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5"/>
    <sheet state="visible" name="Projects" sheetId="2" r:id="rId6"/>
    <sheet state="visible" name="Activity Log" sheetId="3" r:id="rId7"/>
    <sheet state="visible" name="Production Schedule" sheetId="4" r:id="rId8"/>
    <sheet state="visible" name="Production Tasks" sheetId="5" r:id="rId9"/>
    <sheet state="visible" name="Work Orders" sheetId="6" r:id="rId10"/>
    <sheet state="visible" name="Run of Show" sheetId="7" r:id="rId11"/>
    <sheet state="visible" name="SOP Library" sheetId="8" r:id="rId12"/>
    <sheet state="visible" name="Locations" sheetId="9" r:id="rId13"/>
    <sheet state="visible" name="Shipping Manifest" sheetId="10" r:id="rId14"/>
    <sheet state="visible" name="Marshalling Yard Log" sheetId="11" r:id="rId15"/>
    <sheet state="visible" name="Advance Requests" sheetId="12" r:id="rId16"/>
    <sheet state="visible" name="Hospitality Fulfillment" sheetId="13" r:id="rId17"/>
    <sheet state="visible" name="Asset Inventory" sheetId="14" r:id="rId18"/>
    <sheet state="visible" name="Asset Assignments" sheetId="15" r:id="rId19"/>
    <sheet state="visible" name="Personnel Roster" sheetId="16" r:id="rId20"/>
    <sheet state="visible" name="Staffing Requisition" sheetId="17" r:id="rId21"/>
    <sheet state="visible" name="Crew Shifts" sheetId="18" r:id="rId22"/>
    <sheet state="visible" name="Crew Timesheets" sheetId="19" r:id="rId23"/>
    <sheet state="visible" name="Labor Rate Cards" sheetId="20" r:id="rId24"/>
    <sheet state="visible" name="Roles Library" sheetId="21" r:id="rId25"/>
    <sheet state="visible" name="Credential Issuance" sheetId="22" r:id="rId26"/>
    <sheet state="visible" name="Access Grid" sheetId="23" r:id="rId27"/>
    <sheet state="visible" name="Budget Expenses" sheetId="24" r:id="rId28"/>
    <sheet state="visible" name="Change Orders" sheetId="25" r:id="rId29"/>
    <sheet state="visible" name="Purchase Orders" sheetId="26" r:id="rId30"/>
    <sheet state="visible" name="PO Line Items" sheetId="27" r:id="rId31"/>
    <sheet state="visible" name="Universal Posting Line" sheetId="28" r:id="rId32"/>
    <sheet state="visible" name="Procurement Catalog" sheetId="29" r:id="rId33"/>
    <sheet state="visible" name="Vendor Directory" sheetId="30" r:id="rId34"/>
    <sheet state="visible" name="Vendor Classes" sheetId="31" r:id="rId35"/>
    <sheet state="visible" name="Vendor Entitlements" sheetId="32" r:id="rId36"/>
    <sheet state="visible" name="Inspection Compliance" sheetId="33" r:id="rId37"/>
    <sheet state="visible" name="Incident CAD Log" sheetId="34" r:id="rId38"/>
    <sheet state="visible" name="Emergency Codes" sheetId="35" r:id="rId39"/>
    <sheet state="visible" name="Radio Channels" sheetId="36" r:id="rId40"/>
    <sheet state="visible" name="Document &amp; Asset Library" sheetId="37" r:id="rId41"/>
    <sheet state="visible" name="GL Accounts" sheetId="38" r:id="rId42"/>
    <sheet state="visible" name="Cost Centers" sheetId="39" r:id="rId43"/>
    <sheet state="visible" name="Departments" sheetId="40" r:id="rId44"/>
    <sheet state="visible" name="Disciplines" sheetId="41" r:id="rId45"/>
    <sheet state="visible" name="Categories &amp; URID Master" sheetId="42" r:id="rId46"/>
    <sheet state="visible" name="Teams" sheetId="43" r:id="rId47"/>
    <sheet state="visible" name="Counterparty Types" sheetId="44" r:id="rId48"/>
    <sheet state="visible" name="Verbiage Library" sheetId="45" r:id="rId49"/>
    <sheet state="visible" name="Enumerations" sheetId="46" r:id="rId50"/>
  </sheets>
  <definedNames>
    <definedName hidden="1" localSheetId="13" name="Z_EBF15A7B_D4D3_408A_85DD_980242780398_.wvu.FilterData">'Asset Inventory'!$A$1:$U$1038</definedName>
  </definedNames>
  <calcPr/>
  <customWorkbookViews>
    <customWorkbookView activeSheetId="0" maximized="1" windowHeight="0" windowWidth="0" guid="{EBF15A7B-D4D3-408A-85DD-980242780398}" name="Print Grid"/>
  </customWorkbookViews>
</workbook>
</file>

<file path=xl/sharedStrings.xml><?xml version="1.0" encoding="utf-8"?>
<sst xmlns="http://schemas.openxmlformats.org/spreadsheetml/2006/main" count="33749" uniqueCount="9664">
  <si>
    <t>PROJECT ID</t>
  </si>
  <si>
    <t>RECORD ID</t>
  </si>
  <si>
    <t>ACTIVITY ID</t>
  </si>
  <si>
    <t>EXECUTIVE PRODUCTION PLAYBOOK &amp; OPERATING SPECIFICATION</t>
  </si>
  <si>
    <t>GHXSTSHIP Experiential Operating System (XOS 4.0 Standard) • Single Source of Truth (SSOT)</t>
  </si>
  <si>
    <t>PROJECT NAME</t>
  </si>
  <si>
    <t>CLIENT NAME</t>
  </si>
  <si>
    <t>ORGANIZATION</t>
  </si>
  <si>
    <t>EVENT PARAMETERS &amp; TIMELINE</t>
  </si>
  <si>
    <t>VENUE</t>
  </si>
  <si>
    <t>LOCATION</t>
  </si>
  <si>
    <t>START DATE</t>
  </si>
  <si>
    <t>END DATE</t>
  </si>
  <si>
    <t>ANCHOR DATE</t>
  </si>
  <si>
    <t>TIER</t>
  </si>
  <si>
    <t>BUDGET ENVELOPE</t>
  </si>
  <si>
    <t>PROJECT</t>
  </si>
  <si>
    <t>COMMITTED AMOUNT</t>
  </si>
  <si>
    <t>DEPARTMENT</t>
  </si>
  <si>
    <t>ACTUAL SPEND</t>
  </si>
  <si>
    <t>CATEGORY</t>
  </si>
  <si>
    <t>APPROVED CHANGE ORDERS</t>
  </si>
  <si>
    <t>SUB CATEGORY</t>
  </si>
  <si>
    <t>TIMESTAMP</t>
  </si>
  <si>
    <t>LOCATION / ZONE</t>
  </si>
  <si>
    <t>SUBJECT / ITEM</t>
  </si>
  <si>
    <t>DESCRIPTION</t>
  </si>
  <si>
    <t>PARTY INVOLVED</t>
  </si>
  <si>
    <t>QTY / VALUE</t>
  </si>
  <si>
    <t>PRIORITY</t>
  </si>
  <si>
    <t>PRODUCTION TASKS</t>
  </si>
  <si>
    <t>LOGGED BY</t>
  </si>
  <si>
    <t>OPERATIONAL STATE</t>
  </si>
  <si>
    <t>REFERENCE ID</t>
  </si>
  <si>
    <t>GOVERNING GATE</t>
  </si>
  <si>
    <t>STATUS</t>
  </si>
  <si>
    <t>EXECUTIVE PRODUCER</t>
  </si>
  <si>
    <t>FLAG</t>
  </si>
  <si>
    <t>NOTES</t>
  </si>
  <si>
    <t>CREATED BY</t>
  </si>
  <si>
    <t>CREATED AT</t>
  </si>
  <si>
    <t>UPDATED AT</t>
  </si>
  <si>
    <t>CREATIVE &amp; MARKETING NARRATIVE</t>
  </si>
  <si>
    <t>CSMIA26</t>
  </si>
  <si>
    <t>PARENT ACTIVITY ID</t>
  </si>
  <si>
    <t>WBS CODE</t>
  </si>
  <si>
    <t>PHASE CODE</t>
  </si>
  <si>
    <t>PHASE</t>
  </si>
  <si>
    <t>ACT</t>
  </si>
  <si>
    <t>GATE</t>
  </si>
  <si>
    <t>ACTIVITY NAME</t>
  </si>
  <si>
    <t>ACTIVITY TYPE</t>
  </si>
  <si>
    <t>DELIVERABLE</t>
  </si>
  <si>
    <t>SOP ID</t>
  </si>
  <si>
    <t>OWNER ROLE</t>
  </si>
  <si>
    <t>PERSONNEL ID</t>
  </si>
  <si>
    <t>Casa Spotify Miami</t>
  </si>
  <si>
    <t>DURATION (DAYS)</t>
  </si>
  <si>
    <t>CRITICAL PATH</t>
  </si>
  <si>
    <t>TOTAL TASKS</t>
  </si>
  <si>
    <t>COMPLETED TASKS</t>
  </si>
  <si>
    <t>Spotify</t>
  </si>
  <si>
    <t>PROGRESS (%)</t>
  </si>
  <si>
    <t>GHXSTSHIP</t>
  </si>
  <si>
    <t>KEY CONTACTS &amp; GOVERNANCE</t>
  </si>
  <si>
    <t>Mana Wynwood Convention Center &amp; Grounds</t>
  </si>
  <si>
    <t>Miami, FL</t>
  </si>
  <si>
    <t>2026-08-21</t>
  </si>
  <si>
    <t>Project Code</t>
  </si>
  <si>
    <t>2026-10-30</t>
  </si>
  <si>
    <t>2026-10-16</t>
  </si>
  <si>
    <t>0000-SCP-001</t>
  </si>
  <si>
    <t>Tier 06 Theatrical</t>
  </si>
  <si>
    <t>G1-GATE-001</t>
  </si>
  <si>
    <t>SCP</t>
  </si>
  <si>
    <t>Scope</t>
  </si>
  <si>
    <t>PLAN</t>
  </si>
  <si>
    <t>Approve event budget envelope and spend authority</t>
  </si>
  <si>
    <t>Summary Activity</t>
  </si>
  <si>
    <t>Event budget envelope memo</t>
  </si>
  <si>
    <t>SOP-022</t>
  </si>
  <si>
    <t>TIGRE/JC</t>
  </si>
  <si>
    <t>P-021</t>
  </si>
  <si>
    <t>Concept &amp; Theme</t>
  </si>
  <si>
    <t>Y</t>
  </si>
  <si>
    <t>Executive Producer</t>
  </si>
  <si>
    <t>Active</t>
  </si>
  <si>
    <t>Gate 05 Build</t>
  </si>
  <si>
    <t>Julian Clarkson</t>
  </si>
  <si>
    <t>Art, Music &amp; Technology Convergence in Wynwood; flagship production</t>
  </si>
  <si>
    <t>SXSW26</t>
  </si>
  <si>
    <t>Event Title</t>
  </si>
  <si>
    <t>Spotify House Austin</t>
  </si>
  <si>
    <t>Clive Bar &amp; Rainey Footprint</t>
  </si>
  <si>
    <t>Austin, TX</t>
  </si>
  <si>
    <t>2026-02-01</t>
  </si>
  <si>
    <t>2026-03-22</t>
  </si>
  <si>
    <t>2026-03-13</t>
  </si>
  <si>
    <t>Tier 05 Experiential</t>
  </si>
  <si>
    <t>Experience Tier</t>
  </si>
  <si>
    <t>Organization</t>
  </si>
  <si>
    <t>Complete</t>
  </si>
  <si>
    <t>Gate 09 Close</t>
  </si>
  <si>
    <t>Interactive music showcase and brand activation; archived</t>
  </si>
  <si>
    <t>Spend authority thresholds approved</t>
  </si>
  <si>
    <t>EDCLV26</t>
  </si>
  <si>
    <t>Electric Daisy Carnival KineticFIELD</t>
  </si>
  <si>
    <t>Insomniac Events</t>
  </si>
  <si>
    <t>Las Vegas Motor Speedway</t>
  </si>
  <si>
    <t>Las Vegas, NV</t>
  </si>
  <si>
    <t>2026-04-10</t>
  </si>
  <si>
    <t>2026-05-25</t>
  </si>
  <si>
    <t>Event Anchor Date (T-0)</t>
  </si>
  <si>
    <t>2026-05-15</t>
  </si>
  <si>
    <t>(Anchor / Opening Day)</t>
  </si>
  <si>
    <t>Visual Identity</t>
  </si>
  <si>
    <t>1000-SCP-001</t>
  </si>
  <si>
    <t>Tigre JC</t>
  </si>
  <si>
    <t>Mainstage scenic production, AVL engineering, and site ops</t>
  </si>
  <si>
    <t>ABMIA26</t>
  </si>
  <si>
    <t>Art Basel Wynwood Experiential Pavilion</t>
  </si>
  <si>
    <t>Art Basel / UBS</t>
  </si>
  <si>
    <t>Wynwood Arts District Pavilion</t>
  </si>
  <si>
    <t>2026-10-01</t>
  </si>
  <si>
    <t>2026-12-10</t>
  </si>
  <si>
    <t>2026-12-03</t>
  </si>
  <si>
    <t>Define event creative concept &amp; visual identity</t>
  </si>
  <si>
    <t>Creative brief &amp; narrative deck</t>
  </si>
  <si>
    <t>BEX/IZZY</t>
  </si>
  <si>
    <t>P-006</t>
  </si>
  <si>
    <t>Operating Standard</t>
  </si>
  <si>
    <t>XOS 4.0 Experiential Operating System</t>
  </si>
  <si>
    <t>Show Dates</t>
  </si>
  <si>
    <t>Gate 03 Advance</t>
  </si>
  <si>
    <t>Bex Izzy</t>
  </si>
  <si>
    <t>Immersive art installations, VIP hospitality lounge, and sensory exhibits</t>
  </si>
  <si>
    <t>NYFW26</t>
  </si>
  <si>
    <t>NYFW Runway &amp; Digital Immersion</t>
  </si>
  <si>
    <t>IMG Fashion</t>
  </si>
  <si>
    <t>Spring Studios</t>
  </si>
  <si>
    <t>New York, NY</t>
  </si>
  <si>
    <t>2026-11-15</t>
  </si>
  <si>
    <t>2027-02-20</t>
  </si>
  <si>
    <t>2027-02-11</t>
  </si>
  <si>
    <t>Audience Target</t>
  </si>
  <si>
    <t>Creative lock validated at Gate 1</t>
  </si>
  <si>
    <t>2000-SCP-001</t>
  </si>
  <si>
    <t>Lock talent lineup, set times &amp; performance format</t>
  </si>
  <si>
    <t>Lineup curation memo</t>
  </si>
  <si>
    <t>IZZY</t>
  </si>
  <si>
    <t>P-005</t>
  </si>
  <si>
    <t>Scheduled</t>
  </si>
  <si>
    <t>Gate 02 Engage</t>
  </si>
  <si>
    <t>High-concept fashion runway, broadcast capture, and digital streaming</t>
  </si>
  <si>
    <t>Jurisdiction &amp; Code</t>
  </si>
  <si>
    <t>Headliner and support roster locked</t>
  </si>
  <si>
    <t>Gate 1 Exit: Scope &amp; Budget Lock Ratified</t>
  </si>
  <si>
    <t>Milestone Gate</t>
  </si>
  <si>
    <t>Gate 1 ratification memo</t>
  </si>
  <si>
    <t>Venue &amp; Location</t>
  </si>
  <si>
    <t>Go/no-go milestone satisfied</t>
  </si>
  <si>
    <t>Acoustic Footprint</t>
  </si>
  <si>
    <t>0000-ENG-002</t>
  </si>
  <si>
    <t>G2-GATE-002</t>
  </si>
  <si>
    <t>ENG</t>
  </si>
  <si>
    <t>Engage</t>
  </si>
  <si>
    <t>Execute master co-promoter &amp; host agreements</t>
  </si>
  <si>
    <t>Executed co-promoter agreement</t>
  </si>
  <si>
    <t>JC/TIGRE</t>
  </si>
  <si>
    <t>Governing Gate</t>
  </si>
  <si>
    <t>Spotify and Tigre legal signoff complete</t>
  </si>
  <si>
    <t>2000-ENG-002</t>
  </si>
  <si>
    <t>Issue talent offers &amp; execute performance contracts</t>
  </si>
  <si>
    <t>Executed talent contracts</t>
  </si>
  <si>
    <t>SOP-031</t>
  </si>
  <si>
    <t>IZZY/TIGRE</t>
  </si>
  <si>
    <t>Deposit releases unblocked on execution</t>
  </si>
  <si>
    <t>STAGE &amp; PRODUCTION FOOTPRINT</t>
  </si>
  <si>
    <t>CURATED TALENT ROSTER &amp; HIGHLIGHTS</t>
  </si>
  <si>
    <t>Gate 2 Exit: Contracting &amp; Accountable Parties</t>
  </si>
  <si>
    <t>Contract execution binder</t>
  </si>
  <si>
    <t>P-001</t>
  </si>
  <si>
    <t>OPERATIONAL EXECUTION CADENCE</t>
  </si>
  <si>
    <t>Zero unassigned scope requirements</t>
  </si>
  <si>
    <t>0000-ADV-003</t>
  </si>
  <si>
    <t>G3-GATE-003</t>
  </si>
  <si>
    <t>ADV</t>
  </si>
  <si>
    <t>Advance</t>
  </si>
  <si>
    <t>Confirm event certificates of insurance &amp; endorsements</t>
  </si>
  <si>
    <t>Event COI binder</t>
  </si>
  <si>
    <t>TIGRE</t>
  </si>
  <si>
    <t>Headlining Acts</t>
  </si>
  <si>
    <t>GL &amp; liquor liability additional insureds on file</t>
  </si>
  <si>
    <t>Pre-Production Advance</t>
  </si>
  <si>
    <t>Gates 1–3: Scope, Engage, Advance (T-8W to T-4W)</t>
  </si>
  <si>
    <t>3000-ADV-003</t>
  </si>
  <si>
    <t>Launch RSVP platform, ticketing tiers &amp; invite list</t>
  </si>
  <si>
    <t>Live RSVP system</t>
  </si>
  <si>
    <t>SOP-028</t>
  </si>
  <si>
    <t>JC/BEX</t>
  </si>
  <si>
    <t>Guest allocations verified</t>
  </si>
  <si>
    <t>DJ &amp; Electronic Sets</t>
  </si>
  <si>
    <t>Gate 3 Exit: Advance &amp; Baseline PO Lock</t>
  </si>
  <si>
    <t>PO baseline register</t>
  </si>
  <si>
    <t>JC</t>
  </si>
  <si>
    <t>Permits filed; rigging verified</t>
  </si>
  <si>
    <t>4000-PRC-004</t>
  </si>
  <si>
    <t>G4-GATE-004</t>
  </si>
  <si>
    <t>PRC</t>
  </si>
  <si>
    <t>Procure</t>
  </si>
  <si>
    <t>BUILD</t>
  </si>
  <si>
    <t>Issue purchase orders for scenic, millwork &amp; FF&amp;E</t>
  </si>
  <si>
    <t>Fabrication purchase orders</t>
  </si>
  <si>
    <t>SOP-009</t>
  </si>
  <si>
    <t>SMC/JC</t>
  </si>
  <si>
    <t>3-week fabrication lead time lock</t>
  </si>
  <si>
    <t>Gate 4 Exit: All Awards &amp; Deposits Released</t>
  </si>
  <si>
    <t>Deposit disbursements confirmation</t>
  </si>
  <si>
    <t>All vendor awards issued</t>
  </si>
  <si>
    <t>4000-BLD-005</t>
  </si>
  <si>
    <t>G5-GATE-005</t>
  </si>
  <si>
    <t>BLD</t>
  </si>
  <si>
    <t>Build</t>
  </si>
  <si>
    <t>Pre-assemble modular bar wraps, DJ altar &amp; lounge scenic</t>
  </si>
  <si>
    <t>Prefabricated components</t>
  </si>
  <si>
    <t>VENDOR/SMC</t>
  </si>
  <si>
    <t>Shop prep and finishing off-site</t>
  </si>
  <si>
    <t>5000-BLD-005</t>
  </si>
  <si>
    <t>Build stage decks, erect truss towers &amp; hang line arrays</t>
  </si>
  <si>
    <t>Staging &amp; truss structure</t>
  </si>
  <si>
    <t>SOP-001</t>
  </si>
  <si>
    <t>VENDOR/JC</t>
  </si>
  <si>
    <t>TASK ID</t>
  </si>
  <si>
    <t>TASK NAME</t>
  </si>
  <si>
    <t>RECORD KIND</t>
  </si>
  <si>
    <t>Rigging certification stamped</t>
  </si>
  <si>
    <t>RECORD SUBTYPE</t>
  </si>
  <si>
    <t>TEAM CODE</t>
  </si>
  <si>
    <t>LOCATION ID</t>
  </si>
  <si>
    <t>ASSIGNEE NAME</t>
  </si>
  <si>
    <t>Gate 5 Exit: Fabrication &amp; Shop QC Pass</t>
  </si>
  <si>
    <t>Shop QC signoff memo</t>
  </si>
  <si>
    <t>PREDECESSORS</t>
  </si>
  <si>
    <t>LINKED WORK ORDER ID</t>
  </si>
  <si>
    <t>TSK-001</t>
  </si>
  <si>
    <t>Load-in dispatch unblocked</t>
  </si>
  <si>
    <t>1.1.1</t>
  </si>
  <si>
    <t>Draft spend envelope and authority matrix</t>
  </si>
  <si>
    <t>Define baseline budget limits and executive delegation of authority</t>
  </si>
  <si>
    <t>Task</t>
  </si>
  <si>
    <t>5000-INS-006</t>
  </si>
  <si>
    <t>Define</t>
  </si>
  <si>
    <t>0000-T01</t>
  </si>
  <si>
    <t>G6-GATE-006</t>
  </si>
  <si>
    <t>LOC-03</t>
  </si>
  <si>
    <t>INS</t>
  </si>
  <si>
    <t>Install</t>
  </si>
  <si>
    <t>Connect power distro, commission audio &amp; lighting timecode</t>
  </si>
  <si>
    <t>Commissioned AVL production rig</t>
  </si>
  <si>
    <t>SOP-002</t>
  </si>
  <si>
    <t>Soundcheck &amp; decibel compliance validated</t>
  </si>
  <si>
    <t>Critical</t>
  </si>
  <si>
    <t>6000-INS-006</t>
  </si>
  <si>
    <t>Approved spend thresholds memo</t>
  </si>
  <si>
    <t>Conduct safety &amp; egress inspection with City of Miami Fire</t>
  </si>
  <si>
    <t>Fire Marshal inspection signoff</t>
  </si>
  <si>
    <t>SOP-005</t>
  </si>
  <si>
    <t>Governed by SOP-022; Board envelope threshold sign-off</t>
  </si>
  <si>
    <t>TSK-002</t>
  </si>
  <si>
    <t>1.1.2</t>
  </si>
  <si>
    <t>Establish WBS chart of accounts mapping</t>
  </si>
  <si>
    <t>Align project expense items to master GL accounts and cost centers</t>
  </si>
  <si>
    <t>Assembly occupancy permit granted</t>
  </si>
  <si>
    <t>Coordinate</t>
  </si>
  <si>
    <t>0000-T02</t>
  </si>
  <si>
    <t>High</t>
  </si>
  <si>
    <t>Chart of accounts ledger map</t>
  </si>
  <si>
    <t>Gate 6 Exit: Operational Readiness Signoff</t>
  </si>
  <si>
    <t>Readiness signoff memo</t>
  </si>
  <si>
    <t>SOP-004</t>
  </si>
  <si>
    <t>JC/SPOTIFY</t>
  </si>
  <si>
    <t>Reconciled with CC-VENUE and CC-CORP</t>
  </si>
  <si>
    <t>TSK-003</t>
  </si>
  <si>
    <t>1.2.1</t>
  </si>
  <si>
    <t>Negotiate co-promoter master agreement</t>
  </si>
  <si>
    <t>Finalize legal terms and liability provisions with co-promoter</t>
  </si>
  <si>
    <t>0000-T04</t>
  </si>
  <si>
    <t>Ashley Sumner</t>
  </si>
  <si>
    <t>Executed co-promoter contract</t>
  </si>
  <si>
    <t>Governed by SOP-031; Spotify and Tigre legal review</t>
  </si>
  <si>
    <t>TSK-004</t>
  </si>
  <si>
    <t>1.2.2</t>
  </si>
  <si>
    <t>Issue venue license and occupancy agreement</t>
  </si>
  <si>
    <t>Finalize primary site lease terms and indemnification clauses</t>
  </si>
  <si>
    <t>Execute</t>
  </si>
  <si>
    <t>Countersigned venue agreement</t>
  </si>
  <si>
    <t>Final go/no-go gate exit satisfied</t>
  </si>
  <si>
    <t>SOP-034</t>
  </si>
  <si>
    <t>Governed by SOP-034; Premises occupancy rider verified</t>
  </si>
  <si>
    <t>TSK-005</t>
  </si>
  <si>
    <t>7000-OPR-007</t>
  </si>
  <si>
    <t>G7-GATE-007</t>
  </si>
  <si>
    <t>1.3.1</t>
  </si>
  <si>
    <t>Bind general liability and excess umbrella policy</t>
  </si>
  <si>
    <t>OPR</t>
  </si>
  <si>
    <t>Secure certificate of insurance with additional insured endorsements</t>
  </si>
  <si>
    <t>Operate</t>
  </si>
  <si>
    <t>SHOW</t>
  </si>
  <si>
    <t>Verify</t>
  </si>
  <si>
    <t>0000-T03</t>
  </si>
  <si>
    <t>Host guest check-in, VIP activations &amp; show live operations</t>
  </si>
  <si>
    <t>Incident log &amp; daily ops report</t>
  </si>
  <si>
    <t>SOP-006</t>
  </si>
  <si>
    <t>BEX/JC</t>
  </si>
  <si>
    <t>Certificate of Insurance binder</t>
  </si>
  <si>
    <t>Governed by SOP-022; $5M aggregate limit compliance</t>
  </si>
  <si>
    <t>TSK-006</t>
  </si>
  <si>
    <t>2.1.1</t>
  </si>
  <si>
    <t>Publish creative identity guidelines and mood boards</t>
  </si>
  <si>
    <t>Establish color system, typographic hierarchy, and environmental guidelines</t>
  </si>
  <si>
    <t>Produce</t>
  </si>
  <si>
    <t>1000-T01</t>
  </si>
  <si>
    <t>Rebecca Bex</t>
  </si>
  <si>
    <t>Visual identity brief deck</t>
  </si>
  <si>
    <t>Wynwood aesthetic alignment</t>
  </si>
  <si>
    <t>TSK-007</t>
  </si>
  <si>
    <t>2.2.1</t>
  </si>
  <si>
    <t>Issue artist offers and confirm headline performance</t>
  </si>
  <si>
    <t>Ready</t>
  </si>
  <si>
    <t>Finalize talent deal memos, hospitality riders, and deposit schedules</t>
  </si>
  <si>
    <t>Doors open at 19:00 EDT</t>
  </si>
  <si>
    <t>2000-T03</t>
  </si>
  <si>
    <t>LOC-06</t>
  </si>
  <si>
    <t>Isabella Acker</t>
  </si>
  <si>
    <t>9000-AMP-008</t>
  </si>
  <si>
    <t>Executed artist performance contracts</t>
  </si>
  <si>
    <t>AMP</t>
  </si>
  <si>
    <t>Amplify</t>
  </si>
  <si>
    <t>Broadcast distribution, media recap &amp; footfall analytics</t>
  </si>
  <si>
    <t>Event data &amp; analytics recap</t>
  </si>
  <si>
    <t>Site Build &amp; Load-In</t>
  </si>
  <si>
    <t>Governed by SOP-031; 50% deposit release authorized</t>
  </si>
  <si>
    <t>SOP-007</t>
  </si>
  <si>
    <t>Gates 4–6: Procure, Build, Install (T-3W to T-1W)</t>
  </si>
  <si>
    <t>TSK-008</t>
  </si>
  <si>
    <t>2.3.1</t>
  </si>
  <si>
    <t>N</t>
  </si>
  <si>
    <t>Deploy ticketing tiers and influencer RSVP portal</t>
  </si>
  <si>
    <t>Set up guest registration portal, VIP allocations, and tier validation</t>
  </si>
  <si>
    <t>Systems</t>
  </si>
  <si>
    <t>3000-T01</t>
  </si>
  <si>
    <t>Live RSVP ticketing engine</t>
  </si>
  <si>
    <t>Governed by SOP-028; Capacity caps keyed to venue limits</t>
  </si>
  <si>
    <t>TSK-009</t>
  </si>
  <si>
    <t>3.1.1</t>
  </si>
  <si>
    <t>Order modular scenic wall panels and graphic skins</t>
  </si>
  <si>
    <t>Transmit fabrication specifications for stage backdrops and partitions</t>
  </si>
  <si>
    <t>Scenic</t>
  </si>
  <si>
    <t>4000-T03</t>
  </si>
  <si>
    <t>LOC-16</t>
  </si>
  <si>
    <t>Audience dwell &amp; stream peak concurrents</t>
  </si>
  <si>
    <t>Scenic fabrication purchase orders</t>
  </si>
  <si>
    <t>WO-002</t>
  </si>
  <si>
    <t>Special Performances</t>
  </si>
  <si>
    <t>0000-CLS-009</t>
  </si>
  <si>
    <t>Governed by SOP-009; Material flame-spread certification verified</t>
  </si>
  <si>
    <t>TSK-010</t>
  </si>
  <si>
    <t>3.1.2</t>
  </si>
  <si>
    <t>Contract FF&amp;E lounge furniture and patio shade fixtures</t>
  </si>
  <si>
    <t>Procure designer sectionals, cocktail tables, and outdoor canopy hardware</t>
  </si>
  <si>
    <t>4000-T06</t>
  </si>
  <si>
    <t>Medium</t>
  </si>
  <si>
    <t>FF&amp;E vendor dispatch schedule</t>
  </si>
  <si>
    <t>CLS</t>
  </si>
  <si>
    <t>Close</t>
  </si>
  <si>
    <t>Event Operations</t>
  </si>
  <si>
    <t>Gate 7: Operate (T-0, Live Run)</t>
  </si>
  <si>
    <t>Complete production strike, final ledger &amp; closeouts</t>
  </si>
  <si>
    <t>Governed by SOP-009; Coordinated with SMC design specs</t>
  </si>
  <si>
    <t>Final financial cost report</t>
  </si>
  <si>
    <t>Activation Compounds</t>
  </si>
  <si>
    <t>TSK-011</t>
  </si>
  <si>
    <t>SOP-008</t>
  </si>
  <si>
    <t>Sponsor brand footprints, retail hubs &amp; food villages</t>
  </si>
  <si>
    <t>3.2.1</t>
  </si>
  <si>
    <t>Broadcast &amp; Sensory</t>
  </si>
  <si>
    <t>Off-site fabrication of modular bar facades and DJ altar</t>
  </si>
  <si>
    <t>Millwork assembly, paint finishing, and edge LED channel integration</t>
  </si>
  <si>
    <t>LOC-22</t>
  </si>
  <si>
    <t>Strike &amp; Reconciliation</t>
  </si>
  <si>
    <t>Gates 8–9: Strike, Amplify, Close (T+1W to T+2W)</t>
  </si>
  <si>
    <t>Completed modular bar components</t>
  </si>
  <si>
    <t>Governed by SOP-009; Shop QC passed; awaiting load-in dispatch</t>
  </si>
  <si>
    <t>TSK-012</t>
  </si>
  <si>
    <t>EXECUTIVE KPI SCOREBOARD &amp; SYSTEM METRICS</t>
  </si>
  <si>
    <t>3.2.2</t>
  </si>
  <si>
    <t>Pre-assemble neon signage frames and backdrop mounts</t>
  </si>
  <si>
    <t>Wire low-voltage transformers and test illuminated neon phrase fixtures</t>
  </si>
  <si>
    <t>4000-T07</t>
  </si>
  <si>
    <t>Pre-tested neon display assemblies</t>
  </si>
  <si>
    <t>REVISED TOTAL BUDGET</t>
  </si>
  <si>
    <t>Governed by SOP-002; Exhibition room feature installation</t>
  </si>
  <si>
    <t>TSK-013</t>
  </si>
  <si>
    <t>3.3.1</t>
  </si>
  <si>
    <t>Erect stage decking and ground-support truss towers</t>
  </si>
  <si>
    <t>Assemble 4x8 decks with guardrails, ballast plates, and vertical motor masts</t>
  </si>
  <si>
    <t>Structural</t>
  </si>
  <si>
    <t>5000-T05</t>
  </si>
  <si>
    <t>LOC-01</t>
  </si>
  <si>
    <t>Structural stage and truss signoff</t>
  </si>
  <si>
    <t>Governed by SOP-001; Rigging cert stamped by structural engineer</t>
  </si>
  <si>
    <t>TSK-014</t>
  </si>
  <si>
    <t>3.3.2</t>
  </si>
  <si>
    <t>COMMITTED EXPENDITURE</t>
  </si>
  <si>
    <t>Hang line array audio clusters and cardioid subwoofers</t>
  </si>
  <si>
    <t>Fly primary PA hangs, connect speaker multicores, and align front fills</t>
  </si>
  <si>
    <t>5000-T01</t>
  </si>
  <si>
    <t>P-024</t>
  </si>
  <si>
    <t>David Miller</t>
  </si>
  <si>
    <t>Flown audio rig ready for tuning</t>
  </si>
  <si>
    <t>WO-001</t>
  </si>
  <si>
    <t>PRODUCTION SCHEDULE TASKS</t>
  </si>
  <si>
    <t>Reconciliation against Gate 3 baseline</t>
  </si>
  <si>
    <t>Governed by SOP-001; David Miller leading A1 hang</t>
  </si>
  <si>
    <t>TSK-015</t>
  </si>
  <si>
    <t>3.4.1</t>
  </si>
  <si>
    <t>Connect temporary generator power distro and branch circuits</t>
  </si>
  <si>
    <t>Tie in primary 200A distro panels, test grounding, and balance phase loads</t>
  </si>
  <si>
    <t>5000-T04</t>
  </si>
  <si>
    <t>Certified power distribution network</t>
  </si>
  <si>
    <t>Governed by SOP-002; Master electrician inspection prerequisite</t>
  </si>
  <si>
    <t>TSK-016</t>
  </si>
  <si>
    <t>3.4.2</t>
  </si>
  <si>
    <t>Tune acoustic room curves and program lighting timecode</t>
  </si>
  <si>
    <t>Execute pink noise room alignment, timecode sync tests, and mover fixture presets</t>
  </si>
  <si>
    <t>Commissioning</t>
  </si>
  <si>
    <t>Commissioned AVL production system</t>
  </si>
  <si>
    <t>SOP-003</t>
  </si>
  <si>
    <t>Governed by SOP-003; Decibel limits validated for City of Miami noise variance</t>
  </si>
  <si>
    <t>TSK-017</t>
  </si>
  <si>
    <t>3.5.1</t>
  </si>
  <si>
    <t>Conduct municipal life safety and fire marshal walkthrough</t>
  </si>
  <si>
    <t>Inspect egress corridors, fire extinguishers, panic hardware, and crowd barricades</t>
  </si>
  <si>
    <t>Inspection</t>
  </si>
  <si>
    <t>Safety</t>
  </si>
  <si>
    <t>6000-T03</t>
  </si>
  <si>
    <t>LOC-17</t>
  </si>
  <si>
    <t>Fire Marshal assembly occupancy permit</t>
  </si>
  <si>
    <t>Governed by SOP-005; AHJ signoff required prior to public doors</t>
  </si>
  <si>
    <t>TSK-018</t>
  </si>
  <si>
    <t>3.5.2</t>
  </si>
  <si>
    <t>Brief security detail, crowd managers, and medical staff</t>
  </si>
  <si>
    <t>Review radio protocol, emergency evacuation routes, and threat escalation procedures</t>
  </si>
  <si>
    <t>6000-T05</t>
  </si>
  <si>
    <t>P-016</t>
  </si>
  <si>
    <t>Mary Christianson</t>
  </si>
  <si>
    <t>Security deployment roster &amp; sign-in</t>
  </si>
  <si>
    <t>Governed by SOP-004; City of Miami PD off-duty coordination</t>
  </si>
  <si>
    <t>TSK-019</t>
  </si>
  <si>
    <t>4.1.1</t>
  </si>
  <si>
    <t>Manage guest check-in, VIP wristbands, and credential scanning</t>
  </si>
  <si>
    <t>Operate front-of-house arrival portal, ticket scanners, and swag gift distribution</t>
  </si>
  <si>
    <t>Shift</t>
  </si>
  <si>
    <t>Show</t>
  </si>
  <si>
    <t>7000-T03</t>
  </si>
  <si>
    <t>LOC-02</t>
  </si>
  <si>
    <t>Guest entry log &amp; scan counts</t>
  </si>
  <si>
    <t>Governed by SOP-028; Continuous sync with live attendance dashboard</t>
  </si>
  <si>
    <t>TSK-020</t>
  </si>
  <si>
    <t>4.1.2</t>
  </si>
  <si>
    <t>Direct main stage live performance and DJ show calling</t>
  </si>
  <si>
    <t>Coordinate stage management, cue lights, lighting presets, and talent changeovers</t>
  </si>
  <si>
    <t>2000-T01</t>
  </si>
  <si>
    <t>Flawless live show execution</t>
  </si>
  <si>
    <t>Governed by SOP-006; Run of show cues strictly maintained</t>
  </si>
  <si>
    <t>TSK-021</t>
  </si>
  <si>
    <t>4.2.1</t>
  </si>
  <si>
    <t>Ingest live multicam footage and encode press social reels</t>
  </si>
  <si>
    <t>Edit same-day highlights, color grade clips, and push media assets to PR distribution</t>
  </si>
  <si>
    <t>3000-T02</t>
  </si>
  <si>
    <t>Post-event media highlight reel</t>
  </si>
  <si>
    <t>Approved Budget Envelope (Projects!K)</t>
  </si>
  <si>
    <t>Governed by SOP-007; Cleared usage rights on all tracks</t>
  </si>
  <si>
    <t>TSK-022</t>
  </si>
  <si>
    <t>4.2.2</t>
  </si>
  <si>
    <t>Aggregate attendance footfall and stream viewer analytics</t>
  </si>
  <si>
    <t>Compile RFID scan metrics, dwell heatmap reports, and social impression tallies</t>
  </si>
  <si>
    <t>9000-T04</t>
  </si>
  <si>
    <t>Committed Spend (Projects!L)</t>
  </si>
  <si>
    <t>Analytics &amp; ROI recap report</t>
  </si>
  <si>
    <t>Approved Change Orders (Projects!N)</t>
  </si>
  <si>
    <t>Governed by SOP-028; Measures against Gate 1 KPI targets</t>
  </si>
  <si>
    <t>TSK-023</t>
  </si>
  <si>
    <t>4.3.1</t>
  </si>
  <si>
    <t>Strike production rigging and return equipment rentals</t>
  </si>
  <si>
    <t>De-rig line arrays, pack truss, disassemble staging, and load out carrier trucks</t>
  </si>
  <si>
    <t>Strike</t>
  </si>
  <si>
    <t>Active Production Tasks (Projects!O)</t>
  </si>
  <si>
    <t>Show Strike</t>
  </si>
  <si>
    <t>PROCUREMENT CATALOG ITEMS</t>
  </si>
  <si>
    <t>Rental equipment return manifests</t>
  </si>
  <si>
    <t>Governed by SOP-008; Zero damage disposition signoff</t>
  </si>
  <si>
    <t>CRITICAL PATH MILESTONES</t>
  </si>
  <si>
    <t>TSK-024</t>
  </si>
  <si>
    <t>SCHEDULE WORKBACK ENGINE</t>
  </si>
  <si>
    <t>4.3.2</t>
  </si>
  <si>
    <t>Execute post-event financial settlement and bond releases</t>
  </si>
  <si>
    <t>Reconcile PO actuals against budget baseline and secure municipal deposit returns</t>
  </si>
  <si>
    <t>Final financial reconciliation ledger</t>
  </si>
  <si>
    <t>Governed by SOP-034; Closeout signoff by Executive Producer</t>
  </si>
  <si>
    <t>SYSTEM MODULE DIRECTORY &amp; WORKBOOK NAVIGATION INDEX</t>
  </si>
  <si>
    <t>Functional Domain</t>
  </si>
  <si>
    <t>Primary Module</t>
  </si>
  <si>
    <t>Secondary Module</t>
  </si>
  <si>
    <t>Grain &amp; Schema Scope</t>
  </si>
  <si>
    <t>Posture</t>
  </si>
  <si>
    <t>Governance &amp; Classification</t>
  </si>
  <si>
    <t>Executive &amp; Governance</t>
  </si>
  <si>
    <t>Master project portfolio, executive controls, governing gates &amp; audit log</t>
  </si>
  <si>
    <t>Active Registry</t>
  </si>
  <si>
    <t>Executive Governance SSOT</t>
  </si>
  <si>
    <t>Production Planning &amp; ROS</t>
  </si>
  <si>
    <t>90 gated workback milestones, cue-by-cue run of show, tasks &amp; work orders</t>
  </si>
  <si>
    <t>Dynamic Engine</t>
  </si>
  <si>
    <t>Production Operational SSOT</t>
  </si>
  <si>
    <t>Field Logistics &amp; Assets</t>
  </si>
  <si>
    <t>Site locations, freight manifests, yard logs, advance hospitality &amp; asset tracking</t>
  </si>
  <si>
    <t>Active Log</t>
  </si>
  <si>
    <t>Operational Field SSOT</t>
  </si>
  <si>
    <t>Workforce &amp; Access</t>
  </si>
  <si>
    <t>Staff roster, staffing requisitions, shift logs, rate cards &amp; access grid</t>
  </si>
  <si>
    <t>Active Roster</t>
  </si>
  <si>
    <t>Workforce Governance</t>
  </si>
  <si>
    <t>Financial Controls &amp; Commercial</t>
  </si>
  <si>
    <t>Cost center x GL x URID expenses, POs, change orders, procurement &amp; vendors</t>
  </si>
  <si>
    <t>Active Ledger</t>
  </si>
  <si>
    <t>Fiscal Control Standard</t>
  </si>
  <si>
    <t>Safety &amp; Compliance</t>
  </si>
  <si>
    <t>Agency safety inspections, incident CAD, emergency codes &amp; comms channels</t>
  </si>
  <si>
    <t>Life Safety Standard</t>
  </si>
  <si>
    <t>Regulatory Compliance Standard</t>
  </si>
  <si>
    <t>Master Reference &amp; Standards</t>
  </si>
  <si>
    <t>Chart of Accounts, 10 departments, 79 canon disciplines &amp; matrix taxonomy</t>
  </si>
  <si>
    <t>Core Master</t>
  </si>
  <si>
    <t>Core Architecture Master</t>
  </si>
  <si>
    <t>WORK ORDER TYPE</t>
  </si>
  <si>
    <t>LOCATION NAME</t>
  </si>
  <si>
    <t>SCHEDULE RECORD ID</t>
  </si>
  <si>
    <t>ITEM ID</t>
  </si>
  <si>
    <t>CUE ID</t>
  </si>
  <si>
    <t>LEAD ASSIGNEE NAME</t>
  </si>
  <si>
    <t>SCENE</t>
  </si>
  <si>
    <t>TASK TITLE</t>
  </si>
  <si>
    <t>SCOPE OF WORK</t>
  </si>
  <si>
    <t>START TIME</t>
  </si>
  <si>
    <t>SCHEDULED START DATE</t>
  </si>
  <si>
    <t>SCHEDULED END DATE</t>
  </si>
  <si>
    <t>END TIME</t>
  </si>
  <si>
    <t>ACTUAL START DATE</t>
  </si>
  <si>
    <t>DURATION (MIN)</t>
  </si>
  <si>
    <t>ACTUAL END DATE</t>
  </si>
  <si>
    <t>ESTIMATED HOURS</t>
  </si>
  <si>
    <t>ACTUAL HOURS</t>
  </si>
  <si>
    <t>LABOR RATE</t>
  </si>
  <si>
    <t>TOTAL LABOR COST</t>
  </si>
  <si>
    <t>SAFETY HAZARD LEVEL</t>
  </si>
  <si>
    <t>COMPLETION PERCENTAGE</t>
  </si>
  <si>
    <t>AUDIO CUE</t>
  </si>
  <si>
    <t>RESOLUTION NOTES</t>
  </si>
  <si>
    <t>LIGHTING CUE</t>
  </si>
  <si>
    <t>VIDEO CUE</t>
  </si>
  <si>
    <t>SFX CUE</t>
  </si>
  <si>
    <t>STAGE CUE</t>
  </si>
  <si>
    <t>ROS-001</t>
  </si>
  <si>
    <t>5000-OPR-007</t>
  </si>
  <si>
    <t>CUE-01</t>
  </si>
  <si>
    <t>Act I · Ingress &amp; Warm-Up</t>
  </si>
  <si>
    <t>Doors Open &amp; Guest Check-In</t>
  </si>
  <si>
    <t>Front of house doors open; guest credentials check and initial lounge activation</t>
  </si>
  <si>
    <t>5000 Production</t>
  </si>
  <si>
    <t>5000.01 Audio</t>
  </si>
  <si>
    <t>Audio Infrastructure</t>
  </si>
  <si>
    <t>AVL Installation</t>
  </si>
  <si>
    <t>Ambient background music at 72 dBA; FOH mix standby</t>
  </si>
  <si>
    <t>Look 01 - Warm architectural wash &amp; amber accents</t>
  </si>
  <si>
    <t>Looping Casa Spotify brand reel &amp; sponsor logo matrix</t>
  </si>
  <si>
    <t>Baseline atmospheric scent diffusion active; haze standby</t>
  </si>
  <si>
    <t>Stage dark; DJ gear line check verified; green rooms active</t>
  </si>
  <si>
    <t>Coordinate arrival pace with door security; RFID scanning active</t>
  </si>
  <si>
    <t>ROS-002</t>
  </si>
  <si>
    <t>5000.01.02-XPMS-004</t>
  </si>
  <si>
    <t>CUE-02</t>
  </si>
  <si>
    <t>Support DJ Set &amp; Cocktail Reception</t>
  </si>
  <si>
    <t>Opening support DJ set building energy across the sanctuary floor and patio</t>
  </si>
  <si>
    <t>DJ direct input hot; live stereo mains at 85 dBA</t>
  </si>
  <si>
    <t>Look 02 - Subtle tempo-synced movers &amp; neon perimeter glow</t>
  </si>
  <si>
    <t>Generative ambient visuals mapped across primary LED wall</t>
  </si>
  <si>
    <t>Low haze output (15%) for beam visibility</t>
  </si>
  <si>
    <t>Support DJ on riser; stage monitors balanced</t>
  </si>
  <si>
    <t>Beverage and canapé service in full circulation across El Patio</t>
  </si>
  <si>
    <t>Main PA Line Array Hang and Calibration</t>
  </si>
  <si>
    <t>Install and tune main FOH line array system</t>
  </si>
  <si>
    <t>ROS-003</t>
  </si>
  <si>
    <t>Acoustic sweep, time alignment, and safety cable inspection</t>
  </si>
  <si>
    <t>CUE-03</t>
  </si>
  <si>
    <t>Act II · Official Opening &amp; Remarks</t>
  </si>
  <si>
    <t>Executive Welcome &amp; Opening Remarks</t>
  </si>
  <si>
    <t>Formal welcome remarks by Isabella Acker (Spotify) and Ashley Sumner (Tigre)</t>
  </si>
  <si>
    <t>DJ track fade to bed; wireless handheld mics 1 &amp; 2 live at 82 dBA</t>
  </si>
  <si>
    <t>Look 03 - Crisp keylight wash center-stage; house ambient dimmed 50%</t>
  </si>
  <si>
    <t>Presentation title slide; live IMAG feed on stage side blades</t>
  </si>
  <si>
    <t>Haze paused; clear atmosphere for clear sightlines</t>
  </si>
  <si>
    <t>Speakers escorted to downstage right; lectern placed center</t>
  </si>
  <si>
    <t>Broadcast feed live recording enabled; timecode sync verified</t>
  </si>
  <si>
    <t>ROS-004</t>
  </si>
  <si>
    <t>CUE-04</t>
  </si>
  <si>
    <t>Brand Sizzle &amp; Artist Video Reveal</t>
  </si>
  <si>
    <t>Dynamic video sizzle reveal showcasing Casa Spotify artist partnerships</t>
  </si>
  <si>
    <t>5.1 surround sizzle audio playback from media server at 90 dBA</t>
  </si>
  <si>
    <t>Look 04 - Complete blackout into pulsing emerald/cyan strobes</t>
  </si>
  <si>
    <t>Full-resolution 4K branded sizzle reel playing on main LED wall</t>
  </si>
  <si>
    <t>Cryo CO2 jet single burst on final beat drop</t>
  </si>
  <si>
    <t>Lectern struck to stage left; headline backline powered hot</t>
  </si>
  <si>
    <t>Headliner escorted from Artist Village Green Room (LOC-06) to stage wing</t>
  </si>
  <si>
    <t>ROS-005</t>
  </si>
  <si>
    <t>Completed</t>
  </si>
  <si>
    <t>CUE-05</t>
  </si>
  <si>
    <t>System calibrated to 102 dBA target</t>
  </si>
  <si>
    <t>Act III · Headline Performance</t>
  </si>
  <si>
    <t>Signed off by Technical Production Manager</t>
  </si>
  <si>
    <t>Headliner Live Performance (Set 1)</t>
  </si>
  <si>
    <t>Featured headliner live performance and full concert presentation</t>
  </si>
  <si>
    <t>Full line array concert mix, cardioid sub engagement at 98 dBA</t>
  </si>
  <si>
    <t>Look 05 - High-energy programmed movers, beam sweeps &amp; pixel tape</t>
  </si>
  <si>
    <t>Live artist-synced reactive visuals &amp; dynamic multi-cam IMAG</t>
  </si>
  <si>
    <t>Cold-spark fountains on track climax; medium atmospheric haze (30%)</t>
  </si>
  <si>
    <t>Headliner on stage; audio tech standing by stage left</t>
  </si>
  <si>
    <t>Noise monitor logging compliance at Biscayne property perimeter</t>
  </si>
  <si>
    <t>4000 Environment</t>
  </si>
  <si>
    <t>ROS-006</t>
  </si>
  <si>
    <t>4000.01 Construction &amp; Carpentry</t>
  </si>
  <si>
    <t>General Tools &amp; Hardware</t>
  </si>
  <si>
    <t>Facility Setup</t>
  </si>
  <si>
    <t>CUE-06</t>
  </si>
  <si>
    <t>Guest Artist Collab &amp; Show Finale</t>
  </si>
  <si>
    <t>Surprise guest artist collaboration and peak performance finale</t>
  </si>
  <si>
    <t>Guest wireless vocal channels unmuted; peak concert mix at 100 dBA</t>
  </si>
  <si>
    <t>Look 06 - Audience blinders full, laser aerial fan &amp; 360 strobe sweeps</t>
  </si>
  <si>
    <t>High-contrast synchronized strobe visual packages across all screens</t>
  </si>
  <si>
    <t>Continuous CO2 cryo cannon bursts &amp; biodegradable confetti drop</t>
  </si>
  <si>
    <t>Guest artist escort onto stage right; stagehands on perimeter</t>
  </si>
  <si>
    <t>Photographers alerted for hero capture moment; security perimeter alert</t>
  </si>
  <si>
    <t>ROS-007</t>
  </si>
  <si>
    <t>CUE-07</t>
  </si>
  <si>
    <t>Act IV · Cool-Down &amp; Egress</t>
  </si>
  <si>
    <t>4000.08.01-XPMS-001</t>
  </si>
  <si>
    <t>After-Show DJ &amp; Late-Night Bites</t>
  </si>
  <si>
    <t>4000-T04</t>
  </si>
  <si>
    <t>Artist bow, transition to after-hours lounge format, and late-night food cart</t>
  </si>
  <si>
    <t>Live PA transition to downtempo lounge playlist at 80 dBA</t>
  </si>
  <si>
    <t>Look 07 - Warm golden-hour lounge state; stage movers to static focus</t>
  </si>
  <si>
    <t>Event recap reel loop &amp; partner appreciation graphic credits</t>
  </si>
  <si>
    <t>SFX systems fully safe and isolated; haze exhausted</t>
  </si>
  <si>
    <t>Headliners escorted to private hospitality lounge; backline isolated</t>
  </si>
  <si>
    <t>Late-night street food carts active on El Patio; rideshare hub dispatch</t>
  </si>
  <si>
    <t>ROS-008</t>
  </si>
  <si>
    <t>CUE-08</t>
  </si>
  <si>
    <t>Final Egress, Load-Out &amp; Space Restoration</t>
  </si>
  <si>
    <t>Venue doors close; orderly patron egress, initial strike, and custodial turnaround</t>
  </si>
  <si>
    <t>Curfew audio mute; system standby and console shutdown</t>
  </si>
  <si>
    <t>Look 08 - Full work lights up; exterior security flood illumination</t>
  </si>
  <si>
    <t>Displays powered down into standby mode</t>
  </si>
  <si>
    <t>Stage Decks and Barricade Erection</t>
  </si>
  <si>
    <t>Systems depressurized and lockbox secured</t>
  </si>
  <si>
    <t>Assemble 4x8 modular stage decking and Mojo safety barricade</t>
  </si>
  <si>
    <t>Overhire stagehands load-in; rolling backline cases to dock A</t>
  </si>
  <si>
    <t>Leveling, clamp torquing, and stage skirt attachment</t>
  </si>
  <si>
    <t>Incident CAD log closed; security sweep verified; venue dark call</t>
  </si>
  <si>
    <t>Structural stability certified</t>
  </si>
  <si>
    <t>Stagehand union crew utilized</t>
  </si>
  <si>
    <t>WO-003</t>
  </si>
  <si>
    <t>9000 Technology</t>
  </si>
  <si>
    <t>9000.52 Venue IT</t>
  </si>
  <si>
    <t>Network Provision</t>
  </si>
  <si>
    <t>Network Deployment</t>
  </si>
  <si>
    <t>9000.01.01-XPMS-005</t>
  </si>
  <si>
    <t>9000-T06</t>
  </si>
  <si>
    <t>Production Network VLAN Configuration</t>
  </si>
  <si>
    <t>Configure segregated VLANs for guest WiFi and broadcast telemetry</t>
  </si>
  <si>
    <t>Fiber patch to switches, router config, and bandwidth test</t>
  </si>
  <si>
    <t>Low</t>
  </si>
  <si>
    <t>Network throughput validated at 1 Gbps</t>
  </si>
  <si>
    <t>Tested with Toast POS hardware</t>
  </si>
  <si>
    <t>WO-004</t>
  </si>
  <si>
    <t>6000 Operations</t>
  </si>
  <si>
    <t>6000.04 Security &amp; Access Control</t>
  </si>
  <si>
    <t>Security &amp; Access Control</t>
  </si>
  <si>
    <t>Security Commissioning</t>
  </si>
  <si>
    <t>LOC-08</t>
  </si>
  <si>
    <t>9000.04.01-XPMS-002</t>
  </si>
  <si>
    <t>6000-T07</t>
  </si>
  <si>
    <t>Access Control and Magnetometer Deployment</t>
  </si>
  <si>
    <t>Install walk-through metal detectors and set ingress gates</t>
  </si>
  <si>
    <t>Power tie-in, sensitivity calibration, and barrier alignment</t>
  </si>
  <si>
    <t>In Progress</t>
  </si>
  <si>
    <t>Hardware operational; awaiting final shift walk</t>
  </si>
  <si>
    <t>Coordinated with City Fire Inspector</t>
  </si>
  <si>
    <t>WO-005</t>
  </si>
  <si>
    <t>5000.02 Lighting</t>
  </si>
  <si>
    <t>Lighting Control</t>
  </si>
  <si>
    <t>Rigging &amp; Focus</t>
  </si>
  <si>
    <t>5000.02.02-XPMS-004</t>
  </si>
  <si>
    <t>5000-T03</t>
  </si>
  <si>
    <t>Overhead Lighting Truss Focus and DMX Addressing</t>
  </si>
  <si>
    <t>Hang moving heads and test Art-Net lighting universe control</t>
  </si>
  <si>
    <t>Safety wire secondary attachments, lamp check, and cue recording</t>
  </si>
  <si>
    <t>Pending rigger signoff</t>
  </si>
  <si>
    <t>Focus scheduled for dark hours</t>
  </si>
  <si>
    <t>TITLE</t>
  </si>
  <si>
    <t>OPERATIONAL DOMAIN</t>
  </si>
  <si>
    <t>REVISION</t>
  </si>
  <si>
    <t>ACCOUNTABLE ROLE CODE</t>
  </si>
  <si>
    <t>ACCOUNTABLE ROLE TITLE</t>
  </si>
  <si>
    <t>REQUIRED PPE / COMPLIANCE TAG</t>
  </si>
  <si>
    <t>PREREQUISITES &amp; HAZARDS</t>
  </si>
  <si>
    <t>PROCEDURE STEP 1</t>
  </si>
  <si>
    <t>PROCEDURE STEP 2</t>
  </si>
  <si>
    <t>PROCEDURE STEP 3</t>
  </si>
  <si>
    <t>PROCEDURE STEP 4</t>
  </si>
  <si>
    <t>REFERENCE DOC ID</t>
  </si>
  <si>
    <t>REFERENCE DOCUMENT NAME</t>
  </si>
  <si>
    <t>Overhead Rigging &amp; Motor Inspection Protocol</t>
  </si>
  <si>
    <t>Structural &amp; Rigging Safety</t>
  </si>
  <si>
    <t>v2.0</t>
  </si>
  <si>
    <t>5000.05.02</t>
  </si>
  <si>
    <t>Overhead Rigging</t>
  </si>
  <si>
    <t>5000.51.02</t>
  </si>
  <si>
    <t>TAG-002 OSHA · TAG-022 ETCP · Hard Hat, ANSI Steel-Toe Boots, High-Vis Vest, Fall Arrest Harness</t>
  </si>
  <si>
    <t>Verify structural stamped load capacity (DOC-004), verify clear drop zone below trusses, and lock out ground personnel.</t>
  </si>
  <si>
    <t>Pre-Rig Inspection: Inspect all 1-ton CM lodestar chain hoists, steel cables, shackles, and Spansets for wear, deformation, or certification expiration.</t>
  </si>
  <si>
    <t>Bridle &amp; Point Hanging: Attach engineered beam clamps to approved building structural nodes per stamped plot; rig motor hoist cables with safety secondary.</t>
  </si>
  <si>
    <t>Truss Assembly &amp; Dead-Hang Proof: Pin 20.5-inch box truss sections; run cable looms; perform dead-lift test bump to 3 feet; verify shackle mousing and weight distribution.</t>
  </si>
  <si>
    <t>Trim Height Lockout: Hoist rig to final trim elevation (22 ft); engage secondary safety safeties/steel chokers; tag out controller box at FOH.</t>
  </si>
  <si>
    <t>DOC-004</t>
  </si>
  <si>
    <t>OSHA &amp; ETCP compliant overhead rigging inspection procedure.</t>
  </si>
  <si>
    <t>Temporary Event Power Distribution &amp; Generator Energization</t>
  </si>
  <si>
    <t>High-Voltage Electrical Safety</t>
  </si>
  <si>
    <t>v1.2</t>
  </si>
  <si>
    <t>5000.06.01</t>
  </si>
  <si>
    <t>Electrical Distribution</t>
  </si>
  <si>
    <t>5000.50.02</t>
  </si>
  <si>
    <t>TAG-002 OSHA · TAG-041 NEC · NFPA 70E Arc-Flash Face Shield, Class 0 Insulated Gloves, Safety Glasses</t>
  </si>
  <si>
    <t>Permit EL-2026-04421 on file (DOC-003); 400A diesel generator grounded to 25 ohms or less; lockout/tagout in effect.</t>
  </si>
  <si>
    <t>Grounding &amp; Feeder Lay: Drive copper grounding rod; test soil resistance with earth ground meter; lay 4/0 AWG feeder runs in heavy-duty yellow jacket cable ramps.</t>
  </si>
  <si>
    <t>Cam-Lock Connection Sequence: Connect Ground (Green), Neutral (White), Phase C (Blue), Phase B (Red), Phase A (Black) in strict NEC sequence.</t>
  </si>
  <si>
    <t>Energization &amp; Phase Rotation: Power generator to 60 Hz idle; verify phase voltage (120V/208V 3-phase) and rotation meter before closing main distribution breaker.</t>
  </si>
  <si>
    <t>Sub-Distro Branch Load Balancing: Energize audio, lighting, and video distribution boxes sequentially; monitor balanced amp draw across all 3 legs (max 80% derate).</t>
  </si>
  <si>
    <t>DOC-003</t>
  </si>
  <si>
    <t>NEC &amp; NFPA 70E temporary power tie-in and generator energization protocol.</t>
  </si>
  <si>
    <t>Concert Line Array Tuning &amp; Perimeter SPL Curfew Enforcement</t>
  </si>
  <si>
    <t>Acoustic Systems &amp; Municipal Compliance</t>
  </si>
  <si>
    <t>5000.01.02</t>
  </si>
  <si>
    <t>Audio Engineering</t>
  </si>
  <si>
    <t>9000.50.02</t>
  </si>
  <si>
    <t>TAG-002 OSHA · Hearing Protection (Custom Molded / High-Fidelity Earplugs)</t>
  </si>
  <si>
    <t>EASE plot alignment confirmed (DOC-005); SMAART acoustic measurement rig calibrated; stage clear of non-audio crew.</t>
  </si>
  <si>
    <t>Pink Noise Line Check &amp; Phase Verification: Sweep pink noise through individual speaker elements (tops, downfills, subs); confirm polarity and phase coherence in SMAART.</t>
  </si>
  <si>
    <t>Cardioid Sub Optimization: Align delay and phase cancellation on rear-facing sub elements to create 18dB rear rejection toward Biscayne property boundary.</t>
  </si>
  <si>
    <t>System EQ &amp; Target Curve Voicing: Apply room curve filtering for vocal clarity and dynamic range; tune FOH mix position to target 98 dBA Leq (15 min).</t>
  </si>
  <si>
    <t>Perimeter Curfew Logging: Deploy remote Type 2 sound level meter at property edge; continuously record calibrated SPL to verify &lt;78 dBA compliance through midnight.</t>
  </si>
  <si>
    <t>DOC-005</t>
  </si>
  <si>
    <t>Acoustic line array tuning and Biscayne perimeter SPL curfew compliance.</t>
  </si>
  <si>
    <t>Severe Weather Monitoring &amp; Temporary Structure Evacuation</t>
  </si>
  <si>
    <t>Life Safety &amp; Weather Trigger Management</t>
  </si>
  <si>
    <t>v1.5</t>
  </si>
  <si>
    <t>6000.05.01</t>
  </si>
  <si>
    <t>Severe Weather &amp; Egress</t>
  </si>
  <si>
    <t>6000.50.02</t>
  </si>
  <si>
    <t>TAG-002 OSHA · TAG-019 NFPA · Weatherproof Tactical Hi-Vis Outerwear, Flashlight, Two-Way Radio (Channel 1)</t>
  </si>
  <si>
    <t>On-site calibrated anemometer active; live radar weather monitoring feed connected; Emergency Action Plan active (DOC-008).</t>
  </si>
  <si>
    <t>Advisory State (25 MPH Gusts / Lightning &lt;15 Miles): Notify Executive Producer and Department Heads via Radio Ch 1; inspect tent ballasts and loose signage.</t>
  </si>
  <si>
    <t>Restricted State (35 MPH Gusts / Lightning &lt;8 Miles): Pause high-altitude staging/aerial lifts; lower flying LED walls to safety deck; pause patio dining service.</t>
  </si>
  <si>
    <t>Evacuation Trigger (45 MPH Gusts / Lightning &lt;5 Miles): Trigger mass notification; illuminate emergency work lights; activate orderly egress toward indoor sanctuary (LOC-01).</t>
  </si>
  <si>
    <t>Post-Storm All-Clear &amp; Inspection: Conduct structural engineering inspection of outdoor canopies, rigging points, and electrical lines before re-admitting guests.</t>
  </si>
  <si>
    <t>DOC-008</t>
  </si>
  <si>
    <t>Severe weather action levels and temporary structure evacuation protocol.</t>
  </si>
  <si>
    <t>Assembly Occupancy Ingress &amp; Egress Door Control</t>
  </si>
  <si>
    <t>Crowd Management &amp; Fire Code Compliance</t>
  </si>
  <si>
    <t>v1.0</t>
  </si>
  <si>
    <t>6000.50.01</t>
  </si>
  <si>
    <t>House Management</t>
  </si>
  <si>
    <t>TAG-002 OSHA · TAG-006 ADA · Certified Crowd Manager Badge, Hi-Vis Identification Lanyard</t>
  </si>
  <si>
    <t>Assembly permit BD-2026-08914 approved (DOC-002); master egress widths verified (DOC-001); minimum 8 crowd managers on post.</t>
  </si>
  <si>
    <t>Pre-Ingress Life Safety Walk: Walk all exit corridors, panic hardware, emergency illuminated exit signs, and fire extinguisher stations; verify zero pathway obstructions.</t>
  </si>
  <si>
    <t>Queue Line Stanchion Configuration: Establish ADA-compliant arrival switchbacks (36-inch clear path); position RFID scanners; open check-in gates at T-00:30 (18:00).</t>
  </si>
  <si>
    <t>Capacity Flow Tracking: Monitor real-time headcount dashboard; maintain headcount under 350 occupant maximum; enforce 1-in-1-out policy if capacity reached.</t>
  </si>
  <si>
    <t>Egress Call &amp; Doors Clearance: At event conclusion (23:00), prop all double exit doors fully open; guide patron flow toward rideshare dispatch hub on 76th St.</t>
  </si>
  <si>
    <t>DOC-002</t>
  </si>
  <si>
    <t>Assembly occupancy door control and crowd manager egress coordination.</t>
  </si>
  <si>
    <t>Site Operations</t>
  </si>
  <si>
    <t>Live Performance Show Calling &amp; Cue Execution Sequence</t>
  </si>
  <si>
    <t>Stage Management &amp; Live Production Control</t>
  </si>
  <si>
    <t>v3.1</t>
  </si>
  <si>
    <t>Stage</t>
  </si>
  <si>
    <t>9000.50.01</t>
  </si>
  <si>
    <t>Main Stage</t>
  </si>
  <si>
    <t>Show Calling</t>
  </si>
  <si>
    <t>Zone B - Main Stage</t>
  </si>
  <si>
    <t>Primary festival performance stage and FOH corridor</t>
  </si>
  <si>
    <t>TAG-002 OSHA · Clear-Com Headset, Production Flashlight with Red Filter</t>
  </si>
  <si>
    <t>Run of Show cue list locked; SMPTE timecode sync verified with playback and lighting consoles; talent green room escorts standby.</t>
  </si>
  <si>
    <t>Comms Line Check (T-00:15): Establish multi-channel comms check with Audio (Ch A), Lighting (Ch B), Video (Ch C), and Stage Deck (Ch D); verify cue lights green.</t>
  </si>
  <si>
    <t>Standby Call Cadence: Issue standard verbal standbys precisely 30 seconds prior to cue trigger: \"Standby Audio Cue 05, Standby Lighting Look 05, Standby Video Blade 05\".</t>
  </si>
  <si>
    <t>Cue Execution Call: Call crisp execution trigger on downbeat or timecode mark: \"Audio, Lights, Video... GO.\" Confirm acknowledge from all discipline operators.</t>
  </si>
  <si>
    <t>Hold &amp; Abort Protocol: In the event of deck hazard, performer distress, or safety breach, immediately call \"HOLD, HOLD, HOLD\" on all channels and take stage to safe wash.</t>
  </si>
  <si>
    <t>DOC-007</t>
  </si>
  <si>
    <t>Safety ramp inspection cleared</t>
  </si>
  <si>
    <t>Live performance cue execution sequence and emergency hold protocol.</t>
  </si>
  <si>
    <t>Real-Time Media Ingest, Checksum Verification &amp; Social Reel Delivery</t>
  </si>
  <si>
    <t>Digital Asset Management &amp; PR Workflow</t>
  </si>
  <si>
    <t>3000 Marketing</t>
  </si>
  <si>
    <t>3000.50.02</t>
  </si>
  <si>
    <t>Media Production</t>
  </si>
  <si>
    <t>Guest Experience</t>
  </si>
  <si>
    <t>TAG-026 PCI · Anti-Static Handling Wrist Strap, Media Hard Drive Vault Bags</t>
  </si>
  <si>
    <t>10GbE NAS network connected; cleared artist music sync rights on file; Casa Spotify Brand Toolkit active (DOC-006).</t>
  </si>
  <si>
    <t>Gates</t>
  </si>
  <si>
    <t>CFexpress / SD Card Offload: Ingest raw 4K camera cards via ShotPut Pro; compute MD5/xxHash checksum verification to primary NVMe RAID storage.</t>
  </si>
  <si>
    <t>Box Office</t>
  </si>
  <si>
    <t>Secondary Cloud Backup: Trigger automated parallel upload to Google Drive archive directory and off-site cloud bucket with version tagging.</t>
  </si>
  <si>
    <t>Gate 1 - North Box Office</t>
  </si>
  <si>
    <t>Editorial &amp; Color Grading: Conform footage in Premiere Pro / DaVinci Resolve using Casa Spotify Wynwood LUT; apply official Spotify logo bugs and artist titles.</t>
  </si>
  <si>
    <t>Primary attendee entrance and wristband exchange</t>
  </si>
  <si>
    <t>PR &amp; Social Master Handoff: Export 9x16 vertical reels (H.264/ProRes) within 90 minutes of set completion; push assets to PR distribution team with cleared usage metadata.</t>
  </si>
  <si>
    <t>DOC-006</t>
  </si>
  <si>
    <t>Guest services lockbox compartment on site</t>
  </si>
  <si>
    <t>Sarah Jenkins</t>
  </si>
  <si>
    <t>Technical Production</t>
  </si>
  <si>
    <t>Real-time media card offload, checksum verification, and PR reel delivery.</t>
  </si>
  <si>
    <t>Production Office</t>
  </si>
  <si>
    <t>Quartermaster</t>
  </si>
  <si>
    <t>Production Office / Quartermaster</t>
  </si>
  <si>
    <t>Central technical asset check-out and production admin</t>
  </si>
  <si>
    <t>Radio depot and surveillance kit hub</t>
  </si>
  <si>
    <t>Alex Rivera</t>
  </si>
  <si>
    <t>LOC-04</t>
  </si>
  <si>
    <t>Post-Show Strike Sequence &amp; Venue Space Restoration</t>
  </si>
  <si>
    <t>Stage Operations</t>
  </si>
  <si>
    <t>Load-Out Logistics &amp; Space Handover</t>
  </si>
  <si>
    <t>Back of House</t>
  </si>
  <si>
    <t>Stage Left</t>
  </si>
  <si>
    <t>Back of House - Stage Left</t>
  </si>
  <si>
    <t>Stage deck build, crew check-in, and truss staging</t>
  </si>
  <si>
    <t>Overhire stagehand crew muster point</t>
  </si>
  <si>
    <t>5000.51.01</t>
  </si>
  <si>
    <t>Stage &amp; Rig Strike</t>
  </si>
  <si>
    <t>LOC-05</t>
  </si>
  <si>
    <t>Logistics / Site Ops</t>
  </si>
  <si>
    <t>Loading Dock</t>
  </si>
  <si>
    <t>Freight</t>
  </si>
  <si>
    <t>Loading Dock B</t>
  </si>
  <si>
    <t>Heavy freight delivery intake and staging dock</t>
  </si>
  <si>
    <t>BOL filing and crate intake hub</t>
  </si>
  <si>
    <t>Elena Rostova</t>
  </si>
  <si>
    <t>TAG-002 OSHA · Steel-Toe Boots, Heavy Leather Rigging Gloves, High-Vis Vest, Hard Hat</t>
  </si>
  <si>
    <t>Audience 100% egressed; venue power isolated; truck staging bay active in Marshalling Yard; Work Order WO-002 active.</t>
  </si>
  <si>
    <t>Backline &amp; Microphones Strike: Disconnect instrument mics, pack artist backline into ATA flight cases; secure high-value wireless gear into locked Pelican cases.</t>
  </si>
  <si>
    <t>LED Wall &amp; Lighting Truss Drop: Lower overhead trusses to 4 ft service height; de-cable pixel tape and DMX looms; pack LED video tiles into custom road cases.</t>
  </si>
  <si>
    <t>Motor De-Rig &amp; Cable Pull: Slack chain hoists; derig beam clamps; coil 4/0 feeder cables into rolltainers; strike temporary distro boxes to staging dock.</t>
  </si>
  <si>
    <t>Sanitation Sweep &amp; Venue Handover: Conduct sweeping and debris removal across sanctuary floor and El Patio; conduct joint walk with venue manager for damage sign-off.</t>
  </si>
  <si>
    <t>DOC-001</t>
  </si>
  <si>
    <t>Catering &amp; Hospitality</t>
  </si>
  <si>
    <t>Hospitality</t>
  </si>
  <si>
    <t>Artist Village</t>
  </si>
  <si>
    <t>Artist Village Green Room</t>
  </si>
  <si>
    <t>Artist hospitality green room suites and compound</t>
  </si>
  <si>
    <t>Hospitality logistics and catering runs</t>
  </si>
  <si>
    <t>LOC-07</t>
  </si>
  <si>
    <t>Power Compound</t>
  </si>
  <si>
    <t>Post-show stage strike, equipment packing, and venue space restoration.</t>
  </si>
  <si>
    <t>Generators</t>
  </si>
  <si>
    <t>Zone D - Generator Compound 2</t>
  </si>
  <si>
    <t>Primary 250kVA generator compound and fuel bank</t>
  </si>
  <si>
    <t>Fuel technician dispatch monitoring</t>
  </si>
  <si>
    <t>Security</t>
  </si>
  <si>
    <t>Perimeter</t>
  </si>
  <si>
    <t>Gate 2 - South Gate</t>
  </si>
  <si>
    <t>Secondary patron ingress and emergency egress</t>
  </si>
  <si>
    <t>Perimeter access point</t>
  </si>
  <si>
    <t>LOC-09</t>
  </si>
  <si>
    <t>Temporary Demountable Structures (TDS) Ballast &amp; Wind Bracing Protocol</t>
  </si>
  <si>
    <t>Temporary Structures &amp; Wind Engineering</t>
  </si>
  <si>
    <t>v1.4</t>
  </si>
  <si>
    <t>Medical</t>
  </si>
  <si>
    <t>Health &amp; Safety</t>
  </si>
  <si>
    <t>First Aid</t>
  </si>
  <si>
    <t>Medical Tent A - Zone A</t>
  </si>
  <si>
    <t>Primary triage station and emergency EMT center</t>
  </si>
  <si>
    <t>Paramedic team base</t>
  </si>
  <si>
    <t>4000.08.02</t>
  </si>
  <si>
    <t>Tents &amp; Temporary Structures</t>
  </si>
  <si>
    <t>4000.50.01</t>
  </si>
  <si>
    <t>LOC-10</t>
  </si>
  <si>
    <t>Sanitation</t>
  </si>
  <si>
    <t>Facilities</t>
  </si>
  <si>
    <t>Sanitation Compound East</t>
  </si>
  <si>
    <t>Waste management and greywater pumping depot</t>
  </si>
  <si>
    <t>Scheduled servicing route</t>
  </si>
  <si>
    <t>TAG-002 OSHA · TAG-008 TENT_PERMIT · TAG-036 STRUCT_ENG · Hard Hat, Steel-Toe Boots, High-Vis Vest</t>
  </si>
  <si>
    <t>Stamped engineering ballast calculation on file (DOC-009); calibrated water meter/crane scale for weight verification; anemometer active.</t>
  </si>
  <si>
    <t>LOC-11</t>
  </si>
  <si>
    <t>Pre-Erection Footing Inspection: Verify subgrade compaction, asphalt integrity, and laser-level baseplate pads; position pre-cast concrete ballast blocks per structural plot.</t>
  </si>
  <si>
    <t>Frame Truss Pinning &amp; Squaring: Assemble structural aluminum box arches on ground; verify diagonal squareness within 0.25 in; insert all structural pins and safety R-clips.</t>
  </si>
  <si>
    <t>Ballast Rigging &amp; Guying: Connect high-tensile ratchet straps and 3/8-in wire rope guying to concrete weights; tension each guy wire to engineered load specification.</t>
  </si>
  <si>
    <t>Membrane Tensioning &amp; Flame Cert Log: Pull fire-retardant vinyl canopies through keder rails; ratchet tension to prevent wind pocketing; post NFPA 701 flame cert tag at mast.</t>
  </si>
  <si>
    <t>DOC-009</t>
  </si>
  <si>
    <t>Food &amp; Beverage</t>
  </si>
  <si>
    <t>Concessions</t>
  </si>
  <si>
    <t>Bar 1</t>
  </si>
  <si>
    <t>Zone A Concessions Row</t>
  </si>
  <si>
    <t>Main public beverage dispensing stations</t>
  </si>
  <si>
    <t>POS terminals and beverage stock</t>
  </si>
  <si>
    <t>LOC-12</t>
  </si>
  <si>
    <t>Distribution</t>
  </si>
  <si>
    <t>Zone A - Power Compound 1</t>
  </si>
  <si>
    <t>ANSI ES1.7 &amp; Florida Building Code temporary structure ballast and guy wire protocol.</t>
  </si>
  <si>
    <t>Audio/visual power distro transformers</t>
  </si>
  <si>
    <t>Load balancing regular checks</t>
  </si>
  <si>
    <t>LOC-13</t>
  </si>
  <si>
    <t>SOP-010</t>
  </si>
  <si>
    <t>Stage Pyrotechnics, Flame Effects &amp; Cold Spark Safety Sequence</t>
  </si>
  <si>
    <t>Pyrotechnics &amp; Atmospheric Effects Safety</t>
  </si>
  <si>
    <t>Stage Right</t>
  </si>
  <si>
    <t>Back of House - Stage Right</t>
  </si>
  <si>
    <t>Secondary artist wing, monitor world, audio distro</t>
  </si>
  <si>
    <t>5000.07.01</t>
  </si>
  <si>
    <t>Atmospheric Effects</t>
  </si>
  <si>
    <t>5000.52.01</t>
  </si>
  <si>
    <t>Monitor engineer staging</t>
  </si>
  <si>
    <t>LOC-14</t>
  </si>
  <si>
    <t>Front of House</t>
  </si>
  <si>
    <t>Control</t>
  </si>
  <si>
    <t>Main Stage FOH Control</t>
  </si>
  <si>
    <t>Sound and lighting console mixing tower</t>
  </si>
  <si>
    <t>FOH riser cleared</t>
  </si>
  <si>
    <t>TAG-002 OSHA · TAG-019 NFPA · TAG-038 PYRO_LICENSE · Nomex Flame-Resistant Jacket, Safety Glasses, 2A-10BC Extinguisher</t>
  </si>
  <si>
    <t>City of Miami Fire-Rescue permit active (DOC-010); designated 15-foot separation safety zone established; Miami Fire watch on duty.</t>
  </si>
  <si>
    <t>Hardware &amp; Fuel Integrity Inspection: Inspect LP-gas hoses, solenoid valves, and titanium cold-spark granules; verify pressure regulators and emergency deadman switches.</t>
  </si>
  <si>
    <t>Perimeter Barrier &amp; Line-of-Sight Lock: Establish physical stanchions 15 ft from discharge nozzles; verify clear overhead clearance to trussing (&gt;25 ft) and drapery.</t>
  </si>
  <si>
    <t>Arming Sequence &amp; Pyro Controller Link: Connect digital firing controller via isolated dry-contact DMX line; verify continuity; arm system only on stage manager verbal standby.</t>
  </si>
  <si>
    <t>LOC-15</t>
  </si>
  <si>
    <t>Post-Fire Safe Depressurization &amp; Canister Lock: Disarm firing console immediately post-cue; vent residual gas lines; vacuum titanium dust; lock canisters in pyro vault.</t>
  </si>
  <si>
    <t>DOC-010</t>
  </si>
  <si>
    <t>Storage</t>
  </si>
  <si>
    <t>Containers</t>
  </si>
  <si>
    <t>Zone C - Storage Compound</t>
  </si>
  <si>
    <t>Production containers and road case storage</t>
  </si>
  <si>
    <t>Secure lockup compound</t>
  </si>
  <si>
    <t>NFPA 160 &amp; NFPA 1126 stage flame effects and cold spark firing procedure.</t>
  </si>
  <si>
    <t>VIP</t>
  </si>
  <si>
    <t>SOP-011</t>
  </si>
  <si>
    <t>Lounge</t>
  </si>
  <si>
    <t>Class 3B/4 Audience-Scanned Laser Alignment &amp; Termination Safety</t>
  </si>
  <si>
    <t>VIP Oasis Lounge</t>
  </si>
  <si>
    <t>Optical Radiation &amp; Laser Safety</t>
  </si>
  <si>
    <t>Premium hospitality, viewing deck, and bar</t>
  </si>
  <si>
    <t>Wristband verification scanner</t>
  </si>
  <si>
    <t>9000.50.03</t>
  </si>
  <si>
    <t>Command</t>
  </si>
  <si>
    <t>Dispatch</t>
  </si>
  <si>
    <t>Joint Operations Center (JOC)</t>
  </si>
  <si>
    <t>Unified command center for police, fire, ops, medical</t>
  </si>
  <si>
    <t>24/7 communications monitoring</t>
  </si>
  <si>
    <t>TAG-002 OSHA · TAG-018 ANSI · Laser Safety Eyewear (OD 7+ @ 520nm/450nm/638nm)</t>
  </si>
  <si>
    <t>FDA CDRH variance valid (DOC-011); certified Laser Safety Officer (LSO) on site; hard mechanical beam stops anchored.</t>
  </si>
  <si>
    <t>Physical Rigging &amp; E-Stop Verification: Mount RGB projector to rigid truss with secondary safety cable; wire hardwired emergency mushroom e-stop at FOH control position.</t>
  </si>
  <si>
    <t>Scan-Fail Circuit &amp; Masking Calibration: Calibrate hardware scan-fail interlock boards; configure geometric software masking zones to prevent exposure below 10 ft from floor.</t>
  </si>
  <si>
    <t>LOC-18</t>
  </si>
  <si>
    <t>Low-Power Beam Alignment &amp; Termination Proof: Power up laser in 1% alignment mode; verify all bounce mirrors and strike non-reflective fire-rated beam dumps.</t>
  </si>
  <si>
    <t>Full-Power Exposure Metering &amp; LSO Sign-Off: Measure Maximum Permissible Exposure (MPE) at closest patron boundary using calibrated laser power meter; record LSO log.</t>
  </si>
  <si>
    <t>DOC-011</t>
  </si>
  <si>
    <t>Transportation</t>
  </si>
  <si>
    <t>Parking</t>
  </si>
  <si>
    <t>Staff</t>
  </si>
  <si>
    <t>Lot C - Staff &amp; Production Parking</t>
  </si>
  <si>
    <t>Credentialed crew vehicle parking and check-in</t>
  </si>
  <si>
    <t>Parking pass hangtag required</t>
  </si>
  <si>
    <t>LOC-19</t>
  </si>
  <si>
    <t>ANSI Z136.1 &amp; FDA CDRH 21 CFR 1040.10 outdoor entertainment laser safety protocol.</t>
  </si>
  <si>
    <t>Shuttle</t>
  </si>
  <si>
    <t>Dropoff</t>
  </si>
  <si>
    <t>SOP-012</t>
  </si>
  <si>
    <t>Rideshare / Shuttle Hub North</t>
  </si>
  <si>
    <t>Environmental Noise Monitoring &amp; Wynwood Perimeter SPL Curfew Enforcement</t>
  </si>
  <si>
    <t>Mass transit and rideshare passenger dispatch</t>
  </si>
  <si>
    <t>Traffic management cones active</t>
  </si>
  <si>
    <t>LOC-20</t>
  </si>
  <si>
    <t>Catering</t>
  </si>
  <si>
    <t>Commissary</t>
  </si>
  <si>
    <t>Crew Catering Commissary</t>
  </si>
  <si>
    <t>Production and vendor meal service hall</t>
  </si>
  <si>
    <t>Meal pass scanning active</t>
  </si>
  <si>
    <t>TAG-002 OSHA · Type 1/2 Calibrated Sound Level Meter, High-Vis Vest, Two-Way Radio</t>
  </si>
  <si>
    <t>Municipal sound variance on file (DOC-012); acoustical calibrator (94 dB / 114 dB) checked; remote logging telemetry online.</t>
  </si>
  <si>
    <t>LOC-21</t>
  </si>
  <si>
    <t>Field Calibrator Verification: Mount microphone on remote perimeter meter; apply 94.0 dB acoustical calibrator; log reference drift within +/-0.3 dB before event start.</t>
  </si>
  <si>
    <t>FOH Leq Ceiling Enforcement: Set software limiter threshold at FOH console to cap continuous mix volume at 98 dBA Leq (15-min rolling window).</t>
  </si>
  <si>
    <t>Boundary Telemetry Real-Time Tracking: Continuously monitor property boundary meters along Biscayne Blvd; alert FOH A1 if 5-min Leq approaches 76 dBA.</t>
  </si>
  <si>
    <t>Midnight Curfew Step-Down Execution: At 23:59 EDT, execute programmed console master mute on all outdoor PA elements; file continuous SPL audit log to city compliance portal.</t>
  </si>
  <si>
    <t>DOC-012</t>
  </si>
  <si>
    <t>Side Stage</t>
  </si>
  <si>
    <t>Stage 2 - Tent Deck</t>
  </si>
  <si>
    <t>Secondary electronic dance music stage</t>
  </si>
  <si>
    <t>Audio rig cleared</t>
  </si>
  <si>
    <t>City of Miami Chapter 36 Noise Ordinance and perimeter SPL monitoring procedure.</t>
  </si>
  <si>
    <t>Broadcast</t>
  </si>
  <si>
    <t>OB Truck</t>
  </si>
  <si>
    <t>SOP-013</t>
  </si>
  <si>
    <t>Media Compound / Broadcast Truck</t>
  </si>
  <si>
    <t>Temporary Commercial Kitchen Sanitation &amp; Food Safety Inspection</t>
  </si>
  <si>
    <t>Live stream and archival recording OB unit</t>
  </si>
  <si>
    <t>Culinary Health &amp; Sanitary Compliance</t>
  </si>
  <si>
    <t>Fiber run connected</t>
  </si>
  <si>
    <t>8000 Hospitality</t>
  </si>
  <si>
    <t>8000.01.01</t>
  </si>
  <si>
    <t>Catering &amp; Culinary</t>
  </si>
  <si>
    <t>8000.51.01</t>
  </si>
  <si>
    <t>LOC-23</t>
  </si>
  <si>
    <t>Lost &amp; Found</t>
  </si>
  <si>
    <t>Info</t>
  </si>
  <si>
    <t>Information Booth &amp; Lost and Found</t>
  </si>
  <si>
    <t>Central attendee inquiries and lost item drop</t>
  </si>
  <si>
    <t>Lockbox storage system</t>
  </si>
  <si>
    <t>TAG-002 OSHA · TAG-010 HEALTH_DEPT · TAG-011 SERVSAFE · Non-Slip Shoes, Food-Grade Nitrile Gloves, Beard Net / Hair Net</t>
  </si>
  <si>
    <t>Florida DBPR food service license posted (DOC-013); potable hot water station operational (min 100 deg F); digital stem thermometers calibrated in ice bath.</t>
  </si>
  <si>
    <t>Cold-Chain Receiving &amp; Temperature Verification: Probe all incoming TCS foods (poultry, beef, seafood, dairy); verify internal temp &lt;41 deg F; reject out-of-spec shipments.</t>
  </si>
  <si>
    <t>LOC-24</t>
  </si>
  <si>
    <t>Handwashing &amp; 3-Compartment Sink Setup: Establish dedicated handwash station with warm water, soap, single-use paper towels; set wash/rinse/sanitize (200 ppm Quat) sink bays.</t>
  </si>
  <si>
    <t>Holding Temperature &amp; Cross-Contamination Control: Monitor hot holding units (&gt;135 deg F) and refrigerated prep tables (&lt;41 deg F) every 2 hours; enforce allergen color-coding.</t>
  </si>
  <si>
    <t>Shift Waste Disposal &amp; Sanitizing Break-Down: Discard holding foods at 4-hour mark; sanitize stainless steel prep surfaces with quaternary solution; seal trash cans.</t>
  </si>
  <si>
    <t>DOC-013</t>
  </si>
  <si>
    <t>Fueling</t>
  </si>
  <si>
    <t>Compound</t>
  </si>
  <si>
    <t>Fuel Depot B</t>
  </si>
  <si>
    <t>Diesel and unleaded reserve fuel tank storage</t>
  </si>
  <si>
    <t>Hazard containment berm verified</t>
  </si>
  <si>
    <t>LOC-25</t>
  </si>
  <si>
    <t>Florida Administrative Code 61C-4 &amp; FDA Food Code temporary food establishment protocol.</t>
  </si>
  <si>
    <t>Medical Tent B - Zone C</t>
  </si>
  <si>
    <t>Secondary medical post for southern perimeter</t>
  </si>
  <si>
    <t>SOP-014</t>
  </si>
  <si>
    <t>Alcoholic Beverage Dispensing, Age Verification &amp; Intoxication Interception</t>
  </si>
  <si>
    <t>Alcohol Governance &amp; Hospitality Compliance</t>
  </si>
  <si>
    <t>EMT response team assigned</t>
  </si>
  <si>
    <t>v1.1</t>
  </si>
  <si>
    <t>8000.02.01</t>
  </si>
  <si>
    <t>Bar &amp; Beverage</t>
  </si>
  <si>
    <t>8000.50.01</t>
  </si>
  <si>
    <t>LOC-26</t>
  </si>
  <si>
    <t>K-9</t>
  </si>
  <si>
    <t>Post</t>
  </si>
  <si>
    <t>Security K-9 Screening Post</t>
  </si>
  <si>
    <t>Explosives and narcotics canine screening post</t>
  </si>
  <si>
    <t>Daily patrol schedule cleared</t>
  </si>
  <si>
    <t>TAG-012 TIPS · TAG-013 LIQUOR_LICENSE · Certified TIPS/ServSafe Alcohol Badge, Bar Apron</t>
  </si>
  <si>
    <t>Florida DBPR ABT permit posted (DOC-014); electronic ID barcode scanners active at all bar stations; security liaison assigned to bar perimeter.</t>
  </si>
  <si>
    <t>100% ID Scanning &amp; Wristband Verification: Inspect physical photo ID for all patrons requesting alcohol; verify age 21+ via optical scanner; confirm intact 21+ wristband.</t>
  </si>
  <si>
    <t>LOC-27</t>
  </si>
  <si>
    <t>Standard Pour Volume &amp; Recipe Control: Utilize measured jiggers for all spirit pours (1.5 oz spirit maximum per drink); enforce strict 2-drink maximum per transaction.</t>
  </si>
  <si>
    <t>Behavioral Intoxication Assessment: Monitor guests for slurred speech, motor instability, or combative behavior; refuse service tactfully using non-confrontational phrasing.</t>
  </si>
  <si>
    <t>Cut-Off Protocol &amp; Security Dispatch: In event of refused service, immediately notify Bar Manager and dispatch roving Security Officer to offer hydration and rideshare escort.</t>
  </si>
  <si>
    <t>DOC-014</t>
  </si>
  <si>
    <t>ADA</t>
  </si>
  <si>
    <t>Viewing</t>
  </si>
  <si>
    <t>ADA Viewing Platform - Main Stage</t>
  </si>
  <si>
    <t>Elevated accessible viewing platform</t>
  </si>
  <si>
    <t>Ramp gradient certified compliant</t>
  </si>
  <si>
    <t>LOC-28</t>
  </si>
  <si>
    <t>Florida Statute 561 &amp; 562 beverage law compliance and responsible vendor procedure.</t>
  </si>
  <si>
    <t>SOP-015</t>
  </si>
  <si>
    <t>Water</t>
  </si>
  <si>
    <t>Mass-Gathering Emergency Medical Dispatch, Triage &amp; Heat Illness Protocol</t>
  </si>
  <si>
    <t>Emergency Medical Services &amp; Life Safety</t>
  </si>
  <si>
    <t>Station</t>
  </si>
  <si>
    <t>v2.1</t>
  </si>
  <si>
    <t>Hydration Station 1 - Central Lawn</t>
  </si>
  <si>
    <t>Free patron filtered water refill station</t>
  </si>
  <si>
    <t>6000.05.02</t>
  </si>
  <si>
    <t>Medical &amp; EMS</t>
  </si>
  <si>
    <t>7000.51.01</t>
  </si>
  <si>
    <t>Pressure testing cleared</t>
  </si>
  <si>
    <t>TAG-002 OSHA · TAG-028 HIPAA · Nitrile Exam Gloves, N95 Mask, High-Vis Medical Vest, Two-Way Radio (Channel 2)</t>
  </si>
  <si>
    <t>Miami-Dade Fire Rescue medical plan active (DOC-015); on-site air-conditioned medical tent established; dedicated ALS ambulance parked in dock bay.</t>
  </si>
  <si>
    <t>Triage Bay Readiness &amp; Equipment Check: Perform daily operational bump check on Zoll AED, oxygen cylinders, suction units, and trauma jump kits; confirm cold IV saline stores.</t>
  </si>
  <si>
    <t>Roving Medic Rapid-Response Cadence: Deploy pairs of EMTs across Main Stage and El Patio; maintain 3-minute maximum response radius to any distress call on Radio Ch 2.</t>
  </si>
  <si>
    <t>Heat Illness &amp; Substance Harm Reduction: Triage symptomatic patrons; initiate rapid evaporative cooling, electrolyte fluid replacement, and vital signs monitoring every 10 min.</t>
  </si>
  <si>
    <t>LOC-29</t>
  </si>
  <si>
    <t>911 Escalation &amp; Secure Transport Handoff: For red-tier critical patients, coordinate seamless patient transfer to Miami-Dade Fire Rescue ALS transport unit via Gate 3 access lane.</t>
  </si>
  <si>
    <t>DOC-015</t>
  </si>
  <si>
    <t>Heavy Equipment</t>
  </si>
  <si>
    <t>Yard</t>
  </si>
  <si>
    <t>Equipment Yard &amp; Heavy Machinery Yard</t>
  </si>
  <si>
    <t>Forklift, telehandler, and golf cart charging depot</t>
  </si>
  <si>
    <t>Equipment checkout log active</t>
  </si>
  <si>
    <t>Florida EMS Chapter 401 &amp; NFPA 3000 mass gathering emergency medical protocol.</t>
  </si>
  <si>
    <t>LOC-30</t>
  </si>
  <si>
    <t>SOP-016</t>
  </si>
  <si>
    <t>Physical Security Perimeter Access, Metal Detection &amp; Bag Inspection</t>
  </si>
  <si>
    <t>Security Operations &amp; Threat Mitigation</t>
  </si>
  <si>
    <t>Dressing Rooms</t>
  </si>
  <si>
    <t>Portables</t>
  </si>
  <si>
    <t>6000.04.01</t>
  </si>
  <si>
    <t>Artist Trailer Compound B</t>
  </si>
  <si>
    <t>Headliner dressing trailers and rehearsal spaces</t>
  </si>
  <si>
    <t>6000.52.01</t>
  </si>
  <si>
    <t>Private security checkpoint on site</t>
  </si>
  <si>
    <t>LOC-31</t>
  </si>
  <si>
    <t>Loading Dock A</t>
  </si>
  <si>
    <t>TAG-002 OSHA · TAG-021 BG_CHECK · Uniformed Security Officer Attire, Flashlight, Two-Way Radio (Channel 1)</t>
  </si>
  <si>
    <t>Primary heavy freight intake dock</t>
  </si>
  <si>
    <t>City of Miami approved security overlay on file (DOC-016); walk-through magnetometers calibrated; prohibited items amnesty bins staged outside entry switchbacks.</t>
  </si>
  <si>
    <t>Entry Lane Divestment Screening: Instruct arriving patrons to divest metallic items into inspection trays; visually inspect clear bags (12x6x12 in max) with wooden inspection dowel.</t>
  </si>
  <si>
    <t>Primary dock for production semi-trailers</t>
  </si>
  <si>
    <t>Walk-Through Magnetometer Processing: Guide patrons through magnetometer at standard cadence; conduct secondary screening with handheld wand if zone alert triggers.</t>
  </si>
  <si>
    <t>Prohibited Item Confiscation &amp; Chain of Custody: Safely confiscate contraband, weapons, or unauthorized recording rigs; deposit into locked evidence locker; log owner info.</t>
  </si>
  <si>
    <t>Threat Interception &amp; Law Enforcement Handover: If illegal firearms or hostile behavior detected, immediately detain subject, initiate ICS emergency call, and hand over to on-site MPD.</t>
  </si>
  <si>
    <t>DOC-016</t>
  </si>
  <si>
    <t>LOC-32</t>
  </si>
  <si>
    <t>Venue</t>
  </si>
  <si>
    <t>Main Property</t>
  </si>
  <si>
    <t>The Sanctuary MiMo</t>
  </si>
  <si>
    <t>Historic sanctuary venue in MiMo district</t>
  </si>
  <si>
    <t>Primary venue property</t>
  </si>
  <si>
    <t>DHS Active Shooter &amp; Florida Class D security guard screening standards.</t>
  </si>
  <si>
    <t>SOP-017</t>
  </si>
  <si>
    <t>Public Right-of-Way Traffic Control &amp; Marshalling Yard Truck Staging</t>
  </si>
  <si>
    <t>Traffic Engineering &amp; Logistics Coordination</t>
  </si>
  <si>
    <t>v1.3</t>
  </si>
  <si>
    <t>6000.02.07</t>
  </si>
  <si>
    <t>Trucks &amp; Transport</t>
  </si>
  <si>
    <t>6000.51.02</t>
  </si>
  <si>
    <t>TAG-002 OSHA · TAG-016 DOT · ANSI Class 3 High-Vis Vest, Steel-Toe Boots, Hard Hat, Traffic Wand, Radio (Channel 3)</t>
  </si>
  <si>
    <t>City of Miami / FDOT MOT permit active (DOC-017); certified traffic flaggers positioned; Type II traffic cones and electronic arrow board deployed along 76th St.</t>
  </si>
  <si>
    <t>Street Closure Signage &amp; Arrow Board Activation: Deploy advance warning signs ('ROAD WORK AHEAD', 'LANE CLOSED') per FDOT index; power electronic directional arrow board.</t>
  </si>
  <si>
    <t>Carrier Dispatch &amp; Marshalling Check-In: Intercept arriving 53-ft tractor-trailers at holding yard; verify carrier Bill of Lading (BOL), driver phone, and assigned dock appointment.</t>
  </si>
  <si>
    <t>Dock Call &amp; Reversing Spotter Escort: Guide truck from holding bay into loading dock; assign 2 ground spotters with safety whistles to clear pedestrian sidewalk traffic.</t>
  </si>
  <si>
    <t>Wheels Chocking &amp; Loading Ramp Deployment: Place heavy-duty rubber wheel chocks under rear trailer tandem; engage dock leveler lip before authorizing forklift load-in.</t>
  </si>
  <si>
    <t>DOC-017</t>
  </si>
  <si>
    <t>FDOT Standard Plans Index 102 &amp; MUTCD Part 6 traffic control and freight staging procedure.</t>
  </si>
  <si>
    <t>SOP-018</t>
  </si>
  <si>
    <t>Commercial Drone Aerial Video Capture &amp; Airspace Safety Protocol</t>
  </si>
  <si>
    <t>Aviation Safety &amp; UAS Operations</t>
  </si>
  <si>
    <t>5000.08.01</t>
  </si>
  <si>
    <t>Cameras &amp; Capture</t>
  </si>
  <si>
    <t>TAG-003 FAA · TAG-023 FAA_PART107 · High-Vis Flight Crew Vest, Safety Glasses, Two-Way Radio</t>
  </si>
  <si>
    <t>FAA Part 107 waiver on file (DOC-018); LAANC airspace authorization verified; dedicated Visual Observer (VO) positioned on sanctuary roof deck.</t>
  </si>
  <si>
    <t>Pre-Flight Airspace &amp; Telemetry Inspection: Conduct pre-flight drone inspection (rotors, gimbal, obstacle sensors); confirm GPS lock (&gt;16 satellites); set Return-to-Home altitude to 150 ft.</t>
  </si>
  <si>
    <t>Visual Observer Comms &amp; Geo-Fence Setup: Establish continuous voice comms between Pilot in Command (PIC) and VO; lock geofence boundaries to prevent flight over unshielded crowds.</t>
  </si>
  <si>
    <t>In-Flight Mission Execution &amp; Battery Thresholds: Execute programmed sweeping cinematic passes; initiate mandatory return and landing sequence when battery telemetry reaches 25%.</t>
  </si>
  <si>
    <t>Post-Flight Media Offload &amp; Flight Logging: Power down aircraft; offload flight logs and micro-SD footage cards; log total flight hours and airspace compliance into ops portal.</t>
  </si>
  <si>
    <t>DOC-018</t>
  </si>
  <si>
    <t>FAA Part 107 federal regulations and commercial UAS safe flight operation protocol.</t>
  </si>
  <si>
    <t>SOP-019</t>
  </si>
  <si>
    <t>ADA Accessibility, Companion Seating &amp; Barrier-Free Path Management</t>
  </si>
  <si>
    <t>Universal Accessibility &amp; Guest Services</t>
  </si>
  <si>
    <t>7000 Experience</t>
  </si>
  <si>
    <t>7000.01.01</t>
  </si>
  <si>
    <t>Guest Experience &amp; Journey</t>
  </si>
  <si>
    <t>7000.50.01</t>
  </si>
  <si>
    <t>TAG-006 ADA · Front-of-House Credential Badge, Digital Ingress Scanner</t>
  </si>
  <si>
    <t>Master ADA survey on file (DOC-019); wheelchair viewing platforms inspected; clear accessible path (min 36 inches) marked throughout all activation zones.</t>
  </si>
  <si>
    <t>Pre-Event Route &amp; Ramp Verification: Walk all accessible routes from public sidewalk to stage viewing areas; verify ramp slopes do not exceed 1:12; verify zero lip thresholds &gt;0.25 in.</t>
  </si>
  <si>
    <t>Elevated Viewing Platform Setup: Configure ADA viewing riser with code-compliant handrails, edge protection kick plates, and paired companion chairs with unobstructed sightlines.</t>
  </si>
  <si>
    <t>Assisted Listening &amp; Sensory Kit Distribution: Inspect RF assisted listening receivers and neck loops; stage sensory kits (noise-canceling headphones, sunglasses) at FOH guest desk.</t>
  </si>
  <si>
    <t>Accessible Egress Escort &amp; Dedicated Exit Clearance: During show egress, position dedicated guest ambassadors along primary ramp routes to ensure unimpeded wheelchair flow to rideshare hub.</t>
  </si>
  <si>
    <t>DOC-019</t>
  </si>
  <si>
    <t>2010 ADA Standards for Accessible Design &amp; Florida Accessibility Code protocol.</t>
  </si>
  <si>
    <t>SOP-020</t>
  </si>
  <si>
    <t>Radio Frequency (RF) Spectrum Coordination &amp; Wireless Intercom Intermodulation</t>
  </si>
  <si>
    <t>Communications Infrastructure &amp; Spectrum Control</t>
  </si>
  <si>
    <t>9000.03.01</t>
  </si>
  <si>
    <t>Two-Way Radios</t>
  </si>
  <si>
    <t>9000.52.01</t>
  </si>
  <si>
    <t>TAG-033 FCC · TAG-034 FCC_PART74 · RF Analyzer Wand, High-Fidelity Test Headphones</t>
  </si>
  <si>
    <t>FCC Part 74 license active (DOC-020); RF spectrum analyzer calibrated; Shure Wireless Workbench environment loaded with Miami broadcast exclusions.</t>
  </si>
  <si>
    <t>Wideband Spectrum Sweep (470-608 MHz): Perform RF spectrum sweep across Wynwood venue airspace; identify active DTV broadcast channels and unauthorized rogue transmitters.</t>
  </si>
  <si>
    <t>Intermodulation Calculation &amp; Frequency Deployment: Compute intermodulation distortion profiles; coordinate compatible frequencies for 16x wireless mics and 8x IEM transmitters.</t>
  </si>
  <si>
    <t>Axient Digital ShowLink &amp; FreeSpeak Pairing: Deploy networked antenna distro (distro4); pair digital transmitters via IR sync; verify ShowLink automated interference avoidance.</t>
  </si>
  <si>
    <t>Walk-Test RF Coverage &amp; Shadow Mapping: Walk venue boundaries with test transmitter; verify zero dropouts across sanctuary, stage, and BOH green rooms; log RF stability report.</t>
  </si>
  <si>
    <t>DOC-020</t>
  </si>
  <si>
    <t>FCC Part 74 Subpart H &amp; AES recommended wireless audio frequency coordination protocol.</t>
  </si>
  <si>
    <t>SOP-021</t>
  </si>
  <si>
    <t>Generator Diesel Fueling, Spill Containment &amp; Secondary HazMat Handling</t>
  </si>
  <si>
    <t>Hazardous Materials &amp; Fuel Safety</t>
  </si>
  <si>
    <t>6000.09.01</t>
  </si>
  <si>
    <t>Waste Management</t>
  </si>
  <si>
    <t>TAG-002 OSHA · TAG-040 EPA · Chemical Nitrile Gloves, Safety Splash Goggles, Fuel-Resistant Apron</t>
  </si>
  <si>
    <t>Environmental containment plan active (DOC-021); 55-gallon universal spill kit staged within 15 ft of fuel port; fire extinguisher (20BC) charged on post.</t>
  </si>
  <si>
    <t>Pre-Fueling Ground Berm &amp; Pad Inspection: Inspect secondary containment berm under 400A diesel generator; verify rubber liner intact with zero tears, water, or oil residue.</t>
  </si>
  <si>
    <t>Bonding &amp; Static Ground Wire Attachment: Attach heavy-duty copper static bonding cable from fuel supply truck chassis to generator ground lug prior to opening fuel cap.</t>
  </si>
  <si>
    <t>Monitored Delivery &amp; Cam-Lock Tightness: Execute controlled fuel pumping at low velocity (&lt;25 GPM); monitor mechanical sight gauge; stop transfer at 90% tank capacity.</t>
  </si>
  <si>
    <t>Nozzle Capping &amp; Containment Log Clearance: Wipe fuel nozzle; disconnect bonding clamp; inspect spill berm for drips; record delivered gallons and date into HazMat binder.</t>
  </si>
  <si>
    <t>DOC-021</t>
  </si>
  <si>
    <t>EPA SPCC Rule 40 CFR 112 &amp; Miami-Dade DERM temporary fuel transfer protocol.</t>
  </si>
  <si>
    <t>Commercial Insurance Endorsement Verification &amp; Subcontractor COI Audit</t>
  </si>
  <si>
    <t>Risk Governance &amp; Insurance Compliance</t>
  </si>
  <si>
    <t>0000 Executive</t>
  </si>
  <si>
    <t>0000.06.01</t>
  </si>
  <si>
    <t>Insurance</t>
  </si>
  <si>
    <t>0000.51.01</t>
  </si>
  <si>
    <t>None Required (Administrative Governance)</t>
  </si>
  <si>
    <t>Master insurance binder bound (DOC-022); contract vendor roster active; digital COI tracking ledger online.</t>
  </si>
  <si>
    <t>ACORD 25 Certificate Intake: Ingest all incoming vendor Certificates of Insurance; verify policy effective dates encompass entire load-in, event, and load-out window.</t>
  </si>
  <si>
    <t>Coverage Limit &amp; Endorsement Audit: Confirm minimum $1M Occurrence / $2M Aggregate GL limits; verify $5M Umbrella, Statutory Workers' Comp, and $1M Commercial Auto.</t>
  </si>
  <si>
    <t>Additional Insured Endorsement Scrutiny: Verify mandatory endorsement CG 20 26 or equivalent naming GHXSTSHIP, Spotify, and Venue Owner as Additional Insureds with Waiver of Subrogation.</t>
  </si>
  <si>
    <t>Gate 2 Clearance &amp; Vendor Access Lockout: Mark vendor insurance status 'Approved' in Procurement Catalog; issue digital pass to dock master; lock out unapproved subcontractors.</t>
  </si>
  <si>
    <t>DOC-022</t>
  </si>
  <si>
    <t>Commercial insurance risk underwriting standards &amp; ACORD document verification protocol.</t>
  </si>
  <si>
    <t>SOP-023</t>
  </si>
  <si>
    <t>Aerial Work Platform (AWP) Operation, MEWP Inspection &amp; Fall Arrest Protocols</t>
  </si>
  <si>
    <t>Fall Protection &amp; High-Altitude Safety</t>
  </si>
  <si>
    <t>Rigging Hardware</t>
  </si>
  <si>
    <t>TAG-002 OSHA · ANSI A92.20 Full-Body Fall Arrest Harness, Shock-Absorbing Lanyard, Hard Hat with Chinstrap</t>
  </si>
  <si>
    <t>Fall protection plan active (DOC-023); certified MEWP operators rostered; ground drop-zone barricades staged.</t>
  </si>
  <si>
    <t>Pre-Operation MEWP Walkaround: Perform daily pre-start inspection on scissor lift and articulating boom lift; test ground/basket emergency stop controls and hydraulic lines.</t>
  </si>
  <si>
    <t>Fall Restraint Lanyard Anchorage: Prior to raising platform, attach harness lanyard to designated engineered anchor point inside basket; confirm 100% tie-off compliance.</t>
  </si>
  <si>
    <t>Ground Perimeter Drop-Zone Lockout: Establish physical stanchions and red warning tape directly below elevated work basket; position ground spotter with whistle.</t>
  </si>
  <si>
    <t>Elevated Maneuver &amp; Overhead Clearance: Operate platform smoothly at crawl speed; maintain minimum 10-ft clearance from overhead building utilities, beams, and HVAC ducts.</t>
  </si>
  <si>
    <t>DOC-023</t>
  </si>
  <si>
    <t>OSHA 1926.453 &amp; ANSI/SAIA A92.22 safe use of mobile elevating work platforms (MEWPs).</t>
  </si>
  <si>
    <t>SOP-024</t>
  </si>
  <si>
    <t>Structural Rigging Hardware Proof-Testing &amp; Beam Clamp Installation</t>
  </si>
  <si>
    <t>5000.51.03</t>
  </si>
  <si>
    <t>TAG-002 OSHA · TAG-022 ETCP · Hard Hat, Steel-Toe Boots, Heavy Leather Rigging Gloves, Fall Harness</t>
  </si>
  <si>
    <t>Structural proof pull-test cert on file (DOC-024); stamped rigging plot DOC-004 approved; torque wrench calibrated.</t>
  </si>
  <si>
    <t>Visual Hardware Grade Inspection: Inspect all 5/8-in Crosby shackles, G-100 master links, wire rope slings, and polyester Spansets; verify zero elongation, cuts, or heat damage.</t>
  </si>
  <si>
    <t>Engineered Beam Clamp Placement: Mount forged steel beam clamps to approved structural I-beams per stamped plot; torque clamp locking nuts to manufacturer specified foot-pounds.</t>
  </si>
  <si>
    <t>Secondary Safety Choker Rigging: Rig independent wire rope safety secondary choker around building structural beam node; mouse all shackle pins with stainless safety wire.</t>
  </si>
  <si>
    <t>Test Pull &amp; Load Cell Zeroing: Hang calibrated digital wireless load cell from hook; perform test pull; zero load cell before pinning truss bridles; log static tare weights.</t>
  </si>
  <si>
    <t>DOC-024</t>
  </si>
  <si>
    <t>ANSI ES1.6 &amp; OSHA 1910.184 entertainment rigging hardware inspection and proof-testing.</t>
  </si>
  <si>
    <t>SOP-025</t>
  </si>
  <si>
    <t>Live Show Stage Management, SMPTE Timecode Sync &amp; Performer Handover</t>
  </si>
  <si>
    <t>v4.0</t>
  </si>
  <si>
    <t>Show Control &amp; Playback</t>
  </si>
  <si>
    <t>Clear-Com Headset, Production Flashlight with Red Filter, Run of Show Binder</t>
  </si>
  <si>
    <t>Master cue schedule active (DOC-025); SMPTE timecode sync generator locked (29.97 fps); artist green room escort in place.</t>
  </si>
  <si>
    <t>Master Timecode Clock Lock: Verify SMPTE linear timecode lock across playback DAWs, grandMA3 lighting desks, and disguise d3 media servers; confirm zero frame drift.</t>
  </si>
  <si>
    <t>Talent Escort &amp; Mic Sanitization (T-00:20): Escort headline artist from dressing room to stage left; fit sanitized wireless handheld mic and test custom IEM mix with A2.</t>
  </si>
  <si>
    <t>Standby Call Sequence (T-00:02): Issue verbal countdown on Comms Ch A &amp; B: 'Standby Top of Show, Standby Lighting Look 01, Standby Video Blade 01, Standby Audio Playback'.</t>
  </si>
  <si>
    <t>Show Trigger GO &amp; Live Changeover: Call crisp 'GO' trigger precisely at 20:00:00; monitor live performance telemetry; oversee seamless 8-minute DJ to live band changeover.</t>
  </si>
  <si>
    <t>DOC-025</t>
  </si>
  <si>
    <t>Production stage management and SMPTE timecode synchronization live execution protocol.</t>
  </si>
  <si>
    <t>SOP-026</t>
  </si>
  <si>
    <t>Solid Waste Diversion, Compost Sorting &amp; Post-Event Site Sanitation</t>
  </si>
  <si>
    <t>Environmental Sustainability &amp; Waste Operations</t>
  </si>
  <si>
    <t>6000.51.01</t>
  </si>
  <si>
    <t>TAG-002 OSHA · Heavy-Duty Nitrile Cleaning Gloves, Steel-Toe Boots, High-Vis Vest, Safety Glasses</t>
  </si>
  <si>
    <t>Waste diversion plan active (DOC-026); dual-stream recycling/trash pairs staged; compost dumpster spotted in yard.</t>
  </si>
  <si>
    <t>Pre-Event Waste Station Deployment: Position co-located 3-stream waste stations (Compost, Clean Recycling, Landfill) every 25 ft across sanctuary and patio with visual signage.</t>
  </si>
  <si>
    <t>Live Shift Monitoring &amp; Bin Turnaround: Rove public areas; empty bins before reaching 75% capacity; replace with color-coded biodegradable liners; haul bags to rear compactor.</t>
  </si>
  <si>
    <t>Post-Event Floor Magnetic &amp; Mechanical Sweep: Following patron egress, execute rolling magnet sweep across lawn/patio for metal fasteners; complete wet mop of polished concrete floors.</t>
  </si>
  <si>
    <t>Waste Stream Weighing &amp; Diversion Reporting: Record weights of compost, single-stream recyclables, and landfill haul; compute event diversion percentage for sustainability report.</t>
  </si>
  <si>
    <t>DOC-026</t>
  </si>
  <si>
    <t>Zero-waste event certification &amp; LEED temporary event waste diversion protocol.</t>
  </si>
  <si>
    <t>SOP-027</t>
  </si>
  <si>
    <t>Temporary Potable Water Plumbing, Backflow Prevention &amp; Disinfection</t>
  </si>
  <si>
    <t>Water Distribution &amp; Plumbing Hygiene</t>
  </si>
  <si>
    <t>6000.06.04</t>
  </si>
  <si>
    <t>Water &amp; Plumbing</t>
  </si>
  <si>
    <t>4000.51.01</t>
  </si>
  <si>
    <t>TAG-002 OSHA · NSF Food-Grade Rubber Gloves, Safety Glasses, Pipe Wrenches</t>
  </si>
  <si>
    <t>Backflow inspection cert active (DOC-027); certified reduced pressure backflow preventer (RPBP) mounted; potable NSF-61 hoses sanitized.</t>
  </si>
  <si>
    <t>Source Tie-In &amp; Backflow Assembly Installation: Connect primary water supply to municipal spigot; install tested RPBP backflow preventer; verify zero cross-contamination.</t>
  </si>
  <si>
    <t>Distribution Line Chlorination &amp; Flush: Flush temporary potable distribution lines with 50 ppm chlorine solution for 24 hours; flush with fresh water until residual chlorine &lt;0.5 ppm.</t>
  </si>
  <si>
    <t>Potable Water Distribution &amp; Pressure Regulation: Connect NSF-61 certified food-grade hoses to catering prep trailers, beverage carts, and handwash sinks; regulate pressure to 45 PSI.</t>
  </si>
  <si>
    <t>Daily Water Quality Sampling &amp; Drain Inspection: Conduct daily chlorine and bacterial dip test; inspect gray water collection tanks; schedule pump-out truck before tanks reach 80%.</t>
  </si>
  <si>
    <t>DOC-027</t>
  </si>
  <si>
    <t>IPC Section 608 &amp; Miami-Dade WASD temporary potable water distribution protocol.</t>
  </si>
  <si>
    <t>RFID / NFC Credential Issuance, Zone Access Encoding &amp; Anti-Passback Validation</t>
  </si>
  <si>
    <t>Credentialing Systems &amp; Access Security</t>
  </si>
  <si>
    <t>7000.50.02</t>
  </si>
  <si>
    <t>Credentials</t>
  </si>
  <si>
    <t>None Required (Administrative / Tech)</t>
  </si>
  <si>
    <t>Credential security matrix approved (DOC-028); encrypted RFID wristbands in vault; Zebra RFID badge printers online.</t>
  </si>
  <si>
    <t>Master Credential Database Sync: Ingest approved personnel roster and VIP guest list into access management server; assign unique encrypted UID per record.</t>
  </si>
  <si>
    <t>RFID Wristband Encoding &amp; Physical Verification: Encode 13.56 MHz NFC wristband chips with tier permissions (All-Access, VIP, Production, GA); visually inspect tamper-evident clasp.</t>
  </si>
  <si>
    <t>Turnstile Validation &amp; Anti-Passback Enforcement: Configure optical turnstiles and handheld scanners with 15-minute anti-passback rule; verify sub-second scan validation latency.</t>
  </si>
  <si>
    <t>Real-Time Attendance Headcount Monitoring: Track live scan feeds to maintain real-time occupant counts per zone; alert security if sanctuary approaches 350 occupant cap.</t>
  </si>
  <si>
    <t>DOC-028</t>
  </si>
  <si>
    <t>ISO/IEC 14443 &amp; PCI compliance event access credentialing protocol.</t>
  </si>
  <si>
    <t>SOP-029</t>
  </si>
  <si>
    <t>Marshalling Yard Loading Dock Traffic Management, Forklift &amp; Rig Staging</t>
  </si>
  <si>
    <t>Logistics Operations &amp; Loading Dock Safety</t>
  </si>
  <si>
    <t>v2.2</t>
  </si>
  <si>
    <t>6000.02.01</t>
  </si>
  <si>
    <t>Forklifts &amp; Loaders</t>
  </si>
  <si>
    <t>TAG-002 OSHA · TAG-018 ANSI · Steel-Toe Boots, High-Vis Vest, Hard Hat, Work Gloves, Radio (Channel 3)</t>
  </si>
  <si>
    <t>Dock booking schedule locked (DOC-029); certified forklift operators on call; yellow jacket cable ramps installed across traffic lane.</t>
  </si>
  <si>
    <t>Carrier Arrival Check-In &amp; Yard Spotting: Check in carrier trucks at marshalling gate; verify seal numbers against manifest; assign designated trailer staging bay.</t>
  </si>
  <si>
    <t>Loading Dock Safety Sequence: Position trailer at Dock 1; engage tractor spring brakes; set dual rubber wheel chocks; lower trailer support stabilizing jacks.</t>
  </si>
  <si>
    <t>Forklift Unloading &amp; Floor Load Distribution: Unload heavy rigging road cases using 5,000-lb forklift; distribute weight evenly across dock floor; maintain clear 8-ft aisleways.</t>
  </si>
  <si>
    <t>Dock Clearance &amp; Carrier Release Sign-Off: Clear empty pallets and dunnage; inspect trailer floor for damage; sign carrier Bill of Lading with time stamp; dispatch carrier.</t>
  </si>
  <si>
    <t>DOC-029</t>
  </si>
  <si>
    <t>OSHA 1910.178 powered industrial trucks and loading dock freight safety procedures.</t>
  </si>
  <si>
    <t>SOP-030</t>
  </si>
  <si>
    <t>Temporary HVAC Spot Cooler Deployment, Ducting &amp; Condensate Management</t>
  </si>
  <si>
    <t>Climate Control &amp; Environmental Engineering</t>
  </si>
  <si>
    <t>4000.51.02</t>
  </si>
  <si>
    <t>Climate Control</t>
  </si>
  <si>
    <t>TAG-002 OSHA · Safety Glasses, Work Gloves, ANSI Steel-Toe Boots</t>
  </si>
  <si>
    <t>HVAC load calculation on file (DOC-030); 208V 3-phase power drop verified; spot coolers staged in BOH corridor.</t>
  </si>
  <si>
    <t>Spot Cooler Placement &amp; Power Verification: Position 5-ton spot coolers in designated cooling nodes; connect 50A twist-lock power cables; verify proper phase rotation.</t>
  </si>
  <si>
    <t>Flexible Ducting Run &amp; Supply Air Balancing: Route 12-inch insulated flexible supply ducts to audience hot zones and stage wings; secure duct runs with zip ties and aircraft cable.</t>
  </si>
  <si>
    <t>Condensate Pump &amp; Drainage Routing: Connect automatic condensate sump pumps to drainage tubing; route discharge lines to sanitary sewer drain; test float switch cutoff.</t>
  </si>
  <si>
    <t>Thermostat Calibration &amp; Thermal Load Monitoring: Set digital thermostats to maintain 72 deg F ambient / 50% relative humidity; monitor server rack and LED wall exhaust zones.</t>
  </si>
  <si>
    <t>DOC-030</t>
  </si>
  <si>
    <t>ASHRAE Standard 55 &amp; Florida Mechanical Code temporary event cooling protocol.</t>
  </si>
  <si>
    <t>Talent Hospitality Advancing, Green Room Security &amp; Rider Execution</t>
  </si>
  <si>
    <t>Artist Production &amp; Hospitality Management</t>
  </si>
  <si>
    <t>2000 Talent</t>
  </si>
  <si>
    <t>2000.03.01</t>
  </si>
  <si>
    <t>Advancing</t>
  </si>
  <si>
    <t>2000.50.02</t>
  </si>
  <si>
    <t>Artist Relations Access Lanyard, Production Radio (Channel 4)</t>
  </si>
  <si>
    <t>Countersigned talent contract on file (DOC-031); rider fulfillment items procured; green room lockbox combination set.</t>
  </si>
  <si>
    <t>Green Room Space Preparation &amp; Inspection: Deep clean artist green room; stage requested FF&amp;E (couches, mirrors, garment steamer); verify private restroom stocked and locked.</t>
  </si>
  <si>
    <t>Rider Food &amp; Beverage Fulfillment: Stock rider-specified beverages, organic snacks, and local specialty provisions; verify strict adherence to dietary restrictions and allergies.</t>
  </si>
  <si>
    <t>Green Room Access Security Lockout: Post security officer outside artist dressing room suite; enforce strict closed-door policy; permit access only to badge-verified roster.</t>
  </si>
  <si>
    <t>Artist Settlement &amp; Sign-Off Documentation: Review hospitality receipts with artist road manager; confirm cash per-diems disbursed; obtain countersigned settlement voucher.</t>
  </si>
  <si>
    <t>DOC-031</t>
  </si>
  <si>
    <t>GHXSTSHIP talent advancing standards and artist hospitality execution procedure.</t>
  </si>
  <si>
    <t>SOP-032</t>
  </si>
  <si>
    <t>Incident Command CAD Logging, Mass Notification &amp; AHJ Escalation</t>
  </si>
  <si>
    <t>Crisis Communications &amp; Incident Command</t>
  </si>
  <si>
    <t>Incident Management</t>
  </si>
  <si>
    <t>Clear-Com Headset, Mobile CAD Dispatch Tablet, Radio (Channel 1)</t>
  </si>
  <si>
    <t>Emergency Action Plan active (DOC-032); multi-channel radio matrix active; direct dispatch link to Miami 911 PSAP.</t>
  </si>
  <si>
    <t>CAD Incident Ingest &amp; Verification: Receive incident report on Radio Ch 1; record exact timestamp, location code (LOC-xx), reporting party, and severity level in CAD log.</t>
  </si>
  <si>
    <t>Tactical Resource Dispatch: Dispatch nearest security officer, EMT team, or technical lead based on incident class; maintain active timer on response milestone.</t>
  </si>
  <si>
    <t>Mass Notification Alert Triggering: In event of major life safety emergency, activate pre-recorded audio/visual evacuation message across all PA clusters and LED displays.</t>
  </si>
  <si>
    <t>AHJ Briefing &amp; Incident Debrief Closure: Coordinate on-site briefing with responding Miami Fire/Police commanders; document resolution notes and witness statements; close ticket.</t>
  </si>
  <si>
    <t>DOC-032</t>
  </si>
  <si>
    <t>FEMA NIMS Incident Command System &amp; NFPA 3000 emergency operations procedure.</t>
  </si>
  <si>
    <t>SOP-033</t>
  </si>
  <si>
    <t>Environmental Scent Diffusion Nebulization &amp; Fragrance Safety Control</t>
  </si>
  <si>
    <t>Sensory Design &amp; Atmosphere Management</t>
  </si>
  <si>
    <t>7000.04.01</t>
  </si>
  <si>
    <t>Scent Diffusion</t>
  </si>
  <si>
    <t>Nitrile Handling Gloves, Safety Glasses</t>
  </si>
  <si>
    <t>IFRA compliance safety data sheet active (DOC-033); cold-air nebulizers installed; botanical aroma cartridges stocked.</t>
  </si>
  <si>
    <t>Cartridge Ingest &amp; IFRA Batch Verification: Inspect aroma oil cartridges; verify IFRA safety certificates and batch numbers; ensure 100% hypoallergenic, phthalate-free oil.</t>
  </si>
  <si>
    <t>Nebulizer Installation &amp; HVAC Ducted Interface: Install cold-air diffusion units in primary air handler supply plenums; calibrate sub-micron droplet atomization.</t>
  </si>
  <si>
    <t>Daypart Intensity Programming: Program digital diffusion duty cycles: 20% intensity for daytime arrival, 45% for evening reception, 10% during high-energy performance.</t>
  </si>
  <si>
    <t>Sensory Air Quality Monitoring: Inspect venue air quality; ensure zero visible haze or oil residue on surfaces; log guest feedback and adjust fragrance concentration.</t>
  </si>
  <si>
    <t>DOC-033</t>
  </si>
  <si>
    <t>IFRA Standards &amp; OSHA indoor air quality environmental fragrancing protocol.</t>
  </si>
  <si>
    <t>Post-Event Venue Space Handover, Damage Inspection &amp; Landlord Sign-Off</t>
  </si>
  <si>
    <t>Facility Restoration &amp; Space Handover</t>
  </si>
  <si>
    <t>0000.50.04</t>
  </si>
  <si>
    <t>Close Activities</t>
  </si>
  <si>
    <t>0000.50.01</t>
  </si>
  <si>
    <t>High-Vis Vest, Flashlight, Digital Camera / Tablet</t>
  </si>
  <si>
    <t>Architectural site CAD on file (DOC-034); pre-lease baseline photographic survey on file; strike completed (SOP-008).</t>
  </si>
  <si>
    <t>Joint Architectural Walkthrough: Conduct comprehensive physical walk of sanctuary, patio, mezzanine, and parking facilities with building owner / landlord representative.</t>
  </si>
  <si>
    <t>Photographic Punch List Generation: Photograph all surfaces, doors, glazing, and electrical tie-in panels; document any pre-existing vs event-related wear or marks.</t>
  </si>
  <si>
    <t>Immediate Restoration Remediation: Deploy facilities maintenance technician to patch minor drywall blemishes, paint scuffs, or replace blown utility light bulbs.</t>
  </si>
  <si>
    <t>Formal Handover Sign-Off &amp; Security Deposit Release: Execute countersigned space release and condition certificate; submit documentation to finance for security bond return.</t>
  </si>
  <si>
    <t>DOC-034</t>
  </si>
  <si>
    <t>Commercial lease surrender and post-production venue restoration sign-off procedure.</t>
  </si>
  <si>
    <t>VENDOR ID</t>
  </si>
  <si>
    <t>ITEM</t>
  </si>
  <si>
    <t>CONTAINER</t>
  </si>
  <si>
    <t>PALLET COUNT</t>
  </si>
  <si>
    <t>PIECE COUNT</t>
  </si>
  <si>
    <t>LENGTH (FT)</t>
  </si>
  <si>
    <t>WIDTH (FT)</t>
  </si>
  <si>
    <t>HEIGHT (FT)</t>
  </si>
  <si>
    <t>VOLUME (CU FT)</t>
  </si>
  <si>
    <t>DIMENSIONS</t>
  </si>
  <si>
    <t>WEIGHT</t>
  </si>
  <si>
    <t>SHIPMENT DATE</t>
  </si>
  <si>
    <t>SENDER</t>
  </si>
  <si>
    <t>ORIGIN</t>
  </si>
  <si>
    <t>CARRIER</t>
  </si>
  <si>
    <t>CARRIER PHONE</t>
  </si>
  <si>
    <t>TRAILER LICENSE</t>
  </si>
  <si>
    <t>SEAL NUMBER</t>
  </si>
  <si>
    <t>FREIGHT TYPE</t>
  </si>
  <si>
    <t>TRACKING NUMBER</t>
  </si>
  <si>
    <t>BILL OF LADING (BOL)</t>
  </si>
  <si>
    <t>SHP-001</t>
  </si>
  <si>
    <t>Freight Inbound</t>
  </si>
  <si>
    <t>VEN-001</t>
  </si>
  <si>
    <t>Main Stage Line Array &amp; Truss Rig</t>
  </si>
  <si>
    <t>Heavy staging &amp; line array dispatch</t>
  </si>
  <si>
    <t>53ft Semi</t>
  </si>
  <si>
    <t>45,000 lbs</t>
  </si>
  <si>
    <t>PRG Logistics</t>
  </si>
  <si>
    <t>Orlando, FL</t>
  </si>
  <si>
    <t>PRG Freight</t>
  </si>
  <si>
    <t>(800) 555-0191</t>
  </si>
  <si>
    <t>FL-TL-8821</t>
  </si>
  <si>
    <t>SL-990142</t>
  </si>
  <si>
    <t>Ground Freight</t>
  </si>
  <si>
    <t>TRK-88219</t>
  </si>
  <si>
    <t>BOL-IIIP-01</t>
  </si>
  <si>
    <t>Priority load-in delivery; calltime 08:00 EDT</t>
  </si>
  <si>
    <t>SHP-002</t>
  </si>
  <si>
    <t>5000.03.01</t>
  </si>
  <si>
    <t>Video Inbound</t>
  </si>
  <si>
    <t>VEN-014</t>
  </si>
  <si>
    <t>LED Video Tiles &amp; Processors</t>
  </si>
  <si>
    <t>High-res outdoor wall panels</t>
  </si>
  <si>
    <t>26ft Box Truck</t>
  </si>
  <si>
    <t>10,000 lbs</t>
  </si>
  <si>
    <t>NEP Screenworks</t>
  </si>
  <si>
    <t>NEP Logistics</t>
  </si>
  <si>
    <t>(305) 555-0182</t>
  </si>
  <si>
    <t>FL-BX-4410</t>
  </si>
  <si>
    <t>SL-990143</t>
  </si>
  <si>
    <t>TRK-99301</t>
  </si>
  <si>
    <t>BOL-IIIP-02</t>
  </si>
  <si>
    <t>Indoor &amp; outdoor LED walls; calltime 10:00 EDT</t>
  </si>
  <si>
    <t>SHP-003</t>
  </si>
  <si>
    <t>Freight Outbound</t>
  </si>
  <si>
    <t>Full Production Strike &amp; Return</t>
  </si>
  <si>
    <t>Post-event outbound return freight</t>
  </si>
  <si>
    <t>Mana Wynwood</t>
  </si>
  <si>
    <t>FL-TL-8822</t>
  </si>
  <si>
    <t>SL-990144</t>
  </si>
  <si>
    <t>TRK-88220</t>
  </si>
  <si>
    <t>BOL-IIIP-03</t>
  </si>
  <si>
    <t>Strike and venue return; calltime 06:00 EDT</t>
  </si>
  <si>
    <t>VEHICLE CALLSIGN</t>
  </si>
  <si>
    <t>CARRIER / VENDOR ID</t>
  </si>
  <si>
    <t>SHIPMENT ID</t>
  </si>
  <si>
    <t>VEHICLE TYPE</t>
  </si>
  <si>
    <t>DRIVER NAME</t>
  </si>
  <si>
    <t>STAGING BAY</t>
  </si>
  <si>
    <t>TARGET DOCK ID</t>
  </si>
  <si>
    <t>CHECK-IN TIME</t>
  </si>
  <si>
    <t>DOCK CALL TIME</t>
  </si>
  <si>
    <t>DOCK RELEASE TIME</t>
  </si>
  <si>
    <t>MYL-001</t>
  </si>
  <si>
    <t>Freight Staging</t>
  </si>
  <si>
    <t>TRUCK-01</t>
  </si>
  <si>
    <t>53ft Tractor-Trailer</t>
  </si>
  <si>
    <t>Carlos Gomez</t>
  </si>
  <si>
    <t>(407) 555-0142</t>
  </si>
  <si>
    <t>53ft x 8.5ft x 13.5ft</t>
  </si>
  <si>
    <t>BAY-01</t>
  </si>
  <si>
    <t>Staged</t>
  </si>
  <si>
    <t>Arrived on schedule; holding for dock A clearance</t>
  </si>
  <si>
    <t>MYL-002</t>
  </si>
  <si>
    <t>Video Staging</t>
  </si>
  <si>
    <t>TRUCK-02</t>
  </si>
  <si>
    <t>Marcus Vance</t>
  </si>
  <si>
    <t>(305) 555-0178</t>
  </si>
  <si>
    <t>26ft x 8.0ft x 12.5ft</t>
  </si>
  <si>
    <t>BAY-02</t>
  </si>
  <si>
    <t>LED wall freight queued for unload</t>
  </si>
  <si>
    <t>URID</t>
  </si>
  <si>
    <t>QUANTITY</t>
  </si>
  <si>
    <t>UNIT BASIS</t>
  </si>
  <si>
    <t>ESTIMATE RATE</t>
  </si>
  <si>
    <t>TOTAL ESTIMATE</t>
  </si>
  <si>
    <t>NEEDED BY DATE</t>
  </si>
  <si>
    <t>REQUESTED BY</t>
  </si>
  <si>
    <t>APPROVER ROLE</t>
  </si>
  <si>
    <t>APPROVAL DATE</t>
  </si>
  <si>
    <t>PO NUMBER</t>
  </si>
  <si>
    <t>ARTIST NAME</t>
  </si>
  <si>
    <t>LIAISON ID</t>
  </si>
  <si>
    <t>RIDER CONTRACT REF</t>
  </si>
  <si>
    <t>CATERING PACKAGE</t>
  </si>
  <si>
    <t>DIETARY REQUIREMENTS</t>
  </si>
  <si>
    <t>HEADCOUNT</t>
  </si>
  <si>
    <t>DELIVERY DEADLINE</t>
  </si>
  <si>
    <t>DELIVERY POINT</t>
  </si>
  <si>
    <t>SERVICE STYLE</t>
  </si>
  <si>
    <t>ASSET ID</t>
  </si>
  <si>
    <t>ALL CALL</t>
  </si>
  <si>
    <t>SPECIFICATIONS</t>
  </si>
  <si>
    <t>COLOR</t>
  </si>
  <si>
    <t>MAKE &amp; MODEL</t>
  </si>
  <si>
    <t>SERIAL NUMBER</t>
  </si>
  <si>
    <t>LABEL</t>
  </si>
  <si>
    <t>CONDITION</t>
  </si>
  <si>
    <t>UNIT COST</t>
  </si>
  <si>
    <t>AST-0001</t>
  </si>
  <si>
    <t>9000.03.01-XPMS-004</t>
  </si>
  <si>
    <t>Black</t>
  </si>
  <si>
    <t>SN-CP200-001</t>
  </si>
  <si>
    <t>Radio 01</t>
  </si>
  <si>
    <t>Good</t>
  </si>
  <si>
    <t>VEN-021</t>
  </si>
  <si>
    <t>Standard comms allocation</t>
  </si>
  <si>
    <t>AST-0002</t>
  </si>
  <si>
    <t>5000.05.01-XPMS-001</t>
  </si>
  <si>
    <t>SN-MOTR-0881</t>
  </si>
  <si>
    <t>Motor 01</t>
  </si>
  <si>
    <t>Excellent</t>
  </si>
  <si>
    <t>VEN-012</t>
  </si>
  <si>
    <t>Overhead hoist point</t>
  </si>
  <si>
    <t>AST-0003</t>
  </si>
  <si>
    <t>9000.03.02-XPMS-002</t>
  </si>
  <si>
    <t>SN-BOLERO-014</t>
  </si>
  <si>
    <t>Beltpack 01</t>
  </si>
  <si>
    <t>VEN-015</t>
  </si>
  <si>
    <t>Roaming stage intercom</t>
  </si>
  <si>
    <t>FIRST NAME</t>
  </si>
  <si>
    <t>LAST NAME</t>
  </si>
  <si>
    <t>PREFERRED NAME</t>
  </si>
  <si>
    <t>EMAIL</t>
  </si>
  <si>
    <t>PHONE</t>
  </si>
  <si>
    <t>COMPANY</t>
  </si>
  <si>
    <t>ROLE CODE</t>
  </si>
  <si>
    <t>POSITION</t>
  </si>
  <si>
    <t>CLEARANCE TIER</t>
  </si>
  <si>
    <t>ZONE ACCESS</t>
  </si>
  <si>
    <t>CREDENTIAL</t>
  </si>
  <si>
    <t>CREDENTIAL RECORD ID</t>
  </si>
  <si>
    <t>ON SITE START</t>
  </si>
  <si>
    <t>ON SITE END</t>
  </si>
  <si>
    <t>DIETARY RESTRICTIONS</t>
  </si>
  <si>
    <t>SHIRT SIZE</t>
  </si>
  <si>
    <t>SPECIAL ACCOMMODATIONS</t>
  </si>
  <si>
    <t>EMERGENCY CONTACT NAME</t>
  </si>
  <si>
    <t>EMERGENCY CONTACT PHONE</t>
  </si>
  <si>
    <t>Ashley</t>
  </si>
  <si>
    <t>Sumner</t>
  </si>
  <si>
    <t>ashley@tigresoundsystem.com</t>
  </si>
  <si>
    <t>(305) 555-0101</t>
  </si>
  <si>
    <t>Tigre Studio</t>
  </si>
  <si>
    <t>Governance and Client Relations</t>
  </si>
  <si>
    <t>Tier 1 - Executive Master</t>
  </si>
  <si>
    <t>All Zones</t>
  </si>
  <si>
    <t>All Access</t>
  </si>
  <si>
    <t>CRD-001</t>
  </si>
  <si>
    <t>None</t>
  </si>
  <si>
    <t>M</t>
  </si>
  <si>
    <t>Tigre Emergency</t>
  </si>
  <si>
    <t>(305) 555-0199</t>
  </si>
  <si>
    <t>Commercial owner</t>
  </si>
  <si>
    <t>Isabella</t>
  </si>
  <si>
    <t>Acker</t>
  </si>
  <si>
    <t>Izzy</t>
  </si>
  <si>
    <t>isabella@spotify.com</t>
  </si>
  <si>
    <t>(305) 555-0105</t>
  </si>
  <si>
    <t>1000.50.01</t>
  </si>
  <si>
    <t>1000 Creative</t>
  </si>
  <si>
    <t>Programming and Creative Direction</t>
  </si>
  <si>
    <t>CRD-002</t>
  </si>
  <si>
    <t>Vegetarian</t>
  </si>
  <si>
    <t>S</t>
  </si>
  <si>
    <t>Spotify Emergency</t>
  </si>
  <si>
    <t>(305) 555-0195</t>
  </si>
  <si>
    <t>Creative and talent lead</t>
  </si>
  <si>
    <t>Mary</t>
  </si>
  <si>
    <t>Christianson</t>
  </si>
  <si>
    <t>mary@tigresoundsystem.com</t>
  </si>
  <si>
    <t>(305) 555-0116</t>
  </si>
  <si>
    <t>CRD-003</t>
  </si>
  <si>
    <t>Emergency Contact</t>
  </si>
  <si>
    <t>(305) 555-0188</t>
  </si>
  <si>
    <t>House operations lead</t>
  </si>
  <si>
    <t>Julian</t>
  </si>
  <si>
    <t>Clarkson</t>
  </si>
  <si>
    <t>julian.clarkson@ghxstship.pro</t>
  </si>
  <si>
    <t>(305) 555-0121</t>
  </si>
  <si>
    <t>5000.50.01</t>
  </si>
  <si>
    <t>Production Leadership</t>
  </si>
  <si>
    <t>CRD-004</t>
  </si>
  <si>
    <t>L</t>
  </si>
  <si>
    <t>GHXSTSHIP HQ</t>
  </si>
  <si>
    <t>(305) 555-0100</t>
  </si>
  <si>
    <t>Senior production lead</t>
  </si>
  <si>
    <t>David</t>
  </si>
  <si>
    <t>Miller</t>
  </si>
  <si>
    <t>Dave</t>
  </si>
  <si>
    <t>dave@unreal-systems.com</t>
  </si>
  <si>
    <t>(305) 555-0124</t>
  </si>
  <si>
    <t>Unreal-Systems</t>
  </si>
  <si>
    <t>Audio Systems</t>
  </si>
  <si>
    <t>Tier 2 - Technical Lead</t>
  </si>
  <si>
    <t>Stage &amp; FOH</t>
  </si>
  <si>
    <t>Production</t>
  </si>
  <si>
    <t>CRD-005</t>
  </si>
  <si>
    <t>XL</t>
  </si>
  <si>
    <t>Unreal HQ</t>
  </si>
  <si>
    <t>(305) 555-0155</t>
  </si>
  <si>
    <t>FOH audio engineer</t>
  </si>
  <si>
    <t>Rebecca</t>
  </si>
  <si>
    <t>Bex</t>
  </si>
  <si>
    <t>bex@tigresoundsystem.com</t>
  </si>
  <si>
    <t>(305) 555-0106</t>
  </si>
  <si>
    <t>1000.50.02</t>
  </si>
  <si>
    <t>CRD-006</t>
  </si>
  <si>
    <t>Creative and programming lead</t>
  </si>
  <si>
    <t>REQ ID</t>
  </si>
  <si>
    <t>EVENT PHASE</t>
  </si>
  <si>
    <t>RATE CARD ID</t>
  </si>
  <si>
    <t>JOB TITLE</t>
  </si>
  <si>
    <t>STANDARD RATE</t>
  </si>
  <si>
    <t>TOTAL ESTIMATED COST</t>
  </si>
  <si>
    <t>REQ-001</t>
  </si>
  <si>
    <t>Pre-Production</t>
  </si>
  <si>
    <t>Approved</t>
  </si>
  <si>
    <t>REQ-002</t>
  </si>
  <si>
    <t>Creative Conception</t>
  </si>
  <si>
    <t>REQ-003</t>
  </si>
  <si>
    <t>REQ-004</t>
  </si>
  <si>
    <t>Site Power Install</t>
  </si>
  <si>
    <t>REQ-005</t>
  </si>
  <si>
    <t>Venue Operations</t>
  </si>
  <si>
    <t>REQ-006</t>
  </si>
  <si>
    <t>Security Grid Deployment</t>
  </si>
  <si>
    <t>REQ-007</t>
  </si>
  <si>
    <t>Stage Deck Execution</t>
  </si>
  <si>
    <t>REQ-008</t>
  </si>
  <si>
    <t>FOH Sound Tuning &amp; Show</t>
  </si>
  <si>
    <t>REQ-009</t>
  </si>
  <si>
    <t>Lighting Rig &amp; Show Cues</t>
  </si>
  <si>
    <t>SHIFT ID</t>
  </si>
  <si>
    <t>SHIFT DATE</t>
  </si>
  <si>
    <t>CREW NAME</t>
  </si>
  <si>
    <t>SCHEDULED CALL TIME</t>
  </si>
  <si>
    <t>SCHEDULED WRAP TIME</t>
  </si>
  <si>
    <t>SCHEDULED MEAL BREAK (HRS)</t>
  </si>
  <si>
    <t>NET SCHEDULED HOURS</t>
  </si>
  <si>
    <t>PAY BASIS</t>
  </si>
  <si>
    <t>HOURLY BASE RATE</t>
  </si>
  <si>
    <t>SCHEDULED PAY</t>
  </si>
  <si>
    <t>SHF-001</t>
  </si>
  <si>
    <t>Main Stage &amp; Bar</t>
  </si>
  <si>
    <t>LRC-004</t>
  </si>
  <si>
    <t>Confirmed</t>
  </si>
  <si>
    <t>SHF-002</t>
  </si>
  <si>
    <t>LRC-009</t>
  </si>
  <si>
    <t>SHF-003</t>
  </si>
  <si>
    <t>LRC-006</t>
  </si>
  <si>
    <t>SHF-004</t>
  </si>
  <si>
    <t>LRC-002</t>
  </si>
  <si>
    <t>SHF-005</t>
  </si>
  <si>
    <t>LRC-003</t>
  </si>
  <si>
    <t>SHF-006</t>
  </si>
  <si>
    <t>LRC-001</t>
  </si>
  <si>
    <t>SHF-007</t>
  </si>
  <si>
    <t>SHF-008</t>
  </si>
  <si>
    <t>TIMESHEET ID</t>
  </si>
  <si>
    <t>WORK DATE</t>
  </si>
  <si>
    <t>ACTUAL IN TIME</t>
  </si>
  <si>
    <t>MEAL OUT TIME</t>
  </si>
  <si>
    <t>MEAL IN TIME</t>
  </si>
  <si>
    <t>ACTUAL OUT TIME</t>
  </si>
  <si>
    <t>MEAL DURATION (HRS)</t>
  </si>
  <si>
    <t>TOTAL ELAPSED HOURS</t>
  </si>
  <si>
    <t>NET WORKED HOURS</t>
  </si>
  <si>
    <t>REGULAR HOURS (1.0x)</t>
  </si>
  <si>
    <t>OVERTIME HOURS (1.5x)</t>
  </si>
  <si>
    <t>DOUBLE TIME HOURS (2.0x)</t>
  </si>
  <si>
    <t>REGULAR PAY</t>
  </si>
  <si>
    <t>OVERTIME PAY</t>
  </si>
  <si>
    <t>DOUBLE TIME PAY</t>
  </si>
  <si>
    <t>MEAL PENALTY PAY</t>
  </si>
  <si>
    <t>PER DIEM PAY</t>
  </si>
  <si>
    <t>GROSS EARNINGS</t>
  </si>
  <si>
    <t>EXPENSE GL ACCOUNT</t>
  </si>
  <si>
    <t>EXPENSE GL NAME</t>
  </si>
  <si>
    <t>TS-001</t>
  </si>
  <si>
    <t>ENGAGEMENT TYPE</t>
  </si>
  <si>
    <t>MIN GRADE RATE</t>
  </si>
  <si>
    <t>MAX GRADE RATE</t>
  </si>
  <si>
    <t>OT MULTIPLIER</t>
  </si>
  <si>
    <t>DT MULTIPLIER</t>
  </si>
  <si>
    <t>PER DIEM RATE</t>
  </si>
  <si>
    <t>DEFAULT GL ACCOUNT</t>
  </si>
  <si>
    <t>DEFAULT GL NAME</t>
  </si>
  <si>
    <t>TS-002</t>
  </si>
  <si>
    <t>Retainer</t>
  </si>
  <si>
    <t>Day Rate</t>
  </si>
  <si>
    <t>Canonical Executive Lead</t>
  </si>
  <si>
    <t>Contractor 1099</t>
  </si>
  <si>
    <t>Canonical Creative Lead</t>
  </si>
  <si>
    <t>TS-003</t>
  </si>
  <si>
    <t>Canonical Programming Lead</t>
  </si>
  <si>
    <t>Canonical Senior Production Lead</t>
  </si>
  <si>
    <t>LRC-005</t>
  </si>
  <si>
    <t>W2 Daily</t>
  </si>
  <si>
    <t>TS-004</t>
  </si>
  <si>
    <t>Master Power Systems Lead</t>
  </si>
  <si>
    <t>Canonical House Ops Lead</t>
  </si>
  <si>
    <t>LRC-007</t>
  </si>
  <si>
    <t>Perimeter &amp; Incident Security</t>
  </si>
  <si>
    <t>LRC-008</t>
  </si>
  <si>
    <t>TS-005</t>
  </si>
  <si>
    <t>Lead Deck Stage Manager</t>
  </si>
  <si>
    <t>Vendor Master</t>
  </si>
  <si>
    <t>Lead Audio Engineer FOH</t>
  </si>
  <si>
    <t>LRC-010</t>
  </si>
  <si>
    <t>Lead Lighting Programmer</t>
  </si>
  <si>
    <t>LRC-011</t>
  </si>
  <si>
    <t>9000.50.04</t>
  </si>
  <si>
    <t>TS-006</t>
  </si>
  <si>
    <t>Lead Video &amp; Media Engineer</t>
  </si>
  <si>
    <t>LRC-012</t>
  </si>
  <si>
    <t>Production Finance Director</t>
  </si>
  <si>
    <t>1.0x</t>
  </si>
  <si>
    <t>Expense · Executive</t>
  </si>
  <si>
    <t>Fiscal Governance Lead</t>
  </si>
  <si>
    <t>LRC-013</t>
  </si>
  <si>
    <t>1000.51.01</t>
  </si>
  <si>
    <t>Scenic Art Director</t>
  </si>
  <si>
    <t>1.5x</t>
  </si>
  <si>
    <t>2.0x</t>
  </si>
  <si>
    <t>Expense · Creative</t>
  </si>
  <si>
    <t>Scenic &amp; Environment Lead</t>
  </si>
  <si>
    <t>LRC-014</t>
  </si>
  <si>
    <t>2000.50.01</t>
  </si>
  <si>
    <t>Backline Tech / Instrument Specialist</t>
  </si>
  <si>
    <t>Expense · Talent</t>
  </si>
  <si>
    <t>Stage Backline Lead</t>
  </si>
  <si>
    <t>LRC-015</t>
  </si>
  <si>
    <t>Artist Relations Coordinator</t>
  </si>
  <si>
    <t>TS-007</t>
  </si>
  <si>
    <t>Backstage Artist Care Lead</t>
  </si>
  <si>
    <t>LRC-016</t>
  </si>
  <si>
    <t>3000.50.01</t>
  </si>
  <si>
    <t>Principal Event Photographer</t>
  </si>
  <si>
    <t>Expense · Marketing</t>
  </si>
  <si>
    <t>Lead Stills Photographer</t>
  </si>
  <si>
    <t>LRC-017</t>
  </si>
  <si>
    <t>Lead Cinematographer / Video Shooter</t>
  </si>
  <si>
    <t>Lead Live Video Capture</t>
  </si>
  <si>
    <t>LRC-018</t>
  </si>
  <si>
    <t>3000.50.03</t>
  </si>
  <si>
    <t>Real-Time Social Content Producer</t>
  </si>
  <si>
    <t>Live Social Channel Producer</t>
  </si>
  <si>
    <t>LRC-019</t>
  </si>
  <si>
    <t>Structural Carpenter / Build Lead</t>
  </si>
  <si>
    <t>Expense · Environment</t>
  </si>
  <si>
    <t>Master Scenic Build Lead</t>
  </si>
  <si>
    <t>LRC-020</t>
  </si>
  <si>
    <t>HVAC &amp; Site Climate Tech</t>
  </si>
  <si>
    <t>Site Environmental Climate Tech</t>
  </si>
  <si>
    <t>LRC-021</t>
  </si>
  <si>
    <t>5000.50.03</t>
  </si>
  <si>
    <t>TS-008</t>
  </si>
  <si>
    <t>Production Coordinator</t>
  </si>
  <si>
    <t>Expense · Production</t>
  </si>
  <si>
    <t>Central Production Office Coordinator</t>
  </si>
  <si>
    <t>LRC-022</t>
  </si>
  <si>
    <t>Lead Stagehand / Deck Crew Chief</t>
  </si>
  <si>
    <t>Lead Stage Deck Crew Chief</t>
  </si>
  <si>
    <t>LRC-023</t>
  </si>
  <si>
    <t>Head Arena / Festival Rigger</t>
  </si>
  <si>
    <t>Head Overhead Rigging Specialist</t>
  </si>
  <si>
    <t>LRC-024</t>
  </si>
  <si>
    <t>Lead System Rigger</t>
  </si>
  <si>
    <t>High Steel Rigger</t>
  </si>
  <si>
    <t>LRC-025</t>
  </si>
  <si>
    <t>Special Effects / Pyro Lead</t>
  </si>
  <si>
    <t>Lead SFX &amp; Atmospherics Operator</t>
  </si>
  <si>
    <t>LRC-026</t>
  </si>
  <si>
    <t>6000.50.03</t>
  </si>
  <si>
    <t>VIP Experience Manager</t>
  </si>
  <si>
    <t>DISCIPLINE</t>
  </si>
  <si>
    <t>RANK</t>
  </si>
  <si>
    <t>JOB SUMMARY</t>
  </si>
  <si>
    <t>KEY RESPONSIBILITIES</t>
  </si>
  <si>
    <t>Expense · Operations</t>
  </si>
  <si>
    <t>QUALIFICATIONS</t>
  </si>
  <si>
    <t>PHYSICAL REQUIREMENTS</t>
  </si>
  <si>
    <t>REQUIRED CERTIFICATIONS</t>
  </si>
  <si>
    <t>Lead VIP Guest Experience Manager</t>
  </si>
  <si>
    <t>DEFAULT CLEARANCE TIER</t>
  </si>
  <si>
    <t>DEFAULT RADIO CHANNEL</t>
  </si>
  <si>
    <t>LRC-027</t>
  </si>
  <si>
    <t>Janitorial &amp; Waste Operations Lead</t>
  </si>
  <si>
    <t>Site Cleanliness &amp; Environmental Lead</t>
  </si>
  <si>
    <t>LRC-028</t>
  </si>
  <si>
    <t>Chief Executive Officer</t>
  </si>
  <si>
    <t>Marshalling Yard &amp; Dock Master</t>
  </si>
  <si>
    <t>Governance &amp; Client Relations</t>
  </si>
  <si>
    <t>Executive</t>
  </si>
  <si>
    <t>Overall executive leadership, commercial governance, and client stakeholder management.</t>
  </si>
  <si>
    <t>Direct executive strategy; authorize major expenditures; represent production to partners.</t>
  </si>
  <si>
    <t>Freight Dispatch &amp; Dock Master</t>
  </si>
  <si>
    <t>10+ years executive leadership in large-scale live productions.</t>
  </si>
  <si>
    <t>Standard office &amp; site walkthroughs.</t>
  </si>
  <si>
    <t>Executive Leadership Certification</t>
  </si>
  <si>
    <t>Channel 1 (Emergency)</t>
  </si>
  <si>
    <t>LRC-029</t>
  </si>
  <si>
    <t>Security Supervisor</t>
  </si>
  <si>
    <t>Creative Director</t>
  </si>
  <si>
    <t>Programming &amp; Creative Direction</t>
  </si>
  <si>
    <t>Perimeter &amp; Ingress Security Supervisor</t>
  </si>
  <si>
    <t>Director</t>
  </si>
  <si>
    <t>Visionary oversight for artistic programming, scenic design, and guest creative experience.</t>
  </si>
  <si>
    <t>Lead creative concepts, guide scenic aesthetics, curate artist programming cadence.</t>
  </si>
  <si>
    <t>8+ years creative direction in experiential entertainment.</t>
  </si>
  <si>
    <t>Standard site walks across creative zones.</t>
  </si>
  <si>
    <t>Creative Arts Degree or equivalent experience</t>
  </si>
  <si>
    <t>Channel 3 (Site Ops)</t>
  </si>
  <si>
    <t>LRC-030</t>
  </si>
  <si>
    <t>Front of House Lead / Box Office Manager</t>
  </si>
  <si>
    <t>Event &amp; Programming Director</t>
  </si>
  <si>
    <t>Curates talent lineup, schedules performance blocks, and coordinates talent logistics.</t>
  </si>
  <si>
    <t>Manage talent booking, run-of-show synchronization, artist relations alignment.</t>
  </si>
  <si>
    <t>7+ years music industry and festival talent management.</t>
  </si>
  <si>
    <t>Prolonged site presence during show run.</t>
  </si>
  <si>
    <t>Talent Logistics &amp; Artist Relations Certification</t>
  </si>
  <si>
    <t>Expense · Experience</t>
  </si>
  <si>
    <t>Ingress &amp; Box Office Lead</t>
  </si>
  <si>
    <t>Production &amp; Operations Director</t>
  </si>
  <si>
    <t>Senior technical director overseeing stage, site ops, logistics, and vendor integration.</t>
  </si>
  <si>
    <t>LRC-031</t>
  </si>
  <si>
    <t>Oversee multi-stage build, enforce master production schedule, direct site leads.</t>
  </si>
  <si>
    <t>10+ years festival technical direction and venue buildout.</t>
  </si>
  <si>
    <t>Able to walk active construction grounds 10+ hrs/day.</t>
  </si>
  <si>
    <t>Credential Operations Coordinator</t>
  </si>
  <si>
    <t>OSHA 30, Rigging Inspection Certified</t>
  </si>
  <si>
    <t>Master Electrician / Power Lead</t>
  </si>
  <si>
    <t>Power &amp; Utilities</t>
  </si>
  <si>
    <t>Lead Technician</t>
  </si>
  <si>
    <t>Directs site power distribution, generator synchronization, and technical power safety.</t>
  </si>
  <si>
    <t>Calculate load schedules, manage temporary generator banks, balance distribution panels.</t>
  </si>
  <si>
    <t>6+ years temporary power distribution for live events.</t>
  </si>
  <si>
    <t>Master Credential &amp; RFID Lead</t>
  </si>
  <si>
    <t>Able to lift 50 lbs, climb ladders, and work outdoors.</t>
  </si>
  <si>
    <t>Licensed Master Electrician, NFPA 70E</t>
  </si>
  <si>
    <t>Channel 5 (Power &amp; IT)</t>
  </si>
  <si>
    <t>LRC-032</t>
  </si>
  <si>
    <t>House Manager</t>
  </si>
  <si>
    <t>Lead Event Paramedic / EMT</t>
  </si>
  <si>
    <t>Manager</t>
  </si>
  <si>
    <t>Manages front of house operations, guest circulation, hospitality, and crowd services.</t>
  </si>
  <si>
    <t>Supervise ushering, coordinate box office and access control, oversee ingress/egress.</t>
  </si>
  <si>
    <t>5+ years venue operations and public assembly management.</t>
  </si>
  <si>
    <t>Continuous walking and standing during operating hours.</t>
  </si>
  <si>
    <t>Crowd Management Certification, First Aid / CPR</t>
  </si>
  <si>
    <t>Channel 4 (Exterior Ops)</t>
  </si>
  <si>
    <t>On-Site Medical &amp; Triage Lead</t>
  </si>
  <si>
    <t>Site Safety &amp; Security Lead</t>
  </si>
  <si>
    <t>Safety &amp; Security</t>
  </si>
  <si>
    <t>Lead</t>
  </si>
  <si>
    <t>Leads perimeter integrity, crowd safety protocols, emergency egress, and liaison with AHJ.</t>
  </si>
  <si>
    <t>Direct private security deployment, coordinate with local fire/police, enforce security grid.</t>
  </si>
  <si>
    <t>LRC-033</t>
  </si>
  <si>
    <t>7+ years event security management and law enforcement coordination.</t>
  </si>
  <si>
    <t>High mobility across perimeter and venue grounds.</t>
  </si>
  <si>
    <t>OSHA 30, Crowd Control Specialist, CPR/AED</t>
  </si>
  <si>
    <t>Channel 2 (Security)</t>
  </si>
  <si>
    <t>Head Beverage Director / Bar Manager</t>
  </si>
  <si>
    <t>Production Stage Manager</t>
  </si>
  <si>
    <t>Executes live run-of-show cues, stage deck turnover, and backline technical transitions.</t>
  </si>
  <si>
    <t>Call stage cues, coordinate artist deck arrivals, enforce show schedule timing.</t>
  </si>
  <si>
    <t>6+ years calling major festival stages or theatrical productions.</t>
  </si>
  <si>
    <t>Expense · Hospitality</t>
  </si>
  <si>
    <t>Standing and moving backstage during full event duration.</t>
  </si>
  <si>
    <t>Stage Management Association / OSHA 10</t>
  </si>
  <si>
    <t>Channel 7 (Stage Ops)</t>
  </si>
  <si>
    <t>Master Bar &amp; Beverage Lead</t>
  </si>
  <si>
    <t>Audio Engineer - A1/FOH</t>
  </si>
  <si>
    <t>LRC-034</t>
  </si>
  <si>
    <t>Front-of-house engineer in charge of acoustic tuning, console mixing, and PA safety.</t>
  </si>
  <si>
    <t>Mix FOH sound, optimize line array dispersion, oversee Dante audio networking.</t>
  </si>
  <si>
    <t>Executive Catering Captain</t>
  </si>
  <si>
    <t>7+ years live concert audio engineering and system design.</t>
  </si>
  <si>
    <t>Prolonged standing at mixing console, lifting 40 lbs.</t>
  </si>
  <si>
    <t>Dante Level 3, SMAART Certification</t>
  </si>
  <si>
    <t>Channel 8 (Audio)</t>
  </si>
  <si>
    <t>Lighting Designer / LD</t>
  </si>
  <si>
    <t>Lighting Systems</t>
  </si>
  <si>
    <t>Programs dynamic visual show cues, operates GrandMA console, and supervises lighting rig.</t>
  </si>
  <si>
    <t>Program show files, oversee fixture focus and truss hanging, execute show lighting.</t>
  </si>
  <si>
    <t>5+ years moving light programming and concert lighting design.</t>
  </si>
  <si>
    <t>Prolonged console operation, comfortable with heights.</t>
  </si>
  <si>
    <t>GrandMA3 Programmer Certified, ETCP Preferred</t>
  </si>
  <si>
    <t>Artist &amp; Crew Catering Lead</t>
  </si>
  <si>
    <t>Channel 9 (Lighting)</t>
  </si>
  <si>
    <t>LRC-035</t>
  </si>
  <si>
    <t>Video Director / V1</t>
  </si>
  <si>
    <t>Lead Network &amp; Comms Engineer</t>
  </si>
  <si>
    <t>Video Systems</t>
  </si>
  <si>
    <t>Supervises LED wall processors, live video switching, media server playback, and camera feeds.</t>
  </si>
  <si>
    <t>Manage video switching, synchronize media servers, calibrate LED panels.</t>
  </si>
  <si>
    <t>5+ years live video playback and LED video wall engineering.</t>
  </si>
  <si>
    <t>Sedentary video control position with rapid deck response.</t>
  </si>
  <si>
    <t>Barco Certified, Disguise D3 Workflow Certified</t>
  </si>
  <si>
    <t>Expense · Technology</t>
  </si>
  <si>
    <t>Commercial and Finance</t>
  </si>
  <si>
    <t>Core IT Network &amp; RF Systems Lead</t>
  </si>
  <si>
    <t>Directs overall event fiscal governance, purchase commitments, payroll, and financial closeout.</t>
  </si>
  <si>
    <t>Manage event pro forma, authorize vendor purchase orders, reconcile master production budget.</t>
  </si>
  <si>
    <t>8+ years live event production finance and commercial management.</t>
  </si>
  <si>
    <t>Standard office &amp; production trailer environment.</t>
  </si>
  <si>
    <t>CPA or Master in Finance Preferred</t>
  </si>
  <si>
    <t>Scenic and Graphics Production</t>
  </si>
  <si>
    <t>Oversees spatial styling, environmental scenic fabrication, and artistic installation fidelity.</t>
  </si>
  <si>
    <t>Manage scenic fabrication vendors, direct scenic dressing, approve finish materials.</t>
  </si>
  <si>
    <t>6+ years theatrical or experiential scenic design and fabrication.</t>
  </si>
  <si>
    <t>Active walking across build environments and scenic shops.</t>
  </si>
  <si>
    <t>OSHA 10, Scenic Design Degree or equivalent</t>
  </si>
  <si>
    <t>Talent Operations</t>
  </si>
  <si>
    <t>Technician</t>
  </si>
  <si>
    <t>Manages backline musical instruments, amplifier rigs, stage tuning, and artist rider fulfillment.</t>
  </si>
  <si>
    <t>Set up drum kits, tune instrument rigs, execute stage changeovers, manage stage backline.</t>
  </si>
  <si>
    <t>5+ years concert touring and festival backline technical experience.</t>
  </si>
  <si>
    <t>Able to lift 60 lbs, bend, crouch, and move heavy flight cases.</t>
  </si>
  <si>
    <t>Backline Specialist Certification</t>
  </si>
  <si>
    <t>Coordinator</t>
  </si>
  <si>
    <t>Coordinates artist on-site arrivals, dressing room hospitality, green room protocol, and escort.</t>
  </si>
  <si>
    <t>Advance rider hospitality, escort talent from transport to green rooms, oversee green room amenities.</t>
  </si>
  <si>
    <t>3+ years talent hospitality or artist relations at live events.</t>
  </si>
  <si>
    <t>High mobility across backstage and dressing room corridors.</t>
  </si>
  <si>
    <t>First Aid / CPR, Hospitality Management Degree</t>
  </si>
  <si>
    <t>Content Capture</t>
  </si>
  <si>
    <t>Specialist</t>
  </si>
  <si>
    <t>Leads on-site stills photography, red carpet documentation, and real-time social photo delivery.</t>
  </si>
  <si>
    <t>Capture high-resolution show stills, edit daily hero photo packs, coordinate with social team.</t>
  </si>
  <si>
    <t>5+ years concert, festival, and live event production photography.</t>
  </si>
  <si>
    <t>Continuous mobility across pit, stage wings, and crowd areas with heavy camera gear.</t>
  </si>
  <si>
    <t>Professional Media Accreditation</t>
  </si>
  <si>
    <t>Channel 6 (Media &amp; Capture)</t>
  </si>
  <si>
    <t>Captures 4K cinema footage of live performances, activations, and crowd atmosphere for marketing.</t>
  </si>
  <si>
    <t>Operate gimbal and handheld camera rigs, direct B-roll capture, offload media to DIT.</t>
  </si>
  <si>
    <t>5+ years concert documentary and commercial video production.</t>
  </si>
  <si>
    <t>High mobility carrying camera and stabilizer rigs up to 25 lbs.</t>
  </si>
  <si>
    <t>FAA Part 107 (if drone), Cinema Camera Operator Certified</t>
  </si>
  <si>
    <t>Produces real-time social cutdowns, story coverage, and live stream clips during event run.</t>
  </si>
  <si>
    <t>Edit same-day social reels, publish scheduled story drops, coordinate artist social tags.</t>
  </si>
  <si>
    <t>3+ years live event social media publishing and mobile content editing.</t>
  </si>
  <si>
    <t>High mobility throughout audience and VIP activations.</t>
  </si>
  <si>
    <t>Social Content Specialist Certification</t>
  </si>
  <si>
    <t>Base Build Delivery</t>
  </si>
  <si>
    <t>Directs modular staging construction, custom scenic carpentry, and timber load-in builds.</t>
  </si>
  <si>
    <t>Lead carpentry build crews, interpret technical CAD elevations, enforce shop safety standards.</t>
  </si>
  <si>
    <t>6+ years commercial carpentry or theatrical master carpentry.</t>
  </si>
  <si>
    <t>Able to lift 75 lbs, operate heavy power tools, work at height.</t>
  </si>
  <si>
    <t>OSHA 30, Master Carpenter Certification</t>
  </si>
  <si>
    <t>Building Systems Maintenance</t>
  </si>
  <si>
    <t>Maintains temporary AC units, tent spot coolers, ductwork runs, and venue air circulation.</t>
  </si>
  <si>
    <t>Monitor cooling loads, fuel portable AC units, troubleshoot duct transitions, balance room temps.</t>
  </si>
  <si>
    <t>4+ years temporary climate control and HVAC equipment service.</t>
  </si>
  <si>
    <t>Able to lift 50 lbs, crawl into mechanical plenum spaces, outdoor exposure.</t>
  </si>
  <si>
    <t>EPA Universal HVAC, OSHA 10</t>
  </si>
  <si>
    <t>Manages production office logistics, daily crew call sheets, vendor credentials, and radios.</t>
  </si>
  <si>
    <t>Issue daily call sheets, log equipment deliveries, distribute radios and production expendables.</t>
  </si>
  <si>
    <t>3+ years live event or festival production office operations.</t>
  </si>
  <si>
    <t>Active walking between production trailers and stage decks.</t>
  </si>
  <si>
    <t>OSHA 10, Event Management Degree</t>
  </si>
  <si>
    <t>Stage Crew</t>
  </si>
  <si>
    <t>Crew Chief</t>
  </si>
  <si>
    <t>Supervises stagehands during equipment load-in, stage turnover, changeovers, and load-out.</t>
  </si>
  <si>
    <t>Direct push crews, organize truck pack loading, enforce deck safety, expedite gear turns.</t>
  </si>
  <si>
    <t>5+ years live stage crewing and union/non-union deck supervision.</t>
  </si>
  <si>
    <t>Able to lift 75 lbs, prolonged standing and brisk walking across stage decks.</t>
  </si>
  <si>
    <t>OSHA 10, Forklift Operator Certified</t>
  </si>
  <si>
    <t>Calculates overhead rig loads, supervises motor hangs, truss pinning, and aerial safety.</t>
  </si>
  <si>
    <t>Review engineered rigging plots, inspect wire rope and hardware, supervise high riggers.</t>
  </si>
  <si>
    <t>7+ years arena, festival, or theatrical overhead rigging leadership.</t>
  </si>
  <si>
    <t>Comfortable working at extreme heights (60+ ft), full harness mobility, lifting 50 lbs.</t>
  </si>
  <si>
    <t>ETCP Arena Rigging Certified, SPRAT/IRATA Rope Access</t>
  </si>
  <si>
    <t>Executes high rigging hangs, bridle points, motor cable runs, and secondary safety tie-offs.</t>
  </si>
  <si>
    <t>Climb steel structures, pull motor chains, attach beam clamps and spansets to engineered points.</t>
  </si>
  <si>
    <t>4+ years commercial entertainment high rigging.</t>
  </si>
  <si>
    <t>Working at height, climbing truss and steel beams, heavy physical exertion.</t>
  </si>
  <si>
    <t>ETCP Rigging Apprentice / ETCP Certified, OSHA 10</t>
  </si>
  <si>
    <t>Production Supply</t>
  </si>
  <si>
    <t>Operates CO2 cryo jets, cold spark machines, atmospheric hazers, and low-lying fog units.</t>
  </si>
  <si>
    <t>Program SFX cue triggers, manage pressurized gas cylinders, enforce fire safety perimeter.</t>
  </si>
  <si>
    <t>5+ years theatrical special effects and atmospheric systems operation.</t>
  </si>
  <si>
    <t>Handling heavy gas cylinders (100 lbs with dolly), outdoor and stage exposure.</t>
  </si>
  <si>
    <t>State Pyrotechnic Operator License, NFPA 1126/160 Certified</t>
  </si>
  <si>
    <t>Oversees VIP check-in lounge, bottle service coordination, luxury amenities, and guest escorts.</t>
  </si>
  <si>
    <t>Manage VIP host team, coordinate private table allocations, supervise VIP credential gates.</t>
  </si>
  <si>
    <t>5+ years luxury hospitality or festival VIP lounge management.</t>
  </si>
  <si>
    <t>Continuous standing and walking across VIP spaces.</t>
  </si>
  <si>
    <t>TIPS / ServSafe Certified, Hospitality Leadership Degree</t>
  </si>
  <si>
    <t>Venue Services</t>
  </si>
  <si>
    <t>Directs ongoing venue cleanliness, restroom maintenance schedules, trash sorting, and recycling.</t>
  </si>
  <si>
    <t>Supervise custodial crews, manage compactor cycles, maintain sanitation supply inventories.</t>
  </si>
  <si>
    <t>4+ years large venue or public assembly custodial operations.</t>
  </si>
  <si>
    <t>Continuous physical movement, lifting 50 lbs waste containers.</t>
  </si>
  <si>
    <t>OSHA 10, HazCom Sanitation Certified</t>
  </si>
  <si>
    <t>Tier 3 - Staff / Crew</t>
  </si>
  <si>
    <t>Controls semi-truck holding yard, freight check-in, load-in dock call times, and traffic flow.</t>
  </si>
  <si>
    <t>Schedule truck dock calls, log bill of lading seals, coordinate forklift unloading sequence.</t>
  </si>
  <si>
    <t>6+ years freight logistics, festival marshalling, and transport dispatch.</t>
  </si>
  <si>
    <t>High mobility across trucking yards, concrete staging aprons, all weather conditions.</t>
  </si>
  <si>
    <t>DOT Compliance, CDL Class A Preferred</t>
  </si>
  <si>
    <t>Event Security</t>
  </si>
  <si>
    <t>Supervisor</t>
  </si>
  <si>
    <t>Supervises licensed guard posts, metal detector magnetometers, bag check lanes, and ejections.</t>
  </si>
  <si>
    <t>Deploy security officers, de-escalate patron disturbances, maintain incident dispatch logs.</t>
  </si>
  <si>
    <t>5+ years crowd control security supervision and emergency de-escalation.</t>
  </si>
  <si>
    <t>Prolonged standing, high physical readiness in crowd environments.</t>
  </si>
  <si>
    <t>State Security D/G License, First Aid / CPR / AED</t>
  </si>
  <si>
    <t>Manages main entrance turnstiles, ticket resolution booths, guest service info desks, and ADA access.</t>
  </si>
  <si>
    <t>Supervise ticket scanning teams, resolve ticketing exceptions, enforce ADA accessible routes.</t>
  </si>
  <si>
    <t>5+ years venue box office management and guest service leadership.</t>
  </si>
  <si>
    <t>Prolonged standing at entrance gates and patron ingress corridors.</t>
  </si>
  <si>
    <t>Box Office System Certified, Crowd Management Certified</t>
  </si>
  <si>
    <t>Issues RFID wristbands, crew badges, vehicle passes, and enforces zone access permissions.</t>
  </si>
  <si>
    <t>Program RFID credentials, audit zone permissions against roster, verify daily photo IDs.</t>
  </si>
  <si>
    <t>3+ years event accreditation and access credentialing administration.</t>
  </si>
  <si>
    <t>Prolonged desk and check-in window operations.</t>
  </si>
  <si>
    <t>Access Control System Administrator Certified</t>
  </si>
  <si>
    <t>Guest Safety</t>
  </si>
  <si>
    <t>Manages on-site medical tent, triage protocols, minor injury care, and ambulance dispatch liaison.</t>
  </si>
  <si>
    <t>Deliver immediate emergency life support, record patient triage logs, liaise with local EMS.</t>
  </si>
  <si>
    <t>5+ years emergency medical services and mass gathering event medicine.</t>
  </si>
  <si>
    <t>Rapid response mobility, ability to carry medical trauma kits (40 lbs).</t>
  </si>
  <si>
    <t>Licensed Paramedic / EMT-P, ACLS, PALS, CPR/AED</t>
  </si>
  <si>
    <t>Beverage Service</t>
  </si>
  <si>
    <t>Directs multi-station bar operations, draft beer lines, POS reconciliation, and liquor inventory.</t>
  </si>
  <si>
    <t>Manage bar staff, track spirits depletion against cash/card receipts, oversee ice and garnish prep.</t>
  </si>
  <si>
    <t>6+ years high-volume festival or nightlife beverage management.</t>
  </si>
  <si>
    <t>Continuous standing, lifting kegs (160 lbs with dolly) and liquor cases (45 lbs).</t>
  </si>
  <si>
    <t>ServSafe Alcohol, TIPS Certified, FL Responsible Vendor</t>
  </si>
  <si>
    <t>Catering Service</t>
  </si>
  <si>
    <t>Supervises artist dressing room food service, crew meal buffets, dietary accommodations, and chafers.</t>
  </si>
  <si>
    <t>Coordinate hot meal timing with show stage schedule, monitor buffet sanitation, manage servers.</t>
  </si>
  <si>
    <t>5+ years concert touring, festival, or corporate executive catering.</t>
  </si>
  <si>
    <t>Continuous standing, walking between catering kitchens and green rooms, lifting 35 lbs.</t>
  </si>
  <si>
    <t>ServSafe Food Manager Certified, Allergen Awareness Certified</t>
  </si>
  <si>
    <t>Venue IT</t>
  </si>
  <si>
    <t>Deploys event core routers, managed switches, fiber optic trunks, high-density guest WiFi, and RF radios.</t>
  </si>
  <si>
    <t>Configure VLAN segmentation, manage wireless access points, coordinate radio frequencies.</t>
  </si>
  <si>
    <t>6+ years temporary live event IT network infrastructure and RF coordination.</t>
  </si>
  <si>
    <t>Able to lift 50 lbs, climb ladders, pull fiber runs through cable ramps.</t>
  </si>
  <si>
    <t>Cisco CCNA / Network+, Shure RF Coordinator Certified</t>
  </si>
  <si>
    <t>CREDENTIAL SERIAL</t>
  </si>
  <si>
    <t>CREDENTIAL TYPE</t>
  </si>
  <si>
    <t>ISSUED DATE</t>
  </si>
  <si>
    <t>RETURN STATUS</t>
  </si>
  <si>
    <t>SER-001</t>
  </si>
  <si>
    <t>VEN-016</t>
  </si>
  <si>
    <t>Issued</t>
  </si>
  <si>
    <t>Master executive badge</t>
  </si>
  <si>
    <t>SER-002</t>
  </si>
  <si>
    <t>VEN-017</t>
  </si>
  <si>
    <t>ACCESS POINT</t>
  </si>
  <si>
    <t>ACCESS LEVEL</t>
  </si>
  <si>
    <t>CAPACITY</t>
  </si>
  <si>
    <t>Creative director badge</t>
  </si>
  <si>
    <t>SER-003</t>
  </si>
  <si>
    <t>House manager badge</t>
  </si>
  <si>
    <t>SER-004</t>
  </si>
  <si>
    <t>Production director badge</t>
  </si>
  <si>
    <t>SER-005</t>
  </si>
  <si>
    <t>FOH audio engineer badge</t>
  </si>
  <si>
    <t>SER-006</t>
  </si>
  <si>
    <t>Event &amp; programming director badge</t>
  </si>
  <si>
    <t>EVENT</t>
  </si>
  <si>
    <t>ZONE</t>
  </si>
  <si>
    <t>SPACE</t>
  </si>
  <si>
    <t>ACTIVATION</t>
  </si>
  <si>
    <t>XYZ</t>
  </si>
  <si>
    <t>LINE TYPE</t>
  </si>
  <si>
    <t>RATE</t>
  </si>
  <si>
    <t>ESTIMATE</t>
  </si>
  <si>
    <t>BUDGET</t>
  </si>
  <si>
    <t>COMMITTED</t>
  </si>
  <si>
    <t>FORECAST</t>
  </si>
  <si>
    <t>ACTUAL</t>
  </si>
  <si>
    <t>VARIANCE</t>
  </si>
  <si>
    <t>VENDOR</t>
  </si>
  <si>
    <t>EXTERNAL NOTES</t>
  </si>
  <si>
    <t>INTERNAL NOTES</t>
  </si>
  <si>
    <t>ACCOUNT CODE</t>
  </si>
  <si>
    <t>ACCOUNT NAME</t>
  </si>
  <si>
    <t>COST CENTER</t>
  </si>
  <si>
    <t>URID DIMENSION</t>
  </si>
  <si>
    <t>TAX TYPE</t>
  </si>
  <si>
    <t>CURRENCY</t>
  </si>
  <si>
    <t>BUD-0001</t>
  </si>
  <si>
    <t>Event 00 · Venue Startup</t>
  </si>
  <si>
    <t>0000.01 Executive Leadership &amp; Strategy</t>
  </si>
  <si>
    <t>N/A</t>
  </si>
  <si>
    <t>0000.01.01</t>
  </si>
  <si>
    <t>04 Physical</t>
  </si>
  <si>
    <t>X</t>
  </si>
  <si>
    <t>PARENT PO NUMBER</t>
  </si>
  <si>
    <t>PO LINE ID</t>
  </si>
  <si>
    <t>EXPENSE REF ID</t>
  </si>
  <si>
    <t>CHANGE ORDER TYPE</t>
  </si>
  <si>
    <t>REASON CODE</t>
  </si>
  <si>
    <t>UNIT RATE</t>
  </si>
  <si>
    <t>TOTAL AMOUNT</t>
  </si>
  <si>
    <t>GL ACCOUNT</t>
  </si>
  <si>
    <t>SCHEDULE IMPACT (DAYS)</t>
  </si>
  <si>
    <t>CLIENT IMPACT</t>
  </si>
  <si>
    <t>JUSTIFICATION</t>
  </si>
  <si>
    <t>APPROVED BY</t>
  </si>
  <si>
    <t>CO-001</t>
  </si>
  <si>
    <t>PO-2026-001</t>
  </si>
  <si>
    <t>POL-001-02</t>
  </si>
  <si>
    <t>BUD-0067</t>
  </si>
  <si>
    <t>5000.01.03-XPMS-004</t>
  </si>
  <si>
    <t>Scope Addition</t>
  </si>
  <si>
    <t>RC-SCOPE</t>
  </si>
  <si>
    <t>Additional wireless handheld units for surprise guest artists</t>
  </si>
  <si>
    <t>Open</t>
  </si>
  <si>
    <t>CC-VENUE</t>
  </si>
  <si>
    <t>5000</t>
  </si>
  <si>
    <t>USD</t>
  </si>
  <si>
    <t>Additional wireless handheld units for surprise guest artists.</t>
  </si>
  <si>
    <t>CC-CORP</t>
  </si>
  <si>
    <t>Tax on Purchases</t>
  </si>
  <si>
    <t>Approved via email authorization per SOW</t>
  </si>
  <si>
    <t>2026-09-30 13:05:00</t>
  </si>
  <si>
    <t>BUD-0002</t>
  </si>
  <si>
    <t>CO-002</t>
  </si>
  <si>
    <t>0000.02 Finance &amp; Accounting</t>
  </si>
  <si>
    <t>PO-2026-002</t>
  </si>
  <si>
    <t>Production Accounting</t>
  </si>
  <si>
    <t>POL-002-01</t>
  </si>
  <si>
    <t>BUD-0026</t>
  </si>
  <si>
    <t>0000.02.01</t>
  </si>
  <si>
    <t>4000.03.01-XPMS-001</t>
  </si>
  <si>
    <t>VEN-013</t>
  </si>
  <si>
    <t>Material Upgrade</t>
  </si>
  <si>
    <t>RC-UPGRADE</t>
  </si>
  <si>
    <t>Dimensional entrance archway branding upgrade</t>
  </si>
  <si>
    <t>Positive</t>
  </si>
  <si>
    <t>Dimensional entrance archway branding upgrade.</t>
  </si>
  <si>
    <t>Rebecca (Bex)</t>
  </si>
  <si>
    <t>Approved per creative brief addendum</t>
  </si>
  <si>
    <t>CO-003</t>
  </si>
  <si>
    <t>PO-2026-003</t>
  </si>
  <si>
    <t>POL-003-01</t>
  </si>
  <si>
    <t>BUD-0071</t>
  </si>
  <si>
    <t>5000.02.01-GHXST-002</t>
  </si>
  <si>
    <t>VEN-005</t>
  </si>
  <si>
    <t>Additional audience blinder lighting fixtures</t>
  </si>
  <si>
    <t>Additional audience blinders for headliner moment</t>
  </si>
  <si>
    <t>Approved per lighting designer addendum</t>
  </si>
  <si>
    <t>BUD-0003</t>
  </si>
  <si>
    <t>0000.03 Legal &amp; Risk</t>
  </si>
  <si>
    <t>Legal Services</t>
  </si>
  <si>
    <t>0000.03.01</t>
  </si>
  <si>
    <t>BUD-0004</t>
  </si>
  <si>
    <t>0000.04 Human Resources &amp; People</t>
  </si>
  <si>
    <t>People Operations</t>
  </si>
  <si>
    <t>0000.04.01</t>
  </si>
  <si>
    <t>BUD-0005</t>
  </si>
  <si>
    <t>0000.05 Business Development &amp; Partnerships</t>
  </si>
  <si>
    <t>Business Development</t>
  </si>
  <si>
    <t>0000.05.01</t>
  </si>
  <si>
    <t>BUD-0006</t>
  </si>
  <si>
    <t>0000.06 Insurance &amp; Permitting</t>
  </si>
  <si>
    <t>BUD-0007</t>
  </si>
  <si>
    <t>Permitting</t>
  </si>
  <si>
    <t>0000.06.02</t>
  </si>
  <si>
    <t>BUD-0008</t>
  </si>
  <si>
    <t>0000.50 Governance and Client Relations</t>
  </si>
  <si>
    <t>Client Sponsorship</t>
  </si>
  <si>
    <t>BUD-0009</t>
  </si>
  <si>
    <t>Operator Leadership</t>
  </si>
  <si>
    <t>0000.50.02</t>
  </si>
  <si>
    <t>BUD-0010</t>
  </si>
  <si>
    <t>Approval Authority</t>
  </si>
  <si>
    <t>0000.50.03</t>
  </si>
  <si>
    <t>BUD-0011</t>
  </si>
  <si>
    <t>0000.51 Commercial and Finance</t>
  </si>
  <si>
    <t>Financial Control</t>
  </si>
  <si>
    <t>BUD-0012</t>
  </si>
  <si>
    <t>Insurance and Risk</t>
  </si>
  <si>
    <t>0000.51.02</t>
  </si>
  <si>
    <t>BUD-0013</t>
  </si>
  <si>
    <t>Legal Counsel</t>
  </si>
  <si>
    <t>0000.51.03</t>
  </si>
  <si>
    <t>BUD-0014</t>
  </si>
  <si>
    <t>1000.01 Creative Direction</t>
  </si>
  <si>
    <t>Creative Direction</t>
  </si>
  <si>
    <t>1000.01.01</t>
  </si>
  <si>
    <t>VENDOR NAME</t>
  </si>
  <si>
    <t>ISSUE DATE</t>
  </si>
  <si>
    <t>DELIVERY DATE</t>
  </si>
  <si>
    <t>PAYMENT TERMS</t>
  </si>
  <si>
    <t>SUBTOTAL AMOUNT</t>
  </si>
  <si>
    <t>TAX AMOUNT</t>
  </si>
  <si>
    <t>SHIPPING AMOUNT</t>
  </si>
  <si>
    <t>INVOICED AMOUNT</t>
  </si>
  <si>
    <t>PAID AMOUNT</t>
  </si>
  <si>
    <t>5100</t>
  </si>
  <si>
    <t>BUD-0015</t>
  </si>
  <si>
    <t>1000.02 Experiential &amp; Environment Design</t>
  </si>
  <si>
    <t>Environment Design</t>
  </si>
  <si>
    <t>1000.02.01</t>
  </si>
  <si>
    <t>Net 30</t>
  </si>
  <si>
    <t>BUD-0016</t>
  </si>
  <si>
    <t>1000.03 Brand &amp; Identity Design</t>
  </si>
  <si>
    <t>Brand Design</t>
  </si>
  <si>
    <t>1000.03.01</t>
  </si>
  <si>
    <t>BUD-0017</t>
  </si>
  <si>
    <t>1000.04 Graphic &amp; 2D Design</t>
  </si>
  <si>
    <t>Graphic Design</t>
  </si>
  <si>
    <t>1000.04.01</t>
  </si>
  <si>
    <t>PO-2026-004</t>
  </si>
  <si>
    <t>VEN-008</t>
  </si>
  <si>
    <t>BUD-0018</t>
  </si>
  <si>
    <t>Print Collateral</t>
  </si>
  <si>
    <t>1000.04.02</t>
  </si>
  <si>
    <t>PO-2026-005</t>
  </si>
  <si>
    <t>VEN-007</t>
  </si>
  <si>
    <t>BUD-0019</t>
  </si>
  <si>
    <t>1000.05 Content Production</t>
  </si>
  <si>
    <t>Content Production</t>
  </si>
  <si>
    <t>1000.05.01</t>
  </si>
  <si>
    <t>BUD-0020</t>
  </si>
  <si>
    <t>Sonic Branding</t>
  </si>
  <si>
    <t>1000.05.02</t>
  </si>
  <si>
    <t>BUD-0021</t>
  </si>
  <si>
    <t>1000.06 Copywriting &amp; Verbal Identity</t>
  </si>
  <si>
    <t>Verbal Identity</t>
  </si>
  <si>
    <t>1000.06.01</t>
  </si>
  <si>
    <t>BUD-0022</t>
  </si>
  <si>
    <t>1000.07 Digital &amp; Interactive Design</t>
  </si>
  <si>
    <t>Digital Design</t>
  </si>
  <si>
    <t>1000.07.01</t>
  </si>
  <si>
    <t>BUD-0023</t>
  </si>
  <si>
    <t>1000.08 Intellectual Property &amp; Licensing</t>
  </si>
  <si>
    <t>Intellectual Property &amp; Licensing</t>
  </si>
  <si>
    <t>1000.08.01</t>
  </si>
  <si>
    <t>BUD-0024</t>
  </si>
  <si>
    <t>1000.50 Programming and Creative Direction</t>
  </si>
  <si>
    <t>BUD-0025</t>
  </si>
  <si>
    <t>Programming Lead</t>
  </si>
  <si>
    <t>1000.51 Scenic and Graphics Production</t>
  </si>
  <si>
    <t>Signage Fabrication</t>
  </si>
  <si>
    <t>BUD-0027</t>
  </si>
  <si>
    <t>Scenic Fabrication</t>
  </si>
  <si>
    <t>1000.51.02</t>
  </si>
  <si>
    <t>BUD-0028</t>
  </si>
  <si>
    <t>2000.01 Artist Booking &amp; Programming</t>
  </si>
  <si>
    <t>Booking</t>
  </si>
  <si>
    <t>2000.01.01</t>
  </si>
  <si>
    <t>USER LINE DESCRIPTION</t>
  </si>
  <si>
    <t>LINE STATE</t>
  </si>
  <si>
    <t>POL-001-01</t>
  </si>
  <si>
    <t>5000.01.01-XPMS-006</t>
  </si>
  <si>
    <t>Main Room PA + Subs + DSP installed sound system</t>
  </si>
  <si>
    <t>5200</t>
  </si>
  <si>
    <t>Committed</t>
  </si>
  <si>
    <t>BUD-0029</t>
  </si>
  <si>
    <t>2000.02 Music Programming &amp; Curation</t>
  </si>
  <si>
    <t>Curation</t>
  </si>
  <si>
    <t>2000.02.01</t>
  </si>
  <si>
    <t>Professional wireless handheld microphone systems</t>
  </si>
  <si>
    <t>1000.51.01-XOS-001</t>
  </si>
  <si>
    <t>Signage fabrication and exterior wayfinding packages</t>
  </si>
  <si>
    <t>5000.02.01-XPMS-004</t>
  </si>
  <si>
    <t>Main stage automated lighting rig and atmospheric hazers</t>
  </si>
  <si>
    <t>POL-004-01</t>
  </si>
  <si>
    <t>BUD-0185</t>
  </si>
  <si>
    <t>9000.03.01-XPMS-003</t>
  </si>
  <si>
    <t>Digital two-way radios with belt clips and surveillance earpieces</t>
  </si>
  <si>
    <t>POL-004-02</t>
  </si>
  <si>
    <t>9000.03.01-XPMS-001</t>
  </si>
  <si>
    <t>Multi-bay gang chargers for digital two-way radios</t>
  </si>
  <si>
    <t>POL-004-03</t>
  </si>
  <si>
    <t>9000.03.01-XPMS-005</t>
  </si>
  <si>
    <t>Digital UHF radio signal repeater with duplexer and antenna mast</t>
  </si>
  <si>
    <t>POL-005-01</t>
  </si>
  <si>
    <t>BUD-0163</t>
  </si>
  <si>
    <t>8000.01.01-XPMS-002</t>
  </si>
  <si>
    <t>VIP catering package with chef-designed passed canapés and grazing stations</t>
  </si>
  <si>
    <t>BUD-0030</t>
  </si>
  <si>
    <t>POL-005-02</t>
  </si>
  <si>
    <t>8000.02.01-XPMS-001</t>
  </si>
  <si>
    <t>Portable custom bar stations with ice wells and speed rails</t>
  </si>
  <si>
    <t>Set Programming</t>
  </si>
  <si>
    <t>2000.02.02</t>
  </si>
  <si>
    <t>BUD-0031</t>
  </si>
  <si>
    <t>2000.03 Talent Advancing &amp; Riders</t>
  </si>
  <si>
    <t>DATE</t>
  </si>
  <si>
    <t>BUD-0032</t>
  </si>
  <si>
    <t>COST CENTER CODE</t>
  </si>
  <si>
    <t>2000.04 Casting (Performers &amp; Ambassadors)</t>
  </si>
  <si>
    <t>Casting</t>
  </si>
  <si>
    <t>2000.04.01</t>
  </si>
  <si>
    <t>AMOUNT</t>
  </si>
  <si>
    <t>EXTERNAL REF</t>
  </si>
  <si>
    <t>5600</t>
  </si>
  <si>
    <t>VEN-022</t>
  </si>
  <si>
    <t>BUD-0033</t>
  </si>
  <si>
    <t>6000.53.01-XOS-001</t>
  </si>
  <si>
    <t>Base rent monthly installment per lease agreement.</t>
  </si>
  <si>
    <t>month</t>
  </si>
  <si>
    <t>2000.05 Speakers, Hosts &amp; MC</t>
  </si>
  <si>
    <t>Hosts</t>
  </si>
  <si>
    <t>2000.05.01</t>
  </si>
  <si>
    <t>BUD-0133</t>
  </si>
  <si>
    <t>6000.53.02-XOS-001</t>
  </si>
  <si>
    <t>Operating expense recovery monthly allocation.</t>
  </si>
  <si>
    <t>BUD-0135</t>
  </si>
  <si>
    <t>VEN-023</t>
  </si>
  <si>
    <t>6000.51.01-XOS-001</t>
  </si>
  <si>
    <t>Standing janitorial and cleaning service monthly retainer.</t>
  </si>
  <si>
    <t>BUD-0126</t>
  </si>
  <si>
    <t>0000.01.01-XPMS-004</t>
  </si>
  <si>
    <t>Management retainer monthly allocation for executive governance.</t>
  </si>
  <si>
    <t>RET-001</t>
  </si>
  <si>
    <t>BUD-0034</t>
  </si>
  <si>
    <t>2000.06 Talent Settlement &amp; Payments</t>
  </si>
  <si>
    <t>Settlement</t>
  </si>
  <si>
    <t>2000.06.01</t>
  </si>
  <si>
    <t>BUD-0035</t>
  </si>
  <si>
    <t>2000.07 Talent Travel &amp; Hospitality Coordination</t>
  </si>
  <si>
    <t>Talent Travel &amp; Hospitality Coordination</t>
  </si>
  <si>
    <t>2000.07.01</t>
  </si>
  <si>
    <t>ITEM NAME</t>
  </si>
  <si>
    <t>RESOURCE KIND</t>
  </si>
  <si>
    <t>SCHEMA FAMILY (XYZ)</t>
  </si>
  <si>
    <t>DEFAULT COST CENTER</t>
  </si>
  <si>
    <t>UNIT OF MEASURE</t>
  </si>
  <si>
    <t>GRADE 1 BASIC ($ LOW)</t>
  </si>
  <si>
    <t>GRADE 2 STANDARD ($ COST)</t>
  </si>
  <si>
    <t>GRADE 3 PREMIUM ($ HIGH)</t>
  </si>
  <si>
    <t>LEAD TIME (HRS)</t>
  </si>
  <si>
    <t>DEFAULT PHASE</t>
  </si>
  <si>
    <t>BUD-0036</t>
  </si>
  <si>
    <t>2000.50 Talent Operations</t>
  </si>
  <si>
    <t>Backline Technical</t>
  </si>
  <si>
    <t>0000.51.01-XOS-004</t>
  </si>
  <si>
    <t>Lease Security Deposit</t>
  </si>
  <si>
    <t>asset</t>
  </si>
  <si>
    <t>1500</t>
  </si>
  <si>
    <t>Fixed Assets</t>
  </si>
  <si>
    <t>each</t>
  </si>
  <si>
    <t>Refundable deposit held by the landlord.</t>
  </si>
  <si>
    <t>0000.51.01-XOS-1600-1472</t>
  </si>
  <si>
    <t>0000.51.01-XOS-005</t>
  </si>
  <si>
    <t>Vendor Deposit</t>
  </si>
  <si>
    <t>Refundable deposit held by a vendor.</t>
  </si>
  <si>
    <t>BUD-0037</t>
  </si>
  <si>
    <t>0000.51.01-XOS-1600-1473</t>
  </si>
  <si>
    <t>0000.51.01-XOS-001</t>
  </si>
  <si>
    <t>3000.01 Brand Marketing &amp; Campaign</t>
  </si>
  <si>
    <t>Accrued Event Cost</t>
  </si>
  <si>
    <t>Campaign</t>
  </si>
  <si>
    <t>liability</t>
  </si>
  <si>
    <t>2200</t>
  </si>
  <si>
    <t>3000.01.01</t>
  </si>
  <si>
    <t>Deferred Revenue</t>
  </si>
  <si>
    <t>Cost incurred and not yet invoiced.</t>
  </si>
  <si>
    <t>0000.51.01-XOS-2200-1474</t>
  </si>
  <si>
    <t>0000.51.01-XOS-002</t>
  </si>
  <si>
    <t>Deferred Hire Revenue</t>
  </si>
  <si>
    <t>2300</t>
  </si>
  <si>
    <t>Sales Tax Payable</t>
  </si>
  <si>
    <t>Hire revenue received before the event.</t>
  </si>
  <si>
    <t>0000.51.01-XOS-2300-1476</t>
  </si>
  <si>
    <t>0000.51.01-XOS-003</t>
  </si>
  <si>
    <t>Deferred Sponsorship Revenue</t>
  </si>
  <si>
    <t>Sponsor revenue received before the event.</t>
  </si>
  <si>
    <t>0000.51.01-XOS-2300-1475</t>
  </si>
  <si>
    <t>0000.01.01-XOS-001</t>
  </si>
  <si>
    <t>Private Hire · Full Venue</t>
  </si>
  <si>
    <t>revenue</t>
  </si>
  <si>
    <t>4000</t>
  </si>
  <si>
    <t>Revenue · Executive</t>
  </si>
  <si>
    <t>day</t>
  </si>
  <si>
    <t>Full venue hire for a private event, per day.</t>
  </si>
  <si>
    <t>0000.01.01-XOS-4100-1443</t>
  </si>
  <si>
    <t>0000.01.01-XOS-002</t>
  </si>
  <si>
    <t>Private Hire · Single Zone</t>
  </si>
  <si>
    <t>Single zone hire, per day.</t>
  </si>
  <si>
    <t>0000.01.01-XOS-4100-1444</t>
  </si>
  <si>
    <t>5300</t>
  </si>
  <si>
    <t>0000.01.01-XOS-003</t>
  </si>
  <si>
    <t>Production Fee</t>
  </si>
  <si>
    <t>event</t>
  </si>
  <si>
    <t>Production management fee invoiced to the brand house, per event.</t>
  </si>
  <si>
    <t>0000.01.01-XOS-4100-1445</t>
  </si>
  <si>
    <t>0000.01.01-XOS-004</t>
  </si>
  <si>
    <t>Sponsorship · Presenting</t>
  </si>
  <si>
    <t>package</t>
  </si>
  <si>
    <t>Presenting sponsorship package.</t>
  </si>
  <si>
    <t>0000.01.01-XOS-4300-1451</t>
  </si>
  <si>
    <t>BUD-0038</t>
  </si>
  <si>
    <t>0000.01.01-XOS-005</t>
  </si>
  <si>
    <t>Sponsorship · Title</t>
  </si>
  <si>
    <t>3000.02 Social Media &amp; Community</t>
  </si>
  <si>
    <t>Social</t>
  </si>
  <si>
    <t>Title sponsorship package against evidenced deliverables.</t>
  </si>
  <si>
    <t>COUNTERPARTY TYPE</t>
  </si>
  <si>
    <t>3000.02.01</t>
  </si>
  <si>
    <t>0000.01.01-XOS-4300-1450</t>
  </si>
  <si>
    <t>WEBSITE</t>
  </si>
  <si>
    <t>PRIMARY CONTACT</t>
  </si>
  <si>
    <t>0000.01.01-XOS-006</t>
  </si>
  <si>
    <t>Ticket · General Admission</t>
  </si>
  <si>
    <t>PRIMARY EMAIL</t>
  </si>
  <si>
    <t>General admission ticket.</t>
  </si>
  <si>
    <t>PRIMARY PHONE</t>
  </si>
  <si>
    <t>0000.01.01-XOS-4100-1446</t>
  </si>
  <si>
    <t>TAX ID</t>
  </si>
  <si>
    <t>0000.01.01-XOS-007</t>
  </si>
  <si>
    <t>Ticket · VIP</t>
  </si>
  <si>
    <t>VIP ticket with premium access.</t>
  </si>
  <si>
    <t>CONTRACT</t>
  </si>
  <si>
    <t>0000.01.01-XOS-4100-1447</t>
  </si>
  <si>
    <t>W9</t>
  </si>
  <si>
    <t>ACH FORM</t>
  </si>
  <si>
    <t>0000.01.01-XOS-008</t>
  </si>
  <si>
    <t>COI</t>
  </si>
  <si>
    <t>Value in Kind</t>
  </si>
  <si>
    <t>INSURANCE EXPIRATION</t>
  </si>
  <si>
    <t>ADDITIONAL INSURED</t>
  </si>
  <si>
    <t>Sponsor-provided goods or services at agreed value.</t>
  </si>
  <si>
    <t>0000.01.01-XOS-4300-1452</t>
  </si>
  <si>
    <t>7000.01.01-XOS-022</t>
  </si>
  <si>
    <t>Coat Check Fee</t>
  </si>
  <si>
    <t>4700</t>
  </si>
  <si>
    <t>Revenue · Experience</t>
  </si>
  <si>
    <t>Coat and bag check, per item.</t>
  </si>
  <si>
    <t>7000.01.01-XOS-4400-1454</t>
  </si>
  <si>
    <t>7000.01.01-XOS-023</t>
  </si>
  <si>
    <t>Merchandise Sales</t>
  </si>
  <si>
    <t>Merchandise at the point of sale.</t>
  </si>
  <si>
    <t>7000.01.01-XOS-4400-1453</t>
  </si>
  <si>
    <t>7000.01.01-XOS-024</t>
  </si>
  <si>
    <t>Parking and Valet Fee</t>
  </si>
  <si>
    <t>Parking or valet, per vehicle.</t>
  </si>
  <si>
    <t>7000.01.01-XOS-4400-1455</t>
  </si>
  <si>
    <t>8000.01.01-XOS-031</t>
  </si>
  <si>
    <t>VCL-002</t>
  </si>
  <si>
    <t>Bar Sales</t>
  </si>
  <si>
    <t>BUD-0039</t>
  </si>
  <si>
    <t>Production Freight</t>
  </si>
  <si>
    <t>4800</t>
  </si>
  <si>
    <t>Revenue · Hospitality</t>
  </si>
  <si>
    <t>Logistics and Freight</t>
  </si>
  <si>
    <t>Bar revenue at the point of sale.</t>
  </si>
  <si>
    <t>3000.03 Public Relations &amp; Press</t>
  </si>
  <si>
    <t>Public Relations</t>
  </si>
  <si>
    <t>8000.01.01-XOS-4200-1448</t>
  </si>
  <si>
    <t>3000.03.01</t>
  </si>
  <si>
    <t>https://prg.com</t>
  </si>
  <si>
    <t>8000.01.01-XOS-032</t>
  </si>
  <si>
    <t>Catering Sales</t>
  </si>
  <si>
    <t>cover</t>
  </si>
  <si>
    <t>Food revenue at the point of sale or per cover.</t>
  </si>
  <si>
    <t>8000.01.01-XOS-4200-1449</t>
  </si>
  <si>
    <t>0000.01.01-XPMS-011</t>
  </si>
  <si>
    <t>Budget Envelope Development</t>
  </si>
  <si>
    <t>service</t>
  </si>
  <si>
    <t>Order-of-magnitude cost model built from comparable engagements, establishing the envelope a design is constrained by. Carries its own confidence and is superseded by the gate 3 baseline, never merged into it.</t>
  </si>
  <si>
    <t>05 Experiential</t>
  </si>
  <si>
    <t>0000.01.01-XPMS-001</t>
  </si>
  <si>
    <t>Executive Producer or Project Lead</t>
  </si>
  <si>
    <t>Senior producer accountable for the engagement.</t>
  </si>
  <si>
    <t>0000.01.01-XPMS-009</t>
  </si>
  <si>
    <t>Feasibility Study</t>
  </si>
  <si>
    <t>Structured assessment of whether a proposed event can be delivered at the stated scope, budget and date in a named jurisdiction. Covers venue capacity, code constraints, labour availability, seasonality and permit lead times. Produces a go / no-go recommendation with the constraints that drove it.</t>
  </si>
  <si>
    <t>0000.01.01-XPMS-008</t>
  </si>
  <si>
    <t>Insurance or Permits</t>
  </si>
  <si>
    <t>R. Kowalski</t>
  </si>
  <si>
    <t>Executive · Insurance / permits.</t>
  </si>
  <si>
    <t>rkowalski@prg.com</t>
  </si>
  <si>
    <t>(000) 000-1001</t>
  </si>
  <si>
    <t>0000.01.01-XPMS-006</t>
  </si>
  <si>
    <t>13-3928174</t>
  </si>
  <si>
    <t>Insurance · GL, Property, Liquor</t>
  </si>
  <si>
    <t>opex</t>
  </si>
  <si>
    <t>Executive · Insurance; GL, Property, Liquor.</t>
  </si>
  <si>
    <t>0000.01.01-XPMS-005</t>
  </si>
  <si>
    <t>Legal &amp; Compliance</t>
  </si>
  <si>
    <t>BUD-0040</t>
  </si>
  <si>
    <t>Executive · Legal and Compliance.</t>
  </si>
  <si>
    <t>3000.04 Sponsorship Sales</t>
  </si>
  <si>
    <t>Sponsorship</t>
  </si>
  <si>
    <t>Management Retainer</t>
  </si>
  <si>
    <t>3000.04.01</t>
  </si>
  <si>
    <t>Lighting truss freight provider</t>
  </si>
  <si>
    <t>Executive · Management Retainer.</t>
  </si>
  <si>
    <t>VEN-002</t>
  </si>
  <si>
    <t>0000.01.01-XPMS-007</t>
  </si>
  <si>
    <t>Permits &amp; Licenses (amortized)</t>
  </si>
  <si>
    <t>Executive · Permits and Licenses (amortized).</t>
  </si>
  <si>
    <t>0000.01.01-XPMS-010</t>
  </si>
  <si>
    <t>Project Charter &amp; Objectives Definition</t>
  </si>
  <si>
    <t>VCL-009</t>
  </si>
  <si>
    <t>Rental Services</t>
  </si>
  <si>
    <t>Sunbelt Rentals</t>
  </si>
  <si>
    <t>Facilitated definition of measurable objectives, success criteria, scope boundaries and named decision authority. Gate 8 measures against these, so a project without them can report activity but not success.</t>
  </si>
  <si>
    <t>Equipment Rental</t>
  </si>
  <si>
    <t>https://sunbeltrentals.com</t>
  </si>
  <si>
    <t>0000.01.01-XPMS-002</t>
  </si>
  <si>
    <t>Project Controls or ATLVS Instance</t>
  </si>
  <si>
    <t>Controls, reporting, software setup.</t>
  </si>
  <si>
    <t>0000.01.01-XPMS-003</t>
  </si>
  <si>
    <t>Waste Diversion + Sustainable Materials</t>
  </si>
  <si>
    <t>Diversion plan + materials premium.</t>
  </si>
  <si>
    <t>0000.02.01-XPMS-003</t>
  </si>
  <si>
    <t>Fuel Dispatch</t>
  </si>
  <si>
    <t>Bookkeeping &amp; Job-Costing</t>
  </si>
  <si>
    <t>dispatch@sunbeltrentals.com</t>
  </si>
  <si>
    <t>(000) 000-1047</t>
  </si>
  <si>
    <t>Dedicated job-cost ledger.</t>
  </si>
  <si>
    <t>56-1284920</t>
  </si>
  <si>
    <t>0000.02.01-XPMS-004</t>
  </si>
  <si>
    <t>Pro Forma &amp; Scenario Modelling</t>
  </si>
  <si>
    <t>Generator fleet &amp; fuel supplier</t>
  </si>
  <si>
    <t>Revenue and cost scenarios across attendance, pricing and scope variants, showing where the engagement breaks even and where it fails. Scenario modelling, not a forecast.</t>
  </si>
  <si>
    <t>VEN-003</t>
  </si>
  <si>
    <t>0000.02.01-XPMS-001</t>
  </si>
  <si>
    <t>Production Accounting &amp; Budget Management</t>
  </si>
  <si>
    <t>Budgeting, cost tracking, reconciliation.</t>
  </si>
  <si>
    <t>0000.02.01-XPMS-002</t>
  </si>
  <si>
    <t>Project Bookkeeping &amp; Job-Costing</t>
  </si>
  <si>
    <t>Labor Services</t>
  </si>
  <si>
    <t>Local 500 Stagehands</t>
  </si>
  <si>
    <t>BUD-0041</t>
  </si>
  <si>
    <t>T. Evans</t>
  </si>
  <si>
    <t>dispatch@iatse500.org</t>
  </si>
  <si>
    <t>(000) 000-1058</t>
  </si>
  <si>
    <t>59-0938271</t>
  </si>
  <si>
    <t>0000.03.01-XPMS-001</t>
  </si>
  <si>
    <t>Net 15</t>
  </si>
  <si>
    <t>Contract &amp; Legal Review</t>
  </si>
  <si>
    <t>3000.05 CRM &amp; Audience Data</t>
  </si>
  <si>
    <t>CRM</t>
  </si>
  <si>
    <t>Overhire stagehands crew lead</t>
  </si>
  <si>
    <t>3000.05.01</t>
  </si>
  <si>
    <t>Contracts, releases, risk review.</t>
  </si>
  <si>
    <t>VEN-004</t>
  </si>
  <si>
    <t>0000.03.01-XPMS-002</t>
  </si>
  <si>
    <t>Legal or Vendor Contracting</t>
  </si>
  <si>
    <t>MSAs, SOWs, vendor agreements.</t>
  </si>
  <si>
    <t>Production &amp; Operations</t>
  </si>
  <si>
    <t>Space Invaders</t>
  </si>
  <si>
    <t>0000.03.01-XPMS-003</t>
  </si>
  <si>
    <t>AV Integrator</t>
  </si>
  <si>
    <t>Risk Register Development</t>
  </si>
  <si>
    <t>Production Lead</t>
  </si>
  <si>
    <t>ops@spaceinvaders.pro</t>
  </si>
  <si>
    <t>(000) 000-0970</t>
  </si>
  <si>
    <t>47-2819034</t>
  </si>
  <si>
    <t>Initial identification, likelihood and impact scoring of project risks, with named owners. Maintained through the lifecycle; the register, not the memory of it, is the deliverable.</t>
  </si>
  <si>
    <t>Technical audio/visual production</t>
  </si>
  <si>
    <t>0000.04.01-XPMS-001</t>
  </si>
  <si>
    <t>Staffing &amp; HR Coordination</t>
  </si>
  <si>
    <t>Crew HR, onboarding, labor coordination.</t>
  </si>
  <si>
    <t>0000.05.01-XPMS-001</t>
  </si>
  <si>
    <t>Partnership Development</t>
  </si>
  <si>
    <t>Site Lighting</t>
  </si>
  <si>
    <t>Design Oasis</t>
  </si>
  <si>
    <t>https://designoasis.com</t>
  </si>
  <si>
    <t>Partner sourcing and deal development.</t>
  </si>
  <si>
    <t>0000.05.01-XPMS-002</t>
  </si>
  <si>
    <t>Sponsorship Prospecting &amp; Valuation</t>
  </si>
  <si>
    <t>Identification of sponsorship prospects and valuation of available inventory against comparable engagements. Establishes what may be contracted, which gate 8 must later evidence.</t>
  </si>
  <si>
    <t>0000.06.01-XPMS-001</t>
  </si>
  <si>
    <t>General Liability &amp; Builders-Risk Insurance</t>
  </si>
  <si>
    <t>Lighting Lead</t>
  </si>
  <si>
    <t>info@designoasis.com</t>
  </si>
  <si>
    <t>(000) 000-0981</t>
  </si>
  <si>
    <t>65-0918234</t>
  </si>
  <si>
    <t>Event GL and builders-risk coverage.</t>
  </si>
  <si>
    <t>BUD-0042</t>
  </si>
  <si>
    <t>0000.06.01-XPMS-003</t>
  </si>
  <si>
    <t>Site and atmospheric lighting</t>
  </si>
  <si>
    <t>Jurisdiction &amp; Permit Feasibility Review</t>
  </si>
  <si>
    <t>VEN-006</t>
  </si>
  <si>
    <t>3000.06 Advertising &amp; Media Buying</t>
  </si>
  <si>
    <t>Media</t>
  </si>
  <si>
    <t>Determination of which authority has jurisdiction, which permits the concept triggers, and what the lead times are. Where the jurisdiction carries no loaded rule set, this review states that no answer is available rather than applying another jurisdiction's code.</t>
  </si>
  <si>
    <t>3000.06.01</t>
  </si>
  <si>
    <t>0000.06.01-XPMS-002</t>
  </si>
  <si>
    <t>Permit Coordination Liaison</t>
  </si>
  <si>
    <t>Security &amp; Safety</t>
  </si>
  <si>
    <t>VCL-007</t>
  </si>
  <si>
    <t>Government Agency</t>
  </si>
  <si>
    <t>Hialeah Fire Department</t>
  </si>
  <si>
    <t>Life Safety Services</t>
  </si>
  <si>
    <t>Liaison; permitting led by Spotify.</t>
  </si>
  <si>
    <t>Station Chief</t>
  </si>
  <si>
    <t>firedept@hialeahfl.gov</t>
  </si>
  <si>
    <t>(000) 000-0959</t>
  </si>
  <si>
    <t>59-6000345</t>
  </si>
  <si>
    <t>0000.06.02-XPMS-001</t>
  </si>
  <si>
    <t>Event Permits &amp; Licensing</t>
  </si>
  <si>
    <t>Emergency standby fire &amp; rescue</t>
  </si>
  <si>
    <t>Permit filing, licensing, expediting.</t>
  </si>
  <si>
    <t>0000.50.01-XOS-001</t>
  </si>
  <si>
    <t>lump sum</t>
  </si>
  <si>
    <t>Representative line for client sponsorship so the category can carry cost. Replace with the specific item on award.</t>
  </si>
  <si>
    <t>VCL-006</t>
  </si>
  <si>
    <t>Artisan Hospitality Services</t>
  </si>
  <si>
    <t>Catering and Beverage</t>
  </si>
  <si>
    <t>Chris Taylor</t>
  </si>
  <si>
    <t>catering@artisanhospitality.com</t>
  </si>
  <si>
    <t>0000.50.02-XOS-001</t>
  </si>
  <si>
    <t>(000) 000-1024</t>
  </si>
  <si>
    <t>46-3829104</t>
  </si>
  <si>
    <t>Representative line for operator leadership so the category can carry cost. Replace with the specific item on award.</t>
  </si>
  <si>
    <t>Green room artist catering &amp; green room provisioning</t>
  </si>
  <si>
    <t>0000.50.03-XOS-001</t>
  </si>
  <si>
    <t>Representative line for approval authority so the category can carry cost. Replace with the specific item on award.</t>
  </si>
  <si>
    <t>Communications</t>
  </si>
  <si>
    <t>0000.51.01-XOS-006</t>
  </si>
  <si>
    <t>Motorola Solutions / BearCom</t>
  </si>
  <si>
    <t>Telecommunications</t>
  </si>
  <si>
    <t>https://bearcom.com</t>
  </si>
  <si>
    <t>Representative line for financial control so the category can carry cost. Replace with the specific item on award.</t>
  </si>
  <si>
    <t>BUD-0043</t>
  </si>
  <si>
    <t>0000.51.02-XOS-001</t>
  </si>
  <si>
    <t>General Liability Policy</t>
  </si>
  <si>
    <t>3000.07 Influencer &amp; Creator Relations</t>
  </si>
  <si>
    <t>insurance</t>
  </si>
  <si>
    <t>Radio Depot Desk</t>
  </si>
  <si>
    <t>Influencer</t>
  </si>
  <si>
    <t>rentals@bearcom.com</t>
  </si>
  <si>
    <t>(000) 000-1036</t>
  </si>
  <si>
    <t>75-1829304</t>
  </si>
  <si>
    <t>year</t>
  </si>
  <si>
    <t>3000.07.01</t>
  </si>
  <si>
    <t>Annual general liability policy.</t>
  </si>
  <si>
    <t>0000.51.02-XOS-6020-1456</t>
  </si>
  <si>
    <t>CP200d radio inventory &amp; headsets</t>
  </si>
  <si>
    <t>0000.51.02-XOS-005</t>
  </si>
  <si>
    <t>VEN-009</t>
  </si>
  <si>
    <t>Representative line for insurance and risk so the category can carry cost. Replace with the specific item on award.</t>
  </si>
  <si>
    <t>0000.51.02-XOS-002</t>
  </si>
  <si>
    <t>Liquor Liability Policy</t>
  </si>
  <si>
    <t>VCL-011</t>
  </si>
  <si>
    <t>Transport Services</t>
  </si>
  <si>
    <t>Old Dominion Freight Line</t>
  </si>
  <si>
    <t>https://odfl.com</t>
  </si>
  <si>
    <t>Annual liquor liability policy.</t>
  </si>
  <si>
    <t>0000.51.02-XOS-6020-1457</t>
  </si>
  <si>
    <t>0000.51.02-XOS-003</t>
  </si>
  <si>
    <t>Property Policy</t>
  </si>
  <si>
    <t>Annual property and contents policy.</t>
  </si>
  <si>
    <t>Freight Desk</t>
  </si>
  <si>
    <t>dispatch@odfl.com</t>
  </si>
  <si>
    <t>(000) 000-1014</t>
  </si>
  <si>
    <t>56-0728190</t>
  </si>
  <si>
    <t>0000.51.02-XOS-6020-1459</t>
  </si>
  <si>
    <t>0000.51.02-XOS-004</t>
  </si>
  <si>
    <t>Umbrella Policy</t>
  </si>
  <si>
    <t>Inbound freight logistics &amp; line haul</t>
  </si>
  <si>
    <t>Annual umbrella policy.</t>
  </si>
  <si>
    <t>0000.51.02-XOS-6020-1458</t>
  </si>
  <si>
    <t>VEN-010</t>
  </si>
  <si>
    <t>0000.51.03-XOS-001</t>
  </si>
  <si>
    <t>Business Tax Receipt</t>
  </si>
  <si>
    <t>license</t>
  </si>
  <si>
    <t>City and county business license.</t>
  </si>
  <si>
    <t>VCL-003</t>
  </si>
  <si>
    <t>0000.51.03-XOS-6030-1464</t>
  </si>
  <si>
    <t>0000.51.03-XOS-007</t>
  </si>
  <si>
    <t>United Site Services</t>
  </si>
  <si>
    <t>Facilities Services</t>
  </si>
  <si>
    <t>https://unitedsiteservices.com</t>
  </si>
  <si>
    <t>Representative line for legal counsel so the category can carry cost. Replace with the specific item on award.</t>
  </si>
  <si>
    <t>BUD-0044</t>
  </si>
  <si>
    <t>0000.51.03-XOS-002</t>
  </si>
  <si>
    <t>Performance Rights License · ASCAP</t>
  </si>
  <si>
    <t>3000.50 Content Capture</t>
  </si>
  <si>
    <t>Stills Capture</t>
  </si>
  <si>
    <t>Annual public performance license.</t>
  </si>
  <si>
    <t>Ops Coordinator</t>
  </si>
  <si>
    <t>info@unitedsiteservices.com</t>
  </si>
  <si>
    <t>(000) 000-0992</t>
  </si>
  <si>
    <t>04-3458921</t>
  </si>
  <si>
    <t>0000.51.03-XOS-6030-1460</t>
  </si>
  <si>
    <t>0000.51.03-XOS-003</t>
  </si>
  <si>
    <t>Performance Rights License · BMI</t>
  </si>
  <si>
    <t>Sanitation pumping and portable restrooms</t>
  </si>
  <si>
    <t>VEN-011</t>
  </si>
  <si>
    <t>0000.51.03-XOS-6030-1461</t>
  </si>
  <si>
    <t>0000.51.03-XOS-004</t>
  </si>
  <si>
    <t>Performance Rights License · GMR</t>
  </si>
  <si>
    <t>0000.51.03-XOS-6030-1463</t>
  </si>
  <si>
    <t>0000.51.03-XOS-005</t>
  </si>
  <si>
    <t>VCL-004</t>
  </si>
  <si>
    <t>Crowd Management</t>
  </si>
  <si>
    <t>Performance Rights License · SESAC</t>
  </si>
  <si>
    <t>Argus Event Staffing</t>
  </si>
  <si>
    <t>Security Services</t>
  </si>
  <si>
    <t>ops@argus-security.com</t>
  </si>
  <si>
    <t>(000) 000-0978</t>
  </si>
  <si>
    <t>84-1293845</t>
  </si>
  <si>
    <t>0000.51.03-XOS-6030-1462</t>
  </si>
  <si>
    <t>0000.51.03-XOS-006</t>
  </si>
  <si>
    <t>Special Event Permit</t>
  </si>
  <si>
    <t>Perimeter gates &amp; access control staff</t>
  </si>
  <si>
    <t>Per-event permit where triggered by occupancy, hours or street use.</t>
  </si>
  <si>
    <t>0000.51.03-XOS-6030-1465</t>
  </si>
  <si>
    <t>0000.60.01-XOS-001</t>
  </si>
  <si>
    <t>0000.60.01</t>
  </si>
  <si>
    <t>Scope Activities · Executive</t>
  </si>
  <si>
    <t>CC-E00</t>
  </si>
  <si>
    <t>LPS Production</t>
  </si>
  <si>
    <t>Representative line for scope activities so the category can carry cost. Replace with the specific item on award.</t>
  </si>
  <si>
    <t>https://www.lpsproduction.com</t>
  </si>
  <si>
    <t>0000.60.02-XOS-001</t>
  </si>
  <si>
    <t>0000.60.02</t>
  </si>
  <si>
    <t>Engage Activities · Executive</t>
  </si>
  <si>
    <t>Representative line for engage activities so the category can carry cost. Replace with the specific item on award.</t>
  </si>
  <si>
    <t>0000.60.03-XOS-001</t>
  </si>
  <si>
    <t>0000.60.03</t>
  </si>
  <si>
    <t>Equipment Lead</t>
  </si>
  <si>
    <t>Advance Activities · Executive</t>
  </si>
  <si>
    <t>rentals@lpsproduction.com</t>
  </si>
  <si>
    <t>(000) 000-1016</t>
  </si>
  <si>
    <t>59-1829401</t>
  </si>
  <si>
    <t>BUD-0045</t>
  </si>
  <si>
    <t>Representative line for advance activities so the category can carry cost. Replace with the specific item on award.</t>
  </si>
  <si>
    <t>Audio, lighting, staging and power equipment rental</t>
  </si>
  <si>
    <t>Motion Capture</t>
  </si>
  <si>
    <t>0000.60.04-XOS-001</t>
  </si>
  <si>
    <t>0000.60.04</t>
  </si>
  <si>
    <t>Procure Activities · Executive</t>
  </si>
  <si>
    <t>Representative line for procure activities so the category can carry cost. Replace with the specific item on award.</t>
  </si>
  <si>
    <t>0000.60.05-XOS-001</t>
  </si>
  <si>
    <t>0000.60.05</t>
  </si>
  <si>
    <t>Build Activities · Executive</t>
  </si>
  <si>
    <t>RIOT Color</t>
  </si>
  <si>
    <t>Fabrication and Signage</t>
  </si>
  <si>
    <t>https://www.riotcolor.com</t>
  </si>
  <si>
    <t>Representative line for build activities so the category can carry cost. Replace with the specific item on award.</t>
  </si>
  <si>
    <t>0000.60.06-XOS-001</t>
  </si>
  <si>
    <t>0000.60.06</t>
  </si>
  <si>
    <t>Install Activities · Executive</t>
  </si>
  <si>
    <t>Representative line for install activities so the category can carry cost. Replace with the specific item on award.</t>
  </si>
  <si>
    <t>Print Lead</t>
  </si>
  <si>
    <t>info@riotcolor.com</t>
  </si>
  <si>
    <t>(000) 000-1018</t>
  </si>
  <si>
    <t>65-2918302</t>
  </si>
  <si>
    <t>0000.60.07-XOS-001</t>
  </si>
  <si>
    <t>0000.60.07</t>
  </si>
  <si>
    <t>Operate Activities · Executive</t>
  </si>
  <si>
    <t>Wayfinding and brand signage production and install</t>
  </si>
  <si>
    <t>Representative line for operate activities so the category can carry cost. Replace with the specific item on award.</t>
  </si>
  <si>
    <t>0000.60.08-XOS-001</t>
  </si>
  <si>
    <t>0000.60.08</t>
  </si>
  <si>
    <t>Amplify Activities · Executive</t>
  </si>
  <si>
    <t>Representative line for amplify activities so the category can carry cost. Replace with the specific item on award.</t>
  </si>
  <si>
    <t>LED Video Systems</t>
  </si>
  <si>
    <t>Broadcast Services</t>
  </si>
  <si>
    <t>0000.60.09-XOS-001</t>
  </si>
  <si>
    <t>https://www.nepgroup.com</t>
  </si>
  <si>
    <t>0000.60.09</t>
  </si>
  <si>
    <t>Close Activities · Executive</t>
  </si>
  <si>
    <t>Representative line for close activities so the category can carry cost. Replace with the specific item on award.</t>
  </si>
  <si>
    <t>1000.01.01-XPMS-002</t>
  </si>
  <si>
    <t>3D Renderings · 5 Key Spaces</t>
  </si>
  <si>
    <t>Video Dispatch</t>
  </si>
  <si>
    <t>screenworks@nepgroup.com</t>
  </si>
  <si>
    <t>Photoreal renderings.</t>
  </si>
  <si>
    <t>25-1829403</t>
  </si>
  <si>
    <t>BUD-0046</t>
  </si>
  <si>
    <t>LED video wall systems and processing</t>
  </si>
  <si>
    <t>Content Direction</t>
  </si>
  <si>
    <t>1000.01.01-XOS-031</t>
  </si>
  <si>
    <t>Arrival or Ambient Soundscape · Base</t>
  </si>
  <si>
    <t>experience</t>
  </si>
  <si>
    <t>Background playlist at arrival and lounge zones.</t>
  </si>
  <si>
    <t>Zone: Entrance / Lobby. Tier fit: T1; T4. Upgrades: Custom-composed ambient score. Add-ons: Spatial zone audio. Substitutions: Standard playlist only.</t>
  </si>
  <si>
    <t>SND-03</t>
  </si>
  <si>
    <t>Systems Integration</t>
  </si>
  <si>
    <t>https://www.unreal-systems.com</t>
  </si>
  <si>
    <t>1000.01.01-XOS-032</t>
  </si>
  <si>
    <t>Arrival or Ambient Soundscape · Elevated</t>
  </si>
  <si>
    <t>Designed arrival soundscape with zone-specific moods.</t>
  </si>
  <si>
    <t>1000.01.01-XOS-033</t>
  </si>
  <si>
    <t>Arrival or Ambient Soundscape · Premium</t>
  </si>
  <si>
    <t>Composed ambient score that evolves across the guest journey and zones.</t>
  </si>
  <si>
    <t>Integration Lead</t>
  </si>
  <si>
    <t>ops@unreal-systems.com</t>
  </si>
  <si>
    <t>47-3829105</t>
  </si>
  <si>
    <t>1000.01.01-XOS-001</t>
  </si>
  <si>
    <t>Bar &amp; Menu Boards · Base</t>
  </si>
  <si>
    <t>AV installation and systems integration</t>
  </si>
  <si>
    <t>Printed bar menu cards at each station.</t>
  </si>
  <si>
    <t>Zone: Main Stage and Bar. Tier fit: T1; T4. Upgrades: Backlit menu wall; chalk mural. Add-ons: Digital menu screen. Substitutions: Tabletop menu cards only.</t>
  </si>
  <si>
    <t>SGT-19</t>
  </si>
  <si>
    <t>1000.01.01-XOS-002</t>
  </si>
  <si>
    <t>Bar &amp; Menu Boards · Elevated</t>
  </si>
  <si>
    <t>A-frame or easel menu boards with branded layout.</t>
  </si>
  <si>
    <t>VCL-001</t>
  </si>
  <si>
    <t>Sponsor</t>
  </si>
  <si>
    <t>1000.01.01-XOS-003</t>
  </si>
  <si>
    <t>https://tigresoundsystem.com</t>
  </si>
  <si>
    <t>Bar &amp; Menu Boards · Premium</t>
  </si>
  <si>
    <t>Backlit menu walls or chalk-art murals matched to the F&amp;B story.</t>
  </si>
  <si>
    <t>1000.01.01-XOS-004</t>
  </si>
  <si>
    <t>Bar or Zone Neon · Base</t>
  </si>
  <si>
    <t>BUD-0047</t>
  </si>
  <si>
    <t>Small neon zone label (e.g., bar name) per station.</t>
  </si>
  <si>
    <t>65-1928374</t>
  </si>
  <si>
    <t>Zone: Main Stage and Bar. Tier fit: T1; T4. Upgrades: Multi-zone neon set. Add-ons: Spanish-language variant. Substitutions: Printed zone signage.</t>
  </si>
  <si>
    <t>3000.51 Audience Platforms</t>
  </si>
  <si>
    <t>Guest List and RSVP Platform</t>
  </si>
  <si>
    <t>SGT-50</t>
  </si>
  <si>
    <t>3000.51.01</t>
  </si>
  <si>
    <t>1000.01.01-XOS-005</t>
  </si>
  <si>
    <t>Venue operator and production partner</t>
  </si>
  <si>
    <t>Bar or Zone Neon · Elevated</t>
  </si>
  <si>
    <t>Set of zone-name neons matched to sub-branding.</t>
  </si>
  <si>
    <t>1000.01.01-XOS-006</t>
  </si>
  <si>
    <t>Bar or Zone Neon · Premium</t>
  </si>
  <si>
    <t>Brand House / Client</t>
  </si>
  <si>
    <t>Custom illuminated zone identities with layered lighting.</t>
  </si>
  <si>
    <t>https://www.spotify.com</t>
  </si>
  <si>
    <t>1000.01.01-XOS-007</t>
  </si>
  <si>
    <t>Catchphrase Neon (Custom) · Base</t>
  </si>
  <si>
    <t>Single-color LED-neon phrase, up to 3ft, on a painted backer.</t>
  </si>
  <si>
    <t>Zone: Exhibition Room. Tier fit: T1; T4. Upgrades: Glass-neon upgrade; oversized. Add-ons: Animated / sequenced neon. Substitutions: Backlit acrylic sign.</t>
  </si>
  <si>
    <t>SGT-48</t>
  </si>
  <si>
    <t>1000.01.01-XOS-008</t>
  </si>
  <si>
    <t>Catchphrase Neon (Custom) · Elevated</t>
  </si>
  <si>
    <t>13-4029182</t>
  </si>
  <si>
    <t>Two-tone LED-neon phrase on a finished backer with mounting.</t>
  </si>
  <si>
    <t>Client brand house and presenting sponsor</t>
  </si>
  <si>
    <t>1000.01.01-XOS-009</t>
  </si>
  <si>
    <t>Catchphrase Neon (Custom) · Premium</t>
  </si>
  <si>
    <t>VEN-018</t>
  </si>
  <si>
    <t>Large custom glass-neon or premium LED phrase as a hero sign.</t>
  </si>
  <si>
    <t>1000.01.01-XPMS-008</t>
  </si>
  <si>
    <t>Concept Development &amp; Creative Direction</t>
  </si>
  <si>
    <t>Development of the creative concept from brief to approved direction: narrative, visual language and experiential intent, with the reference material that justifies it.</t>
  </si>
  <si>
    <t>1000.01.01-XPMS-001</t>
  </si>
  <si>
    <t>Overall creative vision and art direction.</t>
  </si>
  <si>
    <t>Life Safety</t>
  </si>
  <si>
    <t>City of Miami Building &amp; Fire</t>
  </si>
  <si>
    <t>BUD-0048</t>
  </si>
  <si>
    <t>1000.01.01-XOS-019</t>
  </si>
  <si>
    <t>https://www.miami.gov</t>
  </si>
  <si>
    <t>Custom Packaging · Base</t>
  </si>
  <si>
    <t>Branded bag or tissue for merch/gifts.</t>
  </si>
  <si>
    <t>Zone: Entrance / Lobby. Tier fit: T2; T4. Upgrades: Rigid box; foil; insert tray. Add-ons: Reusable / keepsake packaging. Substitutions: Plain bag only.</t>
  </si>
  <si>
    <t>TCH-12</t>
  </si>
  <si>
    <t>4000.01.01</t>
  </si>
  <si>
    <t>1000.01.01-XOS-020</t>
  </si>
  <si>
    <t>Custom Packaging · Elevated</t>
  </si>
  <si>
    <t>Capt. R. Fernandez</t>
  </si>
  <si>
    <t>fireprevention@miamigov.com</t>
  </si>
  <si>
    <t>(305) 416-1600</t>
  </si>
  <si>
    <t>59-6000346</t>
  </si>
  <si>
    <t>Custom-printed boxes and bags with tissue and sticker seal.</t>
  </si>
  <si>
    <t>Assembly occupancy, fire &amp; life safety inspection authority</t>
  </si>
  <si>
    <t>1000.01.01-XOS-021</t>
  </si>
  <si>
    <t>Custom Packaging · Premium</t>
  </si>
  <si>
    <t>VEN-019</t>
  </si>
  <si>
    <t>Bespoke rigid packaging with magnetic closure, foil, and insert tray.</t>
  </si>
  <si>
    <t>1000.01.01-XPMS-004</t>
  </si>
  <si>
    <t>Décor or Theming or Scenic Dressing</t>
  </si>
  <si>
    <t>Creative · Décor / theming / scenic dressing.</t>
  </si>
  <si>
    <t>1000.01.01-XPMS-005</t>
  </si>
  <si>
    <t>Electrical Safety</t>
  </si>
  <si>
    <t>Environmental Graphics &amp; Branding</t>
  </si>
  <si>
    <t>City of Miami Electrical Inspection</t>
  </si>
  <si>
    <t>J. Rodriguez</t>
  </si>
  <si>
    <t>Creative · Environmental graphics and branding.</t>
  </si>
  <si>
    <t>electrical@miamigov.com</t>
  </si>
  <si>
    <t>(305) 416-1650</t>
  </si>
  <si>
    <t>59-6000347</t>
  </si>
  <si>
    <t>1000.01.01-XPMS-003</t>
  </si>
  <si>
    <t>Exhibition Content Curation &amp; Layout</t>
  </si>
  <si>
    <t>Temporary power and generator safety inspections</t>
  </si>
  <si>
    <t>Rotating artist content.</t>
  </si>
  <si>
    <t>VEN-020</t>
  </si>
  <si>
    <t>1000.01.01-XOS-022</t>
  </si>
  <si>
    <t>Invitations · Base</t>
  </si>
  <si>
    <t>5400</t>
  </si>
  <si>
    <t>Digital invite with branded template.</t>
  </si>
  <si>
    <t>Zone: Back of House. Tier fit: T1; T4. Upgrades: Letterpress / foil; wax seal. Add-ons: Bilingual invite suite. Substitutions: Digital invite only.</t>
  </si>
  <si>
    <t>Health &amp; Sanitation</t>
  </si>
  <si>
    <t>TCH-07</t>
  </si>
  <si>
    <t>FL DBPR / Miami-Dade Health Dept</t>
  </si>
  <si>
    <t>https://miamidade.floridahealth.gov</t>
  </si>
  <si>
    <t>1000.01.01-XOS-023</t>
  </si>
  <si>
    <t>Invitations · Elevated</t>
  </si>
  <si>
    <t>Printed invite on quality stock with envelope.</t>
  </si>
  <si>
    <t>1000.01.01-XOS-024</t>
  </si>
  <si>
    <t>Invitations · Premium</t>
  </si>
  <si>
    <t>BUD-0049</t>
  </si>
  <si>
    <t>Letterpress or foil invitation suite with special finishes and wax seal.</t>
  </si>
  <si>
    <t>M. Santos</t>
  </si>
  <si>
    <t>4000.02 Custom Fabrication</t>
  </si>
  <si>
    <t>doh-miamidade@flhealth.gov</t>
  </si>
  <si>
    <t>Modular Build Components</t>
  </si>
  <si>
    <t>(305) 324-2400</t>
  </si>
  <si>
    <t>59-6000348</t>
  </si>
  <si>
    <t>4000.02.01</t>
  </si>
  <si>
    <t>Temporary food service and sanitation inspections</t>
  </si>
  <si>
    <t>1000.01.01-XPMS-007</t>
  </si>
  <si>
    <t>Local Artist or Muralist Collaboration</t>
  </si>
  <si>
    <t>Creative · Local artist / muralist collaboration.</t>
  </si>
  <si>
    <t>1000.01.01-XOS-025</t>
  </si>
  <si>
    <t>Menus &amp; Place Cards (Printed) · Base</t>
  </si>
  <si>
    <t>Printed menu card per table.</t>
  </si>
  <si>
    <t>Big Red Communications</t>
  </si>
  <si>
    <t>Zone: El Patio. Tier fit: T1; T4. Upgrades: Foil / edge-paint finishes. Add-ons: Calligraphy place cards. Substitutions: Digital / chalkboard menu.</t>
  </si>
  <si>
    <t>Network Lead</t>
  </si>
  <si>
    <t>support@bigredcomms.com</t>
  </si>
  <si>
    <t>TCH-08</t>
  </si>
  <si>
    <t>59-3928175</t>
  </si>
  <si>
    <t>1000.01.01-XOS-026</t>
  </si>
  <si>
    <t>Menus &amp; Place Cards (Printed) · Elevated</t>
  </si>
  <si>
    <t>Designed menu and place-card set on quality stock.</t>
  </si>
  <si>
    <t>Circuit, guest wireless, production VLAN</t>
  </si>
  <si>
    <t>1000.01.01-XOS-027</t>
  </si>
  <si>
    <t>Menus &amp; Place Cards (Printed) · Premium</t>
  </si>
  <si>
    <t>Specialty-finish menus, place cards, and table numbers as a styled suite.</t>
  </si>
  <si>
    <t>1000.01.01-XOS-010</t>
  </si>
  <si>
    <t>Mural or Wall Art · Base</t>
  </si>
  <si>
    <t>CP-LANDLORD</t>
  </si>
  <si>
    <t>Occupancy</t>
  </si>
  <si>
    <t>Landlord (7610 Biscayne)</t>
  </si>
  <si>
    <t>Vinyl-applied graphic mural in palette.</t>
  </si>
  <si>
    <t>Landlord</t>
  </si>
  <si>
    <t>Zone: All Zones. Tier fit: T1; T4. Upgrades: Live-painting activation. Add-ons: Bilingual artist statement card. Substitutions: Printed backdrop instead.</t>
  </si>
  <si>
    <t>SGT-33</t>
  </si>
  <si>
    <t>XX-XXXXXXX</t>
  </si>
  <si>
    <t>1000.01.01-XOS-011</t>
  </si>
  <si>
    <t>Mural or Wall Art · Elevated</t>
  </si>
  <si>
    <t>Monthly</t>
  </si>
  <si>
    <t>Executed</t>
  </si>
  <si>
    <t>On File</t>
  </si>
  <si>
    <t>Current</t>
  </si>
  <si>
    <t>Hand-painted live or pre-painted mural by a local artist.</t>
  </si>
  <si>
    <t>Lease, occupancy and building services per proposal</t>
  </si>
  <si>
    <t>1000.01.01-XOS-012</t>
  </si>
  <si>
    <t>Mural or Wall Art · Premium</t>
  </si>
  <si>
    <t>Commissioned signature mural with dimensional or mixed-media elements.</t>
  </si>
  <si>
    <t>BUD-0050</t>
  </si>
  <si>
    <t>Janitorial Services</t>
  </si>
  <si>
    <t>MRF Cleaning Solutions</t>
  </si>
  <si>
    <t>4000.03 Scenic &amp; Set Fabrication</t>
  </si>
  <si>
    <t>Scenic &amp; Decorative</t>
  </si>
  <si>
    <t>1000.01.01-XPMS-006</t>
  </si>
  <si>
    <t>https://mrfeventcleaningservices.com/</t>
  </si>
  <si>
    <t>OOH or Experiential Installations</t>
  </si>
  <si>
    <t>4000.03.01</t>
  </si>
  <si>
    <t>Creative · OOH / experiential installations.</t>
  </si>
  <si>
    <t>1000.01.01-XOS-028</t>
  </si>
  <si>
    <t>Programs &amp; Run Cards · Base</t>
  </si>
  <si>
    <t>Printed one-page program or set times card.</t>
  </si>
  <si>
    <t>Zone: Entrance / Lobby. Tier fit: T1; T4. Upgrades: Saddle-stitch / bound booklet. Add-ons: QR to digital program. Substitutions: Digital program only.</t>
  </si>
  <si>
    <t>TCH-09</t>
  </si>
  <si>
    <t>1000.01.01-XOS-029</t>
  </si>
  <si>
    <t>Programs &amp; Run Cards · Elevated</t>
  </si>
  <si>
    <t>(305) 555-0109</t>
  </si>
  <si>
    <t>Folded program with lineup, map, and brand story.</t>
  </si>
  <si>
    <t>Scheduled cleaning and event turnarounds</t>
  </si>
  <si>
    <t>1000.01.01-XOS-030</t>
  </si>
  <si>
    <t>Programs &amp; Run Cards · Premium</t>
  </si>
  <si>
    <t>Keepsake program booklet with artist content and special binding.</t>
  </si>
  <si>
    <t>1000.01.01-XOS-013</t>
  </si>
  <si>
    <t>Wayfinding &amp; Directional · Base</t>
  </si>
  <si>
    <t>Foamcore directional signs on easels at decision points.</t>
  </si>
  <si>
    <t>Zone: All Zones. Tier fit: T1; T4. Upgrades: Backlit / halo-lit lettering. Add-ons: Floor vinyl footpath. Substitutions: Digital wayfinding screen.</t>
  </si>
  <si>
    <t>SGT-16</t>
  </si>
  <si>
    <t>1000.01.01-XOS-014</t>
  </si>
  <si>
    <t>Wayfinding &amp; Directional · Elevated</t>
  </si>
  <si>
    <t>Printed rigid signs on branded stanchions with arrows and zone names.</t>
  </si>
  <si>
    <t>1000.01.01-XOS-015</t>
  </si>
  <si>
    <t>Wayfinding &amp; Directional · Premium</t>
  </si>
  <si>
    <t>Dimensional routed wayfinding with standoff lettering and integrated lighting.</t>
  </si>
  <si>
    <t>BUD-0051</t>
  </si>
  <si>
    <t>1000.01.01-XOS-016</t>
  </si>
  <si>
    <t>Welcome or Entry Identification · Base</t>
  </si>
  <si>
    <t>4000.04 Metalwork &amp; Welding</t>
  </si>
  <si>
    <t>Metalwork &amp; Welding</t>
  </si>
  <si>
    <t>Printed welcome banner at the entrance.</t>
  </si>
  <si>
    <t>Zone: Entrance / Lobby. Tier fit: T1; T4. Upgrades: Lit entry portal; archway. Add-ons: Misting / red-carpet runner. Substitutions: Projection welcome gobo.</t>
  </si>
  <si>
    <t>4000.04.01</t>
  </si>
  <si>
    <t>SGT-17</t>
  </si>
  <si>
    <t>1000.01.01-XOS-017</t>
  </si>
  <si>
    <t>Welcome or Entry Identification · Elevated</t>
  </si>
  <si>
    <t>Branded entry header with tensioned fabric and a freestanding ID monument.</t>
  </si>
  <si>
    <t>1000.01.01-XOS-018</t>
  </si>
  <si>
    <t>Welcome or Entry Identification · Premium</t>
  </si>
  <si>
    <t>Sculptural entry portal with dimensional brand lockup and integrated lighting.</t>
  </si>
  <si>
    <t>1000.02.01-XPMS-005</t>
  </si>
  <si>
    <t>Design Development &amp; Specification Package</t>
  </si>
  <si>
    <t>Resolution of schematic design into specified assemblies, materials, finishes and interfaces, sufficient to procure against. The document a bid is evaluated on.</t>
  </si>
  <si>
    <t>1000.02.01-XPMS-001</t>
  </si>
  <si>
    <t>Environment &amp; Scenic Design</t>
  </si>
  <si>
    <t>Spatial, scenic, and set design.</t>
  </si>
  <si>
    <t>1000.02.01-XPMS-003</t>
  </si>
  <si>
    <t>FF&amp;E Specification &amp; Sourcing</t>
  </si>
  <si>
    <t>Spec + sourcing fee.</t>
  </si>
  <si>
    <t>1000.02.01-XPMS-002</t>
  </si>
  <si>
    <t>Schematic + Design Development</t>
  </si>
  <si>
    <t>Full-house schematic and DD.</t>
  </si>
  <si>
    <t>1000.02.01-XPMS-004</t>
  </si>
  <si>
    <t>Schematic Design Package</t>
  </si>
  <si>
    <t>BUD-0052</t>
  </si>
  <si>
    <t>Plans, elevations and sections establishing spatial arrangement and scale, sufficient for order-of-magnitude costing and stakeholder approval. Precedes any fabrication drawing.</t>
  </si>
  <si>
    <t>1000.03.01-XOS-001</t>
  </si>
  <si>
    <t>4000.05 Signage &amp; Environmental Graphics Fabrication</t>
  </si>
  <si>
    <t>Signage Panels</t>
  </si>
  <si>
    <t>Bar Sub-Brand Identity · Base</t>
  </si>
  <si>
    <t>4000.05.01</t>
  </si>
  <si>
    <t>Bar named with a printed header card.</t>
  </si>
  <si>
    <t>Zone: Main Stage and Bar. Tier fit: T2; T4. Upgrades: Branded glassware + staff styling. Add-ons: Pop-up partner bar concept. Substitutions: House bar (no sub-brand).</t>
  </si>
  <si>
    <t>SGT-52</t>
  </si>
  <si>
    <t>1000.03.01-XOS-002</t>
  </si>
  <si>
    <t>Bar Sub-Brand Identity · Elevated</t>
  </si>
  <si>
    <t>Named bar with logo, menu, and matching signage.</t>
  </si>
  <si>
    <t>1000.03.01-XOS-003</t>
  </si>
  <si>
    <t>Bar Sub-Brand Identity · Premium</t>
  </si>
  <si>
    <t>Fully art-directed bar concept: identity, menu, glassware, and staff styling.</t>
  </si>
  <si>
    <t>1000.03.01-XPMS-001</t>
  </si>
  <si>
    <t>Brand &amp; Identity System</t>
  </si>
  <si>
    <t>Identity system, sub-brands, guidelines.</t>
  </si>
  <si>
    <t>1000.03.01-XOS-004</t>
  </si>
  <si>
    <t>Brand Lockup Neon · Base</t>
  </si>
  <si>
    <t>Single-color brand wordmark in LED-neon.</t>
  </si>
  <si>
    <t>Zone: Entrance / Lobby. Tier fit: T1; T4. Upgrades: Scenic-integrated install. Add-ons: Color-changing control. Substitutions: Lit acrylic lockup.</t>
  </si>
  <si>
    <t>SGT-49</t>
  </si>
  <si>
    <t>1000.03.01-XOS-005</t>
  </si>
  <si>
    <t>Brand Lockup Neon · Elevated</t>
  </si>
  <si>
    <t>Brand lockup neon with finished backer and dimmer.</t>
  </si>
  <si>
    <t>1000.03.01-XOS-006</t>
  </si>
  <si>
    <t>Brand Lockup Neon · Premium</t>
  </si>
  <si>
    <t>Dimensional brand neon integrated into a scenic feature.</t>
  </si>
  <si>
    <t>1000.03.01-XPMS-002</t>
  </si>
  <si>
    <t>Brand Toolkit Application</t>
  </si>
  <si>
    <t>BUD-0053</t>
  </si>
  <si>
    <t>Spotify toolkit + env graphics design.</t>
  </si>
  <si>
    <t>Directional Signage</t>
  </si>
  <si>
    <t>1000.03.01-XOS-007</t>
  </si>
  <si>
    <t>Lounge or Activation Sub-Brand · Base</t>
  </si>
  <si>
    <t>4000.05.02</t>
  </si>
  <si>
    <t>Lounge labeled with a simple name sign.</t>
  </si>
  <si>
    <t>Zone: Exhibition Room. Tier fit: T2; T4. Upgrades: Content hook + hashtag system. Add-ons: Sponsor co-brand layer. Substitutions: Unbranded lounge.</t>
  </si>
  <si>
    <t>SGT-53</t>
  </si>
  <si>
    <t>1000.03.01-XOS-008</t>
  </si>
  <si>
    <t>Lounge or Activation Sub-Brand · Elevated</t>
  </si>
  <si>
    <t>Lounge concept with name, palette, and applied graphics.</t>
  </si>
  <si>
    <t>1000.03.01-XOS-009</t>
  </si>
  <si>
    <t>Lounge or Activation Sub-Brand · Premium</t>
  </si>
  <si>
    <t>Signature activation sub-brand with identity, set, and content hook.</t>
  </si>
  <si>
    <t>1000.03.01-XOS-010</t>
  </si>
  <si>
    <t>Sponsor or Brand Lockups · Base</t>
  </si>
  <si>
    <t>Single printed sponsor banner.</t>
  </si>
  <si>
    <t>Zone: All Zones. Tier fit: T1; T4. Upgrades: Dimensional lit lockup. Add-ons: Co-brand partner panel. Substitutions: Digital lockup on screens.</t>
  </si>
  <si>
    <t>SGT-20</t>
  </si>
  <si>
    <t>1000.03.01-XOS-011</t>
  </si>
  <si>
    <t>Sponsor or Brand Lockups · Elevated</t>
  </si>
  <si>
    <t>Tensioned-fabric brand lockups at key sightlines and the stage.</t>
  </si>
  <si>
    <t>1000.03.01-XOS-012</t>
  </si>
  <si>
    <t>Sponsor or Brand Lockups · Premium</t>
  </si>
  <si>
    <t>Dimensional brand walls and lit lockups integrated into scenic.</t>
  </si>
  <si>
    <t>1000.03.01-XOS-013</t>
  </si>
  <si>
    <t>Zone Naming System · Base</t>
  </si>
  <si>
    <t>Functional zone names (Bar, Lounge, Stage) on signage.</t>
  </si>
  <si>
    <t>Zone: All Zones. Tier fit: T1; T4. Upgrades: Per-zone identity system. Add-ons: Bilingual naming (EN/ES). Substitutions: Generic functional naming.</t>
  </si>
  <si>
    <t>SGT-51</t>
  </si>
  <si>
    <t>1000.03.01-XOS-014</t>
  </si>
  <si>
    <t>BUD-0054</t>
  </si>
  <si>
    <t>Zone Naming System · Elevated</t>
  </si>
  <si>
    <t>4000.06 FF&amp;E (Furniture, Fixtures &amp; Equipment)</t>
  </si>
  <si>
    <t>Themed zone names tied to the artist story across signage and menus.</t>
  </si>
  <si>
    <t>FF&amp;E (Furniture, Fixtures &amp; Equipment)</t>
  </si>
  <si>
    <t>4000.06.01</t>
  </si>
  <si>
    <t>1000.03.01-XOS-015</t>
  </si>
  <si>
    <t>Zone Naming System · Premium</t>
  </si>
  <si>
    <t>Full sub-brand identity per zone: name, mark, copy, and applied graphics.</t>
  </si>
  <si>
    <t>1000.04.01-XPMS-001</t>
  </si>
  <si>
    <t>Graphic &amp; Signage Design</t>
  </si>
  <si>
    <t>Graphics, signage, and print design.</t>
  </si>
  <si>
    <t>1000.04.01-XPMS-002</t>
  </si>
  <si>
    <t>Wayfinding &amp; Signage Design</t>
  </si>
  <si>
    <t>Signage schedule, hierarchy, placement and specification, including regulatory and accessibility signage required by the jurisdiction.</t>
  </si>
  <si>
    <t>1000.04.02-XPMS-001</t>
  </si>
  <si>
    <t>Stationery &amp; Print Collateral Design</t>
  </si>
  <si>
    <t>Menus, stationery, invitations, collateral.</t>
  </si>
  <si>
    <t>1000.04.02-XOS-001</t>
  </si>
  <si>
    <t>Thank-You &amp; Collateral · Base</t>
  </si>
  <si>
    <t>Printed thank-you card at exit.</t>
  </si>
  <si>
    <t>Zone: Entrance / Lobby. Tier fit: T1; T4. Upgrades: Personalized / hand-signed. Add-ons: Follow-up digital recap link. Substitutions: Digital thank-you only.</t>
  </si>
  <si>
    <t>TCH-10</t>
  </si>
  <si>
    <t>1000.04.02-XOS-002</t>
  </si>
  <si>
    <t>Thank-You &amp; Collateral · Elevated</t>
  </si>
  <si>
    <t>Thank-you note plus a branded collateral piece (sticker, card).</t>
  </si>
  <si>
    <t>1000.04.02-XOS-003</t>
  </si>
  <si>
    <t>Thank-You &amp; Collateral · Premium</t>
  </si>
  <si>
    <t>Personalized thank-you suite with follow-up gift card and packaging.</t>
  </si>
  <si>
    <t>1000.05.01-XPMS-004</t>
  </si>
  <si>
    <t>Content Editing &amp; Post-Production</t>
  </si>
  <si>
    <t>BUD-0055</t>
  </si>
  <si>
    <t>Editorial, colour, sound and finishing of captured material into delivered assets. Priced by the edit day rather than the deliverable, since scope is set by footage volume rather than output count.</t>
  </si>
  <si>
    <t>1000.05.01-XPMS-001</t>
  </si>
  <si>
    <t>Content Production (Photo or Video)</t>
  </si>
  <si>
    <t>4000.07 Surfaces &amp; Finishes</t>
  </si>
  <si>
    <t>Flooring &amp; Surfaces</t>
  </si>
  <si>
    <t>4000.07.01</t>
  </si>
  <si>
    <t>Photo, video, and motion content.</t>
  </si>
  <si>
    <t>1000.05.01-XPMS-005</t>
  </si>
  <si>
    <t>Photo Editing &amp; Asset Delivery</t>
  </si>
  <si>
    <t>Selection, retouching, captioning and delivery of event photography to a named asset library with usage terms attached.</t>
  </si>
  <si>
    <t>1000.05.01-XPMS-003</t>
  </si>
  <si>
    <t>Post-Event Highlight Film</t>
  </si>
  <si>
    <t>Edited highlight film cut from event capture and delivered to specified formats and durations. Requires cleared rights for every asset, person and track appearing in it.</t>
  </si>
  <si>
    <t>1000.05.01-XPMS-002</t>
  </si>
  <si>
    <t>Same-Day Social Edit Package</t>
  </si>
  <si>
    <t>Shooter-editor delivering cut-down social content during the event day.</t>
  </si>
  <si>
    <t>01 Social</t>
  </si>
  <si>
    <t>1000.05.02-XPMS-001</t>
  </si>
  <si>
    <t>Sonic Branding &amp; Audio Identity</t>
  </si>
  <si>
    <t>Sonic logo, audio identity package.</t>
  </si>
  <si>
    <t>1000.05.02-XOS-001</t>
  </si>
  <si>
    <t>Sonic Branding or Stings &amp; IDs · Base</t>
  </si>
  <si>
    <t>Brand audio sting at key moments.</t>
  </si>
  <si>
    <t>Zone: All Zones. Tier fit: T2; T4. Upgrades: Bespoke sonic identity suite. Add-ons: Spanish-language VO ID. Substitutions: No sonic branding.</t>
  </si>
  <si>
    <t>02 Digital</t>
  </si>
  <si>
    <t>SND-04</t>
  </si>
  <si>
    <t>1000.05.02-XOS-002</t>
  </si>
  <si>
    <t>Sonic Branding or Stings &amp; IDs · Elevated</t>
  </si>
  <si>
    <t>Set of sonic IDs for arrival, peak, and reveal moments.</t>
  </si>
  <si>
    <t>1000.05.02-XOS-003</t>
  </si>
  <si>
    <t>Sonic Branding or Stings &amp; IDs · Premium</t>
  </si>
  <si>
    <t>Bespoke sonic identity system woven through the night and content.</t>
  </si>
  <si>
    <t>1000.06.01-XOS-001</t>
  </si>
  <si>
    <t>Catchphrase or Copy System · Base</t>
  </si>
  <si>
    <t>One hero catchphrase applied to a sign (e.g., 'Press Play').</t>
  </si>
  <si>
    <t>Zone: All Zones. Tier fit: T1; T4. Upgrades: Bilingual (EN/ES) line system. Add-ons: Per-zone copy variants. Substitutions: Single hero line only.</t>
  </si>
  <si>
    <t>TCH-11</t>
  </si>
  <si>
    <t>1000.06.01-XOS-002</t>
  </si>
  <si>
    <t>Catchphrase or Copy System · Elevated</t>
  </si>
  <si>
    <t>Catchphrase set across signage, menus, and merch ('Made for Listening', 'The Sound Lives Here').</t>
  </si>
  <si>
    <t>1000.06.01-XOS-003</t>
  </si>
  <si>
    <t>Catchphrase or Copy System · Premium</t>
  </si>
  <si>
    <t>Full verbal-identity system: hero line, zone lines, and bilingual variants ('Donde Suena Todo').</t>
  </si>
  <si>
    <t>1000.06.01-XPMS-001</t>
  </si>
  <si>
    <t>Copywriting &amp; Verbal Identity</t>
  </si>
  <si>
    <t>Copy, naming, scripts, tone of voice.</t>
  </si>
  <si>
    <t>1000.07.01-XPMS-001</t>
  </si>
  <si>
    <t>Digital &amp; Interactive Design</t>
  </si>
  <si>
    <t>Web, app, and interactive design.</t>
  </si>
  <si>
    <t>BUD-0056</t>
  </si>
  <si>
    <t>1000.07.01-XPMS-002</t>
  </si>
  <si>
    <t>Event Microsite Design &amp; Build</t>
  </si>
  <si>
    <t>Branded event microsite with RSVP, schedule, and content modules.</t>
  </si>
  <si>
    <t>4000.08 Site Infrastructure &amp; Temporary Structures</t>
  </si>
  <si>
    <t>Fencing &amp; Barriers</t>
  </si>
  <si>
    <t>4000.08.01</t>
  </si>
  <si>
    <t>1000.07.01-XPMS-003</t>
  </si>
  <si>
    <t>Experience &amp; Interaction Design</t>
  </si>
  <si>
    <t>Design of guest interaction: journey, decision points, dwell, throughput and the behaviour of any interactive element. Distinct from visual design; this is what the guest does, not what they see.</t>
  </si>
  <si>
    <t>1000.08.01-XPMS-002</t>
  </si>
  <si>
    <t>Brand IP Clearance &amp; Trademark Review</t>
  </si>
  <si>
    <t>Legal clearance of event marks, activation names, and brand assets against existing registrations.</t>
  </si>
  <si>
    <t>1000.08.01-XPMS-001</t>
  </si>
  <si>
    <t>Music Licensing - PRO Event License</t>
  </si>
  <si>
    <t>ASCAP/BMI/SESAC public-performance license for live and recorded music at a ticketed or brand event.</t>
  </si>
  <si>
    <t>1000.08.01-XPMS-003</t>
  </si>
  <si>
    <t>Photo or Film Location Release Package</t>
  </si>
  <si>
    <t>Drafted and executed location, appearance, and capture releases for venue and talent.</t>
  </si>
  <si>
    <t>1000.08.01-XPMS-005</t>
  </si>
  <si>
    <t>Rights Clearance &amp; Usage Licensing</t>
  </si>
  <si>
    <t>Clearance of talent, music, venue and third-party marks for each intended usage and territory. An asset with unknown clearance is a blocker rather than a risk to accept, because publishing is irreversible.</t>
  </si>
  <si>
    <t>1000.08.01-XPMS-004</t>
  </si>
  <si>
    <t>Stock Content &amp; Footage Clearance</t>
  </si>
  <si>
    <t>Rights clearance and licensing of third-party stock imagery, footage, and music beds for event content.</t>
  </si>
  <si>
    <t>1000.50.02-XOS-001</t>
  </si>
  <si>
    <t>Representative line for programming lead so the category can carry cost. Replace with the specific item on award.</t>
  </si>
  <si>
    <t>Representative line for signage fabrication so the category can carry cost. Replace with the specific item on award.</t>
  </si>
  <si>
    <t>BUD-0057</t>
  </si>
  <si>
    <t>1000.51.02-XOS-001</t>
  </si>
  <si>
    <t>Tents &amp; Structures</t>
  </si>
  <si>
    <t>Representative line for scenic fabrication so the category can carry cost. Replace with the specific item on award.</t>
  </si>
  <si>
    <t>1000.60.01-XOS-001</t>
  </si>
  <si>
    <t>1000.60.01</t>
  </si>
  <si>
    <t>Scope Activities · Creative</t>
  </si>
  <si>
    <t>1000.60.02-XOS-001</t>
  </si>
  <si>
    <t>1000.60.02</t>
  </si>
  <si>
    <t>Engage Activities · Creative</t>
  </si>
  <si>
    <t>1000.60.03-XOS-001</t>
  </si>
  <si>
    <t>1000.60.03</t>
  </si>
  <si>
    <t>Advance Activities · Creative</t>
  </si>
  <si>
    <t>1000.60.04-XOS-001</t>
  </si>
  <si>
    <t>1000.60.04</t>
  </si>
  <si>
    <t>Procure Activities · Creative</t>
  </si>
  <si>
    <t>1000.60.05-XOS-001</t>
  </si>
  <si>
    <t>1000.60.05</t>
  </si>
  <si>
    <t>Build Activities · Creative</t>
  </si>
  <si>
    <t>1000.60.06-XOS-001</t>
  </si>
  <si>
    <t>1000.60.06</t>
  </si>
  <si>
    <t>Install Activities · Creative</t>
  </si>
  <si>
    <t>1000.60.07-XOS-001</t>
  </si>
  <si>
    <t>1000.60.07</t>
  </si>
  <si>
    <t>Operate Activities · Creative</t>
  </si>
  <si>
    <t>1000.60.08-XOS-001</t>
  </si>
  <si>
    <t>1000.60.08</t>
  </si>
  <si>
    <t>Amplify Activities · Creative</t>
  </si>
  <si>
    <t>1000.60.09-XOS-001</t>
  </si>
  <si>
    <t>BUD-0058</t>
  </si>
  <si>
    <t>1000.60.09</t>
  </si>
  <si>
    <t>Close Activities · Creative</t>
  </si>
  <si>
    <t>4000.09 Install &amp; De-Install</t>
  </si>
  <si>
    <t>Aerial Lifts</t>
  </si>
  <si>
    <t>4000.09.01</t>
  </si>
  <si>
    <t>2000.01.01-XPMS-001</t>
  </si>
  <si>
    <t>Artist Booking &amp; Programming</t>
  </si>
  <si>
    <t>Headliner and support booking.</t>
  </si>
  <si>
    <t>2000.01.01-XOS-001</t>
  </si>
  <si>
    <t>Listening Session · Base</t>
  </si>
  <si>
    <t>Casual playback listening moment in a lounge.</t>
  </si>
  <si>
    <t>Zone: Exhibition Room. Tier fit: T1; T3. Upgrades: Hi-fi / vinyl playback salon. Add-ons: Artist Q&amp;A integration. Substitutions: Standard lounge playback.</t>
  </si>
  <si>
    <t>SND-07</t>
  </si>
  <si>
    <t>2000.01.01-XOS-002</t>
  </si>
  <si>
    <t>Listening Session · Elevated</t>
  </si>
  <si>
    <t>Hosted album / catalog listening session with the artist's curation.</t>
  </si>
  <si>
    <t>2000.01.01-XOS-003</t>
  </si>
  <si>
    <t>Listening Session · Premium</t>
  </si>
  <si>
    <t>Premium hi-fi listening salon with vinyl, host, and spatial playback.</t>
  </si>
  <si>
    <t>2000.01.01-XOS-004</t>
  </si>
  <si>
    <t>Silent Disco · Base</t>
  </si>
  <si>
    <t>Single-channel silent-disco headphone set for an after-room.</t>
  </si>
  <si>
    <t>Zone: Exhibition Room. Tier fit: T1; T3. Upgrades: LED headphones; channel battle host. Add-ons: Branded headphone keepsake. Substitutions: No silent disco.</t>
  </si>
  <si>
    <t>SND-06</t>
  </si>
  <si>
    <t>2000.01.01-XOS-005</t>
  </si>
  <si>
    <t>Silent Disco · Elevated</t>
  </si>
  <si>
    <t>Three-channel silent disco with branded headphones.</t>
  </si>
  <si>
    <t>2000.01.01-XOS-006</t>
  </si>
  <si>
    <t>Silent Disco · Premium</t>
  </si>
  <si>
    <t>Premium silent-disco production with LED headphones and a hosted channel battle.</t>
  </si>
  <si>
    <t>2000.02.01-XPMS-002</t>
  </si>
  <si>
    <t>Event Performing Talent (Placeholder)</t>
  </si>
  <si>
    <t>Phase 2 event-driven.</t>
  </si>
  <si>
    <t>BUD-0059</t>
  </si>
  <si>
    <t>2000.02.01-XPMS-001</t>
  </si>
  <si>
    <t>Music Programming &amp; Curation</t>
  </si>
  <si>
    <t>Lineup curation and set design.</t>
  </si>
  <si>
    <t>Cranes</t>
  </si>
  <si>
    <t>4000.09.02</t>
  </si>
  <si>
    <t>2000.02.02-XPMS-001</t>
  </si>
  <si>
    <t>DJ or Live Set Programming</t>
  </si>
  <si>
    <t>Set programming and music direction.</t>
  </si>
  <si>
    <t>2000.02.02-XOS-001</t>
  </si>
  <si>
    <t>DJ or Selector Format · Base</t>
  </si>
  <si>
    <t>House or local DJ on a single deck for ambiance and transitions.</t>
  </si>
  <si>
    <t>Zone: Main Stage and Bar. Tier fit: T1; T4. Upgrades: Headline talent; b2b set. Add-ons: Vinyl-only / open-format set. Substitutions: Playlist playback only.</t>
  </si>
  <si>
    <t>06 Theatrical</t>
  </si>
  <si>
    <t>SND-01</t>
  </si>
  <si>
    <t>2000.02.02-XOS-002</t>
  </si>
  <si>
    <t>DJ or Selector Format · Elevated</t>
  </si>
  <si>
    <t>Curated DJ with a programmed arc and a featured guest selector.</t>
  </si>
  <si>
    <t>2000.02.02-XOS-003</t>
  </si>
  <si>
    <t>DJ or Selector Format · Premium</t>
  </si>
  <si>
    <t>Headline DJ (e.g., DJ SWVNLVKE) with a full programmed journey and support sets.</t>
  </si>
  <si>
    <t>2000.02.02-XOS-004</t>
  </si>
  <si>
    <t>Live Performance Format · Base</t>
  </si>
  <si>
    <t>Solo acoustic or single artist short set.</t>
  </si>
  <si>
    <t>Zone: Main Stage and Bar. Tier fit: T2; T4. Upgrades: Multi-act bill; surprise guest. Add-ons: Acoustic / stripped session. Substitutions: DJ-only programming.</t>
  </si>
  <si>
    <t>SND-02</t>
  </si>
  <si>
    <t>2000.02.02-XOS-005</t>
  </si>
  <si>
    <t>Live Performance Format · Elevated</t>
  </si>
  <si>
    <t>Full band or featured artist set with proper backline.</t>
  </si>
  <si>
    <t>2000.02.02-XOS-006</t>
  </si>
  <si>
    <t>Live Performance Format · Premium</t>
  </si>
  <si>
    <t>Multi-act bill with a headline performance and curated support.</t>
  </si>
  <si>
    <t>2000.03.01-XPMS-003</t>
  </si>
  <si>
    <t>Artist Hospitality</t>
  </si>
  <si>
    <t>Talent · Artist hospitality.</t>
  </si>
  <si>
    <t>2000.03.01-XPMS-002</t>
  </si>
  <si>
    <t>Artist Performance Fees</t>
  </si>
  <si>
    <t>Talent · Artist performance fees.</t>
  </si>
  <si>
    <t>2000.03.01-XPMS-004</t>
  </si>
  <si>
    <t>Backline &amp; Instruments</t>
  </si>
  <si>
    <t>Talent · Backline and instruments.</t>
  </si>
  <si>
    <t>2000.03.01-XPMS-001</t>
  </si>
  <si>
    <t>Talent Advancing &amp; Riders</t>
  </si>
  <si>
    <t>BUD-0060</t>
  </si>
  <si>
    <t>Technical and hospitality rider advance.</t>
  </si>
  <si>
    <t>2000.04.01-XPMS-001</t>
  </si>
  <si>
    <t>Performer &amp; Ambassador Casting</t>
  </si>
  <si>
    <t>4000.50 Base Build Delivery</t>
  </si>
  <si>
    <t>Casting of performers and ambassadors.</t>
  </si>
  <si>
    <t>2000.05.01-XPMS-001</t>
  </si>
  <si>
    <t>Host or MC Services</t>
  </si>
  <si>
    <t>Emcee, host, moderator.</t>
  </si>
  <si>
    <t>2000.06.01-XPMS-001</t>
  </si>
  <si>
    <t>Talent Settlement &amp; Payments</t>
  </si>
  <si>
    <t>Guarantees, per-diems, settlement.</t>
  </si>
  <si>
    <t>2000.06.01-XPMS-002</t>
  </si>
  <si>
    <t>Talent Usage Settlement</t>
  </si>
  <si>
    <t>Reconciliation and payment of usage, residual and buyout obligations arising from published content, distinct from performance fees settled at Close.</t>
  </si>
  <si>
    <t>2000.07.01-XPMS-002</t>
  </si>
  <si>
    <t>Artist Ground Transport Package - SUV &amp; Driver</t>
  </si>
  <si>
    <t>travel</t>
  </si>
  <si>
    <t>Z</t>
  </si>
  <si>
    <t>Black SUV with vetted driver on artist call, airport-to-venue-to-hotel loop, 10-hr day.</t>
  </si>
  <si>
    <t>2000.07.01-XPMS-004</t>
  </si>
  <si>
    <t>Artist Hotel Block Management</t>
  </si>
  <si>
    <t>Management of artist and crew hotel blocks, rooming lists, and billing reconciliation.</t>
  </si>
  <si>
    <t>2000.07.01-XPMS-001</t>
  </si>
  <si>
    <t>Artist Travel Coordinator</t>
  </si>
  <si>
    <t>labor</t>
  </si>
  <si>
    <t>Dedicated coordinator managing artist flights, ground, lodging, and rider logistics through show day.</t>
  </si>
  <si>
    <t>2000.07.01-XPMS-003</t>
  </si>
  <si>
    <t>VIP Airport Meet &amp; Greet Service</t>
  </si>
  <si>
    <t>Airside or curbside meet, luggage assist, and escort for arriving talent or executives.</t>
  </si>
  <si>
    <t>2000.50.01-XOS-001</t>
  </si>
  <si>
    <t>Representative line for backline technical so the category can carry cost. Replace with the specific item on award.</t>
  </si>
  <si>
    <t>2000.60.01-XOS-001</t>
  </si>
  <si>
    <t>2000.60.01</t>
  </si>
  <si>
    <t>Scope Activities · Talent</t>
  </si>
  <si>
    <t>2000.60.02-XOS-001</t>
  </si>
  <si>
    <t>BUD-0061</t>
  </si>
  <si>
    <t>2000.60.02</t>
  </si>
  <si>
    <t>Engage Activities · Talent</t>
  </si>
  <si>
    <t>4000.51 Building Systems Maintenance</t>
  </si>
  <si>
    <t>House Technical</t>
  </si>
  <si>
    <t>2000.60.03-XOS-001</t>
  </si>
  <si>
    <t>2000.60.03</t>
  </si>
  <si>
    <t>Advance Activities · Talent</t>
  </si>
  <si>
    <t>2000.60.04-XOS-001</t>
  </si>
  <si>
    <t>2000.60.04</t>
  </si>
  <si>
    <t>Procure Activities · Talent</t>
  </si>
  <si>
    <t>2000.60.05-XOS-001</t>
  </si>
  <si>
    <t>2000.60.05</t>
  </si>
  <si>
    <t>Build Activities · Talent</t>
  </si>
  <si>
    <t>2000.60.06-XOS-001</t>
  </si>
  <si>
    <t>2000.60.06</t>
  </si>
  <si>
    <t>Install Activities · Talent</t>
  </si>
  <si>
    <t>2000.60.07-XOS-001</t>
  </si>
  <si>
    <t>2000.60.07</t>
  </si>
  <si>
    <t>Operate Activities · Talent</t>
  </si>
  <si>
    <t>2000.60.08-XOS-001</t>
  </si>
  <si>
    <t>2000.60.08</t>
  </si>
  <si>
    <t>Amplify Activities · Talent</t>
  </si>
  <si>
    <t>2000.60.09-XOS-001</t>
  </si>
  <si>
    <t>2000.60.09</t>
  </si>
  <si>
    <t>Close Activities · Talent</t>
  </si>
  <si>
    <t>3000.01.01-XPMS-004</t>
  </si>
  <si>
    <t>Always-On Marketing &amp; Social</t>
  </si>
  <si>
    <t>Marketing · Always-On Marketing and Social.</t>
  </si>
  <si>
    <t>BUD-0062</t>
  </si>
  <si>
    <t>3000.01.01-XPMS-003</t>
  </si>
  <si>
    <t>Build + Launch Photography or Videography</t>
  </si>
  <si>
    <t>Mechanical Services</t>
  </si>
  <si>
    <t>Document build and launch.</t>
  </si>
  <si>
    <t>3000.01.01-XPMS-001</t>
  </si>
  <si>
    <t>Campaign Strategy &amp; Brand Marketing</t>
  </si>
  <si>
    <t>Go-to-market and campaign strategy.</t>
  </si>
  <si>
    <t>3000.01.01-XPMS-007</t>
  </si>
  <si>
    <t>Local Partnership or Community Org</t>
  </si>
  <si>
    <t>Marketing · Local partnership / community org.</t>
  </si>
  <si>
    <t>3000.01.01-XPMS-005</t>
  </si>
  <si>
    <t>PR &amp; Community Relations</t>
  </si>
  <si>
    <t>Marketing · PR and Community Relations.</t>
  </si>
  <si>
    <t>3000.01.01-XPMS-006</t>
  </si>
  <si>
    <t>PR or Press or Influencer</t>
  </si>
  <si>
    <t>Marketing · PR / press / influencer.</t>
  </si>
  <si>
    <t>3000.01.01-XPMS-008</t>
  </si>
  <si>
    <t>Post-Event Campaign Execution</t>
  </si>
  <si>
    <t>Paid and owned campaign activity running after the event against the objectives set at Discover; retargeting, nurture and next-cycle acquisition.</t>
  </si>
  <si>
    <t>3000.01.01-XPMS-002</t>
  </si>
  <si>
    <t>Street Team Activation Staff</t>
  </si>
  <si>
    <t>Brand-trained street team for flyering, sampling, and footprint engagement.</t>
  </si>
  <si>
    <t>3000.02.01-XPMS-003</t>
  </si>
  <si>
    <t>Launch Content Capture Kit or Social</t>
  </si>
  <si>
    <t>Social assets at launch.</t>
  </si>
  <si>
    <t>3000.02.01-XPMS-002</t>
  </si>
  <si>
    <t>Live Social Media Manager - Event Day</t>
  </si>
  <si>
    <t>Real-time posting, stories, and community engagement through the event day.</t>
  </si>
  <si>
    <t>3000.02.01-XPMS-004</t>
  </si>
  <si>
    <t>Social Cutdown Package</t>
  </si>
  <si>
    <t>BUD-0063</t>
  </si>
  <si>
    <t>Platform-specific short-form edits derived from primary capture, delivered to each platform's aspect ratio, duration and caption requirements.</t>
  </si>
  <si>
    <t>Electrical Services</t>
  </si>
  <si>
    <t>4000.51.03</t>
  </si>
  <si>
    <t>3000.02.01-XPMS-001</t>
  </si>
  <si>
    <t>Social Media &amp; Community Management</t>
  </si>
  <si>
    <t>Social channels and community.</t>
  </si>
  <si>
    <t>3000.03.01-XPMS-004</t>
  </si>
  <si>
    <t>Earned Media &amp; Coverage Report</t>
  </si>
  <si>
    <t>Compilation of resulting coverage with reach and equivalency measures, sourced and dated. Carries its own confidence: a media-equivalency figure is modelled, not quoted, and must not be presented as revenue.</t>
  </si>
  <si>
    <t>3000.03.01-XPMS-003</t>
  </si>
  <si>
    <t>Press Release &amp; Media Distribution</t>
  </si>
  <si>
    <t>Drafting, approval and distribution of post-event press material, with a clip report of resulting coverage.</t>
  </si>
  <si>
    <t>3000.03.01-XPMS-002</t>
  </si>
  <si>
    <t>Press or PR Launch Support</t>
  </si>
  <si>
    <t>Launch PR.</t>
  </si>
  <si>
    <t>3000.03.01-XPMS-001</t>
  </si>
  <si>
    <t>Public Relations &amp; Press</t>
  </si>
  <si>
    <t>Press strategy, releases, media relations.</t>
  </si>
  <si>
    <t>3000.04.01-XPMS-001</t>
  </si>
  <si>
    <t>Sponsorship Sales &amp; Packaging</t>
  </si>
  <si>
    <t>Sponsor packaging and sales.</t>
  </si>
  <si>
    <t>CLASS</t>
  </si>
  <si>
    <t>3000.05.01-XPMS-002</t>
  </si>
  <si>
    <t>Audience &amp; Market Research</t>
  </si>
  <si>
    <t>BUD-0064</t>
  </si>
  <si>
    <t>Primary or secondary research characterising the intended audience, demand and competitive context. Feeds the objectives that gate 8 measures against.</t>
  </si>
  <si>
    <t>Plumbing Services</t>
  </si>
  <si>
    <t>4000.51.04</t>
  </si>
  <si>
    <t>3000.05.01-XPMS-001</t>
  </si>
  <si>
    <t>CRM &amp; Audience Data</t>
  </si>
  <si>
    <t>CRM, segmentation, lifecycle.</t>
  </si>
  <si>
    <t>3000.05.01-GHXST-001</t>
  </si>
  <si>
    <t>Camera - IMAG</t>
  </si>
  <si>
    <t>equipment</t>
  </si>
  <si>
    <t>Broadcast-quality camera for live image magnification.</t>
  </si>
  <si>
    <t>PTZ, manned tripod, jib, or Steadicam.</t>
  </si>
  <si>
    <t>Procurement</t>
  </si>
  <si>
    <t>TECH-VIDO-CAMR-001 · 5000.050.00</t>
  </si>
  <si>
    <t>3000.05.01-GHXST-002</t>
  </si>
  <si>
    <t>Charger - Radio - Multi-Bay</t>
  </si>
  <si>
    <t>radio</t>
  </si>
  <si>
    <t>6-unit or 12-unit charging station for radios.</t>
  </si>
  <si>
    <t>6-bay or 12-bay | With conditioning display.</t>
  </si>
  <si>
    <t>WORK-COMM-RDIO-004 · 9000.020.00</t>
  </si>
  <si>
    <t>Vendor Management</t>
  </si>
  <si>
    <t>Classification</t>
  </si>
  <si>
    <t>Class A</t>
  </si>
  <si>
    <t>3000.05.01-GHXST-003</t>
  </si>
  <si>
    <t>Display - Flat Panel</t>
  </si>
  <si>
    <t>Professional flat panel display on stand or mount.</t>
  </si>
  <si>
    <t>42in through 98in | Outdoor-rated available.</t>
  </si>
  <si>
    <t>TECH-VIDO-LEDW-005 · 5000.050.00</t>
  </si>
  <si>
    <t>3000.05.01-GHXST-004</t>
  </si>
  <si>
    <t>Intercom - Wired</t>
  </si>
  <si>
    <t>Hard-wired intercom for stage management and production.</t>
  </si>
  <si>
    <t>Clear-Com MS-702 station | 2-channel or 4-channel | With headset.</t>
  </si>
  <si>
    <t>BUD-0065</t>
  </si>
  <si>
    <t>Full administrative access across all venue operations</t>
  </si>
  <si>
    <t>WORK-COMM-INTC-001 · 9000.020.00</t>
  </si>
  <si>
    <t>3000.05.01-GHXST-005</t>
  </si>
  <si>
    <t>5000.01.01</t>
  </si>
  <si>
    <t>Intercom - Wireless</t>
  </si>
  <si>
    <t>Digital wireless intercom for mobile production staff.</t>
  </si>
  <si>
    <t>Riedel Bolero | Clear-Com FreeSpeak II | Green-GO.</t>
  </si>
  <si>
    <t>WORK-COMM-INTC-002 · 9000.020.00</t>
  </si>
  <si>
    <t>3000.05.01-GHXST-006</t>
  </si>
  <si>
    <t>LED Screen - Mobile</t>
  </si>
  <si>
    <t>Self-contained mobile LED screen on trailer.</t>
  </si>
  <si>
    <t>9x16ft through 16x28ft | With audio and generator options.</t>
  </si>
  <si>
    <t>TECH-VIDO-LEDW-004 · 5000.050.00</t>
  </si>
  <si>
    <t>Class B</t>
  </si>
  <si>
    <t>3000.05.01-GHXST-007</t>
  </si>
  <si>
    <t>Full technical and operational production access</t>
  </si>
  <si>
    <t>LED Tile - Floor or Ceiling</t>
  </si>
  <si>
    <t>Walkable or overhead LED panel for immersive installations.</t>
  </si>
  <si>
    <t>2.9mm or 3.9mm | Load-rated (floor) or overhead-rated.</t>
  </si>
  <si>
    <t>TECH-VIDO-LEDW-003 · 5000.050.00</t>
  </si>
  <si>
    <t>3000.05.01-GHXST-008</t>
  </si>
  <si>
    <t>LED Wall - Indoor</t>
  </si>
  <si>
    <t>Modular LED video panel wall for stage backdrop or IMAG.</t>
  </si>
  <si>
    <t>5500</t>
  </si>
  <si>
    <t>2.6mm, 2.9mm, or 3.9mm pixel pitch | 500x500mm panels.</t>
  </si>
  <si>
    <t>Class C</t>
  </si>
  <si>
    <t>Operations</t>
  </si>
  <si>
    <t>Tier 3 - Operations Ops</t>
  </si>
  <si>
    <t>TECH-VIDO-LEDW-001 · 5000.050.00</t>
  </si>
  <si>
    <t>Operations site staff without quartermaster checkout</t>
  </si>
  <si>
    <t>3000.05.01-GHXST-009</t>
  </si>
  <si>
    <t>LED Wall - Outdoor</t>
  </si>
  <si>
    <t>Weather-rated LED panels for outdoor events.</t>
  </si>
  <si>
    <t>3.9mm through 10mm pixel pitch | IP65 rated.</t>
  </si>
  <si>
    <t>BUD-0066</t>
  </si>
  <si>
    <t>TECH-VIDO-LEDW-002 · 5000.050.00</t>
  </si>
  <si>
    <t>Class D</t>
  </si>
  <si>
    <t>Vendor</t>
  </si>
  <si>
    <t>Tier 4 - Standard Commercial</t>
  </si>
  <si>
    <t>3000.05.01-GHXST-010</t>
  </si>
  <si>
    <t>Standard retail and commercial booth operations</t>
  </si>
  <si>
    <t>PA Systems</t>
  </si>
  <si>
    <t>Livestream Package</t>
  </si>
  <si>
    <t>VCL-005</t>
  </si>
  <si>
    <t>Complete livestream setup with encoding and CDN delivery.</t>
  </si>
  <si>
    <t>Single camera through multi-cam with graphics and remote guests.</t>
  </si>
  <si>
    <t>TECH-VIDO-CAMR-003 · 5000.050.00</t>
  </si>
  <si>
    <t>Class E</t>
  </si>
  <si>
    <t>Experiential</t>
  </si>
  <si>
    <t>3000.05.01-GHXST-011</t>
  </si>
  <si>
    <t>Sponsor and interactive brand activation partners</t>
  </si>
  <si>
    <t>Media Server</t>
  </si>
  <si>
    <t>Professional media server for content playback and processing.</t>
  </si>
  <si>
    <t>Disguise, Resolume, Watchout, Notch, or Green Hippo.</t>
  </si>
  <si>
    <t>TECH-VIDO-PLAY-001 · 5000.050.00</t>
  </si>
  <si>
    <t>3000.05.01-GHXST-012</t>
  </si>
  <si>
    <t>Class F</t>
  </si>
  <si>
    <t>Monitor - Confidence</t>
  </si>
  <si>
    <t>Food vendors and beverage concessionaires</t>
  </si>
  <si>
    <t>On-stage confidence monitor for presenters or performers.</t>
  </si>
  <si>
    <t>15in through 24in | Teleprompter-style available.</t>
  </si>
  <si>
    <t>TECH-VIDO-LEDW-006 · 5000.050.00</t>
  </si>
  <si>
    <t>3000.05.01-GHXST-013</t>
  </si>
  <si>
    <t>Motorola XPR7550 Two-Way Radio</t>
  </si>
  <si>
    <t>Class G</t>
  </si>
  <si>
    <t>Tier 1 - Regulatory Standby</t>
  </si>
  <si>
    <t>UHF digital radio, 5W, 1000 channels.</t>
  </si>
  <si>
    <t>Fire, police, code enforcement, public health inspectors</t>
  </si>
  <si>
    <t>moto-xpr7550 · 9000.020.00</t>
  </si>
  <si>
    <t>VCL-008</t>
  </si>
  <si>
    <t>3000.05.01-GHXST-014</t>
  </si>
  <si>
    <t>Processor - Video</t>
  </si>
  <si>
    <t>Class P</t>
  </si>
  <si>
    <t>Professional Services</t>
  </si>
  <si>
    <t>Tier 5 - Delivery &amp; Supplier</t>
  </si>
  <si>
    <t>Accounting, legal, insurance representatives</t>
  </si>
  <si>
    <t>Microphones &amp; DI</t>
  </si>
  <si>
    <t>Video processing, scaling, and switching for LED walls and projection.</t>
  </si>
  <si>
    <t>5000.01.03</t>
  </si>
  <si>
    <t>Novastar, Brompton, Barco E2, or Analog Way.</t>
  </si>
  <si>
    <t>TECH-VIDO-PLAY-002 · 5000.050.00</t>
  </si>
  <si>
    <t>3000.05.01-GHXST-015</t>
  </si>
  <si>
    <t>Projector - Large Venue</t>
  </si>
  <si>
    <t>Class R</t>
  </si>
  <si>
    <t>High-brightness laser projector for large venues and outdoor use.</t>
  </si>
  <si>
    <t>Heavy equipment drop-off and pickup logistics</t>
  </si>
  <si>
    <t>20,000 through 60,000 or more lumens.</t>
  </si>
  <si>
    <t>VCL-010</t>
  </si>
  <si>
    <t>TECH-VIDO-PROJ-002 · 5000.050.00</t>
  </si>
  <si>
    <t>3000.05.01-GHXST-016</t>
  </si>
  <si>
    <t>Projector - Standard</t>
  </si>
  <si>
    <t>Class S</t>
  </si>
  <si>
    <t>Supplier</t>
  </si>
  <si>
    <t>LCD or DLP projector for presentations and basic projection.</t>
  </si>
  <si>
    <t>5,000 through 15,000 lumens.</t>
  </si>
  <si>
    <t>Ice, water, fuel, and consumable stock deliveries</t>
  </si>
  <si>
    <t>TECH-VIDO-PROJ-001 · 5000.050.00</t>
  </si>
  <si>
    <t>3000.05.01-GHXST-017</t>
  </si>
  <si>
    <t>Radio - Two-Way - Standard</t>
  </si>
  <si>
    <t>UHF or VHF handheld two-way radio for event operations.</t>
  </si>
  <si>
    <t>Motorola CP200d | CLP1010 | Kenwood NX-P1300.</t>
  </si>
  <si>
    <t>Class T</t>
  </si>
  <si>
    <t>Shuttle buses, artist ground transport, and freight haulers</t>
  </si>
  <si>
    <t>WORK-COMM-RDIO-001 · 9000.020.00</t>
  </si>
  <si>
    <t>3000.05.01-GHXST-018</t>
  </si>
  <si>
    <t>Repeater - Radio</t>
  </si>
  <si>
    <t>Signal repeater to extend radio coverage across large sites.</t>
  </si>
  <si>
    <t>UHF or VHF | Digital DMR | With antenna and duplexer.</t>
  </si>
  <si>
    <t>WORK-COMM-RDIO-003 · 9000.020.00</t>
  </si>
  <si>
    <t>BUD-0068</t>
  </si>
  <si>
    <t>3000.05.01-GHXST-019</t>
  </si>
  <si>
    <t>Switcher - Video</t>
  </si>
  <si>
    <t>Mixing Consoles</t>
  </si>
  <si>
    <t>5000.01.04</t>
  </si>
  <si>
    <t>Live video switching system for multi-camera production.</t>
  </si>
  <si>
    <t>4-input through 16-input and above | With streaming.</t>
  </si>
  <si>
    <t>TECH-VIDO-CAMR-002 · 5000.050.00</t>
  </si>
  <si>
    <t>3000.06.01-XPMS-001</t>
  </si>
  <si>
    <t>Advertising &amp; Media Buying</t>
  </si>
  <si>
    <t>Paid media and media buys.</t>
  </si>
  <si>
    <t>3000.07.01-XPMS-001</t>
  </si>
  <si>
    <t>Influencer &amp; Creator Relations</t>
  </si>
  <si>
    <t>Influencer and creator partnerships.</t>
  </si>
  <si>
    <t>3000.50.01-XOS-001</t>
  </si>
  <si>
    <t>Representative line for stills capture so the category can carry cost. Replace with the specific item on award.</t>
  </si>
  <si>
    <t>3000.50.02-XOS-001</t>
  </si>
  <si>
    <t>Representative line for motion capture so the category can carry cost. Replace with the specific item on award.</t>
  </si>
  <si>
    <t>3000.50.03-XOS-001</t>
  </si>
  <si>
    <t>BUD-0069</t>
  </si>
  <si>
    <t>Representative line for content direction so the category can carry cost. Replace with the specific item on award.</t>
  </si>
  <si>
    <t>Playback &amp; Processing</t>
  </si>
  <si>
    <t>5000.01.05</t>
  </si>
  <si>
    <t>3000.51.01-XOS-001</t>
  </si>
  <si>
    <t>Representative line for guest list and rsvp platform so the category can carry cost. Replace with the specific item on award.</t>
  </si>
  <si>
    <t>3000.60.01-XOS-001</t>
  </si>
  <si>
    <t>3000.60.01</t>
  </si>
  <si>
    <t>Scope Activities · Marketing</t>
  </si>
  <si>
    <t>3000.60.02-XOS-001</t>
  </si>
  <si>
    <t>3000.60.02</t>
  </si>
  <si>
    <t>Engage Activities · Marketing</t>
  </si>
  <si>
    <t>3000.60.03-XOS-001</t>
  </si>
  <si>
    <t>3000.60.03</t>
  </si>
  <si>
    <t>Advance Activities · Marketing</t>
  </si>
  <si>
    <t>3000.60.04-XOS-001</t>
  </si>
  <si>
    <t>3000.60.04</t>
  </si>
  <si>
    <t>Procure Activities · Marketing</t>
  </si>
  <si>
    <t>BUD-0070</t>
  </si>
  <si>
    <t>Spatial Audio</t>
  </si>
  <si>
    <t>5000.01.06</t>
  </si>
  <si>
    <t>3000.60.05-XOS-001</t>
  </si>
  <si>
    <t>3000.60.05</t>
  </si>
  <si>
    <t>Build Activities · Marketing</t>
  </si>
  <si>
    <t>3000.60.06-XOS-001</t>
  </si>
  <si>
    <t>3000.60.06</t>
  </si>
  <si>
    <t>Install Activities · Marketing</t>
  </si>
  <si>
    <t>3000.60.07-XOS-001</t>
  </si>
  <si>
    <t>3000.60.07</t>
  </si>
  <si>
    <t>Operate Activities · Marketing</t>
  </si>
  <si>
    <t>3000.60.08-XOS-001</t>
  </si>
  <si>
    <t>3000.60.08</t>
  </si>
  <si>
    <t>Amplify Activities · Marketing</t>
  </si>
  <si>
    <t>3000.60.09-XOS-001</t>
  </si>
  <si>
    <t>3000.60.09</t>
  </si>
  <si>
    <t>Close Activities · Marketing</t>
  </si>
  <si>
    <t>4000.01.01-GHXST-001</t>
  </si>
  <si>
    <t>Air Conditioner - Portable</t>
  </si>
  <si>
    <t>5000.02.01</t>
  </si>
  <si>
    <t>Spot cooler or portable AC unit for tents and structures.</t>
  </si>
  <si>
    <t>1 through 50 ton.</t>
  </si>
  <si>
    <t>SITE-SERV-CLIM-001 · 5000.130.00</t>
  </si>
  <si>
    <t>4000.01.01-GHXST-002</t>
  </si>
  <si>
    <t>Battery Pack - Portable</t>
  </si>
  <si>
    <t>Battery backup or solar power pack for off-grid areas.</t>
  </si>
  <si>
    <t>1kWh through 10kWh | Solar and battery combo available.</t>
  </si>
  <si>
    <t>SITE-SERV-POWR-005 · 5000.130.00</t>
  </si>
  <si>
    <t>4000.01.01-GHXST-003</t>
  </si>
  <si>
    <t>Booth - Guard</t>
  </si>
  <si>
    <t>Small portable booth for security checkpoints or ticketing.</t>
  </si>
  <si>
    <t>4x4 through 4x8 | With window, counter, and lighting.</t>
  </si>
  <si>
    <t>SITE-INFR-PORT-006 · 6000.020.00</t>
  </si>
  <si>
    <t>4000.01.01-GHXST-004</t>
  </si>
  <si>
    <t>Cable Run - Feeder</t>
  </si>
  <si>
    <t>Temporary power cable from generator or utility to distribution point.</t>
  </si>
  <si>
    <t>2/0 or 4/0 AWG | Single or 5-wire sets | Various lengths.</t>
  </si>
  <si>
    <t>SITE-SERV-POWR-003 · 5000.130.00</t>
  </si>
  <si>
    <t>4000.01.01-GHXST-005</t>
  </si>
  <si>
    <t>Compactor - Portable</t>
  </si>
  <si>
    <t>On-site waste compactor to reduce haul frequency.</t>
  </si>
  <si>
    <t>2 through 6 cubic yard compactor.</t>
  </si>
  <si>
    <t>SITE-SERV-WAST-004 · 5000.130.00</t>
  </si>
  <si>
    <t>4000.01.01-XPMS-007</t>
  </si>
  <si>
    <t>Demo or Surface Prep or Paint</t>
  </si>
  <si>
    <t>BUD-0072</t>
  </si>
  <si>
    <t>Automated Fixtures</t>
  </si>
  <si>
    <t>Cosmetic, non-structural prep.</t>
  </si>
  <si>
    <t>5000.02.02</t>
  </si>
  <si>
    <t>4000.01.01-GHXST-006</t>
  </si>
  <si>
    <t>Driver - CDL</t>
  </si>
  <si>
    <t>Commercial driver for trucks over 26,001 GVWR.</t>
  </si>
  <si>
    <t>Full-day or per-trip | CDL Class A or B | DOT compliant.</t>
  </si>
  <si>
    <t>LABR-OPER-CERT-004 · 6000.020.00</t>
  </si>
  <si>
    <t>4000.01.01-GHXST-007</t>
  </si>
  <si>
    <t>Dumpster - Roll-Off</t>
  </si>
  <si>
    <t>Open-top roll-off dumpster for construction and event waste.</t>
  </si>
  <si>
    <t>10 through 40 cubic yard.</t>
  </si>
  <si>
    <t>SITE-SERV-WAST-001 · 5000.130.00</t>
  </si>
  <si>
    <t>4000.01.01-GHXST-008</t>
  </si>
  <si>
    <t>Fan - Industrial</t>
  </si>
  <si>
    <t>High-volume air mover for ventilation and cooling.</t>
  </si>
  <si>
    <t>18in through 48in diameter.</t>
  </si>
  <si>
    <t>SITE-SERV-CLIM-003 · 5000.130.00</t>
  </si>
  <si>
    <t>4000.01.01-XPMS-006</t>
  </si>
  <si>
    <t>Flex Room Build + Modular Partitions</t>
  </si>
  <si>
    <t>Minimal build + partitions.</t>
  </si>
  <si>
    <t>4000.01.01-GHXST-009</t>
  </si>
  <si>
    <t>BUD-0073</t>
  </si>
  <si>
    <t>Forklift - Standard</t>
  </si>
  <si>
    <t>5000.03 Video &amp; LED</t>
  </si>
  <si>
    <t>LED Walls &amp; Displays</t>
  </si>
  <si>
    <t>Warehouse or event forklift for loading and placement.</t>
  </si>
  <si>
    <t>5,000 through 15,000 lb capacity.</t>
  </si>
  <si>
    <t>SITE-HEQP-FORK-001 · 4000.150.00</t>
  </si>
  <si>
    <t>4000.01.01-GHXST-010</t>
  </si>
  <si>
    <t>Generator - Towable</t>
  </si>
  <si>
    <t>Towable diesel generator for temporary event power.</t>
  </si>
  <si>
    <t>20kW through 2MW.</t>
  </si>
  <si>
    <t>SITE-SERV-POWR-001 · 5000.130.00</t>
  </si>
  <si>
    <t>4000.01.01-XPMS-001</t>
  </si>
  <si>
    <t>Hand Truck</t>
  </si>
  <si>
    <t>tool</t>
  </si>
  <si>
    <t>Two-wheel hand truck or platform dolly for moving equipment.</t>
  </si>
  <si>
    <t>4000.01.01-GHXST-011</t>
  </si>
  <si>
    <t>Heater - Portable</t>
  </si>
  <si>
    <t>Forced air or radiant heater for cold-weather events.</t>
  </si>
  <si>
    <t>40K through 400K BTU.</t>
  </si>
  <si>
    <t>SITE-SERV-CLIM-002 · 5000.130.00</t>
  </si>
  <si>
    <t>4000.01.01-XPMS-002</t>
  </si>
  <si>
    <t>Ladder - A-Frame</t>
  </si>
  <si>
    <t>BUD-0074</t>
  </si>
  <si>
    <t>Aluminum A-frame step ladder for general site work.</t>
  </si>
  <si>
    <t>Projection</t>
  </si>
  <si>
    <t>5000.03.02</t>
  </si>
  <si>
    <t>4000.01.01-XPMS-003</t>
  </si>
  <si>
    <t>Ladder - Extension</t>
  </si>
  <si>
    <t>Aluminum extension ladder for elevated access.</t>
  </si>
  <si>
    <t>4000.01.01-GHXST-012</t>
  </si>
  <si>
    <t>Light Tower - Portable</t>
  </si>
  <si>
    <t>Towable light tower for site illumination and safety.</t>
  </si>
  <si>
    <t>4-head or 6-head | LED or metal halide | 20 to 30ft mast.</t>
  </si>
  <si>
    <t>SITE-SERV-POWR-006 · 5000.130.00</t>
  </si>
  <si>
    <t>4000.01.01-GHXST-013</t>
  </si>
  <si>
    <t>Loader - Skid Steer</t>
  </si>
  <si>
    <t>Compact loader for grading, moving material, and site prep.</t>
  </si>
  <si>
    <t>1,500 to 3,000 lb rated capacity | Various attachments.</t>
  </si>
  <si>
    <t>SITE-HEQP-FORK-003 · 4000.150.00</t>
  </si>
  <si>
    <t>4000.01.01-XPMS-008</t>
  </si>
  <si>
    <t>MEP Rough-In</t>
  </si>
  <si>
    <t>BY OWNER (Spotify).</t>
  </si>
  <si>
    <t>BUD-0075</t>
  </si>
  <si>
    <t>4000.01.01-GHXST-014</t>
  </si>
  <si>
    <t>Network - Ethernet - Temp</t>
  </si>
  <si>
    <t>5000.04 Staging &amp; Decks</t>
  </si>
  <si>
    <t>Stage Infrastructure</t>
  </si>
  <si>
    <t>5000.04.01</t>
  </si>
  <si>
    <t>Temporary ethernet infrastructure for production and POS.</t>
  </si>
  <si>
    <t>Cat6 or Cat6a or Fiber | Managed switch | Patch panel.</t>
  </si>
  <si>
    <t>SITE-SERV-INET-003 · 5000.130.00</t>
  </si>
  <si>
    <t>4000.01.01-GHXST-015</t>
  </si>
  <si>
    <t>Operator - Aerial Lift</t>
  </si>
  <si>
    <t>Certified aerial lift operator for elevated work.</t>
  </si>
  <si>
    <t>8 to 12hr shift | ANSI and OSHA certified.</t>
  </si>
  <si>
    <t>LABR-OPER-CERT-002 · 6000.020.00</t>
  </si>
  <si>
    <t>4000.01.01-GHXST-016</t>
  </si>
  <si>
    <t>Operator - Crane</t>
  </si>
  <si>
    <t>Certified crane operator for heavy lifts.</t>
  </si>
  <si>
    <t>8 to 12hr shift | NCCCO certified | With oiler and signal person.</t>
  </si>
  <si>
    <t>LABR-OPER-CERT-003 · 6000.020.00</t>
  </si>
  <si>
    <t>4000.01.01-GHXST-017</t>
  </si>
  <si>
    <t>Operator - Forklift</t>
  </si>
  <si>
    <t>Certified forklift operator for loading, unloading, and placement.</t>
  </si>
  <si>
    <t>8 to 12hr shift | OSHA 1910.178 certified.</t>
  </si>
  <si>
    <t>LABR-OPER-CERT-001 · 6000.020.00</t>
  </si>
  <si>
    <t>4000.01.01-XPMS-004</t>
  </si>
  <si>
    <t>Pallet Jack - Manual</t>
  </si>
  <si>
    <t>Manual hydraulic pallet jack for moving loaded pallets.</t>
  </si>
  <si>
    <t>4000.01.01-GHXST-018</t>
  </si>
  <si>
    <t>Receptacle - Trash and Recycling</t>
  </si>
  <si>
    <t>Event-grade waste receptacle with liner and signage.</t>
  </si>
  <si>
    <t>32 gal or 44 gal | Slim Jim | Custom branded.</t>
  </si>
  <si>
    <t>SITE-SERV-WAST-002 · 5000.130.00</t>
  </si>
  <si>
    <t>4000.01.01-GHXST-019</t>
  </si>
  <si>
    <t>Restroom Trailer - Luxury</t>
  </si>
  <si>
    <t>Multi-stall climate-controlled restroom trailer with running water and flushing toilets.</t>
  </si>
  <si>
    <t>2-stall through 10-stall | Climate controlled | Running water.</t>
  </si>
  <si>
    <t>SITE-INFR-PORT-002 · 6000.020.00</t>
  </si>
  <si>
    <t>4000.01.01-GHXST-020</t>
  </si>
  <si>
    <t>Service - Waste Removal</t>
  </si>
  <si>
    <t>Scheduled waste collection and disposal during multi-day events.</t>
  </si>
  <si>
    <t>Daily, twice daily, or on-call.</t>
  </si>
  <si>
    <t>BUD-0076</t>
  </si>
  <si>
    <t>SITE-SERV-WAST-003 · 5000.130.00</t>
  </si>
  <si>
    <t>4000.01.01-XPMS-009</t>
  </si>
  <si>
    <t>Set or Scenic or Stage Fabrication</t>
  </si>
  <si>
    <t>Stage Decks &amp; Risers</t>
  </si>
  <si>
    <t>5000.04.02</t>
  </si>
  <si>
    <t>Build · Set / scenic / stage fabrication.</t>
  </si>
  <si>
    <t>4000.01.01-GHXST-021</t>
  </si>
  <si>
    <t>Signal Booster - Cellular</t>
  </si>
  <si>
    <t>Temporary distributed antenna system or cellular booster.</t>
  </si>
  <si>
    <t>Single carrier through full DAS.</t>
  </si>
  <si>
    <t>SITE-SERV-INET-002 · 5000.130.00</t>
  </si>
  <si>
    <t>4000.01.01-XPMS-010</t>
  </si>
  <si>
    <t>Signature Installation Fabrication</t>
  </si>
  <si>
    <t>Build · Signature installation fabrication.</t>
  </si>
  <si>
    <t>4000.01.01-XPMS-011</t>
  </si>
  <si>
    <t>Structural Engineering &amp; Stamped Drawings</t>
  </si>
  <si>
    <t>Engineering analysis and stamped drawings for load-bearing or occupied structures, valid for a named jurisdiction. An unstamped structure is not a structure of unknown capacity; it is one no engineer will stand behind, and gate 5 blocks on it.</t>
  </si>
  <si>
    <t>4000.01.01-GHXST-022</t>
  </si>
  <si>
    <t>Tank - Gray Water</t>
  </si>
  <si>
    <t>Gray water collection tank for sink and shower drainage.</t>
  </si>
  <si>
    <t>250 through 1,000 gallon | Pump-out service.</t>
  </si>
  <si>
    <t>SITE-SERV-WATR-002 · 5000.130.00</t>
  </si>
  <si>
    <t>4000.01.01-GHXST-023</t>
  </si>
  <si>
    <t>Telehandler</t>
  </si>
  <si>
    <t>Telescopic handler for high-reach material placement.</t>
  </si>
  <si>
    <t>6,000 to 12,000 lb capacity | 42 to 55ft reach.</t>
  </si>
  <si>
    <t>SITE-HEQP-FORK-002 · 4000.150.00</t>
  </si>
  <si>
    <t>4000.01.01-XPMS-005</t>
  </si>
  <si>
    <t>Tool Kit - Production</t>
  </si>
  <si>
    <t>Comprehensive tool kit for on-site production work.</t>
  </si>
  <si>
    <t>4000.01.01-GHXST-024</t>
  </si>
  <si>
    <t>Water Tank - Potable</t>
  </si>
  <si>
    <t>BUD-0077</t>
  </si>
  <si>
    <t>5000.05 Rigging &amp; Motors</t>
  </si>
  <si>
    <t>Mobile potable water storage for events without municipal access.</t>
  </si>
  <si>
    <t>Motors &amp; Chain Hoists</t>
  </si>
  <si>
    <t>250 through 5,000 gallon.</t>
  </si>
  <si>
    <t>5000.05.01</t>
  </si>
  <si>
    <t>SITE-SERV-WATR-001 · 5000.130.00</t>
  </si>
  <si>
    <t>4000.01.01-GHXST-025</t>
  </si>
  <si>
    <t>WiFi Network - Temporary</t>
  </si>
  <si>
    <t>Managed WiFi network for event operations and guest access.</t>
  </si>
  <si>
    <t>50 through 1,000 or more users.</t>
  </si>
  <si>
    <t>SITE-SERV-INET-001 · 5000.130.00</t>
  </si>
  <si>
    <t>4000.02.01-GHXST-001</t>
  </si>
  <si>
    <t>Artist - Hair and Makeup</t>
  </si>
  <si>
    <t>Professional hair and makeup for talent or branding.</t>
  </si>
  <si>
    <t>Per person | Bridal or editorial level | With kit.</t>
  </si>
  <si>
    <t>LABR-SKIL-CREA-005 · 6000.100.00</t>
  </si>
  <si>
    <t>4000.02.01-XPMS-008</t>
  </si>
  <si>
    <t>Bar Millwork + Back-Bar Build</t>
  </si>
  <si>
    <t>Cocktail/coffee/juice bar.</t>
  </si>
  <si>
    <t>4000.02.01-GHXST-002</t>
  </si>
  <si>
    <t>Carpenter - Scenic</t>
  </si>
  <si>
    <t>Skilled carpenter for scenic construction and stage builds.</t>
  </si>
  <si>
    <t>8 to 12hr shift | Build plus strike.</t>
  </si>
  <si>
    <t>LABR-SKIL-TCRE-006 · 6000.100.00</t>
  </si>
  <si>
    <t>4000.02.01-XPMS-001</t>
  </si>
  <si>
    <t>Counter or Desk · Plywood Counter W or Graphic Skin (3 Ft×3 Ft2 In)</t>
  </si>
  <si>
    <t>Host station / DJ table / merch counter.</t>
  </si>
  <si>
    <t>4000.02.01-GHXST-003</t>
  </si>
  <si>
    <t>Designer - Graphic</t>
  </si>
  <si>
    <t>On-site graphic designer for day-of signage and changes.</t>
  </si>
  <si>
    <t>Full-day | Laptop plus design software | Quick turnaround.</t>
  </si>
  <si>
    <t>LABR-SKIL-CREA-004 · 6000.100.00</t>
  </si>
  <si>
    <t>4000.02.01-GHXST-004</t>
  </si>
  <si>
    <t>Drone Pilot - Licensed</t>
  </si>
  <si>
    <t>FAA Part 107 licensed drone pilot for aerial capture.</t>
  </si>
  <si>
    <t>BUD-0078</t>
  </si>
  <si>
    <t>Photography, videography, mapping, or FPV.</t>
  </si>
  <si>
    <t>LABR-SKIL-CREA-003 · 6000.100.00</t>
  </si>
  <si>
    <t>4000.02.01-GHXST-005</t>
  </si>
  <si>
    <t>Electrician - Licensed</t>
  </si>
  <si>
    <t>Licensed electrician for temporary power installation.</t>
  </si>
  <si>
    <t>8 to 12hr shift | Power distribution, tie-ins, and troubleshooting.</t>
  </si>
  <si>
    <t>LABR-SKIL-TCRE-005 · 6000.100.00</t>
  </si>
  <si>
    <t>4000.02.01-XPMS-002</t>
  </si>
  <si>
    <t>Fence or Rail · Plywood Frame W or Mesh Infill (4 Ft×2 Ft6 In)</t>
  </si>
  <si>
    <t>Perimeter fence / rail; defines the arena footprint.</t>
  </si>
  <si>
    <t>4000.02.01-XPMS-003</t>
  </si>
  <si>
    <t>Frame Module · Plywood Frame W or Mesh Infill (3 Ft×7 Ft)</t>
  </si>
  <si>
    <t>See-through mesh module; sight-lines into showcase.</t>
  </si>
  <si>
    <t>4000.02.01-GHXST-006</t>
  </si>
  <si>
    <t>Kiosk - Digital</t>
  </si>
  <si>
    <t>Freestanding digital display kiosk for wayfinding or information.</t>
  </si>
  <si>
    <t>43in or 55in | Touch-enabled and outdoor-rated available.</t>
  </si>
  <si>
    <t>SITE-SIGN-DGTL-002 · 6000.190.00</t>
  </si>
  <si>
    <t>4000.02.01-GHXST-007</t>
  </si>
  <si>
    <t>Message Board - LED</t>
  </si>
  <si>
    <t>Programmable LED message display for announcements.</t>
  </si>
  <si>
    <t>Single-line through full color | Solar available.</t>
  </si>
  <si>
    <t>SITE-SIGN-DGTL-001 · 6000.190.00</t>
  </si>
  <si>
    <t>4000.02.01-XPMS-007</t>
  </si>
  <si>
    <t>Reception or Check-in Desk Millwork</t>
  </si>
  <si>
    <t>Custom reception desk.</t>
  </si>
  <si>
    <t>4000.02.01-XPMS-004</t>
  </si>
  <si>
    <t>Shelf or Display · Plywood Shelving W or Pegboard Back (3 Ft×6 Ft6 In)</t>
  </si>
  <si>
    <t>Product showcase shelving; pegboard back for flexibility.</t>
  </si>
  <si>
    <t>4000.02.01-GHXST-008</t>
  </si>
  <si>
    <t>Stylist - Wardrobe</t>
  </si>
  <si>
    <t>Wardrobe management and costume coordination for talent.</t>
  </si>
  <si>
    <t>BUD-0079</t>
  </si>
  <si>
    <t>Full-day | Steaming, fitting, and quick changes.</t>
  </si>
  <si>
    <t>LABR-SKIL-CREA-006 · 6000.100.00</t>
  </si>
  <si>
    <t>4000.02.01-GHXST-009</t>
  </si>
  <si>
    <t>Technician - Audio</t>
  </si>
  <si>
    <t>Truss</t>
  </si>
  <si>
    <t>5000.05.03</t>
  </si>
  <si>
    <t>Audio system tech, patch, RF coordination, and stage tech support.</t>
  </si>
  <si>
    <t>8 to 12hr shift | System deployment plus show support.</t>
  </si>
  <si>
    <t>LABR-SKIL-TCRE-001 · 6000.100.00</t>
  </si>
  <si>
    <t>4000.02.01-GHXST-010</t>
  </si>
  <si>
    <t>Technician - Lighting</t>
  </si>
  <si>
    <t>Lighting focus, programming support, and fixture maintenance.</t>
  </si>
  <si>
    <t>8 to 12hr shift | Hang plus focus plus show support.</t>
  </si>
  <si>
    <t>LABR-SKIL-TCRE-002 · 6000.100.00</t>
  </si>
  <si>
    <t>4000.02.01-GHXST-011</t>
  </si>
  <si>
    <t>Technician - Video</t>
  </si>
  <si>
    <t>LED wall build, camera operation, and cable management.</t>
  </si>
  <si>
    <t>8 to 12hr shift | Build plus show support.</t>
  </si>
  <si>
    <t>LABR-SKIL-TCRE-003 · 6000.100.00</t>
  </si>
  <si>
    <t>4000.02.01-XPMS-005</t>
  </si>
  <si>
    <t>Tower Panel · Plywood Framed Identity Tower (2 Ft×8 Ft)</t>
  </si>
  <si>
    <t>Vertical identity tower; adidas + Foot Locker lockup.</t>
  </si>
  <si>
    <t>4000.02.01-XPMS-006</t>
  </si>
  <si>
    <t>Wall Panel · Plywood Frame W or Graphic Skin (3 Ft×7 Ft)</t>
  </si>
  <si>
    <t>Modular wall panel; graphic-skinned activation wall.</t>
  </si>
  <si>
    <t>Archway - Inflatable</t>
  </si>
  <si>
    <t>Custom inflatable entrance arch or branded structure.</t>
  </si>
  <si>
    <t>10ft through 25ft wide | LED-lit available.</t>
  </si>
  <si>
    <t>4000.03.01-XPMS-002</t>
  </si>
  <si>
    <t>Balloon Installation</t>
  </si>
  <si>
    <t>Decorative balloon installation for entrances or photo ops.</t>
  </si>
  <si>
    <t>8ft through 12ft arch | 6 to 8ft column | Custom.</t>
  </si>
  <si>
    <t>4000.03.01-XPMS-005</t>
  </si>
  <si>
    <t>Branded Entry Mural</t>
  </si>
  <si>
    <t>Hand-painted mural.</t>
  </si>
  <si>
    <t>4000.03.01-XPMS-004</t>
  </si>
  <si>
    <t>Facade Treatment + Entrance Moment</t>
  </si>
  <si>
    <t>Custom facade + entrance fab.</t>
  </si>
  <si>
    <t>4000.03.01-XPMS-003</t>
  </si>
  <si>
    <t>Neon Sign - LED Custom</t>
  </si>
  <si>
    <t>BUD-0080</t>
  </si>
  <si>
    <t>Custom neon or LED flex neon sign for branding or decor.</t>
  </si>
  <si>
    <t>Custom text or logo | 12 to 72in | RGB or single color.</t>
  </si>
  <si>
    <t>4000.03.01-XPMS-007</t>
  </si>
  <si>
    <t>5000.06 Power &amp; Distribution</t>
  </si>
  <si>
    <t>Patio Shade or Pergola + Courtyard Scenic</t>
  </si>
  <si>
    <t>Power &amp; Electrical</t>
  </si>
  <si>
    <t>Shade structure + scenic; turf and palms exist.</t>
  </si>
  <si>
    <t>4000.03.01-XPMS-006</t>
  </si>
  <si>
    <t>Podcast Studio Set Build</t>
  </si>
  <si>
    <t>Set build + acoustic.</t>
  </si>
  <si>
    <t>4000.03.01-XPMS-008</t>
  </si>
  <si>
    <t>Window Treatments · Blackout &amp; Solar Control</t>
  </si>
  <si>
    <t>Motorized shades / blackout for storefront + clerestory glazing.</t>
  </si>
  <si>
    <t>4000.04.01-XPMS-004</t>
  </si>
  <si>
    <t>Custom Metal Railing - Fabricated</t>
  </si>
  <si>
    <t>Custom steel or aluminum guardrail and handrail fabricated to code for stages, ramps, and platforms.</t>
  </si>
  <si>
    <t>4000.04.01-XPMS-002</t>
  </si>
  <si>
    <t>Custom Steel Base Plates - Fabricated</t>
  </si>
  <si>
    <t>Custom-fabricated steel base and ballast plates to engineered spec.</t>
  </si>
  <si>
    <t>4000.04.01-XPMS-001</t>
  </si>
  <si>
    <t>Mobile Welding Rig with Operator</t>
  </si>
  <si>
    <t>Truck-mounted MIG/stick welding rig with certified operator for on-site fabrication.</t>
  </si>
  <si>
    <t>4000.04.01-XPMS-005</t>
  </si>
  <si>
    <t>Structural Construction &amp; Shell</t>
  </si>
  <si>
    <t>4000.04.01-XPMS-003</t>
  </si>
  <si>
    <t>Truss Repair &amp; Recertification Service</t>
  </si>
  <si>
    <t>Inspection, weld repair, and load recertification of aluminum truss sections.</t>
  </si>
  <si>
    <t>4000.05.01-XPMS-002</t>
  </si>
  <si>
    <t>Environmental Graphics or Wayfinding Fab &amp; Install</t>
  </si>
  <si>
    <t>Guest-facing wayfinding fab.</t>
  </si>
  <si>
    <t>4000.05.01-XPMS-001</t>
  </si>
  <si>
    <t>Sign Panel · Plywood Sign W or Base (2 Ft×6 Ft)</t>
  </si>
  <si>
    <t>Free-standing sign panel; wayfinding + brand mark.</t>
  </si>
  <si>
    <t>4000.05.02-XPMS-001</t>
  </si>
  <si>
    <t>Banner - Vinyl</t>
  </si>
  <si>
    <t>Large format vinyl banner with grommets.</t>
  </si>
  <si>
    <t>3x6 through custom size.</t>
  </si>
  <si>
    <t>4000.05.02-XPMS-002</t>
  </si>
  <si>
    <t>Banner Stand - Retractable</t>
  </si>
  <si>
    <t>Portable pull-up banner for registration, info, or branding.</t>
  </si>
  <si>
    <t>33x80 through 47x80 | Double-sided available.</t>
  </si>
  <si>
    <t>BUD-0081</t>
  </si>
  <si>
    <t>4000.05.02-XPMS-003</t>
  </si>
  <si>
    <t>Flag - Feather</t>
  </si>
  <si>
    <t>Tall fabric flag banner on flexible pole.</t>
  </si>
  <si>
    <t>8ft through 18ft | Single or double-sided.</t>
  </si>
  <si>
    <t>5000.07 Special Effects &amp; Atmospherics</t>
  </si>
  <si>
    <t>4000.05.02-XPMS-004</t>
  </si>
  <si>
    <t>Sign - A-Frame</t>
  </si>
  <si>
    <t>Double-sided A-frame sign for ground-level wayfinding.</t>
  </si>
  <si>
    <t>24x36 or 28x44 | Chalkboard and dry-erase options.</t>
  </si>
  <si>
    <t>4000.05.02-XPMS-005</t>
  </si>
  <si>
    <t>Sign - Coroplast</t>
  </si>
  <si>
    <t>4mm corrugated plastic sign, single or double-sided print.</t>
  </si>
  <si>
    <t>18x24 through custom size.</t>
  </si>
  <si>
    <t>4000.05.02-XPMS-006</t>
  </si>
  <si>
    <t>Sign - Foam Board</t>
  </si>
  <si>
    <t>Rigid foam board sign for indoor or sheltered display.</t>
  </si>
  <si>
    <t>18x24 through custom | 3/16in or 1/2in thickness.</t>
  </si>
  <si>
    <t>4000.05.02-XPMS-007</t>
  </si>
  <si>
    <t>Sign - Truss-Mounted</t>
  </si>
  <si>
    <t>Large signage mounted to truss archway or tower.</t>
  </si>
  <si>
    <t>4x8 through custom size | Printed or LED options.</t>
  </si>
  <si>
    <t>4000.06.01-XPMS-002</t>
  </si>
  <si>
    <t>Accent Lounge Chair Rental</t>
  </si>
  <si>
    <t>Single accent chair for lounge vignettes and VIP seating groups.</t>
  </si>
  <si>
    <t>4000.06.01-GHXST-001</t>
  </si>
  <si>
    <t>Chair - Folding</t>
  </si>
  <si>
    <t>Standard folding event chair.</t>
  </si>
  <si>
    <t>Metal or plastic | Padded or unpadded | Indoor and outdoor.</t>
  </si>
  <si>
    <t>WORK-FURN-OFFC-003 · 6000.040.00</t>
  </si>
  <si>
    <t>4000.06.01-XPMS-007</t>
  </si>
  <si>
    <t>Coat Check Rack with Hangers</t>
  </si>
  <si>
    <t>Rolling garment rack with numbered hangers and tag set, 50-coat capacity.</t>
  </si>
  <si>
    <t>4000.06.01-XPMS-004</t>
  </si>
  <si>
    <t>Conference Table - 8 to 10 Person</t>
  </si>
  <si>
    <t>Production-office or boardroom-style conference table rental.</t>
  </si>
  <si>
    <t>4000.06.01-XPMS-005</t>
  </si>
  <si>
    <t>Director Fts Chair - Tall</t>
  </si>
  <si>
    <t>Tall director's chair for panels, green rooms, and video village.</t>
  </si>
  <si>
    <t>4000.06.01-GHXST-002</t>
  </si>
  <si>
    <t>Furniture Set - Lounge</t>
  </si>
  <si>
    <t>BUD-0082</t>
  </si>
  <si>
    <t>Styled lounge seating group with sofa, chairs, and coffee table.</t>
  </si>
  <si>
    <t>Sofa plus 2 chairs plus coffee table plus side table | Various styles.</t>
  </si>
  <si>
    <t>WORK-FURN-LNGE-001 · 6000.040.00</t>
  </si>
  <si>
    <t>4000.06.01-XPMS-003</t>
  </si>
  <si>
    <t>5000.08 Broadcast, Capture &amp; Streaming</t>
  </si>
  <si>
    <t>LED Glow Cocktail Table</t>
  </si>
  <si>
    <t>Illuminated cocktail table with app or remote color control.</t>
  </si>
  <si>
    <t>4000.06.01-XPMS-010</t>
  </si>
  <si>
    <t>LED Vanity Mirror - Full Length</t>
  </si>
  <si>
    <t>Full-length lighted mirror for styling suites and photo-adjacent moments.</t>
  </si>
  <si>
    <t>4000.06.01-XPMS-008</t>
  </si>
  <si>
    <t>Lectern - Acrylic</t>
  </si>
  <si>
    <t>Clear acrylic lectern for speakers and program moments.</t>
  </si>
  <si>
    <t>4000.06.01-XPMS-009</t>
  </si>
  <si>
    <t>Lounge Area Rug - 8x10</t>
  </si>
  <si>
    <t>Area rug anchoring lounge vignettes and softening hard floors.</t>
  </si>
  <si>
    <t>4000.06.01-XPMS-001</t>
  </si>
  <si>
    <t>Lounge Sofa - 3-Seat Rental</t>
  </si>
  <si>
    <t>Three-seat contemporary lounge sofa, white or black, event rental grade.</t>
  </si>
  <si>
    <t>4000.06.01-GHXST-003</t>
  </si>
  <si>
    <t>Ottoman</t>
  </si>
  <si>
    <t>Accent seating ottoman or pouf for lounge areas.</t>
  </si>
  <si>
    <t>Round, square, or cube | Various fabrics.</t>
  </si>
  <si>
    <t>BUD-0083</t>
  </si>
  <si>
    <t>WORK-FURN-LNGE-002 · 6000.040.00</t>
  </si>
  <si>
    <t>4000.06.01-XPMS-006</t>
  </si>
  <si>
    <t>Outdoor Patio Furniture Set</t>
  </si>
  <si>
    <t>5000.09 Show Control &amp; Playback</t>
  </si>
  <si>
    <t>5000.09.01</t>
  </si>
  <si>
    <t>Weather-rated outdoor seating group: sofa or sectional, chairs, and table.</t>
  </si>
  <si>
    <t>4000.06.01-GHXST-004</t>
  </si>
  <si>
    <t>Stool - Bar</t>
  </si>
  <si>
    <t>Tall seating for bars and high-top tables.</t>
  </si>
  <si>
    <t>30in (bar height) or 26in (counter height) | With or without back.</t>
  </si>
  <si>
    <t>WORK-FURN-LNGE-003 · 6000.040.00</t>
  </si>
  <si>
    <t>4000.06.01-GHXST-005</t>
  </si>
  <si>
    <t>Table - Cocktail</t>
  </si>
  <si>
    <t>Cocktail-height round table for standing events.</t>
  </si>
  <si>
    <t>30in round x 42in tall | With spandex cover options.</t>
  </si>
  <si>
    <t>WORK-FURN-OFFC-004 · 6000.040.00</t>
  </si>
  <si>
    <t>4000.06.01-GHXST-006</t>
  </si>
  <si>
    <t>Table - Folding - 6ft</t>
  </si>
  <si>
    <t>Standard 6ft rectangular folding banquet table.</t>
  </si>
  <si>
    <t>6ft x 30in | Plastic or wood top | 30in height.</t>
  </si>
  <si>
    <t>WORK-FURN-OFFC-001 · 6000.040.00</t>
  </si>
  <si>
    <t>4000.06.01-GHXST-007</t>
  </si>
  <si>
    <t>Table - Folding - 8ft</t>
  </si>
  <si>
    <t>Standard 8ft rectangular folding banquet table.</t>
  </si>
  <si>
    <t>8ft x 30in | Plastic or wood top | 30in height.</t>
  </si>
  <si>
    <t>WORK-FURN-OFFC-002 · 6000.040.00</t>
  </si>
  <si>
    <t>4000.06.01-GHXST-008</t>
  </si>
  <si>
    <t>Table - Round - 60in or 72in</t>
  </si>
  <si>
    <t>Standard 60 or 72 inch round banquet table for dining or meetings.</t>
  </si>
  <si>
    <t>60in (seats 8) or 72in (seats 10) | Plastic or wood.</t>
  </si>
  <si>
    <t>WORK-FURN-OFFC-008 · 6000.040.00</t>
  </si>
  <si>
    <t>4000.06.01-GHXST-009</t>
  </si>
  <si>
    <t>Whiteboard - Freestanding</t>
  </si>
  <si>
    <t>Freestanding whiteboard or corkboard for production office.</t>
  </si>
  <si>
    <t>24x36 through 48x72 | Double-sided and mobile options.</t>
  </si>
  <si>
    <t>WORK-FURN-OFFC-006 · 6000.040.00</t>
  </si>
  <si>
    <t>4000.07.01-XPMS-008</t>
  </si>
  <si>
    <t>Acoustic Wall Treatment or Panels</t>
  </si>
  <si>
    <t>BUD-0084</t>
  </si>
  <si>
    <t>~1,200 sf acoustic treatment.</t>
  </si>
  <si>
    <t>5000.10 Backline &amp; Instruments</t>
  </si>
  <si>
    <t>DJ Equipment</t>
  </si>
  <si>
    <t>4000.07.01-XPMS-001</t>
  </si>
  <si>
    <t>5000.10.01</t>
  </si>
  <si>
    <t>Carpet - Event</t>
  </si>
  <si>
    <t>Event carpet for aisles, entrances, and VIP areas.</t>
  </si>
  <si>
    <t>4000.07.01-XPMS-002</t>
  </si>
  <si>
    <t>Dance Floor - Marley</t>
  </si>
  <si>
    <t>Professional vinyl dance surface for performance stages.</t>
  </si>
  <si>
    <t>5.25ft wide rolls | 1.5mm thickness | Matte finish.</t>
  </si>
  <si>
    <t>4000.07.01-XPMS-003</t>
  </si>
  <si>
    <t>Dance Floor - Portable</t>
  </si>
  <si>
    <t>Modular interlocking dance floor panels, indoor and outdoor rated.</t>
  </si>
  <si>
    <t>4000.07.01-XPMS-004</t>
  </si>
  <si>
    <t>Floor - Raised Access</t>
  </si>
  <si>
    <t>Modular raised floor system for leveling or cable management.</t>
  </si>
  <si>
    <t>4000.07.01-XPMS-005</t>
  </si>
  <si>
    <t>Mat - Ground Protection</t>
  </si>
  <si>
    <t>Heavy-duty composite ground protection mat for vehicles and pedestrians.</t>
  </si>
  <si>
    <t>4000.07.01-XPMS-006</t>
  </si>
  <si>
    <t>Mat - Rubber - Anti-Fatigue</t>
  </si>
  <si>
    <t>Heavy-duty interlocking rubber floor tile for BOH and utility areas.</t>
  </si>
  <si>
    <t>3ft x 3ft | 3/4in thick | Anti-fatigue | Non-slip.</t>
  </si>
  <si>
    <t>4000.07.01-XPMS-007</t>
  </si>
  <si>
    <t>Turf - Synthetic</t>
  </si>
  <si>
    <t>Artificial turf for temporary ground cover and aesthetics.</t>
  </si>
  <si>
    <t>BUD-0085</t>
  </si>
  <si>
    <t>12ft or 15ft wide rolls | 1.5in pile height | UV stabilized.</t>
  </si>
  <si>
    <t>Barricade - Bike Rack - 8ft</t>
  </si>
  <si>
    <t>Amplifiers &amp; Cabinets</t>
  </si>
  <si>
    <t>5000.10.02</t>
  </si>
  <si>
    <t>Steel interlocking crowd control barricade, 8ft sections, hot-dip galvanized.</t>
  </si>
  <si>
    <t>8ft x 43in | Steel | 38 lbs per section | Interlocking feet.</t>
  </si>
  <si>
    <t>4000.08.01-XPMS-002</t>
  </si>
  <si>
    <t>Barrier - Front of Stage</t>
  </si>
  <si>
    <t>Front-of-stage crowd safety barrier with integrated cable trough.</t>
  </si>
  <si>
    <t>Mojo Barrier style | Stabilizer legs | Expandable corners.</t>
  </si>
  <si>
    <t>4000.08.01-XPMS-003</t>
  </si>
  <si>
    <t>Barrier - Jersey - Concrete</t>
  </si>
  <si>
    <t>Precast concrete traffic barrier for high-security vehicle mitigation.</t>
  </si>
  <si>
    <t>10ft L x 24in W x 32in H | 4,000 lbs | Reinforced concrete.</t>
  </si>
  <si>
    <t>4000.08.01-XPMS-004</t>
  </si>
  <si>
    <t>Barrier - Jersey - Water-Filled</t>
  </si>
  <si>
    <t>Polyethylene water-filled traffic barrier for vehicle mitigation and perimeter control.</t>
  </si>
  <si>
    <t>4000.08.01-XPMS-005</t>
  </si>
  <si>
    <t>Barrier - Median - Concrete DOT</t>
  </si>
  <si>
    <t>DOT-rated concrete median barrier for road closures and perimeter security.</t>
  </si>
  <si>
    <t>12ft section | 6,000 lbs | MASH TL-3 rated.</t>
  </si>
  <si>
    <t>4000.08.01-XPMS-006</t>
  </si>
  <si>
    <t>Bollard - Removable</t>
  </si>
  <si>
    <t>Anti-vehicle bollard for pedestrian zone protection.</t>
  </si>
  <si>
    <t>36in H | Steel pipe filled | Removable or permanent | Crash-rated options.</t>
  </si>
  <si>
    <t>4000.08.01-XPMS-007</t>
  </si>
  <si>
    <t>Cone - Traffic</t>
  </si>
  <si>
    <t>Standard traffic cone for channelizing and delineation.</t>
  </si>
  <si>
    <t>18in | 28in | 36in | Reflective collar | Weighted base.</t>
  </si>
  <si>
    <t>4000.08.01-XPMS-008</t>
  </si>
  <si>
    <t>Fence Panel - Chain Link - 6ft Temp</t>
  </si>
  <si>
    <t>BUD-0086</t>
  </si>
  <si>
    <t>Temporary 6ft chain link fence panel with stands and clamps.</t>
  </si>
  <si>
    <t>6ft H x 10ft W | 11.5 gauge galvanized steel | Wind screen compatible.</t>
  </si>
  <si>
    <t>4000.08.01-XPMS-009</t>
  </si>
  <si>
    <t>Drum Kits</t>
  </si>
  <si>
    <t>Stanchion - Retractable Belt</t>
  </si>
  <si>
    <t>5000.10.03</t>
  </si>
  <si>
    <t>Chrome or black retractable belt stanchion for queue management.</t>
  </si>
  <si>
    <t>40in H | 8ft retractable belt | Weighted base.</t>
  </si>
  <si>
    <t>4000.08.02-XPMS-001</t>
  </si>
  <si>
    <t>Canopy - Pop-Up - 10x10</t>
  </si>
  <si>
    <t>Portable instant canopy with aluminum frame, event grade.</t>
  </si>
  <si>
    <t>10ft x 10ft | 40 lbs | 150 sq ft coverage.</t>
  </si>
  <si>
    <t>4000.08.02-XPMS-002</t>
  </si>
  <si>
    <t>Shade Sail - Tension</t>
  </si>
  <si>
    <t>Fabric tension shade structure, custom shapes, UV-resistant.</t>
  </si>
  <si>
    <t>Triangle | Square | Rectangle | Custom shapes | UV-resistant fabric.</t>
  </si>
  <si>
    <t>4000.08.02-XPMS-003</t>
  </si>
  <si>
    <t>Shipping Container - Office</t>
  </si>
  <si>
    <t>Modified ISO container for bar, retail, greenroom, or storage use.</t>
  </si>
  <si>
    <t>4000.08.02-XPMS-004</t>
  </si>
  <si>
    <t>Shipping Container - Storage</t>
  </si>
  <si>
    <t>Unmodified ISO shipping container for secure on-site storage.</t>
  </si>
  <si>
    <t>20ft or 40ft | Lock box | Ventilated options.</t>
  </si>
  <si>
    <t>4000.08.02-XPMS-005</t>
  </si>
  <si>
    <t>Structure - Clear Span</t>
  </si>
  <si>
    <t>Engineered clear span temporary structure for large-scale events.</t>
  </si>
  <si>
    <t>40ft to 150ft wide, unlimited length in 15ft bays | Aluminum frame.</t>
  </si>
  <si>
    <t>4000.08.02-XPMS-006</t>
  </si>
  <si>
    <t>Tent - Frame</t>
  </si>
  <si>
    <t>Commercial aluminum frame tent, no center poles, clear span interior.</t>
  </si>
  <si>
    <t>20x20 through 40x80 | Aluminum frame | Modular.</t>
  </si>
  <si>
    <t>4000.08.02-XPMS-007</t>
  </si>
  <si>
    <t>Tent - Pole - High Peak</t>
  </si>
  <si>
    <t>BUD-0087</t>
  </si>
  <si>
    <t>Traditional high-peak pole tent with center and side poles.</t>
  </si>
  <si>
    <t>20x20 through 60x120 | Center poles | Sailcloth or vinyl.</t>
  </si>
  <si>
    <t>Miscellaneous Backline</t>
  </si>
  <si>
    <t>4000.09.01-XPMS-001</t>
  </si>
  <si>
    <t>5000.10.04</t>
  </si>
  <si>
    <t>Boom Lift - Articulating</t>
  </si>
  <si>
    <t>Articulating boom lift for reaching over obstacles.</t>
  </si>
  <si>
    <t>40ft through 135ft platform height.</t>
  </si>
  <si>
    <t>4000.09.01-XPMS-002</t>
  </si>
  <si>
    <t>Boom Lift - Telescopic</t>
  </si>
  <si>
    <t>Straight telescopic boom lift for maximum height and reach.</t>
  </si>
  <si>
    <t>60ft through 185ft platform height.</t>
  </si>
  <si>
    <t>4000.09.01-XPMS-005</t>
  </si>
  <si>
    <t>General Install Labor + Scenic Finishes</t>
  </si>
  <si>
    <t>Full Venue install and finish labor.</t>
  </si>
  <si>
    <t>4000.09.01-XPMS-003</t>
  </si>
  <si>
    <t>Lift - Vertical - Push-Around</t>
  </si>
  <si>
    <t>Manually positioned vertical personnel lift for light-duty tasks.</t>
  </si>
  <si>
    <t>12ft through 25ft platform height | 300 to 500 lb capacity.</t>
  </si>
  <si>
    <t>4000.09.01-XPMS-004</t>
  </si>
  <si>
    <t>Scissor Lift - Electric</t>
  </si>
  <si>
    <t>Electric scissor lift for indoor and outdoor elevated work.</t>
  </si>
  <si>
    <t>26ft through 46ft platform height | 500 to 1,000 lb capacity.</t>
  </si>
  <si>
    <t>4000.09.02-XPMS-001</t>
  </si>
  <si>
    <t>Crane - Mobile</t>
  </si>
  <si>
    <t>Hydraulic truck-mounted crane for heavy lifts.</t>
  </si>
  <si>
    <t>25-ton through 300-ton and above.</t>
  </si>
  <si>
    <t>4000.09.02-XPMS-002</t>
  </si>
  <si>
    <t>Crane - Tower</t>
  </si>
  <si>
    <t>Fixed tower crane for multi-day heavy construction and installation.</t>
  </si>
  <si>
    <t>100 to 300ft height | 1 to 20 ton tip load.</t>
  </si>
  <si>
    <t>4000.50.01-XOS-001</t>
  </si>
  <si>
    <t>BUD-0088</t>
  </si>
  <si>
    <t>Representative line for base build delivery so the category can carry cost. Replace with the specific item on award.</t>
  </si>
  <si>
    <t>Keyboards &amp; Controllers</t>
  </si>
  <si>
    <t>5000.10.05</t>
  </si>
  <si>
    <t>4000.51.01-XOS-001</t>
  </si>
  <si>
    <t>Representative line for house technical so the category can carry cost. Replace with the specific item on award.</t>
  </si>
  <si>
    <t>4000.51.02-XOS-001</t>
  </si>
  <si>
    <t>Representative line for mechanical services so the category can carry cost. Replace with the specific item on award.</t>
  </si>
  <si>
    <t>4000.51.03-XOS-001</t>
  </si>
  <si>
    <t>Representative line for electrical services so the category can carry cost. Replace with the specific item on award.</t>
  </si>
  <si>
    <t>4000.51.04-XOS-001</t>
  </si>
  <si>
    <t>Representative line for plumbing services so the category can carry cost. Replace with the specific item on award.</t>
  </si>
  <si>
    <t>4000.60.01-XOS-001</t>
  </si>
  <si>
    <t>4000.60.01</t>
  </si>
  <si>
    <t>Scope Activities · Environment</t>
  </si>
  <si>
    <t>4000.60.02-XOS-001</t>
  </si>
  <si>
    <t>4000.60.02</t>
  </si>
  <si>
    <t>Engage Activities · Environment</t>
  </si>
  <si>
    <t>4000.60.03-XOS-001</t>
  </si>
  <si>
    <t>4000.60.03</t>
  </si>
  <si>
    <t>Advance Activities · Environment</t>
  </si>
  <si>
    <t>BUD-0089</t>
  </si>
  <si>
    <t>4000.60.04-XOS-001</t>
  </si>
  <si>
    <t>4000.60.04</t>
  </si>
  <si>
    <t>5000.50 Production Leadership</t>
  </si>
  <si>
    <t>Procure Activities · Environment</t>
  </si>
  <si>
    <t>Venue Production Management</t>
  </si>
  <si>
    <t>4000.60.05-XOS-001</t>
  </si>
  <si>
    <t>4000.60.05</t>
  </si>
  <si>
    <t>Build Activities · Environment</t>
  </si>
  <si>
    <t>4000.60.06-XOS-001</t>
  </si>
  <si>
    <t>4000.60.06</t>
  </si>
  <si>
    <t>Install Activities · Environment</t>
  </si>
  <si>
    <t>4000.60.07-XOS-001</t>
  </si>
  <si>
    <t>4000.60.07</t>
  </si>
  <si>
    <t>Operate Activities · Environment</t>
  </si>
  <si>
    <t>4000.60.08-XOS-001</t>
  </si>
  <si>
    <t>4000.60.08</t>
  </si>
  <si>
    <t>Amplify Activities · Environment</t>
  </si>
  <si>
    <t>4000.60.09-XOS-001</t>
  </si>
  <si>
    <t>4000.60.09</t>
  </si>
  <si>
    <t>Close Activities · Environment</t>
  </si>
  <si>
    <t>5000.01.01-XPMS-021</t>
  </si>
  <si>
    <t>AV or Stage Labor</t>
  </si>
  <si>
    <t>Production · AV / stage labor.</t>
  </si>
  <si>
    <t>BUD-0090</t>
  </si>
  <si>
    <t>5000.01.01-XPMS-001</t>
  </si>
  <si>
    <t>Amplifier Rack - Audio</t>
  </si>
  <si>
    <t>Event Production Management</t>
  </si>
  <si>
    <t>Power amplifier rack for passive speaker systems.</t>
  </si>
  <si>
    <t>2-channel through rack configurations | DSP-integrated options.</t>
  </si>
  <si>
    <t>5000.01.01-XPMS-015</t>
  </si>
  <si>
    <t>Backline · Bass (head or Cab or DI)</t>
  </si>
  <si>
    <t>Production · Backline; Bass (head/cab/DI).</t>
  </si>
  <si>
    <t>5000.01.01-XPMS-019</t>
  </si>
  <si>
    <t>Backline · Common (stands or Snakes or DI or Road Cases)</t>
  </si>
  <si>
    <t>Production · Backline; Common (stands/snakes/DI/road cases).</t>
  </si>
  <si>
    <t>5000.01.01-XPMS-012</t>
  </si>
  <si>
    <t>Backline · DJ: 4× Turntables (Technics SL-1200MK7)</t>
  </si>
  <si>
    <t>Production · Backline; DJ: 4× Turntables (Technics SL-1200MK7).</t>
  </si>
  <si>
    <t>5000.01.01-XPMS-008</t>
  </si>
  <si>
    <t>Backline · DJ: 8× CDJ-3000X Media Players</t>
  </si>
  <si>
    <t>Production · Backline; DJ: 8× CDJ-3000X media players.</t>
  </si>
  <si>
    <t>5000.01.01-XPMS-011</t>
  </si>
  <si>
    <t>Backline · DJ: DJM-A9 (4-ch Flagship)</t>
  </si>
  <si>
    <t>Production · Backline; DJ: DJM-A9 (4-ch flagship).</t>
  </si>
  <si>
    <t>5000.01.01-XPMS-009</t>
  </si>
  <si>
    <t>Backline · DJ: DJM-V10 (6-ch Mixer)</t>
  </si>
  <si>
    <t>Production · Backline; DJ: DJM-V10 (6-ch mixer).</t>
  </si>
  <si>
    <t>5000.01.01-XPMS-010</t>
  </si>
  <si>
    <t>Backline · DJ: DJM-V10-LF (6-ch Long-fader)</t>
  </si>
  <si>
    <t>BUD-0091</t>
  </si>
  <si>
    <t>Production · Backline; DJ: DJM-V10-LF (6-ch long-fader).</t>
  </si>
  <si>
    <t>5000.51 Stage Crew</t>
  </si>
  <si>
    <t>Stagehand</t>
  </si>
  <si>
    <t>5000.01.01-XPMS-016</t>
  </si>
  <si>
    <t>Backline · Drums (pro Kit + Drum Mics)</t>
  </si>
  <si>
    <t>Production · Backline; Drums (pro kit + drum mics).</t>
  </si>
  <si>
    <t>5000.01.01-XPMS-014</t>
  </si>
  <si>
    <t>Backline · Guitar (amp or Cab or DI or Stands)</t>
  </si>
  <si>
    <t>Production · Backline; Guitar (amp/cab/DI/stands).</t>
  </si>
  <si>
    <t>5000.01.01-XPMS-017</t>
  </si>
  <si>
    <t>Backline · Horns (4× Horn Mics + DI)</t>
  </si>
  <si>
    <t>Production · Backline; Horns (4× horn mics + DI).</t>
  </si>
  <si>
    <t>5000.01.01-XPMS-018</t>
  </si>
  <si>
    <t>Backline · Latin or World Percussion + Mics</t>
  </si>
  <si>
    <t>Production · Backline; Latin/World Percussion + mics.</t>
  </si>
  <si>
    <t>5000.01.01-XPMS-020</t>
  </si>
  <si>
    <t>Backline · Rehearsal or Backup Kit (full Coverage, Value Spec)</t>
  </si>
  <si>
    <t>Production · Backline; Rehearsal/Backup Kit (full coverage, value spec).</t>
  </si>
  <si>
    <t>5000.01.01-XPMS-013</t>
  </si>
  <si>
    <t>Backline · Vocals (4× Wireless HH + 4× IEM)</t>
  </si>
  <si>
    <t>Production · Backline; Vocals (4× wireless HH + 4× IEM).</t>
  </si>
  <si>
    <t>BUD-0092</t>
  </si>
  <si>
    <t>Main Room PA + Subs + DSP</t>
  </si>
  <si>
    <t>Installed main room system.</t>
  </si>
  <si>
    <t>Rigging</t>
  </si>
  <si>
    <t>5000.01.01-XPMS-002</t>
  </si>
  <si>
    <t>Monitor - In-Ear</t>
  </si>
  <si>
    <t>Personal in-ear monitoring system for performers.</t>
  </si>
  <si>
    <t>Shure PSM1000 | Sennheiser EW IEM G4 | Shure PSM900.</t>
  </si>
  <si>
    <t>5000.01.01-XPMS-003</t>
  </si>
  <si>
    <t>Monitor - Stage Wedge</t>
  </si>
  <si>
    <t>Floor monitor wedge for performer monitoring.</t>
  </si>
  <si>
    <t>12in or 15in | Bi-amp | Active or passive.</t>
  </si>
  <si>
    <t>5000.01.01-XOS-001</t>
  </si>
  <si>
    <t>PA or Sound System · Base</t>
  </si>
  <si>
    <t>Powered point-source mains plus subs sized for 100; one mix position.</t>
  </si>
  <si>
    <t>Zone: Main Stage and Bar. Tier fit: T1; T4. Upgrades: Cardioid sub array; delay towers. Add-ons: Stage monitor package; IEM. Substitutions: House PA passthrough only.</t>
  </si>
  <si>
    <t>SGT-11</t>
  </si>
  <si>
    <t>5000.01.01-XOS-002</t>
  </si>
  <si>
    <t>PA or Sound System · Elevated</t>
  </si>
  <si>
    <t>Compact line-array hang with subs and front-fills, tuned for music playback and live sets.</t>
  </si>
  <si>
    <t>5000.01.01-XOS-003</t>
  </si>
  <si>
    <t>PA or Sound System · Premium</t>
  </si>
  <si>
    <t>Full line-array system with cardioid subs, delay fills, and a tuned, measured room for 350+.</t>
  </si>
  <si>
    <t>5000.01.01-XPMS-007</t>
  </si>
  <si>
    <t>Patio DJ Audio + Booth Lighting</t>
  </si>
  <si>
    <t>Patio audio + DJ booth.</t>
  </si>
  <si>
    <t>5000.01.01-XPMS-024</t>
  </si>
  <si>
    <t>Power or Distro or Generators</t>
  </si>
  <si>
    <t>Production · Power / distro / generators.</t>
  </si>
  <si>
    <t>5000.01.01-XPMS-004</t>
  </si>
  <si>
    <t>Recording System - Live</t>
  </si>
  <si>
    <t>BUD-0093</t>
  </si>
  <si>
    <t>Multi-track recording or playback rig for live audio capture.</t>
  </si>
  <si>
    <t>Multi-track recorder or laptop with interface | Redundant backup.</t>
  </si>
  <si>
    <t>5000.52 Production Supply</t>
  </si>
  <si>
    <t>5000.01.01-XPMS-022</t>
  </si>
  <si>
    <t>SFX or Atmospherics</t>
  </si>
  <si>
    <t>Production · SFX / atmospherics.</t>
  </si>
  <si>
    <t>5000.01.01-XPMS-005</t>
  </si>
  <si>
    <t>Snake - Audio</t>
  </si>
  <si>
    <t>Multi-channel analog or digital audio snake.</t>
  </si>
  <si>
    <t>16 through 64 channels | Analog or Dante or MADI.</t>
  </si>
  <si>
    <t>5000.01.01-XPMS-023</t>
  </si>
  <si>
    <t>Staging or Decking or Barricade</t>
  </si>
  <si>
    <t>Production · Staging / decking / barricade.</t>
  </si>
  <si>
    <t>5000.01.01-XPMS-025</t>
  </si>
  <si>
    <t>Technical Design &amp; System Drawings</t>
  </si>
  <si>
    <t>Signal flow, plots, patch and power distribution drawings for audio, lighting and video systems. The document install is verified against.</t>
  </si>
  <si>
    <t>5000.01.01-XOS-004</t>
  </si>
  <si>
    <t>Video or LED Wall · Base</t>
  </si>
  <si>
    <t>Single 4x3 LED panel wall as stage backdrop; static content playback.</t>
  </si>
  <si>
    <t>Zone: Main Stage and Bar. Tier fit: T2; T4. Upgrades: Media server + content design. Add-ons: IMAG camera package. Substitutions: Projection / projection mapping.</t>
  </si>
  <si>
    <t>SGT-13</t>
  </si>
  <si>
    <t>5000.01.01-XOS-005</t>
  </si>
  <si>
    <t>Video or LED Wall · Elevated</t>
  </si>
  <si>
    <t>Wide stage-width LED backdrop with content switching and IMAG capability.</t>
  </si>
  <si>
    <t>5000.01.01-XOS-006</t>
  </si>
  <si>
    <t>Video or LED Wall · Premium</t>
  </si>
  <si>
    <t>Wraparound LED scenic system with floor, walls, and side blades on a media server.</t>
  </si>
  <si>
    <t>5000.01.02-XPMS-001</t>
  </si>
  <si>
    <t>Audio System - Distributed</t>
  </si>
  <si>
    <t>Zone-based speaker system for ambient audio across large sites.</t>
  </si>
  <si>
    <t>BUD-0094</t>
  </si>
  <si>
    <t>Ceiling, pendant, or surface mount | Weather-rated | Multi-zone.</t>
  </si>
  <si>
    <t>5000.01.02-XPMS-002</t>
  </si>
  <si>
    <t>Delay System - Tower</t>
  </si>
  <si>
    <t>Trucking and Logistics</t>
  </si>
  <si>
    <t>5000.52.02</t>
  </si>
  <si>
    <t>Auxiliary delay or fill speaker system for large venues.</t>
  </si>
  <si>
    <t>2 to 4 boxes per tower | Processing | Cabling.</t>
  </si>
  <si>
    <t>5000.01.02-XPMS-003</t>
  </si>
  <si>
    <t>Line Array - Large</t>
  </si>
  <si>
    <t>Concert and festival-grade line array for 10,000 or more capacity.</t>
  </si>
  <si>
    <t>16 to 24 boxes per side | 16 to 32 subs | Multiple delay rings.</t>
  </si>
  <si>
    <t>Line Array - Medium</t>
  </si>
  <si>
    <t>Professional line array for 2,000 to 10,000 capacity.</t>
  </si>
  <si>
    <t>12 to 16 boxes per side | 8 to 16 subs | Delay fills.</t>
  </si>
  <si>
    <t>5000.01.02-XPMS-005</t>
  </si>
  <si>
    <t>Line Array - Small</t>
  </si>
  <si>
    <t>Compact line array system for venues up to 2,000 capacity.</t>
  </si>
  <si>
    <t>8 to 12 boxes per side | 4 to 8 subwoofers | Processing and cabling.</t>
  </si>
  <si>
    <t>5000.01.02-XPMS-006</t>
  </si>
  <si>
    <t>Speaker System - Point Source</t>
  </si>
  <si>
    <t>Self-powered or passive point-source speakers for small to medium rooms.</t>
  </si>
  <si>
    <t>2 to 4 tops | 1 to 2 subs | Processor | Cabling.</t>
  </si>
  <si>
    <t>5000.01.03-XPMS-001</t>
  </si>
  <si>
    <t>Direct Box - DI</t>
  </si>
  <si>
    <t>Active or passive direct injection box for instruments and playback.</t>
  </si>
  <si>
    <t>Radial JDI | Radial J48 | Countryman Type 85 | BSS AR-133.</t>
  </si>
  <si>
    <t>5000.01.03-XPMS-002</t>
  </si>
  <si>
    <t>Microphone - Instrument</t>
  </si>
  <si>
    <t>Specialized microphone for amps, acoustic instruments, and overheads.</t>
  </si>
  <si>
    <t>Shure SM57 | Sennheiser e906 | AKG C414 | Neumann KM184.</t>
  </si>
  <si>
    <t>5000.01.03-XPMS-003</t>
  </si>
  <si>
    <t>Microphone - Vocal - Wired</t>
  </si>
  <si>
    <t>BUD-0095</t>
  </si>
  <si>
    <t>Professional dynamic or condenser vocal microphone.</t>
  </si>
  <si>
    <t>Shure SM58 | Sennheiser e935 | Neumann KMS 105.</t>
  </si>
  <si>
    <t>Rigging Engineering</t>
  </si>
  <si>
    <t>Microphone - Wireless System</t>
  </si>
  <si>
    <t>5000.52.03</t>
  </si>
  <si>
    <t>Professional wireless handheld or bodypack system.</t>
  </si>
  <si>
    <t>Shure ULXD | Sennheiser EW-DX | Shure Axient.</t>
  </si>
  <si>
    <t>5000.01.03-XPMS-005</t>
  </si>
  <si>
    <t>Microphone Kit - Drum</t>
  </si>
  <si>
    <t>Complete drum mic package for live performance.</t>
  </si>
  <si>
    <t>Shure DMK57-52 | Audix DP7 | Sennheiser e600.</t>
  </si>
  <si>
    <t>5000.01.04-XPMS-001</t>
  </si>
  <si>
    <t>Mixing Console - Large</t>
  </si>
  <si>
    <t>Full-scale digital mixer for concerts and festivals.</t>
  </si>
  <si>
    <t>48 to 96 or more input channels | Multiple mix buses | Redundancy.</t>
  </si>
  <si>
    <t>5000.01.04-XPMS-002</t>
  </si>
  <si>
    <t>Mixing Console - Small</t>
  </si>
  <si>
    <t>Compact digital mixer for corporate and small events.</t>
  </si>
  <si>
    <t>16 to 32 input channels | Built-in effects | Dante optional.</t>
  </si>
  <si>
    <t>5000.01.05-XPMS-001</t>
  </si>
  <si>
    <t>5000.01.05-XPMS-002</t>
  </si>
  <si>
    <t>5000.01.06-XOS-001</t>
  </si>
  <si>
    <t>Immersive or Spatial Audio · Base</t>
  </si>
  <si>
    <t>Stereo zone audio for lounge listening.</t>
  </si>
  <si>
    <t>Zone: Exhibition Room. Tier fit: T3; T4. Upgrades: Object-based content design. Add-ons: Headphone spatial mix. Substitutions: Standard stereo zones.</t>
  </si>
  <si>
    <t>SND-05</t>
  </si>
  <si>
    <t>BUD-0096</t>
  </si>
  <si>
    <t>5000.01.06-XOS-002</t>
  </si>
  <si>
    <t>Immersive or Spatial Audio · Elevated</t>
  </si>
  <si>
    <t>6000.01 Event Operations &amp; Production Management</t>
  </si>
  <si>
    <t>Production Management</t>
  </si>
  <si>
    <t>6000.01.01</t>
  </si>
  <si>
    <t>Multi-speaker spatial audio in a feature zone.</t>
  </si>
  <si>
    <t>5000.01.06-XOS-003</t>
  </si>
  <si>
    <t>Immersive or Spatial Audio · Premium</t>
  </si>
  <si>
    <t>Full immersive spatial-audio room with object-based content design.</t>
  </si>
  <si>
    <t>5000.01.06-XPMS-001</t>
  </si>
  <si>
    <t>Spatial or Immersive Audio System</t>
  </si>
  <si>
    <t>Object-based / immersive audio system.</t>
  </si>
  <si>
    <t>5000.02.01-XOS-001</t>
  </si>
  <si>
    <t>Artist-Themed Palette · Base</t>
  </si>
  <si>
    <t>Static color wash drawn from the artist's brand palette.</t>
  </si>
  <si>
    <t>Zone: Main Stage and Bar. Tier fit: T1; T4. Upgrades: Set-synced color choreography. Add-ons: Custom gobo set. Substitutions: Brand green/black wash.</t>
  </si>
  <si>
    <t>SGT-40</t>
  </si>
  <si>
    <t>5000.02.01-XOS-002</t>
  </si>
  <si>
    <t>Artist-Themed Palette · Elevated</t>
  </si>
  <si>
    <t>Multi-state artist palette with scene changes across the night.</t>
  </si>
  <si>
    <t>5000.02.01-XOS-003</t>
  </si>
  <si>
    <t>Artist-Themed Palette · Premium</t>
  </si>
  <si>
    <t>Choreographed artist-palette show synced to set moments.</t>
  </si>
  <si>
    <t>5000.02.01-GHXST-001</t>
  </si>
  <si>
    <t>Blacklight - UV</t>
  </si>
  <si>
    <t>UV and blacklight fixture for glow effects and UV-reactive decor.</t>
  </si>
  <si>
    <t>LED bar or LED flood | 2ft or 4ft length.</t>
  </si>
  <si>
    <t>TECH-LITE-STAT-007 · 5000.040.00</t>
  </si>
  <si>
    <t>Blinder - Audience</t>
  </si>
  <si>
    <t>High-intensity audience blinder for dramatic wash effects.</t>
  </si>
  <si>
    <t>2-lite or 4-lite | DWE lamps.</t>
  </si>
  <si>
    <t>TECH-LITE-STAT-004 · 5000.040.00</t>
  </si>
  <si>
    <t>5000.02.01-XOS-004</t>
  </si>
  <si>
    <t>Brand Wash (Green or Black) · Base</t>
  </si>
  <si>
    <t>Spotify-green and warm-white uplight wash across key walls.</t>
  </si>
  <si>
    <t>Zone: All Zones. Tier fit: T1; T4. Upgrades: Pixel-mapped brand states. Add-ons: Logo gobo projection. Substitutions: Artist-themed palette wash.</t>
  </si>
  <si>
    <t>BUD-0097</t>
  </si>
  <si>
    <t>SGT-39</t>
  </si>
  <si>
    <t>5000.02.01-XOS-005</t>
  </si>
  <si>
    <t>Brand Wash (Green or Black) · Elevated</t>
  </si>
  <si>
    <t>6000.02 Logistics &amp; Transport</t>
  </si>
  <si>
    <t>Layered green/black wash with accent pools and a branded gobo.</t>
  </si>
  <si>
    <t>5000.02.01-XOS-006</t>
  </si>
  <si>
    <t>Brand Wash (Green or Black) · Premium</t>
  </si>
  <si>
    <t>Full pixel-mapped brand environment with timecoded green/black states.</t>
  </si>
  <si>
    <t>5000.02.01-XPMS-001</t>
  </si>
  <si>
    <t>Console - Lighting</t>
  </si>
  <si>
    <t>Professional lighting control console.</t>
  </si>
  <si>
    <t>MA Lighting, ChamSys, ETC Eos, or Avolites.</t>
  </si>
  <si>
    <t>5000.02.01-XOS-007</t>
  </si>
  <si>
    <t>Control or FOH · Base</t>
  </si>
  <si>
    <t>Single combined audio/light position with rental consoles.</t>
  </si>
  <si>
    <t>Zone: Main Stage and Bar. Tier fit: T1; T4. Upgrades: Comms / intercom package. Add-ons: Show-caller station. Substitutions: Operator-shared single position.</t>
  </si>
  <si>
    <t>SGT-15</t>
  </si>
  <si>
    <t>5000.02.01-XOS-008</t>
  </si>
  <si>
    <t>Control or FOH · Elevated</t>
  </si>
  <si>
    <t>Dedicated FOH with separate audio and lighting ops and networked control.</t>
  </si>
  <si>
    <t>5000.02.01-XOS-009</t>
  </si>
  <si>
    <t>Control or FOH · Premium</t>
  </si>
  <si>
    <t>Full production control: FOH, monitor world, lighting, video, and show-caller comms.</t>
  </si>
  <si>
    <t>5000.02.01-XPMS-002</t>
  </si>
  <si>
    <t>Dimmer Rack</t>
  </si>
  <si>
    <t>Traditional dimmer rack for conventional incandescent fixtures.</t>
  </si>
  <si>
    <t>6 through 48 channels | 2.4kW or 6kW per channel.</t>
  </si>
  <si>
    <t>5000.02.01-GHXST-003</t>
  </si>
  <si>
    <t>Ellipsoidal - Source Four</t>
  </si>
  <si>
    <t>Conventional or LED ellipsoidal spotlight for key and gobo projection.</t>
  </si>
  <si>
    <t>ETC Source Four | 19, 26, 36, or 50 degree lens.</t>
  </si>
  <si>
    <t>BUD-0098</t>
  </si>
  <si>
    <t>TECH-LITE-STAT-002 · 5000.040.00</t>
  </si>
  <si>
    <t>5000.02.01-XPMS-006</t>
  </si>
  <si>
    <t>Exterior or Entry + Landscape Lighting</t>
  </si>
  <si>
    <t>Flights</t>
  </si>
  <si>
    <t>6000.02.02</t>
  </si>
  <si>
    <t>Facade wash, entry approach + courtyard landscape lighting.</t>
  </si>
  <si>
    <t>5000.02.01-GHXST-004</t>
  </si>
  <si>
    <t>Followspot</t>
  </si>
  <si>
    <t>Manually operated followspot for performer tracking.</t>
  </si>
  <si>
    <t>800W through 2400W | Long-throw and short-throw available.</t>
  </si>
  <si>
    <t>TECH-LITE-STAT-003 · 5000.040.00</t>
  </si>
  <si>
    <t>5000.02.01-XOS-010</t>
  </si>
  <si>
    <t>Golden Hour or Patio · Base</t>
  </si>
  <si>
    <t>Warm string lights and amber wash on the patio.</t>
  </si>
  <si>
    <t>Zone: El Patio. Tier fit: T1; T4. Upgrades: Sunset-matched dimming. Add-ons: Lantern / fixture rental. Substitutions: Cool patio wash.</t>
  </si>
  <si>
    <t>SGT-43</t>
  </si>
  <si>
    <t>5000.02.01-XOS-011</t>
  </si>
  <si>
    <t>Golden Hour or Patio · Elevated</t>
  </si>
  <si>
    <t>Layered golden-hour scene with festoon, uplight, and lantern accents.</t>
  </si>
  <si>
    <t>5000.02.01-XOS-012</t>
  </si>
  <si>
    <t>Golden Hour or Patio · Premium</t>
  </si>
  <si>
    <t>Tuned outdoor scene with sunset-matched dimming and architectural accenting.</t>
  </si>
  <si>
    <t>5000.02.01-XOS-013</t>
  </si>
  <si>
    <t>High-Energy Show · Base</t>
  </si>
  <si>
    <t>Color-changing wash with simple chases for peak moments.</t>
  </si>
  <si>
    <t>Zone: Main Stage and Bar. Tier fit: T2; T4. Upgrades: Laser package; timecode. Add-ons: Audio-reactive control. Substitutions: Ambient-only program.</t>
  </si>
  <si>
    <t>SGT-42</t>
  </si>
  <si>
    <t>5000.02.01-XOS-014</t>
  </si>
  <si>
    <t>High-Energy Show · Elevated</t>
  </si>
  <si>
    <t>Beam and strobe looks with audio-triggered chases.</t>
  </si>
  <si>
    <t>5000.02.01-XOS-015</t>
  </si>
  <si>
    <t>High-Energy Show · Premium</t>
  </si>
  <si>
    <t>BUD-0099</t>
  </si>
  <si>
    <t>Full peak-moment show with movers, strobes, lasers, and timecode.</t>
  </si>
  <si>
    <t>Water Transport</t>
  </si>
  <si>
    <t>5000.02.01-XPMS-005</t>
  </si>
  <si>
    <t>House Ambient or Architectural Lighting</t>
  </si>
  <si>
    <t>6000.02.03</t>
  </si>
  <si>
    <t>All-room ambient incl. dramatic main volume.</t>
  </si>
  <si>
    <t>Main Stage Performance Lighting Rig</t>
  </si>
  <si>
    <t>Performance rig + control.</t>
  </si>
  <si>
    <t>5000.02.01-XPMS-003</t>
  </si>
  <si>
    <t>Node - DMX</t>
  </si>
  <si>
    <t>DMX or network-based lighting signal distribution.</t>
  </si>
  <si>
    <t>2-port through 8-port | sACN or Art-Net.</t>
  </si>
  <si>
    <t>5000.02.01-GHXST-005</t>
  </si>
  <si>
    <t>PAR Can - LED</t>
  </si>
  <si>
    <t>Static LED PAR wash for uplighting, stage wash, or decor.</t>
  </si>
  <si>
    <t>RGBW or RGBAW+UV | Battery-powered option available.</t>
  </si>
  <si>
    <t>TECH-LITE-STAT-001 · 5000.040.00</t>
  </si>
  <si>
    <t>5000.02.01-GHXST-006</t>
  </si>
  <si>
    <t>Pixel Tape - LED</t>
  </si>
  <si>
    <t>Individually addressable LED tape for scenic and decorative effects.</t>
  </si>
  <si>
    <t>5m (16.4ft) per roll | 30, 60, or 144 pixels per meter | RGB or RGBW.</t>
  </si>
  <si>
    <t>TECH-LITE-STAT-008 · 5000.040.00</t>
  </si>
  <si>
    <t>5000.02.01-XPMS-007</t>
  </si>
  <si>
    <t>Podcast Video-Ready Lighting</t>
  </si>
  <si>
    <t>Studio lighting.</t>
  </si>
  <si>
    <t>5000.02.01-XOS-016</t>
  </si>
  <si>
    <t>Stage Lighting Rig · Base</t>
  </si>
  <si>
    <t>Ground-supported uplights and a few moving heads on the stage; basic looks.</t>
  </si>
  <si>
    <t>Zone: Main Stage and Bar. Tier fit: T1; T4. Upgrades: Timecode show programming; haze. Add-ons: Followspot operator. Substitutions: Architectural LFX wash only.</t>
  </si>
  <si>
    <t>SGT-12</t>
  </si>
  <si>
    <t>5000.02.01-XOS-017</t>
  </si>
  <si>
    <t>Stage Lighting Rig · Elevated</t>
  </si>
  <si>
    <t>Front truss with wash, spot, and beam fixtures; programmed looks and color states.</t>
  </si>
  <si>
    <t>5000.02.01-XOS-018</t>
  </si>
  <si>
    <t>Stage Lighting Rig · Premium</t>
  </si>
  <si>
    <t>Full overhead rig with movers, beams, strobes, hazers, and a timecoded show on console.</t>
  </si>
  <si>
    <t>5000.02.01-GHXST-007</t>
  </si>
  <si>
    <t>String Lights - Bistro</t>
  </si>
  <si>
    <t>BUD-0100</t>
  </si>
  <si>
    <t>Decorative string lights for ambiance and outdoor areas.</t>
  </si>
  <si>
    <t>48ft or 100ft | LED Edison bulbs.</t>
  </si>
  <si>
    <t>TECH-LITE-STAT-006 · 5000.040.00</t>
  </si>
  <si>
    <t>Ground Transport</t>
  </si>
  <si>
    <t>5000.02.01-GHXST-008</t>
  </si>
  <si>
    <t>6000.02.04</t>
  </si>
  <si>
    <t>Strobe - DMX</t>
  </si>
  <si>
    <t>High-intensity strobe fixture for dramatic flash effects.</t>
  </si>
  <si>
    <t>LED or xenon | DMX controlled.</t>
  </si>
  <si>
    <t>TECH-LITE-STAT-005 · 5000.040.00</t>
  </si>
  <si>
    <t>5000.02.01-XOS-019</t>
  </si>
  <si>
    <t>Warm Ambient Lounge · Base</t>
  </si>
  <si>
    <t>Amber and warm-white pools for lounge and bar zones.</t>
  </si>
  <si>
    <t>Zone: El Patio. Tier fit: T1; T4. Upgrades: Day-to-night dimming program. Add-ons: Pin-spot table lighting. Substitutions: Cool minimal wash.</t>
  </si>
  <si>
    <t>SGT-41</t>
  </si>
  <si>
    <t>5000.02.01-XOS-020</t>
  </si>
  <si>
    <t>Warm Ambient Lounge · Elevated</t>
  </si>
  <si>
    <t>Layered warm wash with candle-level accents and pin spots.</t>
  </si>
  <si>
    <t>5000.02.01-XOS-021</t>
  </si>
  <si>
    <t>Warm Ambient Lounge · Premium</t>
  </si>
  <si>
    <t>Tunable warm scene program with dimming curves for day-to-night.</t>
  </si>
  <si>
    <t>5000.02.02-XPMS-009</t>
  </si>
  <si>
    <t>2-Lite Blinder Fixture</t>
  </si>
  <si>
    <t>Audience blinder, two-lamp, for impact looks and crowd light.</t>
  </si>
  <si>
    <t>5000.02.02-XPMS-011</t>
  </si>
  <si>
    <t>Exterior Architectural Wash Fixture</t>
  </si>
  <si>
    <t>IP-rated color wash fixture for facades, trees, and exterior features.</t>
  </si>
  <si>
    <t>5000.02.02-XPMS-010</t>
  </si>
  <si>
    <t>Festoon String Lighting - 100ft</t>
  </si>
  <si>
    <t>Commercial festoon string with warm LED lamps for canopies and perimeters.</t>
  </si>
  <si>
    <t>5000.02.02-XPMS-006</t>
  </si>
  <si>
    <t>Follow Spot - 1200W LED Long Throw</t>
  </si>
  <si>
    <t>BUD-0101</t>
  </si>
  <si>
    <t>Long-throw LED followspot with stand; operator quoted separately.</t>
  </si>
  <si>
    <t>Cars &amp; Trucks</t>
  </si>
  <si>
    <t>5000.02.02-XPMS-007</t>
  </si>
  <si>
    <t>LED Batten or Strip Fixture - 1m</t>
  </si>
  <si>
    <t>6000.02.05</t>
  </si>
  <si>
    <t>One-meter pixel-mappable LED batten for stage and scenic accents.</t>
  </si>
  <si>
    <t>5000.02.02-XPMS-008</t>
  </si>
  <si>
    <t>LED Ellipsoidal - Leko Profile</t>
  </si>
  <si>
    <t>LED profile fixture with shutters and gobo slot for keys, gobos, and specials.</t>
  </si>
  <si>
    <t>5000.02.02-XPMS-001</t>
  </si>
  <si>
    <t>Moving Head - Beam</t>
  </si>
  <si>
    <t>Tight-beam automated fixture for aerial effects.</t>
  </si>
  <si>
    <t>230 to 440W | Narrow beam angle | Prism effects.</t>
  </si>
  <si>
    <t>5000.02.02-XPMS-002</t>
  </si>
  <si>
    <t>Moving Head - Profile</t>
  </si>
  <si>
    <t>Automated profile fixture with framing shutters.</t>
  </si>
  <si>
    <t>600 to 1200W | Framing shutters | Gobos | CMY and CTO.</t>
  </si>
  <si>
    <t>5000.02.02-XPMS-003</t>
  </si>
  <si>
    <t>Moving Head - Spot</t>
  </si>
  <si>
    <t>Automated spot fixture with gobo, prism, and CMY color mixing.</t>
  </si>
  <si>
    <t>300 to 1400W | CMY or RGBW | Gobos | Prism | Frost.</t>
  </si>
  <si>
    <t>Moving Head - Wash</t>
  </si>
  <si>
    <t>Automated LED wash fixture for stage and event lighting.</t>
  </si>
  <si>
    <t>19 to 37 RGBW LEDs | 15 to 60 degree zoom | DMX and RDM.</t>
  </si>
  <si>
    <t>5000.02.02-XPMS-005</t>
  </si>
  <si>
    <t>Wash Bar - LED</t>
  </si>
  <si>
    <t>Linear LED wash fixture for wall wash or cyclorama lighting.</t>
  </si>
  <si>
    <t>1 to 4ft lengths | RGBW or RGBAW+UV | DMX.</t>
  </si>
  <si>
    <t>5000.03.01-XPMS-001</t>
  </si>
  <si>
    <t>BUD-0102</t>
  </si>
  <si>
    <t>Utility Vehicles</t>
  </si>
  <si>
    <t>6000.02.06</t>
  </si>
  <si>
    <t>5000.03.01-XPMS-002</t>
  </si>
  <si>
    <t>5000.03.01-XPMS-003</t>
  </si>
  <si>
    <t>5000.03.01-XPMS-004</t>
  </si>
  <si>
    <t>5000.03.01-XPMS-005</t>
  </si>
  <si>
    <t>5000.03.01-XPMS-006</t>
  </si>
  <si>
    <t>5000.03.01-XPMS-007</t>
  </si>
  <si>
    <t>Podcast Multicam Camera + Capture</t>
  </si>
  <si>
    <t>Multicam capture package.</t>
  </si>
  <si>
    <t>5000.03.02-XPMS-005</t>
  </si>
  <si>
    <t>Laser Projector - 20K Lumen</t>
  </si>
  <si>
    <t>20,000-lumen laser projector with lens for mapping and large-surface projection.</t>
  </si>
  <si>
    <t>BUD-0103</t>
  </si>
  <si>
    <t>5000.03.02-XPMS-001</t>
  </si>
  <si>
    <t>Projection Mapping</t>
  </si>
  <si>
    <t>Custom projection mapping on architectural surfaces or objects.</t>
  </si>
  <si>
    <t>Single through multi-projector | Interactive available.</t>
  </si>
  <si>
    <t>5000.03.02-XOS-001</t>
  </si>
  <si>
    <t>Projection or Projection Mapping · Base</t>
  </si>
  <si>
    <t>Single short-throw projector on a feature wall; looping content.</t>
  </si>
  <si>
    <t>Zone: Exhibition Room. Tier fit: T2; T4. Upgrades: 360 mapped room; live trigger. Add-ons: Content design package. Substitutions: LED video wall.</t>
  </si>
  <si>
    <t>SGT-14</t>
  </si>
  <si>
    <t>5000.03.02-XOS-002</t>
  </si>
  <si>
    <t>Projection or Projection Mapping · Elevated</t>
  </si>
  <si>
    <t>Dual-projector blend across a large surface with mapped content.</t>
  </si>
  <si>
    <t>5000.03.02-XOS-003</t>
  </si>
  <si>
    <t>Projection or Projection Mapping · Premium</t>
  </si>
  <si>
    <t>Full-room 360 projection mapping with custom motion content and live triggering.</t>
  </si>
  <si>
    <t>5000.03.02-XPMS-002</t>
  </si>
  <si>
    <t>5000.03.02-XPMS-003</t>
  </si>
  <si>
    <t>5000.03.02-XPMS-004</t>
  </si>
  <si>
    <t>Screen - Projection</t>
  </si>
  <si>
    <t>Front or rear projection screen for presentations or IMAG.</t>
  </si>
  <si>
    <t>8ft through 20ft and above diagonal | Fast-fold or truss.</t>
  </si>
  <si>
    <t>5000.04.01-XOS-001</t>
  </si>
  <si>
    <t>360 Center Stage (In-the-Round) · Base</t>
  </si>
  <si>
    <t>BUD-0104</t>
  </si>
  <si>
    <t>Round 14ft center riser with audience on all sides; ground-supported lighting halo above.</t>
  </si>
  <si>
    <t>Zone: Main Stage and Bar. Tier fit: T3; T4. Upgrades: Rotating deck motor; floor projection ring. Add-ons: Aerial rig point for performer. Substitutions: Runway / catwalk T-stage.</t>
  </si>
  <si>
    <t>Specialty Vehicles</t>
  </si>
  <si>
    <t>SGT-03</t>
  </si>
  <si>
    <t>6000.02.08</t>
  </si>
  <si>
    <t>5000.04.01-XOS-002</t>
  </si>
  <si>
    <t>360 Center Stage (In-the-Round) · Elevated</t>
  </si>
  <si>
    <t>20ft rotating center stage with circular LED skirt and overhead truss ring with moving lights.</t>
  </si>
  <si>
    <t>5000.04.01-XOS-003</t>
  </si>
  <si>
    <t>360 Center Stage (In-the-Round) · Premium</t>
  </si>
  <si>
    <t>Kinetic in-the-round altar with rotating deck, suspended LED halo, and floor projection apron.</t>
  </si>
  <si>
    <t>5000.04.01-XOS-004</t>
  </si>
  <si>
    <t>Amphitheater or Tiered Seating · Base</t>
  </si>
  <si>
    <t>Two-tier rented seating risers fanned toward a ground stage; aisle lighting.</t>
  </si>
  <si>
    <t>Zone: Main Stage and Bar. Tier fit: T2; T4. Upgrades: Upholstered seat upgrade; rail LED. Add-ons: Cup-holder seat tablets. Substitutions: Cabaret cluster seating.</t>
  </si>
  <si>
    <t>SGT-05</t>
  </si>
  <si>
    <t>5000.04.01-XOS-005</t>
  </si>
  <si>
    <t>Amphitheater or Tiered Seating · Elevated</t>
  </si>
  <si>
    <t>Three-tier curved seating bank with upholstered chairs and tiered rail lighting.</t>
  </si>
  <si>
    <t>5000.04.01-XOS-006</t>
  </si>
  <si>
    <t>Amphitheater or Tiered Seating · Premium</t>
  </si>
  <si>
    <t>Sculptural curved amphitheater build with integrated step lighting, VIP front bowl, and rail-mounted LED.</t>
  </si>
  <si>
    <t>5000.04.01-XPMS-001</t>
  </si>
  <si>
    <t>Backdrop - Custom Print</t>
  </si>
  <si>
    <t>Custom printed fabric or vinyl stage backdrop.</t>
  </si>
  <si>
    <t>10x20 through custom size | Various materials.</t>
  </si>
  <si>
    <t>5000.04.01-XOS-007</t>
  </si>
  <si>
    <t>Box Theater or Black Box · Base</t>
  </si>
  <si>
    <t>Flat-floor blackout room; movable seating; portable riser for talent; full light control.</t>
  </si>
  <si>
    <t>Zone: Exhibition Room. Tier fit: T1; T3. Upgrades: Retractable seating system; quad-wall projection. Add-ons: Acoustic drape upgrade. Substitutions: Amphitheater tiered seating.</t>
  </si>
  <si>
    <t>SGT-04</t>
  </si>
  <si>
    <t>5000.04.01-XOS-008</t>
  </si>
  <si>
    <t>Box Theater or Black Box · Elevated</t>
  </si>
  <si>
    <t>Tiered modular seating risers (2; 3 rows), draped walls, and a defined performance pocket.</t>
  </si>
  <si>
    <t>5000.04.01-XOS-009</t>
  </si>
  <si>
    <t>Box Theater or Black Box · Premium</t>
  </si>
  <si>
    <t>Convertible black box with retractable seating bank, surround drape track, and projection on all four walls.</t>
  </si>
  <si>
    <t>BUD-0105</t>
  </si>
  <si>
    <t>5000.04.01-XOS-010</t>
  </si>
  <si>
    <t>Elevated Proscenium Stage · Base</t>
  </si>
  <si>
    <t>6000.03 Labor &amp; Crewing</t>
  </si>
  <si>
    <t>Department Heads</t>
  </si>
  <si>
    <t>6000.03.01</t>
  </si>
  <si>
    <t>36; 42in elevated stage at the nave head; rental decking, stairs, and pipe-and-drape surround.</t>
  </si>
  <si>
    <t>Zone: Main Stage and Bar. Tier fit: T2; T4. Upgrades: Motorized reveal curtain; thrust extension. Add-ons: Confidence monitor; teleprompter. Substitutions: 360 center stage (in-the-round).</t>
  </si>
  <si>
    <t>SGT-02</t>
  </si>
  <si>
    <t>5000.04.01-XOS-011</t>
  </si>
  <si>
    <t>Elevated Proscenium Stage · Elevated</t>
  </si>
  <si>
    <t>48in stage with hard scenic proscenium frame, side fills, and branded header valance.</t>
  </si>
  <si>
    <t>5000.04.01-XOS-012</t>
  </si>
  <si>
    <t>Elevated Proscenium Stage · Premium</t>
  </si>
  <si>
    <t>Architectural elevated stage with sculptural proscenium, integrated LED reveal, and orchestra-style downstage thrust.</t>
  </si>
  <si>
    <t>5000.04.01-XOS-013</t>
  </si>
  <si>
    <t>Ground-Level Stage · Base</t>
  </si>
  <si>
    <t>Low-rise 12in deck stage on the sanctuary floor; audience on the same plane; intimate club-floor feel.</t>
  </si>
  <si>
    <t>Zone: Main Stage and Bar. Tier fit: T1; T4. Upgrades: LED stage-front ribbon; rotating turntable riser. Add-ons: DJ booth scenic wrap; B-stage spur. Substitutions: Black box flat-floor (no deck).</t>
  </si>
  <si>
    <t>SGT-01</t>
  </si>
  <si>
    <t>5000.04.01-XOS-014</t>
  </si>
  <si>
    <t>Ground-Level Stage · Elevated</t>
  </si>
  <si>
    <t>16; 24in deck with skirted fascia, monitor wedges, and a defined DJ/performer zone; clear sightline lane.</t>
  </si>
  <si>
    <t>5000.04.01-XOS-015</t>
  </si>
  <si>
    <t>Ground-Level Stage · Premium</t>
  </si>
  <si>
    <t>Custom-fabricated floor stage with integrated LED fascia, riser-built DJ altar, and surround standing pit.</t>
  </si>
  <si>
    <t>5000.04.01-XPMS-002</t>
  </si>
  <si>
    <t>Pipe and Drape</t>
  </si>
  <si>
    <t>Adjustable pipe and drape system for masking and backdrop.</t>
  </si>
  <si>
    <t>8 to 20ft uprights | Various drape colors and fabrics.</t>
  </si>
  <si>
    <t>5000.04.01-XPMS-003</t>
  </si>
  <si>
    <t>Ramp - Photo Pit</t>
  </si>
  <si>
    <t>ADA-compliant ramp from stage to crowd barricade for photographers.</t>
  </si>
  <si>
    <t>4ft wide | 1:12 slope | Non-slip surface | Handrails.</t>
  </si>
  <si>
    <t>5000.04.01-XOS-016</t>
  </si>
  <si>
    <t>BUD-0106</t>
  </si>
  <si>
    <t>Runway or Catwalk (T-Stage) · Base</t>
  </si>
  <si>
    <t>Straight 24ft runway off a ground stage; matte deck; edge lighting.</t>
  </si>
  <si>
    <t>Zone: Main Stage and Bar. Tier fit: T3; T4. Upgrades: LED floor tiles; mirror deck finish. Add-ons: Branded runway graphic. Substitutions: Ground-level stage.</t>
  </si>
  <si>
    <t>SGT-06</t>
  </si>
  <si>
    <t>Certified Operators</t>
  </si>
  <si>
    <t>5000.04.01-XOS-017</t>
  </si>
  <si>
    <t>6000.03.02</t>
  </si>
  <si>
    <t>Runway or Catwalk (T-Stage) · Elevated</t>
  </si>
  <si>
    <t>T-shaped runway with branded vinyl deck graphic and pixel-tape edge.</t>
  </si>
  <si>
    <t>5000.04.01-XOS-018</t>
  </si>
  <si>
    <t>Runway or Catwalk (T-Stage) · Premium</t>
  </si>
  <si>
    <t>Mirror-finish runway with embedded LED floor, end-cap reveal, and flanking standing pits.</t>
  </si>
  <si>
    <t>5000.04.01-XPMS-004</t>
  </si>
  <si>
    <t>Skirting - Stage</t>
  </si>
  <si>
    <t>Fabric skirting to conceal stage legs and understructure.</t>
  </si>
  <si>
    <t>Poly-knit, velour, box pleat, or shirred.</t>
  </si>
  <si>
    <t>5000.04.02-XPMS-001</t>
  </si>
  <si>
    <t>Riser - Drum</t>
  </si>
  <si>
    <t>Rolling riser platform for backline, drums, or equipment.</t>
  </si>
  <si>
    <t>6x6 or 8x8 | 8 to 24in height | Carpet top | Locking casters.</t>
  </si>
  <si>
    <t>5000.04.02-XPMS-002</t>
  </si>
  <si>
    <t>Runway - Stage</t>
  </si>
  <si>
    <t>Extended stage platform for fashion, performance, or audience interaction.</t>
  </si>
  <si>
    <t>4ft wide | 8ft sections | With skirting | Lit or unlit.</t>
  </si>
  <si>
    <t>5000.04.02-XPMS-003</t>
  </si>
  <si>
    <t>Shell - Acoustic</t>
  </si>
  <si>
    <t>Portable acoustic shell panels for orchestral and acoustic performance.</t>
  </si>
  <si>
    <t>Wenger, StageRight, or custom | Ceiling and side panels.</t>
  </si>
  <si>
    <t>5000.04.02-XPMS-004</t>
  </si>
  <si>
    <t>Stage Deck - 4x4</t>
  </si>
  <si>
    <t>4ft x 4ft modular stage deck for fills and odd shapes.</t>
  </si>
  <si>
    <t>4x4ft | Same heights as 4x8 | Carpet or painted.</t>
  </si>
  <si>
    <t>5000.04.02-XPMS-005</t>
  </si>
  <si>
    <t>Stage Deck - 4x8</t>
  </si>
  <si>
    <t>Standard 4ft x 8ft modular stage deck.</t>
  </si>
  <si>
    <t>4x8ft | 16in, 24in, 32in, or 48in leg heights.</t>
  </si>
  <si>
    <t>5000.04.02-XPMS-006</t>
  </si>
  <si>
    <t>Stage Platform · Adjustable Height Deck (6 Ft×1 Ft4 In)</t>
  </si>
  <si>
    <t>BUD-0107</t>
  </si>
  <si>
    <t>Main stage centerpiece for hosts, DJ sets, remarks.</t>
  </si>
  <si>
    <t>5000.04.02-XPMS-007</t>
  </si>
  <si>
    <t>Event Staff</t>
  </si>
  <si>
    <t>Stairs - Stage</t>
  </si>
  <si>
    <t>6000.03.03</t>
  </si>
  <si>
    <t>Portable staircase for stage access.</t>
  </si>
  <si>
    <t>2-step through 4-step | Handrails and ADA ramp available.</t>
  </si>
  <si>
    <t>Chain Motor - Half Ton</t>
  </si>
  <si>
    <t>Half-ton (1,000 lb) electric chain hoist for lighting and scenic rigging.</t>
  </si>
  <si>
    <t>1/2 ton capacity | 60ft chain | Variable speed.</t>
  </si>
  <si>
    <t>5000.05.01-XPMS-002</t>
  </si>
  <si>
    <t>Chain Motor - One Ton</t>
  </si>
  <si>
    <t>One ton (2,000 lb) electric chain hoist for heavy loads.</t>
  </si>
  <si>
    <t>1 ton capacity | 60ft chain | Variable speed.</t>
  </si>
  <si>
    <t>5000.05.01-XPMS-003</t>
  </si>
  <si>
    <t>Tower - Ground Support</t>
  </si>
  <si>
    <t>Freestanding truss tower system requiring no ceiling rigging.</t>
  </si>
  <si>
    <t>Base plates, towers, sleeves, top truss, outriggers.</t>
  </si>
  <si>
    <t>5000.05.02-XPMS-002</t>
  </si>
  <si>
    <t>AV Rigging or Mounting or Install Labor</t>
  </si>
  <si>
    <t>AV rig and mount labor.</t>
  </si>
  <si>
    <t>5000.05.02-XPMS-001</t>
  </si>
  <si>
    <t>Hardware Bundle - Rigging</t>
  </si>
  <si>
    <t>Assorted rigging hardware including shackles, spansets, steels, and turnbuckles.</t>
  </si>
  <si>
    <t>Rated WLL per component | Steel or aluminum.</t>
  </si>
  <si>
    <t>5000.05.03-XPMS-001</t>
  </si>
  <si>
    <t>Truss - 12in Box</t>
  </si>
  <si>
    <t>12-inch aluminum box truss for light-duty spans.</t>
  </si>
  <si>
    <t>10ft, 8ft, 5ft, 4ft, or 2.5ft sections | 6061-T6 aluminum.</t>
  </si>
  <si>
    <t>5000.05.03-XPMS-002</t>
  </si>
  <si>
    <t>Truss - 20.5in Box</t>
  </si>
  <si>
    <t>20.5-inch aluminum box truss for medium-duty stage and lighting.</t>
  </si>
  <si>
    <t>BUD-0108</t>
  </si>
  <si>
    <t>10ft, 8ft, or 5ft sections | Spigoted | Various brands.</t>
  </si>
  <si>
    <t>5000.05.03-XPMS-003</t>
  </si>
  <si>
    <t>Specialty Staff</t>
  </si>
  <si>
    <t>Truss - 30in GP</t>
  </si>
  <si>
    <t>6000.03.04</t>
  </si>
  <si>
    <t>30-inch general purpose truss for heavy-duty spans and ground support.</t>
  </si>
  <si>
    <t>10ft, 8ft, or 5ft sections | GP towers and sleeve blocks.</t>
  </si>
  <si>
    <t>5000.05.03-XPMS-004</t>
  </si>
  <si>
    <t>Truss - Circle</t>
  </si>
  <si>
    <t>Pre-curved truss sections for circular or custom shapes.</t>
  </si>
  <si>
    <t>Various radii | 12in, 20.5in, or 30in chord sizes.</t>
  </si>
  <si>
    <t>5000.06.01-XPMS-001</t>
  </si>
  <si>
    <t>5000.06.01-XPMS-002</t>
  </si>
  <si>
    <t>5000.06.01-XPMS-003</t>
  </si>
  <si>
    <t>Distribution Box - Power</t>
  </si>
  <si>
    <t>Temporary power distribution unit with circuit breakers.</t>
  </si>
  <si>
    <t>100A through 800A | Cam-lock or pin and sleeve.</t>
  </si>
  <si>
    <t>5000.06.01-XPMS-004</t>
  </si>
  <si>
    <t>5000.06.01-XPMS-005</t>
  </si>
  <si>
    <t>5000.06.01-XPMS-006</t>
  </si>
  <si>
    <t>Tie-In - Electrical</t>
  </si>
  <si>
    <t>Licensed electrician to connect temporary power to permanent utility.</t>
  </si>
  <si>
    <t>BUD-0109</t>
  </si>
  <si>
    <t>100A through 800A and above service.</t>
  </si>
  <si>
    <t>5000.07.01-XPMS-009</t>
  </si>
  <si>
    <t>Atmospherics or SFX (Placeholder)</t>
  </si>
  <si>
    <t>Technical Crew</t>
  </si>
  <si>
    <t>6000.03.05</t>
  </si>
  <si>
    <t>N/A Phase 1.</t>
  </si>
  <si>
    <t>5000.07.01-XPMS-001</t>
  </si>
  <si>
    <t>Confetti Cannon</t>
  </si>
  <si>
    <t>Confetti or streamer launcher for celebrations and effects.</t>
  </si>
  <si>
    <t>Handheld, electric continuous, DMX, or CO2-powered.</t>
  </si>
  <si>
    <t>5000.07.01-XPMS-002</t>
  </si>
  <si>
    <t>Cryo Jet - CO2</t>
  </si>
  <si>
    <t>High-pressure CO2 effect for stage bursts and crowd interaction.</t>
  </si>
  <si>
    <t>Single jet or dual cannon | With LED | DMX triggered.</t>
  </si>
  <si>
    <t>5000.07.01-XPMS-003</t>
  </si>
  <si>
    <t>Flame Effect - Propane</t>
  </si>
  <si>
    <t>Propane or electric flame effect for stage pyrotechnics.</t>
  </si>
  <si>
    <t>Propane or electric | DMX-controlled | 2 to 10ft column height.</t>
  </si>
  <si>
    <t>5000.07.01-XPMS-004</t>
  </si>
  <si>
    <t>Fog Machine</t>
  </si>
  <si>
    <t>Ground fog or standard fog machine for stage effects.</t>
  </si>
  <si>
    <t>Standard glycol, low-lying CO2, or fazer.</t>
  </si>
  <si>
    <t>5000.07.01-XPMS-005</t>
  </si>
  <si>
    <t>Hazer - DMX</t>
  </si>
  <si>
    <t>Professional hazer for beam visibility and atmospheric effects.</t>
  </si>
  <si>
    <t>Oil-based or water-based | DMX controlled.</t>
  </si>
  <si>
    <t>5000.07.01-XPMS-006</t>
  </si>
  <si>
    <t>Laser - Show</t>
  </si>
  <si>
    <t>Professional show laser for aerial effects and ILDA graphics.</t>
  </si>
  <si>
    <t>Single color through full-color RGB | ILDA graphics capable.</t>
  </si>
  <si>
    <t>5000.07.01-XPMS-008</t>
  </si>
  <si>
    <t>Professional Bubble Machine</t>
  </si>
  <si>
    <t>High-output bubble machine with fluid for ambient and reveal moments.</t>
  </si>
  <si>
    <t>5000.07.01-XPMS-007</t>
  </si>
  <si>
    <t>Spark Machine - Cold</t>
  </si>
  <si>
    <t>Non-flammable titanium spark effect machine for indoor or outdoor use.</t>
  </si>
  <si>
    <t>1 to 5 meter height | DMX triggered | Cold to touch.</t>
  </si>
  <si>
    <t>BUD-0110</t>
  </si>
  <si>
    <t>5000.08.01-XPMS-009</t>
  </si>
  <si>
    <t>Broadcast Master Delivery</t>
  </si>
  <si>
    <t>Staff Apparel</t>
  </si>
  <si>
    <t>Conform, QC and delivery of broadcast or platform masters to the specification of each receiving outlet.</t>
  </si>
  <si>
    <t>6000.03.06</t>
  </si>
  <si>
    <t>5000.08.01-XPMS-001</t>
  </si>
  <si>
    <t>5000.08.01-XPMS-006</t>
  </si>
  <si>
    <t>Camera Operator</t>
  </si>
  <si>
    <t>Operated camera position for IMAG, capture, or broadcast; 10-hr day.</t>
  </si>
  <si>
    <t>5000.08.01-XPMS-008</t>
  </si>
  <si>
    <t>Capture &amp; Broadcast Design</t>
  </si>
  <si>
    <t>Specification of camera positions, capture formats, audio splits, redundancy and delivery paths for post-event content. Amplification cannot be retrofitted: a camera position not designed in is unrecoverable after doors.</t>
  </si>
  <si>
    <t>5000.08.01-XPMS-007</t>
  </si>
  <si>
    <t>Drone Aerial Capture Package</t>
  </si>
  <si>
    <t>Part 107 pilot with cinema drone, permits, and insurance for aerial capture.</t>
  </si>
  <si>
    <t>5000.08.01-XPMS-002</t>
  </si>
  <si>
    <t>5000.08.01-XPMS-004</t>
  </si>
  <si>
    <t>PTZ Camera Kit</t>
  </si>
  <si>
    <t>Pan-tilt-zoom broadcast camera with controller and SDI/NDI output.</t>
  </si>
  <si>
    <t>5000.08.01-XPMS-005</t>
  </si>
  <si>
    <t>Redundant Streaming Encoder Kit</t>
  </si>
  <si>
    <t>Bonded-cellular or dual-path encoder kit for broadcast-grade streaming.</t>
  </si>
  <si>
    <t>5000.08.01-XPMS-003</t>
  </si>
  <si>
    <t>BUD-0111</t>
  </si>
  <si>
    <t>Stagehands</t>
  </si>
  <si>
    <t>6000.03.07</t>
  </si>
  <si>
    <t>5000.09.01-XPMS-003</t>
  </si>
  <si>
    <t>Cue Light &amp; Calling System Kit</t>
  </si>
  <si>
    <t>Stage-manager calling desk with cue light stations and backstage signaling.</t>
  </si>
  <si>
    <t>5000.09.01-XPMS-005</t>
  </si>
  <si>
    <t>Playback Operator</t>
  </si>
  <si>
    <t>Operator for QLab / media-server playback, cue programming, and show execution; 10-hr day.</t>
  </si>
  <si>
    <t>5000.09.01-XPMS-004</t>
  </si>
  <si>
    <t>SMPTE or MIDI Interface Kit</t>
  </si>
  <si>
    <t>Interface and conversion kit linking timecode, MIDI show control, and OSC between systems.</t>
  </si>
  <si>
    <t>5000.09.01-XPMS-001</t>
  </si>
  <si>
    <t>Show Control Computer - QLab Rig Redundant</t>
  </si>
  <si>
    <t>Primary plus hot-backup Mac playback rig with QLab licenses, audio and MIDI I/O.</t>
  </si>
  <si>
    <t>5000.09.01-XPMS-002</t>
  </si>
  <si>
    <t>Timecode Generator &amp; Distribution Kit</t>
  </si>
  <si>
    <t>SMPTE LTC generation and distribution to audio, lighting, video, and SFX departments.</t>
  </si>
  <si>
    <t>5000.10.01-XPMS-001</t>
  </si>
  <si>
    <t>DJ Booth - Freestanding</t>
  </si>
  <si>
    <t>Freestanding DJ booth furniture with shelf, facade, and cable management.</t>
  </si>
  <si>
    <t>4ft through 8ft width | With facade | Lit or unlit.</t>
  </si>
  <si>
    <t>5000.10.01-XPMS-002</t>
  </si>
  <si>
    <t>DJ Package - Premium</t>
  </si>
  <si>
    <t>Premium DJ setup with 4 CDJs, flagship mixer, monitors, and booth.</t>
  </si>
  <si>
    <t>4x Pioneer CDJ-3000 | Pioneer DJM-V10-LF | 2x Monitors | Custom booth.</t>
  </si>
  <si>
    <t>5000.10.01-XPMS-003</t>
  </si>
  <si>
    <t>DJ Package - Standard</t>
  </si>
  <si>
    <t>Complete DJ setup with 2 CDJs, mixer, monitor, and cabling.</t>
  </si>
  <si>
    <t>2x Pioneer CDJ-3000 | Pioneer DJM-900NXS2 | 1x Monitor.</t>
  </si>
  <si>
    <t>BUD-0112</t>
  </si>
  <si>
    <t>5000.10.01-XPMS-004</t>
  </si>
  <si>
    <t>Turntable Package - Vinyl</t>
  </si>
  <si>
    <t>Vinyl turntable DJ package with mixer and cartridges.</t>
  </si>
  <si>
    <t>2x Technics SL-1200MK7 | Mixer | Cartridges | Slipmats.</t>
  </si>
  <si>
    <t>5000.10.02-XPMS-001</t>
  </si>
  <si>
    <t>Amplifier - Bass</t>
  </si>
  <si>
    <t>Professional bass amplifier head and cabinet for live performance.</t>
  </si>
  <si>
    <t>Various models and configurations.</t>
  </si>
  <si>
    <t>5000.10.02-XPMS-002</t>
  </si>
  <si>
    <t>Amplifier - Guitar</t>
  </si>
  <si>
    <t>Professional guitar amplifier head and cabinet for live performance.</t>
  </si>
  <si>
    <t>5000.10.03-XPMS-001</t>
  </si>
  <si>
    <t>Drum Kit - Acoustic</t>
  </si>
  <si>
    <t>Professional acoustic drum kit for live performance.</t>
  </si>
  <si>
    <t>Various brands and sizes.</t>
  </si>
  <si>
    <t>5000.10.03-XPMS-002</t>
  </si>
  <si>
    <t>Drum Kit - Electronic</t>
  </si>
  <si>
    <t>Electronic drum kit with sound module and mesh pads.</t>
  </si>
  <si>
    <t>Various models.</t>
  </si>
  <si>
    <t>5000.10.04-XPMS-001</t>
  </si>
  <si>
    <t>Guitar or Bass - Rental</t>
  </si>
  <si>
    <t>Rental guitar or bass for backline or emergency backup.</t>
  </si>
  <si>
    <t>Electric guitar, acoustic guitar, or bass guitar.</t>
  </si>
  <si>
    <t>5000.10.04-XPMS-002</t>
  </si>
  <si>
    <t>Percussion Kit</t>
  </si>
  <si>
    <t>Auxiliary percussion instruments for live performance.</t>
  </si>
  <si>
    <t>Congas, bongos, timbales, cajon, shakers, and bells.</t>
  </si>
  <si>
    <t>BUD-0113</t>
  </si>
  <si>
    <t>5000.10.04-XPMS-003</t>
  </si>
  <si>
    <t>Stand - Music</t>
  </si>
  <si>
    <t>6000.05 Medical, Safety &amp; EMS</t>
  </si>
  <si>
    <t>Safety Equipment</t>
  </si>
  <si>
    <t>Professional folding music stand with optional light.</t>
  </si>
  <si>
    <t>Standard, heavy-duty (orchestral), or conductor.</t>
  </si>
  <si>
    <t>5000.10.05-XPMS-001</t>
  </si>
  <si>
    <t>Keyboard - Stage</t>
  </si>
  <si>
    <t>Professional stage keyboard or synthesizer.</t>
  </si>
  <si>
    <t>Various models from leading manufacturers.</t>
  </si>
  <si>
    <t>5000.10.05-XPMS-002</t>
  </si>
  <si>
    <t>Stand - Keyboard</t>
  </si>
  <si>
    <t>Professional keyboard stand for stage use.</t>
  </si>
  <si>
    <t>X-stand, Z-stand (column), A-frame, or double-tier.</t>
  </si>
  <si>
    <t>5000.50.01-XOS-001</t>
  </si>
  <si>
    <t>Representative line for venue production management so the category can carry cost. Replace with the specific item on award.</t>
  </si>
  <si>
    <t>5000.50.02-XOS-001</t>
  </si>
  <si>
    <t>Representative line for event production management so the category can carry cost. Replace with the specific item on award.</t>
  </si>
  <si>
    <t>5000.51.01-XOS-001</t>
  </si>
  <si>
    <t>Representative line for stagehand so the category can carry cost. Replace with the specific item on award.</t>
  </si>
  <si>
    <t>5000.51.02-XOS-001</t>
  </si>
  <si>
    <t>Representative line for rigging so the category can carry cost. Replace with the specific item on award.</t>
  </si>
  <si>
    <t>5000.52.01-XOS-001</t>
  </si>
  <si>
    <t>Representative line for equipment rental so the category can carry cost. Replace with the specific item on award.</t>
  </si>
  <si>
    <t>BUD-0114</t>
  </si>
  <si>
    <t>5000.52.02-XOS-001</t>
  </si>
  <si>
    <t>Representative line for trucking and logistics so the category can carry cost. Replace with the specific item on award.</t>
  </si>
  <si>
    <t>5000.52.03-XOS-001</t>
  </si>
  <si>
    <t>Representative line for rigging engineering so the category can carry cost. Replace with the specific item on award.</t>
  </si>
  <si>
    <t>5000.60.01-XOS-001</t>
  </si>
  <si>
    <t>5000.60.01</t>
  </si>
  <si>
    <t>Scope Activities · Production</t>
  </si>
  <si>
    <t>5000.60.02-XOS-001</t>
  </si>
  <si>
    <t>5000.60.02</t>
  </si>
  <si>
    <t>Engage Activities · Production</t>
  </si>
  <si>
    <t>5000.60.03-XOS-001</t>
  </si>
  <si>
    <t>5000.60.03</t>
  </si>
  <si>
    <t>Advance Activities · Production</t>
  </si>
  <si>
    <t>5000.60.04-XOS-001</t>
  </si>
  <si>
    <t>5000.60.04</t>
  </si>
  <si>
    <t>Procure Activities · Production</t>
  </si>
  <si>
    <t>5000.60.05-XOS-001</t>
  </si>
  <si>
    <t>5000.60.05</t>
  </si>
  <si>
    <t>Build Activities · Production</t>
  </si>
  <si>
    <t>5000.60.06-XOS-001</t>
  </si>
  <si>
    <t>5000.60.06</t>
  </si>
  <si>
    <t>Install Activities · Production</t>
  </si>
  <si>
    <t>5000.60.07-XOS-001</t>
  </si>
  <si>
    <t>5000.60.07</t>
  </si>
  <si>
    <t>Operate Activities · Production</t>
  </si>
  <si>
    <t>BUD-0115</t>
  </si>
  <si>
    <t>PPE</t>
  </si>
  <si>
    <t>5000.60.08-XOS-001</t>
  </si>
  <si>
    <t>5000.60.08</t>
  </si>
  <si>
    <t>6000.05.03</t>
  </si>
  <si>
    <t>Amplify Activities · Production</t>
  </si>
  <si>
    <t>5000.60.09-XOS-001</t>
  </si>
  <si>
    <t>5000.60.09</t>
  </si>
  <si>
    <t>Close Activities · Production</t>
  </si>
  <si>
    <t>6000.01.01-XOS-001</t>
  </si>
  <si>
    <t>Bar Furniture · Base</t>
  </si>
  <si>
    <t>Standard highboy cocktail tables and bar stools.</t>
  </si>
  <si>
    <t>Zone: Main Stage and Bar. Tier fit: T1; T4. Upgrades: LED / illuminated bar base. Add-ons: Backbar shelving display. Substitutions: Communal bar rail.</t>
  </si>
  <si>
    <t>SGT-23</t>
  </si>
  <si>
    <t>6000.01.01-XOS-002</t>
  </si>
  <si>
    <t>Bar Furniture · Elevated</t>
  </si>
  <si>
    <t>Designer highboys with linen or LED bases and upholstered stools.</t>
  </si>
  <si>
    <t>6000.01.01-XOS-003</t>
  </si>
  <si>
    <t>Bar Furniture · Premium</t>
  </si>
  <si>
    <t>Custom bar facades with stone tops, integrated lighting, and sculptural stools.</t>
  </si>
  <si>
    <t>6000.01.01-XPMS-001</t>
  </si>
  <si>
    <t>Caller - Show</t>
  </si>
  <si>
    <t>Calls cues for multi-element shows including lighting, video, audio, and pyro.</t>
  </si>
  <si>
    <t>Show-critical | Headset and intercom | Script and cue sheet.</t>
  </si>
  <si>
    <t>6000.01.01-XPMS-012</t>
  </si>
  <si>
    <t>Cleaning or Waste</t>
  </si>
  <si>
    <t>Operations · Cleaning / waste.</t>
  </si>
  <si>
    <t>6000.01.01-XOS-004</t>
  </si>
  <si>
    <t>Cocktail or Standing Reception Flow · Base</t>
  </si>
  <si>
    <t>Open standing layout, scattered highboys, bar-forward circulation for 80; 150.</t>
  </si>
  <si>
    <t>Zone: All Zones. Tier fit: T1; T4. Upgrades: Timed zone reveal lighting. Add-ons: Coat / bag check stand. Substitutions: Seated dinner layout.</t>
  </si>
  <si>
    <t>BUD-0116</t>
  </si>
  <si>
    <t>SGT-07</t>
  </si>
  <si>
    <t>6000.06 Site Operations &amp; Facilities</t>
  </si>
  <si>
    <t>Specialty Rentals</t>
  </si>
  <si>
    <t>6000.06.01</t>
  </si>
  <si>
    <t>6000.01.01-XOS-005</t>
  </si>
  <si>
    <t>Cocktail or Standing Reception Flow · Elevated</t>
  </si>
  <si>
    <t>Zoned standing layout with lounge islands, two bar positions, and a defined dance core.</t>
  </si>
  <si>
    <t>6000.01.01-XOS-006</t>
  </si>
  <si>
    <t>Cocktail or Standing Reception Flow · Premium</t>
  </si>
  <si>
    <t>Choreographed reveal flow: arrival lounge to main reveal to after-room, with timed zone activation.</t>
  </si>
  <si>
    <t>6000.01.01-XOS-007</t>
  </si>
  <si>
    <t>Decor Accessories &amp; Objets · Base</t>
  </si>
  <si>
    <t>Candles, simple vessels, and basic table accents.</t>
  </si>
  <si>
    <t>Zone: All Zones. Tier fit: T2; T4. Upgrades: Sculptural prop package. Add-ons: Artist-themed objet set. Substitutions: No accessory styling.</t>
  </si>
  <si>
    <t>SGT-27</t>
  </si>
  <si>
    <t>6000.01.01-XOS-008</t>
  </si>
  <si>
    <t>Decor Accessories &amp; Objets · Elevated</t>
  </si>
  <si>
    <t>Curated objets, books, trays, and layered tabletop styling.</t>
  </si>
  <si>
    <t>6000.01.01-XOS-009</t>
  </si>
  <si>
    <t>Decor Accessories &amp; Objets · Premium</t>
  </si>
  <si>
    <t>Gallery-grade props, sculptural objects, and bespoke styling kit per zone.</t>
  </si>
  <si>
    <t>Landlord proposal dated 27 May 2026.</t>
  </si>
  <si>
    <t>6000.01.01-XOS-010</t>
  </si>
  <si>
    <t>Dining Tables &amp; Chairs · Base</t>
  </si>
  <si>
    <t>House banquet tables with chiavari or folding chairs.</t>
  </si>
  <si>
    <t>Zone: El Patio. Tier fit: T2; T4. Upgrades: Custom tabletops; statement chairs. Add-ons: Head-table feature build. Substitutions: Communal long benches.</t>
  </si>
  <si>
    <t>SGT-24</t>
  </si>
  <si>
    <t>6000.01.01-XOS-011</t>
  </si>
  <si>
    <t>Dining Tables &amp; Chairs · Elevated</t>
  </si>
  <si>
    <t>Designer dining tables with upholstered chairs and layered linen.</t>
  </si>
  <si>
    <t>BUD-0117</t>
  </si>
  <si>
    <t>Portable Facilities</t>
  </si>
  <si>
    <t>6000.06.02</t>
  </si>
  <si>
    <t>6000.01.01-XOS-012</t>
  </si>
  <si>
    <t>Dining Tables &amp; Chairs · Premium</t>
  </si>
  <si>
    <t>Bespoke tables with stone/wood tops and statement chairs.</t>
  </si>
  <si>
    <t>6000.01.01-XPMS-002</t>
  </si>
  <si>
    <t>Director - Technical</t>
  </si>
  <si>
    <t>Overall technical production lead, system design and oversight.</t>
  </si>
  <si>
    <t>Full-day | Pre-production plus show | Cross-department technical authority.</t>
  </si>
  <si>
    <t>6000.01.01-XOS-013</t>
  </si>
  <si>
    <t>Drape &amp; Soft Goods · Base</t>
  </si>
  <si>
    <t>Black or white pipe-and-drape masking where needed.</t>
  </si>
  <si>
    <t>Zone: Main Stage and Bar. Tier fit: T1; T4. Upgrades: Swagged ceiling; printed fabric. Add-ons: Fire-rated upgrade. Substitutions: Hard scenic walls.</t>
  </si>
  <si>
    <t>SGT-26</t>
  </si>
  <si>
    <t>6000.01.01-XOS-014</t>
  </si>
  <si>
    <t>Drape &amp; Soft Goods · Elevated</t>
  </si>
  <si>
    <t>Color-matched velour or sheer drape with valance treatments.</t>
  </si>
  <si>
    <t>6000.01.01-XOS-015</t>
  </si>
  <si>
    <t>Drape &amp; Soft Goods · Premium</t>
  </si>
  <si>
    <t>BUD-0118</t>
  </si>
  <si>
    <t>Sculptural soft-good installations, swagged ceilings, and printed fabric features.</t>
  </si>
  <si>
    <t>6000.06.03</t>
  </si>
  <si>
    <t>6000.01.01-XOS-016</t>
  </si>
  <si>
    <t>El Patio Outdoor Configuration · Base</t>
  </si>
  <si>
    <t>Open patio with string lights, scattered cocktail seating, and a corner DJ position.</t>
  </si>
  <si>
    <t>Zone: El Patio. Tier fit: T1; T4. Upgrades: Tented canopy; fire/water feature. Add-ons: Misting / climate fans. Substitutions: Indoor sanctuary configuration.</t>
  </si>
  <si>
    <t>SGT-10</t>
  </si>
  <si>
    <t>6000.01.01-XOS-017</t>
  </si>
  <si>
    <t>El Patio Outdoor Configuration · Elevated</t>
  </si>
  <si>
    <t>Patio lounge with sectionals, shade structures, planters, and a built DJ booth.</t>
  </si>
  <si>
    <t>6000.01.01-XOS-018</t>
  </si>
  <si>
    <t>El Patio Outdoor Configuration · Premium</t>
  </si>
  <si>
    <t>Full patio transformation: tented canopy, layered lounge terraces, water/fire features, and golden-hour stage.</t>
  </si>
  <si>
    <t>6000.01.01-XPMS-009</t>
  </si>
  <si>
    <t>Facilities &amp; Maintenance Tech</t>
  </si>
  <si>
    <t>Operations · Facilities and Maintenance Tech.</t>
  </si>
  <si>
    <t>6000.01.01-XOS-019</t>
  </si>
  <si>
    <t>BUD-0119</t>
  </si>
  <si>
    <t>Floral Arrangements · Base</t>
  </si>
  <si>
    <t>Simple bud vases on bars and tables.</t>
  </si>
  <si>
    <t>Zone: All Zones. Tier fit: T1; T4. Upgrades: Statement installs; daily refresh. Add-ons: Artist-themed bloom selection. Substitutions: Greenery-only arrangements.</t>
  </si>
  <si>
    <t>SGT-46</t>
  </si>
  <si>
    <t>6000.01.01-XOS-020</t>
  </si>
  <si>
    <t>Floral Arrangements · Elevated</t>
  </si>
  <si>
    <t>Designer floral arrangements per zone in the palette.</t>
  </si>
  <si>
    <t>6000.01.01-XOS-021</t>
  </si>
  <si>
    <t>Floral Arrangements · Premium</t>
  </si>
  <si>
    <t>Statement floral installations with daily fresh refresh.</t>
  </si>
  <si>
    <t>6000.01.01-XOS-022</t>
  </si>
  <si>
    <t>Hanging or Vertical Garden · Base</t>
  </si>
  <si>
    <t>A few hanging plants over a single zone.</t>
  </si>
  <si>
    <t>Zone: Exhibition Room. Tier fit: T2; T4. Upgrades: Living wall + irrigation. Add-ons: Preserved-moss panel. Substitutions: Floral wall instead.</t>
  </si>
  <si>
    <t>SGT-45</t>
  </si>
  <si>
    <t>6000.01.01-XOS-023</t>
  </si>
  <si>
    <t>Hanging or Vertical Garden · Elevated</t>
  </si>
  <si>
    <t>Designed vertical greenery wall or hanging cluster.</t>
  </si>
  <si>
    <t>BUD-0120</t>
  </si>
  <si>
    <t>6000.01.01-XOS-024</t>
  </si>
  <si>
    <t>Hanging or Vertical Garden · Premium</t>
  </si>
  <si>
    <t>6000.07 Credentialing &amp; Accreditation</t>
  </si>
  <si>
    <t>6000.07.01</t>
  </si>
  <si>
    <t>Engineered living wall with irrigation and integrated lighting.</t>
  </si>
  <si>
    <t>6000.01.01-XPMS-008</t>
  </si>
  <si>
    <t>Janitorial &amp; Cleaning (base)</t>
  </si>
  <si>
    <t>Operations · Janitorial and Cleaning (base).</t>
  </si>
  <si>
    <t>6000.01.01-XOS-025</t>
  </si>
  <si>
    <t>Listening Room or Salon · Base</t>
  </si>
  <si>
    <t>Lounge-seating semicircle facing a small performer pocket; carpet and warm lamps.</t>
  </si>
  <si>
    <t>Zone: Exhibition Room. Tier fit: T1; T3. Upgrades: Spatial-audio seat array; vinyl wall. Add-ons: Headphone listening stations. Substitutions: Box theater.</t>
  </si>
  <si>
    <t>SGT-09</t>
  </si>
  <si>
    <t>6000.01.01-XOS-026</t>
  </si>
  <si>
    <t>Listening Room or Salon · Elevated</t>
  </si>
  <si>
    <t>Layered lounge salon with rugs, side tables, and an intimate elevated performer nook.</t>
  </si>
  <si>
    <t>6000.01.01-XOS-027</t>
  </si>
  <si>
    <t>Listening Room or Salon · Premium</t>
  </si>
  <si>
    <t>BUD-0121</t>
  </si>
  <si>
    <t>6000.08 Production Office &amp; Workplace</t>
  </si>
  <si>
    <t>Acoustically tuned salon with tiered lounge terracing, vinyl wall, and spatial-audio listening seats.</t>
  </si>
  <si>
    <t>Expendables &amp; Consumables</t>
  </si>
  <si>
    <t>6000.08.01</t>
  </si>
  <si>
    <t>6000.01.01-XPMS-014</t>
  </si>
  <si>
    <t>Logistics or Freight</t>
  </si>
  <si>
    <t>Operations · Logistics / freight.</t>
  </si>
  <si>
    <t>6000.01.01-XOS-028</t>
  </si>
  <si>
    <t>Lounge Seating · Base</t>
  </si>
  <si>
    <t>House sofas and club chairs in neutral upholstery; standard rental.</t>
  </si>
  <si>
    <t>Zone: El Patio. Tier fit: T1; T4. Upgrades: Custom upholstery; bespoke build. Add-ons: Ottoman / pouf clusters. Substitutions: Banquette built-ins.</t>
  </si>
  <si>
    <t>SGT-22</t>
  </si>
  <si>
    <t>6000.01.01-XOS-029</t>
  </si>
  <si>
    <t>Lounge Seating · Elevated</t>
  </si>
  <si>
    <t>Designer modular sectionals with accent armchairs and curated palette.</t>
  </si>
  <si>
    <t>6000.01.01-XOS-030</t>
  </si>
  <si>
    <t>Lounge Seating · Premium</t>
  </si>
  <si>
    <t>Custom-built or premium-brand lounge sets with bespoke upholstery and silhouettes.</t>
  </si>
  <si>
    <t>6000.01.01-XPMS-010</t>
  </si>
  <si>
    <t>Maintenance &amp; Repairs Reserve</t>
  </si>
  <si>
    <t>Operations · Maintenance and Repairs Reserve.</t>
  </si>
  <si>
    <t>6000.01.01-XPMS-003</t>
  </si>
  <si>
    <t>Manager - Production</t>
  </si>
  <si>
    <t>BUD-0122</t>
  </si>
  <si>
    <t>Overall production operations lead, manages crew and timeline.</t>
  </si>
  <si>
    <t>Office &amp; Production</t>
  </si>
  <si>
    <t>Full-day (10 to 12hr) | Pre-production plus show days | Cross-departmental authority.</t>
  </si>
  <si>
    <t>6000.08.02</t>
  </si>
  <si>
    <t>6000.01.01-XPMS-004</t>
  </si>
  <si>
    <t>Manager - Site Operations</t>
  </si>
  <si>
    <t>On-site operations lead for logistics, infrastructure, and site flow.</t>
  </si>
  <si>
    <t>Full-day | Multi-day build plus show | Site-wide authority.</t>
  </si>
  <si>
    <t>6000.01.01-XPMS-005</t>
  </si>
  <si>
    <t>Manager - Stage</t>
  </si>
  <si>
    <t>Manages stage flow, artist changeovers, and show calling.</t>
  </si>
  <si>
    <t>Full-day | Show-critical | All-department communications.</t>
  </si>
  <si>
    <t>6000.01.01-XPMS-013</t>
  </si>
  <si>
    <t>Medical (EMT)</t>
  </si>
  <si>
    <t>Operations · Medical (EMT).</t>
  </si>
  <si>
    <t>6000.01.01-XPMS-018</t>
  </si>
  <si>
    <t>Operational Plan &amp; Run of Show Development</t>
  </si>
  <si>
    <t>Development of the operational plan: run of show, crew calls, changeover choreography, contingency and escalation. The document the show is actually run from.</t>
  </si>
  <si>
    <t>6000.01.01-XOS-031</t>
  </si>
  <si>
    <t>Potted Floor Plants · Base</t>
  </si>
  <si>
    <t>Rental potted palms and greenery at key corners.</t>
  </si>
  <si>
    <t>Zone: El Patio. Tier fit: T1; T4. Upgrades: Specimen trees; bespoke planters. Add-ons: Uplit planter package. Substitutions: Faux greenery substitution.</t>
  </si>
  <si>
    <t>SGT-44</t>
  </si>
  <si>
    <t>6000.01.01-XOS-032</t>
  </si>
  <si>
    <t>Potted Floor Plants · Elevated</t>
  </si>
  <si>
    <t>BUD-0123</t>
  </si>
  <si>
    <t>Curated potted-plant program with designer planters in palette.</t>
  </si>
  <si>
    <t>6000.09 Waste &amp; Environmental Services</t>
  </si>
  <si>
    <t>6000.01.01-XOS-033</t>
  </si>
  <si>
    <t>Potted Floor Plants · Premium</t>
  </si>
  <si>
    <t>Large specimen plants and trees in bespoke planters throughout.</t>
  </si>
  <si>
    <t>6000.01.01-XOS-034</t>
  </si>
  <si>
    <t>Restroom or ADA or Regulatory · Base</t>
  </si>
  <si>
    <t>Printed restroom and capacity/occupancy signage to code.</t>
  </si>
  <si>
    <t>Zone: All Zones. Tier fit: T1; T4. Upgrades: Dimensional restroom ID. Add-ons: Bilingual (EN/ES) set. Substitutions: Standard code-only signage.</t>
  </si>
  <si>
    <t>SGT-18</t>
  </si>
  <si>
    <t>6000.01.01-XOS-035</t>
  </si>
  <si>
    <t>Restroom or ADA or Regulatory · Elevated</t>
  </si>
  <si>
    <t>Branded restroom and regulatory signage on rigid substrate.</t>
  </si>
  <si>
    <t>6000.01.01-XOS-036</t>
  </si>
  <si>
    <t>Restroom or ADA or Regulatory · Premium</t>
  </si>
  <si>
    <t>Dimensional restroom identity and discreet code signage matched to the design system.</t>
  </si>
  <si>
    <t>6000.01.01-XOS-037</t>
  </si>
  <si>
    <t>Seated Dinner or Banquet · Base</t>
  </si>
  <si>
    <t>Rounds of 10 with house linen; head table near stage; basic place settings.</t>
  </si>
  <si>
    <t>Zone: El Patio. Tier fit: T2; T4. Upgrades: Sculptural centerpieces; chef's table. Add-ons: Lounge after-dinner conversion. Substitutions: Family-style long tables.</t>
  </si>
  <si>
    <t>SGT-08</t>
  </si>
  <si>
    <t>6000.01.01-XOS-038</t>
  </si>
  <si>
    <t>Seated Dinner or Banquet · Elevated</t>
  </si>
  <si>
    <t>Mixed rounds and long kings tables, layered linen, and a centered performance sightline.</t>
  </si>
  <si>
    <t>6000.01.01-XOS-039</t>
  </si>
  <si>
    <t>Seated Dinner or Banquet · Premium</t>
  </si>
  <si>
    <t>Designer tablescape program with custom runners, sculptural centerpieces, and a stage-integrated chef's table.</t>
  </si>
  <si>
    <t>6000.01.01-XPMS-015</t>
  </si>
  <si>
    <t>Security &amp; Monitoring (base)</t>
  </si>
  <si>
    <t>Operations · Security and Monitoring (base).</t>
  </si>
  <si>
    <t>6000.01.01-XPMS-017</t>
  </si>
  <si>
    <t>Site Measurement &amp; As-Built Capture</t>
  </si>
  <si>
    <t>Dimensional capture of an existing space; laser, photogrammetry or LiDAR; producing a measured base drawing. Distinct from a survey: this yields geometry, not judgement.</t>
  </si>
  <si>
    <t>BUD-0124</t>
  </si>
  <si>
    <t>6000.01.01-XPMS-016</t>
  </si>
  <si>
    <t>Site Survey &amp; Venue Assessment</t>
  </si>
  <si>
    <t>6000.50 House Management</t>
  </si>
  <si>
    <t>Physical assessment of a candidate venue: dimensions, load-in path and its tightest pinch point, dock height, power service, rigging structure, egress and documented capacities. The capability document a later requirement reconciles against.</t>
  </si>
  <si>
    <t>6000.01.01-XOS-040</t>
  </si>
  <si>
    <t>Soft Flooring &amp; Rugs · Base</t>
  </si>
  <si>
    <t>Area rugs to define lounge zones; neutral tones.</t>
  </si>
  <si>
    <t>Zone: All Zones. Tier fit: T1; T4. Upgrades: Custom printed rug / floor graphic. Add-ons: Anti-fatigue bar matting. Substitutions: Bare floor (no rugs).</t>
  </si>
  <si>
    <t>SGT-25</t>
  </si>
  <si>
    <t>6000.01.01-XOS-041</t>
  </si>
  <si>
    <t>Soft Flooring &amp; Rugs · Elevated</t>
  </si>
  <si>
    <t>Layered rug program in palette with runners and lounge anchors.</t>
  </si>
  <si>
    <t>6000.01.01-XOS-042</t>
  </si>
  <si>
    <t>Soft Flooring &amp; Rugs · Premium</t>
  </si>
  <si>
    <t>Custom logo or pattern rugs and printed floor graphics throughout.</t>
  </si>
  <si>
    <t>6000.01.01-XOS-043</t>
  </si>
  <si>
    <t>Textiles &amp; Pillows · Base</t>
  </si>
  <si>
    <t>Throw pillows in palette on lounge seating.</t>
  </si>
  <si>
    <t>Zone: El Patio. Tier fit: T1; T4. Upgrades: Custom-printed cushions. Add-ons: Outdoor-rated textiles. Substitutions: No added textiles.</t>
  </si>
  <si>
    <t>SGT-28</t>
  </si>
  <si>
    <t>6000.01.01-XOS-044</t>
  </si>
  <si>
    <t>Textiles &amp; Pillows · Elevated</t>
  </si>
  <si>
    <t>Layered pillows, throws, and accent textiles per lounge.</t>
  </si>
  <si>
    <t>6000.01.01-XOS-045</t>
  </si>
  <si>
    <t>Textiles &amp; Pillows · Premium</t>
  </si>
  <si>
    <t>BUD-0125</t>
  </si>
  <si>
    <t>Custom-printed textiles and bespoke cushions matched to the artist palette.</t>
  </si>
  <si>
    <t>Deputy House Management</t>
  </si>
  <si>
    <t>6000.01.01-GHXST-001</t>
  </si>
  <si>
    <t>Drills, wrenches, pliers, tape measures, levels, hardware.</t>
  </si>
  <si>
    <t>SITE-TOOL-HDWR-001 · 6000.020.00</t>
  </si>
  <si>
    <t>6000.01.01-XOS-046</t>
  </si>
  <si>
    <t>Tropical Canopy or Overhead · Base</t>
  </si>
  <si>
    <t>Sparse hanging greenery accent overhead.</t>
  </si>
  <si>
    <t>Zone: El Patio. Tier fit: T3; T4. Upgrades: Suspended floral canopy + lighting. Add-ons: Misting integration. Substitutions: Fabric ceiling instead.</t>
  </si>
  <si>
    <t>SGT-47</t>
  </si>
  <si>
    <t>6000.01.01-XOS-047</t>
  </si>
  <si>
    <t>Tropical Canopy or Overhead · Elevated</t>
  </si>
  <si>
    <t>Designed overhead greenery canopy over a lounge or bar.</t>
  </si>
  <si>
    <t>6000.01.01-XOS-048</t>
  </si>
  <si>
    <t>Tropical Canopy or Overhead · Premium</t>
  </si>
  <si>
    <t>Full tropical canopy build with lighting and suspended florals.</t>
  </si>
  <si>
    <t>6000.01.01-XPMS-006</t>
  </si>
  <si>
    <t>Utilities · Power &amp; HVAC</t>
  </si>
  <si>
    <t>Operations · Utilities; Power and HVAC.</t>
  </si>
  <si>
    <t>6000.01.01-XPMS-007</t>
  </si>
  <si>
    <t>Utilities · Water &amp; Sewer</t>
  </si>
  <si>
    <t>Operations · Utilities; Water and Sewer.</t>
  </si>
  <si>
    <t>6000.01.01-XPMS-011</t>
  </si>
  <si>
    <t>Venue Operations Staff (core)</t>
  </si>
  <si>
    <t>Operations · Venue Operations Leadership.</t>
  </si>
  <si>
    <t>6000.02.01-XPMS-006</t>
  </si>
  <si>
    <t>Basement Storage Racking</t>
  </si>
  <si>
    <t>Racking + organization.</t>
  </si>
  <si>
    <t>6000.02.01-XPMS-001</t>
  </si>
  <si>
    <t>6000.51 Venue Services</t>
  </si>
  <si>
    <t>Janitorial</t>
  </si>
  <si>
    <t>6000.02.01-XPMS-004</t>
  </si>
  <si>
    <t>Freight or Delivery or Receiving</t>
  </si>
  <si>
    <t>$2.25 per rentable square foot on 14,139 sq ft; 3% annual escalation.</t>
  </si>
  <si>
    <t>Overhead</t>
  </si>
  <si>
    <t>FF&amp;E + gear freight.</t>
  </si>
  <si>
    <t>6000.02.01-GHXST-001</t>
  </si>
  <si>
    <t>Standard 2-wheel through appliance dolly.</t>
  </si>
  <si>
    <t>SITE-TOOL-HDWR-004 · 6000.020.00</t>
  </si>
  <si>
    <t>6000.02.01-GHXST-002</t>
  </si>
  <si>
    <t>6ft through 16ft.</t>
  </si>
  <si>
    <t>SITE-TOOL-HDWR-002 · 6000.020.00</t>
  </si>
  <si>
    <t>6000.02.01-GHXST-003</t>
  </si>
  <si>
    <t>20ft through 40ft.</t>
  </si>
  <si>
    <t>SITE-TOOL-HDWR-003 · 6000.020.00</t>
  </si>
  <si>
    <t>6000.02.01-XPMS-002</t>
  </si>
  <si>
    <t>sq ft per year</t>
  </si>
  <si>
    <t>6000.02.01-XPMS-007</t>
  </si>
  <si>
    <t>Logistics Coordination Labor</t>
  </si>
  <si>
    <t>Coordination labor.</t>
  </si>
  <si>
    <t>6000.02.01-GHXST-004</t>
  </si>
  <si>
    <t>Metal Detector - Handheld</t>
  </si>
  <si>
    <t>credential</t>
  </si>
  <si>
    <t>Portable wand metal detector for secondary screening.</t>
  </si>
  <si>
    <t>Standard sensitivity | Vibrate and audible alert.</t>
  </si>
  <si>
    <t>WORK-ACCS-ACTC-002 · 6000.110.00</t>
  </si>
  <si>
    <t>6000.02.01-GHXST-005</t>
  </si>
  <si>
    <t>Metal Detector - Walk-Through</t>
  </si>
  <si>
    <t>Walk-through metal detector for venue entry screening.</t>
  </si>
  <si>
    <t>6-zone through 33-zone | With person counter.</t>
  </si>
  <si>
    <t>WORK-ACCS-ACTC-001 · 6000.110.00</t>
  </si>
  <si>
    <t>6000.02.01-XPMS-005</t>
  </si>
  <si>
    <t>Offsite Storage During Build</t>
  </si>
  <si>
    <t>3 months offsite storage.</t>
  </si>
  <si>
    <t>BUD-0127</t>
  </si>
  <si>
    <t>6000.02.01-GHXST-006</t>
  </si>
  <si>
    <t>Waste and Recycling</t>
  </si>
  <si>
    <t>5,500 lb capacity | 48in forks.</t>
  </si>
  <si>
    <t>SITE-TOOL-HDWR-005 · 6000.020.00</t>
  </si>
  <si>
    <t>6000.02.01-GHXST-007</t>
  </si>
  <si>
    <t>Scanner Station - Ticket</t>
  </si>
  <si>
    <t>Ticket scanning hardware and box office setup.</t>
  </si>
  <si>
    <t>Handheld scanner, kiosk, or will-call station.</t>
  </si>
  <si>
    <t>WORK-ACCS-ACTC-004 · 6000.110.00</t>
  </si>
  <si>
    <t>6000.02.01-XPMS-003</t>
  </si>
  <si>
    <t>6000.02.02-XPMS-001</t>
  </si>
  <si>
    <t>Baggage Fee - Excess</t>
  </si>
  <si>
    <t>Additional or overweight baggage fees for equipment transport.</t>
  </si>
  <si>
    <t>Per checked bag | Oversize and overweight surcharges.</t>
  </si>
  <si>
    <t>6000.02.02-XPMS-002</t>
  </si>
  <si>
    <t>Flight - Charter</t>
  </si>
  <si>
    <t>Private charter flight for talent or time-sensitive transport.</t>
  </si>
  <si>
    <t>Turboprop through heavy jet.</t>
  </si>
  <si>
    <t>6000.02.02-XPMS-003</t>
  </si>
  <si>
    <t>Flight - Domestic - Business or First</t>
  </si>
  <si>
    <t>Round-trip domestic business or first class airfare.</t>
  </si>
  <si>
    <t>Priority boarding | Lounge access | 2 or more bags included.</t>
  </si>
  <si>
    <t>6000.02.02-XPMS-004</t>
  </si>
  <si>
    <t>Flight - Domestic - Economy</t>
  </si>
  <si>
    <t>Round-trip domestic economy airfare.</t>
  </si>
  <si>
    <t>Coach class | Carry-on included | Checked bag varies by airline.</t>
  </si>
  <si>
    <t>6000.02.02-XPMS-005</t>
  </si>
  <si>
    <t>Flight - International - Business or First</t>
  </si>
  <si>
    <t>Round-trip international business or first class airfare.</t>
  </si>
  <si>
    <t>Lie-flat seat | Lounge access | Priority everything.</t>
  </si>
  <si>
    <t>BUD-0128</t>
  </si>
  <si>
    <t>6000.02.02-XPMS-006</t>
  </si>
  <si>
    <t>Flight - International - Economy</t>
  </si>
  <si>
    <t>Pest Control</t>
  </si>
  <si>
    <t>6000.51.03</t>
  </si>
  <si>
    <t>Round-trip international economy airfare.</t>
  </si>
  <si>
    <t>Coach class | Checked bag typically included | Meal service.</t>
  </si>
  <si>
    <t>6000.02.03-GHXST-001</t>
  </si>
  <si>
    <t>72in L x 24in W x 42in H | 150 lbs empty, 1500 lbs filled | UV-resistant poly.</t>
  </si>
  <si>
    <t>SITE-INFR-FENC-002 · 6000.020.00</t>
  </si>
  <si>
    <t>6000.02.03-XPMS-001</t>
  </si>
  <si>
    <t>Charter - Boat</t>
  </si>
  <si>
    <t>Water taxi or boat charter for waterfront events.</t>
  </si>
  <si>
    <t>6-pax through 50-pax and above | Various vessel types.</t>
  </si>
  <si>
    <t>6000.02.04-XPMS-007</t>
  </si>
  <si>
    <t>Last-Mile Courier Runner with Vehicle</t>
  </si>
  <si>
    <t>Dedicated runner with vehicle for purchases, pickups, and artist errands.</t>
  </si>
  <si>
    <t>6000.02.04-XPMS-001</t>
  </si>
  <si>
    <t>Limousine</t>
  </si>
  <si>
    <t>Luxury sedan or limousine for VIP transport.</t>
  </si>
  <si>
    <t>Sedan through stretch limo | Chauffeur included.</t>
  </si>
  <si>
    <t>6000.02.04-GHXST-001</t>
  </si>
  <si>
    <t>4ft x 8ft | 90 lbs | 80-ton load capacity | HDPE composite.</t>
  </si>
  <si>
    <t>SITE-INFR-FLOR-001 · 6000.020.00</t>
  </si>
  <si>
    <t>6000.02.04-XPMS-002</t>
  </si>
  <si>
    <t>Motor Coach - Charter</t>
  </si>
  <si>
    <t>Full-size charter motor coach for large group transport.</t>
  </si>
  <si>
    <t>40 to 56 passenger | Restroom | Climate control | Luggage bays.</t>
  </si>
  <si>
    <t>BUD-0129</t>
  </si>
  <si>
    <t>6000.02.04-XPMS-003</t>
  </si>
  <si>
    <t>Pedicab</t>
  </si>
  <si>
    <t>Fire and Life Safety</t>
  </si>
  <si>
    <t>6000.51.04</t>
  </si>
  <si>
    <t>Human-powered pedicab for short-range guest transport.</t>
  </si>
  <si>
    <t>2 to 3 passenger | With canopy | Branded options.</t>
  </si>
  <si>
    <t>6000.02.04-XPMS-004</t>
  </si>
  <si>
    <t>Shuttle - Airport</t>
  </si>
  <si>
    <t>Passenger van or shuttle for group airport transfers.</t>
  </si>
  <si>
    <t>12 to 40 passenger vehicles | With luggage trailer available.</t>
  </si>
  <si>
    <t>6000.02.04-XPMS-005</t>
  </si>
  <si>
    <t>Shuttle - Sprinter</t>
  </si>
  <si>
    <t>Mercedes Sprinter for VIP or artist transport.</t>
  </si>
  <si>
    <t>12 to 14 passenger | Executive interior | WiFi available.</t>
  </si>
  <si>
    <t>6000.02.04-XPMS-006</t>
  </si>
  <si>
    <t>Transfer - Sedan</t>
  </si>
  <si>
    <t>Private sedan or SUV for airport-to-venue or hotel transport.</t>
  </si>
  <si>
    <t>Sedan or SUV | Up to 3 passengers plus luggage.</t>
  </si>
  <si>
    <t>6000.02.05-XPMS-001</t>
  </si>
  <si>
    <t>Rental - Cargo Van or Box Truck</t>
  </si>
  <si>
    <t>vehicle</t>
  </si>
  <si>
    <t>Cargo van or small box truck for equipment runs.</t>
  </si>
  <si>
    <t>Cargo van through 15ft box truck | Liftgate options.</t>
  </si>
  <si>
    <t>6000.02.05-XPMS-002</t>
  </si>
  <si>
    <t>Rental Car - Economy</t>
  </si>
  <si>
    <t>Economy or compact rental car for individual production use.</t>
  </si>
  <si>
    <t>Economy or compact | 4-door | Automatic.</t>
  </si>
  <si>
    <t>6000.02.05-XPMS-003</t>
  </si>
  <si>
    <t>Rental Car - Full-Size or SUV</t>
  </si>
  <si>
    <t>BUD-0130</t>
  </si>
  <si>
    <t>Full-size sedan or SUV for production leads.</t>
  </si>
  <si>
    <t>Full-size sedan through full-size SUV.</t>
  </si>
  <si>
    <t>Key and Access Control</t>
  </si>
  <si>
    <t>6000.02.05-XPMS-004</t>
  </si>
  <si>
    <t>Van - 15 Passenger</t>
  </si>
  <si>
    <t>6000.51.05</t>
  </si>
  <si>
    <t>15-passenger van for crew transport.</t>
  </si>
  <si>
    <t>15-passenger | V8 | Automatic | Luggage space.</t>
  </si>
  <si>
    <t>6000.02.06-XPMS-001</t>
  </si>
  <si>
    <t>ATV - All Terrain</t>
  </si>
  <si>
    <t>All-terrain vehicle for off-road site access.</t>
  </si>
  <si>
    <t>Gas | 4x4 | 500 to 1000cc | Roll cage.</t>
  </si>
  <si>
    <t>6000.02.06-XPMS-002</t>
  </si>
  <si>
    <t>Golf Cart - 4 Seat</t>
  </si>
  <si>
    <t>Electric 4-passenger golf cart for site transportation.</t>
  </si>
  <si>
    <t>48V electric | 15 to 25 mph | 30 to 40 mile range.</t>
  </si>
  <si>
    <t>6000.02.06-XPMS-004</t>
  </si>
  <si>
    <t>Scooter - Electric</t>
  </si>
  <si>
    <t>Electric scooter for quick personal site transport.</t>
  </si>
  <si>
    <t>Electric | 15 to 20 mph | 25 to 40 mile range.</t>
  </si>
  <si>
    <t>6000.02.06-XPMS-005</t>
  </si>
  <si>
    <t>UTV - Utility Vehicle</t>
  </si>
  <si>
    <t>John Deere Gator or equivalent with cargo dump bed.</t>
  </si>
  <si>
    <t>Gas or electric | 4x4 | 1,000 lb cargo capacity | Dump bed.</t>
  </si>
  <si>
    <t>6000.02.07-XPMS-001</t>
  </si>
  <si>
    <t>Box Truck - 16ft</t>
  </si>
  <si>
    <t>Medium-duty box truck for equipment and supply transport.</t>
  </si>
  <si>
    <t>16ft box | 6,000 lb payload | Liftgate available.</t>
  </si>
  <si>
    <t>6000.02.07-XPMS-002</t>
  </si>
  <si>
    <t>Box Truck - 26ft</t>
  </si>
  <si>
    <t>Large box truck for major load-in and load-out transport.</t>
  </si>
  <si>
    <t>26ft box | 10,000 lb payload | Liftgate.</t>
  </si>
  <si>
    <t>6000.02.07-XPMS-003</t>
  </si>
  <si>
    <t>Tractor-Trailer - 53ft</t>
  </si>
  <si>
    <t>Full semi truck and trailer for large-scale equipment transport.</t>
  </si>
  <si>
    <t>53ft dry van or flatbed | 45,000 lb payload | Air ride.</t>
  </si>
  <si>
    <t>6000.02.07-XPMS-004</t>
  </si>
  <si>
    <t>BUD-0131</t>
  </si>
  <si>
    <t>Truck - Flatbed</t>
  </si>
  <si>
    <t>6000.52 Event Security</t>
  </si>
  <si>
    <t>Security Supervision</t>
  </si>
  <si>
    <t>Flatbed truck for oversized loads, staging, and scenic transport.</t>
  </si>
  <si>
    <t>24 to 48ft bed | 20,000 to 48,000 lb payload.</t>
  </si>
  <si>
    <t>6000.02.07-XPMS-005</t>
  </si>
  <si>
    <t>Truck - Pickup</t>
  </si>
  <si>
    <t>Full-size pickup truck for site operations.</t>
  </si>
  <si>
    <t>Half-ton through 1-ton | 4x4 available.</t>
  </si>
  <si>
    <t>6000.02.07-XPMS-006</t>
  </si>
  <si>
    <t>Van - Sprinter</t>
  </si>
  <si>
    <t>Cargo or passenger sprinter van for crew and equipment shuttle.</t>
  </si>
  <si>
    <t>High roof | 144in or 170in wheelbase | 3,000 lb payload.</t>
  </si>
  <si>
    <t>6000.02.08-XPMS-001</t>
  </si>
  <si>
    <t>Sweeper - Street</t>
  </si>
  <si>
    <t>Mechanical street sweeper for paved areas and parking lots.</t>
  </si>
  <si>
    <t>Compact through full-size | Ride-on scrubber available.</t>
  </si>
  <si>
    <t>BUD-0132</t>
  </si>
  <si>
    <t>Security Officer</t>
  </si>
  <si>
    <t>6000.02.08-XPMS-002</t>
  </si>
  <si>
    <t>6000.52.02</t>
  </si>
  <si>
    <t>Truck - Fuel Service</t>
  </si>
  <si>
    <t>Mobile fuel delivery truck for generators and vehicles.</t>
  </si>
  <si>
    <t>500 through 2,500 gallon | Diesel or multi-fuel.</t>
  </si>
  <si>
    <t>6000.02.08-XPMS-003</t>
  </si>
  <si>
    <t>Truck - Water</t>
  </si>
  <si>
    <t>Tanker truck for dust suppression, site watering, or filling.</t>
  </si>
  <si>
    <t>2,000 through 6,000 gallon | With spray bar.</t>
  </si>
  <si>
    <t>6000.03.01-XPMS-001</t>
  </si>
  <si>
    <t>Designer - Lighting</t>
  </si>
  <si>
    <t>Lighting designer and console programmer.</t>
  </si>
  <si>
    <t>Full-day | Pre-viz plus programming plus show | Console-specific.</t>
  </si>
  <si>
    <t>6000.03.01-XPMS-002</t>
  </si>
  <si>
    <t>Director - Security</t>
  </si>
  <si>
    <t>Lead security operations, threat assessment, and team management.</t>
  </si>
  <si>
    <t>Full-day | Pre-event plus show | Cross-agency coordination.</t>
  </si>
  <si>
    <t>6000.03.01-XPMS-003</t>
  </si>
  <si>
    <t>Director - Video</t>
  </si>
  <si>
    <t>Video switching and directing lead for IMAG and content playback.</t>
  </si>
  <si>
    <t>Full-day | Show-critical | Multi-camera or playback.</t>
  </si>
  <si>
    <t>Whole Venue</t>
  </si>
  <si>
    <t>Standing Operations</t>
  </si>
  <si>
    <t>6000.03.01-XPMS-004</t>
  </si>
  <si>
    <t>6000.53 Occupancy &amp; Utilities</t>
  </si>
  <si>
    <t>Engineer - Audio FOH</t>
  </si>
  <si>
    <t>Base Rent</t>
  </si>
  <si>
    <t>$60.00 per rentable square foot on 14,139 sq ft; 3% annual escalation.</t>
  </si>
  <si>
    <t>6000.53.01</t>
  </si>
  <si>
    <t>Front-of-house audio mix engineer for live performance.</t>
  </si>
  <si>
    <t>Full-day | Sound check plus show | Console-specific.</t>
  </si>
  <si>
    <t>6000.03.01-GHXST-001</t>
  </si>
  <si>
    <t>Hotel Block - Group Rate</t>
  </si>
  <si>
    <t>lodging</t>
  </si>
  <si>
    <t>Negotiated group rate hotel block for production team.</t>
  </si>
  <si>
    <t>10 or more rooms | Group rate | Rooming list management | Attrition clause.</t>
  </si>
  <si>
    <t>TRVL-LODG-HOTL-003 · 8000.100.00</t>
  </si>
  <si>
    <t>6000.03.01-GHXST-002</t>
  </si>
  <si>
    <t>Hotel Room - Standard</t>
  </si>
  <si>
    <t>Standard hotel room for crew and production staff.</t>
  </si>
  <si>
    <t>Queen or King bed | WiFi | Near venue preferred.</t>
  </si>
  <si>
    <t>TRVL-LODG-HOTL-001 · 8000.100.00</t>
  </si>
  <si>
    <t>6000.03.01-GHXST-003</t>
  </si>
  <si>
    <t>Hotel Suite - Premium</t>
  </si>
  <si>
    <t>Suite or premium room for talent and senior production.</t>
  </si>
  <si>
    <t>Suite with living area | Premium amenities.</t>
  </si>
  <si>
    <t>TRVL-LODG-HOTL-002 · 8000.100.00</t>
  </si>
  <si>
    <t>6000.03.01-XPMS-005</t>
  </si>
  <si>
    <t>Manager - Catering</t>
  </si>
  <si>
    <t>Oversees all catering operations, meal planning, and dietary needs.</t>
  </si>
  <si>
    <t>Full-day | Multi-day | Kitchen plus service management.</t>
  </si>
  <si>
    <t>6000.03.01-XPMS-006</t>
  </si>
  <si>
    <t>Manager - Guest Experience</t>
  </si>
  <si>
    <t>Leads guest services, info, accessibility, and complaints.</t>
  </si>
  <si>
    <t>Full-day | FOH authority | Guest-facing.</t>
  </si>
  <si>
    <t>Estimated</t>
  </si>
  <si>
    <t>6000.03.01-GHXST-004</t>
  </si>
  <si>
    <t>RV - Motorhome</t>
  </si>
  <si>
    <t>RV or motorhome for mobile talent or crew accommodation.</t>
  </si>
  <si>
    <t>Class A through travel trailer | With hookups.</t>
  </si>
  <si>
    <t>TRVL-LODG-ALTL-002 · 8000.100.00</t>
  </si>
  <si>
    <t>6000.03.01-GHXST-005</t>
  </si>
  <si>
    <t>Rental - Vacation</t>
  </si>
  <si>
    <t>Short-term rental house or apartment for crew or talent.</t>
  </si>
  <si>
    <t>1-bedroom through 4-bedroom or more | House or apartment.</t>
  </si>
  <si>
    <t>TRVL-LODG-ALTL-001 · 8000.100.00</t>
  </si>
  <si>
    <t>6000.03.01-XPMS-007</t>
  </si>
  <si>
    <t>Rigger - Head</t>
  </si>
  <si>
    <t>BUD-0134</t>
  </si>
  <si>
    <t>Lead rigger overseeing all overhead and structural rigging.</t>
  </si>
  <si>
    <t>Full-day | Build plus show | Certified rigger (ETCP preferred).</t>
  </si>
  <si>
    <t>Base Rent (Credit)</t>
  </si>
  <si>
    <t>$5.00 per rentable square foot on 14,139 sq ft; 3% annual escalation.</t>
  </si>
  <si>
    <t>6000.03.02-XPMS-001</t>
  </si>
  <si>
    <t>6000.03.02-XPMS-002</t>
  </si>
  <si>
    <t>6000.03.02-XPMS-003</t>
  </si>
  <si>
    <t>6000.03.02-XPMS-004</t>
  </si>
  <si>
    <t>6000.03.03-XPMS-001</t>
  </si>
  <si>
    <t>Ambassador - Brand</t>
  </si>
  <si>
    <t>Outgoing promotional staff for activations and brand engagement.</t>
  </si>
  <si>
    <t>4 to 8hr shift | On-brand appearance | Trained on messaging.</t>
  </si>
  <si>
    <t>6000.03.03-XPMS-002</t>
  </si>
  <si>
    <t>Attendant - Parking</t>
  </si>
  <si>
    <t>Parking lot and traffic flow management staff.</t>
  </si>
  <si>
    <t>6 to 10hr shift | Reflective vest | Flashlight and wand.</t>
  </si>
  <si>
    <t>6000.03.03-GHXST-001</t>
  </si>
  <si>
    <t>6ft wide rolls | Various pile heights.</t>
  </si>
  <si>
    <t>SITE-INFR-FLOR-005 · 6000.020.00</t>
  </si>
  <si>
    <t>6000.03.03-GHXST-002</t>
  </si>
  <si>
    <t>Photographer - Event</t>
  </si>
  <si>
    <t>Professional event photographer for documentation and content.</t>
  </si>
  <si>
    <t>4 to 8hr coverage | Edited deliverables | Digital.</t>
  </si>
  <si>
    <t>LABR-SKIL-CREA-001 · 6000.100.00</t>
  </si>
  <si>
    <t>6000.03.03-XPMS-003</t>
  </si>
  <si>
    <t>Runner - Production</t>
  </si>
  <si>
    <t>Operating Expense Recovery</t>
  </si>
  <si>
    <t>$9.13 per rentable square foot on 14,139 sq ft; 3% annual escalation.</t>
  </si>
  <si>
    <t>6000.53.02</t>
  </si>
  <si>
    <t>General production support, errands, equipment moves, and runner duties.</t>
  </si>
  <si>
    <t>8 to 12hr shift | Vehicle access preferred | Radio equipped.</t>
  </si>
  <si>
    <t>6000.03.03-XPMS-004</t>
  </si>
  <si>
    <t>Security Guard - Armed</t>
  </si>
  <si>
    <t>Licensed armed security for high-value or executive protection.</t>
  </si>
  <si>
    <t>8 to 12hr shift | State-licensed | Armed | Executive protection.</t>
  </si>
  <si>
    <t>6000.03.03-XPMS-005</t>
  </si>
  <si>
    <t>Security Guard - Unarmed</t>
  </si>
  <si>
    <t>Licensed unarmed security guard for access control and crowd management.</t>
  </si>
  <si>
    <t>8 to 12hr shift | State-licensed | Uniformed.</t>
  </si>
  <si>
    <t>6000.03.03-XPMS-006</t>
  </si>
  <si>
    <t>Staff - Janitorial</t>
  </si>
  <si>
    <t>On-site cleaning staff for restrooms, FOH, and BOH.</t>
  </si>
  <si>
    <t>8 to 12hr shift | Restroom monitoring | Trash runs | FOH cleaning.</t>
  </si>
  <si>
    <t>6000.03.03-XPMS-007</t>
  </si>
  <si>
    <t>Staff - Registration</t>
  </si>
  <si>
    <t>Front desk or registration table staff.</t>
  </si>
  <si>
    <t>6 to 10hr shift | Trained on system | Customer-facing.</t>
  </si>
  <si>
    <t>6000.03.03-XPMS-008</t>
  </si>
  <si>
    <t>Usher - Event</t>
  </si>
  <si>
    <t>Front-of-house staff for ticket scanning, seating, and guest assistance.</t>
  </si>
  <si>
    <t>6 to 10hr shift | Uniformed | Trained on scanning system.</t>
  </si>
  <si>
    <t>BUD-0136</t>
  </si>
  <si>
    <t>6000.03.03-GHXST-003</t>
  </si>
  <si>
    <t>Videographer - Event</t>
  </si>
  <si>
    <t>Real Estate Taxes</t>
  </si>
  <si>
    <t>$2.57 per rentable square foot on 14,139 sq ft; 3% annual escalation.</t>
  </si>
  <si>
    <t>6000.53.03</t>
  </si>
  <si>
    <t>Professional videographer for recap or content capture.</t>
  </si>
  <si>
    <t>4 to 8hr | Raw or edited deliverables | 4K.</t>
  </si>
  <si>
    <t>LABR-SKIL-CREA-002 · 6000.100.00</t>
  </si>
  <si>
    <t>6000.03.04-XPMS-001</t>
  </si>
  <si>
    <t>Attendant - Valet</t>
  </si>
  <si>
    <t>Professional valet driver for guest vehicle parking.</t>
  </si>
  <si>
    <t>4 to 8hr shift | Licensed driver | Insured service.</t>
  </si>
  <si>
    <t>6000.03.04-XPMS-002</t>
  </si>
  <si>
    <t>Bartender - Event</t>
  </si>
  <si>
    <t>Licensed bartender for event bar service.</t>
  </si>
  <si>
    <t>6 to 10hr shift | TIPS or ServSafe certified | With bar tools.</t>
  </si>
  <si>
    <t>6000.03.04-XPMS-003</t>
  </si>
  <si>
    <t>DJ - Event</t>
  </si>
  <si>
    <t>DJ for event entertainment.</t>
  </si>
  <si>
    <t>4 to 8hr set | With equipment or gear provided.</t>
  </si>
  <si>
    <t>6000.03.04-XPMS-004</t>
  </si>
  <si>
    <t>Fire Watch</t>
  </si>
  <si>
    <t>Required fire watch personnel for pyro, tents, or assembly permits.</t>
  </si>
  <si>
    <t>Per fire marshal or permit requirement | Certified.</t>
  </si>
  <si>
    <t>6000.03.04-XPMS-005</t>
  </si>
  <si>
    <t>Flagger - Traffic</t>
  </si>
  <si>
    <t>Certified traffic control flagger for road closures and site access.</t>
  </si>
  <si>
    <t>8hr shift | ATSSA or state-certified | With PPE and equipment.</t>
  </si>
  <si>
    <t>6000.03.04-XPMS-006</t>
  </si>
  <si>
    <t>Interpreter</t>
  </si>
  <si>
    <t>Professional interpreter for live events or meetings.</t>
  </si>
  <si>
    <t>Simultaneous, consecutive, or sign language (ASL).</t>
  </si>
  <si>
    <t>6000.03.04-XPMS-008</t>
  </si>
  <si>
    <t>Officer - Off-Duty</t>
  </si>
  <si>
    <t>Off-duty law enforcement for event security and traffic.</t>
  </si>
  <si>
    <t>4 to 8hr detail | Armed | Uniformed | Jurisdictional.</t>
  </si>
  <si>
    <t>BUD-0137</t>
  </si>
  <si>
    <t>6000.03.04-XPMS-009</t>
  </si>
  <si>
    <t>Server - Event</t>
  </si>
  <si>
    <t>Electricity</t>
  </si>
  <si>
    <t>$2.50 per rentable square foot on 14,139 sq ft; 3% annual escalation.</t>
  </si>
  <si>
    <t>6000.53.04</t>
  </si>
  <si>
    <t>Professional server for plated or passed service.</t>
  </si>
  <si>
    <t>6 to 10hr shift | ServSafe preferred | Uniformed.</t>
  </si>
  <si>
    <t>6000.03.05-XPMS-008</t>
  </si>
  <si>
    <t>Build-Crew Radios or Comms</t>
  </si>
  <si>
    <t>Crew radios rental.</t>
  </si>
  <si>
    <t>6000.03.05-XPMS-001</t>
  </si>
  <si>
    <t>6000.03.05-XPMS-002</t>
  </si>
  <si>
    <t>6000.03.05-XPMS-003</t>
  </si>
  <si>
    <t>Rigger - Certified</t>
  </si>
  <si>
    <t>Arena or outdoor rigging technician, ETCP preferred.</t>
  </si>
  <si>
    <t>8 to 12hr shift | Build plus show | Working at height.</t>
  </si>
  <si>
    <t>BUD-0138</t>
  </si>
  <si>
    <t>6000.03.05-XPMS-004</t>
  </si>
  <si>
    <t>Water &amp; Sewer</t>
  </si>
  <si>
    <t>$0.50 per rentable square foot on 14,139 sq ft; 3% annual escalation.</t>
  </si>
  <si>
    <t>6000.53.05</t>
  </si>
  <si>
    <t>6000.03.05-XPMS-005</t>
  </si>
  <si>
    <t>6000.03.05-XPMS-006</t>
  </si>
  <si>
    <t>6000.03.05-XPMS-007</t>
  </si>
  <si>
    <t>Welder - Certified</t>
  </si>
  <si>
    <t>Certified welder for on-site fabrication and repair.</t>
  </si>
  <si>
    <t>8 to 12hr shift | MIG, TIG, or Stick | Structural or scenic.</t>
  </si>
  <si>
    <t>6000.03.06-XPMS-001</t>
  </si>
  <si>
    <t>Jacket - Staff</t>
  </si>
  <si>
    <t>uniform</t>
  </si>
  <si>
    <t>Branded crew jacket or hoodie for cold-weather events.</t>
  </si>
  <si>
    <t>S through 3XL | Fleece, softshell, or puffer.</t>
  </si>
  <si>
    <t>6000.03.06-XPMS-002</t>
  </si>
  <si>
    <t>Polo - Staff</t>
  </si>
  <si>
    <t>Custom embroidered or printed polo for leads and management.</t>
  </si>
  <si>
    <t>S through 3XL | Pique cotton or performance poly.</t>
  </si>
  <si>
    <t>BUD-0139</t>
  </si>
  <si>
    <t>6000.03.06-XPMS-003</t>
  </si>
  <si>
    <t>Poncho - Rain</t>
  </si>
  <si>
    <t>7000.01 Guest Experience &amp; Journey</t>
  </si>
  <si>
    <t>Waterproof outerwear for wet-weather events.</t>
  </si>
  <si>
    <t>S through 3XL | Disposable poncho or reusable jacket.</t>
  </si>
  <si>
    <t>6000.03.06-XPMS-004</t>
  </si>
  <si>
    <t>T-Shirt - Staff</t>
  </si>
  <si>
    <t>Custom printed staff t-shirt for identification.</t>
  </si>
  <si>
    <t>S through 3XL | Cotton or poly blend | Screen print or DTG.</t>
  </si>
  <si>
    <t>6000.03.06-XPMS-005</t>
  </si>
  <si>
    <t>Vest - Safety - Hi-Vis</t>
  </si>
  <si>
    <t>ANSI-rated high-visibility safety vest for site operations.</t>
  </si>
  <si>
    <t>S through 5XL | Class 2 or Class 3 | With or without pockets.</t>
  </si>
  <si>
    <t>6000.03.07-XPMS-001</t>
  </si>
  <si>
    <t>Stagehand - IATSE</t>
  </si>
  <si>
    <t>Union stagehand for load-in, show, and load-out.</t>
  </si>
  <si>
    <t>8hr call (minimum) | IATSE local rates apply | OT after 8hrs.</t>
  </si>
  <si>
    <t>6000.03.07-XPMS-002</t>
  </si>
  <si>
    <t>Stagehand - Non-Union</t>
  </si>
  <si>
    <t>Non-union stagehand for load-in, show, and load-out.</t>
  </si>
  <si>
    <t>8 to 12hr shift | General production labor.</t>
  </si>
  <si>
    <t>6000.04.01-XPMS-007</t>
  </si>
  <si>
    <t>Bag Screening Station</t>
  </si>
  <si>
    <t>Screening table lane with bins, signage, and divestment flow at entry.</t>
  </si>
  <si>
    <t>6000.04.01-GHXST-001</t>
  </si>
  <si>
    <t>5700</t>
  </si>
  <si>
    <t>Camera - Security - Temp</t>
  </si>
  <si>
    <t>Temporary security camera system for site monitoring.</t>
  </si>
  <si>
    <t>Fixed, PTZ, or wireless | With recording and night vision.</t>
  </si>
  <si>
    <t>WORK-HLTH-SECU-001 · 6000.140.00</t>
  </si>
  <si>
    <t>6000.04.01-XPMS-008</t>
  </si>
  <si>
    <t>Event Safety &amp; Security Plan</t>
  </si>
  <si>
    <t>Site-specific safety and security plan: CAD overlays, staffing plan, and AHJ submission package.</t>
  </si>
  <si>
    <t>6000.04.01-GHXST-002</t>
  </si>
  <si>
    <t>BUD-0140</t>
  </si>
  <si>
    <t>7000.02 Activations &amp; Brand Experiences</t>
  </si>
  <si>
    <t>Creative &amp; Specialty</t>
  </si>
  <si>
    <t>2ft x 2ft panels | Adjustable pedestals | 4in to 24in height.</t>
  </si>
  <si>
    <t>7000.02.01</t>
  </si>
  <si>
    <t>SITE-INFR-FLOR-007 · 6000.020.00</t>
  </si>
  <si>
    <t>6000.04.01-XPMS-002</t>
  </si>
  <si>
    <t>Handheld Security Wand</t>
  </si>
  <si>
    <t>Handheld metal-detection wand for secondary screening.</t>
  </si>
  <si>
    <t>6000.04.01-XPMS-003</t>
  </si>
  <si>
    <t>K9 Explosive Sweep Team</t>
  </si>
  <si>
    <t>Certified explosive-detection canine team conducting pre-open and mid-event sweeps.</t>
  </si>
  <si>
    <t>6000.04.01-GHXST-003</t>
  </si>
  <si>
    <t>Lighting - Security</t>
  </si>
  <si>
    <t>Temporary high-intensity security lighting.</t>
  </si>
  <si>
    <t>LED flood, motion-activated, solar, or battery.</t>
  </si>
  <si>
    <t>WORK-HLTH-SECU-002 · 6000.140.00</t>
  </si>
  <si>
    <t>6000.04.01-XPMS-005</t>
  </si>
  <si>
    <t>Overnight Site Security Patrol</t>
  </si>
  <si>
    <t>Overnight roving patrol protecting site, equipment, and compound during build and dark days.</t>
  </si>
  <si>
    <t>VENDOR CLASS</t>
  </si>
  <si>
    <t>MODULE</t>
  </si>
  <si>
    <t>6000.04.01-GHXST-004</t>
  </si>
  <si>
    <t>PERMITTED</t>
  </si>
  <si>
    <t>Scanner - RFID Access</t>
  </si>
  <si>
    <t>Automated access control scanning for credentialed entry.</t>
  </si>
  <si>
    <t>Handheld reader, fixed turnstile reader, or tap gate.</t>
  </si>
  <si>
    <t>WORK-ACCS-ACTC-003 · 6000.110.00</t>
  </si>
  <si>
    <t>6000.04.01-XPMS-006</t>
  </si>
  <si>
    <t>Security Command Post Package</t>
  </si>
  <si>
    <t>ENT-001</t>
  </si>
  <si>
    <t>Staffed command-post setup with radios, CCTV feeds, incident log, and access manifests.</t>
  </si>
  <si>
    <t>6000.04.01-XPMS-001</t>
  </si>
  <si>
    <t>Shift supervisor managing guard posts, incident reporting, and client liaison.</t>
  </si>
  <si>
    <t>BUD-0141</t>
  </si>
  <si>
    <t>6000.04.01-XPMS-004</t>
  </si>
  <si>
    <t>Temporary CCTV Kit - 4 Camera</t>
  </si>
  <si>
    <t>Props</t>
  </si>
  <si>
    <t>Rapid-deploy four-camera surveillance kit with NVR and monitor at security command.</t>
  </si>
  <si>
    <t>7000.02.02</t>
  </si>
  <si>
    <t>6000.05.01-XPMS-001</t>
  </si>
  <si>
    <t>Defibrillator - AED</t>
  </si>
  <si>
    <t>Portable AED unit with carrying case and signage.</t>
  </si>
  <si>
    <t>Standard with cabinet and signage.</t>
  </si>
  <si>
    <t>6000.05.01-XPMS-002</t>
  </si>
  <si>
    <t>Fire Extinguisher - ABC</t>
  </si>
  <si>
    <t>ABC dry chemical fire extinguisher, event-rated.</t>
  </si>
  <si>
    <t>5 lb through 20 lb | CO2 available for electrical.</t>
  </si>
  <si>
    <t>6000.05.01-XPMS-003</t>
  </si>
  <si>
    <t>First Aid Kit - Event</t>
  </si>
  <si>
    <t>Comprehensive first aid kit per OSHA and event standards.</t>
  </si>
  <si>
    <t>25-person through 100-person | Trauma kit available.</t>
  </si>
  <si>
    <t>6000.05.01-XPMS-004</t>
  </si>
  <si>
    <t>Kit - Crowd Management</t>
  </si>
  <si>
    <t>Bull horns, traffic wands, flashlights, and reflective vests bundle.</t>
  </si>
  <si>
    <t>2 bull horns, 6 wands, 12 flashlights, 24 vests.</t>
  </si>
  <si>
    <t>Module entitlement authorization</t>
  </si>
  <si>
    <t>6000.05.01-XPMS-005</t>
  </si>
  <si>
    <t>Kit - Spill Containment</t>
  </si>
  <si>
    <t>Containment and cleanup kit for fuel, chemical, or biohazard spills.</t>
  </si>
  <si>
    <t>5 gal through 55 gal capacity | Biohazard options.</t>
  </si>
  <si>
    <t>ENT-002</t>
  </si>
  <si>
    <t>6000.05.01-XPMS-006</t>
  </si>
  <si>
    <t>Site Protection or Safety or PPE</t>
  </si>
  <si>
    <t>Site protection and PPE.</t>
  </si>
  <si>
    <t>6000.05.02-XPMS-001</t>
  </si>
  <si>
    <t>Access</t>
  </si>
  <si>
    <t>Ambulance - Standby</t>
  </si>
  <si>
    <t>Dedicated ambulance and crew on-site for medical emergencies.</t>
  </si>
  <si>
    <t>ENT-003</t>
  </si>
  <si>
    <t>BLS or ALS ambulance | With 2-person crew.</t>
  </si>
  <si>
    <t>6000.05.02-XPMS-002</t>
  </si>
  <si>
    <t>EMT - On-Site</t>
  </si>
  <si>
    <t>Licensed EMT or paramedic for on-site medical coverage.</t>
  </si>
  <si>
    <t>EMT-Basic, EMT-Intermediate, or Paramedic (ALS).</t>
  </si>
  <si>
    <t>ENT-004</t>
  </si>
  <si>
    <t>6000.05.02-XPMS-004</t>
  </si>
  <si>
    <t>EMT Team - 2 Person with Kit</t>
  </si>
  <si>
    <t>Two licensed EMTs with BLS kit and AED posted on site; 10-hr day.</t>
  </si>
  <si>
    <t>ENT-005</t>
  </si>
  <si>
    <t>6000.05.02-XPMS-003</t>
  </si>
  <si>
    <t>Station - Medical</t>
  </si>
  <si>
    <t>BUD-0142</t>
  </si>
  <si>
    <t>Dedicated medical treatment area with supplies and cots.</t>
  </si>
  <si>
    <t>10x10 through 20x20 | With AC, lighting, and privacy curtains.</t>
  </si>
  <si>
    <t>ENT-006</t>
  </si>
  <si>
    <t>6000.05.03-XPMS-001</t>
  </si>
  <si>
    <t>Glasses - Safety</t>
  </si>
  <si>
    <t>Travel</t>
  </si>
  <si>
    <t>ANSI Z87.1 rated eye protection.</t>
  </si>
  <si>
    <t>ENT-007</t>
  </si>
  <si>
    <t>Clear, tinted, anti-fog, or over-glasses (OTG).</t>
  </si>
  <si>
    <t>6000.05.03-XPMS-002</t>
  </si>
  <si>
    <t>Gloves - Work</t>
  </si>
  <si>
    <t>Radios</t>
  </si>
  <si>
    <t>7000.02.03</t>
  </si>
  <si>
    <t>Protective work gloves for rigging, loading, and construction.</t>
  </si>
  <si>
    <t>ENT-008</t>
  </si>
  <si>
    <t>Leather, mechanic, cut-resistant, or insulated.</t>
  </si>
  <si>
    <t>6000.05.03-XPMS-003</t>
  </si>
  <si>
    <t>Hard Hat - ANSI</t>
  </si>
  <si>
    <t>Office</t>
  </si>
  <si>
    <t>ANSI-rated construction hard hat for site operations.</t>
  </si>
  <si>
    <t>Type I (top impact) or Type II (top plus lateral) | Face shield option.</t>
  </si>
  <si>
    <t>ENT-009</t>
  </si>
  <si>
    <t>6000.05.03-XPMS-004</t>
  </si>
  <si>
    <t>Hearing Protection</t>
  </si>
  <si>
    <t>Vehicles</t>
  </si>
  <si>
    <t>Noise reduction ear plugs or ear muffs.</t>
  </si>
  <si>
    <t>ENT-010</t>
  </si>
  <si>
    <t>Foam plugs (NRR 32), reusable plugs, over-ear muffs, or custom molded.</t>
  </si>
  <si>
    <t>6000.06.01-XPMS-001</t>
  </si>
  <si>
    <t>Fuel Card - Prepaid</t>
  </si>
  <si>
    <t>Heavy Equip</t>
  </si>
  <si>
    <t>Prepaid fuel card for rental vehicle fleet.</t>
  </si>
  <si>
    <t>100 through 500 dollar denominations | Fleet card options.</t>
  </si>
  <si>
    <t>ENT-011</t>
  </si>
  <si>
    <t>6000.06.01-XPMS-002</t>
  </si>
  <si>
    <t>Parking Pass - Off-Site</t>
  </si>
  <si>
    <t>Pre-paid parking for off-site crew parking or overflow.</t>
  </si>
  <si>
    <t>Daily through monthly | Garage or surface lot.</t>
  </si>
  <si>
    <t>ENT-012</t>
  </si>
  <si>
    <t>6000.06.01-XPMS-005</t>
  </si>
  <si>
    <t>Permit Fees &amp; Inspections</t>
  </si>
  <si>
    <t>ENT-013</t>
  </si>
  <si>
    <t>6000.06.01-XPMS-004</t>
  </si>
  <si>
    <t>Pressure Washer with Operator</t>
  </si>
  <si>
    <t>Hot-water pressure washing for site restoration and surface cleaning.</t>
  </si>
  <si>
    <t>ENT-014</t>
  </si>
  <si>
    <t>6000.06.01-XPMS-003</t>
  </si>
  <si>
    <t>Trailer - Enclosed</t>
  </si>
  <si>
    <t>Enclosed trailer for equipment or merchandise transport.</t>
  </si>
  <si>
    <t>6x12 through 8.5x24 | With ramp.</t>
  </si>
  <si>
    <t>6000.06.02-XPMS-008</t>
  </si>
  <si>
    <t>ADA Ramp System - Modular</t>
  </si>
  <si>
    <t>Code-compliant modular ramp run with handrails for stage or threshold access.</t>
  </si>
  <si>
    <t>6000.06.02-XPMS-001</t>
  </si>
  <si>
    <t>ENT-015</t>
  </si>
  <si>
    <t>6000.06.02-GHXST-001</t>
  </si>
  <si>
    <t>ENT-016</t>
  </si>
  <si>
    <t>3ft x 3ft panels | Multiple finishes available.</t>
  </si>
  <si>
    <t>SITE-INFR-FLOR-002 · 6000.020.00</t>
  </si>
  <si>
    <t>6000.06.02-XPMS-002</t>
  </si>
  <si>
    <t>Hand Wash Station - Portable</t>
  </si>
  <si>
    <t>ENT-017</t>
  </si>
  <si>
    <t>Freestanding portable hand washing station with foot pump.</t>
  </si>
  <si>
    <t>2-basin or 4-basin | With soap and paper towels.</t>
  </si>
  <si>
    <t>6000.06.02-XPMS-003</t>
  </si>
  <si>
    <t>Restroom - Portable - ADA</t>
  </si>
  <si>
    <t>ENT-018</t>
  </si>
  <si>
    <t>Wheelchair-accessible single-unit portable restroom with ramp.</t>
  </si>
  <si>
    <t>60in x 60in x 88in | Wide door | Grab bars | Ramp.</t>
  </si>
  <si>
    <t>6000.06.02-XPMS-004</t>
  </si>
  <si>
    <t>Restroom - Portable - Standard</t>
  </si>
  <si>
    <t>ENT-019</t>
  </si>
  <si>
    <t>Single-unit portable toilet with hand sanitizer dispenser.</t>
  </si>
  <si>
    <t>44in x 48in x 90in | 175 lbs | 60 gal holding tank.</t>
  </si>
  <si>
    <t>ENT-020</t>
  </si>
  <si>
    <t>6000.06.02-XPMS-005</t>
  </si>
  <si>
    <t>BUD-0143</t>
  </si>
  <si>
    <t>6000.06.02-XPMS-006</t>
  </si>
  <si>
    <t>Shower Trailer - Portable</t>
  </si>
  <si>
    <t>Multi-stall shower trailer for crew, talent, or camping events.</t>
  </si>
  <si>
    <t>2-stall through 8-stall | With changing area.</t>
  </si>
  <si>
    <t>6000.06.02-XPMS-007</t>
  </si>
  <si>
    <t>Trailer - Office</t>
  </si>
  <si>
    <t>ENT-021</t>
  </si>
  <si>
    <t>7000.03 Retail &amp; Merchandise</t>
  </si>
  <si>
    <t>Temporary office trailer for production and administration.</t>
  </si>
  <si>
    <t>8x20 through 12x60 | Double-wide available.</t>
  </si>
  <si>
    <t>Vendor Infrastructure</t>
  </si>
  <si>
    <t>6000.06.03-XPMS-001</t>
  </si>
  <si>
    <t>7000.03.01</t>
  </si>
  <si>
    <t>ENT-022</t>
  </si>
  <si>
    <t>6000.06.03-XPMS-002</t>
  </si>
  <si>
    <t>ENT-023</t>
  </si>
  <si>
    <t>6000.06.03-XPMS-003</t>
  </si>
  <si>
    <t>ENT-024</t>
  </si>
  <si>
    <t>6000.06.03-XPMS-004</t>
  </si>
  <si>
    <t>Industrial Misting Fan</t>
  </si>
  <si>
    <t>High-volume misting fan for outdoor heat mitigation.</t>
  </si>
  <si>
    <t>ENT-025</t>
  </si>
  <si>
    <t>ENT-026</t>
  </si>
  <si>
    <t>6000.06.03-XPMS-005</t>
  </si>
  <si>
    <t>Propane Patio Heater</t>
  </si>
  <si>
    <t>Freestanding propane patio heater with tank for outdoor comfort.</t>
  </si>
  <si>
    <t>6000.06.04-XPMS-001</t>
  </si>
  <si>
    <t>ENT-027</t>
  </si>
  <si>
    <t>ENT-028</t>
  </si>
  <si>
    <t>6000.06.04-XPMS-002</t>
  </si>
  <si>
    <t>ENT-029</t>
  </si>
  <si>
    <t>6000.07.01-XPMS-001</t>
  </si>
  <si>
    <t>All-Access Credential · Production</t>
  </si>
  <si>
    <t>Auto-created during 0063 backfill from deliverables.ee120edb-2e95-4884-9f19-499cb584b1a3.</t>
  </si>
  <si>
    <t>ENT-030</t>
  </si>
  <si>
    <t>6000.07.01-XPMS-002</t>
  </si>
  <si>
    <t>Badge - Credential</t>
  </si>
  <si>
    <t>Custom printed credential with lanyard for staff, artist, or vendor.</t>
  </si>
  <si>
    <t>PVC card | Holographic | RFID or NFC | Tyvek wristband alternative.</t>
  </si>
  <si>
    <t>ENT-031</t>
  </si>
  <si>
    <t>6000.07.01-XPMS-003</t>
  </si>
  <si>
    <t>Pass - Parking</t>
  </si>
  <si>
    <t>ENT-032</t>
  </si>
  <si>
    <t>Vehicle access credential for parking lots and restricted areas.</t>
  </si>
  <si>
    <t>Hang tag, dashboard placard, windshield sticker, or RFID.</t>
  </si>
  <si>
    <t>6000.07.01-XPMS-004</t>
  </si>
  <si>
    <t>Wristband - Event</t>
  </si>
  <si>
    <t>ENT-033</t>
  </si>
  <si>
    <t>Event wristband for general admission or tiered access.</t>
  </si>
  <si>
    <t>Tyvek (paper), cloth (fabric), silicone, or RFID-enabled.</t>
  </si>
  <si>
    <t>6000.08.01-XPMS-001</t>
  </si>
  <si>
    <t>ENT-034</t>
  </si>
  <si>
    <t>Cable Ties - Assorted</t>
  </si>
  <si>
    <t>Nylon cable ties in assorted sizes.</t>
  </si>
  <si>
    <t>4in through 24in | Velcro alternative available.</t>
  </si>
  <si>
    <t>Site Access</t>
  </si>
  <si>
    <t>ENT-035</t>
  </si>
  <si>
    <t>BUD-0144</t>
  </si>
  <si>
    <t>6000.08.01-XPMS-006</t>
  </si>
  <si>
    <t>New Accent Furniture</t>
  </si>
  <si>
    <t>Gaps vs owned inventory.</t>
  </si>
  <si>
    <t>6000.08.01-XPMS-005</t>
  </si>
  <si>
    <t>Owned Lounge or High-Top Furniture (Relocate &amp; Refurb)</t>
  </si>
  <si>
    <t>ENT-036</t>
  </si>
  <si>
    <t>Packaging &amp; Supplies</t>
  </si>
  <si>
    <t>Existing inventory refurb.</t>
  </si>
  <si>
    <t>7000.03.02</t>
  </si>
  <si>
    <t>ENT-037</t>
  </si>
  <si>
    <t>6000.08.01-XPMS-002</t>
  </si>
  <si>
    <t>Sandbag - Ballast</t>
  </si>
  <si>
    <t>Filled or unfilled sandbag for ballast and anchoring.</t>
  </si>
  <si>
    <t>ENT-038</t>
  </si>
  <si>
    <t>25 lb through 50 lb | Saddle-style for pipe.</t>
  </si>
  <si>
    <t>6000.08.01-XPMS-003</t>
  </si>
  <si>
    <t>Strap - Ratchet</t>
  </si>
  <si>
    <t>ENT-039</t>
  </si>
  <si>
    <t>Ratchet or cam buckle tie-down strap for securing loads.</t>
  </si>
  <si>
    <t>1in through 4in widths | 15 to 27ft lengths.</t>
  </si>
  <si>
    <t>ENT-040</t>
  </si>
  <si>
    <t>6000.08.01-XPMS-004</t>
  </si>
  <si>
    <t>Tape - Gaffer</t>
  </si>
  <si>
    <t>Professional-grade cloth gaffer tape for production.</t>
  </si>
  <si>
    <t>2in x 60yd | Matte finish | Residue-free.</t>
  </si>
  <si>
    <t>ENT-041</t>
  </si>
  <si>
    <t>6000.08.02-XPMS-001</t>
  </si>
  <si>
    <t>ENT-042</t>
  </si>
  <si>
    <t>6000.08.02-XPMS-002</t>
  </si>
  <si>
    <t>Office Package - Production</t>
  </si>
  <si>
    <t>Complete temporary production office with furniture and equipment.</t>
  </si>
  <si>
    <t>Desk, chair, whiteboard, printer, power strip, trash can, and supplies.</t>
  </si>
  <si>
    <t>ENT-043</t>
  </si>
  <si>
    <t>6000.08.02-XPMS-003</t>
  </si>
  <si>
    <t>Printer - Portable</t>
  </si>
  <si>
    <t>Temporary printer or multifunction device for production office.</t>
  </si>
  <si>
    <t>Inkjet, laser, MFP, or large format.</t>
  </si>
  <si>
    <t>ENT-044</t>
  </si>
  <si>
    <t>6000.08.02-GHXST-001</t>
  </si>
  <si>
    <t>ENT-045</t>
  </si>
  <si>
    <t>20ft or 40ft | Single or double door | With HVAC and electric.</t>
  </si>
  <si>
    <t>SITE-INFR-TENT-006 · 6000.020.00</t>
  </si>
  <si>
    <t>6000.08.02-XPMS-004</t>
  </si>
  <si>
    <t>ENT-046</t>
  </si>
  <si>
    <t>6000.08.02-XPMS-005</t>
  </si>
  <si>
    <t>ENT-047</t>
  </si>
  <si>
    <t>BUD-0145</t>
  </si>
  <si>
    <t>ENT-048</t>
  </si>
  <si>
    <t>6000.08.02-XPMS-006</t>
  </si>
  <si>
    <t>Display &amp; Fixtures</t>
  </si>
  <si>
    <t>ENT-049</t>
  </si>
  <si>
    <t>7000.03.03</t>
  </si>
  <si>
    <t>6000.08.02-XPMS-007</t>
  </si>
  <si>
    <t>ENT-050</t>
  </si>
  <si>
    <t>6000.08.02-XPMS-008</t>
  </si>
  <si>
    <t>ENT-051</t>
  </si>
  <si>
    <t>6000.09.01-XPMS-001</t>
  </si>
  <si>
    <t>ENT-052</t>
  </si>
  <si>
    <t>6000.09.01-XPMS-002</t>
  </si>
  <si>
    <t>INSPECTION TYPE</t>
  </si>
  <si>
    <t>AGENCY</t>
  </si>
  <si>
    <t>AHJ JURISDICTION CODE</t>
  </si>
  <si>
    <t>PERMIT NUMBER</t>
  </si>
  <si>
    <t>PERMIT DOC ID</t>
  </si>
  <si>
    <t>ENT-053</t>
  </si>
  <si>
    <t>6000.09.01-XPMS-003</t>
  </si>
  <si>
    <t>INSPECTOR NAME</t>
  </si>
  <si>
    <t>SCHEDULED DATE</t>
  </si>
  <si>
    <t>COMPLETED DATE</t>
  </si>
  <si>
    <t>RESULT</t>
  </si>
  <si>
    <t>DEFICIENCY SUMMARY</t>
  </si>
  <si>
    <t>SIGN-OFF DATE</t>
  </si>
  <si>
    <t>SIGN-OFF URL</t>
  </si>
  <si>
    <t>6000.09.01-XPMS-004</t>
  </si>
  <si>
    <t>ENT-054</t>
  </si>
  <si>
    <t>ENT-055</t>
  </si>
  <si>
    <t>6000.50.01-XOS-001</t>
  </si>
  <si>
    <t>INS-001</t>
  </si>
  <si>
    <t>Benefits</t>
  </si>
  <si>
    <t>payroll</t>
  </si>
  <si>
    <t>Health and other benefits.</t>
  </si>
  <si>
    <t>Administrative Only</t>
  </si>
  <si>
    <t>6000.50.01-XOS-6120-1471</t>
  </si>
  <si>
    <t>ENT-056</t>
  </si>
  <si>
    <t>6000.50.01-XOS-007</t>
  </si>
  <si>
    <t>Representative line for house management so the category can carry cost. Replace with the specific item on award.</t>
  </si>
  <si>
    <t>6000.50.01-XOS-002</t>
  </si>
  <si>
    <t>ENT-057</t>
  </si>
  <si>
    <t>Payroll Taxes</t>
  </si>
  <si>
    <t>Employer payroll taxes at the statutory rate.</t>
  </si>
  <si>
    <t>6000.50.01-XOS-6120-1470</t>
  </si>
  <si>
    <t>BUD-0146</t>
  </si>
  <si>
    <t>6000.50.01-XOS-003</t>
  </si>
  <si>
    <t>Salary · Deputy House Manager</t>
  </si>
  <si>
    <t>Assembly Occupancy &amp; Egress Walk</t>
  </si>
  <si>
    <t>ENT-058</t>
  </si>
  <si>
    <t>US-FL-MIAMI-DADE</t>
  </si>
  <si>
    <t>BD-2026-08914</t>
  </si>
  <si>
    <t>PMT-2026-881</t>
  </si>
  <si>
    <t>Annual salary.</t>
  </si>
  <si>
    <t>Static Fixtures</t>
  </si>
  <si>
    <t>6000.50.01-XOS-6110-1467</t>
  </si>
  <si>
    <t>7000.03.04</t>
  </si>
  <si>
    <t>6000.50.01-XOS-004</t>
  </si>
  <si>
    <t>ENT-059</t>
  </si>
  <si>
    <t>Salary · Front of House Lead</t>
  </si>
  <si>
    <t>Part-time salary.</t>
  </si>
  <si>
    <t>6000.50.01-XOS-6110-1468</t>
  </si>
  <si>
    <t>6000.50.01-XOS-005</t>
  </si>
  <si>
    <t>Salary · House Manager</t>
  </si>
  <si>
    <t>6000.50.01-XOS-6110-1466</t>
  </si>
  <si>
    <t>6000.50.01-XOS-006</t>
  </si>
  <si>
    <t>Salary · Programming Lead</t>
  </si>
  <si>
    <t>6000.50.01-XOS-6110-1469</t>
  </si>
  <si>
    <t>6000.50.02-XOS-001</t>
  </si>
  <si>
    <t>Pending Inspection</t>
  </si>
  <si>
    <t>None noted - pre-inspection checklist verified</t>
  </si>
  <si>
    <t>Representative line for deputy house management so the category can carry cost. Replace with the specific item on award.</t>
  </si>
  <si>
    <t>Mandatory AHJ signoff for doors open</t>
  </si>
  <si>
    <t>Representative line for janitorial so the category can carry cost. Replace with the specific item on award.</t>
  </si>
  <si>
    <t>6000.51.02-XOS-001</t>
  </si>
  <si>
    <t>INS-002</t>
  </si>
  <si>
    <t>Representative line for waste and recycling so the category can carry cost. Replace with the specific item on award.</t>
  </si>
  <si>
    <t>6000.51.03-XOS-001</t>
  </si>
  <si>
    <t>Electrical</t>
  </si>
  <si>
    <t>Temporary Power &amp; Generator Safety</t>
  </si>
  <si>
    <t>EL-2026-04421</t>
  </si>
  <si>
    <t>Representative line for pest control so the category can carry cost. Replace with the specific item on award.</t>
  </si>
  <si>
    <t>PMT-2026-882</t>
  </si>
  <si>
    <t>BUD-0147</t>
  </si>
  <si>
    <t>6000.51.04-XOS-001</t>
  </si>
  <si>
    <t>None noted - generator grounding verified</t>
  </si>
  <si>
    <t>Master electrician on site for tie-in walk</t>
  </si>
  <si>
    <t>Merchandise</t>
  </si>
  <si>
    <t>INS-003</t>
  </si>
  <si>
    <t>7000.03.05</t>
  </si>
  <si>
    <t>Representative line for fire and life safety so the category can carry cost. Replace with the specific item on award.</t>
  </si>
  <si>
    <t>6000.51.05-XOS-001</t>
  </si>
  <si>
    <t>Food Service &amp; Mobile Bars Audit</t>
  </si>
  <si>
    <t>Representative line for key and access control so the category can carry cost. Replace with the specific item on award.</t>
  </si>
  <si>
    <t>HD-2026-01290</t>
  </si>
  <si>
    <t>PMT-2026-883</t>
  </si>
  <si>
    <t>6000.52.01-XOS-001</t>
  </si>
  <si>
    <t>None noted - handwashing and refrigeration compliant</t>
  </si>
  <si>
    <t>Kitchen sanitization, handwash stations &amp; bar ice bins</t>
  </si>
  <si>
    <t>Representative line for security supervision so the category can carry cost. Replace with the specific item on award.</t>
  </si>
  <si>
    <t>6000.52.02-XOS-001</t>
  </si>
  <si>
    <t>Representative line for security officer so the category can carry cost. Replace with the specific item on award.</t>
  </si>
  <si>
    <t>space</t>
  </si>
  <si>
    <t>Representative line for base rent so the category can carry cost. Replace with the specific item on award.</t>
  </si>
  <si>
    <t>Representative line for operating expense recovery so the category can carry cost. Replace with the specific item on award.</t>
  </si>
  <si>
    <t>6000.53.03-XOS-001</t>
  </si>
  <si>
    <t>Representative line for real estate taxes so the category can carry cost. Replace with the specific item on award.</t>
  </si>
  <si>
    <t>6000.53.04-XOS-001</t>
  </si>
  <si>
    <t>Representative line for electricity so the category can carry cost. Replace with the specific item on award.</t>
  </si>
  <si>
    <t>6000.53.05-XOS-001</t>
  </si>
  <si>
    <t>Water and Sewer</t>
  </si>
  <si>
    <t>Representative line for water and sewer so the category can carry cost. Replace with the specific item on award.</t>
  </si>
  <si>
    <t>6000.60.01-XOS-001</t>
  </si>
  <si>
    <t>6000.60.01</t>
  </si>
  <si>
    <t>Scope Activities · Operations</t>
  </si>
  <si>
    <t>BUD-0148</t>
  </si>
  <si>
    <t>7000.04 Sensory &amp; Atmosphere</t>
  </si>
  <si>
    <t>6000.60.02-XOS-001</t>
  </si>
  <si>
    <t>6000.60.02</t>
  </si>
  <si>
    <t>Engage Activities · Operations</t>
  </si>
  <si>
    <t>6000.60.03-XOS-001</t>
  </si>
  <si>
    <t>6000.60.03</t>
  </si>
  <si>
    <t>Advance Activities · Operations</t>
  </si>
  <si>
    <t>6000.60.04-XOS-001</t>
  </si>
  <si>
    <t>6000.60.04</t>
  </si>
  <si>
    <t>Procure Activities · Operations</t>
  </si>
  <si>
    <t>INCIDENT TIMESTAMP</t>
  </si>
  <si>
    <t>EMERGENCY CODE ID</t>
  </si>
  <si>
    <t>SEVERITY LEVEL</t>
  </si>
  <si>
    <t>6000.60.05-XOS-001</t>
  </si>
  <si>
    <t>6000.60.05</t>
  </si>
  <si>
    <t>REPORTED BY</t>
  </si>
  <si>
    <t>Build Activities · Operations</t>
  </si>
  <si>
    <t>LEAD RESPONDER ID</t>
  </si>
  <si>
    <t>DISPATCH AGENCY / UNIT</t>
  </si>
  <si>
    <t>DISPATCH TIME</t>
  </si>
  <si>
    <t>ON SCENE TIME</t>
  </si>
  <si>
    <t>CLEARED TIME</t>
  </si>
  <si>
    <t>POLICE REPORT NUMBER</t>
  </si>
  <si>
    <t>INCIDENT SUMMARY</t>
  </si>
  <si>
    <t>RESOLUTION PROTOCOL</t>
  </si>
  <si>
    <t>6000.60.06-XOS-001</t>
  </si>
  <si>
    <t>6000.60.06</t>
  </si>
  <si>
    <t>Install Activities · Operations</t>
  </si>
  <si>
    <t>FOLLOW UP REQUIRED</t>
  </si>
  <si>
    <t>6000.60.07-XOS-001</t>
  </si>
  <si>
    <t>6000.60.07</t>
  </si>
  <si>
    <t>Operate Activities · Operations</t>
  </si>
  <si>
    <t>6000.60.08-XOS-001</t>
  </si>
  <si>
    <t>6000.60.08</t>
  </si>
  <si>
    <t>Amplify Activities · Operations</t>
  </si>
  <si>
    <t>6000.60.09-XOS-001</t>
  </si>
  <si>
    <t>6000.60.09</t>
  </si>
  <si>
    <t>Close Activities · Operations</t>
  </si>
  <si>
    <t>7000.01.01-XPMS-005</t>
  </si>
  <si>
    <t>ADA Accessibility Compliance Package</t>
  </si>
  <si>
    <t>Accessibility audit plus ramp, viewing-platform, and service provisions to meet ADA at temporary events.</t>
  </si>
  <si>
    <t>7000.01.01-GHXST-001</t>
  </si>
  <si>
    <t>ATM - Portable</t>
  </si>
  <si>
    <t>Portable ATM for cash access at events.</t>
  </si>
  <si>
    <t>Freestanding or countertop | With surcharge configuration.</t>
  </si>
  <si>
    <t>RETL-MRCH-POST-003 · 7000.080.00</t>
  </si>
  <si>
    <t>7000.01.01-XPMS-010</t>
  </si>
  <si>
    <t>Accessibility &amp; Inclusive Design Review</t>
  </si>
  <si>
    <t>BUD-0149</t>
  </si>
  <si>
    <t>Review of the design against accessibility requirements for its jurisdiction and against inclusive-design practice beyond the legal minimum. Gate 6 verifies as-built; this establishes intent.</t>
  </si>
  <si>
    <t>7000.01.01-XOS-007</t>
  </si>
  <si>
    <t>Accessories (Totes or Socks or Patches) · Base</t>
  </si>
  <si>
    <t>Aromatics</t>
  </si>
  <si>
    <t>Printed tote or single accessory item.</t>
  </si>
  <si>
    <t>Zone: Entrance / Lobby. Tier fit: T1; T4. Upgrades: Enamel pin / woven patch set. Add-ons: Artist-collab accessory. Substitutions: Sticker pack only.</t>
  </si>
  <si>
    <t>7000.04.02</t>
  </si>
  <si>
    <t>TCH-02</t>
  </si>
  <si>
    <t>7000.01.01-XOS-008</t>
  </si>
  <si>
    <t>Accessories (Totes or Socks or Patches) · Elevated</t>
  </si>
  <si>
    <t>Accessory set (tote, socks, sticker pack) in palette.</t>
  </si>
  <si>
    <t>7000.01.01-XOS-009</t>
  </si>
  <si>
    <t>Accessories (Totes or Socks or Patches) · Premium</t>
  </si>
  <si>
    <t>Premium accessory line with woven, enamel, and specialty finishes.</t>
  </si>
  <si>
    <t>7000.01.01-XOS-010</t>
  </si>
  <si>
    <t>Apparel (Tees or Caps or Hoodies) · Base</t>
  </si>
  <si>
    <t>Screen-printed tee with event/brand mark.</t>
  </si>
  <si>
    <t>Zone: Entrance / Lobby. Tier fit: T1; T4. Upgrades: Cut-and-sew; embroidery. Add-ons: On-site DTG personalization. Substitutions: Cap / beanie only.</t>
  </si>
  <si>
    <t>TCH-01</t>
  </si>
  <si>
    <t>7000.01.01-XOS-011</t>
  </si>
  <si>
    <t>Apparel (Tees or Caps or Hoodies) · Elevated</t>
  </si>
  <si>
    <t>Premium-blank apparel range (tee, cap) with multi-placement print.</t>
  </si>
  <si>
    <t>7000.01.01-XOS-012</t>
  </si>
  <si>
    <t>Apparel (Tees or Caps or Hoodies) · Premium</t>
  </si>
  <si>
    <t>Designer cut-and-sew capsule with embroidery and custom trims.</t>
  </si>
  <si>
    <t>7000.01.01-XOS-013</t>
  </si>
  <si>
    <t>Giveaway or Swag · Base</t>
  </si>
  <si>
    <t>Stickers and a wristband at entry.</t>
  </si>
  <si>
    <t>Zone: All Zones. Tier fit: T1; T4. Upgrades: Swag-drop reveal moment. Add-ons: Spin-to-win swag station. Substitutions: Sticker / wristband only.</t>
  </si>
  <si>
    <t>TCH-05</t>
  </si>
  <si>
    <t>7000.01.01-XOS-014</t>
  </si>
  <si>
    <t>Giveaway or Swag · Elevated</t>
  </si>
  <si>
    <t>Branded swag set (drinkware, pin, koozie) per guest.</t>
  </si>
  <si>
    <t>7000.01.01-XOS-015</t>
  </si>
  <si>
    <t>Giveaway or Swag · Premium</t>
  </si>
  <si>
    <t>Designed swag drop with premium items and a reveal moment.</t>
  </si>
  <si>
    <t>BUD-0150</t>
  </si>
  <si>
    <t>7000.01.01-XPMS-001</t>
  </si>
  <si>
    <t>Guest Journey Mapping Workshop</t>
  </si>
  <si>
    <t>Scent Design</t>
  </si>
  <si>
    <t>7000.04.03</t>
  </si>
  <si>
    <t>Facilitated journey-mapping session producing touchpoint map and service blueprint for the activation.</t>
  </si>
  <si>
    <t>7000.01.01-XPMS-004</t>
  </si>
  <si>
    <t>Guest Services Concierge</t>
  </si>
  <si>
    <t>Trained concierge handling guest questions, escorts, and white-glove touches.</t>
  </si>
  <si>
    <t>7000.01.01-XPMS-006</t>
  </si>
  <si>
    <t>Guest Survey &amp; Feedback Program</t>
  </si>
  <si>
    <t>Designed intercept and post-event survey program with response analysis.</t>
  </si>
  <si>
    <t>7000.01.01-XPMS-009</t>
  </si>
  <si>
    <t>Merch or Premiums or Goodies</t>
  </si>
  <si>
    <t>Experience · Merch / premiums / goodies.</t>
  </si>
  <si>
    <t>7000.01.01-XOS-016</t>
  </si>
  <si>
    <t>Music Keepsake (Vinyl or Cassette) · Base</t>
  </si>
  <si>
    <t>Branded download card or playlist QR keepsake.</t>
  </si>
  <si>
    <t>Zone: Exhibition Room. Tier fit: T2; T4. Upgrades: Numbered / signed pressing. Add-ons: Lathe-cut one-off edition. Substitutions: Digital QR keepsake.</t>
  </si>
  <si>
    <t>TCH-03</t>
  </si>
  <si>
    <t>7000.01.01-XOS-017</t>
  </si>
  <si>
    <t>Music Keepsake (Vinyl or Cassette) · Elevated</t>
  </si>
  <si>
    <t>Limited cassette or 7-inch with custom sleeve.</t>
  </si>
  <si>
    <t>7000.01.01-XOS-018</t>
  </si>
  <si>
    <t>Music Keepsake (Vinyl or Cassette) · Premium</t>
  </si>
  <si>
    <t>Numbered vinyl pressing with gatefold art as a collectible.</t>
  </si>
  <si>
    <t>7000.01.01-GHXST-002</t>
  </si>
  <si>
    <t>POS System - Mobile</t>
  </si>
  <si>
    <t>BUD-0151</t>
  </si>
  <si>
    <t>Mobile point-of-sale system for merch and concession sales.</t>
  </si>
  <si>
    <t>Square, Clover, Toast, or Shopify POS.</t>
  </si>
  <si>
    <t>RETL-MRCH-POST-001 · 7000.080.00</t>
  </si>
  <si>
    <t>Scent Service</t>
  </si>
  <si>
    <t>7000.01.01-XPMS-007</t>
  </si>
  <si>
    <t>7000.04.04</t>
  </si>
  <si>
    <t>Permanent Community Portrait Gallery ( FtHumans of Miami Ft)</t>
  </si>
  <si>
    <t>Experience · Permanent Community Portrait Gallery ('Humans of Miami').</t>
  </si>
  <si>
    <t>7000.01.01-XPMS-008</t>
  </si>
  <si>
    <t>Photo or Interactive or Guest Moment</t>
  </si>
  <si>
    <t>Experience · Photo / interactive / guest moment.</t>
  </si>
  <si>
    <t>7000.01.01-XPMS-011</t>
  </si>
  <si>
    <t>Post-Event Guest Survey &amp; NPS</t>
  </si>
  <si>
    <t>Fielding and analysis of post-event guest research, delivering satisfaction and recommendation measures with sample size and method stated.</t>
  </si>
  <si>
    <t>7000.01.01-XPMS-003</t>
  </si>
  <si>
    <t>Queue Management Package</t>
  </si>
  <si>
    <t>Stanchion, belt, and queue-signage package with flow plan for a managed entry zone.</t>
  </si>
  <si>
    <t>7000.01.01-XOS-001</t>
  </si>
  <si>
    <t>Sculptural Centerpiece · Base</t>
  </si>
  <si>
    <t>Single rented sculptural object as a focal point.</t>
  </si>
  <si>
    <t>Zone: Exhibition Room. Tier fit: T2; T4. Upgrades: Engineered hero scale; motion. Add-ons: Local-artist commission credit. Substitutions: Floral sculptural feature.</t>
  </si>
  <si>
    <t>SGT-29</t>
  </si>
  <si>
    <t>7000.01.01-XOS-002</t>
  </si>
  <si>
    <t>Sculptural Centerpiece · Elevated</t>
  </si>
  <si>
    <t>Commissioned mid-scale sculpture in the design palette.</t>
  </si>
  <si>
    <t>7000.01.01-XOS-003</t>
  </si>
  <si>
    <t>Sculptural Centerpiece · Premium</t>
  </si>
  <si>
    <t>Large-scale commissioned hero sculpture engineered as the room's anchor moment.</t>
  </si>
  <si>
    <t>7000.01.01-XOS-004</t>
  </si>
  <si>
    <t>Suspended or Aerial Installation · Base</t>
  </si>
  <si>
    <t>Hanging mobile or cluster from existing rig points.</t>
  </si>
  <si>
    <t>Zone: Main Stage and Bar. Tier fit: T3; T4. Upgrades: Kinetic motion; integrated lighting. Add-ons: Sound-reactive control. Substitutions: Ground sculpture instead.</t>
  </si>
  <si>
    <t>SGT-30</t>
  </si>
  <si>
    <t>7000.01.01-XOS-005</t>
  </si>
  <si>
    <t>Suspended or Aerial Installation · Elevated</t>
  </si>
  <si>
    <t>Designed suspended element (fabric, panels, or objects) over a key zone.</t>
  </si>
  <si>
    <t>7000.01.01-XOS-006</t>
  </si>
  <si>
    <t>Suspended or Aerial Installation · Premium</t>
  </si>
  <si>
    <t>BUD-0152</t>
  </si>
  <si>
    <t>Engineered kinetic aerial installation with lighting and optional motion.</t>
  </si>
  <si>
    <t>7000.01.01-XPMS-002</t>
  </si>
  <si>
    <t>Wayfinding Program Design &amp; Plan</t>
  </si>
  <si>
    <t>Soundscape</t>
  </si>
  <si>
    <t>Site-wide wayfinding strategy, sign schedule, and placement plan handed to signage fabrication.</t>
  </si>
  <si>
    <t>7000.04.05</t>
  </si>
  <si>
    <t>7000.01.01-XOS-019</t>
  </si>
  <si>
    <t>Welcome or Premium Gift · Base</t>
  </si>
  <si>
    <t>Single welcome item at check-in.</t>
  </si>
  <si>
    <t>Zone: Entrance / Lobby. Tier fit: T1; T4. Upgrades: On-site personalization / engraving. Add-ons: Gifting-suite attendant. Substitutions: Single gift item.</t>
  </si>
  <si>
    <t>TCH-04</t>
  </si>
  <si>
    <t>7000.01.01-XOS-020</t>
  </si>
  <si>
    <t>Welcome or Premium Gift · Elevated</t>
  </si>
  <si>
    <t>Curated welcome gift box with two to three items.</t>
  </si>
  <si>
    <t>7000.01.01-XOS-021</t>
  </si>
  <si>
    <t>Welcome or Premium Gift · Premium</t>
  </si>
  <si>
    <t>Luxury gifting suite with personalization and premium packaging.</t>
  </si>
  <si>
    <t>7000.02.01-XPMS-001</t>
  </si>
  <si>
    <t>7000.02.01-XPMS-002</t>
  </si>
  <si>
    <t>7000.02.01-XPMS-003</t>
  </si>
  <si>
    <t>7000.02.01-XPMS-007</t>
  </si>
  <si>
    <t>Exhibition Rotating Content Production</t>
  </si>
  <si>
    <t>Launch content set.</t>
  </si>
  <si>
    <t>7000.02.01-XPMS-004</t>
  </si>
  <si>
    <t>7000.02.01-XPMS-008</t>
  </si>
  <si>
    <t>Spotify Branding Integration Elements</t>
  </si>
  <si>
    <t>Room-level brand integration.</t>
  </si>
  <si>
    <t>7000.02.01-XPMS-005</t>
  </si>
  <si>
    <t>BUD-0153</t>
  </si>
  <si>
    <t>7000.05 Photo &amp; Shareable Moments</t>
  </si>
  <si>
    <t>Photo Moments</t>
  </si>
  <si>
    <t>7000.02.01-XPMS-006</t>
  </si>
  <si>
    <t>7000.05.01</t>
  </si>
  <si>
    <t>7000.02.02-XOS-001</t>
  </si>
  <si>
    <t>Party Props &amp; Hand-Held · Base</t>
  </si>
  <si>
    <t>Branded fans or glasses for peak moments.</t>
  </si>
  <si>
    <t>Zone: Main Stage and Bar. Tier fit: T1; T4. Upgrades: LED wristband sync; confetti drop. Add-ons: Photo-prop styling set. Substitutions: Confetti cannon only.</t>
  </si>
  <si>
    <t>TCH-06</t>
  </si>
  <si>
    <t>7000.02.02-XOS-002</t>
  </si>
  <si>
    <t>Party Props &amp; Hand-Held · Elevated</t>
  </si>
  <si>
    <t>Props kit (LED wristbands, fans, signs) distributed for the show.</t>
  </si>
  <si>
    <t>7000.02.02-XOS-003</t>
  </si>
  <si>
    <t>Party Props &amp; Hand-Held · Premium</t>
  </si>
  <si>
    <t>Choreographed prop moment with custom LED and confetti for the climax.</t>
  </si>
  <si>
    <t>7000.02.02-XPMS-001</t>
  </si>
  <si>
    <t>Party Props &amp; Interactive Props</t>
  </si>
  <si>
    <t>Branded party and interactive props.</t>
  </si>
  <si>
    <t>7000.02.03-XPMS-001</t>
  </si>
  <si>
    <t>Verbal Identity Activation</t>
  </si>
  <si>
    <t>In-experience verbal identity moments.</t>
  </si>
  <si>
    <t>7000.03.01-XPMS-001</t>
  </si>
  <si>
    <t>Activation Space - Sponsor</t>
  </si>
  <si>
    <t>Dedicated footprint for sponsor brand activation.</t>
  </si>
  <si>
    <t>10x10 through custom | Tented, hard-wall, or full build-out.</t>
  </si>
  <si>
    <t>7000.03.01-XPMS-002</t>
  </si>
  <si>
    <t>Booth Space - Vendor</t>
  </si>
  <si>
    <t>Designated vendor marketplace booth with power and table.</t>
  </si>
  <si>
    <t>10x10 through 10x20 | Shared tent or open-air.</t>
  </si>
  <si>
    <t>BUD-0154</t>
  </si>
  <si>
    <t>7000.03.01-XPMS-004</t>
  </si>
  <si>
    <t>Retail or Merch Micro-Nook Fixtures</t>
  </si>
  <si>
    <t>Retail nook fixtures.</t>
  </si>
  <si>
    <t>7000.06 Gifting &amp; Premiums</t>
  </si>
  <si>
    <t>Gifting</t>
  </si>
  <si>
    <t>7000.03.01-XPMS-003</t>
  </si>
  <si>
    <t>Vendor Pad - Food Truck</t>
  </si>
  <si>
    <t>7000.06.01</t>
  </si>
  <si>
    <t>Level prepared pad for food truck or food vendor tent.</t>
  </si>
  <si>
    <t>10x20 through 20x30 | With power, water, and waste.</t>
  </si>
  <si>
    <t>7000.03.02-XPMS-001</t>
  </si>
  <si>
    <t>Bag - Shopping - Branded</t>
  </si>
  <si>
    <t>Custom branded bags for merchandise purchases.</t>
  </si>
  <si>
    <t>Small through large | Paper, plastic, or reusable.</t>
  </si>
  <si>
    <t>7000.03.02-GHXST-001</t>
  </si>
  <si>
    <t>Supplies - Cash Handling</t>
  </si>
  <si>
    <t>Cash drawer, coin changer, counterfeit detector, and money bags.</t>
  </si>
  <si>
    <t>Drawer, counter, changer, and detection.</t>
  </si>
  <si>
    <t>RETL-MRCH-POST-002 · 7000.080.00</t>
  </si>
  <si>
    <t>7000.03.02-XPMS-002</t>
  </si>
  <si>
    <t>Supplies - Retail Packaging</t>
  </si>
  <si>
    <t>EMERGENCY</t>
  </si>
  <si>
    <t>RADIO CALL</t>
  </si>
  <si>
    <t>Receipt paper, tissue paper, stickers, and gift wrap.</t>
  </si>
  <si>
    <t>Receipt rolls, tissue, brand stickers, and wrapping.</t>
  </si>
  <si>
    <t>ACTION PROTOCOL</t>
  </si>
  <si>
    <t>7000.03.03-XPMS-001</t>
  </si>
  <si>
    <t>Booth - Merchandise</t>
  </si>
  <si>
    <t>Dedicated merch sales structure with counter and display.</t>
  </si>
  <si>
    <t>10x10 through 20x20 | With lighting, counter, racks, and POS.</t>
  </si>
  <si>
    <t>7000.03.03-XPMS-002</t>
  </si>
  <si>
    <t>Display Case - Lockable</t>
  </si>
  <si>
    <t>CHANNEL</t>
  </si>
  <si>
    <t>ASSIGNMENT</t>
  </si>
  <si>
    <t>Secure glass or acrylic display case for high-value items.</t>
  </si>
  <si>
    <t>2ft through 4ft | Countertop and freestanding options.</t>
  </si>
  <si>
    <t>7000.03.03-XPMS-003</t>
  </si>
  <si>
    <t>Mannequin - Display</t>
  </si>
  <si>
    <t>Display mannequin for apparel merchandising.</t>
  </si>
  <si>
    <t>Full body, half body, or dress form.</t>
  </si>
  <si>
    <t>7000.03.03-XPMS-004</t>
  </si>
  <si>
    <t>Rack - Garment</t>
  </si>
  <si>
    <t>RCH-001</t>
  </si>
  <si>
    <t>Rolling or stationary garment display rack.</t>
  </si>
  <si>
    <t>Single bar, double bar, round, or Z-rack.</t>
  </si>
  <si>
    <t>EMG-001</t>
  </si>
  <si>
    <t>7000.03.03-XPMS-005</t>
  </si>
  <si>
    <t>Shelving - Display</t>
  </si>
  <si>
    <t>BUD-0155</t>
  </si>
  <si>
    <t>Modular display shelving for product merchandising.</t>
  </si>
  <si>
    <t>Gridwall (2x6, 2x8), slatwall panel, or wire shelving.</t>
  </si>
  <si>
    <t>7000.03.03-XPMS-006</t>
  </si>
  <si>
    <t>Premiums</t>
  </si>
  <si>
    <t>Table - Display</t>
  </si>
  <si>
    <t>7000.06.02</t>
  </si>
  <si>
    <t>Merchandise display table or sales counter.</t>
  </si>
  <si>
    <t>4ft through 8ft | Folding and custom options.</t>
  </si>
  <si>
    <t>Radio Frequency</t>
  </si>
  <si>
    <t>Zone 1</t>
  </si>
  <si>
    <t>7000.03.04-XPMS-001</t>
  </si>
  <si>
    <t>Emergency</t>
  </si>
  <si>
    <t>Emergency Protocols</t>
  </si>
  <si>
    <t>Incident Response</t>
  </si>
  <si>
    <t>7000.03.04-XPMS-002</t>
  </si>
  <si>
    <t>Fire Emergency</t>
  </si>
  <si>
    <t>CODE RED</t>
  </si>
  <si>
    <t>Actions: 1. Identify fire source and immediately activate fire extinguishers. 2. Contact fire department (Miami Fire-Rescue / MDFR). 3. Clear and cordon off affected areas. 4. Shut off utilities (gas/electric).</t>
  </si>
  <si>
    <t>Primary life safety and incident response</t>
  </si>
  <si>
    <t>7000.03.04-XPMS-003</t>
  </si>
  <si>
    <t>7000.03.04-XPMS-004</t>
  </si>
  <si>
    <t>RCH-002</t>
  </si>
  <si>
    <t>7000.03.04-XPMS-005</t>
  </si>
  <si>
    <t>Master life safety protocol</t>
  </si>
  <si>
    <t>7000.03.04-XPMS-006</t>
  </si>
  <si>
    <t>Perimeter and access security coordination</t>
  </si>
  <si>
    <t>RCH-003</t>
  </si>
  <si>
    <t>7000.03.04-XPMS-007</t>
  </si>
  <si>
    <t>BUD-0156</t>
  </si>
  <si>
    <t>7000.07 Sponsorship Fulfillment</t>
  </si>
  <si>
    <t>Sponsorship Fulfillment</t>
  </si>
  <si>
    <t>EMG-002</t>
  </si>
  <si>
    <t>7000.03.04-XPMS-008</t>
  </si>
  <si>
    <t>7000.07.01</t>
  </si>
  <si>
    <t>Site Ops</t>
  </si>
  <si>
    <t>Facilities and heavy equipment operations</t>
  </si>
  <si>
    <t>RCH-004</t>
  </si>
  <si>
    <t>7000.03.05-XPMS-001</t>
  </si>
  <si>
    <t>Custom Merchandise Program</t>
  </si>
  <si>
    <t>Custom merch design, production, fulfillment.</t>
  </si>
  <si>
    <t>7000.04.01-XOS-001</t>
  </si>
  <si>
    <t>Candles &amp; Open Flame · Base</t>
  </si>
  <si>
    <t>Exterior Ops</t>
  </si>
  <si>
    <t>Exterior gates, parking, and traffic dispatch</t>
  </si>
  <si>
    <t>Actions: 1. Immediately cut power to stage equipment to prevent electrical fires. 2. Use extinguishers near stage if safe to do so. 3. Assist with evacuation of performers and crew.</t>
  </si>
  <si>
    <t>Unscented pillar candles for ambiance.</t>
  </si>
  <si>
    <t>Zone: El Patio. Tier fit: T1; T4. Upgrades: Custom branded candle vessel. Add-ons: Artist-themed scent story. Substitutions: Flameless LED candles.</t>
  </si>
  <si>
    <t>RCH-005</t>
  </si>
  <si>
    <t>SCT-03</t>
  </si>
  <si>
    <t>7000.04.01-XOS-002</t>
  </si>
  <si>
    <t>Candles &amp; Open Flame · Elevated</t>
  </si>
  <si>
    <t>EMG-003</t>
  </si>
  <si>
    <t>Scented candle program in palette across bars and tables.</t>
  </si>
  <si>
    <t>Power &amp; IT</t>
  </si>
  <si>
    <t>Generators, fuel tech, network infrastructure</t>
  </si>
  <si>
    <t>7000.04.01-XOS-003</t>
  </si>
  <si>
    <t>Candles &amp; Open Flame · Premium</t>
  </si>
  <si>
    <t>RCH-006</t>
  </si>
  <si>
    <t>Custom-poured signature candles with branded vessels (also gift-ready).</t>
  </si>
  <si>
    <t>Food &amp; Beverage Operations</t>
  </si>
  <si>
    <t>Actions: 1. Cease all operations. 2. Turn off cooking equipment. 3. Instruct staff to guide guests out safely. 4. Evacuate food areas and ensure propane tanks are turned off.</t>
  </si>
  <si>
    <t>7000.04.01-XPMS-002</t>
  </si>
  <si>
    <t>Cold-Air Scent Diffuser (Standalone)</t>
  </si>
  <si>
    <t>Cleaning &amp; Sanitation</t>
  </si>
  <si>
    <t>EMG-004</t>
  </si>
  <si>
    <t>Restroom servicing and waste collection dispatch</t>
  </si>
  <si>
    <t>Standalone cold-air nebulizing diffuser.</t>
  </si>
  <si>
    <t>7000.04.01-XOS-004</t>
  </si>
  <si>
    <t>RCH-007</t>
  </si>
  <si>
    <t>Fresh Florals &amp; Botanicals (Aroma) · Base</t>
  </si>
  <si>
    <t>Lightly fragrant blooms at the entry.</t>
  </si>
  <si>
    <t>Zone: Entrance / Lobby. Tier fit: T1; T4. Upgrades: Aromatic herb / citrus accents. Add-ons: Daily fresh refresh. Substitutions: Non-fragrant greenery.</t>
  </si>
  <si>
    <t>Actions: 1. Direct guests to nearest exits. 2. Make PA announcements, if possible, to ensure orderly evacuation. 3. Assist guests with limited mobility or special needs.</t>
  </si>
  <si>
    <t>SCT-04</t>
  </si>
  <si>
    <t>7000.04.01-XOS-005</t>
  </si>
  <si>
    <t>Stage Ops</t>
  </si>
  <si>
    <t>Fresh Florals &amp; Botanicals (Aroma) · Elevated</t>
  </si>
  <si>
    <t>Main stage and side stage crew leads</t>
  </si>
  <si>
    <t>EMG-005</t>
  </si>
  <si>
    <t>Aromatic floral selection (jasmine, eucalyptus) placed for scent throw.</t>
  </si>
  <si>
    <t>RCH-008</t>
  </si>
  <si>
    <t>7000.04.01-XOS-006</t>
  </si>
  <si>
    <t>Fresh Florals &amp; Botanicals (Aroma) · Premium</t>
  </si>
  <si>
    <t>BUD-0157</t>
  </si>
  <si>
    <t>Designed aromatic botanical program coordinated with the floral and greenery plan.</t>
  </si>
  <si>
    <t>Audio</t>
  </si>
  <si>
    <t>Back of House Operations</t>
  </si>
  <si>
    <t>7000.04.01-XPMS-001</t>
  </si>
  <si>
    <t>FOH audio, monitor world, and system tech</t>
  </si>
  <si>
    <t>7000.08 Interactive &amp; Immersive Experiences</t>
  </si>
  <si>
    <t>HVAC Scent Diffusion System</t>
  </si>
  <si>
    <t>Actions: 1. Ensure artists and performers are safely escorted off stage/backstage. 2. Secure props and valuable equipment backstage to prevent further hazards.</t>
  </si>
  <si>
    <t>Interactive &amp; Immersive Experiences</t>
  </si>
  <si>
    <t>RCH-009</t>
  </si>
  <si>
    <t>7000.08.01</t>
  </si>
  <si>
    <t>Ducted scent injection across HVAC.</t>
  </si>
  <si>
    <t>EMG-006</t>
  </si>
  <si>
    <t>7000.04.01-XOS-007</t>
  </si>
  <si>
    <t>Signature Space Scent (HVAC Diffusion) · Base</t>
  </si>
  <si>
    <t>Lighting</t>
  </si>
  <si>
    <t>Single diffuser scenting the main entry zone.</t>
  </si>
  <si>
    <t>Zone: All Zones. Tier fit: T1; T4. Upgrades: Custom scent blend; per-zone control. Add-ons: Scent transition by set moment. Substitutions: Standalone diffusers only.</t>
  </si>
  <si>
    <t>Lighting directors, riggers, and dimmers</t>
  </si>
  <si>
    <t>SCT-01</t>
  </si>
  <si>
    <t>7000.04.01-XOS-008</t>
  </si>
  <si>
    <t>Front of House Operations</t>
  </si>
  <si>
    <t>RCH-010</t>
  </si>
  <si>
    <t>Actions: 1. Ensure all exits are accessible and open. 2. Assist in the evacuation of high-capacity zones, including VIP and public areas. 3. Provide basic first aid if needed.</t>
  </si>
  <si>
    <t>Signature Space Scent (HVAC Diffusion) · Elevated</t>
  </si>
  <si>
    <t>Multi-point cold-air diffusion across primary zones with one signature scent.</t>
  </si>
  <si>
    <t>EMG-007</t>
  </si>
  <si>
    <t>Video &amp; SFX</t>
  </si>
  <si>
    <t>7000.04.01-XOS-009</t>
  </si>
  <si>
    <t>Signature Space Scent (HVAC Diffusion) · Premium</t>
  </si>
  <si>
    <t>LED walls, lasers, special effects, pyrotechnics</t>
  </si>
  <si>
    <t>Full HVAC-integrated scent system zoned per room with a custom-blended signature scent.</t>
  </si>
  <si>
    <t>RCH-011</t>
  </si>
  <si>
    <t>Acts of Aggression</t>
  </si>
  <si>
    <t>CODE ORANGE</t>
  </si>
  <si>
    <t>7000.04.01-XOS-010</t>
  </si>
  <si>
    <t>Actions: 1. Alert security teams and LAPD immediately. 2. Isolate aggressors and provide crowd control to prevent escalation. 3. Assess if evacuation is necessary.</t>
  </si>
  <si>
    <t>Standalone Diffusers or Nebulizers · Base</t>
  </si>
  <si>
    <t>Two plug-in nebulizers in lounge zones.</t>
  </si>
  <si>
    <t>Zone: Exhibition Room. Tier fit: T1; T4. Upgrades: Density-tuned scheduling. Add-ons: Discreet concealment housing. Substitutions: HVAC integration instead.</t>
  </si>
  <si>
    <t>EMG-008</t>
  </si>
  <si>
    <t>Experience</t>
  </si>
  <si>
    <t>SCT-02</t>
  </si>
  <si>
    <t>Brand activations and patron engagement</t>
  </si>
  <si>
    <t>7000.04.01-XOS-011</t>
  </si>
  <si>
    <t>Standalone Diffusers or Nebulizers · Elevated</t>
  </si>
  <si>
    <t>RCH-012</t>
  </si>
  <si>
    <t>Designer nebulizer units placed per zone with scheduled intensity.</t>
  </si>
  <si>
    <t>Actions: 1. Turn off stage lighting and sound to avoid escalating tensions. 2. If necessary, pause performances and lock down stage access.</t>
  </si>
  <si>
    <t>7000.04.01-XOS-012</t>
  </si>
  <si>
    <t>Standalone Diffusers or Nebulizers · Premium</t>
  </si>
  <si>
    <t>Concealed nebulizer network tuned to crowd density and time of night.</t>
  </si>
  <si>
    <t>Architectural and egress pathway lighting</t>
  </si>
  <si>
    <t>EMG-009</t>
  </si>
  <si>
    <t>7000.04.01-XOS-013</t>
  </si>
  <si>
    <t>RCH-013</t>
  </si>
  <si>
    <t>Take-Home Signature Scent · Base</t>
  </si>
  <si>
    <t>Scented sachet or card as a parting touch.</t>
  </si>
  <si>
    <t>Zone: Entrance / Lobby. Tier fit: T2; T4. Upgrades: Branded scent kit packaging. Add-ons: Artist-collab scent edition. Substitutions: No take-home scent.</t>
  </si>
  <si>
    <t>SCT-06</t>
  </si>
  <si>
    <t>Actions: 1. Cease alcohol sales. 2. Instruct staff to close registers and secure high-value items. 3. Secure equipment that can be used as weapons (e.g., knives, utensils).</t>
  </si>
  <si>
    <t>7000.04.01-XOS-014</t>
  </si>
  <si>
    <t>Artist Relations</t>
  </si>
  <si>
    <t>Take-Home Signature Scent · Elevated</t>
  </si>
  <si>
    <t>Hospitality, green rooms, artist transport</t>
  </si>
  <si>
    <t>Travel candle or room spray in the signature scent as a gift.</t>
  </si>
  <si>
    <t>EMG-010</t>
  </si>
  <si>
    <t>RCH-014</t>
  </si>
  <si>
    <t>7000.04.01-XOS-015</t>
  </si>
  <si>
    <t>Take-Home Signature Scent · Premium</t>
  </si>
  <si>
    <t>Full take-home scent kit (candle, spray, oil) in branded packaging.</t>
  </si>
  <si>
    <t>BUD-0158</t>
  </si>
  <si>
    <t>Guest Services</t>
  </si>
  <si>
    <t>7000.04.02-XPMS-002</t>
  </si>
  <si>
    <t>Actions: 1. Move guests away from the conflict area, using calm and non-confrontational communication. 2. Offer assistance to frightened or injured guests.</t>
  </si>
  <si>
    <t>Info booths, lost &amp; found, ADA assistance</t>
  </si>
  <si>
    <t>Branded Candle or Reed Diffuser</t>
  </si>
  <si>
    <t>7000.50 Front of House</t>
  </si>
  <si>
    <t>Front of House Leadership</t>
  </si>
  <si>
    <t>RCH-015</t>
  </si>
  <si>
    <t>Ambient branded candle or reed diffuser.</t>
  </si>
  <si>
    <t>EMG-011</t>
  </si>
  <si>
    <t>7000.04.02-XPMS-001</t>
  </si>
  <si>
    <t>Signature Aroma Oil or Cartridge</t>
  </si>
  <si>
    <t>Bar Ops</t>
  </si>
  <si>
    <t>Concessions inventory and bar managers</t>
  </si>
  <si>
    <t>Fragrance oil cartridge for diffuser.</t>
  </si>
  <si>
    <t>RCH-016</t>
  </si>
  <si>
    <t>Actions: 1. Backstage personnel to remain alert and report suspicious behavior. 2. Provide a safe room for artists if aggression occurs near performance area.</t>
  </si>
  <si>
    <t>7000.04.03-XPMS-001</t>
  </si>
  <si>
    <t>Signature Scent Design &amp; Formulation</t>
  </si>
  <si>
    <t>EMG-012</t>
  </si>
  <si>
    <t>Bespoke scent design and formulation.</t>
  </si>
  <si>
    <t>VIP Ops</t>
  </si>
  <si>
    <t>7000.04.04-XPMS-001</t>
  </si>
  <si>
    <t>VIP lounge hosts and hospitality leads</t>
  </si>
  <si>
    <t>Scenting Technician</t>
  </si>
  <si>
    <t>RCH-017</t>
  </si>
  <si>
    <t>On-site scenting setup and service.</t>
  </si>
  <si>
    <t>7000.04.05-XPMS-001</t>
  </si>
  <si>
    <t>Actions: 1. Assist security teams with crowd control and ensure that aggressors are contained away from general public. 2. Coordinate with medical teams if injuries occur.</t>
  </si>
  <si>
    <t>Ambient Soundscape Design &amp; Playback</t>
  </si>
  <si>
    <t>Zone 2</t>
  </si>
  <si>
    <t>All Call</t>
  </si>
  <si>
    <t>Ambient soundscape design and playback.</t>
  </si>
  <si>
    <t>Emergency broadcast across all channels</t>
  </si>
  <si>
    <t>7000.05.01-XPMS-002</t>
  </si>
  <si>
    <t>EMG-013</t>
  </si>
  <si>
    <t>360 Photo Booth with Attendant</t>
  </si>
  <si>
    <t>Rotating-arm 360 video booth with attendant, lighting, and instant share station.</t>
  </si>
  <si>
    <t>RCH-018</t>
  </si>
  <si>
    <t>7000.05.01-XOS-001</t>
  </si>
  <si>
    <t>Floral or Greenery Moment · Base</t>
  </si>
  <si>
    <t>Single floral cluster against a clean wall.</t>
  </si>
  <si>
    <t>Zone: Entrance / Lobby. Tier fit: T1; T4. Upgrades: Floral archway; overhead cascade. Add-ons: Fresh-flower daily refresh. Substitutions: Neon photo moment.</t>
  </si>
  <si>
    <t>SGT-37</t>
  </si>
  <si>
    <t>Open Talk 2</t>
  </si>
  <si>
    <t>Power or Structural Failure or Damage</t>
  </si>
  <si>
    <t>7000.05.01-XOS-002</t>
  </si>
  <si>
    <t>Floral or Greenery Moment · Elevated</t>
  </si>
  <si>
    <t>CODE YELLOW</t>
  </si>
  <si>
    <t>Cross-department operations channel 2</t>
  </si>
  <si>
    <t>Actions: 1. Cut power to affected areas. 2. Inspect any visible structural damage (e.g., lighting rigs, barricades). 3. Work with electricians to restore power safely.</t>
  </si>
  <si>
    <t>Floral or greenery feature wall sized for group photos.</t>
  </si>
  <si>
    <t>RCH-019</t>
  </si>
  <si>
    <t>7000.05.01-XOS-003</t>
  </si>
  <si>
    <t>Floral or Greenery Moment · Premium</t>
  </si>
  <si>
    <t>EMG-014</t>
  </si>
  <si>
    <t>Open Talk 3</t>
  </si>
  <si>
    <t>Cascading floral installation with a sculptural arch and lighting.</t>
  </si>
  <si>
    <t>Cross-department operations channel 3</t>
  </si>
  <si>
    <t>7000.05.01-XOS-004</t>
  </si>
  <si>
    <t>BUD-0159</t>
  </si>
  <si>
    <t>RCH-020</t>
  </si>
  <si>
    <t>Immersive Set or Room · Base</t>
  </si>
  <si>
    <t>Single themed corner set with a prop and lighting.</t>
  </si>
  <si>
    <t>Zone: Exhibition Room. Tier fit: T2; T4. Upgrades: Multi-room immersive set. Add-ons: Attendant + content capture. Substitutions: Backdrop photo wall.</t>
  </si>
  <si>
    <t>SGT-35</t>
  </si>
  <si>
    <t>Credential Check</t>
  </si>
  <si>
    <t>7000.05.01-XOS-005</t>
  </si>
  <si>
    <t>Immersive Set or Room · Elevated</t>
  </si>
  <si>
    <t>Open Talk 4</t>
  </si>
  <si>
    <t>Cross-department operations channel 4</t>
  </si>
  <si>
    <t>Actions: 1. Secure all stage equipment and instruments to prevent further damage. 2. Pause performances and make an announcement explaining the situation.</t>
  </si>
  <si>
    <t>Built themed vignette room guests step into for content.</t>
  </si>
  <si>
    <t>RCH-021</t>
  </si>
  <si>
    <t>7000.05.01-XOS-006</t>
  </si>
  <si>
    <t>Immersive Set or Room · Premium</t>
  </si>
  <si>
    <t>Full immersive themed environment with scenic, lighting, and a signature hero prop.</t>
  </si>
  <si>
    <t>EMG-015</t>
  </si>
  <si>
    <t>Open Talk 5</t>
  </si>
  <si>
    <t>Cross-department operations channel 5</t>
  </si>
  <si>
    <t>7000.05.01-XPMS-003</t>
  </si>
  <si>
    <t>Instant Print Photo Station</t>
  </si>
  <si>
    <t>RCH-022</t>
  </si>
  <si>
    <t>Photo station with dye-sub printing, branded templates, and digital delivery.</t>
  </si>
  <si>
    <t>7000.05.01-XOS-007</t>
  </si>
  <si>
    <t>Interactive or 360 Booth · Base</t>
  </si>
  <si>
    <t>Open-air photo booth with branded print template.</t>
  </si>
  <si>
    <t>Zone: All Zones. Tier fit: T1; T4. Upgrades: AI content studio; live gallery. Add-ons: Glam / GIF station. Substitutions: Roaming photographer.</t>
  </si>
  <si>
    <t>Open Talk 6</t>
  </si>
  <si>
    <t>Actions: 1. Stop food prep to avoid injury. 2. If structural damage affects tents/kiosks, direct guests and staff to clear the area.</t>
  </si>
  <si>
    <t>SGT-36</t>
  </si>
  <si>
    <t>Cross-department operations channel 6</t>
  </si>
  <si>
    <t>7000.05.01-XOS-008</t>
  </si>
  <si>
    <t>Interactive or 360 Booth · Elevated</t>
  </si>
  <si>
    <t>RCH-023</t>
  </si>
  <si>
    <t>360 spin booth with branded overlay and instant share.</t>
  </si>
  <si>
    <t>7000.05.01-XOS-009</t>
  </si>
  <si>
    <t>Interactive or 360 Booth · Premium</t>
  </si>
  <si>
    <t>EMG-016</t>
  </si>
  <si>
    <t>Open Talk 7</t>
  </si>
  <si>
    <t>Premium 360 / AI content studio with custom motion templates and live gallery.</t>
  </si>
  <si>
    <t>Cross-department operations channel 7</t>
  </si>
  <si>
    <t>7000.05.01-XOS-010</t>
  </si>
  <si>
    <t>RCH-024</t>
  </si>
  <si>
    <t>Neon or Light Moment · Base</t>
  </si>
  <si>
    <t>Single neon catchphrase sign on a painted wall.</t>
  </si>
  <si>
    <t>Zone: Exhibition Room. Tier fit: T1; T4. Upgrades: Infinity mirror room; reactive light. Add-ons: Custom neon phrase. Substitutions: Floral moment instead.</t>
  </si>
  <si>
    <t>SGT-38</t>
  </si>
  <si>
    <t>7000.05.01-XOS-011</t>
  </si>
  <si>
    <t>Open Talk 8</t>
  </si>
  <si>
    <t>Neon or Light Moment · Elevated</t>
  </si>
  <si>
    <t>Cross-department operations channel 8</t>
  </si>
  <si>
    <t>Actions: 1. Calm guests and offer clear instructions to avoid panic. 2. Guide guests to alternate exits if structural damage affects egress routes.</t>
  </si>
  <si>
    <t>Neon-on-textured-wall moment with foreground styling.</t>
  </si>
  <si>
    <t>RCH-025</t>
  </si>
  <si>
    <t>7000.05.01-XOS-012</t>
  </si>
  <si>
    <t>Neon or Light Moment · Premium</t>
  </si>
  <si>
    <t>EMG-017</t>
  </si>
  <si>
    <t>Multi-element light room with neon, mirrors, and reactive lighting.</t>
  </si>
  <si>
    <t>Open Talk 9</t>
  </si>
  <si>
    <t>Cross-department operations channel 9</t>
  </si>
  <si>
    <t>7000.05.01-XPMS-001</t>
  </si>
  <si>
    <t>Photo Moment or Step-and-Repeat</t>
  </si>
  <si>
    <t>RCH-026</t>
  </si>
  <si>
    <t>Photo moment design and build.</t>
  </si>
  <si>
    <t>Actions: 1. Ensure that artists are safe backstage and equipment is not at risk of being damaged. 2. Organize personnel to inspect and report any damage in restricted areas.</t>
  </si>
  <si>
    <t>7000.05.01-XOS-013</t>
  </si>
  <si>
    <t>BUD-0160</t>
  </si>
  <si>
    <t>Step-and-Repeat · Base</t>
  </si>
  <si>
    <t>Open Talk 10</t>
  </si>
  <si>
    <t>8x8 printed step-and-repeat with brand logos and a carpet runner.</t>
  </si>
  <si>
    <t>EMG-018</t>
  </si>
  <si>
    <t>Cross-department operations channel 10</t>
  </si>
  <si>
    <t>Zone: Entrance / Lobby. Tier fit: T1; T4. Upgrades: Backlit logo wall; styled foreground. Add-ons: Press riser; photographer. Substitutions: Branded backdrop wall.</t>
  </si>
  <si>
    <t>SGT-34</t>
  </si>
  <si>
    <t>7000.05.01-XOS-014</t>
  </si>
  <si>
    <t>Step-and-Repeat · Elevated</t>
  </si>
  <si>
    <t>RCH-027</t>
  </si>
  <si>
    <t>Tensioned-fabric step-and-repeat with lit header and floor mark.</t>
  </si>
  <si>
    <t>Actions: 1. Guide guests to safety and inform them of alternative actions (delays or cancellations). 2. Assist in directing crowds away from dangerous areas.</t>
  </si>
  <si>
    <t>7000.05.01-XOS-015</t>
  </si>
  <si>
    <t>Step-and-Repeat · Premium</t>
  </si>
  <si>
    <t>Guest 1</t>
  </si>
  <si>
    <t>Visiting production / guest crew talkgroup 1</t>
  </si>
  <si>
    <t>Dimensional step-and-repeat with backlit logos and a styled foreground set.</t>
  </si>
  <si>
    <t>EMG-019</t>
  </si>
  <si>
    <t>7000.50.03</t>
  </si>
  <si>
    <t>RCH-028</t>
  </si>
  <si>
    <t>7000.06.01-XPMS-001</t>
  </si>
  <si>
    <t>Curated Gift or Welcome Amenity</t>
  </si>
  <si>
    <t>Curated gifting and welcome amenities.</t>
  </si>
  <si>
    <t>Theft &amp; Loss Prevention</t>
  </si>
  <si>
    <t>CODE GREEN</t>
  </si>
  <si>
    <t>Actions: 1. Increase security patrols in sensitive areas (e.g., entrances, high-traffic areas). 2. Report all thefts to LAPD. 3. Conduct bag checks at exits, if needed.</t>
  </si>
  <si>
    <t>Guest 2</t>
  </si>
  <si>
    <t>7000.06.02-XPMS-001</t>
  </si>
  <si>
    <t>Branded Swag &amp; Premiums</t>
  </si>
  <si>
    <t>Visiting production / guest crew talkgroup 2</t>
  </si>
  <si>
    <t>Branded premiums and giveaways.</t>
  </si>
  <si>
    <t>RCH-029</t>
  </si>
  <si>
    <t>EMG-020</t>
  </si>
  <si>
    <t>7000.07.01-XPMS-003</t>
  </si>
  <si>
    <t>Proof-of-Performance Report</t>
  </si>
  <si>
    <t>Photo-documented audit of delivered sponsor assets with impressions and recap deck.</t>
  </si>
  <si>
    <t>Guest 3</t>
  </si>
  <si>
    <t>Visiting production / guest crew talkgroup 3</t>
  </si>
  <si>
    <t>7000.07.01-XPMS-001</t>
  </si>
  <si>
    <t>Sponsor Asset Production Coordination</t>
  </si>
  <si>
    <t>RCH-030</t>
  </si>
  <si>
    <t>Actions: 1. Secure all stage equipment, especially high-value instruments or electronics. 2. Coordinate with security to monitor artist equipment and dressing rooms.</t>
  </si>
  <si>
    <t>Coordinator trafficking sponsor logos, proofs, and asset production across fabrication and digital.</t>
  </si>
  <si>
    <t>EMG-021</t>
  </si>
  <si>
    <t>7000.07.01-XPMS-002</t>
  </si>
  <si>
    <t>Sponsor Booth Turnkey Package - 10x10</t>
  </si>
  <si>
    <t>Guest 4</t>
  </si>
  <si>
    <t>Visiting production / guest crew talkgroup 4</t>
  </si>
  <si>
    <t>Turnkey 10x10 sponsor footprint: structure, counter, graphics, power drop, and furniture.</t>
  </si>
  <si>
    <t>RCH-031</t>
  </si>
  <si>
    <t>7000.07.01-XPMS-004</t>
  </si>
  <si>
    <t>Sponsor Hospitality Allocation Management</t>
  </si>
  <si>
    <t>Actions: 1. Lock down cash registers and remove high-value items from view. 2. Report suspicious behavior to security. 3. Implement a strict cash-handling procedure.</t>
  </si>
  <si>
    <t>Management of sponsor ticket banks, VIP allocations, and on-site hosting obligations.</t>
  </si>
  <si>
    <t>Guest 5</t>
  </si>
  <si>
    <t>7000.07.01-XPMS-005</t>
  </si>
  <si>
    <t>Sponsor Recap &amp; Fulfilment Evidence</t>
  </si>
  <si>
    <t>EMG-022</t>
  </si>
  <si>
    <t>Visiting production / guest crew talkgroup 5</t>
  </si>
  <si>
    <t>Compilation of contracted sponsor deliverables with dated photographic and measurement evidence for each. This is where a sponsorship contract is actually satisfied or actually breached, so gate 8 blocks on it.</t>
  </si>
  <si>
    <t>RCH-032</t>
  </si>
  <si>
    <t>7000.08.01-XPMS-006</t>
  </si>
  <si>
    <t>Custom Interactive Experience Development</t>
  </si>
  <si>
    <t>Actions: 1. Assist guests in filing lost or stolen property reports. 2. Use public announcements to inform guests of the incident, if needed.</t>
  </si>
  <si>
    <t>Custom software build for games, configurators, or immersive interactives to brief.</t>
  </si>
  <si>
    <t>03 Virtual</t>
  </si>
  <si>
    <t>Guest 6</t>
  </si>
  <si>
    <t>Visiting production / guest crew talkgroup 6</t>
  </si>
  <si>
    <t>7000.08.01-XPMS-008</t>
  </si>
  <si>
    <t>EMG-023</t>
  </si>
  <si>
    <t>Experiential Moments or Interactive Touchpoints</t>
  </si>
  <si>
    <t>Interactive touchpoints.</t>
  </si>
  <si>
    <t>7000.08.01-XPMS-005</t>
  </si>
  <si>
    <t>Gesture-Controlled Display Experience</t>
  </si>
  <si>
    <t>Actions: 1. Secure personal and valuable equipment for artists and performers. 2. Monitor access to VIP areas to prevent unauthorized entry.</t>
  </si>
  <si>
    <t>BUD-0161</t>
  </si>
  <si>
    <t>Camera-tracked gesture interface driving screen content without touch.</t>
  </si>
  <si>
    <t>7000.08.01-XPMS-004</t>
  </si>
  <si>
    <t>Interactive Floor Projection System</t>
  </si>
  <si>
    <t>EMG-024</t>
  </si>
  <si>
    <t>Coat Check</t>
  </si>
  <si>
    <t>7000.50.04</t>
  </si>
  <si>
    <t>Downward projection with IR tracking creating reactive floor games and effects.</t>
  </si>
  <si>
    <t>7000.08.01-XPMS-001</t>
  </si>
  <si>
    <t>Interactive Touchscreen Kiosk - 55in</t>
  </si>
  <si>
    <t>Actions: 1. Assist security in ensuring all exits are covered. 2. Implement crowd control to prevent thefts during egress. 3. Handle guest complaints regarding lost items.</t>
  </si>
  <si>
    <t>Freestanding 55-inch touch kiosk with custom interactive content loaded.</t>
  </si>
  <si>
    <t>7000.08.01-XPMS-007</t>
  </si>
  <si>
    <t>Live Photo Mosaic Wall</t>
  </si>
  <si>
    <t>EMG-025</t>
  </si>
  <si>
    <t>Guest photos print and assemble live into a large mosaic brand image.</t>
  </si>
  <si>
    <t>7000.08.01-XPMS-002</t>
  </si>
  <si>
    <t>Motion-Reactive Interactive Wall</t>
  </si>
  <si>
    <t>Medical Emergency</t>
  </si>
  <si>
    <t>CODE BLUE</t>
  </si>
  <si>
    <t>Actions: 1. Immediately call EMS or direct on-site medical personnel. 2. Clear space for medical teams to access the affected individual. 3. Use first aid kits if necessary.</t>
  </si>
  <si>
    <t>Sensor-driven projection or LED wall reacting to guest movement; includes tech.</t>
  </si>
  <si>
    <t>7000.08.01-XPMS-003</t>
  </si>
  <si>
    <t>RFID Guest Engagement System</t>
  </si>
  <si>
    <t>EMG-026</t>
  </si>
  <si>
    <t>Wristband-triggered experiences, photo tagging, and data capture across activation stations.</t>
  </si>
  <si>
    <t>7000.50.01-XOS-001</t>
  </si>
  <si>
    <t>Actions: 1. Pause performance to direct attention to the medical emergency. 2. Keep communication channels open to ensure paramedics can access the stage area.</t>
  </si>
  <si>
    <t>Representative line for front of house leadership so the category can carry cost. Replace with the specific item on award.</t>
  </si>
  <si>
    <t>7000.50.02-XOS-001</t>
  </si>
  <si>
    <t>EMG-027</t>
  </si>
  <si>
    <t>Representative line for credential check so the category can carry cost. Replace with the specific item on award.</t>
  </si>
  <si>
    <t>7000.50.03-XOS-001</t>
  </si>
  <si>
    <t>Actions: 1. Offer water or basic care (if applicable). 2. Instruct staff to guide EMS to the food area if needed.</t>
  </si>
  <si>
    <t>EMG-028</t>
  </si>
  <si>
    <t>Representative line for guest services so the category can carry cost. Replace with the specific item on award.</t>
  </si>
  <si>
    <t>7000.50.04-XOS-001</t>
  </si>
  <si>
    <t>Representative line for coat check so the category can carry cost. Replace with the specific item on award.</t>
  </si>
  <si>
    <t>7000.51.01-XOS-001</t>
  </si>
  <si>
    <t>Actions: 1. Alert guests to make way for medical personnel. 2. Provide support to affected individuals until EMS arrives.</t>
  </si>
  <si>
    <t>BUD-0162</t>
  </si>
  <si>
    <t>Event Medical</t>
  </si>
  <si>
    <t>Representative line for event medical so the category can carry cost. Replace with the specific item on award.</t>
  </si>
  <si>
    <t>7000.51 Guest Safety</t>
  </si>
  <si>
    <t>EMG-029</t>
  </si>
  <si>
    <t>7000.60.01-XOS-001</t>
  </si>
  <si>
    <t>7000.60.01</t>
  </si>
  <si>
    <t>Scope Activities · Experience</t>
  </si>
  <si>
    <t>Actions: 1. Ensure performers and crew are safe and are not obstructing medical responders. 2. Provide medics with direct access to the backstage area if needed.</t>
  </si>
  <si>
    <t>7000.60.02-XOS-001</t>
  </si>
  <si>
    <t>7000.60.02</t>
  </si>
  <si>
    <t>Engage Activities · Experience</t>
  </si>
  <si>
    <t>EMG-030</t>
  </si>
  <si>
    <t>7000.60.03-XOS-001</t>
  </si>
  <si>
    <t>7000.60.03</t>
  </si>
  <si>
    <t>Advance Activities · Experience</t>
  </si>
  <si>
    <t>Actions: 1. Coordinate with medical teams to facilitate access to emergency locations. 2. Keep guests informed about delays or disruptions due to the emergency.</t>
  </si>
  <si>
    <t>7000.60.04-XOS-001</t>
  </si>
  <si>
    <t>7000.60.04</t>
  </si>
  <si>
    <t>Procure Activities · Experience</t>
  </si>
  <si>
    <t>EMG-031</t>
  </si>
  <si>
    <t>7000.60.05-XOS-001</t>
  </si>
  <si>
    <t>7000.60.05</t>
  </si>
  <si>
    <t>Build Activities · Experience</t>
  </si>
  <si>
    <t>7000.60.06-XOS-001</t>
  </si>
  <si>
    <t>7000.60.06</t>
  </si>
  <si>
    <t>Install Activities · Experience</t>
  </si>
  <si>
    <t>Political or Civil Unrest</t>
  </si>
  <si>
    <t>CODE PURPLE</t>
  </si>
  <si>
    <t>Actions: 1. Activate emergency protocol and increase security presence. 2. Prepare evacuation routes and ensure exits are clear. 3. Work with LAPD for guidance and assistance.</t>
  </si>
  <si>
    <t>7000.60.07-XOS-001</t>
  </si>
  <si>
    <t>7000.60.07</t>
  </si>
  <si>
    <t>Operate Activities · Experience</t>
  </si>
  <si>
    <t>EMG-032</t>
  </si>
  <si>
    <t>7000.60.08-XOS-001</t>
  </si>
  <si>
    <t>7000.60.08</t>
  </si>
  <si>
    <t>Amplify Activities · Experience</t>
  </si>
  <si>
    <t>8000.01 Catering &amp; Culinary</t>
  </si>
  <si>
    <t>Guest &amp; VIP Catering</t>
  </si>
  <si>
    <t>7000.60.09-XOS-001</t>
  </si>
  <si>
    <t>7000.60.09</t>
  </si>
  <si>
    <t>Close Activities · Experience</t>
  </si>
  <si>
    <t>Actions: 1. Stop the performance to prevent escalation. 2. Secure stage and assist in evacuating performers and staff to a safe area.</t>
  </si>
  <si>
    <t>8000.01.01-XPMS-006</t>
  </si>
  <si>
    <t>Bar or Catering Staff</t>
  </si>
  <si>
    <t>EMG-033</t>
  </si>
  <si>
    <t>Hospitality · Bar / catering staff.</t>
  </si>
  <si>
    <t>8000.01.01-XPMS-001</t>
  </si>
  <si>
    <t>catering</t>
  </si>
  <si>
    <t>lot</t>
  </si>
  <si>
    <t>Non-alcoholic beverage service for guests or crew.</t>
  </si>
  <si>
    <t>Water, soft drinks, juice, coffee, and tea | Coolers and ice.</t>
  </si>
  <si>
    <t>Actions: 1. Lock down all kiosks, close food prep areas. 2. Move staff to safe areas and prepare for evacuation.</t>
  </si>
  <si>
    <t>8000.01.01-XOS-001</t>
  </si>
  <si>
    <t>Branded or Logo Ftd F&amp;B · Base</t>
  </si>
  <si>
    <t>Logo cocktail napkins and pick flags.</t>
  </si>
  <si>
    <t>Zone: All Zones. Tier fit: T1; T4. Upgrades: Edible logo / custom imaging. Add-ons: Custom packaging program. Substitutions: Standard service ware.</t>
  </si>
  <si>
    <t>EMG-034</t>
  </si>
  <si>
    <t>TST-12</t>
  </si>
  <si>
    <t>8000.01.01-XOS-002</t>
  </si>
  <si>
    <t>Branded or Logo Ftd F&amp;B · Elevated</t>
  </si>
  <si>
    <t>5800</t>
  </si>
  <si>
    <t>Branded drinkware, edible logo prints, and custom garnishes.</t>
  </si>
  <si>
    <t>8000.01.01-XOS-003</t>
  </si>
  <si>
    <t>Branded or Logo Ftd F&amp;B · Premium</t>
  </si>
  <si>
    <t>Fully branded F&amp;B story: custom packaging, edible imaging, and named menu items.</t>
  </si>
  <si>
    <t>Actions: 1. Calm guests and direct them to safety if evacuation becomes necessary. 2. Provide real-time updates using PA system or megaphones.</t>
  </si>
  <si>
    <t>Catering Package - VIP</t>
  </si>
  <si>
    <t>BUD-0164</t>
  </si>
  <si>
    <t>Elevated food and beverage service for VIP guests.</t>
  </si>
  <si>
    <t>Passed hors d'oeuvres, stations, premium beverages, dessert.</t>
  </si>
  <si>
    <t>Artist &amp; Crew Catering</t>
  </si>
  <si>
    <t>8000.01.02</t>
  </si>
  <si>
    <t>8000.01.01-XOS-004</t>
  </si>
  <si>
    <t>EMG-035</t>
  </si>
  <si>
    <t>Coffee or Café Program · Base</t>
  </si>
  <si>
    <t>Drip coffee and tea service.</t>
  </si>
  <si>
    <t>Zone: El Patio. Tier fit: T1; T4. Upgrades: Branded café build; latte art. Add-ons: Cold brew / nitro tap. Substitutions: Self-serve coffee station.</t>
  </si>
  <si>
    <t>TST-11</t>
  </si>
  <si>
    <t>8000.01.01-XOS-005</t>
  </si>
  <si>
    <t>Coffee or Café Program · Elevated</t>
  </si>
  <si>
    <t>Espresso cart with barista and a couple of signature drinks.</t>
  </si>
  <si>
    <t>Actions: 1. Ensure artists are safely escorted off-site if necessary. 2. Secure dressing rooms and valuables.</t>
  </si>
  <si>
    <t>8000.01.01-XOS-006</t>
  </si>
  <si>
    <t>Coffee or Café Program · Premium</t>
  </si>
  <si>
    <t>Branded café experience with specialty drinks, latte art, and to-go cups.</t>
  </si>
  <si>
    <t>EMG-036</t>
  </si>
  <si>
    <t>8000.01.01-XOS-007</t>
  </si>
  <si>
    <t>Dessert or Sweets · Base</t>
  </si>
  <si>
    <t>Plated or passed single dessert.</t>
  </si>
  <si>
    <t>Zone: El Patio. Tier fit: T1; T4. Upgrades: Live dessert action station. Add-ons: Artist-themed confection. Substitutions: No dessert course.</t>
  </si>
  <si>
    <t>TST-06</t>
  </si>
  <si>
    <t>8000.01.01-XOS-008</t>
  </si>
  <si>
    <t>Dessert or Sweets · Elevated</t>
  </si>
  <si>
    <t>Dessert station with multiple sweets and a signature item.</t>
  </si>
  <si>
    <t>Actions: 1. Assist in managing crowds to prevent disorder. 2. Ensure clear communication with guests, informing them about actions being taken for their safety.</t>
  </si>
  <si>
    <t>8000.01.01-XOS-009</t>
  </si>
  <si>
    <t>Dessert or Sweets · Premium</t>
  </si>
  <si>
    <t>Dessert showpiece or live dessert action station with artist-themed sweets.</t>
  </si>
  <si>
    <t>8000.01.01-XOS-028</t>
  </si>
  <si>
    <t>EMG-037</t>
  </si>
  <si>
    <t>F&amp;B Aromatics (Live Cues) · Base</t>
  </si>
  <si>
    <t>Coffee/espresso aroma from the café position.</t>
  </si>
  <si>
    <t>Zone: El Patio. Tier fit: T1; T4. Upgrades: Aroma-timed to journey beats. Add-ons: Smoke / wood-fire cue. Substitutions: No live aromatics.</t>
  </si>
  <si>
    <t>SCT-05</t>
  </si>
  <si>
    <t>8000.01.01-XOS-029</t>
  </si>
  <si>
    <t>F&amp;B Aromatics (Live Cues) · Elevated</t>
  </si>
  <si>
    <t>BUD-0165</t>
  </si>
  <si>
    <t>Live aromatic cues (grill, citrus, herbs) from open finishing stations.</t>
  </si>
  <si>
    <t>Government Agency Inspection or Encounter</t>
  </si>
  <si>
    <t>Service Equipment</t>
  </si>
  <si>
    <t>CODE WHITE</t>
  </si>
  <si>
    <t>8000.01.01-XOS-030</t>
  </si>
  <si>
    <t>8000.01.03</t>
  </si>
  <si>
    <t>F&amp;B Aromatics (Live Cues) · Premium</t>
  </si>
  <si>
    <t>Actions: 1. Provide requested permits, licenses, and compliance documentation to the agency. 2. Ensure all areas meet safety standards (fire exits, lighting, structural integrity).</t>
  </si>
  <si>
    <t>Choreographed aroma-and-taste pairings timed to the guest journey.</t>
  </si>
  <si>
    <t>8000.01.01-XPMS-003</t>
  </si>
  <si>
    <t>Food Truck - Contracted</t>
  </si>
  <si>
    <t>Contracted food truck vendor for guest or crew service.</t>
  </si>
  <si>
    <t>EMG-038</t>
  </si>
  <si>
    <t>Full menu, specialty cuisine, or branded options.</t>
  </si>
  <si>
    <t>8000.01.01-XOS-010</t>
  </si>
  <si>
    <t>Late-Night Bites · Base</t>
  </si>
  <si>
    <t>One late-night snack pass (e.g., sliders or churros).</t>
  </si>
  <si>
    <t>Zone: Main Stage and Bar. Tier fit: T1; T4. Upgrades: Branded food cart build. Add-ons: To-go boxed snack. Substitutions: No late-night service.</t>
  </si>
  <si>
    <t>TST-05</t>
  </si>
  <si>
    <t>8000.01.01-XOS-011</t>
  </si>
  <si>
    <t>Late-Night Bites · Elevated</t>
  </si>
  <si>
    <t>Actions: 1. Pause the performance if requested by officials. 2. Ensure all stage operations are compliant with safety regulations (sound levels, rigging).</t>
  </si>
  <si>
    <t>Late-night street-food cart with two to three items.</t>
  </si>
  <si>
    <t>8000.01.01-XOS-012</t>
  </si>
  <si>
    <t>Late-Night Bites · Premium</t>
  </si>
  <si>
    <t>EMG-039</t>
  </si>
  <si>
    <t>Signature late-night moment with a branded cart and culturally rooted snacks.</t>
  </si>
  <si>
    <t>8000.01.01-XOS-013</t>
  </si>
  <si>
    <t>Mocktail or Non-Alc Program · Base</t>
  </si>
  <si>
    <t>Two non-alcoholic options at the bar.</t>
  </si>
  <si>
    <t>Zone: Main Stage and Bar. Tier fit: T1; T4. Upgrades: Craft non-alc spirit bar. Add-ons: Functional / wellness drinks. Substitutions: Soft drinks only.</t>
  </si>
  <si>
    <t>TST-10</t>
  </si>
  <si>
    <t>BUD-0166</t>
  </si>
  <si>
    <t>8000.01.01-XOS-014</t>
  </si>
  <si>
    <t>Mocktail or Non-Alc Program · Elevated</t>
  </si>
  <si>
    <t>Kitchen Equipment</t>
  </si>
  <si>
    <t>Dedicated mocktail menu matched to the cocktail program.</t>
  </si>
  <si>
    <t>8000.01.04</t>
  </si>
  <si>
    <t>8000.01.01-XOS-015</t>
  </si>
  <si>
    <t>Mocktail or Non-Alc Program · Premium</t>
  </si>
  <si>
    <t>Full zero-proof bar with craft non-alc spirits and a named menu.</t>
  </si>
  <si>
    <t>8000.01.01-XOS-016</t>
  </si>
  <si>
    <t>Passed Canapés &amp; Bites · Base</t>
  </si>
  <si>
    <t>Three passed bites on standard service for the first hour.</t>
  </si>
  <si>
    <t>Zone: All Zones. Tier fit: T1; T4. Upgrades: Live finishing station; caviar bump. Add-ons: Dietary / allergen flagged set. Substitutions: Stationed grazing instead.</t>
  </si>
  <si>
    <t>TST-01</t>
  </si>
  <si>
    <t>8000.01.01-XOS-017</t>
  </si>
  <si>
    <t>Passed Canapés &amp; Bites · Elevated</t>
  </si>
  <si>
    <t>Five chef-designed passed canapés with dietary options, full reception coverage.</t>
  </si>
  <si>
    <t>8000.01.01-XOS-018</t>
  </si>
  <si>
    <t>Passed Canapés &amp; Bites · Premium</t>
  </si>
  <si>
    <t>Curated passed-bite progression with premium ingredients and live finishing stations.</t>
  </si>
  <si>
    <t>Actions: 1. Provide food handling permits, alcohol licenses, and health inspection certificates upon request.</t>
  </si>
  <si>
    <t>8000.01.01-XOS-019</t>
  </si>
  <si>
    <t>Premium or Top-Shelf Spirits · Base</t>
  </si>
  <si>
    <t>Call-brand spirits at the main bar.</t>
  </si>
  <si>
    <t>Zone: Main Stage and Bar. Tier fit: T2; T4. Upgrades: Reserve tasting moment; premium glass. Add-ons: Sponsor spirit integration. Substitutions: Call-brand only.</t>
  </si>
  <si>
    <t>EMG-040</t>
  </si>
  <si>
    <t>TST-09</t>
  </si>
  <si>
    <t>8000.01.01-XOS-020</t>
  </si>
  <si>
    <t>Premium or Top-Shelf Spirits · Elevated</t>
  </si>
  <si>
    <t>Top-shelf spirit selection with branded backbar display.</t>
  </si>
  <si>
    <t>8000.01.01-XOS-021</t>
  </si>
  <si>
    <t>Premium or Top-Shelf Spirits · Premium</t>
  </si>
  <si>
    <t>Reserve / luxury spirit program with a tasting moment and premium glassware.</t>
  </si>
  <si>
    <t>Actions: 1. Inform guests of any temporary delays due to inspections. 2. Provide support to guests and reassure them that the event is in compliance with safety protocols.</t>
  </si>
  <si>
    <t>8000.01.01-XOS-022</t>
  </si>
  <si>
    <t>Signature Cocktail Program · Base</t>
  </si>
  <si>
    <t>Two batched signature cocktails plus standard bar.</t>
  </si>
  <si>
    <t>Zone: Main Stage and Bar. Tier fit: T1; T4. Upgrades: Premium spirit tier; smoke / theater garnish. Add-ons: Named after set / song titles. Substitutions: Beer-and-wine only.</t>
  </si>
  <si>
    <t>EMG-041</t>
  </si>
  <si>
    <t>BUD-0167</t>
  </si>
  <si>
    <t>TST-07</t>
  </si>
  <si>
    <t>8000.01.01-XOS-023</t>
  </si>
  <si>
    <t>Signature Cocktail Program · Elevated</t>
  </si>
  <si>
    <t>8000.02 Bar &amp; Beverage</t>
  </si>
  <si>
    <t>Bar Equipment</t>
  </si>
  <si>
    <t>Three to four art-directed signature cocktails with garnish program.</t>
  </si>
  <si>
    <t>8000.01.01-XOS-024</t>
  </si>
  <si>
    <t>Signature Cocktail Program · Premium</t>
  </si>
  <si>
    <t>Actions: 1. Ensure back-of-house areas meet safety regulations and provide access to officials for inspections. 2. Maintain communication with event management.</t>
  </si>
  <si>
    <t>Full craft cocktail menu with named drinks, premium spirits, and theater garnishes.</t>
  </si>
  <si>
    <t>8000.01.01-XPMS-004</t>
  </si>
  <si>
    <t>Station - Dessert</t>
  </si>
  <si>
    <t>EMG-042</t>
  </si>
  <si>
    <t>Dedicated dessert display or live dessert service station.</t>
  </si>
  <si>
    <t>Plated desserts, dessert bar, ice cream cart, or custom.</t>
  </si>
  <si>
    <t>8000.01.01-XOS-025</t>
  </si>
  <si>
    <t>Stationed or Grazing Tables · Base</t>
  </si>
  <si>
    <t>Single grazing table with cheese, charcuterie, and crudité.</t>
  </si>
  <si>
    <t>Zone: El Patio. Tier fit: T1; T4. Upgrades: Sculptural grazing build. Add-ons: Regional / artist-themed station. Substitutions: Passed bites instead.</t>
  </si>
  <si>
    <t>TST-02</t>
  </si>
  <si>
    <t>8000.01.01-XOS-026</t>
  </si>
  <si>
    <t>Stationed or Grazing Tables · Elevated</t>
  </si>
  <si>
    <t>Actions: 1. Assist in ensuring that front-of-house operations meet health, safety, and accessibility regulations. 2. Provide compliance documentation to authorities if required.</t>
  </si>
  <si>
    <t>Multiple themed grazing stations with attendant carving and dips.</t>
  </si>
  <si>
    <t>EMG-043</t>
  </si>
  <si>
    <t>8000.01.01-XOS-027</t>
  </si>
  <si>
    <t>Stationed or Grazing Tables · Premium</t>
  </si>
  <si>
    <t>Designed grazing landscape with sculptural display and premium selections.</t>
  </si>
  <si>
    <t>8000.01.01-XPMS-005</t>
  </si>
  <si>
    <t>Supplies &amp; Consumables (base)</t>
  </si>
  <si>
    <t>BUD-0168</t>
  </si>
  <si>
    <t>Hospitality · Supplies and Consumables (base).</t>
  </si>
  <si>
    <t>Bar Consumables</t>
  </si>
  <si>
    <t>8000.02.02</t>
  </si>
  <si>
    <t>8000.01.02-XOS-001</t>
  </si>
  <si>
    <t>Artist-Rooted Cultural Menu · Base</t>
  </si>
  <si>
    <t>One signature dish referencing the artist's culture (e.g., Argentine empanadas).</t>
  </si>
  <si>
    <t>Zone: El Patio. Tier fit: T1; T4. Upgrades: Guest-chef collaboration. Add-ons: Bilingual menu storytelling. Substitutions: Standard reception menu.</t>
  </si>
  <si>
    <t>TST-03</t>
  </si>
  <si>
    <t>8000.01.02-XOS-002</t>
  </si>
  <si>
    <t>Artist-Rooted Cultural Menu · Elevated</t>
  </si>
  <si>
    <t>Multi-course menu rooted in the artist's heritage with regional ingredients.</t>
  </si>
  <si>
    <t>8000.01.02-XOS-003</t>
  </si>
  <si>
    <t>Artist-Rooted Cultural Menu · Premium</t>
  </si>
  <si>
    <t>Acts of Terror</t>
  </si>
  <si>
    <t>CODE BLACK</t>
  </si>
  <si>
    <t>Actions: 1. Immediately contact LAPD, LAFD, and federal authorities. 2. Activate emergency evacuation protocols. 3. Secure all entrances and exits.</t>
  </si>
  <si>
    <t>Chef-collaboration tasting menu authentically rooted in the artist's culture and region.</t>
  </si>
  <si>
    <t>8000.01.02-XPMS-007</t>
  </si>
  <si>
    <t>Build-Phase Crew Meals &amp; Hydration</t>
  </si>
  <si>
    <t>EMG-044</t>
  </si>
  <si>
    <t>Crew meals during build.</t>
  </si>
  <si>
    <t>8000.01.02-XPMS-001</t>
  </si>
  <si>
    <t>Coffee Service</t>
  </si>
  <si>
    <t>Dedicated coffee and espresso bar for crew or VIP.</t>
  </si>
  <si>
    <t>Drip coffee, espresso machine, cold brew, or pour-over.</t>
  </si>
  <si>
    <t>8000.01.02-XPMS-002</t>
  </si>
  <si>
    <t>Craft Services</t>
  </si>
  <si>
    <t>Actions: 1. Cut stage power and lighting to avoid panic. 2. Assist security in evacuating artists and crew to secure areas.</t>
  </si>
  <si>
    <t>All-day snack and beverage station for crew and production.</t>
  </si>
  <si>
    <t>Snacks, fruit, coffee, water, sodas, energy drinks, candy.</t>
  </si>
  <si>
    <t>8000.01.02-XPMS-003</t>
  </si>
  <si>
    <t>EDC LV · Mainstage Crew Catering Pack</t>
  </si>
  <si>
    <t>BUD-0169</t>
  </si>
  <si>
    <t>Auto-created during 0063 backfill from deliverables.07a084d4-45be-4c7b-8a73-161ad6345aef.</t>
  </si>
  <si>
    <t>EMG-045</t>
  </si>
  <si>
    <t>8000.03 Concessions &amp; Vending</t>
  </si>
  <si>
    <t>Concessions &amp; Carts</t>
  </si>
  <si>
    <t>8000.03.01</t>
  </si>
  <si>
    <t>8000.01.02-XPMS-004</t>
  </si>
  <si>
    <t>Meal Service - Artist</t>
  </si>
  <si>
    <t>Hot meal service for artists and talent per rider specifications.</t>
  </si>
  <si>
    <t>Entree plus 2 sides, salad, dessert, and beverages | Dietary accommodations.</t>
  </si>
  <si>
    <t>8000.01.02-XPMS-005</t>
  </si>
  <si>
    <t>Meal Service - Crew</t>
  </si>
  <si>
    <t>Hot meal service for production crew and staff.</t>
  </si>
  <si>
    <t>Entree plus 2 sides, salad, and beverage | Buffet style.</t>
  </si>
  <si>
    <t>Actions: 1. Cease all operations and secure food stands. 2. Ensure that all dangerous equipment (e.g., propane tanks) is turned off and locked down.</t>
  </si>
  <si>
    <t>8000.01.02-XPMS-006</t>
  </si>
  <si>
    <t>Water and Ice Service</t>
  </si>
  <si>
    <t>Bulk water and ice delivery for crew hydration.</t>
  </si>
  <si>
    <t>5-gallon jugs, coolers, bulk ice, and dispensers.</t>
  </si>
  <si>
    <t>EMG-046</t>
  </si>
  <si>
    <t>8000.01.03-XOS-001</t>
  </si>
  <si>
    <t>Beer &amp; Wine Service · Base</t>
  </si>
  <si>
    <t>House beer and wine selection.</t>
  </si>
  <si>
    <t>Zone: Main Stage and Bar. Tier fit: T1; T4. Upgrades: Sommelier-curated list. Add-ons: Local-brewery feature. Substitutions: Cocktail program instead.</t>
  </si>
  <si>
    <t>TST-08</t>
  </si>
  <si>
    <t>8000.01.03-XOS-002</t>
  </si>
  <si>
    <t>Beer &amp; Wine Service · Elevated</t>
  </si>
  <si>
    <t>Curated regional beer and wine list in palette with the menu.</t>
  </si>
  <si>
    <t>Actions: 1. Announce evacuation instructions clearly and calmly. 2. Assist guests with disabilities or mobility challenges in evacuating.</t>
  </si>
  <si>
    <t>8000.01.03-XOS-003</t>
  </si>
  <si>
    <t>Beer &amp; Wine Service · Premium</t>
  </si>
  <si>
    <t>Premium and artist-region wine/beer program with sommelier guidance.</t>
  </si>
  <si>
    <t>EMG-047</t>
  </si>
  <si>
    <t>8000.01.03-XPMS-001</t>
  </si>
  <si>
    <t>Chafing Dish</t>
  </si>
  <si>
    <t>Stainless steel chafer for buffet hot food service.</t>
  </si>
  <si>
    <t>Full-size, half-size, or round | With fuel cans.</t>
  </si>
  <si>
    <t>8000.01.03-XPMS-002</t>
  </si>
  <si>
    <t>Dispenser - Beverage</t>
  </si>
  <si>
    <t>BUD-0170</t>
  </si>
  <si>
    <t>Large beverage dispenser for self-serve stations.</t>
  </si>
  <si>
    <t>Actions: 1. Secure VIP and performer areas to prevent unauthorized access. 2. Escort artists and staff to safety through pre-established emergency routes.</t>
  </si>
  <si>
    <t>3 gallon or 5 gallon | Insulated and glass options.</t>
  </si>
  <si>
    <t>8000.01.03-XPMS-003</t>
  </si>
  <si>
    <t>Flatware and China - Rental</t>
  </si>
  <si>
    <t>8000.04 VIP &amp; Hospitality Services</t>
  </si>
  <si>
    <t>Amenities &amp; Services</t>
  </si>
  <si>
    <t>8000.04.01</t>
  </si>
  <si>
    <t>Rental place settings for plated service.</t>
  </si>
  <si>
    <t>Dinner plate, salad plate, bread plate, full flatware, and charger.</t>
  </si>
  <si>
    <t>EMG-048</t>
  </si>
  <si>
    <t>8000.01.03-XPMS-004</t>
  </si>
  <si>
    <t>Linen - Table</t>
  </si>
  <si>
    <t>Table linen rental with sizing and color options.</t>
  </si>
  <si>
    <t>90x90 through 120in round | Runners and napkins.</t>
  </si>
  <si>
    <t>8000.01.03-XOS-004</t>
  </si>
  <si>
    <t>Plated Dinner Service · Base</t>
  </si>
  <si>
    <t>Two-course plated dinner with one entrée choice.</t>
  </si>
  <si>
    <t>Actions: 1. Ensure all exit points are secure but accessible for a controlled evacuation. 2. Provide first aid support if necessary.</t>
  </si>
  <si>
    <t>Zone: El Patio. Tier fit: T2; T4. Upgrades: Sommelier pairing; tableside finish. Add-ons: Chef's-table seating. Substitutions: Family-style service.</t>
  </si>
  <si>
    <t>TST-04</t>
  </si>
  <si>
    <t>8000.01.03-XOS-005</t>
  </si>
  <si>
    <t>Plated Dinner Service · Elevated</t>
  </si>
  <si>
    <t>Three-course plated dinner with protein/vegetarian choice and wine pairing.</t>
  </si>
  <si>
    <t>EMG-049</t>
  </si>
  <si>
    <t>8000.01.03-XOS-006</t>
  </si>
  <si>
    <t>Plated Dinner Service · Premium</t>
  </si>
  <si>
    <t>Multi-course tasting with sommelier pairing and tableside finishing.</t>
  </si>
  <si>
    <t>Illegal Substance</t>
  </si>
  <si>
    <t>8000.01.03-XPMS-005</t>
  </si>
  <si>
    <t>CODE PINK</t>
  </si>
  <si>
    <t>Utensils and Trays</t>
  </si>
  <si>
    <t>Actions: 1. Report substance use to security and law enforcement. 2. Assist in monitoring suspicious activity and help contain the situation.</t>
  </si>
  <si>
    <t>Serving spoons, tongs, trays, and platters for catering.</t>
  </si>
  <si>
    <t>Various types and materials.</t>
  </si>
  <si>
    <t>8000.01.04-XPMS-001</t>
  </si>
  <si>
    <t>Grill - Portable</t>
  </si>
  <si>
    <t>EMG-050</t>
  </si>
  <si>
    <t>Freestanding commercial-grade grill for outdoor events.</t>
  </si>
  <si>
    <t>24in through 48in | Multiple fuel types.</t>
  </si>
  <si>
    <t>8000.01.04-XPMS-002</t>
  </si>
  <si>
    <t>Ice Machine - Portable</t>
  </si>
  <si>
    <t>Temporary ice-making machine for high-volume events.</t>
  </si>
  <si>
    <t>250, 500, or 1,000 lb per day | With bin.</t>
  </si>
  <si>
    <t>Actions: 1. Halt the performance and coordinate with security if illicit substances are suspected backstage. 2. Maintain communication with artists and crew regarding safety.</t>
  </si>
  <si>
    <t>8000.01.04-XPMS-003</t>
  </si>
  <si>
    <t>Kitchen Trailer - Mobile</t>
  </si>
  <si>
    <t>Fully equipped mobile kitchen trailer for on-site cooking.</t>
  </si>
  <si>
    <t>16ft through 36ft | With hood, cooktop, oven, fridge, and handwash.</t>
  </si>
  <si>
    <t>8000.01.04-XPMS-004</t>
  </si>
  <si>
    <t>Prep Table - Stainless</t>
  </si>
  <si>
    <t>Stainless steel prep table for food preparation.</t>
  </si>
  <si>
    <t>BUD-0171</t>
  </si>
  <si>
    <t>24x48 through 30x72 | With undershelf and backsplash options.</t>
  </si>
  <si>
    <t>8000.01.04-XPMS-005</t>
  </si>
  <si>
    <t>Refrigerator - Portable</t>
  </si>
  <si>
    <t>VIP &amp; Lounge</t>
  </si>
  <si>
    <t>Temporary refrigeration for food and beverage storage.</t>
  </si>
  <si>
    <t>8000.04.02</t>
  </si>
  <si>
    <t>Reach-in 1-door through walk-in 8x20 | Freezer options.</t>
  </si>
  <si>
    <t>8000.01.04-XPMS-007</t>
  </si>
  <si>
    <t>Supplemental Kitchen or Staff Kitchen Fit</t>
  </si>
  <si>
    <t>EMG-051</t>
  </si>
  <si>
    <t>Staff kitchenette + minor adaptations only.</t>
  </si>
  <si>
    <t>8000.01.04-XPMS-006</t>
  </si>
  <si>
    <t>Warmer - Food Holding</t>
  </si>
  <si>
    <t>Portable food warming cabinet or steam table for hot holding.</t>
  </si>
  <si>
    <t>Half-size, full-size, or steam table | Heat lamp options.</t>
  </si>
  <si>
    <t>Bar - Portable</t>
  </si>
  <si>
    <t>Actions: 1. Cease alcohol sales and report any incidents of illegal substance use near food stations. 2. Monitor guests for signs of intoxication and report to security.</t>
  </si>
  <si>
    <t>Freestanding portable bar with speed rail and ice well.</t>
  </si>
  <si>
    <t>6ft or 8ft | Custom available | With sink | LED-lit options.</t>
  </si>
  <si>
    <t>8000.02.01-XPMS-008</t>
  </si>
  <si>
    <t>EMG-052</t>
  </si>
  <si>
    <t>Bar Equipment Package</t>
  </si>
  <si>
    <t>Ice, refrigeration, espresso, juice.</t>
  </si>
  <si>
    <t>8000.02.01-XPMS-002</t>
  </si>
  <si>
    <t>Beer System - Draft</t>
  </si>
  <si>
    <t>Mobile draft beer dispensing system with jockey box or glycol.</t>
  </si>
  <si>
    <t>Actions: 1. Report any suspicious activity to security. 2. Assist guests in reporting concerns related to substance use or safety.</t>
  </si>
  <si>
    <t>2-tap through 8-tap | Glycol long-draw available.</t>
  </si>
  <si>
    <t>8000.02.01-XPMS-003</t>
  </si>
  <si>
    <t>Display - Back Bar</t>
  </si>
  <si>
    <t>EMG-053</t>
  </si>
  <si>
    <t>Illuminated back bar shelving for bottle display.</t>
  </si>
  <si>
    <t>3-tier or 4-tier | LED-lit and mirrored options.</t>
  </si>
  <si>
    <t>8000.02.01-XPMS-006</t>
  </si>
  <si>
    <t>Frozen Drink Machine - Dual Bowl</t>
  </si>
  <si>
    <t>Dual-bowl frozen beverage machine with NSF certification.</t>
  </si>
  <si>
    <t>8000.02.01-XPMS-004</t>
  </si>
  <si>
    <t>Ice Bin - Portable</t>
  </si>
  <si>
    <t>Actions: 1. Ensure backstage areas are free of illegal substances and report any issues to management and law enforcement.</t>
  </si>
  <si>
    <t>Portable ice maker or insulated ice storage bin.</t>
  </si>
  <si>
    <t>100 lb through 500 lb | Ice maker option.</t>
  </si>
  <si>
    <t>8000.02.01-XPMS-007</t>
  </si>
  <si>
    <t>EMG-054</t>
  </si>
  <si>
    <t>Kegerator - Dual Tap</t>
  </si>
  <si>
    <t>Dual-tap refrigerated keg dispenser with CO2 system.</t>
  </si>
  <si>
    <t>BUD-0172</t>
  </si>
  <si>
    <t>8000.02.01-XPMS-005</t>
  </si>
  <si>
    <t>Kit - Bar Tools</t>
  </si>
  <si>
    <t>Complete bartender tool kit with speed rail, shakers, and pourers.</t>
  </si>
  <si>
    <t>Speed rail, shaker set, jiggers, strainers, muddler, pourers, bar mats.</t>
  </si>
  <si>
    <t>8000.02.01-XPMS-009</t>
  </si>
  <si>
    <t>8000.04.03</t>
  </si>
  <si>
    <t>Actions: 1. Alert security and provide support for guests affected by substance use. 2. Ensure that proper protocols for dealing with intoxicated guests are followed.</t>
  </si>
  <si>
    <t>Smallwares + Bar Service Kit</t>
  </si>
  <si>
    <t>Glassware, tools, service kit.</t>
  </si>
  <si>
    <t>EMG-055</t>
  </si>
  <si>
    <t>8000.02.02-XPMS-001</t>
  </si>
  <si>
    <t>Drinkware - Disposable</t>
  </si>
  <si>
    <t>Single-use cups and drinkware for high-volume events.</t>
  </si>
  <si>
    <t>16oz through 24oz | Plastic, compostable, or aluminum.</t>
  </si>
  <si>
    <t>8000.02.02-XPMS-002</t>
  </si>
  <si>
    <t>Glassware - Rental</t>
  </si>
  <si>
    <t>Rental glassware for bar service.</t>
  </si>
  <si>
    <t>Rocks, highball, wine, champagne, pint, shot, or martini.</t>
  </si>
  <si>
    <t>Absent or Missing Talent</t>
  </si>
  <si>
    <t>CODE INDIGO</t>
  </si>
  <si>
    <t>8000.02.02-XPMS-003</t>
  </si>
  <si>
    <t>Actions: 1. Contact talent management immediately to locate missing talent. 2. Coordinate with other departments to adjust schedules as necessary.</t>
  </si>
  <si>
    <t>Kit - Garnish and Mixers</t>
  </si>
  <si>
    <t>Pre-portioned garnish and mixer kit for craft cocktails.</t>
  </si>
  <si>
    <t>Citrus, herbs, simple syrup, tonic, bitters, and specialty items.</t>
  </si>
  <si>
    <t>8000.03.01-XPMS-001</t>
  </si>
  <si>
    <t>Cart - Beverage</t>
  </si>
  <si>
    <t>EMG-056</t>
  </si>
  <si>
    <t>Rolling beverage cart for roaming drink service.</t>
  </si>
  <si>
    <t>Iced beverages, pre-mixed cocktails, beer and wine, or non-alcoholic.</t>
  </si>
  <si>
    <t>8000.03.01-XPMS-002</t>
  </si>
  <si>
    <t>Cart - Specialty Food</t>
  </si>
  <si>
    <t>Specialty mobile cart for single-product food service.</t>
  </si>
  <si>
    <t>Coffee, gelato, popcorn, cotton candy, or pretzel.</t>
  </si>
  <si>
    <t>8000.03.01-XPMS-003</t>
  </si>
  <si>
    <t>Concession Stand</t>
  </si>
  <si>
    <t>Actions: 1. Delay performance and provide alternate acts or entertainment, if possible. 2. Ensure that backup performers are ready to take the stage if needed.</t>
  </si>
  <si>
    <t>Pop-up or built concession stand for food sales.</t>
  </si>
  <si>
    <t>8ft through 12ft window | With equipment or shell only.</t>
  </si>
  <si>
    <t>8000.04.01-XPMS-001</t>
  </si>
  <si>
    <t>Booth - Guest Services</t>
  </si>
  <si>
    <t>EMG-057</t>
  </si>
  <si>
    <t>Staffed information booth for guest assistance and wayfinding.</t>
  </si>
  <si>
    <t>Table or kiosk | Signage | Staff | FAQ materials.</t>
  </si>
  <si>
    <t>8000.04.01-XPMS-002</t>
  </si>
  <si>
    <t>Charging Station - Phone</t>
  </si>
  <si>
    <t>Shared phone charging station for guests or crew.</t>
  </si>
  <si>
    <t>8-port, 16-port, locker-style, or wireless.</t>
  </si>
  <si>
    <t>8000.04.01-XPMS-003</t>
  </si>
  <si>
    <t>Staffed coat check or bag storage service.</t>
  </si>
  <si>
    <t>Actions: 1. Adjust food and beverage schedules to account for possible delays or cancellations. 2. Inform staff of changes in the performance schedule.</t>
  </si>
  <si>
    <t>Racks, tickets, staff, and secure area.</t>
  </si>
  <si>
    <t>BUD-0173</t>
  </si>
  <si>
    <t>8000.04.01-XPMS-005</t>
  </si>
  <si>
    <t>El Balcón or Mezzanine VIP Lounge Fit-Out</t>
  </si>
  <si>
    <t>Lounge &amp; VIP</t>
  </si>
  <si>
    <t>Lounge furniture, finishes, rail + accent lighting for mezzanine VIP.</t>
  </si>
  <si>
    <t>EMG-058</t>
  </si>
  <si>
    <t>8000.04.04</t>
  </si>
  <si>
    <t>8000.04.01-XPMS-004</t>
  </si>
  <si>
    <t>Station - Lost and Found</t>
  </si>
  <si>
    <t>Organized lost and found collection and return station.</t>
  </si>
  <si>
    <t>Bins, log book or app, signage, and staff.</t>
  </si>
  <si>
    <t>8000.04.02-XPMS-001</t>
  </si>
  <si>
    <t>Bottle Service - VIP</t>
  </si>
  <si>
    <t>VIP table and bottle service with sparklers, mixers, and ice.</t>
  </si>
  <si>
    <t>Table, bucket, sparklers, mixers, ice, and server.</t>
  </si>
  <si>
    <t>Actions: 1. Inform guests of any delays or changes in performances through the PA system. 2. Provide alternative forms of entertainment or services, if possible.</t>
  </si>
  <si>
    <t>8000.04.02-XPMS-002</t>
  </si>
  <si>
    <t>Hookah Lounge</t>
  </si>
  <si>
    <t>Hookah lounge setup with hookahs, coals, flavors, and seating.</t>
  </si>
  <si>
    <t>2 to 4 hookahs | Coals | Flavors | Low seating | Tent or canopy.</t>
  </si>
  <si>
    <t>EMG-059</t>
  </si>
  <si>
    <t>8000.04.02-XPMS-003</t>
  </si>
  <si>
    <t>Lounge - VIP</t>
  </si>
  <si>
    <t>Complete VIP lounge area with furniture, decor, and service.</t>
  </si>
  <si>
    <t>Lounge seating, tables, decor, lighting, and rope or stanchion.</t>
  </si>
  <si>
    <t>8000.04.02-XPMS-004</t>
  </si>
  <si>
    <t>Roaming Champagne &amp; Beverage Cart</t>
  </si>
  <si>
    <t>Styled roaming cart for champagne or specialty beverage service in VIP zones.</t>
  </si>
  <si>
    <t>Actions: 1. Work with talent agents to locate the missing artist. 2. Prepare alternate accommodations for talent if transportation issues are causing delays.</t>
  </si>
  <si>
    <t>8000.04.03-XPMS-001</t>
  </si>
  <si>
    <t>Dressing Room</t>
  </si>
  <si>
    <t>Private dressing and changing room with mirror, lighting, and rack.</t>
  </si>
  <si>
    <t>Mirror, lighting, garment rack, steamer, and seating.</t>
  </si>
  <si>
    <t>EMG-060</t>
  </si>
  <si>
    <t>8000.04.03-XPMS-002</t>
  </si>
  <si>
    <t>Green Room</t>
  </si>
  <si>
    <t>Artist green room hospitality package per rider.</t>
  </si>
  <si>
    <t>Furniture, refreshments, towels, mirror, garment rack, and snacks per rider.</t>
  </si>
  <si>
    <t>8000.04.03-XPMS-003</t>
  </si>
  <si>
    <t>Per Diem - Artist</t>
  </si>
  <si>
    <t>Cash per diem or meal buyout in lieu of provided catering.</t>
  </si>
  <si>
    <t>Per rider specification | Cash or prepaid card.</t>
  </si>
  <si>
    <t>Actions: 1. Ensure all front-of-house staff are informed of changes. 2. Coordinate guest services to handle inquiries and possible complaints about the missing act.</t>
  </si>
  <si>
    <t>8000.04.03-XPMS-004</t>
  </si>
  <si>
    <t>Rider Fulfillment</t>
  </si>
  <si>
    <t>Miscellaneous rider items including specific brands, towels, and candles.</t>
  </si>
  <si>
    <t>Per artist or talent rider | Itemized procurement.</t>
  </si>
  <si>
    <t>EMG-061</t>
  </si>
  <si>
    <t>8000.04.04-XPMS-001</t>
  </si>
  <si>
    <t>BUD-0174</t>
  </si>
  <si>
    <t>8000.04.04-XPMS-002</t>
  </si>
  <si>
    <t>8000.05 Lodging &amp; Accommodation</t>
  </si>
  <si>
    <t>Hotels</t>
  </si>
  <si>
    <t>Active Shooter</t>
  </si>
  <si>
    <t>CODE SILVER</t>
  </si>
  <si>
    <t>8000.05.01</t>
  </si>
  <si>
    <t>8000.04.04-XPMS-003</t>
  </si>
  <si>
    <t>Actions: 1. Immediately notify LAPD and security personnel. 2. Lock down all entrances and exits. 3. Instruct staff to move guests to pre-designated secure areas or evacuate.</t>
  </si>
  <si>
    <t>8000.05.01-XPMS-001</t>
  </si>
  <si>
    <t>EMG-062</t>
  </si>
  <si>
    <t>8000.05.01-XPMS-002</t>
  </si>
  <si>
    <t>8000.05.01-XPMS-003</t>
  </si>
  <si>
    <t>Actions: 1. Cut stage lights and sound to reduce visibility and prevent panic. 2. Ensure performers are evacuated to safe areas backstage.</t>
  </si>
  <si>
    <t>8000.05.02-XPMS-002</t>
  </si>
  <si>
    <t>8000.05.02</t>
  </si>
  <si>
    <t>EMG-063</t>
  </si>
  <si>
    <t>8000.05.02-XPMS-001</t>
  </si>
  <si>
    <t>8000.06.01-XPMS-003</t>
  </si>
  <si>
    <t>8000.06.01</t>
  </si>
  <si>
    <t>Box Office Staff</t>
  </si>
  <si>
    <t>Actions: 1. Cease operations and direct staff to secure food areas. 2. Lock down all exits from food tents and kiosks.</t>
  </si>
  <si>
    <t>Will-call and box-office attendant handling lists, comps, and on-site sales.</t>
  </si>
  <si>
    <t>8000.06.01-XPMS-001</t>
  </si>
  <si>
    <t>FOH Manager</t>
  </si>
  <si>
    <t>Front-of-house manager owning doors, ingress flow, and guest-facing staff.</t>
  </si>
  <si>
    <t>EMG-064</t>
  </si>
  <si>
    <t>8000.06.01-XPMS-002</t>
  </si>
  <si>
    <t>Usher or Guest Services Staff</t>
  </si>
  <si>
    <t>Trained usher for seating, directions, and guest assistance; 10-hr day.</t>
  </si>
  <si>
    <t>8000.50.01-XOS-001</t>
  </si>
  <si>
    <t>Bartending</t>
  </si>
  <si>
    <t>Representative line for bartending so the category can carry cost. Replace with the specific item on award.</t>
  </si>
  <si>
    <t>Actions: 1. Calmly guide guests to secure areas or nearest exits as directed by security. 2. Help guests find shelter in place if an evacuation is not immediately possible.</t>
  </si>
  <si>
    <t>8000.50.02-XOS-001</t>
  </si>
  <si>
    <t>8000.50.02</t>
  </si>
  <si>
    <t>Bar Support</t>
  </si>
  <si>
    <t>Representative line for bar support so the category can carry cost. Replace with the specific item on award.</t>
  </si>
  <si>
    <t>EMG-065</t>
  </si>
  <si>
    <t>8000.51.01-XOS-001</t>
  </si>
  <si>
    <t>BUD-0175</t>
  </si>
  <si>
    <t>Catering Supervision</t>
  </si>
  <si>
    <t>Representative line for catering supervision so the category can carry cost. Replace with the specific item on award.</t>
  </si>
  <si>
    <t>Alternative Lodging</t>
  </si>
  <si>
    <t>8000.51.02-XOS-001</t>
  </si>
  <si>
    <t>8000.51.02</t>
  </si>
  <si>
    <t>Representative line for catering service so the category can carry cost. Replace with the specific item on award.</t>
  </si>
  <si>
    <t>Actions: 1. Secure VIP and backstage areas. 2. Help performers evacuate through secure routes or lock down in safe areas.</t>
  </si>
  <si>
    <t>8000.51.03-XOS-001</t>
  </si>
  <si>
    <t>8000.51.03</t>
  </si>
  <si>
    <t>Food and Beverage Provision</t>
  </si>
  <si>
    <t>Representative line for food and beverage provision so the category can carry cost. Replace with the specific item on award.</t>
  </si>
  <si>
    <t>EMG-066</t>
  </si>
  <si>
    <t>8000.52.01-XOS-001</t>
  </si>
  <si>
    <t>8000.52.01</t>
  </si>
  <si>
    <t>Linen and Furniture Rental</t>
  </si>
  <si>
    <t>Representative line for linen and furniture rental so the category can carry cost. Replace with the specific item on award.</t>
  </si>
  <si>
    <t>8000.60.01-XOS-001</t>
  </si>
  <si>
    <t>8000.60.01</t>
  </si>
  <si>
    <t>Scope Activities · Hospitality</t>
  </si>
  <si>
    <t>Actions: 1. Direct guests toward exits and assist law enforcement with crowd control. 2. Provide medical support for any injuries.</t>
  </si>
  <si>
    <t>8000.60.02-XOS-001</t>
  </si>
  <si>
    <t>8000.60.02</t>
  </si>
  <si>
    <t>Engage Activities · Hospitality</t>
  </si>
  <si>
    <t>EMG-067</t>
  </si>
  <si>
    <t>8000.60.03-XOS-001</t>
  </si>
  <si>
    <t>8000.60.03</t>
  </si>
  <si>
    <t>Advance Activities · Hospitality</t>
  </si>
  <si>
    <t>8000.60.04-XOS-001</t>
  </si>
  <si>
    <t>Bomb Threat</t>
  </si>
  <si>
    <t>8000.60.04</t>
  </si>
  <si>
    <t>CODE GREY</t>
  </si>
  <si>
    <t>Procure Activities · Hospitality</t>
  </si>
  <si>
    <t>Actions: 1. Notify LAPD and bomb squad immediately. 2. Clear and evacuate areas as directed by law enforcement. 3. Avoid using radios or cell phones in case of detonation risk.</t>
  </si>
  <si>
    <t>8000.60.05-XOS-001</t>
  </si>
  <si>
    <t>8000.60.05</t>
  </si>
  <si>
    <t>Build Activities · Hospitality</t>
  </si>
  <si>
    <t>EMG-068</t>
  </si>
  <si>
    <t>8000.60.06-XOS-001</t>
  </si>
  <si>
    <t>8000.60.06</t>
  </si>
  <si>
    <t>Install Activities · Hospitality</t>
  </si>
  <si>
    <t>8000.60.07-XOS-001</t>
  </si>
  <si>
    <t>8000.60.07</t>
  </si>
  <si>
    <t>Operate Activities · Hospitality</t>
  </si>
  <si>
    <t>8000.60.08-XOS-001</t>
  </si>
  <si>
    <t>8000.60.08</t>
  </si>
  <si>
    <t>Amplify Activities · Hospitality</t>
  </si>
  <si>
    <t>BUD-0176</t>
  </si>
  <si>
    <t>Actions: 1. Secure all stage equipment and evacuate performers and crew to safe areas. 2. Work with authorities to ensure proper procedures are followed for bomb threat investigation.</t>
  </si>
  <si>
    <t>8000.06 Front of House &amp; Guest Services</t>
  </si>
  <si>
    <t>8000.60.09-XOS-001</t>
  </si>
  <si>
    <t>Front of House &amp; Guest Services</t>
  </si>
  <si>
    <t>8000.60.09</t>
  </si>
  <si>
    <t>Close Activities · Hospitality</t>
  </si>
  <si>
    <t>EMG-069</t>
  </si>
  <si>
    <t>9000.01.01-XPMS-004</t>
  </si>
  <si>
    <t>9000.01.01</t>
  </si>
  <si>
    <t>Cat6 Cable Run Package</t>
  </si>
  <si>
    <t>Terminated Cat6 runs with protective covering between network nodes.</t>
  </si>
  <si>
    <t>9000.01.01-XPMS-002</t>
  </si>
  <si>
    <t>Enterprise Wireless Access Point</t>
  </si>
  <si>
    <t>Enterprise AP node extending managed WiFi coverage.</t>
  </si>
  <si>
    <t>Actions: 1. Cease operations and evacuate staff to designated safety areas. 2. Secure propane tanks and any flammable materials.</t>
  </si>
  <si>
    <t>Event Core Router or Firewall</t>
  </si>
  <si>
    <t>Core routing and firewall appliance segmenting production, vendor, and guest networks.</t>
  </si>
  <si>
    <t>9000.01.01-XPMS-006</t>
  </si>
  <si>
    <t>IT Helpdesk Technician</t>
  </si>
  <si>
    <t>EMG-070</t>
  </si>
  <si>
    <t>On-site tech supporting printers, laptops, credentials systems, and AV-adjacent IT.</t>
  </si>
  <si>
    <t>9000.01.01-XPMS-008</t>
  </si>
  <si>
    <t>IT Room Build: Rack, Server, UPS</t>
  </si>
  <si>
    <t>Core IT room.</t>
  </si>
  <si>
    <t>9000.01.01-XOS-001</t>
  </si>
  <si>
    <t>Interactive or Kinetic Installation · Base</t>
  </si>
  <si>
    <t>Actions: 1. Calmly announce evacuation procedures and direct guests to exits without causing panic. 2. Assist guests with disabilities or limited mobility.</t>
  </si>
  <si>
    <t>Simple touch or motion-triggered light piece.</t>
  </si>
  <si>
    <t>Zone: Exhibition Room. Tier fit: T3; T4. Upgrades: Gesture / app control; data capture. Add-ons: Custom content design. Substitutions: Static art piece.</t>
  </si>
  <si>
    <t>SGT-31</t>
  </si>
  <si>
    <t>9000.01.01-XOS-002</t>
  </si>
  <si>
    <t>Interactive or Kinetic Installation · Elevated</t>
  </si>
  <si>
    <t>EMG-071</t>
  </si>
  <si>
    <t>Sensor-driven interactive installation guests can influence.</t>
  </si>
  <si>
    <t>9000.01.01-XOS-003</t>
  </si>
  <si>
    <t>Interactive or Kinetic Installation · Premium</t>
  </si>
  <si>
    <t>Bespoke interactive artwork with app or gesture control and data capture.</t>
  </si>
  <si>
    <t>9000.01.01-XPMS-001</t>
  </si>
  <si>
    <t>Managed Network Switch - 24 or 48 Port</t>
  </si>
  <si>
    <t>Actions: 1. Evacuate backstage personnel to safe areas. 2. Ensure that performers are kept in secure locations until further instruction from law enforcement.</t>
  </si>
  <si>
    <t>Managed gigabit switch with VLAN config for production networks.</t>
  </si>
  <si>
    <t>9000.01.01-XPMS-003</t>
  </si>
  <si>
    <t>Network Engineer or NOC Tech</t>
  </si>
  <si>
    <t>EMG-072</t>
  </si>
  <si>
    <t>Engineer building and monitoring the production network through show.</t>
  </si>
  <si>
    <t>BUD-0177</t>
  </si>
  <si>
    <t>9000.01.01-XPMS-010</t>
  </si>
  <si>
    <t>Podcast Production Tech</t>
  </si>
  <si>
    <t>Interfaces, recorders, storage.</t>
  </si>
  <si>
    <t>8000.50 Beverage Service</t>
  </si>
  <si>
    <t>9000.01.01-XPMS-007</t>
  </si>
  <si>
    <t>Rack UPS Battery Backup</t>
  </si>
  <si>
    <t>Rack-mount UPS protecting network core and show-critical compute.</t>
  </si>
  <si>
    <t>Actions: 1. Ensure all exits are accessible for rapid evacuation. 2. Assist law enforcement with crowd control and provide medical support as needed.</t>
  </si>
  <si>
    <t>9000.01.01-XPMS-009</t>
  </si>
  <si>
    <t>Venue Network: Switches, WAPs, Cabling</t>
  </si>
  <si>
    <t>Structured cabling + WiFi.</t>
  </si>
  <si>
    <t>EMG-073</t>
  </si>
  <si>
    <t>9000.02.01-XPMS-001</t>
  </si>
  <si>
    <t>9000.02.01</t>
  </si>
  <si>
    <t>9000.02.01-XPMS-004</t>
  </si>
  <si>
    <t>Satellite Internet Kit - LEO</t>
  </si>
  <si>
    <t>Low-earth-orbit satellite internet terminal for venues without terrestrial service.</t>
  </si>
  <si>
    <t>Security Breach</t>
  </si>
  <si>
    <t>CODE AMBER</t>
  </si>
  <si>
    <t>Actions: 1. Notify security and lock down vulnerable access points. 2. Assist security in managing crowds and preventing unauthorized individuals from entering secure areas.</t>
  </si>
  <si>
    <t>9000.02.01-XPMS-002</t>
  </si>
  <si>
    <t>9000.02.01-XPMS-003</t>
  </si>
  <si>
    <t>EMG-074</t>
  </si>
  <si>
    <t>9000.03.01-XPMS-002</t>
  </si>
  <si>
    <t>Actions: 1. Lock down stage access and evacuate performers if necessary. 2. Secure valuable stage equipment.</t>
  </si>
  <si>
    <t>EMG-075</t>
  </si>
  <si>
    <t>Radio - Two-Way - Digital</t>
  </si>
  <si>
    <t>Advanced digital radio for large-scale operations.</t>
  </si>
  <si>
    <t>Motorola SL300 | XPR 7550e | Hytera PD682.</t>
  </si>
  <si>
    <t>Actions: 1. Shut down food operations and secure high-value items. 2. Assist security in monitoring access points to prevent unauthorized entry.</t>
  </si>
  <si>
    <t>EMG-076</t>
  </si>
  <si>
    <t>9000.03.02-XPMS-001</t>
  </si>
  <si>
    <t>9000.03.02</t>
  </si>
  <si>
    <t>BUD-0178</t>
  </si>
  <si>
    <t>Actions: 1. Reassure guests and prevent panic. 2. Move guests away from the area of the breach to safer locations.</t>
  </si>
  <si>
    <t>9000.04.01-XPMS-005</t>
  </si>
  <si>
    <t>9000.04.01</t>
  </si>
  <si>
    <t>Guest Check-In or Invite-List Tech</t>
  </si>
  <si>
    <t>Tablets + software.</t>
  </si>
  <si>
    <t>EMG-077</t>
  </si>
  <si>
    <t>9000.04.01-XPMS-001</t>
  </si>
  <si>
    <t>Actions: 1. Secure backstage areas, ensuring unauthorized personnel do not access dressing rooms or restricted zones.</t>
  </si>
  <si>
    <t>9000.04.01-XPMS-003</t>
  </si>
  <si>
    <t>9000.04.01-XPMS-004</t>
  </si>
  <si>
    <t>EMG-078</t>
  </si>
  <si>
    <t>9000.05.01-XPMS-001</t>
  </si>
  <si>
    <t>9000.05.01</t>
  </si>
  <si>
    <t>9000.05.01-XPMS-004</t>
  </si>
  <si>
    <t>Digital Asset Archive &amp; Handover</t>
  </si>
  <si>
    <t>Actions: 1. Secure all exits and entry points to prevent unauthorized access. 2. Coordinate with security and local law enforcement to handle breach.</t>
  </si>
  <si>
    <t>Ingest, catalogue and handover of master assets to the archive of record with retention terms and access rights stated. The creative record; Close hands over the commercial one.</t>
  </si>
  <si>
    <t>9000.05.01-XPMS-002</t>
  </si>
  <si>
    <t>EMG-079</t>
  </si>
  <si>
    <t>BUD-0179</t>
  </si>
  <si>
    <t>9000.05.01-XPMS-003</t>
  </si>
  <si>
    <t>8000.51 Catering Service</t>
  </si>
  <si>
    <t>9000.06.01-XPMS-010</t>
  </si>
  <si>
    <t>9000.06.01</t>
  </si>
  <si>
    <t>Attendance &amp; Engagement Analysis</t>
  </si>
  <si>
    <t>Missing Person(s)</t>
  </si>
  <si>
    <t>CODE ADAM</t>
  </si>
  <si>
    <t>Actions: 1. Alert security and event management. 2. Assist with immediate searches using pre-assigned personnel. 3. Make announcements over PA system or use digital alerts.</t>
  </si>
  <si>
    <t>Analysis of attendance, dwell, throughput and engagement from access control, network and sensor data against the objectives set at Discover.</t>
  </si>
  <si>
    <t>9000.06.01-XPMS-001</t>
  </si>
  <si>
    <t>Attendance Analytics Platform</t>
  </si>
  <si>
    <t>Scan- and sensor-based attendance counting with live dashboard.</t>
  </si>
  <si>
    <t>EMG-080</t>
  </si>
  <si>
    <t>9000.06.01-XPMS-006</t>
  </si>
  <si>
    <t>Content Storage or NAS</t>
  </si>
  <si>
    <t>Capture pipeline storage.</t>
  </si>
  <si>
    <t>9000.06.01-XPMS-002</t>
  </si>
  <si>
    <t>Footfall &amp; Heatmap Sensor Kit</t>
  </si>
  <si>
    <t>Sensor array measuring dwell, flow, and zone heatmaps across the footprint.</t>
  </si>
  <si>
    <t>Actions: 1. Suspend performance temporarily if necessary to coordinate searches. 2. Ensure all stage staff are briefed on the missing person situation.</t>
  </si>
  <si>
    <t>9000.06.01-XPMS-007</t>
  </si>
  <si>
    <t>Internet, Data &amp; Telecom</t>
  </si>
  <si>
    <t>Technology · Internet, Data and Telecom.</t>
  </si>
  <si>
    <t>EMG-081</t>
  </si>
  <si>
    <t>9000.06.01-XPMS-004</t>
  </si>
  <si>
    <t>Live Data Dashboard Setup</t>
  </si>
  <si>
    <t>Configuration of live event dashboard aggregating ticketing, POS, and access feeds.</t>
  </si>
  <si>
    <t>9000.06.01-XPMS-009</t>
  </si>
  <si>
    <t>Livestream or Broadcast Tech</t>
  </si>
  <si>
    <t>Technology · Livestream / broadcast tech.</t>
  </si>
  <si>
    <t>BUD-0180</t>
  </si>
  <si>
    <t>9000.06.01-XPMS-003</t>
  </si>
  <si>
    <t>Post-Event Data &amp; Insights Report</t>
  </si>
  <si>
    <t>Actions: 1. Instruct food and beverage staff to monitor exits and inform security if the missing person is seen.</t>
  </si>
  <si>
    <t>Synthesis of scans, sales, social, and survey data into an insights and ROI report.</t>
  </si>
  <si>
    <t>9000.06.01-XPMS-011</t>
  </si>
  <si>
    <t>ROI &amp; Objectives Measurement Report</t>
  </si>
  <si>
    <t>Measurement of outcomes against the objectives recorded at gate 1. Where no objectives were recorded, this report states that outcomes cannot be measured rather than substituting activity metrics for them.</t>
  </si>
  <si>
    <t>EMG-082</t>
  </si>
  <si>
    <t>9000.06.01-XPMS-005</t>
  </si>
  <si>
    <t>Social Listening &amp; Sentiment Report</t>
  </si>
  <si>
    <t>Hashtag, mention, and sentiment analysis quantifying earned reach of the activation.</t>
  </si>
  <si>
    <t>9000.06.01-XPMS-008</t>
  </si>
  <si>
    <t>Software &amp; Platform (ATLVS, POS, Ticketing)</t>
  </si>
  <si>
    <t>Technology · Software and Platform (ATLVS, POS, Ticketing).</t>
  </si>
  <si>
    <t>Actions: 1. Assist in locating missing individuals by directing security or offering descriptions to staff. 2. Guide guardians to a secure meeting point.</t>
  </si>
  <si>
    <t>9000.07.01-XPMS-003</t>
  </si>
  <si>
    <t>9000.07.01</t>
  </si>
  <si>
    <t>360 Video Capture Rig</t>
  </si>
  <si>
    <t>360-degree camera rig with operator for immersive capture and recap content.</t>
  </si>
  <si>
    <t>EMG-083</t>
  </si>
  <si>
    <t>9000.07.01-XPMS-004</t>
  </si>
  <si>
    <t>Holographic Fan Display - 65cm</t>
  </si>
  <si>
    <t>LED fan-array hologram unit displaying floating 3D brand content.</t>
  </si>
  <si>
    <t>9000.07.01-XPMS-001</t>
  </si>
  <si>
    <t>VR Headset Station - Managed</t>
  </si>
  <si>
    <t>Single VR station with headset, sanitation, attendant, and loaded experience.</t>
  </si>
  <si>
    <t>Actions: 1. Help secure backstage areas and prevent unauthorized personnel from entering. 2. Assist in search efforts by monitoring restricted areas.</t>
  </si>
  <si>
    <t>9000.07.01-XPMS-002</t>
  </si>
  <si>
    <t>WebAR Photo Experience Build</t>
  </si>
  <si>
    <t>Browser-based AR experience: face/world effects, branded capture, share flow.</t>
  </si>
  <si>
    <t>9000.07.01-XPMS-005</t>
  </si>
  <si>
    <t>XR Stage Calibration Service</t>
  </si>
  <si>
    <t>EMG-084</t>
  </si>
  <si>
    <t>Camera-tracking and LED-volume calibration for XR / virtual-production capture.</t>
  </si>
  <si>
    <t>9000.07.01-XPMS-006</t>
  </si>
  <si>
    <t>XR or Innovation Layer (Placeholder)</t>
  </si>
  <si>
    <t>Future-proof placeholder.</t>
  </si>
  <si>
    <t>BUD-0181</t>
  </si>
  <si>
    <t>9000.08.01-XPMS-001</t>
  </si>
  <si>
    <t>9000.08.01</t>
  </si>
  <si>
    <t>Actions: 1. Coordinate with law enforcement and search teams to monitor exits. 2. Assist with family reunification processes.</t>
  </si>
  <si>
    <t>9000.08.01-XPMS-003</t>
  </si>
  <si>
    <t>Guest-Data Privacy + Network Security</t>
  </si>
  <si>
    <t>Privacy + network hardening.</t>
  </si>
  <si>
    <t>9000.08.01-XPMS-002</t>
  </si>
  <si>
    <t>9000.09.01-XPMS-003</t>
  </si>
  <si>
    <t>9000.09.01</t>
  </si>
  <si>
    <t>Battery Digital Poster Totem - 55in</t>
  </si>
  <si>
    <t>Battery-powered 55-inch digital poster on wheels with content loop.</t>
  </si>
  <si>
    <t>9000.09.01-XOS-001</t>
  </si>
  <si>
    <t>Digital or Projection Art · Base</t>
  </si>
  <si>
    <t>Looping generative content on a single surface.</t>
  </si>
  <si>
    <t>Zone: Exhibition Room. Tier fit: T2; T4. Upgrades: Generative live-reactive system. Add-ons: Artist content commission. Substitutions: Physical mural instead.</t>
  </si>
  <si>
    <t>SGT-32</t>
  </si>
  <si>
    <t>9000.09.01-XOS-002</t>
  </si>
  <si>
    <t>Digital or Projection Art · Elevated</t>
  </si>
  <si>
    <t>Multi-surface digital art with curated motion content.</t>
  </si>
  <si>
    <t>9000.09.01-XOS-003</t>
  </si>
  <si>
    <t>Digital or Projection Art · Premium</t>
  </si>
  <si>
    <t>Full generative art environment, custom-commissioned and live-reactive.</t>
  </si>
  <si>
    <t>9000.09.01-XOS-004</t>
  </si>
  <si>
    <t>Digital or VMS Screens · Base</t>
  </si>
  <si>
    <t>Single portable screen looping a holding slide.</t>
  </si>
  <si>
    <t>Zone: All Zones. Tier fit: T2; T4. Upgrades: Live content control + matrix. Add-ons: Outdoor-rated patio screen. Substitutions: Printed static signage.</t>
  </si>
  <si>
    <t>SGT-21</t>
  </si>
  <si>
    <t>BUD-0182</t>
  </si>
  <si>
    <t>9000.09.01-XOS-005</t>
  </si>
  <si>
    <t>Digital or VMS Screens · Elevated</t>
  </si>
  <si>
    <t>8000.52 Event Rentals</t>
  </si>
  <si>
    <t>Two to three networked screens with scheduled content per zone.</t>
  </si>
  <si>
    <t>9000.09.01-XOS-006</t>
  </si>
  <si>
    <t>Digital or VMS Screens · Premium</t>
  </si>
  <si>
    <t>Integrated digital signage network with live content control and a message matrix.</t>
  </si>
  <si>
    <t>9000.09.01-XPMS-001</t>
  </si>
  <si>
    <t>9000.09.01-XPMS-002</t>
  </si>
  <si>
    <t>9000.09.01-XPMS-004</t>
  </si>
  <si>
    <t>Signage CMS License &amp; Scheduling</t>
  </si>
  <si>
    <t>Content-management licensing and dayparted scheduling across digital signage endpoints.</t>
  </si>
  <si>
    <t>9000.50.01-XOS-001</t>
  </si>
  <si>
    <t>Audio System Design</t>
  </si>
  <si>
    <t>Representative line for audio system design so the category can carry cost. Replace with the specific item on award.</t>
  </si>
  <si>
    <t>9000.50.02-XOS-001</t>
  </si>
  <si>
    <t>Front of House Audio</t>
  </si>
  <si>
    <t>Representative line for front of house audio so the category can carry cost. Replace with the specific item on award.</t>
  </si>
  <si>
    <t>9000.50.03-XOS-001</t>
  </si>
  <si>
    <t>Stage Audio</t>
  </si>
  <si>
    <t>Representative line for stage audio so the category can carry cost. Replace with the specific item on award.</t>
  </si>
  <si>
    <t>9000.50.04-XOS-001</t>
  </si>
  <si>
    <t>Loudspeaker Supply</t>
  </si>
  <si>
    <t>Representative line for loudspeaker supply so the category can carry cost. Replace with the specific item on award.</t>
  </si>
  <si>
    <t>BUD-0183</t>
  </si>
  <si>
    <t>9000.51.01-XOS-001</t>
  </si>
  <si>
    <t>9000.51.01</t>
  </si>
  <si>
    <t>Lighting Operation</t>
  </si>
  <si>
    <t>Representative line for lighting operation so the category can carry cost. Replace with the specific item on award.</t>
  </si>
  <si>
    <t>9000.01 IT &amp; Networking</t>
  </si>
  <si>
    <t>IT &amp; Networking</t>
  </si>
  <si>
    <t>9000.51.02-XOS-001</t>
  </si>
  <si>
    <t>9000.51.02</t>
  </si>
  <si>
    <t>Video Operation</t>
  </si>
  <si>
    <t>Representative line for video operation so the category can carry cost. Replace with the specific item on award.</t>
  </si>
  <si>
    <t>9000.52.01-XOS-001</t>
  </si>
  <si>
    <t>Representative line for network provision so the category can carry cost. Replace with the specific item on award.</t>
  </si>
  <si>
    <t>9000.52.02-XOS-001</t>
  </si>
  <si>
    <t>9000.52.02</t>
  </si>
  <si>
    <t>Access Control and CCTV</t>
  </si>
  <si>
    <t>Representative line for access control and cctv so the category can carry cost. Replace with the specific item on award.</t>
  </si>
  <si>
    <t>9000.52.03-XOS-001</t>
  </si>
  <si>
    <t>9000.52.03</t>
  </si>
  <si>
    <t>Point of Sale</t>
  </si>
  <si>
    <t>Representative line for point of sale so the category can carry cost. Replace with the specific item on award.</t>
  </si>
  <si>
    <t>9000.53.01-XOS-001</t>
  </si>
  <si>
    <t>9000.53.01</t>
  </si>
  <si>
    <t>Audiovisual Integration</t>
  </si>
  <si>
    <t>Representative line for audiovisual integration so the category can carry cost. Replace with the specific item on award.</t>
  </si>
  <si>
    <t>9000.60.01-XOS-001</t>
  </si>
  <si>
    <t>9000.60.01</t>
  </si>
  <si>
    <t>Scope Activities · Technology</t>
  </si>
  <si>
    <t>9000.60.02-XOS-001</t>
  </si>
  <si>
    <t>9000.60.02</t>
  </si>
  <si>
    <t>Engage Activities · Technology</t>
  </si>
  <si>
    <t>5900</t>
  </si>
  <si>
    <t>9000.60.03-XOS-001</t>
  </si>
  <si>
    <t>9000.60.03</t>
  </si>
  <si>
    <t>Advance Activities · Technology</t>
  </si>
  <si>
    <t>9000.60.04-XOS-001</t>
  </si>
  <si>
    <t>9000.60.04</t>
  </si>
  <si>
    <t>Procure Activities · Technology</t>
  </si>
  <si>
    <t>9000.60.05-XOS-001</t>
  </si>
  <si>
    <t>BUD-0184</t>
  </si>
  <si>
    <t>9000.60.05</t>
  </si>
  <si>
    <t>Build Activities · Technology</t>
  </si>
  <si>
    <t>9000.02 Connectivity &amp; Internet</t>
  </si>
  <si>
    <t>Internet &amp; Connectivity</t>
  </si>
  <si>
    <t>9000.60.06-XOS-001</t>
  </si>
  <si>
    <t>9000.60.06</t>
  </si>
  <si>
    <t>Install Activities · Technology</t>
  </si>
  <si>
    <t>9000.60.07-XOS-001</t>
  </si>
  <si>
    <t>9000.60.07</t>
  </si>
  <si>
    <t>Operate Activities · Technology</t>
  </si>
  <si>
    <t>9000.60.08-XOS-001</t>
  </si>
  <si>
    <t>9000.60.08</t>
  </si>
  <si>
    <t>Amplify Activities · Technology</t>
  </si>
  <si>
    <t>9000.60.09-XOS-001</t>
  </si>
  <si>
    <t>9000.60.09</t>
  </si>
  <si>
    <t>Close Activities · Technology</t>
  </si>
  <si>
    <t>9000.03 RF &amp; Communications</t>
  </si>
  <si>
    <t>BUD-0186</t>
  </si>
  <si>
    <t>Intercoms</t>
  </si>
  <si>
    <t>BUD-0187</t>
  </si>
  <si>
    <t>9000.04 Ticketing &amp; Access Technology</t>
  </si>
  <si>
    <t>Access Control</t>
  </si>
  <si>
    <t>BUD-0188</t>
  </si>
  <si>
    <t>DOCUMENT NAME</t>
  </si>
  <si>
    <t>9000.05 Point of Sale &amp; Payments</t>
  </si>
  <si>
    <t>DOCUMENT TYPE</t>
  </si>
  <si>
    <t>POS &amp; Technology</t>
  </si>
  <si>
    <t>FILE FORMAT</t>
  </si>
  <si>
    <t>FILE SIZE</t>
  </si>
  <si>
    <t>STORAGE URL</t>
  </si>
  <si>
    <t>VERSION</t>
  </si>
  <si>
    <t>EXPIRATION DATE</t>
  </si>
  <si>
    <t>Master Architectural Site Plan &amp; Life Safety CAD</t>
  </si>
  <si>
    <t>Architectural CAD Drawing</t>
  </si>
  <si>
    <t>Site Planning</t>
  </si>
  <si>
    <t>DWG / PDF</t>
  </si>
  <si>
    <t>48.5 MB</t>
  </si>
  <si>
    <t>[link removed]</t>
  </si>
  <si>
    <t>v4.2</t>
  </si>
  <si>
    <t>Sealed egress widths, occupant capacity (350 GA), and fire lanes approved by AHJ.</t>
  </si>
  <si>
    <t>City of Miami Special Assembly Occupancy Permit</t>
  </si>
  <si>
    <t>Municipal Building Permit</t>
  </si>
  <si>
    <t>PDF</t>
  </si>
  <si>
    <t>4.2 MB</t>
  </si>
  <si>
    <t>BUD-0189</t>
  </si>
  <si>
    <t>Permit BD-2026-08914 issued under FBC and Florida Fire Prevention Code.</t>
  </si>
  <si>
    <t>Temporary Power &amp; Generator Tie-In Permit &amp; Load Calc</t>
  </si>
  <si>
    <t>Electrical Permit &amp; Single-Line</t>
  </si>
  <si>
    <t>9000.06 Data &amp; Analytics</t>
  </si>
  <si>
    <t>Data &amp; Analytics</t>
  </si>
  <si>
    <t>Electrical Permit</t>
  </si>
  <si>
    <t>6.8 MB</t>
  </si>
  <si>
    <t>Permit EL-2026-04421 with master electrician certification for 400A cam-lock tie-in.</t>
  </si>
  <si>
    <t>Overhead Rigging Plot &amp; Stamped Structural Analysis</t>
  </si>
  <si>
    <t>Engineering Calculation &amp; Plot</t>
  </si>
  <si>
    <t>PDF / Vectorworks</t>
  </si>
  <si>
    <t>32.4 MB</t>
  </si>
  <si>
    <t>PE stamped load calculations for truss spans, 1-ton chain motors, and LED center hangs.</t>
  </si>
  <si>
    <t>Acoustic Sound Modeling &amp; SPL Compliance Plan</t>
  </si>
  <si>
    <t>Technical System Specification</t>
  </si>
  <si>
    <t>PDF / EASE</t>
  </si>
  <si>
    <t>18.1 MB</t>
  </si>
  <si>
    <t>v2.3</t>
  </si>
  <si>
    <t>Cardioid sub steering calibrated to satisfy Wynwood / Biscayne perimeter noise curfew (&lt;78 dBA).</t>
  </si>
  <si>
    <t>Casa Spotify Wynwood Brand Toolkit &amp; Style Guide</t>
  </si>
  <si>
    <t>Brand Standards Manual</t>
  </si>
  <si>
    <t>Brand Identity</t>
  </si>
  <si>
    <t>54.0 MB</t>
  </si>
  <si>
    <t>v3.0</t>
  </si>
  <si>
    <t>Approved typography, green/black color tokens, sponsor lockups, and motion assets.</t>
  </si>
  <si>
    <t>Artist Sizzle Reel &amp; Main LED Key Visual Master 4K</t>
  </si>
  <si>
    <t>Master Video Asset</t>
  </si>
  <si>
    <t>Motion Graphics</t>
  </si>
  <si>
    <t>ProRes 4444 / MP4</t>
  </si>
  <si>
    <t>14.2 GB</t>
  </si>
  <si>
    <t>Full 4K ProRes render mapped for primary 2.6mm LED wall on media server playback.</t>
  </si>
  <si>
    <t>Comprehensive Emergency Action &amp; Severe Weather Plan</t>
  </si>
  <si>
    <t>Operations Protocol Manual</t>
  </si>
  <si>
    <t>8.5 MB</t>
  </si>
  <si>
    <t>ANSI ES1.7 wind threshold action protocols, storm evacuation triggers, and EMS dispatch routes.</t>
  </si>
  <si>
    <t>Temporary Demountable Structures (TDS) Wind Stability &amp; Ballast Analysis</t>
  </si>
  <si>
    <t>Structural Engineering</t>
  </si>
  <si>
    <t>PDF / Mathcad</t>
  </si>
  <si>
    <t>16.4 MB</t>
  </si>
  <si>
    <t>Ballast calculations per ANSI ES1.7-2021 and Florida Building Code 115 MPH design wind speed.</t>
  </si>
  <si>
    <t>Miami Fire-Rescue Special Effects &amp; Flame Effects Permit</t>
  </si>
  <si>
    <t>Municipal SFX Permit</t>
  </si>
  <si>
    <t>Pyrotechnics &amp; SFX</t>
  </si>
  <si>
    <t>5.1 MB</t>
  </si>
  <si>
    <t>City of Miami Fire-Rescue NFPA 160 flame effects permit for stage LP-gas and cold spark units.</t>
  </si>
  <si>
    <t>FDA CDRH Class 3B/4 Audience-Scanned Laser Variance</t>
  </si>
  <si>
    <t>Federal Laser Variance</t>
  </si>
  <si>
    <t>PMT-2026-884</t>
  </si>
  <si>
    <t>Laser Safety</t>
  </si>
  <si>
    <t>7.9 MB</t>
  </si>
  <si>
    <t>FDA 21 CFR 1040.10 accession report and variance for 15W RGB show laser projection systems.</t>
  </si>
  <si>
    <t>BUD-0190</t>
  </si>
  <si>
    <t>City of Miami Code Compliance Noise Variance &amp; Perimeter Curfew Permit</t>
  </si>
  <si>
    <t>Municipal Noise Permit</t>
  </si>
  <si>
    <t>PMT-2026-885</t>
  </si>
  <si>
    <t>Environmental Noise</t>
  </si>
  <si>
    <t>3.4 MB</t>
  </si>
  <si>
    <t>9000.07 AR / VR / XR &amp; Immersive Tech</t>
  </si>
  <si>
    <t>AR / VR / XR &amp; Immersive Tech</t>
  </si>
  <si>
    <t>Special event sound variance authorizing up to 98 dBA Leq at mix and &lt;78 dBA at boundary until 00:00.</t>
  </si>
  <si>
    <t>Florida DBPR Division of Hotels &amp; Restaurants Temporary Food Service License</t>
  </si>
  <si>
    <t>State Food Service License</t>
  </si>
  <si>
    <t>PMT-2026-886</t>
  </si>
  <si>
    <t>Public Health</t>
  </si>
  <si>
    <t>2.8 MB</t>
  </si>
  <si>
    <t>DBPR license for temporary public food service, mobile kitchen units, and passed catering.</t>
  </si>
  <si>
    <t>Florida DBPR Division of ABT Special Event Alcoholic Beverage Permit (ODP)</t>
  </si>
  <si>
    <t>State Alcohol Permit</t>
  </si>
  <si>
    <t>PMT-2026-887</t>
  </si>
  <si>
    <t>Liquor Licensing</t>
  </si>
  <si>
    <t>3.6 MB</t>
  </si>
  <si>
    <t>One-day special event permit (ODP) authorizing on-premises beer, wine, and liquor dispensing.</t>
  </si>
  <si>
    <t>Event Mass-Gathering Medical Action Plan &amp; Miami-Dade EMS Detail</t>
  </si>
  <si>
    <t>Medical Operational Plan</t>
  </si>
  <si>
    <t>Medical Services</t>
  </si>
  <si>
    <t>6.5 MB</t>
  </si>
  <si>
    <t>Miami-Dade Fire Rescue approved EMS plan: on-site EMT station, dedicated ambulance, triage area.</t>
  </si>
  <si>
    <t>Event Physical Security, Crowd Management &amp; Evacuation Routing Plan</t>
  </si>
  <si>
    <t>Security Operational Plan</t>
  </si>
  <si>
    <t>11.2 MB</t>
  </si>
  <si>
    <t>Crowd manager post assignments (1:250 ratio per FL Fire Code), metal detector lanes, and roving guards.</t>
  </si>
  <si>
    <t>Public Right-of-Way Closure &amp; Maintenance of Traffic (MOT) Plan</t>
  </si>
  <si>
    <t>Municipal MOT Permit</t>
  </si>
  <si>
    <t>PMT-2026-888</t>
  </si>
  <si>
    <t>Traffic Engineering</t>
  </si>
  <si>
    <t>PDF / CAD</t>
  </si>
  <si>
    <t>22.0 MB</t>
  </si>
  <si>
    <t>City of Miami Public Works / FDOT curb-lane closure permit and traffic control staging for 76th St.</t>
  </si>
  <si>
    <t>FAA Part 107 Airspace Authorization &amp; UAS Night Flight Waiver</t>
  </si>
  <si>
    <t>Federal Aviation Waiver</t>
  </si>
  <si>
    <t>PMT-2026-889</t>
  </si>
  <si>
    <t>Aerial Operations</t>
  </si>
  <si>
    <t>4.5 MB</t>
  </si>
  <si>
    <t>Class G airspace night flight authorization and 107.39 waiver for commercial drone video capture.</t>
  </si>
  <si>
    <t>ADA Accessibility, Companion Seating &amp; Accessible Route Survey</t>
  </si>
  <si>
    <t>Accessibility Audit</t>
  </si>
  <si>
    <t>ADA Compliance</t>
  </si>
  <si>
    <t>9.3 MB</t>
  </si>
  <si>
    <t>2010 ADA Standards compliance: 36-inch clear paths, accessible ramp slopes (1:12), wheelchair viewing.</t>
  </si>
  <si>
    <t>FCC Part 74 Wireless Microphone &amp; Comms Frequency Coordination</t>
  </si>
  <si>
    <t>RF Coordination License</t>
  </si>
  <si>
    <t>PMT-2026-890</t>
  </si>
  <si>
    <t>RF Spectrum</t>
  </si>
  <si>
    <t>PDF / Shure WWB</t>
  </si>
  <si>
    <t>5.7 MB</t>
  </si>
  <si>
    <t>Intermodulation analysis and locked UHF/VHF frequencies for Axient wireless and FreeSpeak II comms.</t>
  </si>
  <si>
    <t>Hazardous Materials &amp; Diesel Fuel Storage Environmental Plan</t>
  </si>
  <si>
    <t>Environmental Compliance</t>
  </si>
  <si>
    <t>Spill Containment</t>
  </si>
  <si>
    <t>3.9 MB</t>
  </si>
  <si>
    <t>EPA / Miami-Dade DERM secondary containment plan for 500-gallon generator belly fuel tank.</t>
  </si>
  <si>
    <t>Commercial General Liability &amp; $10M Excess Umbrella Insurance Binder</t>
  </si>
  <si>
    <t>Certificate of Insurance</t>
  </si>
  <si>
    <t>PMT-2026-891</t>
  </si>
  <si>
    <t>Risk &amp; Insurance</t>
  </si>
  <si>
    <t>2.1 MB</t>
  </si>
  <si>
    <t>ACORD 25 binder naming City of Miami and Spotify as additional insureds with primary/non-contributory.</t>
  </si>
  <si>
    <t>BUD-0191</t>
  </si>
  <si>
    <t>OSHA Fall Protection &amp; Aerial Work Platform (AWP) Safety Protocol</t>
  </si>
  <si>
    <t>Safety Protocol Manual</t>
  </si>
  <si>
    <t>Occupational Safety</t>
  </si>
  <si>
    <t>7.1 MB</t>
  </si>
  <si>
    <t>OSHA 1926.502 fall arrest plan, daily MEWP pre-start inspections, and drop zone barricading.</t>
  </si>
  <si>
    <t>9000.08 Cybersecurity &amp; Systems</t>
  </si>
  <si>
    <t>Security Systems</t>
  </si>
  <si>
    <t>ANSI ES1.9 Rigging Point Inspection &amp; Proof Test Certification</t>
  </si>
  <si>
    <t>Rigging Proof Test Report</t>
  </si>
  <si>
    <t>14.8 MB</t>
  </si>
  <si>
    <t>Structural proof pull-testing documentation for building eyebolts, beam clamps, and bridle bridles.</t>
  </si>
  <si>
    <t>Master Run of Show &amp; SMPTE Timecode Production Cue Sheet</t>
  </si>
  <si>
    <t>Live Production Cue Schedule</t>
  </si>
  <si>
    <t>Show Direction</t>
  </si>
  <si>
    <t>PDF / Excel</t>
  </si>
  <si>
    <t>8.4 MB</t>
  </si>
  <si>
    <t>Integrated cue matrix syncing FOH lighting, d3 media servers, FOH audio, and talent stage calls.</t>
  </si>
  <si>
    <t>Solid Waste Diversion, Composting &amp; Site Sanitation Log</t>
  </si>
  <si>
    <t>Sustainability &amp; Sanitation</t>
  </si>
  <si>
    <t>Waste Diversion</t>
  </si>
  <si>
    <t>3.2 MB</t>
  </si>
  <si>
    <t>Zero-waste diversion tracking, compostable service ware certification, and roll-off haul schedules.</t>
  </si>
  <si>
    <t>Temporary Potable Water System Disinfection &amp; Backflow Certification</t>
  </si>
  <si>
    <t>Plumbing Health Compliance</t>
  </si>
  <si>
    <t>Potable Water</t>
  </si>
  <si>
    <t>2.5 MB</t>
  </si>
  <si>
    <t>Miami-Dade WASD backflow prevention device inspection and chlorine residual sanitation report.</t>
  </si>
  <si>
    <t>RFID Credentialing Architecture &amp; Zone Security Matrix</t>
  </si>
  <si>
    <t>Security Architecture</t>
  </si>
  <si>
    <t>Credentialing</t>
  </si>
  <si>
    <t>4.8 MB</t>
  </si>
  <si>
    <t>NFC/RFID encrypted wristband allocation matrix, turnstile validation logic, and anti-passback rule.</t>
  </si>
  <si>
    <t>Marshalling Yard Freight Schedule &amp; Dock Booking Master</t>
  </si>
  <si>
    <t>Logistics Manifest Schedule</t>
  </si>
  <si>
    <t>Freight Traffic</t>
  </si>
  <si>
    <t>6.1 MB</t>
  </si>
  <si>
    <t>Time-slotted semi-trailer dock schedule, yellow jacket cable protection, and trailer staging logs.</t>
  </si>
  <si>
    <t>Temporary HVAC Load Calculation &amp; Psychrometric Cooling Plan</t>
  </si>
  <si>
    <t>Climate Engineering</t>
  </si>
  <si>
    <t>HVAC Systems</t>
  </si>
  <si>
    <t>8.0 MB</t>
  </si>
  <si>
    <t>39.9-ton thermal cooling load calculation (envelope + AVL gear) and 20-ton portable spot cooler layout.</t>
  </si>
  <si>
    <t>Artist Performance Contract, Music Publishing &amp; Sync Clearances</t>
  </si>
  <si>
    <t>Talent Legal Agreement</t>
  </si>
  <si>
    <t>PMT-2026-892</t>
  </si>
  <si>
    <t>Legal &amp; Licensing</t>
  </si>
  <si>
    <t>5.3 MB</t>
  </si>
  <si>
    <t>Executed artist agreement, PRO performance releases (ASCAP/BMI/SESAC), and global streaming sync rights.</t>
  </si>
  <si>
    <t>Incident Command Structure (ICS) &amp; Emergency CAD Dispatch Guide</t>
  </si>
  <si>
    <t>Incident Protocol Guide</t>
  </si>
  <si>
    <t>Emergency Protocol</t>
  </si>
  <si>
    <t>6.7 MB</t>
  </si>
  <si>
    <t>BUD-0192</t>
  </si>
  <si>
    <t>FEMA ICS-100 compliant emergency hierarchy, multi-channel radio cadences, and AHJ notification triggers.</t>
  </si>
  <si>
    <t>Scent Diffusion Formulation &amp; Hypoallergenic Safety Data Sheet (SDS)</t>
  </si>
  <si>
    <t>Sensory Compliance</t>
  </si>
  <si>
    <t>9000.09 Digital Signage &amp; CMS</t>
  </si>
  <si>
    <t>Digital Signage</t>
  </si>
  <si>
    <t>Sensory Safety</t>
  </si>
  <si>
    <t>3.1 MB</t>
  </si>
  <si>
    <t>IFRA certified fragrance compound SDS, VOC emission analysis, and cold-air nebulizer placement plot.</t>
  </si>
  <si>
    <t>Post-Event Site Restoration &amp; Landlord Handover Inspection Log</t>
  </si>
  <si>
    <t>Facility Sign-Off Protocol</t>
  </si>
  <si>
    <t>Handover &amp; Close</t>
  </si>
  <si>
    <t>4.0 MB</t>
  </si>
  <si>
    <t>Pre-lease and post-strike photographic condition survey, punch list clearance, and bond return sign-off.</t>
  </si>
  <si>
    <t>BUD-0193</t>
  </si>
  <si>
    <t>9000.50 Audio Systems</t>
  </si>
  <si>
    <t>BUD-0194</t>
  </si>
  <si>
    <t>BUD-0195</t>
  </si>
  <si>
    <t>BUD-0196</t>
  </si>
  <si>
    <t>BUD-0197</t>
  </si>
  <si>
    <t>9000.51 Lighting and Video</t>
  </si>
  <si>
    <t>ACCOUNT TYPE</t>
  </si>
  <si>
    <t>NORMAL BALANCE</t>
  </si>
  <si>
    <t>1000</t>
  </si>
  <si>
    <t>Cash and Bank</t>
  </si>
  <si>
    <t>Asset</t>
  </si>
  <si>
    <t>Debit</t>
  </si>
  <si>
    <t>Operating bank accounts and petty cash.</t>
  </si>
  <si>
    <t>1100</t>
  </si>
  <si>
    <t>Accounts Receivable</t>
  </si>
  <si>
    <t>Invoices issued and unpaid: hire, production fees, sponsorship.</t>
  </si>
  <si>
    <t>1200</t>
  </si>
  <si>
    <t>Prepaid Expenses and Deposits</t>
  </si>
  <si>
    <t>BUD-0198</t>
  </si>
  <si>
    <t>Lease and vendor deposits; insurance and subscriptions paid in advance.</t>
  </si>
  <si>
    <t>Capitalized leasehold improvements, installed systems, furniture, fixtures and equipment. Class is carried on the URID dimension.</t>
  </si>
  <si>
    <t>2000</t>
  </si>
  <si>
    <t>Accounts Payable</t>
  </si>
  <si>
    <t>Liability</t>
  </si>
  <si>
    <t>Credit</t>
  </si>
  <si>
    <t>Vendor invoices received and unpaid.</t>
  </si>
  <si>
    <t>2100</t>
  </si>
  <si>
    <t>Accrued Liabilities</t>
  </si>
  <si>
    <t>Event costs incurred and not yet invoiced; accrued payroll.</t>
  </si>
  <si>
    <t>Hire, ticket and sponsor revenue received before the event.</t>
  </si>
  <si>
    <t>Tax collected on sales and owed to the state.</t>
  </si>
  <si>
    <t>3000</t>
  </si>
  <si>
    <t>Equity</t>
  </si>
  <si>
    <t>Owner equity and retained earnings.</t>
  </si>
  <si>
    <t>Revenue</t>
  </si>
  <si>
    <t>Tax on Sales</t>
  </si>
  <si>
    <t>Private hire, production fees and ticketing invoiced by the venue.</t>
  </si>
  <si>
    <t>4300</t>
  </si>
  <si>
    <t>Revenue · Marketing</t>
  </si>
  <si>
    <t>Sponsorship cash and value in kind against evidenced deliverables.</t>
  </si>
  <si>
    <t>Coat check, parking, valet and other guest-paid services.</t>
  </si>
  <si>
    <t>Bar, catering and merchandise sales at the point of sale.</t>
  </si>
  <si>
    <t>Expense</t>
  </si>
  <si>
    <t>Governance, professional fees, insurance, licenses, management retainer and producer fee.</t>
  </si>
  <si>
    <t>Creative direction, design, programming, scenic and graphics.</t>
  </si>
  <si>
    <t>Artist fees, riders, travel, lodging and backline.</t>
  </si>
  <si>
    <t>Marketing, content capture, press and amplification.</t>
  </si>
  <si>
    <t>Fabrication, signage, surfaces, furniture, install and building systems.</t>
  </si>
  <si>
    <t>Staging, rigging, power, crew, trucking and production supply.</t>
  </si>
  <si>
    <t>BUD-0199</t>
  </si>
  <si>
    <t>Venue operations: house staff, security, medical, janitorial, waste, fire and life safety, occupancy and utilities.</t>
  </si>
  <si>
    <t>Front of house, credentials, guest services and accessibility.</t>
  </si>
  <si>
    <t>Catering, bar, ice, glassware, linen and event rentals.</t>
  </si>
  <si>
    <t>Audio, lighting, video, network, software and access control.</t>
  </si>
  <si>
    <t>COST CENTER NAME</t>
  </si>
  <si>
    <t>BUD-0200</t>
  </si>
  <si>
    <t>DIMENSION</t>
  </si>
  <si>
    <t>SCOPE CODE</t>
  </si>
  <si>
    <t>ALLOCATION SCOPE</t>
  </si>
  <si>
    <t>Venue · Standing Operations</t>
  </si>
  <si>
    <t>Standing</t>
  </si>
  <si>
    <t>Everything that runs whether or not an event happens, including occupancy</t>
  </si>
  <si>
    <t>Corporate · Governance</t>
  </si>
  <si>
    <t>Fee, retainer, professional services, insurance</t>
  </si>
  <si>
    <t>Event</t>
  </si>
  <si>
    <t>CSMIA26-E00</t>
  </si>
  <si>
    <t>Ramp-up through handover</t>
  </si>
  <si>
    <t>CC-E01</t>
  </si>
  <si>
    <t>Event 01 · Soft Opening</t>
  </si>
  <si>
    <t>CSMIA26-E01</t>
  </si>
  <si>
    <t>Soft Opening event scope</t>
  </si>
  <si>
    <t>CC-E02</t>
  </si>
  <si>
    <t>Event 02 · Grand Opening</t>
  </si>
  <si>
    <t>CSMIA26-E02</t>
  </si>
  <si>
    <t>Grand Opening event scope</t>
  </si>
  <si>
    <t>CC-E03</t>
  </si>
  <si>
    <t>Event 03 · Artist and Management Mixer</t>
  </si>
  <si>
    <t>CSMIA26-E03</t>
  </si>
  <si>
    <t>Artist and Management Mixer event scope</t>
  </si>
  <si>
    <t>BUD-0201</t>
  </si>
  <si>
    <t>CLASS CODE</t>
  </si>
  <si>
    <t>DEPARTMENT NAME</t>
  </si>
  <si>
    <t>EXECUTIVE LEAD</t>
  </si>
  <si>
    <t>CORE FUNCTION</t>
  </si>
  <si>
    <t>SCOPE</t>
  </si>
  <si>
    <t>0000</t>
  </si>
  <si>
    <t>Governance, master project control &amp; compliance</t>
  </si>
  <si>
    <t>Master operations &amp; overall accountability</t>
  </si>
  <si>
    <t>Creative</t>
  </si>
  <si>
    <t>Brand assets, scenic design &amp; art installations</t>
  </si>
  <si>
    <t>Aesthetic direction &amp; environmental design</t>
  </si>
  <si>
    <t>Talent</t>
  </si>
  <si>
    <t>Head of Talent</t>
  </si>
  <si>
    <t>Artist booking, schedule coordination &amp; riders</t>
  </si>
  <si>
    <t>Performer coordination &amp; talent management</t>
  </si>
  <si>
    <t>Marketing</t>
  </si>
  <si>
    <t>Head of Marketing</t>
  </si>
  <si>
    <t>Marketing, content capture, press &amp; amplification</t>
  </si>
  <si>
    <t>Audience growth, social &amp; public relations</t>
  </si>
  <si>
    <t>BUD-0202</t>
  </si>
  <si>
    <t>Environment</t>
  </si>
  <si>
    <t>Master Carpenter / Build Lead</t>
  </si>
  <si>
    <t>Fabrication, signage, surfaces, furniture, install &amp; building systems</t>
  </si>
  <si>
    <t>Physical structures, displays, architecture &amp; FF&amp;E</t>
  </si>
  <si>
    <t>9000.53 Systems Integration</t>
  </si>
  <si>
    <t>Technical Director</t>
  </si>
  <si>
    <t>Audio, lighting, video, rigging &amp; power distribution</t>
  </si>
  <si>
    <t>Live technical systems &amp; show production</t>
  </si>
  <si>
    <t>Director of Operations</t>
  </si>
  <si>
    <t>Site infrastructure, house staff, logistics &amp; safety</t>
  </si>
  <si>
    <t>Ground operations, facilities, occupancy &amp; compliance</t>
  </si>
  <si>
    <t>Guest Experience Manager</t>
  </si>
  <si>
    <t>Front of house, credentials, guest services &amp; accessibility</t>
  </si>
  <si>
    <t>Public facing operations, journey &amp; interactive moments</t>
  </si>
  <si>
    <t>Hospitality Manager</t>
  </si>
  <si>
    <t>Catering, bar, ice, glassware, linen &amp; event rentals</t>
  </si>
  <si>
    <t>Food &amp; beverage, VIP hospitality &amp; accommodations</t>
  </si>
  <si>
    <t>Technology</t>
  </si>
  <si>
    <t>Systems Engineer</t>
  </si>
  <si>
    <t>Audio, lighting, video, network, software &amp; access control</t>
  </si>
  <si>
    <t>Comms infrastructure, telemetry, IT &amp; connectivity</t>
  </si>
  <si>
    <t>CON-001</t>
  </si>
  <si>
    <t>Contract Duration</t>
  </si>
  <si>
    <t>Contingency</t>
  </si>
  <si>
    <t>Five percent of Grade 2 scope, added on top.</t>
  </si>
  <si>
    <t>DISCIPLINE CODE</t>
  </si>
  <si>
    <t>DISCIPLINE NAME</t>
  </si>
  <si>
    <t>DEPARTMENT CLASS</t>
  </si>
  <si>
    <t>0000.01</t>
  </si>
  <si>
    <t>Executive Leadership &amp; Strategy</t>
  </si>
  <si>
    <t>canon</t>
  </si>
  <si>
    <t>0000.02</t>
  </si>
  <si>
    <t>Finance &amp; Accounting</t>
  </si>
  <si>
    <t>0000.03</t>
  </si>
  <si>
    <t>Legal &amp; Risk</t>
  </si>
  <si>
    <t>0000.04</t>
  </si>
  <si>
    <t>Human Resources &amp; People</t>
  </si>
  <si>
    <t>0000.05</t>
  </si>
  <si>
    <t>Business Development &amp; Partnerships</t>
  </si>
  <si>
    <t>0000.06</t>
  </si>
  <si>
    <t>Insurance &amp; Permitting</t>
  </si>
  <si>
    <t>0000.50</t>
  </si>
  <si>
    <t>workforce</t>
  </si>
  <si>
    <t>0000.51</t>
  </si>
  <si>
    <t>0000.60</t>
  </si>
  <si>
    <t>Executive Ramp-Up Program</t>
  </si>
  <si>
    <t>ramp-up</t>
  </si>
  <si>
    <t>1000.01</t>
  </si>
  <si>
    <t>1000.02</t>
  </si>
  <si>
    <t>Experiential &amp; Environment Design</t>
  </si>
  <si>
    <t>Tigre</t>
  </si>
  <si>
    <t>1000.03</t>
  </si>
  <si>
    <t>Brand &amp; Identity Design</t>
  </si>
  <si>
    <t>1000.04</t>
  </si>
  <si>
    <t>Graphic &amp; 2D Design</t>
  </si>
  <si>
    <t>1000.05</t>
  </si>
  <si>
    <t>1000.06</t>
  </si>
  <si>
    <t>1000.07</t>
  </si>
  <si>
    <t>1000.08</t>
  </si>
  <si>
    <t>1000.50</t>
  </si>
  <si>
    <t>FEE-001</t>
  </si>
  <si>
    <t>1000.51</t>
  </si>
  <si>
    <t>1000.60</t>
  </si>
  <si>
    <t>Creative Ramp-Up Program</t>
  </si>
  <si>
    <t>Producer Fee</t>
  </si>
  <si>
    <t>2000.01</t>
  </si>
  <si>
    <t>Per the engagement agreement.</t>
  </si>
  <si>
    <t>2000.02</t>
  </si>
  <si>
    <t>Fee</t>
  </si>
  <si>
    <t>2000.03</t>
  </si>
  <si>
    <t>2000.04</t>
  </si>
  <si>
    <t>Casting (Performers &amp; Ambassadors)</t>
  </si>
  <si>
    <t>2000.05</t>
  </si>
  <si>
    <t>Speakers, Hosts &amp; MC</t>
  </si>
  <si>
    <t>2000.06</t>
  </si>
  <si>
    <t>2000.07</t>
  </si>
  <si>
    <t>2000.50</t>
  </si>
  <si>
    <t>2000.60</t>
  </si>
  <si>
    <t>Talent Ramp-Up Program</t>
  </si>
  <si>
    <t>3000.01</t>
  </si>
  <si>
    <t>Brand Marketing &amp; Campaign</t>
  </si>
  <si>
    <t>3000.02</t>
  </si>
  <si>
    <t>Social Media &amp; Community</t>
  </si>
  <si>
    <t>3000.03</t>
  </si>
  <si>
    <t>3000.04</t>
  </si>
  <si>
    <t>Sponsorship Sales</t>
  </si>
  <si>
    <t>3000.05</t>
  </si>
  <si>
    <t>3000.06</t>
  </si>
  <si>
    <t>3000.07</t>
  </si>
  <si>
    <t>3000.50</t>
  </si>
  <si>
    <t>3000.51</t>
  </si>
  <si>
    <t>Audience Platforms</t>
  </si>
  <si>
    <t>3000.60</t>
  </si>
  <si>
    <t>Marketing Ramp-Up Program</t>
  </si>
  <si>
    <t>4000.01</t>
  </si>
  <si>
    <t>Construction &amp; Carpentry</t>
  </si>
  <si>
    <t>4000.02</t>
  </si>
  <si>
    <t>Custom Fabrication</t>
  </si>
  <si>
    <t>4000.03</t>
  </si>
  <si>
    <t>Scenic &amp; Set Fabrication</t>
  </si>
  <si>
    <t>4000.04</t>
  </si>
  <si>
    <t>4000.05</t>
  </si>
  <si>
    <t>Signage &amp; Environmental Graphics Fabrication</t>
  </si>
  <si>
    <t>4000.06</t>
  </si>
  <si>
    <t>4000.07</t>
  </si>
  <si>
    <t>Surfaces &amp; Finishes</t>
  </si>
  <si>
    <t>4000.08</t>
  </si>
  <si>
    <t>Site Infrastructure &amp; Temporary Structures</t>
  </si>
  <si>
    <t>4000.09</t>
  </si>
  <si>
    <t>Install &amp; De-Install</t>
  </si>
  <si>
    <t>4000.50</t>
  </si>
  <si>
    <t>4000.51</t>
  </si>
  <si>
    <t>4000.60</t>
  </si>
  <si>
    <t>Fixed monthly retainer for the term; overhead, not a per-event fee.</t>
  </si>
  <si>
    <t>Environment Ramp-Up Program</t>
  </si>
  <si>
    <t>5000.01</t>
  </si>
  <si>
    <t>5000.02</t>
  </si>
  <si>
    <t>5000.03</t>
  </si>
  <si>
    <t>Video &amp; LED</t>
  </si>
  <si>
    <t>5000.04</t>
  </si>
  <si>
    <t>Staging &amp; Decks</t>
  </si>
  <si>
    <t>5000.05</t>
  </si>
  <si>
    <t>Rigging &amp; Motors</t>
  </si>
  <si>
    <t>5000.06</t>
  </si>
  <si>
    <t>Power &amp; Distribution</t>
  </si>
  <si>
    <t>5000.07</t>
  </si>
  <si>
    <t>Special Effects &amp; Atmospherics</t>
  </si>
  <si>
    <t>5000.08</t>
  </si>
  <si>
    <t>Broadcast, Capture &amp; Streaming</t>
  </si>
  <si>
    <t>5000.09</t>
  </si>
  <si>
    <t>5000.10</t>
  </si>
  <si>
    <t>5000.50</t>
  </si>
  <si>
    <t>5000.51</t>
  </si>
  <si>
    <t>5000.52</t>
  </si>
  <si>
    <t>5000.60</t>
  </si>
  <si>
    <t>Production Ramp-Up Program</t>
  </si>
  <si>
    <t>6000.01</t>
  </si>
  <si>
    <t>Event Operations &amp; Production Management</t>
  </si>
  <si>
    <t>6000</t>
  </si>
  <si>
    <t>6000.02</t>
  </si>
  <si>
    <t>Logistics &amp; Transport</t>
  </si>
  <si>
    <t>6000.03</t>
  </si>
  <si>
    <t>Labor &amp; Crewing</t>
  </si>
  <si>
    <t>6000.04</t>
  </si>
  <si>
    <t>6000.05</t>
  </si>
  <si>
    <t>Medical, Safety &amp; EMS</t>
  </si>
  <si>
    <t>6000.06</t>
  </si>
  <si>
    <t>Site Operations &amp; Facilities</t>
  </si>
  <si>
    <t>6000.07</t>
  </si>
  <si>
    <t>Credentialing &amp; Accreditation</t>
  </si>
  <si>
    <t>6000.08</t>
  </si>
  <si>
    <t>Production Office &amp; Workplace</t>
  </si>
  <si>
    <t>6000.09</t>
  </si>
  <si>
    <t>Waste &amp; Environmental Services</t>
  </si>
  <si>
    <t>6000.50</t>
  </si>
  <si>
    <t>6000.51</t>
  </si>
  <si>
    <t>6000.52</t>
  </si>
  <si>
    <t>6000.53</t>
  </si>
  <si>
    <t>Occupancy and Utilities</t>
  </si>
  <si>
    <t>xos</t>
  </si>
  <si>
    <t>6000.60</t>
  </si>
  <si>
    <t>Operations Ramp-Up Program</t>
  </si>
  <si>
    <t>7000.01</t>
  </si>
  <si>
    <t>7000</t>
  </si>
  <si>
    <t>7000.02</t>
  </si>
  <si>
    <t>Activations &amp; Brand Experiences</t>
  </si>
  <si>
    <t>7000.03</t>
  </si>
  <si>
    <t>Retail &amp; Merchandise</t>
  </si>
  <si>
    <t>7000.04</t>
  </si>
  <si>
    <t>Sensory &amp; Atmosphere</t>
  </si>
  <si>
    <t>7000.05</t>
  </si>
  <si>
    <t>Photo &amp; Shareable Moments</t>
  </si>
  <si>
    <t>7000.06</t>
  </si>
  <si>
    <t>Gifting &amp; Premiums</t>
  </si>
  <si>
    <t>7000.07</t>
  </si>
  <si>
    <t>7000.08</t>
  </si>
  <si>
    <t>7000.50</t>
  </si>
  <si>
    <t>7000.51</t>
  </si>
  <si>
    <t>7000.60</t>
  </si>
  <si>
    <t>Experience Ramp-Up Program</t>
  </si>
  <si>
    <t>8000.01</t>
  </si>
  <si>
    <t>8000</t>
  </si>
  <si>
    <t>8000.02</t>
  </si>
  <si>
    <t>8000.03</t>
  </si>
  <si>
    <t>Concessions &amp; Vending</t>
  </si>
  <si>
    <t>8000.04</t>
  </si>
  <si>
    <t>VIP &amp; Hospitality Services</t>
  </si>
  <si>
    <t>8000.05</t>
  </si>
  <si>
    <t>Lodging &amp; Accommodation</t>
  </si>
  <si>
    <t>8000.06</t>
  </si>
  <si>
    <t>8000.50</t>
  </si>
  <si>
    <t>8000.51</t>
  </si>
  <si>
    <t>8000.52</t>
  </si>
  <si>
    <t>Event Rentals</t>
  </si>
  <si>
    <t>8000.60</t>
  </si>
  <si>
    <t>Hospitality Ramp-Up Program</t>
  </si>
  <si>
    <t>9000.01</t>
  </si>
  <si>
    <t>9000</t>
  </si>
  <si>
    <t>9000.02</t>
  </si>
  <si>
    <t>Connectivity &amp; Internet</t>
  </si>
  <si>
    <t>9000.03</t>
  </si>
  <si>
    <t>RF &amp; Communications</t>
  </si>
  <si>
    <t>9000.04</t>
  </si>
  <si>
    <t>Ticketing &amp; Access Technology</t>
  </si>
  <si>
    <t>9000.05</t>
  </si>
  <si>
    <t>Point of Sale &amp; Payments</t>
  </si>
  <si>
    <t>9000.06</t>
  </si>
  <si>
    <t>9000.07</t>
  </si>
  <si>
    <t>9000.08</t>
  </si>
  <si>
    <t>Cybersecurity &amp; Systems</t>
  </si>
  <si>
    <t>9000.09</t>
  </si>
  <si>
    <t>Digital Signage &amp; CMS</t>
  </si>
  <si>
    <t>9000.50</t>
  </si>
  <si>
    <t>9000.51</t>
  </si>
  <si>
    <t>Lighting and Video</t>
  </si>
  <si>
    <t>9000.52</t>
  </si>
  <si>
    <t>9000.53</t>
  </si>
  <si>
    <t>9000.60</t>
  </si>
  <si>
    <t>Technology Ramp-Up Program</t>
  </si>
  <si>
    <t>House management</t>
  </si>
  <si>
    <t>Deputy house management</t>
  </si>
  <si>
    <t>Waste and recycling</t>
  </si>
  <si>
    <t>Pest control</t>
  </si>
  <si>
    <t>Fire and life safety</t>
  </si>
  <si>
    <t>Key and access control</t>
  </si>
  <si>
    <t>Security supervision</t>
  </si>
  <si>
    <t>Security officer</t>
  </si>
  <si>
    <t>Base rent</t>
  </si>
  <si>
    <t>Operating expense recovery</t>
  </si>
  <si>
    <t>Real estate taxes</t>
  </si>
  <si>
    <t>Water and sewer</t>
  </si>
  <si>
    <t>TEAM NAME</t>
  </si>
  <si>
    <t>WORKGROUP TAG</t>
  </si>
  <si>
    <t>LEAD ROLE</t>
  </si>
  <si>
    <t>RESPONSIBILITIES</t>
  </si>
  <si>
    <t>Executive Leadership</t>
  </si>
  <si>
    <t>#EXEC-LEAD</t>
  </si>
  <si>
    <t>Executive strategy, partner governance &amp; decision authority</t>
  </si>
  <si>
    <t>#EXEC-FIN</t>
  </si>
  <si>
    <t>Finance Director</t>
  </si>
  <si>
    <t>Budget management, job-costing, AP/AR &amp; audit controls</t>
  </si>
  <si>
    <t>#EXEC-PERM</t>
  </si>
  <si>
    <t>Permit Coordinator</t>
  </si>
  <si>
    <t>Insurance binders, municipal permits &amp; AHJ liaison</t>
  </si>
  <si>
    <t>Legal &amp; Risk Management</t>
  </si>
  <si>
    <t>#EXEC-LEGL</t>
  </si>
  <si>
    <t>Contracts, vendor MSAs, IP clearance &amp; risk register</t>
  </si>
  <si>
    <t>0000-T05</t>
  </si>
  <si>
    <t>Sustainability &amp; ESG</t>
  </si>
  <si>
    <t>#EXEC-ESG</t>
  </si>
  <si>
    <t>Sustainability Lead</t>
  </si>
  <si>
    <t>Waste diversion, energy efficiency &amp; sustainable materials</t>
  </si>
  <si>
    <t>0000-T00</t>
  </si>
  <si>
    <t>Executive (Unassigned)</t>
  </si>
  <si>
    <t>#EXEC-GEN</t>
  </si>
  <si>
    <t>General executive administration &amp; reserve scope</t>
  </si>
  <si>
    <t>Front of house leadership</t>
  </si>
  <si>
    <t>Brand Identity &amp; Toolkit</t>
  </si>
  <si>
    <t>#CREA-ID</t>
  </si>
  <si>
    <t>Brand Designer</t>
  </si>
  <si>
    <t>Brand guidelines, sub-branding &amp; design toolkit application</t>
  </si>
  <si>
    <t>1000-T02</t>
  </si>
  <si>
    <t>Credential check</t>
  </si>
  <si>
    <t>#CREA-DIR</t>
  </si>
  <si>
    <t>Overarching visual vision, aesthetic direction &amp; themes</t>
  </si>
  <si>
    <t>Guest services</t>
  </si>
  <si>
    <t>1000-T03</t>
  </si>
  <si>
    <t>FF&amp;E Specification</t>
  </si>
  <si>
    <t>#CREA-FFE</t>
  </si>
  <si>
    <t>Interior Designer</t>
  </si>
  <si>
    <t>Furniture, fixtures, finishes &amp; accessory curation</t>
  </si>
  <si>
    <t>Coat check</t>
  </si>
  <si>
    <t>1000-T04</t>
  </si>
  <si>
    <t>Graphics &amp; Print Design</t>
  </si>
  <si>
    <t>#CREA-PRNT</t>
  </si>
  <si>
    <t>Event medical</t>
  </si>
  <si>
    <t>Graphic Designer</t>
  </si>
  <si>
    <t>Signage graphics, menus, invitations &amp; printed collateral</t>
  </si>
  <si>
    <t>1000-T05</t>
  </si>
  <si>
    <t>Interior Design</t>
  </si>
  <si>
    <t>#CREA-INT</t>
  </si>
  <si>
    <t>Lead Interior Designer</t>
  </si>
  <si>
    <t>Space planning, finishes palette, textile and decor styling</t>
  </si>
  <si>
    <t>1000-T06</t>
  </si>
  <si>
    <t>Programming &amp; Curation</t>
  </si>
  <si>
    <t>#CREA-PROG</t>
  </si>
  <si>
    <t>Event concepts, artist storytelling &amp; calendar narrative</t>
  </si>
  <si>
    <t>1000-T00</t>
  </si>
  <si>
    <t>Creative (Unassigned)</t>
  </si>
  <si>
    <t>#CREA-GEN</t>
  </si>
  <si>
    <t>General creative development &amp; visual overflow</t>
  </si>
  <si>
    <t>Artist Production</t>
  </si>
  <si>
    <t>#TAL-PROD</t>
  </si>
  <si>
    <t>Artist Production Lead</t>
  </si>
  <si>
    <t>Stage advancement, tech riders, hospitality advancing</t>
  </si>
  <si>
    <t>2000-T02</t>
  </si>
  <si>
    <t>Artists &amp; Repertoire (A&amp;R)</t>
  </si>
  <si>
    <t>#TAL-AR</t>
  </si>
  <si>
    <t>A&amp;R Manager</t>
  </si>
  <si>
    <t>Talent discovery, curation, relationship management</t>
  </si>
  <si>
    <t>Casting &amp; Booking</t>
  </si>
  <si>
    <t>#TAL-BOOK</t>
  </si>
  <si>
    <t>Talent Buyer</t>
  </si>
  <si>
    <t>Talent negotiations, deal memos, contracts &amp; offers</t>
  </si>
  <si>
    <t>2000-T00</t>
  </si>
  <si>
    <t>Talent (Unassigned)</t>
  </si>
  <si>
    <t>CLASSIFICATION CODE</t>
  </si>
  <si>
    <t>#TAL-GEN</t>
  </si>
  <si>
    <t>General talent operations &amp; performance reserve</t>
  </si>
  <si>
    <t>COMPLIANCE REQUIREMENTS</t>
  </si>
  <si>
    <t>Brand Marketing</t>
  </si>
  <si>
    <t>#MKT-BRND</t>
  </si>
  <si>
    <t>Marketing Director</t>
  </si>
  <si>
    <t>CP-AVINT</t>
  </si>
  <si>
    <t>Campaign strategy, go-to-market execution &amp; messaging</t>
  </si>
  <si>
    <t>Designs and installs audiovisual systems against a specification.</t>
  </si>
  <si>
    <t>#MKT-CONT</t>
  </si>
  <si>
    <t>Content Producer</t>
  </si>
  <si>
    <t>CP-ACCT</t>
  </si>
  <si>
    <t>Accounting Services</t>
  </si>
  <si>
    <t>On-site photo/video capture, editing &amp; asset delivery</t>
  </si>
  <si>
    <t>Bookkeeping, accounts payable and statutory filing.</t>
  </si>
  <si>
    <t>3000-T03</t>
  </si>
  <si>
    <t>CP-AUDPLY</t>
  </si>
  <si>
    <t>#MKT-PR</t>
  </si>
  <si>
    <t>Audio Supply</t>
  </si>
  <si>
    <t>PR Manager</t>
  </si>
  <si>
    <t>Media relations, press releases &amp; earned media tracking</t>
  </si>
  <si>
    <t>Supplies loudspeaker and audio hardware, often manufacturer-direct.</t>
  </si>
  <si>
    <t>3000-T04</t>
  </si>
  <si>
    <t>CP-BCST</t>
  </si>
  <si>
    <t>Social Media</t>
  </si>
  <si>
    <t>#MKT-SOC</t>
  </si>
  <si>
    <t>Social Media Lead</t>
  </si>
  <si>
    <t>Live broadcast, streaming and dedicated circuit provision.</t>
  </si>
  <si>
    <t>Real-time coverage, community management &amp; social distribution</t>
  </si>
  <si>
    <t>CP-CATRBEV</t>
  </si>
  <si>
    <t>3000-T00</t>
  </si>
  <si>
    <t>Marketing (Unassigned)</t>
  </si>
  <si>
    <t>#MKT-GEN</t>
  </si>
  <si>
    <t>Food and beverage provision, bar service and kitchen operation.</t>
  </si>
  <si>
    <t>General marketing &amp; promotional reserves</t>
  </si>
  <si>
    <t>CP-EQPRENT</t>
  </si>
  <si>
    <t>4000-T01</t>
  </si>
  <si>
    <t>Carpentry &amp; Framing</t>
  </si>
  <si>
    <t>#ENV-CARP</t>
  </si>
  <si>
    <t>Short-term hire of production, power, staging and furniture stock.</t>
  </si>
  <si>
    <t>Lead Carpenter</t>
  </si>
  <si>
    <t>Structural framing, wall panels, partition builds</t>
  </si>
  <si>
    <t>CP-FABSIGN</t>
  </si>
  <si>
    <t>4000-T02</t>
  </si>
  <si>
    <t>Demolition &amp; Site Prep</t>
  </si>
  <si>
    <t>#ENV-DEMO</t>
  </si>
  <si>
    <t>Scenic, millwork and signage fabrication and installation.</t>
  </si>
  <si>
    <t>Site Prep Lead</t>
  </si>
  <si>
    <t>Surface prep, cosmetic demo &amp; clean base condition</t>
  </si>
  <si>
    <t>CP-FACIL</t>
  </si>
  <si>
    <t>Fabrication &amp; Scenic Construction</t>
  </si>
  <si>
    <t>#ENV-SCEN</t>
  </si>
  <si>
    <t>Waste, pest, grounds and building services on a recurring scope.</t>
  </si>
  <si>
    <t>Scenic Lead</t>
  </si>
  <si>
    <t>Scenic set builds, facade elements &amp; artistic fabrications</t>
  </si>
  <si>
    <t>CP-INSBRK</t>
  </si>
  <si>
    <t>Insurance Broker</t>
  </si>
  <si>
    <t>Install &amp; Load-In</t>
  </si>
  <si>
    <t>Places and maintains cover and issues certificates of insurance.</t>
  </si>
  <si>
    <t>#ENV-INST</t>
  </si>
  <si>
    <t>Install Supervisor</t>
  </si>
  <si>
    <t>CP-JANIT</t>
  </si>
  <si>
    <t>Site installation, environmental setup &amp; strike management</t>
  </si>
  <si>
    <t>Cleaning and event turnaround.</t>
  </si>
  <si>
    <t>4000-T05</t>
  </si>
  <si>
    <t>MEP (Mech/Elec/Plumb)</t>
  </si>
  <si>
    <t>#ENV-MEP</t>
  </si>
  <si>
    <t>CP-LEGAL</t>
  </si>
  <si>
    <t>Master Electrician/Plumber</t>
  </si>
  <si>
    <t>HVAC systems, electrical rough-ins &amp; plumbing maintenance</t>
  </si>
  <si>
    <t>Contracting, licensing and regulatory counsel.</t>
  </si>
  <si>
    <t>Millwork &amp; Casework</t>
  </si>
  <si>
    <t>#ENV-MILL</t>
  </si>
  <si>
    <t>CP-LIFESAFE</t>
  </si>
  <si>
    <t>Master Millworker</t>
  </si>
  <si>
    <t>Custom bar builds, reception desks &amp; architectural millwork</t>
  </si>
  <si>
    <t>Fire, suppression, alarm and emergency systems inspection and service.</t>
  </si>
  <si>
    <t>CP-LOGFRT</t>
  </si>
  <si>
    <t>#ENV-SIGN</t>
  </si>
  <si>
    <t>Signage Lead</t>
  </si>
  <si>
    <t>Trucking, carnet, freight forwarding and crew travel.</t>
  </si>
  <si>
    <t>Dimensional signage, wayfinding panels &amp; neon production</t>
  </si>
  <si>
    <t>Bar support</t>
  </si>
  <si>
    <t>CP-MEP</t>
  </si>
  <si>
    <t>MEP Contractor</t>
  </si>
  <si>
    <t>Mechanical, electrical or plumbing trade contractor.</t>
  </si>
  <si>
    <t>4000-T08</t>
  </si>
  <si>
    <t>Soft Goods &amp; Drape</t>
  </si>
  <si>
    <t>Catering supervision</t>
  </si>
  <si>
    <t>CP-RIGENG</t>
  </si>
  <si>
    <t>#ENV-DRAP</t>
  </si>
  <si>
    <t>Soft Goods Tech</t>
  </si>
  <si>
    <t>Structural rigging design, certification and inspection.</t>
  </si>
  <si>
    <t>Pipe and drape, velour masking, fabric swagging &amp; upholstery</t>
  </si>
  <si>
    <t>Catering service</t>
  </si>
  <si>
    <t>CP-SECSRV</t>
  </si>
  <si>
    <t>4000-T09</t>
  </si>
  <si>
    <t>Specialty Fabrication</t>
  </si>
  <si>
    <t>#ENV-SPEC</t>
  </si>
  <si>
    <t>Guarding, door, perimeter and floor coverage.</t>
  </si>
  <si>
    <t>Specialty Fabricator</t>
  </si>
  <si>
    <t>Acrylics, metalwork welding &amp; hero installations</t>
  </si>
  <si>
    <t>Food and beverage provision</t>
  </si>
  <si>
    <t>CP-SECTECH</t>
  </si>
  <si>
    <t>Security Technology</t>
  </si>
  <si>
    <t>Access control, credentialing and CCTV hardware and software.</t>
  </si>
  <si>
    <t>4000-T10</t>
  </si>
  <si>
    <t>Linen and furniture rental</t>
  </si>
  <si>
    <t>CP-SOFTPFAT</t>
  </si>
  <si>
    <t>Software and Platform</t>
  </si>
  <si>
    <t>#ENV-STRC</t>
  </si>
  <si>
    <t>Licensed software: guest list, point of sale, document management.</t>
  </si>
  <si>
    <t>Structural Engineer</t>
  </si>
  <si>
    <t>PE load calculations, stamped drawings &amp; stage engineering</t>
  </si>
  <si>
    <t>CP-SPONSOR</t>
  </si>
  <si>
    <t>Class X</t>
  </si>
  <si>
    <t>Commercial partner buying rights and integration.</t>
  </si>
  <si>
    <t>4000-T11</t>
  </si>
  <si>
    <t>CP-TALAGCY</t>
  </si>
  <si>
    <t>Talent Agency</t>
  </si>
  <si>
    <t>#ENV-SURF</t>
  </si>
  <si>
    <t>Represents artists and negotiates engagement terms.</t>
  </si>
  <si>
    <t>Finishes Specialist</t>
  </si>
  <si>
    <t>Flooring, marley, event carpet, turf &amp; paint finishes</t>
  </si>
  <si>
    <t>CP-TELECOM</t>
  </si>
  <si>
    <t>Circuits, connectivity and network provision.</t>
  </si>
  <si>
    <t>4000-T00</t>
  </si>
  <si>
    <t>Environment (Unassigned)</t>
  </si>
  <si>
    <t>CP-UNCLASS</t>
  </si>
  <si>
    <t>#ENV-GEN</t>
  </si>
  <si>
    <t>Unclassified Vendor</t>
  </si>
  <si>
    <t>Class U</t>
  </si>
  <si>
    <t>Master Carpenter</t>
  </si>
  <si>
    <t>Awaiting classification; resolve before the contract is executed.</t>
  </si>
  <si>
    <t>General environmental build &amp; reserve scope</t>
  </si>
  <si>
    <t>Lease, occupancy and building services per the proposal dated 27 May 2026.</t>
  </si>
  <si>
    <t>Audio Production</t>
  </si>
  <si>
    <t>#PROD-AUD</t>
  </si>
  <si>
    <t>Head of Audio (A1)</t>
  </si>
  <si>
    <t>PA system tuning, mixing consoles, wireless mics, backline</t>
  </si>
  <si>
    <t>5000-T02</t>
  </si>
  <si>
    <t>Lasers &amp; Special FX</t>
  </si>
  <si>
    <t>#PROD-SFX</t>
  </si>
  <si>
    <t>SFX Technician</t>
  </si>
  <si>
    <t>Cold sparks, cryo CO2, haze, lasers, confetti cannons</t>
  </si>
  <si>
    <t>Lighting Production</t>
  </si>
  <si>
    <t>#PROD-LGT</t>
  </si>
  <si>
    <t>Lighting Designer (LD)</t>
  </si>
  <si>
    <t>Moving heads, truss wash, control consoles, programmed looks</t>
  </si>
  <si>
    <t>Power &amp; Electrical (Event)</t>
  </si>
  <si>
    <t>#PROD-PWR</t>
  </si>
  <si>
    <t>Chief Electrician</t>
  </si>
  <si>
    <t>Temporary generator power, distro boxes, feeder cables</t>
  </si>
  <si>
    <t>#PROD-RIG</t>
  </si>
  <si>
    <t>Head Rigger</t>
  </si>
  <si>
    <t>Motors, truss towers, overhead bridle points, rigging math</t>
  </si>
  <si>
    <t>5000-T06</t>
  </si>
  <si>
    <t>Video Production</t>
  </si>
  <si>
    <t>#PROD-VID</t>
  </si>
  <si>
    <t>Video Director</t>
  </si>
  <si>
    <t>LED walls, projection mapping, IMAG cameras, media servers</t>
  </si>
  <si>
    <t>5000-T00</t>
  </si>
  <si>
    <t>Production (Unassigned)</t>
  </si>
  <si>
    <t>#PROD-GEN</t>
  </si>
  <si>
    <t>General technical production &amp; show equipment reserve</t>
  </si>
  <si>
    <t>6000-T01</t>
  </si>
  <si>
    <t>#OPS-BOH</t>
  </si>
  <si>
    <t>BOH Coordinator</t>
  </si>
  <si>
    <t>Dressing rooms, green room setup, production office</t>
  </si>
  <si>
    <t>6000-T02</t>
  </si>
  <si>
    <t>Crew Services</t>
  </si>
  <si>
    <t>#OPS-CREW</t>
  </si>
  <si>
    <t>Crew Coordinator</t>
  </si>
  <si>
    <t>Stagehand dispatch, union calls, crew catering &amp; hospitality</t>
  </si>
  <si>
    <t>Life Safety &amp; Harm Reduction</t>
  </si>
  <si>
    <t>#OPS-SAFE</t>
  </si>
  <si>
    <t>Safety Officer</t>
  </si>
  <si>
    <t>First aid, fire watch, crowd management kits, AED checks</t>
  </si>
  <si>
    <t>6000-T04</t>
  </si>
  <si>
    <t>Logistics &amp; Distribution</t>
  </si>
  <si>
    <t>#OPS-LOGI</t>
  </si>
  <si>
    <t>Logistics Manager</t>
  </si>
  <si>
    <t>Inbound freight, dock scheduling, drayage &amp; transport</t>
  </si>
  <si>
    <t>Medical &amp; Emergency Services</t>
  </si>
  <si>
    <t>#OPS-MED</t>
  </si>
  <si>
    <t>Lead Medic</t>
  </si>
  <si>
    <t>On-site paramedics, standby ambulance, medical tent</t>
  </si>
  <si>
    <t>VERBIAGE</t>
  </si>
  <si>
    <t>6000-T06</t>
  </si>
  <si>
    <t>Audio system design</t>
  </si>
  <si>
    <t>Procurement &amp; Supply Chain</t>
  </si>
  <si>
    <t>BODY</t>
  </si>
  <si>
    <t>#OPS-PROC</t>
  </si>
  <si>
    <t>Procurement Lead</t>
  </si>
  <si>
    <t>Rental PO issuance, vendor sourcing, contract negotiations</t>
  </si>
  <si>
    <t>Front of house audio</t>
  </si>
  <si>
    <t>#OPS-SITE</t>
  </si>
  <si>
    <t>Site Ops Manager</t>
  </si>
  <si>
    <t>Fencing, barricades, luxury restroom trailers, heavy machinery</t>
  </si>
  <si>
    <t>Stage audio</t>
  </si>
  <si>
    <t>6000-T08</t>
  </si>
  <si>
    <t>Venue (Rent/Insurance/Licensing)</t>
  </si>
  <si>
    <t>#OPS-VEN</t>
  </si>
  <si>
    <t>Venue Manager</t>
  </si>
  <si>
    <t>Lease governance, base rent, property taxes, occupancy COI</t>
  </si>
  <si>
    <t>VRB-001</t>
  </si>
  <si>
    <t>Loudspeaker supply</t>
  </si>
  <si>
    <t>6000-T09</t>
  </si>
  <si>
    <t>Warehousing &amp; Inventory</t>
  </si>
  <si>
    <t>#OPS-WHSE</t>
  </si>
  <si>
    <t>Warehouse Supervisor</t>
  </si>
  <si>
    <t>Asset tracking, depot check-in/out, storage management</t>
  </si>
  <si>
    <t>Lighting operation</t>
  </si>
  <si>
    <t>6000-T00</t>
  </si>
  <si>
    <t>Operations (Unassigned)</t>
  </si>
  <si>
    <t>#OPS-GEN</t>
  </si>
  <si>
    <t>General site operations &amp; facilities reserve</t>
  </si>
  <si>
    <t>Video operation</t>
  </si>
  <si>
    <t>7000-T01</t>
  </si>
  <si>
    <t>Accessibility Services</t>
  </si>
  <si>
    <t>#EXP-ADA</t>
  </si>
  <si>
    <t>ADA Coordinator</t>
  </si>
  <si>
    <t>Network provision</t>
  </si>
  <si>
    <t>Accessible routes, viewing platforms, sensory calming areas</t>
  </si>
  <si>
    <t>7000-T02</t>
  </si>
  <si>
    <t>#EXP-ACTV</t>
  </si>
  <si>
    <t>Access control and CCTV</t>
  </si>
  <si>
    <t>Activation Lead</t>
  </si>
  <si>
    <t>Sponsor footprints, interactive brand installations</t>
  </si>
  <si>
    <t>Signage &amp; Wayfinding</t>
  </si>
  <si>
    <t>18+</t>
  </si>
  <si>
    <t>Experience &amp; Narrative Design</t>
  </si>
  <si>
    <t>#EXP-DSGN</t>
  </si>
  <si>
    <t>Point of sale</t>
  </si>
  <si>
    <t>Experience Designer</t>
  </si>
  <si>
    <t>Guest journey mapping, touchpoint choreography, sensory flow</t>
  </si>
  <si>
    <t>Age restriction credential sign</t>
  </si>
  <si>
    <t>7000-T04</t>
  </si>
  <si>
    <t>Interactive &amp; Immersive</t>
  </si>
  <si>
    <t>#EXP-IMMR</t>
  </si>
  <si>
    <t>Audiovisual integration</t>
  </si>
  <si>
    <t>Immersive Producer</t>
  </si>
  <si>
    <t>Photo booths, 360 cameras, RFID triggers, digital interactives</t>
  </si>
  <si>
    <t>7000-T05</t>
  </si>
  <si>
    <t>Merchandising</t>
  </si>
  <si>
    <t>#EXP-MRCH</t>
  </si>
  <si>
    <t>Merch Manager</t>
  </si>
  <si>
    <t>Retail kiosks, point of sale, inventory counts, shopping bags</t>
  </si>
  <si>
    <t>7000-T00</t>
  </si>
  <si>
    <t>Central copy library authorization</t>
  </si>
  <si>
    <t>Experience (Unassigned)</t>
  </si>
  <si>
    <t>#EXP-GEN</t>
  </si>
  <si>
    <t>General guest experience &amp; public-facing reserve</t>
  </si>
  <si>
    <t>VRB-002</t>
  </si>
  <si>
    <t>8000-T01</t>
  </si>
  <si>
    <t>Beverage Operations</t>
  </si>
  <si>
    <t>#HOSP-BEV</t>
  </si>
  <si>
    <t>Bar Director</t>
  </si>
  <si>
    <t>Mobile bars, draft systems, cocktail program, liquor license</t>
  </si>
  <si>
    <t>8000-T02</t>
  </si>
  <si>
    <t>Catering Services</t>
  </si>
  <si>
    <t>#HOSP-CATR</t>
  </si>
  <si>
    <t>Catering Manager</t>
  </si>
  <si>
    <t>Buffets, passed canapés, craft services, meal buyouts</t>
  </si>
  <si>
    <t>21+</t>
  </si>
  <si>
    <t>Age restriction beverage sign</t>
  </si>
  <si>
    <t>8000-T03</t>
  </si>
  <si>
    <t>Culinary Operations</t>
  </si>
  <si>
    <t>#HOSP-CULN</t>
  </si>
  <si>
    <t>VRB-003</t>
  </si>
  <si>
    <t>Executive Chef</t>
  </si>
  <si>
    <t>Kitchen trailers, food safety prep, chef collaboration menus</t>
  </si>
  <si>
    <t>8000-T04</t>
  </si>
  <si>
    <t>Hospitality Management</t>
  </si>
  <si>
    <t>21+ WRISTBANDS</t>
  </si>
  <si>
    <t>#HOSP-MGMT</t>
  </si>
  <si>
    <t>Drinking wristband distribution station</t>
  </si>
  <si>
    <t>Hospitality Director</t>
  </si>
  <si>
    <t>Artist hotel room blocks, touring travel, green room care</t>
  </si>
  <si>
    <t>VRB-004</t>
  </si>
  <si>
    <t>8000-T05</t>
  </si>
  <si>
    <t>VIP Operations</t>
  </si>
  <si>
    <t>#HOSP-VIP</t>
  </si>
  <si>
    <t>VIP Concierge</t>
  </si>
  <si>
    <t>VIP lounge furniture, bottle service, luxury amenities</t>
  </si>
  <si>
    <t>Accessibility</t>
  </si>
  <si>
    <t>ACCESSIBILITY SERVICES</t>
  </si>
  <si>
    <t>ADA services center wayfinding</t>
  </si>
  <si>
    <t>8000-T00</t>
  </si>
  <si>
    <t>Hospitality (Unassigned)</t>
  </si>
  <si>
    <t>#HOSP-GEN</t>
  </si>
  <si>
    <t>VRB-005</t>
  </si>
  <si>
    <t>General hospitality &amp; catering reserve</t>
  </si>
  <si>
    <t>9000-T01</t>
  </si>
  <si>
    <t>AR / VR / XR &amp; Innovation</t>
  </si>
  <si>
    <t>#TECH-XR</t>
  </si>
  <si>
    <t>Creative Tech Lead</t>
  </si>
  <si>
    <t>Virtual production, spatial compute, AR filters, holograms</t>
  </si>
  <si>
    <t>ACCESSIBLE VIEWING AREA</t>
  </si>
  <si>
    <t>ADA elevated viewing platform sign</t>
  </si>
  <si>
    <t>9000-T02</t>
  </si>
  <si>
    <t>Access Control &amp; Ticketing Tech</t>
  </si>
  <si>
    <t>#TECH-ACCS</t>
  </si>
  <si>
    <t>VRB-006</t>
  </si>
  <si>
    <t>Access Tech Lead</t>
  </si>
  <si>
    <t>RFID turnstiles, handheld scanners, ticket validation</t>
  </si>
  <si>
    <t>9000-T03</t>
  </si>
  <si>
    <t>Cybersecurity &amp; Data Privacy</t>
  </si>
  <si>
    <t>#TECH-SEC</t>
  </si>
  <si>
    <t>InfoSec Lead</t>
  </si>
  <si>
    <t>Network encryption, patron data compliance &amp; POS hardening</t>
  </si>
  <si>
    <t>General accessibility designation</t>
  </si>
  <si>
    <t>VRB-007</t>
  </si>
  <si>
    <t>Data &amp; Content Pipeline</t>
  </si>
  <si>
    <t>#TECH-DATA</t>
  </si>
  <si>
    <t>Data Engineer</t>
  </si>
  <si>
    <t>Footfall telemetry, live dash feeds, cloud archiving</t>
  </si>
  <si>
    <t>9000-T05</t>
  </si>
  <si>
    <t>Database Management</t>
  </si>
  <si>
    <t>#TECH-DB</t>
  </si>
  <si>
    <t>ADA ACCESSIBLE ENTRANCE</t>
  </si>
  <si>
    <t>Database Administrator</t>
  </si>
  <si>
    <t>Relational database schema, 3NF models &amp; sync pipelines</t>
  </si>
  <si>
    <t>Dedicated accessible portal sign</t>
  </si>
  <si>
    <t>VRB-008</t>
  </si>
  <si>
    <t>IT &amp; Network Infrastructure</t>
  </si>
  <si>
    <t>#TECH-NET</t>
  </si>
  <si>
    <t>Network Engineer</t>
  </si>
  <si>
    <t>Managed switches, Wi-Fi APs, fiber, cellular failover</t>
  </si>
  <si>
    <t>9000-T07</t>
  </si>
  <si>
    <t>Camping</t>
  </si>
  <si>
    <t>ADA CAMPING</t>
  </si>
  <si>
    <t>Studio &amp; Podcast Technology</t>
  </si>
  <si>
    <t>Accessible campground zone marker</t>
  </si>
  <si>
    <t>#TECH-STDO</t>
  </si>
  <si>
    <t>Broadcast Engineer</t>
  </si>
  <si>
    <t>Studio multicam capture, acoustic treatment, live mix rig</t>
  </si>
  <si>
    <t>VRB-009</t>
  </si>
  <si>
    <t>9000-T00</t>
  </si>
  <si>
    <t>Technology (Unassigned)</t>
  </si>
  <si>
    <t>#TECH-GEN</t>
  </si>
  <si>
    <t>ADA CAMPING CHECK-IN</t>
  </si>
  <si>
    <t>General technology &amp; comms reserve</t>
  </si>
  <si>
    <t>Accessible camping check-in lane</t>
  </si>
  <si>
    <t>VRB-010</t>
  </si>
  <si>
    <t>ADA ENTRANCE</t>
  </si>
  <si>
    <t>Accessible ingress lane indicator</t>
  </si>
  <si>
    <t>VRB-011</t>
  </si>
  <si>
    <t>ADA LOADING &amp; UNLOADING</t>
  </si>
  <si>
    <t>Accessible passenger transfer curb</t>
  </si>
  <si>
    <t>VRB-012</t>
  </si>
  <si>
    <t>ADA PARKING</t>
  </si>
  <si>
    <t>Designated accessible vehicle stalls</t>
  </si>
  <si>
    <t>VRB-013</t>
  </si>
  <si>
    <t>ADA SHUTTLE STOP</t>
  </si>
  <si>
    <t>Accessible transit stop marker</t>
  </si>
  <si>
    <t>VRB-014</t>
  </si>
  <si>
    <t>ADA SHUTTLE STOP #</t>
  </si>
  <si>
    <t>Numbered accessible shuttle station</t>
  </si>
  <si>
    <t>VRB-015</t>
  </si>
  <si>
    <t>ADA WRISTBAND POLICIES</t>
  </si>
  <si>
    <t>Accessibility credential rules placard</t>
  </si>
  <si>
    <t>VRB-016</t>
  </si>
  <si>
    <t>ARTIST CHECK-IN</t>
  </si>
  <si>
    <t>Talent check-in portal sign</t>
  </si>
  <si>
    <t>VRB-017</t>
  </si>
  <si>
    <t>ARTIST COMPOUND</t>
  </si>
  <si>
    <t>Talent hospitality perimeter banner</t>
  </si>
  <si>
    <t>VRB-018</t>
  </si>
  <si>
    <t>ARTIST CONCIERGE</t>
  </si>
  <si>
    <t>Artist guest service desk sign</t>
  </si>
  <si>
    <t>VRB-019</t>
  </si>
  <si>
    <t>ARTIST ENTRANCE INDICATOR</t>
  </si>
  <si>
    <t>Talent access point pylon</t>
  </si>
  <si>
    <t>ENUM DOMAIN</t>
  </si>
  <si>
    <t>ENUM CODE</t>
  </si>
  <si>
    <t>ENUM LABEL</t>
  </si>
  <si>
    <t>VRB-020</t>
  </si>
  <si>
    <t>SORT ORDER</t>
  </si>
  <si>
    <t>COLOR CODE</t>
  </si>
  <si>
    <t>TARGET ENTITY</t>
  </si>
  <si>
    <t>IS DEFAULT</t>
  </si>
  <si>
    <t>Workflow Status</t>
  </si>
  <si>
    <t>ARTIST LOUNGE &amp; GREEN ROOMS</t>
  </si>
  <si>
    <t>Incident Priority</t>
  </si>
  <si>
    <t>Backstage green room directional marker</t>
  </si>
  <si>
    <t>Shift &amp; Timesheet Status</t>
  </si>
  <si>
    <t>VRB-021</t>
  </si>
  <si>
    <t>Clearance Tier</t>
  </si>
  <si>
    <t>Commercial State</t>
  </si>
  <si>
    <t>Asset Condition</t>
  </si>
  <si>
    <t>Deployment State</t>
  </si>
  <si>
    <t>ARTIST PARKING</t>
  </si>
  <si>
    <t>Talent designated lot marker</t>
  </si>
  <si>
    <t>VRB-022</t>
  </si>
  <si>
    <t>ENM-001</t>
  </si>
  <si>
    <t>ARTIST RELATIONS</t>
  </si>
  <si>
    <t>Artist liaison operations center</t>
  </si>
  <si>
    <t>VRB-023</t>
  </si>
  <si>
    <t>ARTIST RELATIONS &amp; TRANSPORTATION OFFICE</t>
  </si>
  <si>
    <t>Talent transport dispatch office</t>
  </si>
  <si>
    <t>VRB-024</t>
  </si>
  <si>
    <t>ARTIST SHUTTLE STOP</t>
  </si>
  <si>
    <t>Artist golf cart / van stop sign</t>
  </si>
  <si>
    <t>VRB-025</t>
  </si>
  <si>
    <t>Operations Systems</t>
  </si>
  <si>
    <t>System Architecture</t>
  </si>
  <si>
    <t>Enumerations</t>
  </si>
  <si>
    <t>STAT_ACTIVE</t>
  </si>
  <si>
    <t>ARTIST SHUTTLES</t>
  </si>
  <si>
    <t>Talent fleet transit lane indicator</t>
  </si>
  <si>
    <t>Entity or record is currently operational and in effect</t>
  </si>
  <si>
    <t>VRB-026</t>
  </si>
  <si>
    <t>#1B873F</t>
  </si>
  <si>
    <t>Universal</t>
  </si>
  <si>
    <t>ARTIST TRANPORT PARKING ONLY</t>
  </si>
  <si>
    <t>Dedicated runner vehicle parking</t>
  </si>
  <si>
    <t>VRB-027</t>
  </si>
  <si>
    <t>ARTIST TRANSPORTATION</t>
  </si>
  <si>
    <t>Ground transportation staging hub</t>
  </si>
  <si>
    <t>VRB-028</t>
  </si>
  <si>
    <t>BAR</t>
  </si>
  <si>
    <t>General beverage service point</t>
  </si>
  <si>
    <t>VRB-029</t>
  </si>
  <si>
    <t>Ticketing</t>
  </si>
  <si>
    <t>BOX OFFICE</t>
  </si>
  <si>
    <t>Main venue ticketing structure</t>
  </si>
  <si>
    <t>VRB-030</t>
  </si>
  <si>
    <t>BOX OFFICE &amp; WILL CALL</t>
  </si>
  <si>
    <t>Integrated ticket sales and will call</t>
  </si>
  <si>
    <t>VRB-031</t>
  </si>
  <si>
    <t>BOX OFFICE HOURS</t>
  </si>
  <si>
    <t>Ticketing operating hours sign</t>
  </si>
  <si>
    <t>VRB-032</t>
  </si>
  <si>
    <t>BOX OFFICE PARKING</t>
  </si>
  <si>
    <t>Short-term parking for ticket buyers</t>
  </si>
  <si>
    <t>VRB-033</t>
  </si>
  <si>
    <t>Master lifecycle active state</t>
  </si>
  <si>
    <t>BUS ENTRANCE</t>
  </si>
  <si>
    <t>Commercial bus entry portal</t>
  </si>
  <si>
    <t>VRB-034</t>
  </si>
  <si>
    <t>ENM-002</t>
  </si>
  <si>
    <t>BUY TICKETS</t>
  </si>
  <si>
    <t>Onsite purchase queue header</t>
  </si>
  <si>
    <t>VRB-035</t>
  </si>
  <si>
    <t>CAMPGROUND ACCEPTABLE ITEMS</t>
  </si>
  <si>
    <t>STAT_INACTIVE</t>
  </si>
  <si>
    <t>Camp permitted gear billboard</t>
  </si>
  <si>
    <t>Inactive</t>
  </si>
  <si>
    <t>Entity or record is temporarily deactivated or dormant</t>
  </si>
  <si>
    <t>VRB-036</t>
  </si>
  <si>
    <t>#5F6368</t>
  </si>
  <si>
    <t>CAMPGROUND ALCOHOL POLICY</t>
  </si>
  <si>
    <t>Campground alcohol rules sign</t>
  </si>
  <si>
    <t>VRB-037</t>
  </si>
  <si>
    <t>CAMPGROUND CODE OF CONDUCT</t>
  </si>
  <si>
    <t>Campground behavioral policy placard</t>
  </si>
  <si>
    <t>VRB-038</t>
  </si>
  <si>
    <t>Master lifecycle inactive state</t>
  </si>
  <si>
    <t>CAMPGROUND PROHIBITED ITEMS</t>
  </si>
  <si>
    <t>Camp restricted contraband list</t>
  </si>
  <si>
    <t>VRB-039</t>
  </si>
  <si>
    <t>ENM-003</t>
  </si>
  <si>
    <t>CAMPING</t>
  </si>
  <si>
    <t>General camping zone wayfinding</t>
  </si>
  <si>
    <t>VRB-040</t>
  </si>
  <si>
    <t>CASH TO CARD</t>
  </si>
  <si>
    <t>Reverse ATM kiosk marker</t>
  </si>
  <si>
    <t>STAT_PENDING</t>
  </si>
  <si>
    <t>Pending</t>
  </si>
  <si>
    <t>Awaiting initial review, prerequisite fulfillment, or authorization</t>
  </si>
  <si>
    <t>VRB-041</t>
  </si>
  <si>
    <t>#F9AB00</t>
  </si>
  <si>
    <t>Services</t>
  </si>
  <si>
    <t>CHARGING LOCKERS</t>
  </si>
  <si>
    <t>Secure mobile locker zone sign</t>
  </si>
  <si>
    <t>VRB-042</t>
  </si>
  <si>
    <t>CHARGING STATIONS</t>
  </si>
  <si>
    <t>Advance requests, scheduling queues</t>
  </si>
  <si>
    <t>Public phone charging point</t>
  </si>
  <si>
    <t>VRB-043</t>
  </si>
  <si>
    <t>ENM-004</t>
  </si>
  <si>
    <t>CREDENTIAL BOARD</t>
  </si>
  <si>
    <t>Security pass visual hierarchy board</t>
  </si>
  <si>
    <t>VRB-044</t>
  </si>
  <si>
    <t>CREDENTIAL PICK-UP</t>
  </si>
  <si>
    <t>Crew credential dispatch office</t>
  </si>
  <si>
    <t>STAT_APPROVED</t>
  </si>
  <si>
    <t>VRB-045</t>
  </si>
  <si>
    <t>Request or submission has received formal stakeholder sign-off</t>
  </si>
  <si>
    <t>#1A73E8</t>
  </si>
  <si>
    <t>DAILY PARKING</t>
  </si>
  <si>
    <t>Single-day public parking sign</t>
  </si>
  <si>
    <t>VRB-046</t>
  </si>
  <si>
    <t>Advance requests and credential validation</t>
  </si>
  <si>
    <t>Safety &amp; Hazard</t>
  </si>
  <si>
    <t>DANGER : DO NOT ENTER</t>
  </si>
  <si>
    <t>High risk restricted boundary sign</t>
  </si>
  <si>
    <t>VRB-047</t>
  </si>
  <si>
    <t>ENM-005</t>
  </si>
  <si>
    <t>DAY PARKING</t>
  </si>
  <si>
    <t>General admission day lot banner</t>
  </si>
  <si>
    <t>VRB-048</t>
  </si>
  <si>
    <t>STAT_IN_PROGRESS</t>
  </si>
  <si>
    <t>DISCLAIMER - COVID 19</t>
  </si>
  <si>
    <t>Task, shift, or operational process is currently actively executing</t>
  </si>
  <si>
    <t>Infectious disease warning board</t>
  </si>
  <si>
    <t>VRB-049</t>
  </si>
  <si>
    <t>Legal Notice</t>
  </si>
  <si>
    <t>DISCLAIMER - MEDIA</t>
  </si>
  <si>
    <t>Notice of photo and video recording</t>
  </si>
  <si>
    <t>VRB-050</t>
  </si>
  <si>
    <t>Activity logs and production milestones</t>
  </si>
  <si>
    <t>Security Policy</t>
  </si>
  <si>
    <t>DISCLAIMER - SECURITY SEARCHES</t>
  </si>
  <si>
    <t>Mandatory inspection disclosure sign</t>
  </si>
  <si>
    <t>ENM-006</t>
  </si>
  <si>
    <t>VRB-051</t>
  </si>
  <si>
    <t>DO NOT BLOCK THE VIEW OF GUESTS BEHIND YOU. COMPANIONS MAY BE ASKED TO STAND IF CAPACITY IS REACHED.</t>
  </si>
  <si>
    <t>ADA VIEWING ETIQUETTE</t>
  </si>
  <si>
    <t>Accessibility viewing etiquette notice</t>
  </si>
  <si>
    <t>STAT_DEPLOYED</t>
  </si>
  <si>
    <t>Deployed</t>
  </si>
  <si>
    <t>Asset or gear is assigned and dispatched to field location</t>
  </si>
  <si>
    <t>#12B5CB</t>
  </si>
  <si>
    <t>Asset Inventory</t>
  </si>
  <si>
    <t>VRB-052</t>
  </si>
  <si>
    <t>DO NOT ENTER</t>
  </si>
  <si>
    <t>Radio caches and production equipment</t>
  </si>
  <si>
    <t>Prohibited access perimeter sign</t>
  </si>
  <si>
    <t>VRB-053</t>
  </si>
  <si>
    <t>ENM-007</t>
  </si>
  <si>
    <t>DRINKS</t>
  </si>
  <si>
    <t>Beverage stand overhead signage</t>
  </si>
  <si>
    <t>VRB-054</t>
  </si>
  <si>
    <t>STAT_IN_TRANSIT</t>
  </si>
  <si>
    <t>EMERGENCY EXIT</t>
  </si>
  <si>
    <t>In Transit</t>
  </si>
  <si>
    <t>Illuminated egress portal marker</t>
  </si>
  <si>
    <t>Freight or shipment is actively en route between logistics hubs</t>
  </si>
  <si>
    <t>#E37400</t>
  </si>
  <si>
    <t>Shipping Manifest</t>
  </si>
  <si>
    <t>VRB-055</t>
  </si>
  <si>
    <t>EMERGENCY VEHICLE PARKING ONLY</t>
  </si>
  <si>
    <t>Designated first responder stall</t>
  </si>
  <si>
    <t>VRB-056</t>
  </si>
  <si>
    <t>Directional</t>
  </si>
  <si>
    <t>ENTER</t>
  </si>
  <si>
    <t>General pedestrian entrance banner</t>
  </si>
  <si>
    <t>VRB-057</t>
  </si>
  <si>
    <t>ENTRANCE</t>
  </si>
  <si>
    <t>Gate portal entry header sign</t>
  </si>
  <si>
    <t>Logistics intake and freight transfers</t>
  </si>
  <si>
    <t>VRB-058</t>
  </si>
  <si>
    <t>ENM-008</t>
  </si>
  <si>
    <t>Main event grounds indicator</t>
  </si>
  <si>
    <t>VRB-059</t>
  </si>
  <si>
    <t>Egress</t>
  </si>
  <si>
    <t>EXIT</t>
  </si>
  <si>
    <t>General egress route wayfinding</t>
  </si>
  <si>
    <t>VRB-060</t>
  </si>
  <si>
    <t>EXIT HERE</t>
  </si>
  <si>
    <t>Specific egress gate directional sign</t>
  </si>
  <si>
    <t>VRB-061</t>
  </si>
  <si>
    <t>STAT_DELIVERED</t>
  </si>
  <si>
    <t>Delivered</t>
  </si>
  <si>
    <t>Shipment has arrived at venue perimeter and intake completed</t>
  </si>
  <si>
    <t>EXIT ONLY</t>
  </si>
  <si>
    <t>No ingress one-way egress gate</t>
  </si>
  <si>
    <t>VRB-062</t>
  </si>
  <si>
    <t>EXIT ONLY NO RE-ENTRY</t>
  </si>
  <si>
    <t>Final departure egress gate sign</t>
  </si>
  <si>
    <t>VRB-063</t>
  </si>
  <si>
    <t>Freight and equipment intake</t>
  </si>
  <si>
    <t>EXIT TO DAY PARKING</t>
  </si>
  <si>
    <t>ENM-009</t>
  </si>
  <si>
    <t>Egress route to day lots sign</t>
  </si>
  <si>
    <t>VRB-064</t>
  </si>
  <si>
    <t>EXIT TO FESTIVAL</t>
  </si>
  <si>
    <t>Campground to festival grounds portal</t>
  </si>
  <si>
    <t>VRB-065</t>
  </si>
  <si>
    <t>STAT_RESOLVED</t>
  </si>
  <si>
    <t>Resolved</t>
  </si>
  <si>
    <t>Incident, hazard, or dispute has been corrected and verified</t>
  </si>
  <si>
    <t>Activity Log</t>
  </si>
  <si>
    <t>EXIT TO RIDESHARE</t>
  </si>
  <si>
    <t>Uber / Lyft pickup egress route</t>
  </si>
  <si>
    <t>VRB-066</t>
  </si>
  <si>
    <t>EXPRESS ENTRY</t>
  </si>
  <si>
    <t>Expedited security entry lane sign</t>
  </si>
  <si>
    <t>VRB-067</t>
  </si>
  <si>
    <t>Safety incidents and log entries</t>
  </si>
  <si>
    <t>ENM-010</t>
  </si>
  <si>
    <t>FENTANYL WARNING</t>
  </si>
  <si>
    <t>Harm reduction health alert notice</t>
  </si>
  <si>
    <t>VRB-068</t>
  </si>
  <si>
    <t>STAT_COMPLETE</t>
  </si>
  <si>
    <t>Work shift, production item, or contract has concluded successfully</t>
  </si>
  <si>
    <t>#188038</t>
  </si>
  <si>
    <t>FESTIVAL ACCEPTABLE ITEMS</t>
  </si>
  <si>
    <t>Venue permitted items list board</t>
  </si>
  <si>
    <t>VRB-069</t>
  </si>
  <si>
    <t>FESTIVAL ENTRANCE AHEAD</t>
  </si>
  <si>
    <t>Crew schedule shifts and production runs</t>
  </si>
  <si>
    <t>Advance perimeter approach sign</t>
  </si>
  <si>
    <t>VRB-070</t>
  </si>
  <si>
    <t>ENM-011</t>
  </si>
  <si>
    <t>FESTIVAL GATES</t>
  </si>
  <si>
    <t>Primary ingress gate truss banner</t>
  </si>
  <si>
    <t>VRB-071</t>
  </si>
  <si>
    <t>Information</t>
  </si>
  <si>
    <t>FESTIVAL MAP</t>
  </si>
  <si>
    <t>Master venue layout map billboard</t>
  </si>
  <si>
    <t>PRIO_CRITICAL</t>
  </si>
  <si>
    <t>Critical (P1)</t>
  </si>
  <si>
    <t>VRB-072</t>
  </si>
  <si>
    <t>Immediate life safety, structural failure, or show-stopping disruption</t>
  </si>
  <si>
    <t>#D93025</t>
  </si>
  <si>
    <t>FESTIVAL POLICIES</t>
  </si>
  <si>
    <t>General festival rules and terms</t>
  </si>
  <si>
    <t>VRB-073</t>
  </si>
  <si>
    <t>Emergency codes and immediate dispatch</t>
  </si>
  <si>
    <t>FESTIVAL PROHIBITED ITEMS</t>
  </si>
  <si>
    <t>Venue restricted contraband banner</t>
  </si>
  <si>
    <t>ENM-012</t>
  </si>
  <si>
    <t>VRB-074</t>
  </si>
  <si>
    <t>FESTIVAL SET TIMES</t>
  </si>
  <si>
    <t>Stage performance schedule towers</t>
  </si>
  <si>
    <t>PRIO_HIGH</t>
  </si>
  <si>
    <t>VRB-075</t>
  </si>
  <si>
    <t>High (P2)</t>
  </si>
  <si>
    <t>Severe operational impediment requiring urgent lead intervention</t>
  </si>
  <si>
    <t>FIRE LANE</t>
  </si>
  <si>
    <t>No obstruction emergency road sign</t>
  </si>
  <si>
    <t>VRB-076</t>
  </si>
  <si>
    <t>Cable ramps, power drops, security breaches</t>
  </si>
  <si>
    <t>ENM-013</t>
  </si>
  <si>
    <t>FIRST AID</t>
  </si>
  <si>
    <t>Paramedic station emergency sign</t>
  </si>
  <si>
    <t>VRB-077</t>
  </si>
  <si>
    <t>PRIO_MEDIUM</t>
  </si>
  <si>
    <t>Medium (P3)</t>
  </si>
  <si>
    <t>Standard operational disruption requiring resolution within shift</t>
  </si>
  <si>
    <t>Vendor Ops</t>
  </si>
  <si>
    <t>FOOD &amp; BEVERAGE VENDOR CHECK-IN</t>
  </si>
  <si>
    <t>Concession vendor intake gate sign</t>
  </si>
  <si>
    <t>VRB-078</t>
  </si>
  <si>
    <t>FREE FILTERED WATER</t>
  </si>
  <si>
    <t>Lost and found items, non-critical maintenance</t>
  </si>
  <si>
    <t>Hydration oasis wayfinding banner</t>
  </si>
  <si>
    <t>ENM-014</t>
  </si>
  <si>
    <t>VRB-079</t>
  </si>
  <si>
    <t>FRIENDS &amp; FAMILY CHECK-IN</t>
  </si>
  <si>
    <t>Guest list hospitality portal</t>
  </si>
  <si>
    <t>VRB-080</t>
  </si>
  <si>
    <t>PRIO_LOW</t>
  </si>
  <si>
    <t>Low (P4)</t>
  </si>
  <si>
    <t>Informational logging, routine check-out, or minor tasking</t>
  </si>
  <si>
    <t>GA</t>
  </si>
  <si>
    <t>General admission designation marker</t>
  </si>
  <si>
    <t>VRB-081</t>
  </si>
  <si>
    <t>Routine asset handoffs, stagehand check-ins</t>
  </si>
  <si>
    <t>ENM-015</t>
  </si>
  <si>
    <t>GA CAMPING</t>
  </si>
  <si>
    <t>General admission tent camp sign</t>
  </si>
  <si>
    <t>VRB-082</t>
  </si>
  <si>
    <t>COND_NEW</t>
  </si>
  <si>
    <t>New</t>
  </si>
  <si>
    <t>Factory pristine, unopened packaging, never deployed</t>
  </si>
  <si>
    <t>GA ENTRANCE</t>
  </si>
  <si>
    <t>General admission ingress gate sign</t>
  </si>
  <si>
    <t>VRB-083</t>
  </si>
  <si>
    <t>New stock intake verification</t>
  </si>
  <si>
    <t>ENM-016</t>
  </si>
  <si>
    <t>GA+ ENTRANCE</t>
  </si>
  <si>
    <t>Upgraded GA tier gate portal</t>
  </si>
  <si>
    <t>VRB-084</t>
  </si>
  <si>
    <t>COND_EXCELLENT</t>
  </si>
  <si>
    <t>Minor handling wear, perfect mechanical &amp; electronic state</t>
  </si>
  <si>
    <t>GA+ ID CHECK</t>
  </si>
  <si>
    <t>Age verification lane for GA+</t>
  </si>
  <si>
    <t>VRB-085</t>
  </si>
  <si>
    <t>Verified fully operational and calibrated</t>
  </si>
  <si>
    <t>ENM-017</t>
  </si>
  <si>
    <t>GA+ RESTROOMS</t>
  </si>
  <si>
    <t>Air conditioned restroom trailers</t>
  </si>
  <si>
    <t>VRB-086</t>
  </si>
  <si>
    <t>COND_GOOD</t>
  </si>
  <si>
    <t>Normal cosmetic event wear, fully operational</t>
  </si>
  <si>
    <t>GA+ SECURITY SEARCH</t>
  </si>
  <si>
    <t>Dedicated checkpoint search lane</t>
  </si>
  <si>
    <t>VRB-087</t>
  </si>
  <si>
    <t>Standard frontline operational hardware</t>
  </si>
  <si>
    <t>ENM-018</t>
  </si>
  <si>
    <t>GENERAL ADMISSION</t>
  </si>
  <si>
    <t>Standard ticket holder portal header</t>
  </si>
  <si>
    <t>VRB-088</t>
  </si>
  <si>
    <t>COND_FAIR</t>
  </si>
  <si>
    <t>Retail</t>
  </si>
  <si>
    <t>Fair</t>
  </si>
  <si>
    <t>GENERAL STORE</t>
  </si>
  <si>
    <t>Visible wear or minor degradation; service recommended</t>
  </si>
  <si>
    <t>Festival sundries and camping shop</t>
  </si>
  <si>
    <t>VRB-089</t>
  </si>
  <si>
    <t>Acceptable for secondary staging areas</t>
  </si>
  <si>
    <t>ENM-019</t>
  </si>
  <si>
    <t>GROUP CAMPING</t>
  </si>
  <si>
    <t>Reserved group campsites wayfinding</t>
  </si>
  <si>
    <t>VRB-090</t>
  </si>
  <si>
    <t>COND_POOR</t>
  </si>
  <si>
    <t>Poor / Damaged</t>
  </si>
  <si>
    <t>GUEST LIST CHECK-IN</t>
  </si>
  <si>
    <t>Compromised functionality requiring repair or replacement</t>
  </si>
  <si>
    <t>VIP and industry guest check-in</t>
  </si>
  <si>
    <t>VRB-091</t>
  </si>
  <si>
    <t>Red-tagged; remove from active cache</t>
  </si>
  <si>
    <t>GUEST LIST</t>
  </si>
  <si>
    <t>ENM-020</t>
  </si>
  <si>
    <t>Guest list credential lane marker</t>
  </si>
  <si>
    <t>VRB-092</t>
  </si>
  <si>
    <t>GUEST SERVICES : ACCESSIBILITY SERVICES | INFORMATION | LOST &amp; FOUND</t>
  </si>
  <si>
    <t>GUEST SERVICES HUB</t>
  </si>
  <si>
    <t>Central information service kiosk</t>
  </si>
  <si>
    <t>Freight Type</t>
  </si>
  <si>
    <t>FRT_LTL</t>
  </si>
  <si>
    <t>VRB-093</t>
  </si>
  <si>
    <t>LTL Freight</t>
  </si>
  <si>
    <t>Less-than-truckload palletized commercial freight shipments</t>
  </si>
  <si>
    <t>HAVE PHONE READY</t>
  </si>
  <si>
    <t>Digital ticket preparation notice</t>
  </si>
  <si>
    <t>Standard equipment crate delivery mode</t>
  </si>
  <si>
    <t>VRB-094</t>
  </si>
  <si>
    <t>ENM-021</t>
  </si>
  <si>
    <t>HOURS OF OPERATION - BOX OFFICE</t>
  </si>
  <si>
    <t>Box office operating hours schedule</t>
  </si>
  <si>
    <t>VRB-095</t>
  </si>
  <si>
    <t>FRT_PARCEL</t>
  </si>
  <si>
    <t>Parcel Express</t>
  </si>
  <si>
    <t>Small parcel courier consignments via FedEx, UPS, or DHL</t>
  </si>
  <si>
    <t>HOURS OF OPERATION - FUELING</t>
  </si>
  <si>
    <t>Generator fueling window placard</t>
  </si>
  <si>
    <t>Express boxes and radio case intake</t>
  </si>
  <si>
    <t>VRB-096</t>
  </si>
  <si>
    <t>ENM-022</t>
  </si>
  <si>
    <t>HOURS OF OPERATION - SHOWERS</t>
  </si>
  <si>
    <t>Campground shower availability times</t>
  </si>
  <si>
    <t>VRB-097</t>
  </si>
  <si>
    <t>FRT_FTL</t>
  </si>
  <si>
    <t>Full Truckload</t>
  </si>
  <si>
    <t>Dedicated 53ft dry van or flatbed semi-trailer delivery</t>
  </si>
  <si>
    <t>HOURS OF OPERATION - TOLLBOOTHS</t>
  </si>
  <si>
    <t>Vehicle toll plaza operational hours</t>
  </si>
  <si>
    <t>Main stage structure and audio arrays</t>
  </si>
  <si>
    <t>VRB-098</t>
  </si>
  <si>
    <t>ENM-023</t>
  </si>
  <si>
    <t>ICE</t>
  </si>
  <si>
    <t>Bagged ice purchase depot marker</t>
  </si>
  <si>
    <t>VRB-099</t>
  </si>
  <si>
    <t>ID CHECK</t>
  </si>
  <si>
    <t>FRT_AIR</t>
  </si>
  <si>
    <t>Mandatory government ID verification</t>
  </si>
  <si>
    <t>Air Cargo</t>
  </si>
  <si>
    <t>Expedited air cargo for critical production rush orders</t>
  </si>
  <si>
    <t>#9334E6</t>
  </si>
  <si>
    <t>VRB-100</t>
  </si>
  <si>
    <t>INFORMATION</t>
  </si>
  <si>
    <t>Guest information service desk</t>
  </si>
  <si>
    <t>Direct airfield intake at MIA</t>
  </si>
  <si>
    <t>VRB-101</t>
  </si>
  <si>
    <t>ENM-024</t>
  </si>
  <si>
    <t>INTERNATIONAL SYMBOL OF ACCESSIBILITY (ISA)</t>
  </si>
  <si>
    <t>ISA SYMBOL</t>
  </si>
  <si>
    <t>Standard universal wheelchair glyph</t>
  </si>
  <si>
    <t>VRB-102</t>
  </si>
  <si>
    <t>LOST &amp; FOUND</t>
  </si>
  <si>
    <t>Property recovery central booth</t>
  </si>
  <si>
    <t>FRT_COURIER</t>
  </si>
  <si>
    <t>Hot Shot / Courier</t>
  </si>
  <si>
    <t>VRB-103</t>
  </si>
  <si>
    <t>Dedicated point-to-point same day local courier runner</t>
  </si>
  <si>
    <t>Emergency parts and spare cable runs</t>
  </si>
  <si>
    <t>MEDIA</t>
  </si>
  <si>
    <t>Press credential zone designation</t>
  </si>
  <si>
    <t>ENM-025</t>
  </si>
  <si>
    <t>VRB-104</t>
  </si>
  <si>
    <t>MEDIA CHECK-IN</t>
  </si>
  <si>
    <t>Press credential badge pickup portal</t>
  </si>
  <si>
    <t>Employment Type</t>
  </si>
  <si>
    <t>EMP_FT_SALARY</t>
  </si>
  <si>
    <t>Full-Time Salary</t>
  </si>
  <si>
    <t>Permanent core festival production leadership and heads</t>
  </si>
  <si>
    <t>VRB-105</t>
  </si>
  <si>
    <t>Crew Schedule</t>
  </si>
  <si>
    <t>Exempt leadership staff</t>
  </si>
  <si>
    <t>MEDIA LOUNGE</t>
  </si>
  <si>
    <t>Press workroom and media hospitality</t>
  </si>
  <si>
    <t>ENM-026</t>
  </si>
  <si>
    <t>VRB-106</t>
  </si>
  <si>
    <t>MENU - ARTIST BAR</t>
  </si>
  <si>
    <t>Backstage talent beverage offerings</t>
  </si>
  <si>
    <t>VRB-107</t>
  </si>
  <si>
    <t>EMP_HOURLY_CONT</t>
  </si>
  <si>
    <t>Hourly Contractor</t>
  </si>
  <si>
    <t>1099 production technician or departmental specialist</t>
  </si>
  <si>
    <t>MENU - GA BAR</t>
  </si>
  <si>
    <t>Main floor bar drink menu board</t>
  </si>
  <si>
    <t>VRB-108</t>
  </si>
  <si>
    <t>MENU - GA+ BAR</t>
  </si>
  <si>
    <t>Premium lounge drink menu board</t>
  </si>
  <si>
    <t>Hourly production contractors</t>
  </si>
  <si>
    <t>VRB-109</t>
  </si>
  <si>
    <t>ENM-027</t>
  </si>
  <si>
    <t>MENU - VIP BAR</t>
  </si>
  <si>
    <t>VIP club bar beverage offerings</t>
  </si>
  <si>
    <t>VRB-110</t>
  </si>
  <si>
    <t>EMP_UNION_OVER</t>
  </si>
  <si>
    <t>Union Overhire</t>
  </si>
  <si>
    <t>IATSE Local 500 union stagehands and rigging dispatch</t>
  </si>
  <si>
    <t>MENU - VIP BOTTLE SERVICE</t>
  </si>
  <si>
    <t>Bottle service menu table cards</t>
  </si>
  <si>
    <t>Collective bargaining labor agreement</t>
  </si>
  <si>
    <t>VRB-111</t>
  </si>
  <si>
    <t>ENM-028</t>
  </si>
  <si>
    <t>Motorpool</t>
  </si>
  <si>
    <t>MOTORPOOL</t>
  </si>
  <si>
    <t>Fleet and cart operations compound</t>
  </si>
  <si>
    <t>VRB-112</t>
  </si>
  <si>
    <t>EMP_VENDOR_CREW</t>
  </si>
  <si>
    <t>Vendor Crew</t>
  </si>
  <si>
    <t>Third-party staging, audio, video, or power crew labor</t>
  </si>
  <si>
    <t>Alcohol Policy</t>
  </si>
  <si>
    <t>NO ALCOHOL BEYOND THIS POINT</t>
  </si>
  <si>
    <t>Liquor boundary enforcement perimeter</t>
  </si>
  <si>
    <t>Supplier-provided technical crew</t>
  </si>
  <si>
    <t>VRB-113</t>
  </si>
  <si>
    <t>ENM-029</t>
  </si>
  <si>
    <t>NO BAG LANE</t>
  </si>
  <si>
    <t>Express search without carry-on items</t>
  </si>
  <si>
    <t>VRB-114</t>
  </si>
  <si>
    <t>EMP_VOLUNTEER</t>
  </si>
  <si>
    <t>Volunteer / Intern</t>
  </si>
  <si>
    <t>Unpaid student or event operations support personnel</t>
  </si>
  <si>
    <t>NO CAMPING OR FESTIVAL ACCESS</t>
  </si>
  <si>
    <t>Parking only credential restriction</t>
  </si>
  <si>
    <t>Non-safety critical roles</t>
  </si>
  <si>
    <t>VRB-115</t>
  </si>
  <si>
    <t>ENM-030</t>
  </si>
  <si>
    <t>NO DAILY RE-ENTRY WITHOUT WRISTBAND</t>
  </si>
  <si>
    <t>Re-entry credential verification notice</t>
  </si>
  <si>
    <t>VRB-116</t>
  </si>
  <si>
    <t>CLR_TIER1_EXEC</t>
  </si>
  <si>
    <t>Universal venue-wide unescorted access to all secure zones</t>
  </si>
  <si>
    <t>Vendor Classes</t>
  </si>
  <si>
    <t>Grounds Policy</t>
  </si>
  <si>
    <t>NO DRIVING ON GRASS</t>
  </si>
  <si>
    <t>Grounds preservation vehicular warning</t>
  </si>
  <si>
    <t>Executive producers, directors, police chiefs</t>
  </si>
  <si>
    <t>ENM-031</t>
  </si>
  <si>
    <t>VRB-117</t>
  </si>
  <si>
    <t>NO EVENT ACCESS</t>
  </si>
  <si>
    <t>CLR_TIER1_REG</t>
  </si>
  <si>
    <t>Restricted operations zone barrier</t>
  </si>
  <si>
    <t>Municipal safety, fire rescue, code enforcement inspectors</t>
  </si>
  <si>
    <t>VRB-118</t>
  </si>
  <si>
    <t>Civil inspection authorities</t>
  </si>
  <si>
    <t>ENM-032</t>
  </si>
  <si>
    <t>NO EVENT PARKING</t>
  </si>
  <si>
    <t>Restricted non-event property boundary</t>
  </si>
  <si>
    <t>VRB-119</t>
  </si>
  <si>
    <t>CLR_TIER2_TECH</t>
  </si>
  <si>
    <t>NO PARKING</t>
  </si>
  <si>
    <t>Production compound, stage decks, FOH, backstage corridors</t>
  </si>
  <si>
    <t>Tow-away regulatory street sign</t>
  </si>
  <si>
    <t>VRB-120</t>
  </si>
  <si>
    <t>Master technical leads &amp; engineers</t>
  </si>
  <si>
    <t>ENM-033</t>
  </si>
  <si>
    <t>NO PARKING NO STOPPING NO WAITING</t>
  </si>
  <si>
    <t>Zero tolerance traffic regulation sign</t>
  </si>
  <si>
    <t>VRB-121</t>
  </si>
  <si>
    <t>NO RIDESHARE PICKUP OR DROP OFF</t>
  </si>
  <si>
    <t>Restricted perimeter traffic enforcement</t>
  </si>
  <si>
    <t>CLR_TIER3_OPS</t>
  </si>
  <si>
    <t>Operations compounds, loading docks, staff lounges</t>
  </si>
  <si>
    <t>VRB-122</t>
  </si>
  <si>
    <t>Site staff, ops coordinators, logistics leads</t>
  </si>
  <si>
    <t>NO SMOKING</t>
  </si>
  <si>
    <t>Designated non-smoking zone sign</t>
  </si>
  <si>
    <t>ENM-034</t>
  </si>
  <si>
    <t>VRB-123</t>
  </si>
  <si>
    <t>NOT AN EXIT</t>
  </si>
  <si>
    <t>Door and perimeter egress prohibition</t>
  </si>
  <si>
    <t>CLR_TIER4_COMM</t>
  </si>
  <si>
    <t>VRB-124</t>
  </si>
  <si>
    <t>Commercial booths, retail concessions, vendor delivery lanes</t>
  </si>
  <si>
    <t>Retail concessionaires &amp; booth staff</t>
  </si>
  <si>
    <t>OFFICIAL MERCHANDISE</t>
  </si>
  <si>
    <t>Festival merchandise store header</t>
  </si>
  <si>
    <t>ENM-035</t>
  </si>
  <si>
    <t>VRB-125</t>
  </si>
  <si>
    <t>OFFSITE PARKING</t>
  </si>
  <si>
    <t>Satellite lot shuttle depot sign</t>
  </si>
  <si>
    <t>CLR_TIER5_SUPP</t>
  </si>
  <si>
    <t>Dock loading zone only during assigned delivery slots</t>
  </si>
  <si>
    <t>VRB-126</t>
  </si>
  <si>
    <t>Consumables and freight haulers</t>
  </si>
  <si>
    <t>Traffic</t>
  </si>
  <si>
    <t>ONE WAY</t>
  </si>
  <si>
    <t>Vehicular traffic directional sign</t>
  </si>
  <si>
    <t>ENM-036</t>
  </si>
  <si>
    <t>VRB-127</t>
  </si>
  <si>
    <t>PARKING</t>
  </si>
  <si>
    <t>General parking direction indicator</t>
  </si>
  <si>
    <t>Access Level</t>
  </si>
  <si>
    <t>ACC_FULL</t>
  </si>
  <si>
    <t>Full Access</t>
  </si>
  <si>
    <t>Unrestricted 24/7 entry to assigned access point or compound</t>
  </si>
  <si>
    <t>VRB-128</t>
  </si>
  <si>
    <t>Access Grid</t>
  </si>
  <si>
    <t>Key staff with credential badge</t>
  </si>
  <si>
    <t>PARKING LOT FULL</t>
  </si>
  <si>
    <t>Lot capacity overflow closure sign</t>
  </si>
  <si>
    <t>VRB-129</t>
  </si>
  <si>
    <t>ENM-037</t>
  </si>
  <si>
    <t>PEDI CAB STOP</t>
  </si>
  <si>
    <t>Pedicab passenger pickup point</t>
  </si>
  <si>
    <t>VRB-130</t>
  </si>
  <si>
    <t>POLICES - ADA WRISTBANDS</t>
  </si>
  <si>
    <t>ACC_RESTRICTED</t>
  </si>
  <si>
    <t>ADA WRISTBAND RULES</t>
  </si>
  <si>
    <t>Accessibility credential verification policies</t>
  </si>
  <si>
    <t>Restricted Access</t>
  </si>
  <si>
    <t>Entry permitted only during active shift or specified hours</t>
  </si>
  <si>
    <t>VRB-131</t>
  </si>
  <si>
    <t>POLICIES - WRISTBAND REPLACEMENTS</t>
  </si>
  <si>
    <t>WRISTBAND REPLACEMENT RULES</t>
  </si>
  <si>
    <t>Damaged wristband fee schedule placard</t>
  </si>
  <si>
    <t>Shift-specific passes</t>
  </si>
  <si>
    <t>VRB-132</t>
  </si>
  <si>
    <t>ENM-038</t>
  </si>
  <si>
    <t>PRIMITIVE CAMP PARKING</t>
  </si>
  <si>
    <t>Designated primitive lot sign</t>
  </si>
  <si>
    <t>VRB-133</t>
  </si>
  <si>
    <t>ACC_ESCORT</t>
  </si>
  <si>
    <t>Escort Required</t>
  </si>
  <si>
    <t>Entry restricted to presence of credentialed GHXSTSHIP host</t>
  </si>
  <si>
    <t>PRIMITIVE TENT CAMPING</t>
  </si>
  <si>
    <t>Non-vehicle tent campground area</t>
  </si>
  <si>
    <t>Visitors, media, unbadged delivery crew</t>
  </si>
  <si>
    <t>VRB-134</t>
  </si>
  <si>
    <t>ENM-039</t>
  </si>
  <si>
    <t>PRODUCTION CHECK-IN</t>
  </si>
  <si>
    <t>Technical crew intake gate portal</t>
  </si>
  <si>
    <t>VRB-135</t>
  </si>
  <si>
    <t>ACC_PERIMETER</t>
  </si>
  <si>
    <t>Perimeter Only</t>
  </si>
  <si>
    <t>Access strictly confined to exterior gate and search lanes</t>
  </si>
  <si>
    <t>PRODUCTION VEHICLE PARKING ONLY</t>
  </si>
  <si>
    <t>External delivery haulers</t>
  </si>
  <si>
    <t>Technical fleet reserved parking zone</t>
  </si>
  <si>
    <t>VRB-136</t>
  </si>
  <si>
    <t>ENM-040</t>
  </si>
  <si>
    <t>QUARTERMASTER</t>
  </si>
  <si>
    <t>Central equipment and supply cache</t>
  </si>
  <si>
    <t>VRB-137</t>
  </si>
  <si>
    <t>Emergency Radio Code</t>
  </si>
  <si>
    <t>EMG_RED</t>
  </si>
  <si>
    <t>Fire emergency; immediately activate extinguishers and contact fire dept</t>
  </si>
  <si>
    <t>Emergency Codes</t>
  </si>
  <si>
    <t>RADIOS</t>
  </si>
  <si>
    <t>Two-way radio checkout distribution desk</t>
  </si>
  <si>
    <t>VRB-138</t>
  </si>
  <si>
    <t>ENM-041</t>
  </si>
  <si>
    <t>RESERVED CAMPING</t>
  </si>
  <si>
    <t>Pre-assigned premium campsite plots</t>
  </si>
  <si>
    <t>VRB-139</t>
  </si>
  <si>
    <t>EMG_BLUE</t>
  </si>
  <si>
    <t>Medical emergency; dispatch on-site paramedics and triage team</t>
  </si>
  <si>
    <t>Rapid medical response dispatch</t>
  </si>
  <si>
    <t>RESERVED FOR GUESTS WITH DISABILITES</t>
  </si>
  <si>
    <t>RESERVED ACCESSIBLE AREA</t>
  </si>
  <si>
    <t>Dedicated ADA accommodation space</t>
  </si>
  <si>
    <t>VRB-140</t>
  </si>
  <si>
    <t>ENM-042</t>
  </si>
  <si>
    <t>RESTROOMS</t>
  </si>
  <si>
    <t>Public sanitation portable banks sign</t>
  </si>
  <si>
    <t>VRB-141</t>
  </si>
  <si>
    <t>EMG_SILVER</t>
  </si>
  <si>
    <t>Active threat / armed person; immediate venue lockdown protocol</t>
  </si>
  <si>
    <t>#70757A</t>
  </si>
  <si>
    <t>RIDESHARE</t>
  </si>
  <si>
    <t>Rideshare staging zone wayfinding sign</t>
  </si>
  <si>
    <t>Critical law enforcement coordinated protocol</t>
  </si>
  <si>
    <t>VRB-142</t>
  </si>
  <si>
    <t>ENM-043</t>
  </si>
  <si>
    <t>RIDESHARE PICK UP &amp; DROP OFF</t>
  </si>
  <si>
    <t>Active passenger loading bays curb sign</t>
  </si>
  <si>
    <t>VRB-143</t>
  </si>
  <si>
    <t>EMG_ORANGE</t>
  </si>
  <si>
    <t>Acts of aggression or physical altercation; alert security intervention</t>
  </si>
  <si>
    <t>Crowd control &amp; de-escalation protocol</t>
  </si>
  <si>
    <t>RIDESHARE WAITING AREA</t>
  </si>
  <si>
    <t>Passenger waiting corral canopy sign</t>
  </si>
  <si>
    <t>ENM-044</t>
  </si>
  <si>
    <t>VRB-144</t>
  </si>
  <si>
    <t>RV CAMPING</t>
  </si>
  <si>
    <t>Recreational vehicle park compound</t>
  </si>
  <si>
    <t>EMG_YELLOW</t>
  </si>
  <si>
    <t>Power or structural failure/damage; cut power and dispatch facilities</t>
  </si>
  <si>
    <t>VRB-145</t>
  </si>
  <si>
    <t>Technical production &amp; facilities hazard</t>
  </si>
  <si>
    <t>RV CAMPING ENTRANCE</t>
  </si>
  <si>
    <t>ENM-045</t>
  </si>
  <si>
    <t>RV vehicle check-in lane portal</t>
  </si>
  <si>
    <t>VRB-146</t>
  </si>
  <si>
    <t>EMG_BLACK</t>
  </si>
  <si>
    <t>RVS</t>
  </si>
  <si>
    <t>Acts of terror; execute master venue evacuation &amp; police command</t>
  </si>
  <si>
    <t>Recreational vehicle holding lane marker</t>
  </si>
  <si>
    <t>#202124</t>
  </si>
  <si>
    <t>VRB-147</t>
  </si>
  <si>
    <t>Unified emergency command activation</t>
  </si>
  <si>
    <t>ENM-046</t>
  </si>
  <si>
    <t>SCAN WRISTBAND TO ENTER</t>
  </si>
  <si>
    <t>Pedestal RFID scan instructional sign</t>
  </si>
  <si>
    <t>VRB-148</t>
  </si>
  <si>
    <t>EMG_ADAM</t>
  </si>
  <si>
    <t>Missing person / lost child protocol; monitor all egress gates</t>
  </si>
  <si>
    <t>SCAN WRISTBAND TO EXIT</t>
  </si>
  <si>
    <t>Egress RFID scan-out verification sign</t>
  </si>
  <si>
    <t>VRB-149</t>
  </si>
  <si>
    <t>Perimeter egress observation protocol</t>
  </si>
  <si>
    <t>ENM-047</t>
  </si>
  <si>
    <t>Security Ops</t>
  </si>
  <si>
    <t>SECURITY CAMPING</t>
  </si>
  <si>
    <t>Security personnel rest compound</t>
  </si>
  <si>
    <t>VRB-150</t>
  </si>
  <si>
    <t>Radio Zone</t>
  </si>
  <si>
    <t>RZN_ZONE1</t>
  </si>
  <si>
    <t>Primary production, operations, emergency &amp; security talkgroups</t>
  </si>
  <si>
    <t>Radio Channels</t>
  </si>
  <si>
    <t>SECURITY CHECK-IN</t>
  </si>
  <si>
    <t>Security contractor muster station</t>
  </si>
  <si>
    <t>Primary 16-channel operational talkgroup band</t>
  </si>
  <si>
    <t>VRB-151</t>
  </si>
  <si>
    <t>ENM-048</t>
  </si>
  <si>
    <t>SECURITY PARKING</t>
  </si>
  <si>
    <t>Law enforcement and security lot sign</t>
  </si>
  <si>
    <t>VRB-152</t>
  </si>
  <si>
    <t>RZN_ZONE2</t>
  </si>
  <si>
    <t>Ancillary services, vendor operations, guest services talkgroups</t>
  </si>
  <si>
    <t>SECURITY SEARCH</t>
  </si>
  <si>
    <t>Metal detector and bag check canopy</t>
  </si>
  <si>
    <t>VRB-153</t>
  </si>
  <si>
    <t>Secondary 16-channel operational talkgroup band</t>
  </si>
  <si>
    <t>SECURTIY CHECK-IN</t>
  </si>
  <si>
    <t>Secondary security muster check-in point</t>
  </si>
  <si>
    <t>ENM-049</t>
  </si>
  <si>
    <t>VRB-154</t>
  </si>
  <si>
    <t>Wayfinding Sets</t>
  </si>
  <si>
    <t>SET - GATES (1A-20D)</t>
  </si>
  <si>
    <t>GATE NUMBER SET</t>
  </si>
  <si>
    <t>Alphanumeric gate indicator package</t>
  </si>
  <si>
    <t>VRB-155</t>
  </si>
  <si>
    <t>Vendor Class</t>
  </si>
  <si>
    <t>VCL_A</t>
  </si>
  <si>
    <t>Executive - Venue-wide administrative &amp; operational oversight</t>
  </si>
  <si>
    <t>SET - LANES (1-30)</t>
  </si>
  <si>
    <t>LANE NUMBER SET</t>
  </si>
  <si>
    <t>Search lane queue number package</t>
  </si>
  <si>
    <t>VRB-156</t>
  </si>
  <si>
    <t>Tier 1 Clearance Master</t>
  </si>
  <si>
    <t>ENM-050</t>
  </si>
  <si>
    <t>SET - LETTERS (A-Z)</t>
  </si>
  <si>
    <t>LETTER SET</t>
  </si>
  <si>
    <t>Alphabetical sector signage set</t>
  </si>
  <si>
    <t>VRB-157</t>
  </si>
  <si>
    <t>VCL_B</t>
  </si>
  <si>
    <t>Production - Full technical, staging, lighting, and audio access</t>
  </si>
  <si>
    <t>SET - NUMBERS (1-50)</t>
  </si>
  <si>
    <t>NUMBER SET (1-50)</t>
  </si>
  <si>
    <t>Extended numeric waypoint package</t>
  </si>
  <si>
    <t>VRB-158</t>
  </si>
  <si>
    <t>Tier 2 Technical Lead</t>
  </si>
  <si>
    <t>ENM-051</t>
  </si>
  <si>
    <t>SET - NUMBERS [1-10]</t>
  </si>
  <si>
    <t>NUMBER SET [1-10]</t>
  </si>
  <si>
    <t>Core numbered wayfinding markers</t>
  </si>
  <si>
    <t>VRB-159</t>
  </si>
  <si>
    <t>VCL_C</t>
  </si>
  <si>
    <t>Operations - Site facilities, heavy equipment, and grounds access</t>
  </si>
  <si>
    <t>SET - ZONES (1-30)</t>
  </si>
  <si>
    <t>ZONE SET (1-30)</t>
  </si>
  <si>
    <t>Numeric zone perimeter identification</t>
  </si>
  <si>
    <t>VRB-160</t>
  </si>
  <si>
    <t>Tier 3 Operations Ops</t>
  </si>
  <si>
    <t>SET - ZONES (A-Z)</t>
  </si>
  <si>
    <t>ZONE SET (A-Z)</t>
  </si>
  <si>
    <t>Alpha zone perimeter identification</t>
  </si>
  <si>
    <t>ENM-052</t>
  </si>
  <si>
    <t>VRB-161</t>
  </si>
  <si>
    <t>Logistics</t>
  </si>
  <si>
    <t>SHIPPING &amp; RECEIVING</t>
  </si>
  <si>
    <t>Freight dock intake portal sign</t>
  </si>
  <si>
    <t>VRB-162</t>
  </si>
  <si>
    <t>VCL_D</t>
  </si>
  <si>
    <t>Vendor - Standard commercial retail and merchandise sales</t>
  </si>
  <si>
    <t>SHOWERS</t>
  </si>
  <si>
    <t>Tier 4 Standard Commercial</t>
  </si>
  <si>
    <t>Campground public shower facility sign</t>
  </si>
  <si>
    <t>VRB-163</t>
  </si>
  <si>
    <t>ENM-053</t>
  </si>
  <si>
    <t>Entertainment</t>
  </si>
  <si>
    <t>SILENT DISCO</t>
  </si>
  <si>
    <t>Late night headphone dance stage portal</t>
  </si>
  <si>
    <t>VRB-164</t>
  </si>
  <si>
    <t>VCL_E</t>
  </si>
  <si>
    <t>Experiential - Brand sponsors, interactive activations, art builds</t>
  </si>
  <si>
    <t>Tier 3 Brand Partner</t>
  </si>
  <si>
    <t>STAFF BYORV CAMPING</t>
  </si>
  <si>
    <t>Crew personal RV camp compound</t>
  </si>
  <si>
    <t>ENM-054</t>
  </si>
  <si>
    <t>VRB-165</t>
  </si>
  <si>
    <t>VCL_F</t>
  </si>
  <si>
    <t>Food &amp; Beverage - Concessionaires, catering, bar operations</t>
  </si>
  <si>
    <t>Tier 3 Food &amp; Beverage</t>
  </si>
  <si>
    <t>STAFF CAMPER PARKING</t>
  </si>
  <si>
    <t>Crew towed camper trailer lot</t>
  </si>
  <si>
    <t>ENM-055</t>
  </si>
  <si>
    <t>VRB-166</t>
  </si>
  <si>
    <t>STAFF CAMPING</t>
  </si>
  <si>
    <t>Dedicated production crew campground</t>
  </si>
  <si>
    <t>VCL_G</t>
  </si>
  <si>
    <t>VRB-167</t>
  </si>
  <si>
    <t>Government Agency - Civil inspectors, fire marshals, police liaisons</t>
  </si>
  <si>
    <t>Tier 1 Regulatory Standby</t>
  </si>
  <si>
    <t>STAFF CAMPING &amp; PARKING</t>
  </si>
  <si>
    <t>ENM-056</t>
  </si>
  <si>
    <t>Integrated staff lodging and vehicle lot</t>
  </si>
  <si>
    <t>VRB-168</t>
  </si>
  <si>
    <t>VCL_P</t>
  </si>
  <si>
    <t>STAFF CAMPING CHECK-IN</t>
  </si>
  <si>
    <t>Staff campground registration gate</t>
  </si>
  <si>
    <t>Professional Services - Legal counsel, accounting, risk advisors</t>
  </si>
  <si>
    <t>VRB-169</t>
  </si>
  <si>
    <t>Tier 5 Offsite Consultant</t>
  </si>
  <si>
    <t>ENM-057</t>
  </si>
  <si>
    <t>STAFF CAMPING PARKING</t>
  </si>
  <si>
    <t>Reserved vehicle spaces for staff camp</t>
  </si>
  <si>
    <t>VRB-170</t>
  </si>
  <si>
    <t>VCL_R</t>
  </si>
  <si>
    <t>STAFF CAR CAMPING</t>
  </si>
  <si>
    <t>Rental Services - Heavy equipment, golf carts, generators drop-off</t>
  </si>
  <si>
    <t>Vehicle-adjacent tent pitches for staff</t>
  </si>
  <si>
    <t>VRB-171</t>
  </si>
  <si>
    <t>Tier 5 Equipment Delivery</t>
  </si>
  <si>
    <t>ENM-058</t>
  </si>
  <si>
    <t>STAFF CATERING</t>
  </si>
  <si>
    <t>Production dining and catering tent</t>
  </si>
  <si>
    <t>VRB-172</t>
  </si>
  <si>
    <t>VCL_S</t>
  </si>
  <si>
    <t>Supplier - Ice, water, fuel, and consumables delivery haulers</t>
  </si>
  <si>
    <t>STAFF CHECK-IN</t>
  </si>
  <si>
    <t>Daily crew muster and security gate</t>
  </si>
  <si>
    <t>Tier 5 Consumables Supplier</t>
  </si>
  <si>
    <t>VRB-173</t>
  </si>
  <si>
    <t>ENM-059</t>
  </si>
  <si>
    <t>STAFF DAY PARKING</t>
  </si>
  <si>
    <t>Non-camping crew daily parking zone</t>
  </si>
  <si>
    <t>VRB-174</t>
  </si>
  <si>
    <t>VCL_T</t>
  </si>
  <si>
    <t>Transport Services - Shuttles, artist ground transport, freight</t>
  </si>
  <si>
    <t>STAFF DAY PARKING : RVS</t>
  </si>
  <si>
    <t>Oversized staff vehicle day lot</t>
  </si>
  <si>
    <t>Tier 4 Transit Operator</t>
  </si>
  <si>
    <t>VRB-175</t>
  </si>
  <si>
    <t>ENM-060</t>
  </si>
  <si>
    <t>STAFF PARKING</t>
  </si>
  <si>
    <t>General staff permitted vehicle lot</t>
  </si>
  <si>
    <t>VRB-176</t>
  </si>
  <si>
    <t>Resource Kind</t>
  </si>
  <si>
    <t>KND_EQUIPMENT</t>
  </si>
  <si>
    <t>Equipment</t>
  </si>
  <si>
    <t>Physical production gear, hardware, and structural components</t>
  </si>
  <si>
    <t>Procurement Catalog</t>
  </si>
  <si>
    <t>STAFF RVS</t>
  </si>
  <si>
    <t>Procurement item classification</t>
  </si>
  <si>
    <t>Staff operational RV staging compound</t>
  </si>
  <si>
    <t>VRB-177</t>
  </si>
  <si>
    <t>ENM-061</t>
  </si>
  <si>
    <t>STAFF TENT CAMPING</t>
  </si>
  <si>
    <t>Tent-only crew residential zone</t>
  </si>
  <si>
    <t>VRB-178</t>
  </si>
  <si>
    <t>KND_LABOR</t>
  </si>
  <si>
    <t>Labor</t>
  </si>
  <si>
    <t>STOP</t>
  </si>
  <si>
    <t>Octagonal traffic control sign</t>
  </si>
  <si>
    <t>Operational personnel, technical specialists, and crew labor</t>
  </si>
  <si>
    <t>VRB-179</t>
  </si>
  <si>
    <t>STOP AHEAD</t>
  </si>
  <si>
    <t>Advance intersection warning sign</t>
  </si>
  <si>
    <t>VRB-180</t>
  </si>
  <si>
    <t>ENM-062</t>
  </si>
  <si>
    <t>TABLE RESERVATIONS</t>
  </si>
  <si>
    <t>VIP bottle service host podium sign</t>
  </si>
  <si>
    <t>VRB-181</t>
  </si>
  <si>
    <t>KND_CATERING</t>
  </si>
  <si>
    <t>Food, beverage, hospitality meal packages, and craft services</t>
  </si>
  <si>
    <t>TICKET HELP</t>
  </si>
  <si>
    <t>Ticketing customer resolution booth</t>
  </si>
  <si>
    <t>VRB-182</t>
  </si>
  <si>
    <t>ENM-063</t>
  </si>
  <si>
    <t>TICKET SALES</t>
  </si>
  <si>
    <t>Onsite festival pass purchases</t>
  </si>
  <si>
    <t>VRB-183</t>
  </si>
  <si>
    <t>TICKET SCAN</t>
  </si>
  <si>
    <t>KND_VEHICLE</t>
  </si>
  <si>
    <t>Vehicle</t>
  </si>
  <si>
    <t>Optical barcode ticket scanning lanes</t>
  </si>
  <si>
    <t>Rolling stock, utility carts, trucks, and site transport vehicles</t>
  </si>
  <si>
    <t>VRB-184</t>
  </si>
  <si>
    <t>ENM-064</t>
  </si>
  <si>
    <t>TRUCK STOP</t>
  </si>
  <si>
    <t>Commercial tractor-trailer marshal yard</t>
  </si>
  <si>
    <t>VRB-185</t>
  </si>
  <si>
    <t>KND_TOOL</t>
  </si>
  <si>
    <t>Tool</t>
  </si>
  <si>
    <t>Hand tools, safety kits, hardware consumables, and site gear</t>
  </si>
  <si>
    <t>VENDOR CHECK-IN</t>
  </si>
  <si>
    <t>Third-party supplier gate check-in</t>
  </si>
  <si>
    <t>VRB-186</t>
  </si>
  <si>
    <t>ENM-065</t>
  </si>
  <si>
    <t>VIP premium ticket tier designation</t>
  </si>
  <si>
    <t>VRB-187</t>
  </si>
  <si>
    <t>KND_TRAVEL</t>
  </si>
  <si>
    <t>Flights, airport shuttles, charters, and ground transfers</t>
  </si>
  <si>
    <t>VIP CAMPING</t>
  </si>
  <si>
    <t>Glamping and luxury camp compound</t>
  </si>
  <si>
    <t>VRB-188</t>
  </si>
  <si>
    <t>ENM-066</t>
  </si>
  <si>
    <t>VIP CAMPING ENTRANCE</t>
  </si>
  <si>
    <t>Dedicated VIP campsite portal banner</t>
  </si>
  <si>
    <t>VRB-189</t>
  </si>
  <si>
    <t>KND_CREDENTIAL</t>
  </si>
  <si>
    <t>Credential</t>
  </si>
  <si>
    <t>Badges, wristbands, access passes, and screening hardware</t>
  </si>
  <si>
    <t>VIP CONCIERGE</t>
  </si>
  <si>
    <t>VIP patron services desk banner</t>
  </si>
  <si>
    <t>VRB-190</t>
  </si>
  <si>
    <t>VIP ENTRANCE</t>
  </si>
  <si>
    <t>Dedicated VIP portal ingress archway</t>
  </si>
  <si>
    <t>VRB-191</t>
  </si>
  <si>
    <t>ENM-067</t>
  </si>
  <si>
    <t>VIP ID CHECK</t>
  </si>
  <si>
    <t>VIP age verification and wristband lane</t>
  </si>
  <si>
    <t>VRB-192</t>
  </si>
  <si>
    <t>VIP LOCKERS</t>
  </si>
  <si>
    <t>Complimentary VIP storage lockers</t>
  </si>
  <si>
    <t>KND_RADIO</t>
  </si>
  <si>
    <t>Radio</t>
  </si>
  <si>
    <t>Two-way communication transceivers, repeaters, and multi-bay chargers</t>
  </si>
  <si>
    <t>VRB-193</t>
  </si>
  <si>
    <t>VIP RESTROOMS</t>
  </si>
  <si>
    <t>Executive air conditioned restroom units</t>
  </si>
  <si>
    <t>VRB-194</t>
  </si>
  <si>
    <t>ENM-068</t>
  </si>
  <si>
    <t>VIP SECURITY SEARCH</t>
  </si>
  <si>
    <t>Fast track security inspection canopy</t>
  </si>
  <si>
    <t>VRB-195</t>
  </si>
  <si>
    <t>VIP TABLE CHECK-IN</t>
  </si>
  <si>
    <t>Bottle service table host check-in</t>
  </si>
  <si>
    <t>KND_LODGING</t>
  </si>
  <si>
    <t>Lodging</t>
  </si>
  <si>
    <t>Hotel rooms, hotel blocks, motorhomes, and short-term rentals</t>
  </si>
  <si>
    <t>VRB-196</t>
  </si>
  <si>
    <t>VIP TABLE CONCIERGE</t>
  </si>
  <si>
    <t>ENM-069</t>
  </si>
  <si>
    <t>Dedicated table hospitality desk</t>
  </si>
  <si>
    <t>VRB-197</t>
  </si>
  <si>
    <t>VIP TABLE ENTRANCE</t>
  </si>
  <si>
    <t>KND_UNIFORM</t>
  </si>
  <si>
    <t>Private table deck ingress entrance</t>
  </si>
  <si>
    <t>Uniform</t>
  </si>
  <si>
    <t>Crew apparel, high-visibility vests, rain gear, and jackets</t>
  </si>
  <si>
    <t>VRB-198</t>
  </si>
  <si>
    <t>ENM-070</t>
  </si>
  <si>
    <t>VIP TABLE PARKING</t>
  </si>
  <si>
    <t>Reserved parking stall for table buyers</t>
  </si>
  <si>
    <t>VRB-199</t>
  </si>
  <si>
    <t>Unit of Measure</t>
  </si>
  <si>
    <t>UOM_EACH</t>
  </si>
  <si>
    <t>Each</t>
  </si>
  <si>
    <t>VIP TABLE RESERVATIONS</t>
  </si>
  <si>
    <t>Single item or individual unit count</t>
  </si>
  <si>
    <t>Bottle service customer reservations</t>
  </si>
  <si>
    <t>VRB-200</t>
  </si>
  <si>
    <t>Unit of measurement specification</t>
  </si>
  <si>
    <t>ENM-071</t>
  </si>
  <si>
    <t>VIP TABLES</t>
  </si>
  <si>
    <t>Elevated table deck section signage</t>
  </si>
  <si>
    <t>VRB-201</t>
  </si>
  <si>
    <t>UOM_HOUR</t>
  </si>
  <si>
    <t>Hour</t>
  </si>
  <si>
    <t>Hourly billing rate for personnel or rental gear</t>
  </si>
  <si>
    <t>VIP TICKET SCAN</t>
  </si>
  <si>
    <t>VIP dedicated RFID scan lanes</t>
  </si>
  <si>
    <t>VRB-202</t>
  </si>
  <si>
    <t>ENM-072</t>
  </si>
  <si>
    <t>VIP UPGRADES</t>
  </si>
  <si>
    <t>Onsite GA to VIP ticket upgrade booth</t>
  </si>
  <si>
    <t>VRB-203</t>
  </si>
  <si>
    <t>VIP WILL CALL</t>
  </si>
  <si>
    <t>Dedicated VIP credential pickup window</t>
  </si>
  <si>
    <t>VRB-204</t>
  </si>
  <si>
    <t>UOM_DAY</t>
  </si>
  <si>
    <t>Day</t>
  </si>
  <si>
    <t>Daily day rate or 24-hour equipment rental period</t>
  </si>
  <si>
    <t>VOLUNTEER CAMP</t>
  </si>
  <si>
    <t>Volunteer workforce tent compound</t>
  </si>
  <si>
    <t>ENM-073</t>
  </si>
  <si>
    <t>VRB-205</t>
  </si>
  <si>
    <t>VOLUNTEER CHECK-IN</t>
  </si>
  <si>
    <t>Volunteer muster and badge pickup</t>
  </si>
  <si>
    <t>UOM_WEEK</t>
  </si>
  <si>
    <t>Week</t>
  </si>
  <si>
    <t>VRB-206</t>
  </si>
  <si>
    <t>Weekly rental period or recurring multi-day service</t>
  </si>
  <si>
    <t>VOLUNTEER CHECK-IN PARKING</t>
  </si>
  <si>
    <t>Short-term parking for volunteer check-in</t>
  </si>
  <si>
    <t>ENM-074</t>
  </si>
  <si>
    <t>VRB-207</t>
  </si>
  <si>
    <t>VOLUNTEER PARKING</t>
  </si>
  <si>
    <t>Permitted parking lot for event volunteers</t>
  </si>
  <si>
    <t>UOM_RUN</t>
  </si>
  <si>
    <t>VRB-208</t>
  </si>
  <si>
    <t>Run / Trip</t>
  </si>
  <si>
    <t>Single point-to-point transit run or freight delivery trip</t>
  </si>
  <si>
    <t>WATER REFILL STATION</t>
  </si>
  <si>
    <t>Free potable water hydration point</t>
  </si>
  <si>
    <t>ENM-075</t>
  </si>
  <si>
    <t>VRB-209</t>
  </si>
  <si>
    <t>WILL CALL</t>
  </si>
  <si>
    <t>Customer pre-purchased ticket window</t>
  </si>
  <si>
    <t>UOM_FLAT</t>
  </si>
  <si>
    <t>Flat Fee</t>
  </si>
  <si>
    <t>Lump sum project fee or turn-key package cost</t>
  </si>
  <si>
    <t>VRB-210</t>
  </si>
  <si>
    <t>ENM-076</t>
  </si>
  <si>
    <t>WRISTBAND EXCHANGE</t>
  </si>
  <si>
    <t>Digital ticket to RFID wristband counter</t>
  </si>
  <si>
    <t>VRB-211</t>
  </si>
  <si>
    <t>Payment Status</t>
  </si>
  <si>
    <t>PAY_PENDING</t>
  </si>
  <si>
    <t>Legal Verbiage</t>
  </si>
  <si>
    <t>Legal Disclosure</t>
  </si>
  <si>
    <t>ASSUMPTION OF THE RISK AND WAIVER OF LIABILITY RELATING TO CORONAVIRUS/COVID-19</t>
  </si>
  <si>
    <t>Expense incurred awaiting invoice receipt or authorization</t>
  </si>
  <si>
    <t>Budget Expenses</t>
  </si>
  <si>
    <t>THE NOVEL CORONAVIRUS, COVID-19, HAS BEEN DECLARED A WORLDWIDE PANDEMIC BY THE WORLD HEALTH ORGANIZATION. COVID-19 IS EXTREMELY CONTAGIOUS AND IS BELIEVED TO SPREAD MAINLY FROM PERSON-TO-PERSON CONTACT. BY ENTERING THESE PREMISES AND/OR THE EVENT, YOU (A) ACKNOWLEDGE THE CONTAGIOUS NATURE OF COVID-19 AND VOLUNTARILY ASSUME THE RISK THAT YOU MAY BE EXPOSED TO OR INFECTED BY COVID-19 AND THAT SUCH EXPOSURE OR INFECTION MAY RESULT IN PERSONAL INJURY, ILLNESS, PERMANENT DISABILITY, AND DEATH, (B) VOLUNTARILY AGREE TO ASSUME ALL OF THE FOREGOING RISKS AND ACCEPT SOLE RESPONSIBILITY FOR ANY INJURY, ILLNESS, DAMAGE, LOSS, CLAIM, LIABILITY, OR EXPENSES, OF ANY KIND (“CLAIMS”), THAT YOU MAY EXPERIENCE OR INCUR, AND (C) HEREBY RELEASE, COVENANT NOT TO SUE, DISCHARGE, AND HOLD HARMLESS THE VENUE, EVENT PROMOTER(S), VENDOR(S), AND EACH OF THEIR RESPECTIVE PARENTS, MEMBERS, PARTNERS, ALIATES, DIVISIONS, SUBSIDIARIES, AND LANDLORDS AND THEIR RESPECTIVE OFFICERS, DIRECTORS, AND EMPLOYEES FROM CLAIMS OF ANY KIND ARISING OUT OF OR RELATING THERE TO.</t>
  </si>
  <si>
    <t>Universal infectious disease waiver notice</t>
  </si>
  <si>
    <t>Accounts payable lifecycle state</t>
  </si>
  <si>
    <t>VRB-212</t>
  </si>
  <si>
    <t>ENM-077</t>
  </si>
  <si>
    <t>NOTICE OF FILMING AND PHOTOGRAPHY</t>
  </si>
  <si>
    <t>THIS EVENT IS BEING RECORDED IN AND AROUND THESE PREMISES. BY YOUR ENTRY INTO THESE PREMISES, YOU (1) EXPLICITLY ASSUME ALL RISK OF INJURY AND DAMAGE TO YOURSELF AND YOUR PROPERTY AS A RESULT OF YOUR ENTRY OR OTHERWISE RELATED TO THIS EVENT, AND (2) CONSENT TO THE USE OF YOUR PHOTOGRAPH, IMAGE, VOICE, LIKENESS, ACTIONS AND STATEMENTS IN CONNECTION WITH ANY LIVE OR RECORDED AUDIO, VIDEO, DIGITAL, PHOTOGRAPH, OR OTHER TRANSMISSION OR PUBLICATION OF THIS EVENT, AND IN PROMOTION THEREFORE, IN ANY AND ALL MEDIA, THROUGHOUT THE UNIVERSE, IN PERPETUITY, WITHOUT REMUNERATION BY INSOMNIAC HOLDINGS, LLC OR ANY OF ITS AFFILIATES.</t>
  </si>
  <si>
    <t>Commercial audio/video recording consent notice</t>
  </si>
  <si>
    <t>VRB-213</t>
  </si>
  <si>
    <t>PAY_APPROVED</t>
  </si>
  <si>
    <t>Invoice verified and approved for disbursement</t>
  </si>
  <si>
    <t>PROHIBITED ITEMS</t>
  </si>
  <si>
    <t>ENM-078</t>
  </si>
  <si>
    <t>ZERO TOLERANCE
NO WEAPON OR WEAPON ACCESSORIES OF ANY KIND, REAL OR FICTIONAL (INCLUDING BUT NOT LIMITED TO TOY GUNS, WATER GUNS, SLINGSHOTS, WHIPS, LIGHTSABERS, POCKET KNIVES, PEPPER SPRAY, FIREWORKS, FAKE WEAPONS/PROPS, ETC.)
NO ILLEGAL SUBSTANCES
NO DRUGS OR DRUG PARAPHERNALIA
COSTUMES &amp; PROPS
NO COSTUMES THAT RESEMBLE PUBLIC SAFETY UNIFORMS (POLICE, SWAT, FIRE, SECURITY, OR MEDICAL) IN ANY WAY
NO BALLOON/INFLATABLE/STUFFED ANIMALS OR DOLLS
NO BANNERS OR FLAGS
NO FESTIVAL TOTEMS, FLAG POLES, OR DECORATED POOL NOODLES
NO HELIUM BALLOONS
NO INFLATABLES OF ANY KIND
NO LARGE CHAINS OR SPIKED JEWELRY
NO PACIFIERS
ELECTRONICS
NO PROFESSIONAL PHOTO, VIDEO, OR AUDIO RECORDING EQUIPMENT (INCLUDING BUT NOT LIMITED TO DETACHABLE LENSES, TRIPODS, BIG ZOOMS, OR COMMERCIAL-USE RIGS, ETC.)
NO DRONES OR REMOTE-CONTROLLED AIRCRAFT
NO LASER POINTERS
NO SELFIE STICKS
PERSONAL ITEMS
NO LARGE PURSES, BAGS, OR BACKPACKS (OVER 12”X12”)
NO OUTSIDE FOOD OR DRINK
NO GLASS, CANS, CUPS, OR COOLERS
NO AEROSOL PRODUCTS OR CANS
NO OPEN CIGARETTE PACKS (UPON ENTRY)
NO OPEN DEODORANT (UPON ENTRY)
NO OPEN EYE DROPS (UPON ENTRY)
NO OPEN SUNSCREEN LOTION (UPON ENTRY)
NO OPEN TAMPONS OR PADS (UPON ENTRY)
NO OVER-THE-COUNTER MEDICATION
NO MASSAGERS
NO PERSONAL MISTING FANS WITH ATTACHED BOTTLE
MISCELLANEOUS ITEMS
NO ANIMALS OR PETS
NO AIR HORNS
NO BALLS OR FRISBEES
NO CONFETTI OR STREAMERS
NO INFLATABLES OF ANY KIND
NO MARKERS, PENS, OR SPRAY PAINT
NO PORTABLE CHAIRS OR SOFAS
NO PRINTED OR HANDMADE SIGNS
NO STICKERS, FLYERS, OR PROMOTIONAL MATERIALS
NO TENTS, LARGE UMBRELLAS, CHAIRS, OR BLANKETS
ENTRANCE TO THE VENUE IS AT THE DISCRETION OF VENUE MANAGEMENT. THE ITEMS LISTED ABOVE ARE PROHIBITED BASED ON CURRENT GUIDELINES AND CONSIDERATIONS FOR PUBLIC AND PERSONAL SAFETY. HOWEVER, PLEASE BE AWARE THAT THIS LIST MAY CHANGE AT ANY TIME WITH OR WITHOUT NOTICE, AS DETERMINED BY VENUE MANAGEMENT OR REGULATORY REQUIREMENTS. WE APPRECIATE YOUR COOPERATION AND UNDERSTANDING.</t>
  </si>
  <si>
    <t>Venue restricted items safety policy disclosure</t>
  </si>
  <si>
    <t>PAY_SCHEDULED</t>
  </si>
  <si>
    <t>Payment queued in accounts payable for upcoming batch release</t>
  </si>
  <si>
    <t>ENM-079</t>
  </si>
  <si>
    <t>PAY_PAID</t>
  </si>
  <si>
    <t>Paid</t>
  </si>
  <si>
    <t>Remittance transferred and payment transaction settled</t>
  </si>
  <si>
    <t>ENM-080</t>
  </si>
  <si>
    <t>PAY_RECONCILED</t>
  </si>
  <si>
    <t>Reconciled</t>
  </si>
  <si>
    <t>General ledger and bank account statements matched and closed</t>
  </si>
  <si>
    <t>ENM-081</t>
  </si>
  <si>
    <t>PAY_DISPUTED</t>
  </si>
  <si>
    <t>Disputed</t>
  </si>
  <si>
    <t>Discrepancy identified in deliverables or rate; payment held</t>
  </si>
  <si>
    <t>ENM-082</t>
  </si>
  <si>
    <t>Inspection Result</t>
  </si>
  <si>
    <t>INSP_PASSED</t>
  </si>
  <si>
    <t>Passed</t>
  </si>
  <si>
    <t>Full regulatory compliance verified with no deficiencies</t>
  </si>
  <si>
    <t>Inspection Compliance</t>
  </si>
  <si>
    <t>Standard approved inspection status</t>
  </si>
  <si>
    <t>ENM-083</t>
  </si>
  <si>
    <t>INSP_CONDITIONAL</t>
  </si>
  <si>
    <t>Passed with Conditions</t>
  </si>
  <si>
    <t>Approved subject to minor remediations before gates open</t>
  </si>
  <si>
    <t>Conditional sign-off with punchlist</t>
  </si>
  <si>
    <t>ENM-084</t>
  </si>
  <si>
    <t>INSP_FAILED</t>
  </si>
  <si>
    <t>Failed</t>
  </si>
  <si>
    <t>Life safety or structural deficiency identified; operation halted</t>
  </si>
  <si>
    <t>Non-compliant inspection hold</t>
  </si>
  <si>
    <t>ENM-085</t>
  </si>
  <si>
    <t>INSP_REINSPECT</t>
  </si>
  <si>
    <t>Re-inspection Required</t>
  </si>
  <si>
    <t>Remediation underway awaiting follow-up agency walkthrough</t>
  </si>
  <si>
    <t>Follow-up walkthrough required</t>
  </si>
  <si>
    <t>ENM-086</t>
  </si>
  <si>
    <t>INSP_PENDING</t>
  </si>
  <si>
    <t>Awaiting agency inspector arrival and formal sign-off</t>
  </si>
  <si>
    <t>Initial queue state before inspection</t>
  </si>
  <si>
    <t>ENM-087</t>
  </si>
  <si>
    <t>Regulatory Agency</t>
  </si>
  <si>
    <t>AGY_MDFR</t>
  </si>
  <si>
    <t>Miami-Dade Fire Rescue</t>
  </si>
  <si>
    <t>County authority having jurisdiction for life safety and pyrotechnics</t>
  </si>
  <si>
    <t>Fire marshal inspections and flame permits</t>
  </si>
  <si>
    <t>ENM-088</t>
  </si>
  <si>
    <t>AGY_MIABUILD</t>
  </si>
  <si>
    <t>City of Miami Building Dept</t>
  </si>
  <si>
    <t>Municipal building department for temporary structures and stages</t>
  </si>
  <si>
    <t>Special master structural inspections</t>
  </si>
  <si>
    <t>ENM-089</t>
  </si>
  <si>
    <t>AGY_FLDOH</t>
  </si>
  <si>
    <t>Florida Dept of Health</t>
  </si>
  <si>
    <t>State health department overseeing temporary food service sanitation</t>
  </si>
  <si>
    <t>Food vendor and potable water compliance</t>
  </si>
  <si>
    <t>ENM-090</t>
  </si>
  <si>
    <t>AGY_OSHA</t>
  </si>
  <si>
    <t>OSHA / Safety Board</t>
  </si>
  <si>
    <t>Federal and state workplace safety standards enforcement</t>
  </si>
  <si>
    <t>Rigging and heavy equipment operations</t>
  </si>
  <si>
    <t>ENM-091</t>
  </si>
  <si>
    <t>AGY_MPD</t>
  </si>
  <si>
    <t>Miami Police Dept</t>
  </si>
  <si>
    <t>Municipal police department managing public safety and road closures</t>
  </si>
  <si>
    <t>Security perimeter and traffic plan approval</t>
  </si>
  <si>
    <t>ENM-092</t>
  </si>
  <si>
    <t>Order Type</t>
  </si>
  <si>
    <t>ORD_SCOPE_ADD</t>
  </si>
  <si>
    <t>Scope Expansion</t>
  </si>
  <si>
    <t>Additional equipment or labor beyond baseline operational contract</t>
  </si>
  <si>
    <t>Change Orders</t>
  </si>
  <si>
    <t>Direct operational scope expansion</t>
  </si>
  <si>
    <t>ENM-093</t>
  </si>
  <si>
    <t>ORD_EMERGENCY</t>
  </si>
  <si>
    <t>Emergency Rental</t>
  </si>
  <si>
    <t>Urgent procurement to replace failed critical equipment on site</t>
  </si>
  <si>
    <t>Expedited emergency replacement</t>
  </si>
  <si>
    <t>ENM-094</t>
  </si>
  <si>
    <t>ORD_EQUIP_SUB</t>
  </si>
  <si>
    <t>Equipment Substitution</t>
  </si>
  <si>
    <t>Alternative model or resource deployed due to inventory constraint</t>
  </si>
  <si>
    <t>Direct catalog substitution</t>
  </si>
  <si>
    <t>ENM-095</t>
  </si>
  <si>
    <t>ORD_RATE_VAR</t>
  </si>
  <si>
    <t>Vendor Rate Variance</t>
  </si>
  <si>
    <t>Authorized variance between benchmark catalog rate and actual invoice</t>
  </si>
  <si>
    <t>Market rate discrepancy adjustment</t>
  </si>
  <si>
    <t>ENM-096</t>
  </si>
  <si>
    <t>ORD_SCHED_OT</t>
  </si>
  <si>
    <t>Schedule Overtime</t>
  </si>
  <si>
    <t>Unplanned labor hours or shift extensions due to weather/load-in delay</t>
  </si>
  <si>
    <t>Stagehand and technician overtime</t>
  </si>
  <si>
    <t>ENM-097</t>
  </si>
  <si>
    <t>Incident Severity</t>
  </si>
  <si>
    <t>SEV_L1_CRITICAL</t>
  </si>
  <si>
    <t>Level 1 - Critical</t>
  </si>
  <si>
    <t>Life-threatening emergency, active structural failure, or full show stop</t>
  </si>
  <si>
    <t>Incident CAD Log</t>
  </si>
  <si>
    <t>Immediate unified command response required</t>
  </si>
  <si>
    <t>ENM-098</t>
  </si>
  <si>
    <t>SEV_L2_MAJOR</t>
  </si>
  <si>
    <t>Level 2 - Major</t>
  </si>
  <si>
    <t>Significant injury, major equipment outage, or localized zone breach</t>
  </si>
  <si>
    <t>Priority response dispatch required</t>
  </si>
  <si>
    <t>ENM-099</t>
  </si>
  <si>
    <t>SEV_L3_MODERATE</t>
  </si>
  <si>
    <t>Level 3 - Moderate</t>
  </si>
  <si>
    <t>Non-life-threatening medical case, power blip, or minor patron dispute</t>
  </si>
  <si>
    <t>Standard unit dispatch</t>
  </si>
  <si>
    <t>ENM-100</t>
  </si>
  <si>
    <t>SEV_L4_MINOR</t>
  </si>
  <si>
    <t>Level 4 - Minor</t>
  </si>
  <si>
    <t>Minor first aid request, misplaced asset, or noise level advisory</t>
  </si>
  <si>
    <t>Routine log entry and check</t>
  </si>
  <si>
    <t>ENM-101</t>
  </si>
  <si>
    <t>SEV_L5_ADVISORY</t>
  </si>
  <si>
    <t>Level 5 - Advisory</t>
  </si>
  <si>
    <t>Informational observation, perimeter sweep notice, or weather advisory</t>
  </si>
  <si>
    <t>Informational operational note</t>
  </si>
  <si>
    <t>ENM-102</t>
  </si>
  <si>
    <t>STAT_SCHEDULED</t>
  </si>
  <si>
    <t>Item, work order, or event milestone is confirmed and slated on the operational calendar</t>
  </si>
  <si>
    <t>Operational scheduling lifecycle state</t>
  </si>
  <si>
    <t>ENM-103</t>
  </si>
  <si>
    <t>STAT_STAGED</t>
  </si>
  <si>
    <t>Vehicle, equipment freight, or production asset is positioned in holding or staging bay</t>
  </si>
  <si>
    <t>Marshalling Yard Log</t>
  </si>
  <si>
    <t>Freight and yard logistics staging state</t>
  </si>
  <si>
    <t>ENM-104</t>
  </si>
  <si>
    <t>STAT_COMPLETED</t>
  </si>
  <si>
    <t>Work order execution, inspection, or task deliverable has finished completely</t>
  </si>
  <si>
    <t>Work Orders</t>
  </si>
  <si>
    <t>Work order and task completion state</t>
  </si>
  <si>
    <t>ENM-105</t>
  </si>
  <si>
    <t>STAT_READY</t>
  </si>
  <si>
    <t>Activity, schedule element, or resource prerequisites satisfied and ready to proceed</t>
  </si>
  <si>
    <t>Production Schedule</t>
  </si>
  <si>
    <t>Production schedule readiness state</t>
  </si>
  <si>
    <t>ENM-106</t>
  </si>
  <si>
    <t>STAT_OPEN</t>
  </si>
  <si>
    <t>Budget item, requisition, or action line is active and awaiting expenditure or award</t>
  </si>
  <si>
    <t>Budget line status state</t>
  </si>
  <si>
    <t>ENM-107</t>
  </si>
  <si>
    <t>STAT_ESTIMATED</t>
  </si>
  <si>
    <t>Budget line cost basis is preliminary or benchmark modeled</t>
  </si>
  <si>
    <t>Budget estimation state</t>
  </si>
  <si>
    <t>ENM-108</t>
  </si>
  <si>
    <t>STAT_CANCELED</t>
  </si>
  <si>
    <t>Canceled</t>
  </si>
  <si>
    <t>Item or operation will not proceed but record is retained for audit lineage</t>
  </si>
  <si>
    <t>Master lifecycle canceled state</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</si>
</sst>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yyyy-mm-dd h:mm:ss"/>
    <numFmt numFmtId="165" formatCode="yyyy-mm-dd"/>
    <numFmt numFmtId="166" formatCode="$#,##0.00"/>
    <numFmt numFmtId="167" formatCode="&quot;$&quot;#,##0.00"/>
    <numFmt numFmtId="168" formatCode="yyyy-mm-dd hh:mm"/>
    <numFmt numFmtId="169" formatCode="0.0%"/>
    <numFmt numFmtId="170" formatCode="hh:mm"/>
    <numFmt numFmtId="171" formatCode="hh:mm:ss"/>
    <numFmt numFmtId="172" formatCode="0.0"/>
    <numFmt numFmtId="173" formatCode="yyyy-mm-dd h:mm"/>
    <numFmt numFmtId="174" formatCode="mm/dd/yyyy"/>
    <numFmt numFmtId="175" formatCode="0.0&quot;x&quot;"/>
    <numFmt numFmtId="176" formatCode="$#,##0.00;($#,##0.00);&quot;-&quot;"/>
    <numFmt numFmtId="177" formatCode="(000) 000-0000"/>
  </numFmts>
  <fonts count="40">
    <font>
      <sz val="10.0"/>
      <color rgb="FF000000"/>
      <name val="Arial"/>
      <scheme val="minor"/>
    </font>
    <font>
      <color theme="1"/>
      <name val="Arial"/>
      <scheme val="minor"/>
    </font>
    <font>
      <b/>
      <color rgb="FFFFFFFF"/>
      <name val="Arial"/>
      <scheme val="minor"/>
    </font>
    <font>
      <b/>
      <sz val="10.0"/>
      <color rgb="FFFFFFFF"/>
      <name val="Roboto"/>
    </font>
    <font>
      <b/>
      <sz val="10.0"/>
      <color rgb="FFFFFFFF"/>
      <name val="Arial"/>
    </font>
    <font>
      <b/>
      <sz val="10.0"/>
      <color rgb="FFFFFFFF"/>
      <name val="Arial"/>
      <scheme val="minor"/>
    </font>
    <font/>
    <font>
      <b/>
      <sz val="10.0"/>
      <color theme="1"/>
      <name val="Roboto"/>
    </font>
    <font>
      <sz val="10.0"/>
      <color theme="1"/>
      <name val="Roboto"/>
    </font>
    <font>
      <b/>
      <sz val="9.0"/>
      <color rgb="FF334054"/>
      <name val="Arial"/>
      <scheme val="minor"/>
    </font>
    <font>
      <b/>
      <sz val="10.0"/>
      <color rgb="FF1C283B"/>
      <name val="Roboto"/>
    </font>
    <font>
      <sz val="9.0"/>
      <color rgb="FF191C21"/>
      <name val="Google Sans"/>
    </font>
    <font>
      <b/>
      <sz val="9.0"/>
      <color rgb="FF262D3F"/>
      <name val="Google Sans"/>
    </font>
    <font>
      <sz val="9.0"/>
      <color rgb="FF191919"/>
      <name val="Arial"/>
      <scheme val="minor"/>
    </font>
    <font>
      <b/>
      <sz val="9.0"/>
      <color rgb="FF465469"/>
      <name val="Arial"/>
      <scheme val="minor"/>
    </font>
    <font>
      <b/>
      <sz val="14.0"/>
      <color rgb="FF0E1729"/>
      <name val="Arial"/>
      <scheme val="minor"/>
    </font>
    <font>
      <sz val="8.0"/>
      <color rgb="FF63738A"/>
      <name val="Arial"/>
      <scheme val="minor"/>
    </font>
    <font>
      <b/>
      <sz val="13.0"/>
      <color rgb="FF0E1729"/>
      <name val="Arial"/>
      <scheme val="minor"/>
    </font>
    <font>
      <b/>
      <sz val="11.0"/>
      <color rgb="FF0E1729"/>
      <name val="Arial"/>
      <scheme val="minor"/>
    </font>
    <font>
      <i/>
      <sz val="8.0"/>
      <color rgb="FF66728C"/>
      <name val="Google Sans"/>
    </font>
    <font>
      <b/>
      <sz val="10.0"/>
      <color rgb="FF0E162A"/>
      <name val="Roboto"/>
    </font>
    <font>
      <b/>
      <u/>
      <sz val="9.0"/>
      <color rgb="FF2462EA"/>
      <name val="Arial"/>
    </font>
    <font>
      <b/>
      <u/>
      <sz val="9.0"/>
      <color rgb="FF2462EA"/>
      <name val="Arial"/>
    </font>
    <font>
      <sz val="9.0"/>
      <color rgb="FF191919"/>
      <name val="Arial"/>
    </font>
    <font>
      <sz val="9.0"/>
      <color rgb="FF3F4C66"/>
      <name val="Arial"/>
    </font>
    <font>
      <b/>
      <sz val="10.0"/>
      <color rgb="FF1D3A8A"/>
      <name val="Roboto"/>
    </font>
    <font>
      <b/>
      <u/>
      <sz val="9.0"/>
      <color rgb="FF2462EA"/>
      <name val="Arial"/>
    </font>
    <font>
      <b/>
      <sz val="10.0"/>
      <color rgb="FF944405"/>
      <name val="Roboto"/>
    </font>
    <font>
      <b/>
      <sz val="10.0"/>
      <color rgb="FF6D28D9"/>
      <name val="Roboto"/>
    </font>
    <font>
      <b/>
      <u/>
      <sz val="9.0"/>
      <color rgb="FF2462EA"/>
      <name val="Arial"/>
    </font>
    <font>
      <b/>
      <sz val="10.0"/>
      <color rgb="FF067854"/>
      <name val="Roboto"/>
    </font>
    <font>
      <b/>
      <sz val="10.0"/>
      <color rgb="FF991C1C"/>
      <name val="Roboto"/>
    </font>
    <font>
      <b/>
      <sz val="10.0"/>
      <color rgb="FF0F766E"/>
      <name val="Roboto"/>
    </font>
    <font>
      <b/>
      <u/>
      <sz val="9.0"/>
      <color rgb="FF2462EA"/>
      <name val="Arial"/>
    </font>
    <font>
      <b/>
      <sz val="9.0"/>
      <color rgb="FF26334C"/>
      <name val="Google Sans"/>
    </font>
    <font>
      <b/>
      <sz val="9.0"/>
      <color rgb="FF1E51AD"/>
      <name val="Google Sans"/>
    </font>
    <font>
      <sz val="10.0"/>
      <color rgb="FF000000"/>
      <name val="Roboto"/>
    </font>
    <font>
      <b/>
      <u/>
      <sz val="10.0"/>
      <color rgb="FF0000FF"/>
      <name val="Roboto"/>
    </font>
    <font>
      <u/>
      <sz val="10.0"/>
      <color rgb="FF0000FF"/>
      <name val="Roboto"/>
    </font>
    <font>
      <b/>
      <sz val="9.0"/>
      <color theme="1"/>
      <name val="Arial"/>
      <scheme val="minor"/>
    </font>
  </fonts>
  <fills count="25">
    <fill>
      <patternFill patternType="none"/>
    </fill>
    <fill>
      <patternFill patternType="lightGray"/>
    </fill>
    <fill>
      <patternFill patternType="solid">
        <fgColor rgb="FF0E1729"/>
        <bgColor rgb="FF0E1729"/>
      </patternFill>
    </fill>
    <fill>
      <patternFill patternType="solid">
        <fgColor rgb="FF1C283B"/>
        <bgColor rgb="FF1C283B"/>
      </patternFill>
    </fill>
    <fill>
      <patternFill patternType="solid">
        <fgColor rgb="FF1D293B"/>
        <bgColor rgb="FF1D293B"/>
      </patternFill>
    </fill>
    <fill>
      <patternFill patternType="solid">
        <fgColor rgb="FFF7FAFB"/>
        <bgColor rgb="FFF7FAFB"/>
      </patternFill>
    </fill>
    <fill>
      <patternFill patternType="solid">
        <fgColor rgb="FF1D283B"/>
        <bgColor rgb="FF1D283B"/>
      </patternFill>
    </fill>
    <fill>
      <patternFill patternType="solid">
        <fgColor rgb="FFEDF1FF"/>
        <bgColor rgb="FFEDF1FF"/>
      </patternFill>
    </fill>
    <fill>
      <patternFill patternType="solid">
        <fgColor rgb="FFEDF3F8"/>
        <bgColor rgb="FFEDF3F8"/>
      </patternFill>
    </fill>
    <fill>
      <patternFill patternType="solid">
        <fgColor rgb="FFF2F4F9"/>
        <bgColor rgb="FFF2F4F9"/>
      </patternFill>
    </fill>
    <fill>
      <patternFill patternType="solid">
        <fgColor rgb="FFFFFFFF"/>
        <bgColor rgb="FFFFFFFF"/>
      </patternFill>
    </fill>
    <fill>
      <patternFill patternType="solid">
        <fgColor rgb="FFF0F5F9"/>
        <bgColor rgb="FFF0F5F9"/>
      </patternFill>
    </fill>
    <fill>
      <patternFill patternType="solid">
        <fgColor rgb="FFF9F9FC"/>
        <bgColor rgb="FFF9F9FC"/>
      </patternFill>
    </fill>
    <fill>
      <patternFill patternType="solid">
        <fgColor rgb="FFF0F4F9"/>
        <bgColor rgb="FFF0F4F9"/>
      </patternFill>
    </fill>
    <fill>
      <patternFill patternType="solid">
        <fgColor rgb="FFEEF2FE"/>
        <bgColor rgb="FFEEF2FE"/>
      </patternFill>
    </fill>
    <fill>
      <patternFill patternType="solid">
        <fgColor rgb="FFFFFBEB"/>
        <bgColor rgb="FFFFFBEB"/>
      </patternFill>
    </fill>
    <fill>
      <patternFill patternType="solid">
        <fgColor rgb="FFF5F2FF"/>
        <bgColor rgb="FFF5F2FF"/>
      </patternFill>
    </fill>
    <fill>
      <patternFill patternType="solid">
        <fgColor rgb="FFECFDF5"/>
        <bgColor rgb="FFECFDF5"/>
      </patternFill>
    </fill>
    <fill>
      <patternFill patternType="solid">
        <fgColor rgb="FFFFF2F2"/>
        <bgColor rgb="FFFFF2F2"/>
      </patternFill>
    </fill>
    <fill>
      <patternFill patternType="solid">
        <fgColor rgb="FFF0FDFA"/>
        <bgColor rgb="FFF0FDFA"/>
      </patternFill>
    </fill>
    <fill>
      <patternFill patternType="solid">
        <fgColor rgb="FFF7F9FA"/>
        <bgColor rgb="FFF7F9FA"/>
      </patternFill>
    </fill>
    <fill>
      <patternFill patternType="solid">
        <fgColor rgb="FFF3F3F3"/>
        <bgColor rgb="FFF3F3F3"/>
      </patternFill>
    </fill>
    <fill>
      <patternFill patternType="solid">
        <fgColor rgb="FFBDBDBD"/>
        <bgColor rgb="FFBDBDBD"/>
      </patternFill>
    </fill>
    <fill>
      <patternFill patternType="solid">
        <fgColor rgb="FFF8F9FB"/>
        <bgColor rgb="FFF8F9FB"/>
      </patternFill>
    </fill>
    <fill>
      <patternFill patternType="solid">
        <fgColor rgb="FFF7F9FC"/>
        <bgColor rgb="FFF7F9FC"/>
      </patternFill>
    </fill>
  </fills>
  <borders count="84">
    <border/>
    <border>
      <left style="thin">
        <color rgb="FFCAD4E1"/>
      </left>
      <right style="thin">
        <color rgb="FFCAD4E1"/>
      </right>
      <top style="thin">
        <color rgb="FFCAD4E1"/>
      </top>
      <bottom style="thin">
        <color rgb="FFCAD4E1"/>
      </bottom>
    </border>
    <border>
      <left style="thin">
        <color rgb="FFCCD3E0"/>
      </left>
      <top style="thin">
        <color rgb="FFCCD3E0"/>
      </top>
      <bottom style="thin">
        <color rgb="FFE0E5EF"/>
      </bottom>
    </border>
    <border>
      <top style="thin">
        <color rgb="FFCCD3E0"/>
      </top>
      <bottom style="thin">
        <color rgb="FFE0E5EF"/>
      </bottom>
    </border>
    <border>
      <right style="thin">
        <color rgb="FFE0E5EF"/>
      </right>
      <top style="thin">
        <color rgb="FFCCD3E0"/>
      </top>
      <bottom style="thin">
        <color rgb="FFE0E5EF"/>
      </bottom>
    </border>
    <border>
      <left style="thin">
        <color rgb="FFCCD3E0"/>
      </left>
      <right style="thin">
        <color rgb="FFE1E8EF"/>
      </right>
      <top style="thin">
        <color rgb="FFCCD3E0"/>
      </top>
      <bottom style="thin">
        <color rgb="FFE1E8EF"/>
      </bottom>
    </border>
    <border>
      <right style="thin">
        <color rgb="FFE1E8EF"/>
      </right>
      <top style="thin">
        <color rgb="FFCCD3E0"/>
      </top>
      <bottom style="thin">
        <color rgb="FFE1E8EF"/>
      </bottom>
    </border>
    <border>
      <left style="thin">
        <color rgb="FFE1E8EF"/>
      </left>
      <right style="thin">
        <color rgb="FFE1E8EF"/>
      </right>
      <top style="thin">
        <color rgb="FFCCD3E0"/>
      </top>
      <bottom style="thin">
        <color rgb="FFE1E8EF"/>
      </bottom>
    </border>
    <border>
      <left style="thin">
        <color rgb="FFCAD4E1"/>
      </left>
      <right style="thin">
        <color rgb="FFCAD4E1"/>
      </right>
      <bottom style="thin">
        <color rgb="FFCAD4E1"/>
      </bottom>
    </border>
    <border>
      <left style="thin">
        <color rgb="FFE0E5EF"/>
      </left>
      <top style="thin">
        <color rgb="FFCCD3E0"/>
      </top>
      <bottom style="thin">
        <color rgb="FFE0E5EF"/>
      </bottom>
    </border>
    <border>
      <right style="thin">
        <color rgb="FFCCD3E0"/>
      </right>
      <top style="thin">
        <color rgb="FFCCD3E0"/>
      </top>
      <bottom style="thin">
        <color rgb="FFE0E5EF"/>
      </bottom>
    </border>
    <border>
      <left style="thin">
        <color rgb="FFE1E8EF"/>
      </left>
      <right style="thin">
        <color rgb="FFCCD3E0"/>
      </right>
      <top style="thin">
        <color rgb="FFCCD3E0"/>
      </top>
      <bottom style="thin">
        <color rgb="FFE1E8EF"/>
      </bottom>
    </border>
    <border>
      <left style="thin">
        <color rgb="FFCCD3E0"/>
      </left>
      <right style="thin">
        <color rgb="FFE0E5EF"/>
      </right>
      <top style="thin">
        <color rgb="FFE0E5EF"/>
      </top>
      <bottom style="thin">
        <color rgb="FFE0E5EF"/>
      </bottom>
    </border>
    <border>
      <right style="thin">
        <color rgb="FFCAD4E1"/>
      </right>
      <top style="thin">
        <color rgb="FFCAD4E1"/>
      </top>
      <bottom style="thin">
        <color rgb="FFCAD4E1"/>
      </bottom>
    </border>
    <border>
      <left style="thin">
        <color rgb="FFCCD3E0"/>
      </left>
      <right style="thin">
        <color rgb="FFE1E8EF"/>
      </right>
      <top style="thin">
        <color rgb="FFE1E8EF"/>
      </top>
      <bottom style="thin">
        <color rgb="FFE1E8EF"/>
      </bottom>
    </border>
    <border>
      <right style="thin">
        <color rgb="FFE1E8EF"/>
      </right>
      <top style="thin">
        <color rgb="FFE1E8EF"/>
      </top>
      <bottom style="thin">
        <color rgb="FFE1E8EF"/>
      </bottom>
    </border>
    <border>
      <left style="thin">
        <color rgb="FFE1E8EF"/>
      </left>
      <right style="thin">
        <color rgb="FFE1E8EF"/>
      </right>
      <top style="thin">
        <color rgb="FFE1E8EF"/>
      </top>
      <bottom style="thin">
        <color rgb="FFE1E8EF"/>
      </bottom>
    </border>
    <border>
      <left style="thin">
        <color rgb="FFE0E5EF"/>
      </left>
      <right style="thin">
        <color rgb="FFE0E5EF"/>
      </right>
      <top style="thin">
        <color rgb="FFE0E5EF"/>
      </top>
      <bottom style="thin">
        <color rgb="FFE0E5EF"/>
      </bottom>
    </border>
    <border>
      <left style="thin">
        <color rgb="FFE0E5EF"/>
      </left>
      <right style="thin">
        <color rgb="FFCCD3E0"/>
      </right>
      <top style="thin">
        <color rgb="FFE0E5EF"/>
      </top>
      <bottom style="thin">
        <color rgb="FFE0E5EF"/>
      </bottom>
    </border>
    <border>
      <left style="thin">
        <color rgb="FFE0E5EF"/>
      </left>
      <right style="thin">
        <color rgb="FFE0E5EF"/>
      </right>
      <top style="thin">
        <color rgb="FFE0E5EF"/>
      </top>
    </border>
    <border>
      <left style="thin">
        <color rgb="FFE1E8EF"/>
      </left>
      <right style="thin">
        <color rgb="FFCCD3E0"/>
      </right>
      <top style="thin">
        <color rgb="FFE1E8EF"/>
      </top>
      <bottom style="thin">
        <color rgb="FFE1E8EF"/>
      </bottom>
    </border>
    <border>
      <left style="thin">
        <color rgb="FFCCD3E0"/>
      </left>
      <top style="thin">
        <color rgb="FFE0E5EF"/>
      </top>
      <bottom style="thin">
        <color rgb="FFE0E5EF"/>
      </bottom>
    </border>
    <border>
      <left style="medium">
        <color rgb="FF3F59BF"/>
      </left>
      <right style="medium">
        <color rgb="FF3F59BF"/>
      </right>
      <top style="medium">
        <color rgb="FF3F59BF"/>
      </top>
      <bottom style="medium">
        <color rgb="FF3F59BF"/>
      </bottom>
    </border>
    <border>
      <right style="thin">
        <color rgb="FFE0E5EF"/>
      </right>
      <top style="thin">
        <color rgb="FFE0E5EF"/>
      </top>
      <bottom style="thin">
        <color rgb="FFE0E5EF"/>
      </bottom>
    </border>
    <border>
      <left style="thin">
        <color rgb="FFE0E5EF"/>
      </left>
      <right style="thin">
        <color rgb="FFE0E5EF"/>
      </right>
      <bottom style="thin">
        <color rgb="FFE0E5EF"/>
      </bottom>
    </border>
    <border>
      <left style="thin">
        <color rgb="FFCCD3E0"/>
      </left>
      <right style="thin">
        <color rgb="FFE0E5EF"/>
      </right>
      <top style="thin">
        <color rgb="FFE0E5EF"/>
      </top>
      <bottom style="thin">
        <color rgb="FFCCD3E0"/>
      </bottom>
    </border>
    <border>
      <left style="thin">
        <color rgb="FFE0E5EF"/>
      </left>
      <right style="thin">
        <color rgb="FFE0E5EF"/>
      </right>
      <top style="thin">
        <color rgb="FFE0E5EF"/>
      </top>
      <bottom style="thin">
        <color rgb="FFCCD3E0"/>
      </bottom>
    </border>
    <border>
      <left style="thin">
        <color rgb="FFE0E5EF"/>
      </left>
      <right style="thin">
        <color rgb="FFCCD3E0"/>
      </right>
      <top style="thin">
        <color rgb="FFE0E5EF"/>
      </top>
      <bottom style="thin">
        <color rgb="FFCCD3E0"/>
      </bottom>
    </border>
    <border>
      <left style="thin">
        <color rgb="FFB2BACC"/>
      </left>
      <right style="thin">
        <color rgb="FFD8DDEA"/>
      </right>
    </border>
    <border>
      <left style="thin">
        <color rgb="FFD8DDEA"/>
      </left>
      <right style="thin">
        <color rgb="FFB2BACC"/>
      </right>
    </border>
    <border>
      <left style="thin">
        <color rgb="FFE0E5EF"/>
      </left>
      <top style="thin">
        <color rgb="FFE0E5EF"/>
      </top>
      <bottom style="thin">
        <color rgb="FFE0E5EF"/>
      </bottom>
    </border>
    <border>
      <left style="thin">
        <color rgb="FFCCD3E0"/>
      </left>
      <right style="thin">
        <color rgb="FFE1E8EF"/>
      </right>
      <top style="thin">
        <color rgb="FFE1E8EF"/>
      </top>
      <bottom style="thin">
        <color rgb="FFCCD3E0"/>
      </bottom>
    </border>
    <border>
      <right style="thin">
        <color rgb="FFE1E8EF"/>
      </right>
      <top style="thin">
        <color rgb="FFE1E8EF"/>
      </top>
      <bottom style="thin">
        <color rgb="FFCCD3E0"/>
      </bottom>
    </border>
    <border>
      <left style="thin">
        <color rgb="FFE1E8EF"/>
      </left>
      <right style="thin">
        <color rgb="FFE1E8EF"/>
      </right>
      <top style="thin">
        <color rgb="FFE1E8EF"/>
      </top>
      <bottom style="thin">
        <color rgb="FFCCD3E0"/>
      </bottom>
    </border>
    <border>
      <left style="thin">
        <color rgb="FFE0E5EF"/>
      </left>
      <top style="thin">
        <color rgb="FFE0E5EF"/>
      </top>
      <bottom style="thin">
        <color rgb="FFCCD3E0"/>
      </bottom>
    </border>
    <border>
      <right style="thin">
        <color rgb="FFE0E5EF"/>
      </right>
      <top style="thin">
        <color rgb="FFE0E5EF"/>
      </top>
      <bottom style="thin">
        <color rgb="FFCCD3E0"/>
      </bottom>
    </border>
    <border>
      <right style="thin">
        <color rgb="FFCCD3E0"/>
      </right>
      <top style="thin">
        <color rgb="FFE0E5EF"/>
      </top>
      <bottom style="thin">
        <color rgb="FFE0E5EF"/>
      </bottom>
    </border>
    <border>
      <left style="thin">
        <color rgb="FFE1E8EF"/>
      </left>
      <right style="thin">
        <color rgb="FFCCD3E0"/>
      </right>
      <top style="thin">
        <color rgb="FFE1E8EF"/>
      </top>
      <bottom style="thin">
        <color rgb="FFCCD3E0"/>
      </bottom>
    </border>
    <border>
      <left style="thin">
        <color rgb="FFCCD3E0"/>
      </left>
      <top style="thin">
        <color rgb="FFE0E5EF"/>
      </top>
      <bottom style="thin">
        <color rgb="FFCCD3E0"/>
      </bottom>
    </border>
    <border>
      <right style="thin">
        <color rgb="FFCCD3E0"/>
      </right>
      <top style="thin">
        <color rgb="FFE0E5EF"/>
      </top>
      <bottom style="thin">
        <color rgb="FFCCD3E0"/>
      </bottom>
    </border>
    <border>
      <left style="thin">
        <color rgb="FFB2BFD8"/>
      </left>
    </border>
    <border>
      <right style="thin">
        <color rgb="FFB2BFD8"/>
      </right>
    </border>
    <border>
      <left style="thin">
        <color rgb="FFCCD3E0"/>
      </left>
      <top style="thin">
        <color rgb="FFCCD3E0"/>
      </top>
    </border>
    <border>
      <top style="thin">
        <color rgb="FFCCD3E0"/>
      </top>
    </border>
    <border>
      <right style="thin">
        <color rgb="FFCCD3E0"/>
      </right>
      <top style="thin">
        <color rgb="FFCCD3E0"/>
      </top>
    </border>
    <border>
      <left style="thin">
        <color rgb="FFBFCCDB"/>
      </left>
      <right style="thin">
        <color rgb="FFE0E5EF"/>
      </right>
      <top style="thin">
        <color rgb="FFBFCCDB"/>
      </top>
      <bottom style="thin">
        <color rgb="FFE0E5EF"/>
      </bottom>
    </border>
    <border>
      <left style="thin">
        <color rgb="FFE0E5EF"/>
      </left>
      <right style="thin">
        <color rgb="FFE0E5EF"/>
      </right>
      <top style="thin">
        <color rgb="FFBFCCDB"/>
      </top>
      <bottom style="thin">
        <color rgb="FFE0E5EF"/>
      </bottom>
    </border>
    <border>
      <left style="thin">
        <color rgb="FFE0E5EF"/>
      </left>
      <top style="thin">
        <color rgb="FFBFCCDB"/>
      </top>
      <bottom style="thin">
        <color rgb="FFE0E5EF"/>
      </bottom>
    </border>
    <border>
      <right style="thin">
        <color rgb="FFE0E5EF"/>
      </right>
      <top style="thin">
        <color rgb="FFBFCCDB"/>
      </top>
      <bottom style="thin">
        <color rgb="FFE0E5EF"/>
      </bottom>
    </border>
    <border>
      <right style="thin">
        <color rgb="FFBFCCDB"/>
      </right>
      <top style="thin">
        <color rgb="FFBFCCDB"/>
      </top>
      <bottom style="thin">
        <color rgb="FFE0E5EF"/>
      </bottom>
    </border>
    <border>
      <left style="medium">
        <color rgb="FF1E283B"/>
      </left>
      <right style="thin">
        <color rgb="FFE0E5EF"/>
      </right>
      <top style="thin">
        <color rgb="FFE0E5EF"/>
      </top>
      <bottom style="thin">
        <color rgb="FFE0E5EF"/>
      </bottom>
    </border>
    <border>
      <left style="medium">
        <color rgb="FF2563EB"/>
      </left>
      <right style="thin">
        <color rgb="FFE0E5EF"/>
      </right>
      <top style="thin">
        <color rgb="FFE0E5EF"/>
      </top>
      <bottom style="thin">
        <color rgb="FFE0E5EF"/>
      </bottom>
    </border>
    <border>
      <left style="medium">
        <color rgb="FFD97705"/>
      </left>
      <right style="thin">
        <color rgb="FFE0E5EF"/>
      </right>
      <top style="thin">
        <color rgb="FFE0E5EF"/>
      </top>
      <bottom style="thin">
        <color rgb="FFE0E5EF"/>
      </bottom>
    </border>
    <border>
      <left style="medium">
        <color rgb="FF7C3AED"/>
      </left>
      <right style="thin">
        <color rgb="FFE0E5EF"/>
      </right>
      <top style="thin">
        <color rgb="FFE0E5EF"/>
      </top>
      <bottom style="thin">
        <color rgb="FFE0E5EF"/>
      </bottom>
    </border>
    <border>
      <left style="medium">
        <color rgb="FF049669"/>
      </left>
      <right style="thin">
        <color rgb="FFE0E5EF"/>
      </right>
      <top style="thin">
        <color rgb="FFE0E5EF"/>
      </top>
      <bottom style="thin">
        <color rgb="FFE0E5EF"/>
      </bottom>
    </border>
    <border>
      <left style="medium">
        <color rgb="FFDC2626"/>
      </left>
      <right style="thin">
        <color rgb="FFE0E5EF"/>
      </right>
      <top style="thin">
        <color rgb="FFE0E5EF"/>
      </top>
      <bottom style="thin">
        <color rgb="FFE0E5EF"/>
      </bottom>
    </border>
    <border>
      <left style="medium">
        <color rgb="FF0C9487"/>
      </left>
      <right style="thin">
        <color rgb="FFE0E5EF"/>
      </right>
      <top style="thin">
        <color rgb="FFE0E5EF"/>
      </top>
      <bottom style="thin">
        <color rgb="FFBFCCDB"/>
      </bottom>
    </border>
    <border>
      <left style="thin">
        <color rgb="FFE0E5EF"/>
      </left>
      <right style="thin">
        <color rgb="FFE0E5EF"/>
      </right>
      <top style="thin">
        <color rgb="FFE0E5EF"/>
      </top>
      <bottom style="thin">
        <color rgb="FFBFCCDB"/>
      </bottom>
    </border>
    <border>
      <left style="thin">
        <color rgb="FFE0E5EF"/>
      </left>
      <top style="thin">
        <color rgb="FFE0E5EF"/>
      </top>
      <bottom style="thin">
        <color rgb="FFBFCCDB"/>
      </bottom>
    </border>
    <border>
      <right style="thin">
        <color rgb="FFE0E5EF"/>
      </right>
      <top style="thin">
        <color rgb="FFE0E5EF"/>
      </top>
      <bottom style="thin">
        <color rgb="FFBFCCDB"/>
      </bottom>
    </border>
    <border>
      <left style="thin">
        <color rgb="FFB2BFD8"/>
      </left>
      <right style="thin">
        <color rgb="FFE0E5EF"/>
      </right>
      <top style="thin">
        <color rgb="FFE0E5EF"/>
      </top>
      <bottom style="thin">
        <color rgb="FFE0E5EF"/>
      </bottom>
    </border>
    <border>
      <left style="thin">
        <color rgb="FFE0E5EF"/>
      </left>
      <right style="thin">
        <color rgb="FFB2BFD8"/>
      </right>
      <top style="thin">
        <color rgb="FFE0E5EF"/>
      </top>
      <bottom style="thin">
        <color rgb="FFE0E5EF"/>
      </bottom>
    </border>
    <border>
      <left style="thin">
        <color rgb="FFB2BFD8"/>
      </left>
      <right style="thin">
        <color rgb="FFE0E5EF"/>
      </right>
      <top style="thin">
        <color rgb="FFE0E5EF"/>
      </top>
      <bottom style="thin">
        <color rgb="FFB2BFD8"/>
      </bottom>
    </border>
    <border>
      <left style="thin">
        <color rgb="FFE0E5EF"/>
      </left>
      <right style="thin">
        <color rgb="FFE0E5EF"/>
      </right>
      <top style="thin">
        <color rgb="FFE0E5EF"/>
      </top>
      <bottom style="thin">
        <color rgb="FFB2BFD8"/>
      </bottom>
    </border>
    <border>
      <left style="thin">
        <color rgb="FFE0E5EF"/>
      </left>
      <right style="thin">
        <color rgb="FFB2BFD8"/>
      </right>
      <top style="thin">
        <color rgb="FFE0E5EF"/>
      </top>
      <bottom style="thin">
        <color rgb="FFB2BFD8"/>
      </bottom>
    </border>
    <border>
      <bottom style="medium">
        <color rgb="FF000000"/>
      </bottom>
    </border>
    <border>
      <bottom style="thin">
        <color rgb="FF000000"/>
      </bottom>
    </border>
    <border>
      <right style="hair">
        <color rgb="FF000000"/>
      </right>
    </border>
    <border>
      <left style="thin">
        <color rgb="FFCAD4E0"/>
      </left>
      <right style="thin">
        <color rgb="FFE4EAEF"/>
      </right>
      <top style="thin">
        <color rgb="FFCAD4E0"/>
      </top>
      <bottom style="thin">
        <color rgb="FFE4EAEF"/>
      </bottom>
    </border>
    <border>
      <left style="thin">
        <color rgb="FFE4EAEF"/>
      </left>
      <right style="thin">
        <color rgb="FFE4EAEF"/>
      </right>
      <top style="thin">
        <color rgb="FFCAD4E0"/>
      </top>
      <bottom style="thin">
        <color rgb="FFE4EAEF"/>
      </bottom>
    </border>
    <border>
      <left style="thin">
        <color rgb="FFE4EAEF"/>
      </left>
      <right style="thin">
        <color rgb="FFCAD4E0"/>
      </right>
      <top style="thin">
        <color rgb="FFCAD4E0"/>
      </top>
      <bottom style="thin">
        <color rgb="FFE4EAEF"/>
      </bottom>
    </border>
    <border>
      <left style="thin">
        <color rgb="FFCAD4E0"/>
      </left>
      <right style="thin">
        <color rgb="FFE4EAEF"/>
      </right>
      <top style="thin">
        <color rgb="FFE4EAEF"/>
      </top>
      <bottom style="thin">
        <color rgb="FFE4EAEF"/>
      </bottom>
    </border>
    <border>
      <left style="thin">
        <color rgb="FFE4EAEF"/>
      </left>
      <right style="thin">
        <color rgb="FFE4EAEF"/>
      </right>
      <top style="thin">
        <color rgb="FFE4EAEF"/>
      </top>
      <bottom style="thin">
        <color rgb="FFE4EAEF"/>
      </bottom>
    </border>
    <border>
      <left style="thin">
        <color rgb="FFE4EAEF"/>
      </left>
      <right style="thin">
        <color rgb="FFCAD4E0"/>
      </right>
      <top style="thin">
        <color rgb="FFE4EAEF"/>
      </top>
      <bottom style="thin">
        <color rgb="FFE4EAEF"/>
      </bottom>
    </border>
    <border>
      <left style="thin">
        <color rgb="FFCAD4E0"/>
      </left>
      <right style="thin">
        <color rgb="FFE4EAEF"/>
      </right>
      <top style="thin">
        <color rgb="FFE4EAEF"/>
      </top>
      <bottom style="thin">
        <color rgb="FFCAD4E0"/>
      </bottom>
    </border>
    <border>
      <left style="thin">
        <color rgb="FFE4EAEF"/>
      </left>
      <right style="thin">
        <color rgb="FFE4EAEF"/>
      </right>
      <top style="thin">
        <color rgb="FFE4EAEF"/>
      </top>
      <bottom style="thin">
        <color rgb="FFCAD4E0"/>
      </bottom>
    </border>
    <border>
      <left style="thin">
        <color rgb="FFE4EAEF"/>
      </left>
      <right style="thin">
        <color rgb="FFCAD4E0"/>
      </right>
      <top style="thin">
        <color rgb="FFE4EAEF"/>
      </top>
      <bottom style="thin">
        <color rgb="FFCAD4E0"/>
      </bottom>
    </border>
    <border>
      <right style="thin">
        <color rgb="FFE4EAEF"/>
      </right>
      <top style="thin">
        <color rgb="FFCAD4E0"/>
      </top>
      <bottom style="thin">
        <color rgb="FFE4EAEF"/>
      </bottom>
    </border>
    <border>
      <right style="thin">
        <color rgb="FFE4EAEF"/>
      </right>
      <top style="thin">
        <color rgb="FFE4EAEF"/>
      </top>
      <bottom style="thin">
        <color rgb="FFE4EAEF"/>
      </bottom>
    </border>
    <border>
      <right style="thin">
        <color rgb="FFE4EAEF"/>
      </right>
      <top style="thin">
        <color rgb="FFE4EAEF"/>
      </top>
      <bottom style="thin">
        <color rgb="FFCAD4E0"/>
      </bottom>
    </border>
    <border>
      <right style="thin">
        <color rgb="FF333F54"/>
      </right>
      <top style="thin">
        <color rgb="FF1D283B"/>
      </top>
      <bottom style="thin">
        <color rgb="FF0E1729"/>
      </bottom>
    </border>
    <border>
      <left style="thin">
        <color rgb="FF333F54"/>
      </left>
      <right style="thin">
        <color rgb="FF333F54"/>
      </right>
      <top style="thin">
        <color rgb="FF1D283B"/>
      </top>
      <bottom style="thin">
        <color rgb="FF0E1729"/>
      </bottom>
    </border>
    <border>
      <left style="thin">
        <color rgb="FF333F54"/>
      </left>
      <right style="thin">
        <color rgb="FFCAD4E1"/>
      </right>
      <top style="thin">
        <color rgb="FF1D283B"/>
      </top>
      <bottom style="thin">
        <color rgb="FF0E1729"/>
      </bottom>
    </border>
    <border>
      <top style="hair">
        <color rgb="FF000000"/>
      </top>
    </border>
  </borders>
  <cellStyleXfs count="1">
    <xf borderId="0" fillId="0" fontId="0" numFmtId="0" applyAlignment="1" applyFont="1"/>
  </cellStyleXfs>
  <cellXfs count="488">
    <xf borderId="0" fillId="0" fontId="0" numFmtId="0" xfId="0" applyAlignment="1" applyFont="1">
      <alignment readingOrder="0" shrinkToFit="0" vertical="bottom" wrapText="0"/>
    </xf>
    <xf borderId="0" fillId="0" fontId="1" numFmtId="0" xfId="0" applyAlignment="1" applyFont="1">
      <alignment shrinkToFit="0" wrapText="0"/>
    </xf>
    <xf borderId="0" fillId="2" fontId="2" numFmtId="0" xfId="0" applyAlignment="1" applyFill="1" applyFont="1">
      <alignment horizontal="center" readingOrder="0" vertical="center"/>
    </xf>
    <xf borderId="0" fillId="3" fontId="3" numFmtId="0" xfId="0" applyAlignment="1" applyFill="1" applyFont="1">
      <alignment horizontal="center" readingOrder="0" shrinkToFit="0" vertical="center" wrapText="0"/>
    </xf>
    <xf borderId="1" fillId="3" fontId="4" numFmtId="0" xfId="0" applyAlignment="1" applyBorder="1" applyFill="1" applyFont="1">
      <alignment horizontal="center" readingOrder="0" shrinkToFit="0" vertical="center" wrapText="0"/>
    </xf>
    <xf borderId="2" fillId="4" fontId="5" numFmtId="0" xfId="0" applyAlignment="1" applyBorder="1" applyFill="1" applyFont="1">
      <alignment horizontal="center" readingOrder="0" vertical="center"/>
    </xf>
    <xf borderId="0" fillId="3" fontId="3" numFmtId="0" xfId="0" applyAlignment="1" applyFill="1" applyFont="1">
      <alignment horizontal="center" shrinkToFit="0" vertical="center" wrapText="0"/>
    </xf>
    <xf borderId="3" fillId="0" fontId="6" numFmtId="0" xfId="0" applyBorder="1" applyFont="1"/>
    <xf borderId="4" fillId="0" fontId="6" numFmtId="0" xfId="0" applyBorder="1" applyFont="1"/>
    <xf borderId="5" fillId="3" fontId="3" numFmtId="0" xfId="0" applyAlignment="1" applyBorder="1" applyFill="1" applyFont="1">
      <alignment horizontal="center" readingOrder="0" shrinkToFit="0" vertical="center" wrapText="0"/>
    </xf>
    <xf borderId="0" fillId="0" fontId="7" numFmtId="0" xfId="0" applyAlignment="1" applyFont="1">
      <alignment horizontal="left" shrinkToFit="0" vertical="center" wrapText="0"/>
    </xf>
    <xf borderId="6" fillId="3" fontId="3" numFmtId="0" xfId="0" applyAlignment="1" applyBorder="1" applyFill="1" applyFont="1">
      <alignment horizontal="center" readingOrder="0" shrinkToFit="0" vertical="center" wrapText="0"/>
    </xf>
    <xf borderId="7" fillId="3" fontId="3" numFmtId="0" xfId="0" applyAlignment="1" applyBorder="1" applyFill="1" applyFont="1">
      <alignment horizontal="center" readingOrder="0" shrinkToFit="0" vertical="center" wrapText="0"/>
    </xf>
    <xf borderId="0" fillId="0" fontId="8" numFmtId="0" xfId="0" applyAlignment="1" applyFont="1">
      <alignment horizontal="center" readingOrder="0" shrinkToFit="0" vertical="center" wrapText="0"/>
    </xf>
    <xf borderId="8" fillId="0" fontId="8" numFmtId="0" xfId="0" applyAlignment="1" applyBorder="1" applyFont="1">
      <alignment horizontal="center" readingOrder="0" vertical="center"/>
    </xf>
    <xf borderId="9" fillId="4" fontId="5" numFmtId="0" xfId="0" applyAlignment="1" applyBorder="1" applyFill="1" applyFont="1">
      <alignment horizontal="center" readingOrder="0" vertical="center"/>
    </xf>
    <xf borderId="0" fillId="0" fontId="8" numFmtId="0" xfId="0" applyAlignment="1" applyFont="1">
      <alignment readingOrder="0" shrinkToFit="0" vertical="center" wrapText="0"/>
    </xf>
    <xf borderId="8" fillId="0" fontId="8" numFmtId="0" xfId="0" applyAlignment="1" applyBorder="1" applyFont="1">
      <alignment horizontal="left" readingOrder="0" vertical="center"/>
    </xf>
    <xf borderId="10" fillId="0" fontId="6" numFmtId="0" xfId="0" applyBorder="1" applyFont="1"/>
    <xf borderId="8" fillId="0" fontId="8" numFmtId="164" xfId="0" applyAlignment="1" applyBorder="1" applyFont="1" applyNumberFormat="1">
      <alignment horizontal="center" readingOrder="0" vertical="center"/>
    </xf>
    <xf borderId="11" fillId="3" fontId="3" numFmtId="0" xfId="0" applyAlignment="1" applyBorder="1" applyFill="1" applyFont="1">
      <alignment horizontal="center" readingOrder="0" shrinkToFit="0" vertical="center" wrapText="0"/>
    </xf>
    <xf borderId="12" fillId="5" fontId="9" numFmtId="0" xfId="0" applyAlignment="1" applyBorder="1" applyFill="1" applyFont="1">
      <alignment readingOrder="0" vertical="center"/>
    </xf>
    <xf borderId="13" fillId="6" fontId="2" numFmtId="0" xfId="0" applyAlignment="1" applyBorder="1" applyFill="1" applyFont="1">
      <alignment horizontal="center" readingOrder="0" shrinkToFit="0" vertical="center" wrapText="0"/>
    </xf>
    <xf borderId="1" fillId="6" fontId="2" numFmtId="0" xfId="0" applyAlignment="1" applyBorder="1" applyFill="1" applyFont="1">
      <alignment horizontal="center" readingOrder="0" shrinkToFit="0" vertical="center" wrapText="0"/>
    </xf>
    <xf quotePrefix="1" borderId="0" fillId="0" fontId="8" numFmtId="165" xfId="0" applyAlignment="1" applyFont="1" applyNumberFormat="1">
      <alignment horizontal="center" readingOrder="0" shrinkToFit="0" vertical="center" wrapText="0"/>
    </xf>
    <xf borderId="8" fillId="0" fontId="8" numFmtId="0" xfId="0" applyAlignment="1" applyBorder="1" applyFont="1">
      <alignment horizontal="right" readingOrder="0" vertical="center"/>
    </xf>
    <xf borderId="14" fillId="0" fontId="8" numFmtId="0" xfId="0" applyAlignment="1" applyBorder="1" applyFont="1">
      <alignment horizontal="center" readingOrder="0" shrinkToFit="0" vertical="center" wrapText="0"/>
    </xf>
    <xf borderId="0" fillId="0" fontId="8" numFmtId="166" xfId="0" applyAlignment="1" applyFont="1" applyNumberFormat="1">
      <alignment horizontal="right" readingOrder="0" shrinkToFit="0" vertical="center" wrapText="0"/>
    </xf>
    <xf borderId="15" fillId="0" fontId="8" numFmtId="0" xfId="0" applyAlignment="1" applyBorder="1" applyFont="1">
      <alignment horizontal="center" readingOrder="0" shrinkToFit="0" vertical="center" wrapText="0"/>
    </xf>
    <xf borderId="16" fillId="0" fontId="8" numFmtId="0" xfId="0" applyAlignment="1" applyBorder="1" applyFont="1">
      <alignment horizontal="center" readingOrder="0" shrinkToFit="0" vertical="center" wrapText="0"/>
    </xf>
    <xf borderId="17" fillId="7" fontId="10" numFmtId="0" xfId="0" applyAlignment="1" applyBorder="1" applyFill="1" applyFont="1">
      <alignment horizontal="center" readingOrder="0" vertical="center"/>
    </xf>
    <xf borderId="16" fillId="0" fontId="8" numFmtId="3" xfId="0" applyAlignment="1" applyBorder="1" applyFont="1" applyNumberFormat="1">
      <alignment horizontal="center" readingOrder="0" shrinkToFit="0" vertical="center" wrapText="0"/>
    </xf>
    <xf borderId="17" fillId="0" fontId="1" numFmtId="0" xfId="0" applyBorder="1" applyFont="1"/>
    <xf borderId="16" fillId="0" fontId="8" numFmtId="165" xfId="0" applyAlignment="1" applyBorder="1" applyFont="1" applyNumberFormat="1">
      <alignment horizontal="center" readingOrder="0" shrinkToFit="0" vertical="center" wrapText="0"/>
    </xf>
    <xf borderId="17" fillId="5" fontId="9" numFmtId="0" xfId="0" applyAlignment="1" applyBorder="1" applyFill="1" applyFont="1">
      <alignment readingOrder="0" vertical="center"/>
    </xf>
    <xf borderId="16" fillId="0" fontId="8" numFmtId="3" xfId="0" applyAlignment="1" applyBorder="1" applyFont="1" applyNumberFormat="1">
      <alignment horizontal="right" readingOrder="0" shrinkToFit="0" vertical="center" wrapText="0"/>
    </xf>
    <xf borderId="0" fillId="0" fontId="8" numFmtId="166" xfId="0" applyAlignment="1" applyFont="1" applyNumberFormat="1">
      <alignment horizontal="right" shrinkToFit="0" vertical="center" wrapText="0"/>
    </xf>
    <xf borderId="0" fillId="0" fontId="8" numFmtId="0" xfId="0" applyAlignment="1" applyFont="1">
      <alignment horizontal="left" vertical="center"/>
    </xf>
    <xf borderId="1" fillId="0" fontId="8" numFmtId="0" xfId="0" applyAlignment="1" applyBorder="1" applyFont="1">
      <alignment horizontal="center" readingOrder="0" vertical="center"/>
    </xf>
    <xf borderId="1" fillId="0" fontId="8" numFmtId="0" xfId="0" applyAlignment="1" applyBorder="1" applyFont="1">
      <alignment horizontal="left" readingOrder="0" vertical="center"/>
    </xf>
    <xf borderId="1" fillId="0" fontId="8" numFmtId="164" xfId="0" applyAlignment="1" applyBorder="1" applyFont="1" applyNumberFormat="1">
      <alignment horizontal="center" readingOrder="0" vertical="center"/>
    </xf>
    <xf borderId="17" fillId="0" fontId="11" numFmtId="0" xfId="0" applyAlignment="1" applyBorder="1" applyFont="1">
      <alignment readingOrder="0" vertical="center"/>
    </xf>
    <xf borderId="1" fillId="0" fontId="8" numFmtId="0" xfId="0" applyAlignment="1" applyBorder="1" applyFont="1">
      <alignment horizontal="right" readingOrder="0" vertical="center"/>
    </xf>
    <xf borderId="0" fillId="0" fontId="8" numFmtId="3" xfId="0" applyAlignment="1" applyFont="1" applyNumberFormat="1">
      <alignment horizontal="right" shrinkToFit="0" vertical="center" wrapText="0"/>
    </xf>
    <xf borderId="1" fillId="0" fontId="8" numFmtId="167" xfId="0" applyAlignment="1" applyBorder="1" applyFont="1" applyNumberFormat="1">
      <alignment horizontal="left" readingOrder="0" vertical="center"/>
    </xf>
    <xf borderId="18" fillId="0" fontId="11" numFmtId="0" xfId="0" applyAlignment="1" applyBorder="1" applyFont="1">
      <alignment readingOrder="0" vertical="center"/>
    </xf>
    <xf borderId="0" fillId="0" fontId="8" numFmtId="0" xfId="0" applyAlignment="1" applyFont="1">
      <alignment horizontal="center" vertical="center"/>
    </xf>
    <xf borderId="19" fillId="0" fontId="1" numFmtId="0" xfId="0" applyAlignment="1" applyBorder="1" applyFont="1">
      <alignment readingOrder="0"/>
    </xf>
    <xf borderId="0" fillId="0" fontId="8" numFmtId="168" xfId="0" applyAlignment="1" applyFont="1" applyNumberFormat="1">
      <alignment horizontal="center" vertical="center"/>
    </xf>
    <xf borderId="0" fillId="0" fontId="8" numFmtId="0" xfId="0" applyAlignment="1" applyFont="1">
      <alignment horizontal="left" vertical="center"/>
    </xf>
    <xf borderId="16" fillId="0" fontId="8" numFmtId="169" xfId="0" applyAlignment="1" applyBorder="1" applyFont="1" applyNumberFormat="1">
      <alignment horizontal="right" readingOrder="0" shrinkToFit="0" vertical="center" wrapText="0"/>
    </xf>
    <xf borderId="0" fillId="0" fontId="8" numFmtId="0" xfId="0" applyAlignment="1" applyFont="1">
      <alignment horizontal="right" vertical="center"/>
    </xf>
    <xf borderId="20" fillId="0" fontId="8" numFmtId="0" xfId="0" applyAlignment="1" applyBorder="1" applyFont="1">
      <alignment horizontal="center" readingOrder="0" shrinkToFit="0" vertical="center" wrapText="0"/>
    </xf>
    <xf borderId="13" fillId="0" fontId="8" numFmtId="0" xfId="0" applyAlignment="1" applyBorder="1" applyFont="1">
      <alignment horizontal="center" readingOrder="0" shrinkToFit="0" vertical="center" wrapText="0"/>
    </xf>
    <xf borderId="21" fillId="5" fontId="9" numFmtId="0" xfId="0" applyAlignment="1" applyBorder="1" applyFill="1" applyFont="1">
      <alignment readingOrder="0" vertical="center"/>
    </xf>
    <xf borderId="1" fillId="0" fontId="8" numFmtId="0" xfId="0" applyAlignment="1" applyBorder="1" applyFont="1">
      <alignment horizontal="center" readingOrder="0" shrinkToFit="0" vertical="center" wrapText="0"/>
    </xf>
    <xf borderId="1" fillId="0" fontId="8" numFmtId="0" xfId="0" applyAlignment="1" applyBorder="1" applyFont="1">
      <alignment horizontal="left" readingOrder="0" shrinkToFit="0" vertical="center" wrapText="0"/>
    </xf>
    <xf borderId="22" fillId="0" fontId="1" numFmtId="165" xfId="0" applyAlignment="1" applyBorder="1" applyFont="1" applyNumberFormat="1">
      <alignment readingOrder="0"/>
    </xf>
    <xf borderId="1" fillId="0" fontId="8" numFmtId="9" xfId="0" applyAlignment="1" applyBorder="1" applyFont="1" applyNumberFormat="1">
      <alignment horizontal="left" readingOrder="0" shrinkToFit="0" vertical="center" wrapText="0"/>
    </xf>
    <xf borderId="23" fillId="0" fontId="1" numFmtId="0" xfId="0" applyAlignment="1" applyBorder="1" applyFont="1">
      <alignment readingOrder="0"/>
    </xf>
    <xf borderId="1" fillId="0" fontId="8" numFmtId="164" xfId="0" applyAlignment="1" applyBorder="1" applyFont="1" applyNumberFormat="1">
      <alignment horizontal="left" readingOrder="0" shrinkToFit="0" vertical="center" wrapText="0"/>
    </xf>
    <xf borderId="24" fillId="0" fontId="1" numFmtId="0" xfId="0" applyAlignment="1" applyBorder="1" applyFont="1">
      <alignment readingOrder="0"/>
    </xf>
    <xf borderId="14" fillId="8" fontId="8" numFmtId="0" xfId="0" applyAlignment="1" applyBorder="1" applyFill="1" applyFont="1">
      <alignment horizontal="center" readingOrder="0" shrinkToFit="0" vertical="center" wrapText="0"/>
    </xf>
    <xf borderId="15" fillId="8" fontId="8" numFmtId="0" xfId="0" applyAlignment="1" applyBorder="1" applyFill="1" applyFont="1">
      <alignment horizontal="center" readingOrder="0" shrinkToFit="0" vertical="center" wrapText="0"/>
    </xf>
    <xf borderId="16" fillId="8" fontId="8" numFmtId="0" xfId="0" applyAlignment="1" applyBorder="1" applyFill="1" applyFont="1">
      <alignment horizontal="center" readingOrder="0" shrinkToFit="0" vertical="center" wrapText="0"/>
    </xf>
    <xf borderId="16" fillId="8" fontId="8" numFmtId="3" xfId="0" applyAlignment="1" applyBorder="1" applyFill="1" applyFont="1" applyNumberFormat="1">
      <alignment horizontal="center" readingOrder="0" shrinkToFit="0" vertical="center" wrapText="0"/>
    </xf>
    <xf borderId="16" fillId="8" fontId="8" numFmtId="165" xfId="0" applyAlignment="1" applyBorder="1" applyFill="1" applyFont="1" applyNumberFormat="1">
      <alignment horizontal="center" readingOrder="0" shrinkToFit="0" vertical="center" wrapText="0"/>
    </xf>
    <xf borderId="25" fillId="5" fontId="9" numFmtId="0" xfId="0" applyAlignment="1" applyBorder="1" applyFill="1" applyFont="1">
      <alignment readingOrder="0" vertical="center"/>
    </xf>
    <xf borderId="16" fillId="8" fontId="8" numFmtId="3" xfId="0" applyAlignment="1" applyBorder="1" applyFill="1" applyFont="1" applyNumberFormat="1">
      <alignment horizontal="right" readingOrder="0" shrinkToFit="0" vertical="center" wrapText="0"/>
    </xf>
    <xf borderId="26" fillId="0" fontId="1" numFmtId="0" xfId="0" applyAlignment="1" applyBorder="1" applyFont="1">
      <alignment readingOrder="0"/>
    </xf>
    <xf borderId="16" fillId="8" fontId="8" numFmtId="169" xfId="0" applyAlignment="1" applyBorder="1" applyFill="1" applyFont="1" applyNumberFormat="1">
      <alignment horizontal="right" readingOrder="0" shrinkToFit="0" vertical="center" wrapText="0"/>
    </xf>
    <xf borderId="26" fillId="0" fontId="1" numFmtId="0" xfId="0" applyBorder="1" applyFont="1"/>
    <xf borderId="26" fillId="5" fontId="9" numFmtId="0" xfId="0" applyAlignment="1" applyBorder="1" applyFill="1" applyFont="1">
      <alignment readingOrder="0" vertical="center"/>
    </xf>
    <xf borderId="26" fillId="0" fontId="11" numFmtId="0" xfId="0" applyAlignment="1" applyBorder="1" applyFont="1">
      <alignment readingOrder="0" vertical="center"/>
    </xf>
    <xf borderId="27" fillId="0" fontId="11" numFmtId="0" xfId="0" applyAlignment="1" applyBorder="1" applyFont="1">
      <alignment readingOrder="0" vertical="center"/>
    </xf>
    <xf borderId="28" fillId="9" fontId="12" numFmtId="0" xfId="0" applyAlignment="1" applyBorder="1" applyFill="1" applyFont="1">
      <alignment readingOrder="0" vertical="center"/>
    </xf>
    <xf borderId="29" fillId="0" fontId="11" numFmtId="0" xfId="0" applyAlignment="1" applyBorder="1" applyFont="1">
      <alignment readingOrder="0" vertical="center"/>
    </xf>
    <xf borderId="12" fillId="5" fontId="9" numFmtId="0" xfId="0" applyAlignment="1" applyBorder="1" applyFill="1" applyFont="1">
      <alignment horizontal="left" readingOrder="0" vertical="center"/>
    </xf>
    <xf borderId="30" fillId="10" fontId="13" numFmtId="0" xfId="0" applyAlignment="1" applyBorder="1" applyFill="1" applyFont="1">
      <alignment horizontal="left" readingOrder="0" vertical="center"/>
    </xf>
    <xf borderId="23" fillId="0" fontId="6" numFmtId="0" xfId="0" applyBorder="1" applyFont="1"/>
    <xf borderId="17" fillId="5" fontId="9" numFmtId="0" xfId="0" applyAlignment="1" applyBorder="1" applyFill="1" applyFont="1">
      <alignment horizontal="left" readingOrder="0" vertical="center"/>
    </xf>
    <xf borderId="18" fillId="10" fontId="13" numFmtId="0" xfId="0" applyAlignment="1" applyBorder="1" applyFill="1" applyFont="1">
      <alignment horizontal="left" readingOrder="0" vertical="center"/>
    </xf>
    <xf borderId="30" fillId="0" fontId="11" numFmtId="0" xfId="0" applyAlignment="1" applyBorder="1" applyFont="1">
      <alignment readingOrder="0" vertical="center"/>
    </xf>
    <xf borderId="0" fillId="6" fontId="2" numFmtId="0" xfId="0" applyAlignment="1" applyFill="1" applyFont="1">
      <alignment shrinkToFit="0" vertical="center" wrapText="0"/>
    </xf>
    <xf borderId="14" fillId="0" fontId="8" numFmtId="0" xfId="0" applyAlignment="1" applyBorder="1" applyFont="1">
      <alignment readingOrder="0" shrinkToFit="0" vertical="center" wrapText="0"/>
    </xf>
    <xf borderId="16" fillId="0" fontId="8" numFmtId="0" xfId="0" applyAlignment="1" applyBorder="1" applyFont="1">
      <alignment readingOrder="0" shrinkToFit="0" vertical="center" wrapText="0"/>
    </xf>
    <xf borderId="16" fillId="0" fontId="8" numFmtId="0" xfId="0" applyAlignment="1" applyBorder="1" applyFont="1">
      <alignment horizontal="right" readingOrder="0" shrinkToFit="0" vertical="center" wrapText="0"/>
    </xf>
    <xf borderId="16" fillId="0" fontId="8" numFmtId="0" xfId="0" applyAlignment="1" applyBorder="1" applyFont="1">
      <alignment shrinkToFit="0" vertical="center" wrapText="0"/>
    </xf>
    <xf borderId="31" fillId="0" fontId="8" numFmtId="0" xfId="0" applyAlignment="1" applyBorder="1" applyFont="1">
      <alignment horizontal="center" readingOrder="0" shrinkToFit="0" vertical="center" wrapText="0"/>
    </xf>
    <xf borderId="32" fillId="0" fontId="8" numFmtId="0" xfId="0" applyAlignment="1" applyBorder="1" applyFont="1">
      <alignment horizontal="center" readingOrder="0" shrinkToFit="0" vertical="center" wrapText="0"/>
    </xf>
    <xf borderId="33" fillId="0" fontId="8" numFmtId="0" xfId="0" applyAlignment="1" applyBorder="1" applyFont="1">
      <alignment horizontal="center" readingOrder="0" shrinkToFit="0" vertical="center" wrapText="0"/>
    </xf>
    <xf borderId="33" fillId="0" fontId="8" numFmtId="3" xfId="0" applyAlignment="1" applyBorder="1" applyFont="1" applyNumberFormat="1">
      <alignment horizontal="center" readingOrder="0" shrinkToFit="0" vertical="center" wrapText="0"/>
    </xf>
    <xf borderId="34" fillId="0" fontId="11" numFmtId="0" xfId="0" applyAlignment="1" applyBorder="1" applyFont="1">
      <alignment readingOrder="0" vertical="center"/>
    </xf>
    <xf borderId="35" fillId="0" fontId="6" numFmtId="0" xfId="0" applyBorder="1" applyFont="1"/>
    <xf borderId="33" fillId="0" fontId="8" numFmtId="165" xfId="0" applyAlignment="1" applyBorder="1" applyFont="1" applyNumberFormat="1">
      <alignment horizontal="center" readingOrder="0" shrinkToFit="0" vertical="center" wrapText="0"/>
    </xf>
    <xf borderId="33" fillId="0" fontId="8" numFmtId="3" xfId="0" applyAlignment="1" applyBorder="1" applyFont="1" applyNumberFormat="1">
      <alignment horizontal="right" readingOrder="0" shrinkToFit="0" vertical="center" wrapText="0"/>
    </xf>
    <xf borderId="21" fillId="11" fontId="14" numFmtId="0" xfId="0" applyAlignment="1" applyBorder="1" applyFill="1" applyFont="1">
      <alignment horizontal="center" readingOrder="0" vertical="center"/>
    </xf>
    <xf borderId="30" fillId="11" fontId="14" numFmtId="0" xfId="0" applyAlignment="1" applyBorder="1" applyFill="1" applyFont="1">
      <alignment horizontal="center" readingOrder="0" vertical="center"/>
    </xf>
    <xf borderId="33" fillId="0" fontId="8" numFmtId="169" xfId="0" applyAlignment="1" applyBorder="1" applyFont="1" applyNumberFormat="1">
      <alignment horizontal="right" readingOrder="0" shrinkToFit="0" vertical="center" wrapText="0"/>
    </xf>
    <xf borderId="36" fillId="0" fontId="6" numFmtId="0" xfId="0" applyBorder="1" applyFont="1"/>
    <xf borderId="37" fillId="0" fontId="8" numFmtId="0" xfId="0" applyAlignment="1" applyBorder="1" applyFont="1">
      <alignment horizontal="center" readingOrder="0" shrinkToFit="0" vertical="center" wrapText="0"/>
    </xf>
    <xf borderId="8" fillId="0" fontId="8" numFmtId="0" xfId="0" applyAlignment="1" applyBorder="1" applyFont="1">
      <alignment horizontal="center" readingOrder="0" shrinkToFit="0" vertical="center" wrapText="0"/>
    </xf>
    <xf borderId="8" fillId="0" fontId="8" numFmtId="0" xfId="0" applyAlignment="1" applyBorder="1" applyFont="1">
      <alignment horizontal="left" readingOrder="0" shrinkToFit="0" vertical="center" wrapText="0"/>
    </xf>
    <xf borderId="8" fillId="0" fontId="8" numFmtId="3" xfId="0" applyAlignment="1" applyBorder="1" applyFont="1" applyNumberFormat="1">
      <alignment horizontal="right" readingOrder="0" shrinkToFit="0" vertical="center" wrapText="0"/>
    </xf>
    <xf borderId="21" fillId="0" fontId="15" numFmtId="166" xfId="0" applyAlignment="1" applyBorder="1" applyFont="1" applyNumberFormat="1">
      <alignment horizontal="center" readingOrder="0" vertical="center"/>
    </xf>
    <xf borderId="8" fillId="0" fontId="8" numFmtId="165" xfId="0" applyAlignment="1" applyBorder="1" applyFont="1" applyNumberFormat="1">
      <alignment horizontal="center" readingOrder="0" shrinkToFit="0" vertical="center" wrapText="0"/>
    </xf>
    <xf borderId="8" fillId="0" fontId="8" numFmtId="170" xfId="0" applyAlignment="1" applyBorder="1" applyFont="1" applyNumberFormat="1">
      <alignment horizontal="center" readingOrder="0" shrinkToFit="0" vertical="center" wrapText="0"/>
    </xf>
    <xf borderId="1" fillId="0" fontId="8" numFmtId="3" xfId="0" applyAlignment="1" applyBorder="1" applyFont="1" applyNumberFormat="1">
      <alignment horizontal="right" readingOrder="0" shrinkToFit="0" vertical="center" wrapText="0"/>
    </xf>
    <xf borderId="1" fillId="0" fontId="8" numFmtId="165" xfId="0" applyAlignment="1" applyBorder="1" applyFont="1" applyNumberFormat="1">
      <alignment horizontal="center" readingOrder="0" shrinkToFit="0" vertical="center" wrapText="0"/>
    </xf>
    <xf borderId="30" fillId="0" fontId="15" numFmtId="166" xfId="0" applyAlignment="1" applyBorder="1" applyFont="1" applyNumberFormat="1">
      <alignment horizontal="center" readingOrder="0" vertical="center"/>
    </xf>
    <xf borderId="1" fillId="0" fontId="8" numFmtId="170" xfId="0" applyAlignment="1" applyBorder="1" applyFont="1" applyNumberFormat="1">
      <alignment horizontal="center" readingOrder="0" shrinkToFit="0" vertical="center" wrapText="0"/>
    </xf>
    <xf borderId="30" fillId="0" fontId="15" numFmtId="3" xfId="0" applyAlignment="1" applyBorder="1" applyFont="1" applyNumberFormat="1">
      <alignment horizontal="center" vertical="center"/>
    </xf>
    <xf borderId="21" fillId="5" fontId="16" numFmtId="0" xfId="0" applyAlignment="1" applyBorder="1" applyFill="1" applyFont="1">
      <alignment horizontal="center" readingOrder="0" vertical="center"/>
    </xf>
    <xf borderId="30" fillId="5" fontId="16" numFmtId="0" xfId="0" applyAlignment="1" applyBorder="1" applyFill="1" applyFont="1">
      <alignment horizontal="center" readingOrder="0" vertical="center"/>
    </xf>
    <xf borderId="31" fillId="0" fontId="8" numFmtId="0" xfId="0" applyAlignment="1" applyBorder="1" applyFont="1">
      <alignment readingOrder="0" shrinkToFit="0" vertical="center" wrapText="0"/>
    </xf>
    <xf borderId="33" fillId="0" fontId="8" numFmtId="0" xfId="0" applyAlignment="1" applyBorder="1" applyFont="1">
      <alignment readingOrder="0" shrinkToFit="0" vertical="center" wrapText="0"/>
    </xf>
    <xf borderId="33" fillId="0" fontId="8" numFmtId="0" xfId="0" applyAlignment="1" applyBorder="1" applyFont="1">
      <alignment horizontal="right" readingOrder="0" shrinkToFit="0" vertical="center" wrapText="0"/>
    </xf>
    <xf borderId="0" fillId="0" fontId="1" numFmtId="0" xfId="0" applyAlignment="1" applyFont="1">
      <alignment shrinkToFit="0" wrapText="0"/>
    </xf>
    <xf borderId="38" fillId="10" fontId="17" numFmtId="3" xfId="0" applyAlignment="1" applyBorder="1" applyFill="1" applyFont="1" applyNumberFormat="1">
      <alignment horizontal="center" readingOrder="0" vertical="center"/>
    </xf>
    <xf borderId="34" fillId="10" fontId="17" numFmtId="3" xfId="0" applyAlignment="1" applyBorder="1" applyFill="1" applyFont="1" applyNumberFormat="1">
      <alignment horizontal="center" vertical="center"/>
    </xf>
    <xf borderId="34" fillId="10" fontId="1" numFmtId="0" xfId="0" applyBorder="1" applyFill="1" applyFont="1"/>
    <xf borderId="34" fillId="10" fontId="18" numFmtId="0" xfId="0" applyAlignment="1" applyBorder="1" applyFill="1" applyFont="1">
      <alignment horizontal="center" vertical="center"/>
    </xf>
    <xf borderId="39" fillId="0" fontId="6" numFmtId="0" xfId="0" applyBorder="1" applyFont="1"/>
    <xf borderId="40" fillId="12" fontId="19" numFmtId="0" xfId="0" applyAlignment="1" applyBorder="1" applyFill="1" applyFont="1">
      <alignment horizontal="center" readingOrder="0" vertical="center"/>
    </xf>
    <xf borderId="41" fillId="12" fontId="19" numFmtId="0" xfId="0" applyAlignment="1" applyBorder="1" applyFill="1" applyFont="1">
      <alignment horizontal="center" readingOrder="0" vertical="center"/>
    </xf>
    <xf borderId="0" fillId="12" fontId="19" numFmtId="0" xfId="0" applyAlignment="1" applyFill="1" applyFont="1">
      <alignment horizontal="center" vertical="center"/>
    </xf>
    <xf borderId="42" fillId="4" fontId="5" numFmtId="0" xfId="0" applyAlignment="1" applyBorder="1" applyFill="1" applyFont="1">
      <alignment horizontal="center" readingOrder="0" vertical="center"/>
    </xf>
    <xf borderId="43" fillId="0" fontId="6" numFmtId="0" xfId="0" applyBorder="1" applyFont="1"/>
    <xf borderId="44" fillId="0" fontId="6" numFmtId="0" xfId="0" applyBorder="1" applyFont="1"/>
    <xf borderId="45" fillId="4" fontId="3" numFmtId="3" xfId="0" applyAlignment="1" applyBorder="1" applyFill="1" applyFont="1" applyNumberFormat="1">
      <alignment horizontal="center" readingOrder="0" vertical="center"/>
    </xf>
    <xf borderId="46" fillId="4" fontId="3" numFmtId="3" xfId="0" applyAlignment="1" applyBorder="1" applyFill="1" applyFont="1" applyNumberFormat="1">
      <alignment horizontal="center" readingOrder="0" vertical="center"/>
    </xf>
    <xf borderId="47" fillId="4" fontId="3" numFmtId="3" xfId="0" applyAlignment="1" applyBorder="1" applyFill="1" applyFont="1" applyNumberFormat="1">
      <alignment horizontal="center" readingOrder="0" vertical="center"/>
    </xf>
    <xf borderId="48" fillId="0" fontId="6" numFmtId="0" xfId="0" applyBorder="1" applyFont="1"/>
    <xf borderId="49" fillId="0" fontId="6" numFmtId="0" xfId="0" applyBorder="1" applyFont="1"/>
    <xf borderId="50" fillId="13" fontId="20" numFmtId="0" xfId="0" applyAlignment="1" applyBorder="1" applyFill="1" applyFont="1">
      <alignment horizontal="left" readingOrder="0" vertical="center"/>
    </xf>
    <xf borderId="17" fillId="10" fontId="21" numFmtId="0" xfId="0" applyAlignment="1" applyBorder="1" applyFill="1" applyFont="1">
      <alignment horizontal="left" readingOrder="0" vertical="center"/>
    </xf>
    <xf borderId="17" fillId="10" fontId="22" numFmtId="0" xfId="0" applyAlignment="1" applyBorder="1" applyFill="1" applyFont="1">
      <alignment horizontal="left" vertical="center"/>
    </xf>
    <xf borderId="30" fillId="10" fontId="23" numFmtId="0" xfId="0" applyAlignment="1" applyBorder="1" applyFill="1" applyFont="1">
      <alignment horizontal="left" readingOrder="0" vertical="center"/>
    </xf>
    <xf borderId="17" fillId="10" fontId="24" numFmtId="0" xfId="0" applyAlignment="1" applyBorder="1" applyFill="1" applyFont="1">
      <alignment horizontal="center" readingOrder="0" vertical="center"/>
    </xf>
    <xf borderId="51" fillId="14" fontId="25" numFmtId="0" xfId="0" applyAlignment="1" applyBorder="1" applyFill="1" applyFont="1">
      <alignment horizontal="left" readingOrder="0" vertical="center"/>
    </xf>
    <xf borderId="0" fillId="0" fontId="1" numFmtId="0" xfId="0" applyFont="1"/>
    <xf borderId="17" fillId="5" fontId="26" numFmtId="0" xfId="0" applyAlignment="1" applyBorder="1" applyFill="1" applyFont="1">
      <alignment horizontal="left" vertical="center"/>
    </xf>
    <xf borderId="30" fillId="5" fontId="23" numFmtId="0" xfId="0" applyAlignment="1" applyBorder="1" applyFill="1" applyFont="1">
      <alignment horizontal="left" readingOrder="0" vertical="center"/>
    </xf>
    <xf borderId="17" fillId="5" fontId="24" numFmtId="0" xfId="0" applyAlignment="1" applyBorder="1" applyFill="1" applyFont="1">
      <alignment horizontal="center" readingOrder="0" vertical="center"/>
    </xf>
    <xf borderId="52" fillId="15" fontId="27" numFmtId="0" xfId="0" applyAlignment="1" applyBorder="1" applyFill="1" applyFont="1">
      <alignment horizontal="left" readingOrder="0" vertical="center"/>
    </xf>
    <xf borderId="53" fillId="16" fontId="28" numFmtId="0" xfId="0" applyAlignment="1" applyBorder="1" applyFill="1" applyFont="1">
      <alignment horizontal="left" readingOrder="0" vertical="center"/>
    </xf>
    <xf borderId="17" fillId="5" fontId="29" numFmtId="0" xfId="0" applyAlignment="1" applyBorder="1" applyFill="1" applyFont="1">
      <alignment horizontal="left" readingOrder="0" vertical="center"/>
    </xf>
    <xf borderId="54" fillId="17" fontId="30" numFmtId="0" xfId="0" applyAlignment="1" applyBorder="1" applyFill="1" applyFont="1">
      <alignment horizontal="left" readingOrder="0" vertical="center"/>
    </xf>
    <xf borderId="55" fillId="18" fontId="31" numFmtId="0" xfId="0" applyAlignment="1" applyBorder="1" applyFill="1" applyFont="1">
      <alignment horizontal="left" readingOrder="0" vertical="center"/>
    </xf>
    <xf borderId="56" fillId="19" fontId="32" numFmtId="0" xfId="0" applyAlignment="1" applyBorder="1" applyFill="1" applyFont="1">
      <alignment horizontal="left" readingOrder="0" vertical="center"/>
    </xf>
    <xf borderId="57" fillId="10" fontId="33" numFmtId="0" xfId="0" applyAlignment="1" applyBorder="1" applyFill="1" applyFont="1">
      <alignment horizontal="left" vertical="center"/>
    </xf>
    <xf borderId="58" fillId="10" fontId="23" numFmtId="0" xfId="0" applyAlignment="1" applyBorder="1" applyFill="1" applyFont="1">
      <alignment horizontal="left" readingOrder="0" vertical="center"/>
    </xf>
    <xf borderId="59" fillId="0" fontId="6" numFmtId="0" xfId="0" applyBorder="1" applyFont="1"/>
    <xf borderId="57" fillId="10" fontId="24" numFmtId="0" xfId="0" applyAlignment="1" applyBorder="1" applyFill="1" applyFont="1">
      <alignment horizontal="center" readingOrder="0" vertical="center"/>
    </xf>
    <xf borderId="60" fillId="0" fontId="34" numFmtId="0" xfId="0" applyAlignment="1" applyBorder="1" applyFont="1">
      <alignment readingOrder="0" vertical="center"/>
    </xf>
    <xf borderId="17" fillId="0" fontId="35" numFmtId="0" xfId="0" applyAlignment="1" applyBorder="1" applyFont="1">
      <alignment vertical="center"/>
    </xf>
    <xf borderId="17" fillId="0" fontId="11" numFmtId="0" xfId="0" applyAlignment="1" applyBorder="1" applyFont="1">
      <alignment vertical="center"/>
    </xf>
    <xf borderId="61" fillId="0" fontId="11" numFmtId="0" xfId="0" applyAlignment="1" applyBorder="1" applyFont="1">
      <alignment readingOrder="0" vertical="center"/>
    </xf>
    <xf borderId="62" fillId="0" fontId="34" numFmtId="0" xfId="0" applyAlignment="1" applyBorder="1" applyFont="1">
      <alignment readingOrder="0" vertical="center"/>
    </xf>
    <xf borderId="63" fillId="0" fontId="35" numFmtId="0" xfId="0" applyAlignment="1" applyBorder="1" applyFont="1">
      <alignment vertical="center"/>
    </xf>
    <xf borderId="63" fillId="0" fontId="11" numFmtId="0" xfId="0" applyAlignment="1" applyBorder="1" applyFont="1">
      <alignment vertical="center"/>
    </xf>
    <xf borderId="63" fillId="0" fontId="11" numFmtId="0" xfId="0" applyAlignment="1" applyBorder="1" applyFont="1">
      <alignment readingOrder="0" vertical="center"/>
    </xf>
    <xf borderId="64" fillId="0" fontId="11" numFmtId="0" xfId="0" applyAlignment="1" applyBorder="1" applyFont="1">
      <alignment readingOrder="0" vertical="center"/>
    </xf>
    <xf borderId="0" fillId="0" fontId="8" numFmtId="0" xfId="0" applyAlignment="1" applyFont="1">
      <alignment horizontal="center" shrinkToFit="0" vertical="center" wrapText="0"/>
    </xf>
    <xf borderId="0" fillId="0" fontId="8" numFmtId="0" xfId="0" applyAlignment="1" applyFont="1">
      <alignment horizontal="left" shrinkToFit="0" vertical="center" wrapText="0"/>
    </xf>
    <xf borderId="0" fillId="0" fontId="8" numFmtId="0" xfId="0" applyAlignment="1" applyFont="1">
      <alignment horizontal="right" shrinkToFit="0" vertical="center" wrapText="0"/>
    </xf>
    <xf borderId="0" fillId="0" fontId="8" numFmtId="165" xfId="0" applyAlignment="1" applyFont="1" applyNumberFormat="1">
      <alignment horizontal="center" shrinkToFit="0" vertical="center" wrapText="0"/>
    </xf>
    <xf borderId="0" fillId="0" fontId="8" numFmtId="1" xfId="0" applyAlignment="1" applyFont="1" applyNumberFormat="1">
      <alignment horizontal="center" shrinkToFit="0" vertical="center" wrapText="0"/>
    </xf>
    <xf borderId="1" fillId="3" fontId="3" numFmtId="0" xfId="0" applyAlignment="1" applyBorder="1" applyFill="1" applyFont="1">
      <alignment horizontal="center" readingOrder="0" shrinkToFit="0" vertical="center" wrapText="0"/>
    </xf>
    <xf borderId="1" fillId="3" fontId="4" numFmtId="0" xfId="0" applyAlignment="1" applyBorder="1" applyFill="1" applyFont="1">
      <alignment horizontal="center" readingOrder="0" shrinkToFit="0" vertical="center" wrapText="0"/>
    </xf>
    <xf borderId="1" fillId="3" fontId="4" numFmtId="0" xfId="0" applyAlignment="1" applyBorder="1" applyFill="1" applyFont="1">
      <alignment horizontal="center" readingOrder="0" shrinkToFit="0" vertical="center" wrapText="0"/>
    </xf>
    <xf borderId="1" fillId="3" fontId="5" numFmtId="0" xfId="0" applyAlignment="1" applyBorder="1" applyFill="1" applyFont="1">
      <alignment horizontal="center" readingOrder="0" shrinkToFit="0" vertical="center" wrapText="0"/>
    </xf>
    <xf borderId="0" fillId="3" fontId="2" numFmtId="0" xfId="0" applyAlignment="1" applyFill="1" applyFont="1">
      <alignment shrinkToFit="0" wrapText="0"/>
    </xf>
    <xf borderId="1" fillId="0" fontId="8" numFmtId="0" xfId="0" applyAlignment="1" applyBorder="1" applyFont="1">
      <alignment readingOrder="0" shrinkToFit="0" vertical="center" wrapText="0"/>
    </xf>
    <xf borderId="1" fillId="0" fontId="8" numFmtId="171" xfId="0" applyAlignment="1" applyBorder="1" applyFont="1" applyNumberFormat="1">
      <alignment horizontal="center" readingOrder="0" shrinkToFit="0" vertical="center" wrapText="0"/>
    </xf>
    <xf borderId="1" fillId="0" fontId="8" numFmtId="164" xfId="0" applyAlignment="1" applyBorder="1" applyFont="1" applyNumberFormat="1">
      <alignment readingOrder="0" shrinkToFit="0" vertical="center" wrapText="0"/>
    </xf>
    <xf borderId="1" fillId="20" fontId="8" numFmtId="0" xfId="0" applyAlignment="1" applyBorder="1" applyFill="1" applyFont="1">
      <alignment horizontal="center" readingOrder="0" shrinkToFit="0" vertical="center" wrapText="0"/>
    </xf>
    <xf borderId="1" fillId="20" fontId="8" numFmtId="0" xfId="0" applyAlignment="1" applyBorder="1" applyFill="1" applyFont="1">
      <alignment readingOrder="0" shrinkToFit="0" vertical="center" wrapText="0"/>
    </xf>
    <xf borderId="1" fillId="20" fontId="8" numFmtId="171" xfId="0" applyAlignment="1" applyBorder="1" applyFill="1" applyFont="1" applyNumberFormat="1">
      <alignment horizontal="center" readingOrder="0" shrinkToFit="0" vertical="center" wrapText="0"/>
    </xf>
    <xf borderId="1" fillId="20" fontId="8" numFmtId="3" xfId="0" applyAlignment="1" applyBorder="1" applyFill="1" applyFont="1" applyNumberFormat="1">
      <alignment horizontal="right" readingOrder="0" shrinkToFit="0" vertical="center" wrapText="0"/>
    </xf>
    <xf borderId="1" fillId="20" fontId="8" numFmtId="164" xfId="0" applyAlignment="1" applyBorder="1" applyFill="1" applyFont="1" applyNumberFormat="1">
      <alignment readingOrder="0" shrinkToFit="0" vertical="center" wrapText="0"/>
    </xf>
    <xf borderId="1" fillId="0" fontId="8" numFmtId="172" xfId="0" applyAlignment="1" applyBorder="1" applyFont="1" applyNumberFormat="1">
      <alignment horizontal="right" readingOrder="0" shrinkToFit="0" vertical="center" wrapText="0"/>
    </xf>
    <xf borderId="1" fillId="0" fontId="8" numFmtId="166" xfId="0" applyAlignment="1" applyBorder="1" applyFont="1" applyNumberFormat="1">
      <alignment horizontal="right" readingOrder="0" shrinkToFit="0" vertical="center" wrapText="0"/>
    </xf>
    <xf borderId="1" fillId="0" fontId="8" numFmtId="9" xfId="0" applyAlignment="1" applyBorder="1" applyFont="1" applyNumberFormat="1">
      <alignment readingOrder="0" shrinkToFit="0" vertical="center" wrapText="0"/>
    </xf>
    <xf borderId="1" fillId="0" fontId="8" numFmtId="165" xfId="0" applyAlignment="1" applyBorder="1" applyFont="1" applyNumberFormat="1">
      <alignment horizontal="center" shrinkToFit="0" vertical="center" wrapText="0"/>
    </xf>
    <xf borderId="5" fillId="6" fontId="2" numFmtId="0" xfId="0" applyAlignment="1" applyBorder="1" applyFill="1" applyFont="1">
      <alignment readingOrder="0" shrinkToFit="0" vertical="center" wrapText="0"/>
    </xf>
    <xf borderId="7" fillId="6" fontId="2" numFmtId="0" xfId="0" applyAlignment="1" applyBorder="1" applyFill="1" applyFont="1">
      <alignment readingOrder="0" shrinkToFit="0" vertical="center" wrapText="0"/>
    </xf>
    <xf borderId="7" fillId="6" fontId="2" numFmtId="0" xfId="0" applyAlignment="1" applyBorder="1" applyFill="1" applyFont="1">
      <alignment readingOrder="0" shrinkToFit="0" vertical="center" wrapText="0"/>
    </xf>
    <xf borderId="11" fillId="6" fontId="2" numFmtId="0" xfId="0" applyAlignment="1" applyBorder="1" applyFill="1" applyFont="1">
      <alignment readingOrder="0" shrinkToFit="0" vertical="center" wrapText="0"/>
    </xf>
    <xf borderId="14" fillId="0" fontId="1" numFmtId="0" xfId="0" applyAlignment="1" applyBorder="1" applyFont="1">
      <alignment readingOrder="0" shrinkToFit="0" vertical="top" wrapText="1"/>
    </xf>
    <xf borderId="16" fillId="0" fontId="1" numFmtId="0" xfId="0" applyAlignment="1" applyBorder="1" applyFont="1">
      <alignment readingOrder="0" shrinkToFit="0" vertical="top" wrapText="1"/>
    </xf>
    <xf borderId="16" fillId="0" fontId="1" numFmtId="0" xfId="0" applyAlignment="1" applyBorder="1" applyFont="1">
      <alignment horizontal="center" readingOrder="0" shrinkToFit="0" vertical="top" wrapText="1"/>
    </xf>
    <xf borderId="16" fillId="0" fontId="1" numFmtId="0" xfId="0" applyAlignment="1" applyBorder="1" applyFont="1">
      <alignment readingOrder="0"/>
    </xf>
    <xf borderId="16" fillId="0" fontId="1" numFmtId="164" xfId="0" applyAlignment="1" applyBorder="1" applyFont="1" applyNumberFormat="1">
      <alignment readingOrder="0"/>
    </xf>
    <xf borderId="20" fillId="0" fontId="1" numFmtId="165" xfId="0" applyAlignment="1" applyBorder="1" applyFont="1" applyNumberFormat="1">
      <alignment readingOrder="0"/>
    </xf>
    <xf borderId="65" fillId="3" fontId="2" numFmtId="0" xfId="0" applyAlignment="1" applyBorder="1" applyFill="1" applyFont="1">
      <alignment horizontal="left" shrinkToFit="0" vertical="center" wrapText="0"/>
    </xf>
    <xf borderId="1" fillId="10" fontId="8" numFmtId="0" xfId="0" applyAlignment="1" applyBorder="1" applyFill="1" applyFont="1">
      <alignment horizontal="center" readingOrder="0" shrinkToFit="0" vertical="center" wrapText="0"/>
    </xf>
    <xf borderId="1" fillId="10" fontId="8" numFmtId="0" xfId="0" applyAlignment="1" applyBorder="1" applyFill="1" applyFont="1">
      <alignment horizontal="left" readingOrder="0" shrinkToFit="0" vertical="center" wrapText="0"/>
    </xf>
    <xf borderId="1" fillId="0" fontId="8" numFmtId="164" xfId="0" applyAlignment="1" applyBorder="1" applyFont="1" applyNumberFormat="1">
      <alignment horizontal="center" readingOrder="0" shrinkToFit="0" vertical="center" wrapText="0"/>
    </xf>
    <xf borderId="0" fillId="0" fontId="8" numFmtId="0" xfId="0" applyAlignment="1" applyFont="1">
      <alignment horizontal="left" shrinkToFit="0" vertical="center" wrapText="0"/>
    </xf>
    <xf borderId="1" fillId="21" fontId="8" numFmtId="0" xfId="0" applyAlignment="1" applyBorder="1" applyFill="1" applyFont="1">
      <alignment horizontal="center" readingOrder="0" shrinkToFit="0" vertical="center" wrapText="0"/>
    </xf>
    <xf borderId="1" fillId="21" fontId="8" numFmtId="0" xfId="0" applyAlignment="1" applyBorder="1" applyFill="1" applyFont="1">
      <alignment horizontal="left" readingOrder="0" shrinkToFit="0" vertical="center" wrapText="0"/>
    </xf>
    <xf borderId="31" fillId="0" fontId="1" numFmtId="0" xfId="0" applyAlignment="1" applyBorder="1" applyFont="1">
      <alignment readingOrder="0" shrinkToFit="0" vertical="top" wrapText="1"/>
    </xf>
    <xf borderId="33" fillId="0" fontId="1" numFmtId="0" xfId="0" applyAlignment="1" applyBorder="1" applyFont="1">
      <alignment readingOrder="0" shrinkToFit="0" vertical="top" wrapText="1"/>
    </xf>
    <xf borderId="33" fillId="0" fontId="1" numFmtId="0" xfId="0" applyAlignment="1" applyBorder="1" applyFont="1">
      <alignment horizontal="center" readingOrder="0" shrinkToFit="0" vertical="top" wrapText="1"/>
    </xf>
    <xf borderId="33" fillId="0" fontId="1" numFmtId="0" xfId="0" applyAlignment="1" applyBorder="1" applyFont="1">
      <alignment readingOrder="0"/>
    </xf>
    <xf borderId="33" fillId="0" fontId="1" numFmtId="164" xfId="0" applyAlignment="1" applyBorder="1" applyFont="1" applyNumberFormat="1">
      <alignment readingOrder="0"/>
    </xf>
    <xf borderId="37" fillId="0" fontId="1" numFmtId="165" xfId="0" applyAlignment="1" applyBorder="1" applyFont="1" applyNumberFormat="1">
      <alignment readingOrder="0"/>
    </xf>
    <xf borderId="16" fillId="0" fontId="8" numFmtId="0" xfId="0" applyAlignment="1" applyBorder="1" applyFont="1">
      <alignment readingOrder="0" shrinkToFit="0" vertical="top" wrapText="1"/>
    </xf>
    <xf borderId="16" fillId="0" fontId="8" numFmtId="0" xfId="0" applyAlignment="1" applyBorder="1" applyFont="1">
      <alignment horizontal="center" readingOrder="0" shrinkToFit="0" vertical="top" wrapText="1"/>
    </xf>
    <xf borderId="16" fillId="0" fontId="8" numFmtId="0" xfId="0" applyAlignment="1" applyBorder="1" applyFont="1">
      <alignment shrinkToFit="0" vertical="top" wrapText="1"/>
    </xf>
    <xf borderId="16" fillId="0" fontId="8" numFmtId="164" xfId="0" applyAlignment="1" applyBorder="1" applyFont="1" applyNumberFormat="1">
      <alignment readingOrder="0" shrinkToFit="0" vertical="top" wrapText="1"/>
    </xf>
    <xf borderId="16" fillId="0" fontId="8" numFmtId="165" xfId="0" applyAlignment="1" applyBorder="1" applyFont="1" applyNumberFormat="1">
      <alignment readingOrder="0" shrinkToFit="0" vertical="top" wrapText="1"/>
    </xf>
    <xf borderId="0" fillId="0" fontId="8" numFmtId="0" xfId="0" applyAlignment="1" applyFont="1">
      <alignment horizontal="center" readingOrder="0" shrinkToFit="0" vertical="center" wrapText="0"/>
    </xf>
    <xf borderId="0" fillId="0" fontId="8" numFmtId="0" xfId="0" applyAlignment="1" applyFont="1">
      <alignment horizontal="left" readingOrder="0" shrinkToFit="0" vertical="center" wrapText="0"/>
    </xf>
    <xf borderId="0" fillId="0" fontId="8" numFmtId="164" xfId="0" applyAlignment="1" applyFont="1" applyNumberFormat="1">
      <alignment horizontal="center" readingOrder="0" shrinkToFit="0" vertical="center" wrapText="0"/>
    </xf>
    <xf borderId="66" fillId="3" fontId="2" numFmtId="0" xfId="0" applyAlignment="1" applyBorder="1" applyFill="1" applyFont="1">
      <alignment horizontal="left" shrinkToFit="0" vertical="center" wrapText="0"/>
    </xf>
    <xf borderId="1" fillId="0" fontId="8" numFmtId="0" xfId="0" applyAlignment="1" applyBorder="1" applyFont="1">
      <alignment horizontal="right" readingOrder="0" shrinkToFit="0" vertical="center" wrapText="0"/>
    </xf>
    <xf borderId="1" fillId="0" fontId="8" numFmtId="3" xfId="0" applyAlignment="1" applyBorder="1" applyFont="1" applyNumberFormat="1">
      <alignment horizontal="left" readingOrder="0" shrinkToFit="0" vertical="center" wrapText="0"/>
    </xf>
    <xf borderId="1" fillId="0" fontId="8" numFmtId="165" xfId="0" applyAlignment="1" applyBorder="1" applyFont="1" applyNumberFormat="1">
      <alignment horizontal="center" readingOrder="0" shrinkToFit="0" vertical="center" wrapText="0"/>
    </xf>
    <xf borderId="1" fillId="0" fontId="8" numFmtId="165" xfId="0" applyAlignment="1" applyBorder="1" applyFont="1" applyNumberFormat="1">
      <alignment horizontal="left" readingOrder="0" shrinkToFit="0" vertical="center" wrapText="0"/>
    </xf>
    <xf borderId="67" fillId="0" fontId="8" numFmtId="0" xfId="0" applyAlignment="1" applyBorder="1" applyFont="1">
      <alignment horizontal="left" shrinkToFit="0" vertical="center" wrapText="0"/>
    </xf>
    <xf borderId="67" fillId="0" fontId="8" numFmtId="165" xfId="0" applyAlignment="1" applyBorder="1" applyFont="1" applyNumberFormat="1">
      <alignment horizontal="center" shrinkToFit="0" vertical="center" wrapText="0"/>
    </xf>
    <xf borderId="67" fillId="0" fontId="8" numFmtId="0" xfId="0" applyAlignment="1" applyBorder="1" applyFont="1">
      <alignment horizontal="left" vertical="center"/>
    </xf>
    <xf borderId="67" fillId="0" fontId="8" numFmtId="165" xfId="0" applyAlignment="1" applyBorder="1" applyFont="1" applyNumberFormat="1">
      <alignment horizontal="center" vertical="center"/>
    </xf>
    <xf borderId="0" fillId="0" fontId="8" numFmtId="0" xfId="0" applyFont="1"/>
    <xf borderId="1" fillId="0" fontId="8" numFmtId="0" xfId="0" applyAlignment="1" applyBorder="1" applyFont="1">
      <alignment readingOrder="0"/>
    </xf>
    <xf borderId="1" fillId="0" fontId="8" numFmtId="173" xfId="0" applyAlignment="1" applyBorder="1" applyFont="1" applyNumberFormat="1">
      <alignment readingOrder="0"/>
    </xf>
    <xf borderId="1" fillId="0" fontId="1" numFmtId="0" xfId="0" applyAlignment="1" applyBorder="1" applyFont="1">
      <alignment readingOrder="0"/>
    </xf>
    <xf borderId="1" fillId="0" fontId="1" numFmtId="165" xfId="0" applyAlignment="1" applyBorder="1" applyFont="1" applyNumberFormat="1">
      <alignment readingOrder="0"/>
    </xf>
    <xf borderId="0" fillId="0" fontId="8" numFmtId="164" xfId="0" applyAlignment="1" applyFont="1" applyNumberFormat="1">
      <alignment readingOrder="0"/>
    </xf>
    <xf borderId="67" fillId="0" fontId="8" numFmtId="0" xfId="0" applyAlignment="1" applyBorder="1" applyFont="1">
      <alignment horizontal="center" vertical="center"/>
    </xf>
    <xf borderId="8" fillId="0" fontId="7" numFmtId="0" xfId="0" applyAlignment="1" applyBorder="1" applyFont="1">
      <alignment horizontal="center" readingOrder="0" vertical="center"/>
    </xf>
    <xf borderId="8" fillId="0" fontId="7" numFmtId="0" xfId="0" applyAlignment="1" applyBorder="1" applyFont="1">
      <alignment horizontal="left" readingOrder="0" vertical="center"/>
    </xf>
    <xf borderId="8" fillId="0" fontId="7" numFmtId="0" xfId="0" applyAlignment="1" applyBorder="1" applyFont="1">
      <alignment horizontal="right" readingOrder="0" vertical="center"/>
    </xf>
    <xf borderId="8" fillId="0" fontId="7" numFmtId="164" xfId="0" applyAlignment="1" applyBorder="1" applyFont="1" applyNumberFormat="1">
      <alignment horizontal="center" readingOrder="0" vertical="center"/>
    </xf>
    <xf borderId="0" fillId="0" fontId="7" numFmtId="0" xfId="0" applyAlignment="1" applyFont="1">
      <alignment horizontal="left" readingOrder="0" vertical="center"/>
    </xf>
    <xf borderId="1" fillId="0" fontId="7" numFmtId="0" xfId="0" applyAlignment="1" applyBorder="1" applyFont="1">
      <alignment horizontal="center" readingOrder="0" vertical="center"/>
    </xf>
    <xf borderId="1" fillId="0" fontId="7" numFmtId="0" xfId="0" applyAlignment="1" applyBorder="1" applyFont="1">
      <alignment horizontal="left" readingOrder="0" vertical="center"/>
    </xf>
    <xf borderId="1" fillId="0" fontId="7" numFmtId="0" xfId="0" applyAlignment="1" applyBorder="1" applyFont="1">
      <alignment horizontal="right" readingOrder="0" vertical="center"/>
    </xf>
    <xf borderId="1" fillId="0" fontId="7" numFmtId="164" xfId="0" applyAlignment="1" applyBorder="1" applyFont="1" applyNumberFormat="1">
      <alignment horizontal="center" readingOrder="0" vertical="center"/>
    </xf>
    <xf borderId="0" fillId="0" fontId="7" numFmtId="0" xfId="0" applyAlignment="1" applyFont="1">
      <alignment horizontal="center" readingOrder="0" vertical="center"/>
    </xf>
    <xf borderId="0" fillId="0" fontId="8" numFmtId="0" xfId="0" applyAlignment="1" applyFont="1">
      <alignment horizontal="center" readingOrder="0" vertical="center"/>
    </xf>
    <xf borderId="0" fillId="0" fontId="8" numFmtId="0" xfId="0" applyAlignment="1" applyFont="1">
      <alignment horizontal="left" readingOrder="0" vertical="center"/>
    </xf>
    <xf borderId="0" fillId="0" fontId="7" numFmtId="0" xfId="0" applyAlignment="1" applyFont="1">
      <alignment horizontal="left" vertical="center"/>
    </xf>
    <xf borderId="0" fillId="0" fontId="7" numFmtId="0" xfId="0" applyAlignment="1" applyFont="1">
      <alignment horizontal="right" readingOrder="0" vertical="center"/>
    </xf>
    <xf borderId="0" fillId="21" fontId="7" numFmtId="0" xfId="0" applyAlignment="1" applyFill="1" applyFont="1">
      <alignment horizontal="center" readingOrder="0" vertical="center"/>
    </xf>
    <xf borderId="0" fillId="21" fontId="7" numFmtId="0" xfId="0" applyAlignment="1" applyFill="1" applyFont="1">
      <alignment horizontal="left" readingOrder="0" vertical="center"/>
    </xf>
    <xf borderId="0" fillId="21" fontId="7" numFmtId="0" xfId="0" applyAlignment="1" applyFill="1" applyFont="1">
      <alignment horizontal="left" vertical="center"/>
    </xf>
    <xf borderId="0" fillId="21" fontId="7" numFmtId="0" xfId="0" applyAlignment="1" applyFill="1" applyFont="1">
      <alignment horizontal="right" readingOrder="0" vertical="center"/>
    </xf>
    <xf borderId="0" fillId="0" fontId="8" numFmtId="0" xfId="0" applyAlignment="1" applyFont="1">
      <alignment horizontal="left" vertical="center"/>
    </xf>
    <xf borderId="0" fillId="0" fontId="8" numFmtId="0" xfId="0" applyAlignment="1" applyFont="1">
      <alignment horizontal="center" vertical="center"/>
    </xf>
    <xf borderId="0" fillId="10" fontId="8" numFmtId="0" xfId="0" applyAlignment="1" applyFill="1" applyFont="1">
      <alignment horizontal="center" readingOrder="0" vertical="center"/>
    </xf>
    <xf borderId="0" fillId="21" fontId="8" numFmtId="0" xfId="0" applyAlignment="1" applyFill="1" applyFont="1">
      <alignment horizontal="left" vertical="center"/>
    </xf>
    <xf borderId="0" fillId="0" fontId="8" numFmtId="0" xfId="0" applyAlignment="1" applyFont="1">
      <alignment horizontal="right" readingOrder="0" vertical="center"/>
    </xf>
    <xf borderId="0" fillId="10" fontId="8" numFmtId="0" xfId="0" applyAlignment="1" applyFill="1" applyFont="1">
      <alignment horizontal="left" vertical="center"/>
    </xf>
    <xf borderId="0" fillId="21" fontId="8" numFmtId="0" xfId="0" applyAlignment="1" applyFill="1" applyFont="1">
      <alignment horizontal="center" vertical="center"/>
    </xf>
    <xf borderId="0" fillId="10" fontId="8" numFmtId="0" xfId="0" applyAlignment="1" applyFill="1" applyFont="1">
      <alignment horizontal="center" vertical="center"/>
    </xf>
    <xf borderId="0" fillId="10" fontId="8" numFmtId="0" xfId="0" applyAlignment="1" applyFill="1" applyFont="1">
      <alignment horizontal="left" readingOrder="0" vertical="center"/>
    </xf>
    <xf borderId="0" fillId="21" fontId="8" numFmtId="0" xfId="0" applyAlignment="1" applyFill="1" applyFont="1">
      <alignment horizontal="left" readingOrder="0" vertical="center"/>
    </xf>
    <xf borderId="0" fillId="21" fontId="8" numFmtId="0" xfId="0" applyAlignment="1" applyFill="1" applyFont="1">
      <alignment horizontal="left" vertical="center"/>
    </xf>
    <xf borderId="0" fillId="10" fontId="8" numFmtId="0" xfId="0" applyAlignment="1" applyFill="1" applyFont="1">
      <alignment horizontal="left" vertical="center"/>
    </xf>
    <xf borderId="0" fillId="21" fontId="8" numFmtId="0" xfId="0" applyAlignment="1" applyFill="1" applyFont="1">
      <alignment horizontal="center" readingOrder="0" vertical="center"/>
    </xf>
    <xf borderId="0" fillId="22" fontId="8" numFmtId="0" xfId="0" applyAlignment="1" applyFill="1" applyFont="1">
      <alignment horizontal="left" readingOrder="0" vertical="center"/>
    </xf>
    <xf borderId="65" fillId="0" fontId="7" numFmtId="0" xfId="0" applyAlignment="1" applyBorder="1" applyFont="1">
      <alignment horizontal="left" shrinkToFit="0" vertical="center" wrapText="0"/>
    </xf>
    <xf borderId="1" fillId="0" fontId="8" numFmtId="0" xfId="0" applyAlignment="1" applyBorder="1" applyFont="1">
      <alignment horizontal="center" readingOrder="0" shrinkToFit="0" vertical="center" wrapText="0"/>
    </xf>
    <xf borderId="1" fillId="0" fontId="8" numFmtId="166" xfId="0" applyAlignment="1" applyBorder="1" applyFont="1" applyNumberFormat="1">
      <alignment horizontal="right" readingOrder="0" shrinkToFit="0" vertical="center" wrapText="0"/>
    </xf>
    <xf borderId="8" fillId="0" fontId="8" numFmtId="0" xfId="0" applyAlignment="1" applyBorder="1" applyFont="1">
      <alignment horizontal="center" readingOrder="0" shrinkToFit="0" vertical="center" wrapText="0"/>
    </xf>
    <xf borderId="1" fillId="10" fontId="8" numFmtId="0" xfId="0" applyAlignment="1" applyBorder="1" applyFill="1" applyFont="1">
      <alignment horizontal="center" readingOrder="0" shrinkToFit="0" vertical="center" wrapText="0"/>
    </xf>
    <xf borderId="1" fillId="10" fontId="8" numFmtId="0" xfId="0" applyAlignment="1" applyBorder="1" applyFill="1" applyFont="1">
      <alignment horizontal="center" readingOrder="0" vertical="center"/>
    </xf>
    <xf borderId="8" fillId="0" fontId="8" numFmtId="0" xfId="0" applyAlignment="1" applyBorder="1" applyFont="1">
      <alignment horizontal="center" readingOrder="0" vertical="center"/>
    </xf>
    <xf borderId="1" fillId="10" fontId="8" numFmtId="0" xfId="0" applyAlignment="1" applyBorder="1" applyFill="1" applyFont="1">
      <alignment horizontal="left" readingOrder="0" vertical="center"/>
    </xf>
    <xf borderId="1" fillId="0" fontId="8" numFmtId="166" xfId="0" applyAlignment="1" applyBorder="1" applyFont="1" applyNumberFormat="1">
      <alignment horizontal="right" readingOrder="0" vertical="center"/>
    </xf>
    <xf borderId="1" fillId="10" fontId="8" numFmtId="0" xfId="0" applyAlignment="1" applyBorder="1" applyFill="1" applyFont="1">
      <alignment horizontal="center" readingOrder="0" vertical="center"/>
    </xf>
    <xf borderId="1" fillId="21" fontId="8" numFmtId="0" xfId="0" applyAlignment="1" applyBorder="1" applyFill="1" applyFont="1">
      <alignment horizontal="center" readingOrder="0" vertical="center"/>
    </xf>
    <xf borderId="1" fillId="21" fontId="8" numFmtId="0" xfId="0" applyAlignment="1" applyBorder="1" applyFill="1" applyFont="1">
      <alignment horizontal="left" readingOrder="0" vertical="center"/>
    </xf>
    <xf borderId="1" fillId="0" fontId="8" numFmtId="167" xfId="0" applyAlignment="1" applyBorder="1" applyFont="1" applyNumberFormat="1">
      <alignment horizontal="right" readingOrder="0" vertical="center"/>
    </xf>
    <xf borderId="0" fillId="10" fontId="8" numFmtId="167" xfId="0" applyAlignment="1" applyFill="1" applyFont="1" applyNumberFormat="1">
      <alignment horizontal="center" vertical="center"/>
    </xf>
    <xf borderId="68" fillId="6" fontId="2" numFmtId="0" xfId="0" applyAlignment="1" applyBorder="1" applyFill="1" applyFont="1">
      <alignment horizontal="center" readingOrder="0" shrinkToFit="0" vertical="center" wrapText="0"/>
    </xf>
    <xf borderId="69" fillId="6" fontId="2" numFmtId="0" xfId="0" applyAlignment="1" applyBorder="1" applyFill="1" applyFont="1">
      <alignment horizontal="center" readingOrder="0" shrinkToFit="0" vertical="center" wrapText="0"/>
    </xf>
    <xf borderId="70" fillId="6" fontId="2" numFmtId="0" xfId="0" applyAlignment="1" applyBorder="1" applyFill="1" applyFont="1">
      <alignment horizontal="center" readingOrder="0" shrinkToFit="0" vertical="center" wrapText="0"/>
    </xf>
    <xf borderId="65" fillId="6" fontId="2" numFmtId="0" xfId="0" applyAlignment="1" applyBorder="1" applyFill="1" applyFont="1">
      <alignment horizontal="left" shrinkToFit="0" vertical="center" wrapText="0"/>
    </xf>
    <xf borderId="71" fillId="0" fontId="8" numFmtId="0" xfId="0" applyAlignment="1" applyBorder="1" applyFont="1">
      <alignment horizontal="center" readingOrder="0" shrinkToFit="0" vertical="center" wrapText="0"/>
    </xf>
    <xf borderId="72" fillId="10" fontId="8" numFmtId="0" xfId="0" applyAlignment="1" applyBorder="1" applyFill="1" applyFont="1">
      <alignment horizontal="center" readingOrder="0" shrinkToFit="0" vertical="center" wrapText="0"/>
    </xf>
    <xf borderId="72" fillId="0" fontId="8" numFmtId="0" xfId="0" applyAlignment="1" applyBorder="1" applyFont="1">
      <alignment horizontal="center" readingOrder="0" shrinkToFit="0" vertical="center" wrapText="0"/>
    </xf>
    <xf borderId="72" fillId="0" fontId="8" numFmtId="0" xfId="0" applyAlignment="1" applyBorder="1" applyFont="1">
      <alignment horizontal="left" readingOrder="0" shrinkToFit="0" vertical="center" wrapText="0"/>
    </xf>
    <xf borderId="72" fillId="10" fontId="8" numFmtId="0" xfId="0" applyAlignment="1" applyBorder="1" applyFill="1" applyFont="1">
      <alignment horizontal="left" readingOrder="0" shrinkToFit="0" vertical="center" wrapText="0"/>
    </xf>
    <xf borderId="72" fillId="0" fontId="8" numFmtId="165" xfId="0" applyAlignment="1" applyBorder="1" applyFont="1" applyNumberFormat="1">
      <alignment horizontal="center" readingOrder="0" shrinkToFit="0" vertical="center" wrapText="0"/>
    </xf>
    <xf borderId="72" fillId="0" fontId="8" numFmtId="164" xfId="0" applyAlignment="1" applyBorder="1" applyFont="1" applyNumberFormat="1">
      <alignment horizontal="left" readingOrder="0" shrinkToFit="0" vertical="center" wrapText="0"/>
    </xf>
    <xf borderId="73" fillId="0" fontId="8" numFmtId="164" xfId="0" applyAlignment="1" applyBorder="1" applyFont="1" applyNumberFormat="1">
      <alignment horizontal="left" readingOrder="0" shrinkToFit="0" vertical="center" wrapText="0"/>
    </xf>
    <xf borderId="74" fillId="0" fontId="8" numFmtId="0" xfId="0" applyAlignment="1" applyBorder="1" applyFont="1">
      <alignment horizontal="center" readingOrder="0" shrinkToFit="0" vertical="center" wrapText="0"/>
    </xf>
    <xf borderId="75" fillId="10" fontId="8" numFmtId="0" xfId="0" applyAlignment="1" applyBorder="1" applyFill="1" applyFont="1">
      <alignment horizontal="center" readingOrder="0" shrinkToFit="0" vertical="center" wrapText="0"/>
    </xf>
    <xf borderId="75" fillId="0" fontId="8" numFmtId="0" xfId="0" applyAlignment="1" applyBorder="1" applyFont="1">
      <alignment horizontal="center" readingOrder="0" shrinkToFit="0" vertical="center" wrapText="0"/>
    </xf>
    <xf borderId="75" fillId="0" fontId="8" numFmtId="0" xfId="0" applyAlignment="1" applyBorder="1" applyFont="1">
      <alignment horizontal="left" readingOrder="0" shrinkToFit="0" vertical="center" wrapText="0"/>
    </xf>
    <xf borderId="75" fillId="0" fontId="36" numFmtId="0" xfId="0" applyAlignment="1" applyBorder="1" applyFont="1">
      <alignment horizontal="center" readingOrder="0" shrinkToFit="0" vertical="center" wrapText="0"/>
    </xf>
    <xf borderId="75" fillId="10" fontId="8" numFmtId="0" xfId="0" applyAlignment="1" applyBorder="1" applyFill="1" applyFont="1">
      <alignment horizontal="left" readingOrder="0" shrinkToFit="0" vertical="center" wrapText="0"/>
    </xf>
    <xf borderId="75" fillId="0" fontId="8" numFmtId="165" xfId="0" applyAlignment="1" applyBorder="1" applyFont="1" applyNumberFormat="1">
      <alignment horizontal="center" readingOrder="0" shrinkToFit="0" vertical="center" wrapText="0"/>
    </xf>
    <xf borderId="75" fillId="0" fontId="8" numFmtId="164" xfId="0" applyAlignment="1" applyBorder="1" applyFont="1" applyNumberFormat="1">
      <alignment horizontal="left" readingOrder="0" shrinkToFit="0" vertical="center" wrapText="0"/>
    </xf>
    <xf borderId="76" fillId="0" fontId="8" numFmtId="164" xfId="0" applyAlignment="1" applyBorder="1" applyFont="1" applyNumberFormat="1">
      <alignment horizontal="left" readingOrder="0" shrinkToFit="0" vertical="center" wrapText="0"/>
    </xf>
    <xf borderId="8" fillId="10" fontId="8" numFmtId="0" xfId="0" applyAlignment="1" applyBorder="1" applyFill="1" applyFont="1">
      <alignment horizontal="center" readingOrder="0" shrinkToFit="0" vertical="center" wrapText="0"/>
    </xf>
    <xf borderId="8" fillId="0" fontId="8" numFmtId="165" xfId="0" applyAlignment="1" applyBorder="1" applyFont="1" applyNumberFormat="1">
      <alignment horizontal="center" readingOrder="0" shrinkToFit="0" vertical="center" wrapText="0"/>
    </xf>
    <xf borderId="8" fillId="21" fontId="8" numFmtId="0" xfId="0" applyAlignment="1" applyBorder="1" applyFill="1" applyFont="1">
      <alignment horizontal="left" readingOrder="0" shrinkToFit="0" vertical="center" wrapText="0"/>
    </xf>
    <xf borderId="8" fillId="21" fontId="8" numFmtId="0" xfId="0" applyAlignment="1" applyBorder="1" applyFill="1" applyFont="1">
      <alignment horizontal="left" readingOrder="0" shrinkToFit="0" vertical="center" wrapText="0"/>
    </xf>
    <xf borderId="8" fillId="0" fontId="8" numFmtId="0" xfId="0" applyAlignment="1" applyBorder="1" applyFont="1">
      <alignment horizontal="center" shrinkToFit="0" vertical="center" wrapText="0"/>
    </xf>
    <xf borderId="8" fillId="0" fontId="8" numFmtId="164" xfId="0" applyAlignment="1" applyBorder="1" applyFont="1" applyNumberFormat="1">
      <alignment horizontal="center" readingOrder="0" shrinkToFit="0" vertical="center" wrapText="0"/>
    </xf>
    <xf borderId="1" fillId="10" fontId="8" numFmtId="0" xfId="0" applyAlignment="1" applyBorder="1" applyFill="1" applyFont="1">
      <alignment horizontal="left" readingOrder="0" shrinkToFit="0" vertical="center" wrapText="0"/>
    </xf>
    <xf borderId="1" fillId="0" fontId="8" numFmtId="0" xfId="0" applyAlignment="1" applyBorder="1" applyFont="1">
      <alignment horizontal="center" shrinkToFit="0" vertical="center" wrapText="0"/>
    </xf>
    <xf borderId="1" fillId="21" fontId="8" numFmtId="0" xfId="0" applyAlignment="1" applyBorder="1" applyFill="1" applyFont="1">
      <alignment horizontal="left" readingOrder="0" shrinkToFit="0" vertical="center" wrapText="0"/>
    </xf>
    <xf borderId="0" fillId="10" fontId="8" numFmtId="0" xfId="0" applyAlignment="1" applyFill="1" applyFont="1">
      <alignment horizontal="center" shrinkToFit="0" vertical="center" wrapText="0"/>
    </xf>
    <xf borderId="0" fillId="0" fontId="8" numFmtId="174" xfId="0" applyAlignment="1" applyFont="1" applyNumberFormat="1">
      <alignment horizontal="left" readingOrder="0" shrinkToFit="0" vertical="center" wrapText="0"/>
    </xf>
    <xf borderId="0" fillId="10" fontId="8" numFmtId="0" xfId="0" applyAlignment="1" applyFill="1" applyFont="1">
      <alignment horizontal="left" shrinkToFit="0" vertical="center" wrapText="0"/>
    </xf>
    <xf borderId="0" fillId="21" fontId="8" numFmtId="0" xfId="0" applyAlignment="1" applyFill="1" applyFont="1">
      <alignment horizontal="left" shrinkToFit="0" vertical="center" wrapText="0"/>
    </xf>
    <xf borderId="0" fillId="10" fontId="8" numFmtId="0" xfId="0" applyAlignment="1" applyFill="1" applyFont="1">
      <alignment horizontal="center" vertical="center"/>
    </xf>
    <xf borderId="1" fillId="0" fontId="8" numFmtId="0" xfId="0" applyAlignment="1" applyBorder="1" applyFont="1">
      <alignment horizontal="left" shrinkToFit="0" vertical="center" wrapText="0"/>
    </xf>
    <xf borderId="1" fillId="0" fontId="8" numFmtId="166" xfId="0" applyAlignment="1" applyBorder="1" applyFont="1" applyNumberFormat="1">
      <alignment horizontal="right" shrinkToFit="0" vertical="center" wrapText="0"/>
    </xf>
    <xf borderId="1" fillId="0" fontId="8" numFmtId="0" xfId="0" applyAlignment="1" applyBorder="1" applyFont="1">
      <alignment horizontal="left" shrinkToFit="0" vertical="center" wrapText="0"/>
    </xf>
    <xf borderId="1" fillId="0" fontId="8" numFmtId="0" xfId="0" applyAlignment="1" applyBorder="1" applyFont="1">
      <alignment horizontal="left" readingOrder="0" shrinkToFit="0" vertical="center" wrapText="0"/>
    </xf>
    <xf borderId="1" fillId="0" fontId="8" numFmtId="164" xfId="0" applyAlignment="1" applyBorder="1" applyFont="1" applyNumberFormat="1">
      <alignment horizontal="center" readingOrder="0" shrinkToFit="0" vertical="center" wrapText="0"/>
    </xf>
    <xf borderId="68" fillId="3" fontId="3" numFmtId="0" xfId="0" applyAlignment="1" applyBorder="1" applyFill="1" applyFont="1">
      <alignment horizontal="center" readingOrder="0" shrinkToFit="0" vertical="center" wrapText="0"/>
    </xf>
    <xf borderId="69" fillId="3" fontId="3" numFmtId="0" xfId="0" applyAlignment="1" applyBorder="1" applyFill="1" applyFont="1">
      <alignment horizontal="center" readingOrder="0" shrinkToFit="0" vertical="center" wrapText="0"/>
    </xf>
    <xf borderId="71" fillId="10" fontId="8" numFmtId="0" xfId="0" applyAlignment="1" applyBorder="1" applyFill="1" applyFont="1">
      <alignment horizontal="center" readingOrder="0" shrinkToFit="0" vertical="center" wrapText="0"/>
    </xf>
    <xf borderId="72" fillId="10" fontId="8" numFmtId="165" xfId="0" applyAlignment="1" applyBorder="1" applyFill="1" applyFont="1" applyNumberFormat="1">
      <alignment horizontal="center" readingOrder="0" shrinkToFit="0" vertical="center" wrapText="0"/>
    </xf>
    <xf borderId="72" fillId="10" fontId="8" numFmtId="0" xfId="0" applyAlignment="1" applyBorder="1" applyFill="1" applyFont="1">
      <alignment horizontal="left" shrinkToFit="0" vertical="center" wrapText="0"/>
    </xf>
    <xf borderId="72" fillId="10" fontId="8" numFmtId="170" xfId="0" applyAlignment="1" applyBorder="1" applyFill="1" applyFont="1" applyNumberFormat="1">
      <alignment horizontal="center" readingOrder="0" shrinkToFit="0" vertical="center" wrapText="0"/>
    </xf>
    <xf borderId="72" fillId="10" fontId="8" numFmtId="172" xfId="0" applyAlignment="1" applyBorder="1" applyFill="1" applyFont="1" applyNumberFormat="1">
      <alignment horizontal="right" readingOrder="0" shrinkToFit="0" vertical="center" wrapText="0"/>
    </xf>
    <xf borderId="72" fillId="10" fontId="8" numFmtId="172" xfId="0" applyAlignment="1" applyBorder="1" applyFill="1" applyFont="1" applyNumberFormat="1">
      <alignment horizontal="right" shrinkToFit="0" vertical="center" wrapText="0"/>
    </xf>
    <xf borderId="72" fillId="10" fontId="8" numFmtId="0" xfId="0" applyAlignment="1" applyBorder="1" applyFill="1" applyFont="1">
      <alignment horizontal="center" shrinkToFit="0" vertical="center" wrapText="0"/>
    </xf>
    <xf borderId="72" fillId="10" fontId="8" numFmtId="166" xfId="0" applyAlignment="1" applyBorder="1" applyFill="1" applyFont="1" applyNumberFormat="1">
      <alignment horizontal="right" shrinkToFit="0" vertical="center" wrapText="0"/>
    </xf>
    <xf borderId="72" fillId="0" fontId="8" numFmtId="0" xfId="0" applyAlignment="1" applyBorder="1" applyFont="1">
      <alignment horizontal="left" shrinkToFit="0" vertical="center" wrapText="0"/>
    </xf>
    <xf borderId="72" fillId="0" fontId="8" numFmtId="164" xfId="0" applyAlignment="1" applyBorder="1" applyFont="1" applyNumberFormat="1">
      <alignment horizontal="center" readingOrder="0" shrinkToFit="0" vertical="center" wrapText="0"/>
    </xf>
    <xf borderId="73" fillId="0" fontId="8" numFmtId="164" xfId="0" applyAlignment="1" applyBorder="1" applyFont="1" applyNumberFormat="1">
      <alignment horizontal="center" readingOrder="0" shrinkToFit="0" vertical="center" wrapText="0"/>
    </xf>
    <xf borderId="71" fillId="23" fontId="8" numFmtId="0" xfId="0" applyAlignment="1" applyBorder="1" applyFill="1" applyFont="1">
      <alignment horizontal="center" readingOrder="0" shrinkToFit="0" vertical="center" wrapText="0"/>
    </xf>
    <xf borderId="72" fillId="23" fontId="8" numFmtId="0" xfId="0" applyAlignment="1" applyBorder="1" applyFill="1" applyFont="1">
      <alignment horizontal="center" readingOrder="0" shrinkToFit="0" vertical="center" wrapText="0"/>
    </xf>
    <xf borderId="72" fillId="23" fontId="8" numFmtId="165" xfId="0" applyAlignment="1" applyBorder="1" applyFill="1" applyFont="1" applyNumberFormat="1">
      <alignment horizontal="center" readingOrder="0" shrinkToFit="0" vertical="center" wrapText="0"/>
    </xf>
    <xf borderId="72" fillId="23" fontId="8" numFmtId="0" xfId="0" applyAlignment="1" applyBorder="1" applyFill="1" applyFont="1">
      <alignment horizontal="left" readingOrder="0" shrinkToFit="0" vertical="center" wrapText="0"/>
    </xf>
    <xf borderId="72" fillId="23" fontId="8" numFmtId="0" xfId="0" applyAlignment="1" applyBorder="1" applyFill="1" applyFont="1">
      <alignment horizontal="left" shrinkToFit="0" vertical="center" wrapText="0"/>
    </xf>
    <xf borderId="72" fillId="23" fontId="8" numFmtId="170" xfId="0" applyAlignment="1" applyBorder="1" applyFill="1" applyFont="1" applyNumberFormat="1">
      <alignment horizontal="center" readingOrder="0" shrinkToFit="0" vertical="center" wrapText="0"/>
    </xf>
    <xf borderId="72" fillId="23" fontId="8" numFmtId="172" xfId="0" applyAlignment="1" applyBorder="1" applyFill="1" applyFont="1" applyNumberFormat="1">
      <alignment horizontal="right" readingOrder="0" shrinkToFit="0" vertical="center" wrapText="0"/>
    </xf>
    <xf borderId="72" fillId="23" fontId="8" numFmtId="172" xfId="0" applyAlignment="1" applyBorder="1" applyFill="1" applyFont="1" applyNumberFormat="1">
      <alignment horizontal="right" shrinkToFit="0" vertical="center" wrapText="0"/>
    </xf>
    <xf borderId="72" fillId="23" fontId="8" numFmtId="0" xfId="0" applyAlignment="1" applyBorder="1" applyFill="1" applyFont="1">
      <alignment horizontal="center" shrinkToFit="0" vertical="center" wrapText="0"/>
    </xf>
    <xf borderId="72" fillId="23" fontId="8" numFmtId="166" xfId="0" applyAlignment="1" applyBorder="1" applyFill="1" applyFont="1" applyNumberFormat="1">
      <alignment horizontal="right" shrinkToFit="0" vertical="center" wrapText="0"/>
    </xf>
    <xf borderId="74" fillId="23" fontId="8" numFmtId="0" xfId="0" applyAlignment="1" applyBorder="1" applyFill="1" applyFont="1">
      <alignment horizontal="center" readingOrder="0" shrinkToFit="0" vertical="center" wrapText="0"/>
    </xf>
    <xf borderId="75" fillId="23" fontId="8" numFmtId="0" xfId="0" applyAlignment="1" applyBorder="1" applyFill="1" applyFont="1">
      <alignment horizontal="center" readingOrder="0" shrinkToFit="0" vertical="center" wrapText="0"/>
    </xf>
    <xf borderId="75" fillId="23" fontId="8" numFmtId="165" xfId="0" applyAlignment="1" applyBorder="1" applyFill="1" applyFont="1" applyNumberFormat="1">
      <alignment horizontal="center" readingOrder="0" shrinkToFit="0" vertical="center" wrapText="0"/>
    </xf>
    <xf borderId="75" fillId="23" fontId="8" numFmtId="0" xfId="0" applyAlignment="1" applyBorder="1" applyFill="1" applyFont="1">
      <alignment horizontal="left" readingOrder="0" shrinkToFit="0" vertical="center" wrapText="0"/>
    </xf>
    <xf borderId="75" fillId="23" fontId="8" numFmtId="0" xfId="0" applyAlignment="1" applyBorder="1" applyFill="1" applyFont="1">
      <alignment horizontal="left" shrinkToFit="0" vertical="center" wrapText="0"/>
    </xf>
    <xf borderId="75" fillId="23" fontId="8" numFmtId="170" xfId="0" applyAlignment="1" applyBorder="1" applyFill="1" applyFont="1" applyNumberFormat="1">
      <alignment horizontal="center" readingOrder="0" shrinkToFit="0" vertical="center" wrapText="0"/>
    </xf>
    <xf borderId="75" fillId="23" fontId="8" numFmtId="172" xfId="0" applyAlignment="1" applyBorder="1" applyFill="1" applyFont="1" applyNumberFormat="1">
      <alignment horizontal="right" readingOrder="0" shrinkToFit="0" vertical="center" wrapText="0"/>
    </xf>
    <xf borderId="75" fillId="23" fontId="8" numFmtId="172" xfId="0" applyAlignment="1" applyBorder="1" applyFill="1" applyFont="1" applyNumberFormat="1">
      <alignment horizontal="right" shrinkToFit="0" vertical="center" wrapText="0"/>
    </xf>
    <xf borderId="75" fillId="23" fontId="8" numFmtId="0" xfId="0" applyAlignment="1" applyBorder="1" applyFill="1" applyFont="1">
      <alignment horizontal="center" shrinkToFit="0" vertical="center" wrapText="0"/>
    </xf>
    <xf borderId="75" fillId="23" fontId="8" numFmtId="166" xfId="0" applyAlignment="1" applyBorder="1" applyFill="1" applyFont="1" applyNumberFormat="1">
      <alignment horizontal="right" shrinkToFit="0" vertical="center" wrapText="0"/>
    </xf>
    <xf borderId="75" fillId="0" fontId="8" numFmtId="0" xfId="0" applyAlignment="1" applyBorder="1" applyFont="1">
      <alignment horizontal="left" shrinkToFit="0" vertical="center" wrapText="0"/>
    </xf>
    <xf borderId="75" fillId="0" fontId="8" numFmtId="164" xfId="0" applyAlignment="1" applyBorder="1" applyFont="1" applyNumberFormat="1">
      <alignment horizontal="center" readingOrder="0" shrinkToFit="0" vertical="center" wrapText="0"/>
    </xf>
    <xf borderId="76" fillId="0" fontId="8" numFmtId="164" xfId="0" applyAlignment="1" applyBorder="1" applyFont="1" applyNumberFormat="1">
      <alignment horizontal="center" readingOrder="0" shrinkToFit="0" vertical="center" wrapText="0"/>
    </xf>
    <xf borderId="77" fillId="3" fontId="3" numFmtId="0" xfId="0" applyAlignment="1" applyBorder="1" applyFill="1" applyFont="1">
      <alignment horizontal="center" readingOrder="0" shrinkToFit="0" vertical="center" wrapText="0"/>
    </xf>
    <xf borderId="78" fillId="10" fontId="8" numFmtId="0" xfId="0" applyAlignment="1" applyBorder="1" applyFill="1" applyFont="1">
      <alignment horizontal="center" readingOrder="0" shrinkToFit="0" vertical="center" wrapText="0"/>
    </xf>
    <xf borderId="72" fillId="10" fontId="8" numFmtId="165" xfId="0" applyAlignment="1" applyBorder="1" applyFill="1" applyFont="1" applyNumberFormat="1">
      <alignment horizontal="center" shrinkToFit="0" vertical="center" wrapText="0"/>
    </xf>
    <xf borderId="1" fillId="6" fontId="2" numFmtId="0" xfId="0" applyAlignment="1" applyBorder="1" applyFill="1" applyFont="1">
      <alignment horizontal="center" readingOrder="0" shrinkToFit="0" vertical="center" wrapText="0"/>
    </xf>
    <xf borderId="0" fillId="6" fontId="2" numFmtId="0" xfId="0" applyAlignment="1" applyFill="1" applyFont="1">
      <alignment readingOrder="0" shrinkToFit="0" vertical="center" wrapText="0"/>
    </xf>
    <xf borderId="78" fillId="23" fontId="8" numFmtId="0" xfId="0" applyAlignment="1" applyBorder="1" applyFill="1" applyFont="1">
      <alignment horizontal="center" readingOrder="0" shrinkToFit="0" vertical="center" wrapText="0"/>
    </xf>
    <xf borderId="1" fillId="0" fontId="8" numFmtId="0" xfId="0" applyAlignment="1" applyBorder="1" applyFont="1">
      <alignment horizontal="left" vertical="center"/>
    </xf>
    <xf borderId="72" fillId="23" fontId="8" numFmtId="165" xfId="0" applyAlignment="1" applyBorder="1" applyFill="1" applyFont="1" applyNumberFormat="1">
      <alignment horizontal="center" shrinkToFit="0" vertical="center" wrapText="0"/>
    </xf>
    <xf borderId="1" fillId="0" fontId="8" numFmtId="175" xfId="0" applyAlignment="1" applyBorder="1" applyFont="1" applyNumberFormat="1">
      <alignment horizontal="center" readingOrder="0" vertical="center"/>
    </xf>
    <xf borderId="1" fillId="0" fontId="8" numFmtId="164" xfId="0" applyAlignment="1" applyBorder="1" applyFont="1" applyNumberFormat="1">
      <alignment horizontal="center" readingOrder="0" shrinkToFit="0" vertical="center" wrapText="0"/>
    </xf>
    <xf borderId="0" fillId="0" fontId="1" numFmtId="164" xfId="0" applyAlignment="1" applyFont="1" applyNumberFormat="1">
      <alignment readingOrder="0"/>
    </xf>
    <xf borderId="79" fillId="23" fontId="8" numFmtId="0" xfId="0" applyAlignment="1" applyBorder="1" applyFill="1" applyFont="1">
      <alignment horizontal="center" readingOrder="0" shrinkToFit="0" vertical="center" wrapText="0"/>
    </xf>
    <xf borderId="75" fillId="23" fontId="8" numFmtId="165" xfId="0" applyAlignment="1" applyBorder="1" applyFill="1" applyFont="1" applyNumberFormat="1">
      <alignment horizontal="center" shrinkToFit="0" vertical="center" wrapText="0"/>
    </xf>
    <xf borderId="1" fillId="0" fontId="8" numFmtId="0" xfId="0" applyAlignment="1" applyBorder="1" applyFont="1">
      <alignment horizontal="left" readingOrder="0" shrinkToFit="0" vertical="center" wrapText="1"/>
    </xf>
    <xf borderId="1" fillId="3" fontId="4" numFmtId="0" xfId="0" applyAlignment="1" applyBorder="1" applyFill="1" applyFont="1">
      <alignment horizontal="center" readingOrder="0" shrinkToFit="0" vertical="center" wrapText="0"/>
    </xf>
    <xf borderId="1" fillId="0" fontId="8" numFmtId="165" xfId="0" applyAlignment="1" applyBorder="1" applyFont="1" applyNumberFormat="1">
      <alignment readingOrder="0"/>
    </xf>
    <xf borderId="1" fillId="0" fontId="8" numFmtId="164" xfId="0" applyAlignment="1" applyBorder="1" applyFont="1" applyNumberFormat="1">
      <alignment readingOrder="0"/>
    </xf>
    <xf borderId="65" fillId="0" fontId="7" numFmtId="0" xfId="0" applyAlignment="1" applyBorder="1" applyFont="1">
      <alignment horizontal="left" readingOrder="0" shrinkToFit="0" vertical="center" wrapText="0"/>
    </xf>
    <xf borderId="8" fillId="0" fontId="8" numFmtId="0" xfId="0" applyAlignment="1" applyBorder="1" applyFont="1">
      <alignment horizontal="center" readingOrder="0" shrinkToFit="0" vertical="center" wrapText="1"/>
    </xf>
    <xf borderId="8" fillId="0" fontId="8" numFmtId="0" xfId="0" applyAlignment="1" applyBorder="1" applyFont="1">
      <alignment horizontal="left" readingOrder="0" shrinkToFit="0" vertical="center" wrapText="1"/>
    </xf>
    <xf borderId="8" fillId="0" fontId="8" numFmtId="0" xfId="0" applyAlignment="1" applyBorder="1" applyFont="1">
      <alignment horizontal="right" readingOrder="0" shrinkToFit="0" vertical="center" wrapText="1"/>
    </xf>
    <xf borderId="1" fillId="0" fontId="8" numFmtId="0" xfId="0" applyBorder="1" applyFont="1"/>
    <xf borderId="1" fillId="0" fontId="8" numFmtId="0" xfId="0" applyAlignment="1" applyBorder="1" applyFont="1">
      <alignment horizontal="center" readingOrder="0" shrinkToFit="0" vertical="center" wrapText="1"/>
    </xf>
    <xf borderId="1" fillId="0" fontId="8" numFmtId="0" xfId="0" applyAlignment="1" applyBorder="1" applyFont="1">
      <alignment horizontal="right" readingOrder="0" shrinkToFit="0" vertical="center" wrapText="1"/>
    </xf>
    <xf borderId="0" fillId="0" fontId="8" numFmtId="165" xfId="0" applyAlignment="1" applyFont="1" applyNumberFormat="1">
      <alignment readingOrder="0"/>
    </xf>
    <xf borderId="65" fillId="0" fontId="8" numFmtId="0" xfId="0" applyAlignment="1" applyBorder="1" applyFont="1">
      <alignment horizontal="left" vertical="center"/>
    </xf>
    <xf borderId="0" fillId="0" fontId="7" numFmtId="0" xfId="0" applyAlignment="1" applyFont="1">
      <alignment horizontal="center" vertical="center"/>
    </xf>
    <xf borderId="0" fillId="6" fontId="2" numFmtId="0" xfId="0" applyAlignment="1" applyFill="1" applyFont="1">
      <alignment horizontal="center" readingOrder="0" shrinkToFit="0" vertical="center" wrapText="0"/>
    </xf>
    <xf borderId="1" fillId="0" fontId="8" numFmtId="0" xfId="0" applyAlignment="1" applyBorder="1" applyFont="1">
      <alignment horizontal="center" readingOrder="0" shrinkToFit="0" wrapText="0"/>
    </xf>
    <xf borderId="1" fillId="0" fontId="8" numFmtId="0" xfId="0" applyAlignment="1" applyBorder="1" applyFont="1">
      <alignment shrinkToFit="0" wrapText="0"/>
    </xf>
    <xf borderId="1" fillId="0" fontId="8" numFmtId="0" xfId="0" applyAlignment="1" applyBorder="1" applyFont="1">
      <alignment horizontal="left" readingOrder="0" shrinkToFit="0" wrapText="0"/>
    </xf>
    <xf borderId="1" fillId="0" fontId="8" numFmtId="166" xfId="0" applyAlignment="1" applyBorder="1" applyFont="1" applyNumberFormat="1">
      <alignment horizontal="left" readingOrder="0" shrinkToFit="0" wrapText="0"/>
    </xf>
    <xf borderId="1" fillId="0" fontId="8" numFmtId="0" xfId="0" applyAlignment="1" applyBorder="1" applyFont="1">
      <alignment readingOrder="0" shrinkToFit="0" wrapText="0"/>
    </xf>
    <xf borderId="1" fillId="0" fontId="8" numFmtId="3" xfId="0" applyAlignment="1" applyBorder="1" applyFont="1" applyNumberFormat="1">
      <alignment horizontal="center" readingOrder="0" shrinkToFit="0" wrapText="0"/>
    </xf>
    <xf borderId="1" fillId="0" fontId="8" numFmtId="166" xfId="0" applyAlignment="1" applyBorder="1" applyFont="1" applyNumberFormat="1">
      <alignment horizontal="right" shrinkToFit="0" wrapText="0"/>
    </xf>
    <xf borderId="1" fillId="0" fontId="8" numFmtId="166" xfId="0" applyAlignment="1" applyBorder="1" applyFont="1" applyNumberFormat="1">
      <alignment horizontal="right" shrinkToFit="0" wrapText="0"/>
    </xf>
    <xf borderId="1" fillId="0" fontId="8" numFmtId="166" xfId="0" applyAlignment="1" applyBorder="1" applyFont="1" applyNumberFormat="1">
      <alignment horizontal="right" readingOrder="0" shrinkToFit="0" wrapText="0"/>
    </xf>
    <xf borderId="1" fillId="0" fontId="8" numFmtId="176" xfId="0" applyAlignment="1" applyBorder="1" applyFont="1" applyNumberFormat="1">
      <alignment horizontal="right" shrinkToFit="0" wrapText="0"/>
    </xf>
    <xf borderId="1" fillId="0" fontId="8" numFmtId="166" xfId="0" applyAlignment="1" applyBorder="1" applyFont="1" applyNumberFormat="1">
      <alignment horizontal="right" readingOrder="0" shrinkToFit="0" wrapText="0"/>
    </xf>
    <xf borderId="0" fillId="3" fontId="2" numFmtId="0" xfId="0" applyAlignment="1" applyFill="1" applyFont="1">
      <alignment horizontal="center" readingOrder="0" shrinkToFit="0" vertical="center" wrapText="0"/>
    </xf>
    <xf borderId="0" fillId="3" fontId="2" numFmtId="0" xfId="0" applyAlignment="1" applyFill="1" applyFont="1">
      <alignment readingOrder="0" shrinkToFit="0" wrapText="0"/>
    </xf>
    <xf borderId="1" fillId="0" fontId="8" numFmtId="166" xfId="0" applyAlignment="1" applyBorder="1" applyFont="1" applyNumberFormat="1">
      <alignment shrinkToFit="0" wrapText="0"/>
    </xf>
    <xf borderId="1" fillId="0" fontId="8" numFmtId="166" xfId="0" applyAlignment="1" applyBorder="1" applyFont="1" applyNumberFormat="1">
      <alignment readingOrder="0" shrinkToFit="0" wrapText="0"/>
    </xf>
    <xf borderId="1" fillId="0" fontId="8" numFmtId="10" xfId="0" applyAlignment="1" applyBorder="1" applyFont="1" applyNumberFormat="1">
      <alignment readingOrder="0" shrinkToFit="0" wrapText="0"/>
    </xf>
    <xf borderId="1" fillId="0" fontId="8" numFmtId="1" xfId="0" applyAlignment="1" applyBorder="1" applyFont="1" applyNumberFormat="1">
      <alignment horizontal="right" readingOrder="0" shrinkToFit="0" vertical="center" wrapText="0"/>
    </xf>
    <xf quotePrefix="1" borderId="1" fillId="0" fontId="8" numFmtId="49" xfId="0" applyAlignment="1" applyBorder="1" applyFont="1" applyNumberFormat="1">
      <alignment horizontal="center" readingOrder="0" shrinkToFit="0" wrapText="0"/>
    </xf>
    <xf borderId="1" fillId="0" fontId="8" numFmtId="165" xfId="0" applyAlignment="1" applyBorder="1" applyFont="1" applyNumberFormat="1">
      <alignment readingOrder="0" shrinkToFit="0" vertical="center" wrapText="0"/>
    </xf>
    <xf borderId="1" fillId="0" fontId="8" numFmtId="49" xfId="0" applyAlignment="1" applyBorder="1" applyFont="1" applyNumberFormat="1">
      <alignment readingOrder="0" shrinkToFit="0" vertical="center" wrapText="0"/>
    </xf>
    <xf quotePrefix="1" borderId="1" fillId="0" fontId="8" numFmtId="164" xfId="0" applyAlignment="1" applyBorder="1" applyFont="1" applyNumberFormat="1">
      <alignment horizontal="center" readingOrder="0" shrinkToFit="0" vertical="center" wrapText="0"/>
    </xf>
    <xf borderId="1" fillId="0" fontId="1" numFmtId="164" xfId="0" applyAlignment="1" applyBorder="1" applyFont="1" applyNumberFormat="1">
      <alignment readingOrder="0" shrinkToFit="0" wrapText="0"/>
    </xf>
    <xf borderId="0" fillId="0" fontId="8" numFmtId="0" xfId="0" applyAlignment="1" applyFont="1">
      <alignment readingOrder="0" shrinkToFit="0" wrapText="0"/>
    </xf>
    <xf borderId="0" fillId="0" fontId="1" numFmtId="164" xfId="0" applyAlignment="1" applyFont="1" applyNumberFormat="1">
      <alignment readingOrder="0" shrinkToFit="0" wrapText="0"/>
    </xf>
    <xf borderId="0" fillId="0" fontId="8" numFmtId="0" xfId="0" applyAlignment="1" applyFont="1">
      <alignment horizontal="center" shrinkToFit="0" wrapText="0"/>
    </xf>
    <xf borderId="0" fillId="0" fontId="8" numFmtId="0" xfId="0" applyAlignment="1" applyFont="1">
      <alignment shrinkToFit="0" wrapText="0"/>
    </xf>
    <xf borderId="0" fillId="0" fontId="8" numFmtId="166" xfId="0" applyAlignment="1" applyFont="1" applyNumberFormat="1">
      <alignment horizontal="right" shrinkToFit="0" wrapText="0"/>
    </xf>
    <xf borderId="0" fillId="0" fontId="8" numFmtId="166" xfId="0" applyAlignment="1" applyFont="1" applyNumberFormat="1">
      <alignment horizontal="right" readingOrder="0" shrinkToFit="0" wrapText="0"/>
    </xf>
    <xf borderId="0" fillId="0" fontId="8" numFmtId="165" xfId="0" applyAlignment="1" applyFont="1" applyNumberFormat="1">
      <alignment readingOrder="0" shrinkToFit="0" wrapText="0"/>
    </xf>
    <xf borderId="0" fillId="0" fontId="8" numFmtId="164" xfId="0" applyAlignment="1" applyFont="1" applyNumberFormat="1">
      <alignment readingOrder="0" shrinkToFit="0" wrapText="0"/>
    </xf>
    <xf borderId="0" fillId="0" fontId="8" numFmtId="0" xfId="0" applyAlignment="1" applyFont="1">
      <alignment horizontal="center"/>
    </xf>
    <xf borderId="0" fillId="0" fontId="8" numFmtId="166" xfId="0" applyAlignment="1" applyFont="1" applyNumberFormat="1">
      <alignment horizontal="right"/>
    </xf>
    <xf borderId="1" fillId="0" fontId="8" numFmtId="3" xfId="0" applyAlignment="1" applyBorder="1" applyFont="1" applyNumberFormat="1">
      <alignment shrinkToFit="0" wrapText="0"/>
    </xf>
    <xf borderId="1" fillId="0" fontId="8" numFmtId="0" xfId="0" applyAlignment="1" applyBorder="1" applyFont="1">
      <alignment readingOrder="0" shrinkToFit="0" wrapText="0"/>
    </xf>
    <xf borderId="1" fillId="0" fontId="8" numFmtId="166" xfId="0" applyAlignment="1" applyBorder="1" applyFont="1" applyNumberFormat="1">
      <alignment horizontal="center" readingOrder="0" shrinkToFit="0" vertical="center" wrapText="0"/>
    </xf>
    <xf borderId="1" fillId="0" fontId="8" numFmtId="166" xfId="0" applyAlignment="1" applyBorder="1" applyFont="1" applyNumberFormat="1">
      <alignment horizontal="center" readingOrder="0" shrinkToFit="0" vertical="center" wrapText="0"/>
    </xf>
    <xf borderId="1" fillId="0" fontId="8" numFmtId="166" xfId="0" applyAlignment="1" applyBorder="1" applyFont="1" applyNumberFormat="1">
      <alignment horizontal="left" readingOrder="0" shrinkToFit="0" vertical="center" wrapText="0"/>
    </xf>
    <xf borderId="1" fillId="0" fontId="8" numFmtId="165" xfId="0" applyAlignment="1" applyBorder="1" applyFont="1" applyNumberFormat="1">
      <alignment readingOrder="0"/>
    </xf>
    <xf borderId="1" fillId="0" fontId="8" numFmtId="49" xfId="0" applyAlignment="1" applyBorder="1" applyFont="1" applyNumberFormat="1">
      <alignment readingOrder="0"/>
    </xf>
    <xf borderId="1" fillId="0" fontId="8" numFmtId="166" xfId="0" applyAlignment="1" applyBorder="1" applyFont="1" applyNumberFormat="1">
      <alignment readingOrder="0"/>
    </xf>
    <xf borderId="0" fillId="0" fontId="8" numFmtId="165" xfId="0" applyFont="1" applyNumberFormat="1"/>
    <xf borderId="0" fillId="0" fontId="8" numFmtId="166" xfId="0" applyFont="1" applyNumberFormat="1"/>
    <xf borderId="0" fillId="0" fontId="8" numFmtId="166" xfId="0" applyAlignment="1" applyFont="1" applyNumberFormat="1">
      <alignment readingOrder="0"/>
    </xf>
    <xf borderId="0" fillId="3" fontId="2" numFmtId="0" xfId="0" applyAlignment="1" applyFill="1" applyFont="1">
      <alignment readingOrder="0" shrinkToFit="0" vertical="center" wrapText="0"/>
    </xf>
    <xf borderId="1" fillId="0" fontId="8" numFmtId="49" xfId="0" applyAlignment="1" applyBorder="1" applyFont="1" applyNumberFormat="1">
      <alignment horizontal="center" readingOrder="0"/>
    </xf>
    <xf borderId="1" fillId="0" fontId="8" numFmtId="0" xfId="0" applyAlignment="1" applyBorder="1" applyFont="1">
      <alignment horizontal="center" readingOrder="0"/>
    </xf>
    <xf borderId="1" fillId="0" fontId="8" numFmtId="166" xfId="0" applyAlignment="1" applyBorder="1" applyFont="1" applyNumberFormat="1">
      <alignment horizontal="right" readingOrder="0"/>
    </xf>
    <xf borderId="1" fillId="0" fontId="8" numFmtId="166" xfId="0" applyAlignment="1" applyBorder="1" applyFont="1" applyNumberFormat="1">
      <alignment horizontal="right" readingOrder="0"/>
    </xf>
    <xf borderId="0" fillId="0" fontId="8" numFmtId="166" xfId="0" applyAlignment="1" applyFont="1" applyNumberFormat="1">
      <alignment horizontal="right" readingOrder="0"/>
    </xf>
    <xf borderId="0" fillId="0" fontId="8" numFmtId="0" xfId="0" applyAlignment="1" applyFont="1">
      <alignment horizontal="center" readingOrder="0"/>
    </xf>
    <xf borderId="0" fillId="0" fontId="8" numFmtId="0" xfId="0" applyAlignment="1" applyFont="1">
      <alignment readingOrder="0"/>
    </xf>
    <xf borderId="1" fillId="3" fontId="4" numFmtId="177" xfId="0" applyAlignment="1" applyBorder="1" applyFill="1" applyFont="1" applyNumberFormat="1">
      <alignment horizontal="center" readingOrder="0" shrinkToFit="0" vertical="center" wrapText="0"/>
    </xf>
    <xf borderId="1" fillId="0" fontId="7" numFmtId="0" xfId="0" applyAlignment="1" applyBorder="1" applyFont="1">
      <alignment horizontal="left" readingOrder="0" shrinkToFit="0" vertical="center" wrapText="0"/>
    </xf>
    <xf borderId="1" fillId="0" fontId="37" numFmtId="0" xfId="0" applyAlignment="1" applyBorder="1" applyFont="1">
      <alignment horizontal="left" readingOrder="0" shrinkToFit="0" vertical="center" wrapText="0"/>
    </xf>
    <xf borderId="1" fillId="0" fontId="7" numFmtId="177" xfId="0" applyAlignment="1" applyBorder="1" applyFont="1" applyNumberFormat="1">
      <alignment horizontal="center" readingOrder="0" shrinkToFit="0" vertical="center" wrapText="0"/>
    </xf>
    <xf borderId="1" fillId="0" fontId="38" numFmtId="0" xfId="0" applyAlignment="1" applyBorder="1" applyFont="1">
      <alignment horizontal="left" readingOrder="0" shrinkToFit="0" vertical="center" wrapText="0"/>
    </xf>
    <xf borderId="1" fillId="0" fontId="8" numFmtId="177" xfId="0" applyAlignment="1" applyBorder="1" applyFont="1" applyNumberFormat="1">
      <alignment horizontal="center" readingOrder="0" shrinkToFit="0" vertical="center" wrapText="0"/>
    </xf>
    <xf borderId="1" fillId="0" fontId="8" numFmtId="166" xfId="0" applyAlignment="1" applyBorder="1" applyFont="1" applyNumberFormat="1">
      <alignment horizontal="right"/>
    </xf>
    <xf borderId="1" fillId="21" fontId="36" numFmtId="0" xfId="0" applyAlignment="1" applyBorder="1" applyFill="1" applyFont="1">
      <alignment horizontal="center" readingOrder="0" shrinkToFit="0" vertical="center" wrapText="0"/>
    </xf>
    <xf borderId="67" fillId="0" fontId="8" numFmtId="177" xfId="0" applyAlignment="1" applyBorder="1" applyFont="1" applyNumberFormat="1">
      <alignment horizontal="center" shrinkToFit="0" vertical="center" wrapText="0"/>
    </xf>
    <xf borderId="67" fillId="0" fontId="8" numFmtId="0" xfId="0" applyAlignment="1" applyBorder="1" applyFont="1">
      <alignment horizontal="center" shrinkToFit="0" vertical="center" wrapText="0"/>
    </xf>
    <xf borderId="67" fillId="0" fontId="8" numFmtId="177" xfId="0" applyAlignment="1" applyBorder="1" applyFont="1" applyNumberFormat="1">
      <alignment horizontal="center" vertical="center"/>
    </xf>
    <xf borderId="65" fillId="22" fontId="7" numFmtId="0" xfId="0" applyAlignment="1" applyBorder="1" applyFill="1" applyFont="1">
      <alignment horizontal="left" shrinkToFit="0" vertical="center" wrapText="0"/>
    </xf>
    <xf borderId="0" fillId="22" fontId="7" numFmtId="0" xfId="0" applyAlignment="1" applyFill="1" applyFont="1">
      <alignment horizontal="left" shrinkToFit="0" vertical="center" wrapText="0"/>
    </xf>
    <xf borderId="1" fillId="10" fontId="8" numFmtId="164" xfId="0" applyAlignment="1" applyBorder="1" applyFill="1" applyFont="1" applyNumberFormat="1">
      <alignment horizontal="center" readingOrder="0" vertical="center"/>
    </xf>
    <xf borderId="0" fillId="10" fontId="8" numFmtId="0" xfId="0" applyAlignment="1" applyFill="1" applyFont="1">
      <alignment horizontal="left" vertical="center"/>
    </xf>
    <xf borderId="1" fillId="21" fontId="8" numFmtId="164" xfId="0" applyAlignment="1" applyBorder="1" applyFill="1" applyFont="1" applyNumberFormat="1">
      <alignment horizontal="center" readingOrder="0" vertical="center"/>
    </xf>
    <xf borderId="0" fillId="21" fontId="8" numFmtId="0" xfId="0" applyAlignment="1" applyFill="1" applyFont="1">
      <alignment horizontal="left" vertical="center"/>
    </xf>
    <xf borderId="67" fillId="10" fontId="8" numFmtId="0" xfId="0" applyAlignment="1" applyBorder="1" applyFill="1" applyFont="1">
      <alignment horizontal="left" vertical="center"/>
    </xf>
    <xf borderId="67" fillId="21" fontId="8" numFmtId="0" xfId="0" applyAlignment="1" applyBorder="1" applyFill="1" applyFont="1">
      <alignment horizontal="left" vertical="center"/>
    </xf>
    <xf borderId="1" fillId="0" fontId="8" numFmtId="176" xfId="0" applyAlignment="1" applyBorder="1" applyFont="1" applyNumberFormat="1">
      <alignment horizontal="right" readingOrder="0" shrinkToFit="0" wrapText="0"/>
    </xf>
    <xf borderId="1" fillId="0" fontId="8" numFmtId="3" xfId="0" applyAlignment="1" applyBorder="1" applyFont="1" applyNumberFormat="1">
      <alignment readingOrder="0" shrinkToFit="0" wrapText="0"/>
    </xf>
    <xf borderId="1" fillId="0" fontId="8" numFmtId="0" xfId="0" applyAlignment="1" applyBorder="1" applyFont="1">
      <alignment readingOrder="0" shrinkToFit="0" vertical="center" wrapText="1"/>
    </xf>
    <xf borderId="1" fillId="0" fontId="8" numFmtId="164" xfId="0" applyAlignment="1" applyBorder="1" applyFont="1" applyNumberFormat="1">
      <alignment readingOrder="0" shrinkToFit="0" vertical="center" wrapText="1"/>
    </xf>
    <xf borderId="1" fillId="0" fontId="8" numFmtId="165" xfId="0" applyAlignment="1" applyBorder="1" applyFont="1" applyNumberFormat="1">
      <alignment horizontal="center" readingOrder="0" shrinkToFit="0" wrapText="0"/>
    </xf>
    <xf borderId="1" fillId="0" fontId="8" numFmtId="165" xfId="0" applyAlignment="1" applyBorder="1" applyFont="1" applyNumberFormat="1">
      <alignment readingOrder="0" shrinkToFit="0" wrapText="0"/>
    </xf>
    <xf borderId="1" fillId="0" fontId="1" numFmtId="0" xfId="0" applyAlignment="1" applyBorder="1" applyFont="1">
      <alignment readingOrder="0" shrinkToFit="0" wrapText="0"/>
    </xf>
    <xf borderId="1" fillId="0" fontId="1" numFmtId="165" xfId="0" applyAlignment="1" applyBorder="1" applyFont="1" applyNumberFormat="1">
      <alignment readingOrder="0" shrinkToFit="0" wrapText="0"/>
    </xf>
    <xf borderId="0" fillId="0" fontId="8" numFmtId="165" xfId="0" applyAlignment="1" applyFont="1" applyNumberFormat="1">
      <alignment horizontal="center" readingOrder="0" shrinkToFit="0" wrapText="0"/>
    </xf>
    <xf borderId="0" fillId="0" fontId="8" numFmtId="165" xfId="0" applyAlignment="1" applyFont="1" applyNumberFormat="1">
      <alignment horizontal="center" shrinkToFit="0" wrapText="0"/>
    </xf>
    <xf borderId="0" fillId="0" fontId="8" numFmtId="165" xfId="0" applyAlignment="1" applyFont="1" applyNumberFormat="1">
      <alignment horizontal="center"/>
    </xf>
    <xf borderId="80" fillId="6" fontId="3" numFmtId="0" xfId="0" applyAlignment="1" applyBorder="1" applyFill="1" applyFont="1">
      <alignment horizontal="left" readingOrder="0" shrinkToFit="0" vertical="center" wrapText="0"/>
    </xf>
    <xf borderId="81" fillId="6" fontId="3" numFmtId="0" xfId="0" applyAlignment="1" applyBorder="1" applyFill="1" applyFont="1">
      <alignment horizontal="left" readingOrder="0" shrinkToFit="0" vertical="center" wrapText="0"/>
    </xf>
    <xf borderId="81" fillId="6" fontId="3" numFmtId="0" xfId="0" applyAlignment="1" applyBorder="1" applyFill="1" applyFont="1">
      <alignment horizontal="center" readingOrder="0" shrinkToFit="0" vertical="center" wrapText="0"/>
    </xf>
    <xf borderId="82" fillId="6" fontId="3" numFmtId="0" xfId="0" applyAlignment="1" applyBorder="1" applyFill="1" applyFont="1">
      <alignment horizontal="center" readingOrder="0" shrinkToFit="0" vertical="center" wrapText="0"/>
    </xf>
    <xf borderId="1" fillId="0" fontId="8" numFmtId="164" xfId="0" applyAlignment="1" applyBorder="1" applyFont="1" applyNumberFormat="1">
      <alignment horizontal="center" readingOrder="0" shrinkToFit="0" vertical="center" wrapText="1"/>
    </xf>
    <xf borderId="8" fillId="0" fontId="8" numFmtId="164" xfId="0" applyAlignment="1" applyBorder="1" applyFont="1" applyNumberFormat="1">
      <alignment horizontal="center" readingOrder="0" shrinkToFit="0" vertical="center" wrapText="1"/>
    </xf>
    <xf borderId="83" fillId="0" fontId="8" numFmtId="0" xfId="0" applyAlignment="1" applyBorder="1" applyFont="1">
      <alignment horizontal="left" vertical="center"/>
    </xf>
    <xf borderId="0" fillId="0" fontId="8" numFmtId="0" xfId="0" applyAlignment="1" applyFont="1">
      <alignment horizontal="center" shrinkToFit="0" vertical="center" wrapText="1"/>
    </xf>
    <xf borderId="0" fillId="0" fontId="8" numFmtId="0" xfId="0" applyAlignment="1" applyFont="1">
      <alignment horizontal="left" shrinkToFit="0" vertical="center" wrapText="1"/>
    </xf>
    <xf borderId="0" fillId="6" fontId="2" numFmtId="0" xfId="0" applyAlignment="1" applyFill="1" applyFont="1">
      <alignment readingOrder="0" shrinkToFit="0" vertical="center" wrapText="0"/>
    </xf>
    <xf borderId="8" fillId="0" fontId="8" numFmtId="0" xfId="0" applyAlignment="1" applyBorder="1" applyFont="1">
      <alignment readingOrder="0" shrinkToFit="0" vertical="center" wrapText="1"/>
    </xf>
    <xf borderId="8" fillId="0" fontId="8" numFmtId="165" xfId="0" applyAlignment="1" applyBorder="1" applyFont="1" applyNumberFormat="1">
      <alignment horizontal="center" readingOrder="0" shrinkToFit="0" vertical="center" wrapText="1"/>
    </xf>
    <xf borderId="8" fillId="0" fontId="8" numFmtId="164" xfId="0" applyAlignment="1" applyBorder="1" applyFont="1" applyNumberFormat="1">
      <alignment readingOrder="0" shrinkToFit="0" vertical="center" wrapText="1"/>
    </xf>
    <xf borderId="0" fillId="0" fontId="1" numFmtId="164" xfId="0" applyAlignment="1" applyFont="1" applyNumberFormat="1">
      <alignment readingOrder="0" shrinkToFit="0" vertical="center" wrapText="1"/>
    </xf>
    <xf borderId="8" fillId="0" fontId="8" numFmtId="164" xfId="0" applyAlignment="1" applyBorder="1" applyFont="1" applyNumberFormat="1">
      <alignment readingOrder="0" shrinkToFit="0" vertical="center" wrapText="1"/>
    </xf>
    <xf borderId="0" fillId="24" fontId="39" numFmtId="0" xfId="0" applyAlignment="1" applyFill="1" applyFont="1">
      <alignment horizontal="center" shrinkToFit="0" wrapText="0"/>
    </xf>
    <xf borderId="0" fillId="24" fontId="39" numFmtId="0" xfId="0" applyAlignment="1" applyFill="1" applyFont="1">
      <alignment shrinkToFit="0" wrapText="0"/>
    </xf>
    <xf borderId="0" fillId="24" fontId="39" numFmtId="0" xfId="0" applyAlignment="1" applyFill="1" applyFont="1">
      <alignment readingOrder="0" shrinkToFit="0" wrapText="0"/>
    </xf>
    <xf borderId="0" fillId="24" fontId="7" numFmtId="0" xfId="0" applyAlignment="1" applyFill="1" applyFont="1">
      <alignment readingOrder="0" shrinkToFit="0" wrapText="0"/>
    </xf>
    <xf borderId="0" fillId="24" fontId="39" numFmtId="176" xfId="0" applyAlignment="1" applyFill="1" applyFont="1" applyNumberFormat="1">
      <alignment horizontal="right" shrinkToFit="0" wrapText="0"/>
    </xf>
    <xf borderId="0" fillId="24" fontId="39" numFmtId="166" xfId="0" applyAlignment="1" applyFill="1" applyFont="1" applyNumberFormat="1">
      <alignment horizontal="right" shrinkToFit="0" wrapText="0"/>
    </xf>
    <xf borderId="0" fillId="0" fontId="8" numFmtId="176" xfId="0" applyAlignment="1" applyFont="1" applyNumberFormat="1">
      <alignment horizontal="right" shrinkToFit="0" wrapText="0"/>
    </xf>
    <xf borderId="1" fillId="0" fontId="8" numFmtId="0" xfId="0" applyAlignment="1" applyBorder="1" applyFont="1">
      <alignment readingOrder="0" vertical="center"/>
    </xf>
    <xf borderId="1" fillId="0" fontId="8" numFmtId="0" xfId="0" applyAlignment="1" applyBorder="1" applyFont="1">
      <alignment vertical="center"/>
    </xf>
    <xf borderId="1" fillId="0" fontId="8" numFmtId="164" xfId="0" applyAlignment="1" applyBorder="1" applyFont="1" applyNumberFormat="1">
      <alignment readingOrder="0" vertical="center"/>
    </xf>
  </cellXfs>
  <cellStyles count="1">
    <cellStyle xfId="0" name="Normal" builtinId="0"/>
  </cellStyles>
  <dxfs count="6">
    <dxf>
      <font/>
      <fill>
        <patternFill patternType="none"/>
      </fill>
      <border/>
    </dxf>
    <dxf>
      <font/>
      <fill>
        <patternFill patternType="solid">
          <fgColor rgb="FF1D283B"/>
          <bgColor rgb="FF1D283B"/>
        </patternFill>
      </fill>
      <border/>
    </dxf>
    <dxf>
      <font/>
      <fill>
        <patternFill patternType="solid">
          <fgColor rgb="FFFFFFFF"/>
          <bgColor rgb="FFFFFFFF"/>
        </patternFill>
      </fill>
      <border/>
    </dxf>
    <dxf>
      <font/>
      <fill>
        <patternFill patternType="solid">
          <fgColor rgb="FF1C283B"/>
          <bgColor rgb="FF1C283B"/>
        </patternFill>
      </fill>
      <border/>
    </dxf>
    <dxf>
      <font/>
      <fill>
        <patternFill patternType="solid">
          <fgColor rgb="FFF8F9FB"/>
          <bgColor rgb="FFF8F9FB"/>
        </patternFill>
      </fill>
      <border/>
    </dxf>
    <dxf>
      <font/>
      <fill>
        <patternFill patternType="solid">
          <fgColor rgb="FFF8FAFC"/>
          <bgColor rgb="FFF8FAFC"/>
        </patternFill>
      </fill>
      <border/>
    </dxf>
  </dxfs>
  <tableStyles count="45">
    <tableStyle count="3" pivot="0" name="Production Schedule-style">
      <tableStyleElement dxfId="1" type="headerRow"/>
      <tableStyleElement dxfId="2" type="firstRowStripe"/>
      <tableStyleElement dxfId="4" type="secondRowStripe"/>
    </tableStyle>
    <tableStyle count="3" pivot="0" name="Activity Log-style">
      <tableStyleElement dxfId="1" type="headerRow"/>
      <tableStyleElement dxfId="2" type="firstRowStripe"/>
      <tableStyleElement dxfId="4" type="secondRowStripe"/>
    </tableStyle>
    <tableStyle count="3" pivot="0" name="Projects-style">
      <tableStyleElement dxfId="3" type="headerRow"/>
      <tableStyleElement dxfId="2" type="firstRowStripe"/>
      <tableStyleElement dxfId="4" type="secondRowStripe"/>
    </tableStyle>
    <tableStyle count="3" pivot="0" name="Production Tasks-style">
      <tableStyleElement dxfId="1" type="headerRow"/>
      <tableStyleElement dxfId="2" type="firstRowStripe"/>
      <tableStyleElement dxfId="4" type="secondRowStripe"/>
    </tableStyle>
    <tableStyle count="3" pivot="0" name="Work Orders-style">
      <tableStyleElement dxfId="1" type="headerRow"/>
      <tableStyleElement dxfId="2" type="firstRowStripe"/>
      <tableStyleElement dxfId="4" type="secondRowStripe"/>
    </tableStyle>
    <tableStyle count="3" pivot="0" name="Run of Show-style">
      <tableStyleElement dxfId="1" type="headerRow"/>
      <tableStyleElement dxfId="2" type="firstRowStripe"/>
      <tableStyleElement dxfId="4" type="secondRowStripe"/>
    </tableStyle>
    <tableStyle count="3" pivot="0" name="SOP Library-style">
      <tableStyleElement dxfId="1" type="headerRow"/>
      <tableStyleElement dxfId="2" type="firstRowStripe"/>
      <tableStyleElement dxfId="5" type="secondRowStripe"/>
    </tableStyle>
    <tableStyle count="3" pivot="0" name="Locations-style">
      <tableStyleElement dxfId="1" type="headerRow"/>
      <tableStyleElement dxfId="2" type="firstRowStripe"/>
      <tableStyleElement dxfId="4" type="secondRowStripe"/>
    </tableStyle>
    <tableStyle count="3" pivot="0" name="Shipping Manifest-style">
      <tableStyleElement dxfId="1" type="headerRow"/>
      <tableStyleElement dxfId="2" type="firstRowStripe"/>
      <tableStyleElement dxfId="4" type="secondRowStripe"/>
    </tableStyle>
    <tableStyle count="3" pivot="0" name="Marshalling Yard Log-style">
      <tableStyleElement dxfId="1" type="headerRow"/>
      <tableStyleElement dxfId="2" type="firstRowStripe"/>
      <tableStyleElement dxfId="4" type="secondRowStripe"/>
    </tableStyle>
    <tableStyle count="3" pivot="0" name="Advance Requests-style">
      <tableStyleElement dxfId="1" type="headerRow"/>
      <tableStyleElement dxfId="2" type="firstRowStripe"/>
      <tableStyleElement dxfId="4" type="secondRowStripe"/>
    </tableStyle>
    <tableStyle count="3" pivot="0" name="Hospitality Fulfillment-style">
      <tableStyleElement dxfId="1" type="headerRow"/>
      <tableStyleElement dxfId="2" type="firstRowStripe"/>
      <tableStyleElement dxfId="4" type="secondRowStripe"/>
    </tableStyle>
    <tableStyle count="3" pivot="0" name="Asset Assignments-style">
      <tableStyleElement dxfId="1" type="headerRow"/>
      <tableStyleElement dxfId="2" type="firstRowStripe"/>
      <tableStyleElement dxfId="4" type="secondRowStripe"/>
    </tableStyle>
    <tableStyle count="3" pivot="0" name="Asset Inventory-style">
      <tableStyleElement dxfId="1" type="headerRow"/>
      <tableStyleElement dxfId="2" type="firstRowStripe"/>
      <tableStyleElement dxfId="4" type="secondRowStripe"/>
    </tableStyle>
    <tableStyle count="3" pivot="0" name="Personnel Roster-style">
      <tableStyleElement dxfId="1" type="headerRow"/>
      <tableStyleElement dxfId="2" type="firstRowStripe"/>
      <tableStyleElement dxfId="4" type="secondRowStripe"/>
    </tableStyle>
    <tableStyle count="3" pivot="0" name="Staffing Requisition-style">
      <tableStyleElement dxfId="1" type="headerRow"/>
      <tableStyleElement dxfId="2" type="firstRowStripe"/>
      <tableStyleElement dxfId="4" type="secondRowStripe"/>
    </tableStyle>
    <tableStyle count="3" pivot="0" name="Crew Shifts-style">
      <tableStyleElement dxfId="1" type="headerRow"/>
      <tableStyleElement dxfId="2" type="firstRowStripe"/>
      <tableStyleElement dxfId="4" type="secondRowStripe"/>
    </tableStyle>
    <tableStyle count="3" pivot="0" name="Crew Timesheets-style">
      <tableStyleElement dxfId="1" type="headerRow"/>
      <tableStyleElement dxfId="2" type="firstRowStripe"/>
      <tableStyleElement dxfId="4" type="secondRowStripe"/>
    </tableStyle>
    <tableStyle count="3" pivot="0" name="Labor Rate Cards-style">
      <tableStyleElement dxfId="1" type="headerRow"/>
      <tableStyleElement dxfId="2" type="firstRowStripe"/>
      <tableStyleElement dxfId="5" type="secondRowStripe"/>
    </tableStyle>
    <tableStyle count="3" pivot="0" name="Roles Library-style">
      <tableStyleElement dxfId="1" type="headerRow"/>
      <tableStyleElement dxfId="2" type="firstRowStripe"/>
      <tableStyleElement dxfId="5" type="secondRowStripe"/>
    </tableStyle>
    <tableStyle count="3" pivot="0" name="Credential Issuance-style">
      <tableStyleElement dxfId="1" type="headerRow"/>
      <tableStyleElement dxfId="2" type="firstRowStripe"/>
      <tableStyleElement dxfId="4" type="secondRowStripe"/>
    </tableStyle>
    <tableStyle count="3" pivot="0" name="Access Grid-style">
      <tableStyleElement dxfId="1" type="headerRow"/>
      <tableStyleElement dxfId="2" type="firstRowStripe"/>
      <tableStyleElement dxfId="4" type="secondRowStripe"/>
    </tableStyle>
    <tableStyle count="3" pivot="0" name="Budget Expenses-style">
      <tableStyleElement dxfId="1" type="headerRow"/>
      <tableStyleElement dxfId="2" type="firstRowStripe"/>
      <tableStyleElement dxfId="4" type="secondRowStripe"/>
    </tableStyle>
    <tableStyle count="3" pivot="0" name="Change Orders-style">
      <tableStyleElement dxfId="1" type="headerRow"/>
      <tableStyleElement dxfId="2" type="firstRowStripe"/>
      <tableStyleElement dxfId="4" type="secondRowStripe"/>
    </tableStyle>
    <tableStyle count="3" pivot="0" name="Purchase Orders-style">
      <tableStyleElement dxfId="1" type="headerRow"/>
      <tableStyleElement dxfId="2" type="firstRowStripe"/>
      <tableStyleElement dxfId="4" type="secondRowStripe"/>
    </tableStyle>
    <tableStyle count="3" pivot="0" name="PO Line Items-style">
      <tableStyleElement dxfId="1" type="headerRow"/>
      <tableStyleElement dxfId="2" type="firstRowStripe"/>
      <tableStyleElement dxfId="4" type="secondRowStripe"/>
    </tableStyle>
    <tableStyle count="3" pivot="0" name="Universal Posting Line-style">
      <tableStyleElement dxfId="1" type="headerRow"/>
      <tableStyleElement dxfId="2" type="firstRowStripe"/>
      <tableStyleElement dxfId="4" type="secondRowStripe"/>
    </tableStyle>
    <tableStyle count="3" pivot="0" name="Procurement Catalog-style">
      <tableStyleElement dxfId="1" type="headerRow"/>
      <tableStyleElement dxfId="2" type="firstRowStripe"/>
      <tableStyleElement dxfId="4" type="secondRowStripe"/>
    </tableStyle>
    <tableStyle count="3" pivot="0" name="Vendor Directory-style">
      <tableStyleElement dxfId="1" type="headerRow"/>
      <tableStyleElement dxfId="2" type="firstRowStripe"/>
      <tableStyleElement dxfId="4" type="secondRowStripe"/>
    </tableStyle>
    <tableStyle count="3" pivot="0" name="Vendor Classes-style">
      <tableStyleElement dxfId="1" type="headerRow"/>
      <tableStyleElement dxfId="2" type="firstRowStripe"/>
      <tableStyleElement dxfId="4" type="secondRowStripe"/>
    </tableStyle>
    <tableStyle count="3" pivot="0" name="Vendor Entitlements-style">
      <tableStyleElement dxfId="1" type="headerRow"/>
      <tableStyleElement dxfId="2" type="firstRowStripe"/>
      <tableStyleElement dxfId="4" type="secondRowStripe"/>
    </tableStyle>
    <tableStyle count="3" pivot="0" name="Inspection Compliance-style">
      <tableStyleElement dxfId="1" type="headerRow"/>
      <tableStyleElement dxfId="2" type="firstRowStripe"/>
      <tableStyleElement dxfId="4" type="secondRowStripe"/>
    </tableStyle>
    <tableStyle count="3" pivot="0" name="Incident CAD Log-style">
      <tableStyleElement dxfId="1" type="headerRow"/>
      <tableStyleElement dxfId="2" type="firstRowStripe"/>
      <tableStyleElement dxfId="4" type="secondRowStripe"/>
    </tableStyle>
    <tableStyle count="3" pivot="0" name="Emergency Codes-style">
      <tableStyleElement dxfId="1" type="headerRow"/>
      <tableStyleElement dxfId="2" type="firstRowStripe"/>
      <tableStyleElement dxfId="4" type="secondRowStripe"/>
    </tableStyle>
    <tableStyle count="3" pivot="0" name="Radio Channels-style">
      <tableStyleElement dxfId="1" type="headerRow"/>
      <tableStyleElement dxfId="2" type="firstRowStripe"/>
      <tableStyleElement dxfId="4" type="secondRowStripe"/>
    </tableStyle>
    <tableStyle count="3" pivot="0" name="Document &amp; Asset Library-style">
      <tableStyleElement dxfId="1" type="headerRow"/>
      <tableStyleElement dxfId="2" type="firstRowStripe"/>
      <tableStyleElement dxfId="4" type="secondRowStripe"/>
    </tableStyle>
    <tableStyle count="3" pivot="0" name="GL Accounts-style">
      <tableStyleElement dxfId="1" type="headerRow"/>
      <tableStyleElement dxfId="2" type="firstRowStripe"/>
      <tableStyleElement dxfId="4" type="secondRowStripe"/>
    </tableStyle>
    <tableStyle count="3" pivot="0" name="Cost Centers-style">
      <tableStyleElement dxfId="1" type="headerRow"/>
      <tableStyleElement dxfId="2" type="firstRowStripe"/>
      <tableStyleElement dxfId="4" type="secondRowStripe"/>
    </tableStyle>
    <tableStyle count="3" pivot="0" name="Departments-style">
      <tableStyleElement dxfId="1" type="headerRow"/>
      <tableStyleElement dxfId="2" type="firstRowStripe"/>
      <tableStyleElement dxfId="4" type="secondRowStripe"/>
    </tableStyle>
    <tableStyle count="3" pivot="0" name="Disciplines-style">
      <tableStyleElement dxfId="1" type="headerRow"/>
      <tableStyleElement dxfId="2" type="firstRowStripe"/>
      <tableStyleElement dxfId="4" type="secondRowStripe"/>
    </tableStyle>
    <tableStyle count="3" pivot="0" name="Categories &amp; URID Master-style">
      <tableStyleElement dxfId="1" type="headerRow"/>
      <tableStyleElement dxfId="2" type="firstRowStripe"/>
      <tableStyleElement dxfId="4" type="secondRowStripe"/>
    </tableStyle>
    <tableStyle count="3" pivot="0" name="Teams-style">
      <tableStyleElement dxfId="1" type="headerRow"/>
      <tableStyleElement dxfId="2" type="firstRowStripe"/>
      <tableStyleElement dxfId="4" type="secondRowStripe"/>
    </tableStyle>
    <tableStyle count="3" pivot="0" name="Counterparty Types-style">
      <tableStyleElement dxfId="1" type="headerRow"/>
      <tableStyleElement dxfId="2" type="firstRowStripe"/>
      <tableStyleElement dxfId="4" type="secondRowStripe"/>
    </tableStyle>
    <tableStyle count="3" pivot="0" name="Verbiage Library-style">
      <tableStyleElement dxfId="1" type="headerRow"/>
      <tableStyleElement dxfId="2" type="firstRowStripe"/>
      <tableStyleElement dxfId="4" type="secondRowStripe"/>
    </tableStyle>
    <tableStyle count="3" pivot="0" name="Enumerations-style">
      <tableStyleElement dxfId="1" type="headerRow"/>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0" Type="http://schemas.openxmlformats.org/officeDocument/2006/relationships/worksheet" Target="worksheets/sheet4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6" displayName="Table_3" name="Table_3" id="2">
  <tableColumns count="19">
    <tableColumn name="PROJECT ID" id="1"/>
    <tableColumn name="PROJECT NAME" id="2"/>
    <tableColumn name="CLIENT NAME" id="3"/>
    <tableColumn name="ORGANIZATION" id="4"/>
    <tableColumn name="VENUE" id="5"/>
    <tableColumn name="LOCATION" id="6"/>
    <tableColumn name="START DATE" id="7"/>
    <tableColumn name="END DATE" id="8"/>
    <tableColumn name="ANCHOR DATE" id="9"/>
    <tableColumn name="TIER" id="10"/>
    <tableColumn name="BUDGET ENVELOPE" id="11"/>
    <tableColumn name="COMMITTED AMOUNT" id="12"/>
    <tableColumn name="ACTUAL SPEND" id="13"/>
    <tableColumn name="APPROVED CHANGE ORDERS" id="14"/>
    <tableColumn name="PRODUCTION TASKS" id="15"/>
    <tableColumn name="OPERATIONAL STATE" id="16"/>
    <tableColumn name="GOVERNING GATE" id="17"/>
    <tableColumn name="EXECUTIVE PRODUCER" id="18"/>
    <tableColumn name="NOTES" id="19"/>
  </tableColumns>
  <tableStyleInfo name="Projects-style" showColumnStripes="0" showFirstColumn="1" showLastColumn="1" showRowStripes="1"/>
</table>
</file>

<file path=xl/tables/table2.xml><?xml version="1.0" encoding="utf-8"?>
<table xmlns="http://schemas.openxmlformats.org/spreadsheetml/2006/main" ref="A1:U1000" displayName="Table_2" name="Table_2" id="1">
  <tableColumns count="21">
    <tableColumn name="RECORD ID" id="1"/>
    <tableColumn name="ORGANIZATION" id="2"/>
    <tableColumn name="PROJECT" id="3"/>
    <tableColumn name="DEPARTMENT" id="4"/>
    <tableColumn name="CATEGORY" id="5"/>
    <tableColumn name="SUB CATEGORY" id="6"/>
    <tableColumn name="TIMESTAMP" id="7"/>
    <tableColumn name="LOCATION / ZONE" id="8"/>
    <tableColumn name="SUBJECT / ITEM" id="9"/>
    <tableColumn name="DESCRIPTION" id="10"/>
    <tableColumn name="PARTY INVOLVED" id="11"/>
    <tableColumn name="QTY / VALUE" id="12"/>
    <tableColumn name="PRIORITY" id="13"/>
    <tableColumn name="LOGGED BY" id="14"/>
    <tableColumn name="REFERENCE ID" id="15"/>
    <tableColumn name="STATUS" id="16"/>
    <tableColumn name="FLAG" id="17"/>
    <tableColumn name="NOTES" id="18"/>
    <tableColumn name="CREATED BY" id="19"/>
    <tableColumn name="CREATED AT" id="20"/>
    <tableColumn name="UPDATED AT" id="21"/>
  </tableColumns>
  <tableStyleInfo name="Activity Log-style" showColumnStripes="0" showFirstColumn="1" showLastColumn="1" showRowStripes="1"/>
</table>
</file>

<file path=xl/tables/table3.xml><?xml version="1.0" encoding="utf-8"?>
<table xmlns="http://schemas.openxmlformats.org/spreadsheetml/2006/main" headerRowCount="0" ref="A1:AO1000" displayName="Table_1" name="Table_1" id="3">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Production Schedul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X100" displayName="Table_4" name="Table_4" id="4">
  <tableColumns count="24">
    <tableColumn name="TASK ID" id="1"/>
    <tableColumn name="PROJECT ID" id="2"/>
    <tableColumn name="ACTIVITY ID" id="3"/>
    <tableColumn name="WBS CODE" id="4"/>
    <tableColumn name="TASK NAME" id="5"/>
    <tableColumn name="DESCRIPTION" id="6"/>
    <tableColumn name="RECORD KIND" id="7"/>
    <tableColumn name="RECORD SUBTYPE" id="8"/>
    <tableColumn name="TEAM CODE" id="9"/>
    <tableColumn name="LOCATION ID" id="10"/>
    <tableColumn name="PERSONNEL ID" id="11"/>
    <tableColumn name="ASSIGNEE NAME" id="12"/>
    <tableColumn name="START DATE" id="13"/>
    <tableColumn name="END DATE" id="14"/>
    <tableColumn name="DURATION (DAYS)" id="15"/>
    <tableColumn name="PREDECESSORS" id="16"/>
    <tableColumn name="PRIORITY" id="17"/>
    <tableColumn name="DELIVERABLE" id="18"/>
    <tableColumn name="LINKED WORK ORDER ID" id="19"/>
    <tableColumn name="SOP ID" id="20"/>
    <tableColumn name="PROGRESS (%)" id="21"/>
    <tableColumn name="STATUS" id="22"/>
    <tableColumn name="FLAG" id="23"/>
    <tableColumn name="NOTES" id="24"/>
  </tableColumns>
  <tableStyleInfo name="Production Tasks-style" showColumnStripes="0" showFirstColumn="1" showLastColumn="1" showRowStripes="1"/>
</table>
</file>

<file path=xl/tables/table5.xml><?xml version="1.0" encoding="utf-8"?>
<table xmlns="http://schemas.openxmlformats.org/spreadsheetml/2006/main" ref="A1:AG100" displayName="Table_5" name="Table_5" id="5">
  <tableColumns count="33">
    <tableColumn name="RECORD ID" id="1"/>
    <tableColumn name="PROJECT ID" id="2"/>
    <tableColumn name="DEPARTMENT" id="3"/>
    <tableColumn name="CATEGORY" id="4"/>
    <tableColumn name="SUB CATEGORY" id="5"/>
    <tableColumn name="WORK ORDER TYPE" id="6"/>
    <tableColumn name="PRIORITY" id="7"/>
    <tableColumn name="LOCATION ID" id="8"/>
    <tableColumn name="LOCATION NAME" id="9"/>
    <tableColumn name="ITEM ID" id="10"/>
    <tableColumn name="TEAM CODE" id="11"/>
    <tableColumn name="PERSONNEL ID" id="12"/>
    <tableColumn name="LEAD ASSIGNEE NAME" id="13"/>
    <tableColumn name="TASK TITLE" id="14"/>
    <tableColumn name="DESCRIPTION" id="15"/>
    <tableColumn name="SCOPE OF WORK" id="16"/>
    <tableColumn name="SCHEDULED START DATE" id="17"/>
    <tableColumn name="SCHEDULED END DATE" id="18"/>
    <tableColumn name="ACTUAL START DATE" id="19"/>
    <tableColumn name="ACTUAL END DATE" id="20"/>
    <tableColumn name="ESTIMATED HOURS" id="21"/>
    <tableColumn name="ACTUAL HOURS" id="22"/>
    <tableColumn name="LABOR RATE" id="23"/>
    <tableColumn name="TOTAL LABOR COST" id="24"/>
    <tableColumn name="SAFETY HAZARD LEVEL" id="25"/>
    <tableColumn name="COMPLETION PERCENTAGE" id="26"/>
    <tableColumn name="STATUS" id="27"/>
    <tableColumn name="FLAG" id="28"/>
    <tableColumn name="RESOLUTION NOTES" id="29"/>
    <tableColumn name="NOTES" id="30"/>
    <tableColumn name="CREATED BY" id="31"/>
    <tableColumn name="CREATED AT" id="32"/>
    <tableColumn name="UPDATED AT" id="33"/>
  </tableColumns>
  <tableStyleInfo name="Work Orders-style" showColumnStripes="0" showFirstColumn="1" showLastColumn="1" showRowStripes="1"/>
</table>
</file>

<file path=xl/tables/table6.xml><?xml version="1.0" encoding="utf-8"?>
<table xmlns="http://schemas.openxmlformats.org/spreadsheetml/2006/main" ref="A1:X100" displayName="Table_6" name="Table_6" id="6">
  <tableColumns count="24">
    <tableColumn name="RECORD ID" id="1"/>
    <tableColumn name="ORGANIZATION" id="2"/>
    <tableColumn name="PROJECT ID" id="3"/>
    <tableColumn name="SCHEDULE RECORD ID" id="4"/>
    <tableColumn name="CUE ID" id="5"/>
    <tableColumn name="ACT" id="6"/>
    <tableColumn name="SCENE" id="7"/>
    <tableColumn name="DESCRIPTION" id="8"/>
    <tableColumn name="START TIME" id="9"/>
    <tableColumn name="END TIME" id="10"/>
    <tableColumn name="DURATION (MIN)" id="11"/>
    <tableColumn name="LOCATION ID" id="12"/>
    <tableColumn name="PERSONNEL ID" id="13"/>
    <tableColumn name="AUDIO CUE" id="14"/>
    <tableColumn name="LIGHTING CUE" id="15"/>
    <tableColumn name="VIDEO CUE" id="16"/>
    <tableColumn name="SFX CUE" id="17"/>
    <tableColumn name="STAGE CUE" id="18"/>
    <tableColumn name="STATUS" id="19"/>
    <tableColumn name="FLAG" id="20"/>
    <tableColumn name="NOTES" id="21"/>
    <tableColumn name="CREATED BY" id="22"/>
    <tableColumn name="CREATED AT" id="23"/>
    <tableColumn name="UPDATED AT" id="24"/>
  </tableColumns>
  <tableStyleInfo name="Run of Show-style" showColumnStripes="0" showFirstColumn="1" showLastColumn="1" showRowStripes="1"/>
</table>
</file>

<file path=xl/tables/table7.xml><?xml version="1.0" encoding="utf-8"?>
<table xmlns="http://schemas.openxmlformats.org/spreadsheetml/2006/main" ref="A1:Y100" displayName="Table_7" name="Table_7" id="7">
  <tableColumns count="25">
    <tableColumn name="SOP ID" id="1"/>
    <tableColumn name="TITLE" id="2"/>
    <tableColumn name="OPERATIONAL DOMAIN" id="3"/>
    <tableColumn name="REVISION" id="4"/>
    <tableColumn name="ORGANIZATION" id="5"/>
    <tableColumn name="PROJECT" id="6"/>
    <tableColumn name="DEPARTMENT" id="7"/>
    <tableColumn name="CATEGORY" id="8"/>
    <tableColumn name="SUB CATEGORY" id="9"/>
    <tableColumn name="ACCOUNTABLE ROLE CODE" id="10"/>
    <tableColumn name="ACCOUNTABLE ROLE TITLE" id="11"/>
    <tableColumn name="REQUIRED PPE / COMPLIANCE TAG" id="12"/>
    <tableColumn name="PREREQUISITES &amp; HAZARDS" id="13"/>
    <tableColumn name="PROCEDURE STEP 1" id="14"/>
    <tableColumn name="PROCEDURE STEP 2" id="15"/>
    <tableColumn name="PROCEDURE STEP 3" id="16"/>
    <tableColumn name="PROCEDURE STEP 4" id="17"/>
    <tableColumn name="REFERENCE DOC ID" id="18"/>
    <tableColumn name="REFERENCE DOCUMENT NAME" id="19"/>
    <tableColumn name="STATUS" id="20"/>
    <tableColumn name="FLAG" id="21"/>
    <tableColumn name="NOTES" id="22"/>
    <tableColumn name="CREATED BY" id="23"/>
    <tableColumn name="CREATED AT" id="24"/>
    <tableColumn name="UPDATED AT" id="25"/>
  </tableColumns>
  <tableStyleInfo name="SOP Library-style" showColumnStripes="0" showFirstColumn="1" showLastColumn="1" showRowStripes="1"/>
</table>
</file>

<file path=xl/tables/table8.xml><?xml version="1.0" encoding="utf-8"?>
<table xmlns="http://schemas.openxmlformats.org/spreadsheetml/2006/main" ref="A1:M1000" displayName="Table_8" name="Table_8" id="8">
  <tableColumns count="13">
    <tableColumn name="RECORD ID" id="1"/>
    <tableColumn name="PROJECT ID" id="2"/>
    <tableColumn name="DEPARTMENT" id="3"/>
    <tableColumn name="CATEGORY" id="4"/>
    <tableColumn name="SUB CATEGORY" id="5"/>
    <tableColumn name="LOCATION" id="6"/>
    <tableColumn name="DESCRIPTION" id="7"/>
    <tableColumn name="STATUS" id="8"/>
    <tableColumn name="FLAG" id="9"/>
    <tableColumn name="NOTES" id="10"/>
    <tableColumn name="CREATED BY" id="11"/>
    <tableColumn name="CREATED AT" id="12"/>
    <tableColumn name="UPDATED AT" id="13"/>
  </tableColumns>
  <tableStyleInfo name="Locations-style" showColumnStripes="0" showFirstColumn="1" showLastColumn="1" showRowStripes="1"/>
</table>
</file>

<file path=xl/tables/table9.xml><?xml version="1.0" encoding="utf-8"?>
<table xmlns="http://schemas.openxmlformats.org/spreadsheetml/2006/main" ref="A1:AI1000" displayName="Table_9" name="Table_9" id="9">
  <tableColumns count="35">
    <tableColumn name="RECORD ID" id="1"/>
    <tableColumn name="PROJECT ID" id="2"/>
    <tableColumn name="DEPARTMENT" id="3"/>
    <tableColumn name="CATEGORY" id="4"/>
    <tableColumn name="SUB CATEGORY" id="5"/>
    <tableColumn name="VENDOR ID" id="6"/>
    <tableColumn name="ITEM" id="7"/>
    <tableColumn name="DESCRIPTION" id="8"/>
    <tableColumn name="CONTAINER" id="9"/>
    <tableColumn name="PALLET COUNT" id="10"/>
    <tableColumn name="PIECE COUNT" id="11"/>
    <tableColumn name="LENGTH (FT)" id="12"/>
    <tableColumn name="WIDTH (FT)" id="13"/>
    <tableColumn name="HEIGHT (FT)" id="14"/>
    <tableColumn name="VOLUME (CU FT)" id="15"/>
    <tableColumn name="DIMENSIONS" id="16"/>
    <tableColumn name="WEIGHT" id="17"/>
    <tableColumn name="SHIPMENT DATE" id="18"/>
    <tableColumn name="SENDER" id="19"/>
    <tableColumn name="ORIGIN" id="20"/>
    <tableColumn name="PERSONNEL ID" id="21"/>
    <tableColumn name="LOCATION ID" id="22"/>
    <tableColumn name="CARRIER" id="23"/>
    <tableColumn name="CARRIER PHONE" id="24"/>
    <tableColumn name="TRAILER LICENSE" id="25"/>
    <tableColumn name="SEAL NUMBER" id="26"/>
    <tableColumn name="FREIGHT TYPE" id="27"/>
    <tableColumn name="TRACKING NUMBER" id="28"/>
    <tableColumn name="BILL OF LADING (BOL)" id="29"/>
    <tableColumn name="STATUS" id="30"/>
    <tableColumn name="FLAG" id="31"/>
    <tableColumn name="NOTES" id="32"/>
    <tableColumn name="CREATED BY" id="33"/>
    <tableColumn name="CREATED AT" id="34"/>
    <tableColumn name="UPDATED AT" id="35"/>
  </tableColumns>
  <tableStyleInfo name="Shipping Manifest-style" showColumnStripes="0" showFirstColumn="1" showLastColumn="1" showRowStripes="1"/>
</table>
</file>

<file path=xl/tables/table10.xml><?xml version="1.0" encoding="utf-8"?>
<table xmlns="http://schemas.openxmlformats.org/spreadsheetml/2006/main" ref="A1:Z100" displayName="Table_10" name="Table_10" id="10">
  <tableColumns count="26">
    <tableColumn name="RECORD ID" id="1"/>
    <tableColumn name="PROJECT ID" id="2"/>
    <tableColumn name="DEPARTMENT" id="3"/>
    <tableColumn name="CATEGORY" id="4"/>
    <tableColumn name="SUB CATEGORY" id="5"/>
    <tableColumn name="VEHICLE CALLSIGN" id="6"/>
    <tableColumn name="CARRIER / VENDOR ID" id="7"/>
    <tableColumn name="SHIPMENT ID" id="8"/>
    <tableColumn name="VEHICLE TYPE" id="9"/>
    <tableColumn name="DRIVER NAME" id="10"/>
    <tableColumn name="CARRIER PHONE" id="11"/>
    <tableColumn name="TRAILER LICENSE" id="12"/>
    <tableColumn name="SEAL NUMBER" id="13"/>
    <tableColumn name="DIMENSIONS" id="14"/>
    <tableColumn name="WEIGHT" id="15"/>
    <tableColumn name="STAGING BAY" id="16"/>
    <tableColumn name="TARGET DOCK ID" id="17"/>
    <tableColumn name="CHECK-IN TIME" id="18"/>
    <tableColumn name="DOCK CALL TIME" id="19"/>
    <tableColumn name="DOCK RELEASE TIME" id="20"/>
    <tableColumn name="STATUS" id="21"/>
    <tableColumn name="FLAG" id="22"/>
    <tableColumn name="NOTES" id="23"/>
    <tableColumn name="CREATED BY" id="24"/>
    <tableColumn name="CREATED AT" id="25"/>
    <tableColumn name="UPDATED AT" id="26"/>
  </tableColumns>
  <tableStyleInfo name="Marshalling Yard Log-style" showColumnStripes="0" showFirstColumn="1" showLastColumn="1" showRowStripes="1"/>
</table>
</file>

<file path=xl/tables/table11.xml><?xml version="1.0" encoding="utf-8"?>
<table xmlns="http://schemas.openxmlformats.org/spreadsheetml/2006/main" ref="A1:Z274" displayName="Table_11" name="Table_11" id="11">
  <tableColumns count="26">
    <tableColumn name="RECORD ID" id="1"/>
    <tableColumn name="ORGANIZATION" id="2"/>
    <tableColumn name="PROJECT ID" id="3"/>
    <tableColumn name="DEPARTMENT" id="4"/>
    <tableColumn name="CATEGORY" id="5"/>
    <tableColumn name="SUB CATEGORY" id="6"/>
    <tableColumn name="VENDOR ID" id="7"/>
    <tableColumn name="ITEM" id="8"/>
    <tableColumn name="DESCRIPTION" id="9"/>
    <tableColumn name="URID" id="10"/>
    <tableColumn name="QUANTITY" id="11"/>
    <tableColumn name="UNIT BASIS" id="12"/>
    <tableColumn name="ESTIMATE RATE" id="13"/>
    <tableColumn name="TOTAL ESTIMATE" id="14"/>
    <tableColumn name="LOCATION ID" id="15"/>
    <tableColumn name="NEEDED BY DATE" id="16"/>
    <tableColumn name="REQUESTED BY" id="17"/>
    <tableColumn name="APPROVER ROLE" id="18"/>
    <tableColumn name="APPROVAL DATE" id="19"/>
    <tableColumn name="PO NUMBER" id="20"/>
    <tableColumn name="STATUS" id="21"/>
    <tableColumn name="FLAG" id="22"/>
    <tableColumn name="NOTES" id="23"/>
    <tableColumn name="CREATED BY" id="24"/>
    <tableColumn name="CREATED AT" id="25"/>
    <tableColumn name="UPDATED AT" id="26"/>
  </tableColumns>
  <tableStyleInfo name="Advance Requests-style" showColumnStripes="0" showFirstColumn="1" showLastColumn="1" showRowStripes="1"/>
</table>
</file>

<file path=xl/tables/table12.xml><?xml version="1.0" encoding="utf-8"?>
<table xmlns="http://schemas.openxmlformats.org/spreadsheetml/2006/main" ref="A1:V100" displayName="Table_12" name="Table_12" id="12">
  <tableColumns count="22">
    <tableColumn name="RECORD ID" id="1"/>
    <tableColumn name="ORGANIZATION" id="2"/>
    <tableColumn name="PROJECT ID" id="3"/>
    <tableColumn name="DEPARTMENT" id="4"/>
    <tableColumn name="CATEGORY" id="5"/>
    <tableColumn name="SUB CATEGORY" id="6"/>
    <tableColumn name="ARTIST NAME" id="7"/>
    <tableColumn name="LOCATION ID" id="8"/>
    <tableColumn name="LIAISON ID" id="9"/>
    <tableColumn name="RIDER CONTRACT REF" id="10"/>
    <tableColumn name="CATERING PACKAGE" id="11"/>
    <tableColumn name="DIETARY REQUIREMENTS" id="12"/>
    <tableColumn name="HEADCOUNT" id="13"/>
    <tableColumn name="DELIVERY DEADLINE" id="14"/>
    <tableColumn name="DELIVERY POINT" id="15"/>
    <tableColumn name="SERVICE STYLE" id="16"/>
    <tableColumn name="STATUS" id="17"/>
    <tableColumn name="FLAG" id="18"/>
    <tableColumn name="NOTES" id="19"/>
    <tableColumn name="CREATED BY" id="20"/>
    <tableColumn name="CREATED AT" id="21"/>
    <tableColumn name="UPDATED AT" id="22"/>
  </tableColumns>
  <tableStyleInfo name="Hospitality Fulfillment-style" showColumnStripes="0" showFirstColumn="1" showLastColumn="1" showRowStripes="1"/>
</table>
</file>

<file path=xl/tables/table13.xml><?xml version="1.0" encoding="utf-8"?>
<table xmlns="http://schemas.openxmlformats.org/spreadsheetml/2006/main" ref="A1:U1038" displayName="Table_14" name="Table_14" id="14">
  <tableColumns count="21">
    <tableColumn name="RECORD ID" id="1"/>
    <tableColumn name="PROJECT ID" id="2"/>
    <tableColumn name="ITEM ID" id="3"/>
    <tableColumn name="ITEM" id="4"/>
    <tableColumn name="DESCRIPTION" id="5"/>
    <tableColumn name="SPECIFICATIONS" id="6"/>
    <tableColumn name="COLOR" id="7"/>
    <tableColumn name="MAKE &amp; MODEL" id="8"/>
    <tableColumn name="SERIAL NUMBER" id="9"/>
    <tableColumn name="LABEL" id="10"/>
    <tableColumn name="QUANTITY" id="11"/>
    <tableColumn name="CONDITION" id="12"/>
    <tableColumn name="LOCATION ID" id="13"/>
    <tableColumn name="VENDOR ID" id="14"/>
    <tableColumn name="UNIT COST" id="15"/>
    <tableColumn name="STATUS" id="16"/>
    <tableColumn name="FLAG" id="17"/>
    <tableColumn name="NOTES" id="18"/>
    <tableColumn name="CREATED BY" id="19"/>
    <tableColumn name="CREATED AT" id="20"/>
    <tableColumn name="UPDATED AT" id="21"/>
  </tableColumns>
  <tableStyleInfo name="Asset Inventory-style" showColumnStripes="0" showFirstColumn="1" showLastColumn="1" showRowStripes="1"/>
</table>
</file>

<file path=xl/tables/table14.xml><?xml version="1.0" encoding="utf-8"?>
<table xmlns="http://schemas.openxmlformats.org/spreadsheetml/2006/main" ref="A1:O1000" displayName="Table_13" name="Table_13" id="13">
  <tableColumns count="15">
    <tableColumn name="RECORD ID" id="1"/>
    <tableColumn name="ORGANIZATION" id="2"/>
    <tableColumn name="PROJECT ID" id="3"/>
    <tableColumn name="DEPARTMENT" id="4"/>
    <tableColumn name="CATEGORY" id="5"/>
    <tableColumn name="SUB CATEGORY" id="6"/>
    <tableColumn name="ASSET ID" id="7"/>
    <tableColumn name="PERSONNEL ID" id="8"/>
    <tableColumn name="ALL CALL" id="9"/>
    <tableColumn name="STATUS" id="10"/>
    <tableColumn name="FLAG" id="11"/>
    <tableColumn name="NOTES" id="12"/>
    <tableColumn name="CREATED BY" id="13"/>
    <tableColumn name="CREATED AT" id="14"/>
    <tableColumn name="UPDATED AT" id="15"/>
  </tableColumns>
  <tableStyleInfo name="Asset Assignments-style" showColumnStripes="0" showFirstColumn="1" showLastColumn="1" showRowStripes="1"/>
</table>
</file>

<file path=xl/tables/table15.xml><?xml version="1.0" encoding="utf-8"?>
<table xmlns="http://schemas.openxmlformats.org/spreadsheetml/2006/main" ref="A1:AE1006" displayName="Table_15" name="Table_15" id="15">
  <tableColumns count="31">
    <tableColumn name="PERSONNEL ID" id="1"/>
    <tableColumn name="ORGANIZATION" id="2"/>
    <tableColumn name="PROJECT ID" id="3"/>
    <tableColumn name="FIRST NAME" id="4"/>
    <tableColumn name="LAST NAME" id="5"/>
    <tableColumn name="PREFERRED NAME" id="6"/>
    <tableColumn name="EMAIL" id="7"/>
    <tableColumn name="PHONE" id="8"/>
    <tableColumn name="COMPANY" id="9"/>
    <tableColumn name="ROLE CODE" id="10"/>
    <tableColumn name="POSITION" id="11"/>
    <tableColumn name="DEPARTMENT" id="12"/>
    <tableColumn name="CATEGORY" id="13"/>
    <tableColumn name="SUB CATEGORY" id="14"/>
    <tableColumn name="CLEARANCE TIER" id="15"/>
    <tableColumn name="ZONE ACCESS" id="16"/>
    <tableColumn name="CREDENTIAL" id="17"/>
    <tableColumn name="CREDENTIAL RECORD ID" id="18"/>
    <tableColumn name="ON SITE START" id="19"/>
    <tableColumn name="ON SITE END" id="20"/>
    <tableColumn name="DIETARY RESTRICTIONS" id="21"/>
    <tableColumn name="SHIRT SIZE" id="22"/>
    <tableColumn name="SPECIAL ACCOMMODATIONS" id="23"/>
    <tableColumn name="EMERGENCY CONTACT NAME" id="24"/>
    <tableColumn name="EMERGENCY CONTACT PHONE" id="25"/>
    <tableColumn name="STATUS" id="26"/>
    <tableColumn name="FLAG" id="27"/>
    <tableColumn name="NOTES" id="28"/>
    <tableColumn name="CREATED BY" id="29"/>
    <tableColumn name="CREATED AT" id="30"/>
    <tableColumn name="UPDATED AT" id="31"/>
  </tableColumns>
  <tableStyleInfo name="Personnel Roster-style" showColumnStripes="0" showFirstColumn="1" showLastColumn="1" showRowStripes="1"/>
</table>
</file>

<file path=xl/tables/table16.xml><?xml version="1.0" encoding="utf-8"?>
<table xmlns="http://schemas.openxmlformats.org/spreadsheetml/2006/main" ref="A1:I100" displayName="Table_16" name="Table_16" id="16">
  <tableColumns count="9">
    <tableColumn name="REQ ID" id="1"/>
    <tableColumn name="EVENT PHASE" id="2"/>
    <tableColumn name="ROLE CODE" id="3"/>
    <tableColumn name="RATE CARD ID" id="4"/>
    <tableColumn name="JOB TITLE" id="5"/>
    <tableColumn name="HEADCOUNT" id="6"/>
    <tableColumn name="DURATION (DAYS)" id="7"/>
    <tableColumn name="STANDARD RATE" id="8"/>
    <tableColumn name="TOTAL ESTIMATED COST" id="9"/>
  </tableColumns>
  <tableStyleInfo name="Staffing Requisition-style" showColumnStripes="0" showFirstColumn="1" showLastColumn="1" showRowStripes="1"/>
</table>
</file>

<file path=xl/tables/table17.xml><?xml version="1.0" encoding="utf-8"?>
<table xmlns="http://schemas.openxmlformats.org/spreadsheetml/2006/main" ref="A1:X100" displayName="Table_17" name="Table_17" id="17">
  <tableColumns count="24">
    <tableColumn name="SHIFT ID" id="1"/>
    <tableColumn name="PROJECT ID" id="2"/>
    <tableColumn name="SHIFT DATE" id="3"/>
    <tableColumn name="DEPARTMENT" id="4"/>
    <tableColumn name="LOCATION NAME" id="5"/>
    <tableColumn name="PERSONNEL ID" id="6"/>
    <tableColumn name="CREW NAME" id="7"/>
    <tableColumn name="ROLE CODE" id="8"/>
    <tableColumn name="RATE CARD ID" id="9"/>
    <tableColumn name="JOB TITLE" id="10"/>
    <tableColumn name="SCHEDULED CALL TIME" id="11"/>
    <tableColumn name="SCHEDULED WRAP TIME" id="12"/>
    <tableColumn name="SCHEDULED MEAL BREAK (HRS)" id="13"/>
    <tableColumn name="NET SCHEDULED HOURS" id="14"/>
    <tableColumn name="PAY BASIS" id="15"/>
    <tableColumn name="STANDARD RATE" id="16"/>
    <tableColumn name="HOURLY BASE RATE" id="17"/>
    <tableColumn name="SCHEDULED PAY" id="18"/>
    <tableColumn name="STATUS" id="19"/>
    <tableColumn name="FLAG" id="20"/>
    <tableColumn name="NOTES" id="21"/>
    <tableColumn name="CREATED BY" id="22"/>
    <tableColumn name="CREATED AT" id="23"/>
    <tableColumn name="UPDATED AT" id="24"/>
  </tableColumns>
  <tableStyleInfo name="Crew Shifts-style" showColumnStripes="0" showFirstColumn="1" showLastColumn="1" showRowStripes="1"/>
</table>
</file>

<file path=xl/tables/table18.xml><?xml version="1.0" encoding="utf-8"?>
<table xmlns="http://schemas.openxmlformats.org/spreadsheetml/2006/main" ref="A1:AH100" displayName="Table_18" name="Table_18" id="18">
  <tableColumns count="34">
    <tableColumn name="TIMESHEET ID" id="1"/>
    <tableColumn name="PROJECT ID" id="2"/>
    <tableColumn name="SHIFT ID" id="3"/>
    <tableColumn name="WORK DATE" id="4"/>
    <tableColumn name="PERSONNEL ID" id="5"/>
    <tableColumn name="CREW NAME" id="6"/>
    <tableColumn name="ROLE CODE" id="7"/>
    <tableColumn name="RATE CARD ID" id="8"/>
    <tableColumn name="JOB TITLE" id="9"/>
    <tableColumn name="ACTUAL IN TIME" id="10"/>
    <tableColumn name="MEAL OUT TIME" id="11"/>
    <tableColumn name="MEAL IN TIME" id="12"/>
    <tableColumn name="ACTUAL OUT TIME" id="13"/>
    <tableColumn name="MEAL DURATION (HRS)" id="14"/>
    <tableColumn name="TOTAL ELAPSED HOURS" id="15"/>
    <tableColumn name="NET WORKED HOURS" id="16"/>
    <tableColumn name="REGULAR HOURS (1.0x)" id="17"/>
    <tableColumn name="OVERTIME HOURS (1.5x)" id="18"/>
    <tableColumn name="DOUBLE TIME HOURS (2.0x)" id="19"/>
    <tableColumn name="HOURLY BASE RATE" id="20"/>
    <tableColumn name="REGULAR PAY" id="21"/>
    <tableColumn name="OVERTIME PAY" id="22"/>
    <tableColumn name="DOUBLE TIME PAY" id="23"/>
    <tableColumn name="MEAL PENALTY PAY" id="24"/>
    <tableColumn name="PER DIEM PAY" id="25"/>
    <tableColumn name="GROSS EARNINGS" id="26"/>
    <tableColumn name="EXPENSE GL ACCOUNT" id="27"/>
    <tableColumn name="EXPENSE GL NAME" id="28"/>
    <tableColumn name="STATUS" id="29"/>
    <tableColumn name="FLAG" id="30"/>
    <tableColumn name="NOTES" id="31"/>
    <tableColumn name="CREATED BY" id="32"/>
    <tableColumn name="CREATED AT" id="33"/>
    <tableColumn name="UPDATED AT" id="34"/>
  </tableColumns>
  <tableStyleInfo name="Crew Timesheets-style" showColumnStripes="0" showFirstColumn="1" showLastColumn="1" showRowStripes="1"/>
</table>
</file>

<file path=xl/tables/table19.xml><?xml version="1.0" encoding="utf-8"?>
<table xmlns="http://schemas.openxmlformats.org/spreadsheetml/2006/main" ref="A1:S100" displayName="Table_19" name="Table_19" id="19">
  <tableColumns count="19">
    <tableColumn name="RATE CARD ID" id="1"/>
    <tableColumn name="ROLE CODE" id="2"/>
    <tableColumn name="JOB TITLE" id="3"/>
    <tableColumn name="ENGAGEMENT TYPE" id="4"/>
    <tableColumn name="PAY BASIS" id="5"/>
    <tableColumn name="STANDARD RATE" id="6"/>
    <tableColumn name="MIN GRADE RATE" id="7"/>
    <tableColumn name="MAX GRADE RATE" id="8"/>
    <tableColumn name="OT MULTIPLIER" id="9"/>
    <tableColumn name="DT MULTIPLIER" id="10"/>
    <tableColumn name="PER DIEM RATE" id="11"/>
    <tableColumn name="DEFAULT GL ACCOUNT" id="12"/>
    <tableColumn name="DEFAULT GL NAME" id="13"/>
    <tableColumn name="STATUS" id="14"/>
    <tableColumn name="FLAG" id="15"/>
    <tableColumn name="NOTES" id="16"/>
    <tableColumn name="CREATED BY" id="17"/>
    <tableColumn name="CREATED AT" id="18"/>
    <tableColumn name="UPDATED AT" id="19"/>
  </tableColumns>
  <tableStyleInfo name="Labor Rate Cards-style" showColumnStripes="0" showFirstColumn="1" showLastColumn="1" showRowStripes="1"/>
</table>
</file>

<file path=xl/tables/table20.xml><?xml version="1.0" encoding="utf-8"?>
<table xmlns="http://schemas.openxmlformats.org/spreadsheetml/2006/main" ref="A1:R100" displayName="Table_20" name="Table_20" id="20">
  <tableColumns count="18">
    <tableColumn name="ROLE CODE" id="1"/>
    <tableColumn name="JOB TITLE" id="2"/>
    <tableColumn name="DEPARTMENT" id="3"/>
    <tableColumn name="DISCIPLINE" id="4"/>
    <tableColumn name="RANK" id="5"/>
    <tableColumn name="JOB SUMMARY" id="6"/>
    <tableColumn name="KEY RESPONSIBILITIES" id="7"/>
    <tableColumn name="QUALIFICATIONS" id="8"/>
    <tableColumn name="PHYSICAL REQUIREMENTS" id="9"/>
    <tableColumn name="REQUIRED CERTIFICATIONS" id="10"/>
    <tableColumn name="DEFAULT CLEARANCE TIER" id="11"/>
    <tableColumn name="DEFAULT RADIO CHANNEL" id="12"/>
    <tableColumn name="STATUS" id="13"/>
    <tableColumn name="FLAG" id="14"/>
    <tableColumn name="NOTES" id="15"/>
    <tableColumn name="CREATED BY" id="16"/>
    <tableColumn name="CREATED AT" id="17"/>
    <tableColumn name="UPDATED AT" id="18"/>
  </tableColumns>
  <tableStyleInfo name="Roles Library-style" showColumnStripes="0" showFirstColumn="1" showLastColumn="1" showRowStripes="1"/>
</table>
</file>

<file path=xl/tables/table21.xml><?xml version="1.0" encoding="utf-8"?>
<table xmlns="http://schemas.openxmlformats.org/spreadsheetml/2006/main" ref="A1:T100" displayName="Table_21" name="Table_21" id="21">
  <tableColumns count="20">
    <tableColumn name="RECORD ID" id="1"/>
    <tableColumn name="ORGANIZATION" id="2"/>
    <tableColumn name="PROJECT ID" id="3"/>
    <tableColumn name="DEPARTMENT" id="4"/>
    <tableColumn name="CATEGORY" id="5"/>
    <tableColumn name="SUB CATEGORY" id="6"/>
    <tableColumn name="CREDENTIAL SERIAL" id="7"/>
    <tableColumn name="PERSONNEL ID" id="8"/>
    <tableColumn name="VENDOR ID" id="9"/>
    <tableColumn name="CLEARANCE TIER" id="10"/>
    <tableColumn name="CREDENTIAL TYPE" id="11"/>
    <tableColumn name="ZONE ACCESS" id="12"/>
    <tableColumn name="ISSUED DATE" id="13"/>
    <tableColumn name="RETURN STATUS" id="14"/>
    <tableColumn name="STATUS" id="15"/>
    <tableColumn name="FLAG" id="16"/>
    <tableColumn name="NOTES" id="17"/>
    <tableColumn name="CREATED BY" id="18"/>
    <tableColumn name="CREATED AT" id="19"/>
    <tableColumn name="UPDATED AT" id="20"/>
  </tableColumns>
  <tableStyleInfo name="Credential Issuance-style" showColumnStripes="0" showFirstColumn="1" showLastColumn="1" showRowStripes="1"/>
</table>
</file>

<file path=xl/tables/table22.xml><?xml version="1.0" encoding="utf-8"?>
<table xmlns="http://schemas.openxmlformats.org/spreadsheetml/2006/main" ref="A1:P1002" displayName="Table_22" name="Table_22" id="22">
  <tableColumns count="16">
    <tableColumn name="RECORD ID" id="1"/>
    <tableColumn name="ORGANIZATION" id="2"/>
    <tableColumn name="PROJECT ID" id="3"/>
    <tableColumn name="DEPARTMENT" id="4"/>
    <tableColumn name="CATEGORY" id="5"/>
    <tableColumn name="SUB CATEGORY" id="6"/>
    <tableColumn name="CREDENTIAL" id="7"/>
    <tableColumn name="ACCESS POINT" id="8"/>
    <tableColumn name="ACCESS LEVEL" id="9"/>
    <tableColumn name="CAPACITY" id="10"/>
    <tableColumn name="STATUS" id="11"/>
    <tableColumn name="FLAG" id="12"/>
    <tableColumn name="NOTES" id="13"/>
    <tableColumn name="CREATED BY" id="14"/>
    <tableColumn name="CREATED AT" id="15"/>
    <tableColumn name="UPDATED AT" id="16"/>
  </tableColumns>
  <tableStyleInfo name="Access Grid-style" showColumnStripes="0" showFirstColumn="1" showLastColumn="1" showRowStripes="1"/>
</table>
</file>

<file path=xl/tables/table23.xml><?xml version="1.0" encoding="utf-8"?>
<table xmlns="http://schemas.openxmlformats.org/spreadsheetml/2006/main" headerRowCount="0" ref="A1:AV271" displayName="Table_23" name="Table_23" id="23">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Budget Expenses-style"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ref="A1:AA100" displayName="Table_24" name="Table_24" id="24">
  <tableColumns count="27">
    <tableColumn name="RECORD ID" id="1"/>
    <tableColumn name="PROJECT ID" id="2"/>
    <tableColumn name="PARENT PO NUMBER" id="3"/>
    <tableColumn name="PO LINE ID" id="4"/>
    <tableColumn name="EXPENSE REF ID" id="5"/>
    <tableColumn name="ITEM ID" id="6"/>
    <tableColumn name="VENDOR ID" id="7"/>
    <tableColumn name="CHANGE ORDER TYPE" id="8"/>
    <tableColumn name="REASON CODE" id="9"/>
    <tableColumn name="DESCRIPTION" id="10"/>
    <tableColumn name="QUANTITY" id="11"/>
    <tableColumn name="UNIT RATE" id="12"/>
    <tableColumn name="TOTAL AMOUNT" id="13"/>
    <tableColumn name="GL ACCOUNT" id="14"/>
    <tableColumn name="COST CENTER" id="15"/>
    <tableColumn name="CURRENCY" id="16"/>
    <tableColumn name="SCHEDULE IMPACT (DAYS)" id="17"/>
    <tableColumn name="CLIENT IMPACT" id="18"/>
    <tableColumn name="JUSTIFICATION" id="19"/>
    <tableColumn name="REQUESTED BY" id="20"/>
    <tableColumn name="APPROVED BY" id="21"/>
    <tableColumn name="APPROVAL DATE" id="22"/>
    <tableColumn name="STATUS" id="23"/>
    <tableColumn name="FLAG" id="24"/>
    <tableColumn name="NOTES" id="25"/>
    <tableColumn name="CREATED BY" id="26"/>
    <tableColumn name="CREATED AT" id="27"/>
  </tableColumns>
  <tableStyleInfo name="Change Orders-style" showColumnStripes="0" showFirstColumn="1" showLastColumn="1" showRowStripes="1"/>
</table>
</file>

<file path=xl/tables/table25.xml><?xml version="1.0" encoding="utf-8"?>
<table xmlns="http://schemas.openxmlformats.org/spreadsheetml/2006/main" ref="A1:P100" displayName="Table_25" name="Table_25" id="25">
  <tableColumns count="16">
    <tableColumn name="PO NUMBER" id="1"/>
    <tableColumn name="PROJECT ID" id="2"/>
    <tableColumn name="VENDOR ID" id="3"/>
    <tableColumn name="VENDOR NAME" id="4"/>
    <tableColumn name="ISSUE DATE" id="5"/>
    <tableColumn name="DELIVERY DATE" id="6"/>
    <tableColumn name="PAYMENT TERMS" id="7"/>
    <tableColumn name="SUBTOTAL AMOUNT" id="8"/>
    <tableColumn name="TAX AMOUNT" id="9"/>
    <tableColumn name="SHIPPING AMOUNT" id="10"/>
    <tableColumn name="TOTAL AMOUNT" id="11"/>
    <tableColumn name="COMMITTED AMOUNT" id="12"/>
    <tableColumn name="INVOICED AMOUNT" id="13"/>
    <tableColumn name="PAID AMOUNT" id="14"/>
    <tableColumn name="CURRENCY" id="15"/>
    <tableColumn name="STATUS" id="16"/>
  </tableColumns>
  <tableStyleInfo name="Purchase Orders-style" showColumnStripes="0" showFirstColumn="1" showLastColumn="1" showRowStripes="1"/>
</table>
</file>

<file path=xl/tables/table26.xml><?xml version="1.0" encoding="utf-8"?>
<table xmlns="http://schemas.openxmlformats.org/spreadsheetml/2006/main" ref="A1:K100" displayName="Table_26" name="Table_26" id="26">
  <tableColumns count="11">
    <tableColumn name="PO LINE ID" id="1"/>
    <tableColumn name="PO NUMBER" id="2"/>
    <tableColumn name="EXPENSE REF ID" id="3"/>
    <tableColumn name="ITEM ID" id="4"/>
    <tableColumn name="USER LINE DESCRIPTION" id="5"/>
    <tableColumn name="QUANTITY" id="6"/>
    <tableColumn name="UNIT RATE" id="7"/>
    <tableColumn name="TOTAL AMOUNT" id="8"/>
    <tableColumn name="GL ACCOUNT" id="9"/>
    <tableColumn name="COST CENTER" id="10"/>
    <tableColumn name="LINE STATE" id="11"/>
  </tableColumns>
  <tableStyleInfo name="PO Line Items-style" showColumnStripes="0" showFirstColumn="1" showLastColumn="1" showRowStripes="1"/>
</table>
</file>

<file path=xl/tables/table27.xml><?xml version="1.0" encoding="utf-8"?>
<table xmlns="http://schemas.openxmlformats.org/spreadsheetml/2006/main" ref="A1:N25" displayName="Table_27" name="Table_27" id="27">
  <tableColumns count="14">
    <tableColumn name="DATE" id="1"/>
    <tableColumn name="ACCOUNT CODE" id="2"/>
    <tableColumn name="COST CENTER CODE" id="3"/>
    <tableColumn name="URID" id="4"/>
    <tableColumn name="VENDOR ID" id="5"/>
    <tableColumn name="ITEM ID" id="6"/>
    <tableColumn name="DESCRIPTION" id="7"/>
    <tableColumn name="QUANTITY" id="8"/>
    <tableColumn name="UNIT BASIS" id="9"/>
    <tableColumn name="AMOUNT" id="10"/>
    <tableColumn name="TAX TYPE" id="11"/>
    <tableColumn name="CURRENCY" id="12"/>
    <tableColumn name="EXTERNAL REF" id="13"/>
    <tableColumn name="LINE STATE" id="14"/>
  </tableColumns>
  <tableStyleInfo name="Universal Posting Line-style" showColumnStripes="0" showFirstColumn="1" showLastColumn="1" showRowStripes="1"/>
</table>
</file>

<file path=xl/tables/table28.xml><?xml version="1.0" encoding="utf-8"?>
<table xmlns="http://schemas.openxmlformats.org/spreadsheetml/2006/main" headerRowCount="0" ref="A1:Z1250" displayName="Table_28" name="Table_28" id="28">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Procurement Catalog-style" showColumnStripes="0" showFirstColumn="1" showLastColumn="1" showRowStripes="1"/>
  <extLst>
    <ext uri="GoogleSheetsCustomDataVersion1">
      <go:sheetsCustomData xmlns:go="http://customooxmlschemas.google.com/" headerRowCount="1"/>
    </ext>
  </extLst>
</table>
</file>

<file path=xl/tables/table29.xml><?xml version="1.0" encoding="utf-8"?>
<table xmlns="http://schemas.openxmlformats.org/spreadsheetml/2006/main" ref="A1:AB1000" displayName="Table_29" name="Table_29" id="29">
  <tableColumns count="28">
    <tableColumn name="VENDOR ID" id="1"/>
    <tableColumn name="ORGANIZATION" id="2"/>
    <tableColumn name="PROJECT ID" id="3"/>
    <tableColumn name="DEPARTMENT" id="4"/>
    <tableColumn name="CATEGORY" id="5"/>
    <tableColumn name="SUB CATEGORY" id="6"/>
    <tableColumn name="COMPANY" id="7"/>
    <tableColumn name="COUNTERPARTY TYPE" id="8"/>
    <tableColumn name="WEBSITE" id="9"/>
    <tableColumn name="PRIMARY CONTACT" id="10"/>
    <tableColumn name="PRIMARY EMAIL" id="11"/>
    <tableColumn name="PRIMARY PHONE" id="12"/>
    <tableColumn name="TAX ID" id="13"/>
    <tableColumn name="DEFAULT GL ACCOUNT" id="14"/>
    <tableColumn name="DEFAULT COST CENTER" id="15"/>
    <tableColumn name="PAYMENT TERMS" id="16"/>
    <tableColumn name="CONTRACT" id="17"/>
    <tableColumn name="W9" id="18"/>
    <tableColumn name="ACH FORM" id="19"/>
    <tableColumn name="COI" id="20"/>
    <tableColumn name="INSURANCE EXPIRATION" id="21"/>
    <tableColumn name="ADDITIONAL INSURED" id="22"/>
    <tableColumn name="STATUS" id="23"/>
    <tableColumn name="FLAG" id="24"/>
    <tableColumn name="NOTES" id="25"/>
    <tableColumn name="CREATED BY" id="26"/>
    <tableColumn name="CREATED AT" id="27"/>
    <tableColumn name="UPDATED AT" id="28"/>
  </tableColumns>
  <tableStyleInfo name="Vendor Directory-style" showColumnStripes="0" showFirstColumn="1" showLastColumn="1" showRowStripes="1"/>
</table>
</file>

<file path=xl/tables/table30.xml><?xml version="1.0" encoding="utf-8"?>
<table xmlns="http://schemas.openxmlformats.org/spreadsheetml/2006/main" ref="A1:O1003" displayName="Table_30" name="Table_30" id="30">
  <tableColumns count="15">
    <tableColumn name="RECORD ID" id="1"/>
    <tableColumn name="ORGANIZATION" id="2"/>
    <tableColumn name="PROJECT" id="3"/>
    <tableColumn name="DEPARTMENT" id="4"/>
    <tableColumn name="CATEGORY" id="5"/>
    <tableColumn name="SUB CATEGORY" id="6"/>
    <tableColumn name="CLASS" id="7"/>
    <tableColumn name="DESCRIPTION" id="8"/>
    <tableColumn name="CLEARANCE TIER" id="9"/>
    <tableColumn name="STATUS" id="10"/>
    <tableColumn name="FLAG" id="11"/>
    <tableColumn name="NOTES" id="12"/>
    <tableColumn name="CREATED BY" id="13"/>
    <tableColumn name="CREATED AT" id="14"/>
    <tableColumn name="UPDATED AT" id="15"/>
  </tableColumns>
  <tableStyleInfo name="Vendor Classes-style" showColumnStripes="0" showFirstColumn="1" showLastColumn="1" showRowStripes="1"/>
</table>
</file>

<file path=xl/tables/table31.xml><?xml version="1.0" encoding="utf-8"?>
<table xmlns="http://schemas.openxmlformats.org/spreadsheetml/2006/main" ref="A1:L100" displayName="Table_31" name="Table_31" id="31">
  <tableColumns count="12">
    <tableColumn name="RECORD ID" id="1"/>
    <tableColumn name="ORGANIZATION" id="2"/>
    <tableColumn name="PROJECT" id="3"/>
    <tableColumn name="VENDOR CLASS" id="4"/>
    <tableColumn name="MODULE" id="5"/>
    <tableColumn name="PERMITTED" id="6"/>
    <tableColumn name="STATUS" id="7"/>
    <tableColumn name="FLAG" id="8"/>
    <tableColumn name="NOTES" id="9"/>
    <tableColumn name="CREATED BY" id="10"/>
    <tableColumn name="CREATED AT" id="11"/>
    <tableColumn name="UPDATED AT" id="12"/>
  </tableColumns>
  <tableStyleInfo name="Vendor Entitlements-style" showColumnStripes="0" showFirstColumn="1" showLastColumn="1" showRowStripes="1"/>
</table>
</file>

<file path=xl/tables/table32.xml><?xml version="1.0" encoding="utf-8"?>
<table xmlns="http://schemas.openxmlformats.org/spreadsheetml/2006/main" ref="A1:Z100" displayName="Table_32" name="Table_32" id="32">
  <tableColumns count="26">
    <tableColumn name="RECORD ID" id="1"/>
    <tableColumn name="ORGANIZATION" id="2"/>
    <tableColumn name="PROJECT ID" id="3"/>
    <tableColumn name="DEPARTMENT" id="4"/>
    <tableColumn name="CATEGORY" id="5"/>
    <tableColumn name="SUB CATEGORY" id="6"/>
    <tableColumn name="INSPECTION TYPE" id="7"/>
    <tableColumn name="AGENCY" id="8"/>
    <tableColumn name="AHJ JURISDICTION CODE" id="9"/>
    <tableColumn name="PERMIT NUMBER" id="10"/>
    <tableColumn name="PERMIT DOC ID" id="11"/>
    <tableColumn name="LOCATION ID" id="12"/>
    <tableColumn name="VENDOR ID" id="13"/>
    <tableColumn name="INSPECTOR NAME" id="14"/>
    <tableColumn name="SCHEDULED DATE" id="15"/>
    <tableColumn name="COMPLETED DATE" id="16"/>
    <tableColumn name="RESULT" id="17"/>
    <tableColumn name="DEFICIENCY SUMMARY" id="18"/>
    <tableColumn name="SIGN-OFF DATE" id="19"/>
    <tableColumn name="SIGN-OFF URL" id="20"/>
    <tableColumn name="STATUS" id="21"/>
    <tableColumn name="FLAG" id="22"/>
    <tableColumn name="NOTES" id="23"/>
    <tableColumn name="CREATED BY" id="24"/>
    <tableColumn name="CREATED AT" id="25"/>
    <tableColumn name="UPDATED AT" id="26"/>
  </tableColumns>
  <tableStyleInfo name="Inspection Compliance-style" showColumnStripes="0" showFirstColumn="1" showLastColumn="1" showRowStripes="1"/>
</table>
</file>

<file path=xl/tables/table33.xml><?xml version="1.0" encoding="utf-8"?>
<table xmlns="http://schemas.openxmlformats.org/spreadsheetml/2006/main" ref="A1:Z100" displayName="Table_33" name="Table_33" id="33">
  <tableColumns count="26">
    <tableColumn name="RECORD ID" id="1"/>
    <tableColumn name="ORGANIZATION" id="2"/>
    <tableColumn name="PROJECT ID" id="3"/>
    <tableColumn name="DEPARTMENT" id="4"/>
    <tableColumn name="CATEGORY" id="5"/>
    <tableColumn name="SUB CATEGORY" id="6"/>
    <tableColumn name="INCIDENT TIMESTAMP" id="7"/>
    <tableColumn name="EMERGENCY CODE ID" id="8"/>
    <tableColumn name="SEVERITY LEVEL" id="9"/>
    <tableColumn name="LOCATION ID" id="10"/>
    <tableColumn name="REPORTED BY" id="11"/>
    <tableColumn name="LEAD RESPONDER ID" id="12"/>
    <tableColumn name="DISPATCH AGENCY / UNIT" id="13"/>
    <tableColumn name="DISPATCH TIME" id="14"/>
    <tableColumn name="ON SCENE TIME" id="15"/>
    <tableColumn name="CLEARED TIME" id="16"/>
    <tableColumn name="POLICE REPORT NUMBER" id="17"/>
    <tableColumn name="INCIDENT SUMMARY" id="18"/>
    <tableColumn name="RESOLUTION PROTOCOL" id="19"/>
    <tableColumn name="FOLLOW UP REQUIRED" id="20"/>
    <tableColumn name="STATUS" id="21"/>
    <tableColumn name="FLAG" id="22"/>
    <tableColumn name="NOTES" id="23"/>
    <tableColumn name="CREATED BY" id="24"/>
    <tableColumn name="CREATED AT" id="25"/>
    <tableColumn name="UPDATED AT" id="26"/>
  </tableColumns>
  <tableStyleInfo name="Incident CAD Log-style" showColumnStripes="0" showFirstColumn="1" showLastColumn="1" showRowStripes="1"/>
</table>
</file>

<file path=xl/tables/table34.xml><?xml version="1.0" encoding="utf-8"?>
<table xmlns="http://schemas.openxmlformats.org/spreadsheetml/2006/main" headerRowCount="0" ref="A1:T1000" displayName="Table_34" name="Table_34" id="34">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Emergency Codes-style"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ref="A1:O1000" displayName="Table_35" name="Table_35" id="35">
  <tableColumns count="15">
    <tableColumn name="RECORD ID" id="1"/>
    <tableColumn name="ORGANIZATION" id="2"/>
    <tableColumn name="PROJECT ID" id="3"/>
    <tableColumn name="DEPARTMENT" id="4"/>
    <tableColumn name="CATEGORY" id="5"/>
    <tableColumn name="SUB CATEGORY" id="6"/>
    <tableColumn name="ZONE" id="7"/>
    <tableColumn name="CHANNEL" id="8"/>
    <tableColumn name="ASSIGNMENT" id="9"/>
    <tableColumn name="STATUS" id="10"/>
    <tableColumn name="FLAG" id="11"/>
    <tableColumn name="NOTES" id="12"/>
    <tableColumn name="CREATED BY" id="13"/>
    <tableColumn name="CREATED AT" id="14"/>
    <tableColumn name="UPDATED AT" id="15"/>
  </tableColumns>
  <tableStyleInfo name="Radio Channels-style" showColumnStripes="0" showFirstColumn="1" showLastColumn="1" showRowStripes="1"/>
</table>
</file>

<file path=xl/tables/table36.xml><?xml version="1.0" encoding="utf-8"?>
<table xmlns="http://schemas.openxmlformats.org/spreadsheetml/2006/main" ref="A1:U100" displayName="Table_36" name="Table_36" id="36">
  <tableColumns count="21">
    <tableColumn name="RECORD ID" id="1"/>
    <tableColumn name="DOCUMENT NAME" id="2"/>
    <tableColumn name="DOCUMENT TYPE" id="3"/>
    <tableColumn name="REFERENCE ID" id="4"/>
    <tableColumn name="ORGANIZATION" id="5"/>
    <tableColumn name="PROJECT" id="6"/>
    <tableColumn name="DEPARTMENT" id="7"/>
    <tableColumn name="CATEGORY" id="8"/>
    <tableColumn name="SUB CATEGORY" id="9"/>
    <tableColumn name="FILE FORMAT" id="10"/>
    <tableColumn name="FILE SIZE" id="11"/>
    <tableColumn name="STORAGE URL" id="12"/>
    <tableColumn name="VERSION" id="13"/>
    <tableColumn name="ISSUE DATE" id="14"/>
    <tableColumn name="EXPIRATION DATE" id="15"/>
    <tableColumn name="STATUS" id="16"/>
    <tableColumn name="FLAG" id="17"/>
    <tableColumn name="NOTES" id="18"/>
    <tableColumn name="CREATED BY" id="19"/>
    <tableColumn name="CREATED AT" id="20"/>
    <tableColumn name="UPDATED AT" id="21"/>
  </tableColumns>
  <tableStyleInfo name="Document &amp; Asset Library-style" showColumnStripes="0" showFirstColumn="1" showLastColumn="1" showRowStripes="1"/>
</table>
</file>

<file path=xl/tables/table37.xml><?xml version="1.0" encoding="utf-8"?>
<table xmlns="http://schemas.openxmlformats.org/spreadsheetml/2006/main" ref="A1:J30" displayName="Table_37" name="Table_37" id="37">
  <tableColumns count="10">
    <tableColumn name="ACCOUNT CODE" id="1"/>
    <tableColumn name="ACCOUNT NAME" id="2"/>
    <tableColumn name="ACCOUNT TYPE" id="3"/>
    <tableColumn name="TAX TYPE" id="4"/>
    <tableColumn name="NORMAL BALANCE" id="5"/>
    <tableColumn name="DESCRIPTION" id="6"/>
    <tableColumn name="STATUS" id="7"/>
    <tableColumn name="CREATED BY" id="8"/>
    <tableColumn name="CREATED AT" id="9"/>
    <tableColumn name="UPDATED AT" id="10"/>
  </tableColumns>
  <tableStyleInfo name="GL Accounts-style" showColumnStripes="0" showFirstColumn="1" showLastColumn="1" showRowStripes="1"/>
</table>
</file>

<file path=xl/tables/table38.xml><?xml version="1.0" encoding="utf-8"?>
<table xmlns="http://schemas.openxmlformats.org/spreadsheetml/2006/main" ref="A1:I15" displayName="Table_38" name="Table_38" id="38">
  <tableColumns count="9">
    <tableColumn name="COST CENTER CODE" id="1"/>
    <tableColumn name="COST CENTER NAME" id="2"/>
    <tableColumn name="DIMENSION" id="3"/>
    <tableColumn name="SCOPE CODE" id="4"/>
    <tableColumn name="ALLOCATION SCOPE" id="5"/>
    <tableColumn name="STATUS" id="6"/>
    <tableColumn name="CREATED BY" id="7"/>
    <tableColumn name="CREATED AT" id="8"/>
    <tableColumn name="UPDATED AT" id="9"/>
  </tableColumns>
  <tableStyleInfo name="Cost Centers-style" showColumnStripes="0" showFirstColumn="1" showLastColumn="1" showRowStripes="1"/>
</table>
</file>

<file path=xl/tables/table39.xml><?xml version="1.0" encoding="utf-8"?>
<table xmlns="http://schemas.openxmlformats.org/spreadsheetml/2006/main" ref="A1:I20" displayName="Table_39" name="Table_39" id="39">
  <tableColumns count="9">
    <tableColumn name="CLASS CODE" id="1"/>
    <tableColumn name="DEPARTMENT NAME" id="2"/>
    <tableColumn name="EXECUTIVE LEAD" id="3"/>
    <tableColumn name="CORE FUNCTION" id="4"/>
    <tableColumn name="SCOPE" id="5"/>
    <tableColumn name="STATUS" id="6"/>
    <tableColumn name="CREATED BY" id="7"/>
    <tableColumn name="CREATED AT" id="8"/>
    <tableColumn name="UPDATED AT" id="9"/>
  </tableColumns>
  <tableStyleInfo name="Departments-style" showColumnStripes="0" showFirstColumn="1" showLastColumn="1" showRowStripes="1"/>
</table>
</file>

<file path=xl/tables/table40.xml><?xml version="1.0" encoding="utf-8"?>
<table xmlns="http://schemas.openxmlformats.org/spreadsheetml/2006/main" ref="A1:H115" displayName="Table_40" name="Table_40" id="40">
  <tableColumns count="8">
    <tableColumn name="DISCIPLINE CODE" id="1"/>
    <tableColumn name="DISCIPLINE NAME" id="2"/>
    <tableColumn name="DEPARTMENT CLASS" id="3"/>
    <tableColumn name="DESCRIPTION" id="4"/>
    <tableColumn name="STATUS" id="5"/>
    <tableColumn name="CREATED BY" id="6"/>
    <tableColumn name="CREATED AT" id="7"/>
    <tableColumn name="UPDATED AT" id="8"/>
  </tableColumns>
  <tableStyleInfo name="Disciplines-style" showColumnStripes="0" showFirstColumn="1" showLastColumn="1" showRowStripes="1"/>
</table>
</file>

<file path=xl/tables/table41.xml><?xml version="1.0" encoding="utf-8"?>
<table xmlns="http://schemas.openxmlformats.org/spreadsheetml/2006/main" ref="A1:K350" displayName="Table_41" name="Table_41" id="41">
  <tableColumns count="11">
    <tableColumn name="URID" id="1"/>
    <tableColumn name="DEPARTMENT" id="2"/>
    <tableColumn name="DISCIPLINE" id="3"/>
    <tableColumn name="CATEGORY" id="4"/>
    <tableColumn name="DEFAULT COST CENTER" id="5"/>
    <tableColumn name="DEFAULT GL ACCOUNT" id="6"/>
    <tableColumn name="SCHEMA FAMILY (XYZ)" id="7"/>
    <tableColumn name="STATUS" id="8"/>
    <tableColumn name="CREATED BY" id="9"/>
    <tableColumn name="CREATED AT" id="10"/>
    <tableColumn name="UPDATED AT" id="11"/>
  </tableColumns>
  <tableStyleInfo name="Categories &amp; URID Master-style" showColumnStripes="0" showFirstColumn="1" showLastColumn="1" showRowStripes="1"/>
</table>
</file>

<file path=xl/tables/table42.xml><?xml version="1.0" encoding="utf-8"?>
<table xmlns="http://schemas.openxmlformats.org/spreadsheetml/2006/main" ref="A1:J80" displayName="Table_42" name="Table_42" id="42">
  <tableColumns count="10">
    <tableColumn name="TEAM CODE" id="1"/>
    <tableColumn name="TEAM NAME" id="2"/>
    <tableColumn name="WORKGROUP TAG" id="3"/>
    <tableColumn name="DEPARTMENT CLASS" id="4"/>
    <tableColumn name="LEAD ROLE" id="5"/>
    <tableColumn name="RESPONSIBILITIES" id="6"/>
    <tableColumn name="STATUS" id="7"/>
    <tableColumn name="CREATED BY" id="8"/>
    <tableColumn name="CREATED AT" id="9"/>
    <tableColumn name="UPDATED AT" id="10"/>
  </tableColumns>
  <tableStyleInfo name="Teams-style" showColumnStripes="0" showFirstColumn="1" showLastColumn="1" showRowStripes="1"/>
</table>
</file>

<file path=xl/tables/table43.xml><?xml version="1.0" encoding="utf-8"?>
<table xmlns="http://schemas.openxmlformats.org/spreadsheetml/2006/main" ref="A1:J28" displayName="Table_43" name="Table_43" id="43">
  <tableColumns count="10">
    <tableColumn name="CLASSIFICATION CODE" id="1"/>
    <tableColumn name="COUNTERPARTY TYPE" id="2"/>
    <tableColumn name="VENDOR CLASS" id="3"/>
    <tableColumn name="CLEARANCE TIER" id="4"/>
    <tableColumn name="COMPLIANCE REQUIREMENTS" id="5"/>
    <tableColumn name="DEFAULT GL ACCOUNT" id="6"/>
    <tableColumn name="STATUS" id="7"/>
    <tableColumn name="CREATED BY" id="8"/>
    <tableColumn name="CREATED AT" id="9"/>
    <tableColumn name="UPDATED AT" id="10"/>
  </tableColumns>
  <tableStyleInfo name="Counterparty Types-style" showColumnStripes="0" showFirstColumn="1" showLastColumn="1" showRowStripes="1"/>
</table>
</file>

<file path=xl/tables/table44.xml><?xml version="1.0" encoding="utf-8"?>
<table xmlns="http://schemas.openxmlformats.org/spreadsheetml/2006/main" ref="A1:P250" displayName="Table_44" name="Table_44" id="44">
  <tableColumns count="16">
    <tableColumn name="RECORD ID" id="1"/>
    <tableColumn name="ORGANIZATION" id="2"/>
    <tableColumn name="PROJECT" id="3"/>
    <tableColumn name="DEPARTMENT" id="4"/>
    <tableColumn name="CATEGORY" id="5"/>
    <tableColumn name="SUB CATEGORY" id="6"/>
    <tableColumn name="VERBIAGE" id="7"/>
    <tableColumn name="TITLE" id="8"/>
    <tableColumn name="BODY" id="9"/>
    <tableColumn name="DESCRIPTION" id="10"/>
    <tableColumn name="STATUS" id="11"/>
    <tableColumn name="FLAG" id="12"/>
    <tableColumn name="NOTES" id="13"/>
    <tableColumn name="CREATED BY" id="14"/>
    <tableColumn name="CREATED AT" id="15"/>
    <tableColumn name="UPDATED AT" id="16"/>
  </tableColumns>
  <tableStyleInfo name="Verbiage Library-style" showColumnStripes="0" showFirstColumn="1" showLastColumn="1" showRowStripes="1"/>
</table>
</file>

<file path=xl/tables/table45.xml><?xml version="1.0" encoding="utf-8"?>
<table xmlns="http://schemas.openxmlformats.org/spreadsheetml/2006/main" ref="A1:AA1000" displayName="Table_45" name="Table_45" id="45">
  <tableColumns count="27">
    <tableColumn name="RECORD ID" id="1"/>
    <tableColumn name="ORGANIZATION" id="2"/>
    <tableColumn name="PROJECT" id="3"/>
    <tableColumn name="DEPARTMENT" id="4"/>
    <tableColumn name="CATEGORY" id="5"/>
    <tableColumn name="SUB CATEGORY" id="6"/>
    <tableColumn name="ENUM DOMAIN" id="7"/>
    <tableColumn name="ENUM CODE" id="8"/>
    <tableColumn name="ENUM LABEL" id="9"/>
    <tableColumn name="DESCRIPTION" id="10"/>
    <tableColumn name="SORT ORDER" id="11"/>
    <tableColumn name="COLOR CODE" id="12"/>
    <tableColumn name="TARGET ENTITY" id="13"/>
    <tableColumn name="IS DEFAULT" id="14"/>
    <tableColumn name="STATUS" id="15"/>
    <tableColumn name="Workflow Status" id="16"/>
    <tableColumn name="Incident Priority" id="17"/>
    <tableColumn name="Shift &amp; Timesheet Status" id="18"/>
    <tableColumn name="Clearance Tier" id="19"/>
    <tableColumn name="Commercial State" id="20"/>
    <tableColumn name="Asset Condition" id="21"/>
    <tableColumn name="Deployment State" id="22"/>
    <tableColumn name="FLAG" id="23"/>
    <tableColumn name="NOTES" id="24"/>
    <tableColumn name="CREATED BY" id="25"/>
    <tableColumn name="CREATED AT" id="26"/>
    <tableColumn name="UPDATED AT" id="27"/>
  </tableColumns>
  <tableStyleInfo name="Enumera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1" Type="http://schemas.openxmlformats.org/officeDocument/2006/relationships/hyperlink" Target="https://tigresoundsystem.com" TargetMode="External"/><Relationship Id="rId10" Type="http://schemas.openxmlformats.org/officeDocument/2006/relationships/hyperlink" Target="https://www.unreal-systems.com" TargetMode="External"/><Relationship Id="rId13" Type="http://schemas.openxmlformats.org/officeDocument/2006/relationships/hyperlink" Target="https://www.miami.gov" TargetMode="External"/><Relationship Id="rId12" Type="http://schemas.openxmlformats.org/officeDocument/2006/relationships/hyperlink" Target="https://www.spotify.com" TargetMode="External"/><Relationship Id="rId1" Type="http://schemas.openxmlformats.org/officeDocument/2006/relationships/hyperlink" Target="https://prg.com" TargetMode="External"/><Relationship Id="rId2" Type="http://schemas.openxmlformats.org/officeDocument/2006/relationships/hyperlink" Target="https://sunbeltrentals.com" TargetMode="External"/><Relationship Id="rId3" Type="http://schemas.openxmlformats.org/officeDocument/2006/relationships/hyperlink" Target="https://designoasis.com" TargetMode="External"/><Relationship Id="rId4" Type="http://schemas.openxmlformats.org/officeDocument/2006/relationships/hyperlink" Target="https://bearcom.com" TargetMode="External"/><Relationship Id="rId9" Type="http://schemas.openxmlformats.org/officeDocument/2006/relationships/hyperlink" Target="https://www.nepgroup.com" TargetMode="External"/><Relationship Id="rId15" Type="http://schemas.openxmlformats.org/officeDocument/2006/relationships/hyperlink" Target="https://miamidade.floridahealth.gov" TargetMode="External"/><Relationship Id="rId14" Type="http://schemas.openxmlformats.org/officeDocument/2006/relationships/hyperlink" Target="https://www.miami.gov" TargetMode="External"/><Relationship Id="rId17" Type="http://schemas.openxmlformats.org/officeDocument/2006/relationships/drawing" Target="../drawings/drawing30.xml"/><Relationship Id="rId16" Type="http://schemas.openxmlformats.org/officeDocument/2006/relationships/hyperlink" Target="https://mrfeventcleaningservices.com/" TargetMode="External"/><Relationship Id="rId5" Type="http://schemas.openxmlformats.org/officeDocument/2006/relationships/hyperlink" Target="https://odfl.com" TargetMode="External"/><Relationship Id="rId19" Type="http://schemas.openxmlformats.org/officeDocument/2006/relationships/table" Target="../tables/table29.xml"/><Relationship Id="rId6" Type="http://schemas.openxmlformats.org/officeDocument/2006/relationships/hyperlink" Target="https://unitedsiteservices.com" TargetMode="External"/><Relationship Id="rId7" Type="http://schemas.openxmlformats.org/officeDocument/2006/relationships/hyperlink" Target="https://www.lpsproduction.com" TargetMode="External"/><Relationship Id="rId8" Type="http://schemas.openxmlformats.org/officeDocument/2006/relationships/hyperlink" Target="https://www.riotcolor.com"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3"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3" Type="http://schemas.openxmlformats.org/officeDocument/2006/relationships/table" Target="../tables/table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3" Type="http://schemas.openxmlformats.org/officeDocument/2006/relationships/table" Target="../tables/table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3" Type="http://schemas.openxmlformats.org/officeDocument/2006/relationships/table" Target="../tables/table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4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283B"/>
    <outlinePr summaryBelow="0" summaryRight="0"/>
  </sheetPr>
  <sheetViews>
    <sheetView showGridLines="0" workbookViewId="0"/>
  </sheetViews>
  <sheetFormatPr customHeight="1" defaultColWidth="12.63" defaultRowHeight="15.75" outlineLevelCol="1"/>
  <cols>
    <col customWidth="1" min="1" max="1" width="3.25"/>
    <col customWidth="1" min="2" max="2" width="72.0"/>
    <col customWidth="1" min="3" max="3" width="34.5"/>
    <col customWidth="1" min="4" max="4" width="22.0"/>
    <col customWidth="1" min="5" max="5" width="53.25"/>
    <col customWidth="1" min="6" max="6" width="34.5"/>
    <col customWidth="1" min="7" max="7" width="15.75"/>
    <col customWidth="1" min="8" max="8" width="31.38"/>
    <col customWidth="1" min="9" max="9" width="34.5"/>
  </cols>
  <sheetData>
    <row r="1">
      <c r="A1" s="1"/>
      <c r="B1" s="1"/>
      <c r="C1" s="1"/>
      <c r="D1" s="1"/>
      <c r="E1" s="1"/>
      <c r="F1" s="1"/>
      <c r="G1" s="1"/>
      <c r="H1" s="1"/>
      <c r="I1" s="1"/>
      <c r="J1" s="1"/>
      <c r="K1" s="1"/>
      <c r="L1" s="1"/>
      <c r="M1" s="1"/>
      <c r="N1" s="1"/>
      <c r="O1" s="1"/>
      <c r="P1" s="1"/>
      <c r="Q1" s="1"/>
      <c r="R1" s="1"/>
      <c r="S1" s="1"/>
      <c r="T1" s="1"/>
      <c r="U1" s="1"/>
      <c r="V1" s="1"/>
      <c r="W1" s="1"/>
      <c r="X1" s="1"/>
      <c r="Y1" s="1"/>
      <c r="Z1" s="1"/>
    </row>
    <row r="2">
      <c r="B2" s="2" t="str">
        <f t="array" ref="B2">_xlfn.XLOOKUP(C7, Projects!$A:$A, Projects!$B:$B) &amp; " (" &amp; C7 &amp; ")"</f>
        <v>Casa Spotify Miami (CSMIA26)</v>
      </c>
    </row>
    <row r="3">
      <c r="B3" s="2" t="s">
        <v>3</v>
      </c>
    </row>
    <row r="4">
      <c r="B4" s="2" t="s">
        <v>4</v>
      </c>
    </row>
    <row r="6">
      <c r="B6" s="5" t="s">
        <v>8</v>
      </c>
      <c r="C6" s="7"/>
      <c r="D6" s="8"/>
      <c r="E6" s="15" t="s">
        <v>42</v>
      </c>
      <c r="F6" s="7"/>
      <c r="G6" s="8"/>
      <c r="H6" s="15" t="s">
        <v>64</v>
      </c>
      <c r="I6" s="18"/>
    </row>
    <row r="7">
      <c r="B7" s="21" t="s">
        <v>68</v>
      </c>
      <c r="C7" s="30" t="s">
        <v>43</v>
      </c>
      <c r="D7" s="32"/>
      <c r="E7" s="34" t="s">
        <v>83</v>
      </c>
      <c r="F7" s="41" t="str">
        <f t="array" ref="F7">_xlfn.XLOOKUP(C7, Projects!$A:$A, Projects!$S:$S)</f>
        <v>Art, Music &amp; Technology Convergence in Wynwood; flagship production</v>
      </c>
      <c r="G7" s="32"/>
      <c r="H7" s="34" t="s">
        <v>85</v>
      </c>
      <c r="I7" s="45" t="str">
        <f t="array" ref="I7">_xlfn.XLOOKUP(C7, Projects!$A:$A, Projects!$R:$R) &amp; " (" &amp; LOWER(SUBSTITUTE(_xlfn.XLOOKUP(C7, Projects!$A:$A, Projects!$R:$R), " ", ".")) &amp; "@ghxstship.pro)"</f>
        <v>Julian Clarkson (julian.clarkson@ghxstship.pro)</v>
      </c>
    </row>
    <row r="8">
      <c r="B8" s="21" t="s">
        <v>91</v>
      </c>
      <c r="C8" s="47" t="str">
        <f t="array" ref="C8">_xlfn.XLOOKUP(C7, Projects!$A:$A, Projects!$B:$B)</f>
        <v>Casa Spotify Miami</v>
      </c>
      <c r="D8" s="32"/>
      <c r="E8" s="34" t="s">
        <v>99</v>
      </c>
      <c r="F8" s="41" t="str">
        <f t="array" ref="F8">_xlfn.XLOOKUP(C7, Projects!$A:$A, Projects!$J:$J)</f>
        <v>Tier 06 Theatrical</v>
      </c>
      <c r="G8" s="32"/>
      <c r="H8" s="34" t="s">
        <v>100</v>
      </c>
      <c r="I8" s="45" t="str">
        <f t="array" ref="I8">_xlfn.XLOOKUP(C7, Projects!$A:$A, Projects!$D:$D)</f>
        <v>GHXSTSHIP</v>
      </c>
    </row>
    <row r="9">
      <c r="B9" s="54" t="s">
        <v>112</v>
      </c>
      <c r="C9" s="57" t="str">
        <f t="array" ref="C9">_xlfn.XLOOKUP(C7, Projects!$A:$A, Projects!$I:$I)</f>
        <v>2026-10-16</v>
      </c>
      <c r="D9" s="59" t="s">
        <v>114</v>
      </c>
      <c r="E9" s="34" t="s">
        <v>115</v>
      </c>
      <c r="F9" s="41" t="str">
        <f>IF(C7="CSMIA26", "Wynwood Industrial Brutalism, LED Arrays, Neon", IF(C7="SXSW26", "Rainey Street Industrial, Warm Timber, Neon", IF(C7="EDCLV26", "Kinetic Cathedral, High-SPL LED, Lasers", IF(C7="ABMIA26", "Wynwood Arts Geometric, Minimalist Gallery", "Manhattan Editorial Runway, High-Gloss Monolith"))))</f>
        <v>Wynwood Industrial Brutalism, LED Arrays, Neon</v>
      </c>
      <c r="G9" s="32"/>
      <c r="H9" s="34" t="s">
        <v>130</v>
      </c>
      <c r="I9" s="45" t="s">
        <v>131</v>
      </c>
    </row>
    <row r="10">
      <c r="B10" s="21" t="s">
        <v>132</v>
      </c>
      <c r="C10" s="61" t="str">
        <f t="array" ref="C10">TEXT(_xlfn.XLOOKUP(C7, Projects!$A:$A, Projects!$G:$G), "yyyy-mm-dd") &amp; " to " &amp; TEXT(_xlfn.XLOOKUP(C7, Projects!$A:$A, Projects!$H:$H), "yyyy-mm-dd")</f>
        <v>2026-08-21 to 2026-10-30</v>
      </c>
      <c r="D10" s="32"/>
      <c r="E10" s="34" t="s">
        <v>144</v>
      </c>
      <c r="F10" s="41" t="str">
        <f>IF(C7="CSMIA26", "35,000 Daily Cap / 105,000 Weekend Aggregate", IF(C7="SXSW26", "2,500 Daily Cap / 10,000 Festival Aggregate", IF(C7="EDCLV26", "150,000 Daily Cap / 450,000 Weekend Aggregate", IF(C7="ABMIA26", "15,000 Daily Cap / 60,000 Event Aggregate", "5,000 Daily Cap / 15,000 Runway Aggregate"))))</f>
        <v>35,000 Daily Cap / 105,000 Weekend Aggregate</v>
      </c>
      <c r="G10" s="32"/>
      <c r="H10" s="34" t="s">
        <v>154</v>
      </c>
      <c r="I10" s="45" t="str">
        <f t="array" ref="I10">IF(_xlfn.XLOOKUP(C7, Projects!$A:$A, Projects!$F:$F)="Miami, FL", "US-FL-MIAMI-DADE (FBC / NFPA / City of Miami)", IF(_xlfn.XLOOKUP(C7, Projects!$A:$A, Projects!$F:$F)="Austin, TX", "US-TX-TRAVIS (City of Austin / IFC)", IF(_xlfn.XLOOKUP(C7, Projects!$A:$A, Projects!$F:$F)="Las Vegas, NV", "US-NV-CLARK (Clark County / IBC)", "US-NY-NEWYORK (NYC Building Code / FDNY)")))</f>
        <v>US-FL-MIAMI-DADE (FBC / NFPA / City of Miami)</v>
      </c>
    </row>
    <row r="11">
      <c r="B11" s="67" t="s">
        <v>159</v>
      </c>
      <c r="C11" s="69" t="str">
        <f t="array" ref="C11">_xlfn.XLOOKUP(C7, Projects!$A:$A, Projects!$E:$E) &amp; ", " &amp; _xlfn.XLOOKUP(C7, Projects!$A:$A, Projects!$F:$F)</f>
        <v>Mana Wynwood Convention Center &amp; Grounds, Miami, FL</v>
      </c>
      <c r="D11" s="71"/>
      <c r="E11" s="72" t="s">
        <v>161</v>
      </c>
      <c r="F11" s="73" t="str">
        <f>IF(C7="CSMIA26", "Multi-Zone High-SPL Controlled Environments", IF(C7="SXSW26", "Acoustic Showcase &amp; Live Outdoor Stage", IF(C7="EDCLV26", "High-SPL Multi-Point Line Array Stadium Environment", IF(C7="ABMIA26", "Spatial Audio Gallery &amp; Ambient Soundscape", "Runway Surround AVL &amp; Broadcast Feed"))))</f>
        <v>Multi-Zone High-SPL Controlled Environments</v>
      </c>
      <c r="G11" s="71"/>
      <c r="H11" s="72" t="s">
        <v>169</v>
      </c>
      <c r="I11" s="74" t="str">
        <f t="array" ref="I11">_xlfn.XLOOKUP(C7, Projects!$A:$A, Projects!$Q:$Q)</f>
        <v>Gate 05 Build</v>
      </c>
    </row>
    <row r="12">
      <c r="B12" s="75"/>
      <c r="C12" s="76"/>
      <c r="E12" s="75"/>
      <c r="F12" s="76"/>
      <c r="H12" s="75"/>
      <c r="I12" s="76"/>
    </row>
    <row r="13">
      <c r="B13" s="5" t="s">
        <v>177</v>
      </c>
      <c r="C13" s="7"/>
      <c r="D13" s="8"/>
      <c r="E13" s="15" t="s">
        <v>178</v>
      </c>
      <c r="F13" s="7"/>
      <c r="G13" s="8"/>
      <c r="H13" s="15" t="s">
        <v>182</v>
      </c>
      <c r="I13" s="18"/>
    </row>
    <row r="14">
      <c r="B14" s="77" t="str">
        <f>IF(C7="CSMIA26", "Main Stage (Zone B)", "Main Stage")</f>
        <v>Main Stage (Zone B)</v>
      </c>
      <c r="C14" s="78" t="str">
        <f>IF(C7="CSMIA26", "60ft x 40ft Proscenium, Flown Line Arrays &amp; 4K LED Backdrop", "Primary Production Footprint")</f>
        <v>60ft x 40ft Proscenium, Flown Line Arrays &amp; 4K LED Backdrop</v>
      </c>
      <c r="D14" s="79"/>
      <c r="E14" s="80" t="s">
        <v>191</v>
      </c>
      <c r="F14" s="78" t="str">
        <f>IF(C7="CSMIA26", "Latin &amp; Global Headliners (TBA)", "Headlining Talent Roster")</f>
        <v>Latin &amp; Global Headliners (TBA)</v>
      </c>
      <c r="G14" s="79"/>
      <c r="H14" s="80" t="s">
        <v>193</v>
      </c>
      <c r="I14" s="81" t="s">
        <v>194</v>
      </c>
    </row>
    <row r="15">
      <c r="B15" s="21" t="str">
        <f>IF(C7="CSMIA26", "Stage 2 - Tent Deck", "Secondary Stage")</f>
        <v>Stage 2 - Tent Deck</v>
      </c>
      <c r="C15" s="82" t="str">
        <f>IF(C7="CSMIA26", "40ft x 30ft Covered Deck, Moving Head Rig &amp; Cardioid Subs", "Secondary Production Footprint")</f>
        <v>40ft x 30ft Covered Deck, Moving Head Rig &amp; Cardioid Subs</v>
      </c>
      <c r="D15" s="79"/>
      <c r="E15" s="34" t="s">
        <v>201</v>
      </c>
      <c r="F15" s="82" t="str">
        <f>IF(C7="CSMIA26", "DJ SWVNLVKE &amp; Resident Electronic Lineup", "Curated DJ &amp; Electronic Sets")</f>
        <v>DJ SWVNLVKE &amp; Resident Electronic Lineup</v>
      </c>
      <c r="G15" s="79"/>
      <c r="H15" s="34" t="s">
        <v>340</v>
      </c>
      <c r="I15" s="45" t="s">
        <v>343</v>
      </c>
    </row>
    <row r="16">
      <c r="B16" s="21" t="str">
        <f>IF(C7="CSMIA26", "VIP Oasis Lounge &amp; El Patio", "VIP &amp; Hospitality Lounge")</f>
        <v>VIP Oasis Lounge &amp; El Patio</v>
      </c>
      <c r="C16" s="82" t="str">
        <f>IF(C7="CSMIA26", "Curated Hospitality Terrace, Acoustic Salon &amp; DJ Booth", "Hospitality Terrace &amp; Acoustic Salon")</f>
        <v>Curated Hospitality Terrace, Acoustic Salon &amp; DJ Booth</v>
      </c>
      <c r="D16" s="79"/>
      <c r="E16" s="34" t="s">
        <v>363</v>
      </c>
      <c r="F16" s="82" t="str">
        <f>IF(C7="CSMIA26", "Pop-Up Acoustic Sessions &amp; Featured Artist Showcases", "Special Showcases &amp; Guest Acts")</f>
        <v>Pop-Up Acoustic Sessions &amp; Featured Artist Showcases</v>
      </c>
      <c r="G16" s="79"/>
      <c r="H16" s="34" t="s">
        <v>375</v>
      </c>
      <c r="I16" s="45" t="s">
        <v>376</v>
      </c>
    </row>
    <row r="17">
      <c r="B17" s="67" t="s">
        <v>380</v>
      </c>
      <c r="C17" s="92" t="s">
        <v>383</v>
      </c>
      <c r="D17" s="93"/>
      <c r="E17" s="72" t="s">
        <v>385</v>
      </c>
      <c r="F17" s="92" t="str">
        <f>IF(C7="CSMIA26", "Live Multicam 4K Stream, Spatial Audio &amp; Cold-Air Scent", "4K Live Capture, Broadcast &amp; Sensory")</f>
        <v>Live Multicam 4K Stream, Spatial Audio &amp; Cold-Air Scent</v>
      </c>
      <c r="G17" s="93"/>
      <c r="H17" s="72" t="s">
        <v>389</v>
      </c>
      <c r="I17" s="74" t="s">
        <v>390</v>
      </c>
    </row>
    <row r="18">
      <c r="B18" s="75"/>
      <c r="C18" s="76"/>
      <c r="E18" s="75"/>
      <c r="F18" s="76"/>
      <c r="H18" s="75"/>
      <c r="I18" s="76"/>
    </row>
    <row r="19">
      <c r="B19" s="5" t="s">
        <v>394</v>
      </c>
      <c r="C19" s="7"/>
      <c r="D19" s="7"/>
      <c r="E19" s="7"/>
      <c r="F19" s="7"/>
      <c r="G19" s="7"/>
      <c r="H19" s="7"/>
      <c r="I19" s="18"/>
    </row>
    <row r="20">
      <c r="B20" s="96" t="s">
        <v>400</v>
      </c>
      <c r="C20" s="79"/>
      <c r="D20" s="97" t="s">
        <v>413</v>
      </c>
      <c r="E20" s="79"/>
      <c r="F20" s="97" t="s">
        <v>21</v>
      </c>
      <c r="G20" s="79"/>
      <c r="H20" s="97" t="s">
        <v>421</v>
      </c>
      <c r="I20" s="99"/>
    </row>
    <row r="21">
      <c r="B21" s="104">
        <f t="array" ref="B21">_xlfn.XLOOKUP(C7, Projects!$A:$A, Projects!$K:$K)</f>
        <v>4500000</v>
      </c>
      <c r="C21" s="79"/>
      <c r="D21" s="109">
        <f t="array" ref="D21">_xlfn.XLOOKUP(C7, Projects!$A:$A, Projects!$L:$L)</f>
        <v>46600</v>
      </c>
      <c r="E21" s="79"/>
      <c r="F21" s="109">
        <f t="array" ref="F21">_xlfn.XLOOKUP(C7, Projects!$A:$A, Projects!$N:$N)</f>
        <v>1200</v>
      </c>
      <c r="G21" s="79"/>
      <c r="H21" s="111">
        <f t="array" ref="H21">_xlfn.XLOOKUP(C7, Projects!$A:$A, Projects!$O:$O)</f>
        <v>3</v>
      </c>
      <c r="I21" s="99"/>
    </row>
    <row r="22">
      <c r="B22" s="112" t="s">
        <v>481</v>
      </c>
      <c r="C22" s="79"/>
      <c r="D22" s="113" t="s">
        <v>488</v>
      </c>
      <c r="E22" s="79"/>
      <c r="F22" s="113" t="s">
        <v>490</v>
      </c>
      <c r="G22" s="79"/>
      <c r="H22" s="113" t="s">
        <v>497</v>
      </c>
      <c r="I22" s="99"/>
    </row>
    <row r="23">
      <c r="B23" s="96" t="s">
        <v>499</v>
      </c>
      <c r="C23" s="79"/>
      <c r="D23" s="97" t="s">
        <v>502</v>
      </c>
      <c r="E23" s="79"/>
      <c r="F23" s="97"/>
      <c r="G23" s="79"/>
      <c r="H23" s="97" t="s">
        <v>504</v>
      </c>
      <c r="I23" s="99"/>
    </row>
    <row r="24">
      <c r="B24" s="118">
        <f>COUNTA('Procurement Catalog'!A2:A100)</f>
        <v>1211</v>
      </c>
      <c r="C24" s="93"/>
      <c r="D24" s="119">
        <f>COUNTIFS('Production Schedule'!$B:$B, C7, 'Production Schedule'!$R:$R, "Y")</f>
        <v>20</v>
      </c>
      <c r="E24" s="93"/>
      <c r="F24" s="120"/>
      <c r="G24" s="93"/>
      <c r="H24" s="121" t="str">
        <f>IF(ISBLANK(C9), "Anchor Date Required", "T-0 Locked: " &amp; TEXT(C9, "yyyy-mm-dd") &amp; " (" &amp; IF(C9&gt;TODAY(), "T-" &amp; TEXT(C9-TODAY(), "#,##0") &amp; " Days", IF(C9=TODAY(), "T-0 Live Today", "T+" &amp; TEXT(TODAY()-C9, "#,##0") &amp; " Days")) &amp; ")")</f>
        <v>T-0 Locked: 2026-10-16 (T-8 Days)</v>
      </c>
      <c r="I24" s="122"/>
    </row>
    <row r="25">
      <c r="B25" s="123"/>
      <c r="C25" s="124"/>
      <c r="D25" s="125"/>
      <c r="E25" s="123"/>
      <c r="F25" s="124"/>
      <c r="G25" s="125"/>
      <c r="H25" s="123"/>
      <c r="I25" s="124"/>
    </row>
    <row r="26">
      <c r="B26" s="126" t="s">
        <v>510</v>
      </c>
      <c r="C26" s="127"/>
      <c r="D26" s="127"/>
      <c r="E26" s="127"/>
      <c r="F26" s="127"/>
      <c r="G26" s="127"/>
      <c r="H26" s="127"/>
      <c r="I26" s="128"/>
    </row>
    <row r="27">
      <c r="B27" s="129" t="s">
        <v>511</v>
      </c>
      <c r="C27" s="130" t="s">
        <v>512</v>
      </c>
      <c r="D27" s="130" t="s">
        <v>513</v>
      </c>
      <c r="E27" s="131" t="s">
        <v>514</v>
      </c>
      <c r="F27" s="132"/>
      <c r="G27" s="130" t="s">
        <v>515</v>
      </c>
      <c r="H27" s="131" t="s">
        <v>516</v>
      </c>
      <c r="I27" s="133"/>
    </row>
    <row r="28">
      <c r="B28" s="134" t="s">
        <v>517</v>
      </c>
      <c r="C28" s="135" t="str">
        <f>HYPERLINK("#gid=1000100", "Projects")</f>
        <v>Projects</v>
      </c>
      <c r="D28" s="136" t="str">
        <f>HYPERLINK("#gid=771928374", "Activity Log")</f>
        <v>Activity Log</v>
      </c>
      <c r="E28" s="137" t="s">
        <v>518</v>
      </c>
      <c r="F28" s="79"/>
      <c r="G28" s="138" t="s">
        <v>519</v>
      </c>
      <c r="H28" s="137" t="s">
        <v>520</v>
      </c>
      <c r="I28" s="79"/>
    </row>
    <row r="29">
      <c r="B29" s="139" t="s">
        <v>521</v>
      </c>
      <c r="C29" s="141" t="str">
        <f>HYPERLINK("#gid=0", "Production Schedule")</f>
        <v>Production Schedule</v>
      </c>
      <c r="D29" s="141" t="str">
        <f>HYPERLINK("#gid=7001030", "Run of Show")</f>
        <v>Run of Show</v>
      </c>
      <c r="E29" s="142" t="s">
        <v>522</v>
      </c>
      <c r="F29" s="79"/>
      <c r="G29" s="143" t="s">
        <v>523</v>
      </c>
      <c r="H29" s="142" t="s">
        <v>524</v>
      </c>
      <c r="I29" s="79"/>
    </row>
    <row r="30">
      <c r="B30" s="144" t="s">
        <v>525</v>
      </c>
      <c r="C30" s="135" t="str">
        <f>HYPERLINK("#gid=213042857", "Locations")</f>
        <v>Locations</v>
      </c>
      <c r="D30" s="135" t="str">
        <f>HYPERLINK("#gid=300941203", "Shipping Manifest")</f>
        <v>Shipping Manifest</v>
      </c>
      <c r="E30" s="137" t="s">
        <v>526</v>
      </c>
      <c r="F30" s="79"/>
      <c r="G30" s="138" t="s">
        <v>527</v>
      </c>
      <c r="H30" s="137" t="s">
        <v>528</v>
      </c>
      <c r="I30" s="79"/>
    </row>
    <row r="31">
      <c r="B31" s="145" t="s">
        <v>529</v>
      </c>
      <c r="C31" s="146" t="str">
        <f>HYPERLINK("#gid=2117398587", "Personnel Roster")</f>
        <v>Personnel Roster</v>
      </c>
      <c r="D31" s="141" t="str">
        <f>HYPERLINK("#gid=7001002", "Credential Issuance")</f>
        <v>Credential Issuance</v>
      </c>
      <c r="E31" s="142" t="s">
        <v>530</v>
      </c>
      <c r="F31" s="79"/>
      <c r="G31" s="143" t="s">
        <v>531</v>
      </c>
      <c r="H31" s="142" t="s">
        <v>532</v>
      </c>
      <c r="I31" s="79"/>
    </row>
    <row r="32">
      <c r="B32" s="147" t="s">
        <v>533</v>
      </c>
      <c r="C32" s="136" t="str">
        <f>HYPERLINK("#gid=900112244", "Budget Expenses")</f>
        <v>Budget Expenses</v>
      </c>
      <c r="D32" s="136" t="str">
        <f>HYPERLINK("#gid=7001010", "Purchase Orders")</f>
        <v>Purchase Orders</v>
      </c>
      <c r="E32" s="137" t="s">
        <v>534</v>
      </c>
      <c r="F32" s="79"/>
      <c r="G32" s="138" t="s">
        <v>535</v>
      </c>
      <c r="H32" s="137" t="s">
        <v>536</v>
      </c>
      <c r="I32" s="79"/>
    </row>
    <row r="33">
      <c r="B33" s="148" t="s">
        <v>537</v>
      </c>
      <c r="C33" s="141" t="str">
        <f>HYPERLINK("#gid=7001001", "Inspection Compliance")</f>
        <v>Inspection Compliance</v>
      </c>
      <c r="D33" s="141" t="str">
        <f>HYPERLINK("#gid=7001006", "Incident CAD Log")</f>
        <v>Incident CAD Log</v>
      </c>
      <c r="E33" s="142" t="s">
        <v>538</v>
      </c>
      <c r="F33" s="79"/>
      <c r="G33" s="143" t="s">
        <v>539</v>
      </c>
      <c r="H33" s="142" t="s">
        <v>540</v>
      </c>
      <c r="I33" s="79"/>
    </row>
    <row r="34">
      <c r="B34" s="149" t="s">
        <v>541</v>
      </c>
      <c r="C34" s="150" t="str">
        <f>HYPERLINK("#gid=8000101", "GL Accounts")</f>
        <v>GL Accounts</v>
      </c>
      <c r="D34" s="150" t="str">
        <f>HYPERLINK("#gid=8000105", "Categories &amp; URID Master")</f>
        <v>Categories &amp; URID Master</v>
      </c>
      <c r="E34" s="151" t="s">
        <v>542</v>
      </c>
      <c r="F34" s="152"/>
      <c r="G34" s="153" t="s">
        <v>543</v>
      </c>
      <c r="H34" s="151" t="s">
        <v>544</v>
      </c>
      <c r="I34" s="152"/>
    </row>
    <row r="35">
      <c r="B35" s="154"/>
      <c r="C35" s="155"/>
      <c r="D35" s="156"/>
      <c r="E35" s="41"/>
      <c r="F35" s="41"/>
      <c r="G35" s="156"/>
      <c r="H35" s="41"/>
      <c r="I35" s="157"/>
    </row>
    <row r="36">
      <c r="B36" s="154"/>
      <c r="C36" s="155"/>
      <c r="D36" s="156"/>
      <c r="E36" s="41"/>
      <c r="F36" s="41"/>
      <c r="G36" s="156"/>
      <c r="H36" s="41"/>
      <c r="I36" s="157"/>
    </row>
    <row r="37">
      <c r="B37" s="154"/>
      <c r="C37" s="155"/>
      <c r="D37" s="156"/>
      <c r="E37" s="41"/>
      <c r="F37" s="41"/>
      <c r="G37" s="156"/>
      <c r="H37" s="41"/>
      <c r="I37" s="157"/>
    </row>
    <row r="38">
      <c r="B38" s="154"/>
      <c r="C38" s="155"/>
      <c r="D38" s="156"/>
      <c r="E38" s="41"/>
      <c r="F38" s="41"/>
      <c r="G38" s="156"/>
      <c r="H38" s="41"/>
      <c r="I38" s="157"/>
    </row>
    <row r="39">
      <c r="B39" s="154"/>
      <c r="C39" s="155"/>
      <c r="D39" s="156"/>
      <c r="E39" s="41"/>
      <c r="F39" s="41"/>
      <c r="G39" s="156"/>
      <c r="H39" s="41"/>
      <c r="I39" s="157"/>
    </row>
    <row r="40">
      <c r="B40" s="154"/>
      <c r="C40" s="155"/>
      <c r="D40" s="156"/>
      <c r="E40" s="41"/>
      <c r="F40" s="41"/>
      <c r="G40" s="156"/>
      <c r="H40" s="41"/>
      <c r="I40" s="157"/>
    </row>
    <row r="41">
      <c r="B41" s="154"/>
      <c r="C41" s="155"/>
      <c r="D41" s="156"/>
      <c r="E41" s="41"/>
      <c r="F41" s="41"/>
      <c r="G41" s="156"/>
      <c r="H41" s="41"/>
      <c r="I41" s="157"/>
    </row>
    <row r="42">
      <c r="B42" s="154"/>
      <c r="C42" s="155"/>
      <c r="D42" s="156"/>
      <c r="E42" s="41"/>
      <c r="F42" s="41"/>
      <c r="G42" s="156"/>
      <c r="H42" s="41"/>
      <c r="I42" s="157"/>
    </row>
    <row r="43">
      <c r="B43" s="154"/>
      <c r="C43" s="155"/>
      <c r="D43" s="156"/>
      <c r="E43" s="41"/>
      <c r="F43" s="41"/>
      <c r="G43" s="156"/>
      <c r="H43" s="41"/>
      <c r="I43" s="157"/>
    </row>
    <row r="44">
      <c r="B44" s="154"/>
      <c r="C44" s="155"/>
      <c r="D44" s="156"/>
      <c r="E44" s="41"/>
      <c r="F44" s="41"/>
      <c r="G44" s="156"/>
      <c r="H44" s="41"/>
      <c r="I44" s="157"/>
    </row>
    <row r="45">
      <c r="B45" s="154"/>
      <c r="C45" s="155"/>
      <c r="D45" s="156"/>
      <c r="E45" s="41"/>
      <c r="F45" s="41"/>
      <c r="G45" s="156"/>
      <c r="H45" s="41"/>
      <c r="I45" s="157"/>
    </row>
    <row r="46">
      <c r="B46" s="154"/>
      <c r="C46" s="155"/>
      <c r="D46" s="156"/>
      <c r="E46" s="41"/>
      <c r="F46" s="41"/>
      <c r="G46" s="156"/>
      <c r="H46" s="41"/>
      <c r="I46" s="157"/>
    </row>
    <row r="47">
      <c r="B47" s="154"/>
      <c r="C47" s="155"/>
      <c r="D47" s="156"/>
      <c r="E47" s="41"/>
      <c r="F47" s="41"/>
      <c r="G47" s="156"/>
      <c r="H47" s="41"/>
      <c r="I47" s="157"/>
    </row>
    <row r="48">
      <c r="B48" s="154"/>
      <c r="C48" s="155"/>
      <c r="D48" s="156"/>
      <c r="E48" s="41"/>
      <c r="F48" s="41"/>
      <c r="G48" s="156"/>
      <c r="H48" s="41"/>
      <c r="I48" s="157"/>
    </row>
    <row r="49">
      <c r="B49" s="154"/>
      <c r="C49" s="155"/>
      <c r="D49" s="156"/>
      <c r="E49" s="41"/>
      <c r="F49" s="41"/>
      <c r="G49" s="156"/>
      <c r="H49" s="41"/>
      <c r="I49" s="157"/>
    </row>
    <row r="50">
      <c r="B50" s="154"/>
      <c r="C50" s="155"/>
      <c r="D50" s="156"/>
      <c r="E50" s="41"/>
      <c r="F50" s="41"/>
      <c r="G50" s="156"/>
      <c r="H50" s="41"/>
      <c r="I50" s="157"/>
    </row>
    <row r="51">
      <c r="B51" s="154"/>
      <c r="C51" s="155"/>
      <c r="D51" s="156"/>
      <c r="E51" s="41"/>
      <c r="F51" s="41"/>
      <c r="G51" s="156"/>
      <c r="H51" s="41"/>
      <c r="I51" s="157"/>
    </row>
    <row r="52">
      <c r="B52" s="154"/>
      <c r="C52" s="155"/>
      <c r="D52" s="156"/>
      <c r="E52" s="41"/>
      <c r="F52" s="41"/>
      <c r="G52" s="156"/>
      <c r="H52" s="41"/>
      <c r="I52" s="157"/>
    </row>
    <row r="53">
      <c r="B53" s="154"/>
      <c r="C53" s="155"/>
      <c r="D53" s="156"/>
      <c r="E53" s="41"/>
      <c r="F53" s="41"/>
      <c r="G53" s="156"/>
      <c r="H53" s="41"/>
      <c r="I53" s="157"/>
    </row>
    <row r="54">
      <c r="B54" s="154"/>
      <c r="C54" s="155"/>
      <c r="D54" s="156"/>
      <c r="E54" s="41"/>
      <c r="F54" s="41"/>
      <c r="G54" s="156"/>
      <c r="H54" s="41"/>
      <c r="I54" s="157"/>
    </row>
    <row r="55">
      <c r="B55" s="154"/>
      <c r="C55" s="155"/>
      <c r="D55" s="156"/>
      <c r="E55" s="41"/>
      <c r="F55" s="41"/>
      <c r="G55" s="156"/>
      <c r="H55" s="41"/>
      <c r="I55" s="157"/>
    </row>
    <row r="56">
      <c r="B56" s="154"/>
      <c r="C56" s="155"/>
      <c r="D56" s="156"/>
      <c r="E56" s="41"/>
      <c r="F56" s="41"/>
      <c r="G56" s="156"/>
      <c r="H56" s="41"/>
      <c r="I56" s="157"/>
    </row>
    <row r="57">
      <c r="B57" s="154"/>
      <c r="C57" s="155"/>
      <c r="D57" s="156"/>
      <c r="E57" s="41"/>
      <c r="F57" s="41"/>
      <c r="G57" s="156"/>
      <c r="H57" s="41"/>
      <c r="I57" s="157"/>
    </row>
    <row r="58">
      <c r="B58" s="154"/>
      <c r="C58" s="155"/>
      <c r="D58" s="156"/>
      <c r="E58" s="41"/>
      <c r="F58" s="41"/>
      <c r="G58" s="156"/>
      <c r="H58" s="41"/>
      <c r="I58" s="157"/>
    </row>
    <row r="59">
      <c r="B59" s="158"/>
      <c r="C59" s="159"/>
      <c r="D59" s="160"/>
      <c r="E59" s="161"/>
      <c r="F59" s="161"/>
      <c r="G59" s="160"/>
      <c r="H59" s="161"/>
      <c r="I59" s="162"/>
    </row>
  </sheetData>
  <mergeCells count="55">
    <mergeCell ref="H27:I27"/>
    <mergeCell ref="H28:I28"/>
    <mergeCell ref="B24:C24"/>
    <mergeCell ref="D24:E24"/>
    <mergeCell ref="F24:G24"/>
    <mergeCell ref="H24:I24"/>
    <mergeCell ref="B26:I26"/>
    <mergeCell ref="E27:F27"/>
    <mergeCell ref="E28:F28"/>
    <mergeCell ref="E32:F32"/>
    <mergeCell ref="E33:F33"/>
    <mergeCell ref="E34:F34"/>
    <mergeCell ref="H33:I33"/>
    <mergeCell ref="H34:I34"/>
    <mergeCell ref="E29:F29"/>
    <mergeCell ref="H29:I29"/>
    <mergeCell ref="E30:F30"/>
    <mergeCell ref="H30:I30"/>
    <mergeCell ref="E31:F31"/>
    <mergeCell ref="H31:I31"/>
    <mergeCell ref="H32:I32"/>
    <mergeCell ref="E13:G13"/>
    <mergeCell ref="H13:I13"/>
    <mergeCell ref="B2:I2"/>
    <mergeCell ref="B3:I3"/>
    <mergeCell ref="B4:I4"/>
    <mergeCell ref="B6:D6"/>
    <mergeCell ref="E6:G6"/>
    <mergeCell ref="H6:I6"/>
    <mergeCell ref="B13:D13"/>
    <mergeCell ref="C14:D14"/>
    <mergeCell ref="F14:G14"/>
    <mergeCell ref="C15:D15"/>
    <mergeCell ref="F15:G15"/>
    <mergeCell ref="C16:D16"/>
    <mergeCell ref="F16:G16"/>
    <mergeCell ref="C17:D17"/>
    <mergeCell ref="D21:E21"/>
    <mergeCell ref="F21:G21"/>
    <mergeCell ref="F17:G17"/>
    <mergeCell ref="B19:I19"/>
    <mergeCell ref="B20:C20"/>
    <mergeCell ref="D20:E20"/>
    <mergeCell ref="F20:G20"/>
    <mergeCell ref="H20:I20"/>
    <mergeCell ref="H21:I21"/>
    <mergeCell ref="F23:G23"/>
    <mergeCell ref="H23:I23"/>
    <mergeCell ref="B21:C21"/>
    <mergeCell ref="B22:C22"/>
    <mergeCell ref="D22:E22"/>
    <mergeCell ref="F22:G22"/>
    <mergeCell ref="H22:I22"/>
    <mergeCell ref="B23:C23"/>
    <mergeCell ref="D23:E23"/>
  </mergeCells>
  <dataValidations>
    <dataValidation type="list" allowBlank="1" showErrorMessage="1" sqref="C7">
      <formula1>Projects!$A$2:$A$6</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283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75"/>
    <col customWidth="1" min="2" max="2" width="31.38"/>
    <col customWidth="1" min="3" max="3" width="18.88"/>
    <col customWidth="1" min="4" max="4" width="15.75"/>
    <col customWidth="1" min="5" max="5" width="34.5"/>
    <col customWidth="1" min="6" max="6" width="18.88"/>
    <col customWidth="1" min="7" max="9" width="15.75"/>
    <col customWidth="1" min="10" max="11" width="18.88"/>
    <col customWidth="1" min="12" max="12" width="22.0"/>
    <col customWidth="1" min="13" max="13" width="18.88"/>
    <col customWidth="1" min="14" max="15" width="22.0"/>
    <col customWidth="1" min="16" max="17" width="18.88"/>
    <col customWidth="1" min="18" max="18" width="22.0"/>
    <col customWidth="1" min="19" max="19" width="43.88"/>
  </cols>
  <sheetData>
    <row r="1" ht="26.25" customHeight="1">
      <c r="A1" s="3" t="s">
        <v>0</v>
      </c>
      <c r="B1" s="3" t="s">
        <v>5</v>
      </c>
      <c r="C1" s="3" t="s">
        <v>6</v>
      </c>
      <c r="D1" s="3" t="s">
        <v>7</v>
      </c>
      <c r="E1" s="3" t="s">
        <v>9</v>
      </c>
      <c r="F1" s="3" t="s">
        <v>10</v>
      </c>
      <c r="G1" s="3" t="s">
        <v>11</v>
      </c>
      <c r="H1" s="3" t="s">
        <v>12</v>
      </c>
      <c r="I1" s="3" t="s">
        <v>13</v>
      </c>
      <c r="J1" s="3" t="s">
        <v>14</v>
      </c>
      <c r="K1" s="3" t="s">
        <v>15</v>
      </c>
      <c r="L1" s="3" t="s">
        <v>17</v>
      </c>
      <c r="M1" s="3" t="s">
        <v>19</v>
      </c>
      <c r="N1" s="6" t="s">
        <v>21</v>
      </c>
      <c r="O1" s="6" t="s">
        <v>30</v>
      </c>
      <c r="P1" s="3" t="s">
        <v>32</v>
      </c>
      <c r="Q1" s="3" t="s">
        <v>34</v>
      </c>
      <c r="R1" s="3" t="s">
        <v>36</v>
      </c>
      <c r="S1" s="3" t="s">
        <v>38</v>
      </c>
      <c r="T1" s="1"/>
      <c r="U1" s="1"/>
      <c r="V1" s="1"/>
      <c r="W1" s="1"/>
      <c r="X1" s="1"/>
      <c r="Y1" s="1"/>
      <c r="Z1" s="1"/>
      <c r="AA1" s="1"/>
      <c r="AB1" s="1"/>
    </row>
    <row r="2">
      <c r="A2" s="13" t="s">
        <v>43</v>
      </c>
      <c r="B2" s="16" t="s">
        <v>56</v>
      </c>
      <c r="C2" s="16" t="s">
        <v>61</v>
      </c>
      <c r="D2" s="16" t="s">
        <v>63</v>
      </c>
      <c r="E2" s="16" t="s">
        <v>65</v>
      </c>
      <c r="F2" s="16" t="s">
        <v>66</v>
      </c>
      <c r="G2" s="24" t="s">
        <v>67</v>
      </c>
      <c r="H2" s="24" t="s">
        <v>69</v>
      </c>
      <c r="I2" s="24" t="s">
        <v>70</v>
      </c>
      <c r="J2" s="13" t="s">
        <v>72</v>
      </c>
      <c r="K2" s="27">
        <v>4500000.0</v>
      </c>
      <c r="L2" s="36">
        <f>SUMIFS('Budget Expenses'!$X:$X, 'Budget Expenses'!$B:$B, A2)</f>
        <v>46600</v>
      </c>
      <c r="M2" s="36">
        <f>SUMIFS('Budget Expenses'!$Z:$Z, 'Budget Expenses'!$B:$B, A2)</f>
        <v>0</v>
      </c>
      <c r="N2" s="36">
        <f>SUMIFS('Change Orders'!$M:$M, 'Change Orders'!$B:$B, A2, 'Change Orders'!$W:$W, "Approved")</f>
        <v>1200</v>
      </c>
      <c r="O2" s="43">
        <f>COUNTIFS('Production Tasks'!$B:$B, A2, 'Production Tasks'!$V:$V, "Active")</f>
        <v>3</v>
      </c>
      <c r="P2" s="13" t="s">
        <v>86</v>
      </c>
      <c r="Q2" s="13" t="s">
        <v>87</v>
      </c>
      <c r="R2" s="16" t="s">
        <v>88</v>
      </c>
      <c r="S2" s="16" t="s">
        <v>89</v>
      </c>
      <c r="T2" s="1"/>
      <c r="U2" s="1"/>
      <c r="V2" s="1"/>
      <c r="W2" s="1"/>
      <c r="X2" s="1"/>
      <c r="Y2" s="1"/>
      <c r="Z2" s="1"/>
      <c r="AA2" s="1"/>
      <c r="AB2" s="1"/>
    </row>
    <row r="3">
      <c r="A3" s="13" t="s">
        <v>90</v>
      </c>
      <c r="B3" s="16" t="s">
        <v>92</v>
      </c>
      <c r="C3" s="16" t="s">
        <v>61</v>
      </c>
      <c r="D3" s="16" t="s">
        <v>63</v>
      </c>
      <c r="E3" s="16" t="s">
        <v>93</v>
      </c>
      <c r="F3" s="16" t="s">
        <v>94</v>
      </c>
      <c r="G3" s="24" t="s">
        <v>95</v>
      </c>
      <c r="H3" s="24" t="s">
        <v>96</v>
      </c>
      <c r="I3" s="24" t="s">
        <v>97</v>
      </c>
      <c r="J3" s="13" t="s">
        <v>98</v>
      </c>
      <c r="K3" s="27">
        <v>2800000.0</v>
      </c>
      <c r="L3" s="36">
        <f>SUMIFS('Budget Expenses'!$X:$X, 'Budget Expenses'!$B:$B, A3)</f>
        <v>0</v>
      </c>
      <c r="M3" s="36">
        <f>SUMIFS('Budget Expenses'!$Z:$Z, 'Budget Expenses'!$B:$B, A3)</f>
        <v>0</v>
      </c>
      <c r="N3" s="36">
        <f>SUMIFS('Change Orders'!$M:$M, 'Change Orders'!$B:$B, A3, 'Change Orders'!$W:$W, "Approved")</f>
        <v>0</v>
      </c>
      <c r="O3" s="43">
        <f>COUNTIFS('Production Tasks'!$B:$B, A3, 'Production Tasks'!$V:$V, "Active")</f>
        <v>0</v>
      </c>
      <c r="P3" s="13" t="s">
        <v>101</v>
      </c>
      <c r="Q3" s="13" t="s">
        <v>102</v>
      </c>
      <c r="R3" s="16" t="s">
        <v>88</v>
      </c>
      <c r="S3" s="16" t="s">
        <v>103</v>
      </c>
      <c r="T3" s="1"/>
      <c r="U3" s="1"/>
      <c r="V3" s="1"/>
      <c r="W3" s="1"/>
      <c r="X3" s="1"/>
      <c r="Y3" s="1"/>
      <c r="Z3" s="1"/>
      <c r="AA3" s="1"/>
      <c r="AB3" s="1"/>
    </row>
    <row r="4">
      <c r="A4" s="13" t="s">
        <v>105</v>
      </c>
      <c r="B4" s="16" t="s">
        <v>106</v>
      </c>
      <c r="C4" s="16" t="s">
        <v>107</v>
      </c>
      <c r="D4" s="16" t="s">
        <v>63</v>
      </c>
      <c r="E4" s="16" t="s">
        <v>108</v>
      </c>
      <c r="F4" s="16" t="s">
        <v>109</v>
      </c>
      <c r="G4" s="24" t="s">
        <v>110</v>
      </c>
      <c r="H4" s="24" t="s">
        <v>111</v>
      </c>
      <c r="I4" s="24" t="s">
        <v>113</v>
      </c>
      <c r="J4" s="13" t="s">
        <v>72</v>
      </c>
      <c r="K4" s="27">
        <v>6200000.0</v>
      </c>
      <c r="L4" s="36">
        <f>SUMIFS('Budget Expenses'!$X:$X, 'Budget Expenses'!$B:$B, A4)</f>
        <v>0</v>
      </c>
      <c r="M4" s="36">
        <f>SUMIFS('Budget Expenses'!$Z:$Z, 'Budget Expenses'!$B:$B, A4)</f>
        <v>0</v>
      </c>
      <c r="N4" s="36">
        <f>SUMIFS('Change Orders'!$M:$M, 'Change Orders'!$B:$B, A4, 'Change Orders'!$W:$W, "Approved")</f>
        <v>0</v>
      </c>
      <c r="O4" s="43">
        <f>COUNTIFS('Production Tasks'!$B:$B, A4, 'Production Tasks'!$V:$V, "Active")</f>
        <v>0</v>
      </c>
      <c r="P4" s="13" t="s">
        <v>101</v>
      </c>
      <c r="Q4" s="13" t="s">
        <v>102</v>
      </c>
      <c r="R4" s="16" t="s">
        <v>117</v>
      </c>
      <c r="S4" s="16" t="s">
        <v>118</v>
      </c>
      <c r="T4" s="1"/>
      <c r="U4" s="1"/>
      <c r="V4" s="1"/>
      <c r="W4" s="1"/>
      <c r="X4" s="1"/>
      <c r="Y4" s="1"/>
      <c r="Z4" s="1"/>
      <c r="AA4" s="1"/>
      <c r="AB4" s="1"/>
    </row>
    <row r="5">
      <c r="A5" s="13" t="s">
        <v>119</v>
      </c>
      <c r="B5" s="16" t="s">
        <v>120</v>
      </c>
      <c r="C5" s="16" t="s">
        <v>121</v>
      </c>
      <c r="D5" s="16" t="s">
        <v>63</v>
      </c>
      <c r="E5" s="16" t="s">
        <v>122</v>
      </c>
      <c r="F5" s="16" t="s">
        <v>66</v>
      </c>
      <c r="G5" s="24" t="s">
        <v>123</v>
      </c>
      <c r="H5" s="24" t="s">
        <v>124</v>
      </c>
      <c r="I5" s="24" t="s">
        <v>125</v>
      </c>
      <c r="J5" s="13" t="s">
        <v>98</v>
      </c>
      <c r="K5" s="27">
        <v>3400000.0</v>
      </c>
      <c r="L5" s="36">
        <f>SUMIFS('Budget Expenses'!$X:$X, 'Budget Expenses'!$B:$B, A5)</f>
        <v>0</v>
      </c>
      <c r="M5" s="36">
        <f>SUMIFS('Budget Expenses'!$Z:$Z, 'Budget Expenses'!$B:$B, A5)</f>
        <v>0</v>
      </c>
      <c r="N5" s="36">
        <f>SUMIFS('Change Orders'!$M:$M, 'Change Orders'!$B:$B, A5, 'Change Orders'!$W:$W, "Approved")</f>
        <v>0</v>
      </c>
      <c r="O5" s="43">
        <f>COUNTIFS('Production Tasks'!$B:$B, A5, 'Production Tasks'!$V:$V, "Active")</f>
        <v>0</v>
      </c>
      <c r="P5" s="13" t="s">
        <v>86</v>
      </c>
      <c r="Q5" s="13" t="s">
        <v>133</v>
      </c>
      <c r="R5" s="16" t="s">
        <v>134</v>
      </c>
      <c r="S5" s="16" t="s">
        <v>135</v>
      </c>
      <c r="T5" s="1"/>
      <c r="U5" s="1"/>
      <c r="V5" s="1"/>
      <c r="W5" s="1"/>
      <c r="X5" s="1"/>
      <c r="Y5" s="1"/>
      <c r="Z5" s="1"/>
      <c r="AA5" s="1"/>
      <c r="AB5" s="1"/>
    </row>
    <row r="6">
      <c r="A6" s="13" t="s">
        <v>136</v>
      </c>
      <c r="B6" s="16" t="s">
        <v>137</v>
      </c>
      <c r="C6" s="16" t="s">
        <v>138</v>
      </c>
      <c r="D6" s="16" t="s">
        <v>63</v>
      </c>
      <c r="E6" s="16" t="s">
        <v>139</v>
      </c>
      <c r="F6" s="16" t="s">
        <v>140</v>
      </c>
      <c r="G6" s="24" t="s">
        <v>141</v>
      </c>
      <c r="H6" s="24" t="s">
        <v>142</v>
      </c>
      <c r="I6" s="24" t="s">
        <v>143</v>
      </c>
      <c r="J6" s="13" t="s">
        <v>72</v>
      </c>
      <c r="K6" s="27">
        <v>3900000.0</v>
      </c>
      <c r="L6" s="36">
        <f>SUMIFS('Budget Expenses'!$X:$X, 'Budget Expenses'!$B:$B, A6)</f>
        <v>0</v>
      </c>
      <c r="M6" s="36">
        <f>SUMIFS('Budget Expenses'!$Z:$Z, 'Budget Expenses'!$B:$B, A6)</f>
        <v>0</v>
      </c>
      <c r="N6" s="36">
        <f>SUMIFS('Change Orders'!$M:$M, 'Change Orders'!$B:$B, A6, 'Change Orders'!$W:$W, "Approved")</f>
        <v>0</v>
      </c>
      <c r="O6" s="43">
        <f>COUNTIFS('Production Tasks'!$B:$B, A6, 'Production Tasks'!$V:$V, "Active")</f>
        <v>0</v>
      </c>
      <c r="P6" s="13" t="s">
        <v>151</v>
      </c>
      <c r="Q6" s="13" t="s">
        <v>152</v>
      </c>
      <c r="R6" s="16" t="s">
        <v>88</v>
      </c>
      <c r="S6" s="16" t="s">
        <v>153</v>
      </c>
      <c r="T6" s="1"/>
      <c r="U6" s="1"/>
      <c r="V6" s="1"/>
      <c r="W6" s="1"/>
      <c r="X6" s="1"/>
      <c r="Y6" s="1"/>
      <c r="Z6" s="1"/>
      <c r="AA6" s="1"/>
      <c r="AB6" s="1"/>
    </row>
    <row r="7">
      <c r="A7" s="1"/>
      <c r="B7" s="1"/>
      <c r="C7" s="1"/>
      <c r="D7" s="1"/>
      <c r="E7" s="1"/>
      <c r="F7" s="1"/>
      <c r="G7" s="1"/>
      <c r="H7" s="1"/>
      <c r="I7" s="1"/>
      <c r="J7" s="1"/>
      <c r="K7" s="1"/>
      <c r="L7" s="1"/>
      <c r="M7" s="1"/>
      <c r="N7" s="1"/>
      <c r="O7" s="1"/>
      <c r="P7" s="1"/>
      <c r="Q7" s="1"/>
      <c r="R7" s="1"/>
      <c r="S7" s="1"/>
      <c r="T7" s="1"/>
      <c r="U7" s="1"/>
      <c r="V7" s="1"/>
      <c r="W7" s="1"/>
      <c r="X7" s="1"/>
      <c r="Y7" s="1"/>
      <c r="Z7" s="1"/>
      <c r="AA7" s="1"/>
      <c r="AB7" s="1"/>
    </row>
    <row r="8">
      <c r="A8" s="1"/>
      <c r="B8" s="1"/>
      <c r="C8" s="1"/>
      <c r="D8" s="1"/>
      <c r="E8" s="1"/>
      <c r="F8" s="1"/>
      <c r="G8" s="1"/>
      <c r="H8" s="1"/>
      <c r="I8" s="1"/>
      <c r="J8" s="1"/>
      <c r="K8" s="1"/>
      <c r="L8" s="1"/>
      <c r="M8" s="1"/>
      <c r="N8" s="1"/>
      <c r="O8" s="1"/>
      <c r="P8" s="1"/>
      <c r="Q8" s="1"/>
      <c r="R8" s="1"/>
      <c r="S8" s="1"/>
      <c r="T8" s="1"/>
      <c r="U8" s="1"/>
      <c r="V8" s="1"/>
      <c r="W8" s="1"/>
      <c r="X8" s="1"/>
      <c r="Y8" s="1"/>
      <c r="Z8" s="1"/>
      <c r="AA8" s="1"/>
      <c r="AB8" s="1"/>
    </row>
    <row r="9">
      <c r="A9" s="1"/>
      <c r="B9" s="1"/>
      <c r="C9" s="1"/>
      <c r="D9" s="1"/>
      <c r="E9" s="1"/>
      <c r="F9" s="1"/>
      <c r="G9" s="1"/>
      <c r="H9" s="1"/>
      <c r="I9" s="1"/>
      <c r="J9" s="1"/>
      <c r="K9" s="1"/>
      <c r="L9" s="1"/>
      <c r="M9" s="1"/>
      <c r="N9" s="1"/>
      <c r="O9" s="1"/>
      <c r="P9" s="1"/>
      <c r="Q9" s="1"/>
      <c r="R9" s="1"/>
      <c r="S9" s="1"/>
      <c r="T9" s="1"/>
      <c r="U9" s="1"/>
      <c r="V9" s="1"/>
      <c r="W9" s="1"/>
      <c r="X9" s="1"/>
      <c r="Y9" s="1"/>
      <c r="Z9" s="1"/>
      <c r="AA9" s="1"/>
      <c r="AB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283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5"/>
    <col customWidth="1" min="2" max="2" width="15.75"/>
    <col customWidth="1" min="3" max="3" width="9.5"/>
    <col customWidth="1" min="4" max="4" width="12.63"/>
    <col customWidth="1" min="5" max="5" width="9.5"/>
    <col customWidth="1" min="6" max="6" width="15.75"/>
    <col customWidth="1" min="7" max="7" width="12.63"/>
    <col customWidth="1" min="8" max="9" width="15.75"/>
    <col customWidth="1" min="10" max="10" width="12.63"/>
    <col customWidth="1" min="11" max="11" width="15.75"/>
    <col customWidth="1" min="12" max="12" width="12.63"/>
    <col customWidth="1" min="13" max="13" width="9.5"/>
    <col customWidth="1" min="14" max="15" width="12.63"/>
    <col customWidth="1" min="16" max="16" width="9.5"/>
    <col customWidth="1" min="17" max="18" width="6.38"/>
    <col customWidth="1" min="19" max="21" width="12.63"/>
  </cols>
  <sheetData>
    <row r="1" ht="24.0" customHeight="1">
      <c r="A1" s="4" t="s">
        <v>1</v>
      </c>
      <c r="B1" s="4" t="s">
        <v>7</v>
      </c>
      <c r="C1" s="4" t="s">
        <v>16</v>
      </c>
      <c r="D1" s="4" t="s">
        <v>18</v>
      </c>
      <c r="E1" s="4" t="s">
        <v>20</v>
      </c>
      <c r="F1" s="4" t="s">
        <v>22</v>
      </c>
      <c r="G1" s="4" t="s">
        <v>23</v>
      </c>
      <c r="H1" s="4" t="s">
        <v>24</v>
      </c>
      <c r="I1" s="4" t="s">
        <v>25</v>
      </c>
      <c r="J1" s="4" t="s">
        <v>26</v>
      </c>
      <c r="K1" s="4" t="s">
        <v>27</v>
      </c>
      <c r="L1" s="4" t="s">
        <v>28</v>
      </c>
      <c r="M1" s="4" t="s">
        <v>29</v>
      </c>
      <c r="N1" s="4" t="s">
        <v>31</v>
      </c>
      <c r="O1" s="4" t="s">
        <v>33</v>
      </c>
      <c r="P1" s="4" t="s">
        <v>35</v>
      </c>
      <c r="Q1" s="4" t="s">
        <v>37</v>
      </c>
      <c r="R1" s="4" t="s">
        <v>38</v>
      </c>
      <c r="S1" s="4" t="s">
        <v>39</v>
      </c>
      <c r="T1" s="4" t="s">
        <v>40</v>
      </c>
      <c r="U1" s="4" t="s">
        <v>41</v>
      </c>
      <c r="V1" s="10"/>
      <c r="W1" s="10"/>
      <c r="X1" s="10"/>
      <c r="Y1" s="10"/>
      <c r="Z1" s="10"/>
    </row>
    <row r="2">
      <c r="A2" s="14"/>
      <c r="B2" s="14"/>
      <c r="C2" s="14"/>
      <c r="D2" s="17"/>
      <c r="E2" s="17"/>
      <c r="F2" s="17"/>
      <c r="G2" s="19"/>
      <c r="H2" s="14"/>
      <c r="I2" s="17"/>
      <c r="J2" s="17"/>
      <c r="K2" s="17"/>
      <c r="L2" s="25"/>
      <c r="M2" s="14"/>
      <c r="N2" s="17"/>
      <c r="O2" s="14"/>
      <c r="P2" s="14"/>
      <c r="Q2" s="14"/>
      <c r="R2" s="17"/>
      <c r="S2" s="17"/>
      <c r="T2" s="19"/>
      <c r="U2" s="19"/>
      <c r="V2" s="37"/>
      <c r="W2" s="37"/>
      <c r="X2" s="37"/>
      <c r="Y2" s="37"/>
      <c r="Z2" s="37"/>
    </row>
    <row r="3">
      <c r="A3" s="38"/>
      <c r="B3" s="38"/>
      <c r="C3" s="38"/>
      <c r="D3" s="39"/>
      <c r="E3" s="39"/>
      <c r="F3" s="39"/>
      <c r="G3" s="40"/>
      <c r="H3" s="38"/>
      <c r="I3" s="39"/>
      <c r="J3" s="39"/>
      <c r="K3" s="39"/>
      <c r="L3" s="42"/>
      <c r="M3" s="38"/>
      <c r="N3" s="39"/>
      <c r="O3" s="38"/>
      <c r="P3" s="38"/>
      <c r="Q3" s="38"/>
      <c r="R3" s="39"/>
      <c r="S3" s="39"/>
      <c r="T3" s="40"/>
      <c r="U3" s="40"/>
      <c r="V3" s="37"/>
      <c r="W3" s="37"/>
      <c r="X3" s="37"/>
      <c r="Y3" s="37"/>
      <c r="Z3" s="37"/>
    </row>
    <row r="4">
      <c r="A4" s="38"/>
      <c r="B4" s="38"/>
      <c r="C4" s="38"/>
      <c r="D4" s="39"/>
      <c r="E4" s="39"/>
      <c r="F4" s="39"/>
      <c r="G4" s="40"/>
      <c r="H4" s="38"/>
      <c r="I4" s="39"/>
      <c r="J4" s="39"/>
      <c r="K4" s="39"/>
      <c r="L4" s="42"/>
      <c r="M4" s="38"/>
      <c r="N4" s="39"/>
      <c r="O4" s="38"/>
      <c r="P4" s="38"/>
      <c r="Q4" s="38"/>
      <c r="R4" s="39"/>
      <c r="S4" s="39"/>
      <c r="T4" s="40"/>
      <c r="U4" s="40"/>
      <c r="V4" s="37"/>
      <c r="W4" s="37"/>
      <c r="X4" s="37"/>
      <c r="Y4" s="37"/>
      <c r="Z4" s="37"/>
    </row>
    <row r="5">
      <c r="A5" s="38"/>
      <c r="B5" s="38"/>
      <c r="C5" s="38"/>
      <c r="D5" s="39"/>
      <c r="E5" s="39"/>
      <c r="F5" s="39"/>
      <c r="G5" s="40"/>
      <c r="H5" s="38"/>
      <c r="I5" s="39"/>
      <c r="J5" s="39"/>
      <c r="K5" s="39"/>
      <c r="L5" s="42"/>
      <c r="M5" s="38"/>
      <c r="N5" s="39"/>
      <c r="O5" s="38"/>
      <c r="P5" s="38"/>
      <c r="Q5" s="38"/>
      <c r="R5" s="39"/>
      <c r="S5" s="39"/>
      <c r="T5" s="40"/>
      <c r="U5" s="40"/>
      <c r="V5" s="37"/>
      <c r="W5" s="37"/>
      <c r="X5" s="37"/>
      <c r="Y5" s="37"/>
      <c r="Z5" s="37"/>
    </row>
    <row r="6">
      <c r="A6" s="38"/>
      <c r="B6" s="38"/>
      <c r="C6" s="38"/>
      <c r="D6" s="39"/>
      <c r="E6" s="39"/>
      <c r="F6" s="39"/>
      <c r="G6" s="40"/>
      <c r="H6" s="38"/>
      <c r="I6" s="39"/>
      <c r="J6" s="39"/>
      <c r="K6" s="39"/>
      <c r="L6" s="42"/>
      <c r="M6" s="38"/>
      <c r="N6" s="39"/>
      <c r="O6" s="38"/>
      <c r="P6" s="38"/>
      <c r="Q6" s="38"/>
      <c r="R6" s="39"/>
      <c r="S6" s="39"/>
      <c r="T6" s="40"/>
      <c r="U6" s="40"/>
      <c r="V6" s="37"/>
      <c r="W6" s="37"/>
      <c r="X6" s="37"/>
      <c r="Y6" s="37"/>
      <c r="Z6" s="37"/>
    </row>
    <row r="7">
      <c r="A7" s="38"/>
      <c r="B7" s="38"/>
      <c r="C7" s="38"/>
      <c r="D7" s="39"/>
      <c r="E7" s="39"/>
      <c r="F7" s="39"/>
      <c r="G7" s="40"/>
      <c r="H7" s="38"/>
      <c r="I7" s="44"/>
      <c r="J7" s="39"/>
      <c r="K7" s="39"/>
      <c r="L7" s="42"/>
      <c r="M7" s="38"/>
      <c r="N7" s="39"/>
      <c r="O7" s="38"/>
      <c r="P7" s="38"/>
      <c r="Q7" s="38"/>
      <c r="R7" s="39"/>
      <c r="S7" s="39"/>
      <c r="T7" s="40"/>
      <c r="U7" s="40"/>
      <c r="V7" s="37"/>
      <c r="W7" s="37"/>
      <c r="X7" s="37"/>
      <c r="Y7" s="37"/>
      <c r="Z7" s="37"/>
    </row>
    <row r="8">
      <c r="A8" s="38"/>
      <c r="B8" s="38"/>
      <c r="C8" s="38"/>
      <c r="D8" s="39"/>
      <c r="E8" s="39"/>
      <c r="F8" s="39"/>
      <c r="G8" s="40"/>
      <c r="H8" s="38"/>
      <c r="I8" s="39"/>
      <c r="J8" s="39"/>
      <c r="K8" s="39"/>
      <c r="L8" s="42"/>
      <c r="M8" s="38"/>
      <c r="N8" s="39"/>
      <c r="O8" s="38"/>
      <c r="P8" s="38"/>
      <c r="Q8" s="38"/>
      <c r="R8" s="39"/>
      <c r="S8" s="39"/>
      <c r="T8" s="40"/>
      <c r="U8" s="40"/>
      <c r="V8" s="37"/>
      <c r="W8" s="37"/>
      <c r="X8" s="37"/>
      <c r="Y8" s="37"/>
      <c r="Z8" s="37"/>
    </row>
    <row r="9">
      <c r="A9" s="46"/>
      <c r="B9" s="48"/>
      <c r="C9" s="46"/>
      <c r="D9" s="49"/>
      <c r="E9" s="49"/>
      <c r="F9" s="49"/>
      <c r="G9" s="46"/>
      <c r="H9" s="46"/>
      <c r="I9" s="49"/>
      <c r="J9" s="49"/>
      <c r="K9" s="49"/>
      <c r="L9" s="51"/>
      <c r="M9" s="46"/>
      <c r="N9" s="49"/>
      <c r="O9" s="46"/>
      <c r="P9" s="46"/>
      <c r="Q9" s="46"/>
      <c r="R9" s="49"/>
      <c r="S9" s="49"/>
      <c r="T9" s="46"/>
      <c r="U9" s="46"/>
      <c r="V9" s="37"/>
      <c r="W9" s="37"/>
      <c r="X9" s="37"/>
      <c r="Y9" s="37"/>
      <c r="Z9" s="37"/>
    </row>
    <row r="10">
      <c r="A10" s="46"/>
      <c r="B10" s="48"/>
      <c r="C10" s="46"/>
      <c r="D10" s="49"/>
      <c r="E10" s="49"/>
      <c r="F10" s="49"/>
      <c r="G10" s="46"/>
      <c r="H10" s="46"/>
      <c r="I10" s="49"/>
      <c r="J10" s="49"/>
      <c r="K10" s="49"/>
      <c r="L10" s="51"/>
      <c r="M10" s="46"/>
      <c r="N10" s="49"/>
      <c r="O10" s="46"/>
      <c r="P10" s="46"/>
      <c r="Q10" s="46"/>
      <c r="R10" s="49"/>
      <c r="S10" s="49"/>
      <c r="T10" s="46"/>
      <c r="U10" s="46"/>
      <c r="V10" s="37"/>
      <c r="W10" s="37"/>
      <c r="X10" s="37"/>
      <c r="Y10" s="37"/>
      <c r="Z10" s="37"/>
    </row>
    <row r="11">
      <c r="A11" s="46"/>
      <c r="B11" s="48"/>
      <c r="C11" s="46"/>
      <c r="D11" s="49"/>
      <c r="E11" s="49"/>
      <c r="F11" s="49"/>
      <c r="G11" s="46"/>
      <c r="H11" s="46"/>
      <c r="I11" s="49"/>
      <c r="J11" s="49"/>
      <c r="K11" s="49"/>
      <c r="L11" s="51"/>
      <c r="M11" s="46"/>
      <c r="N11" s="49"/>
      <c r="O11" s="46"/>
      <c r="P11" s="46"/>
      <c r="Q11" s="46"/>
      <c r="R11" s="49"/>
      <c r="S11" s="49"/>
      <c r="T11" s="46"/>
      <c r="U11" s="46"/>
      <c r="V11" s="37"/>
      <c r="W11" s="37"/>
      <c r="X11" s="37"/>
      <c r="Y11" s="37"/>
      <c r="Z11" s="37"/>
    </row>
    <row r="12">
      <c r="A12" s="46"/>
      <c r="B12" s="48"/>
      <c r="C12" s="46"/>
      <c r="D12" s="49"/>
      <c r="E12" s="49"/>
      <c r="F12" s="49"/>
      <c r="G12" s="46"/>
      <c r="H12" s="46"/>
      <c r="I12" s="49"/>
      <c r="J12" s="49"/>
      <c r="K12" s="49"/>
      <c r="L12" s="51"/>
      <c r="M12" s="46"/>
      <c r="N12" s="49"/>
      <c r="O12" s="46"/>
      <c r="P12" s="46"/>
      <c r="Q12" s="46"/>
      <c r="R12" s="49"/>
      <c r="S12" s="49"/>
      <c r="T12" s="46"/>
      <c r="U12" s="46"/>
      <c r="V12" s="37"/>
      <c r="W12" s="37"/>
      <c r="X12" s="37"/>
      <c r="Y12" s="37"/>
      <c r="Z12" s="37"/>
    </row>
    <row r="13">
      <c r="A13" s="46"/>
      <c r="B13" s="48"/>
      <c r="C13" s="46"/>
      <c r="D13" s="49"/>
      <c r="E13" s="49"/>
      <c r="F13" s="49"/>
      <c r="G13" s="46"/>
      <c r="H13" s="46"/>
      <c r="I13" s="49"/>
      <c r="J13" s="49"/>
      <c r="K13" s="49"/>
      <c r="L13" s="51"/>
      <c r="M13" s="46"/>
      <c r="N13" s="49"/>
      <c r="O13" s="46"/>
      <c r="P13" s="46"/>
      <c r="Q13" s="46"/>
      <c r="R13" s="49"/>
      <c r="S13" s="49"/>
      <c r="T13" s="46"/>
      <c r="U13" s="46"/>
      <c r="V13" s="37"/>
      <c r="W13" s="37"/>
      <c r="X13" s="37"/>
      <c r="Y13" s="37"/>
      <c r="Z13" s="37"/>
    </row>
    <row r="14">
      <c r="A14" s="46"/>
      <c r="B14" s="48"/>
      <c r="C14" s="46"/>
      <c r="D14" s="49"/>
      <c r="E14" s="49"/>
      <c r="F14" s="49"/>
      <c r="G14" s="46"/>
      <c r="H14" s="46"/>
      <c r="I14" s="49"/>
      <c r="J14" s="49"/>
      <c r="K14" s="49"/>
      <c r="L14" s="51"/>
      <c r="M14" s="46"/>
      <c r="N14" s="49"/>
      <c r="O14" s="46"/>
      <c r="P14" s="46"/>
      <c r="Q14" s="46"/>
      <c r="R14" s="49"/>
      <c r="S14" s="49"/>
      <c r="T14" s="46"/>
      <c r="U14" s="46"/>
      <c r="V14" s="37"/>
      <c r="W14" s="37"/>
      <c r="X14" s="37"/>
      <c r="Y14" s="37"/>
      <c r="Z14" s="37"/>
    </row>
    <row r="15">
      <c r="A15" s="46"/>
      <c r="B15" s="48"/>
      <c r="C15" s="46"/>
      <c r="D15" s="49"/>
      <c r="E15" s="49"/>
      <c r="F15" s="49"/>
      <c r="G15" s="46"/>
      <c r="H15" s="46"/>
      <c r="I15" s="49"/>
      <c r="J15" s="49"/>
      <c r="K15" s="49"/>
      <c r="L15" s="51"/>
      <c r="M15" s="46"/>
      <c r="N15" s="49"/>
      <c r="O15" s="46"/>
      <c r="P15" s="46"/>
      <c r="Q15" s="46"/>
      <c r="R15" s="49"/>
      <c r="S15" s="49"/>
      <c r="T15" s="46"/>
      <c r="U15" s="46"/>
      <c r="V15" s="37"/>
      <c r="W15" s="37"/>
      <c r="X15" s="37"/>
      <c r="Y15" s="37"/>
      <c r="Z15" s="37"/>
    </row>
    <row r="16">
      <c r="A16" s="46"/>
      <c r="B16" s="48"/>
      <c r="C16" s="46"/>
      <c r="D16" s="49"/>
      <c r="E16" s="49"/>
      <c r="F16" s="49"/>
      <c r="G16" s="46"/>
      <c r="H16" s="46"/>
      <c r="I16" s="49"/>
      <c r="J16" s="49"/>
      <c r="K16" s="49"/>
      <c r="L16" s="51"/>
      <c r="M16" s="46"/>
      <c r="N16" s="49"/>
      <c r="O16" s="46"/>
      <c r="P16" s="46"/>
      <c r="Q16" s="46"/>
      <c r="R16" s="49"/>
      <c r="S16" s="49"/>
      <c r="T16" s="46"/>
      <c r="U16" s="46"/>
      <c r="V16" s="37"/>
      <c r="W16" s="37"/>
      <c r="X16" s="37"/>
      <c r="Y16" s="37"/>
      <c r="Z16" s="37"/>
    </row>
    <row r="17">
      <c r="A17" s="46"/>
      <c r="B17" s="48"/>
      <c r="C17" s="46"/>
      <c r="D17" s="49"/>
      <c r="E17" s="49"/>
      <c r="F17" s="49"/>
      <c r="G17" s="46"/>
      <c r="H17" s="46"/>
      <c r="I17" s="49"/>
      <c r="J17" s="49"/>
      <c r="K17" s="49"/>
      <c r="L17" s="51"/>
      <c r="M17" s="46"/>
      <c r="N17" s="49"/>
      <c r="O17" s="46"/>
      <c r="P17" s="46"/>
      <c r="Q17" s="46"/>
      <c r="R17" s="49"/>
      <c r="S17" s="49"/>
      <c r="T17" s="46"/>
      <c r="U17" s="46"/>
      <c r="V17" s="37"/>
      <c r="W17" s="37"/>
      <c r="X17" s="37"/>
      <c r="Y17" s="37"/>
      <c r="Z17" s="37"/>
    </row>
    <row r="18">
      <c r="A18" s="46"/>
      <c r="B18" s="48"/>
      <c r="C18" s="46"/>
      <c r="D18" s="49"/>
      <c r="E18" s="49"/>
      <c r="F18" s="49"/>
      <c r="G18" s="46"/>
      <c r="H18" s="46"/>
      <c r="I18" s="49"/>
      <c r="J18" s="49"/>
      <c r="K18" s="49"/>
      <c r="L18" s="51"/>
      <c r="M18" s="46"/>
      <c r="N18" s="49"/>
      <c r="O18" s="46"/>
      <c r="P18" s="46"/>
      <c r="Q18" s="46"/>
      <c r="R18" s="49"/>
      <c r="S18" s="49"/>
      <c r="T18" s="46"/>
      <c r="U18" s="46"/>
      <c r="V18" s="37"/>
      <c r="W18" s="37"/>
      <c r="X18" s="37"/>
      <c r="Y18" s="37"/>
      <c r="Z18" s="37"/>
    </row>
    <row r="19">
      <c r="A19" s="46"/>
      <c r="B19" s="48"/>
      <c r="C19" s="46"/>
      <c r="D19" s="49"/>
      <c r="E19" s="49"/>
      <c r="F19" s="49"/>
      <c r="G19" s="46"/>
      <c r="H19" s="46"/>
      <c r="I19" s="49"/>
      <c r="J19" s="49"/>
      <c r="K19" s="49"/>
      <c r="L19" s="51"/>
      <c r="M19" s="46"/>
      <c r="N19" s="49"/>
      <c r="O19" s="46"/>
      <c r="P19" s="46"/>
      <c r="Q19" s="46"/>
      <c r="R19" s="49"/>
      <c r="S19" s="49"/>
      <c r="T19" s="46"/>
      <c r="U19" s="46"/>
      <c r="V19" s="37"/>
      <c r="W19" s="37"/>
      <c r="X19" s="37"/>
      <c r="Y19" s="37"/>
      <c r="Z19" s="37"/>
    </row>
    <row r="20">
      <c r="A20" s="46"/>
      <c r="B20" s="48"/>
      <c r="C20" s="46"/>
      <c r="D20" s="49"/>
      <c r="E20" s="49"/>
      <c r="F20" s="49"/>
      <c r="G20" s="46"/>
      <c r="H20" s="46"/>
      <c r="I20" s="49"/>
      <c r="J20" s="49"/>
      <c r="K20" s="49"/>
      <c r="L20" s="51"/>
      <c r="M20" s="46"/>
      <c r="N20" s="49"/>
      <c r="O20" s="46"/>
      <c r="P20" s="46"/>
      <c r="Q20" s="46"/>
      <c r="R20" s="49"/>
      <c r="S20" s="49"/>
      <c r="T20" s="46"/>
      <c r="U20" s="46"/>
      <c r="V20" s="37"/>
      <c r="W20" s="37"/>
      <c r="X20" s="37"/>
      <c r="Y20" s="37"/>
      <c r="Z20" s="37"/>
    </row>
    <row r="21">
      <c r="A21" s="46"/>
      <c r="B21" s="48"/>
      <c r="C21" s="46"/>
      <c r="D21" s="49"/>
      <c r="E21" s="49"/>
      <c r="F21" s="49"/>
      <c r="G21" s="46"/>
      <c r="H21" s="46"/>
      <c r="I21" s="49"/>
      <c r="J21" s="49"/>
      <c r="K21" s="49"/>
      <c r="L21" s="51"/>
      <c r="M21" s="46"/>
      <c r="N21" s="49"/>
      <c r="O21" s="46"/>
      <c r="P21" s="46"/>
      <c r="Q21" s="46"/>
      <c r="R21" s="49"/>
      <c r="S21" s="49"/>
      <c r="T21" s="46"/>
      <c r="U21" s="46"/>
      <c r="V21" s="37"/>
      <c r="W21" s="37"/>
      <c r="X21" s="37"/>
      <c r="Y21" s="37"/>
      <c r="Z21" s="37"/>
    </row>
    <row r="22">
      <c r="A22" s="46"/>
      <c r="B22" s="48"/>
      <c r="C22" s="46"/>
      <c r="D22" s="49"/>
      <c r="E22" s="49"/>
      <c r="F22" s="49"/>
      <c r="G22" s="46"/>
      <c r="H22" s="46"/>
      <c r="I22" s="49"/>
      <c r="J22" s="49"/>
      <c r="K22" s="49"/>
      <c r="L22" s="51"/>
      <c r="M22" s="46"/>
      <c r="N22" s="49"/>
      <c r="O22" s="46"/>
      <c r="P22" s="46"/>
      <c r="Q22" s="46"/>
      <c r="R22" s="49"/>
      <c r="S22" s="49"/>
      <c r="T22" s="46"/>
      <c r="U22" s="46"/>
      <c r="V22" s="37"/>
      <c r="W22" s="37"/>
      <c r="X22" s="37"/>
      <c r="Y22" s="37"/>
      <c r="Z22" s="37"/>
    </row>
    <row r="23">
      <c r="A23" s="46"/>
      <c r="B23" s="48"/>
      <c r="C23" s="46"/>
      <c r="D23" s="49"/>
      <c r="E23" s="49"/>
      <c r="F23" s="49"/>
      <c r="G23" s="46"/>
      <c r="H23" s="46"/>
      <c r="I23" s="49"/>
      <c r="J23" s="49"/>
      <c r="K23" s="49"/>
      <c r="L23" s="51"/>
      <c r="M23" s="46"/>
      <c r="N23" s="49"/>
      <c r="O23" s="46"/>
      <c r="P23" s="46"/>
      <c r="Q23" s="46"/>
      <c r="R23" s="49"/>
      <c r="S23" s="49"/>
      <c r="T23" s="46"/>
      <c r="U23" s="46"/>
      <c r="V23" s="37"/>
      <c r="W23" s="37"/>
      <c r="X23" s="37"/>
      <c r="Y23" s="37"/>
      <c r="Z23" s="37"/>
    </row>
    <row r="24">
      <c r="A24" s="46"/>
      <c r="B24" s="48"/>
      <c r="C24" s="46"/>
      <c r="D24" s="49"/>
      <c r="E24" s="49"/>
      <c r="F24" s="49"/>
      <c r="G24" s="46"/>
      <c r="H24" s="46"/>
      <c r="I24" s="49"/>
      <c r="J24" s="49"/>
      <c r="K24" s="49"/>
      <c r="L24" s="51"/>
      <c r="M24" s="46"/>
      <c r="N24" s="49"/>
      <c r="O24" s="46"/>
      <c r="P24" s="46"/>
      <c r="Q24" s="46"/>
      <c r="R24" s="49"/>
      <c r="S24" s="49"/>
      <c r="T24" s="46"/>
      <c r="U24" s="46"/>
      <c r="V24" s="37"/>
      <c r="W24" s="37"/>
      <c r="X24" s="37"/>
      <c r="Y24" s="37"/>
      <c r="Z24" s="37"/>
    </row>
    <row r="25">
      <c r="A25" s="46"/>
      <c r="B25" s="48"/>
      <c r="C25" s="46"/>
      <c r="D25" s="49"/>
      <c r="E25" s="49"/>
      <c r="F25" s="49"/>
      <c r="G25" s="46"/>
      <c r="H25" s="46"/>
      <c r="I25" s="49"/>
      <c r="J25" s="49"/>
      <c r="K25" s="49"/>
      <c r="L25" s="51"/>
      <c r="M25" s="46"/>
      <c r="N25" s="49"/>
      <c r="O25" s="46"/>
      <c r="P25" s="46"/>
      <c r="Q25" s="46"/>
      <c r="R25" s="49"/>
      <c r="S25" s="49"/>
      <c r="T25" s="46"/>
      <c r="U25" s="46"/>
      <c r="V25" s="37"/>
      <c r="W25" s="37"/>
      <c r="X25" s="37"/>
      <c r="Y25" s="37"/>
      <c r="Z25" s="37"/>
    </row>
    <row r="26">
      <c r="A26" s="46"/>
      <c r="B26" s="48"/>
      <c r="C26" s="46"/>
      <c r="D26" s="49"/>
      <c r="E26" s="49"/>
      <c r="F26" s="49"/>
      <c r="G26" s="46"/>
      <c r="H26" s="46"/>
      <c r="I26" s="49"/>
      <c r="J26" s="49"/>
      <c r="K26" s="49"/>
      <c r="L26" s="51"/>
      <c r="M26" s="46"/>
      <c r="N26" s="49"/>
      <c r="O26" s="46"/>
      <c r="P26" s="46"/>
      <c r="Q26" s="46"/>
      <c r="R26" s="49"/>
      <c r="S26" s="49"/>
      <c r="T26" s="46"/>
      <c r="U26" s="46"/>
      <c r="V26" s="37"/>
      <c r="W26" s="37"/>
      <c r="X26" s="37"/>
      <c r="Y26" s="37"/>
      <c r="Z26" s="37"/>
    </row>
    <row r="27">
      <c r="A27" s="46"/>
      <c r="B27" s="48"/>
      <c r="C27" s="46"/>
      <c r="D27" s="49"/>
      <c r="E27" s="49"/>
      <c r="F27" s="49"/>
      <c r="G27" s="46"/>
      <c r="H27" s="46"/>
      <c r="I27" s="49"/>
      <c r="J27" s="49"/>
      <c r="K27" s="49"/>
      <c r="L27" s="51"/>
      <c r="M27" s="46"/>
      <c r="N27" s="49"/>
      <c r="O27" s="46"/>
      <c r="P27" s="46"/>
      <c r="Q27" s="46"/>
      <c r="R27" s="49"/>
      <c r="S27" s="49"/>
      <c r="T27" s="46"/>
      <c r="U27" s="46"/>
      <c r="V27" s="37"/>
      <c r="W27" s="37"/>
      <c r="X27" s="37"/>
      <c r="Y27" s="37"/>
      <c r="Z27" s="37"/>
    </row>
    <row r="28">
      <c r="A28" s="46"/>
      <c r="B28" s="48"/>
      <c r="C28" s="46"/>
      <c r="D28" s="49"/>
      <c r="E28" s="49"/>
      <c r="F28" s="49"/>
      <c r="G28" s="46"/>
      <c r="H28" s="46"/>
      <c r="I28" s="49"/>
      <c r="J28" s="49"/>
      <c r="K28" s="49"/>
      <c r="L28" s="51"/>
      <c r="M28" s="46"/>
      <c r="N28" s="49"/>
      <c r="O28" s="46"/>
      <c r="P28" s="46"/>
      <c r="Q28" s="46"/>
      <c r="R28" s="49"/>
      <c r="S28" s="49"/>
      <c r="T28" s="46"/>
      <c r="U28" s="46"/>
      <c r="V28" s="37"/>
      <c r="W28" s="37"/>
      <c r="X28" s="37"/>
      <c r="Y28" s="37"/>
      <c r="Z28" s="37"/>
    </row>
    <row r="29">
      <c r="A29" s="46"/>
      <c r="B29" s="48"/>
      <c r="C29" s="46"/>
      <c r="D29" s="49"/>
      <c r="E29" s="49"/>
      <c r="F29" s="49"/>
      <c r="G29" s="46"/>
      <c r="H29" s="46"/>
      <c r="I29" s="49"/>
      <c r="J29" s="49"/>
      <c r="K29" s="49"/>
      <c r="L29" s="51"/>
      <c r="M29" s="46"/>
      <c r="N29" s="49"/>
      <c r="O29" s="46"/>
      <c r="P29" s="46"/>
      <c r="Q29" s="46"/>
      <c r="R29" s="49"/>
      <c r="S29" s="49"/>
      <c r="T29" s="46"/>
      <c r="U29" s="46"/>
      <c r="V29" s="37"/>
      <c r="W29" s="37"/>
      <c r="X29" s="37"/>
      <c r="Y29" s="37"/>
      <c r="Z29" s="37"/>
    </row>
    <row r="30">
      <c r="A30" s="46"/>
      <c r="B30" s="48"/>
      <c r="C30" s="46"/>
      <c r="D30" s="49"/>
      <c r="E30" s="49"/>
      <c r="F30" s="49"/>
      <c r="G30" s="46"/>
      <c r="H30" s="46"/>
      <c r="I30" s="49"/>
      <c r="J30" s="49"/>
      <c r="K30" s="49"/>
      <c r="L30" s="51"/>
      <c r="M30" s="46"/>
      <c r="N30" s="49"/>
      <c r="O30" s="46"/>
      <c r="P30" s="46"/>
      <c r="Q30" s="46"/>
      <c r="R30" s="49"/>
      <c r="S30" s="49"/>
      <c r="T30" s="46"/>
      <c r="U30" s="46"/>
      <c r="V30" s="37"/>
      <c r="W30" s="37"/>
      <c r="X30" s="37"/>
      <c r="Y30" s="37"/>
      <c r="Z30" s="37"/>
    </row>
    <row r="31">
      <c r="A31" s="46"/>
      <c r="B31" s="48"/>
      <c r="C31" s="46"/>
      <c r="D31" s="49"/>
      <c r="E31" s="49"/>
      <c r="F31" s="49"/>
      <c r="G31" s="46"/>
      <c r="H31" s="46"/>
      <c r="I31" s="49"/>
      <c r="J31" s="49"/>
      <c r="K31" s="49"/>
      <c r="L31" s="51"/>
      <c r="M31" s="46"/>
      <c r="N31" s="49"/>
      <c r="O31" s="46"/>
      <c r="P31" s="46"/>
      <c r="Q31" s="46"/>
      <c r="R31" s="49"/>
      <c r="S31" s="49"/>
      <c r="T31" s="46"/>
      <c r="U31" s="46"/>
      <c r="V31" s="37"/>
      <c r="W31" s="37"/>
      <c r="X31" s="37"/>
      <c r="Y31" s="37"/>
      <c r="Z31" s="37"/>
    </row>
    <row r="32">
      <c r="A32" s="46"/>
      <c r="B32" s="48"/>
      <c r="C32" s="46"/>
      <c r="D32" s="49"/>
      <c r="E32" s="49"/>
      <c r="F32" s="49"/>
      <c r="G32" s="46"/>
      <c r="H32" s="46"/>
      <c r="I32" s="49"/>
      <c r="J32" s="49"/>
      <c r="K32" s="49"/>
      <c r="L32" s="51"/>
      <c r="M32" s="46"/>
      <c r="N32" s="49"/>
      <c r="O32" s="46"/>
      <c r="P32" s="46"/>
      <c r="Q32" s="46"/>
      <c r="R32" s="49"/>
      <c r="S32" s="49"/>
      <c r="T32" s="46"/>
      <c r="U32" s="46"/>
      <c r="V32" s="37"/>
      <c r="W32" s="37"/>
      <c r="X32" s="37"/>
      <c r="Y32" s="37"/>
      <c r="Z32" s="37"/>
    </row>
    <row r="33">
      <c r="A33" s="46"/>
      <c r="B33" s="48"/>
      <c r="C33" s="46"/>
      <c r="D33" s="49"/>
      <c r="E33" s="49"/>
      <c r="F33" s="49"/>
      <c r="G33" s="46"/>
      <c r="H33" s="46"/>
      <c r="I33" s="49"/>
      <c r="J33" s="49"/>
      <c r="K33" s="49"/>
      <c r="L33" s="51"/>
      <c r="M33" s="46"/>
      <c r="N33" s="49"/>
      <c r="O33" s="46"/>
      <c r="P33" s="46"/>
      <c r="Q33" s="46"/>
      <c r="R33" s="49"/>
      <c r="S33" s="49"/>
      <c r="T33" s="46"/>
      <c r="U33" s="46"/>
      <c r="V33" s="37"/>
      <c r="W33" s="37"/>
      <c r="X33" s="37"/>
      <c r="Y33" s="37"/>
      <c r="Z33" s="37"/>
    </row>
    <row r="34">
      <c r="A34" s="46"/>
      <c r="B34" s="48"/>
      <c r="C34" s="46"/>
      <c r="D34" s="49"/>
      <c r="E34" s="49"/>
      <c r="F34" s="49"/>
      <c r="G34" s="46"/>
      <c r="H34" s="46"/>
      <c r="I34" s="49"/>
      <c r="J34" s="49"/>
      <c r="K34" s="49"/>
      <c r="L34" s="51"/>
      <c r="M34" s="46"/>
      <c r="N34" s="49"/>
      <c r="O34" s="46"/>
      <c r="P34" s="46"/>
      <c r="Q34" s="46"/>
      <c r="R34" s="49"/>
      <c r="S34" s="49"/>
      <c r="T34" s="46"/>
      <c r="U34" s="46"/>
      <c r="V34" s="37"/>
      <c r="W34" s="37"/>
      <c r="X34" s="37"/>
      <c r="Y34" s="37"/>
      <c r="Z34" s="37"/>
    </row>
    <row r="35">
      <c r="A35" s="46"/>
      <c r="B35" s="48"/>
      <c r="C35" s="46"/>
      <c r="D35" s="49"/>
      <c r="E35" s="49"/>
      <c r="F35" s="49"/>
      <c r="G35" s="46"/>
      <c r="H35" s="46"/>
      <c r="I35" s="49"/>
      <c r="J35" s="49"/>
      <c r="K35" s="49"/>
      <c r="L35" s="51"/>
      <c r="M35" s="46"/>
      <c r="N35" s="49"/>
      <c r="O35" s="46"/>
      <c r="P35" s="46"/>
      <c r="Q35" s="46"/>
      <c r="R35" s="49"/>
      <c r="S35" s="49"/>
      <c r="T35" s="46"/>
      <c r="U35" s="46"/>
      <c r="V35" s="37"/>
      <c r="W35" s="37"/>
      <c r="X35" s="37"/>
      <c r="Y35" s="37"/>
      <c r="Z35" s="37"/>
    </row>
    <row r="36">
      <c r="A36" s="46"/>
      <c r="B36" s="48"/>
      <c r="C36" s="46"/>
      <c r="D36" s="49"/>
      <c r="E36" s="49"/>
      <c r="F36" s="49"/>
      <c r="G36" s="46"/>
      <c r="H36" s="46"/>
      <c r="I36" s="49"/>
      <c r="J36" s="49"/>
      <c r="K36" s="49"/>
      <c r="L36" s="51"/>
      <c r="M36" s="46"/>
      <c r="N36" s="49"/>
      <c r="O36" s="46"/>
      <c r="P36" s="46"/>
      <c r="Q36" s="46"/>
      <c r="R36" s="49"/>
      <c r="S36" s="49"/>
      <c r="T36" s="46"/>
      <c r="U36" s="46"/>
      <c r="V36" s="37"/>
      <c r="W36" s="37"/>
      <c r="X36" s="37"/>
      <c r="Y36" s="37"/>
      <c r="Z36" s="37"/>
    </row>
    <row r="37">
      <c r="A37" s="46"/>
      <c r="B37" s="48"/>
      <c r="C37" s="46"/>
      <c r="D37" s="49"/>
      <c r="E37" s="49"/>
      <c r="F37" s="49"/>
      <c r="G37" s="46"/>
      <c r="H37" s="46"/>
      <c r="I37" s="49"/>
      <c r="J37" s="49"/>
      <c r="K37" s="49"/>
      <c r="L37" s="51"/>
      <c r="M37" s="46"/>
      <c r="N37" s="49"/>
      <c r="O37" s="46"/>
      <c r="P37" s="46"/>
      <c r="Q37" s="46"/>
      <c r="R37" s="49"/>
      <c r="S37" s="49"/>
      <c r="T37" s="46"/>
      <c r="U37" s="46"/>
      <c r="V37" s="37"/>
      <c r="W37" s="37"/>
      <c r="X37" s="37"/>
      <c r="Y37" s="37"/>
      <c r="Z37" s="37"/>
    </row>
    <row r="38">
      <c r="A38" s="46"/>
      <c r="B38" s="48"/>
      <c r="C38" s="46"/>
      <c r="D38" s="49"/>
      <c r="E38" s="49"/>
      <c r="F38" s="49"/>
      <c r="G38" s="46"/>
      <c r="H38" s="46"/>
      <c r="I38" s="49"/>
      <c r="J38" s="49"/>
      <c r="K38" s="49"/>
      <c r="L38" s="51"/>
      <c r="M38" s="46"/>
      <c r="N38" s="49"/>
      <c r="O38" s="46"/>
      <c r="P38" s="46"/>
      <c r="Q38" s="46"/>
      <c r="R38" s="49"/>
      <c r="S38" s="49"/>
      <c r="T38" s="46"/>
      <c r="U38" s="46"/>
      <c r="V38" s="37"/>
      <c r="W38" s="37"/>
      <c r="X38" s="37"/>
      <c r="Y38" s="37"/>
      <c r="Z38" s="37"/>
    </row>
    <row r="39">
      <c r="A39" s="46"/>
      <c r="B39" s="48"/>
      <c r="C39" s="46"/>
      <c r="D39" s="49"/>
      <c r="E39" s="49"/>
      <c r="F39" s="49"/>
      <c r="G39" s="46"/>
      <c r="H39" s="46"/>
      <c r="I39" s="49"/>
      <c r="J39" s="49"/>
      <c r="K39" s="49"/>
      <c r="L39" s="51"/>
      <c r="M39" s="46"/>
      <c r="N39" s="49"/>
      <c r="O39" s="46"/>
      <c r="P39" s="46"/>
      <c r="Q39" s="46"/>
      <c r="R39" s="49"/>
      <c r="S39" s="49"/>
      <c r="T39" s="46"/>
      <c r="U39" s="46"/>
      <c r="V39" s="37"/>
      <c r="W39" s="37"/>
      <c r="X39" s="37"/>
      <c r="Y39" s="37"/>
      <c r="Z39" s="37"/>
    </row>
    <row r="40">
      <c r="A40" s="46"/>
      <c r="B40" s="48"/>
      <c r="C40" s="46"/>
      <c r="D40" s="49"/>
      <c r="E40" s="49"/>
      <c r="F40" s="49"/>
      <c r="G40" s="46"/>
      <c r="H40" s="46"/>
      <c r="I40" s="49"/>
      <c r="J40" s="49"/>
      <c r="K40" s="49"/>
      <c r="L40" s="51"/>
      <c r="M40" s="46"/>
      <c r="N40" s="49"/>
      <c r="O40" s="46"/>
      <c r="P40" s="46"/>
      <c r="Q40" s="46"/>
      <c r="R40" s="49"/>
      <c r="S40" s="49"/>
      <c r="T40" s="46"/>
      <c r="U40" s="46"/>
      <c r="V40" s="37"/>
      <c r="W40" s="37"/>
      <c r="X40" s="37"/>
      <c r="Y40" s="37"/>
      <c r="Z40" s="37"/>
    </row>
    <row r="41">
      <c r="A41" s="46"/>
      <c r="B41" s="48"/>
      <c r="C41" s="46"/>
      <c r="D41" s="49"/>
      <c r="E41" s="49"/>
      <c r="F41" s="49"/>
      <c r="G41" s="46"/>
      <c r="H41" s="46"/>
      <c r="I41" s="49"/>
      <c r="J41" s="49"/>
      <c r="K41" s="49"/>
      <c r="L41" s="51"/>
      <c r="M41" s="46"/>
      <c r="N41" s="49"/>
      <c r="O41" s="46"/>
      <c r="P41" s="46"/>
      <c r="Q41" s="46"/>
      <c r="R41" s="49"/>
      <c r="S41" s="49"/>
      <c r="T41" s="46"/>
      <c r="U41" s="46"/>
      <c r="V41" s="37"/>
      <c r="W41" s="37"/>
      <c r="X41" s="37"/>
      <c r="Y41" s="37"/>
      <c r="Z41" s="37"/>
    </row>
    <row r="42">
      <c r="A42" s="46"/>
      <c r="B42" s="48"/>
      <c r="C42" s="46"/>
      <c r="D42" s="49"/>
      <c r="E42" s="49"/>
      <c r="F42" s="49"/>
      <c r="G42" s="46"/>
      <c r="H42" s="46"/>
      <c r="I42" s="49"/>
      <c r="J42" s="49"/>
      <c r="K42" s="49"/>
      <c r="L42" s="51"/>
      <c r="M42" s="46"/>
      <c r="N42" s="49"/>
      <c r="O42" s="46"/>
      <c r="P42" s="46"/>
      <c r="Q42" s="46"/>
      <c r="R42" s="49"/>
      <c r="S42" s="49"/>
      <c r="T42" s="46"/>
      <c r="U42" s="46"/>
      <c r="V42" s="37"/>
      <c r="W42" s="37"/>
      <c r="X42" s="37"/>
      <c r="Y42" s="37"/>
      <c r="Z42" s="37"/>
    </row>
    <row r="43">
      <c r="A43" s="46"/>
      <c r="B43" s="48"/>
      <c r="C43" s="46"/>
      <c r="D43" s="49"/>
      <c r="E43" s="49"/>
      <c r="F43" s="49"/>
      <c r="G43" s="46"/>
      <c r="H43" s="46"/>
      <c r="I43" s="49"/>
      <c r="J43" s="49"/>
      <c r="K43" s="49"/>
      <c r="L43" s="51"/>
      <c r="M43" s="46"/>
      <c r="N43" s="49"/>
      <c r="O43" s="46"/>
      <c r="P43" s="46"/>
      <c r="Q43" s="46"/>
      <c r="R43" s="49"/>
      <c r="S43" s="49"/>
      <c r="T43" s="46"/>
      <c r="U43" s="46"/>
      <c r="V43" s="37"/>
      <c r="W43" s="37"/>
      <c r="X43" s="37"/>
      <c r="Y43" s="37"/>
      <c r="Z43" s="37"/>
    </row>
    <row r="44">
      <c r="A44" s="46"/>
      <c r="B44" s="48"/>
      <c r="C44" s="46"/>
      <c r="D44" s="49"/>
      <c r="E44" s="49"/>
      <c r="F44" s="49"/>
      <c r="G44" s="46"/>
      <c r="H44" s="46"/>
      <c r="I44" s="49"/>
      <c r="J44" s="49"/>
      <c r="K44" s="49"/>
      <c r="L44" s="51"/>
      <c r="M44" s="46"/>
      <c r="N44" s="49"/>
      <c r="O44" s="46"/>
      <c r="P44" s="46"/>
      <c r="Q44" s="46"/>
      <c r="R44" s="49"/>
      <c r="S44" s="49"/>
      <c r="T44" s="46"/>
      <c r="U44" s="46"/>
      <c r="V44" s="37"/>
      <c r="W44" s="37"/>
      <c r="X44" s="37"/>
      <c r="Y44" s="37"/>
      <c r="Z44" s="37"/>
    </row>
    <row r="45">
      <c r="A45" s="46"/>
      <c r="B45" s="48"/>
      <c r="C45" s="46"/>
      <c r="D45" s="49"/>
      <c r="E45" s="49"/>
      <c r="F45" s="49"/>
      <c r="G45" s="46"/>
      <c r="H45" s="46"/>
      <c r="I45" s="49"/>
      <c r="J45" s="49"/>
      <c r="K45" s="49"/>
      <c r="L45" s="51"/>
      <c r="M45" s="46"/>
      <c r="N45" s="49"/>
      <c r="O45" s="46"/>
      <c r="P45" s="46"/>
      <c r="Q45" s="46"/>
      <c r="R45" s="49"/>
      <c r="S45" s="49"/>
      <c r="T45" s="46"/>
      <c r="U45" s="46"/>
      <c r="V45" s="37"/>
      <c r="W45" s="37"/>
      <c r="X45" s="37"/>
      <c r="Y45" s="37"/>
      <c r="Z45" s="37"/>
    </row>
    <row r="46">
      <c r="A46" s="46"/>
      <c r="B46" s="48"/>
      <c r="C46" s="46"/>
      <c r="D46" s="49"/>
      <c r="E46" s="49"/>
      <c r="F46" s="49"/>
      <c r="G46" s="46"/>
      <c r="H46" s="46"/>
      <c r="I46" s="49"/>
      <c r="J46" s="49"/>
      <c r="K46" s="49"/>
      <c r="L46" s="51"/>
      <c r="M46" s="46"/>
      <c r="N46" s="49"/>
      <c r="O46" s="46"/>
      <c r="P46" s="46"/>
      <c r="Q46" s="46"/>
      <c r="R46" s="49"/>
      <c r="S46" s="49"/>
      <c r="T46" s="46"/>
      <c r="U46" s="46"/>
      <c r="V46" s="37"/>
      <c r="W46" s="37"/>
      <c r="X46" s="37"/>
      <c r="Y46" s="37"/>
      <c r="Z46" s="37"/>
    </row>
    <row r="47">
      <c r="A47" s="46"/>
      <c r="B47" s="48"/>
      <c r="C47" s="46"/>
      <c r="D47" s="49"/>
      <c r="E47" s="49"/>
      <c r="F47" s="49"/>
      <c r="G47" s="46"/>
      <c r="H47" s="46"/>
      <c r="I47" s="49"/>
      <c r="J47" s="49"/>
      <c r="K47" s="49"/>
      <c r="L47" s="51"/>
      <c r="M47" s="46"/>
      <c r="N47" s="49"/>
      <c r="O47" s="46"/>
      <c r="P47" s="46"/>
      <c r="Q47" s="46"/>
      <c r="R47" s="49"/>
      <c r="S47" s="49"/>
      <c r="T47" s="46"/>
      <c r="U47" s="46"/>
      <c r="V47" s="37"/>
      <c r="W47" s="37"/>
      <c r="X47" s="37"/>
      <c r="Y47" s="37"/>
      <c r="Z47" s="37"/>
    </row>
    <row r="48">
      <c r="A48" s="46"/>
      <c r="B48" s="48"/>
      <c r="C48" s="46"/>
      <c r="D48" s="49"/>
      <c r="E48" s="49"/>
      <c r="F48" s="49"/>
      <c r="G48" s="46"/>
      <c r="H48" s="46"/>
      <c r="I48" s="49"/>
      <c r="J48" s="49"/>
      <c r="K48" s="49"/>
      <c r="L48" s="51"/>
      <c r="M48" s="46"/>
      <c r="N48" s="49"/>
      <c r="O48" s="46"/>
      <c r="P48" s="46"/>
      <c r="Q48" s="46"/>
      <c r="R48" s="49"/>
      <c r="S48" s="49"/>
      <c r="T48" s="46"/>
      <c r="U48" s="46"/>
      <c r="V48" s="37"/>
      <c r="W48" s="37"/>
      <c r="X48" s="37"/>
      <c r="Y48" s="37"/>
      <c r="Z48" s="37"/>
    </row>
    <row r="49">
      <c r="A49" s="46"/>
      <c r="B49" s="48"/>
      <c r="C49" s="46"/>
      <c r="D49" s="49"/>
      <c r="E49" s="49"/>
      <c r="F49" s="49"/>
      <c r="G49" s="46"/>
      <c r="H49" s="46"/>
      <c r="I49" s="49"/>
      <c r="J49" s="49"/>
      <c r="K49" s="49"/>
      <c r="L49" s="51"/>
      <c r="M49" s="46"/>
      <c r="N49" s="49"/>
      <c r="O49" s="46"/>
      <c r="P49" s="46"/>
      <c r="Q49" s="46"/>
      <c r="R49" s="49"/>
      <c r="S49" s="49"/>
      <c r="T49" s="46"/>
      <c r="U49" s="46"/>
      <c r="V49" s="37"/>
      <c r="W49" s="37"/>
      <c r="X49" s="37"/>
      <c r="Y49" s="37"/>
      <c r="Z49" s="37"/>
    </row>
    <row r="50">
      <c r="A50" s="46"/>
      <c r="B50" s="48"/>
      <c r="C50" s="46"/>
      <c r="D50" s="49"/>
      <c r="E50" s="49"/>
      <c r="F50" s="49"/>
      <c r="G50" s="46"/>
      <c r="H50" s="46"/>
      <c r="I50" s="49"/>
      <c r="J50" s="49"/>
      <c r="K50" s="49"/>
      <c r="L50" s="51"/>
      <c r="M50" s="46"/>
      <c r="N50" s="49"/>
      <c r="O50" s="46"/>
      <c r="P50" s="46"/>
      <c r="Q50" s="46"/>
      <c r="R50" s="49"/>
      <c r="S50" s="49"/>
      <c r="T50" s="46"/>
      <c r="U50" s="46"/>
      <c r="V50" s="37"/>
      <c r="W50" s="37"/>
      <c r="X50" s="37"/>
      <c r="Y50" s="37"/>
      <c r="Z50" s="37"/>
    </row>
    <row r="51">
      <c r="A51" s="46"/>
      <c r="B51" s="48"/>
      <c r="C51" s="46"/>
      <c r="D51" s="49"/>
      <c r="E51" s="49"/>
      <c r="F51" s="49"/>
      <c r="G51" s="46"/>
      <c r="H51" s="46"/>
      <c r="I51" s="49"/>
      <c r="J51" s="49"/>
      <c r="K51" s="49"/>
      <c r="L51" s="51"/>
      <c r="M51" s="46"/>
      <c r="N51" s="49"/>
      <c r="O51" s="46"/>
      <c r="P51" s="46"/>
      <c r="Q51" s="46"/>
      <c r="R51" s="49"/>
      <c r="S51" s="49"/>
      <c r="T51" s="46"/>
      <c r="U51" s="46"/>
      <c r="V51" s="37"/>
      <c r="W51" s="37"/>
      <c r="X51" s="37"/>
      <c r="Y51" s="37"/>
      <c r="Z51" s="37"/>
    </row>
    <row r="52">
      <c r="A52" s="46"/>
      <c r="B52" s="48"/>
      <c r="C52" s="46"/>
      <c r="D52" s="49"/>
      <c r="E52" s="49"/>
      <c r="F52" s="49"/>
      <c r="G52" s="46"/>
      <c r="H52" s="46"/>
      <c r="I52" s="49"/>
      <c r="J52" s="49"/>
      <c r="K52" s="49"/>
      <c r="L52" s="51"/>
      <c r="M52" s="46"/>
      <c r="N52" s="49"/>
      <c r="O52" s="46"/>
      <c r="P52" s="46"/>
      <c r="Q52" s="46"/>
      <c r="R52" s="49"/>
      <c r="S52" s="49"/>
      <c r="T52" s="46"/>
      <c r="U52" s="46"/>
      <c r="V52" s="37"/>
      <c r="W52" s="37"/>
      <c r="X52" s="37"/>
      <c r="Y52" s="37"/>
      <c r="Z52" s="37"/>
    </row>
    <row r="53">
      <c r="A53" s="46"/>
      <c r="B53" s="48"/>
      <c r="C53" s="46"/>
      <c r="D53" s="49"/>
      <c r="E53" s="49"/>
      <c r="F53" s="49"/>
      <c r="G53" s="46"/>
      <c r="H53" s="46"/>
      <c r="I53" s="49"/>
      <c r="J53" s="49"/>
      <c r="K53" s="49"/>
      <c r="L53" s="51"/>
      <c r="M53" s="46"/>
      <c r="N53" s="49"/>
      <c r="O53" s="46"/>
      <c r="P53" s="46"/>
      <c r="Q53" s="46"/>
      <c r="R53" s="49"/>
      <c r="S53" s="49"/>
      <c r="T53" s="46"/>
      <c r="U53" s="46"/>
      <c r="V53" s="37"/>
      <c r="W53" s="37"/>
      <c r="X53" s="37"/>
      <c r="Y53" s="37"/>
      <c r="Z53" s="37"/>
    </row>
    <row r="54">
      <c r="A54" s="46"/>
      <c r="B54" s="48"/>
      <c r="C54" s="46"/>
      <c r="D54" s="49"/>
      <c r="E54" s="49"/>
      <c r="F54" s="49"/>
      <c r="G54" s="46"/>
      <c r="H54" s="46"/>
      <c r="I54" s="49"/>
      <c r="J54" s="49"/>
      <c r="K54" s="49"/>
      <c r="L54" s="51"/>
      <c r="M54" s="46"/>
      <c r="N54" s="49"/>
      <c r="O54" s="46"/>
      <c r="P54" s="46"/>
      <c r="Q54" s="46"/>
      <c r="R54" s="49"/>
      <c r="S54" s="49"/>
      <c r="T54" s="46"/>
      <c r="U54" s="46"/>
      <c r="V54" s="37"/>
      <c r="W54" s="37"/>
      <c r="X54" s="37"/>
      <c r="Y54" s="37"/>
      <c r="Z54" s="37"/>
    </row>
    <row r="55">
      <c r="A55" s="46"/>
      <c r="B55" s="48"/>
      <c r="C55" s="46"/>
      <c r="D55" s="49"/>
      <c r="E55" s="49"/>
      <c r="F55" s="49"/>
      <c r="G55" s="46"/>
      <c r="H55" s="46"/>
      <c r="I55" s="49"/>
      <c r="J55" s="49"/>
      <c r="K55" s="49"/>
      <c r="L55" s="51"/>
      <c r="M55" s="46"/>
      <c r="N55" s="49"/>
      <c r="O55" s="46"/>
      <c r="P55" s="46"/>
      <c r="Q55" s="46"/>
      <c r="R55" s="49"/>
      <c r="S55" s="49"/>
      <c r="T55" s="46"/>
      <c r="U55" s="46"/>
      <c r="V55" s="37"/>
      <c r="W55" s="37"/>
      <c r="X55" s="37"/>
      <c r="Y55" s="37"/>
      <c r="Z55" s="37"/>
    </row>
    <row r="56">
      <c r="A56" s="46"/>
      <c r="B56" s="48"/>
      <c r="C56" s="46"/>
      <c r="D56" s="49"/>
      <c r="E56" s="49"/>
      <c r="F56" s="49"/>
      <c r="G56" s="46"/>
      <c r="H56" s="46"/>
      <c r="I56" s="49"/>
      <c r="J56" s="49"/>
      <c r="K56" s="49"/>
      <c r="L56" s="51"/>
      <c r="M56" s="46"/>
      <c r="N56" s="49"/>
      <c r="O56" s="46"/>
      <c r="P56" s="46"/>
      <c r="Q56" s="46"/>
      <c r="R56" s="49"/>
      <c r="S56" s="49"/>
      <c r="T56" s="46"/>
      <c r="U56" s="46"/>
      <c r="V56" s="37"/>
      <c r="W56" s="37"/>
      <c r="X56" s="37"/>
      <c r="Y56" s="37"/>
      <c r="Z56" s="37"/>
    </row>
    <row r="57">
      <c r="A57" s="46"/>
      <c r="B57" s="48"/>
      <c r="C57" s="46"/>
      <c r="D57" s="49"/>
      <c r="E57" s="49"/>
      <c r="F57" s="49"/>
      <c r="G57" s="46"/>
      <c r="H57" s="46"/>
      <c r="I57" s="49"/>
      <c r="J57" s="49"/>
      <c r="K57" s="49"/>
      <c r="L57" s="51"/>
      <c r="M57" s="46"/>
      <c r="N57" s="49"/>
      <c r="O57" s="46"/>
      <c r="P57" s="46"/>
      <c r="Q57" s="46"/>
      <c r="R57" s="49"/>
      <c r="S57" s="49"/>
      <c r="T57" s="46"/>
      <c r="U57" s="46"/>
      <c r="V57" s="37"/>
      <c r="W57" s="37"/>
      <c r="X57" s="37"/>
      <c r="Y57" s="37"/>
      <c r="Z57" s="37"/>
    </row>
    <row r="58">
      <c r="A58" s="46"/>
      <c r="B58" s="48"/>
      <c r="C58" s="46"/>
      <c r="D58" s="49"/>
      <c r="E58" s="49"/>
      <c r="F58" s="49"/>
      <c r="G58" s="46"/>
      <c r="H58" s="46"/>
      <c r="I58" s="49"/>
      <c r="J58" s="49"/>
      <c r="K58" s="49"/>
      <c r="L58" s="51"/>
      <c r="M58" s="46"/>
      <c r="N58" s="49"/>
      <c r="O58" s="46"/>
      <c r="P58" s="46"/>
      <c r="Q58" s="46"/>
      <c r="R58" s="49"/>
      <c r="S58" s="49"/>
      <c r="T58" s="46"/>
      <c r="U58" s="46"/>
      <c r="V58" s="37"/>
      <c r="W58" s="37"/>
      <c r="X58" s="37"/>
      <c r="Y58" s="37"/>
      <c r="Z58" s="37"/>
    </row>
    <row r="59">
      <c r="A59" s="46"/>
      <c r="B59" s="48"/>
      <c r="C59" s="46"/>
      <c r="D59" s="49"/>
      <c r="E59" s="49"/>
      <c r="F59" s="49"/>
      <c r="G59" s="46"/>
      <c r="H59" s="46"/>
      <c r="I59" s="49"/>
      <c r="J59" s="49"/>
      <c r="K59" s="49"/>
      <c r="L59" s="51"/>
      <c r="M59" s="46"/>
      <c r="N59" s="49"/>
      <c r="O59" s="46"/>
      <c r="P59" s="46"/>
      <c r="Q59" s="46"/>
      <c r="R59" s="49"/>
      <c r="S59" s="49"/>
      <c r="T59" s="46"/>
      <c r="U59" s="46"/>
      <c r="V59" s="37"/>
      <c r="W59" s="37"/>
      <c r="X59" s="37"/>
      <c r="Y59" s="37"/>
      <c r="Z59" s="37"/>
    </row>
    <row r="60">
      <c r="A60" s="46"/>
      <c r="B60" s="48"/>
      <c r="C60" s="46"/>
      <c r="D60" s="49"/>
      <c r="E60" s="49"/>
      <c r="F60" s="49"/>
      <c r="G60" s="46"/>
      <c r="H60" s="46"/>
      <c r="I60" s="49"/>
      <c r="J60" s="49"/>
      <c r="K60" s="49"/>
      <c r="L60" s="51"/>
      <c r="M60" s="46"/>
      <c r="N60" s="49"/>
      <c r="O60" s="46"/>
      <c r="P60" s="46"/>
      <c r="Q60" s="46"/>
      <c r="R60" s="49"/>
      <c r="S60" s="49"/>
      <c r="T60" s="46"/>
      <c r="U60" s="46"/>
      <c r="V60" s="37"/>
      <c r="W60" s="37"/>
      <c r="X60" s="37"/>
      <c r="Y60" s="37"/>
      <c r="Z60" s="37"/>
    </row>
    <row r="61">
      <c r="A61" s="46"/>
      <c r="B61" s="48"/>
      <c r="C61" s="46"/>
      <c r="D61" s="49"/>
      <c r="E61" s="49"/>
      <c r="F61" s="49"/>
      <c r="G61" s="46"/>
      <c r="H61" s="46"/>
      <c r="I61" s="49"/>
      <c r="J61" s="49"/>
      <c r="K61" s="49"/>
      <c r="L61" s="51"/>
      <c r="M61" s="46"/>
      <c r="N61" s="49"/>
      <c r="O61" s="46"/>
      <c r="P61" s="46"/>
      <c r="Q61" s="46"/>
      <c r="R61" s="49"/>
      <c r="S61" s="49"/>
      <c r="T61" s="46"/>
      <c r="U61" s="46"/>
      <c r="V61" s="37"/>
      <c r="W61" s="37"/>
      <c r="X61" s="37"/>
      <c r="Y61" s="37"/>
      <c r="Z61" s="37"/>
    </row>
    <row r="62">
      <c r="A62" s="46"/>
      <c r="B62" s="48"/>
      <c r="C62" s="46"/>
      <c r="D62" s="49"/>
      <c r="E62" s="49"/>
      <c r="F62" s="49"/>
      <c r="G62" s="46"/>
      <c r="H62" s="46"/>
      <c r="I62" s="49"/>
      <c r="J62" s="49"/>
      <c r="K62" s="49"/>
      <c r="L62" s="51"/>
      <c r="M62" s="46"/>
      <c r="N62" s="49"/>
      <c r="O62" s="46"/>
      <c r="P62" s="46"/>
      <c r="Q62" s="46"/>
      <c r="R62" s="49"/>
      <c r="S62" s="49"/>
      <c r="T62" s="46"/>
      <c r="U62" s="46"/>
      <c r="V62" s="37"/>
      <c r="W62" s="37"/>
      <c r="X62" s="37"/>
      <c r="Y62" s="37"/>
      <c r="Z62" s="37"/>
    </row>
    <row r="63">
      <c r="A63" s="46"/>
      <c r="B63" s="48"/>
      <c r="C63" s="46"/>
      <c r="D63" s="49"/>
      <c r="E63" s="49"/>
      <c r="F63" s="49"/>
      <c r="G63" s="46"/>
      <c r="H63" s="46"/>
      <c r="I63" s="49"/>
      <c r="J63" s="49"/>
      <c r="K63" s="49"/>
      <c r="L63" s="51"/>
      <c r="M63" s="46"/>
      <c r="N63" s="49"/>
      <c r="O63" s="46"/>
      <c r="P63" s="46"/>
      <c r="Q63" s="46"/>
      <c r="R63" s="49"/>
      <c r="S63" s="49"/>
      <c r="T63" s="46"/>
      <c r="U63" s="46"/>
      <c r="V63" s="37"/>
      <c r="W63" s="37"/>
      <c r="X63" s="37"/>
      <c r="Y63" s="37"/>
      <c r="Z63" s="37"/>
    </row>
    <row r="64">
      <c r="A64" s="46"/>
      <c r="B64" s="48"/>
      <c r="C64" s="46"/>
      <c r="D64" s="49"/>
      <c r="E64" s="49"/>
      <c r="F64" s="49"/>
      <c r="G64" s="46"/>
      <c r="H64" s="46"/>
      <c r="I64" s="49"/>
      <c r="J64" s="49"/>
      <c r="K64" s="49"/>
      <c r="L64" s="51"/>
      <c r="M64" s="46"/>
      <c r="N64" s="49"/>
      <c r="O64" s="46"/>
      <c r="P64" s="46"/>
      <c r="Q64" s="46"/>
      <c r="R64" s="49"/>
      <c r="S64" s="49"/>
      <c r="T64" s="46"/>
      <c r="U64" s="46"/>
      <c r="V64" s="37"/>
      <c r="W64" s="37"/>
      <c r="X64" s="37"/>
      <c r="Y64" s="37"/>
      <c r="Z64" s="37"/>
    </row>
    <row r="65">
      <c r="A65" s="46"/>
      <c r="B65" s="48"/>
      <c r="C65" s="46"/>
      <c r="D65" s="49"/>
      <c r="E65" s="49"/>
      <c r="F65" s="49"/>
      <c r="G65" s="46"/>
      <c r="H65" s="46"/>
      <c r="I65" s="49"/>
      <c r="J65" s="49"/>
      <c r="K65" s="49"/>
      <c r="L65" s="51"/>
      <c r="M65" s="46"/>
      <c r="N65" s="49"/>
      <c r="O65" s="46"/>
      <c r="P65" s="46"/>
      <c r="Q65" s="46"/>
      <c r="R65" s="49"/>
      <c r="S65" s="49"/>
      <c r="T65" s="46"/>
      <c r="U65" s="46"/>
      <c r="V65" s="37"/>
      <c r="W65" s="37"/>
      <c r="X65" s="37"/>
      <c r="Y65" s="37"/>
      <c r="Z65" s="37"/>
    </row>
    <row r="66">
      <c r="A66" s="46"/>
      <c r="B66" s="48"/>
      <c r="C66" s="46"/>
      <c r="D66" s="49"/>
      <c r="E66" s="49"/>
      <c r="F66" s="49"/>
      <c r="G66" s="46"/>
      <c r="H66" s="46"/>
      <c r="I66" s="49"/>
      <c r="J66" s="49"/>
      <c r="K66" s="49"/>
      <c r="L66" s="51"/>
      <c r="M66" s="46"/>
      <c r="N66" s="49"/>
      <c r="O66" s="46"/>
      <c r="P66" s="46"/>
      <c r="Q66" s="46"/>
      <c r="R66" s="49"/>
      <c r="S66" s="49"/>
      <c r="T66" s="46"/>
      <c r="U66" s="46"/>
      <c r="V66" s="37"/>
      <c r="W66" s="37"/>
      <c r="X66" s="37"/>
      <c r="Y66" s="37"/>
      <c r="Z66" s="37"/>
    </row>
    <row r="67">
      <c r="A67" s="46"/>
      <c r="B67" s="48"/>
      <c r="C67" s="46"/>
      <c r="D67" s="49"/>
      <c r="E67" s="49"/>
      <c r="F67" s="49"/>
      <c r="G67" s="46"/>
      <c r="H67" s="46"/>
      <c r="I67" s="49"/>
      <c r="J67" s="49"/>
      <c r="K67" s="49"/>
      <c r="L67" s="51"/>
      <c r="M67" s="46"/>
      <c r="N67" s="49"/>
      <c r="O67" s="46"/>
      <c r="P67" s="46"/>
      <c r="Q67" s="46"/>
      <c r="R67" s="49"/>
      <c r="S67" s="49"/>
      <c r="T67" s="46"/>
      <c r="U67" s="46"/>
      <c r="V67" s="37"/>
      <c r="W67" s="37"/>
      <c r="X67" s="37"/>
      <c r="Y67" s="37"/>
      <c r="Z67" s="37"/>
    </row>
    <row r="68">
      <c r="A68" s="46"/>
      <c r="B68" s="48"/>
      <c r="C68" s="46"/>
      <c r="D68" s="49"/>
      <c r="E68" s="49"/>
      <c r="F68" s="49"/>
      <c r="G68" s="46"/>
      <c r="H68" s="46"/>
      <c r="I68" s="49"/>
      <c r="J68" s="49"/>
      <c r="K68" s="49"/>
      <c r="L68" s="51"/>
      <c r="M68" s="46"/>
      <c r="N68" s="49"/>
      <c r="O68" s="46"/>
      <c r="P68" s="46"/>
      <c r="Q68" s="46"/>
      <c r="R68" s="49"/>
      <c r="S68" s="49"/>
      <c r="T68" s="46"/>
      <c r="U68" s="46"/>
      <c r="V68" s="37"/>
      <c r="W68" s="37"/>
      <c r="X68" s="37"/>
      <c r="Y68" s="37"/>
      <c r="Z68" s="37"/>
    </row>
    <row r="69">
      <c r="A69" s="46"/>
      <c r="B69" s="48"/>
      <c r="C69" s="46"/>
      <c r="D69" s="49"/>
      <c r="E69" s="49"/>
      <c r="F69" s="49"/>
      <c r="G69" s="46"/>
      <c r="H69" s="46"/>
      <c r="I69" s="49"/>
      <c r="J69" s="49"/>
      <c r="K69" s="49"/>
      <c r="L69" s="51"/>
      <c r="M69" s="46"/>
      <c r="N69" s="49"/>
      <c r="O69" s="46"/>
      <c r="P69" s="46"/>
      <c r="Q69" s="46"/>
      <c r="R69" s="49"/>
      <c r="S69" s="49"/>
      <c r="T69" s="46"/>
      <c r="U69" s="46"/>
      <c r="V69" s="37"/>
      <c r="W69" s="37"/>
      <c r="X69" s="37"/>
      <c r="Y69" s="37"/>
      <c r="Z69" s="37"/>
    </row>
    <row r="70">
      <c r="A70" s="46"/>
      <c r="B70" s="48"/>
      <c r="C70" s="46"/>
      <c r="D70" s="49"/>
      <c r="E70" s="49"/>
      <c r="F70" s="49"/>
      <c r="G70" s="46"/>
      <c r="H70" s="46"/>
      <c r="I70" s="49"/>
      <c r="J70" s="49"/>
      <c r="K70" s="49"/>
      <c r="L70" s="51"/>
      <c r="M70" s="46"/>
      <c r="N70" s="49"/>
      <c r="O70" s="46"/>
      <c r="P70" s="46"/>
      <c r="Q70" s="46"/>
      <c r="R70" s="49"/>
      <c r="S70" s="49"/>
      <c r="T70" s="46"/>
      <c r="U70" s="46"/>
      <c r="V70" s="37"/>
      <c r="W70" s="37"/>
      <c r="X70" s="37"/>
      <c r="Y70" s="37"/>
      <c r="Z70" s="37"/>
    </row>
    <row r="71">
      <c r="A71" s="46"/>
      <c r="B71" s="48"/>
      <c r="C71" s="46"/>
      <c r="D71" s="49"/>
      <c r="E71" s="49"/>
      <c r="F71" s="49"/>
      <c r="G71" s="46"/>
      <c r="H71" s="46"/>
      <c r="I71" s="49"/>
      <c r="J71" s="49"/>
      <c r="K71" s="49"/>
      <c r="L71" s="51"/>
      <c r="M71" s="46"/>
      <c r="N71" s="49"/>
      <c r="O71" s="46"/>
      <c r="P71" s="46"/>
      <c r="Q71" s="46"/>
      <c r="R71" s="49"/>
      <c r="S71" s="49"/>
      <c r="T71" s="46"/>
      <c r="U71" s="46"/>
      <c r="V71" s="37"/>
      <c r="W71" s="37"/>
      <c r="X71" s="37"/>
      <c r="Y71" s="37"/>
      <c r="Z71" s="37"/>
    </row>
    <row r="72">
      <c r="A72" s="46"/>
      <c r="B72" s="48"/>
      <c r="C72" s="46"/>
      <c r="D72" s="49"/>
      <c r="E72" s="49"/>
      <c r="F72" s="49"/>
      <c r="G72" s="46"/>
      <c r="H72" s="46"/>
      <c r="I72" s="49"/>
      <c r="J72" s="49"/>
      <c r="K72" s="49"/>
      <c r="L72" s="51"/>
      <c r="M72" s="46"/>
      <c r="N72" s="49"/>
      <c r="O72" s="46"/>
      <c r="P72" s="46"/>
      <c r="Q72" s="46"/>
      <c r="R72" s="49"/>
      <c r="S72" s="49"/>
      <c r="T72" s="46"/>
      <c r="U72" s="46"/>
      <c r="V72" s="37"/>
      <c r="W72" s="37"/>
      <c r="X72" s="37"/>
      <c r="Y72" s="37"/>
      <c r="Z72" s="37"/>
    </row>
    <row r="73">
      <c r="A73" s="46"/>
      <c r="B73" s="48"/>
      <c r="C73" s="46"/>
      <c r="D73" s="49"/>
      <c r="E73" s="49"/>
      <c r="F73" s="49"/>
      <c r="G73" s="46"/>
      <c r="H73" s="46"/>
      <c r="I73" s="49"/>
      <c r="J73" s="49"/>
      <c r="K73" s="49"/>
      <c r="L73" s="51"/>
      <c r="M73" s="46"/>
      <c r="N73" s="49"/>
      <c r="O73" s="46"/>
      <c r="P73" s="46"/>
      <c r="Q73" s="46"/>
      <c r="R73" s="49"/>
      <c r="S73" s="49"/>
      <c r="T73" s="46"/>
      <c r="U73" s="46"/>
      <c r="V73" s="37"/>
      <c r="W73" s="37"/>
      <c r="X73" s="37"/>
      <c r="Y73" s="37"/>
      <c r="Z73" s="37"/>
    </row>
    <row r="74">
      <c r="A74" s="46"/>
      <c r="B74" s="48"/>
      <c r="C74" s="46"/>
      <c r="D74" s="49"/>
      <c r="E74" s="49"/>
      <c r="F74" s="49"/>
      <c r="G74" s="46"/>
      <c r="H74" s="46"/>
      <c r="I74" s="49"/>
      <c r="J74" s="49"/>
      <c r="K74" s="49"/>
      <c r="L74" s="51"/>
      <c r="M74" s="46"/>
      <c r="N74" s="49"/>
      <c r="O74" s="46"/>
      <c r="P74" s="46"/>
      <c r="Q74" s="46"/>
      <c r="R74" s="49"/>
      <c r="S74" s="49"/>
      <c r="T74" s="46"/>
      <c r="U74" s="46"/>
      <c r="V74" s="37"/>
      <c r="W74" s="37"/>
      <c r="X74" s="37"/>
      <c r="Y74" s="37"/>
      <c r="Z74" s="37"/>
    </row>
    <row r="75">
      <c r="A75" s="46"/>
      <c r="B75" s="48"/>
      <c r="C75" s="46"/>
      <c r="D75" s="49"/>
      <c r="E75" s="49"/>
      <c r="F75" s="49"/>
      <c r="G75" s="46"/>
      <c r="H75" s="46"/>
      <c r="I75" s="49"/>
      <c r="J75" s="49"/>
      <c r="K75" s="49"/>
      <c r="L75" s="51"/>
      <c r="M75" s="46"/>
      <c r="N75" s="49"/>
      <c r="O75" s="46"/>
      <c r="P75" s="46"/>
      <c r="Q75" s="46"/>
      <c r="R75" s="49"/>
      <c r="S75" s="49"/>
      <c r="T75" s="46"/>
      <c r="U75" s="46"/>
      <c r="V75" s="37"/>
      <c r="W75" s="37"/>
      <c r="X75" s="37"/>
      <c r="Y75" s="37"/>
      <c r="Z75" s="37"/>
    </row>
    <row r="76">
      <c r="A76" s="46"/>
      <c r="B76" s="48"/>
      <c r="C76" s="46"/>
      <c r="D76" s="49"/>
      <c r="E76" s="49"/>
      <c r="F76" s="49"/>
      <c r="G76" s="46"/>
      <c r="H76" s="46"/>
      <c r="I76" s="49"/>
      <c r="J76" s="49"/>
      <c r="K76" s="49"/>
      <c r="L76" s="51"/>
      <c r="M76" s="46"/>
      <c r="N76" s="49"/>
      <c r="O76" s="46"/>
      <c r="P76" s="46"/>
      <c r="Q76" s="46"/>
      <c r="R76" s="49"/>
      <c r="S76" s="49"/>
      <c r="T76" s="46"/>
      <c r="U76" s="46"/>
      <c r="V76" s="37"/>
      <c r="W76" s="37"/>
      <c r="X76" s="37"/>
      <c r="Y76" s="37"/>
      <c r="Z76" s="37"/>
    </row>
    <row r="77">
      <c r="A77" s="46"/>
      <c r="B77" s="48"/>
      <c r="C77" s="46"/>
      <c r="D77" s="49"/>
      <c r="E77" s="49"/>
      <c r="F77" s="49"/>
      <c r="G77" s="46"/>
      <c r="H77" s="46"/>
      <c r="I77" s="49"/>
      <c r="J77" s="49"/>
      <c r="K77" s="49"/>
      <c r="L77" s="51"/>
      <c r="M77" s="46"/>
      <c r="N77" s="49"/>
      <c r="O77" s="46"/>
      <c r="P77" s="46"/>
      <c r="Q77" s="46"/>
      <c r="R77" s="49"/>
      <c r="S77" s="49"/>
      <c r="T77" s="46"/>
      <c r="U77" s="46"/>
      <c r="V77" s="37"/>
      <c r="W77" s="37"/>
      <c r="X77" s="37"/>
      <c r="Y77" s="37"/>
      <c r="Z77" s="37"/>
    </row>
    <row r="78">
      <c r="A78" s="46"/>
      <c r="B78" s="48"/>
      <c r="C78" s="46"/>
      <c r="D78" s="49"/>
      <c r="E78" s="49"/>
      <c r="F78" s="49"/>
      <c r="G78" s="46"/>
      <c r="H78" s="46"/>
      <c r="I78" s="49"/>
      <c r="J78" s="49"/>
      <c r="K78" s="49"/>
      <c r="L78" s="51"/>
      <c r="M78" s="46"/>
      <c r="N78" s="49"/>
      <c r="O78" s="46"/>
      <c r="P78" s="46"/>
      <c r="Q78" s="46"/>
      <c r="R78" s="49"/>
      <c r="S78" s="49"/>
      <c r="T78" s="46"/>
      <c r="U78" s="46"/>
      <c r="V78" s="37"/>
      <c r="W78" s="37"/>
      <c r="X78" s="37"/>
      <c r="Y78" s="37"/>
      <c r="Z78" s="37"/>
    </row>
    <row r="79">
      <c r="A79" s="46"/>
      <c r="B79" s="48"/>
      <c r="C79" s="46"/>
      <c r="D79" s="49"/>
      <c r="E79" s="49"/>
      <c r="F79" s="49"/>
      <c r="G79" s="46"/>
      <c r="H79" s="46"/>
      <c r="I79" s="49"/>
      <c r="J79" s="49"/>
      <c r="K79" s="49"/>
      <c r="L79" s="51"/>
      <c r="M79" s="46"/>
      <c r="N79" s="49"/>
      <c r="O79" s="46"/>
      <c r="P79" s="46"/>
      <c r="Q79" s="46"/>
      <c r="R79" s="49"/>
      <c r="S79" s="49"/>
      <c r="T79" s="46"/>
      <c r="U79" s="46"/>
      <c r="V79" s="37"/>
      <c r="W79" s="37"/>
      <c r="X79" s="37"/>
      <c r="Y79" s="37"/>
      <c r="Z79" s="37"/>
    </row>
    <row r="80">
      <c r="A80" s="46"/>
      <c r="B80" s="48"/>
      <c r="C80" s="46"/>
      <c r="D80" s="49"/>
      <c r="E80" s="49"/>
      <c r="F80" s="49"/>
      <c r="G80" s="46"/>
      <c r="H80" s="46"/>
      <c r="I80" s="49"/>
      <c r="J80" s="49"/>
      <c r="K80" s="49"/>
      <c r="L80" s="51"/>
      <c r="M80" s="46"/>
      <c r="N80" s="49"/>
      <c r="O80" s="46"/>
      <c r="P80" s="46"/>
      <c r="Q80" s="46"/>
      <c r="R80" s="49"/>
      <c r="S80" s="49"/>
      <c r="T80" s="46"/>
      <c r="U80" s="46"/>
      <c r="V80" s="37"/>
      <c r="W80" s="37"/>
      <c r="X80" s="37"/>
      <c r="Y80" s="37"/>
      <c r="Z80" s="37"/>
    </row>
    <row r="81">
      <c r="A81" s="46"/>
      <c r="B81" s="48"/>
      <c r="C81" s="46"/>
      <c r="D81" s="49"/>
      <c r="E81" s="49"/>
      <c r="F81" s="49"/>
      <c r="G81" s="46"/>
      <c r="H81" s="46"/>
      <c r="I81" s="49"/>
      <c r="J81" s="49"/>
      <c r="K81" s="49"/>
      <c r="L81" s="51"/>
      <c r="M81" s="46"/>
      <c r="N81" s="49"/>
      <c r="O81" s="46"/>
      <c r="P81" s="46"/>
      <c r="Q81" s="46"/>
      <c r="R81" s="49"/>
      <c r="S81" s="49"/>
      <c r="T81" s="46"/>
      <c r="U81" s="46"/>
      <c r="V81" s="37"/>
      <c r="W81" s="37"/>
      <c r="X81" s="37"/>
      <c r="Y81" s="37"/>
      <c r="Z81" s="37"/>
    </row>
    <row r="82">
      <c r="A82" s="46"/>
      <c r="B82" s="48"/>
      <c r="C82" s="46"/>
      <c r="D82" s="49"/>
      <c r="E82" s="49"/>
      <c r="F82" s="49"/>
      <c r="G82" s="46"/>
      <c r="H82" s="46"/>
      <c r="I82" s="49"/>
      <c r="J82" s="49"/>
      <c r="K82" s="49"/>
      <c r="L82" s="51"/>
      <c r="M82" s="46"/>
      <c r="N82" s="49"/>
      <c r="O82" s="46"/>
      <c r="P82" s="46"/>
      <c r="Q82" s="46"/>
      <c r="R82" s="49"/>
      <c r="S82" s="49"/>
      <c r="T82" s="46"/>
      <c r="U82" s="46"/>
      <c r="V82" s="37"/>
      <c r="W82" s="37"/>
      <c r="X82" s="37"/>
      <c r="Y82" s="37"/>
      <c r="Z82" s="37"/>
    </row>
    <row r="83">
      <c r="A83" s="46"/>
      <c r="B83" s="48"/>
      <c r="C83" s="46"/>
      <c r="D83" s="49"/>
      <c r="E83" s="49"/>
      <c r="F83" s="49"/>
      <c r="G83" s="46"/>
      <c r="H83" s="46"/>
      <c r="I83" s="49"/>
      <c r="J83" s="49"/>
      <c r="K83" s="49"/>
      <c r="L83" s="51"/>
      <c r="M83" s="46"/>
      <c r="N83" s="49"/>
      <c r="O83" s="46"/>
      <c r="P83" s="46"/>
      <c r="Q83" s="46"/>
      <c r="R83" s="49"/>
      <c r="S83" s="49"/>
      <c r="T83" s="46"/>
      <c r="U83" s="46"/>
      <c r="V83" s="37"/>
      <c r="W83" s="37"/>
      <c r="X83" s="37"/>
      <c r="Y83" s="37"/>
      <c r="Z83" s="37"/>
    </row>
    <row r="84">
      <c r="A84" s="46"/>
      <c r="B84" s="48"/>
      <c r="C84" s="46"/>
      <c r="D84" s="49"/>
      <c r="E84" s="49"/>
      <c r="F84" s="49"/>
      <c r="G84" s="46"/>
      <c r="H84" s="46"/>
      <c r="I84" s="49"/>
      <c r="J84" s="49"/>
      <c r="K84" s="49"/>
      <c r="L84" s="51"/>
      <c r="M84" s="46"/>
      <c r="N84" s="49"/>
      <c r="O84" s="46"/>
      <c r="P84" s="46"/>
      <c r="Q84" s="46"/>
      <c r="R84" s="49"/>
      <c r="S84" s="49"/>
      <c r="T84" s="46"/>
      <c r="U84" s="46"/>
      <c r="V84" s="37"/>
      <c r="W84" s="37"/>
      <c r="X84" s="37"/>
      <c r="Y84" s="37"/>
      <c r="Z84" s="37"/>
    </row>
    <row r="85">
      <c r="A85" s="46"/>
      <c r="B85" s="48"/>
      <c r="C85" s="46"/>
      <c r="D85" s="49"/>
      <c r="E85" s="49"/>
      <c r="F85" s="49"/>
      <c r="G85" s="46"/>
      <c r="H85" s="46"/>
      <c r="I85" s="49"/>
      <c r="J85" s="49"/>
      <c r="K85" s="49"/>
      <c r="L85" s="51"/>
      <c r="M85" s="46"/>
      <c r="N85" s="49"/>
      <c r="O85" s="46"/>
      <c r="P85" s="46"/>
      <c r="Q85" s="46"/>
      <c r="R85" s="49"/>
      <c r="S85" s="49"/>
      <c r="T85" s="46"/>
      <c r="U85" s="46"/>
      <c r="V85" s="37"/>
      <c r="W85" s="37"/>
      <c r="X85" s="37"/>
      <c r="Y85" s="37"/>
      <c r="Z85" s="37"/>
    </row>
    <row r="86">
      <c r="A86" s="46"/>
      <c r="B86" s="48"/>
      <c r="C86" s="46"/>
      <c r="D86" s="49"/>
      <c r="E86" s="49"/>
      <c r="F86" s="49"/>
      <c r="G86" s="46"/>
      <c r="H86" s="46"/>
      <c r="I86" s="49"/>
      <c r="J86" s="49"/>
      <c r="K86" s="49"/>
      <c r="L86" s="51"/>
      <c r="M86" s="46"/>
      <c r="N86" s="49"/>
      <c r="O86" s="46"/>
      <c r="P86" s="46"/>
      <c r="Q86" s="46"/>
      <c r="R86" s="49"/>
      <c r="S86" s="49"/>
      <c r="T86" s="46"/>
      <c r="U86" s="46"/>
      <c r="V86" s="37"/>
      <c r="W86" s="37"/>
      <c r="X86" s="37"/>
      <c r="Y86" s="37"/>
      <c r="Z86" s="37"/>
    </row>
    <row r="87">
      <c r="A87" s="46"/>
      <c r="B87" s="48"/>
      <c r="C87" s="46"/>
      <c r="D87" s="49"/>
      <c r="E87" s="49"/>
      <c r="F87" s="49"/>
      <c r="G87" s="46"/>
      <c r="H87" s="46"/>
      <c r="I87" s="49"/>
      <c r="J87" s="49"/>
      <c r="K87" s="49"/>
      <c r="L87" s="51"/>
      <c r="M87" s="46"/>
      <c r="N87" s="49"/>
      <c r="O87" s="46"/>
      <c r="P87" s="46"/>
      <c r="Q87" s="46"/>
      <c r="R87" s="49"/>
      <c r="S87" s="49"/>
      <c r="T87" s="46"/>
      <c r="U87" s="46"/>
      <c r="V87" s="37"/>
      <c r="W87" s="37"/>
      <c r="X87" s="37"/>
      <c r="Y87" s="37"/>
      <c r="Z87" s="37"/>
    </row>
    <row r="88">
      <c r="A88" s="46"/>
      <c r="B88" s="48"/>
      <c r="C88" s="46"/>
      <c r="D88" s="49"/>
      <c r="E88" s="49"/>
      <c r="F88" s="49"/>
      <c r="G88" s="46"/>
      <c r="H88" s="46"/>
      <c r="I88" s="49"/>
      <c r="J88" s="49"/>
      <c r="K88" s="49"/>
      <c r="L88" s="51"/>
      <c r="M88" s="46"/>
      <c r="N88" s="49"/>
      <c r="O88" s="46"/>
      <c r="P88" s="46"/>
      <c r="Q88" s="46"/>
      <c r="R88" s="49"/>
      <c r="S88" s="49"/>
      <c r="T88" s="46"/>
      <c r="U88" s="46"/>
      <c r="V88" s="37"/>
      <c r="W88" s="37"/>
      <c r="X88" s="37"/>
      <c r="Y88" s="37"/>
      <c r="Z88" s="37"/>
    </row>
    <row r="89">
      <c r="A89" s="46"/>
      <c r="B89" s="48"/>
      <c r="C89" s="46"/>
      <c r="D89" s="49"/>
      <c r="E89" s="49"/>
      <c r="F89" s="49"/>
      <c r="G89" s="46"/>
      <c r="H89" s="46"/>
      <c r="I89" s="49"/>
      <c r="J89" s="49"/>
      <c r="K89" s="49"/>
      <c r="L89" s="51"/>
      <c r="M89" s="46"/>
      <c r="N89" s="49"/>
      <c r="O89" s="46"/>
      <c r="P89" s="46"/>
      <c r="Q89" s="46"/>
      <c r="R89" s="49"/>
      <c r="S89" s="49"/>
      <c r="T89" s="46"/>
      <c r="U89" s="46"/>
      <c r="V89" s="37"/>
      <c r="W89" s="37"/>
      <c r="X89" s="37"/>
      <c r="Y89" s="37"/>
      <c r="Z89" s="37"/>
    </row>
    <row r="90">
      <c r="A90" s="46"/>
      <c r="B90" s="48"/>
      <c r="C90" s="46"/>
      <c r="D90" s="49"/>
      <c r="E90" s="49"/>
      <c r="F90" s="49"/>
      <c r="G90" s="46"/>
      <c r="H90" s="46"/>
      <c r="I90" s="49"/>
      <c r="J90" s="49"/>
      <c r="K90" s="49"/>
      <c r="L90" s="51"/>
      <c r="M90" s="46"/>
      <c r="N90" s="49"/>
      <c r="O90" s="46"/>
      <c r="P90" s="46"/>
      <c r="Q90" s="46"/>
      <c r="R90" s="49"/>
      <c r="S90" s="49"/>
      <c r="T90" s="46"/>
      <c r="U90" s="46"/>
      <c r="V90" s="37"/>
      <c r="W90" s="37"/>
      <c r="X90" s="37"/>
      <c r="Y90" s="37"/>
      <c r="Z90" s="37"/>
    </row>
    <row r="91">
      <c r="A91" s="46"/>
      <c r="B91" s="48"/>
      <c r="C91" s="46"/>
      <c r="D91" s="49"/>
      <c r="E91" s="49"/>
      <c r="F91" s="49"/>
      <c r="G91" s="46"/>
      <c r="H91" s="46"/>
      <c r="I91" s="49"/>
      <c r="J91" s="49"/>
      <c r="K91" s="49"/>
      <c r="L91" s="51"/>
      <c r="M91" s="46"/>
      <c r="N91" s="49"/>
      <c r="O91" s="46"/>
      <c r="P91" s="46"/>
      <c r="Q91" s="46"/>
      <c r="R91" s="49"/>
      <c r="S91" s="49"/>
      <c r="T91" s="46"/>
      <c r="U91" s="46"/>
      <c r="V91" s="37"/>
      <c r="W91" s="37"/>
      <c r="X91" s="37"/>
      <c r="Y91" s="37"/>
      <c r="Z91" s="37"/>
    </row>
    <row r="92">
      <c r="A92" s="46"/>
      <c r="B92" s="48"/>
      <c r="C92" s="46"/>
      <c r="D92" s="49"/>
      <c r="E92" s="49"/>
      <c r="F92" s="49"/>
      <c r="G92" s="46"/>
      <c r="H92" s="46"/>
      <c r="I92" s="49"/>
      <c r="J92" s="49"/>
      <c r="K92" s="49"/>
      <c r="L92" s="51"/>
      <c r="M92" s="46"/>
      <c r="N92" s="49"/>
      <c r="O92" s="46"/>
      <c r="P92" s="46"/>
      <c r="Q92" s="46"/>
      <c r="R92" s="49"/>
      <c r="S92" s="49"/>
      <c r="T92" s="46"/>
      <c r="U92" s="46"/>
      <c r="V92" s="37"/>
      <c r="W92" s="37"/>
      <c r="X92" s="37"/>
      <c r="Y92" s="37"/>
      <c r="Z92" s="37"/>
    </row>
    <row r="93">
      <c r="A93" s="46"/>
      <c r="B93" s="48"/>
      <c r="C93" s="46"/>
      <c r="D93" s="49"/>
      <c r="E93" s="49"/>
      <c r="F93" s="49"/>
      <c r="G93" s="46"/>
      <c r="H93" s="46"/>
      <c r="I93" s="49"/>
      <c r="J93" s="49"/>
      <c r="K93" s="49"/>
      <c r="L93" s="51"/>
      <c r="M93" s="46"/>
      <c r="N93" s="49"/>
      <c r="O93" s="46"/>
      <c r="P93" s="46"/>
      <c r="Q93" s="46"/>
      <c r="R93" s="49"/>
      <c r="S93" s="49"/>
      <c r="T93" s="46"/>
      <c r="U93" s="46"/>
      <c r="V93" s="37"/>
      <c r="W93" s="37"/>
      <c r="X93" s="37"/>
      <c r="Y93" s="37"/>
      <c r="Z93" s="37"/>
    </row>
    <row r="94">
      <c r="A94" s="46"/>
      <c r="B94" s="48"/>
      <c r="C94" s="46"/>
      <c r="D94" s="49"/>
      <c r="E94" s="49"/>
      <c r="F94" s="49"/>
      <c r="G94" s="46"/>
      <c r="H94" s="46"/>
      <c r="I94" s="49"/>
      <c r="J94" s="49"/>
      <c r="K94" s="49"/>
      <c r="L94" s="51"/>
      <c r="M94" s="46"/>
      <c r="N94" s="49"/>
      <c r="O94" s="46"/>
      <c r="P94" s="46"/>
      <c r="Q94" s="46"/>
      <c r="R94" s="49"/>
      <c r="S94" s="49"/>
      <c r="T94" s="46"/>
      <c r="U94" s="46"/>
      <c r="V94" s="37"/>
      <c r="W94" s="37"/>
      <c r="X94" s="37"/>
      <c r="Y94" s="37"/>
      <c r="Z94" s="37"/>
    </row>
    <row r="95">
      <c r="A95" s="46"/>
      <c r="B95" s="48"/>
      <c r="C95" s="46"/>
      <c r="D95" s="49"/>
      <c r="E95" s="49"/>
      <c r="F95" s="49"/>
      <c r="G95" s="46"/>
      <c r="H95" s="46"/>
      <c r="I95" s="49"/>
      <c r="J95" s="49"/>
      <c r="K95" s="49"/>
      <c r="L95" s="51"/>
      <c r="M95" s="46"/>
      <c r="N95" s="49"/>
      <c r="O95" s="46"/>
      <c r="P95" s="46"/>
      <c r="Q95" s="46"/>
      <c r="R95" s="49"/>
      <c r="S95" s="49"/>
      <c r="T95" s="46"/>
      <c r="U95" s="46"/>
      <c r="V95" s="37"/>
      <c r="W95" s="37"/>
      <c r="X95" s="37"/>
      <c r="Y95" s="37"/>
      <c r="Z95" s="37"/>
    </row>
    <row r="96">
      <c r="A96" s="46"/>
      <c r="B96" s="48"/>
      <c r="C96" s="46"/>
      <c r="D96" s="49"/>
      <c r="E96" s="49"/>
      <c r="F96" s="49"/>
      <c r="G96" s="46"/>
      <c r="H96" s="46"/>
      <c r="I96" s="49"/>
      <c r="J96" s="49"/>
      <c r="K96" s="49"/>
      <c r="L96" s="51"/>
      <c r="M96" s="46"/>
      <c r="N96" s="49"/>
      <c r="O96" s="46"/>
      <c r="P96" s="46"/>
      <c r="Q96" s="46"/>
      <c r="R96" s="49"/>
      <c r="S96" s="49"/>
      <c r="T96" s="46"/>
      <c r="U96" s="46"/>
      <c r="V96" s="37"/>
      <c r="W96" s="37"/>
      <c r="X96" s="37"/>
      <c r="Y96" s="37"/>
      <c r="Z96" s="37"/>
    </row>
    <row r="97">
      <c r="A97" s="46"/>
      <c r="B97" s="48"/>
      <c r="C97" s="46"/>
      <c r="D97" s="49"/>
      <c r="E97" s="49"/>
      <c r="F97" s="49"/>
      <c r="G97" s="46"/>
      <c r="H97" s="46"/>
      <c r="I97" s="49"/>
      <c r="J97" s="49"/>
      <c r="K97" s="49"/>
      <c r="L97" s="51"/>
      <c r="M97" s="46"/>
      <c r="N97" s="49"/>
      <c r="O97" s="46"/>
      <c r="P97" s="46"/>
      <c r="Q97" s="46"/>
      <c r="R97" s="49"/>
      <c r="S97" s="49"/>
      <c r="T97" s="46"/>
      <c r="U97" s="46"/>
      <c r="V97" s="37"/>
      <c r="W97" s="37"/>
      <c r="X97" s="37"/>
      <c r="Y97" s="37"/>
      <c r="Z97" s="37"/>
    </row>
    <row r="98">
      <c r="A98" s="46"/>
      <c r="B98" s="48"/>
      <c r="C98" s="46"/>
      <c r="D98" s="49"/>
      <c r="E98" s="49"/>
      <c r="F98" s="49"/>
      <c r="G98" s="46"/>
      <c r="H98" s="46"/>
      <c r="I98" s="49"/>
      <c r="J98" s="49"/>
      <c r="K98" s="49"/>
      <c r="L98" s="51"/>
      <c r="M98" s="46"/>
      <c r="N98" s="49"/>
      <c r="O98" s="46"/>
      <c r="P98" s="46"/>
      <c r="Q98" s="46"/>
      <c r="R98" s="49"/>
      <c r="S98" s="49"/>
      <c r="T98" s="46"/>
      <c r="U98" s="46"/>
      <c r="V98" s="37"/>
      <c r="W98" s="37"/>
      <c r="X98" s="37"/>
      <c r="Y98" s="37"/>
      <c r="Z98" s="37"/>
    </row>
    <row r="99">
      <c r="A99" s="46"/>
      <c r="B99" s="48"/>
      <c r="C99" s="46"/>
      <c r="D99" s="49"/>
      <c r="E99" s="49"/>
      <c r="F99" s="49"/>
      <c r="G99" s="46"/>
      <c r="H99" s="46"/>
      <c r="I99" s="49"/>
      <c r="J99" s="49"/>
      <c r="K99" s="49"/>
      <c r="L99" s="51"/>
      <c r="M99" s="46"/>
      <c r="N99" s="49"/>
      <c r="O99" s="46"/>
      <c r="P99" s="46"/>
      <c r="Q99" s="46"/>
      <c r="R99" s="49"/>
      <c r="S99" s="49"/>
      <c r="T99" s="46"/>
      <c r="U99" s="46"/>
      <c r="V99" s="37"/>
      <c r="W99" s="37"/>
      <c r="X99" s="37"/>
      <c r="Y99" s="37"/>
      <c r="Z99" s="37"/>
    </row>
    <row r="100">
      <c r="A100" s="46"/>
      <c r="B100" s="48"/>
      <c r="C100" s="46"/>
      <c r="D100" s="49"/>
      <c r="E100" s="49"/>
      <c r="F100" s="49"/>
      <c r="G100" s="46"/>
      <c r="H100" s="46"/>
      <c r="I100" s="49"/>
      <c r="J100" s="49"/>
      <c r="K100" s="49"/>
      <c r="L100" s="51"/>
      <c r="M100" s="46"/>
      <c r="N100" s="49"/>
      <c r="O100" s="46"/>
      <c r="P100" s="46"/>
      <c r="Q100" s="46"/>
      <c r="R100" s="49"/>
      <c r="S100" s="49"/>
      <c r="T100" s="46"/>
      <c r="U100" s="46"/>
      <c r="V100" s="37"/>
      <c r="W100" s="37"/>
      <c r="X100" s="37"/>
      <c r="Y100" s="37"/>
      <c r="Z100" s="37"/>
    </row>
    <row r="101">
      <c r="A101" s="46"/>
      <c r="B101" s="48"/>
      <c r="C101" s="46"/>
      <c r="D101" s="49"/>
      <c r="E101" s="49"/>
      <c r="F101" s="49"/>
      <c r="G101" s="46"/>
      <c r="H101" s="46"/>
      <c r="I101" s="49"/>
      <c r="J101" s="49"/>
      <c r="K101" s="49"/>
      <c r="L101" s="51"/>
      <c r="M101" s="46"/>
      <c r="N101" s="49"/>
      <c r="O101" s="46"/>
      <c r="P101" s="46"/>
      <c r="Q101" s="46"/>
      <c r="R101" s="49"/>
      <c r="S101" s="49"/>
      <c r="T101" s="46"/>
      <c r="U101" s="46"/>
      <c r="V101" s="37"/>
      <c r="W101" s="37"/>
      <c r="X101" s="37"/>
      <c r="Y101" s="37"/>
      <c r="Z101" s="37"/>
    </row>
    <row r="102">
      <c r="A102" s="46"/>
      <c r="B102" s="48"/>
      <c r="C102" s="46"/>
      <c r="D102" s="49"/>
      <c r="E102" s="49"/>
      <c r="F102" s="49"/>
      <c r="G102" s="46"/>
      <c r="H102" s="46"/>
      <c r="I102" s="49"/>
      <c r="J102" s="49"/>
      <c r="K102" s="49"/>
      <c r="L102" s="51"/>
      <c r="M102" s="46"/>
      <c r="N102" s="49"/>
      <c r="O102" s="46"/>
      <c r="P102" s="46"/>
      <c r="Q102" s="46"/>
      <c r="R102" s="49"/>
      <c r="S102" s="49"/>
      <c r="T102" s="46"/>
      <c r="U102" s="46"/>
      <c r="V102" s="37"/>
      <c r="W102" s="37"/>
      <c r="X102" s="37"/>
      <c r="Y102" s="37"/>
      <c r="Z102" s="37"/>
    </row>
    <row r="103">
      <c r="A103" s="46"/>
      <c r="B103" s="48"/>
      <c r="C103" s="46"/>
      <c r="D103" s="49"/>
      <c r="E103" s="49"/>
      <c r="F103" s="49"/>
      <c r="G103" s="46"/>
      <c r="H103" s="46"/>
      <c r="I103" s="49"/>
      <c r="J103" s="49"/>
      <c r="K103" s="49"/>
      <c r="L103" s="51"/>
      <c r="M103" s="46"/>
      <c r="N103" s="49"/>
      <c r="O103" s="46"/>
      <c r="P103" s="46"/>
      <c r="Q103" s="46"/>
      <c r="R103" s="49"/>
      <c r="S103" s="49"/>
      <c r="T103" s="46"/>
      <c r="U103" s="46"/>
      <c r="V103" s="37"/>
      <c r="W103" s="37"/>
      <c r="X103" s="37"/>
      <c r="Y103" s="37"/>
      <c r="Z103" s="37"/>
    </row>
    <row r="104">
      <c r="A104" s="46"/>
      <c r="B104" s="48"/>
      <c r="C104" s="46"/>
      <c r="D104" s="49"/>
      <c r="E104" s="49"/>
      <c r="F104" s="49"/>
      <c r="G104" s="46"/>
      <c r="H104" s="46"/>
      <c r="I104" s="49"/>
      <c r="J104" s="49"/>
      <c r="K104" s="49"/>
      <c r="L104" s="51"/>
      <c r="M104" s="46"/>
      <c r="N104" s="49"/>
      <c r="O104" s="46"/>
      <c r="P104" s="46"/>
      <c r="Q104" s="46"/>
      <c r="R104" s="49"/>
      <c r="S104" s="49"/>
      <c r="T104" s="46"/>
      <c r="U104" s="46"/>
      <c r="V104" s="37"/>
      <c r="W104" s="37"/>
      <c r="X104" s="37"/>
      <c r="Y104" s="37"/>
      <c r="Z104" s="37"/>
    </row>
    <row r="105">
      <c r="A105" s="46"/>
      <c r="B105" s="48"/>
      <c r="C105" s="46"/>
      <c r="D105" s="49"/>
      <c r="E105" s="49"/>
      <c r="F105" s="49"/>
      <c r="G105" s="46"/>
      <c r="H105" s="46"/>
      <c r="I105" s="49"/>
      <c r="J105" s="49"/>
      <c r="K105" s="49"/>
      <c r="L105" s="51"/>
      <c r="M105" s="46"/>
      <c r="N105" s="49"/>
      <c r="O105" s="46"/>
      <c r="P105" s="46"/>
      <c r="Q105" s="46"/>
      <c r="R105" s="49"/>
      <c r="S105" s="49"/>
      <c r="T105" s="46"/>
      <c r="U105" s="46"/>
      <c r="V105" s="37"/>
      <c r="W105" s="37"/>
      <c r="X105" s="37"/>
      <c r="Y105" s="37"/>
      <c r="Z105" s="37"/>
    </row>
    <row r="106">
      <c r="A106" s="46"/>
      <c r="B106" s="48"/>
      <c r="C106" s="46"/>
      <c r="D106" s="49"/>
      <c r="E106" s="49"/>
      <c r="F106" s="49"/>
      <c r="G106" s="46"/>
      <c r="H106" s="46"/>
      <c r="I106" s="49"/>
      <c r="J106" s="49"/>
      <c r="K106" s="49"/>
      <c r="L106" s="51"/>
      <c r="M106" s="46"/>
      <c r="N106" s="49"/>
      <c r="O106" s="46"/>
      <c r="P106" s="46"/>
      <c r="Q106" s="46"/>
      <c r="R106" s="49"/>
      <c r="S106" s="49"/>
      <c r="T106" s="46"/>
      <c r="U106" s="46"/>
      <c r="V106" s="37"/>
      <c r="W106" s="37"/>
      <c r="X106" s="37"/>
      <c r="Y106" s="37"/>
      <c r="Z106" s="37"/>
    </row>
    <row r="107">
      <c r="A107" s="46"/>
      <c r="B107" s="48"/>
      <c r="C107" s="46"/>
      <c r="D107" s="49"/>
      <c r="E107" s="49"/>
      <c r="F107" s="49"/>
      <c r="G107" s="46"/>
      <c r="H107" s="46"/>
      <c r="I107" s="49"/>
      <c r="J107" s="49"/>
      <c r="K107" s="49"/>
      <c r="L107" s="51"/>
      <c r="M107" s="46"/>
      <c r="N107" s="49"/>
      <c r="O107" s="46"/>
      <c r="P107" s="46"/>
      <c r="Q107" s="46"/>
      <c r="R107" s="49"/>
      <c r="S107" s="49"/>
      <c r="T107" s="46"/>
      <c r="U107" s="46"/>
      <c r="V107" s="37"/>
      <c r="W107" s="37"/>
      <c r="X107" s="37"/>
      <c r="Y107" s="37"/>
      <c r="Z107" s="37"/>
    </row>
    <row r="108">
      <c r="A108" s="46"/>
      <c r="B108" s="48"/>
      <c r="C108" s="46"/>
      <c r="D108" s="49"/>
      <c r="E108" s="49"/>
      <c r="F108" s="49"/>
      <c r="G108" s="46"/>
      <c r="H108" s="46"/>
      <c r="I108" s="49"/>
      <c r="J108" s="49"/>
      <c r="K108" s="49"/>
      <c r="L108" s="51"/>
      <c r="M108" s="46"/>
      <c r="N108" s="49"/>
      <c r="O108" s="46"/>
      <c r="P108" s="46"/>
      <c r="Q108" s="46"/>
      <c r="R108" s="49"/>
      <c r="S108" s="49"/>
      <c r="T108" s="46"/>
      <c r="U108" s="46"/>
      <c r="V108" s="37"/>
      <c r="W108" s="37"/>
      <c r="X108" s="37"/>
      <c r="Y108" s="37"/>
      <c r="Z108" s="37"/>
    </row>
    <row r="109">
      <c r="A109" s="46"/>
      <c r="B109" s="48"/>
      <c r="C109" s="46"/>
      <c r="D109" s="49"/>
      <c r="E109" s="49"/>
      <c r="F109" s="49"/>
      <c r="G109" s="46"/>
      <c r="H109" s="46"/>
      <c r="I109" s="49"/>
      <c r="J109" s="49"/>
      <c r="K109" s="49"/>
      <c r="L109" s="51"/>
      <c r="M109" s="46"/>
      <c r="N109" s="49"/>
      <c r="O109" s="46"/>
      <c r="P109" s="46"/>
      <c r="Q109" s="46"/>
      <c r="R109" s="49"/>
      <c r="S109" s="49"/>
      <c r="T109" s="46"/>
      <c r="U109" s="46"/>
      <c r="V109" s="37"/>
      <c r="W109" s="37"/>
      <c r="X109" s="37"/>
      <c r="Y109" s="37"/>
      <c r="Z109" s="37"/>
    </row>
    <row r="110">
      <c r="A110" s="46"/>
      <c r="B110" s="48"/>
      <c r="C110" s="46"/>
      <c r="D110" s="49"/>
      <c r="E110" s="49"/>
      <c r="F110" s="49"/>
      <c r="G110" s="46"/>
      <c r="H110" s="46"/>
      <c r="I110" s="49"/>
      <c r="J110" s="49"/>
      <c r="K110" s="49"/>
      <c r="L110" s="51"/>
      <c r="M110" s="46"/>
      <c r="N110" s="49"/>
      <c r="O110" s="46"/>
      <c r="P110" s="46"/>
      <c r="Q110" s="46"/>
      <c r="R110" s="49"/>
      <c r="S110" s="49"/>
      <c r="T110" s="46"/>
      <c r="U110" s="46"/>
      <c r="V110" s="37"/>
      <c r="W110" s="37"/>
      <c r="X110" s="37"/>
      <c r="Y110" s="37"/>
      <c r="Z110" s="37"/>
    </row>
    <row r="111">
      <c r="A111" s="46"/>
      <c r="B111" s="48"/>
      <c r="C111" s="46"/>
      <c r="D111" s="49"/>
      <c r="E111" s="49"/>
      <c r="F111" s="49"/>
      <c r="G111" s="46"/>
      <c r="H111" s="46"/>
      <c r="I111" s="49"/>
      <c r="J111" s="49"/>
      <c r="K111" s="49"/>
      <c r="L111" s="51"/>
      <c r="M111" s="46"/>
      <c r="N111" s="49"/>
      <c r="O111" s="46"/>
      <c r="P111" s="46"/>
      <c r="Q111" s="46"/>
      <c r="R111" s="49"/>
      <c r="S111" s="49"/>
      <c r="T111" s="46"/>
      <c r="U111" s="46"/>
      <c r="V111" s="37"/>
      <c r="W111" s="37"/>
      <c r="X111" s="37"/>
      <c r="Y111" s="37"/>
      <c r="Z111" s="37"/>
    </row>
    <row r="112">
      <c r="A112" s="46"/>
      <c r="B112" s="48"/>
      <c r="C112" s="46"/>
      <c r="D112" s="49"/>
      <c r="E112" s="49"/>
      <c r="F112" s="49"/>
      <c r="G112" s="46"/>
      <c r="H112" s="46"/>
      <c r="I112" s="49"/>
      <c r="J112" s="49"/>
      <c r="K112" s="49"/>
      <c r="L112" s="51"/>
      <c r="M112" s="46"/>
      <c r="N112" s="49"/>
      <c r="O112" s="46"/>
      <c r="P112" s="46"/>
      <c r="Q112" s="46"/>
      <c r="R112" s="49"/>
      <c r="S112" s="49"/>
      <c r="T112" s="46"/>
      <c r="U112" s="46"/>
      <c r="V112" s="37"/>
      <c r="W112" s="37"/>
      <c r="X112" s="37"/>
      <c r="Y112" s="37"/>
      <c r="Z112" s="37"/>
    </row>
    <row r="113">
      <c r="A113" s="46"/>
      <c r="B113" s="48"/>
      <c r="C113" s="46"/>
      <c r="D113" s="49"/>
      <c r="E113" s="49"/>
      <c r="F113" s="49"/>
      <c r="G113" s="46"/>
      <c r="H113" s="46"/>
      <c r="I113" s="49"/>
      <c r="J113" s="49"/>
      <c r="K113" s="49"/>
      <c r="L113" s="51"/>
      <c r="M113" s="46"/>
      <c r="N113" s="49"/>
      <c r="O113" s="46"/>
      <c r="P113" s="46"/>
      <c r="Q113" s="46"/>
      <c r="R113" s="49"/>
      <c r="S113" s="49"/>
      <c r="T113" s="46"/>
      <c r="U113" s="46"/>
      <c r="V113" s="37"/>
      <c r="W113" s="37"/>
      <c r="X113" s="37"/>
      <c r="Y113" s="37"/>
      <c r="Z113" s="37"/>
    </row>
    <row r="114">
      <c r="A114" s="46"/>
      <c r="B114" s="48"/>
      <c r="C114" s="46"/>
      <c r="D114" s="49"/>
      <c r="E114" s="49"/>
      <c r="F114" s="49"/>
      <c r="G114" s="46"/>
      <c r="H114" s="46"/>
      <c r="I114" s="49"/>
      <c r="J114" s="49"/>
      <c r="K114" s="49"/>
      <c r="L114" s="51"/>
      <c r="M114" s="46"/>
      <c r="N114" s="49"/>
      <c r="O114" s="46"/>
      <c r="P114" s="46"/>
      <c r="Q114" s="46"/>
      <c r="R114" s="49"/>
      <c r="S114" s="49"/>
      <c r="T114" s="46"/>
      <c r="U114" s="46"/>
      <c r="V114" s="37"/>
      <c r="W114" s="37"/>
      <c r="X114" s="37"/>
      <c r="Y114" s="37"/>
      <c r="Z114" s="37"/>
    </row>
    <row r="115">
      <c r="A115" s="46"/>
      <c r="B115" s="48"/>
      <c r="C115" s="46"/>
      <c r="D115" s="49"/>
      <c r="E115" s="49"/>
      <c r="F115" s="49"/>
      <c r="G115" s="46"/>
      <c r="H115" s="46"/>
      <c r="I115" s="49"/>
      <c r="J115" s="49"/>
      <c r="K115" s="49"/>
      <c r="L115" s="51"/>
      <c r="M115" s="46"/>
      <c r="N115" s="49"/>
      <c r="O115" s="46"/>
      <c r="P115" s="46"/>
      <c r="Q115" s="46"/>
      <c r="R115" s="49"/>
      <c r="S115" s="49"/>
      <c r="T115" s="46"/>
      <c r="U115" s="46"/>
      <c r="V115" s="37"/>
      <c r="W115" s="37"/>
      <c r="X115" s="37"/>
      <c r="Y115" s="37"/>
      <c r="Z115" s="37"/>
    </row>
    <row r="116">
      <c r="A116" s="46"/>
      <c r="B116" s="48"/>
      <c r="C116" s="46"/>
      <c r="D116" s="49"/>
      <c r="E116" s="49"/>
      <c r="F116" s="49"/>
      <c r="G116" s="46"/>
      <c r="H116" s="46"/>
      <c r="I116" s="49"/>
      <c r="J116" s="49"/>
      <c r="K116" s="49"/>
      <c r="L116" s="51"/>
      <c r="M116" s="46"/>
      <c r="N116" s="49"/>
      <c r="O116" s="46"/>
      <c r="P116" s="46"/>
      <c r="Q116" s="46"/>
      <c r="R116" s="49"/>
      <c r="S116" s="49"/>
      <c r="T116" s="46"/>
      <c r="U116" s="46"/>
      <c r="V116" s="37"/>
      <c r="W116" s="37"/>
      <c r="X116" s="37"/>
      <c r="Y116" s="37"/>
      <c r="Z116" s="37"/>
    </row>
    <row r="117">
      <c r="A117" s="46"/>
      <c r="B117" s="48"/>
      <c r="C117" s="46"/>
      <c r="D117" s="49"/>
      <c r="E117" s="49"/>
      <c r="F117" s="49"/>
      <c r="G117" s="46"/>
      <c r="H117" s="46"/>
      <c r="I117" s="49"/>
      <c r="J117" s="49"/>
      <c r="K117" s="49"/>
      <c r="L117" s="51"/>
      <c r="M117" s="46"/>
      <c r="N117" s="49"/>
      <c r="O117" s="46"/>
      <c r="P117" s="46"/>
      <c r="Q117" s="46"/>
      <c r="R117" s="49"/>
      <c r="S117" s="49"/>
      <c r="T117" s="46"/>
      <c r="U117" s="46"/>
      <c r="V117" s="37"/>
      <c r="W117" s="37"/>
      <c r="X117" s="37"/>
      <c r="Y117" s="37"/>
      <c r="Z117" s="37"/>
    </row>
    <row r="118">
      <c r="A118" s="46"/>
      <c r="B118" s="48"/>
      <c r="C118" s="46"/>
      <c r="D118" s="49"/>
      <c r="E118" s="49"/>
      <c r="F118" s="49"/>
      <c r="G118" s="46"/>
      <c r="H118" s="46"/>
      <c r="I118" s="49"/>
      <c r="J118" s="49"/>
      <c r="K118" s="49"/>
      <c r="L118" s="51"/>
      <c r="M118" s="46"/>
      <c r="N118" s="49"/>
      <c r="O118" s="46"/>
      <c r="P118" s="46"/>
      <c r="Q118" s="46"/>
      <c r="R118" s="49"/>
      <c r="S118" s="49"/>
      <c r="T118" s="46"/>
      <c r="U118" s="46"/>
      <c r="V118" s="37"/>
      <c r="W118" s="37"/>
      <c r="X118" s="37"/>
      <c r="Y118" s="37"/>
      <c r="Z118" s="37"/>
    </row>
    <row r="119">
      <c r="A119" s="46"/>
      <c r="B119" s="48"/>
      <c r="C119" s="46"/>
      <c r="D119" s="49"/>
      <c r="E119" s="49"/>
      <c r="F119" s="49"/>
      <c r="G119" s="46"/>
      <c r="H119" s="46"/>
      <c r="I119" s="49"/>
      <c r="J119" s="49"/>
      <c r="K119" s="49"/>
      <c r="L119" s="51"/>
      <c r="M119" s="46"/>
      <c r="N119" s="49"/>
      <c r="O119" s="46"/>
      <c r="P119" s="46"/>
      <c r="Q119" s="46"/>
      <c r="R119" s="49"/>
      <c r="S119" s="49"/>
      <c r="T119" s="46"/>
      <c r="U119" s="46"/>
      <c r="V119" s="37"/>
      <c r="W119" s="37"/>
      <c r="X119" s="37"/>
      <c r="Y119" s="37"/>
      <c r="Z119" s="37"/>
    </row>
    <row r="120">
      <c r="A120" s="46"/>
      <c r="B120" s="48"/>
      <c r="C120" s="46"/>
      <c r="D120" s="49"/>
      <c r="E120" s="49"/>
      <c r="F120" s="49"/>
      <c r="G120" s="46"/>
      <c r="H120" s="46"/>
      <c r="I120" s="49"/>
      <c r="J120" s="49"/>
      <c r="K120" s="49"/>
      <c r="L120" s="51"/>
      <c r="M120" s="46"/>
      <c r="N120" s="49"/>
      <c r="O120" s="46"/>
      <c r="P120" s="46"/>
      <c r="Q120" s="46"/>
      <c r="R120" s="49"/>
      <c r="S120" s="49"/>
      <c r="T120" s="46"/>
      <c r="U120" s="46"/>
      <c r="V120" s="37"/>
      <c r="W120" s="37"/>
      <c r="X120" s="37"/>
      <c r="Y120" s="37"/>
      <c r="Z120" s="37"/>
    </row>
    <row r="121">
      <c r="A121" s="46"/>
      <c r="B121" s="48"/>
      <c r="C121" s="46"/>
      <c r="D121" s="49"/>
      <c r="E121" s="49"/>
      <c r="F121" s="49"/>
      <c r="G121" s="46"/>
      <c r="H121" s="46"/>
      <c r="I121" s="49"/>
      <c r="J121" s="49"/>
      <c r="K121" s="49"/>
      <c r="L121" s="51"/>
      <c r="M121" s="46"/>
      <c r="N121" s="49"/>
      <c r="O121" s="46"/>
      <c r="P121" s="46"/>
      <c r="Q121" s="46"/>
      <c r="R121" s="49"/>
      <c r="S121" s="49"/>
      <c r="T121" s="46"/>
      <c r="U121" s="46"/>
      <c r="V121" s="37"/>
      <c r="W121" s="37"/>
      <c r="X121" s="37"/>
      <c r="Y121" s="37"/>
      <c r="Z121" s="37"/>
    </row>
    <row r="122">
      <c r="A122" s="46"/>
      <c r="B122" s="48"/>
      <c r="C122" s="46"/>
      <c r="D122" s="49"/>
      <c r="E122" s="49"/>
      <c r="F122" s="49"/>
      <c r="G122" s="46"/>
      <c r="H122" s="46"/>
      <c r="I122" s="49"/>
      <c r="J122" s="49"/>
      <c r="K122" s="49"/>
      <c r="L122" s="51"/>
      <c r="M122" s="46"/>
      <c r="N122" s="49"/>
      <c r="O122" s="46"/>
      <c r="P122" s="46"/>
      <c r="Q122" s="46"/>
      <c r="R122" s="49"/>
      <c r="S122" s="49"/>
      <c r="T122" s="46"/>
      <c r="U122" s="46"/>
      <c r="V122" s="37"/>
      <c r="W122" s="37"/>
      <c r="X122" s="37"/>
      <c r="Y122" s="37"/>
      <c r="Z122" s="37"/>
    </row>
    <row r="123">
      <c r="A123" s="46"/>
      <c r="B123" s="48"/>
      <c r="C123" s="46"/>
      <c r="D123" s="49"/>
      <c r="E123" s="49"/>
      <c r="F123" s="49"/>
      <c r="G123" s="46"/>
      <c r="H123" s="46"/>
      <c r="I123" s="49"/>
      <c r="J123" s="49"/>
      <c r="K123" s="49"/>
      <c r="L123" s="51"/>
      <c r="M123" s="46"/>
      <c r="N123" s="49"/>
      <c r="O123" s="46"/>
      <c r="P123" s="46"/>
      <c r="Q123" s="46"/>
      <c r="R123" s="49"/>
      <c r="S123" s="49"/>
      <c r="T123" s="46"/>
      <c r="U123" s="46"/>
      <c r="V123" s="37"/>
      <c r="W123" s="37"/>
      <c r="X123" s="37"/>
      <c r="Y123" s="37"/>
      <c r="Z123" s="37"/>
    </row>
    <row r="124">
      <c r="A124" s="46"/>
      <c r="B124" s="48"/>
      <c r="C124" s="46"/>
      <c r="D124" s="49"/>
      <c r="E124" s="49"/>
      <c r="F124" s="49"/>
      <c r="G124" s="46"/>
      <c r="H124" s="46"/>
      <c r="I124" s="49"/>
      <c r="J124" s="49"/>
      <c r="K124" s="49"/>
      <c r="L124" s="51"/>
      <c r="M124" s="46"/>
      <c r="N124" s="49"/>
      <c r="O124" s="46"/>
      <c r="P124" s="46"/>
      <c r="Q124" s="46"/>
      <c r="R124" s="49"/>
      <c r="S124" s="49"/>
      <c r="T124" s="46"/>
      <c r="U124" s="46"/>
      <c r="V124" s="37"/>
      <c r="W124" s="37"/>
      <c r="X124" s="37"/>
      <c r="Y124" s="37"/>
      <c r="Z124" s="37"/>
    </row>
    <row r="125">
      <c r="A125" s="46"/>
      <c r="B125" s="48"/>
      <c r="C125" s="46"/>
      <c r="D125" s="49"/>
      <c r="E125" s="49"/>
      <c r="F125" s="49"/>
      <c r="G125" s="46"/>
      <c r="H125" s="46"/>
      <c r="I125" s="49"/>
      <c r="J125" s="49"/>
      <c r="K125" s="49"/>
      <c r="L125" s="51"/>
      <c r="M125" s="46"/>
      <c r="N125" s="49"/>
      <c r="O125" s="46"/>
      <c r="P125" s="46"/>
      <c r="Q125" s="46"/>
      <c r="R125" s="49"/>
      <c r="S125" s="49"/>
      <c r="T125" s="46"/>
      <c r="U125" s="46"/>
      <c r="V125" s="37"/>
      <c r="W125" s="37"/>
      <c r="X125" s="37"/>
      <c r="Y125" s="37"/>
      <c r="Z125" s="37"/>
    </row>
    <row r="126">
      <c r="A126" s="46"/>
      <c r="B126" s="48"/>
      <c r="C126" s="46"/>
      <c r="D126" s="49"/>
      <c r="E126" s="49"/>
      <c r="F126" s="49"/>
      <c r="G126" s="46"/>
      <c r="H126" s="46"/>
      <c r="I126" s="49"/>
      <c r="J126" s="49"/>
      <c r="K126" s="49"/>
      <c r="L126" s="51"/>
      <c r="M126" s="46"/>
      <c r="N126" s="49"/>
      <c r="O126" s="46"/>
      <c r="P126" s="46"/>
      <c r="Q126" s="46"/>
      <c r="R126" s="49"/>
      <c r="S126" s="49"/>
      <c r="T126" s="46"/>
      <c r="U126" s="46"/>
      <c r="V126" s="37"/>
      <c r="W126" s="37"/>
      <c r="X126" s="37"/>
      <c r="Y126" s="37"/>
      <c r="Z126" s="37"/>
    </row>
    <row r="127">
      <c r="A127" s="46"/>
      <c r="B127" s="48"/>
      <c r="C127" s="46"/>
      <c r="D127" s="49"/>
      <c r="E127" s="49"/>
      <c r="F127" s="49"/>
      <c r="G127" s="46"/>
      <c r="H127" s="46"/>
      <c r="I127" s="49"/>
      <c r="J127" s="49"/>
      <c r="K127" s="49"/>
      <c r="L127" s="51"/>
      <c r="M127" s="46"/>
      <c r="N127" s="49"/>
      <c r="O127" s="46"/>
      <c r="P127" s="46"/>
      <c r="Q127" s="46"/>
      <c r="R127" s="49"/>
      <c r="S127" s="49"/>
      <c r="T127" s="46"/>
      <c r="U127" s="46"/>
      <c r="V127" s="37"/>
      <c r="W127" s="37"/>
      <c r="X127" s="37"/>
      <c r="Y127" s="37"/>
      <c r="Z127" s="37"/>
    </row>
    <row r="128">
      <c r="A128" s="46"/>
      <c r="B128" s="48"/>
      <c r="C128" s="46"/>
      <c r="D128" s="49"/>
      <c r="E128" s="49"/>
      <c r="F128" s="49"/>
      <c r="G128" s="46"/>
      <c r="H128" s="46"/>
      <c r="I128" s="49"/>
      <c r="J128" s="49"/>
      <c r="K128" s="49"/>
      <c r="L128" s="51"/>
      <c r="M128" s="46"/>
      <c r="N128" s="49"/>
      <c r="O128" s="46"/>
      <c r="P128" s="46"/>
      <c r="Q128" s="46"/>
      <c r="R128" s="49"/>
      <c r="S128" s="49"/>
      <c r="T128" s="46"/>
      <c r="U128" s="46"/>
      <c r="V128" s="37"/>
      <c r="W128" s="37"/>
      <c r="X128" s="37"/>
      <c r="Y128" s="37"/>
      <c r="Z128" s="37"/>
    </row>
    <row r="129">
      <c r="A129" s="46"/>
      <c r="B129" s="48"/>
      <c r="C129" s="46"/>
      <c r="D129" s="49"/>
      <c r="E129" s="49"/>
      <c r="F129" s="49"/>
      <c r="G129" s="46"/>
      <c r="H129" s="46"/>
      <c r="I129" s="49"/>
      <c r="J129" s="49"/>
      <c r="K129" s="49"/>
      <c r="L129" s="51"/>
      <c r="M129" s="46"/>
      <c r="N129" s="49"/>
      <c r="O129" s="46"/>
      <c r="P129" s="46"/>
      <c r="Q129" s="46"/>
      <c r="R129" s="49"/>
      <c r="S129" s="49"/>
      <c r="T129" s="46"/>
      <c r="U129" s="46"/>
      <c r="V129" s="37"/>
      <c r="W129" s="37"/>
      <c r="X129" s="37"/>
      <c r="Y129" s="37"/>
      <c r="Z129" s="37"/>
    </row>
    <row r="130">
      <c r="A130" s="46"/>
      <c r="B130" s="48"/>
      <c r="C130" s="46"/>
      <c r="D130" s="49"/>
      <c r="E130" s="49"/>
      <c r="F130" s="49"/>
      <c r="G130" s="46"/>
      <c r="H130" s="46"/>
      <c r="I130" s="49"/>
      <c r="J130" s="49"/>
      <c r="K130" s="49"/>
      <c r="L130" s="51"/>
      <c r="M130" s="46"/>
      <c r="N130" s="49"/>
      <c r="O130" s="46"/>
      <c r="P130" s="46"/>
      <c r="Q130" s="46"/>
      <c r="R130" s="49"/>
      <c r="S130" s="49"/>
      <c r="T130" s="46"/>
      <c r="U130" s="46"/>
      <c r="V130" s="37"/>
      <c r="W130" s="37"/>
      <c r="X130" s="37"/>
      <c r="Y130" s="37"/>
      <c r="Z130" s="37"/>
    </row>
    <row r="131">
      <c r="A131" s="46"/>
      <c r="B131" s="48"/>
      <c r="C131" s="46"/>
      <c r="D131" s="49"/>
      <c r="E131" s="49"/>
      <c r="F131" s="49"/>
      <c r="G131" s="46"/>
      <c r="H131" s="46"/>
      <c r="I131" s="49"/>
      <c r="J131" s="49"/>
      <c r="K131" s="49"/>
      <c r="L131" s="51"/>
      <c r="M131" s="46"/>
      <c r="N131" s="49"/>
      <c r="O131" s="46"/>
      <c r="P131" s="46"/>
      <c r="Q131" s="46"/>
      <c r="R131" s="49"/>
      <c r="S131" s="49"/>
      <c r="T131" s="46"/>
      <c r="U131" s="46"/>
      <c r="V131" s="37"/>
      <c r="W131" s="37"/>
      <c r="X131" s="37"/>
      <c r="Y131" s="37"/>
      <c r="Z131" s="37"/>
    </row>
    <row r="132">
      <c r="A132" s="46"/>
      <c r="B132" s="48"/>
      <c r="C132" s="46"/>
      <c r="D132" s="49"/>
      <c r="E132" s="49"/>
      <c r="F132" s="49"/>
      <c r="G132" s="46"/>
      <c r="H132" s="46"/>
      <c r="I132" s="49"/>
      <c r="J132" s="49"/>
      <c r="K132" s="49"/>
      <c r="L132" s="51"/>
      <c r="M132" s="46"/>
      <c r="N132" s="49"/>
      <c r="O132" s="46"/>
      <c r="P132" s="46"/>
      <c r="Q132" s="46"/>
      <c r="R132" s="49"/>
      <c r="S132" s="49"/>
      <c r="T132" s="46"/>
      <c r="U132" s="46"/>
      <c r="V132" s="37"/>
      <c r="W132" s="37"/>
      <c r="X132" s="37"/>
      <c r="Y132" s="37"/>
      <c r="Z132" s="37"/>
    </row>
    <row r="133">
      <c r="A133" s="46"/>
      <c r="B133" s="48"/>
      <c r="C133" s="46"/>
      <c r="D133" s="49"/>
      <c r="E133" s="49"/>
      <c r="F133" s="49"/>
      <c r="G133" s="46"/>
      <c r="H133" s="46"/>
      <c r="I133" s="49"/>
      <c r="J133" s="49"/>
      <c r="K133" s="49"/>
      <c r="L133" s="51"/>
      <c r="M133" s="46"/>
      <c r="N133" s="49"/>
      <c r="O133" s="46"/>
      <c r="P133" s="46"/>
      <c r="Q133" s="46"/>
      <c r="R133" s="49"/>
      <c r="S133" s="49"/>
      <c r="T133" s="46"/>
      <c r="U133" s="46"/>
      <c r="V133" s="37"/>
      <c r="W133" s="37"/>
      <c r="X133" s="37"/>
      <c r="Y133" s="37"/>
      <c r="Z133" s="37"/>
    </row>
    <row r="134">
      <c r="A134" s="46"/>
      <c r="B134" s="48"/>
      <c r="C134" s="46"/>
      <c r="D134" s="49"/>
      <c r="E134" s="49"/>
      <c r="F134" s="49"/>
      <c r="G134" s="46"/>
      <c r="H134" s="46"/>
      <c r="I134" s="49"/>
      <c r="J134" s="49"/>
      <c r="K134" s="49"/>
      <c r="L134" s="51"/>
      <c r="M134" s="46"/>
      <c r="N134" s="49"/>
      <c r="O134" s="46"/>
      <c r="P134" s="46"/>
      <c r="Q134" s="46"/>
      <c r="R134" s="49"/>
      <c r="S134" s="49"/>
      <c r="T134" s="46"/>
      <c r="U134" s="46"/>
      <c r="V134" s="37"/>
      <c r="W134" s="37"/>
      <c r="X134" s="37"/>
      <c r="Y134" s="37"/>
      <c r="Z134" s="37"/>
    </row>
    <row r="135">
      <c r="A135" s="46"/>
      <c r="B135" s="48"/>
      <c r="C135" s="46"/>
      <c r="D135" s="49"/>
      <c r="E135" s="49"/>
      <c r="F135" s="49"/>
      <c r="G135" s="46"/>
      <c r="H135" s="46"/>
      <c r="I135" s="49"/>
      <c r="J135" s="49"/>
      <c r="K135" s="49"/>
      <c r="L135" s="51"/>
      <c r="M135" s="46"/>
      <c r="N135" s="49"/>
      <c r="O135" s="46"/>
      <c r="P135" s="46"/>
      <c r="Q135" s="46"/>
      <c r="R135" s="49"/>
      <c r="S135" s="49"/>
      <c r="T135" s="46"/>
      <c r="U135" s="46"/>
      <c r="V135" s="37"/>
      <c r="W135" s="37"/>
      <c r="X135" s="37"/>
      <c r="Y135" s="37"/>
      <c r="Z135" s="37"/>
    </row>
    <row r="136">
      <c r="A136" s="46"/>
      <c r="B136" s="48"/>
      <c r="C136" s="46"/>
      <c r="D136" s="49"/>
      <c r="E136" s="49"/>
      <c r="F136" s="49"/>
      <c r="G136" s="46"/>
      <c r="H136" s="46"/>
      <c r="I136" s="49"/>
      <c r="J136" s="49"/>
      <c r="K136" s="49"/>
      <c r="L136" s="51"/>
      <c r="M136" s="46"/>
      <c r="N136" s="49"/>
      <c r="O136" s="46"/>
      <c r="P136" s="46"/>
      <c r="Q136" s="46"/>
      <c r="R136" s="49"/>
      <c r="S136" s="49"/>
      <c r="T136" s="46"/>
      <c r="U136" s="46"/>
      <c r="V136" s="37"/>
      <c r="W136" s="37"/>
      <c r="X136" s="37"/>
      <c r="Y136" s="37"/>
      <c r="Z136" s="37"/>
    </row>
    <row r="137">
      <c r="A137" s="46"/>
      <c r="B137" s="48"/>
      <c r="C137" s="46"/>
      <c r="D137" s="49"/>
      <c r="E137" s="49"/>
      <c r="F137" s="49"/>
      <c r="G137" s="46"/>
      <c r="H137" s="46"/>
      <c r="I137" s="49"/>
      <c r="J137" s="49"/>
      <c r="K137" s="49"/>
      <c r="L137" s="51"/>
      <c r="M137" s="46"/>
      <c r="N137" s="49"/>
      <c r="O137" s="46"/>
      <c r="P137" s="46"/>
      <c r="Q137" s="46"/>
      <c r="R137" s="49"/>
      <c r="S137" s="49"/>
      <c r="T137" s="46"/>
      <c r="U137" s="46"/>
      <c r="V137" s="37"/>
      <c r="W137" s="37"/>
      <c r="X137" s="37"/>
      <c r="Y137" s="37"/>
      <c r="Z137" s="37"/>
    </row>
    <row r="138">
      <c r="A138" s="46"/>
      <c r="B138" s="48"/>
      <c r="C138" s="46"/>
      <c r="D138" s="49"/>
      <c r="E138" s="49"/>
      <c r="F138" s="49"/>
      <c r="G138" s="46"/>
      <c r="H138" s="46"/>
      <c r="I138" s="49"/>
      <c r="J138" s="49"/>
      <c r="K138" s="49"/>
      <c r="L138" s="51"/>
      <c r="M138" s="46"/>
      <c r="N138" s="49"/>
      <c r="O138" s="46"/>
      <c r="P138" s="46"/>
      <c r="Q138" s="46"/>
      <c r="R138" s="49"/>
      <c r="S138" s="49"/>
      <c r="T138" s="46"/>
      <c r="U138" s="46"/>
      <c r="V138" s="37"/>
      <c r="W138" s="37"/>
      <c r="X138" s="37"/>
      <c r="Y138" s="37"/>
      <c r="Z138" s="37"/>
    </row>
    <row r="139">
      <c r="A139" s="46"/>
      <c r="B139" s="48"/>
      <c r="C139" s="46"/>
      <c r="D139" s="49"/>
      <c r="E139" s="49"/>
      <c r="F139" s="49"/>
      <c r="G139" s="46"/>
      <c r="H139" s="46"/>
      <c r="I139" s="49"/>
      <c r="J139" s="49"/>
      <c r="K139" s="49"/>
      <c r="L139" s="51"/>
      <c r="M139" s="46"/>
      <c r="N139" s="49"/>
      <c r="O139" s="46"/>
      <c r="P139" s="46"/>
      <c r="Q139" s="46"/>
      <c r="R139" s="49"/>
      <c r="S139" s="49"/>
      <c r="T139" s="46"/>
      <c r="U139" s="46"/>
      <c r="V139" s="37"/>
      <c r="W139" s="37"/>
      <c r="X139" s="37"/>
      <c r="Y139" s="37"/>
      <c r="Z139" s="37"/>
    </row>
    <row r="140">
      <c r="A140" s="46"/>
      <c r="B140" s="48"/>
      <c r="C140" s="46"/>
      <c r="D140" s="49"/>
      <c r="E140" s="49"/>
      <c r="F140" s="49"/>
      <c r="G140" s="46"/>
      <c r="H140" s="46"/>
      <c r="I140" s="49"/>
      <c r="J140" s="49"/>
      <c r="K140" s="49"/>
      <c r="L140" s="51"/>
      <c r="M140" s="46"/>
      <c r="N140" s="49"/>
      <c r="O140" s="46"/>
      <c r="P140" s="46"/>
      <c r="Q140" s="46"/>
      <c r="R140" s="49"/>
      <c r="S140" s="49"/>
      <c r="T140" s="46"/>
      <c r="U140" s="46"/>
      <c r="V140" s="37"/>
      <c r="W140" s="37"/>
      <c r="X140" s="37"/>
      <c r="Y140" s="37"/>
      <c r="Z140" s="37"/>
    </row>
    <row r="141">
      <c r="A141" s="46"/>
      <c r="B141" s="48"/>
      <c r="C141" s="46"/>
      <c r="D141" s="49"/>
      <c r="E141" s="49"/>
      <c r="F141" s="49"/>
      <c r="G141" s="46"/>
      <c r="H141" s="46"/>
      <c r="I141" s="49"/>
      <c r="J141" s="49"/>
      <c r="K141" s="49"/>
      <c r="L141" s="51"/>
      <c r="M141" s="46"/>
      <c r="N141" s="49"/>
      <c r="O141" s="46"/>
      <c r="P141" s="46"/>
      <c r="Q141" s="46"/>
      <c r="R141" s="49"/>
      <c r="S141" s="49"/>
      <c r="T141" s="46"/>
      <c r="U141" s="46"/>
      <c r="V141" s="37"/>
      <c r="W141" s="37"/>
      <c r="X141" s="37"/>
      <c r="Y141" s="37"/>
      <c r="Z141" s="37"/>
    </row>
    <row r="142">
      <c r="A142" s="46"/>
      <c r="B142" s="48"/>
      <c r="C142" s="46"/>
      <c r="D142" s="49"/>
      <c r="E142" s="49"/>
      <c r="F142" s="49"/>
      <c r="G142" s="46"/>
      <c r="H142" s="46"/>
      <c r="I142" s="49"/>
      <c r="J142" s="49"/>
      <c r="K142" s="49"/>
      <c r="L142" s="51"/>
      <c r="M142" s="46"/>
      <c r="N142" s="49"/>
      <c r="O142" s="46"/>
      <c r="P142" s="46"/>
      <c r="Q142" s="46"/>
      <c r="R142" s="49"/>
      <c r="S142" s="49"/>
      <c r="T142" s="46"/>
      <c r="U142" s="46"/>
      <c r="V142" s="37"/>
      <c r="W142" s="37"/>
      <c r="X142" s="37"/>
      <c r="Y142" s="37"/>
      <c r="Z142" s="37"/>
    </row>
    <row r="143">
      <c r="A143" s="46"/>
      <c r="B143" s="48"/>
      <c r="C143" s="46"/>
      <c r="D143" s="49"/>
      <c r="E143" s="49"/>
      <c r="F143" s="49"/>
      <c r="G143" s="46"/>
      <c r="H143" s="46"/>
      <c r="I143" s="49"/>
      <c r="J143" s="49"/>
      <c r="K143" s="49"/>
      <c r="L143" s="51"/>
      <c r="M143" s="46"/>
      <c r="N143" s="49"/>
      <c r="O143" s="46"/>
      <c r="P143" s="46"/>
      <c r="Q143" s="46"/>
      <c r="R143" s="49"/>
      <c r="S143" s="49"/>
      <c r="T143" s="46"/>
      <c r="U143" s="46"/>
      <c r="V143" s="37"/>
      <c r="W143" s="37"/>
      <c r="X143" s="37"/>
      <c r="Y143" s="37"/>
      <c r="Z143" s="37"/>
    </row>
    <row r="144">
      <c r="A144" s="46"/>
      <c r="B144" s="48"/>
      <c r="C144" s="46"/>
      <c r="D144" s="49"/>
      <c r="E144" s="49"/>
      <c r="F144" s="49"/>
      <c r="G144" s="46"/>
      <c r="H144" s="46"/>
      <c r="I144" s="49"/>
      <c r="J144" s="49"/>
      <c r="K144" s="49"/>
      <c r="L144" s="51"/>
      <c r="M144" s="46"/>
      <c r="N144" s="49"/>
      <c r="O144" s="46"/>
      <c r="P144" s="46"/>
      <c r="Q144" s="46"/>
      <c r="R144" s="49"/>
      <c r="S144" s="49"/>
      <c r="T144" s="46"/>
      <c r="U144" s="46"/>
      <c r="V144" s="37"/>
      <c r="W144" s="37"/>
      <c r="X144" s="37"/>
      <c r="Y144" s="37"/>
      <c r="Z144" s="37"/>
    </row>
    <row r="145">
      <c r="A145" s="46"/>
      <c r="B145" s="48"/>
      <c r="C145" s="46"/>
      <c r="D145" s="49"/>
      <c r="E145" s="49"/>
      <c r="F145" s="49"/>
      <c r="G145" s="46"/>
      <c r="H145" s="46"/>
      <c r="I145" s="49"/>
      <c r="J145" s="49"/>
      <c r="K145" s="49"/>
      <c r="L145" s="51"/>
      <c r="M145" s="46"/>
      <c r="N145" s="49"/>
      <c r="O145" s="46"/>
      <c r="P145" s="46"/>
      <c r="Q145" s="46"/>
      <c r="R145" s="49"/>
      <c r="S145" s="49"/>
      <c r="T145" s="46"/>
      <c r="U145" s="46"/>
      <c r="V145" s="37"/>
      <c r="W145" s="37"/>
      <c r="X145" s="37"/>
      <c r="Y145" s="37"/>
      <c r="Z145" s="37"/>
    </row>
    <row r="146">
      <c r="A146" s="46"/>
      <c r="B146" s="48"/>
      <c r="C146" s="46"/>
      <c r="D146" s="49"/>
      <c r="E146" s="49"/>
      <c r="F146" s="49"/>
      <c r="G146" s="46"/>
      <c r="H146" s="46"/>
      <c r="I146" s="49"/>
      <c r="J146" s="49"/>
      <c r="K146" s="49"/>
      <c r="L146" s="51"/>
      <c r="M146" s="46"/>
      <c r="N146" s="49"/>
      <c r="O146" s="46"/>
      <c r="P146" s="46"/>
      <c r="Q146" s="46"/>
      <c r="R146" s="49"/>
      <c r="S146" s="49"/>
      <c r="T146" s="46"/>
      <c r="U146" s="46"/>
      <c r="V146" s="37"/>
      <c r="W146" s="37"/>
      <c r="X146" s="37"/>
      <c r="Y146" s="37"/>
      <c r="Z146" s="37"/>
    </row>
    <row r="147">
      <c r="A147" s="46"/>
      <c r="B147" s="48"/>
      <c r="C147" s="46"/>
      <c r="D147" s="49"/>
      <c r="E147" s="49"/>
      <c r="F147" s="49"/>
      <c r="G147" s="46"/>
      <c r="H147" s="46"/>
      <c r="I147" s="49"/>
      <c r="J147" s="49"/>
      <c r="K147" s="49"/>
      <c r="L147" s="51"/>
      <c r="M147" s="46"/>
      <c r="N147" s="49"/>
      <c r="O147" s="46"/>
      <c r="P147" s="46"/>
      <c r="Q147" s="46"/>
      <c r="R147" s="49"/>
      <c r="S147" s="49"/>
      <c r="T147" s="46"/>
      <c r="U147" s="46"/>
      <c r="V147" s="37"/>
      <c r="W147" s="37"/>
      <c r="X147" s="37"/>
      <c r="Y147" s="37"/>
      <c r="Z147" s="37"/>
    </row>
    <row r="148">
      <c r="A148" s="46"/>
      <c r="B148" s="48"/>
      <c r="C148" s="46"/>
      <c r="D148" s="49"/>
      <c r="E148" s="49"/>
      <c r="F148" s="49"/>
      <c r="G148" s="46"/>
      <c r="H148" s="46"/>
      <c r="I148" s="49"/>
      <c r="J148" s="49"/>
      <c r="K148" s="49"/>
      <c r="L148" s="51"/>
      <c r="M148" s="46"/>
      <c r="N148" s="49"/>
      <c r="O148" s="46"/>
      <c r="P148" s="46"/>
      <c r="Q148" s="46"/>
      <c r="R148" s="49"/>
      <c r="S148" s="49"/>
      <c r="T148" s="46"/>
      <c r="U148" s="46"/>
      <c r="V148" s="37"/>
      <c r="W148" s="37"/>
      <c r="X148" s="37"/>
      <c r="Y148" s="37"/>
      <c r="Z148" s="37"/>
    </row>
    <row r="149">
      <c r="A149" s="46"/>
      <c r="B149" s="48"/>
      <c r="C149" s="46"/>
      <c r="D149" s="49"/>
      <c r="E149" s="49"/>
      <c r="F149" s="49"/>
      <c r="G149" s="46"/>
      <c r="H149" s="46"/>
      <c r="I149" s="49"/>
      <c r="J149" s="49"/>
      <c r="K149" s="49"/>
      <c r="L149" s="51"/>
      <c r="M149" s="46"/>
      <c r="N149" s="49"/>
      <c r="O149" s="46"/>
      <c r="P149" s="46"/>
      <c r="Q149" s="46"/>
      <c r="R149" s="49"/>
      <c r="S149" s="49"/>
      <c r="T149" s="46"/>
      <c r="U149" s="46"/>
      <c r="V149" s="37"/>
      <c r="W149" s="37"/>
      <c r="X149" s="37"/>
      <c r="Y149" s="37"/>
      <c r="Z149" s="37"/>
    </row>
    <row r="150">
      <c r="A150" s="46"/>
      <c r="B150" s="48"/>
      <c r="C150" s="46"/>
      <c r="D150" s="49"/>
      <c r="E150" s="49"/>
      <c r="F150" s="49"/>
      <c r="G150" s="46"/>
      <c r="H150" s="46"/>
      <c r="I150" s="49"/>
      <c r="J150" s="49"/>
      <c r="K150" s="49"/>
      <c r="L150" s="51"/>
      <c r="M150" s="46"/>
      <c r="N150" s="49"/>
      <c r="O150" s="46"/>
      <c r="P150" s="46"/>
      <c r="Q150" s="46"/>
      <c r="R150" s="49"/>
      <c r="S150" s="49"/>
      <c r="T150" s="46"/>
      <c r="U150" s="46"/>
      <c r="V150" s="37"/>
      <c r="W150" s="37"/>
      <c r="X150" s="37"/>
      <c r="Y150" s="37"/>
      <c r="Z150" s="37"/>
    </row>
    <row r="151">
      <c r="A151" s="46"/>
      <c r="B151" s="48"/>
      <c r="C151" s="46"/>
      <c r="D151" s="49"/>
      <c r="E151" s="49"/>
      <c r="F151" s="49"/>
      <c r="G151" s="46"/>
      <c r="H151" s="46"/>
      <c r="I151" s="49"/>
      <c r="J151" s="49"/>
      <c r="K151" s="49"/>
      <c r="L151" s="51"/>
      <c r="M151" s="46"/>
      <c r="N151" s="49"/>
      <c r="O151" s="46"/>
      <c r="P151" s="46"/>
      <c r="Q151" s="46"/>
      <c r="R151" s="49"/>
      <c r="S151" s="49"/>
      <c r="T151" s="46"/>
      <c r="U151" s="46"/>
      <c r="V151" s="37"/>
      <c r="W151" s="37"/>
      <c r="X151" s="37"/>
      <c r="Y151" s="37"/>
      <c r="Z151" s="37"/>
    </row>
    <row r="152">
      <c r="A152" s="46"/>
      <c r="B152" s="48"/>
      <c r="C152" s="46"/>
      <c r="D152" s="49"/>
      <c r="E152" s="49"/>
      <c r="F152" s="49"/>
      <c r="G152" s="46"/>
      <c r="H152" s="46"/>
      <c r="I152" s="49"/>
      <c r="J152" s="49"/>
      <c r="K152" s="49"/>
      <c r="L152" s="51"/>
      <c r="M152" s="46"/>
      <c r="N152" s="49"/>
      <c r="O152" s="46"/>
      <c r="P152" s="46"/>
      <c r="Q152" s="46"/>
      <c r="R152" s="49"/>
      <c r="S152" s="49"/>
      <c r="T152" s="46"/>
      <c r="U152" s="46"/>
      <c r="V152" s="37"/>
      <c r="W152" s="37"/>
      <c r="X152" s="37"/>
      <c r="Y152" s="37"/>
      <c r="Z152" s="37"/>
    </row>
    <row r="153">
      <c r="A153" s="46"/>
      <c r="B153" s="48"/>
      <c r="C153" s="46"/>
      <c r="D153" s="49"/>
      <c r="E153" s="49"/>
      <c r="F153" s="49"/>
      <c r="G153" s="46"/>
      <c r="H153" s="46"/>
      <c r="I153" s="49"/>
      <c r="J153" s="49"/>
      <c r="K153" s="49"/>
      <c r="L153" s="51"/>
      <c r="M153" s="46"/>
      <c r="N153" s="49"/>
      <c r="O153" s="46"/>
      <c r="P153" s="46"/>
      <c r="Q153" s="46"/>
      <c r="R153" s="49"/>
      <c r="S153" s="49"/>
      <c r="T153" s="46"/>
      <c r="U153" s="46"/>
      <c r="V153" s="37"/>
      <c r="W153" s="37"/>
      <c r="X153" s="37"/>
      <c r="Y153" s="37"/>
      <c r="Z153" s="37"/>
    </row>
    <row r="154">
      <c r="A154" s="46"/>
      <c r="B154" s="48"/>
      <c r="C154" s="46"/>
      <c r="D154" s="49"/>
      <c r="E154" s="49"/>
      <c r="F154" s="49"/>
      <c r="G154" s="46"/>
      <c r="H154" s="46"/>
      <c r="I154" s="49"/>
      <c r="J154" s="49"/>
      <c r="K154" s="49"/>
      <c r="L154" s="51"/>
      <c r="M154" s="46"/>
      <c r="N154" s="49"/>
      <c r="O154" s="46"/>
      <c r="P154" s="46"/>
      <c r="Q154" s="46"/>
      <c r="R154" s="49"/>
      <c r="S154" s="49"/>
      <c r="T154" s="46"/>
      <c r="U154" s="46"/>
      <c r="V154" s="37"/>
      <c r="W154" s="37"/>
      <c r="X154" s="37"/>
      <c r="Y154" s="37"/>
      <c r="Z154" s="37"/>
    </row>
    <row r="155">
      <c r="A155" s="46"/>
      <c r="B155" s="48"/>
      <c r="C155" s="46"/>
      <c r="D155" s="49"/>
      <c r="E155" s="49"/>
      <c r="F155" s="49"/>
      <c r="G155" s="46"/>
      <c r="H155" s="46"/>
      <c r="I155" s="49"/>
      <c r="J155" s="49"/>
      <c r="K155" s="49"/>
      <c r="L155" s="51"/>
      <c r="M155" s="46"/>
      <c r="N155" s="49"/>
      <c r="O155" s="46"/>
      <c r="P155" s="46"/>
      <c r="Q155" s="46"/>
      <c r="R155" s="49"/>
      <c r="S155" s="49"/>
      <c r="T155" s="46"/>
      <c r="U155" s="46"/>
      <c r="V155" s="37"/>
      <c r="W155" s="37"/>
      <c r="X155" s="37"/>
      <c r="Y155" s="37"/>
      <c r="Z155" s="37"/>
    </row>
    <row r="156">
      <c r="A156" s="46"/>
      <c r="B156" s="48"/>
      <c r="C156" s="46"/>
      <c r="D156" s="49"/>
      <c r="E156" s="49"/>
      <c r="F156" s="49"/>
      <c r="G156" s="46"/>
      <c r="H156" s="46"/>
      <c r="I156" s="49"/>
      <c r="J156" s="49"/>
      <c r="K156" s="49"/>
      <c r="L156" s="51"/>
      <c r="M156" s="46"/>
      <c r="N156" s="49"/>
      <c r="O156" s="46"/>
      <c r="P156" s="46"/>
      <c r="Q156" s="46"/>
      <c r="R156" s="49"/>
      <c r="S156" s="49"/>
      <c r="T156" s="46"/>
      <c r="U156" s="46"/>
      <c r="V156" s="37"/>
      <c r="W156" s="37"/>
      <c r="X156" s="37"/>
      <c r="Y156" s="37"/>
      <c r="Z156" s="37"/>
    </row>
    <row r="157">
      <c r="A157" s="46"/>
      <c r="B157" s="48"/>
      <c r="C157" s="46"/>
      <c r="D157" s="49"/>
      <c r="E157" s="49"/>
      <c r="F157" s="49"/>
      <c r="G157" s="46"/>
      <c r="H157" s="46"/>
      <c r="I157" s="49"/>
      <c r="J157" s="49"/>
      <c r="K157" s="49"/>
      <c r="L157" s="51"/>
      <c r="M157" s="46"/>
      <c r="N157" s="49"/>
      <c r="O157" s="46"/>
      <c r="P157" s="46"/>
      <c r="Q157" s="46"/>
      <c r="R157" s="49"/>
      <c r="S157" s="49"/>
      <c r="T157" s="46"/>
      <c r="U157" s="46"/>
      <c r="V157" s="37"/>
      <c r="W157" s="37"/>
      <c r="X157" s="37"/>
      <c r="Y157" s="37"/>
      <c r="Z157" s="37"/>
    </row>
    <row r="158">
      <c r="A158" s="46"/>
      <c r="B158" s="48"/>
      <c r="C158" s="46"/>
      <c r="D158" s="49"/>
      <c r="E158" s="49"/>
      <c r="F158" s="49"/>
      <c r="G158" s="46"/>
      <c r="H158" s="46"/>
      <c r="I158" s="49"/>
      <c r="J158" s="49"/>
      <c r="K158" s="49"/>
      <c r="L158" s="51"/>
      <c r="M158" s="46"/>
      <c r="N158" s="49"/>
      <c r="O158" s="46"/>
      <c r="P158" s="46"/>
      <c r="Q158" s="46"/>
      <c r="R158" s="49"/>
      <c r="S158" s="49"/>
      <c r="T158" s="46"/>
      <c r="U158" s="46"/>
      <c r="V158" s="37"/>
      <c r="W158" s="37"/>
      <c r="X158" s="37"/>
      <c r="Y158" s="37"/>
      <c r="Z158" s="37"/>
    </row>
    <row r="159">
      <c r="A159" s="46"/>
      <c r="B159" s="48"/>
      <c r="C159" s="46"/>
      <c r="D159" s="49"/>
      <c r="E159" s="49"/>
      <c r="F159" s="49"/>
      <c r="G159" s="46"/>
      <c r="H159" s="46"/>
      <c r="I159" s="49"/>
      <c r="J159" s="49"/>
      <c r="K159" s="49"/>
      <c r="L159" s="51"/>
      <c r="M159" s="46"/>
      <c r="N159" s="49"/>
      <c r="O159" s="46"/>
      <c r="P159" s="46"/>
      <c r="Q159" s="46"/>
      <c r="R159" s="49"/>
      <c r="S159" s="49"/>
      <c r="T159" s="46"/>
      <c r="U159" s="46"/>
      <c r="V159" s="37"/>
      <c r="W159" s="37"/>
      <c r="X159" s="37"/>
      <c r="Y159" s="37"/>
      <c r="Z159" s="37"/>
    </row>
    <row r="160">
      <c r="A160" s="46"/>
      <c r="B160" s="48"/>
      <c r="C160" s="46"/>
      <c r="D160" s="49"/>
      <c r="E160" s="49"/>
      <c r="F160" s="49"/>
      <c r="G160" s="46"/>
      <c r="H160" s="46"/>
      <c r="I160" s="49"/>
      <c r="J160" s="49"/>
      <c r="K160" s="49"/>
      <c r="L160" s="51"/>
      <c r="M160" s="46"/>
      <c r="N160" s="49"/>
      <c r="O160" s="46"/>
      <c r="P160" s="46"/>
      <c r="Q160" s="46"/>
      <c r="R160" s="49"/>
      <c r="S160" s="49"/>
      <c r="T160" s="46"/>
      <c r="U160" s="46"/>
      <c r="V160" s="37"/>
      <c r="W160" s="37"/>
      <c r="X160" s="37"/>
      <c r="Y160" s="37"/>
      <c r="Z160" s="37"/>
    </row>
    <row r="161">
      <c r="A161" s="46"/>
      <c r="B161" s="48"/>
      <c r="C161" s="46"/>
      <c r="D161" s="49"/>
      <c r="E161" s="49"/>
      <c r="F161" s="49"/>
      <c r="G161" s="46"/>
      <c r="H161" s="46"/>
      <c r="I161" s="49"/>
      <c r="J161" s="49"/>
      <c r="K161" s="49"/>
      <c r="L161" s="51"/>
      <c r="M161" s="46"/>
      <c r="N161" s="49"/>
      <c r="O161" s="46"/>
      <c r="P161" s="46"/>
      <c r="Q161" s="46"/>
      <c r="R161" s="49"/>
      <c r="S161" s="49"/>
      <c r="T161" s="46"/>
      <c r="U161" s="46"/>
      <c r="V161" s="37"/>
      <c r="W161" s="37"/>
      <c r="X161" s="37"/>
      <c r="Y161" s="37"/>
      <c r="Z161" s="37"/>
    </row>
    <row r="162">
      <c r="A162" s="46"/>
      <c r="B162" s="48"/>
      <c r="C162" s="46"/>
      <c r="D162" s="49"/>
      <c r="E162" s="49"/>
      <c r="F162" s="49"/>
      <c r="G162" s="46"/>
      <c r="H162" s="46"/>
      <c r="I162" s="49"/>
      <c r="J162" s="49"/>
      <c r="K162" s="49"/>
      <c r="L162" s="51"/>
      <c r="M162" s="46"/>
      <c r="N162" s="49"/>
      <c r="O162" s="46"/>
      <c r="P162" s="46"/>
      <c r="Q162" s="46"/>
      <c r="R162" s="49"/>
      <c r="S162" s="49"/>
      <c r="T162" s="46"/>
      <c r="U162" s="46"/>
      <c r="V162" s="37"/>
      <c r="W162" s="37"/>
      <c r="X162" s="37"/>
      <c r="Y162" s="37"/>
      <c r="Z162" s="37"/>
    </row>
    <row r="163">
      <c r="A163" s="46"/>
      <c r="B163" s="48"/>
      <c r="C163" s="46"/>
      <c r="D163" s="49"/>
      <c r="E163" s="49"/>
      <c r="F163" s="49"/>
      <c r="G163" s="46"/>
      <c r="H163" s="46"/>
      <c r="I163" s="49"/>
      <c r="J163" s="49"/>
      <c r="K163" s="49"/>
      <c r="L163" s="51"/>
      <c r="M163" s="46"/>
      <c r="N163" s="49"/>
      <c r="O163" s="46"/>
      <c r="P163" s="46"/>
      <c r="Q163" s="46"/>
      <c r="R163" s="49"/>
      <c r="S163" s="49"/>
      <c r="T163" s="46"/>
      <c r="U163" s="46"/>
      <c r="V163" s="37"/>
      <c r="W163" s="37"/>
      <c r="X163" s="37"/>
      <c r="Y163" s="37"/>
      <c r="Z163" s="37"/>
    </row>
    <row r="164">
      <c r="A164" s="46"/>
      <c r="B164" s="48"/>
      <c r="C164" s="46"/>
      <c r="D164" s="49"/>
      <c r="E164" s="49"/>
      <c r="F164" s="49"/>
      <c r="G164" s="46"/>
      <c r="H164" s="46"/>
      <c r="I164" s="49"/>
      <c r="J164" s="49"/>
      <c r="K164" s="49"/>
      <c r="L164" s="51"/>
      <c r="M164" s="46"/>
      <c r="N164" s="49"/>
      <c r="O164" s="46"/>
      <c r="P164" s="46"/>
      <c r="Q164" s="46"/>
      <c r="R164" s="49"/>
      <c r="S164" s="49"/>
      <c r="T164" s="46"/>
      <c r="U164" s="46"/>
      <c r="V164" s="37"/>
      <c r="W164" s="37"/>
      <c r="X164" s="37"/>
      <c r="Y164" s="37"/>
      <c r="Z164" s="37"/>
    </row>
    <row r="165">
      <c r="A165" s="46"/>
      <c r="B165" s="48"/>
      <c r="C165" s="46"/>
      <c r="D165" s="49"/>
      <c r="E165" s="49"/>
      <c r="F165" s="49"/>
      <c r="G165" s="46"/>
      <c r="H165" s="46"/>
      <c r="I165" s="49"/>
      <c r="J165" s="49"/>
      <c r="K165" s="49"/>
      <c r="L165" s="51"/>
      <c r="M165" s="46"/>
      <c r="N165" s="49"/>
      <c r="O165" s="46"/>
      <c r="P165" s="46"/>
      <c r="Q165" s="46"/>
      <c r="R165" s="49"/>
      <c r="S165" s="49"/>
      <c r="T165" s="46"/>
      <c r="U165" s="46"/>
      <c r="V165" s="37"/>
      <c r="W165" s="37"/>
      <c r="X165" s="37"/>
      <c r="Y165" s="37"/>
      <c r="Z165" s="37"/>
    </row>
    <row r="166">
      <c r="A166" s="46"/>
      <c r="B166" s="48"/>
      <c r="C166" s="46"/>
      <c r="D166" s="49"/>
      <c r="E166" s="49"/>
      <c r="F166" s="49"/>
      <c r="G166" s="46"/>
      <c r="H166" s="46"/>
      <c r="I166" s="49"/>
      <c r="J166" s="49"/>
      <c r="K166" s="49"/>
      <c r="L166" s="51"/>
      <c r="M166" s="46"/>
      <c r="N166" s="49"/>
      <c r="O166" s="46"/>
      <c r="P166" s="46"/>
      <c r="Q166" s="46"/>
      <c r="R166" s="49"/>
      <c r="S166" s="49"/>
      <c r="T166" s="46"/>
      <c r="U166" s="46"/>
      <c r="V166" s="37"/>
      <c r="W166" s="37"/>
      <c r="X166" s="37"/>
      <c r="Y166" s="37"/>
      <c r="Z166" s="37"/>
    </row>
    <row r="167">
      <c r="A167" s="46"/>
      <c r="B167" s="48"/>
      <c r="C167" s="46"/>
      <c r="D167" s="49"/>
      <c r="E167" s="49"/>
      <c r="F167" s="49"/>
      <c r="G167" s="46"/>
      <c r="H167" s="46"/>
      <c r="I167" s="49"/>
      <c r="J167" s="49"/>
      <c r="K167" s="49"/>
      <c r="L167" s="51"/>
      <c r="M167" s="46"/>
      <c r="N167" s="49"/>
      <c r="O167" s="46"/>
      <c r="P167" s="46"/>
      <c r="Q167" s="46"/>
      <c r="R167" s="49"/>
      <c r="S167" s="49"/>
      <c r="T167" s="46"/>
      <c r="U167" s="46"/>
      <c r="V167" s="37"/>
      <c r="W167" s="37"/>
      <c r="X167" s="37"/>
      <c r="Y167" s="37"/>
      <c r="Z167" s="37"/>
    </row>
    <row r="168">
      <c r="A168" s="46"/>
      <c r="B168" s="48"/>
      <c r="C168" s="46"/>
      <c r="D168" s="49"/>
      <c r="E168" s="49"/>
      <c r="F168" s="49"/>
      <c r="G168" s="46"/>
      <c r="H168" s="46"/>
      <c r="I168" s="49"/>
      <c r="J168" s="49"/>
      <c r="K168" s="49"/>
      <c r="L168" s="51"/>
      <c r="M168" s="46"/>
      <c r="N168" s="49"/>
      <c r="O168" s="46"/>
      <c r="P168" s="46"/>
      <c r="Q168" s="46"/>
      <c r="R168" s="49"/>
      <c r="S168" s="49"/>
      <c r="T168" s="46"/>
      <c r="U168" s="46"/>
      <c r="V168" s="37"/>
      <c r="W168" s="37"/>
      <c r="X168" s="37"/>
      <c r="Y168" s="37"/>
      <c r="Z168" s="37"/>
    </row>
    <row r="169">
      <c r="A169" s="46"/>
      <c r="B169" s="48"/>
      <c r="C169" s="46"/>
      <c r="D169" s="49"/>
      <c r="E169" s="49"/>
      <c r="F169" s="49"/>
      <c r="G169" s="46"/>
      <c r="H169" s="46"/>
      <c r="I169" s="49"/>
      <c r="J169" s="49"/>
      <c r="K169" s="49"/>
      <c r="L169" s="51"/>
      <c r="M169" s="46"/>
      <c r="N169" s="49"/>
      <c r="O169" s="46"/>
      <c r="P169" s="46"/>
      <c r="Q169" s="46"/>
      <c r="R169" s="49"/>
      <c r="S169" s="49"/>
      <c r="T169" s="46"/>
      <c r="U169" s="46"/>
      <c r="V169" s="37"/>
      <c r="W169" s="37"/>
      <c r="X169" s="37"/>
      <c r="Y169" s="37"/>
      <c r="Z169" s="37"/>
    </row>
    <row r="170">
      <c r="A170" s="46"/>
      <c r="B170" s="48"/>
      <c r="C170" s="46"/>
      <c r="D170" s="49"/>
      <c r="E170" s="49"/>
      <c r="F170" s="49"/>
      <c r="G170" s="46"/>
      <c r="H170" s="46"/>
      <c r="I170" s="49"/>
      <c r="J170" s="49"/>
      <c r="K170" s="49"/>
      <c r="L170" s="51"/>
      <c r="M170" s="46"/>
      <c r="N170" s="49"/>
      <c r="O170" s="46"/>
      <c r="P170" s="46"/>
      <c r="Q170" s="46"/>
      <c r="R170" s="49"/>
      <c r="S170" s="49"/>
      <c r="T170" s="46"/>
      <c r="U170" s="46"/>
      <c r="V170" s="37"/>
      <c r="W170" s="37"/>
      <c r="X170" s="37"/>
      <c r="Y170" s="37"/>
      <c r="Z170" s="37"/>
    </row>
    <row r="171">
      <c r="A171" s="46"/>
      <c r="B171" s="48"/>
      <c r="C171" s="46"/>
      <c r="D171" s="49"/>
      <c r="E171" s="49"/>
      <c r="F171" s="49"/>
      <c r="G171" s="46"/>
      <c r="H171" s="46"/>
      <c r="I171" s="49"/>
      <c r="J171" s="49"/>
      <c r="K171" s="49"/>
      <c r="L171" s="51"/>
      <c r="M171" s="46"/>
      <c r="N171" s="49"/>
      <c r="O171" s="46"/>
      <c r="P171" s="46"/>
      <c r="Q171" s="46"/>
      <c r="R171" s="49"/>
      <c r="S171" s="49"/>
      <c r="T171" s="46"/>
      <c r="U171" s="46"/>
      <c r="V171" s="37"/>
      <c r="W171" s="37"/>
      <c r="X171" s="37"/>
      <c r="Y171" s="37"/>
      <c r="Z171" s="37"/>
    </row>
    <row r="172">
      <c r="A172" s="46"/>
      <c r="B172" s="48"/>
      <c r="C172" s="46"/>
      <c r="D172" s="49"/>
      <c r="E172" s="49"/>
      <c r="F172" s="49"/>
      <c r="G172" s="46"/>
      <c r="H172" s="46"/>
      <c r="I172" s="49"/>
      <c r="J172" s="49"/>
      <c r="K172" s="49"/>
      <c r="L172" s="51"/>
      <c r="M172" s="46"/>
      <c r="N172" s="49"/>
      <c r="O172" s="46"/>
      <c r="P172" s="46"/>
      <c r="Q172" s="46"/>
      <c r="R172" s="49"/>
      <c r="S172" s="49"/>
      <c r="T172" s="46"/>
      <c r="U172" s="46"/>
      <c r="V172" s="37"/>
      <c r="W172" s="37"/>
      <c r="X172" s="37"/>
      <c r="Y172" s="37"/>
      <c r="Z172" s="37"/>
    </row>
    <row r="173">
      <c r="A173" s="46"/>
      <c r="B173" s="48"/>
      <c r="C173" s="46"/>
      <c r="D173" s="49"/>
      <c r="E173" s="49"/>
      <c r="F173" s="49"/>
      <c r="G173" s="46"/>
      <c r="H173" s="46"/>
      <c r="I173" s="49"/>
      <c r="J173" s="49"/>
      <c r="K173" s="49"/>
      <c r="L173" s="51"/>
      <c r="M173" s="46"/>
      <c r="N173" s="49"/>
      <c r="O173" s="46"/>
      <c r="P173" s="46"/>
      <c r="Q173" s="46"/>
      <c r="R173" s="49"/>
      <c r="S173" s="49"/>
      <c r="T173" s="46"/>
      <c r="U173" s="46"/>
      <c r="V173" s="37"/>
      <c r="W173" s="37"/>
      <c r="X173" s="37"/>
      <c r="Y173" s="37"/>
      <c r="Z173" s="37"/>
    </row>
    <row r="174">
      <c r="A174" s="46"/>
      <c r="B174" s="48"/>
      <c r="C174" s="46"/>
      <c r="D174" s="49"/>
      <c r="E174" s="49"/>
      <c r="F174" s="49"/>
      <c r="G174" s="46"/>
      <c r="H174" s="46"/>
      <c r="I174" s="49"/>
      <c r="J174" s="49"/>
      <c r="K174" s="49"/>
      <c r="L174" s="51"/>
      <c r="M174" s="46"/>
      <c r="N174" s="49"/>
      <c r="O174" s="46"/>
      <c r="P174" s="46"/>
      <c r="Q174" s="46"/>
      <c r="R174" s="49"/>
      <c r="S174" s="49"/>
      <c r="T174" s="46"/>
      <c r="U174" s="46"/>
      <c r="V174" s="37"/>
      <c r="W174" s="37"/>
      <c r="X174" s="37"/>
      <c r="Y174" s="37"/>
      <c r="Z174" s="37"/>
    </row>
    <row r="175">
      <c r="A175" s="46"/>
      <c r="B175" s="48"/>
      <c r="C175" s="46"/>
      <c r="D175" s="49"/>
      <c r="E175" s="49"/>
      <c r="F175" s="49"/>
      <c r="G175" s="46"/>
      <c r="H175" s="46"/>
      <c r="I175" s="49"/>
      <c r="J175" s="49"/>
      <c r="K175" s="49"/>
      <c r="L175" s="51"/>
      <c r="M175" s="46"/>
      <c r="N175" s="49"/>
      <c r="O175" s="46"/>
      <c r="P175" s="46"/>
      <c r="Q175" s="46"/>
      <c r="R175" s="49"/>
      <c r="S175" s="49"/>
      <c r="T175" s="46"/>
      <c r="U175" s="46"/>
      <c r="V175" s="37"/>
      <c r="W175" s="37"/>
      <c r="X175" s="37"/>
      <c r="Y175" s="37"/>
      <c r="Z175" s="37"/>
    </row>
    <row r="176">
      <c r="A176" s="46"/>
      <c r="B176" s="48"/>
      <c r="C176" s="46"/>
      <c r="D176" s="49"/>
      <c r="E176" s="49"/>
      <c r="F176" s="49"/>
      <c r="G176" s="46"/>
      <c r="H176" s="46"/>
      <c r="I176" s="49"/>
      <c r="J176" s="49"/>
      <c r="K176" s="49"/>
      <c r="L176" s="51"/>
      <c r="M176" s="46"/>
      <c r="N176" s="49"/>
      <c r="O176" s="46"/>
      <c r="P176" s="46"/>
      <c r="Q176" s="46"/>
      <c r="R176" s="49"/>
      <c r="S176" s="49"/>
      <c r="T176" s="46"/>
      <c r="U176" s="46"/>
      <c r="V176" s="37"/>
      <c r="W176" s="37"/>
      <c r="X176" s="37"/>
      <c r="Y176" s="37"/>
      <c r="Z176" s="37"/>
    </row>
    <row r="177">
      <c r="A177" s="46"/>
      <c r="B177" s="48"/>
      <c r="C177" s="46"/>
      <c r="D177" s="49"/>
      <c r="E177" s="49"/>
      <c r="F177" s="49"/>
      <c r="G177" s="46"/>
      <c r="H177" s="46"/>
      <c r="I177" s="49"/>
      <c r="J177" s="49"/>
      <c r="K177" s="49"/>
      <c r="L177" s="51"/>
      <c r="M177" s="46"/>
      <c r="N177" s="49"/>
      <c r="O177" s="46"/>
      <c r="P177" s="46"/>
      <c r="Q177" s="46"/>
      <c r="R177" s="49"/>
      <c r="S177" s="49"/>
      <c r="T177" s="46"/>
      <c r="U177" s="46"/>
      <c r="V177" s="37"/>
      <c r="W177" s="37"/>
      <c r="X177" s="37"/>
      <c r="Y177" s="37"/>
      <c r="Z177" s="37"/>
    </row>
    <row r="178">
      <c r="A178" s="46"/>
      <c r="B178" s="48"/>
      <c r="C178" s="46"/>
      <c r="D178" s="49"/>
      <c r="E178" s="49"/>
      <c r="F178" s="49"/>
      <c r="G178" s="46"/>
      <c r="H178" s="46"/>
      <c r="I178" s="49"/>
      <c r="J178" s="49"/>
      <c r="K178" s="49"/>
      <c r="L178" s="51"/>
      <c r="M178" s="46"/>
      <c r="N178" s="49"/>
      <c r="O178" s="46"/>
      <c r="P178" s="46"/>
      <c r="Q178" s="46"/>
      <c r="R178" s="49"/>
      <c r="S178" s="49"/>
      <c r="T178" s="46"/>
      <c r="U178" s="46"/>
      <c r="V178" s="37"/>
      <c r="W178" s="37"/>
      <c r="X178" s="37"/>
      <c r="Y178" s="37"/>
      <c r="Z178" s="37"/>
    </row>
    <row r="179">
      <c r="A179" s="46"/>
      <c r="B179" s="48"/>
      <c r="C179" s="46"/>
      <c r="D179" s="49"/>
      <c r="E179" s="49"/>
      <c r="F179" s="49"/>
      <c r="G179" s="46"/>
      <c r="H179" s="46"/>
      <c r="I179" s="49"/>
      <c r="J179" s="49"/>
      <c r="K179" s="49"/>
      <c r="L179" s="51"/>
      <c r="M179" s="46"/>
      <c r="N179" s="49"/>
      <c r="O179" s="46"/>
      <c r="P179" s="46"/>
      <c r="Q179" s="46"/>
      <c r="R179" s="49"/>
      <c r="S179" s="49"/>
      <c r="T179" s="46"/>
      <c r="U179" s="46"/>
      <c r="V179" s="37"/>
      <c r="W179" s="37"/>
      <c r="X179" s="37"/>
      <c r="Y179" s="37"/>
      <c r="Z179" s="37"/>
    </row>
    <row r="180">
      <c r="A180" s="46"/>
      <c r="B180" s="48"/>
      <c r="C180" s="46"/>
      <c r="D180" s="49"/>
      <c r="E180" s="49"/>
      <c r="F180" s="49"/>
      <c r="G180" s="46"/>
      <c r="H180" s="46"/>
      <c r="I180" s="49"/>
      <c r="J180" s="49"/>
      <c r="K180" s="49"/>
      <c r="L180" s="51"/>
      <c r="M180" s="46"/>
      <c r="N180" s="49"/>
      <c r="O180" s="46"/>
      <c r="P180" s="46"/>
      <c r="Q180" s="46"/>
      <c r="R180" s="49"/>
      <c r="S180" s="49"/>
      <c r="T180" s="46"/>
      <c r="U180" s="46"/>
      <c r="V180" s="37"/>
      <c r="W180" s="37"/>
      <c r="X180" s="37"/>
      <c r="Y180" s="37"/>
      <c r="Z180" s="37"/>
    </row>
    <row r="181">
      <c r="A181" s="46"/>
      <c r="B181" s="48"/>
      <c r="C181" s="46"/>
      <c r="D181" s="49"/>
      <c r="E181" s="49"/>
      <c r="F181" s="49"/>
      <c r="G181" s="46"/>
      <c r="H181" s="46"/>
      <c r="I181" s="49"/>
      <c r="J181" s="49"/>
      <c r="K181" s="49"/>
      <c r="L181" s="51"/>
      <c r="M181" s="46"/>
      <c r="N181" s="49"/>
      <c r="O181" s="46"/>
      <c r="P181" s="46"/>
      <c r="Q181" s="46"/>
      <c r="R181" s="49"/>
      <c r="S181" s="49"/>
      <c r="T181" s="46"/>
      <c r="U181" s="46"/>
      <c r="V181" s="37"/>
      <c r="W181" s="37"/>
      <c r="X181" s="37"/>
      <c r="Y181" s="37"/>
      <c r="Z181" s="37"/>
    </row>
    <row r="182">
      <c r="A182" s="46"/>
      <c r="B182" s="48"/>
      <c r="C182" s="46"/>
      <c r="D182" s="49"/>
      <c r="E182" s="49"/>
      <c r="F182" s="49"/>
      <c r="G182" s="46"/>
      <c r="H182" s="46"/>
      <c r="I182" s="49"/>
      <c r="J182" s="49"/>
      <c r="K182" s="49"/>
      <c r="L182" s="51"/>
      <c r="M182" s="46"/>
      <c r="N182" s="49"/>
      <c r="O182" s="46"/>
      <c r="P182" s="46"/>
      <c r="Q182" s="46"/>
      <c r="R182" s="49"/>
      <c r="S182" s="49"/>
      <c r="T182" s="46"/>
      <c r="U182" s="46"/>
      <c r="V182" s="37"/>
      <c r="W182" s="37"/>
      <c r="X182" s="37"/>
      <c r="Y182" s="37"/>
      <c r="Z182" s="37"/>
    </row>
    <row r="183">
      <c r="A183" s="46"/>
      <c r="B183" s="48"/>
      <c r="C183" s="46"/>
      <c r="D183" s="49"/>
      <c r="E183" s="49"/>
      <c r="F183" s="49"/>
      <c r="G183" s="46"/>
      <c r="H183" s="46"/>
      <c r="I183" s="49"/>
      <c r="J183" s="49"/>
      <c r="K183" s="49"/>
      <c r="L183" s="51"/>
      <c r="M183" s="46"/>
      <c r="N183" s="49"/>
      <c r="O183" s="46"/>
      <c r="P183" s="46"/>
      <c r="Q183" s="46"/>
      <c r="R183" s="49"/>
      <c r="S183" s="49"/>
      <c r="T183" s="46"/>
      <c r="U183" s="46"/>
      <c r="V183" s="37"/>
      <c r="W183" s="37"/>
      <c r="X183" s="37"/>
      <c r="Y183" s="37"/>
      <c r="Z183" s="37"/>
    </row>
    <row r="184">
      <c r="A184" s="46"/>
      <c r="B184" s="48"/>
      <c r="C184" s="46"/>
      <c r="D184" s="49"/>
      <c r="E184" s="49"/>
      <c r="F184" s="49"/>
      <c r="G184" s="46"/>
      <c r="H184" s="46"/>
      <c r="I184" s="49"/>
      <c r="J184" s="49"/>
      <c r="K184" s="49"/>
      <c r="L184" s="51"/>
      <c r="M184" s="46"/>
      <c r="N184" s="49"/>
      <c r="O184" s="46"/>
      <c r="P184" s="46"/>
      <c r="Q184" s="46"/>
      <c r="R184" s="49"/>
      <c r="S184" s="49"/>
      <c r="T184" s="46"/>
      <c r="U184" s="46"/>
      <c r="V184" s="37"/>
      <c r="W184" s="37"/>
      <c r="X184" s="37"/>
      <c r="Y184" s="37"/>
      <c r="Z184" s="37"/>
    </row>
    <row r="185">
      <c r="A185" s="46"/>
      <c r="B185" s="48"/>
      <c r="C185" s="46"/>
      <c r="D185" s="49"/>
      <c r="E185" s="49"/>
      <c r="F185" s="49"/>
      <c r="G185" s="46"/>
      <c r="H185" s="46"/>
      <c r="I185" s="49"/>
      <c r="J185" s="49"/>
      <c r="K185" s="49"/>
      <c r="L185" s="51"/>
      <c r="M185" s="46"/>
      <c r="N185" s="49"/>
      <c r="O185" s="46"/>
      <c r="P185" s="46"/>
      <c r="Q185" s="46"/>
      <c r="R185" s="49"/>
      <c r="S185" s="49"/>
      <c r="T185" s="46"/>
      <c r="U185" s="46"/>
      <c r="V185" s="37"/>
      <c r="W185" s="37"/>
      <c r="X185" s="37"/>
      <c r="Y185" s="37"/>
      <c r="Z185" s="37"/>
    </row>
    <row r="186">
      <c r="A186" s="46"/>
      <c r="B186" s="48"/>
      <c r="C186" s="46"/>
      <c r="D186" s="49"/>
      <c r="E186" s="49"/>
      <c r="F186" s="49"/>
      <c r="G186" s="46"/>
      <c r="H186" s="46"/>
      <c r="I186" s="49"/>
      <c r="J186" s="49"/>
      <c r="K186" s="49"/>
      <c r="L186" s="51"/>
      <c r="M186" s="46"/>
      <c r="N186" s="49"/>
      <c r="O186" s="46"/>
      <c r="P186" s="46"/>
      <c r="Q186" s="46"/>
      <c r="R186" s="49"/>
      <c r="S186" s="49"/>
      <c r="T186" s="46"/>
      <c r="U186" s="46"/>
      <c r="V186" s="37"/>
      <c r="W186" s="37"/>
      <c r="X186" s="37"/>
      <c r="Y186" s="37"/>
      <c r="Z186" s="37"/>
    </row>
    <row r="187">
      <c r="A187" s="46"/>
      <c r="B187" s="48"/>
      <c r="C187" s="46"/>
      <c r="D187" s="49"/>
      <c r="E187" s="49"/>
      <c r="F187" s="49"/>
      <c r="G187" s="46"/>
      <c r="H187" s="46"/>
      <c r="I187" s="49"/>
      <c r="J187" s="49"/>
      <c r="K187" s="49"/>
      <c r="L187" s="51"/>
      <c r="M187" s="46"/>
      <c r="N187" s="49"/>
      <c r="O187" s="46"/>
      <c r="P187" s="46"/>
      <c r="Q187" s="46"/>
      <c r="R187" s="49"/>
      <c r="S187" s="49"/>
      <c r="T187" s="46"/>
      <c r="U187" s="46"/>
      <c r="V187" s="37"/>
      <c r="W187" s="37"/>
      <c r="X187" s="37"/>
      <c r="Y187" s="37"/>
      <c r="Z187" s="37"/>
    </row>
    <row r="188">
      <c r="A188" s="46"/>
      <c r="B188" s="48"/>
      <c r="C188" s="46"/>
      <c r="D188" s="49"/>
      <c r="E188" s="49"/>
      <c r="F188" s="49"/>
      <c r="G188" s="46"/>
      <c r="H188" s="46"/>
      <c r="I188" s="49"/>
      <c r="J188" s="49"/>
      <c r="K188" s="49"/>
      <c r="L188" s="51"/>
      <c r="M188" s="46"/>
      <c r="N188" s="49"/>
      <c r="O188" s="46"/>
      <c r="P188" s="46"/>
      <c r="Q188" s="46"/>
      <c r="R188" s="49"/>
      <c r="S188" s="49"/>
      <c r="T188" s="46"/>
      <c r="U188" s="46"/>
      <c r="V188" s="37"/>
      <c r="W188" s="37"/>
      <c r="X188" s="37"/>
      <c r="Y188" s="37"/>
      <c r="Z188" s="37"/>
    </row>
    <row r="189">
      <c r="A189" s="46"/>
      <c r="B189" s="48"/>
      <c r="C189" s="46"/>
      <c r="D189" s="49"/>
      <c r="E189" s="49"/>
      <c r="F189" s="49"/>
      <c r="G189" s="46"/>
      <c r="H189" s="46"/>
      <c r="I189" s="49"/>
      <c r="J189" s="49"/>
      <c r="K189" s="49"/>
      <c r="L189" s="51"/>
      <c r="M189" s="46"/>
      <c r="N189" s="49"/>
      <c r="O189" s="46"/>
      <c r="P189" s="46"/>
      <c r="Q189" s="46"/>
      <c r="R189" s="49"/>
      <c r="S189" s="49"/>
      <c r="T189" s="46"/>
      <c r="U189" s="46"/>
      <c r="V189" s="37"/>
      <c r="W189" s="37"/>
      <c r="X189" s="37"/>
      <c r="Y189" s="37"/>
      <c r="Z189" s="37"/>
    </row>
    <row r="190">
      <c r="A190" s="46"/>
      <c r="B190" s="48"/>
      <c r="C190" s="46"/>
      <c r="D190" s="49"/>
      <c r="E190" s="49"/>
      <c r="F190" s="49"/>
      <c r="G190" s="46"/>
      <c r="H190" s="46"/>
      <c r="I190" s="49"/>
      <c r="J190" s="49"/>
      <c r="K190" s="49"/>
      <c r="L190" s="51"/>
      <c r="M190" s="46"/>
      <c r="N190" s="49"/>
      <c r="O190" s="46"/>
      <c r="P190" s="46"/>
      <c r="Q190" s="46"/>
      <c r="R190" s="49"/>
      <c r="S190" s="49"/>
      <c r="T190" s="46"/>
      <c r="U190" s="46"/>
      <c r="V190" s="37"/>
      <c r="W190" s="37"/>
      <c r="X190" s="37"/>
      <c r="Y190" s="37"/>
      <c r="Z190" s="37"/>
    </row>
    <row r="191">
      <c r="A191" s="46"/>
      <c r="B191" s="48"/>
      <c r="C191" s="46"/>
      <c r="D191" s="49"/>
      <c r="E191" s="49"/>
      <c r="F191" s="49"/>
      <c r="G191" s="46"/>
      <c r="H191" s="46"/>
      <c r="I191" s="49"/>
      <c r="J191" s="49"/>
      <c r="K191" s="49"/>
      <c r="L191" s="51"/>
      <c r="M191" s="46"/>
      <c r="N191" s="49"/>
      <c r="O191" s="46"/>
      <c r="P191" s="46"/>
      <c r="Q191" s="46"/>
      <c r="R191" s="49"/>
      <c r="S191" s="49"/>
      <c r="T191" s="46"/>
      <c r="U191" s="46"/>
      <c r="V191" s="37"/>
      <c r="W191" s="37"/>
      <c r="X191" s="37"/>
      <c r="Y191" s="37"/>
      <c r="Z191" s="37"/>
    </row>
    <row r="192">
      <c r="A192" s="46"/>
      <c r="B192" s="48"/>
      <c r="C192" s="46"/>
      <c r="D192" s="49"/>
      <c r="E192" s="49"/>
      <c r="F192" s="49"/>
      <c r="G192" s="46"/>
      <c r="H192" s="46"/>
      <c r="I192" s="49"/>
      <c r="J192" s="49"/>
      <c r="K192" s="49"/>
      <c r="L192" s="51"/>
      <c r="M192" s="46"/>
      <c r="N192" s="49"/>
      <c r="O192" s="46"/>
      <c r="P192" s="46"/>
      <c r="Q192" s="46"/>
      <c r="R192" s="49"/>
      <c r="S192" s="49"/>
      <c r="T192" s="46"/>
      <c r="U192" s="46"/>
      <c r="V192" s="37"/>
      <c r="W192" s="37"/>
      <c r="X192" s="37"/>
      <c r="Y192" s="37"/>
      <c r="Z192" s="37"/>
    </row>
    <row r="193">
      <c r="A193" s="46"/>
      <c r="B193" s="48"/>
      <c r="C193" s="46"/>
      <c r="D193" s="49"/>
      <c r="E193" s="49"/>
      <c r="F193" s="49"/>
      <c r="G193" s="46"/>
      <c r="H193" s="46"/>
      <c r="I193" s="49"/>
      <c r="J193" s="49"/>
      <c r="K193" s="49"/>
      <c r="L193" s="51"/>
      <c r="M193" s="46"/>
      <c r="N193" s="49"/>
      <c r="O193" s="46"/>
      <c r="P193" s="46"/>
      <c r="Q193" s="46"/>
      <c r="R193" s="49"/>
      <c r="S193" s="49"/>
      <c r="T193" s="46"/>
      <c r="U193" s="46"/>
      <c r="V193" s="37"/>
      <c r="W193" s="37"/>
      <c r="X193" s="37"/>
      <c r="Y193" s="37"/>
      <c r="Z193" s="37"/>
    </row>
    <row r="194">
      <c r="A194" s="46"/>
      <c r="B194" s="48"/>
      <c r="C194" s="46"/>
      <c r="D194" s="49"/>
      <c r="E194" s="49"/>
      <c r="F194" s="49"/>
      <c r="G194" s="46"/>
      <c r="H194" s="46"/>
      <c r="I194" s="49"/>
      <c r="J194" s="49"/>
      <c r="K194" s="49"/>
      <c r="L194" s="51"/>
      <c r="M194" s="46"/>
      <c r="N194" s="49"/>
      <c r="O194" s="46"/>
      <c r="P194" s="46"/>
      <c r="Q194" s="46"/>
      <c r="R194" s="49"/>
      <c r="S194" s="49"/>
      <c r="T194" s="46"/>
      <c r="U194" s="46"/>
      <c r="V194" s="37"/>
      <c r="W194" s="37"/>
      <c r="X194" s="37"/>
      <c r="Y194" s="37"/>
      <c r="Z194" s="37"/>
    </row>
    <row r="195">
      <c r="A195" s="46"/>
      <c r="B195" s="48"/>
      <c r="C195" s="46"/>
      <c r="D195" s="49"/>
      <c r="E195" s="49"/>
      <c r="F195" s="49"/>
      <c r="G195" s="46"/>
      <c r="H195" s="46"/>
      <c r="I195" s="49"/>
      <c r="J195" s="49"/>
      <c r="K195" s="49"/>
      <c r="L195" s="51"/>
      <c r="M195" s="46"/>
      <c r="N195" s="49"/>
      <c r="O195" s="46"/>
      <c r="P195" s="46"/>
      <c r="Q195" s="46"/>
      <c r="R195" s="49"/>
      <c r="S195" s="49"/>
      <c r="T195" s="46"/>
      <c r="U195" s="46"/>
      <c r="V195" s="37"/>
      <c r="W195" s="37"/>
      <c r="X195" s="37"/>
      <c r="Y195" s="37"/>
      <c r="Z195" s="37"/>
    </row>
    <row r="196">
      <c r="A196" s="46"/>
      <c r="B196" s="48"/>
      <c r="C196" s="46"/>
      <c r="D196" s="49"/>
      <c r="E196" s="49"/>
      <c r="F196" s="49"/>
      <c r="G196" s="46"/>
      <c r="H196" s="46"/>
      <c r="I196" s="49"/>
      <c r="J196" s="49"/>
      <c r="K196" s="49"/>
      <c r="L196" s="51"/>
      <c r="M196" s="46"/>
      <c r="N196" s="49"/>
      <c r="O196" s="46"/>
      <c r="P196" s="46"/>
      <c r="Q196" s="46"/>
      <c r="R196" s="49"/>
      <c r="S196" s="49"/>
      <c r="T196" s="46"/>
      <c r="U196" s="46"/>
      <c r="V196" s="37"/>
      <c r="W196" s="37"/>
      <c r="X196" s="37"/>
      <c r="Y196" s="37"/>
      <c r="Z196" s="37"/>
    </row>
    <row r="197">
      <c r="A197" s="46"/>
      <c r="B197" s="48"/>
      <c r="C197" s="46"/>
      <c r="D197" s="49"/>
      <c r="E197" s="49"/>
      <c r="F197" s="49"/>
      <c r="G197" s="46"/>
      <c r="H197" s="46"/>
      <c r="I197" s="49"/>
      <c r="J197" s="49"/>
      <c r="K197" s="49"/>
      <c r="L197" s="51"/>
      <c r="M197" s="46"/>
      <c r="N197" s="49"/>
      <c r="O197" s="46"/>
      <c r="P197" s="46"/>
      <c r="Q197" s="46"/>
      <c r="R197" s="49"/>
      <c r="S197" s="49"/>
      <c r="T197" s="46"/>
      <c r="U197" s="46"/>
      <c r="V197" s="37"/>
      <c r="W197" s="37"/>
      <c r="X197" s="37"/>
      <c r="Y197" s="37"/>
      <c r="Z197" s="37"/>
    </row>
    <row r="198">
      <c r="A198" s="46"/>
      <c r="B198" s="48"/>
      <c r="C198" s="46"/>
      <c r="D198" s="49"/>
      <c r="E198" s="49"/>
      <c r="F198" s="49"/>
      <c r="G198" s="46"/>
      <c r="H198" s="46"/>
      <c r="I198" s="49"/>
      <c r="J198" s="49"/>
      <c r="K198" s="49"/>
      <c r="L198" s="51"/>
      <c r="M198" s="46"/>
      <c r="N198" s="49"/>
      <c r="O198" s="46"/>
      <c r="P198" s="46"/>
      <c r="Q198" s="46"/>
      <c r="R198" s="49"/>
      <c r="S198" s="49"/>
      <c r="T198" s="46"/>
      <c r="U198" s="46"/>
      <c r="V198" s="37"/>
      <c r="W198" s="37"/>
      <c r="X198" s="37"/>
      <c r="Y198" s="37"/>
      <c r="Z198" s="37"/>
    </row>
    <row r="199">
      <c r="A199" s="46"/>
      <c r="B199" s="48"/>
      <c r="C199" s="46"/>
      <c r="D199" s="49"/>
      <c r="E199" s="49"/>
      <c r="F199" s="49"/>
      <c r="G199" s="46"/>
      <c r="H199" s="46"/>
      <c r="I199" s="49"/>
      <c r="J199" s="49"/>
      <c r="K199" s="49"/>
      <c r="L199" s="51"/>
      <c r="M199" s="46"/>
      <c r="N199" s="49"/>
      <c r="O199" s="46"/>
      <c r="P199" s="46"/>
      <c r="Q199" s="46"/>
      <c r="R199" s="49"/>
      <c r="S199" s="49"/>
      <c r="T199" s="46"/>
      <c r="U199" s="46"/>
      <c r="V199" s="37"/>
      <c r="W199" s="37"/>
      <c r="X199" s="37"/>
      <c r="Y199" s="37"/>
      <c r="Z199" s="37"/>
    </row>
    <row r="200">
      <c r="A200" s="46"/>
      <c r="B200" s="48"/>
      <c r="C200" s="46"/>
      <c r="D200" s="49"/>
      <c r="E200" s="49"/>
      <c r="F200" s="49"/>
      <c r="G200" s="46"/>
      <c r="H200" s="46"/>
      <c r="I200" s="49"/>
      <c r="J200" s="49"/>
      <c r="K200" s="49"/>
      <c r="L200" s="51"/>
      <c r="M200" s="46"/>
      <c r="N200" s="49"/>
      <c r="O200" s="46"/>
      <c r="P200" s="46"/>
      <c r="Q200" s="46"/>
      <c r="R200" s="49"/>
      <c r="S200" s="49"/>
      <c r="T200" s="46"/>
      <c r="U200" s="46"/>
      <c r="V200" s="37"/>
      <c r="W200" s="37"/>
      <c r="X200" s="37"/>
      <c r="Y200" s="37"/>
      <c r="Z200" s="37"/>
    </row>
    <row r="201">
      <c r="A201" s="46"/>
      <c r="B201" s="48"/>
      <c r="C201" s="46"/>
      <c r="D201" s="49"/>
      <c r="E201" s="49"/>
      <c r="F201" s="49"/>
      <c r="G201" s="46"/>
      <c r="H201" s="46"/>
      <c r="I201" s="49"/>
      <c r="J201" s="49"/>
      <c r="K201" s="49"/>
      <c r="L201" s="51"/>
      <c r="M201" s="46"/>
      <c r="N201" s="49"/>
      <c r="O201" s="46"/>
      <c r="P201" s="46"/>
      <c r="Q201" s="46"/>
      <c r="R201" s="49"/>
      <c r="S201" s="49"/>
      <c r="T201" s="46"/>
      <c r="U201" s="46"/>
      <c r="V201" s="37"/>
      <c r="W201" s="37"/>
      <c r="X201" s="37"/>
      <c r="Y201" s="37"/>
      <c r="Z201" s="37"/>
    </row>
    <row r="202">
      <c r="A202" s="46"/>
      <c r="B202" s="48"/>
      <c r="C202" s="46"/>
      <c r="D202" s="49"/>
      <c r="E202" s="49"/>
      <c r="F202" s="49"/>
      <c r="G202" s="46"/>
      <c r="H202" s="46"/>
      <c r="I202" s="49"/>
      <c r="J202" s="49"/>
      <c r="K202" s="49"/>
      <c r="L202" s="51"/>
      <c r="M202" s="46"/>
      <c r="N202" s="49"/>
      <c r="O202" s="46"/>
      <c r="P202" s="46"/>
      <c r="Q202" s="46"/>
      <c r="R202" s="49"/>
      <c r="S202" s="49"/>
      <c r="T202" s="46"/>
      <c r="U202" s="46"/>
      <c r="V202" s="37"/>
      <c r="W202" s="37"/>
      <c r="X202" s="37"/>
      <c r="Y202" s="37"/>
      <c r="Z202" s="37"/>
    </row>
    <row r="203">
      <c r="A203" s="46"/>
      <c r="B203" s="48"/>
      <c r="C203" s="46"/>
      <c r="D203" s="49"/>
      <c r="E203" s="49"/>
      <c r="F203" s="49"/>
      <c r="G203" s="46"/>
      <c r="H203" s="46"/>
      <c r="I203" s="49"/>
      <c r="J203" s="49"/>
      <c r="K203" s="49"/>
      <c r="L203" s="51"/>
      <c r="M203" s="46"/>
      <c r="N203" s="49"/>
      <c r="O203" s="46"/>
      <c r="P203" s="46"/>
      <c r="Q203" s="46"/>
      <c r="R203" s="49"/>
      <c r="S203" s="49"/>
      <c r="T203" s="46"/>
      <c r="U203" s="46"/>
      <c r="V203" s="37"/>
      <c r="W203" s="37"/>
      <c r="X203" s="37"/>
      <c r="Y203" s="37"/>
      <c r="Z203" s="37"/>
    </row>
    <row r="204">
      <c r="A204" s="46"/>
      <c r="B204" s="48"/>
      <c r="C204" s="46"/>
      <c r="D204" s="49"/>
      <c r="E204" s="49"/>
      <c r="F204" s="49"/>
      <c r="G204" s="46"/>
      <c r="H204" s="46"/>
      <c r="I204" s="49"/>
      <c r="J204" s="49"/>
      <c r="K204" s="49"/>
      <c r="L204" s="51"/>
      <c r="M204" s="46"/>
      <c r="N204" s="49"/>
      <c r="O204" s="46"/>
      <c r="P204" s="46"/>
      <c r="Q204" s="46"/>
      <c r="R204" s="49"/>
      <c r="S204" s="49"/>
      <c r="T204" s="46"/>
      <c r="U204" s="46"/>
      <c r="V204" s="37"/>
      <c r="W204" s="37"/>
      <c r="X204" s="37"/>
      <c r="Y204" s="37"/>
      <c r="Z204" s="37"/>
    </row>
    <row r="205">
      <c r="A205" s="46"/>
      <c r="B205" s="48"/>
      <c r="C205" s="46"/>
      <c r="D205" s="49"/>
      <c r="E205" s="49"/>
      <c r="F205" s="49"/>
      <c r="G205" s="46"/>
      <c r="H205" s="46"/>
      <c r="I205" s="49"/>
      <c r="J205" s="49"/>
      <c r="K205" s="49"/>
      <c r="L205" s="51"/>
      <c r="M205" s="46"/>
      <c r="N205" s="49"/>
      <c r="O205" s="46"/>
      <c r="P205" s="46"/>
      <c r="Q205" s="46"/>
      <c r="R205" s="49"/>
      <c r="S205" s="49"/>
      <c r="T205" s="46"/>
      <c r="U205" s="46"/>
      <c r="V205" s="37"/>
      <c r="W205" s="37"/>
      <c r="X205" s="37"/>
      <c r="Y205" s="37"/>
      <c r="Z205" s="37"/>
    </row>
    <row r="206">
      <c r="A206" s="46"/>
      <c r="B206" s="48"/>
      <c r="C206" s="46"/>
      <c r="D206" s="49"/>
      <c r="E206" s="49"/>
      <c r="F206" s="49"/>
      <c r="G206" s="46"/>
      <c r="H206" s="46"/>
      <c r="I206" s="49"/>
      <c r="J206" s="49"/>
      <c r="K206" s="49"/>
      <c r="L206" s="51"/>
      <c r="M206" s="46"/>
      <c r="N206" s="49"/>
      <c r="O206" s="46"/>
      <c r="P206" s="46"/>
      <c r="Q206" s="46"/>
      <c r="R206" s="49"/>
      <c r="S206" s="49"/>
      <c r="T206" s="46"/>
      <c r="U206" s="46"/>
      <c r="V206" s="37"/>
      <c r="W206" s="37"/>
      <c r="X206" s="37"/>
      <c r="Y206" s="37"/>
      <c r="Z206" s="37"/>
    </row>
    <row r="207">
      <c r="A207" s="46"/>
      <c r="B207" s="48"/>
      <c r="C207" s="46"/>
      <c r="D207" s="49"/>
      <c r="E207" s="49"/>
      <c r="F207" s="49"/>
      <c r="G207" s="46"/>
      <c r="H207" s="46"/>
      <c r="I207" s="49"/>
      <c r="J207" s="49"/>
      <c r="K207" s="49"/>
      <c r="L207" s="51"/>
      <c r="M207" s="46"/>
      <c r="N207" s="49"/>
      <c r="O207" s="46"/>
      <c r="P207" s="46"/>
      <c r="Q207" s="46"/>
      <c r="R207" s="49"/>
      <c r="S207" s="49"/>
      <c r="T207" s="46"/>
      <c r="U207" s="46"/>
      <c r="V207" s="37"/>
      <c r="W207" s="37"/>
      <c r="X207" s="37"/>
      <c r="Y207" s="37"/>
      <c r="Z207" s="37"/>
    </row>
    <row r="208">
      <c r="A208" s="46"/>
      <c r="B208" s="48"/>
      <c r="C208" s="46"/>
      <c r="D208" s="49"/>
      <c r="E208" s="49"/>
      <c r="F208" s="49"/>
      <c r="G208" s="46"/>
      <c r="H208" s="46"/>
      <c r="I208" s="49"/>
      <c r="J208" s="49"/>
      <c r="K208" s="49"/>
      <c r="L208" s="51"/>
      <c r="M208" s="46"/>
      <c r="N208" s="49"/>
      <c r="O208" s="46"/>
      <c r="P208" s="46"/>
      <c r="Q208" s="46"/>
      <c r="R208" s="49"/>
      <c r="S208" s="49"/>
      <c r="T208" s="46"/>
      <c r="U208" s="46"/>
      <c r="V208" s="37"/>
      <c r="W208" s="37"/>
      <c r="X208" s="37"/>
      <c r="Y208" s="37"/>
      <c r="Z208" s="37"/>
    </row>
    <row r="209">
      <c r="A209" s="46"/>
      <c r="B209" s="48"/>
      <c r="C209" s="46"/>
      <c r="D209" s="49"/>
      <c r="E209" s="49"/>
      <c r="F209" s="49"/>
      <c r="G209" s="46"/>
      <c r="H209" s="46"/>
      <c r="I209" s="49"/>
      <c r="J209" s="49"/>
      <c r="K209" s="49"/>
      <c r="L209" s="51"/>
      <c r="M209" s="46"/>
      <c r="N209" s="49"/>
      <c r="O209" s="46"/>
      <c r="P209" s="46"/>
      <c r="Q209" s="46"/>
      <c r="R209" s="49"/>
      <c r="S209" s="49"/>
      <c r="T209" s="46"/>
      <c r="U209" s="46"/>
      <c r="V209" s="37"/>
      <c r="W209" s="37"/>
      <c r="X209" s="37"/>
      <c r="Y209" s="37"/>
      <c r="Z209" s="37"/>
    </row>
    <row r="210">
      <c r="A210" s="46"/>
      <c r="B210" s="48"/>
      <c r="C210" s="46"/>
      <c r="D210" s="49"/>
      <c r="E210" s="49"/>
      <c r="F210" s="49"/>
      <c r="G210" s="46"/>
      <c r="H210" s="46"/>
      <c r="I210" s="49"/>
      <c r="J210" s="49"/>
      <c r="K210" s="49"/>
      <c r="L210" s="51"/>
      <c r="M210" s="46"/>
      <c r="N210" s="49"/>
      <c r="O210" s="46"/>
      <c r="P210" s="46"/>
      <c r="Q210" s="46"/>
      <c r="R210" s="49"/>
      <c r="S210" s="49"/>
      <c r="T210" s="46"/>
      <c r="U210" s="46"/>
      <c r="V210" s="37"/>
      <c r="W210" s="37"/>
      <c r="X210" s="37"/>
      <c r="Y210" s="37"/>
      <c r="Z210" s="37"/>
    </row>
    <row r="211">
      <c r="A211" s="46"/>
      <c r="B211" s="48"/>
      <c r="C211" s="46"/>
      <c r="D211" s="49"/>
      <c r="E211" s="49"/>
      <c r="F211" s="49"/>
      <c r="G211" s="46"/>
      <c r="H211" s="46"/>
      <c r="I211" s="49"/>
      <c r="J211" s="49"/>
      <c r="K211" s="49"/>
      <c r="L211" s="51"/>
      <c r="M211" s="46"/>
      <c r="N211" s="49"/>
      <c r="O211" s="46"/>
      <c r="P211" s="46"/>
      <c r="Q211" s="46"/>
      <c r="R211" s="49"/>
      <c r="S211" s="49"/>
      <c r="T211" s="46"/>
      <c r="U211" s="46"/>
      <c r="V211" s="37"/>
      <c r="W211" s="37"/>
      <c r="X211" s="37"/>
      <c r="Y211" s="37"/>
      <c r="Z211" s="37"/>
    </row>
    <row r="212">
      <c r="A212" s="46"/>
      <c r="B212" s="48"/>
      <c r="C212" s="46"/>
      <c r="D212" s="49"/>
      <c r="E212" s="49"/>
      <c r="F212" s="49"/>
      <c r="G212" s="46"/>
      <c r="H212" s="46"/>
      <c r="I212" s="49"/>
      <c r="J212" s="49"/>
      <c r="K212" s="49"/>
      <c r="L212" s="51"/>
      <c r="M212" s="46"/>
      <c r="N212" s="49"/>
      <c r="O212" s="46"/>
      <c r="P212" s="46"/>
      <c r="Q212" s="46"/>
      <c r="R212" s="49"/>
      <c r="S212" s="49"/>
      <c r="T212" s="46"/>
      <c r="U212" s="46"/>
      <c r="V212" s="37"/>
      <c r="W212" s="37"/>
      <c r="X212" s="37"/>
      <c r="Y212" s="37"/>
      <c r="Z212" s="37"/>
    </row>
    <row r="213">
      <c r="A213" s="46"/>
      <c r="B213" s="48"/>
      <c r="C213" s="46"/>
      <c r="D213" s="49"/>
      <c r="E213" s="49"/>
      <c r="F213" s="49"/>
      <c r="G213" s="46"/>
      <c r="H213" s="46"/>
      <c r="I213" s="49"/>
      <c r="J213" s="49"/>
      <c r="K213" s="49"/>
      <c r="L213" s="51"/>
      <c r="M213" s="46"/>
      <c r="N213" s="49"/>
      <c r="O213" s="46"/>
      <c r="P213" s="46"/>
      <c r="Q213" s="46"/>
      <c r="R213" s="49"/>
      <c r="S213" s="49"/>
      <c r="T213" s="46"/>
      <c r="U213" s="46"/>
      <c r="V213" s="37"/>
      <c r="W213" s="37"/>
      <c r="X213" s="37"/>
      <c r="Y213" s="37"/>
      <c r="Z213" s="37"/>
    </row>
    <row r="214">
      <c r="A214" s="46"/>
      <c r="B214" s="48"/>
      <c r="C214" s="46"/>
      <c r="D214" s="49"/>
      <c r="E214" s="49"/>
      <c r="F214" s="49"/>
      <c r="G214" s="46"/>
      <c r="H214" s="46"/>
      <c r="I214" s="49"/>
      <c r="J214" s="49"/>
      <c r="K214" s="49"/>
      <c r="L214" s="51"/>
      <c r="M214" s="46"/>
      <c r="N214" s="49"/>
      <c r="O214" s="46"/>
      <c r="P214" s="46"/>
      <c r="Q214" s="46"/>
      <c r="R214" s="49"/>
      <c r="S214" s="49"/>
      <c r="T214" s="46"/>
      <c r="U214" s="46"/>
      <c r="V214" s="37"/>
      <c r="W214" s="37"/>
      <c r="X214" s="37"/>
      <c r="Y214" s="37"/>
      <c r="Z214" s="37"/>
    </row>
    <row r="215">
      <c r="A215" s="46"/>
      <c r="B215" s="48"/>
      <c r="C215" s="46"/>
      <c r="D215" s="49"/>
      <c r="E215" s="49"/>
      <c r="F215" s="49"/>
      <c r="G215" s="46"/>
      <c r="H215" s="46"/>
      <c r="I215" s="49"/>
      <c r="J215" s="49"/>
      <c r="K215" s="49"/>
      <c r="L215" s="51"/>
      <c r="M215" s="46"/>
      <c r="N215" s="49"/>
      <c r="O215" s="46"/>
      <c r="P215" s="46"/>
      <c r="Q215" s="46"/>
      <c r="R215" s="49"/>
      <c r="S215" s="49"/>
      <c r="T215" s="46"/>
      <c r="U215" s="46"/>
      <c r="V215" s="37"/>
      <c r="W215" s="37"/>
      <c r="X215" s="37"/>
      <c r="Y215" s="37"/>
      <c r="Z215" s="37"/>
    </row>
    <row r="216">
      <c r="A216" s="46"/>
      <c r="B216" s="48"/>
      <c r="C216" s="46"/>
      <c r="D216" s="49"/>
      <c r="E216" s="49"/>
      <c r="F216" s="49"/>
      <c r="G216" s="46"/>
      <c r="H216" s="46"/>
      <c r="I216" s="49"/>
      <c r="J216" s="49"/>
      <c r="K216" s="49"/>
      <c r="L216" s="51"/>
      <c r="M216" s="46"/>
      <c r="N216" s="49"/>
      <c r="O216" s="46"/>
      <c r="P216" s="46"/>
      <c r="Q216" s="46"/>
      <c r="R216" s="49"/>
      <c r="S216" s="49"/>
      <c r="T216" s="46"/>
      <c r="U216" s="46"/>
      <c r="V216" s="37"/>
      <c r="W216" s="37"/>
      <c r="X216" s="37"/>
      <c r="Y216" s="37"/>
      <c r="Z216" s="37"/>
    </row>
    <row r="217">
      <c r="A217" s="46"/>
      <c r="B217" s="48"/>
      <c r="C217" s="46"/>
      <c r="D217" s="49"/>
      <c r="E217" s="49"/>
      <c r="F217" s="49"/>
      <c r="G217" s="46"/>
      <c r="H217" s="46"/>
      <c r="I217" s="49"/>
      <c r="J217" s="49"/>
      <c r="K217" s="49"/>
      <c r="L217" s="51"/>
      <c r="M217" s="46"/>
      <c r="N217" s="49"/>
      <c r="O217" s="46"/>
      <c r="P217" s="46"/>
      <c r="Q217" s="46"/>
      <c r="R217" s="49"/>
      <c r="S217" s="49"/>
      <c r="T217" s="46"/>
      <c r="U217" s="46"/>
      <c r="V217" s="37"/>
      <c r="W217" s="37"/>
      <c r="X217" s="37"/>
      <c r="Y217" s="37"/>
      <c r="Z217" s="37"/>
    </row>
    <row r="218">
      <c r="A218" s="46"/>
      <c r="B218" s="48"/>
      <c r="C218" s="46"/>
      <c r="D218" s="49"/>
      <c r="E218" s="49"/>
      <c r="F218" s="49"/>
      <c r="G218" s="46"/>
      <c r="H218" s="46"/>
      <c r="I218" s="49"/>
      <c r="J218" s="49"/>
      <c r="K218" s="49"/>
      <c r="L218" s="51"/>
      <c r="M218" s="46"/>
      <c r="N218" s="49"/>
      <c r="O218" s="46"/>
      <c r="P218" s="46"/>
      <c r="Q218" s="46"/>
      <c r="R218" s="49"/>
      <c r="S218" s="49"/>
      <c r="T218" s="46"/>
      <c r="U218" s="46"/>
      <c r="V218" s="37"/>
      <c r="W218" s="37"/>
      <c r="X218" s="37"/>
      <c r="Y218" s="37"/>
      <c r="Z218" s="37"/>
    </row>
    <row r="219">
      <c r="A219" s="46"/>
      <c r="B219" s="48"/>
      <c r="C219" s="46"/>
      <c r="D219" s="49"/>
      <c r="E219" s="49"/>
      <c r="F219" s="49"/>
      <c r="G219" s="46"/>
      <c r="H219" s="46"/>
      <c r="I219" s="49"/>
      <c r="J219" s="49"/>
      <c r="K219" s="49"/>
      <c r="L219" s="51"/>
      <c r="M219" s="46"/>
      <c r="N219" s="49"/>
      <c r="O219" s="46"/>
      <c r="P219" s="46"/>
      <c r="Q219" s="46"/>
      <c r="R219" s="49"/>
      <c r="S219" s="49"/>
      <c r="T219" s="46"/>
      <c r="U219" s="46"/>
      <c r="V219" s="37"/>
      <c r="W219" s="37"/>
      <c r="X219" s="37"/>
      <c r="Y219" s="37"/>
      <c r="Z219" s="37"/>
    </row>
    <row r="220">
      <c r="A220" s="46"/>
      <c r="B220" s="48"/>
      <c r="C220" s="46"/>
      <c r="D220" s="49"/>
      <c r="E220" s="49"/>
      <c r="F220" s="49"/>
      <c r="G220" s="46"/>
      <c r="H220" s="46"/>
      <c r="I220" s="49"/>
      <c r="J220" s="49"/>
      <c r="K220" s="49"/>
      <c r="L220" s="51"/>
      <c r="M220" s="46"/>
      <c r="N220" s="49"/>
      <c r="O220" s="46"/>
      <c r="P220" s="46"/>
      <c r="Q220" s="46"/>
      <c r="R220" s="49"/>
      <c r="S220" s="49"/>
      <c r="T220" s="46"/>
      <c r="U220" s="46"/>
      <c r="V220" s="37"/>
      <c r="W220" s="37"/>
      <c r="X220" s="37"/>
      <c r="Y220" s="37"/>
      <c r="Z220" s="37"/>
    </row>
    <row r="221">
      <c r="A221" s="46"/>
      <c r="B221" s="48"/>
      <c r="C221" s="46"/>
      <c r="D221" s="49"/>
      <c r="E221" s="49"/>
      <c r="F221" s="49"/>
      <c r="G221" s="46"/>
      <c r="H221" s="46"/>
      <c r="I221" s="49"/>
      <c r="J221" s="49"/>
      <c r="K221" s="49"/>
      <c r="L221" s="51"/>
      <c r="M221" s="46"/>
      <c r="N221" s="49"/>
      <c r="O221" s="46"/>
      <c r="P221" s="46"/>
      <c r="Q221" s="46"/>
      <c r="R221" s="49"/>
      <c r="S221" s="49"/>
      <c r="T221" s="46"/>
      <c r="U221" s="46"/>
      <c r="V221" s="37"/>
      <c r="W221" s="37"/>
      <c r="X221" s="37"/>
      <c r="Y221" s="37"/>
      <c r="Z221" s="37"/>
    </row>
    <row r="222">
      <c r="A222" s="46"/>
      <c r="B222" s="48"/>
      <c r="C222" s="46"/>
      <c r="D222" s="49"/>
      <c r="E222" s="49"/>
      <c r="F222" s="49"/>
      <c r="G222" s="46"/>
      <c r="H222" s="46"/>
      <c r="I222" s="49"/>
      <c r="J222" s="49"/>
      <c r="K222" s="49"/>
      <c r="L222" s="51"/>
      <c r="M222" s="46"/>
      <c r="N222" s="49"/>
      <c r="O222" s="46"/>
      <c r="P222" s="46"/>
      <c r="Q222" s="46"/>
      <c r="R222" s="49"/>
      <c r="S222" s="49"/>
      <c r="T222" s="46"/>
      <c r="U222" s="46"/>
      <c r="V222" s="37"/>
      <c r="W222" s="37"/>
      <c r="X222" s="37"/>
      <c r="Y222" s="37"/>
      <c r="Z222" s="37"/>
    </row>
    <row r="223">
      <c r="A223" s="46"/>
      <c r="B223" s="48"/>
      <c r="C223" s="46"/>
      <c r="D223" s="49"/>
      <c r="E223" s="49"/>
      <c r="F223" s="49"/>
      <c r="G223" s="46"/>
      <c r="H223" s="46"/>
      <c r="I223" s="49"/>
      <c r="J223" s="49"/>
      <c r="K223" s="49"/>
      <c r="L223" s="51"/>
      <c r="M223" s="46"/>
      <c r="N223" s="49"/>
      <c r="O223" s="46"/>
      <c r="P223" s="46"/>
      <c r="Q223" s="46"/>
      <c r="R223" s="49"/>
      <c r="S223" s="49"/>
      <c r="T223" s="46"/>
      <c r="U223" s="46"/>
      <c r="V223" s="37"/>
      <c r="W223" s="37"/>
      <c r="X223" s="37"/>
      <c r="Y223" s="37"/>
      <c r="Z223" s="37"/>
    </row>
    <row r="224">
      <c r="A224" s="46"/>
      <c r="B224" s="48"/>
      <c r="C224" s="46"/>
      <c r="D224" s="49"/>
      <c r="E224" s="49"/>
      <c r="F224" s="49"/>
      <c r="G224" s="46"/>
      <c r="H224" s="46"/>
      <c r="I224" s="49"/>
      <c r="J224" s="49"/>
      <c r="K224" s="49"/>
      <c r="L224" s="51"/>
      <c r="M224" s="46"/>
      <c r="N224" s="49"/>
      <c r="O224" s="46"/>
      <c r="P224" s="46"/>
      <c r="Q224" s="46"/>
      <c r="R224" s="49"/>
      <c r="S224" s="49"/>
      <c r="T224" s="46"/>
      <c r="U224" s="46"/>
      <c r="V224" s="37"/>
      <c r="W224" s="37"/>
      <c r="X224" s="37"/>
      <c r="Y224" s="37"/>
      <c r="Z224" s="37"/>
    </row>
    <row r="225">
      <c r="A225" s="46"/>
      <c r="B225" s="48"/>
      <c r="C225" s="46"/>
      <c r="D225" s="49"/>
      <c r="E225" s="49"/>
      <c r="F225" s="49"/>
      <c r="G225" s="46"/>
      <c r="H225" s="46"/>
      <c r="I225" s="49"/>
      <c r="J225" s="49"/>
      <c r="K225" s="49"/>
      <c r="L225" s="51"/>
      <c r="M225" s="46"/>
      <c r="N225" s="49"/>
      <c r="O225" s="46"/>
      <c r="P225" s="46"/>
      <c r="Q225" s="46"/>
      <c r="R225" s="49"/>
      <c r="S225" s="49"/>
      <c r="T225" s="46"/>
      <c r="U225" s="46"/>
      <c r="V225" s="37"/>
      <c r="W225" s="37"/>
      <c r="X225" s="37"/>
      <c r="Y225" s="37"/>
      <c r="Z225" s="37"/>
    </row>
    <row r="226">
      <c r="A226" s="46"/>
      <c r="B226" s="48"/>
      <c r="C226" s="46"/>
      <c r="D226" s="49"/>
      <c r="E226" s="49"/>
      <c r="F226" s="49"/>
      <c r="G226" s="46"/>
      <c r="H226" s="46"/>
      <c r="I226" s="49"/>
      <c r="J226" s="49"/>
      <c r="K226" s="49"/>
      <c r="L226" s="51"/>
      <c r="M226" s="46"/>
      <c r="N226" s="49"/>
      <c r="O226" s="46"/>
      <c r="P226" s="46"/>
      <c r="Q226" s="46"/>
      <c r="R226" s="49"/>
      <c r="S226" s="49"/>
      <c r="T226" s="46"/>
      <c r="U226" s="46"/>
      <c r="V226" s="37"/>
      <c r="W226" s="37"/>
      <c r="X226" s="37"/>
      <c r="Y226" s="37"/>
      <c r="Z226" s="37"/>
    </row>
    <row r="227">
      <c r="A227" s="46"/>
      <c r="B227" s="48"/>
      <c r="C227" s="46"/>
      <c r="D227" s="49"/>
      <c r="E227" s="49"/>
      <c r="F227" s="49"/>
      <c r="G227" s="46"/>
      <c r="H227" s="46"/>
      <c r="I227" s="49"/>
      <c r="J227" s="49"/>
      <c r="K227" s="49"/>
      <c r="L227" s="51"/>
      <c r="M227" s="46"/>
      <c r="N227" s="49"/>
      <c r="O227" s="46"/>
      <c r="P227" s="46"/>
      <c r="Q227" s="46"/>
      <c r="R227" s="49"/>
      <c r="S227" s="49"/>
      <c r="T227" s="46"/>
      <c r="U227" s="46"/>
      <c r="V227" s="37"/>
      <c r="W227" s="37"/>
      <c r="X227" s="37"/>
      <c r="Y227" s="37"/>
      <c r="Z227" s="37"/>
    </row>
    <row r="228">
      <c r="A228" s="46"/>
      <c r="B228" s="48"/>
      <c r="C228" s="46"/>
      <c r="D228" s="49"/>
      <c r="E228" s="49"/>
      <c r="F228" s="49"/>
      <c r="G228" s="46"/>
      <c r="H228" s="46"/>
      <c r="I228" s="49"/>
      <c r="J228" s="49"/>
      <c r="K228" s="49"/>
      <c r="L228" s="51"/>
      <c r="M228" s="46"/>
      <c r="N228" s="49"/>
      <c r="O228" s="46"/>
      <c r="P228" s="46"/>
      <c r="Q228" s="46"/>
      <c r="R228" s="49"/>
      <c r="S228" s="49"/>
      <c r="T228" s="46"/>
      <c r="U228" s="46"/>
      <c r="V228" s="37"/>
      <c r="W228" s="37"/>
      <c r="X228" s="37"/>
      <c r="Y228" s="37"/>
      <c r="Z228" s="37"/>
    </row>
    <row r="229">
      <c r="A229" s="46"/>
      <c r="B229" s="48"/>
      <c r="C229" s="46"/>
      <c r="D229" s="49"/>
      <c r="E229" s="49"/>
      <c r="F229" s="49"/>
      <c r="G229" s="46"/>
      <c r="H229" s="46"/>
      <c r="I229" s="49"/>
      <c r="J229" s="49"/>
      <c r="K229" s="49"/>
      <c r="L229" s="51"/>
      <c r="M229" s="46"/>
      <c r="N229" s="49"/>
      <c r="O229" s="46"/>
      <c r="P229" s="46"/>
      <c r="Q229" s="46"/>
      <c r="R229" s="49"/>
      <c r="S229" s="49"/>
      <c r="T229" s="46"/>
      <c r="U229" s="46"/>
      <c r="V229" s="37"/>
      <c r="W229" s="37"/>
      <c r="X229" s="37"/>
      <c r="Y229" s="37"/>
      <c r="Z229" s="37"/>
    </row>
    <row r="230">
      <c r="A230" s="46"/>
      <c r="B230" s="48"/>
      <c r="C230" s="46"/>
      <c r="D230" s="49"/>
      <c r="E230" s="49"/>
      <c r="F230" s="49"/>
      <c r="G230" s="46"/>
      <c r="H230" s="46"/>
      <c r="I230" s="49"/>
      <c r="J230" s="49"/>
      <c r="K230" s="49"/>
      <c r="L230" s="51"/>
      <c r="M230" s="46"/>
      <c r="N230" s="49"/>
      <c r="O230" s="46"/>
      <c r="P230" s="46"/>
      <c r="Q230" s="46"/>
      <c r="R230" s="49"/>
      <c r="S230" s="49"/>
      <c r="T230" s="46"/>
      <c r="U230" s="46"/>
      <c r="V230" s="37"/>
      <c r="W230" s="37"/>
      <c r="X230" s="37"/>
      <c r="Y230" s="37"/>
      <c r="Z230" s="37"/>
    </row>
    <row r="231">
      <c r="A231" s="46"/>
      <c r="B231" s="48"/>
      <c r="C231" s="46"/>
      <c r="D231" s="49"/>
      <c r="E231" s="49"/>
      <c r="F231" s="49"/>
      <c r="G231" s="46"/>
      <c r="H231" s="46"/>
      <c r="I231" s="49"/>
      <c r="J231" s="49"/>
      <c r="K231" s="49"/>
      <c r="L231" s="51"/>
      <c r="M231" s="46"/>
      <c r="N231" s="49"/>
      <c r="O231" s="46"/>
      <c r="P231" s="46"/>
      <c r="Q231" s="46"/>
      <c r="R231" s="49"/>
      <c r="S231" s="49"/>
      <c r="T231" s="46"/>
      <c r="U231" s="46"/>
      <c r="V231" s="37"/>
      <c r="W231" s="37"/>
      <c r="X231" s="37"/>
      <c r="Y231" s="37"/>
      <c r="Z231" s="37"/>
    </row>
    <row r="232">
      <c r="A232" s="46"/>
      <c r="B232" s="48"/>
      <c r="C232" s="46"/>
      <c r="D232" s="49"/>
      <c r="E232" s="49"/>
      <c r="F232" s="49"/>
      <c r="G232" s="46"/>
      <c r="H232" s="46"/>
      <c r="I232" s="49"/>
      <c r="J232" s="49"/>
      <c r="K232" s="49"/>
      <c r="L232" s="51"/>
      <c r="M232" s="46"/>
      <c r="N232" s="49"/>
      <c r="O232" s="46"/>
      <c r="P232" s="46"/>
      <c r="Q232" s="46"/>
      <c r="R232" s="49"/>
      <c r="S232" s="49"/>
      <c r="T232" s="46"/>
      <c r="U232" s="46"/>
      <c r="V232" s="37"/>
      <c r="W232" s="37"/>
      <c r="X232" s="37"/>
      <c r="Y232" s="37"/>
      <c r="Z232" s="37"/>
    </row>
    <row r="233">
      <c r="A233" s="46"/>
      <c r="B233" s="48"/>
      <c r="C233" s="46"/>
      <c r="D233" s="49"/>
      <c r="E233" s="49"/>
      <c r="F233" s="49"/>
      <c r="G233" s="46"/>
      <c r="H233" s="46"/>
      <c r="I233" s="49"/>
      <c r="J233" s="49"/>
      <c r="K233" s="49"/>
      <c r="L233" s="51"/>
      <c r="M233" s="46"/>
      <c r="N233" s="49"/>
      <c r="O233" s="46"/>
      <c r="P233" s="46"/>
      <c r="Q233" s="46"/>
      <c r="R233" s="49"/>
      <c r="S233" s="49"/>
      <c r="T233" s="46"/>
      <c r="U233" s="46"/>
      <c r="V233" s="37"/>
      <c r="W233" s="37"/>
      <c r="X233" s="37"/>
      <c r="Y233" s="37"/>
      <c r="Z233" s="37"/>
    </row>
    <row r="234">
      <c r="A234" s="46"/>
      <c r="B234" s="48"/>
      <c r="C234" s="46"/>
      <c r="D234" s="49"/>
      <c r="E234" s="49"/>
      <c r="F234" s="49"/>
      <c r="G234" s="46"/>
      <c r="H234" s="46"/>
      <c r="I234" s="49"/>
      <c r="J234" s="49"/>
      <c r="K234" s="49"/>
      <c r="L234" s="51"/>
      <c r="M234" s="46"/>
      <c r="N234" s="49"/>
      <c r="O234" s="46"/>
      <c r="P234" s="46"/>
      <c r="Q234" s="46"/>
      <c r="R234" s="49"/>
      <c r="S234" s="49"/>
      <c r="T234" s="46"/>
      <c r="U234" s="46"/>
      <c r="V234" s="37"/>
      <c r="W234" s="37"/>
      <c r="X234" s="37"/>
      <c r="Y234" s="37"/>
      <c r="Z234" s="37"/>
    </row>
    <row r="235">
      <c r="A235" s="46"/>
      <c r="B235" s="48"/>
      <c r="C235" s="46"/>
      <c r="D235" s="49"/>
      <c r="E235" s="49"/>
      <c r="F235" s="49"/>
      <c r="G235" s="46"/>
      <c r="H235" s="46"/>
      <c r="I235" s="49"/>
      <c r="J235" s="49"/>
      <c r="K235" s="49"/>
      <c r="L235" s="51"/>
      <c r="M235" s="46"/>
      <c r="N235" s="49"/>
      <c r="O235" s="46"/>
      <c r="P235" s="46"/>
      <c r="Q235" s="46"/>
      <c r="R235" s="49"/>
      <c r="S235" s="49"/>
      <c r="T235" s="46"/>
      <c r="U235" s="46"/>
      <c r="V235" s="37"/>
      <c r="W235" s="37"/>
      <c r="X235" s="37"/>
      <c r="Y235" s="37"/>
      <c r="Z235" s="37"/>
    </row>
    <row r="236">
      <c r="A236" s="46"/>
      <c r="B236" s="48"/>
      <c r="C236" s="46"/>
      <c r="D236" s="49"/>
      <c r="E236" s="49"/>
      <c r="F236" s="49"/>
      <c r="G236" s="46"/>
      <c r="H236" s="46"/>
      <c r="I236" s="49"/>
      <c r="J236" s="49"/>
      <c r="K236" s="49"/>
      <c r="L236" s="51"/>
      <c r="M236" s="46"/>
      <c r="N236" s="49"/>
      <c r="O236" s="46"/>
      <c r="P236" s="46"/>
      <c r="Q236" s="46"/>
      <c r="R236" s="49"/>
      <c r="S236" s="49"/>
      <c r="T236" s="46"/>
      <c r="U236" s="46"/>
      <c r="V236" s="37"/>
      <c r="W236" s="37"/>
      <c r="X236" s="37"/>
      <c r="Y236" s="37"/>
      <c r="Z236" s="37"/>
    </row>
    <row r="237">
      <c r="A237" s="46"/>
      <c r="B237" s="48"/>
      <c r="C237" s="46"/>
      <c r="D237" s="49"/>
      <c r="E237" s="49"/>
      <c r="F237" s="49"/>
      <c r="G237" s="46"/>
      <c r="H237" s="46"/>
      <c r="I237" s="49"/>
      <c r="J237" s="49"/>
      <c r="K237" s="49"/>
      <c r="L237" s="51"/>
      <c r="M237" s="46"/>
      <c r="N237" s="49"/>
      <c r="O237" s="46"/>
      <c r="P237" s="46"/>
      <c r="Q237" s="46"/>
      <c r="R237" s="49"/>
      <c r="S237" s="49"/>
      <c r="T237" s="46"/>
      <c r="U237" s="46"/>
      <c r="V237" s="37"/>
      <c r="W237" s="37"/>
      <c r="X237" s="37"/>
      <c r="Y237" s="37"/>
      <c r="Z237" s="37"/>
    </row>
    <row r="238">
      <c r="A238" s="46"/>
      <c r="B238" s="48"/>
      <c r="C238" s="46"/>
      <c r="D238" s="49"/>
      <c r="E238" s="49"/>
      <c r="F238" s="49"/>
      <c r="G238" s="46"/>
      <c r="H238" s="46"/>
      <c r="I238" s="49"/>
      <c r="J238" s="49"/>
      <c r="K238" s="49"/>
      <c r="L238" s="51"/>
      <c r="M238" s="46"/>
      <c r="N238" s="49"/>
      <c r="O238" s="46"/>
      <c r="P238" s="46"/>
      <c r="Q238" s="46"/>
      <c r="R238" s="49"/>
      <c r="S238" s="49"/>
      <c r="T238" s="46"/>
      <c r="U238" s="46"/>
      <c r="V238" s="37"/>
      <c r="W238" s="37"/>
      <c r="X238" s="37"/>
      <c r="Y238" s="37"/>
      <c r="Z238" s="37"/>
    </row>
    <row r="239">
      <c r="A239" s="46"/>
      <c r="B239" s="48"/>
      <c r="C239" s="46"/>
      <c r="D239" s="49"/>
      <c r="E239" s="49"/>
      <c r="F239" s="49"/>
      <c r="G239" s="46"/>
      <c r="H239" s="46"/>
      <c r="I239" s="49"/>
      <c r="J239" s="49"/>
      <c r="K239" s="49"/>
      <c r="L239" s="51"/>
      <c r="M239" s="46"/>
      <c r="N239" s="49"/>
      <c r="O239" s="46"/>
      <c r="P239" s="46"/>
      <c r="Q239" s="46"/>
      <c r="R239" s="49"/>
      <c r="S239" s="49"/>
      <c r="T239" s="46"/>
      <c r="U239" s="46"/>
      <c r="V239" s="37"/>
      <c r="W239" s="37"/>
      <c r="X239" s="37"/>
      <c r="Y239" s="37"/>
      <c r="Z239" s="37"/>
    </row>
    <row r="240">
      <c r="A240" s="46"/>
      <c r="B240" s="48"/>
      <c r="C240" s="46"/>
      <c r="D240" s="49"/>
      <c r="E240" s="49"/>
      <c r="F240" s="49"/>
      <c r="G240" s="46"/>
      <c r="H240" s="46"/>
      <c r="I240" s="49"/>
      <c r="J240" s="49"/>
      <c r="K240" s="49"/>
      <c r="L240" s="51"/>
      <c r="M240" s="46"/>
      <c r="N240" s="49"/>
      <c r="O240" s="46"/>
      <c r="P240" s="46"/>
      <c r="Q240" s="46"/>
      <c r="R240" s="49"/>
      <c r="S240" s="49"/>
      <c r="T240" s="46"/>
      <c r="U240" s="46"/>
      <c r="V240" s="37"/>
      <c r="W240" s="37"/>
      <c r="X240" s="37"/>
      <c r="Y240" s="37"/>
      <c r="Z240" s="37"/>
    </row>
    <row r="241">
      <c r="A241" s="46"/>
      <c r="B241" s="48"/>
      <c r="C241" s="46"/>
      <c r="D241" s="49"/>
      <c r="E241" s="49"/>
      <c r="F241" s="49"/>
      <c r="G241" s="46"/>
      <c r="H241" s="46"/>
      <c r="I241" s="49"/>
      <c r="J241" s="49"/>
      <c r="K241" s="49"/>
      <c r="L241" s="51"/>
      <c r="M241" s="46"/>
      <c r="N241" s="49"/>
      <c r="O241" s="46"/>
      <c r="P241" s="46"/>
      <c r="Q241" s="46"/>
      <c r="R241" s="49"/>
      <c r="S241" s="49"/>
      <c r="T241" s="46"/>
      <c r="U241" s="46"/>
      <c r="V241" s="37"/>
      <c r="W241" s="37"/>
      <c r="X241" s="37"/>
      <c r="Y241" s="37"/>
      <c r="Z241" s="37"/>
    </row>
    <row r="242">
      <c r="A242" s="46"/>
      <c r="B242" s="48"/>
      <c r="C242" s="46"/>
      <c r="D242" s="49"/>
      <c r="E242" s="49"/>
      <c r="F242" s="49"/>
      <c r="G242" s="46"/>
      <c r="H242" s="46"/>
      <c r="I242" s="49"/>
      <c r="J242" s="49"/>
      <c r="K242" s="49"/>
      <c r="L242" s="51"/>
      <c r="M242" s="46"/>
      <c r="N242" s="49"/>
      <c r="O242" s="46"/>
      <c r="P242" s="46"/>
      <c r="Q242" s="46"/>
      <c r="R242" s="49"/>
      <c r="S242" s="49"/>
      <c r="T242" s="46"/>
      <c r="U242" s="46"/>
      <c r="V242" s="37"/>
      <c r="W242" s="37"/>
      <c r="X242" s="37"/>
      <c r="Y242" s="37"/>
      <c r="Z242" s="37"/>
    </row>
    <row r="243">
      <c r="A243" s="46"/>
      <c r="B243" s="48"/>
      <c r="C243" s="46"/>
      <c r="D243" s="49"/>
      <c r="E243" s="49"/>
      <c r="F243" s="49"/>
      <c r="G243" s="46"/>
      <c r="H243" s="46"/>
      <c r="I243" s="49"/>
      <c r="J243" s="49"/>
      <c r="K243" s="49"/>
      <c r="L243" s="51"/>
      <c r="M243" s="46"/>
      <c r="N243" s="49"/>
      <c r="O243" s="46"/>
      <c r="P243" s="46"/>
      <c r="Q243" s="46"/>
      <c r="R243" s="49"/>
      <c r="S243" s="49"/>
      <c r="T243" s="46"/>
      <c r="U243" s="46"/>
      <c r="V243" s="37"/>
      <c r="W243" s="37"/>
      <c r="X243" s="37"/>
      <c r="Y243" s="37"/>
      <c r="Z243" s="37"/>
    </row>
    <row r="244">
      <c r="A244" s="46"/>
      <c r="B244" s="48"/>
      <c r="C244" s="46"/>
      <c r="D244" s="49"/>
      <c r="E244" s="49"/>
      <c r="F244" s="49"/>
      <c r="G244" s="46"/>
      <c r="H244" s="46"/>
      <c r="I244" s="49"/>
      <c r="J244" s="49"/>
      <c r="K244" s="49"/>
      <c r="L244" s="51"/>
      <c r="M244" s="46"/>
      <c r="N244" s="49"/>
      <c r="O244" s="46"/>
      <c r="P244" s="46"/>
      <c r="Q244" s="46"/>
      <c r="R244" s="49"/>
      <c r="S244" s="49"/>
      <c r="T244" s="46"/>
      <c r="U244" s="46"/>
      <c r="V244" s="37"/>
      <c r="W244" s="37"/>
      <c r="X244" s="37"/>
      <c r="Y244" s="37"/>
      <c r="Z244" s="37"/>
    </row>
    <row r="245">
      <c r="A245" s="46"/>
      <c r="B245" s="48"/>
      <c r="C245" s="46"/>
      <c r="D245" s="49"/>
      <c r="E245" s="49"/>
      <c r="F245" s="49"/>
      <c r="G245" s="46"/>
      <c r="H245" s="46"/>
      <c r="I245" s="49"/>
      <c r="J245" s="49"/>
      <c r="K245" s="49"/>
      <c r="L245" s="51"/>
      <c r="M245" s="46"/>
      <c r="N245" s="49"/>
      <c r="O245" s="46"/>
      <c r="P245" s="46"/>
      <c r="Q245" s="46"/>
      <c r="R245" s="49"/>
      <c r="S245" s="49"/>
      <c r="T245" s="46"/>
      <c r="U245" s="46"/>
      <c r="V245" s="37"/>
      <c r="W245" s="37"/>
      <c r="X245" s="37"/>
      <c r="Y245" s="37"/>
      <c r="Z245" s="37"/>
    </row>
    <row r="246">
      <c r="A246" s="46"/>
      <c r="B246" s="48"/>
      <c r="C246" s="46"/>
      <c r="D246" s="49"/>
      <c r="E246" s="49"/>
      <c r="F246" s="49"/>
      <c r="G246" s="46"/>
      <c r="H246" s="46"/>
      <c r="I246" s="49"/>
      <c r="J246" s="49"/>
      <c r="K246" s="49"/>
      <c r="L246" s="51"/>
      <c r="M246" s="46"/>
      <c r="N246" s="49"/>
      <c r="O246" s="46"/>
      <c r="P246" s="46"/>
      <c r="Q246" s="46"/>
      <c r="R246" s="49"/>
      <c r="S246" s="49"/>
      <c r="T246" s="46"/>
      <c r="U246" s="46"/>
      <c r="V246" s="37"/>
      <c r="W246" s="37"/>
      <c r="X246" s="37"/>
      <c r="Y246" s="37"/>
      <c r="Z246" s="37"/>
    </row>
    <row r="247">
      <c r="A247" s="46"/>
      <c r="B247" s="48"/>
      <c r="C247" s="46"/>
      <c r="D247" s="49"/>
      <c r="E247" s="49"/>
      <c r="F247" s="49"/>
      <c r="G247" s="46"/>
      <c r="H247" s="46"/>
      <c r="I247" s="49"/>
      <c r="J247" s="49"/>
      <c r="K247" s="49"/>
      <c r="L247" s="51"/>
      <c r="M247" s="46"/>
      <c r="N247" s="49"/>
      <c r="O247" s="46"/>
      <c r="P247" s="46"/>
      <c r="Q247" s="46"/>
      <c r="R247" s="49"/>
      <c r="S247" s="49"/>
      <c r="T247" s="46"/>
      <c r="U247" s="46"/>
      <c r="V247" s="37"/>
      <c r="W247" s="37"/>
      <c r="X247" s="37"/>
      <c r="Y247" s="37"/>
      <c r="Z247" s="37"/>
    </row>
    <row r="248">
      <c r="A248" s="46"/>
      <c r="B248" s="48"/>
      <c r="C248" s="46"/>
      <c r="D248" s="49"/>
      <c r="E248" s="49"/>
      <c r="F248" s="49"/>
      <c r="G248" s="46"/>
      <c r="H248" s="46"/>
      <c r="I248" s="49"/>
      <c r="J248" s="49"/>
      <c r="K248" s="49"/>
      <c r="L248" s="51"/>
      <c r="M248" s="46"/>
      <c r="N248" s="49"/>
      <c r="O248" s="46"/>
      <c r="P248" s="46"/>
      <c r="Q248" s="46"/>
      <c r="R248" s="49"/>
      <c r="S248" s="49"/>
      <c r="T248" s="46"/>
      <c r="U248" s="46"/>
      <c r="V248" s="37"/>
      <c r="W248" s="37"/>
      <c r="X248" s="37"/>
      <c r="Y248" s="37"/>
      <c r="Z248" s="37"/>
    </row>
    <row r="249">
      <c r="A249" s="46"/>
      <c r="B249" s="48"/>
      <c r="C249" s="46"/>
      <c r="D249" s="49"/>
      <c r="E249" s="49"/>
      <c r="F249" s="49"/>
      <c r="G249" s="46"/>
      <c r="H249" s="46"/>
      <c r="I249" s="49"/>
      <c r="J249" s="49"/>
      <c r="K249" s="49"/>
      <c r="L249" s="51"/>
      <c r="M249" s="46"/>
      <c r="N249" s="49"/>
      <c r="O249" s="46"/>
      <c r="P249" s="46"/>
      <c r="Q249" s="46"/>
      <c r="R249" s="49"/>
      <c r="S249" s="49"/>
      <c r="T249" s="46"/>
      <c r="U249" s="46"/>
      <c r="V249" s="37"/>
      <c r="W249" s="37"/>
      <c r="X249" s="37"/>
      <c r="Y249" s="37"/>
      <c r="Z249" s="37"/>
    </row>
    <row r="250">
      <c r="A250" s="46"/>
      <c r="B250" s="48"/>
      <c r="C250" s="46"/>
      <c r="D250" s="49"/>
      <c r="E250" s="49"/>
      <c r="F250" s="49"/>
      <c r="G250" s="46"/>
      <c r="H250" s="46"/>
      <c r="I250" s="49"/>
      <c r="J250" s="49"/>
      <c r="K250" s="49"/>
      <c r="L250" s="51"/>
      <c r="M250" s="46"/>
      <c r="N250" s="49"/>
      <c r="O250" s="46"/>
      <c r="P250" s="46"/>
      <c r="Q250" s="46"/>
      <c r="R250" s="49"/>
      <c r="S250" s="49"/>
      <c r="T250" s="46"/>
      <c r="U250" s="46"/>
      <c r="V250" s="37"/>
      <c r="W250" s="37"/>
      <c r="X250" s="37"/>
      <c r="Y250" s="37"/>
      <c r="Z250" s="37"/>
    </row>
    <row r="251">
      <c r="A251" s="46"/>
      <c r="B251" s="48"/>
      <c r="C251" s="46"/>
      <c r="D251" s="49"/>
      <c r="E251" s="49"/>
      <c r="F251" s="49"/>
      <c r="G251" s="46"/>
      <c r="H251" s="46"/>
      <c r="I251" s="49"/>
      <c r="J251" s="49"/>
      <c r="K251" s="49"/>
      <c r="L251" s="51"/>
      <c r="M251" s="46"/>
      <c r="N251" s="49"/>
      <c r="O251" s="46"/>
      <c r="P251" s="46"/>
      <c r="Q251" s="46"/>
      <c r="R251" s="49"/>
      <c r="S251" s="49"/>
      <c r="T251" s="46"/>
      <c r="U251" s="46"/>
      <c r="V251" s="37"/>
      <c r="W251" s="37"/>
      <c r="X251" s="37"/>
      <c r="Y251" s="37"/>
      <c r="Z251" s="37"/>
    </row>
    <row r="252">
      <c r="A252" s="46"/>
      <c r="B252" s="48"/>
      <c r="C252" s="46"/>
      <c r="D252" s="49"/>
      <c r="E252" s="49"/>
      <c r="F252" s="49"/>
      <c r="G252" s="46"/>
      <c r="H252" s="46"/>
      <c r="I252" s="49"/>
      <c r="J252" s="49"/>
      <c r="K252" s="49"/>
      <c r="L252" s="51"/>
      <c r="M252" s="46"/>
      <c r="N252" s="49"/>
      <c r="O252" s="46"/>
      <c r="P252" s="46"/>
      <c r="Q252" s="46"/>
      <c r="R252" s="49"/>
      <c r="S252" s="49"/>
      <c r="T252" s="46"/>
      <c r="U252" s="46"/>
      <c r="V252" s="37"/>
      <c r="W252" s="37"/>
      <c r="X252" s="37"/>
      <c r="Y252" s="37"/>
      <c r="Z252" s="37"/>
    </row>
    <row r="253">
      <c r="A253" s="46"/>
      <c r="B253" s="48"/>
      <c r="C253" s="46"/>
      <c r="D253" s="49"/>
      <c r="E253" s="49"/>
      <c r="F253" s="49"/>
      <c r="G253" s="46"/>
      <c r="H253" s="46"/>
      <c r="I253" s="49"/>
      <c r="J253" s="49"/>
      <c r="K253" s="49"/>
      <c r="L253" s="51"/>
      <c r="M253" s="46"/>
      <c r="N253" s="49"/>
      <c r="O253" s="46"/>
      <c r="P253" s="46"/>
      <c r="Q253" s="46"/>
      <c r="R253" s="49"/>
      <c r="S253" s="49"/>
      <c r="T253" s="46"/>
      <c r="U253" s="46"/>
      <c r="V253" s="37"/>
      <c r="W253" s="37"/>
      <c r="X253" s="37"/>
      <c r="Y253" s="37"/>
      <c r="Z253" s="37"/>
    </row>
    <row r="254">
      <c r="A254" s="46"/>
      <c r="B254" s="48"/>
      <c r="C254" s="46"/>
      <c r="D254" s="49"/>
      <c r="E254" s="49"/>
      <c r="F254" s="49"/>
      <c r="G254" s="46"/>
      <c r="H254" s="46"/>
      <c r="I254" s="49"/>
      <c r="J254" s="49"/>
      <c r="K254" s="49"/>
      <c r="L254" s="51"/>
      <c r="M254" s="46"/>
      <c r="N254" s="49"/>
      <c r="O254" s="46"/>
      <c r="P254" s="46"/>
      <c r="Q254" s="46"/>
      <c r="R254" s="49"/>
      <c r="S254" s="49"/>
      <c r="T254" s="46"/>
      <c r="U254" s="46"/>
      <c r="V254" s="37"/>
      <c r="W254" s="37"/>
      <c r="X254" s="37"/>
      <c r="Y254" s="37"/>
      <c r="Z254" s="37"/>
    </row>
    <row r="255">
      <c r="A255" s="46"/>
      <c r="B255" s="48"/>
      <c r="C255" s="46"/>
      <c r="D255" s="49"/>
      <c r="E255" s="49"/>
      <c r="F255" s="49"/>
      <c r="G255" s="46"/>
      <c r="H255" s="46"/>
      <c r="I255" s="49"/>
      <c r="J255" s="49"/>
      <c r="K255" s="49"/>
      <c r="L255" s="51"/>
      <c r="M255" s="46"/>
      <c r="N255" s="49"/>
      <c r="O255" s="46"/>
      <c r="P255" s="46"/>
      <c r="Q255" s="46"/>
      <c r="R255" s="49"/>
      <c r="S255" s="49"/>
      <c r="T255" s="46"/>
      <c r="U255" s="46"/>
      <c r="V255" s="37"/>
      <c r="W255" s="37"/>
      <c r="X255" s="37"/>
      <c r="Y255" s="37"/>
      <c r="Z255" s="37"/>
    </row>
    <row r="256">
      <c r="A256" s="46"/>
      <c r="B256" s="48"/>
      <c r="C256" s="46"/>
      <c r="D256" s="49"/>
      <c r="E256" s="49"/>
      <c r="F256" s="49"/>
      <c r="G256" s="46"/>
      <c r="H256" s="46"/>
      <c r="I256" s="49"/>
      <c r="J256" s="49"/>
      <c r="K256" s="49"/>
      <c r="L256" s="51"/>
      <c r="M256" s="46"/>
      <c r="N256" s="49"/>
      <c r="O256" s="46"/>
      <c r="P256" s="46"/>
      <c r="Q256" s="46"/>
      <c r="R256" s="49"/>
      <c r="S256" s="49"/>
      <c r="T256" s="46"/>
      <c r="U256" s="46"/>
      <c r="V256" s="37"/>
      <c r="W256" s="37"/>
      <c r="X256" s="37"/>
      <c r="Y256" s="37"/>
      <c r="Z256" s="37"/>
    </row>
    <row r="257">
      <c r="A257" s="46"/>
      <c r="B257" s="48"/>
      <c r="C257" s="46"/>
      <c r="D257" s="49"/>
      <c r="E257" s="49"/>
      <c r="F257" s="49"/>
      <c r="G257" s="46"/>
      <c r="H257" s="46"/>
      <c r="I257" s="49"/>
      <c r="J257" s="49"/>
      <c r="K257" s="49"/>
      <c r="L257" s="51"/>
      <c r="M257" s="46"/>
      <c r="N257" s="49"/>
      <c r="O257" s="46"/>
      <c r="P257" s="46"/>
      <c r="Q257" s="46"/>
      <c r="R257" s="49"/>
      <c r="S257" s="49"/>
      <c r="T257" s="46"/>
      <c r="U257" s="46"/>
      <c r="V257" s="37"/>
      <c r="W257" s="37"/>
      <c r="X257" s="37"/>
      <c r="Y257" s="37"/>
      <c r="Z257" s="37"/>
    </row>
    <row r="258">
      <c r="A258" s="46"/>
      <c r="B258" s="48"/>
      <c r="C258" s="46"/>
      <c r="D258" s="49"/>
      <c r="E258" s="49"/>
      <c r="F258" s="49"/>
      <c r="G258" s="46"/>
      <c r="H258" s="46"/>
      <c r="I258" s="49"/>
      <c r="J258" s="49"/>
      <c r="K258" s="49"/>
      <c r="L258" s="51"/>
      <c r="M258" s="46"/>
      <c r="N258" s="49"/>
      <c r="O258" s="46"/>
      <c r="P258" s="46"/>
      <c r="Q258" s="46"/>
      <c r="R258" s="49"/>
      <c r="S258" s="49"/>
      <c r="T258" s="46"/>
      <c r="U258" s="46"/>
      <c r="V258" s="37"/>
      <c r="W258" s="37"/>
      <c r="X258" s="37"/>
      <c r="Y258" s="37"/>
      <c r="Z258" s="37"/>
    </row>
    <row r="259">
      <c r="A259" s="46"/>
      <c r="B259" s="48"/>
      <c r="C259" s="46"/>
      <c r="D259" s="49"/>
      <c r="E259" s="49"/>
      <c r="F259" s="49"/>
      <c r="G259" s="46"/>
      <c r="H259" s="46"/>
      <c r="I259" s="49"/>
      <c r="J259" s="49"/>
      <c r="K259" s="49"/>
      <c r="L259" s="51"/>
      <c r="M259" s="46"/>
      <c r="N259" s="49"/>
      <c r="O259" s="46"/>
      <c r="P259" s="46"/>
      <c r="Q259" s="46"/>
      <c r="R259" s="49"/>
      <c r="S259" s="49"/>
      <c r="T259" s="46"/>
      <c r="U259" s="46"/>
      <c r="V259" s="37"/>
      <c r="W259" s="37"/>
      <c r="X259" s="37"/>
      <c r="Y259" s="37"/>
      <c r="Z259" s="37"/>
    </row>
    <row r="260">
      <c r="A260" s="46"/>
      <c r="B260" s="48"/>
      <c r="C260" s="46"/>
      <c r="D260" s="49"/>
      <c r="E260" s="49"/>
      <c r="F260" s="49"/>
      <c r="G260" s="46"/>
      <c r="H260" s="46"/>
      <c r="I260" s="49"/>
      <c r="J260" s="49"/>
      <c r="K260" s="49"/>
      <c r="L260" s="51"/>
      <c r="M260" s="46"/>
      <c r="N260" s="49"/>
      <c r="O260" s="46"/>
      <c r="P260" s="46"/>
      <c r="Q260" s="46"/>
      <c r="R260" s="49"/>
      <c r="S260" s="49"/>
      <c r="T260" s="46"/>
      <c r="U260" s="46"/>
      <c r="V260" s="37"/>
      <c r="W260" s="37"/>
      <c r="X260" s="37"/>
      <c r="Y260" s="37"/>
      <c r="Z260" s="37"/>
    </row>
    <row r="261">
      <c r="A261" s="46"/>
      <c r="B261" s="48"/>
      <c r="C261" s="46"/>
      <c r="D261" s="49"/>
      <c r="E261" s="49"/>
      <c r="F261" s="49"/>
      <c r="G261" s="46"/>
      <c r="H261" s="46"/>
      <c r="I261" s="49"/>
      <c r="J261" s="49"/>
      <c r="K261" s="49"/>
      <c r="L261" s="51"/>
      <c r="M261" s="46"/>
      <c r="N261" s="49"/>
      <c r="O261" s="46"/>
      <c r="P261" s="46"/>
      <c r="Q261" s="46"/>
      <c r="R261" s="49"/>
      <c r="S261" s="49"/>
      <c r="T261" s="46"/>
      <c r="U261" s="46"/>
      <c r="V261" s="37"/>
      <c r="W261" s="37"/>
      <c r="X261" s="37"/>
      <c r="Y261" s="37"/>
      <c r="Z261" s="37"/>
    </row>
    <row r="262">
      <c r="A262" s="46"/>
      <c r="B262" s="48"/>
      <c r="C262" s="46"/>
      <c r="D262" s="49"/>
      <c r="E262" s="49"/>
      <c r="F262" s="49"/>
      <c r="G262" s="46"/>
      <c r="H262" s="46"/>
      <c r="I262" s="49"/>
      <c r="J262" s="49"/>
      <c r="K262" s="49"/>
      <c r="L262" s="51"/>
      <c r="M262" s="46"/>
      <c r="N262" s="49"/>
      <c r="O262" s="46"/>
      <c r="P262" s="46"/>
      <c r="Q262" s="46"/>
      <c r="R262" s="49"/>
      <c r="S262" s="49"/>
      <c r="T262" s="46"/>
      <c r="U262" s="46"/>
      <c r="V262" s="37"/>
      <c r="W262" s="37"/>
      <c r="X262" s="37"/>
      <c r="Y262" s="37"/>
      <c r="Z262" s="37"/>
    </row>
    <row r="263">
      <c r="A263" s="46"/>
      <c r="B263" s="48"/>
      <c r="C263" s="46"/>
      <c r="D263" s="49"/>
      <c r="E263" s="49"/>
      <c r="F263" s="49"/>
      <c r="G263" s="46"/>
      <c r="H263" s="46"/>
      <c r="I263" s="49"/>
      <c r="J263" s="49"/>
      <c r="K263" s="49"/>
      <c r="L263" s="51"/>
      <c r="M263" s="46"/>
      <c r="N263" s="49"/>
      <c r="O263" s="46"/>
      <c r="P263" s="46"/>
      <c r="Q263" s="46"/>
      <c r="R263" s="49"/>
      <c r="S263" s="49"/>
      <c r="T263" s="46"/>
      <c r="U263" s="46"/>
      <c r="V263" s="37"/>
      <c r="W263" s="37"/>
      <c r="X263" s="37"/>
      <c r="Y263" s="37"/>
      <c r="Z263" s="37"/>
    </row>
    <row r="264">
      <c r="A264" s="46"/>
      <c r="B264" s="48"/>
      <c r="C264" s="46"/>
      <c r="D264" s="49"/>
      <c r="E264" s="49"/>
      <c r="F264" s="49"/>
      <c r="G264" s="46"/>
      <c r="H264" s="46"/>
      <c r="I264" s="49"/>
      <c r="J264" s="49"/>
      <c r="K264" s="49"/>
      <c r="L264" s="51"/>
      <c r="M264" s="46"/>
      <c r="N264" s="49"/>
      <c r="O264" s="46"/>
      <c r="P264" s="46"/>
      <c r="Q264" s="46"/>
      <c r="R264" s="49"/>
      <c r="S264" s="49"/>
      <c r="T264" s="46"/>
      <c r="U264" s="46"/>
      <c r="V264" s="37"/>
      <c r="W264" s="37"/>
      <c r="X264" s="37"/>
      <c r="Y264" s="37"/>
      <c r="Z264" s="37"/>
    </row>
    <row r="265">
      <c r="A265" s="46"/>
      <c r="B265" s="48"/>
      <c r="C265" s="46"/>
      <c r="D265" s="49"/>
      <c r="E265" s="49"/>
      <c r="F265" s="49"/>
      <c r="G265" s="46"/>
      <c r="H265" s="46"/>
      <c r="I265" s="49"/>
      <c r="J265" s="49"/>
      <c r="K265" s="49"/>
      <c r="L265" s="51"/>
      <c r="M265" s="46"/>
      <c r="N265" s="49"/>
      <c r="O265" s="46"/>
      <c r="P265" s="46"/>
      <c r="Q265" s="46"/>
      <c r="R265" s="49"/>
      <c r="S265" s="49"/>
      <c r="T265" s="46"/>
      <c r="U265" s="46"/>
      <c r="V265" s="37"/>
      <c r="W265" s="37"/>
      <c r="X265" s="37"/>
      <c r="Y265" s="37"/>
      <c r="Z265" s="37"/>
    </row>
    <row r="266">
      <c r="A266" s="46"/>
      <c r="B266" s="48"/>
      <c r="C266" s="46"/>
      <c r="D266" s="49"/>
      <c r="E266" s="49"/>
      <c r="F266" s="49"/>
      <c r="G266" s="46"/>
      <c r="H266" s="46"/>
      <c r="I266" s="49"/>
      <c r="J266" s="49"/>
      <c r="K266" s="49"/>
      <c r="L266" s="51"/>
      <c r="M266" s="46"/>
      <c r="N266" s="49"/>
      <c r="O266" s="46"/>
      <c r="P266" s="46"/>
      <c r="Q266" s="46"/>
      <c r="R266" s="49"/>
      <c r="S266" s="49"/>
      <c r="T266" s="46"/>
      <c r="U266" s="46"/>
      <c r="V266" s="37"/>
      <c r="W266" s="37"/>
      <c r="X266" s="37"/>
      <c r="Y266" s="37"/>
      <c r="Z266" s="37"/>
    </row>
    <row r="267">
      <c r="A267" s="46"/>
      <c r="B267" s="48"/>
      <c r="C267" s="46"/>
      <c r="D267" s="49"/>
      <c r="E267" s="49"/>
      <c r="F267" s="49"/>
      <c r="G267" s="46"/>
      <c r="H267" s="46"/>
      <c r="I267" s="49"/>
      <c r="J267" s="49"/>
      <c r="K267" s="49"/>
      <c r="L267" s="51"/>
      <c r="M267" s="46"/>
      <c r="N267" s="49"/>
      <c r="O267" s="46"/>
      <c r="P267" s="46"/>
      <c r="Q267" s="46"/>
      <c r="R267" s="49"/>
      <c r="S267" s="49"/>
      <c r="T267" s="46"/>
      <c r="U267" s="46"/>
      <c r="V267" s="37"/>
      <c r="W267" s="37"/>
      <c r="X267" s="37"/>
      <c r="Y267" s="37"/>
      <c r="Z267" s="37"/>
    </row>
    <row r="268">
      <c r="A268" s="46"/>
      <c r="B268" s="48"/>
      <c r="C268" s="46"/>
      <c r="D268" s="49"/>
      <c r="E268" s="49"/>
      <c r="F268" s="49"/>
      <c r="G268" s="46"/>
      <c r="H268" s="46"/>
      <c r="I268" s="49"/>
      <c r="J268" s="49"/>
      <c r="K268" s="49"/>
      <c r="L268" s="51"/>
      <c r="M268" s="46"/>
      <c r="N268" s="49"/>
      <c r="O268" s="46"/>
      <c r="P268" s="46"/>
      <c r="Q268" s="46"/>
      <c r="R268" s="49"/>
      <c r="S268" s="49"/>
      <c r="T268" s="46"/>
      <c r="U268" s="46"/>
      <c r="V268" s="37"/>
      <c r="W268" s="37"/>
      <c r="X268" s="37"/>
      <c r="Y268" s="37"/>
      <c r="Z268" s="37"/>
    </row>
    <row r="269">
      <c r="A269" s="46"/>
      <c r="B269" s="48"/>
      <c r="C269" s="46"/>
      <c r="D269" s="49"/>
      <c r="E269" s="49"/>
      <c r="F269" s="49"/>
      <c r="G269" s="46"/>
      <c r="H269" s="46"/>
      <c r="I269" s="49"/>
      <c r="J269" s="49"/>
      <c r="K269" s="49"/>
      <c r="L269" s="51"/>
      <c r="M269" s="46"/>
      <c r="N269" s="49"/>
      <c r="O269" s="46"/>
      <c r="P269" s="46"/>
      <c r="Q269" s="46"/>
      <c r="R269" s="49"/>
      <c r="S269" s="49"/>
      <c r="T269" s="46"/>
      <c r="U269" s="46"/>
      <c r="V269" s="37"/>
      <c r="W269" s="37"/>
      <c r="X269" s="37"/>
      <c r="Y269" s="37"/>
      <c r="Z269" s="37"/>
    </row>
    <row r="270">
      <c r="A270" s="46"/>
      <c r="B270" s="48"/>
      <c r="C270" s="46"/>
      <c r="D270" s="49"/>
      <c r="E270" s="49"/>
      <c r="F270" s="49"/>
      <c r="G270" s="46"/>
      <c r="H270" s="46"/>
      <c r="I270" s="49"/>
      <c r="J270" s="49"/>
      <c r="K270" s="49"/>
      <c r="L270" s="51"/>
      <c r="M270" s="46"/>
      <c r="N270" s="49"/>
      <c r="O270" s="46"/>
      <c r="P270" s="46"/>
      <c r="Q270" s="46"/>
      <c r="R270" s="49"/>
      <c r="S270" s="49"/>
      <c r="T270" s="46"/>
      <c r="U270" s="46"/>
      <c r="V270" s="37"/>
      <c r="W270" s="37"/>
      <c r="X270" s="37"/>
      <c r="Y270" s="37"/>
      <c r="Z270" s="37"/>
    </row>
    <row r="271">
      <c r="A271" s="46"/>
      <c r="B271" s="48"/>
      <c r="C271" s="46"/>
      <c r="D271" s="49"/>
      <c r="E271" s="49"/>
      <c r="F271" s="49"/>
      <c r="G271" s="46"/>
      <c r="H271" s="46"/>
      <c r="I271" s="49"/>
      <c r="J271" s="49"/>
      <c r="K271" s="49"/>
      <c r="L271" s="51"/>
      <c r="M271" s="46"/>
      <c r="N271" s="49"/>
      <c r="O271" s="46"/>
      <c r="P271" s="46"/>
      <c r="Q271" s="46"/>
      <c r="R271" s="49"/>
      <c r="S271" s="49"/>
      <c r="T271" s="46"/>
      <c r="U271" s="46"/>
      <c r="V271" s="37"/>
      <c r="W271" s="37"/>
      <c r="X271" s="37"/>
      <c r="Y271" s="37"/>
      <c r="Z271" s="37"/>
    </row>
    <row r="272">
      <c r="A272" s="46"/>
      <c r="B272" s="48"/>
      <c r="C272" s="46"/>
      <c r="D272" s="49"/>
      <c r="E272" s="49"/>
      <c r="F272" s="49"/>
      <c r="G272" s="46"/>
      <c r="H272" s="46"/>
      <c r="I272" s="49"/>
      <c r="J272" s="49"/>
      <c r="K272" s="49"/>
      <c r="L272" s="51"/>
      <c r="M272" s="46"/>
      <c r="N272" s="49"/>
      <c r="O272" s="46"/>
      <c r="P272" s="46"/>
      <c r="Q272" s="46"/>
      <c r="R272" s="49"/>
      <c r="S272" s="49"/>
      <c r="T272" s="46"/>
      <c r="U272" s="46"/>
      <c r="V272" s="37"/>
      <c r="W272" s="37"/>
      <c r="X272" s="37"/>
      <c r="Y272" s="37"/>
      <c r="Z272" s="37"/>
    </row>
    <row r="273">
      <c r="A273" s="46"/>
      <c r="B273" s="48"/>
      <c r="C273" s="46"/>
      <c r="D273" s="49"/>
      <c r="E273" s="49"/>
      <c r="F273" s="49"/>
      <c r="G273" s="46"/>
      <c r="H273" s="46"/>
      <c r="I273" s="49"/>
      <c r="J273" s="49"/>
      <c r="K273" s="49"/>
      <c r="L273" s="51"/>
      <c r="M273" s="46"/>
      <c r="N273" s="49"/>
      <c r="O273" s="46"/>
      <c r="P273" s="46"/>
      <c r="Q273" s="46"/>
      <c r="R273" s="49"/>
      <c r="S273" s="49"/>
      <c r="T273" s="46"/>
      <c r="U273" s="46"/>
      <c r="V273" s="37"/>
      <c r="W273" s="37"/>
      <c r="X273" s="37"/>
      <c r="Y273" s="37"/>
      <c r="Z273" s="37"/>
    </row>
    <row r="274">
      <c r="A274" s="46"/>
      <c r="B274" s="48"/>
      <c r="C274" s="46"/>
      <c r="D274" s="49"/>
      <c r="E274" s="49"/>
      <c r="F274" s="49"/>
      <c r="G274" s="46"/>
      <c r="H274" s="46"/>
      <c r="I274" s="49"/>
      <c r="J274" s="49"/>
      <c r="K274" s="49"/>
      <c r="L274" s="51"/>
      <c r="M274" s="46"/>
      <c r="N274" s="49"/>
      <c r="O274" s="46"/>
      <c r="P274" s="46"/>
      <c r="Q274" s="46"/>
      <c r="R274" s="49"/>
      <c r="S274" s="49"/>
      <c r="T274" s="46"/>
      <c r="U274" s="46"/>
      <c r="V274" s="37"/>
      <c r="W274" s="37"/>
      <c r="X274" s="37"/>
      <c r="Y274" s="37"/>
      <c r="Z274" s="37"/>
    </row>
    <row r="275">
      <c r="A275" s="46"/>
      <c r="B275" s="48"/>
      <c r="C275" s="46"/>
      <c r="D275" s="49"/>
      <c r="E275" s="49"/>
      <c r="F275" s="49"/>
      <c r="G275" s="46"/>
      <c r="H275" s="46"/>
      <c r="I275" s="49"/>
      <c r="J275" s="49"/>
      <c r="K275" s="49"/>
      <c r="L275" s="51"/>
      <c r="M275" s="46"/>
      <c r="N275" s="49"/>
      <c r="O275" s="46"/>
      <c r="P275" s="46"/>
      <c r="Q275" s="46"/>
      <c r="R275" s="49"/>
      <c r="S275" s="49"/>
      <c r="T275" s="46"/>
      <c r="U275" s="46"/>
      <c r="V275" s="37"/>
      <c r="W275" s="37"/>
      <c r="X275" s="37"/>
      <c r="Y275" s="37"/>
      <c r="Z275" s="37"/>
    </row>
    <row r="276">
      <c r="A276" s="46"/>
      <c r="B276" s="48"/>
      <c r="C276" s="46"/>
      <c r="D276" s="49"/>
      <c r="E276" s="49"/>
      <c r="F276" s="49"/>
      <c r="G276" s="46"/>
      <c r="H276" s="46"/>
      <c r="I276" s="49"/>
      <c r="J276" s="49"/>
      <c r="K276" s="49"/>
      <c r="L276" s="51"/>
      <c r="M276" s="46"/>
      <c r="N276" s="49"/>
      <c r="O276" s="46"/>
      <c r="P276" s="46"/>
      <c r="Q276" s="46"/>
      <c r="R276" s="49"/>
      <c r="S276" s="49"/>
      <c r="T276" s="46"/>
      <c r="U276" s="46"/>
      <c r="V276" s="37"/>
      <c r="W276" s="37"/>
      <c r="X276" s="37"/>
      <c r="Y276" s="37"/>
      <c r="Z276" s="37"/>
    </row>
    <row r="277">
      <c r="A277" s="46"/>
      <c r="B277" s="48"/>
      <c r="C277" s="46"/>
      <c r="D277" s="49"/>
      <c r="E277" s="49"/>
      <c r="F277" s="49"/>
      <c r="G277" s="46"/>
      <c r="H277" s="46"/>
      <c r="I277" s="49"/>
      <c r="J277" s="49"/>
      <c r="K277" s="49"/>
      <c r="L277" s="51"/>
      <c r="M277" s="46"/>
      <c r="N277" s="49"/>
      <c r="O277" s="46"/>
      <c r="P277" s="46"/>
      <c r="Q277" s="46"/>
      <c r="R277" s="49"/>
      <c r="S277" s="49"/>
      <c r="T277" s="46"/>
      <c r="U277" s="46"/>
      <c r="V277" s="37"/>
      <c r="W277" s="37"/>
      <c r="X277" s="37"/>
      <c r="Y277" s="37"/>
      <c r="Z277" s="37"/>
    </row>
    <row r="278">
      <c r="A278" s="46"/>
      <c r="B278" s="48"/>
      <c r="C278" s="46"/>
      <c r="D278" s="49"/>
      <c r="E278" s="49"/>
      <c r="F278" s="49"/>
      <c r="G278" s="46"/>
      <c r="H278" s="46"/>
      <c r="I278" s="49"/>
      <c r="J278" s="49"/>
      <c r="K278" s="49"/>
      <c r="L278" s="51"/>
      <c r="M278" s="46"/>
      <c r="N278" s="49"/>
      <c r="O278" s="46"/>
      <c r="P278" s="46"/>
      <c r="Q278" s="46"/>
      <c r="R278" s="49"/>
      <c r="S278" s="49"/>
      <c r="T278" s="46"/>
      <c r="U278" s="46"/>
      <c r="V278" s="37"/>
      <c r="W278" s="37"/>
      <c r="X278" s="37"/>
      <c r="Y278" s="37"/>
      <c r="Z278" s="37"/>
    </row>
    <row r="279">
      <c r="A279" s="46"/>
      <c r="B279" s="48"/>
      <c r="C279" s="46"/>
      <c r="D279" s="49"/>
      <c r="E279" s="49"/>
      <c r="F279" s="49"/>
      <c r="G279" s="46"/>
      <c r="H279" s="46"/>
      <c r="I279" s="49"/>
      <c r="J279" s="49"/>
      <c r="K279" s="49"/>
      <c r="L279" s="51"/>
      <c r="M279" s="46"/>
      <c r="N279" s="49"/>
      <c r="O279" s="46"/>
      <c r="P279" s="46"/>
      <c r="Q279" s="46"/>
      <c r="R279" s="49"/>
      <c r="S279" s="49"/>
      <c r="T279" s="46"/>
      <c r="U279" s="46"/>
      <c r="V279" s="37"/>
      <c r="W279" s="37"/>
      <c r="X279" s="37"/>
      <c r="Y279" s="37"/>
      <c r="Z279" s="37"/>
    </row>
    <row r="280">
      <c r="A280" s="46"/>
      <c r="B280" s="48"/>
      <c r="C280" s="46"/>
      <c r="D280" s="49"/>
      <c r="E280" s="49"/>
      <c r="F280" s="49"/>
      <c r="G280" s="46"/>
      <c r="H280" s="46"/>
      <c r="I280" s="49"/>
      <c r="J280" s="49"/>
      <c r="K280" s="49"/>
      <c r="L280" s="51"/>
      <c r="M280" s="46"/>
      <c r="N280" s="49"/>
      <c r="O280" s="46"/>
      <c r="P280" s="46"/>
      <c r="Q280" s="46"/>
      <c r="R280" s="49"/>
      <c r="S280" s="49"/>
      <c r="T280" s="46"/>
      <c r="U280" s="46"/>
      <c r="V280" s="37"/>
      <c r="W280" s="37"/>
      <c r="X280" s="37"/>
      <c r="Y280" s="37"/>
      <c r="Z280" s="37"/>
    </row>
    <row r="281">
      <c r="A281" s="46"/>
      <c r="B281" s="48"/>
      <c r="C281" s="46"/>
      <c r="D281" s="49"/>
      <c r="E281" s="49"/>
      <c r="F281" s="49"/>
      <c r="G281" s="46"/>
      <c r="H281" s="46"/>
      <c r="I281" s="49"/>
      <c r="J281" s="49"/>
      <c r="K281" s="49"/>
      <c r="L281" s="51"/>
      <c r="M281" s="46"/>
      <c r="N281" s="49"/>
      <c r="O281" s="46"/>
      <c r="P281" s="46"/>
      <c r="Q281" s="46"/>
      <c r="R281" s="49"/>
      <c r="S281" s="49"/>
      <c r="T281" s="46"/>
      <c r="U281" s="46"/>
      <c r="V281" s="37"/>
      <c r="W281" s="37"/>
      <c r="X281" s="37"/>
      <c r="Y281" s="37"/>
      <c r="Z281" s="37"/>
    </row>
    <row r="282">
      <c r="A282" s="46"/>
      <c r="B282" s="48"/>
      <c r="C282" s="46"/>
      <c r="D282" s="49"/>
      <c r="E282" s="49"/>
      <c r="F282" s="49"/>
      <c r="G282" s="46"/>
      <c r="H282" s="46"/>
      <c r="I282" s="49"/>
      <c r="J282" s="49"/>
      <c r="K282" s="49"/>
      <c r="L282" s="51"/>
      <c r="M282" s="46"/>
      <c r="N282" s="49"/>
      <c r="O282" s="46"/>
      <c r="P282" s="46"/>
      <c r="Q282" s="46"/>
      <c r="R282" s="49"/>
      <c r="S282" s="49"/>
      <c r="T282" s="46"/>
      <c r="U282" s="46"/>
      <c r="V282" s="37"/>
      <c r="W282" s="37"/>
      <c r="X282" s="37"/>
      <c r="Y282" s="37"/>
      <c r="Z282" s="37"/>
    </row>
    <row r="283">
      <c r="A283" s="46"/>
      <c r="B283" s="48"/>
      <c r="C283" s="46"/>
      <c r="D283" s="49"/>
      <c r="E283" s="49"/>
      <c r="F283" s="49"/>
      <c r="G283" s="46"/>
      <c r="H283" s="46"/>
      <c r="I283" s="49"/>
      <c r="J283" s="49"/>
      <c r="K283" s="49"/>
      <c r="L283" s="51"/>
      <c r="M283" s="46"/>
      <c r="N283" s="49"/>
      <c r="O283" s="46"/>
      <c r="P283" s="46"/>
      <c r="Q283" s="46"/>
      <c r="R283" s="49"/>
      <c r="S283" s="49"/>
      <c r="T283" s="46"/>
      <c r="U283" s="46"/>
      <c r="V283" s="37"/>
      <c r="W283" s="37"/>
      <c r="X283" s="37"/>
      <c r="Y283" s="37"/>
      <c r="Z283" s="37"/>
    </row>
    <row r="284">
      <c r="A284" s="46"/>
      <c r="B284" s="48"/>
      <c r="C284" s="46"/>
      <c r="D284" s="49"/>
      <c r="E284" s="49"/>
      <c r="F284" s="49"/>
      <c r="G284" s="46"/>
      <c r="H284" s="46"/>
      <c r="I284" s="49"/>
      <c r="J284" s="49"/>
      <c r="K284" s="49"/>
      <c r="L284" s="51"/>
      <c r="M284" s="46"/>
      <c r="N284" s="49"/>
      <c r="O284" s="46"/>
      <c r="P284" s="46"/>
      <c r="Q284" s="46"/>
      <c r="R284" s="49"/>
      <c r="S284" s="49"/>
      <c r="T284" s="46"/>
      <c r="U284" s="46"/>
      <c r="V284" s="37"/>
      <c r="W284" s="37"/>
      <c r="X284" s="37"/>
      <c r="Y284" s="37"/>
      <c r="Z284" s="37"/>
    </row>
    <row r="285">
      <c r="A285" s="46"/>
      <c r="B285" s="48"/>
      <c r="C285" s="46"/>
      <c r="D285" s="49"/>
      <c r="E285" s="49"/>
      <c r="F285" s="49"/>
      <c r="G285" s="46"/>
      <c r="H285" s="46"/>
      <c r="I285" s="49"/>
      <c r="J285" s="49"/>
      <c r="K285" s="49"/>
      <c r="L285" s="51"/>
      <c r="M285" s="46"/>
      <c r="N285" s="49"/>
      <c r="O285" s="46"/>
      <c r="P285" s="46"/>
      <c r="Q285" s="46"/>
      <c r="R285" s="49"/>
      <c r="S285" s="49"/>
      <c r="T285" s="46"/>
      <c r="U285" s="46"/>
      <c r="V285" s="37"/>
      <c r="W285" s="37"/>
      <c r="X285" s="37"/>
      <c r="Y285" s="37"/>
      <c r="Z285" s="37"/>
    </row>
    <row r="286">
      <c r="A286" s="46"/>
      <c r="B286" s="48"/>
      <c r="C286" s="46"/>
      <c r="D286" s="49"/>
      <c r="E286" s="49"/>
      <c r="F286" s="49"/>
      <c r="G286" s="46"/>
      <c r="H286" s="46"/>
      <c r="I286" s="49"/>
      <c r="J286" s="49"/>
      <c r="K286" s="49"/>
      <c r="L286" s="51"/>
      <c r="M286" s="46"/>
      <c r="N286" s="49"/>
      <c r="O286" s="46"/>
      <c r="P286" s="46"/>
      <c r="Q286" s="46"/>
      <c r="R286" s="49"/>
      <c r="S286" s="49"/>
      <c r="T286" s="46"/>
      <c r="U286" s="46"/>
      <c r="V286" s="37"/>
      <c r="W286" s="37"/>
      <c r="X286" s="37"/>
      <c r="Y286" s="37"/>
      <c r="Z286" s="37"/>
    </row>
    <row r="287">
      <c r="A287" s="46"/>
      <c r="B287" s="48"/>
      <c r="C287" s="46"/>
      <c r="D287" s="49"/>
      <c r="E287" s="49"/>
      <c r="F287" s="49"/>
      <c r="G287" s="46"/>
      <c r="H287" s="46"/>
      <c r="I287" s="49"/>
      <c r="J287" s="49"/>
      <c r="K287" s="49"/>
      <c r="L287" s="51"/>
      <c r="M287" s="46"/>
      <c r="N287" s="49"/>
      <c r="O287" s="46"/>
      <c r="P287" s="46"/>
      <c r="Q287" s="46"/>
      <c r="R287" s="49"/>
      <c r="S287" s="49"/>
      <c r="T287" s="46"/>
      <c r="U287" s="46"/>
      <c r="V287" s="37"/>
      <c r="W287" s="37"/>
      <c r="X287" s="37"/>
      <c r="Y287" s="37"/>
      <c r="Z287" s="37"/>
    </row>
    <row r="288">
      <c r="A288" s="46"/>
      <c r="B288" s="48"/>
      <c r="C288" s="46"/>
      <c r="D288" s="49"/>
      <c r="E288" s="49"/>
      <c r="F288" s="49"/>
      <c r="G288" s="46"/>
      <c r="H288" s="46"/>
      <c r="I288" s="49"/>
      <c r="J288" s="49"/>
      <c r="K288" s="49"/>
      <c r="L288" s="51"/>
      <c r="M288" s="46"/>
      <c r="N288" s="49"/>
      <c r="O288" s="46"/>
      <c r="P288" s="46"/>
      <c r="Q288" s="46"/>
      <c r="R288" s="49"/>
      <c r="S288" s="49"/>
      <c r="T288" s="46"/>
      <c r="U288" s="46"/>
      <c r="V288" s="37"/>
      <c r="W288" s="37"/>
      <c r="X288" s="37"/>
      <c r="Y288" s="37"/>
      <c r="Z288" s="37"/>
    </row>
    <row r="289">
      <c r="A289" s="46"/>
      <c r="B289" s="48"/>
      <c r="C289" s="46"/>
      <c r="D289" s="49"/>
      <c r="E289" s="49"/>
      <c r="F289" s="49"/>
      <c r="G289" s="46"/>
      <c r="H289" s="46"/>
      <c r="I289" s="49"/>
      <c r="J289" s="49"/>
      <c r="K289" s="49"/>
      <c r="L289" s="51"/>
      <c r="M289" s="46"/>
      <c r="N289" s="49"/>
      <c r="O289" s="46"/>
      <c r="P289" s="46"/>
      <c r="Q289" s="46"/>
      <c r="R289" s="49"/>
      <c r="S289" s="49"/>
      <c r="T289" s="46"/>
      <c r="U289" s="46"/>
      <c r="V289" s="37"/>
      <c r="W289" s="37"/>
      <c r="X289" s="37"/>
      <c r="Y289" s="37"/>
      <c r="Z289" s="37"/>
    </row>
    <row r="290">
      <c r="A290" s="46"/>
      <c r="B290" s="48"/>
      <c r="C290" s="46"/>
      <c r="D290" s="49"/>
      <c r="E290" s="49"/>
      <c r="F290" s="49"/>
      <c r="G290" s="46"/>
      <c r="H290" s="46"/>
      <c r="I290" s="49"/>
      <c r="J290" s="49"/>
      <c r="K290" s="49"/>
      <c r="L290" s="51"/>
      <c r="M290" s="46"/>
      <c r="N290" s="49"/>
      <c r="O290" s="46"/>
      <c r="P290" s="46"/>
      <c r="Q290" s="46"/>
      <c r="R290" s="49"/>
      <c r="S290" s="49"/>
      <c r="T290" s="46"/>
      <c r="U290" s="46"/>
      <c r="V290" s="37"/>
      <c r="W290" s="37"/>
      <c r="X290" s="37"/>
      <c r="Y290" s="37"/>
      <c r="Z290" s="37"/>
    </row>
    <row r="291">
      <c r="A291" s="46"/>
      <c r="B291" s="48"/>
      <c r="C291" s="46"/>
      <c r="D291" s="49"/>
      <c r="E291" s="49"/>
      <c r="F291" s="49"/>
      <c r="G291" s="46"/>
      <c r="H291" s="46"/>
      <c r="I291" s="49"/>
      <c r="J291" s="49"/>
      <c r="K291" s="49"/>
      <c r="L291" s="51"/>
      <c r="M291" s="46"/>
      <c r="N291" s="49"/>
      <c r="O291" s="46"/>
      <c r="P291" s="46"/>
      <c r="Q291" s="46"/>
      <c r="R291" s="49"/>
      <c r="S291" s="49"/>
      <c r="T291" s="46"/>
      <c r="U291" s="46"/>
      <c r="V291" s="37"/>
      <c r="W291" s="37"/>
      <c r="X291" s="37"/>
      <c r="Y291" s="37"/>
      <c r="Z291" s="37"/>
    </row>
    <row r="292">
      <c r="A292" s="46"/>
      <c r="B292" s="48"/>
      <c r="C292" s="46"/>
      <c r="D292" s="49"/>
      <c r="E292" s="49"/>
      <c r="F292" s="49"/>
      <c r="G292" s="46"/>
      <c r="H292" s="46"/>
      <c r="I292" s="49"/>
      <c r="J292" s="49"/>
      <c r="K292" s="49"/>
      <c r="L292" s="51"/>
      <c r="M292" s="46"/>
      <c r="N292" s="49"/>
      <c r="O292" s="46"/>
      <c r="P292" s="46"/>
      <c r="Q292" s="46"/>
      <c r="R292" s="49"/>
      <c r="S292" s="49"/>
      <c r="T292" s="46"/>
      <c r="U292" s="46"/>
      <c r="V292" s="37"/>
      <c r="W292" s="37"/>
      <c r="X292" s="37"/>
      <c r="Y292" s="37"/>
      <c r="Z292" s="37"/>
    </row>
    <row r="293">
      <c r="A293" s="46"/>
      <c r="B293" s="48"/>
      <c r="C293" s="46"/>
      <c r="D293" s="49"/>
      <c r="E293" s="49"/>
      <c r="F293" s="49"/>
      <c r="G293" s="46"/>
      <c r="H293" s="46"/>
      <c r="I293" s="49"/>
      <c r="J293" s="49"/>
      <c r="K293" s="49"/>
      <c r="L293" s="51"/>
      <c r="M293" s="46"/>
      <c r="N293" s="49"/>
      <c r="O293" s="46"/>
      <c r="P293" s="46"/>
      <c r="Q293" s="46"/>
      <c r="R293" s="49"/>
      <c r="S293" s="49"/>
      <c r="T293" s="46"/>
      <c r="U293" s="46"/>
      <c r="V293" s="37"/>
      <c r="W293" s="37"/>
      <c r="X293" s="37"/>
      <c r="Y293" s="37"/>
      <c r="Z293" s="37"/>
    </row>
    <row r="294">
      <c r="A294" s="46"/>
      <c r="B294" s="48"/>
      <c r="C294" s="46"/>
      <c r="D294" s="49"/>
      <c r="E294" s="49"/>
      <c r="F294" s="49"/>
      <c r="G294" s="46"/>
      <c r="H294" s="46"/>
      <c r="I294" s="49"/>
      <c r="J294" s="49"/>
      <c r="K294" s="49"/>
      <c r="L294" s="51"/>
      <c r="M294" s="46"/>
      <c r="N294" s="49"/>
      <c r="O294" s="46"/>
      <c r="P294" s="46"/>
      <c r="Q294" s="46"/>
      <c r="R294" s="49"/>
      <c r="S294" s="49"/>
      <c r="T294" s="46"/>
      <c r="U294" s="46"/>
      <c r="V294" s="37"/>
      <c r="W294" s="37"/>
      <c r="X294" s="37"/>
      <c r="Y294" s="37"/>
      <c r="Z294" s="37"/>
    </row>
    <row r="295">
      <c r="A295" s="46"/>
      <c r="B295" s="48"/>
      <c r="C295" s="46"/>
      <c r="D295" s="49"/>
      <c r="E295" s="49"/>
      <c r="F295" s="49"/>
      <c r="G295" s="46"/>
      <c r="H295" s="46"/>
      <c r="I295" s="49"/>
      <c r="J295" s="49"/>
      <c r="K295" s="49"/>
      <c r="L295" s="51"/>
      <c r="M295" s="46"/>
      <c r="N295" s="49"/>
      <c r="O295" s="46"/>
      <c r="P295" s="46"/>
      <c r="Q295" s="46"/>
      <c r="R295" s="49"/>
      <c r="S295" s="49"/>
      <c r="T295" s="46"/>
      <c r="U295" s="46"/>
      <c r="V295" s="37"/>
      <c r="W295" s="37"/>
      <c r="X295" s="37"/>
      <c r="Y295" s="37"/>
      <c r="Z295" s="37"/>
    </row>
    <row r="296">
      <c r="A296" s="46"/>
      <c r="B296" s="48"/>
      <c r="C296" s="46"/>
      <c r="D296" s="49"/>
      <c r="E296" s="49"/>
      <c r="F296" s="49"/>
      <c r="G296" s="46"/>
      <c r="H296" s="46"/>
      <c r="I296" s="49"/>
      <c r="J296" s="49"/>
      <c r="K296" s="49"/>
      <c r="L296" s="51"/>
      <c r="M296" s="46"/>
      <c r="N296" s="49"/>
      <c r="O296" s="46"/>
      <c r="P296" s="46"/>
      <c r="Q296" s="46"/>
      <c r="R296" s="49"/>
      <c r="S296" s="49"/>
      <c r="T296" s="46"/>
      <c r="U296" s="46"/>
      <c r="V296" s="37"/>
      <c r="W296" s="37"/>
      <c r="X296" s="37"/>
      <c r="Y296" s="37"/>
      <c r="Z296" s="37"/>
    </row>
    <row r="297">
      <c r="A297" s="46"/>
      <c r="B297" s="48"/>
      <c r="C297" s="46"/>
      <c r="D297" s="49"/>
      <c r="E297" s="49"/>
      <c r="F297" s="49"/>
      <c r="G297" s="46"/>
      <c r="H297" s="46"/>
      <c r="I297" s="49"/>
      <c r="J297" s="49"/>
      <c r="K297" s="49"/>
      <c r="L297" s="51"/>
      <c r="M297" s="46"/>
      <c r="N297" s="49"/>
      <c r="O297" s="46"/>
      <c r="P297" s="46"/>
      <c r="Q297" s="46"/>
      <c r="R297" s="49"/>
      <c r="S297" s="49"/>
      <c r="T297" s="46"/>
      <c r="U297" s="46"/>
      <c r="V297" s="37"/>
      <c r="W297" s="37"/>
      <c r="X297" s="37"/>
      <c r="Y297" s="37"/>
      <c r="Z297" s="37"/>
    </row>
    <row r="298">
      <c r="A298" s="46"/>
      <c r="B298" s="48"/>
      <c r="C298" s="46"/>
      <c r="D298" s="49"/>
      <c r="E298" s="49"/>
      <c r="F298" s="49"/>
      <c r="G298" s="46"/>
      <c r="H298" s="46"/>
      <c r="I298" s="49"/>
      <c r="J298" s="49"/>
      <c r="K298" s="49"/>
      <c r="L298" s="51"/>
      <c r="M298" s="46"/>
      <c r="N298" s="49"/>
      <c r="O298" s="46"/>
      <c r="P298" s="46"/>
      <c r="Q298" s="46"/>
      <c r="R298" s="49"/>
      <c r="S298" s="49"/>
      <c r="T298" s="46"/>
      <c r="U298" s="46"/>
      <c r="V298" s="37"/>
      <c r="W298" s="37"/>
      <c r="X298" s="37"/>
      <c r="Y298" s="37"/>
      <c r="Z298" s="37"/>
    </row>
    <row r="299">
      <c r="A299" s="46"/>
      <c r="B299" s="48"/>
      <c r="C299" s="46"/>
      <c r="D299" s="49"/>
      <c r="E299" s="49"/>
      <c r="F299" s="49"/>
      <c r="G299" s="46"/>
      <c r="H299" s="46"/>
      <c r="I299" s="49"/>
      <c r="J299" s="49"/>
      <c r="K299" s="49"/>
      <c r="L299" s="51"/>
      <c r="M299" s="46"/>
      <c r="N299" s="49"/>
      <c r="O299" s="46"/>
      <c r="P299" s="46"/>
      <c r="Q299" s="46"/>
      <c r="R299" s="49"/>
      <c r="S299" s="49"/>
      <c r="T299" s="46"/>
      <c r="U299" s="46"/>
      <c r="V299" s="37"/>
      <c r="W299" s="37"/>
      <c r="X299" s="37"/>
      <c r="Y299" s="37"/>
      <c r="Z299" s="37"/>
    </row>
    <row r="300">
      <c r="A300" s="46"/>
      <c r="B300" s="48"/>
      <c r="C300" s="46"/>
      <c r="D300" s="49"/>
      <c r="E300" s="49"/>
      <c r="F300" s="49"/>
      <c r="G300" s="46"/>
      <c r="H300" s="46"/>
      <c r="I300" s="49"/>
      <c r="J300" s="49"/>
      <c r="K300" s="49"/>
      <c r="L300" s="51"/>
      <c r="M300" s="46"/>
      <c r="N300" s="49"/>
      <c r="O300" s="46"/>
      <c r="P300" s="46"/>
      <c r="Q300" s="46"/>
      <c r="R300" s="49"/>
      <c r="S300" s="49"/>
      <c r="T300" s="46"/>
      <c r="U300" s="46"/>
      <c r="V300" s="37"/>
      <c r="W300" s="37"/>
      <c r="X300" s="37"/>
      <c r="Y300" s="37"/>
      <c r="Z300" s="37"/>
    </row>
    <row r="301">
      <c r="A301" s="46"/>
      <c r="B301" s="48"/>
      <c r="C301" s="46"/>
      <c r="D301" s="49"/>
      <c r="E301" s="49"/>
      <c r="F301" s="49"/>
      <c r="G301" s="46"/>
      <c r="H301" s="46"/>
      <c r="I301" s="49"/>
      <c r="J301" s="49"/>
      <c r="K301" s="49"/>
      <c r="L301" s="51"/>
      <c r="M301" s="46"/>
      <c r="N301" s="49"/>
      <c r="O301" s="46"/>
      <c r="P301" s="46"/>
      <c r="Q301" s="46"/>
      <c r="R301" s="49"/>
      <c r="S301" s="49"/>
      <c r="T301" s="46"/>
      <c r="U301" s="46"/>
      <c r="V301" s="37"/>
      <c r="W301" s="37"/>
      <c r="X301" s="37"/>
      <c r="Y301" s="37"/>
      <c r="Z301" s="37"/>
    </row>
    <row r="302">
      <c r="A302" s="46"/>
      <c r="B302" s="48"/>
      <c r="C302" s="46"/>
      <c r="D302" s="49"/>
      <c r="E302" s="49"/>
      <c r="F302" s="49"/>
      <c r="G302" s="46"/>
      <c r="H302" s="46"/>
      <c r="I302" s="49"/>
      <c r="J302" s="49"/>
      <c r="K302" s="49"/>
      <c r="L302" s="51"/>
      <c r="M302" s="46"/>
      <c r="N302" s="49"/>
      <c r="O302" s="46"/>
      <c r="P302" s="46"/>
      <c r="Q302" s="46"/>
      <c r="R302" s="49"/>
      <c r="S302" s="49"/>
      <c r="T302" s="46"/>
      <c r="U302" s="46"/>
      <c r="V302" s="37"/>
      <c r="W302" s="37"/>
      <c r="X302" s="37"/>
      <c r="Y302" s="37"/>
      <c r="Z302" s="37"/>
    </row>
    <row r="303">
      <c r="A303" s="46"/>
      <c r="B303" s="48"/>
      <c r="C303" s="46"/>
      <c r="D303" s="49"/>
      <c r="E303" s="49"/>
      <c r="F303" s="49"/>
      <c r="G303" s="46"/>
      <c r="H303" s="46"/>
      <c r="I303" s="49"/>
      <c r="J303" s="49"/>
      <c r="K303" s="49"/>
      <c r="L303" s="51"/>
      <c r="M303" s="46"/>
      <c r="N303" s="49"/>
      <c r="O303" s="46"/>
      <c r="P303" s="46"/>
      <c r="Q303" s="46"/>
      <c r="R303" s="49"/>
      <c r="S303" s="49"/>
      <c r="T303" s="46"/>
      <c r="U303" s="46"/>
      <c r="V303" s="37"/>
      <c r="W303" s="37"/>
      <c r="X303" s="37"/>
      <c r="Y303" s="37"/>
      <c r="Z303" s="37"/>
    </row>
    <row r="304">
      <c r="A304" s="46"/>
      <c r="B304" s="48"/>
      <c r="C304" s="46"/>
      <c r="D304" s="49"/>
      <c r="E304" s="49"/>
      <c r="F304" s="49"/>
      <c r="G304" s="46"/>
      <c r="H304" s="46"/>
      <c r="I304" s="49"/>
      <c r="J304" s="49"/>
      <c r="K304" s="49"/>
      <c r="L304" s="51"/>
      <c r="M304" s="46"/>
      <c r="N304" s="49"/>
      <c r="O304" s="46"/>
      <c r="P304" s="46"/>
      <c r="Q304" s="46"/>
      <c r="R304" s="49"/>
      <c r="S304" s="49"/>
      <c r="T304" s="46"/>
      <c r="U304" s="46"/>
      <c r="V304" s="37"/>
      <c r="W304" s="37"/>
      <c r="X304" s="37"/>
      <c r="Y304" s="37"/>
      <c r="Z304" s="37"/>
    </row>
    <row r="305">
      <c r="A305" s="46"/>
      <c r="B305" s="48"/>
      <c r="C305" s="46"/>
      <c r="D305" s="49"/>
      <c r="E305" s="49"/>
      <c r="F305" s="49"/>
      <c r="G305" s="46"/>
      <c r="H305" s="46"/>
      <c r="I305" s="49"/>
      <c r="J305" s="49"/>
      <c r="K305" s="49"/>
      <c r="L305" s="51"/>
      <c r="M305" s="46"/>
      <c r="N305" s="49"/>
      <c r="O305" s="46"/>
      <c r="P305" s="46"/>
      <c r="Q305" s="46"/>
      <c r="R305" s="49"/>
      <c r="S305" s="49"/>
      <c r="T305" s="46"/>
      <c r="U305" s="46"/>
      <c r="V305" s="37"/>
      <c r="W305" s="37"/>
      <c r="X305" s="37"/>
      <c r="Y305" s="37"/>
      <c r="Z305" s="37"/>
    </row>
    <row r="306">
      <c r="A306" s="46"/>
      <c r="B306" s="48"/>
      <c r="C306" s="46"/>
      <c r="D306" s="49"/>
      <c r="E306" s="49"/>
      <c r="F306" s="49"/>
      <c r="G306" s="46"/>
      <c r="H306" s="46"/>
      <c r="I306" s="49"/>
      <c r="J306" s="49"/>
      <c r="K306" s="49"/>
      <c r="L306" s="51"/>
      <c r="M306" s="46"/>
      <c r="N306" s="49"/>
      <c r="O306" s="46"/>
      <c r="P306" s="46"/>
      <c r="Q306" s="46"/>
      <c r="R306" s="49"/>
      <c r="S306" s="49"/>
      <c r="T306" s="46"/>
      <c r="U306" s="46"/>
      <c r="V306" s="37"/>
      <c r="W306" s="37"/>
      <c r="X306" s="37"/>
      <c r="Y306" s="37"/>
      <c r="Z306" s="37"/>
    </row>
    <row r="307">
      <c r="A307" s="46"/>
      <c r="B307" s="48"/>
      <c r="C307" s="46"/>
      <c r="D307" s="49"/>
      <c r="E307" s="49"/>
      <c r="F307" s="49"/>
      <c r="G307" s="46"/>
      <c r="H307" s="46"/>
      <c r="I307" s="49"/>
      <c r="J307" s="49"/>
      <c r="K307" s="49"/>
      <c r="L307" s="51"/>
      <c r="M307" s="46"/>
      <c r="N307" s="49"/>
      <c r="O307" s="46"/>
      <c r="P307" s="46"/>
      <c r="Q307" s="46"/>
      <c r="R307" s="49"/>
      <c r="S307" s="49"/>
      <c r="T307" s="46"/>
      <c r="U307" s="46"/>
      <c r="V307" s="37"/>
      <c r="W307" s="37"/>
      <c r="X307" s="37"/>
      <c r="Y307" s="37"/>
      <c r="Z307" s="37"/>
    </row>
    <row r="308">
      <c r="A308" s="46"/>
      <c r="B308" s="48"/>
      <c r="C308" s="46"/>
      <c r="D308" s="49"/>
      <c r="E308" s="49"/>
      <c r="F308" s="49"/>
      <c r="G308" s="46"/>
      <c r="H308" s="46"/>
      <c r="I308" s="49"/>
      <c r="J308" s="49"/>
      <c r="K308" s="49"/>
      <c r="L308" s="51"/>
      <c r="M308" s="46"/>
      <c r="N308" s="49"/>
      <c r="O308" s="46"/>
      <c r="P308" s="46"/>
      <c r="Q308" s="46"/>
      <c r="R308" s="49"/>
      <c r="S308" s="49"/>
      <c r="T308" s="46"/>
      <c r="U308" s="46"/>
      <c r="V308" s="37"/>
      <c r="W308" s="37"/>
      <c r="X308" s="37"/>
      <c r="Y308" s="37"/>
      <c r="Z308" s="37"/>
    </row>
    <row r="309">
      <c r="A309" s="46"/>
      <c r="B309" s="48"/>
      <c r="C309" s="46"/>
      <c r="D309" s="49"/>
      <c r="E309" s="49"/>
      <c r="F309" s="49"/>
      <c r="G309" s="46"/>
      <c r="H309" s="46"/>
      <c r="I309" s="49"/>
      <c r="J309" s="49"/>
      <c r="K309" s="49"/>
      <c r="L309" s="51"/>
      <c r="M309" s="46"/>
      <c r="N309" s="49"/>
      <c r="O309" s="46"/>
      <c r="P309" s="46"/>
      <c r="Q309" s="46"/>
      <c r="R309" s="49"/>
      <c r="S309" s="49"/>
      <c r="T309" s="46"/>
      <c r="U309" s="46"/>
      <c r="V309" s="37"/>
      <c r="W309" s="37"/>
      <c r="X309" s="37"/>
      <c r="Y309" s="37"/>
      <c r="Z309" s="37"/>
    </row>
    <row r="310">
      <c r="A310" s="46"/>
      <c r="B310" s="48"/>
      <c r="C310" s="46"/>
      <c r="D310" s="49"/>
      <c r="E310" s="49"/>
      <c r="F310" s="49"/>
      <c r="G310" s="46"/>
      <c r="H310" s="46"/>
      <c r="I310" s="49"/>
      <c r="J310" s="49"/>
      <c r="K310" s="49"/>
      <c r="L310" s="51"/>
      <c r="M310" s="46"/>
      <c r="N310" s="49"/>
      <c r="O310" s="46"/>
      <c r="P310" s="46"/>
      <c r="Q310" s="46"/>
      <c r="R310" s="49"/>
      <c r="S310" s="49"/>
      <c r="T310" s="46"/>
      <c r="U310" s="46"/>
      <c r="V310" s="37"/>
      <c r="W310" s="37"/>
      <c r="X310" s="37"/>
      <c r="Y310" s="37"/>
      <c r="Z310" s="37"/>
    </row>
    <row r="311">
      <c r="A311" s="46"/>
      <c r="B311" s="48"/>
      <c r="C311" s="46"/>
      <c r="D311" s="49"/>
      <c r="E311" s="49"/>
      <c r="F311" s="49"/>
      <c r="G311" s="46"/>
      <c r="H311" s="46"/>
      <c r="I311" s="49"/>
      <c r="J311" s="49"/>
      <c r="K311" s="49"/>
      <c r="L311" s="51"/>
      <c r="M311" s="46"/>
      <c r="N311" s="49"/>
      <c r="O311" s="46"/>
      <c r="P311" s="46"/>
      <c r="Q311" s="46"/>
      <c r="R311" s="49"/>
      <c r="S311" s="49"/>
      <c r="T311" s="46"/>
      <c r="U311" s="46"/>
      <c r="V311" s="37"/>
      <c r="W311" s="37"/>
      <c r="X311" s="37"/>
      <c r="Y311" s="37"/>
      <c r="Z311" s="37"/>
    </row>
    <row r="312">
      <c r="A312" s="46"/>
      <c r="B312" s="48"/>
      <c r="C312" s="46"/>
      <c r="D312" s="49"/>
      <c r="E312" s="49"/>
      <c r="F312" s="49"/>
      <c r="G312" s="46"/>
      <c r="H312" s="46"/>
      <c r="I312" s="49"/>
      <c r="J312" s="49"/>
      <c r="K312" s="49"/>
      <c r="L312" s="51"/>
      <c r="M312" s="46"/>
      <c r="N312" s="49"/>
      <c r="O312" s="46"/>
      <c r="P312" s="46"/>
      <c r="Q312" s="46"/>
      <c r="R312" s="49"/>
      <c r="S312" s="49"/>
      <c r="T312" s="46"/>
      <c r="U312" s="46"/>
      <c r="V312" s="37"/>
      <c r="W312" s="37"/>
      <c r="X312" s="37"/>
      <c r="Y312" s="37"/>
      <c r="Z312" s="37"/>
    </row>
    <row r="313">
      <c r="A313" s="46"/>
      <c r="B313" s="48"/>
      <c r="C313" s="46"/>
      <c r="D313" s="49"/>
      <c r="E313" s="49"/>
      <c r="F313" s="49"/>
      <c r="G313" s="46"/>
      <c r="H313" s="46"/>
      <c r="I313" s="49"/>
      <c r="J313" s="49"/>
      <c r="K313" s="49"/>
      <c r="L313" s="51"/>
      <c r="M313" s="46"/>
      <c r="N313" s="49"/>
      <c r="O313" s="46"/>
      <c r="P313" s="46"/>
      <c r="Q313" s="46"/>
      <c r="R313" s="49"/>
      <c r="S313" s="49"/>
      <c r="T313" s="46"/>
      <c r="U313" s="46"/>
      <c r="V313" s="37"/>
      <c r="W313" s="37"/>
      <c r="X313" s="37"/>
      <c r="Y313" s="37"/>
      <c r="Z313" s="37"/>
    </row>
    <row r="314">
      <c r="A314" s="46"/>
      <c r="B314" s="48"/>
      <c r="C314" s="46"/>
      <c r="D314" s="49"/>
      <c r="E314" s="49"/>
      <c r="F314" s="49"/>
      <c r="G314" s="46"/>
      <c r="H314" s="46"/>
      <c r="I314" s="49"/>
      <c r="J314" s="49"/>
      <c r="K314" s="49"/>
      <c r="L314" s="51"/>
      <c r="M314" s="46"/>
      <c r="N314" s="49"/>
      <c r="O314" s="46"/>
      <c r="P314" s="46"/>
      <c r="Q314" s="46"/>
      <c r="R314" s="49"/>
      <c r="S314" s="49"/>
      <c r="T314" s="46"/>
      <c r="U314" s="46"/>
      <c r="V314" s="37"/>
      <c r="W314" s="37"/>
      <c r="X314" s="37"/>
      <c r="Y314" s="37"/>
      <c r="Z314" s="37"/>
    </row>
    <row r="315">
      <c r="A315" s="46"/>
      <c r="B315" s="48"/>
      <c r="C315" s="46"/>
      <c r="D315" s="49"/>
      <c r="E315" s="49"/>
      <c r="F315" s="49"/>
      <c r="G315" s="46"/>
      <c r="H315" s="46"/>
      <c r="I315" s="49"/>
      <c r="J315" s="49"/>
      <c r="K315" s="49"/>
      <c r="L315" s="51"/>
      <c r="M315" s="46"/>
      <c r="N315" s="49"/>
      <c r="O315" s="46"/>
      <c r="P315" s="46"/>
      <c r="Q315" s="46"/>
      <c r="R315" s="49"/>
      <c r="S315" s="49"/>
      <c r="T315" s="46"/>
      <c r="U315" s="46"/>
      <c r="V315" s="37"/>
      <c r="W315" s="37"/>
      <c r="X315" s="37"/>
      <c r="Y315" s="37"/>
      <c r="Z315" s="37"/>
    </row>
    <row r="316">
      <c r="A316" s="46"/>
      <c r="B316" s="48"/>
      <c r="C316" s="46"/>
      <c r="D316" s="49"/>
      <c r="E316" s="49"/>
      <c r="F316" s="49"/>
      <c r="G316" s="46"/>
      <c r="H316" s="46"/>
      <c r="I316" s="49"/>
      <c r="J316" s="49"/>
      <c r="K316" s="49"/>
      <c r="L316" s="51"/>
      <c r="M316" s="46"/>
      <c r="N316" s="49"/>
      <c r="O316" s="46"/>
      <c r="P316" s="46"/>
      <c r="Q316" s="46"/>
      <c r="R316" s="49"/>
      <c r="S316" s="49"/>
      <c r="T316" s="46"/>
      <c r="U316" s="46"/>
      <c r="V316" s="37"/>
      <c r="W316" s="37"/>
      <c r="X316" s="37"/>
      <c r="Y316" s="37"/>
      <c r="Z316" s="37"/>
    </row>
    <row r="317">
      <c r="A317" s="46"/>
      <c r="B317" s="48"/>
      <c r="C317" s="46"/>
      <c r="D317" s="49"/>
      <c r="E317" s="49"/>
      <c r="F317" s="49"/>
      <c r="G317" s="46"/>
      <c r="H317" s="46"/>
      <c r="I317" s="49"/>
      <c r="J317" s="49"/>
      <c r="K317" s="49"/>
      <c r="L317" s="51"/>
      <c r="M317" s="46"/>
      <c r="N317" s="49"/>
      <c r="O317" s="46"/>
      <c r="P317" s="46"/>
      <c r="Q317" s="46"/>
      <c r="R317" s="49"/>
      <c r="S317" s="49"/>
      <c r="T317" s="46"/>
      <c r="U317" s="46"/>
      <c r="V317" s="37"/>
      <c r="W317" s="37"/>
      <c r="X317" s="37"/>
      <c r="Y317" s="37"/>
      <c r="Z317" s="37"/>
    </row>
    <row r="318">
      <c r="A318" s="46"/>
      <c r="B318" s="48"/>
      <c r="C318" s="46"/>
      <c r="D318" s="49"/>
      <c r="E318" s="49"/>
      <c r="F318" s="49"/>
      <c r="G318" s="46"/>
      <c r="H318" s="46"/>
      <c r="I318" s="49"/>
      <c r="J318" s="49"/>
      <c r="K318" s="49"/>
      <c r="L318" s="51"/>
      <c r="M318" s="46"/>
      <c r="N318" s="49"/>
      <c r="O318" s="46"/>
      <c r="P318" s="46"/>
      <c r="Q318" s="46"/>
      <c r="R318" s="49"/>
      <c r="S318" s="49"/>
      <c r="T318" s="46"/>
      <c r="U318" s="46"/>
      <c r="V318" s="37"/>
      <c r="W318" s="37"/>
      <c r="X318" s="37"/>
      <c r="Y318" s="37"/>
      <c r="Z318" s="37"/>
    </row>
    <row r="319">
      <c r="A319" s="46"/>
      <c r="B319" s="48"/>
      <c r="C319" s="46"/>
      <c r="D319" s="49"/>
      <c r="E319" s="49"/>
      <c r="F319" s="49"/>
      <c r="G319" s="46"/>
      <c r="H319" s="46"/>
      <c r="I319" s="49"/>
      <c r="J319" s="49"/>
      <c r="K319" s="49"/>
      <c r="L319" s="51"/>
      <c r="M319" s="46"/>
      <c r="N319" s="49"/>
      <c r="O319" s="46"/>
      <c r="P319" s="46"/>
      <c r="Q319" s="46"/>
      <c r="R319" s="49"/>
      <c r="S319" s="49"/>
      <c r="T319" s="46"/>
      <c r="U319" s="46"/>
      <c r="V319" s="37"/>
      <c r="W319" s="37"/>
      <c r="X319" s="37"/>
      <c r="Y319" s="37"/>
      <c r="Z319" s="37"/>
    </row>
    <row r="320">
      <c r="A320" s="46"/>
      <c r="B320" s="48"/>
      <c r="C320" s="46"/>
      <c r="D320" s="49"/>
      <c r="E320" s="49"/>
      <c r="F320" s="49"/>
      <c r="G320" s="46"/>
      <c r="H320" s="46"/>
      <c r="I320" s="49"/>
      <c r="J320" s="49"/>
      <c r="K320" s="49"/>
      <c r="L320" s="51"/>
      <c r="M320" s="46"/>
      <c r="N320" s="49"/>
      <c r="O320" s="46"/>
      <c r="P320" s="46"/>
      <c r="Q320" s="46"/>
      <c r="R320" s="49"/>
      <c r="S320" s="49"/>
      <c r="T320" s="46"/>
      <c r="U320" s="46"/>
      <c r="V320" s="37"/>
      <c r="W320" s="37"/>
      <c r="X320" s="37"/>
      <c r="Y320" s="37"/>
      <c r="Z320" s="37"/>
    </row>
    <row r="321">
      <c r="A321" s="46"/>
      <c r="B321" s="48"/>
      <c r="C321" s="46"/>
      <c r="D321" s="49"/>
      <c r="E321" s="49"/>
      <c r="F321" s="49"/>
      <c r="G321" s="46"/>
      <c r="H321" s="46"/>
      <c r="I321" s="49"/>
      <c r="J321" s="49"/>
      <c r="K321" s="49"/>
      <c r="L321" s="51"/>
      <c r="M321" s="46"/>
      <c r="N321" s="49"/>
      <c r="O321" s="46"/>
      <c r="P321" s="46"/>
      <c r="Q321" s="46"/>
      <c r="R321" s="49"/>
      <c r="S321" s="49"/>
      <c r="T321" s="46"/>
      <c r="U321" s="46"/>
      <c r="V321" s="37"/>
      <c r="W321" s="37"/>
      <c r="X321" s="37"/>
      <c r="Y321" s="37"/>
      <c r="Z321" s="37"/>
    </row>
    <row r="322">
      <c r="A322" s="46"/>
      <c r="B322" s="48"/>
      <c r="C322" s="46"/>
      <c r="D322" s="49"/>
      <c r="E322" s="49"/>
      <c r="F322" s="49"/>
      <c r="G322" s="46"/>
      <c r="H322" s="46"/>
      <c r="I322" s="49"/>
      <c r="J322" s="49"/>
      <c r="K322" s="49"/>
      <c r="L322" s="51"/>
      <c r="M322" s="46"/>
      <c r="N322" s="49"/>
      <c r="O322" s="46"/>
      <c r="P322" s="46"/>
      <c r="Q322" s="46"/>
      <c r="R322" s="49"/>
      <c r="S322" s="49"/>
      <c r="T322" s="46"/>
      <c r="U322" s="46"/>
      <c r="V322" s="37"/>
      <c r="W322" s="37"/>
      <c r="X322" s="37"/>
      <c r="Y322" s="37"/>
      <c r="Z322" s="37"/>
    </row>
    <row r="323">
      <c r="A323" s="46"/>
      <c r="B323" s="48"/>
      <c r="C323" s="46"/>
      <c r="D323" s="49"/>
      <c r="E323" s="49"/>
      <c r="F323" s="49"/>
      <c r="G323" s="46"/>
      <c r="H323" s="46"/>
      <c r="I323" s="49"/>
      <c r="J323" s="49"/>
      <c r="K323" s="49"/>
      <c r="L323" s="51"/>
      <c r="M323" s="46"/>
      <c r="N323" s="49"/>
      <c r="O323" s="46"/>
      <c r="P323" s="46"/>
      <c r="Q323" s="46"/>
      <c r="R323" s="49"/>
      <c r="S323" s="49"/>
      <c r="T323" s="46"/>
      <c r="U323" s="46"/>
      <c r="V323" s="37"/>
      <c r="W323" s="37"/>
      <c r="X323" s="37"/>
      <c r="Y323" s="37"/>
      <c r="Z323" s="37"/>
    </row>
    <row r="324">
      <c r="A324" s="46"/>
      <c r="B324" s="48"/>
      <c r="C324" s="46"/>
      <c r="D324" s="49"/>
      <c r="E324" s="49"/>
      <c r="F324" s="49"/>
      <c r="G324" s="46"/>
      <c r="H324" s="46"/>
      <c r="I324" s="49"/>
      <c r="J324" s="49"/>
      <c r="K324" s="49"/>
      <c r="L324" s="51"/>
      <c r="M324" s="46"/>
      <c r="N324" s="49"/>
      <c r="O324" s="46"/>
      <c r="P324" s="46"/>
      <c r="Q324" s="46"/>
      <c r="R324" s="49"/>
      <c r="S324" s="49"/>
      <c r="T324" s="46"/>
      <c r="U324" s="46"/>
      <c r="V324" s="37"/>
      <c r="W324" s="37"/>
      <c r="X324" s="37"/>
      <c r="Y324" s="37"/>
      <c r="Z324" s="37"/>
    </row>
    <row r="325">
      <c r="A325" s="46"/>
      <c r="B325" s="48"/>
      <c r="C325" s="46"/>
      <c r="D325" s="49"/>
      <c r="E325" s="49"/>
      <c r="F325" s="49"/>
      <c r="G325" s="46"/>
      <c r="H325" s="46"/>
      <c r="I325" s="49"/>
      <c r="J325" s="49"/>
      <c r="K325" s="49"/>
      <c r="L325" s="51"/>
      <c r="M325" s="46"/>
      <c r="N325" s="49"/>
      <c r="O325" s="46"/>
      <c r="P325" s="46"/>
      <c r="Q325" s="46"/>
      <c r="R325" s="49"/>
      <c r="S325" s="49"/>
      <c r="T325" s="46"/>
      <c r="U325" s="46"/>
      <c r="V325" s="37"/>
      <c r="W325" s="37"/>
      <c r="X325" s="37"/>
      <c r="Y325" s="37"/>
      <c r="Z325" s="37"/>
    </row>
    <row r="326">
      <c r="A326" s="46"/>
      <c r="B326" s="48"/>
      <c r="C326" s="46"/>
      <c r="D326" s="49"/>
      <c r="E326" s="49"/>
      <c r="F326" s="49"/>
      <c r="G326" s="46"/>
      <c r="H326" s="46"/>
      <c r="I326" s="49"/>
      <c r="J326" s="49"/>
      <c r="K326" s="49"/>
      <c r="L326" s="51"/>
      <c r="M326" s="46"/>
      <c r="N326" s="49"/>
      <c r="O326" s="46"/>
      <c r="P326" s="46"/>
      <c r="Q326" s="46"/>
      <c r="R326" s="49"/>
      <c r="S326" s="49"/>
      <c r="T326" s="46"/>
      <c r="U326" s="46"/>
      <c r="V326" s="37"/>
      <c r="W326" s="37"/>
      <c r="X326" s="37"/>
      <c r="Y326" s="37"/>
      <c r="Z326" s="37"/>
    </row>
    <row r="327">
      <c r="A327" s="46"/>
      <c r="B327" s="48"/>
      <c r="C327" s="46"/>
      <c r="D327" s="49"/>
      <c r="E327" s="49"/>
      <c r="F327" s="49"/>
      <c r="G327" s="46"/>
      <c r="H327" s="46"/>
      <c r="I327" s="49"/>
      <c r="J327" s="49"/>
      <c r="K327" s="49"/>
      <c r="L327" s="51"/>
      <c r="M327" s="46"/>
      <c r="N327" s="49"/>
      <c r="O327" s="46"/>
      <c r="P327" s="46"/>
      <c r="Q327" s="46"/>
      <c r="R327" s="49"/>
      <c r="S327" s="49"/>
      <c r="T327" s="46"/>
      <c r="U327" s="46"/>
      <c r="V327" s="37"/>
      <c r="W327" s="37"/>
      <c r="X327" s="37"/>
      <c r="Y327" s="37"/>
      <c r="Z327" s="37"/>
    </row>
    <row r="328">
      <c r="A328" s="46"/>
      <c r="B328" s="48"/>
      <c r="C328" s="46"/>
      <c r="D328" s="49"/>
      <c r="E328" s="49"/>
      <c r="F328" s="49"/>
      <c r="G328" s="46"/>
      <c r="H328" s="46"/>
      <c r="I328" s="49"/>
      <c r="J328" s="49"/>
      <c r="K328" s="49"/>
      <c r="L328" s="51"/>
      <c r="M328" s="46"/>
      <c r="N328" s="49"/>
      <c r="O328" s="46"/>
      <c r="P328" s="46"/>
      <c r="Q328" s="46"/>
      <c r="R328" s="49"/>
      <c r="S328" s="49"/>
      <c r="T328" s="46"/>
      <c r="U328" s="46"/>
      <c r="V328" s="37"/>
      <c r="W328" s="37"/>
      <c r="X328" s="37"/>
      <c r="Y328" s="37"/>
      <c r="Z328" s="37"/>
    </row>
    <row r="329">
      <c r="A329" s="46"/>
      <c r="B329" s="48"/>
      <c r="C329" s="46"/>
      <c r="D329" s="49"/>
      <c r="E329" s="49"/>
      <c r="F329" s="49"/>
      <c r="G329" s="46"/>
      <c r="H329" s="46"/>
      <c r="I329" s="49"/>
      <c r="J329" s="49"/>
      <c r="K329" s="49"/>
      <c r="L329" s="51"/>
      <c r="M329" s="46"/>
      <c r="N329" s="49"/>
      <c r="O329" s="46"/>
      <c r="P329" s="46"/>
      <c r="Q329" s="46"/>
      <c r="R329" s="49"/>
      <c r="S329" s="49"/>
      <c r="T329" s="46"/>
      <c r="U329" s="46"/>
      <c r="V329" s="37"/>
      <c r="W329" s="37"/>
      <c r="X329" s="37"/>
      <c r="Y329" s="37"/>
      <c r="Z329" s="37"/>
    </row>
    <row r="330">
      <c r="A330" s="46"/>
      <c r="B330" s="48"/>
      <c r="C330" s="46"/>
      <c r="D330" s="49"/>
      <c r="E330" s="49"/>
      <c r="F330" s="49"/>
      <c r="G330" s="46"/>
      <c r="H330" s="46"/>
      <c r="I330" s="49"/>
      <c r="J330" s="49"/>
      <c r="K330" s="49"/>
      <c r="L330" s="51"/>
      <c r="M330" s="46"/>
      <c r="N330" s="49"/>
      <c r="O330" s="46"/>
      <c r="P330" s="46"/>
      <c r="Q330" s="46"/>
      <c r="R330" s="49"/>
      <c r="S330" s="49"/>
      <c r="T330" s="46"/>
      <c r="U330" s="46"/>
      <c r="V330" s="37"/>
      <c r="W330" s="37"/>
      <c r="X330" s="37"/>
      <c r="Y330" s="37"/>
      <c r="Z330" s="37"/>
    </row>
    <row r="331">
      <c r="A331" s="46"/>
      <c r="B331" s="48"/>
      <c r="C331" s="46"/>
      <c r="D331" s="49"/>
      <c r="E331" s="49"/>
      <c r="F331" s="49"/>
      <c r="G331" s="46"/>
      <c r="H331" s="46"/>
      <c r="I331" s="49"/>
      <c r="J331" s="49"/>
      <c r="K331" s="49"/>
      <c r="L331" s="51"/>
      <c r="M331" s="46"/>
      <c r="N331" s="49"/>
      <c r="O331" s="46"/>
      <c r="P331" s="46"/>
      <c r="Q331" s="46"/>
      <c r="R331" s="49"/>
      <c r="S331" s="49"/>
      <c r="T331" s="46"/>
      <c r="U331" s="46"/>
      <c r="V331" s="37"/>
      <c r="W331" s="37"/>
      <c r="X331" s="37"/>
      <c r="Y331" s="37"/>
      <c r="Z331" s="37"/>
    </row>
    <row r="332">
      <c r="A332" s="46"/>
      <c r="B332" s="48"/>
      <c r="C332" s="46"/>
      <c r="D332" s="49"/>
      <c r="E332" s="49"/>
      <c r="F332" s="49"/>
      <c r="G332" s="46"/>
      <c r="H332" s="46"/>
      <c r="I332" s="49"/>
      <c r="J332" s="49"/>
      <c r="K332" s="49"/>
      <c r="L332" s="51"/>
      <c r="M332" s="46"/>
      <c r="N332" s="49"/>
      <c r="O332" s="46"/>
      <c r="P332" s="46"/>
      <c r="Q332" s="46"/>
      <c r="R332" s="49"/>
      <c r="S332" s="49"/>
      <c r="T332" s="46"/>
      <c r="U332" s="46"/>
      <c r="V332" s="37"/>
      <c r="W332" s="37"/>
      <c r="X332" s="37"/>
      <c r="Y332" s="37"/>
      <c r="Z332" s="37"/>
    </row>
    <row r="333">
      <c r="A333" s="46"/>
      <c r="B333" s="48"/>
      <c r="C333" s="46"/>
      <c r="D333" s="49"/>
      <c r="E333" s="49"/>
      <c r="F333" s="49"/>
      <c r="G333" s="46"/>
      <c r="H333" s="46"/>
      <c r="I333" s="49"/>
      <c r="J333" s="49"/>
      <c r="K333" s="49"/>
      <c r="L333" s="51"/>
      <c r="M333" s="46"/>
      <c r="N333" s="49"/>
      <c r="O333" s="46"/>
      <c r="P333" s="46"/>
      <c r="Q333" s="46"/>
      <c r="R333" s="49"/>
      <c r="S333" s="49"/>
      <c r="T333" s="46"/>
      <c r="U333" s="46"/>
      <c r="V333" s="37"/>
      <c r="W333" s="37"/>
      <c r="X333" s="37"/>
      <c r="Y333" s="37"/>
      <c r="Z333" s="37"/>
    </row>
    <row r="334">
      <c r="A334" s="46"/>
      <c r="B334" s="48"/>
      <c r="C334" s="46"/>
      <c r="D334" s="49"/>
      <c r="E334" s="49"/>
      <c r="F334" s="49"/>
      <c r="G334" s="46"/>
      <c r="H334" s="46"/>
      <c r="I334" s="49"/>
      <c r="J334" s="49"/>
      <c r="K334" s="49"/>
      <c r="L334" s="51"/>
      <c r="M334" s="46"/>
      <c r="N334" s="49"/>
      <c r="O334" s="46"/>
      <c r="P334" s="46"/>
      <c r="Q334" s="46"/>
      <c r="R334" s="49"/>
      <c r="S334" s="49"/>
      <c r="T334" s="46"/>
      <c r="U334" s="46"/>
      <c r="V334" s="37"/>
      <c r="W334" s="37"/>
      <c r="X334" s="37"/>
      <c r="Y334" s="37"/>
      <c r="Z334" s="37"/>
    </row>
    <row r="335">
      <c r="A335" s="46"/>
      <c r="B335" s="48"/>
      <c r="C335" s="46"/>
      <c r="D335" s="49"/>
      <c r="E335" s="49"/>
      <c r="F335" s="49"/>
      <c r="G335" s="46"/>
      <c r="H335" s="46"/>
      <c r="I335" s="49"/>
      <c r="J335" s="49"/>
      <c r="K335" s="49"/>
      <c r="L335" s="51"/>
      <c r="M335" s="46"/>
      <c r="N335" s="49"/>
      <c r="O335" s="46"/>
      <c r="P335" s="46"/>
      <c r="Q335" s="46"/>
      <c r="R335" s="49"/>
      <c r="S335" s="49"/>
      <c r="T335" s="46"/>
      <c r="U335" s="46"/>
      <c r="V335" s="37"/>
      <c r="W335" s="37"/>
      <c r="X335" s="37"/>
      <c r="Y335" s="37"/>
      <c r="Z335" s="37"/>
    </row>
    <row r="336">
      <c r="A336" s="46"/>
      <c r="B336" s="48"/>
      <c r="C336" s="46"/>
      <c r="D336" s="49"/>
      <c r="E336" s="49"/>
      <c r="F336" s="49"/>
      <c r="G336" s="46"/>
      <c r="H336" s="46"/>
      <c r="I336" s="49"/>
      <c r="J336" s="49"/>
      <c r="K336" s="49"/>
      <c r="L336" s="51"/>
      <c r="M336" s="46"/>
      <c r="N336" s="49"/>
      <c r="O336" s="46"/>
      <c r="P336" s="46"/>
      <c r="Q336" s="46"/>
      <c r="R336" s="49"/>
      <c r="S336" s="49"/>
      <c r="T336" s="46"/>
      <c r="U336" s="46"/>
      <c r="V336" s="37"/>
      <c r="W336" s="37"/>
      <c r="X336" s="37"/>
      <c r="Y336" s="37"/>
      <c r="Z336" s="37"/>
    </row>
    <row r="337">
      <c r="A337" s="46"/>
      <c r="B337" s="48"/>
      <c r="C337" s="46"/>
      <c r="D337" s="49"/>
      <c r="E337" s="49"/>
      <c r="F337" s="49"/>
      <c r="G337" s="46"/>
      <c r="H337" s="46"/>
      <c r="I337" s="49"/>
      <c r="J337" s="49"/>
      <c r="K337" s="49"/>
      <c r="L337" s="51"/>
      <c r="M337" s="46"/>
      <c r="N337" s="49"/>
      <c r="O337" s="46"/>
      <c r="P337" s="46"/>
      <c r="Q337" s="46"/>
      <c r="R337" s="49"/>
      <c r="S337" s="49"/>
      <c r="T337" s="46"/>
      <c r="U337" s="46"/>
      <c r="V337" s="37"/>
      <c r="W337" s="37"/>
      <c r="X337" s="37"/>
      <c r="Y337" s="37"/>
      <c r="Z337" s="37"/>
    </row>
    <row r="338">
      <c r="A338" s="46"/>
      <c r="B338" s="48"/>
      <c r="C338" s="46"/>
      <c r="D338" s="49"/>
      <c r="E338" s="49"/>
      <c r="F338" s="49"/>
      <c r="G338" s="46"/>
      <c r="H338" s="46"/>
      <c r="I338" s="49"/>
      <c r="J338" s="49"/>
      <c r="K338" s="49"/>
      <c r="L338" s="51"/>
      <c r="M338" s="46"/>
      <c r="N338" s="49"/>
      <c r="O338" s="46"/>
      <c r="P338" s="46"/>
      <c r="Q338" s="46"/>
      <c r="R338" s="49"/>
      <c r="S338" s="49"/>
      <c r="T338" s="46"/>
      <c r="U338" s="46"/>
      <c r="V338" s="37"/>
      <c r="W338" s="37"/>
      <c r="X338" s="37"/>
      <c r="Y338" s="37"/>
      <c r="Z338" s="37"/>
    </row>
    <row r="339">
      <c r="A339" s="46"/>
      <c r="B339" s="48"/>
      <c r="C339" s="46"/>
      <c r="D339" s="49"/>
      <c r="E339" s="49"/>
      <c r="F339" s="49"/>
      <c r="G339" s="46"/>
      <c r="H339" s="46"/>
      <c r="I339" s="49"/>
      <c r="J339" s="49"/>
      <c r="K339" s="49"/>
      <c r="L339" s="51"/>
      <c r="M339" s="46"/>
      <c r="N339" s="49"/>
      <c r="O339" s="46"/>
      <c r="P339" s="46"/>
      <c r="Q339" s="46"/>
      <c r="R339" s="49"/>
      <c r="S339" s="49"/>
      <c r="T339" s="46"/>
      <c r="U339" s="46"/>
      <c r="V339" s="37"/>
      <c r="W339" s="37"/>
      <c r="X339" s="37"/>
      <c r="Y339" s="37"/>
      <c r="Z339" s="37"/>
    </row>
    <row r="340">
      <c r="A340" s="46"/>
      <c r="B340" s="48"/>
      <c r="C340" s="46"/>
      <c r="D340" s="49"/>
      <c r="E340" s="49"/>
      <c r="F340" s="49"/>
      <c r="G340" s="46"/>
      <c r="H340" s="46"/>
      <c r="I340" s="49"/>
      <c r="J340" s="49"/>
      <c r="K340" s="49"/>
      <c r="L340" s="51"/>
      <c r="M340" s="46"/>
      <c r="N340" s="49"/>
      <c r="O340" s="46"/>
      <c r="P340" s="46"/>
      <c r="Q340" s="46"/>
      <c r="R340" s="49"/>
      <c r="S340" s="49"/>
      <c r="T340" s="46"/>
      <c r="U340" s="46"/>
      <c r="V340" s="37"/>
      <c r="W340" s="37"/>
      <c r="X340" s="37"/>
      <c r="Y340" s="37"/>
      <c r="Z340" s="37"/>
    </row>
    <row r="341">
      <c r="A341" s="46"/>
      <c r="B341" s="48"/>
      <c r="C341" s="46"/>
      <c r="D341" s="49"/>
      <c r="E341" s="49"/>
      <c r="F341" s="49"/>
      <c r="G341" s="46"/>
      <c r="H341" s="46"/>
      <c r="I341" s="49"/>
      <c r="J341" s="49"/>
      <c r="K341" s="49"/>
      <c r="L341" s="51"/>
      <c r="M341" s="46"/>
      <c r="N341" s="49"/>
      <c r="O341" s="46"/>
      <c r="P341" s="46"/>
      <c r="Q341" s="46"/>
      <c r="R341" s="49"/>
      <c r="S341" s="49"/>
      <c r="T341" s="46"/>
      <c r="U341" s="46"/>
      <c r="V341" s="37"/>
      <c r="W341" s="37"/>
      <c r="X341" s="37"/>
      <c r="Y341" s="37"/>
      <c r="Z341" s="37"/>
    </row>
    <row r="342">
      <c r="A342" s="46"/>
      <c r="B342" s="48"/>
      <c r="C342" s="46"/>
      <c r="D342" s="49"/>
      <c r="E342" s="49"/>
      <c r="F342" s="49"/>
      <c r="G342" s="46"/>
      <c r="H342" s="46"/>
      <c r="I342" s="49"/>
      <c r="J342" s="49"/>
      <c r="K342" s="49"/>
      <c r="L342" s="51"/>
      <c r="M342" s="46"/>
      <c r="N342" s="49"/>
      <c r="O342" s="46"/>
      <c r="P342" s="46"/>
      <c r="Q342" s="46"/>
      <c r="R342" s="49"/>
      <c r="S342" s="49"/>
      <c r="T342" s="46"/>
      <c r="U342" s="46"/>
      <c r="V342" s="37"/>
      <c r="W342" s="37"/>
      <c r="X342" s="37"/>
      <c r="Y342" s="37"/>
      <c r="Z342" s="37"/>
    </row>
    <row r="343">
      <c r="A343" s="46"/>
      <c r="B343" s="48"/>
      <c r="C343" s="46"/>
      <c r="D343" s="49"/>
      <c r="E343" s="49"/>
      <c r="F343" s="49"/>
      <c r="G343" s="46"/>
      <c r="H343" s="46"/>
      <c r="I343" s="49"/>
      <c r="J343" s="49"/>
      <c r="K343" s="49"/>
      <c r="L343" s="51"/>
      <c r="M343" s="46"/>
      <c r="N343" s="49"/>
      <c r="O343" s="46"/>
      <c r="P343" s="46"/>
      <c r="Q343" s="46"/>
      <c r="R343" s="49"/>
      <c r="S343" s="49"/>
      <c r="T343" s="46"/>
      <c r="U343" s="46"/>
      <c r="V343" s="37"/>
      <c r="W343" s="37"/>
      <c r="X343" s="37"/>
      <c r="Y343" s="37"/>
      <c r="Z343" s="37"/>
    </row>
    <row r="344">
      <c r="A344" s="46"/>
      <c r="B344" s="48"/>
      <c r="C344" s="46"/>
      <c r="D344" s="49"/>
      <c r="E344" s="49"/>
      <c r="F344" s="49"/>
      <c r="G344" s="46"/>
      <c r="H344" s="46"/>
      <c r="I344" s="49"/>
      <c r="J344" s="49"/>
      <c r="K344" s="49"/>
      <c r="L344" s="51"/>
      <c r="M344" s="46"/>
      <c r="N344" s="49"/>
      <c r="O344" s="46"/>
      <c r="P344" s="46"/>
      <c r="Q344" s="46"/>
      <c r="R344" s="49"/>
      <c r="S344" s="49"/>
      <c r="T344" s="46"/>
      <c r="U344" s="46"/>
      <c r="V344" s="37"/>
      <c r="W344" s="37"/>
      <c r="X344" s="37"/>
      <c r="Y344" s="37"/>
      <c r="Z344" s="37"/>
    </row>
    <row r="345">
      <c r="A345" s="46"/>
      <c r="B345" s="48"/>
      <c r="C345" s="46"/>
      <c r="D345" s="49"/>
      <c r="E345" s="49"/>
      <c r="F345" s="49"/>
      <c r="G345" s="46"/>
      <c r="H345" s="46"/>
      <c r="I345" s="49"/>
      <c r="J345" s="49"/>
      <c r="K345" s="49"/>
      <c r="L345" s="51"/>
      <c r="M345" s="46"/>
      <c r="N345" s="49"/>
      <c r="O345" s="46"/>
      <c r="P345" s="46"/>
      <c r="Q345" s="46"/>
      <c r="R345" s="49"/>
      <c r="S345" s="49"/>
      <c r="T345" s="46"/>
      <c r="U345" s="46"/>
      <c r="V345" s="37"/>
      <c r="W345" s="37"/>
      <c r="X345" s="37"/>
      <c r="Y345" s="37"/>
      <c r="Z345" s="37"/>
    </row>
    <row r="346">
      <c r="A346" s="46"/>
      <c r="B346" s="48"/>
      <c r="C346" s="46"/>
      <c r="D346" s="49"/>
      <c r="E346" s="49"/>
      <c r="F346" s="49"/>
      <c r="G346" s="46"/>
      <c r="H346" s="46"/>
      <c r="I346" s="49"/>
      <c r="J346" s="49"/>
      <c r="K346" s="49"/>
      <c r="L346" s="51"/>
      <c r="M346" s="46"/>
      <c r="N346" s="49"/>
      <c r="O346" s="46"/>
      <c r="P346" s="46"/>
      <c r="Q346" s="46"/>
      <c r="R346" s="49"/>
      <c r="S346" s="49"/>
      <c r="T346" s="46"/>
      <c r="U346" s="46"/>
      <c r="V346" s="37"/>
      <c r="W346" s="37"/>
      <c r="X346" s="37"/>
      <c r="Y346" s="37"/>
      <c r="Z346" s="37"/>
    </row>
    <row r="347">
      <c r="A347" s="46"/>
      <c r="B347" s="48"/>
      <c r="C347" s="46"/>
      <c r="D347" s="49"/>
      <c r="E347" s="49"/>
      <c r="F347" s="49"/>
      <c r="G347" s="46"/>
      <c r="H347" s="46"/>
      <c r="I347" s="49"/>
      <c r="J347" s="49"/>
      <c r="K347" s="49"/>
      <c r="L347" s="51"/>
      <c r="M347" s="46"/>
      <c r="N347" s="49"/>
      <c r="O347" s="46"/>
      <c r="P347" s="46"/>
      <c r="Q347" s="46"/>
      <c r="R347" s="49"/>
      <c r="S347" s="49"/>
      <c r="T347" s="46"/>
      <c r="U347" s="46"/>
      <c r="V347" s="37"/>
      <c r="W347" s="37"/>
      <c r="X347" s="37"/>
      <c r="Y347" s="37"/>
      <c r="Z347" s="37"/>
    </row>
    <row r="348">
      <c r="A348" s="46"/>
      <c r="B348" s="48"/>
      <c r="C348" s="46"/>
      <c r="D348" s="49"/>
      <c r="E348" s="49"/>
      <c r="F348" s="49"/>
      <c r="G348" s="46"/>
      <c r="H348" s="46"/>
      <c r="I348" s="49"/>
      <c r="J348" s="49"/>
      <c r="K348" s="49"/>
      <c r="L348" s="51"/>
      <c r="M348" s="46"/>
      <c r="N348" s="49"/>
      <c r="O348" s="46"/>
      <c r="P348" s="46"/>
      <c r="Q348" s="46"/>
      <c r="R348" s="49"/>
      <c r="S348" s="49"/>
      <c r="T348" s="46"/>
      <c r="U348" s="46"/>
      <c r="V348" s="37"/>
      <c r="W348" s="37"/>
      <c r="X348" s="37"/>
      <c r="Y348" s="37"/>
      <c r="Z348" s="37"/>
    </row>
    <row r="349">
      <c r="A349" s="46"/>
      <c r="B349" s="48"/>
      <c r="C349" s="46"/>
      <c r="D349" s="49"/>
      <c r="E349" s="49"/>
      <c r="F349" s="49"/>
      <c r="G349" s="46"/>
      <c r="H349" s="46"/>
      <c r="I349" s="49"/>
      <c r="J349" s="49"/>
      <c r="K349" s="49"/>
      <c r="L349" s="51"/>
      <c r="M349" s="46"/>
      <c r="N349" s="49"/>
      <c r="O349" s="46"/>
      <c r="P349" s="46"/>
      <c r="Q349" s="46"/>
      <c r="R349" s="49"/>
      <c r="S349" s="49"/>
      <c r="T349" s="46"/>
      <c r="U349" s="46"/>
      <c r="V349" s="37"/>
      <c r="W349" s="37"/>
      <c r="X349" s="37"/>
      <c r="Y349" s="37"/>
      <c r="Z349" s="37"/>
    </row>
    <row r="350">
      <c r="A350" s="46"/>
      <c r="B350" s="48"/>
      <c r="C350" s="46"/>
      <c r="D350" s="49"/>
      <c r="E350" s="49"/>
      <c r="F350" s="49"/>
      <c r="G350" s="46"/>
      <c r="H350" s="46"/>
      <c r="I350" s="49"/>
      <c r="J350" s="49"/>
      <c r="K350" s="49"/>
      <c r="L350" s="51"/>
      <c r="M350" s="46"/>
      <c r="N350" s="49"/>
      <c r="O350" s="46"/>
      <c r="P350" s="46"/>
      <c r="Q350" s="46"/>
      <c r="R350" s="49"/>
      <c r="S350" s="49"/>
      <c r="T350" s="46"/>
      <c r="U350" s="46"/>
      <c r="V350" s="37"/>
      <c r="W350" s="37"/>
      <c r="X350" s="37"/>
      <c r="Y350" s="37"/>
      <c r="Z350" s="37"/>
    </row>
    <row r="351">
      <c r="A351" s="46"/>
      <c r="B351" s="48"/>
      <c r="C351" s="46"/>
      <c r="D351" s="49"/>
      <c r="E351" s="49"/>
      <c r="F351" s="49"/>
      <c r="G351" s="46"/>
      <c r="H351" s="46"/>
      <c r="I351" s="49"/>
      <c r="J351" s="49"/>
      <c r="K351" s="49"/>
      <c r="L351" s="51"/>
      <c r="M351" s="46"/>
      <c r="N351" s="49"/>
      <c r="O351" s="46"/>
      <c r="P351" s="46"/>
      <c r="Q351" s="46"/>
      <c r="R351" s="49"/>
      <c r="S351" s="49"/>
      <c r="T351" s="46"/>
      <c r="U351" s="46"/>
      <c r="V351" s="37"/>
      <c r="W351" s="37"/>
      <c r="X351" s="37"/>
      <c r="Y351" s="37"/>
      <c r="Z351" s="37"/>
    </row>
    <row r="352">
      <c r="A352" s="46"/>
      <c r="B352" s="48"/>
      <c r="C352" s="46"/>
      <c r="D352" s="49"/>
      <c r="E352" s="49"/>
      <c r="F352" s="49"/>
      <c r="G352" s="46"/>
      <c r="H352" s="46"/>
      <c r="I352" s="49"/>
      <c r="J352" s="49"/>
      <c r="K352" s="49"/>
      <c r="L352" s="51"/>
      <c r="M352" s="46"/>
      <c r="N352" s="49"/>
      <c r="O352" s="46"/>
      <c r="P352" s="46"/>
      <c r="Q352" s="46"/>
      <c r="R352" s="49"/>
      <c r="S352" s="49"/>
      <c r="T352" s="46"/>
      <c r="U352" s="46"/>
      <c r="V352" s="37"/>
      <c r="W352" s="37"/>
      <c r="X352" s="37"/>
      <c r="Y352" s="37"/>
      <c r="Z352" s="37"/>
    </row>
    <row r="353">
      <c r="A353" s="46"/>
      <c r="B353" s="48"/>
      <c r="C353" s="46"/>
      <c r="D353" s="49"/>
      <c r="E353" s="49"/>
      <c r="F353" s="49"/>
      <c r="G353" s="46"/>
      <c r="H353" s="46"/>
      <c r="I353" s="49"/>
      <c r="J353" s="49"/>
      <c r="K353" s="49"/>
      <c r="L353" s="51"/>
      <c r="M353" s="46"/>
      <c r="N353" s="49"/>
      <c r="O353" s="46"/>
      <c r="P353" s="46"/>
      <c r="Q353" s="46"/>
      <c r="R353" s="49"/>
      <c r="S353" s="49"/>
      <c r="T353" s="46"/>
      <c r="U353" s="46"/>
      <c r="V353" s="37"/>
      <c r="W353" s="37"/>
      <c r="X353" s="37"/>
      <c r="Y353" s="37"/>
      <c r="Z353" s="37"/>
    </row>
    <row r="354">
      <c r="A354" s="46"/>
      <c r="B354" s="48"/>
      <c r="C354" s="46"/>
      <c r="D354" s="49"/>
      <c r="E354" s="49"/>
      <c r="F354" s="49"/>
      <c r="G354" s="46"/>
      <c r="H354" s="46"/>
      <c r="I354" s="49"/>
      <c r="J354" s="49"/>
      <c r="K354" s="49"/>
      <c r="L354" s="51"/>
      <c r="M354" s="46"/>
      <c r="N354" s="49"/>
      <c r="O354" s="46"/>
      <c r="P354" s="46"/>
      <c r="Q354" s="46"/>
      <c r="R354" s="49"/>
      <c r="S354" s="49"/>
      <c r="T354" s="46"/>
      <c r="U354" s="46"/>
      <c r="V354" s="37"/>
      <c r="W354" s="37"/>
      <c r="X354" s="37"/>
      <c r="Y354" s="37"/>
      <c r="Z354" s="37"/>
    </row>
    <row r="355">
      <c r="A355" s="46"/>
      <c r="B355" s="48"/>
      <c r="C355" s="46"/>
      <c r="D355" s="49"/>
      <c r="E355" s="49"/>
      <c r="F355" s="49"/>
      <c r="G355" s="46"/>
      <c r="H355" s="46"/>
      <c r="I355" s="49"/>
      <c r="J355" s="49"/>
      <c r="K355" s="49"/>
      <c r="L355" s="51"/>
      <c r="M355" s="46"/>
      <c r="N355" s="49"/>
      <c r="O355" s="46"/>
      <c r="P355" s="46"/>
      <c r="Q355" s="46"/>
      <c r="R355" s="49"/>
      <c r="S355" s="49"/>
      <c r="T355" s="46"/>
      <c r="U355" s="46"/>
      <c r="V355" s="37"/>
      <c r="W355" s="37"/>
      <c r="X355" s="37"/>
      <c r="Y355" s="37"/>
      <c r="Z355" s="37"/>
    </row>
    <row r="356">
      <c r="A356" s="46"/>
      <c r="B356" s="48"/>
      <c r="C356" s="46"/>
      <c r="D356" s="49"/>
      <c r="E356" s="49"/>
      <c r="F356" s="49"/>
      <c r="G356" s="46"/>
      <c r="H356" s="46"/>
      <c r="I356" s="49"/>
      <c r="J356" s="49"/>
      <c r="K356" s="49"/>
      <c r="L356" s="51"/>
      <c r="M356" s="46"/>
      <c r="N356" s="49"/>
      <c r="O356" s="46"/>
      <c r="P356" s="46"/>
      <c r="Q356" s="46"/>
      <c r="R356" s="49"/>
      <c r="S356" s="49"/>
      <c r="T356" s="46"/>
      <c r="U356" s="46"/>
      <c r="V356" s="37"/>
      <c r="W356" s="37"/>
      <c r="X356" s="37"/>
      <c r="Y356" s="37"/>
      <c r="Z356" s="37"/>
    </row>
    <row r="357">
      <c r="A357" s="46"/>
      <c r="B357" s="48"/>
      <c r="C357" s="46"/>
      <c r="D357" s="49"/>
      <c r="E357" s="49"/>
      <c r="F357" s="49"/>
      <c r="G357" s="46"/>
      <c r="H357" s="46"/>
      <c r="I357" s="49"/>
      <c r="J357" s="49"/>
      <c r="K357" s="49"/>
      <c r="L357" s="51"/>
      <c r="M357" s="46"/>
      <c r="N357" s="49"/>
      <c r="O357" s="46"/>
      <c r="P357" s="46"/>
      <c r="Q357" s="46"/>
      <c r="R357" s="49"/>
      <c r="S357" s="49"/>
      <c r="T357" s="46"/>
      <c r="U357" s="46"/>
      <c r="V357" s="37"/>
      <c r="W357" s="37"/>
      <c r="X357" s="37"/>
      <c r="Y357" s="37"/>
      <c r="Z357" s="37"/>
    </row>
    <row r="358">
      <c r="A358" s="46"/>
      <c r="B358" s="48"/>
      <c r="C358" s="46"/>
      <c r="D358" s="49"/>
      <c r="E358" s="49"/>
      <c r="F358" s="49"/>
      <c r="G358" s="46"/>
      <c r="H358" s="46"/>
      <c r="I358" s="49"/>
      <c r="J358" s="49"/>
      <c r="K358" s="49"/>
      <c r="L358" s="51"/>
      <c r="M358" s="46"/>
      <c r="N358" s="49"/>
      <c r="O358" s="46"/>
      <c r="P358" s="46"/>
      <c r="Q358" s="46"/>
      <c r="R358" s="49"/>
      <c r="S358" s="49"/>
      <c r="T358" s="46"/>
      <c r="U358" s="46"/>
      <c r="V358" s="37"/>
      <c r="W358" s="37"/>
      <c r="X358" s="37"/>
      <c r="Y358" s="37"/>
      <c r="Z358" s="37"/>
    </row>
    <row r="359">
      <c r="A359" s="46"/>
      <c r="B359" s="48"/>
      <c r="C359" s="46"/>
      <c r="D359" s="49"/>
      <c r="E359" s="49"/>
      <c r="F359" s="49"/>
      <c r="G359" s="46"/>
      <c r="H359" s="46"/>
      <c r="I359" s="49"/>
      <c r="J359" s="49"/>
      <c r="K359" s="49"/>
      <c r="L359" s="51"/>
      <c r="M359" s="46"/>
      <c r="N359" s="49"/>
      <c r="O359" s="46"/>
      <c r="P359" s="46"/>
      <c r="Q359" s="46"/>
      <c r="R359" s="49"/>
      <c r="S359" s="49"/>
      <c r="T359" s="46"/>
      <c r="U359" s="46"/>
      <c r="V359" s="37"/>
      <c r="W359" s="37"/>
      <c r="X359" s="37"/>
      <c r="Y359" s="37"/>
      <c r="Z359" s="37"/>
    </row>
    <row r="360">
      <c r="A360" s="46"/>
      <c r="B360" s="48"/>
      <c r="C360" s="46"/>
      <c r="D360" s="49"/>
      <c r="E360" s="49"/>
      <c r="F360" s="49"/>
      <c r="G360" s="46"/>
      <c r="H360" s="46"/>
      <c r="I360" s="49"/>
      <c r="J360" s="49"/>
      <c r="K360" s="49"/>
      <c r="L360" s="51"/>
      <c r="M360" s="46"/>
      <c r="N360" s="49"/>
      <c r="O360" s="46"/>
      <c r="P360" s="46"/>
      <c r="Q360" s="46"/>
      <c r="R360" s="49"/>
      <c r="S360" s="49"/>
      <c r="T360" s="46"/>
      <c r="U360" s="46"/>
      <c r="V360" s="37"/>
      <c r="W360" s="37"/>
      <c r="X360" s="37"/>
      <c r="Y360" s="37"/>
      <c r="Z360" s="37"/>
    </row>
    <row r="361">
      <c r="A361" s="46"/>
      <c r="B361" s="48"/>
      <c r="C361" s="46"/>
      <c r="D361" s="49"/>
      <c r="E361" s="49"/>
      <c r="F361" s="49"/>
      <c r="G361" s="46"/>
      <c r="H361" s="46"/>
      <c r="I361" s="49"/>
      <c r="J361" s="49"/>
      <c r="K361" s="49"/>
      <c r="L361" s="51"/>
      <c r="M361" s="46"/>
      <c r="N361" s="49"/>
      <c r="O361" s="46"/>
      <c r="P361" s="46"/>
      <c r="Q361" s="46"/>
      <c r="R361" s="49"/>
      <c r="S361" s="49"/>
      <c r="T361" s="46"/>
      <c r="U361" s="46"/>
      <c r="V361" s="37"/>
      <c r="W361" s="37"/>
      <c r="X361" s="37"/>
      <c r="Y361" s="37"/>
      <c r="Z361" s="37"/>
    </row>
    <row r="362">
      <c r="A362" s="46"/>
      <c r="B362" s="48"/>
      <c r="C362" s="46"/>
      <c r="D362" s="49"/>
      <c r="E362" s="49"/>
      <c r="F362" s="49"/>
      <c r="G362" s="46"/>
      <c r="H362" s="46"/>
      <c r="I362" s="49"/>
      <c r="J362" s="49"/>
      <c r="K362" s="49"/>
      <c r="L362" s="51"/>
      <c r="M362" s="46"/>
      <c r="N362" s="49"/>
      <c r="O362" s="46"/>
      <c r="P362" s="46"/>
      <c r="Q362" s="46"/>
      <c r="R362" s="49"/>
      <c r="S362" s="49"/>
      <c r="T362" s="46"/>
      <c r="U362" s="46"/>
      <c r="V362" s="37"/>
      <c r="W362" s="37"/>
      <c r="X362" s="37"/>
      <c r="Y362" s="37"/>
      <c r="Z362" s="37"/>
    </row>
    <row r="363">
      <c r="A363" s="46"/>
      <c r="B363" s="48"/>
      <c r="C363" s="46"/>
      <c r="D363" s="49"/>
      <c r="E363" s="49"/>
      <c r="F363" s="49"/>
      <c r="G363" s="46"/>
      <c r="H363" s="46"/>
      <c r="I363" s="49"/>
      <c r="J363" s="49"/>
      <c r="K363" s="49"/>
      <c r="L363" s="51"/>
      <c r="M363" s="46"/>
      <c r="N363" s="49"/>
      <c r="O363" s="46"/>
      <c r="P363" s="46"/>
      <c r="Q363" s="46"/>
      <c r="R363" s="49"/>
      <c r="S363" s="49"/>
      <c r="T363" s="46"/>
      <c r="U363" s="46"/>
      <c r="V363" s="37"/>
      <c r="W363" s="37"/>
      <c r="X363" s="37"/>
      <c r="Y363" s="37"/>
      <c r="Z363" s="37"/>
    </row>
    <row r="364">
      <c r="A364" s="46"/>
      <c r="B364" s="48"/>
      <c r="C364" s="46"/>
      <c r="D364" s="49"/>
      <c r="E364" s="49"/>
      <c r="F364" s="49"/>
      <c r="G364" s="46"/>
      <c r="H364" s="46"/>
      <c r="I364" s="49"/>
      <c r="J364" s="49"/>
      <c r="K364" s="49"/>
      <c r="L364" s="51"/>
      <c r="M364" s="46"/>
      <c r="N364" s="49"/>
      <c r="O364" s="46"/>
      <c r="P364" s="46"/>
      <c r="Q364" s="46"/>
      <c r="R364" s="49"/>
      <c r="S364" s="49"/>
      <c r="T364" s="46"/>
      <c r="U364" s="46"/>
      <c r="V364" s="37"/>
      <c r="W364" s="37"/>
      <c r="X364" s="37"/>
      <c r="Y364" s="37"/>
      <c r="Z364" s="37"/>
    </row>
    <row r="365">
      <c r="A365" s="46"/>
      <c r="B365" s="48"/>
      <c r="C365" s="46"/>
      <c r="D365" s="49"/>
      <c r="E365" s="49"/>
      <c r="F365" s="49"/>
      <c r="G365" s="46"/>
      <c r="H365" s="46"/>
      <c r="I365" s="49"/>
      <c r="J365" s="49"/>
      <c r="K365" s="49"/>
      <c r="L365" s="51"/>
      <c r="M365" s="46"/>
      <c r="N365" s="49"/>
      <c r="O365" s="46"/>
      <c r="P365" s="46"/>
      <c r="Q365" s="46"/>
      <c r="R365" s="49"/>
      <c r="S365" s="49"/>
      <c r="T365" s="46"/>
      <c r="U365" s="46"/>
      <c r="V365" s="37"/>
      <c r="W365" s="37"/>
      <c r="X365" s="37"/>
      <c r="Y365" s="37"/>
      <c r="Z365" s="37"/>
    </row>
    <row r="366">
      <c r="A366" s="46"/>
      <c r="B366" s="48"/>
      <c r="C366" s="46"/>
      <c r="D366" s="49"/>
      <c r="E366" s="49"/>
      <c r="F366" s="49"/>
      <c r="G366" s="46"/>
      <c r="H366" s="46"/>
      <c r="I366" s="49"/>
      <c r="J366" s="49"/>
      <c r="K366" s="49"/>
      <c r="L366" s="51"/>
      <c r="M366" s="46"/>
      <c r="N366" s="49"/>
      <c r="O366" s="46"/>
      <c r="P366" s="46"/>
      <c r="Q366" s="46"/>
      <c r="R366" s="49"/>
      <c r="S366" s="49"/>
      <c r="T366" s="46"/>
      <c r="U366" s="46"/>
      <c r="V366" s="37"/>
      <c r="W366" s="37"/>
      <c r="X366" s="37"/>
      <c r="Y366" s="37"/>
      <c r="Z366" s="37"/>
    </row>
    <row r="367">
      <c r="A367" s="46"/>
      <c r="B367" s="48"/>
      <c r="C367" s="46"/>
      <c r="D367" s="49"/>
      <c r="E367" s="49"/>
      <c r="F367" s="49"/>
      <c r="G367" s="46"/>
      <c r="H367" s="46"/>
      <c r="I367" s="49"/>
      <c r="J367" s="49"/>
      <c r="K367" s="49"/>
      <c r="L367" s="51"/>
      <c r="M367" s="46"/>
      <c r="N367" s="49"/>
      <c r="O367" s="46"/>
      <c r="P367" s="46"/>
      <c r="Q367" s="46"/>
      <c r="R367" s="49"/>
      <c r="S367" s="49"/>
      <c r="T367" s="46"/>
      <c r="U367" s="46"/>
      <c r="V367" s="37"/>
      <c r="W367" s="37"/>
      <c r="X367" s="37"/>
      <c r="Y367" s="37"/>
      <c r="Z367" s="37"/>
    </row>
    <row r="368">
      <c r="A368" s="46"/>
      <c r="B368" s="48"/>
      <c r="C368" s="46"/>
      <c r="D368" s="49"/>
      <c r="E368" s="49"/>
      <c r="F368" s="49"/>
      <c r="G368" s="46"/>
      <c r="H368" s="46"/>
      <c r="I368" s="49"/>
      <c r="J368" s="49"/>
      <c r="K368" s="49"/>
      <c r="L368" s="51"/>
      <c r="M368" s="46"/>
      <c r="N368" s="49"/>
      <c r="O368" s="46"/>
      <c r="P368" s="46"/>
      <c r="Q368" s="46"/>
      <c r="R368" s="49"/>
      <c r="S368" s="49"/>
      <c r="T368" s="46"/>
      <c r="U368" s="46"/>
      <c r="V368" s="37"/>
      <c r="W368" s="37"/>
      <c r="X368" s="37"/>
      <c r="Y368" s="37"/>
      <c r="Z368" s="37"/>
    </row>
    <row r="369">
      <c r="A369" s="46"/>
      <c r="B369" s="48"/>
      <c r="C369" s="46"/>
      <c r="D369" s="49"/>
      <c r="E369" s="49"/>
      <c r="F369" s="49"/>
      <c r="G369" s="46"/>
      <c r="H369" s="46"/>
      <c r="I369" s="49"/>
      <c r="J369" s="49"/>
      <c r="K369" s="49"/>
      <c r="L369" s="51"/>
      <c r="M369" s="46"/>
      <c r="N369" s="49"/>
      <c r="O369" s="46"/>
      <c r="P369" s="46"/>
      <c r="Q369" s="46"/>
      <c r="R369" s="49"/>
      <c r="S369" s="49"/>
      <c r="T369" s="46"/>
      <c r="U369" s="46"/>
      <c r="V369" s="37"/>
      <c r="W369" s="37"/>
      <c r="X369" s="37"/>
      <c r="Y369" s="37"/>
      <c r="Z369" s="37"/>
    </row>
    <row r="370">
      <c r="A370" s="46"/>
      <c r="B370" s="48"/>
      <c r="C370" s="46"/>
      <c r="D370" s="49"/>
      <c r="E370" s="49"/>
      <c r="F370" s="49"/>
      <c r="G370" s="46"/>
      <c r="H370" s="46"/>
      <c r="I370" s="49"/>
      <c r="J370" s="49"/>
      <c r="K370" s="49"/>
      <c r="L370" s="51"/>
      <c r="M370" s="46"/>
      <c r="N370" s="49"/>
      <c r="O370" s="46"/>
      <c r="P370" s="46"/>
      <c r="Q370" s="46"/>
      <c r="R370" s="49"/>
      <c r="S370" s="49"/>
      <c r="T370" s="46"/>
      <c r="U370" s="46"/>
      <c r="V370" s="37"/>
      <c r="W370" s="37"/>
      <c r="X370" s="37"/>
      <c r="Y370" s="37"/>
      <c r="Z370" s="37"/>
    </row>
    <row r="371">
      <c r="A371" s="46"/>
      <c r="B371" s="48"/>
      <c r="C371" s="46"/>
      <c r="D371" s="49"/>
      <c r="E371" s="49"/>
      <c r="F371" s="49"/>
      <c r="G371" s="46"/>
      <c r="H371" s="46"/>
      <c r="I371" s="49"/>
      <c r="J371" s="49"/>
      <c r="K371" s="49"/>
      <c r="L371" s="51"/>
      <c r="M371" s="46"/>
      <c r="N371" s="49"/>
      <c r="O371" s="46"/>
      <c r="P371" s="46"/>
      <c r="Q371" s="46"/>
      <c r="R371" s="49"/>
      <c r="S371" s="49"/>
      <c r="T371" s="46"/>
      <c r="U371" s="46"/>
      <c r="V371" s="37"/>
      <c r="W371" s="37"/>
      <c r="X371" s="37"/>
      <c r="Y371" s="37"/>
      <c r="Z371" s="37"/>
    </row>
    <row r="372">
      <c r="A372" s="46"/>
      <c r="B372" s="48"/>
      <c r="C372" s="46"/>
      <c r="D372" s="49"/>
      <c r="E372" s="49"/>
      <c r="F372" s="49"/>
      <c r="G372" s="46"/>
      <c r="H372" s="46"/>
      <c r="I372" s="49"/>
      <c r="J372" s="49"/>
      <c r="K372" s="49"/>
      <c r="L372" s="51"/>
      <c r="M372" s="46"/>
      <c r="N372" s="49"/>
      <c r="O372" s="46"/>
      <c r="P372" s="46"/>
      <c r="Q372" s="46"/>
      <c r="R372" s="49"/>
      <c r="S372" s="49"/>
      <c r="T372" s="46"/>
      <c r="U372" s="46"/>
      <c r="V372" s="37"/>
      <c r="W372" s="37"/>
      <c r="X372" s="37"/>
      <c r="Y372" s="37"/>
      <c r="Z372" s="37"/>
    </row>
    <row r="373">
      <c r="A373" s="46"/>
      <c r="B373" s="48"/>
      <c r="C373" s="46"/>
      <c r="D373" s="49"/>
      <c r="E373" s="49"/>
      <c r="F373" s="49"/>
      <c r="G373" s="46"/>
      <c r="H373" s="46"/>
      <c r="I373" s="49"/>
      <c r="J373" s="49"/>
      <c r="K373" s="49"/>
      <c r="L373" s="51"/>
      <c r="M373" s="46"/>
      <c r="N373" s="49"/>
      <c r="O373" s="46"/>
      <c r="P373" s="46"/>
      <c r="Q373" s="46"/>
      <c r="R373" s="49"/>
      <c r="S373" s="49"/>
      <c r="T373" s="46"/>
      <c r="U373" s="46"/>
      <c r="V373" s="37"/>
      <c r="W373" s="37"/>
      <c r="X373" s="37"/>
      <c r="Y373" s="37"/>
      <c r="Z373" s="37"/>
    </row>
    <row r="374">
      <c r="A374" s="46"/>
      <c r="B374" s="48"/>
      <c r="C374" s="46"/>
      <c r="D374" s="49"/>
      <c r="E374" s="49"/>
      <c r="F374" s="49"/>
      <c r="G374" s="46"/>
      <c r="H374" s="46"/>
      <c r="I374" s="49"/>
      <c r="J374" s="49"/>
      <c r="K374" s="49"/>
      <c r="L374" s="51"/>
      <c r="M374" s="46"/>
      <c r="N374" s="49"/>
      <c r="O374" s="46"/>
      <c r="P374" s="46"/>
      <c r="Q374" s="46"/>
      <c r="R374" s="49"/>
      <c r="S374" s="49"/>
      <c r="T374" s="46"/>
      <c r="U374" s="46"/>
      <c r="V374" s="37"/>
      <c r="W374" s="37"/>
      <c r="X374" s="37"/>
      <c r="Y374" s="37"/>
      <c r="Z374" s="37"/>
    </row>
    <row r="375">
      <c r="A375" s="46"/>
      <c r="B375" s="48"/>
      <c r="C375" s="46"/>
      <c r="D375" s="49"/>
      <c r="E375" s="49"/>
      <c r="F375" s="49"/>
      <c r="G375" s="46"/>
      <c r="H375" s="46"/>
      <c r="I375" s="49"/>
      <c r="J375" s="49"/>
      <c r="K375" s="49"/>
      <c r="L375" s="51"/>
      <c r="M375" s="46"/>
      <c r="N375" s="49"/>
      <c r="O375" s="46"/>
      <c r="P375" s="46"/>
      <c r="Q375" s="46"/>
      <c r="R375" s="49"/>
      <c r="S375" s="49"/>
      <c r="T375" s="46"/>
      <c r="U375" s="46"/>
      <c r="V375" s="37"/>
      <c r="W375" s="37"/>
      <c r="X375" s="37"/>
      <c r="Y375" s="37"/>
      <c r="Z375" s="37"/>
    </row>
    <row r="376">
      <c r="A376" s="46"/>
      <c r="B376" s="48"/>
      <c r="C376" s="46"/>
      <c r="D376" s="49"/>
      <c r="E376" s="49"/>
      <c r="F376" s="49"/>
      <c r="G376" s="46"/>
      <c r="H376" s="46"/>
      <c r="I376" s="49"/>
      <c r="J376" s="49"/>
      <c r="K376" s="49"/>
      <c r="L376" s="51"/>
      <c r="M376" s="46"/>
      <c r="N376" s="49"/>
      <c r="O376" s="46"/>
      <c r="P376" s="46"/>
      <c r="Q376" s="46"/>
      <c r="R376" s="49"/>
      <c r="S376" s="49"/>
      <c r="T376" s="46"/>
      <c r="U376" s="46"/>
      <c r="V376" s="37"/>
      <c r="W376" s="37"/>
      <c r="X376" s="37"/>
      <c r="Y376" s="37"/>
      <c r="Z376" s="37"/>
    </row>
    <row r="377">
      <c r="A377" s="46"/>
      <c r="B377" s="48"/>
      <c r="C377" s="46"/>
      <c r="D377" s="49"/>
      <c r="E377" s="49"/>
      <c r="F377" s="49"/>
      <c r="G377" s="46"/>
      <c r="H377" s="46"/>
      <c r="I377" s="49"/>
      <c r="J377" s="49"/>
      <c r="K377" s="49"/>
      <c r="L377" s="51"/>
      <c r="M377" s="46"/>
      <c r="N377" s="49"/>
      <c r="O377" s="46"/>
      <c r="P377" s="46"/>
      <c r="Q377" s="46"/>
      <c r="R377" s="49"/>
      <c r="S377" s="49"/>
      <c r="T377" s="46"/>
      <c r="U377" s="46"/>
      <c r="V377" s="37"/>
      <c r="W377" s="37"/>
      <c r="X377" s="37"/>
      <c r="Y377" s="37"/>
      <c r="Z377" s="37"/>
    </row>
    <row r="378">
      <c r="A378" s="46"/>
      <c r="B378" s="48"/>
      <c r="C378" s="46"/>
      <c r="D378" s="49"/>
      <c r="E378" s="49"/>
      <c r="F378" s="49"/>
      <c r="G378" s="46"/>
      <c r="H378" s="46"/>
      <c r="I378" s="49"/>
      <c r="J378" s="49"/>
      <c r="K378" s="49"/>
      <c r="L378" s="51"/>
      <c r="M378" s="46"/>
      <c r="N378" s="49"/>
      <c r="O378" s="46"/>
      <c r="P378" s="46"/>
      <c r="Q378" s="46"/>
      <c r="R378" s="49"/>
      <c r="S378" s="49"/>
      <c r="T378" s="46"/>
      <c r="U378" s="46"/>
      <c r="V378" s="37"/>
      <c r="W378" s="37"/>
      <c r="X378" s="37"/>
      <c r="Y378" s="37"/>
      <c r="Z378" s="37"/>
    </row>
    <row r="379">
      <c r="A379" s="46"/>
      <c r="B379" s="48"/>
      <c r="C379" s="46"/>
      <c r="D379" s="49"/>
      <c r="E379" s="49"/>
      <c r="F379" s="49"/>
      <c r="G379" s="46"/>
      <c r="H379" s="46"/>
      <c r="I379" s="49"/>
      <c r="J379" s="49"/>
      <c r="K379" s="49"/>
      <c r="L379" s="51"/>
      <c r="M379" s="46"/>
      <c r="N379" s="49"/>
      <c r="O379" s="46"/>
      <c r="P379" s="46"/>
      <c r="Q379" s="46"/>
      <c r="R379" s="49"/>
      <c r="S379" s="49"/>
      <c r="T379" s="46"/>
      <c r="U379" s="46"/>
      <c r="V379" s="37"/>
      <c r="W379" s="37"/>
      <c r="X379" s="37"/>
      <c r="Y379" s="37"/>
      <c r="Z379" s="37"/>
    </row>
    <row r="380">
      <c r="A380" s="46"/>
      <c r="B380" s="48"/>
      <c r="C380" s="46"/>
      <c r="D380" s="49"/>
      <c r="E380" s="49"/>
      <c r="F380" s="49"/>
      <c r="G380" s="46"/>
      <c r="H380" s="46"/>
      <c r="I380" s="49"/>
      <c r="J380" s="49"/>
      <c r="K380" s="49"/>
      <c r="L380" s="51"/>
      <c r="M380" s="46"/>
      <c r="N380" s="49"/>
      <c r="O380" s="46"/>
      <c r="P380" s="46"/>
      <c r="Q380" s="46"/>
      <c r="R380" s="49"/>
      <c r="S380" s="49"/>
      <c r="T380" s="46"/>
      <c r="U380" s="46"/>
      <c r="V380" s="37"/>
      <c r="W380" s="37"/>
      <c r="X380" s="37"/>
      <c r="Y380" s="37"/>
      <c r="Z380" s="37"/>
    </row>
    <row r="381">
      <c r="A381" s="46"/>
      <c r="B381" s="48"/>
      <c r="C381" s="46"/>
      <c r="D381" s="49"/>
      <c r="E381" s="49"/>
      <c r="F381" s="49"/>
      <c r="G381" s="46"/>
      <c r="H381" s="46"/>
      <c r="I381" s="49"/>
      <c r="J381" s="49"/>
      <c r="K381" s="49"/>
      <c r="L381" s="51"/>
      <c r="M381" s="46"/>
      <c r="N381" s="49"/>
      <c r="O381" s="46"/>
      <c r="P381" s="46"/>
      <c r="Q381" s="46"/>
      <c r="R381" s="49"/>
      <c r="S381" s="49"/>
      <c r="T381" s="46"/>
      <c r="U381" s="46"/>
      <c r="V381" s="37"/>
      <c r="W381" s="37"/>
      <c r="X381" s="37"/>
      <c r="Y381" s="37"/>
      <c r="Z381" s="37"/>
    </row>
    <row r="382">
      <c r="A382" s="46"/>
      <c r="B382" s="48"/>
      <c r="C382" s="46"/>
      <c r="D382" s="49"/>
      <c r="E382" s="49"/>
      <c r="F382" s="49"/>
      <c r="G382" s="46"/>
      <c r="H382" s="46"/>
      <c r="I382" s="49"/>
      <c r="J382" s="49"/>
      <c r="K382" s="49"/>
      <c r="L382" s="51"/>
      <c r="M382" s="46"/>
      <c r="N382" s="49"/>
      <c r="O382" s="46"/>
      <c r="P382" s="46"/>
      <c r="Q382" s="46"/>
      <c r="R382" s="49"/>
      <c r="S382" s="49"/>
      <c r="T382" s="46"/>
      <c r="U382" s="46"/>
      <c r="V382" s="37"/>
      <c r="W382" s="37"/>
      <c r="X382" s="37"/>
      <c r="Y382" s="37"/>
      <c r="Z382" s="37"/>
    </row>
    <row r="383">
      <c r="A383" s="46"/>
      <c r="B383" s="48"/>
      <c r="C383" s="46"/>
      <c r="D383" s="49"/>
      <c r="E383" s="49"/>
      <c r="F383" s="49"/>
      <c r="G383" s="46"/>
      <c r="H383" s="46"/>
      <c r="I383" s="49"/>
      <c r="J383" s="49"/>
      <c r="K383" s="49"/>
      <c r="L383" s="51"/>
      <c r="M383" s="46"/>
      <c r="N383" s="49"/>
      <c r="O383" s="46"/>
      <c r="P383" s="46"/>
      <c r="Q383" s="46"/>
      <c r="R383" s="49"/>
      <c r="S383" s="49"/>
      <c r="T383" s="46"/>
      <c r="U383" s="46"/>
      <c r="V383" s="37"/>
      <c r="W383" s="37"/>
      <c r="X383" s="37"/>
      <c r="Y383" s="37"/>
      <c r="Z383" s="37"/>
    </row>
    <row r="384">
      <c r="A384" s="46"/>
      <c r="B384" s="48"/>
      <c r="C384" s="46"/>
      <c r="D384" s="49"/>
      <c r="E384" s="49"/>
      <c r="F384" s="49"/>
      <c r="G384" s="46"/>
      <c r="H384" s="46"/>
      <c r="I384" s="49"/>
      <c r="J384" s="49"/>
      <c r="K384" s="49"/>
      <c r="L384" s="51"/>
      <c r="M384" s="46"/>
      <c r="N384" s="49"/>
      <c r="O384" s="46"/>
      <c r="P384" s="46"/>
      <c r="Q384" s="46"/>
      <c r="R384" s="49"/>
      <c r="S384" s="49"/>
      <c r="T384" s="46"/>
      <c r="U384" s="46"/>
      <c r="V384" s="37"/>
      <c r="W384" s="37"/>
      <c r="X384" s="37"/>
      <c r="Y384" s="37"/>
      <c r="Z384" s="37"/>
    </row>
    <row r="385">
      <c r="A385" s="46"/>
      <c r="B385" s="48"/>
      <c r="C385" s="46"/>
      <c r="D385" s="49"/>
      <c r="E385" s="49"/>
      <c r="F385" s="49"/>
      <c r="G385" s="46"/>
      <c r="H385" s="46"/>
      <c r="I385" s="49"/>
      <c r="J385" s="49"/>
      <c r="K385" s="49"/>
      <c r="L385" s="51"/>
      <c r="M385" s="46"/>
      <c r="N385" s="49"/>
      <c r="O385" s="46"/>
      <c r="P385" s="46"/>
      <c r="Q385" s="46"/>
      <c r="R385" s="49"/>
      <c r="S385" s="49"/>
      <c r="T385" s="46"/>
      <c r="U385" s="46"/>
      <c r="V385" s="37"/>
      <c r="W385" s="37"/>
      <c r="X385" s="37"/>
      <c r="Y385" s="37"/>
      <c r="Z385" s="37"/>
    </row>
    <row r="386">
      <c r="A386" s="46"/>
      <c r="B386" s="48"/>
      <c r="C386" s="46"/>
      <c r="D386" s="49"/>
      <c r="E386" s="49"/>
      <c r="F386" s="49"/>
      <c r="G386" s="46"/>
      <c r="H386" s="46"/>
      <c r="I386" s="49"/>
      <c r="J386" s="49"/>
      <c r="K386" s="49"/>
      <c r="L386" s="51"/>
      <c r="M386" s="46"/>
      <c r="N386" s="49"/>
      <c r="O386" s="46"/>
      <c r="P386" s="46"/>
      <c r="Q386" s="46"/>
      <c r="R386" s="49"/>
      <c r="S386" s="49"/>
      <c r="T386" s="46"/>
      <c r="U386" s="46"/>
      <c r="V386" s="37"/>
      <c r="W386" s="37"/>
      <c r="X386" s="37"/>
      <c r="Y386" s="37"/>
      <c r="Z386" s="37"/>
    </row>
    <row r="387">
      <c r="A387" s="46"/>
      <c r="B387" s="48"/>
      <c r="C387" s="46"/>
      <c r="D387" s="49"/>
      <c r="E387" s="49"/>
      <c r="F387" s="49"/>
      <c r="G387" s="46"/>
      <c r="H387" s="46"/>
      <c r="I387" s="49"/>
      <c r="J387" s="49"/>
      <c r="K387" s="49"/>
      <c r="L387" s="51"/>
      <c r="M387" s="46"/>
      <c r="N387" s="49"/>
      <c r="O387" s="46"/>
      <c r="P387" s="46"/>
      <c r="Q387" s="46"/>
      <c r="R387" s="49"/>
      <c r="S387" s="49"/>
      <c r="T387" s="46"/>
      <c r="U387" s="46"/>
      <c r="V387" s="37"/>
      <c r="W387" s="37"/>
      <c r="X387" s="37"/>
      <c r="Y387" s="37"/>
      <c r="Z387" s="37"/>
    </row>
    <row r="388">
      <c r="A388" s="46"/>
      <c r="B388" s="48"/>
      <c r="C388" s="46"/>
      <c r="D388" s="49"/>
      <c r="E388" s="49"/>
      <c r="F388" s="49"/>
      <c r="G388" s="46"/>
      <c r="H388" s="46"/>
      <c r="I388" s="49"/>
      <c r="J388" s="49"/>
      <c r="K388" s="49"/>
      <c r="L388" s="51"/>
      <c r="M388" s="46"/>
      <c r="N388" s="49"/>
      <c r="O388" s="46"/>
      <c r="P388" s="46"/>
      <c r="Q388" s="46"/>
      <c r="R388" s="49"/>
      <c r="S388" s="49"/>
      <c r="T388" s="46"/>
      <c r="U388" s="46"/>
      <c r="V388" s="37"/>
      <c r="W388" s="37"/>
      <c r="X388" s="37"/>
      <c r="Y388" s="37"/>
      <c r="Z388" s="37"/>
    </row>
    <row r="389">
      <c r="A389" s="46"/>
      <c r="B389" s="48"/>
      <c r="C389" s="46"/>
      <c r="D389" s="49"/>
      <c r="E389" s="49"/>
      <c r="F389" s="49"/>
      <c r="G389" s="46"/>
      <c r="H389" s="46"/>
      <c r="I389" s="49"/>
      <c r="J389" s="49"/>
      <c r="K389" s="49"/>
      <c r="L389" s="51"/>
      <c r="M389" s="46"/>
      <c r="N389" s="49"/>
      <c r="O389" s="46"/>
      <c r="P389" s="46"/>
      <c r="Q389" s="46"/>
      <c r="R389" s="49"/>
      <c r="S389" s="49"/>
      <c r="T389" s="46"/>
      <c r="U389" s="46"/>
      <c r="V389" s="37"/>
      <c r="W389" s="37"/>
      <c r="X389" s="37"/>
      <c r="Y389" s="37"/>
      <c r="Z389" s="37"/>
    </row>
    <row r="390">
      <c r="A390" s="46"/>
      <c r="B390" s="48"/>
      <c r="C390" s="46"/>
      <c r="D390" s="49"/>
      <c r="E390" s="49"/>
      <c r="F390" s="49"/>
      <c r="G390" s="46"/>
      <c r="H390" s="46"/>
      <c r="I390" s="49"/>
      <c r="J390" s="49"/>
      <c r="K390" s="49"/>
      <c r="L390" s="51"/>
      <c r="M390" s="46"/>
      <c r="N390" s="49"/>
      <c r="O390" s="46"/>
      <c r="P390" s="46"/>
      <c r="Q390" s="46"/>
      <c r="R390" s="49"/>
      <c r="S390" s="49"/>
      <c r="T390" s="46"/>
      <c r="U390" s="46"/>
      <c r="V390" s="37"/>
      <c r="W390" s="37"/>
      <c r="X390" s="37"/>
      <c r="Y390" s="37"/>
      <c r="Z390" s="37"/>
    </row>
    <row r="391">
      <c r="A391" s="46"/>
      <c r="B391" s="48"/>
      <c r="C391" s="46"/>
      <c r="D391" s="49"/>
      <c r="E391" s="49"/>
      <c r="F391" s="49"/>
      <c r="G391" s="46"/>
      <c r="H391" s="46"/>
      <c r="I391" s="49"/>
      <c r="J391" s="49"/>
      <c r="K391" s="49"/>
      <c r="L391" s="51"/>
      <c r="M391" s="46"/>
      <c r="N391" s="49"/>
      <c r="O391" s="46"/>
      <c r="P391" s="46"/>
      <c r="Q391" s="46"/>
      <c r="R391" s="49"/>
      <c r="S391" s="49"/>
      <c r="T391" s="46"/>
      <c r="U391" s="46"/>
      <c r="V391" s="37"/>
      <c r="W391" s="37"/>
      <c r="X391" s="37"/>
      <c r="Y391" s="37"/>
      <c r="Z391" s="37"/>
    </row>
    <row r="392">
      <c r="A392" s="46"/>
      <c r="B392" s="48"/>
      <c r="C392" s="46"/>
      <c r="D392" s="49"/>
      <c r="E392" s="49"/>
      <c r="F392" s="49"/>
      <c r="G392" s="46"/>
      <c r="H392" s="46"/>
      <c r="I392" s="49"/>
      <c r="J392" s="49"/>
      <c r="K392" s="49"/>
      <c r="L392" s="51"/>
      <c r="M392" s="46"/>
      <c r="N392" s="49"/>
      <c r="O392" s="46"/>
      <c r="P392" s="46"/>
      <c r="Q392" s="46"/>
      <c r="R392" s="49"/>
      <c r="S392" s="49"/>
      <c r="T392" s="46"/>
      <c r="U392" s="46"/>
      <c r="V392" s="37"/>
      <c r="W392" s="37"/>
      <c r="X392" s="37"/>
      <c r="Y392" s="37"/>
      <c r="Z392" s="37"/>
    </row>
    <row r="393">
      <c r="A393" s="46"/>
      <c r="B393" s="48"/>
      <c r="C393" s="46"/>
      <c r="D393" s="49"/>
      <c r="E393" s="49"/>
      <c r="F393" s="49"/>
      <c r="G393" s="46"/>
      <c r="H393" s="46"/>
      <c r="I393" s="49"/>
      <c r="J393" s="49"/>
      <c r="K393" s="49"/>
      <c r="L393" s="51"/>
      <c r="M393" s="46"/>
      <c r="N393" s="49"/>
      <c r="O393" s="46"/>
      <c r="P393" s="46"/>
      <c r="Q393" s="46"/>
      <c r="R393" s="49"/>
      <c r="S393" s="49"/>
      <c r="T393" s="46"/>
      <c r="U393" s="46"/>
      <c r="V393" s="37"/>
      <c r="W393" s="37"/>
      <c r="X393" s="37"/>
      <c r="Y393" s="37"/>
      <c r="Z393" s="37"/>
    </row>
    <row r="394">
      <c r="A394" s="46"/>
      <c r="B394" s="48"/>
      <c r="C394" s="46"/>
      <c r="D394" s="49"/>
      <c r="E394" s="49"/>
      <c r="F394" s="49"/>
      <c r="G394" s="46"/>
      <c r="H394" s="46"/>
      <c r="I394" s="49"/>
      <c r="J394" s="49"/>
      <c r="K394" s="49"/>
      <c r="L394" s="51"/>
      <c r="M394" s="46"/>
      <c r="N394" s="49"/>
      <c r="O394" s="46"/>
      <c r="P394" s="46"/>
      <c r="Q394" s="46"/>
      <c r="R394" s="49"/>
      <c r="S394" s="49"/>
      <c r="T394" s="46"/>
      <c r="U394" s="46"/>
      <c r="V394" s="37"/>
      <c r="W394" s="37"/>
      <c r="X394" s="37"/>
      <c r="Y394" s="37"/>
      <c r="Z394" s="37"/>
    </row>
    <row r="395">
      <c r="A395" s="46"/>
      <c r="B395" s="48"/>
      <c r="C395" s="46"/>
      <c r="D395" s="49"/>
      <c r="E395" s="49"/>
      <c r="F395" s="49"/>
      <c r="G395" s="46"/>
      <c r="H395" s="46"/>
      <c r="I395" s="49"/>
      <c r="J395" s="49"/>
      <c r="K395" s="49"/>
      <c r="L395" s="51"/>
      <c r="M395" s="46"/>
      <c r="N395" s="49"/>
      <c r="O395" s="46"/>
      <c r="P395" s="46"/>
      <c r="Q395" s="46"/>
      <c r="R395" s="49"/>
      <c r="S395" s="49"/>
      <c r="T395" s="46"/>
      <c r="U395" s="46"/>
      <c r="V395" s="37"/>
      <c r="W395" s="37"/>
      <c r="X395" s="37"/>
      <c r="Y395" s="37"/>
      <c r="Z395" s="37"/>
    </row>
    <row r="396">
      <c r="A396" s="46"/>
      <c r="B396" s="48"/>
      <c r="C396" s="46"/>
      <c r="D396" s="49"/>
      <c r="E396" s="49"/>
      <c r="F396" s="49"/>
      <c r="G396" s="46"/>
      <c r="H396" s="46"/>
      <c r="I396" s="49"/>
      <c r="J396" s="49"/>
      <c r="K396" s="49"/>
      <c r="L396" s="51"/>
      <c r="M396" s="46"/>
      <c r="N396" s="49"/>
      <c r="O396" s="46"/>
      <c r="P396" s="46"/>
      <c r="Q396" s="46"/>
      <c r="R396" s="49"/>
      <c r="S396" s="49"/>
      <c r="T396" s="46"/>
      <c r="U396" s="46"/>
      <c r="V396" s="37"/>
      <c r="W396" s="37"/>
      <c r="X396" s="37"/>
      <c r="Y396" s="37"/>
      <c r="Z396" s="37"/>
    </row>
    <row r="397">
      <c r="A397" s="46"/>
      <c r="B397" s="48"/>
      <c r="C397" s="46"/>
      <c r="D397" s="49"/>
      <c r="E397" s="49"/>
      <c r="F397" s="49"/>
      <c r="G397" s="46"/>
      <c r="H397" s="46"/>
      <c r="I397" s="49"/>
      <c r="J397" s="49"/>
      <c r="K397" s="49"/>
      <c r="L397" s="51"/>
      <c r="M397" s="46"/>
      <c r="N397" s="49"/>
      <c r="O397" s="46"/>
      <c r="P397" s="46"/>
      <c r="Q397" s="46"/>
      <c r="R397" s="49"/>
      <c r="S397" s="49"/>
      <c r="T397" s="46"/>
      <c r="U397" s="46"/>
      <c r="V397" s="37"/>
      <c r="W397" s="37"/>
      <c r="X397" s="37"/>
      <c r="Y397" s="37"/>
      <c r="Z397" s="37"/>
    </row>
    <row r="398">
      <c r="A398" s="46"/>
      <c r="B398" s="48"/>
      <c r="C398" s="46"/>
      <c r="D398" s="49"/>
      <c r="E398" s="49"/>
      <c r="F398" s="49"/>
      <c r="G398" s="46"/>
      <c r="H398" s="46"/>
      <c r="I398" s="49"/>
      <c r="J398" s="49"/>
      <c r="K398" s="49"/>
      <c r="L398" s="51"/>
      <c r="M398" s="46"/>
      <c r="N398" s="49"/>
      <c r="O398" s="46"/>
      <c r="P398" s="46"/>
      <c r="Q398" s="46"/>
      <c r="R398" s="49"/>
      <c r="S398" s="49"/>
      <c r="T398" s="46"/>
      <c r="U398" s="46"/>
      <c r="V398" s="37"/>
      <c r="W398" s="37"/>
      <c r="X398" s="37"/>
      <c r="Y398" s="37"/>
      <c r="Z398" s="37"/>
    </row>
    <row r="399">
      <c r="A399" s="46"/>
      <c r="B399" s="48"/>
      <c r="C399" s="46"/>
      <c r="D399" s="49"/>
      <c r="E399" s="49"/>
      <c r="F399" s="49"/>
      <c r="G399" s="46"/>
      <c r="H399" s="46"/>
      <c r="I399" s="49"/>
      <c r="J399" s="49"/>
      <c r="K399" s="49"/>
      <c r="L399" s="51"/>
      <c r="M399" s="46"/>
      <c r="N399" s="49"/>
      <c r="O399" s="46"/>
      <c r="P399" s="46"/>
      <c r="Q399" s="46"/>
      <c r="R399" s="49"/>
      <c r="S399" s="49"/>
      <c r="T399" s="46"/>
      <c r="U399" s="46"/>
      <c r="V399" s="37"/>
      <c r="W399" s="37"/>
      <c r="X399" s="37"/>
      <c r="Y399" s="37"/>
      <c r="Z399" s="37"/>
    </row>
    <row r="400">
      <c r="A400" s="46"/>
      <c r="B400" s="48"/>
      <c r="C400" s="46"/>
      <c r="D400" s="49"/>
      <c r="E400" s="49"/>
      <c r="F400" s="49"/>
      <c r="G400" s="46"/>
      <c r="H400" s="46"/>
      <c r="I400" s="49"/>
      <c r="J400" s="49"/>
      <c r="K400" s="49"/>
      <c r="L400" s="51"/>
      <c r="M400" s="46"/>
      <c r="N400" s="49"/>
      <c r="O400" s="46"/>
      <c r="P400" s="46"/>
      <c r="Q400" s="46"/>
      <c r="R400" s="49"/>
      <c r="S400" s="49"/>
      <c r="T400" s="46"/>
      <c r="U400" s="46"/>
      <c r="V400" s="37"/>
      <c r="W400" s="37"/>
      <c r="X400" s="37"/>
      <c r="Y400" s="37"/>
      <c r="Z400" s="37"/>
    </row>
    <row r="401">
      <c r="A401" s="46"/>
      <c r="B401" s="48"/>
      <c r="C401" s="46"/>
      <c r="D401" s="49"/>
      <c r="E401" s="49"/>
      <c r="F401" s="49"/>
      <c r="G401" s="46"/>
      <c r="H401" s="46"/>
      <c r="I401" s="49"/>
      <c r="J401" s="49"/>
      <c r="K401" s="49"/>
      <c r="L401" s="51"/>
      <c r="M401" s="46"/>
      <c r="N401" s="49"/>
      <c r="O401" s="46"/>
      <c r="P401" s="46"/>
      <c r="Q401" s="46"/>
      <c r="R401" s="49"/>
      <c r="S401" s="49"/>
      <c r="T401" s="46"/>
      <c r="U401" s="46"/>
      <c r="V401" s="37"/>
      <c r="W401" s="37"/>
      <c r="X401" s="37"/>
      <c r="Y401" s="37"/>
      <c r="Z401" s="37"/>
    </row>
    <row r="402">
      <c r="A402" s="46"/>
      <c r="B402" s="48"/>
      <c r="C402" s="46"/>
      <c r="D402" s="49"/>
      <c r="E402" s="49"/>
      <c r="F402" s="49"/>
      <c r="G402" s="46"/>
      <c r="H402" s="46"/>
      <c r="I402" s="49"/>
      <c r="J402" s="49"/>
      <c r="K402" s="49"/>
      <c r="L402" s="51"/>
      <c r="M402" s="46"/>
      <c r="N402" s="49"/>
      <c r="O402" s="46"/>
      <c r="P402" s="46"/>
      <c r="Q402" s="46"/>
      <c r="R402" s="49"/>
      <c r="S402" s="49"/>
      <c r="T402" s="46"/>
      <c r="U402" s="46"/>
      <c r="V402" s="37"/>
      <c r="W402" s="37"/>
      <c r="X402" s="37"/>
      <c r="Y402" s="37"/>
      <c r="Z402" s="37"/>
    </row>
    <row r="403">
      <c r="A403" s="46"/>
      <c r="B403" s="48"/>
      <c r="C403" s="46"/>
      <c r="D403" s="49"/>
      <c r="E403" s="49"/>
      <c r="F403" s="49"/>
      <c r="G403" s="46"/>
      <c r="H403" s="46"/>
      <c r="I403" s="49"/>
      <c r="J403" s="49"/>
      <c r="K403" s="49"/>
      <c r="L403" s="51"/>
      <c r="M403" s="46"/>
      <c r="N403" s="49"/>
      <c r="O403" s="46"/>
      <c r="P403" s="46"/>
      <c r="Q403" s="46"/>
      <c r="R403" s="49"/>
      <c r="S403" s="49"/>
      <c r="T403" s="46"/>
      <c r="U403" s="46"/>
      <c r="V403" s="37"/>
      <c r="W403" s="37"/>
      <c r="X403" s="37"/>
      <c r="Y403" s="37"/>
      <c r="Z403" s="37"/>
    </row>
    <row r="404">
      <c r="A404" s="46"/>
      <c r="B404" s="48"/>
      <c r="C404" s="46"/>
      <c r="D404" s="49"/>
      <c r="E404" s="49"/>
      <c r="F404" s="49"/>
      <c r="G404" s="46"/>
      <c r="H404" s="46"/>
      <c r="I404" s="49"/>
      <c r="J404" s="49"/>
      <c r="K404" s="49"/>
      <c r="L404" s="51"/>
      <c r="M404" s="46"/>
      <c r="N404" s="49"/>
      <c r="O404" s="46"/>
      <c r="P404" s="46"/>
      <c r="Q404" s="46"/>
      <c r="R404" s="49"/>
      <c r="S404" s="49"/>
      <c r="T404" s="46"/>
      <c r="U404" s="46"/>
      <c r="V404" s="37"/>
      <c r="W404" s="37"/>
      <c r="X404" s="37"/>
      <c r="Y404" s="37"/>
      <c r="Z404" s="37"/>
    </row>
    <row r="405">
      <c r="A405" s="46"/>
      <c r="B405" s="48"/>
      <c r="C405" s="46"/>
      <c r="D405" s="49"/>
      <c r="E405" s="49"/>
      <c r="F405" s="49"/>
      <c r="G405" s="46"/>
      <c r="H405" s="46"/>
      <c r="I405" s="49"/>
      <c r="J405" s="49"/>
      <c r="K405" s="49"/>
      <c r="L405" s="51"/>
      <c r="M405" s="46"/>
      <c r="N405" s="49"/>
      <c r="O405" s="46"/>
      <c r="P405" s="46"/>
      <c r="Q405" s="46"/>
      <c r="R405" s="49"/>
      <c r="S405" s="49"/>
      <c r="T405" s="46"/>
      <c r="U405" s="46"/>
      <c r="V405" s="37"/>
      <c r="W405" s="37"/>
      <c r="X405" s="37"/>
      <c r="Y405" s="37"/>
      <c r="Z405" s="37"/>
    </row>
    <row r="406">
      <c r="A406" s="46"/>
      <c r="B406" s="48"/>
      <c r="C406" s="46"/>
      <c r="D406" s="49"/>
      <c r="E406" s="49"/>
      <c r="F406" s="49"/>
      <c r="G406" s="46"/>
      <c r="H406" s="46"/>
      <c r="I406" s="49"/>
      <c r="J406" s="49"/>
      <c r="K406" s="49"/>
      <c r="L406" s="51"/>
      <c r="M406" s="46"/>
      <c r="N406" s="49"/>
      <c r="O406" s="46"/>
      <c r="P406" s="46"/>
      <c r="Q406" s="46"/>
      <c r="R406" s="49"/>
      <c r="S406" s="49"/>
      <c r="T406" s="46"/>
      <c r="U406" s="46"/>
      <c r="V406" s="37"/>
      <c r="W406" s="37"/>
      <c r="X406" s="37"/>
      <c r="Y406" s="37"/>
      <c r="Z406" s="37"/>
    </row>
    <row r="407">
      <c r="A407" s="46"/>
      <c r="B407" s="48"/>
      <c r="C407" s="46"/>
      <c r="D407" s="49"/>
      <c r="E407" s="49"/>
      <c r="F407" s="49"/>
      <c r="G407" s="46"/>
      <c r="H407" s="46"/>
      <c r="I407" s="49"/>
      <c r="J407" s="49"/>
      <c r="K407" s="49"/>
      <c r="L407" s="51"/>
      <c r="M407" s="46"/>
      <c r="N407" s="49"/>
      <c r="O407" s="46"/>
      <c r="P407" s="46"/>
      <c r="Q407" s="46"/>
      <c r="R407" s="49"/>
      <c r="S407" s="49"/>
      <c r="T407" s="46"/>
      <c r="U407" s="46"/>
      <c r="V407" s="37"/>
      <c r="W407" s="37"/>
      <c r="X407" s="37"/>
      <c r="Y407" s="37"/>
      <c r="Z407" s="37"/>
    </row>
    <row r="408">
      <c r="A408" s="46"/>
      <c r="B408" s="48"/>
      <c r="C408" s="46"/>
      <c r="D408" s="49"/>
      <c r="E408" s="49"/>
      <c r="F408" s="49"/>
      <c r="G408" s="46"/>
      <c r="H408" s="46"/>
      <c r="I408" s="49"/>
      <c r="J408" s="49"/>
      <c r="K408" s="49"/>
      <c r="L408" s="51"/>
      <c r="M408" s="46"/>
      <c r="N408" s="49"/>
      <c r="O408" s="46"/>
      <c r="P408" s="46"/>
      <c r="Q408" s="46"/>
      <c r="R408" s="49"/>
      <c r="S408" s="49"/>
      <c r="T408" s="46"/>
      <c r="U408" s="46"/>
      <c r="V408" s="37"/>
      <c r="W408" s="37"/>
      <c r="X408" s="37"/>
      <c r="Y408" s="37"/>
      <c r="Z408" s="37"/>
    </row>
    <row r="409">
      <c r="A409" s="46"/>
      <c r="B409" s="48"/>
      <c r="C409" s="46"/>
      <c r="D409" s="49"/>
      <c r="E409" s="49"/>
      <c r="F409" s="49"/>
      <c r="G409" s="46"/>
      <c r="H409" s="46"/>
      <c r="I409" s="49"/>
      <c r="J409" s="49"/>
      <c r="K409" s="49"/>
      <c r="L409" s="51"/>
      <c r="M409" s="46"/>
      <c r="N409" s="49"/>
      <c r="O409" s="46"/>
      <c r="P409" s="46"/>
      <c r="Q409" s="46"/>
      <c r="R409" s="49"/>
      <c r="S409" s="49"/>
      <c r="T409" s="46"/>
      <c r="U409" s="46"/>
      <c r="V409" s="37"/>
      <c r="W409" s="37"/>
      <c r="X409" s="37"/>
      <c r="Y409" s="37"/>
      <c r="Z409" s="37"/>
    </row>
    <row r="410">
      <c r="A410" s="46"/>
      <c r="B410" s="48"/>
      <c r="C410" s="46"/>
      <c r="D410" s="49"/>
      <c r="E410" s="49"/>
      <c r="F410" s="49"/>
      <c r="G410" s="46"/>
      <c r="H410" s="46"/>
      <c r="I410" s="49"/>
      <c r="J410" s="49"/>
      <c r="K410" s="49"/>
      <c r="L410" s="51"/>
      <c r="M410" s="46"/>
      <c r="N410" s="49"/>
      <c r="O410" s="46"/>
      <c r="P410" s="46"/>
      <c r="Q410" s="46"/>
      <c r="R410" s="49"/>
      <c r="S410" s="49"/>
      <c r="T410" s="46"/>
      <c r="U410" s="46"/>
      <c r="V410" s="37"/>
      <c r="W410" s="37"/>
      <c r="X410" s="37"/>
      <c r="Y410" s="37"/>
      <c r="Z410" s="37"/>
    </row>
    <row r="411">
      <c r="A411" s="46"/>
      <c r="B411" s="48"/>
      <c r="C411" s="46"/>
      <c r="D411" s="49"/>
      <c r="E411" s="49"/>
      <c r="F411" s="49"/>
      <c r="G411" s="46"/>
      <c r="H411" s="46"/>
      <c r="I411" s="49"/>
      <c r="J411" s="49"/>
      <c r="K411" s="49"/>
      <c r="L411" s="51"/>
      <c r="M411" s="46"/>
      <c r="N411" s="49"/>
      <c r="O411" s="46"/>
      <c r="P411" s="46"/>
      <c r="Q411" s="46"/>
      <c r="R411" s="49"/>
      <c r="S411" s="49"/>
      <c r="T411" s="46"/>
      <c r="U411" s="46"/>
      <c r="V411" s="37"/>
      <c r="W411" s="37"/>
      <c r="X411" s="37"/>
      <c r="Y411" s="37"/>
      <c r="Z411" s="37"/>
    </row>
    <row r="412">
      <c r="A412" s="46"/>
      <c r="B412" s="48"/>
      <c r="C412" s="46"/>
      <c r="D412" s="49"/>
      <c r="E412" s="49"/>
      <c r="F412" s="49"/>
      <c r="G412" s="46"/>
      <c r="H412" s="46"/>
      <c r="I412" s="49"/>
      <c r="J412" s="49"/>
      <c r="K412" s="49"/>
      <c r="L412" s="51"/>
      <c r="M412" s="46"/>
      <c r="N412" s="49"/>
      <c r="O412" s="46"/>
      <c r="P412" s="46"/>
      <c r="Q412" s="46"/>
      <c r="R412" s="49"/>
      <c r="S412" s="49"/>
      <c r="T412" s="46"/>
      <c r="U412" s="46"/>
      <c r="V412" s="37"/>
      <c r="W412" s="37"/>
      <c r="X412" s="37"/>
      <c r="Y412" s="37"/>
      <c r="Z412" s="37"/>
    </row>
    <row r="413">
      <c r="A413" s="46"/>
      <c r="B413" s="48"/>
      <c r="C413" s="46"/>
      <c r="D413" s="49"/>
      <c r="E413" s="49"/>
      <c r="F413" s="49"/>
      <c r="G413" s="46"/>
      <c r="H413" s="46"/>
      <c r="I413" s="49"/>
      <c r="J413" s="49"/>
      <c r="K413" s="49"/>
      <c r="L413" s="51"/>
      <c r="M413" s="46"/>
      <c r="N413" s="49"/>
      <c r="O413" s="46"/>
      <c r="P413" s="46"/>
      <c r="Q413" s="46"/>
      <c r="R413" s="49"/>
      <c r="S413" s="49"/>
      <c r="T413" s="46"/>
      <c r="U413" s="46"/>
      <c r="V413" s="37"/>
      <c r="W413" s="37"/>
      <c r="X413" s="37"/>
      <c r="Y413" s="37"/>
      <c r="Z413" s="37"/>
    </row>
    <row r="414">
      <c r="A414" s="46"/>
      <c r="B414" s="48"/>
      <c r="C414" s="46"/>
      <c r="D414" s="49"/>
      <c r="E414" s="49"/>
      <c r="F414" s="49"/>
      <c r="G414" s="46"/>
      <c r="H414" s="46"/>
      <c r="I414" s="49"/>
      <c r="J414" s="49"/>
      <c r="K414" s="49"/>
      <c r="L414" s="51"/>
      <c r="M414" s="46"/>
      <c r="N414" s="49"/>
      <c r="O414" s="46"/>
      <c r="P414" s="46"/>
      <c r="Q414" s="46"/>
      <c r="R414" s="49"/>
      <c r="S414" s="49"/>
      <c r="T414" s="46"/>
      <c r="U414" s="46"/>
      <c r="V414" s="37"/>
      <c r="W414" s="37"/>
      <c r="X414" s="37"/>
      <c r="Y414" s="37"/>
      <c r="Z414" s="37"/>
    </row>
    <row r="415">
      <c r="A415" s="46"/>
      <c r="B415" s="48"/>
      <c r="C415" s="46"/>
      <c r="D415" s="49"/>
      <c r="E415" s="49"/>
      <c r="F415" s="49"/>
      <c r="G415" s="46"/>
      <c r="H415" s="46"/>
      <c r="I415" s="49"/>
      <c r="J415" s="49"/>
      <c r="K415" s="49"/>
      <c r="L415" s="51"/>
      <c r="M415" s="46"/>
      <c r="N415" s="49"/>
      <c r="O415" s="46"/>
      <c r="P415" s="46"/>
      <c r="Q415" s="46"/>
      <c r="R415" s="49"/>
      <c r="S415" s="49"/>
      <c r="T415" s="46"/>
      <c r="U415" s="46"/>
      <c r="V415" s="37"/>
      <c r="W415" s="37"/>
      <c r="X415" s="37"/>
      <c r="Y415" s="37"/>
      <c r="Z415" s="37"/>
    </row>
    <row r="416">
      <c r="A416" s="46"/>
      <c r="B416" s="48"/>
      <c r="C416" s="46"/>
      <c r="D416" s="49"/>
      <c r="E416" s="49"/>
      <c r="F416" s="49"/>
      <c r="G416" s="46"/>
      <c r="H416" s="46"/>
      <c r="I416" s="49"/>
      <c r="J416" s="49"/>
      <c r="K416" s="49"/>
      <c r="L416" s="51"/>
      <c r="M416" s="46"/>
      <c r="N416" s="49"/>
      <c r="O416" s="46"/>
      <c r="P416" s="46"/>
      <c r="Q416" s="46"/>
      <c r="R416" s="49"/>
      <c r="S416" s="49"/>
      <c r="T416" s="46"/>
      <c r="U416" s="46"/>
      <c r="V416" s="37"/>
      <c r="W416" s="37"/>
      <c r="X416" s="37"/>
      <c r="Y416" s="37"/>
      <c r="Z416" s="37"/>
    </row>
    <row r="417">
      <c r="A417" s="46"/>
      <c r="B417" s="48"/>
      <c r="C417" s="46"/>
      <c r="D417" s="49"/>
      <c r="E417" s="49"/>
      <c r="F417" s="49"/>
      <c r="G417" s="46"/>
      <c r="H417" s="46"/>
      <c r="I417" s="49"/>
      <c r="J417" s="49"/>
      <c r="K417" s="49"/>
      <c r="L417" s="51"/>
      <c r="M417" s="46"/>
      <c r="N417" s="49"/>
      <c r="O417" s="46"/>
      <c r="P417" s="46"/>
      <c r="Q417" s="46"/>
      <c r="R417" s="49"/>
      <c r="S417" s="49"/>
      <c r="T417" s="46"/>
      <c r="U417" s="46"/>
      <c r="V417" s="37"/>
      <c r="W417" s="37"/>
      <c r="X417" s="37"/>
      <c r="Y417" s="37"/>
      <c r="Z417" s="37"/>
    </row>
    <row r="418">
      <c r="A418" s="46"/>
      <c r="B418" s="48"/>
      <c r="C418" s="46"/>
      <c r="D418" s="49"/>
      <c r="E418" s="49"/>
      <c r="F418" s="49"/>
      <c r="G418" s="46"/>
      <c r="H418" s="46"/>
      <c r="I418" s="49"/>
      <c r="J418" s="49"/>
      <c r="K418" s="49"/>
      <c r="L418" s="51"/>
      <c r="M418" s="46"/>
      <c r="N418" s="49"/>
      <c r="O418" s="46"/>
      <c r="P418" s="46"/>
      <c r="Q418" s="46"/>
      <c r="R418" s="49"/>
      <c r="S418" s="49"/>
      <c r="T418" s="46"/>
      <c r="U418" s="46"/>
      <c r="V418" s="37"/>
      <c r="W418" s="37"/>
      <c r="X418" s="37"/>
      <c r="Y418" s="37"/>
      <c r="Z418" s="37"/>
    </row>
    <row r="419">
      <c r="A419" s="46"/>
      <c r="B419" s="48"/>
      <c r="C419" s="46"/>
      <c r="D419" s="49"/>
      <c r="E419" s="49"/>
      <c r="F419" s="49"/>
      <c r="G419" s="46"/>
      <c r="H419" s="46"/>
      <c r="I419" s="49"/>
      <c r="J419" s="49"/>
      <c r="K419" s="49"/>
      <c r="L419" s="51"/>
      <c r="M419" s="46"/>
      <c r="N419" s="49"/>
      <c r="O419" s="46"/>
      <c r="P419" s="46"/>
      <c r="Q419" s="46"/>
      <c r="R419" s="49"/>
      <c r="S419" s="49"/>
      <c r="T419" s="46"/>
      <c r="U419" s="46"/>
      <c r="V419" s="37"/>
      <c r="W419" s="37"/>
      <c r="X419" s="37"/>
      <c r="Y419" s="37"/>
      <c r="Z419" s="37"/>
    </row>
    <row r="420">
      <c r="A420" s="46"/>
      <c r="B420" s="48"/>
      <c r="C420" s="46"/>
      <c r="D420" s="49"/>
      <c r="E420" s="49"/>
      <c r="F420" s="49"/>
      <c r="G420" s="46"/>
      <c r="H420" s="46"/>
      <c r="I420" s="49"/>
      <c r="J420" s="49"/>
      <c r="K420" s="49"/>
      <c r="L420" s="51"/>
      <c r="M420" s="46"/>
      <c r="N420" s="49"/>
      <c r="O420" s="46"/>
      <c r="P420" s="46"/>
      <c r="Q420" s="46"/>
      <c r="R420" s="49"/>
      <c r="S420" s="49"/>
      <c r="T420" s="46"/>
      <c r="U420" s="46"/>
      <c r="V420" s="37"/>
      <c r="W420" s="37"/>
      <c r="X420" s="37"/>
      <c r="Y420" s="37"/>
      <c r="Z420" s="37"/>
    </row>
    <row r="421">
      <c r="A421" s="46"/>
      <c r="B421" s="48"/>
      <c r="C421" s="46"/>
      <c r="D421" s="49"/>
      <c r="E421" s="49"/>
      <c r="F421" s="49"/>
      <c r="G421" s="46"/>
      <c r="H421" s="46"/>
      <c r="I421" s="49"/>
      <c r="J421" s="49"/>
      <c r="K421" s="49"/>
      <c r="L421" s="51"/>
      <c r="M421" s="46"/>
      <c r="N421" s="49"/>
      <c r="O421" s="46"/>
      <c r="P421" s="46"/>
      <c r="Q421" s="46"/>
      <c r="R421" s="49"/>
      <c r="S421" s="49"/>
      <c r="T421" s="46"/>
      <c r="U421" s="46"/>
      <c r="V421" s="37"/>
      <c r="W421" s="37"/>
      <c r="X421" s="37"/>
      <c r="Y421" s="37"/>
      <c r="Z421" s="37"/>
    </row>
    <row r="422">
      <c r="A422" s="46"/>
      <c r="B422" s="48"/>
      <c r="C422" s="46"/>
      <c r="D422" s="49"/>
      <c r="E422" s="49"/>
      <c r="F422" s="49"/>
      <c r="G422" s="46"/>
      <c r="H422" s="46"/>
      <c r="I422" s="49"/>
      <c r="J422" s="49"/>
      <c r="K422" s="49"/>
      <c r="L422" s="51"/>
      <c r="M422" s="46"/>
      <c r="N422" s="49"/>
      <c r="O422" s="46"/>
      <c r="P422" s="46"/>
      <c r="Q422" s="46"/>
      <c r="R422" s="49"/>
      <c r="S422" s="49"/>
      <c r="T422" s="46"/>
      <c r="U422" s="46"/>
      <c r="V422" s="37"/>
      <c r="W422" s="37"/>
      <c r="X422" s="37"/>
      <c r="Y422" s="37"/>
      <c r="Z422" s="37"/>
    </row>
    <row r="423">
      <c r="A423" s="46"/>
      <c r="B423" s="48"/>
      <c r="C423" s="46"/>
      <c r="D423" s="49"/>
      <c r="E423" s="49"/>
      <c r="F423" s="49"/>
      <c r="G423" s="46"/>
      <c r="H423" s="46"/>
      <c r="I423" s="49"/>
      <c r="J423" s="49"/>
      <c r="K423" s="49"/>
      <c r="L423" s="51"/>
      <c r="M423" s="46"/>
      <c r="N423" s="49"/>
      <c r="O423" s="46"/>
      <c r="P423" s="46"/>
      <c r="Q423" s="46"/>
      <c r="R423" s="49"/>
      <c r="S423" s="49"/>
      <c r="T423" s="46"/>
      <c r="U423" s="46"/>
      <c r="V423" s="37"/>
      <c r="W423" s="37"/>
      <c r="X423" s="37"/>
      <c r="Y423" s="37"/>
      <c r="Z423" s="37"/>
    </row>
    <row r="424">
      <c r="A424" s="46"/>
      <c r="B424" s="48"/>
      <c r="C424" s="46"/>
      <c r="D424" s="49"/>
      <c r="E424" s="49"/>
      <c r="F424" s="49"/>
      <c r="G424" s="46"/>
      <c r="H424" s="46"/>
      <c r="I424" s="49"/>
      <c r="J424" s="49"/>
      <c r="K424" s="49"/>
      <c r="L424" s="51"/>
      <c r="M424" s="46"/>
      <c r="N424" s="49"/>
      <c r="O424" s="46"/>
      <c r="P424" s="46"/>
      <c r="Q424" s="46"/>
      <c r="R424" s="49"/>
      <c r="S424" s="49"/>
      <c r="T424" s="46"/>
      <c r="U424" s="46"/>
      <c r="V424" s="37"/>
      <c r="W424" s="37"/>
      <c r="X424" s="37"/>
      <c r="Y424" s="37"/>
      <c r="Z424" s="37"/>
    </row>
    <row r="425">
      <c r="A425" s="46"/>
      <c r="B425" s="48"/>
      <c r="C425" s="46"/>
      <c r="D425" s="49"/>
      <c r="E425" s="49"/>
      <c r="F425" s="49"/>
      <c r="G425" s="46"/>
      <c r="H425" s="46"/>
      <c r="I425" s="49"/>
      <c r="J425" s="49"/>
      <c r="K425" s="49"/>
      <c r="L425" s="51"/>
      <c r="M425" s="46"/>
      <c r="N425" s="49"/>
      <c r="O425" s="46"/>
      <c r="P425" s="46"/>
      <c r="Q425" s="46"/>
      <c r="R425" s="49"/>
      <c r="S425" s="49"/>
      <c r="T425" s="46"/>
      <c r="U425" s="46"/>
      <c r="V425" s="37"/>
      <c r="W425" s="37"/>
      <c r="X425" s="37"/>
      <c r="Y425" s="37"/>
      <c r="Z425" s="37"/>
    </row>
    <row r="426">
      <c r="A426" s="46"/>
      <c r="B426" s="48"/>
      <c r="C426" s="46"/>
      <c r="D426" s="49"/>
      <c r="E426" s="49"/>
      <c r="F426" s="49"/>
      <c r="G426" s="46"/>
      <c r="H426" s="46"/>
      <c r="I426" s="49"/>
      <c r="J426" s="49"/>
      <c r="K426" s="49"/>
      <c r="L426" s="51"/>
      <c r="M426" s="46"/>
      <c r="N426" s="49"/>
      <c r="O426" s="46"/>
      <c r="P426" s="46"/>
      <c r="Q426" s="46"/>
      <c r="R426" s="49"/>
      <c r="S426" s="49"/>
      <c r="T426" s="46"/>
      <c r="U426" s="46"/>
      <c r="V426" s="37"/>
      <c r="W426" s="37"/>
      <c r="X426" s="37"/>
      <c r="Y426" s="37"/>
      <c r="Z426" s="37"/>
    </row>
    <row r="427">
      <c r="A427" s="46"/>
      <c r="B427" s="48"/>
      <c r="C427" s="46"/>
      <c r="D427" s="49"/>
      <c r="E427" s="49"/>
      <c r="F427" s="49"/>
      <c r="G427" s="46"/>
      <c r="H427" s="46"/>
      <c r="I427" s="49"/>
      <c r="J427" s="49"/>
      <c r="K427" s="49"/>
      <c r="L427" s="51"/>
      <c r="M427" s="46"/>
      <c r="N427" s="49"/>
      <c r="O427" s="46"/>
      <c r="P427" s="46"/>
      <c r="Q427" s="46"/>
      <c r="R427" s="49"/>
      <c r="S427" s="49"/>
      <c r="T427" s="46"/>
      <c r="U427" s="46"/>
      <c r="V427" s="37"/>
      <c r="W427" s="37"/>
      <c r="X427" s="37"/>
      <c r="Y427" s="37"/>
      <c r="Z427" s="37"/>
    </row>
    <row r="428">
      <c r="A428" s="46"/>
      <c r="B428" s="48"/>
      <c r="C428" s="46"/>
      <c r="D428" s="49"/>
      <c r="E428" s="49"/>
      <c r="F428" s="49"/>
      <c r="G428" s="46"/>
      <c r="H428" s="46"/>
      <c r="I428" s="49"/>
      <c r="J428" s="49"/>
      <c r="K428" s="49"/>
      <c r="L428" s="51"/>
      <c r="M428" s="46"/>
      <c r="N428" s="49"/>
      <c r="O428" s="46"/>
      <c r="P428" s="46"/>
      <c r="Q428" s="46"/>
      <c r="R428" s="49"/>
      <c r="S428" s="49"/>
      <c r="T428" s="46"/>
      <c r="U428" s="46"/>
      <c r="V428" s="37"/>
      <c r="W428" s="37"/>
      <c r="X428" s="37"/>
      <c r="Y428" s="37"/>
      <c r="Z428" s="37"/>
    </row>
    <row r="429">
      <c r="A429" s="46"/>
      <c r="B429" s="48"/>
      <c r="C429" s="46"/>
      <c r="D429" s="49"/>
      <c r="E429" s="49"/>
      <c r="F429" s="49"/>
      <c r="G429" s="46"/>
      <c r="H429" s="46"/>
      <c r="I429" s="49"/>
      <c r="J429" s="49"/>
      <c r="K429" s="49"/>
      <c r="L429" s="51"/>
      <c r="M429" s="46"/>
      <c r="N429" s="49"/>
      <c r="O429" s="46"/>
      <c r="P429" s="46"/>
      <c r="Q429" s="46"/>
      <c r="R429" s="49"/>
      <c r="S429" s="49"/>
      <c r="T429" s="46"/>
      <c r="U429" s="46"/>
      <c r="V429" s="37"/>
      <c r="W429" s="37"/>
      <c r="X429" s="37"/>
      <c r="Y429" s="37"/>
      <c r="Z429" s="37"/>
    </row>
    <row r="430">
      <c r="A430" s="46"/>
      <c r="B430" s="48"/>
      <c r="C430" s="46"/>
      <c r="D430" s="49"/>
      <c r="E430" s="49"/>
      <c r="F430" s="49"/>
      <c r="G430" s="46"/>
      <c r="H430" s="46"/>
      <c r="I430" s="49"/>
      <c r="J430" s="49"/>
      <c r="K430" s="49"/>
      <c r="L430" s="51"/>
      <c r="M430" s="46"/>
      <c r="N430" s="49"/>
      <c r="O430" s="46"/>
      <c r="P430" s="46"/>
      <c r="Q430" s="46"/>
      <c r="R430" s="49"/>
      <c r="S430" s="49"/>
      <c r="T430" s="46"/>
      <c r="U430" s="46"/>
      <c r="V430" s="37"/>
      <c r="W430" s="37"/>
      <c r="X430" s="37"/>
      <c r="Y430" s="37"/>
      <c r="Z430" s="37"/>
    </row>
    <row r="431">
      <c r="A431" s="46"/>
      <c r="B431" s="48"/>
      <c r="C431" s="46"/>
      <c r="D431" s="49"/>
      <c r="E431" s="49"/>
      <c r="F431" s="49"/>
      <c r="G431" s="46"/>
      <c r="H431" s="46"/>
      <c r="I431" s="49"/>
      <c r="J431" s="49"/>
      <c r="K431" s="49"/>
      <c r="L431" s="51"/>
      <c r="M431" s="46"/>
      <c r="N431" s="49"/>
      <c r="O431" s="46"/>
      <c r="P431" s="46"/>
      <c r="Q431" s="46"/>
      <c r="R431" s="49"/>
      <c r="S431" s="49"/>
      <c r="T431" s="46"/>
      <c r="U431" s="46"/>
      <c r="V431" s="37"/>
      <c r="W431" s="37"/>
      <c r="X431" s="37"/>
      <c r="Y431" s="37"/>
      <c r="Z431" s="37"/>
    </row>
    <row r="432">
      <c r="A432" s="46"/>
      <c r="B432" s="48"/>
      <c r="C432" s="46"/>
      <c r="D432" s="49"/>
      <c r="E432" s="49"/>
      <c r="F432" s="49"/>
      <c r="G432" s="46"/>
      <c r="H432" s="46"/>
      <c r="I432" s="49"/>
      <c r="J432" s="49"/>
      <c r="K432" s="49"/>
      <c r="L432" s="51"/>
      <c r="M432" s="46"/>
      <c r="N432" s="49"/>
      <c r="O432" s="46"/>
      <c r="P432" s="46"/>
      <c r="Q432" s="46"/>
      <c r="R432" s="49"/>
      <c r="S432" s="49"/>
      <c r="T432" s="46"/>
      <c r="U432" s="46"/>
      <c r="V432" s="37"/>
      <c r="W432" s="37"/>
      <c r="X432" s="37"/>
      <c r="Y432" s="37"/>
      <c r="Z432" s="37"/>
    </row>
    <row r="433">
      <c r="A433" s="46"/>
      <c r="B433" s="48"/>
      <c r="C433" s="46"/>
      <c r="D433" s="49"/>
      <c r="E433" s="49"/>
      <c r="F433" s="49"/>
      <c r="G433" s="46"/>
      <c r="H433" s="46"/>
      <c r="I433" s="49"/>
      <c r="J433" s="49"/>
      <c r="K433" s="49"/>
      <c r="L433" s="51"/>
      <c r="M433" s="46"/>
      <c r="N433" s="49"/>
      <c r="O433" s="46"/>
      <c r="P433" s="46"/>
      <c r="Q433" s="46"/>
      <c r="R433" s="49"/>
      <c r="S433" s="49"/>
      <c r="T433" s="46"/>
      <c r="U433" s="46"/>
      <c r="V433" s="37"/>
      <c r="W433" s="37"/>
      <c r="X433" s="37"/>
      <c r="Y433" s="37"/>
      <c r="Z433" s="37"/>
    </row>
    <row r="434">
      <c r="A434" s="46"/>
      <c r="B434" s="48"/>
      <c r="C434" s="46"/>
      <c r="D434" s="49"/>
      <c r="E434" s="49"/>
      <c r="F434" s="49"/>
      <c r="G434" s="46"/>
      <c r="H434" s="46"/>
      <c r="I434" s="49"/>
      <c r="J434" s="49"/>
      <c r="K434" s="49"/>
      <c r="L434" s="51"/>
      <c r="M434" s="46"/>
      <c r="N434" s="49"/>
      <c r="O434" s="46"/>
      <c r="P434" s="46"/>
      <c r="Q434" s="46"/>
      <c r="R434" s="49"/>
      <c r="S434" s="49"/>
      <c r="T434" s="46"/>
      <c r="U434" s="46"/>
      <c r="V434" s="37"/>
      <c r="W434" s="37"/>
      <c r="X434" s="37"/>
      <c r="Y434" s="37"/>
      <c r="Z434" s="37"/>
    </row>
    <row r="435">
      <c r="A435" s="46"/>
      <c r="B435" s="48"/>
      <c r="C435" s="46"/>
      <c r="D435" s="49"/>
      <c r="E435" s="49"/>
      <c r="F435" s="49"/>
      <c r="G435" s="46"/>
      <c r="H435" s="46"/>
      <c r="I435" s="49"/>
      <c r="J435" s="49"/>
      <c r="K435" s="49"/>
      <c r="L435" s="51"/>
      <c r="M435" s="46"/>
      <c r="N435" s="49"/>
      <c r="O435" s="46"/>
      <c r="P435" s="46"/>
      <c r="Q435" s="46"/>
      <c r="R435" s="49"/>
      <c r="S435" s="49"/>
      <c r="T435" s="46"/>
      <c r="U435" s="46"/>
      <c r="V435" s="37"/>
      <c r="W435" s="37"/>
      <c r="X435" s="37"/>
      <c r="Y435" s="37"/>
      <c r="Z435" s="37"/>
    </row>
    <row r="436">
      <c r="A436" s="46"/>
      <c r="B436" s="48"/>
      <c r="C436" s="46"/>
      <c r="D436" s="49"/>
      <c r="E436" s="49"/>
      <c r="F436" s="49"/>
      <c r="G436" s="46"/>
      <c r="H436" s="46"/>
      <c r="I436" s="49"/>
      <c r="J436" s="49"/>
      <c r="K436" s="49"/>
      <c r="L436" s="51"/>
      <c r="M436" s="46"/>
      <c r="N436" s="49"/>
      <c r="O436" s="46"/>
      <c r="P436" s="46"/>
      <c r="Q436" s="46"/>
      <c r="R436" s="49"/>
      <c r="S436" s="49"/>
      <c r="T436" s="46"/>
      <c r="U436" s="46"/>
      <c r="V436" s="37"/>
      <c r="W436" s="37"/>
      <c r="X436" s="37"/>
      <c r="Y436" s="37"/>
      <c r="Z436" s="37"/>
    </row>
    <row r="437">
      <c r="A437" s="46"/>
      <c r="B437" s="48"/>
      <c r="C437" s="46"/>
      <c r="D437" s="49"/>
      <c r="E437" s="49"/>
      <c r="F437" s="49"/>
      <c r="G437" s="46"/>
      <c r="H437" s="46"/>
      <c r="I437" s="49"/>
      <c r="J437" s="49"/>
      <c r="K437" s="49"/>
      <c r="L437" s="51"/>
      <c r="M437" s="46"/>
      <c r="N437" s="49"/>
      <c r="O437" s="46"/>
      <c r="P437" s="46"/>
      <c r="Q437" s="46"/>
      <c r="R437" s="49"/>
      <c r="S437" s="49"/>
      <c r="T437" s="46"/>
      <c r="U437" s="46"/>
      <c r="V437" s="37"/>
      <c r="W437" s="37"/>
      <c r="X437" s="37"/>
      <c r="Y437" s="37"/>
      <c r="Z437" s="37"/>
    </row>
    <row r="438">
      <c r="A438" s="46"/>
      <c r="B438" s="48"/>
      <c r="C438" s="46"/>
      <c r="D438" s="49"/>
      <c r="E438" s="49"/>
      <c r="F438" s="49"/>
      <c r="G438" s="46"/>
      <c r="H438" s="46"/>
      <c r="I438" s="49"/>
      <c r="J438" s="49"/>
      <c r="K438" s="49"/>
      <c r="L438" s="51"/>
      <c r="M438" s="46"/>
      <c r="N438" s="49"/>
      <c r="O438" s="46"/>
      <c r="P438" s="46"/>
      <c r="Q438" s="46"/>
      <c r="R438" s="49"/>
      <c r="S438" s="49"/>
      <c r="T438" s="46"/>
      <c r="U438" s="46"/>
      <c r="V438" s="37"/>
      <c r="W438" s="37"/>
      <c r="X438" s="37"/>
      <c r="Y438" s="37"/>
      <c r="Z438" s="37"/>
    </row>
    <row r="439">
      <c r="A439" s="46"/>
      <c r="B439" s="48"/>
      <c r="C439" s="46"/>
      <c r="D439" s="49"/>
      <c r="E439" s="49"/>
      <c r="F439" s="49"/>
      <c r="G439" s="46"/>
      <c r="H439" s="46"/>
      <c r="I439" s="49"/>
      <c r="J439" s="49"/>
      <c r="K439" s="49"/>
      <c r="L439" s="51"/>
      <c r="M439" s="46"/>
      <c r="N439" s="49"/>
      <c r="O439" s="46"/>
      <c r="P439" s="46"/>
      <c r="Q439" s="46"/>
      <c r="R439" s="49"/>
      <c r="S439" s="49"/>
      <c r="T439" s="46"/>
      <c r="U439" s="46"/>
      <c r="V439" s="37"/>
      <c r="W439" s="37"/>
      <c r="X439" s="37"/>
      <c r="Y439" s="37"/>
      <c r="Z439" s="37"/>
    </row>
    <row r="440">
      <c r="A440" s="46"/>
      <c r="B440" s="48"/>
      <c r="C440" s="46"/>
      <c r="D440" s="49"/>
      <c r="E440" s="49"/>
      <c r="F440" s="49"/>
      <c r="G440" s="46"/>
      <c r="H440" s="46"/>
      <c r="I440" s="49"/>
      <c r="J440" s="49"/>
      <c r="K440" s="49"/>
      <c r="L440" s="51"/>
      <c r="M440" s="46"/>
      <c r="N440" s="49"/>
      <c r="O440" s="46"/>
      <c r="P440" s="46"/>
      <c r="Q440" s="46"/>
      <c r="R440" s="49"/>
      <c r="S440" s="49"/>
      <c r="T440" s="46"/>
      <c r="U440" s="46"/>
      <c r="V440" s="37"/>
      <c r="W440" s="37"/>
      <c r="X440" s="37"/>
      <c r="Y440" s="37"/>
      <c r="Z440" s="37"/>
    </row>
    <row r="441">
      <c r="A441" s="46"/>
      <c r="B441" s="48"/>
      <c r="C441" s="46"/>
      <c r="D441" s="49"/>
      <c r="E441" s="49"/>
      <c r="F441" s="49"/>
      <c r="G441" s="46"/>
      <c r="H441" s="46"/>
      <c r="I441" s="49"/>
      <c r="J441" s="49"/>
      <c r="K441" s="49"/>
      <c r="L441" s="51"/>
      <c r="M441" s="46"/>
      <c r="N441" s="49"/>
      <c r="O441" s="46"/>
      <c r="P441" s="46"/>
      <c r="Q441" s="46"/>
      <c r="R441" s="49"/>
      <c r="S441" s="49"/>
      <c r="T441" s="46"/>
      <c r="U441" s="46"/>
      <c r="V441" s="37"/>
      <c r="W441" s="37"/>
      <c r="X441" s="37"/>
      <c r="Y441" s="37"/>
      <c r="Z441" s="37"/>
    </row>
    <row r="442">
      <c r="A442" s="46"/>
      <c r="B442" s="48"/>
      <c r="C442" s="46"/>
      <c r="D442" s="49"/>
      <c r="E442" s="49"/>
      <c r="F442" s="49"/>
      <c r="G442" s="46"/>
      <c r="H442" s="46"/>
      <c r="I442" s="49"/>
      <c r="J442" s="49"/>
      <c r="K442" s="49"/>
      <c r="L442" s="51"/>
      <c r="M442" s="46"/>
      <c r="N442" s="49"/>
      <c r="O442" s="46"/>
      <c r="P442" s="46"/>
      <c r="Q442" s="46"/>
      <c r="R442" s="49"/>
      <c r="S442" s="49"/>
      <c r="T442" s="46"/>
      <c r="U442" s="46"/>
      <c r="V442" s="37"/>
      <c r="W442" s="37"/>
      <c r="X442" s="37"/>
      <c r="Y442" s="37"/>
      <c r="Z442" s="37"/>
    </row>
    <row r="443">
      <c r="A443" s="46"/>
      <c r="B443" s="48"/>
      <c r="C443" s="46"/>
      <c r="D443" s="49"/>
      <c r="E443" s="49"/>
      <c r="F443" s="49"/>
      <c r="G443" s="46"/>
      <c r="H443" s="46"/>
      <c r="I443" s="49"/>
      <c r="J443" s="49"/>
      <c r="K443" s="49"/>
      <c r="L443" s="51"/>
      <c r="M443" s="46"/>
      <c r="N443" s="49"/>
      <c r="O443" s="46"/>
      <c r="P443" s="46"/>
      <c r="Q443" s="46"/>
      <c r="R443" s="49"/>
      <c r="S443" s="49"/>
      <c r="T443" s="46"/>
      <c r="U443" s="46"/>
      <c r="V443" s="37"/>
      <c r="W443" s="37"/>
      <c r="X443" s="37"/>
      <c r="Y443" s="37"/>
      <c r="Z443" s="37"/>
    </row>
    <row r="444">
      <c r="A444" s="46"/>
      <c r="B444" s="48"/>
      <c r="C444" s="46"/>
      <c r="D444" s="49"/>
      <c r="E444" s="49"/>
      <c r="F444" s="49"/>
      <c r="G444" s="46"/>
      <c r="H444" s="46"/>
      <c r="I444" s="49"/>
      <c r="J444" s="49"/>
      <c r="K444" s="49"/>
      <c r="L444" s="51"/>
      <c r="M444" s="46"/>
      <c r="N444" s="49"/>
      <c r="O444" s="46"/>
      <c r="P444" s="46"/>
      <c r="Q444" s="46"/>
      <c r="R444" s="49"/>
      <c r="S444" s="49"/>
      <c r="T444" s="46"/>
      <c r="U444" s="46"/>
      <c r="V444" s="37"/>
      <c r="W444" s="37"/>
      <c r="X444" s="37"/>
      <c r="Y444" s="37"/>
      <c r="Z444" s="37"/>
    </row>
    <row r="445">
      <c r="A445" s="46"/>
      <c r="B445" s="48"/>
      <c r="C445" s="46"/>
      <c r="D445" s="49"/>
      <c r="E445" s="49"/>
      <c r="F445" s="49"/>
      <c r="G445" s="46"/>
      <c r="H445" s="46"/>
      <c r="I445" s="49"/>
      <c r="J445" s="49"/>
      <c r="K445" s="49"/>
      <c r="L445" s="51"/>
      <c r="M445" s="46"/>
      <c r="N445" s="49"/>
      <c r="O445" s="46"/>
      <c r="P445" s="46"/>
      <c r="Q445" s="46"/>
      <c r="R445" s="49"/>
      <c r="S445" s="49"/>
      <c r="T445" s="46"/>
      <c r="U445" s="46"/>
      <c r="V445" s="37"/>
      <c r="W445" s="37"/>
      <c r="X445" s="37"/>
      <c r="Y445" s="37"/>
      <c r="Z445" s="37"/>
    </row>
    <row r="446">
      <c r="A446" s="46"/>
      <c r="B446" s="48"/>
      <c r="C446" s="46"/>
      <c r="D446" s="49"/>
      <c r="E446" s="49"/>
      <c r="F446" s="49"/>
      <c r="G446" s="46"/>
      <c r="H446" s="46"/>
      <c r="I446" s="49"/>
      <c r="J446" s="49"/>
      <c r="K446" s="49"/>
      <c r="L446" s="51"/>
      <c r="M446" s="46"/>
      <c r="N446" s="49"/>
      <c r="O446" s="46"/>
      <c r="P446" s="46"/>
      <c r="Q446" s="46"/>
      <c r="R446" s="49"/>
      <c r="S446" s="49"/>
      <c r="T446" s="46"/>
      <c r="U446" s="46"/>
      <c r="V446" s="37"/>
      <c r="W446" s="37"/>
      <c r="X446" s="37"/>
      <c r="Y446" s="37"/>
      <c r="Z446" s="37"/>
    </row>
    <row r="447">
      <c r="A447" s="46"/>
      <c r="B447" s="48"/>
      <c r="C447" s="46"/>
      <c r="D447" s="49"/>
      <c r="E447" s="49"/>
      <c r="F447" s="49"/>
      <c r="G447" s="46"/>
      <c r="H447" s="46"/>
      <c r="I447" s="49"/>
      <c r="J447" s="49"/>
      <c r="K447" s="49"/>
      <c r="L447" s="51"/>
      <c r="M447" s="46"/>
      <c r="N447" s="49"/>
      <c r="O447" s="46"/>
      <c r="P447" s="46"/>
      <c r="Q447" s="46"/>
      <c r="R447" s="49"/>
      <c r="S447" s="49"/>
      <c r="T447" s="46"/>
      <c r="U447" s="46"/>
      <c r="V447" s="37"/>
      <c r="W447" s="37"/>
      <c r="X447" s="37"/>
      <c r="Y447" s="37"/>
      <c r="Z447" s="37"/>
    </row>
    <row r="448">
      <c r="A448" s="46"/>
      <c r="B448" s="48"/>
      <c r="C448" s="46"/>
      <c r="D448" s="49"/>
      <c r="E448" s="49"/>
      <c r="F448" s="49"/>
      <c r="G448" s="46"/>
      <c r="H448" s="46"/>
      <c r="I448" s="49"/>
      <c r="J448" s="49"/>
      <c r="K448" s="49"/>
      <c r="L448" s="51"/>
      <c r="M448" s="46"/>
      <c r="N448" s="49"/>
      <c r="O448" s="46"/>
      <c r="P448" s="46"/>
      <c r="Q448" s="46"/>
      <c r="R448" s="49"/>
      <c r="S448" s="49"/>
      <c r="T448" s="46"/>
      <c r="U448" s="46"/>
      <c r="V448" s="37"/>
      <c r="W448" s="37"/>
      <c r="X448" s="37"/>
      <c r="Y448" s="37"/>
      <c r="Z448" s="37"/>
    </row>
    <row r="449">
      <c r="A449" s="46"/>
      <c r="B449" s="48"/>
      <c r="C449" s="46"/>
      <c r="D449" s="49"/>
      <c r="E449" s="49"/>
      <c r="F449" s="49"/>
      <c r="G449" s="46"/>
      <c r="H449" s="46"/>
      <c r="I449" s="49"/>
      <c r="J449" s="49"/>
      <c r="K449" s="49"/>
      <c r="L449" s="51"/>
      <c r="M449" s="46"/>
      <c r="N449" s="49"/>
      <c r="O449" s="46"/>
      <c r="P449" s="46"/>
      <c r="Q449" s="46"/>
      <c r="R449" s="49"/>
      <c r="S449" s="49"/>
      <c r="T449" s="46"/>
      <c r="U449" s="46"/>
      <c r="V449" s="37"/>
      <c r="W449" s="37"/>
      <c r="X449" s="37"/>
      <c r="Y449" s="37"/>
      <c r="Z449" s="37"/>
    </row>
    <row r="450">
      <c r="A450" s="46"/>
      <c r="B450" s="48"/>
      <c r="C450" s="46"/>
      <c r="D450" s="49"/>
      <c r="E450" s="49"/>
      <c r="F450" s="49"/>
      <c r="G450" s="46"/>
      <c r="H450" s="46"/>
      <c r="I450" s="49"/>
      <c r="J450" s="49"/>
      <c r="K450" s="49"/>
      <c r="L450" s="51"/>
      <c r="M450" s="46"/>
      <c r="N450" s="49"/>
      <c r="O450" s="46"/>
      <c r="P450" s="46"/>
      <c r="Q450" s="46"/>
      <c r="R450" s="49"/>
      <c r="S450" s="49"/>
      <c r="T450" s="46"/>
      <c r="U450" s="46"/>
      <c r="V450" s="37"/>
      <c r="W450" s="37"/>
      <c r="X450" s="37"/>
      <c r="Y450" s="37"/>
      <c r="Z450" s="37"/>
    </row>
    <row r="451">
      <c r="A451" s="46"/>
      <c r="B451" s="48"/>
      <c r="C451" s="46"/>
      <c r="D451" s="49"/>
      <c r="E451" s="49"/>
      <c r="F451" s="49"/>
      <c r="G451" s="46"/>
      <c r="H451" s="46"/>
      <c r="I451" s="49"/>
      <c r="J451" s="49"/>
      <c r="K451" s="49"/>
      <c r="L451" s="51"/>
      <c r="M451" s="46"/>
      <c r="N451" s="49"/>
      <c r="O451" s="46"/>
      <c r="P451" s="46"/>
      <c r="Q451" s="46"/>
      <c r="R451" s="49"/>
      <c r="S451" s="49"/>
      <c r="T451" s="46"/>
      <c r="U451" s="46"/>
      <c r="V451" s="37"/>
      <c r="W451" s="37"/>
      <c r="X451" s="37"/>
      <c r="Y451" s="37"/>
      <c r="Z451" s="37"/>
    </row>
    <row r="452">
      <c r="A452" s="46"/>
      <c r="B452" s="48"/>
      <c r="C452" s="46"/>
      <c r="D452" s="49"/>
      <c r="E452" s="49"/>
      <c r="F452" s="49"/>
      <c r="G452" s="46"/>
      <c r="H452" s="46"/>
      <c r="I452" s="49"/>
      <c r="J452" s="49"/>
      <c r="K452" s="49"/>
      <c r="L452" s="51"/>
      <c r="M452" s="46"/>
      <c r="N452" s="49"/>
      <c r="O452" s="46"/>
      <c r="P452" s="46"/>
      <c r="Q452" s="46"/>
      <c r="R452" s="49"/>
      <c r="S452" s="49"/>
      <c r="T452" s="46"/>
      <c r="U452" s="46"/>
      <c r="V452" s="37"/>
      <c r="W452" s="37"/>
      <c r="X452" s="37"/>
      <c r="Y452" s="37"/>
      <c r="Z452" s="37"/>
    </row>
    <row r="453">
      <c r="A453" s="46"/>
      <c r="B453" s="48"/>
      <c r="C453" s="46"/>
      <c r="D453" s="49"/>
      <c r="E453" s="49"/>
      <c r="F453" s="49"/>
      <c r="G453" s="46"/>
      <c r="H453" s="46"/>
      <c r="I453" s="49"/>
      <c r="J453" s="49"/>
      <c r="K453" s="49"/>
      <c r="L453" s="51"/>
      <c r="M453" s="46"/>
      <c r="N453" s="49"/>
      <c r="O453" s="46"/>
      <c r="P453" s="46"/>
      <c r="Q453" s="46"/>
      <c r="R453" s="49"/>
      <c r="S453" s="49"/>
      <c r="T453" s="46"/>
      <c r="U453" s="46"/>
      <c r="V453" s="37"/>
      <c r="W453" s="37"/>
      <c r="X453" s="37"/>
      <c r="Y453" s="37"/>
      <c r="Z453" s="37"/>
    </row>
    <row r="454">
      <c r="A454" s="46"/>
      <c r="B454" s="48"/>
      <c r="C454" s="46"/>
      <c r="D454" s="49"/>
      <c r="E454" s="49"/>
      <c r="F454" s="49"/>
      <c r="G454" s="46"/>
      <c r="H454" s="46"/>
      <c r="I454" s="49"/>
      <c r="J454" s="49"/>
      <c r="K454" s="49"/>
      <c r="L454" s="51"/>
      <c r="M454" s="46"/>
      <c r="N454" s="49"/>
      <c r="O454" s="46"/>
      <c r="P454" s="46"/>
      <c r="Q454" s="46"/>
      <c r="R454" s="49"/>
      <c r="S454" s="49"/>
      <c r="T454" s="46"/>
      <c r="U454" s="46"/>
      <c r="V454" s="37"/>
      <c r="W454" s="37"/>
      <c r="X454" s="37"/>
      <c r="Y454" s="37"/>
      <c r="Z454" s="37"/>
    </row>
    <row r="455">
      <c r="A455" s="46"/>
      <c r="B455" s="48"/>
      <c r="C455" s="46"/>
      <c r="D455" s="49"/>
      <c r="E455" s="49"/>
      <c r="F455" s="49"/>
      <c r="G455" s="46"/>
      <c r="H455" s="46"/>
      <c r="I455" s="49"/>
      <c r="J455" s="49"/>
      <c r="K455" s="49"/>
      <c r="L455" s="51"/>
      <c r="M455" s="46"/>
      <c r="N455" s="49"/>
      <c r="O455" s="46"/>
      <c r="P455" s="46"/>
      <c r="Q455" s="46"/>
      <c r="R455" s="49"/>
      <c r="S455" s="49"/>
      <c r="T455" s="46"/>
      <c r="U455" s="46"/>
      <c r="V455" s="37"/>
      <c r="W455" s="37"/>
      <c r="X455" s="37"/>
      <c r="Y455" s="37"/>
      <c r="Z455" s="37"/>
    </row>
    <row r="456">
      <c r="A456" s="46"/>
      <c r="B456" s="48"/>
      <c r="C456" s="46"/>
      <c r="D456" s="49"/>
      <c r="E456" s="49"/>
      <c r="F456" s="49"/>
      <c r="G456" s="46"/>
      <c r="H456" s="46"/>
      <c r="I456" s="49"/>
      <c r="J456" s="49"/>
      <c r="K456" s="49"/>
      <c r="L456" s="51"/>
      <c r="M456" s="46"/>
      <c r="N456" s="49"/>
      <c r="O456" s="46"/>
      <c r="P456" s="46"/>
      <c r="Q456" s="46"/>
      <c r="R456" s="49"/>
      <c r="S456" s="49"/>
      <c r="T456" s="46"/>
      <c r="U456" s="46"/>
      <c r="V456" s="37"/>
      <c r="W456" s="37"/>
      <c r="X456" s="37"/>
      <c r="Y456" s="37"/>
      <c r="Z456" s="37"/>
    </row>
    <row r="457">
      <c r="A457" s="46"/>
      <c r="B457" s="48"/>
      <c r="C457" s="46"/>
      <c r="D457" s="49"/>
      <c r="E457" s="49"/>
      <c r="F457" s="49"/>
      <c r="G457" s="46"/>
      <c r="H457" s="46"/>
      <c r="I457" s="49"/>
      <c r="J457" s="49"/>
      <c r="K457" s="49"/>
      <c r="L457" s="51"/>
      <c r="M457" s="46"/>
      <c r="N457" s="49"/>
      <c r="O457" s="46"/>
      <c r="P457" s="46"/>
      <c r="Q457" s="46"/>
      <c r="R457" s="49"/>
      <c r="S457" s="49"/>
      <c r="T457" s="46"/>
      <c r="U457" s="46"/>
      <c r="V457" s="37"/>
      <c r="W457" s="37"/>
      <c r="X457" s="37"/>
      <c r="Y457" s="37"/>
      <c r="Z457" s="37"/>
    </row>
    <row r="458">
      <c r="A458" s="46"/>
      <c r="B458" s="48"/>
      <c r="C458" s="46"/>
      <c r="D458" s="49"/>
      <c r="E458" s="49"/>
      <c r="F458" s="49"/>
      <c r="G458" s="46"/>
      <c r="H458" s="46"/>
      <c r="I458" s="49"/>
      <c r="J458" s="49"/>
      <c r="K458" s="49"/>
      <c r="L458" s="51"/>
      <c r="M458" s="46"/>
      <c r="N458" s="49"/>
      <c r="O458" s="46"/>
      <c r="P458" s="46"/>
      <c r="Q458" s="46"/>
      <c r="R458" s="49"/>
      <c r="S458" s="49"/>
      <c r="T458" s="46"/>
      <c r="U458" s="46"/>
      <c r="V458" s="37"/>
      <c r="W458" s="37"/>
      <c r="X458" s="37"/>
      <c r="Y458" s="37"/>
      <c r="Z458" s="37"/>
    </row>
    <row r="459">
      <c r="A459" s="46"/>
      <c r="B459" s="48"/>
      <c r="C459" s="46"/>
      <c r="D459" s="49"/>
      <c r="E459" s="49"/>
      <c r="F459" s="49"/>
      <c r="G459" s="46"/>
      <c r="H459" s="46"/>
      <c r="I459" s="49"/>
      <c r="J459" s="49"/>
      <c r="K459" s="49"/>
      <c r="L459" s="51"/>
      <c r="M459" s="46"/>
      <c r="N459" s="49"/>
      <c r="O459" s="46"/>
      <c r="P459" s="46"/>
      <c r="Q459" s="46"/>
      <c r="R459" s="49"/>
      <c r="S459" s="49"/>
      <c r="T459" s="46"/>
      <c r="U459" s="46"/>
      <c r="V459" s="37"/>
      <c r="W459" s="37"/>
      <c r="X459" s="37"/>
      <c r="Y459" s="37"/>
      <c r="Z459" s="37"/>
    </row>
    <row r="460">
      <c r="A460" s="46"/>
      <c r="B460" s="48"/>
      <c r="C460" s="46"/>
      <c r="D460" s="49"/>
      <c r="E460" s="49"/>
      <c r="F460" s="49"/>
      <c r="G460" s="46"/>
      <c r="H460" s="46"/>
      <c r="I460" s="49"/>
      <c r="J460" s="49"/>
      <c r="K460" s="49"/>
      <c r="L460" s="51"/>
      <c r="M460" s="46"/>
      <c r="N460" s="49"/>
      <c r="O460" s="46"/>
      <c r="P460" s="46"/>
      <c r="Q460" s="46"/>
      <c r="R460" s="49"/>
      <c r="S460" s="49"/>
      <c r="T460" s="46"/>
      <c r="U460" s="46"/>
      <c r="V460" s="37"/>
      <c r="W460" s="37"/>
      <c r="X460" s="37"/>
      <c r="Y460" s="37"/>
      <c r="Z460" s="37"/>
    </row>
    <row r="461">
      <c r="A461" s="46"/>
      <c r="B461" s="48"/>
      <c r="C461" s="46"/>
      <c r="D461" s="49"/>
      <c r="E461" s="49"/>
      <c r="F461" s="49"/>
      <c r="G461" s="46"/>
      <c r="H461" s="46"/>
      <c r="I461" s="49"/>
      <c r="J461" s="49"/>
      <c r="K461" s="49"/>
      <c r="L461" s="51"/>
      <c r="M461" s="46"/>
      <c r="N461" s="49"/>
      <c r="O461" s="46"/>
      <c r="P461" s="46"/>
      <c r="Q461" s="46"/>
      <c r="R461" s="49"/>
      <c r="S461" s="49"/>
      <c r="T461" s="46"/>
      <c r="U461" s="46"/>
      <c r="V461" s="37"/>
      <c r="W461" s="37"/>
      <c r="X461" s="37"/>
      <c r="Y461" s="37"/>
      <c r="Z461" s="37"/>
    </row>
    <row r="462">
      <c r="A462" s="46"/>
      <c r="B462" s="48"/>
      <c r="C462" s="46"/>
      <c r="D462" s="49"/>
      <c r="E462" s="49"/>
      <c r="F462" s="49"/>
      <c r="G462" s="46"/>
      <c r="H462" s="46"/>
      <c r="I462" s="49"/>
      <c r="J462" s="49"/>
      <c r="K462" s="49"/>
      <c r="L462" s="51"/>
      <c r="M462" s="46"/>
      <c r="N462" s="49"/>
      <c r="O462" s="46"/>
      <c r="P462" s="46"/>
      <c r="Q462" s="46"/>
      <c r="R462" s="49"/>
      <c r="S462" s="49"/>
      <c r="T462" s="46"/>
      <c r="U462" s="46"/>
      <c r="V462" s="37"/>
      <c r="W462" s="37"/>
      <c r="X462" s="37"/>
      <c r="Y462" s="37"/>
      <c r="Z462" s="37"/>
    </row>
    <row r="463">
      <c r="A463" s="46"/>
      <c r="B463" s="48"/>
      <c r="C463" s="46"/>
      <c r="D463" s="49"/>
      <c r="E463" s="49"/>
      <c r="F463" s="49"/>
      <c r="G463" s="46"/>
      <c r="H463" s="46"/>
      <c r="I463" s="49"/>
      <c r="J463" s="49"/>
      <c r="K463" s="49"/>
      <c r="L463" s="51"/>
      <c r="M463" s="46"/>
      <c r="N463" s="49"/>
      <c r="O463" s="46"/>
      <c r="P463" s="46"/>
      <c r="Q463" s="46"/>
      <c r="R463" s="49"/>
      <c r="S463" s="49"/>
      <c r="T463" s="46"/>
      <c r="U463" s="46"/>
      <c r="V463" s="37"/>
      <c r="W463" s="37"/>
      <c r="X463" s="37"/>
      <c r="Y463" s="37"/>
      <c r="Z463" s="37"/>
    </row>
    <row r="464">
      <c r="A464" s="46"/>
      <c r="B464" s="48"/>
      <c r="C464" s="46"/>
      <c r="D464" s="49"/>
      <c r="E464" s="49"/>
      <c r="F464" s="49"/>
      <c r="G464" s="46"/>
      <c r="H464" s="46"/>
      <c r="I464" s="49"/>
      <c r="J464" s="49"/>
      <c r="K464" s="49"/>
      <c r="L464" s="51"/>
      <c r="M464" s="46"/>
      <c r="N464" s="49"/>
      <c r="O464" s="46"/>
      <c r="P464" s="46"/>
      <c r="Q464" s="46"/>
      <c r="R464" s="49"/>
      <c r="S464" s="49"/>
      <c r="T464" s="46"/>
      <c r="U464" s="46"/>
      <c r="V464" s="37"/>
      <c r="W464" s="37"/>
      <c r="X464" s="37"/>
      <c r="Y464" s="37"/>
      <c r="Z464" s="37"/>
    </row>
    <row r="465">
      <c r="A465" s="46"/>
      <c r="B465" s="48"/>
      <c r="C465" s="46"/>
      <c r="D465" s="49"/>
      <c r="E465" s="49"/>
      <c r="F465" s="49"/>
      <c r="G465" s="46"/>
      <c r="H465" s="46"/>
      <c r="I465" s="49"/>
      <c r="J465" s="49"/>
      <c r="K465" s="49"/>
      <c r="L465" s="51"/>
      <c r="M465" s="46"/>
      <c r="N465" s="49"/>
      <c r="O465" s="46"/>
      <c r="P465" s="46"/>
      <c r="Q465" s="46"/>
      <c r="R465" s="49"/>
      <c r="S465" s="49"/>
      <c r="T465" s="46"/>
      <c r="U465" s="46"/>
      <c r="V465" s="37"/>
      <c r="W465" s="37"/>
      <c r="X465" s="37"/>
      <c r="Y465" s="37"/>
      <c r="Z465" s="37"/>
    </row>
    <row r="466">
      <c r="A466" s="46"/>
      <c r="B466" s="48"/>
      <c r="C466" s="46"/>
      <c r="D466" s="49"/>
      <c r="E466" s="49"/>
      <c r="F466" s="49"/>
      <c r="G466" s="46"/>
      <c r="H466" s="46"/>
      <c r="I466" s="49"/>
      <c r="J466" s="49"/>
      <c r="K466" s="49"/>
      <c r="L466" s="51"/>
      <c r="M466" s="46"/>
      <c r="N466" s="49"/>
      <c r="O466" s="46"/>
      <c r="P466" s="46"/>
      <c r="Q466" s="46"/>
      <c r="R466" s="49"/>
      <c r="S466" s="49"/>
      <c r="T466" s="46"/>
      <c r="U466" s="46"/>
      <c r="V466" s="37"/>
      <c r="W466" s="37"/>
      <c r="X466" s="37"/>
      <c r="Y466" s="37"/>
      <c r="Z466" s="37"/>
    </row>
    <row r="467">
      <c r="A467" s="46"/>
      <c r="B467" s="48"/>
      <c r="C467" s="46"/>
      <c r="D467" s="49"/>
      <c r="E467" s="49"/>
      <c r="F467" s="49"/>
      <c r="G467" s="46"/>
      <c r="H467" s="46"/>
      <c r="I467" s="49"/>
      <c r="J467" s="49"/>
      <c r="K467" s="49"/>
      <c r="L467" s="51"/>
      <c r="M467" s="46"/>
      <c r="N467" s="49"/>
      <c r="O467" s="46"/>
      <c r="P467" s="46"/>
      <c r="Q467" s="46"/>
      <c r="R467" s="49"/>
      <c r="S467" s="49"/>
      <c r="T467" s="46"/>
      <c r="U467" s="46"/>
      <c r="V467" s="37"/>
      <c r="W467" s="37"/>
      <c r="X467" s="37"/>
      <c r="Y467" s="37"/>
      <c r="Z467" s="37"/>
    </row>
    <row r="468">
      <c r="A468" s="46"/>
      <c r="B468" s="48"/>
      <c r="C468" s="46"/>
      <c r="D468" s="49"/>
      <c r="E468" s="49"/>
      <c r="F468" s="49"/>
      <c r="G468" s="46"/>
      <c r="H468" s="46"/>
      <c r="I468" s="49"/>
      <c r="J468" s="49"/>
      <c r="K468" s="49"/>
      <c r="L468" s="51"/>
      <c r="M468" s="46"/>
      <c r="N468" s="49"/>
      <c r="O468" s="46"/>
      <c r="P468" s="46"/>
      <c r="Q468" s="46"/>
      <c r="R468" s="49"/>
      <c r="S468" s="49"/>
      <c r="T468" s="46"/>
      <c r="U468" s="46"/>
      <c r="V468" s="37"/>
      <c r="W468" s="37"/>
      <c r="X468" s="37"/>
      <c r="Y468" s="37"/>
      <c r="Z468" s="37"/>
    </row>
    <row r="469">
      <c r="A469" s="46"/>
      <c r="B469" s="48"/>
      <c r="C469" s="46"/>
      <c r="D469" s="49"/>
      <c r="E469" s="49"/>
      <c r="F469" s="49"/>
      <c r="G469" s="46"/>
      <c r="H469" s="46"/>
      <c r="I469" s="49"/>
      <c r="J469" s="49"/>
      <c r="K469" s="49"/>
      <c r="L469" s="51"/>
      <c r="M469" s="46"/>
      <c r="N469" s="49"/>
      <c r="O469" s="46"/>
      <c r="P469" s="46"/>
      <c r="Q469" s="46"/>
      <c r="R469" s="49"/>
      <c r="S469" s="49"/>
      <c r="T469" s="46"/>
      <c r="U469" s="46"/>
      <c r="V469" s="37"/>
      <c r="W469" s="37"/>
      <c r="X469" s="37"/>
      <c r="Y469" s="37"/>
      <c r="Z469" s="37"/>
    </row>
    <row r="470">
      <c r="A470" s="46"/>
      <c r="B470" s="48"/>
      <c r="C470" s="46"/>
      <c r="D470" s="49"/>
      <c r="E470" s="49"/>
      <c r="F470" s="49"/>
      <c r="G470" s="46"/>
      <c r="H470" s="46"/>
      <c r="I470" s="49"/>
      <c r="J470" s="49"/>
      <c r="K470" s="49"/>
      <c r="L470" s="51"/>
      <c r="M470" s="46"/>
      <c r="N470" s="49"/>
      <c r="O470" s="46"/>
      <c r="P470" s="46"/>
      <c r="Q470" s="46"/>
      <c r="R470" s="49"/>
      <c r="S470" s="49"/>
      <c r="T470" s="46"/>
      <c r="U470" s="46"/>
      <c r="V470" s="37"/>
      <c r="W470" s="37"/>
      <c r="X470" s="37"/>
      <c r="Y470" s="37"/>
      <c r="Z470" s="37"/>
    </row>
    <row r="471">
      <c r="A471" s="46"/>
      <c r="B471" s="48"/>
      <c r="C471" s="46"/>
      <c r="D471" s="49"/>
      <c r="E471" s="49"/>
      <c r="F471" s="49"/>
      <c r="G471" s="46"/>
      <c r="H471" s="46"/>
      <c r="I471" s="49"/>
      <c r="J471" s="49"/>
      <c r="K471" s="49"/>
      <c r="L471" s="51"/>
      <c r="M471" s="46"/>
      <c r="N471" s="49"/>
      <c r="O471" s="46"/>
      <c r="P471" s="46"/>
      <c r="Q471" s="46"/>
      <c r="R471" s="49"/>
      <c r="S471" s="49"/>
      <c r="T471" s="46"/>
      <c r="U471" s="46"/>
      <c r="V471" s="37"/>
      <c r="W471" s="37"/>
      <c r="X471" s="37"/>
      <c r="Y471" s="37"/>
      <c r="Z471" s="37"/>
    </row>
    <row r="472">
      <c r="A472" s="46"/>
      <c r="B472" s="48"/>
      <c r="C472" s="46"/>
      <c r="D472" s="49"/>
      <c r="E472" s="49"/>
      <c r="F472" s="49"/>
      <c r="G472" s="46"/>
      <c r="H472" s="46"/>
      <c r="I472" s="49"/>
      <c r="J472" s="49"/>
      <c r="K472" s="49"/>
      <c r="L472" s="51"/>
      <c r="M472" s="46"/>
      <c r="N472" s="49"/>
      <c r="O472" s="46"/>
      <c r="P472" s="46"/>
      <c r="Q472" s="46"/>
      <c r="R472" s="49"/>
      <c r="S472" s="49"/>
      <c r="T472" s="46"/>
      <c r="U472" s="46"/>
      <c r="V472" s="37"/>
      <c r="W472" s="37"/>
      <c r="X472" s="37"/>
      <c r="Y472" s="37"/>
      <c r="Z472" s="37"/>
    </row>
    <row r="473">
      <c r="A473" s="46"/>
      <c r="B473" s="48"/>
      <c r="C473" s="46"/>
      <c r="D473" s="49"/>
      <c r="E473" s="49"/>
      <c r="F473" s="49"/>
      <c r="G473" s="46"/>
      <c r="H473" s="46"/>
      <c r="I473" s="49"/>
      <c r="J473" s="49"/>
      <c r="K473" s="49"/>
      <c r="L473" s="51"/>
      <c r="M473" s="46"/>
      <c r="N473" s="49"/>
      <c r="O473" s="46"/>
      <c r="P473" s="46"/>
      <c r="Q473" s="46"/>
      <c r="R473" s="49"/>
      <c r="S473" s="49"/>
      <c r="T473" s="46"/>
      <c r="U473" s="46"/>
      <c r="V473" s="37"/>
      <c r="W473" s="37"/>
      <c r="X473" s="37"/>
      <c r="Y473" s="37"/>
      <c r="Z473" s="37"/>
    </row>
    <row r="474">
      <c r="A474" s="46"/>
      <c r="B474" s="48"/>
      <c r="C474" s="46"/>
      <c r="D474" s="49"/>
      <c r="E474" s="49"/>
      <c r="F474" s="49"/>
      <c r="G474" s="46"/>
      <c r="H474" s="46"/>
      <c r="I474" s="49"/>
      <c r="J474" s="49"/>
      <c r="K474" s="49"/>
      <c r="L474" s="51"/>
      <c r="M474" s="46"/>
      <c r="N474" s="49"/>
      <c r="O474" s="46"/>
      <c r="P474" s="46"/>
      <c r="Q474" s="46"/>
      <c r="R474" s="49"/>
      <c r="S474" s="49"/>
      <c r="T474" s="46"/>
      <c r="U474" s="46"/>
      <c r="V474" s="37"/>
      <c r="W474" s="37"/>
      <c r="X474" s="37"/>
      <c r="Y474" s="37"/>
      <c r="Z474" s="37"/>
    </row>
    <row r="475">
      <c r="A475" s="46"/>
      <c r="B475" s="48"/>
      <c r="C475" s="46"/>
      <c r="D475" s="49"/>
      <c r="E475" s="49"/>
      <c r="F475" s="49"/>
      <c r="G475" s="46"/>
      <c r="H475" s="46"/>
      <c r="I475" s="49"/>
      <c r="J475" s="49"/>
      <c r="K475" s="49"/>
      <c r="L475" s="51"/>
      <c r="M475" s="46"/>
      <c r="N475" s="49"/>
      <c r="O475" s="46"/>
      <c r="P475" s="46"/>
      <c r="Q475" s="46"/>
      <c r="R475" s="49"/>
      <c r="S475" s="49"/>
      <c r="T475" s="46"/>
      <c r="U475" s="46"/>
      <c r="V475" s="37"/>
      <c r="W475" s="37"/>
      <c r="X475" s="37"/>
      <c r="Y475" s="37"/>
      <c r="Z475" s="37"/>
    </row>
    <row r="476">
      <c r="A476" s="46"/>
      <c r="B476" s="48"/>
      <c r="C476" s="46"/>
      <c r="D476" s="49"/>
      <c r="E476" s="49"/>
      <c r="F476" s="49"/>
      <c r="G476" s="46"/>
      <c r="H476" s="46"/>
      <c r="I476" s="49"/>
      <c r="J476" s="49"/>
      <c r="K476" s="49"/>
      <c r="L476" s="51"/>
      <c r="M476" s="46"/>
      <c r="N476" s="49"/>
      <c r="O476" s="46"/>
      <c r="P476" s="46"/>
      <c r="Q476" s="46"/>
      <c r="R476" s="49"/>
      <c r="S476" s="49"/>
      <c r="T476" s="46"/>
      <c r="U476" s="46"/>
      <c r="V476" s="37"/>
      <c r="W476" s="37"/>
      <c r="X476" s="37"/>
      <c r="Y476" s="37"/>
      <c r="Z476" s="37"/>
    </row>
    <row r="477">
      <c r="A477" s="46"/>
      <c r="B477" s="48"/>
      <c r="C477" s="46"/>
      <c r="D477" s="49"/>
      <c r="E477" s="49"/>
      <c r="F477" s="49"/>
      <c r="G477" s="46"/>
      <c r="H477" s="46"/>
      <c r="I477" s="49"/>
      <c r="J477" s="49"/>
      <c r="K477" s="49"/>
      <c r="L477" s="51"/>
      <c r="M477" s="46"/>
      <c r="N477" s="49"/>
      <c r="O477" s="46"/>
      <c r="P477" s="46"/>
      <c r="Q477" s="46"/>
      <c r="R477" s="49"/>
      <c r="S477" s="49"/>
      <c r="T477" s="46"/>
      <c r="U477" s="46"/>
      <c r="V477" s="37"/>
      <c r="W477" s="37"/>
      <c r="X477" s="37"/>
      <c r="Y477" s="37"/>
      <c r="Z477" s="37"/>
    </row>
    <row r="478">
      <c r="A478" s="46"/>
      <c r="B478" s="48"/>
      <c r="C478" s="46"/>
      <c r="D478" s="49"/>
      <c r="E478" s="49"/>
      <c r="F478" s="49"/>
      <c r="G478" s="46"/>
      <c r="H478" s="46"/>
      <c r="I478" s="49"/>
      <c r="J478" s="49"/>
      <c r="K478" s="49"/>
      <c r="L478" s="51"/>
      <c r="M478" s="46"/>
      <c r="N478" s="49"/>
      <c r="O478" s="46"/>
      <c r="P478" s="46"/>
      <c r="Q478" s="46"/>
      <c r="R478" s="49"/>
      <c r="S478" s="49"/>
      <c r="T478" s="46"/>
      <c r="U478" s="46"/>
      <c r="V478" s="37"/>
      <c r="W478" s="37"/>
      <c r="X478" s="37"/>
      <c r="Y478" s="37"/>
      <c r="Z478" s="37"/>
    </row>
    <row r="479">
      <c r="A479" s="46"/>
      <c r="B479" s="48"/>
      <c r="C479" s="46"/>
      <c r="D479" s="49"/>
      <c r="E479" s="49"/>
      <c r="F479" s="49"/>
      <c r="G479" s="46"/>
      <c r="H479" s="46"/>
      <c r="I479" s="49"/>
      <c r="J479" s="49"/>
      <c r="K479" s="49"/>
      <c r="L479" s="51"/>
      <c r="M479" s="46"/>
      <c r="N479" s="49"/>
      <c r="O479" s="46"/>
      <c r="P479" s="46"/>
      <c r="Q479" s="46"/>
      <c r="R479" s="49"/>
      <c r="S479" s="49"/>
      <c r="T479" s="46"/>
      <c r="U479" s="46"/>
      <c r="V479" s="37"/>
      <c r="W479" s="37"/>
      <c r="X479" s="37"/>
      <c r="Y479" s="37"/>
      <c r="Z479" s="37"/>
    </row>
    <row r="480">
      <c r="A480" s="46"/>
      <c r="B480" s="48"/>
      <c r="C480" s="46"/>
      <c r="D480" s="49"/>
      <c r="E480" s="49"/>
      <c r="F480" s="49"/>
      <c r="G480" s="46"/>
      <c r="H480" s="46"/>
      <c r="I480" s="49"/>
      <c r="J480" s="49"/>
      <c r="K480" s="49"/>
      <c r="L480" s="51"/>
      <c r="M480" s="46"/>
      <c r="N480" s="49"/>
      <c r="O480" s="46"/>
      <c r="P480" s="46"/>
      <c r="Q480" s="46"/>
      <c r="R480" s="49"/>
      <c r="S480" s="49"/>
      <c r="T480" s="46"/>
      <c r="U480" s="46"/>
      <c r="V480" s="37"/>
      <c r="W480" s="37"/>
      <c r="X480" s="37"/>
      <c r="Y480" s="37"/>
      <c r="Z480" s="37"/>
    </row>
    <row r="481">
      <c r="A481" s="46"/>
      <c r="B481" s="48"/>
      <c r="C481" s="46"/>
      <c r="D481" s="49"/>
      <c r="E481" s="49"/>
      <c r="F481" s="49"/>
      <c r="G481" s="46"/>
      <c r="H481" s="46"/>
      <c r="I481" s="49"/>
      <c r="J481" s="49"/>
      <c r="K481" s="49"/>
      <c r="L481" s="51"/>
      <c r="M481" s="46"/>
      <c r="N481" s="49"/>
      <c r="O481" s="46"/>
      <c r="P481" s="46"/>
      <c r="Q481" s="46"/>
      <c r="R481" s="49"/>
      <c r="S481" s="49"/>
      <c r="T481" s="46"/>
      <c r="U481" s="46"/>
      <c r="V481" s="37"/>
      <c r="W481" s="37"/>
      <c r="X481" s="37"/>
      <c r="Y481" s="37"/>
      <c r="Z481" s="37"/>
    </row>
    <row r="482">
      <c r="A482" s="46"/>
      <c r="B482" s="48"/>
      <c r="C482" s="46"/>
      <c r="D482" s="49"/>
      <c r="E482" s="49"/>
      <c r="F482" s="49"/>
      <c r="G482" s="46"/>
      <c r="H482" s="46"/>
      <c r="I482" s="49"/>
      <c r="J482" s="49"/>
      <c r="K482" s="49"/>
      <c r="L482" s="51"/>
      <c r="M482" s="46"/>
      <c r="N482" s="49"/>
      <c r="O482" s="46"/>
      <c r="P482" s="46"/>
      <c r="Q482" s="46"/>
      <c r="R482" s="49"/>
      <c r="S482" s="49"/>
      <c r="T482" s="46"/>
      <c r="U482" s="46"/>
      <c r="V482" s="37"/>
      <c r="W482" s="37"/>
      <c r="X482" s="37"/>
      <c r="Y482" s="37"/>
      <c r="Z482" s="37"/>
    </row>
    <row r="483">
      <c r="A483" s="46"/>
      <c r="B483" s="48"/>
      <c r="C483" s="46"/>
      <c r="D483" s="49"/>
      <c r="E483" s="49"/>
      <c r="F483" s="49"/>
      <c r="G483" s="46"/>
      <c r="H483" s="46"/>
      <c r="I483" s="49"/>
      <c r="J483" s="49"/>
      <c r="K483" s="49"/>
      <c r="L483" s="51"/>
      <c r="M483" s="46"/>
      <c r="N483" s="49"/>
      <c r="O483" s="46"/>
      <c r="P483" s="46"/>
      <c r="Q483" s="46"/>
      <c r="R483" s="49"/>
      <c r="S483" s="49"/>
      <c r="T483" s="46"/>
      <c r="U483" s="46"/>
      <c r="V483" s="37"/>
      <c r="W483" s="37"/>
      <c r="X483" s="37"/>
      <c r="Y483" s="37"/>
      <c r="Z483" s="37"/>
    </row>
    <row r="484">
      <c r="A484" s="46"/>
      <c r="B484" s="48"/>
      <c r="C484" s="46"/>
      <c r="D484" s="49"/>
      <c r="E484" s="49"/>
      <c r="F484" s="49"/>
      <c r="G484" s="46"/>
      <c r="H484" s="46"/>
      <c r="I484" s="49"/>
      <c r="J484" s="49"/>
      <c r="K484" s="49"/>
      <c r="L484" s="51"/>
      <c r="M484" s="46"/>
      <c r="N484" s="49"/>
      <c r="O484" s="46"/>
      <c r="P484" s="46"/>
      <c r="Q484" s="46"/>
      <c r="R484" s="49"/>
      <c r="S484" s="49"/>
      <c r="T484" s="46"/>
      <c r="U484" s="46"/>
      <c r="V484" s="37"/>
      <c r="W484" s="37"/>
      <c r="X484" s="37"/>
      <c r="Y484" s="37"/>
      <c r="Z484" s="37"/>
    </row>
    <row r="485">
      <c r="A485" s="46"/>
      <c r="B485" s="48"/>
      <c r="C485" s="46"/>
      <c r="D485" s="49"/>
      <c r="E485" s="49"/>
      <c r="F485" s="49"/>
      <c r="G485" s="46"/>
      <c r="H485" s="46"/>
      <c r="I485" s="49"/>
      <c r="J485" s="49"/>
      <c r="K485" s="49"/>
      <c r="L485" s="51"/>
      <c r="M485" s="46"/>
      <c r="N485" s="49"/>
      <c r="O485" s="46"/>
      <c r="P485" s="46"/>
      <c r="Q485" s="46"/>
      <c r="R485" s="49"/>
      <c r="S485" s="49"/>
      <c r="T485" s="46"/>
      <c r="U485" s="46"/>
      <c r="V485" s="37"/>
      <c r="W485" s="37"/>
      <c r="X485" s="37"/>
      <c r="Y485" s="37"/>
      <c r="Z485" s="37"/>
    </row>
    <row r="486">
      <c r="A486" s="46"/>
      <c r="B486" s="48"/>
      <c r="C486" s="46"/>
      <c r="D486" s="49"/>
      <c r="E486" s="49"/>
      <c r="F486" s="49"/>
      <c r="G486" s="46"/>
      <c r="H486" s="46"/>
      <c r="I486" s="49"/>
      <c r="J486" s="49"/>
      <c r="K486" s="49"/>
      <c r="L486" s="51"/>
      <c r="M486" s="46"/>
      <c r="N486" s="49"/>
      <c r="O486" s="46"/>
      <c r="P486" s="46"/>
      <c r="Q486" s="46"/>
      <c r="R486" s="49"/>
      <c r="S486" s="49"/>
      <c r="T486" s="46"/>
      <c r="U486" s="46"/>
      <c r="V486" s="37"/>
      <c r="W486" s="37"/>
      <c r="X486" s="37"/>
      <c r="Y486" s="37"/>
      <c r="Z486" s="37"/>
    </row>
    <row r="487">
      <c r="A487" s="46"/>
      <c r="B487" s="48"/>
      <c r="C487" s="46"/>
      <c r="D487" s="49"/>
      <c r="E487" s="49"/>
      <c r="F487" s="49"/>
      <c r="G487" s="46"/>
      <c r="H487" s="46"/>
      <c r="I487" s="49"/>
      <c r="J487" s="49"/>
      <c r="K487" s="49"/>
      <c r="L487" s="51"/>
      <c r="M487" s="46"/>
      <c r="N487" s="49"/>
      <c r="O487" s="46"/>
      <c r="P487" s="46"/>
      <c r="Q487" s="46"/>
      <c r="R487" s="49"/>
      <c r="S487" s="49"/>
      <c r="T487" s="46"/>
      <c r="U487" s="46"/>
      <c r="V487" s="37"/>
      <c r="W487" s="37"/>
      <c r="X487" s="37"/>
      <c r="Y487" s="37"/>
      <c r="Z487" s="37"/>
    </row>
    <row r="488">
      <c r="A488" s="46"/>
      <c r="B488" s="48"/>
      <c r="C488" s="46"/>
      <c r="D488" s="49"/>
      <c r="E488" s="49"/>
      <c r="F488" s="49"/>
      <c r="G488" s="46"/>
      <c r="H488" s="46"/>
      <c r="I488" s="49"/>
      <c r="J488" s="49"/>
      <c r="K488" s="49"/>
      <c r="L488" s="51"/>
      <c r="M488" s="46"/>
      <c r="N488" s="49"/>
      <c r="O488" s="46"/>
      <c r="P488" s="46"/>
      <c r="Q488" s="46"/>
      <c r="R488" s="49"/>
      <c r="S488" s="49"/>
      <c r="T488" s="46"/>
      <c r="U488" s="46"/>
      <c r="V488" s="37"/>
      <c r="W488" s="37"/>
      <c r="X488" s="37"/>
      <c r="Y488" s="37"/>
      <c r="Z488" s="37"/>
    </row>
    <row r="489">
      <c r="A489" s="46"/>
      <c r="B489" s="48"/>
      <c r="C489" s="46"/>
      <c r="D489" s="49"/>
      <c r="E489" s="49"/>
      <c r="F489" s="49"/>
      <c r="G489" s="46"/>
      <c r="H489" s="46"/>
      <c r="I489" s="49"/>
      <c r="J489" s="49"/>
      <c r="K489" s="49"/>
      <c r="L489" s="51"/>
      <c r="M489" s="46"/>
      <c r="N489" s="49"/>
      <c r="O489" s="46"/>
      <c r="P489" s="46"/>
      <c r="Q489" s="46"/>
      <c r="R489" s="49"/>
      <c r="S489" s="49"/>
      <c r="T489" s="46"/>
      <c r="U489" s="46"/>
      <c r="V489" s="37"/>
      <c r="W489" s="37"/>
      <c r="X489" s="37"/>
      <c r="Y489" s="37"/>
      <c r="Z489" s="37"/>
    </row>
    <row r="490">
      <c r="A490" s="46"/>
      <c r="B490" s="48"/>
      <c r="C490" s="46"/>
      <c r="D490" s="49"/>
      <c r="E490" s="49"/>
      <c r="F490" s="49"/>
      <c r="G490" s="46"/>
      <c r="H490" s="46"/>
      <c r="I490" s="49"/>
      <c r="J490" s="49"/>
      <c r="K490" s="49"/>
      <c r="L490" s="51"/>
      <c r="M490" s="46"/>
      <c r="N490" s="49"/>
      <c r="O490" s="46"/>
      <c r="P490" s="46"/>
      <c r="Q490" s="46"/>
      <c r="R490" s="49"/>
      <c r="S490" s="49"/>
      <c r="T490" s="46"/>
      <c r="U490" s="46"/>
      <c r="V490" s="37"/>
      <c r="W490" s="37"/>
      <c r="X490" s="37"/>
      <c r="Y490" s="37"/>
      <c r="Z490" s="37"/>
    </row>
    <row r="491">
      <c r="A491" s="46"/>
      <c r="B491" s="48"/>
      <c r="C491" s="46"/>
      <c r="D491" s="49"/>
      <c r="E491" s="49"/>
      <c r="F491" s="49"/>
      <c r="G491" s="46"/>
      <c r="H491" s="46"/>
      <c r="I491" s="49"/>
      <c r="J491" s="49"/>
      <c r="K491" s="49"/>
      <c r="L491" s="51"/>
      <c r="M491" s="46"/>
      <c r="N491" s="49"/>
      <c r="O491" s="46"/>
      <c r="P491" s="46"/>
      <c r="Q491" s="46"/>
      <c r="R491" s="49"/>
      <c r="S491" s="49"/>
      <c r="T491" s="46"/>
      <c r="U491" s="46"/>
      <c r="V491" s="37"/>
      <c r="W491" s="37"/>
      <c r="X491" s="37"/>
      <c r="Y491" s="37"/>
      <c r="Z491" s="37"/>
    </row>
    <row r="492">
      <c r="A492" s="46"/>
      <c r="B492" s="48"/>
      <c r="C492" s="46"/>
      <c r="D492" s="49"/>
      <c r="E492" s="49"/>
      <c r="F492" s="49"/>
      <c r="G492" s="46"/>
      <c r="H492" s="46"/>
      <c r="I492" s="49"/>
      <c r="J492" s="49"/>
      <c r="K492" s="49"/>
      <c r="L492" s="51"/>
      <c r="M492" s="46"/>
      <c r="N492" s="49"/>
      <c r="O492" s="46"/>
      <c r="P492" s="46"/>
      <c r="Q492" s="46"/>
      <c r="R492" s="49"/>
      <c r="S492" s="49"/>
      <c r="T492" s="46"/>
      <c r="U492" s="46"/>
      <c r="V492" s="37"/>
      <c r="W492" s="37"/>
      <c r="X492" s="37"/>
      <c r="Y492" s="37"/>
      <c r="Z492" s="37"/>
    </row>
    <row r="493">
      <c r="A493" s="46"/>
      <c r="B493" s="48"/>
      <c r="C493" s="46"/>
      <c r="D493" s="49"/>
      <c r="E493" s="49"/>
      <c r="F493" s="49"/>
      <c r="G493" s="46"/>
      <c r="H493" s="46"/>
      <c r="I493" s="49"/>
      <c r="J493" s="49"/>
      <c r="K493" s="49"/>
      <c r="L493" s="51"/>
      <c r="M493" s="46"/>
      <c r="N493" s="49"/>
      <c r="O493" s="46"/>
      <c r="P493" s="46"/>
      <c r="Q493" s="46"/>
      <c r="R493" s="49"/>
      <c r="S493" s="49"/>
      <c r="T493" s="46"/>
      <c r="U493" s="46"/>
      <c r="V493" s="37"/>
      <c r="W493" s="37"/>
      <c r="X493" s="37"/>
      <c r="Y493" s="37"/>
      <c r="Z493" s="37"/>
    </row>
    <row r="494">
      <c r="A494" s="46"/>
      <c r="B494" s="48"/>
      <c r="C494" s="46"/>
      <c r="D494" s="49"/>
      <c r="E494" s="49"/>
      <c r="F494" s="49"/>
      <c r="G494" s="46"/>
      <c r="H494" s="46"/>
      <c r="I494" s="49"/>
      <c r="J494" s="49"/>
      <c r="K494" s="49"/>
      <c r="L494" s="51"/>
      <c r="M494" s="46"/>
      <c r="N494" s="49"/>
      <c r="O494" s="46"/>
      <c r="P494" s="46"/>
      <c r="Q494" s="46"/>
      <c r="R494" s="49"/>
      <c r="S494" s="49"/>
      <c r="T494" s="46"/>
      <c r="U494" s="46"/>
      <c r="V494" s="37"/>
      <c r="W494" s="37"/>
      <c r="X494" s="37"/>
      <c r="Y494" s="37"/>
      <c r="Z494" s="37"/>
    </row>
    <row r="495">
      <c r="A495" s="46"/>
      <c r="B495" s="48"/>
      <c r="C495" s="46"/>
      <c r="D495" s="49"/>
      <c r="E495" s="49"/>
      <c r="F495" s="49"/>
      <c r="G495" s="46"/>
      <c r="H495" s="46"/>
      <c r="I495" s="49"/>
      <c r="J495" s="49"/>
      <c r="K495" s="49"/>
      <c r="L495" s="51"/>
      <c r="M495" s="46"/>
      <c r="N495" s="49"/>
      <c r="O495" s="46"/>
      <c r="P495" s="46"/>
      <c r="Q495" s="46"/>
      <c r="R495" s="49"/>
      <c r="S495" s="49"/>
      <c r="T495" s="46"/>
      <c r="U495" s="46"/>
      <c r="V495" s="37"/>
      <c r="W495" s="37"/>
      <c r="X495" s="37"/>
      <c r="Y495" s="37"/>
      <c r="Z495" s="37"/>
    </row>
    <row r="496">
      <c r="A496" s="46"/>
      <c r="B496" s="48"/>
      <c r="C496" s="46"/>
      <c r="D496" s="49"/>
      <c r="E496" s="49"/>
      <c r="F496" s="49"/>
      <c r="G496" s="46"/>
      <c r="H496" s="46"/>
      <c r="I496" s="49"/>
      <c r="J496" s="49"/>
      <c r="K496" s="49"/>
      <c r="L496" s="51"/>
      <c r="M496" s="46"/>
      <c r="N496" s="49"/>
      <c r="O496" s="46"/>
      <c r="P496" s="46"/>
      <c r="Q496" s="46"/>
      <c r="R496" s="49"/>
      <c r="S496" s="49"/>
      <c r="T496" s="46"/>
      <c r="U496" s="46"/>
      <c r="V496" s="37"/>
      <c r="W496" s="37"/>
      <c r="X496" s="37"/>
      <c r="Y496" s="37"/>
      <c r="Z496" s="37"/>
    </row>
    <row r="497">
      <c r="A497" s="46"/>
      <c r="B497" s="48"/>
      <c r="C497" s="46"/>
      <c r="D497" s="49"/>
      <c r="E497" s="49"/>
      <c r="F497" s="49"/>
      <c r="G497" s="46"/>
      <c r="H497" s="46"/>
      <c r="I497" s="49"/>
      <c r="J497" s="49"/>
      <c r="K497" s="49"/>
      <c r="L497" s="51"/>
      <c r="M497" s="46"/>
      <c r="N497" s="49"/>
      <c r="O497" s="46"/>
      <c r="P497" s="46"/>
      <c r="Q497" s="46"/>
      <c r="R497" s="49"/>
      <c r="S497" s="49"/>
      <c r="T497" s="46"/>
      <c r="U497" s="46"/>
      <c r="V497" s="37"/>
      <c r="W497" s="37"/>
      <c r="X497" s="37"/>
      <c r="Y497" s="37"/>
      <c r="Z497" s="37"/>
    </row>
    <row r="498">
      <c r="A498" s="46"/>
      <c r="B498" s="48"/>
      <c r="C498" s="46"/>
      <c r="D498" s="49"/>
      <c r="E498" s="49"/>
      <c r="F498" s="49"/>
      <c r="G498" s="46"/>
      <c r="H498" s="46"/>
      <c r="I498" s="49"/>
      <c r="J498" s="49"/>
      <c r="K498" s="49"/>
      <c r="L498" s="51"/>
      <c r="M498" s="46"/>
      <c r="N498" s="49"/>
      <c r="O498" s="46"/>
      <c r="P498" s="46"/>
      <c r="Q498" s="46"/>
      <c r="R498" s="49"/>
      <c r="S498" s="49"/>
      <c r="T498" s="46"/>
      <c r="U498" s="46"/>
      <c r="V498" s="37"/>
      <c r="W498" s="37"/>
      <c r="X498" s="37"/>
      <c r="Y498" s="37"/>
      <c r="Z498" s="37"/>
    </row>
    <row r="499">
      <c r="A499" s="46"/>
      <c r="B499" s="48"/>
      <c r="C499" s="46"/>
      <c r="D499" s="49"/>
      <c r="E499" s="49"/>
      <c r="F499" s="49"/>
      <c r="G499" s="46"/>
      <c r="H499" s="46"/>
      <c r="I499" s="49"/>
      <c r="J499" s="49"/>
      <c r="K499" s="49"/>
      <c r="L499" s="51"/>
      <c r="M499" s="46"/>
      <c r="N499" s="49"/>
      <c r="O499" s="46"/>
      <c r="P499" s="46"/>
      <c r="Q499" s="46"/>
      <c r="R499" s="49"/>
      <c r="S499" s="49"/>
      <c r="T499" s="46"/>
      <c r="U499" s="46"/>
      <c r="V499" s="37"/>
      <c r="W499" s="37"/>
      <c r="X499" s="37"/>
      <c r="Y499" s="37"/>
      <c r="Z499" s="37"/>
    </row>
    <row r="500">
      <c r="A500" s="46"/>
      <c r="B500" s="48"/>
      <c r="C500" s="46"/>
      <c r="D500" s="49"/>
      <c r="E500" s="49"/>
      <c r="F500" s="49"/>
      <c r="G500" s="46"/>
      <c r="H500" s="46"/>
      <c r="I500" s="49"/>
      <c r="J500" s="49"/>
      <c r="K500" s="49"/>
      <c r="L500" s="51"/>
      <c r="M500" s="46"/>
      <c r="N500" s="49"/>
      <c r="O500" s="46"/>
      <c r="P500" s="46"/>
      <c r="Q500" s="46"/>
      <c r="R500" s="49"/>
      <c r="S500" s="49"/>
      <c r="T500" s="46"/>
      <c r="U500" s="46"/>
      <c r="V500" s="37"/>
      <c r="W500" s="37"/>
      <c r="X500" s="37"/>
      <c r="Y500" s="37"/>
      <c r="Z500" s="37"/>
    </row>
    <row r="501">
      <c r="A501" s="46"/>
      <c r="B501" s="48"/>
      <c r="C501" s="46"/>
      <c r="D501" s="49"/>
      <c r="E501" s="49"/>
      <c r="F501" s="49"/>
      <c r="G501" s="46"/>
      <c r="H501" s="46"/>
      <c r="I501" s="49"/>
      <c r="J501" s="49"/>
      <c r="K501" s="49"/>
      <c r="L501" s="51"/>
      <c r="M501" s="46"/>
      <c r="N501" s="49"/>
      <c r="O501" s="46"/>
      <c r="P501" s="46"/>
      <c r="Q501" s="46"/>
      <c r="R501" s="49"/>
      <c r="S501" s="49"/>
      <c r="T501" s="46"/>
      <c r="U501" s="46"/>
      <c r="V501" s="37"/>
      <c r="W501" s="37"/>
      <c r="X501" s="37"/>
      <c r="Y501" s="37"/>
      <c r="Z501" s="37"/>
    </row>
    <row r="502">
      <c r="A502" s="46"/>
      <c r="B502" s="48"/>
      <c r="C502" s="46"/>
      <c r="D502" s="49"/>
      <c r="E502" s="49"/>
      <c r="F502" s="49"/>
      <c r="G502" s="46"/>
      <c r="H502" s="46"/>
      <c r="I502" s="49"/>
      <c r="J502" s="49"/>
      <c r="K502" s="49"/>
      <c r="L502" s="51"/>
      <c r="M502" s="46"/>
      <c r="N502" s="49"/>
      <c r="O502" s="46"/>
      <c r="P502" s="46"/>
      <c r="Q502" s="46"/>
      <c r="R502" s="49"/>
      <c r="S502" s="49"/>
      <c r="T502" s="46"/>
      <c r="U502" s="46"/>
      <c r="V502" s="37"/>
      <c r="W502" s="37"/>
      <c r="X502" s="37"/>
      <c r="Y502" s="37"/>
      <c r="Z502" s="37"/>
    </row>
    <row r="503">
      <c r="A503" s="46"/>
      <c r="B503" s="48"/>
      <c r="C503" s="46"/>
      <c r="D503" s="49"/>
      <c r="E503" s="49"/>
      <c r="F503" s="49"/>
      <c r="G503" s="46"/>
      <c r="H503" s="46"/>
      <c r="I503" s="49"/>
      <c r="J503" s="49"/>
      <c r="K503" s="49"/>
      <c r="L503" s="51"/>
      <c r="M503" s="46"/>
      <c r="N503" s="49"/>
      <c r="O503" s="46"/>
      <c r="P503" s="46"/>
      <c r="Q503" s="46"/>
      <c r="R503" s="49"/>
      <c r="S503" s="49"/>
      <c r="T503" s="46"/>
      <c r="U503" s="46"/>
      <c r="V503" s="37"/>
      <c r="W503" s="37"/>
      <c r="X503" s="37"/>
      <c r="Y503" s="37"/>
      <c r="Z503" s="37"/>
    </row>
    <row r="504">
      <c r="A504" s="46"/>
      <c r="B504" s="48"/>
      <c r="C504" s="46"/>
      <c r="D504" s="49"/>
      <c r="E504" s="49"/>
      <c r="F504" s="49"/>
      <c r="G504" s="46"/>
      <c r="H504" s="46"/>
      <c r="I504" s="49"/>
      <c r="J504" s="49"/>
      <c r="K504" s="49"/>
      <c r="L504" s="51"/>
      <c r="M504" s="46"/>
      <c r="N504" s="49"/>
      <c r="O504" s="46"/>
      <c r="P504" s="46"/>
      <c r="Q504" s="46"/>
      <c r="R504" s="49"/>
      <c r="S504" s="49"/>
      <c r="T504" s="46"/>
      <c r="U504" s="46"/>
      <c r="V504" s="37"/>
      <c r="W504" s="37"/>
      <c r="X504" s="37"/>
      <c r="Y504" s="37"/>
      <c r="Z504" s="37"/>
    </row>
    <row r="505">
      <c r="A505" s="46"/>
      <c r="B505" s="48"/>
      <c r="C505" s="46"/>
      <c r="D505" s="49"/>
      <c r="E505" s="49"/>
      <c r="F505" s="49"/>
      <c r="G505" s="46"/>
      <c r="H505" s="46"/>
      <c r="I505" s="49"/>
      <c r="J505" s="49"/>
      <c r="K505" s="49"/>
      <c r="L505" s="51"/>
      <c r="M505" s="46"/>
      <c r="N505" s="49"/>
      <c r="O505" s="46"/>
      <c r="P505" s="46"/>
      <c r="Q505" s="46"/>
      <c r="R505" s="49"/>
      <c r="S505" s="49"/>
      <c r="T505" s="46"/>
      <c r="U505" s="46"/>
      <c r="V505" s="37"/>
      <c r="W505" s="37"/>
      <c r="X505" s="37"/>
      <c r="Y505" s="37"/>
      <c r="Z505" s="37"/>
    </row>
    <row r="506">
      <c r="A506" s="46"/>
      <c r="B506" s="48"/>
      <c r="C506" s="46"/>
      <c r="D506" s="49"/>
      <c r="E506" s="49"/>
      <c r="F506" s="49"/>
      <c r="G506" s="46"/>
      <c r="H506" s="46"/>
      <c r="I506" s="49"/>
      <c r="J506" s="49"/>
      <c r="K506" s="49"/>
      <c r="L506" s="51"/>
      <c r="M506" s="46"/>
      <c r="N506" s="49"/>
      <c r="O506" s="46"/>
      <c r="P506" s="46"/>
      <c r="Q506" s="46"/>
      <c r="R506" s="49"/>
      <c r="S506" s="49"/>
      <c r="T506" s="46"/>
      <c r="U506" s="46"/>
      <c r="V506" s="37"/>
      <c r="W506" s="37"/>
      <c r="X506" s="37"/>
      <c r="Y506" s="37"/>
      <c r="Z506" s="37"/>
    </row>
    <row r="507">
      <c r="A507" s="46"/>
      <c r="B507" s="48"/>
      <c r="C507" s="46"/>
      <c r="D507" s="49"/>
      <c r="E507" s="49"/>
      <c r="F507" s="49"/>
      <c r="G507" s="46"/>
      <c r="H507" s="46"/>
      <c r="I507" s="49"/>
      <c r="J507" s="49"/>
      <c r="K507" s="49"/>
      <c r="L507" s="51"/>
      <c r="M507" s="46"/>
      <c r="N507" s="49"/>
      <c r="O507" s="46"/>
      <c r="P507" s="46"/>
      <c r="Q507" s="46"/>
      <c r="R507" s="49"/>
      <c r="S507" s="49"/>
      <c r="T507" s="46"/>
      <c r="U507" s="46"/>
      <c r="V507" s="37"/>
      <c r="W507" s="37"/>
      <c r="X507" s="37"/>
      <c r="Y507" s="37"/>
      <c r="Z507" s="37"/>
    </row>
    <row r="508">
      <c r="A508" s="46"/>
      <c r="B508" s="48"/>
      <c r="C508" s="46"/>
      <c r="D508" s="49"/>
      <c r="E508" s="49"/>
      <c r="F508" s="49"/>
      <c r="G508" s="46"/>
      <c r="H508" s="46"/>
      <c r="I508" s="49"/>
      <c r="J508" s="49"/>
      <c r="K508" s="49"/>
      <c r="L508" s="51"/>
      <c r="M508" s="46"/>
      <c r="N508" s="49"/>
      <c r="O508" s="46"/>
      <c r="P508" s="46"/>
      <c r="Q508" s="46"/>
      <c r="R508" s="49"/>
      <c r="S508" s="49"/>
      <c r="T508" s="46"/>
      <c r="U508" s="46"/>
      <c r="V508" s="37"/>
      <c r="W508" s="37"/>
      <c r="X508" s="37"/>
      <c r="Y508" s="37"/>
      <c r="Z508" s="37"/>
    </row>
    <row r="509">
      <c r="A509" s="46"/>
      <c r="B509" s="48"/>
      <c r="C509" s="46"/>
      <c r="D509" s="49"/>
      <c r="E509" s="49"/>
      <c r="F509" s="49"/>
      <c r="G509" s="46"/>
      <c r="H509" s="46"/>
      <c r="I509" s="49"/>
      <c r="J509" s="49"/>
      <c r="K509" s="49"/>
      <c r="L509" s="51"/>
      <c r="M509" s="46"/>
      <c r="N509" s="49"/>
      <c r="O509" s="46"/>
      <c r="P509" s="46"/>
      <c r="Q509" s="46"/>
      <c r="R509" s="49"/>
      <c r="S509" s="49"/>
      <c r="T509" s="46"/>
      <c r="U509" s="46"/>
      <c r="V509" s="37"/>
      <c r="W509" s="37"/>
      <c r="X509" s="37"/>
      <c r="Y509" s="37"/>
      <c r="Z509" s="37"/>
    </row>
    <row r="510">
      <c r="A510" s="46"/>
      <c r="B510" s="48"/>
      <c r="C510" s="46"/>
      <c r="D510" s="49"/>
      <c r="E510" s="49"/>
      <c r="F510" s="49"/>
      <c r="G510" s="46"/>
      <c r="H510" s="46"/>
      <c r="I510" s="49"/>
      <c r="J510" s="49"/>
      <c r="K510" s="49"/>
      <c r="L510" s="51"/>
      <c r="M510" s="46"/>
      <c r="N510" s="49"/>
      <c r="O510" s="46"/>
      <c r="P510" s="46"/>
      <c r="Q510" s="46"/>
      <c r="R510" s="49"/>
      <c r="S510" s="49"/>
      <c r="T510" s="46"/>
      <c r="U510" s="46"/>
      <c r="V510" s="37"/>
      <c r="W510" s="37"/>
      <c r="X510" s="37"/>
      <c r="Y510" s="37"/>
      <c r="Z510" s="37"/>
    </row>
    <row r="511">
      <c r="A511" s="46"/>
      <c r="B511" s="48"/>
      <c r="C511" s="46"/>
      <c r="D511" s="49"/>
      <c r="E511" s="49"/>
      <c r="F511" s="49"/>
      <c r="G511" s="46"/>
      <c r="H511" s="46"/>
      <c r="I511" s="49"/>
      <c r="J511" s="49"/>
      <c r="K511" s="49"/>
      <c r="L511" s="51"/>
      <c r="M511" s="46"/>
      <c r="N511" s="49"/>
      <c r="O511" s="46"/>
      <c r="P511" s="46"/>
      <c r="Q511" s="46"/>
      <c r="R511" s="49"/>
      <c r="S511" s="49"/>
      <c r="T511" s="46"/>
      <c r="U511" s="46"/>
      <c r="V511" s="37"/>
      <c r="W511" s="37"/>
      <c r="X511" s="37"/>
      <c r="Y511" s="37"/>
      <c r="Z511" s="37"/>
    </row>
    <row r="512">
      <c r="A512" s="46"/>
      <c r="B512" s="48"/>
      <c r="C512" s="46"/>
      <c r="D512" s="49"/>
      <c r="E512" s="49"/>
      <c r="F512" s="49"/>
      <c r="G512" s="46"/>
      <c r="H512" s="46"/>
      <c r="I512" s="49"/>
      <c r="J512" s="49"/>
      <c r="K512" s="49"/>
      <c r="L512" s="51"/>
      <c r="M512" s="46"/>
      <c r="N512" s="49"/>
      <c r="O512" s="46"/>
      <c r="P512" s="46"/>
      <c r="Q512" s="46"/>
      <c r="R512" s="49"/>
      <c r="S512" s="49"/>
      <c r="T512" s="46"/>
      <c r="U512" s="46"/>
      <c r="V512" s="37"/>
      <c r="W512" s="37"/>
      <c r="X512" s="37"/>
      <c r="Y512" s="37"/>
      <c r="Z512" s="37"/>
    </row>
    <row r="513">
      <c r="A513" s="46"/>
      <c r="B513" s="48"/>
      <c r="C513" s="46"/>
      <c r="D513" s="49"/>
      <c r="E513" s="49"/>
      <c r="F513" s="49"/>
      <c r="G513" s="46"/>
      <c r="H513" s="46"/>
      <c r="I513" s="49"/>
      <c r="J513" s="49"/>
      <c r="K513" s="49"/>
      <c r="L513" s="51"/>
      <c r="M513" s="46"/>
      <c r="N513" s="49"/>
      <c r="O513" s="46"/>
      <c r="P513" s="46"/>
      <c r="Q513" s="46"/>
      <c r="R513" s="49"/>
      <c r="S513" s="49"/>
      <c r="T513" s="46"/>
      <c r="U513" s="46"/>
      <c r="V513" s="37"/>
      <c r="W513" s="37"/>
      <c r="X513" s="37"/>
      <c r="Y513" s="37"/>
      <c r="Z513" s="37"/>
    </row>
    <row r="514">
      <c r="A514" s="46"/>
      <c r="B514" s="48"/>
      <c r="C514" s="46"/>
      <c r="D514" s="49"/>
      <c r="E514" s="49"/>
      <c r="F514" s="49"/>
      <c r="G514" s="46"/>
      <c r="H514" s="46"/>
      <c r="I514" s="49"/>
      <c r="J514" s="49"/>
      <c r="K514" s="49"/>
      <c r="L514" s="51"/>
      <c r="M514" s="46"/>
      <c r="N514" s="49"/>
      <c r="O514" s="46"/>
      <c r="P514" s="46"/>
      <c r="Q514" s="46"/>
      <c r="R514" s="49"/>
      <c r="S514" s="49"/>
      <c r="T514" s="46"/>
      <c r="U514" s="46"/>
      <c r="V514" s="37"/>
      <c r="W514" s="37"/>
      <c r="X514" s="37"/>
      <c r="Y514" s="37"/>
      <c r="Z514" s="37"/>
    </row>
    <row r="515">
      <c r="A515" s="46"/>
      <c r="B515" s="48"/>
      <c r="C515" s="46"/>
      <c r="D515" s="49"/>
      <c r="E515" s="49"/>
      <c r="F515" s="49"/>
      <c r="G515" s="46"/>
      <c r="H515" s="46"/>
      <c r="I515" s="49"/>
      <c r="J515" s="49"/>
      <c r="K515" s="49"/>
      <c r="L515" s="51"/>
      <c r="M515" s="46"/>
      <c r="N515" s="49"/>
      <c r="O515" s="46"/>
      <c r="P515" s="46"/>
      <c r="Q515" s="46"/>
      <c r="R515" s="49"/>
      <c r="S515" s="49"/>
      <c r="T515" s="46"/>
      <c r="U515" s="46"/>
      <c r="V515" s="37"/>
      <c r="W515" s="37"/>
      <c r="X515" s="37"/>
      <c r="Y515" s="37"/>
      <c r="Z515" s="37"/>
    </row>
    <row r="516">
      <c r="A516" s="46"/>
      <c r="B516" s="48"/>
      <c r="C516" s="46"/>
      <c r="D516" s="49"/>
      <c r="E516" s="49"/>
      <c r="F516" s="49"/>
      <c r="G516" s="46"/>
      <c r="H516" s="46"/>
      <c r="I516" s="49"/>
      <c r="J516" s="49"/>
      <c r="K516" s="49"/>
      <c r="L516" s="51"/>
      <c r="M516" s="46"/>
      <c r="N516" s="49"/>
      <c r="O516" s="46"/>
      <c r="P516" s="46"/>
      <c r="Q516" s="46"/>
      <c r="R516" s="49"/>
      <c r="S516" s="49"/>
      <c r="T516" s="46"/>
      <c r="U516" s="46"/>
      <c r="V516" s="37"/>
      <c r="W516" s="37"/>
      <c r="X516" s="37"/>
      <c r="Y516" s="37"/>
      <c r="Z516" s="37"/>
    </row>
    <row r="517">
      <c r="A517" s="46"/>
      <c r="B517" s="48"/>
      <c r="C517" s="46"/>
      <c r="D517" s="49"/>
      <c r="E517" s="49"/>
      <c r="F517" s="49"/>
      <c r="G517" s="46"/>
      <c r="H517" s="46"/>
      <c r="I517" s="49"/>
      <c r="J517" s="49"/>
      <c r="K517" s="49"/>
      <c r="L517" s="51"/>
      <c r="M517" s="46"/>
      <c r="N517" s="49"/>
      <c r="O517" s="46"/>
      <c r="P517" s="46"/>
      <c r="Q517" s="46"/>
      <c r="R517" s="49"/>
      <c r="S517" s="49"/>
      <c r="T517" s="46"/>
      <c r="U517" s="46"/>
      <c r="V517" s="37"/>
      <c r="W517" s="37"/>
      <c r="X517" s="37"/>
      <c r="Y517" s="37"/>
      <c r="Z517" s="37"/>
    </row>
    <row r="518">
      <c r="A518" s="46"/>
      <c r="B518" s="48"/>
      <c r="C518" s="46"/>
      <c r="D518" s="49"/>
      <c r="E518" s="49"/>
      <c r="F518" s="49"/>
      <c r="G518" s="46"/>
      <c r="H518" s="46"/>
      <c r="I518" s="49"/>
      <c r="J518" s="49"/>
      <c r="K518" s="49"/>
      <c r="L518" s="51"/>
      <c r="M518" s="46"/>
      <c r="N518" s="49"/>
      <c r="O518" s="46"/>
      <c r="P518" s="46"/>
      <c r="Q518" s="46"/>
      <c r="R518" s="49"/>
      <c r="S518" s="49"/>
      <c r="T518" s="46"/>
      <c r="U518" s="46"/>
      <c r="V518" s="37"/>
      <c r="W518" s="37"/>
      <c r="X518" s="37"/>
      <c r="Y518" s="37"/>
      <c r="Z518" s="37"/>
    </row>
    <row r="519">
      <c r="A519" s="46"/>
      <c r="B519" s="48"/>
      <c r="C519" s="46"/>
      <c r="D519" s="49"/>
      <c r="E519" s="49"/>
      <c r="F519" s="49"/>
      <c r="G519" s="46"/>
      <c r="H519" s="46"/>
      <c r="I519" s="49"/>
      <c r="J519" s="49"/>
      <c r="K519" s="49"/>
      <c r="L519" s="51"/>
      <c r="M519" s="46"/>
      <c r="N519" s="49"/>
      <c r="O519" s="46"/>
      <c r="P519" s="46"/>
      <c r="Q519" s="46"/>
      <c r="R519" s="49"/>
      <c r="S519" s="49"/>
      <c r="T519" s="46"/>
      <c r="U519" s="46"/>
      <c r="V519" s="37"/>
      <c r="W519" s="37"/>
      <c r="X519" s="37"/>
      <c r="Y519" s="37"/>
      <c r="Z519" s="37"/>
    </row>
    <row r="520">
      <c r="A520" s="46"/>
      <c r="B520" s="48"/>
      <c r="C520" s="46"/>
      <c r="D520" s="49"/>
      <c r="E520" s="49"/>
      <c r="F520" s="49"/>
      <c r="G520" s="46"/>
      <c r="H520" s="46"/>
      <c r="I520" s="49"/>
      <c r="J520" s="49"/>
      <c r="K520" s="49"/>
      <c r="L520" s="51"/>
      <c r="M520" s="46"/>
      <c r="N520" s="49"/>
      <c r="O520" s="46"/>
      <c r="P520" s="46"/>
      <c r="Q520" s="46"/>
      <c r="R520" s="49"/>
      <c r="S520" s="49"/>
      <c r="T520" s="46"/>
      <c r="U520" s="46"/>
      <c r="V520" s="37"/>
      <c r="W520" s="37"/>
      <c r="X520" s="37"/>
      <c r="Y520" s="37"/>
      <c r="Z520" s="37"/>
    </row>
    <row r="521">
      <c r="A521" s="46"/>
      <c r="B521" s="48"/>
      <c r="C521" s="46"/>
      <c r="D521" s="49"/>
      <c r="E521" s="49"/>
      <c r="F521" s="49"/>
      <c r="G521" s="46"/>
      <c r="H521" s="46"/>
      <c r="I521" s="49"/>
      <c r="J521" s="49"/>
      <c r="K521" s="49"/>
      <c r="L521" s="51"/>
      <c r="M521" s="46"/>
      <c r="N521" s="49"/>
      <c r="O521" s="46"/>
      <c r="P521" s="46"/>
      <c r="Q521" s="46"/>
      <c r="R521" s="49"/>
      <c r="S521" s="49"/>
      <c r="T521" s="46"/>
      <c r="U521" s="46"/>
      <c r="V521" s="37"/>
      <c r="W521" s="37"/>
      <c r="X521" s="37"/>
      <c r="Y521" s="37"/>
      <c r="Z521" s="37"/>
    </row>
    <row r="522">
      <c r="A522" s="46"/>
      <c r="B522" s="48"/>
      <c r="C522" s="46"/>
      <c r="D522" s="49"/>
      <c r="E522" s="49"/>
      <c r="F522" s="49"/>
      <c r="G522" s="46"/>
      <c r="H522" s="46"/>
      <c r="I522" s="49"/>
      <c r="J522" s="49"/>
      <c r="K522" s="49"/>
      <c r="L522" s="51"/>
      <c r="M522" s="46"/>
      <c r="N522" s="49"/>
      <c r="O522" s="46"/>
      <c r="P522" s="46"/>
      <c r="Q522" s="46"/>
      <c r="R522" s="49"/>
      <c r="S522" s="49"/>
      <c r="T522" s="46"/>
      <c r="U522" s="46"/>
      <c r="V522" s="37"/>
      <c r="W522" s="37"/>
      <c r="X522" s="37"/>
      <c r="Y522" s="37"/>
      <c r="Z522" s="37"/>
    </row>
    <row r="523">
      <c r="A523" s="46"/>
      <c r="B523" s="48"/>
      <c r="C523" s="46"/>
      <c r="D523" s="49"/>
      <c r="E523" s="49"/>
      <c r="F523" s="49"/>
      <c r="G523" s="46"/>
      <c r="H523" s="46"/>
      <c r="I523" s="49"/>
      <c r="J523" s="49"/>
      <c r="K523" s="49"/>
      <c r="L523" s="51"/>
      <c r="M523" s="46"/>
      <c r="N523" s="49"/>
      <c r="O523" s="46"/>
      <c r="P523" s="46"/>
      <c r="Q523" s="46"/>
      <c r="R523" s="49"/>
      <c r="S523" s="49"/>
      <c r="T523" s="46"/>
      <c r="U523" s="46"/>
      <c r="V523" s="37"/>
      <c r="W523" s="37"/>
      <c r="X523" s="37"/>
      <c r="Y523" s="37"/>
      <c r="Z523" s="37"/>
    </row>
    <row r="524">
      <c r="A524" s="46"/>
      <c r="B524" s="48"/>
      <c r="C524" s="46"/>
      <c r="D524" s="49"/>
      <c r="E524" s="49"/>
      <c r="F524" s="49"/>
      <c r="G524" s="46"/>
      <c r="H524" s="46"/>
      <c r="I524" s="49"/>
      <c r="J524" s="49"/>
      <c r="K524" s="49"/>
      <c r="L524" s="51"/>
      <c r="M524" s="46"/>
      <c r="N524" s="49"/>
      <c r="O524" s="46"/>
      <c r="P524" s="46"/>
      <c r="Q524" s="46"/>
      <c r="R524" s="49"/>
      <c r="S524" s="49"/>
      <c r="T524" s="46"/>
      <c r="U524" s="46"/>
      <c r="V524" s="37"/>
      <c r="W524" s="37"/>
      <c r="X524" s="37"/>
      <c r="Y524" s="37"/>
      <c r="Z524" s="37"/>
    </row>
    <row r="525">
      <c r="A525" s="46"/>
      <c r="B525" s="48"/>
      <c r="C525" s="46"/>
      <c r="D525" s="49"/>
      <c r="E525" s="49"/>
      <c r="F525" s="49"/>
      <c r="G525" s="46"/>
      <c r="H525" s="46"/>
      <c r="I525" s="49"/>
      <c r="J525" s="49"/>
      <c r="K525" s="49"/>
      <c r="L525" s="51"/>
      <c r="M525" s="46"/>
      <c r="N525" s="49"/>
      <c r="O525" s="46"/>
      <c r="P525" s="46"/>
      <c r="Q525" s="46"/>
      <c r="R525" s="49"/>
      <c r="S525" s="49"/>
      <c r="T525" s="46"/>
      <c r="U525" s="46"/>
      <c r="V525" s="37"/>
      <c r="W525" s="37"/>
      <c r="X525" s="37"/>
      <c r="Y525" s="37"/>
      <c r="Z525" s="37"/>
    </row>
    <row r="526">
      <c r="A526" s="46"/>
      <c r="B526" s="48"/>
      <c r="C526" s="46"/>
      <c r="D526" s="49"/>
      <c r="E526" s="49"/>
      <c r="F526" s="49"/>
      <c r="G526" s="46"/>
      <c r="H526" s="46"/>
      <c r="I526" s="49"/>
      <c r="J526" s="49"/>
      <c r="K526" s="49"/>
      <c r="L526" s="51"/>
      <c r="M526" s="46"/>
      <c r="N526" s="49"/>
      <c r="O526" s="46"/>
      <c r="P526" s="46"/>
      <c r="Q526" s="46"/>
      <c r="R526" s="49"/>
      <c r="S526" s="49"/>
      <c r="T526" s="46"/>
      <c r="U526" s="46"/>
      <c r="V526" s="37"/>
      <c r="W526" s="37"/>
      <c r="X526" s="37"/>
      <c r="Y526" s="37"/>
      <c r="Z526" s="37"/>
    </row>
    <row r="527">
      <c r="A527" s="46"/>
      <c r="B527" s="48"/>
      <c r="C527" s="46"/>
      <c r="D527" s="49"/>
      <c r="E527" s="49"/>
      <c r="F527" s="49"/>
      <c r="G527" s="46"/>
      <c r="H527" s="46"/>
      <c r="I527" s="49"/>
      <c r="J527" s="49"/>
      <c r="K527" s="49"/>
      <c r="L527" s="51"/>
      <c r="M527" s="46"/>
      <c r="N527" s="49"/>
      <c r="O527" s="46"/>
      <c r="P527" s="46"/>
      <c r="Q527" s="46"/>
      <c r="R527" s="49"/>
      <c r="S527" s="49"/>
      <c r="T527" s="46"/>
      <c r="U527" s="46"/>
      <c r="V527" s="37"/>
      <c r="W527" s="37"/>
      <c r="X527" s="37"/>
      <c r="Y527" s="37"/>
      <c r="Z527" s="37"/>
    </row>
    <row r="528">
      <c r="A528" s="46"/>
      <c r="B528" s="48"/>
      <c r="C528" s="46"/>
      <c r="D528" s="49"/>
      <c r="E528" s="49"/>
      <c r="F528" s="49"/>
      <c r="G528" s="46"/>
      <c r="H528" s="46"/>
      <c r="I528" s="49"/>
      <c r="J528" s="49"/>
      <c r="K528" s="49"/>
      <c r="L528" s="51"/>
      <c r="M528" s="46"/>
      <c r="N528" s="49"/>
      <c r="O528" s="46"/>
      <c r="P528" s="46"/>
      <c r="Q528" s="46"/>
      <c r="R528" s="49"/>
      <c r="S528" s="49"/>
      <c r="T528" s="46"/>
      <c r="U528" s="46"/>
      <c r="V528" s="37"/>
      <c r="W528" s="37"/>
      <c r="X528" s="37"/>
      <c r="Y528" s="37"/>
      <c r="Z528" s="37"/>
    </row>
    <row r="529">
      <c r="A529" s="46"/>
      <c r="B529" s="48"/>
      <c r="C529" s="46"/>
      <c r="D529" s="49"/>
      <c r="E529" s="49"/>
      <c r="F529" s="49"/>
      <c r="G529" s="46"/>
      <c r="H529" s="46"/>
      <c r="I529" s="49"/>
      <c r="J529" s="49"/>
      <c r="K529" s="49"/>
      <c r="L529" s="51"/>
      <c r="M529" s="46"/>
      <c r="N529" s="49"/>
      <c r="O529" s="46"/>
      <c r="P529" s="46"/>
      <c r="Q529" s="46"/>
      <c r="R529" s="49"/>
      <c r="S529" s="49"/>
      <c r="T529" s="46"/>
      <c r="U529" s="46"/>
      <c r="V529" s="37"/>
      <c r="W529" s="37"/>
      <c r="X529" s="37"/>
      <c r="Y529" s="37"/>
      <c r="Z529" s="37"/>
    </row>
    <row r="530">
      <c r="A530" s="46"/>
      <c r="B530" s="48"/>
      <c r="C530" s="46"/>
      <c r="D530" s="49"/>
      <c r="E530" s="49"/>
      <c r="F530" s="49"/>
      <c r="G530" s="46"/>
      <c r="H530" s="46"/>
      <c r="I530" s="49"/>
      <c r="J530" s="49"/>
      <c r="K530" s="49"/>
      <c r="L530" s="51"/>
      <c r="M530" s="46"/>
      <c r="N530" s="49"/>
      <c r="O530" s="46"/>
      <c r="P530" s="46"/>
      <c r="Q530" s="46"/>
      <c r="R530" s="49"/>
      <c r="S530" s="49"/>
      <c r="T530" s="46"/>
      <c r="U530" s="46"/>
      <c r="V530" s="37"/>
      <c r="W530" s="37"/>
      <c r="X530" s="37"/>
      <c r="Y530" s="37"/>
      <c r="Z530" s="37"/>
    </row>
    <row r="531">
      <c r="A531" s="46"/>
      <c r="B531" s="48"/>
      <c r="C531" s="46"/>
      <c r="D531" s="49"/>
      <c r="E531" s="49"/>
      <c r="F531" s="49"/>
      <c r="G531" s="46"/>
      <c r="H531" s="46"/>
      <c r="I531" s="49"/>
      <c r="J531" s="49"/>
      <c r="K531" s="49"/>
      <c r="L531" s="51"/>
      <c r="M531" s="46"/>
      <c r="N531" s="49"/>
      <c r="O531" s="46"/>
      <c r="P531" s="46"/>
      <c r="Q531" s="46"/>
      <c r="R531" s="49"/>
      <c r="S531" s="49"/>
      <c r="T531" s="46"/>
      <c r="U531" s="46"/>
      <c r="V531" s="37"/>
      <c r="W531" s="37"/>
      <c r="X531" s="37"/>
      <c r="Y531" s="37"/>
      <c r="Z531" s="37"/>
    </row>
    <row r="532">
      <c r="A532" s="46"/>
      <c r="B532" s="48"/>
      <c r="C532" s="46"/>
      <c r="D532" s="49"/>
      <c r="E532" s="49"/>
      <c r="F532" s="49"/>
      <c r="G532" s="46"/>
      <c r="H532" s="46"/>
      <c r="I532" s="49"/>
      <c r="J532" s="49"/>
      <c r="K532" s="49"/>
      <c r="L532" s="51"/>
      <c r="M532" s="46"/>
      <c r="N532" s="49"/>
      <c r="O532" s="46"/>
      <c r="P532" s="46"/>
      <c r="Q532" s="46"/>
      <c r="R532" s="49"/>
      <c r="S532" s="49"/>
      <c r="T532" s="46"/>
      <c r="U532" s="46"/>
      <c r="V532" s="37"/>
      <c r="W532" s="37"/>
      <c r="X532" s="37"/>
      <c r="Y532" s="37"/>
      <c r="Z532" s="37"/>
    </row>
    <row r="533">
      <c r="A533" s="46"/>
      <c r="B533" s="48"/>
      <c r="C533" s="46"/>
      <c r="D533" s="49"/>
      <c r="E533" s="49"/>
      <c r="F533" s="49"/>
      <c r="G533" s="46"/>
      <c r="H533" s="46"/>
      <c r="I533" s="49"/>
      <c r="J533" s="49"/>
      <c r="K533" s="49"/>
      <c r="L533" s="51"/>
      <c r="M533" s="46"/>
      <c r="N533" s="49"/>
      <c r="O533" s="46"/>
      <c r="P533" s="46"/>
      <c r="Q533" s="46"/>
      <c r="R533" s="49"/>
      <c r="S533" s="49"/>
      <c r="T533" s="46"/>
      <c r="U533" s="46"/>
      <c r="V533" s="37"/>
      <c r="W533" s="37"/>
      <c r="X533" s="37"/>
      <c r="Y533" s="37"/>
      <c r="Z533" s="37"/>
    </row>
    <row r="534">
      <c r="A534" s="46"/>
      <c r="B534" s="48"/>
      <c r="C534" s="46"/>
      <c r="D534" s="49"/>
      <c r="E534" s="49"/>
      <c r="F534" s="49"/>
      <c r="G534" s="46"/>
      <c r="H534" s="46"/>
      <c r="I534" s="49"/>
      <c r="J534" s="49"/>
      <c r="K534" s="49"/>
      <c r="L534" s="51"/>
      <c r="M534" s="46"/>
      <c r="N534" s="49"/>
      <c r="O534" s="46"/>
      <c r="P534" s="46"/>
      <c r="Q534" s="46"/>
      <c r="R534" s="49"/>
      <c r="S534" s="49"/>
      <c r="T534" s="46"/>
      <c r="U534" s="46"/>
      <c r="V534" s="37"/>
      <c r="W534" s="37"/>
      <c r="X534" s="37"/>
      <c r="Y534" s="37"/>
      <c r="Z534" s="37"/>
    </row>
    <row r="535">
      <c r="A535" s="46"/>
      <c r="B535" s="48"/>
      <c r="C535" s="46"/>
      <c r="D535" s="49"/>
      <c r="E535" s="49"/>
      <c r="F535" s="49"/>
      <c r="G535" s="46"/>
      <c r="H535" s="46"/>
      <c r="I535" s="49"/>
      <c r="J535" s="49"/>
      <c r="K535" s="49"/>
      <c r="L535" s="51"/>
      <c r="M535" s="46"/>
      <c r="N535" s="49"/>
      <c r="O535" s="46"/>
      <c r="P535" s="46"/>
      <c r="Q535" s="46"/>
      <c r="R535" s="49"/>
      <c r="S535" s="49"/>
      <c r="T535" s="46"/>
      <c r="U535" s="46"/>
      <c r="V535" s="37"/>
      <c r="W535" s="37"/>
      <c r="X535" s="37"/>
      <c r="Y535" s="37"/>
      <c r="Z535" s="37"/>
    </row>
    <row r="536">
      <c r="A536" s="46"/>
      <c r="B536" s="48"/>
      <c r="C536" s="46"/>
      <c r="D536" s="49"/>
      <c r="E536" s="49"/>
      <c r="F536" s="49"/>
      <c r="G536" s="46"/>
      <c r="H536" s="46"/>
      <c r="I536" s="49"/>
      <c r="J536" s="49"/>
      <c r="K536" s="49"/>
      <c r="L536" s="51"/>
      <c r="M536" s="46"/>
      <c r="N536" s="49"/>
      <c r="O536" s="46"/>
      <c r="P536" s="46"/>
      <c r="Q536" s="46"/>
      <c r="R536" s="49"/>
      <c r="S536" s="49"/>
      <c r="T536" s="46"/>
      <c r="U536" s="46"/>
      <c r="V536" s="37"/>
      <c r="W536" s="37"/>
      <c r="X536" s="37"/>
      <c r="Y536" s="37"/>
      <c r="Z536" s="37"/>
    </row>
    <row r="537">
      <c r="A537" s="46"/>
      <c r="B537" s="48"/>
      <c r="C537" s="46"/>
      <c r="D537" s="49"/>
      <c r="E537" s="49"/>
      <c r="F537" s="49"/>
      <c r="G537" s="46"/>
      <c r="H537" s="46"/>
      <c r="I537" s="49"/>
      <c r="J537" s="49"/>
      <c r="K537" s="49"/>
      <c r="L537" s="51"/>
      <c r="M537" s="46"/>
      <c r="N537" s="49"/>
      <c r="O537" s="46"/>
      <c r="P537" s="46"/>
      <c r="Q537" s="46"/>
      <c r="R537" s="49"/>
      <c r="S537" s="49"/>
      <c r="T537" s="46"/>
      <c r="U537" s="46"/>
      <c r="V537" s="37"/>
      <c r="W537" s="37"/>
      <c r="X537" s="37"/>
      <c r="Y537" s="37"/>
      <c r="Z537" s="37"/>
    </row>
    <row r="538">
      <c r="A538" s="46"/>
      <c r="B538" s="48"/>
      <c r="C538" s="46"/>
      <c r="D538" s="49"/>
      <c r="E538" s="49"/>
      <c r="F538" s="49"/>
      <c r="G538" s="46"/>
      <c r="H538" s="46"/>
      <c r="I538" s="49"/>
      <c r="J538" s="49"/>
      <c r="K538" s="49"/>
      <c r="L538" s="51"/>
      <c r="M538" s="46"/>
      <c r="N538" s="49"/>
      <c r="O538" s="46"/>
      <c r="P538" s="46"/>
      <c r="Q538" s="46"/>
      <c r="R538" s="49"/>
      <c r="S538" s="49"/>
      <c r="T538" s="46"/>
      <c r="U538" s="46"/>
      <c r="V538" s="37"/>
      <c r="W538" s="37"/>
      <c r="X538" s="37"/>
      <c r="Y538" s="37"/>
      <c r="Z538" s="37"/>
    </row>
    <row r="539">
      <c r="A539" s="46"/>
      <c r="B539" s="48"/>
      <c r="C539" s="46"/>
      <c r="D539" s="49"/>
      <c r="E539" s="49"/>
      <c r="F539" s="49"/>
      <c r="G539" s="46"/>
      <c r="H539" s="46"/>
      <c r="I539" s="49"/>
      <c r="J539" s="49"/>
      <c r="K539" s="49"/>
      <c r="L539" s="51"/>
      <c r="M539" s="46"/>
      <c r="N539" s="49"/>
      <c r="O539" s="46"/>
      <c r="P539" s="46"/>
      <c r="Q539" s="46"/>
      <c r="R539" s="49"/>
      <c r="S539" s="49"/>
      <c r="T539" s="46"/>
      <c r="U539" s="46"/>
      <c r="V539" s="37"/>
      <c r="W539" s="37"/>
      <c r="X539" s="37"/>
      <c r="Y539" s="37"/>
      <c r="Z539" s="37"/>
    </row>
    <row r="540">
      <c r="A540" s="46"/>
      <c r="B540" s="48"/>
      <c r="C540" s="46"/>
      <c r="D540" s="49"/>
      <c r="E540" s="49"/>
      <c r="F540" s="49"/>
      <c r="G540" s="46"/>
      <c r="H540" s="46"/>
      <c r="I540" s="49"/>
      <c r="J540" s="49"/>
      <c r="K540" s="49"/>
      <c r="L540" s="51"/>
      <c r="M540" s="46"/>
      <c r="N540" s="49"/>
      <c r="O540" s="46"/>
      <c r="P540" s="46"/>
      <c r="Q540" s="46"/>
      <c r="R540" s="49"/>
      <c r="S540" s="49"/>
      <c r="T540" s="46"/>
      <c r="U540" s="46"/>
      <c r="V540" s="37"/>
      <c r="W540" s="37"/>
      <c r="X540" s="37"/>
      <c r="Y540" s="37"/>
      <c r="Z540" s="37"/>
    </row>
    <row r="541">
      <c r="A541" s="46"/>
      <c r="B541" s="48"/>
      <c r="C541" s="46"/>
      <c r="D541" s="49"/>
      <c r="E541" s="49"/>
      <c r="F541" s="49"/>
      <c r="G541" s="46"/>
      <c r="H541" s="46"/>
      <c r="I541" s="49"/>
      <c r="J541" s="49"/>
      <c r="K541" s="49"/>
      <c r="L541" s="51"/>
      <c r="M541" s="46"/>
      <c r="N541" s="49"/>
      <c r="O541" s="46"/>
      <c r="P541" s="46"/>
      <c r="Q541" s="46"/>
      <c r="R541" s="49"/>
      <c r="S541" s="49"/>
      <c r="T541" s="46"/>
      <c r="U541" s="46"/>
      <c r="V541" s="37"/>
      <c r="W541" s="37"/>
      <c r="X541" s="37"/>
      <c r="Y541" s="37"/>
      <c r="Z541" s="37"/>
    </row>
    <row r="542">
      <c r="A542" s="46"/>
      <c r="B542" s="48"/>
      <c r="C542" s="46"/>
      <c r="D542" s="49"/>
      <c r="E542" s="49"/>
      <c r="F542" s="49"/>
      <c r="G542" s="46"/>
      <c r="H542" s="46"/>
      <c r="I542" s="49"/>
      <c r="J542" s="49"/>
      <c r="K542" s="49"/>
      <c r="L542" s="51"/>
      <c r="M542" s="46"/>
      <c r="N542" s="49"/>
      <c r="O542" s="46"/>
      <c r="P542" s="46"/>
      <c r="Q542" s="46"/>
      <c r="R542" s="49"/>
      <c r="S542" s="49"/>
      <c r="T542" s="46"/>
      <c r="U542" s="46"/>
      <c r="V542" s="37"/>
      <c r="W542" s="37"/>
      <c r="X542" s="37"/>
      <c r="Y542" s="37"/>
      <c r="Z542" s="37"/>
    </row>
    <row r="543">
      <c r="A543" s="46"/>
      <c r="B543" s="48"/>
      <c r="C543" s="46"/>
      <c r="D543" s="49"/>
      <c r="E543" s="49"/>
      <c r="F543" s="49"/>
      <c r="G543" s="46"/>
      <c r="H543" s="46"/>
      <c r="I543" s="49"/>
      <c r="J543" s="49"/>
      <c r="K543" s="49"/>
      <c r="L543" s="51"/>
      <c r="M543" s="46"/>
      <c r="N543" s="49"/>
      <c r="O543" s="46"/>
      <c r="P543" s="46"/>
      <c r="Q543" s="46"/>
      <c r="R543" s="49"/>
      <c r="S543" s="49"/>
      <c r="T543" s="46"/>
      <c r="U543" s="46"/>
      <c r="V543" s="37"/>
      <c r="W543" s="37"/>
      <c r="X543" s="37"/>
      <c r="Y543" s="37"/>
      <c r="Z543" s="37"/>
    </row>
    <row r="544">
      <c r="A544" s="46"/>
      <c r="B544" s="48"/>
      <c r="C544" s="46"/>
      <c r="D544" s="49"/>
      <c r="E544" s="49"/>
      <c r="F544" s="49"/>
      <c r="G544" s="46"/>
      <c r="H544" s="46"/>
      <c r="I544" s="49"/>
      <c r="J544" s="49"/>
      <c r="K544" s="49"/>
      <c r="L544" s="51"/>
      <c r="M544" s="46"/>
      <c r="N544" s="49"/>
      <c r="O544" s="46"/>
      <c r="P544" s="46"/>
      <c r="Q544" s="46"/>
      <c r="R544" s="49"/>
      <c r="S544" s="49"/>
      <c r="T544" s="46"/>
      <c r="U544" s="46"/>
      <c r="V544" s="37"/>
      <c r="W544" s="37"/>
      <c r="X544" s="37"/>
      <c r="Y544" s="37"/>
      <c r="Z544" s="37"/>
    </row>
    <row r="545">
      <c r="A545" s="46"/>
      <c r="B545" s="48"/>
      <c r="C545" s="46"/>
      <c r="D545" s="49"/>
      <c r="E545" s="49"/>
      <c r="F545" s="49"/>
      <c r="G545" s="46"/>
      <c r="H545" s="46"/>
      <c r="I545" s="49"/>
      <c r="J545" s="49"/>
      <c r="K545" s="49"/>
      <c r="L545" s="51"/>
      <c r="M545" s="46"/>
      <c r="N545" s="49"/>
      <c r="O545" s="46"/>
      <c r="P545" s="46"/>
      <c r="Q545" s="46"/>
      <c r="R545" s="49"/>
      <c r="S545" s="49"/>
      <c r="T545" s="46"/>
      <c r="U545" s="46"/>
      <c r="V545" s="37"/>
      <c r="W545" s="37"/>
      <c r="X545" s="37"/>
      <c r="Y545" s="37"/>
      <c r="Z545" s="37"/>
    </row>
    <row r="546">
      <c r="A546" s="46"/>
      <c r="B546" s="48"/>
      <c r="C546" s="46"/>
      <c r="D546" s="49"/>
      <c r="E546" s="49"/>
      <c r="F546" s="49"/>
      <c r="G546" s="46"/>
      <c r="H546" s="46"/>
      <c r="I546" s="49"/>
      <c r="J546" s="49"/>
      <c r="K546" s="49"/>
      <c r="L546" s="51"/>
      <c r="M546" s="46"/>
      <c r="N546" s="49"/>
      <c r="O546" s="46"/>
      <c r="P546" s="46"/>
      <c r="Q546" s="46"/>
      <c r="R546" s="49"/>
      <c r="S546" s="49"/>
      <c r="T546" s="46"/>
      <c r="U546" s="46"/>
      <c r="V546" s="37"/>
      <c r="W546" s="37"/>
      <c r="X546" s="37"/>
      <c r="Y546" s="37"/>
      <c r="Z546" s="37"/>
    </row>
    <row r="547">
      <c r="A547" s="46"/>
      <c r="B547" s="48"/>
      <c r="C547" s="46"/>
      <c r="D547" s="49"/>
      <c r="E547" s="49"/>
      <c r="F547" s="49"/>
      <c r="G547" s="46"/>
      <c r="H547" s="46"/>
      <c r="I547" s="49"/>
      <c r="J547" s="49"/>
      <c r="K547" s="49"/>
      <c r="L547" s="51"/>
      <c r="M547" s="46"/>
      <c r="N547" s="49"/>
      <c r="O547" s="46"/>
      <c r="P547" s="46"/>
      <c r="Q547" s="46"/>
      <c r="R547" s="49"/>
      <c r="S547" s="49"/>
      <c r="T547" s="46"/>
      <c r="U547" s="46"/>
      <c r="V547" s="37"/>
      <c r="W547" s="37"/>
      <c r="X547" s="37"/>
      <c r="Y547" s="37"/>
      <c r="Z547" s="37"/>
    </row>
    <row r="548">
      <c r="A548" s="46"/>
      <c r="B548" s="48"/>
      <c r="C548" s="46"/>
      <c r="D548" s="49"/>
      <c r="E548" s="49"/>
      <c r="F548" s="49"/>
      <c r="G548" s="46"/>
      <c r="H548" s="46"/>
      <c r="I548" s="49"/>
      <c r="J548" s="49"/>
      <c r="K548" s="49"/>
      <c r="L548" s="51"/>
      <c r="M548" s="46"/>
      <c r="N548" s="49"/>
      <c r="O548" s="46"/>
      <c r="P548" s="46"/>
      <c r="Q548" s="46"/>
      <c r="R548" s="49"/>
      <c r="S548" s="49"/>
      <c r="T548" s="46"/>
      <c r="U548" s="46"/>
      <c r="V548" s="37"/>
      <c r="W548" s="37"/>
      <c r="X548" s="37"/>
      <c r="Y548" s="37"/>
      <c r="Z548" s="37"/>
    </row>
    <row r="549">
      <c r="A549" s="46"/>
      <c r="B549" s="48"/>
      <c r="C549" s="46"/>
      <c r="D549" s="49"/>
      <c r="E549" s="49"/>
      <c r="F549" s="49"/>
      <c r="G549" s="46"/>
      <c r="H549" s="46"/>
      <c r="I549" s="49"/>
      <c r="J549" s="49"/>
      <c r="K549" s="49"/>
      <c r="L549" s="51"/>
      <c r="M549" s="46"/>
      <c r="N549" s="49"/>
      <c r="O549" s="46"/>
      <c r="P549" s="46"/>
      <c r="Q549" s="46"/>
      <c r="R549" s="49"/>
      <c r="S549" s="49"/>
      <c r="T549" s="46"/>
      <c r="U549" s="46"/>
      <c r="V549" s="37"/>
      <c r="W549" s="37"/>
      <c r="X549" s="37"/>
      <c r="Y549" s="37"/>
      <c r="Z549" s="37"/>
    </row>
    <row r="550">
      <c r="A550" s="46"/>
      <c r="B550" s="48"/>
      <c r="C550" s="46"/>
      <c r="D550" s="49"/>
      <c r="E550" s="49"/>
      <c r="F550" s="49"/>
      <c r="G550" s="46"/>
      <c r="H550" s="46"/>
      <c r="I550" s="49"/>
      <c r="J550" s="49"/>
      <c r="K550" s="49"/>
      <c r="L550" s="51"/>
      <c r="M550" s="46"/>
      <c r="N550" s="49"/>
      <c r="O550" s="46"/>
      <c r="P550" s="46"/>
      <c r="Q550" s="46"/>
      <c r="R550" s="49"/>
      <c r="S550" s="49"/>
      <c r="T550" s="46"/>
      <c r="U550" s="46"/>
      <c r="V550" s="37"/>
      <c r="W550" s="37"/>
      <c r="X550" s="37"/>
      <c r="Y550" s="37"/>
      <c r="Z550" s="37"/>
    </row>
    <row r="551">
      <c r="A551" s="46"/>
      <c r="B551" s="48"/>
      <c r="C551" s="46"/>
      <c r="D551" s="49"/>
      <c r="E551" s="49"/>
      <c r="F551" s="49"/>
      <c r="G551" s="46"/>
      <c r="H551" s="46"/>
      <c r="I551" s="49"/>
      <c r="J551" s="49"/>
      <c r="K551" s="49"/>
      <c r="L551" s="51"/>
      <c r="M551" s="46"/>
      <c r="N551" s="49"/>
      <c r="O551" s="46"/>
      <c r="P551" s="46"/>
      <c r="Q551" s="46"/>
      <c r="R551" s="49"/>
      <c r="S551" s="49"/>
      <c r="T551" s="46"/>
      <c r="U551" s="46"/>
      <c r="V551" s="37"/>
      <c r="W551" s="37"/>
      <c r="X551" s="37"/>
      <c r="Y551" s="37"/>
      <c r="Z551" s="37"/>
    </row>
    <row r="552">
      <c r="A552" s="46"/>
      <c r="B552" s="48"/>
      <c r="C552" s="46"/>
      <c r="D552" s="49"/>
      <c r="E552" s="49"/>
      <c r="F552" s="49"/>
      <c r="G552" s="46"/>
      <c r="H552" s="46"/>
      <c r="I552" s="49"/>
      <c r="J552" s="49"/>
      <c r="K552" s="49"/>
      <c r="L552" s="51"/>
      <c r="M552" s="46"/>
      <c r="N552" s="49"/>
      <c r="O552" s="46"/>
      <c r="P552" s="46"/>
      <c r="Q552" s="46"/>
      <c r="R552" s="49"/>
      <c r="S552" s="49"/>
      <c r="T552" s="46"/>
      <c r="U552" s="46"/>
      <c r="V552" s="37"/>
      <c r="W552" s="37"/>
      <c r="X552" s="37"/>
      <c r="Y552" s="37"/>
      <c r="Z552" s="37"/>
    </row>
    <row r="553">
      <c r="A553" s="46"/>
      <c r="B553" s="48"/>
      <c r="C553" s="46"/>
      <c r="D553" s="49"/>
      <c r="E553" s="49"/>
      <c r="F553" s="49"/>
      <c r="G553" s="46"/>
      <c r="H553" s="46"/>
      <c r="I553" s="49"/>
      <c r="J553" s="49"/>
      <c r="K553" s="49"/>
      <c r="L553" s="51"/>
      <c r="M553" s="46"/>
      <c r="N553" s="49"/>
      <c r="O553" s="46"/>
      <c r="P553" s="46"/>
      <c r="Q553" s="46"/>
      <c r="R553" s="49"/>
      <c r="S553" s="49"/>
      <c r="T553" s="46"/>
      <c r="U553" s="46"/>
      <c r="V553" s="37"/>
      <c r="W553" s="37"/>
      <c r="X553" s="37"/>
      <c r="Y553" s="37"/>
      <c r="Z553" s="37"/>
    </row>
    <row r="554">
      <c r="A554" s="46"/>
      <c r="B554" s="48"/>
      <c r="C554" s="46"/>
      <c r="D554" s="49"/>
      <c r="E554" s="49"/>
      <c r="F554" s="49"/>
      <c r="G554" s="46"/>
      <c r="H554" s="46"/>
      <c r="I554" s="49"/>
      <c r="J554" s="49"/>
      <c r="K554" s="49"/>
      <c r="L554" s="51"/>
      <c r="M554" s="46"/>
      <c r="N554" s="49"/>
      <c r="O554" s="46"/>
      <c r="P554" s="46"/>
      <c r="Q554" s="46"/>
      <c r="R554" s="49"/>
      <c r="S554" s="49"/>
      <c r="T554" s="46"/>
      <c r="U554" s="46"/>
      <c r="V554" s="37"/>
      <c r="W554" s="37"/>
      <c r="X554" s="37"/>
      <c r="Y554" s="37"/>
      <c r="Z554" s="37"/>
    </row>
    <row r="555">
      <c r="A555" s="46"/>
      <c r="B555" s="48"/>
      <c r="C555" s="46"/>
      <c r="D555" s="49"/>
      <c r="E555" s="49"/>
      <c r="F555" s="49"/>
      <c r="G555" s="46"/>
      <c r="H555" s="46"/>
      <c r="I555" s="49"/>
      <c r="J555" s="49"/>
      <c r="K555" s="49"/>
      <c r="L555" s="51"/>
      <c r="M555" s="46"/>
      <c r="N555" s="49"/>
      <c r="O555" s="46"/>
      <c r="P555" s="46"/>
      <c r="Q555" s="46"/>
      <c r="R555" s="49"/>
      <c r="S555" s="49"/>
      <c r="T555" s="46"/>
      <c r="U555" s="46"/>
      <c r="V555" s="37"/>
      <c r="W555" s="37"/>
      <c r="X555" s="37"/>
      <c r="Y555" s="37"/>
      <c r="Z555" s="37"/>
    </row>
    <row r="556">
      <c r="A556" s="46"/>
      <c r="B556" s="48"/>
      <c r="C556" s="46"/>
      <c r="D556" s="49"/>
      <c r="E556" s="49"/>
      <c r="F556" s="49"/>
      <c r="G556" s="46"/>
      <c r="H556" s="46"/>
      <c r="I556" s="49"/>
      <c r="J556" s="49"/>
      <c r="K556" s="49"/>
      <c r="L556" s="51"/>
      <c r="M556" s="46"/>
      <c r="N556" s="49"/>
      <c r="O556" s="46"/>
      <c r="P556" s="46"/>
      <c r="Q556" s="46"/>
      <c r="R556" s="49"/>
      <c r="S556" s="49"/>
      <c r="T556" s="46"/>
      <c r="U556" s="46"/>
      <c r="V556" s="37"/>
      <c r="W556" s="37"/>
      <c r="X556" s="37"/>
      <c r="Y556" s="37"/>
      <c r="Z556" s="37"/>
    </row>
    <row r="557">
      <c r="A557" s="46"/>
      <c r="B557" s="48"/>
      <c r="C557" s="46"/>
      <c r="D557" s="49"/>
      <c r="E557" s="49"/>
      <c r="F557" s="49"/>
      <c r="G557" s="46"/>
      <c r="H557" s="46"/>
      <c r="I557" s="49"/>
      <c r="J557" s="49"/>
      <c r="K557" s="49"/>
      <c r="L557" s="51"/>
      <c r="M557" s="46"/>
      <c r="N557" s="49"/>
      <c r="O557" s="46"/>
      <c r="P557" s="46"/>
      <c r="Q557" s="46"/>
      <c r="R557" s="49"/>
      <c r="S557" s="49"/>
      <c r="T557" s="46"/>
      <c r="U557" s="46"/>
      <c r="V557" s="37"/>
      <c r="W557" s="37"/>
      <c r="X557" s="37"/>
      <c r="Y557" s="37"/>
      <c r="Z557" s="37"/>
    </row>
    <row r="558">
      <c r="A558" s="46"/>
      <c r="B558" s="48"/>
      <c r="C558" s="46"/>
      <c r="D558" s="49"/>
      <c r="E558" s="49"/>
      <c r="F558" s="49"/>
      <c r="G558" s="46"/>
      <c r="H558" s="46"/>
      <c r="I558" s="49"/>
      <c r="J558" s="49"/>
      <c r="K558" s="49"/>
      <c r="L558" s="51"/>
      <c r="M558" s="46"/>
      <c r="N558" s="49"/>
      <c r="O558" s="46"/>
      <c r="P558" s="46"/>
      <c r="Q558" s="46"/>
      <c r="R558" s="49"/>
      <c r="S558" s="49"/>
      <c r="T558" s="46"/>
      <c r="U558" s="46"/>
      <c r="V558" s="37"/>
      <c r="W558" s="37"/>
      <c r="X558" s="37"/>
      <c r="Y558" s="37"/>
      <c r="Z558" s="37"/>
    </row>
    <row r="559">
      <c r="A559" s="46"/>
      <c r="B559" s="48"/>
      <c r="C559" s="46"/>
      <c r="D559" s="49"/>
      <c r="E559" s="49"/>
      <c r="F559" s="49"/>
      <c r="G559" s="46"/>
      <c r="H559" s="46"/>
      <c r="I559" s="49"/>
      <c r="J559" s="49"/>
      <c r="K559" s="49"/>
      <c r="L559" s="51"/>
      <c r="M559" s="46"/>
      <c r="N559" s="49"/>
      <c r="O559" s="46"/>
      <c r="P559" s="46"/>
      <c r="Q559" s="46"/>
      <c r="R559" s="49"/>
      <c r="S559" s="49"/>
      <c r="T559" s="46"/>
      <c r="U559" s="46"/>
      <c r="V559" s="37"/>
      <c r="W559" s="37"/>
      <c r="X559" s="37"/>
      <c r="Y559" s="37"/>
      <c r="Z559" s="37"/>
    </row>
    <row r="560">
      <c r="A560" s="46"/>
      <c r="B560" s="48"/>
      <c r="C560" s="46"/>
      <c r="D560" s="49"/>
      <c r="E560" s="49"/>
      <c r="F560" s="49"/>
      <c r="G560" s="46"/>
      <c r="H560" s="46"/>
      <c r="I560" s="49"/>
      <c r="J560" s="49"/>
      <c r="K560" s="49"/>
      <c r="L560" s="51"/>
      <c r="M560" s="46"/>
      <c r="N560" s="49"/>
      <c r="O560" s="46"/>
      <c r="P560" s="46"/>
      <c r="Q560" s="46"/>
      <c r="R560" s="49"/>
      <c r="S560" s="49"/>
      <c r="T560" s="46"/>
      <c r="U560" s="46"/>
      <c r="V560" s="37"/>
      <c r="W560" s="37"/>
      <c r="X560" s="37"/>
      <c r="Y560" s="37"/>
      <c r="Z560" s="37"/>
    </row>
    <row r="561">
      <c r="A561" s="46"/>
      <c r="B561" s="48"/>
      <c r="C561" s="46"/>
      <c r="D561" s="49"/>
      <c r="E561" s="49"/>
      <c r="F561" s="49"/>
      <c r="G561" s="46"/>
      <c r="H561" s="46"/>
      <c r="I561" s="49"/>
      <c r="J561" s="49"/>
      <c r="K561" s="49"/>
      <c r="L561" s="51"/>
      <c r="M561" s="46"/>
      <c r="N561" s="49"/>
      <c r="O561" s="46"/>
      <c r="P561" s="46"/>
      <c r="Q561" s="46"/>
      <c r="R561" s="49"/>
      <c r="S561" s="49"/>
      <c r="T561" s="46"/>
      <c r="U561" s="46"/>
      <c r="V561" s="37"/>
      <c r="W561" s="37"/>
      <c r="X561" s="37"/>
      <c r="Y561" s="37"/>
      <c r="Z561" s="37"/>
    </row>
    <row r="562">
      <c r="A562" s="46"/>
      <c r="B562" s="48"/>
      <c r="C562" s="46"/>
      <c r="D562" s="49"/>
      <c r="E562" s="49"/>
      <c r="F562" s="49"/>
      <c r="G562" s="46"/>
      <c r="H562" s="46"/>
      <c r="I562" s="49"/>
      <c r="J562" s="49"/>
      <c r="K562" s="49"/>
      <c r="L562" s="51"/>
      <c r="M562" s="46"/>
      <c r="N562" s="49"/>
      <c r="O562" s="46"/>
      <c r="P562" s="46"/>
      <c r="Q562" s="46"/>
      <c r="R562" s="49"/>
      <c r="S562" s="49"/>
      <c r="T562" s="46"/>
      <c r="U562" s="46"/>
      <c r="V562" s="37"/>
      <c r="W562" s="37"/>
      <c r="X562" s="37"/>
      <c r="Y562" s="37"/>
      <c r="Z562" s="37"/>
    </row>
    <row r="563">
      <c r="A563" s="46"/>
      <c r="B563" s="48"/>
      <c r="C563" s="46"/>
      <c r="D563" s="49"/>
      <c r="E563" s="49"/>
      <c r="F563" s="49"/>
      <c r="G563" s="46"/>
      <c r="H563" s="46"/>
      <c r="I563" s="49"/>
      <c r="J563" s="49"/>
      <c r="K563" s="49"/>
      <c r="L563" s="51"/>
      <c r="M563" s="46"/>
      <c r="N563" s="49"/>
      <c r="O563" s="46"/>
      <c r="P563" s="46"/>
      <c r="Q563" s="46"/>
      <c r="R563" s="49"/>
      <c r="S563" s="49"/>
      <c r="T563" s="46"/>
      <c r="U563" s="46"/>
      <c r="V563" s="37"/>
      <c r="W563" s="37"/>
      <c r="X563" s="37"/>
      <c r="Y563" s="37"/>
      <c r="Z563" s="37"/>
    </row>
    <row r="564">
      <c r="A564" s="46"/>
      <c r="B564" s="48"/>
      <c r="C564" s="46"/>
      <c r="D564" s="49"/>
      <c r="E564" s="49"/>
      <c r="F564" s="49"/>
      <c r="G564" s="46"/>
      <c r="H564" s="46"/>
      <c r="I564" s="49"/>
      <c r="J564" s="49"/>
      <c r="K564" s="49"/>
      <c r="L564" s="51"/>
      <c r="M564" s="46"/>
      <c r="N564" s="49"/>
      <c r="O564" s="46"/>
      <c r="P564" s="46"/>
      <c r="Q564" s="46"/>
      <c r="R564" s="49"/>
      <c r="S564" s="49"/>
      <c r="T564" s="46"/>
      <c r="U564" s="46"/>
      <c r="V564" s="37"/>
      <c r="W564" s="37"/>
      <c r="X564" s="37"/>
      <c r="Y564" s="37"/>
      <c r="Z564" s="37"/>
    </row>
    <row r="565">
      <c r="A565" s="46"/>
      <c r="B565" s="48"/>
      <c r="C565" s="46"/>
      <c r="D565" s="49"/>
      <c r="E565" s="49"/>
      <c r="F565" s="49"/>
      <c r="G565" s="46"/>
      <c r="H565" s="46"/>
      <c r="I565" s="49"/>
      <c r="J565" s="49"/>
      <c r="K565" s="49"/>
      <c r="L565" s="51"/>
      <c r="M565" s="46"/>
      <c r="N565" s="49"/>
      <c r="O565" s="46"/>
      <c r="P565" s="46"/>
      <c r="Q565" s="46"/>
      <c r="R565" s="49"/>
      <c r="S565" s="49"/>
      <c r="T565" s="46"/>
      <c r="U565" s="46"/>
      <c r="V565" s="37"/>
      <c r="W565" s="37"/>
      <c r="X565" s="37"/>
      <c r="Y565" s="37"/>
      <c r="Z565" s="37"/>
    </row>
    <row r="566">
      <c r="A566" s="46"/>
      <c r="B566" s="48"/>
      <c r="C566" s="46"/>
      <c r="D566" s="49"/>
      <c r="E566" s="49"/>
      <c r="F566" s="49"/>
      <c r="G566" s="46"/>
      <c r="H566" s="46"/>
      <c r="I566" s="49"/>
      <c r="J566" s="49"/>
      <c r="K566" s="49"/>
      <c r="L566" s="51"/>
      <c r="M566" s="46"/>
      <c r="N566" s="49"/>
      <c r="O566" s="46"/>
      <c r="P566" s="46"/>
      <c r="Q566" s="46"/>
      <c r="R566" s="49"/>
      <c r="S566" s="49"/>
      <c r="T566" s="46"/>
      <c r="U566" s="46"/>
      <c r="V566" s="37"/>
      <c r="W566" s="37"/>
      <c r="X566" s="37"/>
      <c r="Y566" s="37"/>
      <c r="Z566" s="37"/>
    </row>
    <row r="567">
      <c r="A567" s="46"/>
      <c r="B567" s="48"/>
      <c r="C567" s="46"/>
      <c r="D567" s="49"/>
      <c r="E567" s="49"/>
      <c r="F567" s="49"/>
      <c r="G567" s="46"/>
      <c r="H567" s="46"/>
      <c r="I567" s="49"/>
      <c r="J567" s="49"/>
      <c r="K567" s="49"/>
      <c r="L567" s="51"/>
      <c r="M567" s="46"/>
      <c r="N567" s="49"/>
      <c r="O567" s="46"/>
      <c r="P567" s="46"/>
      <c r="Q567" s="46"/>
      <c r="R567" s="49"/>
      <c r="S567" s="49"/>
      <c r="T567" s="46"/>
      <c r="U567" s="46"/>
      <c r="V567" s="37"/>
      <c r="W567" s="37"/>
      <c r="X567" s="37"/>
      <c r="Y567" s="37"/>
      <c r="Z567" s="37"/>
    </row>
    <row r="568">
      <c r="A568" s="46"/>
      <c r="B568" s="48"/>
      <c r="C568" s="46"/>
      <c r="D568" s="49"/>
      <c r="E568" s="49"/>
      <c r="F568" s="49"/>
      <c r="G568" s="46"/>
      <c r="H568" s="46"/>
      <c r="I568" s="49"/>
      <c r="J568" s="49"/>
      <c r="K568" s="49"/>
      <c r="L568" s="51"/>
      <c r="M568" s="46"/>
      <c r="N568" s="49"/>
      <c r="O568" s="46"/>
      <c r="P568" s="46"/>
      <c r="Q568" s="46"/>
      <c r="R568" s="49"/>
      <c r="S568" s="49"/>
      <c r="T568" s="46"/>
      <c r="U568" s="46"/>
      <c r="V568" s="37"/>
      <c r="W568" s="37"/>
      <c r="X568" s="37"/>
      <c r="Y568" s="37"/>
      <c r="Z568" s="37"/>
    </row>
    <row r="569">
      <c r="A569" s="46"/>
      <c r="B569" s="48"/>
      <c r="C569" s="46"/>
      <c r="D569" s="49"/>
      <c r="E569" s="49"/>
      <c r="F569" s="49"/>
      <c r="G569" s="46"/>
      <c r="H569" s="46"/>
      <c r="I569" s="49"/>
      <c r="J569" s="49"/>
      <c r="K569" s="49"/>
      <c r="L569" s="51"/>
      <c r="M569" s="46"/>
      <c r="N569" s="49"/>
      <c r="O569" s="46"/>
      <c r="P569" s="46"/>
      <c r="Q569" s="46"/>
      <c r="R569" s="49"/>
      <c r="S569" s="49"/>
      <c r="T569" s="46"/>
      <c r="U569" s="46"/>
      <c r="V569" s="37"/>
      <c r="W569" s="37"/>
      <c r="X569" s="37"/>
      <c r="Y569" s="37"/>
      <c r="Z569" s="37"/>
    </row>
    <row r="570">
      <c r="A570" s="46"/>
      <c r="B570" s="48"/>
      <c r="C570" s="46"/>
      <c r="D570" s="49"/>
      <c r="E570" s="49"/>
      <c r="F570" s="49"/>
      <c r="G570" s="46"/>
      <c r="H570" s="46"/>
      <c r="I570" s="49"/>
      <c r="J570" s="49"/>
      <c r="K570" s="49"/>
      <c r="L570" s="51"/>
      <c r="M570" s="46"/>
      <c r="N570" s="49"/>
      <c r="O570" s="46"/>
      <c r="P570" s="46"/>
      <c r="Q570" s="46"/>
      <c r="R570" s="49"/>
      <c r="S570" s="49"/>
      <c r="T570" s="46"/>
      <c r="U570" s="46"/>
      <c r="V570" s="37"/>
      <c r="W570" s="37"/>
      <c r="X570" s="37"/>
      <c r="Y570" s="37"/>
      <c r="Z570" s="37"/>
    </row>
    <row r="571">
      <c r="A571" s="46"/>
      <c r="B571" s="48"/>
      <c r="C571" s="46"/>
      <c r="D571" s="49"/>
      <c r="E571" s="49"/>
      <c r="F571" s="49"/>
      <c r="G571" s="46"/>
      <c r="H571" s="46"/>
      <c r="I571" s="49"/>
      <c r="J571" s="49"/>
      <c r="K571" s="49"/>
      <c r="L571" s="51"/>
      <c r="M571" s="46"/>
      <c r="N571" s="49"/>
      <c r="O571" s="46"/>
      <c r="P571" s="46"/>
      <c r="Q571" s="46"/>
      <c r="R571" s="49"/>
      <c r="S571" s="49"/>
      <c r="T571" s="46"/>
      <c r="U571" s="46"/>
      <c r="V571" s="37"/>
      <c r="W571" s="37"/>
      <c r="X571" s="37"/>
      <c r="Y571" s="37"/>
      <c r="Z571" s="37"/>
    </row>
    <row r="572">
      <c r="A572" s="46"/>
      <c r="B572" s="48"/>
      <c r="C572" s="46"/>
      <c r="D572" s="49"/>
      <c r="E572" s="49"/>
      <c r="F572" s="49"/>
      <c r="G572" s="46"/>
      <c r="H572" s="46"/>
      <c r="I572" s="49"/>
      <c r="J572" s="49"/>
      <c r="K572" s="49"/>
      <c r="L572" s="51"/>
      <c r="M572" s="46"/>
      <c r="N572" s="49"/>
      <c r="O572" s="46"/>
      <c r="P572" s="46"/>
      <c r="Q572" s="46"/>
      <c r="R572" s="49"/>
      <c r="S572" s="49"/>
      <c r="T572" s="46"/>
      <c r="U572" s="46"/>
      <c r="V572" s="37"/>
      <c r="W572" s="37"/>
      <c r="X572" s="37"/>
      <c r="Y572" s="37"/>
      <c r="Z572" s="37"/>
    </row>
    <row r="573">
      <c r="A573" s="46"/>
      <c r="B573" s="48"/>
      <c r="C573" s="46"/>
      <c r="D573" s="49"/>
      <c r="E573" s="49"/>
      <c r="F573" s="49"/>
      <c r="G573" s="46"/>
      <c r="H573" s="46"/>
      <c r="I573" s="49"/>
      <c r="J573" s="49"/>
      <c r="K573" s="49"/>
      <c r="L573" s="51"/>
      <c r="M573" s="46"/>
      <c r="N573" s="49"/>
      <c r="O573" s="46"/>
      <c r="P573" s="46"/>
      <c r="Q573" s="46"/>
      <c r="R573" s="49"/>
      <c r="S573" s="49"/>
      <c r="T573" s="46"/>
      <c r="U573" s="46"/>
      <c r="V573" s="37"/>
      <c r="W573" s="37"/>
      <c r="X573" s="37"/>
      <c r="Y573" s="37"/>
      <c r="Z573" s="37"/>
    </row>
    <row r="574">
      <c r="A574" s="46"/>
      <c r="B574" s="48"/>
      <c r="C574" s="46"/>
      <c r="D574" s="49"/>
      <c r="E574" s="49"/>
      <c r="F574" s="49"/>
      <c r="G574" s="46"/>
      <c r="H574" s="46"/>
      <c r="I574" s="49"/>
      <c r="J574" s="49"/>
      <c r="K574" s="49"/>
      <c r="L574" s="51"/>
      <c r="M574" s="46"/>
      <c r="N574" s="49"/>
      <c r="O574" s="46"/>
      <c r="P574" s="46"/>
      <c r="Q574" s="46"/>
      <c r="R574" s="49"/>
      <c r="S574" s="49"/>
      <c r="T574" s="46"/>
      <c r="U574" s="46"/>
      <c r="V574" s="37"/>
      <c r="W574" s="37"/>
      <c r="X574" s="37"/>
      <c r="Y574" s="37"/>
      <c r="Z574" s="37"/>
    </row>
    <row r="575">
      <c r="A575" s="46"/>
      <c r="B575" s="48"/>
      <c r="C575" s="46"/>
      <c r="D575" s="49"/>
      <c r="E575" s="49"/>
      <c r="F575" s="49"/>
      <c r="G575" s="46"/>
      <c r="H575" s="46"/>
      <c r="I575" s="49"/>
      <c r="J575" s="49"/>
      <c r="K575" s="49"/>
      <c r="L575" s="51"/>
      <c r="M575" s="46"/>
      <c r="N575" s="49"/>
      <c r="O575" s="46"/>
      <c r="P575" s="46"/>
      <c r="Q575" s="46"/>
      <c r="R575" s="49"/>
      <c r="S575" s="49"/>
      <c r="T575" s="46"/>
      <c r="U575" s="46"/>
      <c r="V575" s="37"/>
      <c r="W575" s="37"/>
      <c r="X575" s="37"/>
      <c r="Y575" s="37"/>
      <c r="Z575" s="37"/>
    </row>
    <row r="576">
      <c r="A576" s="46"/>
      <c r="B576" s="48"/>
      <c r="C576" s="46"/>
      <c r="D576" s="49"/>
      <c r="E576" s="49"/>
      <c r="F576" s="49"/>
      <c r="G576" s="46"/>
      <c r="H576" s="46"/>
      <c r="I576" s="49"/>
      <c r="J576" s="49"/>
      <c r="K576" s="49"/>
      <c r="L576" s="51"/>
      <c r="M576" s="46"/>
      <c r="N576" s="49"/>
      <c r="O576" s="46"/>
      <c r="P576" s="46"/>
      <c r="Q576" s="46"/>
      <c r="R576" s="49"/>
      <c r="S576" s="49"/>
      <c r="T576" s="46"/>
      <c r="U576" s="46"/>
      <c r="V576" s="37"/>
      <c r="W576" s="37"/>
      <c r="X576" s="37"/>
      <c r="Y576" s="37"/>
      <c r="Z576" s="37"/>
    </row>
    <row r="577">
      <c r="A577" s="46"/>
      <c r="B577" s="48"/>
      <c r="C577" s="46"/>
      <c r="D577" s="49"/>
      <c r="E577" s="49"/>
      <c r="F577" s="49"/>
      <c r="G577" s="46"/>
      <c r="H577" s="46"/>
      <c r="I577" s="49"/>
      <c r="J577" s="49"/>
      <c r="K577" s="49"/>
      <c r="L577" s="51"/>
      <c r="M577" s="46"/>
      <c r="N577" s="49"/>
      <c r="O577" s="46"/>
      <c r="P577" s="46"/>
      <c r="Q577" s="46"/>
      <c r="R577" s="49"/>
      <c r="S577" s="49"/>
      <c r="T577" s="46"/>
      <c r="U577" s="46"/>
      <c r="V577" s="37"/>
      <c r="W577" s="37"/>
      <c r="X577" s="37"/>
      <c r="Y577" s="37"/>
      <c r="Z577" s="37"/>
    </row>
    <row r="578">
      <c r="A578" s="46"/>
      <c r="B578" s="48"/>
      <c r="C578" s="46"/>
      <c r="D578" s="49"/>
      <c r="E578" s="49"/>
      <c r="F578" s="49"/>
      <c r="G578" s="46"/>
      <c r="H578" s="46"/>
      <c r="I578" s="49"/>
      <c r="J578" s="49"/>
      <c r="K578" s="49"/>
      <c r="L578" s="51"/>
      <c r="M578" s="46"/>
      <c r="N578" s="49"/>
      <c r="O578" s="46"/>
      <c r="P578" s="46"/>
      <c r="Q578" s="46"/>
      <c r="R578" s="49"/>
      <c r="S578" s="49"/>
      <c r="T578" s="46"/>
      <c r="U578" s="46"/>
      <c r="V578" s="37"/>
      <c r="W578" s="37"/>
      <c r="X578" s="37"/>
      <c r="Y578" s="37"/>
      <c r="Z578" s="37"/>
    </row>
    <row r="579">
      <c r="A579" s="46"/>
      <c r="B579" s="48"/>
      <c r="C579" s="46"/>
      <c r="D579" s="49"/>
      <c r="E579" s="49"/>
      <c r="F579" s="49"/>
      <c r="G579" s="46"/>
      <c r="H579" s="46"/>
      <c r="I579" s="49"/>
      <c r="J579" s="49"/>
      <c r="K579" s="49"/>
      <c r="L579" s="51"/>
      <c r="M579" s="46"/>
      <c r="N579" s="49"/>
      <c r="O579" s="46"/>
      <c r="P579" s="46"/>
      <c r="Q579" s="46"/>
      <c r="R579" s="49"/>
      <c r="S579" s="49"/>
      <c r="T579" s="46"/>
      <c r="U579" s="46"/>
      <c r="V579" s="37"/>
      <c r="W579" s="37"/>
      <c r="X579" s="37"/>
      <c r="Y579" s="37"/>
      <c r="Z579" s="37"/>
    </row>
    <row r="580">
      <c r="A580" s="46"/>
      <c r="B580" s="48"/>
      <c r="C580" s="46"/>
      <c r="D580" s="49"/>
      <c r="E580" s="49"/>
      <c r="F580" s="49"/>
      <c r="G580" s="46"/>
      <c r="H580" s="46"/>
      <c r="I580" s="49"/>
      <c r="J580" s="49"/>
      <c r="K580" s="49"/>
      <c r="L580" s="51"/>
      <c r="M580" s="46"/>
      <c r="N580" s="49"/>
      <c r="O580" s="46"/>
      <c r="P580" s="46"/>
      <c r="Q580" s="46"/>
      <c r="R580" s="49"/>
      <c r="S580" s="49"/>
      <c r="T580" s="46"/>
      <c r="U580" s="46"/>
      <c r="V580" s="37"/>
      <c r="W580" s="37"/>
      <c r="X580" s="37"/>
      <c r="Y580" s="37"/>
      <c r="Z580" s="37"/>
    </row>
    <row r="581">
      <c r="A581" s="46"/>
      <c r="B581" s="48"/>
      <c r="C581" s="46"/>
      <c r="D581" s="49"/>
      <c r="E581" s="49"/>
      <c r="F581" s="49"/>
      <c r="G581" s="46"/>
      <c r="H581" s="46"/>
      <c r="I581" s="49"/>
      <c r="J581" s="49"/>
      <c r="K581" s="49"/>
      <c r="L581" s="51"/>
      <c r="M581" s="46"/>
      <c r="N581" s="49"/>
      <c r="O581" s="46"/>
      <c r="P581" s="46"/>
      <c r="Q581" s="46"/>
      <c r="R581" s="49"/>
      <c r="S581" s="49"/>
      <c r="T581" s="46"/>
      <c r="U581" s="46"/>
      <c r="V581" s="37"/>
      <c r="W581" s="37"/>
      <c r="X581" s="37"/>
      <c r="Y581" s="37"/>
      <c r="Z581" s="37"/>
    </row>
    <row r="582">
      <c r="A582" s="46"/>
      <c r="B582" s="48"/>
      <c r="C582" s="46"/>
      <c r="D582" s="49"/>
      <c r="E582" s="49"/>
      <c r="F582" s="49"/>
      <c r="G582" s="46"/>
      <c r="H582" s="46"/>
      <c r="I582" s="49"/>
      <c r="J582" s="49"/>
      <c r="K582" s="49"/>
      <c r="L582" s="51"/>
      <c r="M582" s="46"/>
      <c r="N582" s="49"/>
      <c r="O582" s="46"/>
      <c r="P582" s="46"/>
      <c r="Q582" s="46"/>
      <c r="R582" s="49"/>
      <c r="S582" s="49"/>
      <c r="T582" s="46"/>
      <c r="U582" s="46"/>
      <c r="V582" s="37"/>
      <c r="W582" s="37"/>
      <c r="X582" s="37"/>
      <c r="Y582" s="37"/>
      <c r="Z582" s="37"/>
    </row>
    <row r="583">
      <c r="A583" s="46"/>
      <c r="B583" s="48"/>
      <c r="C583" s="46"/>
      <c r="D583" s="49"/>
      <c r="E583" s="49"/>
      <c r="F583" s="49"/>
      <c r="G583" s="46"/>
      <c r="H583" s="46"/>
      <c r="I583" s="49"/>
      <c r="J583" s="49"/>
      <c r="K583" s="49"/>
      <c r="L583" s="51"/>
      <c r="M583" s="46"/>
      <c r="N583" s="49"/>
      <c r="O583" s="46"/>
      <c r="P583" s="46"/>
      <c r="Q583" s="46"/>
      <c r="R583" s="49"/>
      <c r="S583" s="49"/>
      <c r="T583" s="46"/>
      <c r="U583" s="46"/>
      <c r="V583" s="37"/>
      <c r="W583" s="37"/>
      <c r="X583" s="37"/>
      <c r="Y583" s="37"/>
      <c r="Z583" s="37"/>
    </row>
    <row r="584">
      <c r="A584" s="46"/>
      <c r="B584" s="48"/>
      <c r="C584" s="46"/>
      <c r="D584" s="49"/>
      <c r="E584" s="49"/>
      <c r="F584" s="49"/>
      <c r="G584" s="46"/>
      <c r="H584" s="46"/>
      <c r="I584" s="49"/>
      <c r="J584" s="49"/>
      <c r="K584" s="49"/>
      <c r="L584" s="51"/>
      <c r="M584" s="46"/>
      <c r="N584" s="49"/>
      <c r="O584" s="46"/>
      <c r="P584" s="46"/>
      <c r="Q584" s="46"/>
      <c r="R584" s="49"/>
      <c r="S584" s="49"/>
      <c r="T584" s="46"/>
      <c r="U584" s="46"/>
      <c r="V584" s="37"/>
      <c r="W584" s="37"/>
      <c r="X584" s="37"/>
      <c r="Y584" s="37"/>
      <c r="Z584" s="37"/>
    </row>
    <row r="585">
      <c r="A585" s="46"/>
      <c r="B585" s="48"/>
      <c r="C585" s="46"/>
      <c r="D585" s="49"/>
      <c r="E585" s="49"/>
      <c r="F585" s="49"/>
      <c r="G585" s="46"/>
      <c r="H585" s="46"/>
      <c r="I585" s="49"/>
      <c r="J585" s="49"/>
      <c r="K585" s="49"/>
      <c r="L585" s="51"/>
      <c r="M585" s="46"/>
      <c r="N585" s="49"/>
      <c r="O585" s="46"/>
      <c r="P585" s="46"/>
      <c r="Q585" s="46"/>
      <c r="R585" s="49"/>
      <c r="S585" s="49"/>
      <c r="T585" s="46"/>
      <c r="U585" s="46"/>
      <c r="V585" s="37"/>
      <c r="W585" s="37"/>
      <c r="X585" s="37"/>
      <c r="Y585" s="37"/>
      <c r="Z585" s="37"/>
    </row>
    <row r="586">
      <c r="A586" s="46"/>
      <c r="B586" s="48"/>
      <c r="C586" s="46"/>
      <c r="D586" s="49"/>
      <c r="E586" s="49"/>
      <c r="F586" s="49"/>
      <c r="G586" s="46"/>
      <c r="H586" s="46"/>
      <c r="I586" s="49"/>
      <c r="J586" s="49"/>
      <c r="K586" s="49"/>
      <c r="L586" s="51"/>
      <c r="M586" s="46"/>
      <c r="N586" s="49"/>
      <c r="O586" s="46"/>
      <c r="P586" s="46"/>
      <c r="Q586" s="46"/>
      <c r="R586" s="49"/>
      <c r="S586" s="49"/>
      <c r="T586" s="46"/>
      <c r="U586" s="46"/>
      <c r="V586" s="37"/>
      <c r="W586" s="37"/>
      <c r="X586" s="37"/>
      <c r="Y586" s="37"/>
      <c r="Z586" s="37"/>
    </row>
    <row r="587">
      <c r="A587" s="46"/>
      <c r="B587" s="48"/>
      <c r="C587" s="46"/>
      <c r="D587" s="49"/>
      <c r="E587" s="49"/>
      <c r="F587" s="49"/>
      <c r="G587" s="46"/>
      <c r="H587" s="46"/>
      <c r="I587" s="49"/>
      <c r="J587" s="49"/>
      <c r="K587" s="49"/>
      <c r="L587" s="51"/>
      <c r="M587" s="46"/>
      <c r="N587" s="49"/>
      <c r="O587" s="46"/>
      <c r="P587" s="46"/>
      <c r="Q587" s="46"/>
      <c r="R587" s="49"/>
      <c r="S587" s="49"/>
      <c r="T587" s="46"/>
      <c r="U587" s="46"/>
      <c r="V587" s="37"/>
      <c r="W587" s="37"/>
      <c r="X587" s="37"/>
      <c r="Y587" s="37"/>
      <c r="Z587" s="37"/>
    </row>
    <row r="588">
      <c r="A588" s="46"/>
      <c r="B588" s="48"/>
      <c r="C588" s="46"/>
      <c r="D588" s="49"/>
      <c r="E588" s="49"/>
      <c r="F588" s="49"/>
      <c r="G588" s="46"/>
      <c r="H588" s="46"/>
      <c r="I588" s="49"/>
      <c r="J588" s="49"/>
      <c r="K588" s="49"/>
      <c r="L588" s="51"/>
      <c r="M588" s="46"/>
      <c r="N588" s="49"/>
      <c r="O588" s="46"/>
      <c r="P588" s="46"/>
      <c r="Q588" s="46"/>
      <c r="R588" s="49"/>
      <c r="S588" s="49"/>
      <c r="T588" s="46"/>
      <c r="U588" s="46"/>
      <c r="V588" s="37"/>
      <c r="W588" s="37"/>
      <c r="X588" s="37"/>
      <c r="Y588" s="37"/>
      <c r="Z588" s="37"/>
    </row>
    <row r="589">
      <c r="A589" s="46"/>
      <c r="B589" s="48"/>
      <c r="C589" s="46"/>
      <c r="D589" s="49"/>
      <c r="E589" s="49"/>
      <c r="F589" s="49"/>
      <c r="G589" s="46"/>
      <c r="H589" s="46"/>
      <c r="I589" s="49"/>
      <c r="J589" s="49"/>
      <c r="K589" s="49"/>
      <c r="L589" s="51"/>
      <c r="M589" s="46"/>
      <c r="N589" s="49"/>
      <c r="O589" s="46"/>
      <c r="P589" s="46"/>
      <c r="Q589" s="46"/>
      <c r="R589" s="49"/>
      <c r="S589" s="49"/>
      <c r="T589" s="46"/>
      <c r="U589" s="46"/>
      <c r="V589" s="37"/>
      <c r="W589" s="37"/>
      <c r="X589" s="37"/>
      <c r="Y589" s="37"/>
      <c r="Z589" s="37"/>
    </row>
    <row r="590">
      <c r="A590" s="46"/>
      <c r="B590" s="48"/>
      <c r="C590" s="46"/>
      <c r="D590" s="49"/>
      <c r="E590" s="49"/>
      <c r="F590" s="49"/>
      <c r="G590" s="46"/>
      <c r="H590" s="46"/>
      <c r="I590" s="49"/>
      <c r="J590" s="49"/>
      <c r="K590" s="49"/>
      <c r="L590" s="51"/>
      <c r="M590" s="46"/>
      <c r="N590" s="49"/>
      <c r="O590" s="46"/>
      <c r="P590" s="46"/>
      <c r="Q590" s="46"/>
      <c r="R590" s="49"/>
      <c r="S590" s="49"/>
      <c r="T590" s="46"/>
      <c r="U590" s="46"/>
      <c r="V590" s="37"/>
      <c r="W590" s="37"/>
      <c r="X590" s="37"/>
      <c r="Y590" s="37"/>
      <c r="Z590" s="37"/>
    </row>
    <row r="591">
      <c r="A591" s="46"/>
      <c r="B591" s="48"/>
      <c r="C591" s="46"/>
      <c r="D591" s="49"/>
      <c r="E591" s="49"/>
      <c r="F591" s="49"/>
      <c r="G591" s="46"/>
      <c r="H591" s="46"/>
      <c r="I591" s="49"/>
      <c r="J591" s="49"/>
      <c r="K591" s="49"/>
      <c r="L591" s="51"/>
      <c r="M591" s="46"/>
      <c r="N591" s="49"/>
      <c r="O591" s="46"/>
      <c r="P591" s="46"/>
      <c r="Q591" s="46"/>
      <c r="R591" s="49"/>
      <c r="S591" s="49"/>
      <c r="T591" s="46"/>
      <c r="U591" s="46"/>
      <c r="V591" s="37"/>
      <c r="W591" s="37"/>
      <c r="X591" s="37"/>
      <c r="Y591" s="37"/>
      <c r="Z591" s="37"/>
    </row>
    <row r="592">
      <c r="A592" s="46"/>
      <c r="B592" s="48"/>
      <c r="C592" s="46"/>
      <c r="D592" s="49"/>
      <c r="E592" s="49"/>
      <c r="F592" s="49"/>
      <c r="G592" s="46"/>
      <c r="H592" s="46"/>
      <c r="I592" s="49"/>
      <c r="J592" s="49"/>
      <c r="K592" s="49"/>
      <c r="L592" s="51"/>
      <c r="M592" s="46"/>
      <c r="N592" s="49"/>
      <c r="O592" s="46"/>
      <c r="P592" s="46"/>
      <c r="Q592" s="46"/>
      <c r="R592" s="49"/>
      <c r="S592" s="49"/>
      <c r="T592" s="46"/>
      <c r="U592" s="46"/>
      <c r="V592" s="37"/>
      <c r="W592" s="37"/>
      <c r="X592" s="37"/>
      <c r="Y592" s="37"/>
      <c r="Z592" s="37"/>
    </row>
    <row r="593">
      <c r="A593" s="46"/>
      <c r="B593" s="48"/>
      <c r="C593" s="46"/>
      <c r="D593" s="49"/>
      <c r="E593" s="49"/>
      <c r="F593" s="49"/>
      <c r="G593" s="46"/>
      <c r="H593" s="46"/>
      <c r="I593" s="49"/>
      <c r="J593" s="49"/>
      <c r="K593" s="49"/>
      <c r="L593" s="51"/>
      <c r="M593" s="46"/>
      <c r="N593" s="49"/>
      <c r="O593" s="46"/>
      <c r="P593" s="46"/>
      <c r="Q593" s="46"/>
      <c r="R593" s="49"/>
      <c r="S593" s="49"/>
      <c r="T593" s="46"/>
      <c r="U593" s="46"/>
      <c r="V593" s="37"/>
      <c r="W593" s="37"/>
      <c r="X593" s="37"/>
      <c r="Y593" s="37"/>
      <c r="Z593" s="37"/>
    </row>
    <row r="594">
      <c r="A594" s="46"/>
      <c r="B594" s="48"/>
      <c r="C594" s="46"/>
      <c r="D594" s="49"/>
      <c r="E594" s="49"/>
      <c r="F594" s="49"/>
      <c r="G594" s="46"/>
      <c r="H594" s="46"/>
      <c r="I594" s="49"/>
      <c r="J594" s="49"/>
      <c r="K594" s="49"/>
      <c r="L594" s="51"/>
      <c r="M594" s="46"/>
      <c r="N594" s="49"/>
      <c r="O594" s="46"/>
      <c r="P594" s="46"/>
      <c r="Q594" s="46"/>
      <c r="R594" s="49"/>
      <c r="S594" s="49"/>
      <c r="T594" s="46"/>
      <c r="U594" s="46"/>
      <c r="V594" s="37"/>
      <c r="W594" s="37"/>
      <c r="X594" s="37"/>
      <c r="Y594" s="37"/>
      <c r="Z594" s="37"/>
    </row>
    <row r="595">
      <c r="A595" s="46"/>
      <c r="B595" s="48"/>
      <c r="C595" s="46"/>
      <c r="D595" s="49"/>
      <c r="E595" s="49"/>
      <c r="F595" s="49"/>
      <c r="G595" s="46"/>
      <c r="H595" s="46"/>
      <c r="I595" s="49"/>
      <c r="J595" s="49"/>
      <c r="K595" s="49"/>
      <c r="L595" s="51"/>
      <c r="M595" s="46"/>
      <c r="N595" s="49"/>
      <c r="O595" s="46"/>
      <c r="P595" s="46"/>
      <c r="Q595" s="46"/>
      <c r="R595" s="49"/>
      <c r="S595" s="49"/>
      <c r="T595" s="46"/>
      <c r="U595" s="46"/>
      <c r="V595" s="37"/>
      <c r="W595" s="37"/>
      <c r="X595" s="37"/>
      <c r="Y595" s="37"/>
      <c r="Z595" s="37"/>
    </row>
    <row r="596">
      <c r="A596" s="46"/>
      <c r="B596" s="48"/>
      <c r="C596" s="46"/>
      <c r="D596" s="49"/>
      <c r="E596" s="49"/>
      <c r="F596" s="49"/>
      <c r="G596" s="46"/>
      <c r="H596" s="46"/>
      <c r="I596" s="49"/>
      <c r="J596" s="49"/>
      <c r="K596" s="49"/>
      <c r="L596" s="51"/>
      <c r="M596" s="46"/>
      <c r="N596" s="49"/>
      <c r="O596" s="46"/>
      <c r="P596" s="46"/>
      <c r="Q596" s="46"/>
      <c r="R596" s="49"/>
      <c r="S596" s="49"/>
      <c r="T596" s="46"/>
      <c r="U596" s="46"/>
      <c r="V596" s="37"/>
      <c r="W596" s="37"/>
      <c r="X596" s="37"/>
      <c r="Y596" s="37"/>
      <c r="Z596" s="37"/>
    </row>
    <row r="597">
      <c r="A597" s="46"/>
      <c r="B597" s="48"/>
      <c r="C597" s="46"/>
      <c r="D597" s="49"/>
      <c r="E597" s="49"/>
      <c r="F597" s="49"/>
      <c r="G597" s="46"/>
      <c r="H597" s="46"/>
      <c r="I597" s="49"/>
      <c r="J597" s="49"/>
      <c r="K597" s="49"/>
      <c r="L597" s="51"/>
      <c r="M597" s="46"/>
      <c r="N597" s="49"/>
      <c r="O597" s="46"/>
      <c r="P597" s="46"/>
      <c r="Q597" s="46"/>
      <c r="R597" s="49"/>
      <c r="S597" s="49"/>
      <c r="T597" s="46"/>
      <c r="U597" s="46"/>
      <c r="V597" s="37"/>
      <c r="W597" s="37"/>
      <c r="X597" s="37"/>
      <c r="Y597" s="37"/>
      <c r="Z597" s="37"/>
    </row>
    <row r="598">
      <c r="A598" s="46"/>
      <c r="B598" s="48"/>
      <c r="C598" s="46"/>
      <c r="D598" s="49"/>
      <c r="E598" s="49"/>
      <c r="F598" s="49"/>
      <c r="G598" s="46"/>
      <c r="H598" s="46"/>
      <c r="I598" s="49"/>
      <c r="J598" s="49"/>
      <c r="K598" s="49"/>
      <c r="L598" s="51"/>
      <c r="M598" s="46"/>
      <c r="N598" s="49"/>
      <c r="O598" s="46"/>
      <c r="P598" s="46"/>
      <c r="Q598" s="46"/>
      <c r="R598" s="49"/>
      <c r="S598" s="49"/>
      <c r="T598" s="46"/>
      <c r="U598" s="46"/>
      <c r="V598" s="37"/>
      <c r="W598" s="37"/>
      <c r="X598" s="37"/>
      <c r="Y598" s="37"/>
      <c r="Z598" s="37"/>
    </row>
    <row r="599">
      <c r="A599" s="46"/>
      <c r="B599" s="48"/>
      <c r="C599" s="46"/>
      <c r="D599" s="49"/>
      <c r="E599" s="49"/>
      <c r="F599" s="49"/>
      <c r="G599" s="46"/>
      <c r="H599" s="46"/>
      <c r="I599" s="49"/>
      <c r="J599" s="49"/>
      <c r="K599" s="49"/>
      <c r="L599" s="51"/>
      <c r="M599" s="46"/>
      <c r="N599" s="49"/>
      <c r="O599" s="46"/>
      <c r="P599" s="46"/>
      <c r="Q599" s="46"/>
      <c r="R599" s="49"/>
      <c r="S599" s="49"/>
      <c r="T599" s="46"/>
      <c r="U599" s="46"/>
      <c r="V599" s="37"/>
      <c r="W599" s="37"/>
      <c r="X599" s="37"/>
      <c r="Y599" s="37"/>
      <c r="Z599" s="37"/>
    </row>
    <row r="600">
      <c r="A600" s="46"/>
      <c r="B600" s="48"/>
      <c r="C600" s="46"/>
      <c r="D600" s="49"/>
      <c r="E600" s="49"/>
      <c r="F600" s="49"/>
      <c r="G600" s="46"/>
      <c r="H600" s="46"/>
      <c r="I600" s="49"/>
      <c r="J600" s="49"/>
      <c r="K600" s="49"/>
      <c r="L600" s="51"/>
      <c r="M600" s="46"/>
      <c r="N600" s="49"/>
      <c r="O600" s="46"/>
      <c r="P600" s="46"/>
      <c r="Q600" s="46"/>
      <c r="R600" s="49"/>
      <c r="S600" s="49"/>
      <c r="T600" s="46"/>
      <c r="U600" s="46"/>
      <c r="V600" s="37"/>
      <c r="W600" s="37"/>
      <c r="X600" s="37"/>
      <c r="Y600" s="37"/>
      <c r="Z600" s="37"/>
    </row>
    <row r="601">
      <c r="A601" s="46"/>
      <c r="B601" s="48"/>
      <c r="C601" s="46"/>
      <c r="D601" s="49"/>
      <c r="E601" s="49"/>
      <c r="F601" s="49"/>
      <c r="G601" s="46"/>
      <c r="H601" s="46"/>
      <c r="I601" s="49"/>
      <c r="J601" s="49"/>
      <c r="K601" s="49"/>
      <c r="L601" s="51"/>
      <c r="M601" s="46"/>
      <c r="N601" s="49"/>
      <c r="O601" s="46"/>
      <c r="P601" s="46"/>
      <c r="Q601" s="46"/>
      <c r="R601" s="49"/>
      <c r="S601" s="49"/>
      <c r="T601" s="46"/>
      <c r="U601" s="46"/>
      <c r="V601" s="37"/>
      <c r="W601" s="37"/>
      <c r="X601" s="37"/>
      <c r="Y601" s="37"/>
      <c r="Z601" s="37"/>
    </row>
    <row r="602">
      <c r="A602" s="46"/>
      <c r="B602" s="48"/>
      <c r="C602" s="46"/>
      <c r="D602" s="49"/>
      <c r="E602" s="49"/>
      <c r="F602" s="49"/>
      <c r="G602" s="46"/>
      <c r="H602" s="46"/>
      <c r="I602" s="49"/>
      <c r="J602" s="49"/>
      <c r="K602" s="49"/>
      <c r="L602" s="51"/>
      <c r="M602" s="46"/>
      <c r="N602" s="49"/>
      <c r="O602" s="46"/>
      <c r="P602" s="46"/>
      <c r="Q602" s="46"/>
      <c r="R602" s="49"/>
      <c r="S602" s="49"/>
      <c r="T602" s="46"/>
      <c r="U602" s="46"/>
      <c r="V602" s="37"/>
      <c r="W602" s="37"/>
      <c r="X602" s="37"/>
      <c r="Y602" s="37"/>
      <c r="Z602" s="37"/>
    </row>
    <row r="603">
      <c r="A603" s="46"/>
      <c r="B603" s="48"/>
      <c r="C603" s="46"/>
      <c r="D603" s="49"/>
      <c r="E603" s="49"/>
      <c r="F603" s="49"/>
      <c r="G603" s="46"/>
      <c r="H603" s="46"/>
      <c r="I603" s="49"/>
      <c r="J603" s="49"/>
      <c r="K603" s="49"/>
      <c r="L603" s="51"/>
      <c r="M603" s="46"/>
      <c r="N603" s="49"/>
      <c r="O603" s="46"/>
      <c r="P603" s="46"/>
      <c r="Q603" s="46"/>
      <c r="R603" s="49"/>
      <c r="S603" s="49"/>
      <c r="T603" s="46"/>
      <c r="U603" s="46"/>
      <c r="V603" s="37"/>
      <c r="W603" s="37"/>
      <c r="X603" s="37"/>
      <c r="Y603" s="37"/>
      <c r="Z603" s="37"/>
    </row>
    <row r="604">
      <c r="A604" s="46"/>
      <c r="B604" s="48"/>
      <c r="C604" s="46"/>
      <c r="D604" s="49"/>
      <c r="E604" s="49"/>
      <c r="F604" s="49"/>
      <c r="G604" s="46"/>
      <c r="H604" s="46"/>
      <c r="I604" s="49"/>
      <c r="J604" s="49"/>
      <c r="K604" s="49"/>
      <c r="L604" s="51"/>
      <c r="M604" s="46"/>
      <c r="N604" s="49"/>
      <c r="O604" s="46"/>
      <c r="P604" s="46"/>
      <c r="Q604" s="46"/>
      <c r="R604" s="49"/>
      <c r="S604" s="49"/>
      <c r="T604" s="46"/>
      <c r="U604" s="46"/>
      <c r="V604" s="37"/>
      <c r="W604" s="37"/>
      <c r="X604" s="37"/>
      <c r="Y604" s="37"/>
      <c r="Z604" s="37"/>
    </row>
    <row r="605">
      <c r="A605" s="46"/>
      <c r="B605" s="48"/>
      <c r="C605" s="46"/>
      <c r="D605" s="49"/>
      <c r="E605" s="49"/>
      <c r="F605" s="49"/>
      <c r="G605" s="46"/>
      <c r="H605" s="46"/>
      <c r="I605" s="49"/>
      <c r="J605" s="49"/>
      <c r="K605" s="49"/>
      <c r="L605" s="51"/>
      <c r="M605" s="46"/>
      <c r="N605" s="49"/>
      <c r="O605" s="46"/>
      <c r="P605" s="46"/>
      <c r="Q605" s="46"/>
      <c r="R605" s="49"/>
      <c r="S605" s="49"/>
      <c r="T605" s="46"/>
      <c r="U605" s="46"/>
      <c r="V605" s="37"/>
      <c r="W605" s="37"/>
      <c r="X605" s="37"/>
      <c r="Y605" s="37"/>
      <c r="Z605" s="37"/>
    </row>
    <row r="606">
      <c r="A606" s="46"/>
      <c r="B606" s="48"/>
      <c r="C606" s="46"/>
      <c r="D606" s="49"/>
      <c r="E606" s="49"/>
      <c r="F606" s="49"/>
      <c r="G606" s="46"/>
      <c r="H606" s="46"/>
      <c r="I606" s="49"/>
      <c r="J606" s="49"/>
      <c r="K606" s="49"/>
      <c r="L606" s="51"/>
      <c r="M606" s="46"/>
      <c r="N606" s="49"/>
      <c r="O606" s="46"/>
      <c r="P606" s="46"/>
      <c r="Q606" s="46"/>
      <c r="R606" s="49"/>
      <c r="S606" s="49"/>
      <c r="T606" s="46"/>
      <c r="U606" s="46"/>
      <c r="V606" s="37"/>
      <c r="W606" s="37"/>
      <c r="X606" s="37"/>
      <c r="Y606" s="37"/>
      <c r="Z606" s="37"/>
    </row>
    <row r="607">
      <c r="A607" s="46"/>
      <c r="B607" s="48"/>
      <c r="C607" s="46"/>
      <c r="D607" s="49"/>
      <c r="E607" s="49"/>
      <c r="F607" s="49"/>
      <c r="G607" s="46"/>
      <c r="H607" s="46"/>
      <c r="I607" s="49"/>
      <c r="J607" s="49"/>
      <c r="K607" s="49"/>
      <c r="L607" s="51"/>
      <c r="M607" s="46"/>
      <c r="N607" s="49"/>
      <c r="O607" s="46"/>
      <c r="P607" s="46"/>
      <c r="Q607" s="46"/>
      <c r="R607" s="49"/>
      <c r="S607" s="49"/>
      <c r="T607" s="46"/>
      <c r="U607" s="46"/>
      <c r="V607" s="37"/>
      <c r="W607" s="37"/>
      <c r="X607" s="37"/>
      <c r="Y607" s="37"/>
      <c r="Z607" s="37"/>
    </row>
    <row r="608">
      <c r="A608" s="46"/>
      <c r="B608" s="48"/>
      <c r="C608" s="46"/>
      <c r="D608" s="49"/>
      <c r="E608" s="49"/>
      <c r="F608" s="49"/>
      <c r="G608" s="46"/>
      <c r="H608" s="46"/>
      <c r="I608" s="49"/>
      <c r="J608" s="49"/>
      <c r="K608" s="49"/>
      <c r="L608" s="51"/>
      <c r="M608" s="46"/>
      <c r="N608" s="49"/>
      <c r="O608" s="46"/>
      <c r="P608" s="46"/>
      <c r="Q608" s="46"/>
      <c r="R608" s="49"/>
      <c r="S608" s="49"/>
      <c r="T608" s="46"/>
      <c r="U608" s="46"/>
      <c r="V608" s="37"/>
      <c r="W608" s="37"/>
      <c r="X608" s="37"/>
      <c r="Y608" s="37"/>
      <c r="Z608" s="37"/>
    </row>
    <row r="609">
      <c r="A609" s="46"/>
      <c r="B609" s="48"/>
      <c r="C609" s="46"/>
      <c r="D609" s="49"/>
      <c r="E609" s="49"/>
      <c r="F609" s="49"/>
      <c r="G609" s="46"/>
      <c r="H609" s="46"/>
      <c r="I609" s="49"/>
      <c r="J609" s="49"/>
      <c r="K609" s="49"/>
      <c r="L609" s="51"/>
      <c r="M609" s="46"/>
      <c r="N609" s="49"/>
      <c r="O609" s="46"/>
      <c r="P609" s="46"/>
      <c r="Q609" s="46"/>
      <c r="R609" s="49"/>
      <c r="S609" s="49"/>
      <c r="T609" s="46"/>
      <c r="U609" s="46"/>
      <c r="V609" s="37"/>
      <c r="W609" s="37"/>
      <c r="X609" s="37"/>
      <c r="Y609" s="37"/>
      <c r="Z609" s="37"/>
    </row>
    <row r="610">
      <c r="A610" s="46"/>
      <c r="B610" s="48"/>
      <c r="C610" s="46"/>
      <c r="D610" s="49"/>
      <c r="E610" s="49"/>
      <c r="F610" s="49"/>
      <c r="G610" s="46"/>
      <c r="H610" s="46"/>
      <c r="I610" s="49"/>
      <c r="J610" s="49"/>
      <c r="K610" s="49"/>
      <c r="L610" s="51"/>
      <c r="M610" s="46"/>
      <c r="N610" s="49"/>
      <c r="O610" s="46"/>
      <c r="P610" s="46"/>
      <c r="Q610" s="46"/>
      <c r="R610" s="49"/>
      <c r="S610" s="49"/>
      <c r="T610" s="46"/>
      <c r="U610" s="46"/>
      <c r="V610" s="37"/>
      <c r="W610" s="37"/>
      <c r="X610" s="37"/>
      <c r="Y610" s="37"/>
      <c r="Z610" s="37"/>
    </row>
    <row r="611">
      <c r="A611" s="46"/>
      <c r="B611" s="48"/>
      <c r="C611" s="46"/>
      <c r="D611" s="49"/>
      <c r="E611" s="49"/>
      <c r="F611" s="49"/>
      <c r="G611" s="46"/>
      <c r="H611" s="46"/>
      <c r="I611" s="49"/>
      <c r="J611" s="49"/>
      <c r="K611" s="49"/>
      <c r="L611" s="51"/>
      <c r="M611" s="46"/>
      <c r="N611" s="49"/>
      <c r="O611" s="46"/>
      <c r="P611" s="46"/>
      <c r="Q611" s="46"/>
      <c r="R611" s="49"/>
      <c r="S611" s="49"/>
      <c r="T611" s="46"/>
      <c r="U611" s="46"/>
      <c r="V611" s="37"/>
      <c r="W611" s="37"/>
      <c r="X611" s="37"/>
      <c r="Y611" s="37"/>
      <c r="Z611" s="37"/>
    </row>
    <row r="612">
      <c r="A612" s="46"/>
      <c r="B612" s="48"/>
      <c r="C612" s="46"/>
      <c r="D612" s="49"/>
      <c r="E612" s="49"/>
      <c r="F612" s="49"/>
      <c r="G612" s="46"/>
      <c r="H612" s="46"/>
      <c r="I612" s="49"/>
      <c r="J612" s="49"/>
      <c r="K612" s="49"/>
      <c r="L612" s="51"/>
      <c r="M612" s="46"/>
      <c r="N612" s="49"/>
      <c r="O612" s="46"/>
      <c r="P612" s="46"/>
      <c r="Q612" s="46"/>
      <c r="R612" s="49"/>
      <c r="S612" s="49"/>
      <c r="T612" s="46"/>
      <c r="U612" s="46"/>
      <c r="V612" s="37"/>
      <c r="W612" s="37"/>
      <c r="X612" s="37"/>
      <c r="Y612" s="37"/>
      <c r="Z612" s="37"/>
    </row>
    <row r="613">
      <c r="A613" s="46"/>
      <c r="B613" s="48"/>
      <c r="C613" s="46"/>
      <c r="D613" s="49"/>
      <c r="E613" s="49"/>
      <c r="F613" s="49"/>
      <c r="G613" s="46"/>
      <c r="H613" s="46"/>
      <c r="I613" s="49"/>
      <c r="J613" s="49"/>
      <c r="K613" s="49"/>
      <c r="L613" s="51"/>
      <c r="M613" s="46"/>
      <c r="N613" s="49"/>
      <c r="O613" s="46"/>
      <c r="P613" s="46"/>
      <c r="Q613" s="46"/>
      <c r="R613" s="49"/>
      <c r="S613" s="49"/>
      <c r="T613" s="46"/>
      <c r="U613" s="46"/>
      <c r="V613" s="37"/>
      <c r="W613" s="37"/>
      <c r="X613" s="37"/>
      <c r="Y613" s="37"/>
      <c r="Z613" s="37"/>
    </row>
    <row r="614">
      <c r="A614" s="46"/>
      <c r="B614" s="48"/>
      <c r="C614" s="46"/>
      <c r="D614" s="49"/>
      <c r="E614" s="49"/>
      <c r="F614" s="49"/>
      <c r="G614" s="46"/>
      <c r="H614" s="46"/>
      <c r="I614" s="49"/>
      <c r="J614" s="49"/>
      <c r="K614" s="49"/>
      <c r="L614" s="51"/>
      <c r="M614" s="46"/>
      <c r="N614" s="49"/>
      <c r="O614" s="46"/>
      <c r="P614" s="46"/>
      <c r="Q614" s="46"/>
      <c r="R614" s="49"/>
      <c r="S614" s="49"/>
      <c r="T614" s="46"/>
      <c r="U614" s="46"/>
      <c r="V614" s="37"/>
      <c r="W614" s="37"/>
      <c r="X614" s="37"/>
      <c r="Y614" s="37"/>
      <c r="Z614" s="37"/>
    </row>
    <row r="615">
      <c r="A615" s="46"/>
      <c r="B615" s="48"/>
      <c r="C615" s="46"/>
      <c r="D615" s="49"/>
      <c r="E615" s="49"/>
      <c r="F615" s="49"/>
      <c r="G615" s="46"/>
      <c r="H615" s="46"/>
      <c r="I615" s="49"/>
      <c r="J615" s="49"/>
      <c r="K615" s="49"/>
      <c r="L615" s="51"/>
      <c r="M615" s="46"/>
      <c r="N615" s="49"/>
      <c r="O615" s="46"/>
      <c r="P615" s="46"/>
      <c r="Q615" s="46"/>
      <c r="R615" s="49"/>
      <c r="S615" s="49"/>
      <c r="T615" s="46"/>
      <c r="U615" s="46"/>
      <c r="V615" s="37"/>
      <c r="W615" s="37"/>
      <c r="X615" s="37"/>
      <c r="Y615" s="37"/>
      <c r="Z615" s="37"/>
    </row>
    <row r="616">
      <c r="A616" s="46"/>
      <c r="B616" s="48"/>
      <c r="C616" s="46"/>
      <c r="D616" s="49"/>
      <c r="E616" s="49"/>
      <c r="F616" s="49"/>
      <c r="G616" s="46"/>
      <c r="H616" s="46"/>
      <c r="I616" s="49"/>
      <c r="J616" s="49"/>
      <c r="K616" s="49"/>
      <c r="L616" s="51"/>
      <c r="M616" s="46"/>
      <c r="N616" s="49"/>
      <c r="O616" s="46"/>
      <c r="P616" s="46"/>
      <c r="Q616" s="46"/>
      <c r="R616" s="49"/>
      <c r="S616" s="49"/>
      <c r="T616" s="46"/>
      <c r="U616" s="46"/>
      <c r="V616" s="37"/>
      <c r="W616" s="37"/>
      <c r="X616" s="37"/>
      <c r="Y616" s="37"/>
      <c r="Z616" s="37"/>
    </row>
    <row r="617">
      <c r="A617" s="46"/>
      <c r="B617" s="48"/>
      <c r="C617" s="46"/>
      <c r="D617" s="49"/>
      <c r="E617" s="49"/>
      <c r="F617" s="49"/>
      <c r="G617" s="46"/>
      <c r="H617" s="46"/>
      <c r="I617" s="49"/>
      <c r="J617" s="49"/>
      <c r="K617" s="49"/>
      <c r="L617" s="51"/>
      <c r="M617" s="46"/>
      <c r="N617" s="49"/>
      <c r="O617" s="46"/>
      <c r="P617" s="46"/>
      <c r="Q617" s="46"/>
      <c r="R617" s="49"/>
      <c r="S617" s="49"/>
      <c r="T617" s="46"/>
      <c r="U617" s="46"/>
      <c r="V617" s="37"/>
      <c r="W617" s="37"/>
      <c r="X617" s="37"/>
      <c r="Y617" s="37"/>
      <c r="Z617" s="37"/>
    </row>
    <row r="618">
      <c r="A618" s="46"/>
      <c r="B618" s="48"/>
      <c r="C618" s="46"/>
      <c r="D618" s="49"/>
      <c r="E618" s="49"/>
      <c r="F618" s="49"/>
      <c r="G618" s="46"/>
      <c r="H618" s="46"/>
      <c r="I618" s="49"/>
      <c r="J618" s="49"/>
      <c r="K618" s="49"/>
      <c r="L618" s="51"/>
      <c r="M618" s="46"/>
      <c r="N618" s="49"/>
      <c r="O618" s="46"/>
      <c r="P618" s="46"/>
      <c r="Q618" s="46"/>
      <c r="R618" s="49"/>
      <c r="S618" s="49"/>
      <c r="T618" s="46"/>
      <c r="U618" s="46"/>
      <c r="V618" s="37"/>
      <c r="W618" s="37"/>
      <c r="X618" s="37"/>
      <c r="Y618" s="37"/>
      <c r="Z618" s="37"/>
    </row>
    <row r="619">
      <c r="A619" s="46"/>
      <c r="B619" s="48"/>
      <c r="C619" s="46"/>
      <c r="D619" s="49"/>
      <c r="E619" s="49"/>
      <c r="F619" s="49"/>
      <c r="G619" s="46"/>
      <c r="H619" s="46"/>
      <c r="I619" s="49"/>
      <c r="J619" s="49"/>
      <c r="K619" s="49"/>
      <c r="L619" s="51"/>
      <c r="M619" s="46"/>
      <c r="N619" s="49"/>
      <c r="O619" s="46"/>
      <c r="P619" s="46"/>
      <c r="Q619" s="46"/>
      <c r="R619" s="49"/>
      <c r="S619" s="49"/>
      <c r="T619" s="46"/>
      <c r="U619" s="46"/>
      <c r="V619" s="37"/>
      <c r="W619" s="37"/>
      <c r="X619" s="37"/>
      <c r="Y619" s="37"/>
      <c r="Z619" s="37"/>
    </row>
    <row r="620">
      <c r="A620" s="46"/>
      <c r="B620" s="48"/>
      <c r="C620" s="46"/>
      <c r="D620" s="49"/>
      <c r="E620" s="49"/>
      <c r="F620" s="49"/>
      <c r="G620" s="46"/>
      <c r="H620" s="46"/>
      <c r="I620" s="49"/>
      <c r="J620" s="49"/>
      <c r="K620" s="49"/>
      <c r="L620" s="51"/>
      <c r="M620" s="46"/>
      <c r="N620" s="49"/>
      <c r="O620" s="46"/>
      <c r="P620" s="46"/>
      <c r="Q620" s="46"/>
      <c r="R620" s="49"/>
      <c r="S620" s="49"/>
      <c r="T620" s="46"/>
      <c r="U620" s="46"/>
      <c r="V620" s="37"/>
      <c r="W620" s="37"/>
      <c r="X620" s="37"/>
      <c r="Y620" s="37"/>
      <c r="Z620" s="37"/>
    </row>
    <row r="621">
      <c r="A621" s="46"/>
      <c r="B621" s="48"/>
      <c r="C621" s="46"/>
      <c r="D621" s="49"/>
      <c r="E621" s="49"/>
      <c r="F621" s="49"/>
      <c r="G621" s="46"/>
      <c r="H621" s="46"/>
      <c r="I621" s="49"/>
      <c r="J621" s="49"/>
      <c r="K621" s="49"/>
      <c r="L621" s="51"/>
      <c r="M621" s="46"/>
      <c r="N621" s="49"/>
      <c r="O621" s="46"/>
      <c r="P621" s="46"/>
      <c r="Q621" s="46"/>
      <c r="R621" s="49"/>
      <c r="S621" s="49"/>
      <c r="T621" s="46"/>
      <c r="U621" s="46"/>
      <c r="V621" s="37"/>
      <c r="W621" s="37"/>
      <c r="X621" s="37"/>
      <c r="Y621" s="37"/>
      <c r="Z621" s="37"/>
    </row>
    <row r="622">
      <c r="A622" s="46"/>
      <c r="B622" s="48"/>
      <c r="C622" s="46"/>
      <c r="D622" s="49"/>
      <c r="E622" s="49"/>
      <c r="F622" s="49"/>
      <c r="G622" s="46"/>
      <c r="H622" s="46"/>
      <c r="I622" s="49"/>
      <c r="J622" s="49"/>
      <c r="K622" s="49"/>
      <c r="L622" s="51"/>
      <c r="M622" s="46"/>
      <c r="N622" s="49"/>
      <c r="O622" s="46"/>
      <c r="P622" s="46"/>
      <c r="Q622" s="46"/>
      <c r="R622" s="49"/>
      <c r="S622" s="49"/>
      <c r="T622" s="46"/>
      <c r="U622" s="46"/>
      <c r="V622" s="37"/>
      <c r="W622" s="37"/>
      <c r="X622" s="37"/>
      <c r="Y622" s="37"/>
      <c r="Z622" s="37"/>
    </row>
    <row r="623">
      <c r="A623" s="46"/>
      <c r="B623" s="48"/>
      <c r="C623" s="46"/>
      <c r="D623" s="49"/>
      <c r="E623" s="49"/>
      <c r="F623" s="49"/>
      <c r="G623" s="46"/>
      <c r="H623" s="46"/>
      <c r="I623" s="49"/>
      <c r="J623" s="49"/>
      <c r="K623" s="49"/>
      <c r="L623" s="51"/>
      <c r="M623" s="46"/>
      <c r="N623" s="49"/>
      <c r="O623" s="46"/>
      <c r="P623" s="46"/>
      <c r="Q623" s="46"/>
      <c r="R623" s="49"/>
      <c r="S623" s="49"/>
      <c r="T623" s="46"/>
      <c r="U623" s="46"/>
      <c r="V623" s="37"/>
      <c r="W623" s="37"/>
      <c r="X623" s="37"/>
      <c r="Y623" s="37"/>
      <c r="Z623" s="37"/>
    </row>
    <row r="624">
      <c r="A624" s="46"/>
      <c r="B624" s="48"/>
      <c r="C624" s="46"/>
      <c r="D624" s="49"/>
      <c r="E624" s="49"/>
      <c r="F624" s="49"/>
      <c r="G624" s="46"/>
      <c r="H624" s="46"/>
      <c r="I624" s="49"/>
      <c r="J624" s="49"/>
      <c r="K624" s="49"/>
      <c r="L624" s="51"/>
      <c r="M624" s="46"/>
      <c r="N624" s="49"/>
      <c r="O624" s="46"/>
      <c r="P624" s="46"/>
      <c r="Q624" s="46"/>
      <c r="R624" s="49"/>
      <c r="S624" s="49"/>
      <c r="T624" s="46"/>
      <c r="U624" s="46"/>
      <c r="V624" s="37"/>
      <c r="W624" s="37"/>
      <c r="X624" s="37"/>
      <c r="Y624" s="37"/>
      <c r="Z624" s="37"/>
    </row>
    <row r="625">
      <c r="A625" s="46"/>
      <c r="B625" s="48"/>
      <c r="C625" s="46"/>
      <c r="D625" s="49"/>
      <c r="E625" s="49"/>
      <c r="F625" s="49"/>
      <c r="G625" s="46"/>
      <c r="H625" s="46"/>
      <c r="I625" s="49"/>
      <c r="J625" s="49"/>
      <c r="K625" s="49"/>
      <c r="L625" s="51"/>
      <c r="M625" s="46"/>
      <c r="N625" s="49"/>
      <c r="O625" s="46"/>
      <c r="P625" s="46"/>
      <c r="Q625" s="46"/>
      <c r="R625" s="49"/>
      <c r="S625" s="49"/>
      <c r="T625" s="46"/>
      <c r="U625" s="46"/>
      <c r="V625" s="37"/>
      <c r="W625" s="37"/>
      <c r="X625" s="37"/>
      <c r="Y625" s="37"/>
      <c r="Z625" s="37"/>
    </row>
    <row r="626">
      <c r="A626" s="46"/>
      <c r="B626" s="48"/>
      <c r="C626" s="46"/>
      <c r="D626" s="49"/>
      <c r="E626" s="49"/>
      <c r="F626" s="49"/>
      <c r="G626" s="46"/>
      <c r="H626" s="46"/>
      <c r="I626" s="49"/>
      <c r="J626" s="49"/>
      <c r="K626" s="49"/>
      <c r="L626" s="51"/>
      <c r="M626" s="46"/>
      <c r="N626" s="49"/>
      <c r="O626" s="46"/>
      <c r="P626" s="46"/>
      <c r="Q626" s="46"/>
      <c r="R626" s="49"/>
      <c r="S626" s="49"/>
      <c r="T626" s="46"/>
      <c r="U626" s="46"/>
      <c r="V626" s="37"/>
      <c r="W626" s="37"/>
      <c r="X626" s="37"/>
      <c r="Y626" s="37"/>
      <c r="Z626" s="37"/>
    </row>
    <row r="627">
      <c r="A627" s="46"/>
      <c r="B627" s="48"/>
      <c r="C627" s="46"/>
      <c r="D627" s="49"/>
      <c r="E627" s="49"/>
      <c r="F627" s="49"/>
      <c r="G627" s="46"/>
      <c r="H627" s="46"/>
      <c r="I627" s="49"/>
      <c r="J627" s="49"/>
      <c r="K627" s="49"/>
      <c r="L627" s="51"/>
      <c r="M627" s="46"/>
      <c r="N627" s="49"/>
      <c r="O627" s="46"/>
      <c r="P627" s="46"/>
      <c r="Q627" s="46"/>
      <c r="R627" s="49"/>
      <c r="S627" s="49"/>
      <c r="T627" s="46"/>
      <c r="U627" s="46"/>
      <c r="V627" s="37"/>
      <c r="W627" s="37"/>
      <c r="X627" s="37"/>
      <c r="Y627" s="37"/>
      <c r="Z627" s="37"/>
    </row>
    <row r="628">
      <c r="A628" s="46"/>
      <c r="B628" s="48"/>
      <c r="C628" s="46"/>
      <c r="D628" s="49"/>
      <c r="E628" s="49"/>
      <c r="F628" s="49"/>
      <c r="G628" s="46"/>
      <c r="H628" s="46"/>
      <c r="I628" s="49"/>
      <c r="J628" s="49"/>
      <c r="K628" s="49"/>
      <c r="L628" s="51"/>
      <c r="M628" s="46"/>
      <c r="N628" s="49"/>
      <c r="O628" s="46"/>
      <c r="P628" s="46"/>
      <c r="Q628" s="46"/>
      <c r="R628" s="49"/>
      <c r="S628" s="49"/>
      <c r="T628" s="46"/>
      <c r="U628" s="46"/>
      <c r="V628" s="37"/>
      <c r="W628" s="37"/>
      <c r="X628" s="37"/>
      <c r="Y628" s="37"/>
      <c r="Z628" s="37"/>
    </row>
    <row r="629">
      <c r="A629" s="46"/>
      <c r="B629" s="48"/>
      <c r="C629" s="46"/>
      <c r="D629" s="49"/>
      <c r="E629" s="49"/>
      <c r="F629" s="49"/>
      <c r="G629" s="46"/>
      <c r="H629" s="46"/>
      <c r="I629" s="49"/>
      <c r="J629" s="49"/>
      <c r="K629" s="49"/>
      <c r="L629" s="51"/>
      <c r="M629" s="46"/>
      <c r="N629" s="49"/>
      <c r="O629" s="46"/>
      <c r="P629" s="46"/>
      <c r="Q629" s="46"/>
      <c r="R629" s="49"/>
      <c r="S629" s="49"/>
      <c r="T629" s="46"/>
      <c r="U629" s="46"/>
      <c r="V629" s="37"/>
      <c r="W629" s="37"/>
      <c r="X629" s="37"/>
      <c r="Y629" s="37"/>
      <c r="Z629" s="37"/>
    </row>
    <row r="630">
      <c r="A630" s="46"/>
      <c r="B630" s="48"/>
      <c r="C630" s="46"/>
      <c r="D630" s="49"/>
      <c r="E630" s="49"/>
      <c r="F630" s="49"/>
      <c r="G630" s="46"/>
      <c r="H630" s="46"/>
      <c r="I630" s="49"/>
      <c r="J630" s="49"/>
      <c r="K630" s="49"/>
      <c r="L630" s="51"/>
      <c r="M630" s="46"/>
      <c r="N630" s="49"/>
      <c r="O630" s="46"/>
      <c r="P630" s="46"/>
      <c r="Q630" s="46"/>
      <c r="R630" s="49"/>
      <c r="S630" s="49"/>
      <c r="T630" s="46"/>
      <c r="U630" s="46"/>
      <c r="V630" s="37"/>
      <c r="W630" s="37"/>
      <c r="X630" s="37"/>
      <c r="Y630" s="37"/>
      <c r="Z630" s="37"/>
    </row>
    <row r="631">
      <c r="A631" s="46"/>
      <c r="B631" s="48"/>
      <c r="C631" s="46"/>
      <c r="D631" s="49"/>
      <c r="E631" s="49"/>
      <c r="F631" s="49"/>
      <c r="G631" s="46"/>
      <c r="H631" s="46"/>
      <c r="I631" s="49"/>
      <c r="J631" s="49"/>
      <c r="K631" s="49"/>
      <c r="L631" s="51"/>
      <c r="M631" s="46"/>
      <c r="N631" s="49"/>
      <c r="O631" s="46"/>
      <c r="P631" s="46"/>
      <c r="Q631" s="46"/>
      <c r="R631" s="49"/>
      <c r="S631" s="49"/>
      <c r="T631" s="46"/>
      <c r="U631" s="46"/>
      <c r="V631" s="37"/>
      <c r="W631" s="37"/>
      <c r="X631" s="37"/>
      <c r="Y631" s="37"/>
      <c r="Z631" s="37"/>
    </row>
    <row r="632">
      <c r="A632" s="46"/>
      <c r="B632" s="48"/>
      <c r="C632" s="46"/>
      <c r="D632" s="49"/>
      <c r="E632" s="49"/>
      <c r="F632" s="49"/>
      <c r="G632" s="46"/>
      <c r="H632" s="46"/>
      <c r="I632" s="49"/>
      <c r="J632" s="49"/>
      <c r="K632" s="49"/>
      <c r="L632" s="51"/>
      <c r="M632" s="46"/>
      <c r="N632" s="49"/>
      <c r="O632" s="46"/>
      <c r="P632" s="46"/>
      <c r="Q632" s="46"/>
      <c r="R632" s="49"/>
      <c r="S632" s="49"/>
      <c r="T632" s="46"/>
      <c r="U632" s="46"/>
      <c r="V632" s="37"/>
      <c r="W632" s="37"/>
      <c r="X632" s="37"/>
      <c r="Y632" s="37"/>
      <c r="Z632" s="37"/>
    </row>
    <row r="633">
      <c r="A633" s="46"/>
      <c r="B633" s="48"/>
      <c r="C633" s="46"/>
      <c r="D633" s="49"/>
      <c r="E633" s="49"/>
      <c r="F633" s="49"/>
      <c r="G633" s="46"/>
      <c r="H633" s="46"/>
      <c r="I633" s="49"/>
      <c r="J633" s="49"/>
      <c r="K633" s="49"/>
      <c r="L633" s="51"/>
      <c r="M633" s="46"/>
      <c r="N633" s="49"/>
      <c r="O633" s="46"/>
      <c r="P633" s="46"/>
      <c r="Q633" s="46"/>
      <c r="R633" s="49"/>
      <c r="S633" s="49"/>
      <c r="T633" s="46"/>
      <c r="U633" s="46"/>
      <c r="V633" s="37"/>
      <c r="W633" s="37"/>
      <c r="X633" s="37"/>
      <c r="Y633" s="37"/>
      <c r="Z633" s="37"/>
    </row>
    <row r="634">
      <c r="A634" s="46"/>
      <c r="B634" s="48"/>
      <c r="C634" s="46"/>
      <c r="D634" s="49"/>
      <c r="E634" s="49"/>
      <c r="F634" s="49"/>
      <c r="G634" s="46"/>
      <c r="H634" s="46"/>
      <c r="I634" s="49"/>
      <c r="J634" s="49"/>
      <c r="K634" s="49"/>
      <c r="L634" s="51"/>
      <c r="M634" s="46"/>
      <c r="N634" s="49"/>
      <c r="O634" s="46"/>
      <c r="P634" s="46"/>
      <c r="Q634" s="46"/>
      <c r="R634" s="49"/>
      <c r="S634" s="49"/>
      <c r="T634" s="46"/>
      <c r="U634" s="46"/>
      <c r="V634" s="37"/>
      <c r="W634" s="37"/>
      <c r="X634" s="37"/>
      <c r="Y634" s="37"/>
      <c r="Z634" s="37"/>
    </row>
    <row r="635">
      <c r="A635" s="46"/>
      <c r="B635" s="48"/>
      <c r="C635" s="46"/>
      <c r="D635" s="49"/>
      <c r="E635" s="49"/>
      <c r="F635" s="49"/>
      <c r="G635" s="46"/>
      <c r="H635" s="46"/>
      <c r="I635" s="49"/>
      <c r="J635" s="49"/>
      <c r="K635" s="49"/>
      <c r="L635" s="51"/>
      <c r="M635" s="46"/>
      <c r="N635" s="49"/>
      <c r="O635" s="46"/>
      <c r="P635" s="46"/>
      <c r="Q635" s="46"/>
      <c r="R635" s="49"/>
      <c r="S635" s="49"/>
      <c r="T635" s="46"/>
      <c r="U635" s="46"/>
      <c r="V635" s="37"/>
      <c r="W635" s="37"/>
      <c r="X635" s="37"/>
      <c r="Y635" s="37"/>
      <c r="Z635" s="37"/>
    </row>
    <row r="636">
      <c r="A636" s="46"/>
      <c r="B636" s="48"/>
      <c r="C636" s="46"/>
      <c r="D636" s="49"/>
      <c r="E636" s="49"/>
      <c r="F636" s="49"/>
      <c r="G636" s="46"/>
      <c r="H636" s="46"/>
      <c r="I636" s="49"/>
      <c r="J636" s="49"/>
      <c r="K636" s="49"/>
      <c r="L636" s="51"/>
      <c r="M636" s="46"/>
      <c r="N636" s="49"/>
      <c r="O636" s="46"/>
      <c r="P636" s="46"/>
      <c r="Q636" s="46"/>
      <c r="R636" s="49"/>
      <c r="S636" s="49"/>
      <c r="T636" s="46"/>
      <c r="U636" s="46"/>
      <c r="V636" s="37"/>
      <c r="W636" s="37"/>
      <c r="X636" s="37"/>
      <c r="Y636" s="37"/>
      <c r="Z636" s="37"/>
    </row>
    <row r="637">
      <c r="A637" s="46"/>
      <c r="B637" s="48"/>
      <c r="C637" s="46"/>
      <c r="D637" s="49"/>
      <c r="E637" s="49"/>
      <c r="F637" s="49"/>
      <c r="G637" s="46"/>
      <c r="H637" s="46"/>
      <c r="I637" s="49"/>
      <c r="J637" s="49"/>
      <c r="K637" s="49"/>
      <c r="L637" s="51"/>
      <c r="M637" s="46"/>
      <c r="N637" s="49"/>
      <c r="O637" s="46"/>
      <c r="P637" s="46"/>
      <c r="Q637" s="46"/>
      <c r="R637" s="49"/>
      <c r="S637" s="49"/>
      <c r="T637" s="46"/>
      <c r="U637" s="46"/>
      <c r="V637" s="37"/>
      <c r="W637" s="37"/>
      <c r="X637" s="37"/>
      <c r="Y637" s="37"/>
      <c r="Z637" s="37"/>
    </row>
    <row r="638">
      <c r="A638" s="46"/>
      <c r="B638" s="48"/>
      <c r="C638" s="46"/>
      <c r="D638" s="49"/>
      <c r="E638" s="49"/>
      <c r="F638" s="49"/>
      <c r="G638" s="46"/>
      <c r="H638" s="46"/>
      <c r="I638" s="49"/>
      <c r="J638" s="49"/>
      <c r="K638" s="49"/>
      <c r="L638" s="51"/>
      <c r="M638" s="46"/>
      <c r="N638" s="49"/>
      <c r="O638" s="46"/>
      <c r="P638" s="46"/>
      <c r="Q638" s="46"/>
      <c r="R638" s="49"/>
      <c r="S638" s="49"/>
      <c r="T638" s="46"/>
      <c r="U638" s="46"/>
      <c r="V638" s="37"/>
      <c r="W638" s="37"/>
      <c r="X638" s="37"/>
      <c r="Y638" s="37"/>
      <c r="Z638" s="37"/>
    </row>
    <row r="639">
      <c r="A639" s="46"/>
      <c r="B639" s="48"/>
      <c r="C639" s="46"/>
      <c r="D639" s="49"/>
      <c r="E639" s="49"/>
      <c r="F639" s="49"/>
      <c r="G639" s="46"/>
      <c r="H639" s="46"/>
      <c r="I639" s="49"/>
      <c r="J639" s="49"/>
      <c r="K639" s="49"/>
      <c r="L639" s="51"/>
      <c r="M639" s="46"/>
      <c r="N639" s="49"/>
      <c r="O639" s="46"/>
      <c r="P639" s="46"/>
      <c r="Q639" s="46"/>
      <c r="R639" s="49"/>
      <c r="S639" s="49"/>
      <c r="T639" s="46"/>
      <c r="U639" s="46"/>
      <c r="V639" s="37"/>
      <c r="W639" s="37"/>
      <c r="X639" s="37"/>
      <c r="Y639" s="37"/>
      <c r="Z639" s="37"/>
    </row>
    <row r="640">
      <c r="A640" s="46"/>
      <c r="B640" s="48"/>
      <c r="C640" s="46"/>
      <c r="D640" s="49"/>
      <c r="E640" s="49"/>
      <c r="F640" s="49"/>
      <c r="G640" s="46"/>
      <c r="H640" s="46"/>
      <c r="I640" s="49"/>
      <c r="J640" s="49"/>
      <c r="K640" s="49"/>
      <c r="L640" s="51"/>
      <c r="M640" s="46"/>
      <c r="N640" s="49"/>
      <c r="O640" s="46"/>
      <c r="P640" s="46"/>
      <c r="Q640" s="46"/>
      <c r="R640" s="49"/>
      <c r="S640" s="49"/>
      <c r="T640" s="46"/>
      <c r="U640" s="46"/>
      <c r="V640" s="37"/>
      <c r="W640" s="37"/>
      <c r="X640" s="37"/>
      <c r="Y640" s="37"/>
      <c r="Z640" s="37"/>
    </row>
    <row r="641">
      <c r="A641" s="46"/>
      <c r="B641" s="48"/>
      <c r="C641" s="46"/>
      <c r="D641" s="49"/>
      <c r="E641" s="49"/>
      <c r="F641" s="49"/>
      <c r="G641" s="46"/>
      <c r="H641" s="46"/>
      <c r="I641" s="49"/>
      <c r="J641" s="49"/>
      <c r="K641" s="49"/>
      <c r="L641" s="51"/>
      <c r="M641" s="46"/>
      <c r="N641" s="49"/>
      <c r="O641" s="46"/>
      <c r="P641" s="46"/>
      <c r="Q641" s="46"/>
      <c r="R641" s="49"/>
      <c r="S641" s="49"/>
      <c r="T641" s="46"/>
      <c r="U641" s="46"/>
      <c r="V641" s="37"/>
      <c r="W641" s="37"/>
      <c r="X641" s="37"/>
      <c r="Y641" s="37"/>
      <c r="Z641" s="37"/>
    </row>
    <row r="642">
      <c r="A642" s="46"/>
      <c r="B642" s="48"/>
      <c r="C642" s="46"/>
      <c r="D642" s="49"/>
      <c r="E642" s="49"/>
      <c r="F642" s="49"/>
      <c r="G642" s="46"/>
      <c r="H642" s="46"/>
      <c r="I642" s="49"/>
      <c r="J642" s="49"/>
      <c r="K642" s="49"/>
      <c r="L642" s="51"/>
      <c r="M642" s="46"/>
      <c r="N642" s="49"/>
      <c r="O642" s="46"/>
      <c r="P642" s="46"/>
      <c r="Q642" s="46"/>
      <c r="R642" s="49"/>
      <c r="S642" s="49"/>
      <c r="T642" s="46"/>
      <c r="U642" s="46"/>
      <c r="V642" s="37"/>
      <c r="W642" s="37"/>
      <c r="X642" s="37"/>
      <c r="Y642" s="37"/>
      <c r="Z642" s="37"/>
    </row>
    <row r="643">
      <c r="A643" s="46"/>
      <c r="B643" s="48"/>
      <c r="C643" s="46"/>
      <c r="D643" s="49"/>
      <c r="E643" s="49"/>
      <c r="F643" s="49"/>
      <c r="G643" s="46"/>
      <c r="H643" s="46"/>
      <c r="I643" s="49"/>
      <c r="J643" s="49"/>
      <c r="K643" s="49"/>
      <c r="L643" s="51"/>
      <c r="M643" s="46"/>
      <c r="N643" s="49"/>
      <c r="O643" s="46"/>
      <c r="P643" s="46"/>
      <c r="Q643" s="46"/>
      <c r="R643" s="49"/>
      <c r="S643" s="49"/>
      <c r="T643" s="46"/>
      <c r="U643" s="46"/>
      <c r="V643" s="37"/>
      <c r="W643" s="37"/>
      <c r="X643" s="37"/>
      <c r="Y643" s="37"/>
      <c r="Z643" s="37"/>
    </row>
    <row r="644">
      <c r="A644" s="46"/>
      <c r="B644" s="48"/>
      <c r="C644" s="46"/>
      <c r="D644" s="49"/>
      <c r="E644" s="49"/>
      <c r="F644" s="49"/>
      <c r="G644" s="46"/>
      <c r="H644" s="46"/>
      <c r="I644" s="49"/>
      <c r="J644" s="49"/>
      <c r="K644" s="49"/>
      <c r="L644" s="51"/>
      <c r="M644" s="46"/>
      <c r="N644" s="49"/>
      <c r="O644" s="46"/>
      <c r="P644" s="46"/>
      <c r="Q644" s="46"/>
      <c r="R644" s="49"/>
      <c r="S644" s="49"/>
      <c r="T644" s="46"/>
      <c r="U644" s="46"/>
      <c r="V644" s="37"/>
      <c r="W644" s="37"/>
      <c r="X644" s="37"/>
      <c r="Y644" s="37"/>
      <c r="Z644" s="37"/>
    </row>
    <row r="645">
      <c r="A645" s="46"/>
      <c r="B645" s="48"/>
      <c r="C645" s="46"/>
      <c r="D645" s="49"/>
      <c r="E645" s="49"/>
      <c r="F645" s="49"/>
      <c r="G645" s="46"/>
      <c r="H645" s="46"/>
      <c r="I645" s="49"/>
      <c r="J645" s="49"/>
      <c r="K645" s="49"/>
      <c r="L645" s="51"/>
      <c r="M645" s="46"/>
      <c r="N645" s="49"/>
      <c r="O645" s="46"/>
      <c r="P645" s="46"/>
      <c r="Q645" s="46"/>
      <c r="R645" s="49"/>
      <c r="S645" s="49"/>
      <c r="T645" s="46"/>
      <c r="U645" s="46"/>
      <c r="V645" s="37"/>
      <c r="W645" s="37"/>
      <c r="X645" s="37"/>
      <c r="Y645" s="37"/>
      <c r="Z645" s="37"/>
    </row>
    <row r="646">
      <c r="A646" s="46"/>
      <c r="B646" s="48"/>
      <c r="C646" s="46"/>
      <c r="D646" s="49"/>
      <c r="E646" s="49"/>
      <c r="F646" s="49"/>
      <c r="G646" s="46"/>
      <c r="H646" s="46"/>
      <c r="I646" s="49"/>
      <c r="J646" s="49"/>
      <c r="K646" s="49"/>
      <c r="L646" s="51"/>
      <c r="M646" s="46"/>
      <c r="N646" s="49"/>
      <c r="O646" s="46"/>
      <c r="P646" s="46"/>
      <c r="Q646" s="46"/>
      <c r="R646" s="49"/>
      <c r="S646" s="49"/>
      <c r="T646" s="46"/>
      <c r="U646" s="46"/>
      <c r="V646" s="37"/>
      <c r="W646" s="37"/>
      <c r="X646" s="37"/>
      <c r="Y646" s="37"/>
      <c r="Z646" s="37"/>
    </row>
    <row r="647">
      <c r="A647" s="46"/>
      <c r="B647" s="48"/>
      <c r="C647" s="46"/>
      <c r="D647" s="49"/>
      <c r="E647" s="49"/>
      <c r="F647" s="49"/>
      <c r="G647" s="46"/>
      <c r="H647" s="46"/>
      <c r="I647" s="49"/>
      <c r="J647" s="49"/>
      <c r="K647" s="49"/>
      <c r="L647" s="51"/>
      <c r="M647" s="46"/>
      <c r="N647" s="49"/>
      <c r="O647" s="46"/>
      <c r="P647" s="46"/>
      <c r="Q647" s="46"/>
      <c r="R647" s="49"/>
      <c r="S647" s="49"/>
      <c r="T647" s="46"/>
      <c r="U647" s="46"/>
      <c r="V647" s="37"/>
      <c r="W647" s="37"/>
      <c r="X647" s="37"/>
      <c r="Y647" s="37"/>
      <c r="Z647" s="37"/>
    </row>
    <row r="648">
      <c r="A648" s="46"/>
      <c r="B648" s="48"/>
      <c r="C648" s="46"/>
      <c r="D648" s="49"/>
      <c r="E648" s="49"/>
      <c r="F648" s="49"/>
      <c r="G648" s="46"/>
      <c r="H648" s="46"/>
      <c r="I648" s="49"/>
      <c r="J648" s="49"/>
      <c r="K648" s="49"/>
      <c r="L648" s="51"/>
      <c r="M648" s="46"/>
      <c r="N648" s="49"/>
      <c r="O648" s="46"/>
      <c r="P648" s="46"/>
      <c r="Q648" s="46"/>
      <c r="R648" s="49"/>
      <c r="S648" s="49"/>
      <c r="T648" s="46"/>
      <c r="U648" s="46"/>
      <c r="V648" s="37"/>
      <c r="W648" s="37"/>
      <c r="X648" s="37"/>
      <c r="Y648" s="37"/>
      <c r="Z648" s="37"/>
    </row>
    <row r="649">
      <c r="A649" s="46"/>
      <c r="B649" s="48"/>
      <c r="C649" s="46"/>
      <c r="D649" s="49"/>
      <c r="E649" s="49"/>
      <c r="F649" s="49"/>
      <c r="G649" s="46"/>
      <c r="H649" s="46"/>
      <c r="I649" s="49"/>
      <c r="J649" s="49"/>
      <c r="K649" s="49"/>
      <c r="L649" s="51"/>
      <c r="M649" s="46"/>
      <c r="N649" s="49"/>
      <c r="O649" s="46"/>
      <c r="P649" s="46"/>
      <c r="Q649" s="46"/>
      <c r="R649" s="49"/>
      <c r="S649" s="49"/>
      <c r="T649" s="46"/>
      <c r="U649" s="46"/>
      <c r="V649" s="37"/>
      <c r="W649" s="37"/>
      <c r="X649" s="37"/>
      <c r="Y649" s="37"/>
      <c r="Z649" s="37"/>
    </row>
    <row r="650">
      <c r="A650" s="46"/>
      <c r="B650" s="48"/>
      <c r="C650" s="46"/>
      <c r="D650" s="49"/>
      <c r="E650" s="49"/>
      <c r="F650" s="49"/>
      <c r="G650" s="46"/>
      <c r="H650" s="46"/>
      <c r="I650" s="49"/>
      <c r="J650" s="49"/>
      <c r="K650" s="49"/>
      <c r="L650" s="51"/>
      <c r="M650" s="46"/>
      <c r="N650" s="49"/>
      <c r="O650" s="46"/>
      <c r="P650" s="46"/>
      <c r="Q650" s="46"/>
      <c r="R650" s="49"/>
      <c r="S650" s="49"/>
      <c r="T650" s="46"/>
      <c r="U650" s="46"/>
      <c r="V650" s="37"/>
      <c r="W650" s="37"/>
      <c r="X650" s="37"/>
      <c r="Y650" s="37"/>
      <c r="Z650" s="37"/>
    </row>
    <row r="651">
      <c r="A651" s="46"/>
      <c r="B651" s="48"/>
      <c r="C651" s="46"/>
      <c r="D651" s="49"/>
      <c r="E651" s="49"/>
      <c r="F651" s="49"/>
      <c r="G651" s="46"/>
      <c r="H651" s="46"/>
      <c r="I651" s="49"/>
      <c r="J651" s="49"/>
      <c r="K651" s="49"/>
      <c r="L651" s="51"/>
      <c r="M651" s="46"/>
      <c r="N651" s="49"/>
      <c r="O651" s="46"/>
      <c r="P651" s="46"/>
      <c r="Q651" s="46"/>
      <c r="R651" s="49"/>
      <c r="S651" s="49"/>
      <c r="T651" s="46"/>
      <c r="U651" s="46"/>
      <c r="V651" s="37"/>
      <c r="W651" s="37"/>
      <c r="X651" s="37"/>
      <c r="Y651" s="37"/>
      <c r="Z651" s="37"/>
    </row>
    <row r="652">
      <c r="A652" s="46"/>
      <c r="B652" s="48"/>
      <c r="C652" s="46"/>
      <c r="D652" s="49"/>
      <c r="E652" s="49"/>
      <c r="F652" s="49"/>
      <c r="G652" s="46"/>
      <c r="H652" s="46"/>
      <c r="I652" s="49"/>
      <c r="J652" s="49"/>
      <c r="K652" s="49"/>
      <c r="L652" s="51"/>
      <c r="M652" s="46"/>
      <c r="N652" s="49"/>
      <c r="O652" s="46"/>
      <c r="P652" s="46"/>
      <c r="Q652" s="46"/>
      <c r="R652" s="49"/>
      <c r="S652" s="49"/>
      <c r="T652" s="46"/>
      <c r="U652" s="46"/>
      <c r="V652" s="37"/>
      <c r="W652" s="37"/>
      <c r="X652" s="37"/>
      <c r="Y652" s="37"/>
      <c r="Z652" s="37"/>
    </row>
    <row r="653">
      <c r="A653" s="46"/>
      <c r="B653" s="48"/>
      <c r="C653" s="46"/>
      <c r="D653" s="49"/>
      <c r="E653" s="49"/>
      <c r="F653" s="49"/>
      <c r="G653" s="46"/>
      <c r="H653" s="46"/>
      <c r="I653" s="49"/>
      <c r="J653" s="49"/>
      <c r="K653" s="49"/>
      <c r="L653" s="51"/>
      <c r="M653" s="46"/>
      <c r="N653" s="49"/>
      <c r="O653" s="46"/>
      <c r="P653" s="46"/>
      <c r="Q653" s="46"/>
      <c r="R653" s="49"/>
      <c r="S653" s="49"/>
      <c r="T653" s="46"/>
      <c r="U653" s="46"/>
      <c r="V653" s="37"/>
      <c r="W653" s="37"/>
      <c r="X653" s="37"/>
      <c r="Y653" s="37"/>
      <c r="Z653" s="37"/>
    </row>
    <row r="654">
      <c r="A654" s="46"/>
      <c r="B654" s="48"/>
      <c r="C654" s="46"/>
      <c r="D654" s="49"/>
      <c r="E654" s="49"/>
      <c r="F654" s="49"/>
      <c r="G654" s="46"/>
      <c r="H654" s="46"/>
      <c r="I654" s="49"/>
      <c r="J654" s="49"/>
      <c r="K654" s="49"/>
      <c r="L654" s="51"/>
      <c r="M654" s="46"/>
      <c r="N654" s="49"/>
      <c r="O654" s="46"/>
      <c r="P654" s="46"/>
      <c r="Q654" s="46"/>
      <c r="R654" s="49"/>
      <c r="S654" s="49"/>
      <c r="T654" s="46"/>
      <c r="U654" s="46"/>
      <c r="V654" s="37"/>
      <c r="W654" s="37"/>
      <c r="X654" s="37"/>
      <c r="Y654" s="37"/>
      <c r="Z654" s="37"/>
    </row>
    <row r="655">
      <c r="A655" s="46"/>
      <c r="B655" s="48"/>
      <c r="C655" s="46"/>
      <c r="D655" s="49"/>
      <c r="E655" s="49"/>
      <c r="F655" s="49"/>
      <c r="G655" s="46"/>
      <c r="H655" s="46"/>
      <c r="I655" s="49"/>
      <c r="J655" s="49"/>
      <c r="K655" s="49"/>
      <c r="L655" s="51"/>
      <c r="M655" s="46"/>
      <c r="N655" s="49"/>
      <c r="O655" s="46"/>
      <c r="P655" s="46"/>
      <c r="Q655" s="46"/>
      <c r="R655" s="49"/>
      <c r="S655" s="49"/>
      <c r="T655" s="46"/>
      <c r="U655" s="46"/>
      <c r="V655" s="37"/>
      <c r="W655" s="37"/>
      <c r="X655" s="37"/>
      <c r="Y655" s="37"/>
      <c r="Z655" s="37"/>
    </row>
    <row r="656">
      <c r="A656" s="46"/>
      <c r="B656" s="48"/>
      <c r="C656" s="46"/>
      <c r="D656" s="49"/>
      <c r="E656" s="49"/>
      <c r="F656" s="49"/>
      <c r="G656" s="46"/>
      <c r="H656" s="46"/>
      <c r="I656" s="49"/>
      <c r="J656" s="49"/>
      <c r="K656" s="49"/>
      <c r="L656" s="51"/>
      <c r="M656" s="46"/>
      <c r="N656" s="49"/>
      <c r="O656" s="46"/>
      <c r="P656" s="46"/>
      <c r="Q656" s="46"/>
      <c r="R656" s="49"/>
      <c r="S656" s="49"/>
      <c r="T656" s="46"/>
      <c r="U656" s="46"/>
      <c r="V656" s="37"/>
      <c r="W656" s="37"/>
      <c r="X656" s="37"/>
      <c r="Y656" s="37"/>
      <c r="Z656" s="37"/>
    </row>
    <row r="657">
      <c r="A657" s="46"/>
      <c r="B657" s="48"/>
      <c r="C657" s="46"/>
      <c r="D657" s="49"/>
      <c r="E657" s="49"/>
      <c r="F657" s="49"/>
      <c r="G657" s="46"/>
      <c r="H657" s="46"/>
      <c r="I657" s="49"/>
      <c r="J657" s="49"/>
      <c r="K657" s="49"/>
      <c r="L657" s="51"/>
      <c r="M657" s="46"/>
      <c r="N657" s="49"/>
      <c r="O657" s="46"/>
      <c r="P657" s="46"/>
      <c r="Q657" s="46"/>
      <c r="R657" s="49"/>
      <c r="S657" s="49"/>
      <c r="T657" s="46"/>
      <c r="U657" s="46"/>
      <c r="V657" s="37"/>
      <c r="W657" s="37"/>
      <c r="X657" s="37"/>
      <c r="Y657" s="37"/>
      <c r="Z657" s="37"/>
    </row>
    <row r="658">
      <c r="A658" s="46"/>
      <c r="B658" s="48"/>
      <c r="C658" s="46"/>
      <c r="D658" s="49"/>
      <c r="E658" s="49"/>
      <c r="F658" s="49"/>
      <c r="G658" s="46"/>
      <c r="H658" s="46"/>
      <c r="I658" s="49"/>
      <c r="J658" s="49"/>
      <c r="K658" s="49"/>
      <c r="L658" s="51"/>
      <c r="M658" s="46"/>
      <c r="N658" s="49"/>
      <c r="O658" s="46"/>
      <c r="P658" s="46"/>
      <c r="Q658" s="46"/>
      <c r="R658" s="49"/>
      <c r="S658" s="49"/>
      <c r="T658" s="46"/>
      <c r="U658" s="46"/>
      <c r="V658" s="37"/>
      <c r="W658" s="37"/>
      <c r="X658" s="37"/>
      <c r="Y658" s="37"/>
      <c r="Z658" s="37"/>
    </row>
    <row r="659">
      <c r="A659" s="46"/>
      <c r="B659" s="48"/>
      <c r="C659" s="46"/>
      <c r="D659" s="49"/>
      <c r="E659" s="49"/>
      <c r="F659" s="49"/>
      <c r="G659" s="46"/>
      <c r="H659" s="46"/>
      <c r="I659" s="49"/>
      <c r="J659" s="49"/>
      <c r="K659" s="49"/>
      <c r="L659" s="51"/>
      <c r="M659" s="46"/>
      <c r="N659" s="49"/>
      <c r="O659" s="46"/>
      <c r="P659" s="46"/>
      <c r="Q659" s="46"/>
      <c r="R659" s="49"/>
      <c r="S659" s="49"/>
      <c r="T659" s="46"/>
      <c r="U659" s="46"/>
      <c r="V659" s="37"/>
      <c r="W659" s="37"/>
      <c r="X659" s="37"/>
      <c r="Y659" s="37"/>
      <c r="Z659" s="37"/>
    </row>
    <row r="660">
      <c r="A660" s="46"/>
      <c r="B660" s="48"/>
      <c r="C660" s="46"/>
      <c r="D660" s="49"/>
      <c r="E660" s="49"/>
      <c r="F660" s="49"/>
      <c r="G660" s="46"/>
      <c r="H660" s="46"/>
      <c r="I660" s="49"/>
      <c r="J660" s="49"/>
      <c r="K660" s="49"/>
      <c r="L660" s="51"/>
      <c r="M660" s="46"/>
      <c r="N660" s="49"/>
      <c r="O660" s="46"/>
      <c r="P660" s="46"/>
      <c r="Q660" s="46"/>
      <c r="R660" s="49"/>
      <c r="S660" s="49"/>
      <c r="T660" s="46"/>
      <c r="U660" s="46"/>
      <c r="V660" s="37"/>
      <c r="W660" s="37"/>
      <c r="X660" s="37"/>
      <c r="Y660" s="37"/>
      <c r="Z660" s="37"/>
    </row>
    <row r="661">
      <c r="A661" s="46"/>
      <c r="B661" s="48"/>
      <c r="C661" s="46"/>
      <c r="D661" s="49"/>
      <c r="E661" s="49"/>
      <c r="F661" s="49"/>
      <c r="G661" s="46"/>
      <c r="H661" s="46"/>
      <c r="I661" s="49"/>
      <c r="J661" s="49"/>
      <c r="K661" s="49"/>
      <c r="L661" s="51"/>
      <c r="M661" s="46"/>
      <c r="N661" s="49"/>
      <c r="O661" s="46"/>
      <c r="P661" s="46"/>
      <c r="Q661" s="46"/>
      <c r="R661" s="49"/>
      <c r="S661" s="49"/>
      <c r="T661" s="46"/>
      <c r="U661" s="46"/>
      <c r="V661" s="37"/>
      <c r="W661" s="37"/>
      <c r="X661" s="37"/>
      <c r="Y661" s="37"/>
      <c r="Z661" s="37"/>
    </row>
    <row r="662">
      <c r="A662" s="46"/>
      <c r="B662" s="48"/>
      <c r="C662" s="46"/>
      <c r="D662" s="49"/>
      <c r="E662" s="49"/>
      <c r="F662" s="49"/>
      <c r="G662" s="46"/>
      <c r="H662" s="46"/>
      <c r="I662" s="49"/>
      <c r="J662" s="49"/>
      <c r="K662" s="49"/>
      <c r="L662" s="51"/>
      <c r="M662" s="46"/>
      <c r="N662" s="49"/>
      <c r="O662" s="46"/>
      <c r="P662" s="46"/>
      <c r="Q662" s="46"/>
      <c r="R662" s="49"/>
      <c r="S662" s="49"/>
      <c r="T662" s="46"/>
      <c r="U662" s="46"/>
      <c r="V662" s="37"/>
      <c r="W662" s="37"/>
      <c r="X662" s="37"/>
      <c r="Y662" s="37"/>
      <c r="Z662" s="37"/>
    </row>
    <row r="663">
      <c r="A663" s="46"/>
      <c r="B663" s="48"/>
      <c r="C663" s="46"/>
      <c r="D663" s="49"/>
      <c r="E663" s="49"/>
      <c r="F663" s="49"/>
      <c r="G663" s="46"/>
      <c r="H663" s="46"/>
      <c r="I663" s="49"/>
      <c r="J663" s="49"/>
      <c r="K663" s="49"/>
      <c r="L663" s="51"/>
      <c r="M663" s="46"/>
      <c r="N663" s="49"/>
      <c r="O663" s="46"/>
      <c r="P663" s="46"/>
      <c r="Q663" s="46"/>
      <c r="R663" s="49"/>
      <c r="S663" s="49"/>
      <c r="T663" s="46"/>
      <c r="U663" s="46"/>
      <c r="V663" s="37"/>
      <c r="W663" s="37"/>
      <c r="X663" s="37"/>
      <c r="Y663" s="37"/>
      <c r="Z663" s="37"/>
    </row>
    <row r="664">
      <c r="A664" s="46"/>
      <c r="B664" s="48"/>
      <c r="C664" s="46"/>
      <c r="D664" s="49"/>
      <c r="E664" s="49"/>
      <c r="F664" s="49"/>
      <c r="G664" s="46"/>
      <c r="H664" s="46"/>
      <c r="I664" s="49"/>
      <c r="J664" s="49"/>
      <c r="K664" s="49"/>
      <c r="L664" s="51"/>
      <c r="M664" s="46"/>
      <c r="N664" s="49"/>
      <c r="O664" s="46"/>
      <c r="P664" s="46"/>
      <c r="Q664" s="46"/>
      <c r="R664" s="49"/>
      <c r="S664" s="49"/>
      <c r="T664" s="46"/>
      <c r="U664" s="46"/>
      <c r="V664" s="37"/>
      <c r="W664" s="37"/>
      <c r="X664" s="37"/>
      <c r="Y664" s="37"/>
      <c r="Z664" s="37"/>
    </row>
    <row r="665">
      <c r="A665" s="46"/>
      <c r="B665" s="48"/>
      <c r="C665" s="46"/>
      <c r="D665" s="49"/>
      <c r="E665" s="49"/>
      <c r="F665" s="49"/>
      <c r="G665" s="46"/>
      <c r="H665" s="46"/>
      <c r="I665" s="49"/>
      <c r="J665" s="49"/>
      <c r="K665" s="49"/>
      <c r="L665" s="51"/>
      <c r="M665" s="46"/>
      <c r="N665" s="49"/>
      <c r="O665" s="46"/>
      <c r="P665" s="46"/>
      <c r="Q665" s="46"/>
      <c r="R665" s="49"/>
      <c r="S665" s="49"/>
      <c r="T665" s="46"/>
      <c r="U665" s="46"/>
      <c r="V665" s="37"/>
      <c r="W665" s="37"/>
      <c r="X665" s="37"/>
      <c r="Y665" s="37"/>
      <c r="Z665" s="37"/>
    </row>
    <row r="666">
      <c r="A666" s="46"/>
      <c r="B666" s="48"/>
      <c r="C666" s="46"/>
      <c r="D666" s="49"/>
      <c r="E666" s="49"/>
      <c r="F666" s="49"/>
      <c r="G666" s="46"/>
      <c r="H666" s="46"/>
      <c r="I666" s="49"/>
      <c r="J666" s="49"/>
      <c r="K666" s="49"/>
      <c r="L666" s="51"/>
      <c r="M666" s="46"/>
      <c r="N666" s="49"/>
      <c r="O666" s="46"/>
      <c r="P666" s="46"/>
      <c r="Q666" s="46"/>
      <c r="R666" s="49"/>
      <c r="S666" s="49"/>
      <c r="T666" s="46"/>
      <c r="U666" s="46"/>
      <c r="V666" s="37"/>
      <c r="W666" s="37"/>
      <c r="X666" s="37"/>
      <c r="Y666" s="37"/>
      <c r="Z666" s="37"/>
    </row>
    <row r="667">
      <c r="A667" s="46"/>
      <c r="B667" s="48"/>
      <c r="C667" s="46"/>
      <c r="D667" s="49"/>
      <c r="E667" s="49"/>
      <c r="F667" s="49"/>
      <c r="G667" s="46"/>
      <c r="H667" s="46"/>
      <c r="I667" s="49"/>
      <c r="J667" s="49"/>
      <c r="K667" s="49"/>
      <c r="L667" s="51"/>
      <c r="M667" s="46"/>
      <c r="N667" s="49"/>
      <c r="O667" s="46"/>
      <c r="P667" s="46"/>
      <c r="Q667" s="46"/>
      <c r="R667" s="49"/>
      <c r="S667" s="49"/>
      <c r="T667" s="46"/>
      <c r="U667" s="46"/>
      <c r="V667" s="37"/>
      <c r="W667" s="37"/>
      <c r="X667" s="37"/>
      <c r="Y667" s="37"/>
      <c r="Z667" s="37"/>
    </row>
    <row r="668">
      <c r="A668" s="46"/>
      <c r="B668" s="48"/>
      <c r="C668" s="46"/>
      <c r="D668" s="49"/>
      <c r="E668" s="49"/>
      <c r="F668" s="49"/>
      <c r="G668" s="46"/>
      <c r="H668" s="46"/>
      <c r="I668" s="49"/>
      <c r="J668" s="49"/>
      <c r="K668" s="49"/>
      <c r="L668" s="51"/>
      <c r="M668" s="46"/>
      <c r="N668" s="49"/>
      <c r="O668" s="46"/>
      <c r="P668" s="46"/>
      <c r="Q668" s="46"/>
      <c r="R668" s="49"/>
      <c r="S668" s="49"/>
      <c r="T668" s="46"/>
      <c r="U668" s="46"/>
      <c r="V668" s="37"/>
      <c r="W668" s="37"/>
      <c r="X668" s="37"/>
      <c r="Y668" s="37"/>
      <c r="Z668" s="37"/>
    </row>
    <row r="669">
      <c r="A669" s="46"/>
      <c r="B669" s="48"/>
      <c r="C669" s="46"/>
      <c r="D669" s="49"/>
      <c r="E669" s="49"/>
      <c r="F669" s="49"/>
      <c r="G669" s="46"/>
      <c r="H669" s="46"/>
      <c r="I669" s="49"/>
      <c r="J669" s="49"/>
      <c r="K669" s="49"/>
      <c r="L669" s="51"/>
      <c r="M669" s="46"/>
      <c r="N669" s="49"/>
      <c r="O669" s="46"/>
      <c r="P669" s="46"/>
      <c r="Q669" s="46"/>
      <c r="R669" s="49"/>
      <c r="S669" s="49"/>
      <c r="T669" s="46"/>
      <c r="U669" s="46"/>
      <c r="V669" s="37"/>
      <c r="W669" s="37"/>
      <c r="X669" s="37"/>
      <c r="Y669" s="37"/>
      <c r="Z669" s="37"/>
    </row>
    <row r="670">
      <c r="A670" s="46"/>
      <c r="B670" s="48"/>
      <c r="C670" s="46"/>
      <c r="D670" s="49"/>
      <c r="E670" s="49"/>
      <c r="F670" s="49"/>
      <c r="G670" s="46"/>
      <c r="H670" s="46"/>
      <c r="I670" s="49"/>
      <c r="J670" s="49"/>
      <c r="K670" s="49"/>
      <c r="L670" s="51"/>
      <c r="M670" s="46"/>
      <c r="N670" s="49"/>
      <c r="O670" s="46"/>
      <c r="P670" s="46"/>
      <c r="Q670" s="46"/>
      <c r="R670" s="49"/>
      <c r="S670" s="49"/>
      <c r="T670" s="46"/>
      <c r="U670" s="46"/>
      <c r="V670" s="37"/>
      <c r="W670" s="37"/>
      <c r="X670" s="37"/>
      <c r="Y670" s="37"/>
      <c r="Z670" s="37"/>
    </row>
    <row r="671">
      <c r="A671" s="46"/>
      <c r="B671" s="48"/>
      <c r="C671" s="46"/>
      <c r="D671" s="49"/>
      <c r="E671" s="49"/>
      <c r="F671" s="49"/>
      <c r="G671" s="46"/>
      <c r="H671" s="46"/>
      <c r="I671" s="49"/>
      <c r="J671" s="49"/>
      <c r="K671" s="49"/>
      <c r="L671" s="51"/>
      <c r="M671" s="46"/>
      <c r="N671" s="49"/>
      <c r="O671" s="46"/>
      <c r="P671" s="46"/>
      <c r="Q671" s="46"/>
      <c r="R671" s="49"/>
      <c r="S671" s="49"/>
      <c r="T671" s="46"/>
      <c r="U671" s="46"/>
      <c r="V671" s="37"/>
      <c r="W671" s="37"/>
      <c r="X671" s="37"/>
      <c r="Y671" s="37"/>
      <c r="Z671" s="37"/>
    </row>
    <row r="672">
      <c r="A672" s="46"/>
      <c r="B672" s="48"/>
      <c r="C672" s="46"/>
      <c r="D672" s="49"/>
      <c r="E672" s="49"/>
      <c r="F672" s="49"/>
      <c r="G672" s="46"/>
      <c r="H672" s="46"/>
      <c r="I672" s="49"/>
      <c r="J672" s="49"/>
      <c r="K672" s="49"/>
      <c r="L672" s="51"/>
      <c r="M672" s="46"/>
      <c r="N672" s="49"/>
      <c r="O672" s="46"/>
      <c r="P672" s="46"/>
      <c r="Q672" s="46"/>
      <c r="R672" s="49"/>
      <c r="S672" s="49"/>
      <c r="T672" s="46"/>
      <c r="U672" s="46"/>
      <c r="V672" s="37"/>
      <c r="W672" s="37"/>
      <c r="X672" s="37"/>
      <c r="Y672" s="37"/>
      <c r="Z672" s="37"/>
    </row>
    <row r="673">
      <c r="A673" s="46"/>
      <c r="B673" s="48"/>
      <c r="C673" s="46"/>
      <c r="D673" s="49"/>
      <c r="E673" s="49"/>
      <c r="F673" s="49"/>
      <c r="G673" s="46"/>
      <c r="H673" s="46"/>
      <c r="I673" s="49"/>
      <c r="J673" s="49"/>
      <c r="K673" s="49"/>
      <c r="L673" s="51"/>
      <c r="M673" s="46"/>
      <c r="N673" s="49"/>
      <c r="O673" s="46"/>
      <c r="P673" s="46"/>
      <c r="Q673" s="46"/>
      <c r="R673" s="49"/>
      <c r="S673" s="49"/>
      <c r="T673" s="46"/>
      <c r="U673" s="46"/>
      <c r="V673" s="37"/>
      <c r="W673" s="37"/>
      <c r="X673" s="37"/>
      <c r="Y673" s="37"/>
      <c r="Z673" s="37"/>
    </row>
    <row r="674">
      <c r="A674" s="46"/>
      <c r="B674" s="48"/>
      <c r="C674" s="46"/>
      <c r="D674" s="49"/>
      <c r="E674" s="49"/>
      <c r="F674" s="49"/>
      <c r="G674" s="46"/>
      <c r="H674" s="46"/>
      <c r="I674" s="49"/>
      <c r="J674" s="49"/>
      <c r="K674" s="49"/>
      <c r="L674" s="51"/>
      <c r="M674" s="46"/>
      <c r="N674" s="49"/>
      <c r="O674" s="46"/>
      <c r="P674" s="46"/>
      <c r="Q674" s="46"/>
      <c r="R674" s="49"/>
      <c r="S674" s="49"/>
      <c r="T674" s="46"/>
      <c r="U674" s="46"/>
      <c r="V674" s="37"/>
      <c r="W674" s="37"/>
      <c r="X674" s="37"/>
      <c r="Y674" s="37"/>
      <c r="Z674" s="37"/>
    </row>
    <row r="675">
      <c r="A675" s="46"/>
      <c r="B675" s="48"/>
      <c r="C675" s="46"/>
      <c r="D675" s="49"/>
      <c r="E675" s="49"/>
      <c r="F675" s="49"/>
      <c r="G675" s="46"/>
      <c r="H675" s="46"/>
      <c r="I675" s="49"/>
      <c r="J675" s="49"/>
      <c r="K675" s="49"/>
      <c r="L675" s="51"/>
      <c r="M675" s="46"/>
      <c r="N675" s="49"/>
      <c r="O675" s="46"/>
      <c r="P675" s="46"/>
      <c r="Q675" s="46"/>
      <c r="R675" s="49"/>
      <c r="S675" s="49"/>
      <c r="T675" s="46"/>
      <c r="U675" s="46"/>
      <c r="V675" s="37"/>
      <c r="W675" s="37"/>
      <c r="X675" s="37"/>
      <c r="Y675" s="37"/>
      <c r="Z675" s="37"/>
    </row>
    <row r="676">
      <c r="A676" s="46"/>
      <c r="B676" s="48"/>
      <c r="C676" s="46"/>
      <c r="D676" s="49"/>
      <c r="E676" s="49"/>
      <c r="F676" s="49"/>
      <c r="G676" s="46"/>
      <c r="H676" s="46"/>
      <c r="I676" s="49"/>
      <c r="J676" s="49"/>
      <c r="K676" s="49"/>
      <c r="L676" s="51"/>
      <c r="M676" s="46"/>
      <c r="N676" s="49"/>
      <c r="O676" s="46"/>
      <c r="P676" s="46"/>
      <c r="Q676" s="46"/>
      <c r="R676" s="49"/>
      <c r="S676" s="49"/>
      <c r="T676" s="46"/>
      <c r="U676" s="46"/>
      <c r="V676" s="37"/>
      <c r="W676" s="37"/>
      <c r="X676" s="37"/>
      <c r="Y676" s="37"/>
      <c r="Z676" s="37"/>
    </row>
    <row r="677">
      <c r="A677" s="46"/>
      <c r="B677" s="48"/>
      <c r="C677" s="46"/>
      <c r="D677" s="49"/>
      <c r="E677" s="49"/>
      <c r="F677" s="49"/>
      <c r="G677" s="46"/>
      <c r="H677" s="46"/>
      <c r="I677" s="49"/>
      <c r="J677" s="49"/>
      <c r="K677" s="49"/>
      <c r="L677" s="51"/>
      <c r="M677" s="46"/>
      <c r="N677" s="49"/>
      <c r="O677" s="46"/>
      <c r="P677" s="46"/>
      <c r="Q677" s="46"/>
      <c r="R677" s="49"/>
      <c r="S677" s="49"/>
      <c r="T677" s="46"/>
      <c r="U677" s="46"/>
      <c r="V677" s="37"/>
      <c r="W677" s="37"/>
      <c r="X677" s="37"/>
      <c r="Y677" s="37"/>
      <c r="Z677" s="37"/>
    </row>
    <row r="678">
      <c r="A678" s="46"/>
      <c r="B678" s="48"/>
      <c r="C678" s="46"/>
      <c r="D678" s="49"/>
      <c r="E678" s="49"/>
      <c r="F678" s="49"/>
      <c r="G678" s="46"/>
      <c r="H678" s="46"/>
      <c r="I678" s="49"/>
      <c r="J678" s="49"/>
      <c r="K678" s="49"/>
      <c r="L678" s="51"/>
      <c r="M678" s="46"/>
      <c r="N678" s="49"/>
      <c r="O678" s="46"/>
      <c r="P678" s="46"/>
      <c r="Q678" s="46"/>
      <c r="R678" s="49"/>
      <c r="S678" s="49"/>
      <c r="T678" s="46"/>
      <c r="U678" s="46"/>
      <c r="V678" s="37"/>
      <c r="W678" s="37"/>
      <c r="X678" s="37"/>
      <c r="Y678" s="37"/>
      <c r="Z678" s="37"/>
    </row>
    <row r="679">
      <c r="A679" s="46"/>
      <c r="B679" s="48"/>
      <c r="C679" s="46"/>
      <c r="D679" s="49"/>
      <c r="E679" s="49"/>
      <c r="F679" s="49"/>
      <c r="G679" s="46"/>
      <c r="H679" s="46"/>
      <c r="I679" s="49"/>
      <c r="J679" s="49"/>
      <c r="K679" s="49"/>
      <c r="L679" s="51"/>
      <c r="M679" s="46"/>
      <c r="N679" s="49"/>
      <c r="O679" s="46"/>
      <c r="P679" s="46"/>
      <c r="Q679" s="46"/>
      <c r="R679" s="49"/>
      <c r="S679" s="49"/>
      <c r="T679" s="46"/>
      <c r="U679" s="46"/>
      <c r="V679" s="37"/>
      <c r="W679" s="37"/>
      <c r="X679" s="37"/>
      <c r="Y679" s="37"/>
      <c r="Z679" s="37"/>
    </row>
    <row r="680">
      <c r="A680" s="46"/>
      <c r="B680" s="48"/>
      <c r="C680" s="46"/>
      <c r="D680" s="49"/>
      <c r="E680" s="49"/>
      <c r="F680" s="49"/>
      <c r="G680" s="46"/>
      <c r="H680" s="46"/>
      <c r="I680" s="49"/>
      <c r="J680" s="49"/>
      <c r="K680" s="49"/>
      <c r="L680" s="51"/>
      <c r="M680" s="46"/>
      <c r="N680" s="49"/>
      <c r="O680" s="46"/>
      <c r="P680" s="46"/>
      <c r="Q680" s="46"/>
      <c r="R680" s="49"/>
      <c r="S680" s="49"/>
      <c r="T680" s="46"/>
      <c r="U680" s="46"/>
      <c r="V680" s="37"/>
      <c r="W680" s="37"/>
      <c r="X680" s="37"/>
      <c r="Y680" s="37"/>
      <c r="Z680" s="37"/>
    </row>
    <row r="681">
      <c r="A681" s="46"/>
      <c r="B681" s="48"/>
      <c r="C681" s="46"/>
      <c r="D681" s="49"/>
      <c r="E681" s="49"/>
      <c r="F681" s="49"/>
      <c r="G681" s="46"/>
      <c r="H681" s="46"/>
      <c r="I681" s="49"/>
      <c r="J681" s="49"/>
      <c r="K681" s="49"/>
      <c r="L681" s="51"/>
      <c r="M681" s="46"/>
      <c r="N681" s="49"/>
      <c r="O681" s="46"/>
      <c r="P681" s="46"/>
      <c r="Q681" s="46"/>
      <c r="R681" s="49"/>
      <c r="S681" s="49"/>
      <c r="T681" s="46"/>
      <c r="U681" s="46"/>
      <c r="V681" s="37"/>
      <c r="W681" s="37"/>
      <c r="X681" s="37"/>
      <c r="Y681" s="37"/>
      <c r="Z681" s="37"/>
    </row>
    <row r="682">
      <c r="A682" s="46"/>
      <c r="B682" s="48"/>
      <c r="C682" s="46"/>
      <c r="D682" s="49"/>
      <c r="E682" s="49"/>
      <c r="F682" s="49"/>
      <c r="G682" s="46"/>
      <c r="H682" s="46"/>
      <c r="I682" s="49"/>
      <c r="J682" s="49"/>
      <c r="K682" s="49"/>
      <c r="L682" s="51"/>
      <c r="M682" s="46"/>
      <c r="N682" s="49"/>
      <c r="O682" s="46"/>
      <c r="P682" s="46"/>
      <c r="Q682" s="46"/>
      <c r="R682" s="49"/>
      <c r="S682" s="49"/>
      <c r="T682" s="46"/>
      <c r="U682" s="46"/>
      <c r="V682" s="37"/>
      <c r="W682" s="37"/>
      <c r="X682" s="37"/>
      <c r="Y682" s="37"/>
      <c r="Z682" s="37"/>
    </row>
    <row r="683">
      <c r="A683" s="46"/>
      <c r="B683" s="48"/>
      <c r="C683" s="46"/>
      <c r="D683" s="49"/>
      <c r="E683" s="49"/>
      <c r="F683" s="49"/>
      <c r="G683" s="46"/>
      <c r="H683" s="46"/>
      <c r="I683" s="49"/>
      <c r="J683" s="49"/>
      <c r="K683" s="49"/>
      <c r="L683" s="51"/>
      <c r="M683" s="46"/>
      <c r="N683" s="49"/>
      <c r="O683" s="46"/>
      <c r="P683" s="46"/>
      <c r="Q683" s="46"/>
      <c r="R683" s="49"/>
      <c r="S683" s="49"/>
      <c r="T683" s="46"/>
      <c r="U683" s="46"/>
      <c r="V683" s="37"/>
      <c r="W683" s="37"/>
      <c r="X683" s="37"/>
      <c r="Y683" s="37"/>
      <c r="Z683" s="37"/>
    </row>
    <row r="684">
      <c r="A684" s="46"/>
      <c r="B684" s="48"/>
      <c r="C684" s="46"/>
      <c r="D684" s="49"/>
      <c r="E684" s="49"/>
      <c r="F684" s="49"/>
      <c r="G684" s="46"/>
      <c r="H684" s="46"/>
      <c r="I684" s="49"/>
      <c r="J684" s="49"/>
      <c r="K684" s="49"/>
      <c r="L684" s="51"/>
      <c r="M684" s="46"/>
      <c r="N684" s="49"/>
      <c r="O684" s="46"/>
      <c r="P684" s="46"/>
      <c r="Q684" s="46"/>
      <c r="R684" s="49"/>
      <c r="S684" s="49"/>
      <c r="T684" s="46"/>
      <c r="U684" s="46"/>
      <c r="V684" s="37"/>
      <c r="W684" s="37"/>
      <c r="X684" s="37"/>
      <c r="Y684" s="37"/>
      <c r="Z684" s="37"/>
    </row>
    <row r="685">
      <c r="A685" s="46"/>
      <c r="B685" s="48"/>
      <c r="C685" s="46"/>
      <c r="D685" s="49"/>
      <c r="E685" s="49"/>
      <c r="F685" s="49"/>
      <c r="G685" s="46"/>
      <c r="H685" s="46"/>
      <c r="I685" s="49"/>
      <c r="J685" s="49"/>
      <c r="K685" s="49"/>
      <c r="L685" s="51"/>
      <c r="M685" s="46"/>
      <c r="N685" s="49"/>
      <c r="O685" s="46"/>
      <c r="P685" s="46"/>
      <c r="Q685" s="46"/>
      <c r="R685" s="49"/>
      <c r="S685" s="49"/>
      <c r="T685" s="46"/>
      <c r="U685" s="46"/>
      <c r="V685" s="37"/>
      <c r="W685" s="37"/>
      <c r="X685" s="37"/>
      <c r="Y685" s="37"/>
      <c r="Z685" s="37"/>
    </row>
    <row r="686">
      <c r="A686" s="46"/>
      <c r="B686" s="48"/>
      <c r="C686" s="46"/>
      <c r="D686" s="49"/>
      <c r="E686" s="49"/>
      <c r="F686" s="49"/>
      <c r="G686" s="46"/>
      <c r="H686" s="46"/>
      <c r="I686" s="49"/>
      <c r="J686" s="49"/>
      <c r="K686" s="49"/>
      <c r="L686" s="51"/>
      <c r="M686" s="46"/>
      <c r="N686" s="49"/>
      <c r="O686" s="46"/>
      <c r="P686" s="46"/>
      <c r="Q686" s="46"/>
      <c r="R686" s="49"/>
      <c r="S686" s="49"/>
      <c r="T686" s="46"/>
      <c r="U686" s="46"/>
      <c r="V686" s="37"/>
      <c r="W686" s="37"/>
      <c r="X686" s="37"/>
      <c r="Y686" s="37"/>
      <c r="Z686" s="37"/>
    </row>
    <row r="687">
      <c r="A687" s="46"/>
      <c r="B687" s="48"/>
      <c r="C687" s="46"/>
      <c r="D687" s="49"/>
      <c r="E687" s="49"/>
      <c r="F687" s="49"/>
      <c r="G687" s="46"/>
      <c r="H687" s="46"/>
      <c r="I687" s="49"/>
      <c r="J687" s="49"/>
      <c r="K687" s="49"/>
      <c r="L687" s="51"/>
      <c r="M687" s="46"/>
      <c r="N687" s="49"/>
      <c r="O687" s="46"/>
      <c r="P687" s="46"/>
      <c r="Q687" s="46"/>
      <c r="R687" s="49"/>
      <c r="S687" s="49"/>
      <c r="T687" s="46"/>
      <c r="U687" s="46"/>
      <c r="V687" s="37"/>
      <c r="W687" s="37"/>
      <c r="X687" s="37"/>
      <c r="Y687" s="37"/>
      <c r="Z687" s="37"/>
    </row>
    <row r="688">
      <c r="A688" s="46"/>
      <c r="B688" s="48"/>
      <c r="C688" s="46"/>
      <c r="D688" s="49"/>
      <c r="E688" s="49"/>
      <c r="F688" s="49"/>
      <c r="G688" s="46"/>
      <c r="H688" s="46"/>
      <c r="I688" s="49"/>
      <c r="J688" s="49"/>
      <c r="K688" s="49"/>
      <c r="L688" s="51"/>
      <c r="M688" s="46"/>
      <c r="N688" s="49"/>
      <c r="O688" s="46"/>
      <c r="P688" s="46"/>
      <c r="Q688" s="46"/>
      <c r="R688" s="49"/>
      <c r="S688" s="49"/>
      <c r="T688" s="46"/>
      <c r="U688" s="46"/>
      <c r="V688" s="37"/>
      <c r="W688" s="37"/>
      <c r="X688" s="37"/>
      <c r="Y688" s="37"/>
      <c r="Z688" s="37"/>
    </row>
    <row r="689">
      <c r="A689" s="46"/>
      <c r="B689" s="48"/>
      <c r="C689" s="46"/>
      <c r="D689" s="49"/>
      <c r="E689" s="49"/>
      <c r="F689" s="49"/>
      <c r="G689" s="46"/>
      <c r="H689" s="46"/>
      <c r="I689" s="49"/>
      <c r="J689" s="49"/>
      <c r="K689" s="49"/>
      <c r="L689" s="51"/>
      <c r="M689" s="46"/>
      <c r="N689" s="49"/>
      <c r="O689" s="46"/>
      <c r="P689" s="46"/>
      <c r="Q689" s="46"/>
      <c r="R689" s="49"/>
      <c r="S689" s="49"/>
      <c r="T689" s="46"/>
      <c r="U689" s="46"/>
      <c r="V689" s="37"/>
      <c r="W689" s="37"/>
      <c r="X689" s="37"/>
      <c r="Y689" s="37"/>
      <c r="Z689" s="37"/>
    </row>
    <row r="690">
      <c r="A690" s="46"/>
      <c r="B690" s="48"/>
      <c r="C690" s="46"/>
      <c r="D690" s="49"/>
      <c r="E690" s="49"/>
      <c r="F690" s="49"/>
      <c r="G690" s="46"/>
      <c r="H690" s="46"/>
      <c r="I690" s="49"/>
      <c r="J690" s="49"/>
      <c r="K690" s="49"/>
      <c r="L690" s="51"/>
      <c r="M690" s="46"/>
      <c r="N690" s="49"/>
      <c r="O690" s="46"/>
      <c r="P690" s="46"/>
      <c r="Q690" s="46"/>
      <c r="R690" s="49"/>
      <c r="S690" s="49"/>
      <c r="T690" s="46"/>
      <c r="U690" s="46"/>
      <c r="V690" s="37"/>
      <c r="W690" s="37"/>
      <c r="X690" s="37"/>
      <c r="Y690" s="37"/>
      <c r="Z690" s="37"/>
    </row>
    <row r="691">
      <c r="A691" s="46"/>
      <c r="B691" s="48"/>
      <c r="C691" s="46"/>
      <c r="D691" s="49"/>
      <c r="E691" s="49"/>
      <c r="F691" s="49"/>
      <c r="G691" s="46"/>
      <c r="H691" s="46"/>
      <c r="I691" s="49"/>
      <c r="J691" s="49"/>
      <c r="K691" s="49"/>
      <c r="L691" s="51"/>
      <c r="M691" s="46"/>
      <c r="N691" s="49"/>
      <c r="O691" s="46"/>
      <c r="P691" s="46"/>
      <c r="Q691" s="46"/>
      <c r="R691" s="49"/>
      <c r="S691" s="49"/>
      <c r="T691" s="46"/>
      <c r="U691" s="46"/>
      <c r="V691" s="37"/>
      <c r="W691" s="37"/>
      <c r="X691" s="37"/>
      <c r="Y691" s="37"/>
      <c r="Z691" s="37"/>
    </row>
    <row r="692">
      <c r="A692" s="46"/>
      <c r="B692" s="48"/>
      <c r="C692" s="46"/>
      <c r="D692" s="49"/>
      <c r="E692" s="49"/>
      <c r="F692" s="49"/>
      <c r="G692" s="46"/>
      <c r="H692" s="46"/>
      <c r="I692" s="49"/>
      <c r="J692" s="49"/>
      <c r="K692" s="49"/>
      <c r="L692" s="51"/>
      <c r="M692" s="46"/>
      <c r="N692" s="49"/>
      <c r="O692" s="46"/>
      <c r="P692" s="46"/>
      <c r="Q692" s="46"/>
      <c r="R692" s="49"/>
      <c r="S692" s="49"/>
      <c r="T692" s="46"/>
      <c r="U692" s="46"/>
      <c r="V692" s="37"/>
      <c r="W692" s="37"/>
      <c r="X692" s="37"/>
      <c r="Y692" s="37"/>
      <c r="Z692" s="37"/>
    </row>
    <row r="693">
      <c r="A693" s="46"/>
      <c r="B693" s="48"/>
      <c r="C693" s="46"/>
      <c r="D693" s="49"/>
      <c r="E693" s="49"/>
      <c r="F693" s="49"/>
      <c r="G693" s="46"/>
      <c r="H693" s="46"/>
      <c r="I693" s="49"/>
      <c r="J693" s="49"/>
      <c r="K693" s="49"/>
      <c r="L693" s="51"/>
      <c r="M693" s="46"/>
      <c r="N693" s="49"/>
      <c r="O693" s="46"/>
      <c r="P693" s="46"/>
      <c r="Q693" s="46"/>
      <c r="R693" s="49"/>
      <c r="S693" s="49"/>
      <c r="T693" s="46"/>
      <c r="U693" s="46"/>
      <c r="V693" s="37"/>
      <c r="W693" s="37"/>
      <c r="X693" s="37"/>
      <c r="Y693" s="37"/>
      <c r="Z693" s="37"/>
    </row>
    <row r="694">
      <c r="A694" s="46"/>
      <c r="B694" s="48"/>
      <c r="C694" s="46"/>
      <c r="D694" s="49"/>
      <c r="E694" s="49"/>
      <c r="F694" s="49"/>
      <c r="G694" s="46"/>
      <c r="H694" s="46"/>
      <c r="I694" s="49"/>
      <c r="J694" s="49"/>
      <c r="K694" s="49"/>
      <c r="L694" s="51"/>
      <c r="M694" s="46"/>
      <c r="N694" s="49"/>
      <c r="O694" s="46"/>
      <c r="P694" s="46"/>
      <c r="Q694" s="46"/>
      <c r="R694" s="49"/>
      <c r="S694" s="49"/>
      <c r="T694" s="46"/>
      <c r="U694" s="46"/>
      <c r="V694" s="37"/>
      <c r="W694" s="37"/>
      <c r="X694" s="37"/>
      <c r="Y694" s="37"/>
      <c r="Z694" s="37"/>
    </row>
    <row r="695">
      <c r="A695" s="46"/>
      <c r="B695" s="48"/>
      <c r="C695" s="46"/>
      <c r="D695" s="49"/>
      <c r="E695" s="49"/>
      <c r="F695" s="49"/>
      <c r="G695" s="46"/>
      <c r="H695" s="46"/>
      <c r="I695" s="49"/>
      <c r="J695" s="49"/>
      <c r="K695" s="49"/>
      <c r="L695" s="51"/>
      <c r="M695" s="46"/>
      <c r="N695" s="49"/>
      <c r="O695" s="46"/>
      <c r="P695" s="46"/>
      <c r="Q695" s="46"/>
      <c r="R695" s="49"/>
      <c r="S695" s="49"/>
      <c r="T695" s="46"/>
      <c r="U695" s="46"/>
      <c r="V695" s="37"/>
      <c r="W695" s="37"/>
      <c r="X695" s="37"/>
      <c r="Y695" s="37"/>
      <c r="Z695" s="37"/>
    </row>
    <row r="696">
      <c r="A696" s="46"/>
      <c r="B696" s="48"/>
      <c r="C696" s="46"/>
      <c r="D696" s="49"/>
      <c r="E696" s="49"/>
      <c r="F696" s="49"/>
      <c r="G696" s="46"/>
      <c r="H696" s="46"/>
      <c r="I696" s="49"/>
      <c r="J696" s="49"/>
      <c r="K696" s="49"/>
      <c r="L696" s="51"/>
      <c r="M696" s="46"/>
      <c r="N696" s="49"/>
      <c r="O696" s="46"/>
      <c r="P696" s="46"/>
      <c r="Q696" s="46"/>
      <c r="R696" s="49"/>
      <c r="S696" s="49"/>
      <c r="T696" s="46"/>
      <c r="U696" s="46"/>
      <c r="V696" s="37"/>
      <c r="W696" s="37"/>
      <c r="X696" s="37"/>
      <c r="Y696" s="37"/>
      <c r="Z696" s="37"/>
    </row>
    <row r="697">
      <c r="A697" s="46"/>
      <c r="B697" s="48"/>
      <c r="C697" s="46"/>
      <c r="D697" s="49"/>
      <c r="E697" s="49"/>
      <c r="F697" s="49"/>
      <c r="G697" s="46"/>
      <c r="H697" s="46"/>
      <c r="I697" s="49"/>
      <c r="J697" s="49"/>
      <c r="K697" s="49"/>
      <c r="L697" s="51"/>
      <c r="M697" s="46"/>
      <c r="N697" s="49"/>
      <c r="O697" s="46"/>
      <c r="P697" s="46"/>
      <c r="Q697" s="46"/>
      <c r="R697" s="49"/>
      <c r="S697" s="49"/>
      <c r="T697" s="46"/>
      <c r="U697" s="46"/>
      <c r="V697" s="37"/>
      <c r="W697" s="37"/>
      <c r="X697" s="37"/>
      <c r="Y697" s="37"/>
      <c r="Z697" s="37"/>
    </row>
    <row r="698">
      <c r="A698" s="46"/>
      <c r="B698" s="48"/>
      <c r="C698" s="46"/>
      <c r="D698" s="49"/>
      <c r="E698" s="49"/>
      <c r="F698" s="49"/>
      <c r="G698" s="46"/>
      <c r="H698" s="46"/>
      <c r="I698" s="49"/>
      <c r="J698" s="49"/>
      <c r="K698" s="49"/>
      <c r="L698" s="51"/>
      <c r="M698" s="46"/>
      <c r="N698" s="49"/>
      <c r="O698" s="46"/>
      <c r="P698" s="46"/>
      <c r="Q698" s="46"/>
      <c r="R698" s="49"/>
      <c r="S698" s="49"/>
      <c r="T698" s="46"/>
      <c r="U698" s="46"/>
      <c r="V698" s="37"/>
      <c r="W698" s="37"/>
      <c r="X698" s="37"/>
      <c r="Y698" s="37"/>
      <c r="Z698" s="37"/>
    </row>
    <row r="699">
      <c r="A699" s="46"/>
      <c r="B699" s="48"/>
      <c r="C699" s="46"/>
      <c r="D699" s="49"/>
      <c r="E699" s="49"/>
      <c r="F699" s="49"/>
      <c r="G699" s="46"/>
      <c r="H699" s="46"/>
      <c r="I699" s="49"/>
      <c r="J699" s="49"/>
      <c r="K699" s="49"/>
      <c r="L699" s="51"/>
      <c r="M699" s="46"/>
      <c r="N699" s="49"/>
      <c r="O699" s="46"/>
      <c r="P699" s="46"/>
      <c r="Q699" s="46"/>
      <c r="R699" s="49"/>
      <c r="S699" s="49"/>
      <c r="T699" s="46"/>
      <c r="U699" s="46"/>
      <c r="V699" s="37"/>
      <c r="W699" s="37"/>
      <c r="X699" s="37"/>
      <c r="Y699" s="37"/>
      <c r="Z699" s="37"/>
    </row>
    <row r="700">
      <c r="A700" s="46"/>
      <c r="B700" s="48"/>
      <c r="C700" s="46"/>
      <c r="D700" s="49"/>
      <c r="E700" s="49"/>
      <c r="F700" s="49"/>
      <c r="G700" s="46"/>
      <c r="H700" s="46"/>
      <c r="I700" s="49"/>
      <c r="J700" s="49"/>
      <c r="K700" s="49"/>
      <c r="L700" s="51"/>
      <c r="M700" s="46"/>
      <c r="N700" s="49"/>
      <c r="O700" s="46"/>
      <c r="P700" s="46"/>
      <c r="Q700" s="46"/>
      <c r="R700" s="49"/>
      <c r="S700" s="49"/>
      <c r="T700" s="46"/>
      <c r="U700" s="46"/>
      <c r="V700" s="37"/>
      <c r="W700" s="37"/>
      <c r="X700" s="37"/>
      <c r="Y700" s="37"/>
      <c r="Z700" s="37"/>
    </row>
    <row r="701">
      <c r="A701" s="46"/>
      <c r="B701" s="48"/>
      <c r="C701" s="46"/>
      <c r="D701" s="49"/>
      <c r="E701" s="49"/>
      <c r="F701" s="49"/>
      <c r="G701" s="46"/>
      <c r="H701" s="46"/>
      <c r="I701" s="49"/>
      <c r="J701" s="49"/>
      <c r="K701" s="49"/>
      <c r="L701" s="51"/>
      <c r="M701" s="46"/>
      <c r="N701" s="49"/>
      <c r="O701" s="46"/>
      <c r="P701" s="46"/>
      <c r="Q701" s="46"/>
      <c r="R701" s="49"/>
      <c r="S701" s="49"/>
      <c r="T701" s="46"/>
      <c r="U701" s="46"/>
      <c r="V701" s="37"/>
      <c r="W701" s="37"/>
      <c r="X701" s="37"/>
      <c r="Y701" s="37"/>
      <c r="Z701" s="37"/>
    </row>
    <row r="702">
      <c r="A702" s="46"/>
      <c r="B702" s="48"/>
      <c r="C702" s="46"/>
      <c r="D702" s="49"/>
      <c r="E702" s="49"/>
      <c r="F702" s="49"/>
      <c r="G702" s="46"/>
      <c r="H702" s="46"/>
      <c r="I702" s="49"/>
      <c r="J702" s="49"/>
      <c r="K702" s="49"/>
      <c r="L702" s="51"/>
      <c r="M702" s="46"/>
      <c r="N702" s="49"/>
      <c r="O702" s="46"/>
      <c r="P702" s="46"/>
      <c r="Q702" s="46"/>
      <c r="R702" s="49"/>
      <c r="S702" s="49"/>
      <c r="T702" s="46"/>
      <c r="U702" s="46"/>
      <c r="V702" s="37"/>
      <c r="W702" s="37"/>
      <c r="X702" s="37"/>
      <c r="Y702" s="37"/>
      <c r="Z702" s="37"/>
    </row>
    <row r="703">
      <c r="A703" s="46"/>
      <c r="B703" s="48"/>
      <c r="C703" s="46"/>
      <c r="D703" s="49"/>
      <c r="E703" s="49"/>
      <c r="F703" s="49"/>
      <c r="G703" s="46"/>
      <c r="H703" s="46"/>
      <c r="I703" s="49"/>
      <c r="J703" s="49"/>
      <c r="K703" s="49"/>
      <c r="L703" s="51"/>
      <c r="M703" s="46"/>
      <c r="N703" s="49"/>
      <c r="O703" s="46"/>
      <c r="P703" s="46"/>
      <c r="Q703" s="46"/>
      <c r="R703" s="49"/>
      <c r="S703" s="49"/>
      <c r="T703" s="46"/>
      <c r="U703" s="46"/>
      <c r="V703" s="37"/>
      <c r="W703" s="37"/>
      <c r="X703" s="37"/>
      <c r="Y703" s="37"/>
      <c r="Z703" s="37"/>
    </row>
    <row r="704">
      <c r="A704" s="46"/>
      <c r="B704" s="48"/>
      <c r="C704" s="46"/>
      <c r="D704" s="49"/>
      <c r="E704" s="49"/>
      <c r="F704" s="49"/>
      <c r="G704" s="46"/>
      <c r="H704" s="46"/>
      <c r="I704" s="49"/>
      <c r="J704" s="49"/>
      <c r="K704" s="49"/>
      <c r="L704" s="51"/>
      <c r="M704" s="46"/>
      <c r="N704" s="49"/>
      <c r="O704" s="46"/>
      <c r="P704" s="46"/>
      <c r="Q704" s="46"/>
      <c r="R704" s="49"/>
      <c r="S704" s="49"/>
      <c r="T704" s="46"/>
      <c r="U704" s="46"/>
      <c r="V704" s="37"/>
      <c r="W704" s="37"/>
      <c r="X704" s="37"/>
      <c r="Y704" s="37"/>
      <c r="Z704" s="37"/>
    </row>
    <row r="705">
      <c r="A705" s="46"/>
      <c r="B705" s="48"/>
      <c r="C705" s="46"/>
      <c r="D705" s="49"/>
      <c r="E705" s="49"/>
      <c r="F705" s="49"/>
      <c r="G705" s="46"/>
      <c r="H705" s="46"/>
      <c r="I705" s="49"/>
      <c r="J705" s="49"/>
      <c r="K705" s="49"/>
      <c r="L705" s="51"/>
      <c r="M705" s="46"/>
      <c r="N705" s="49"/>
      <c r="O705" s="46"/>
      <c r="P705" s="46"/>
      <c r="Q705" s="46"/>
      <c r="R705" s="49"/>
      <c r="S705" s="49"/>
      <c r="T705" s="46"/>
      <c r="U705" s="46"/>
      <c r="V705" s="37"/>
      <c r="W705" s="37"/>
      <c r="X705" s="37"/>
      <c r="Y705" s="37"/>
      <c r="Z705" s="37"/>
    </row>
    <row r="706">
      <c r="A706" s="46"/>
      <c r="B706" s="48"/>
      <c r="C706" s="46"/>
      <c r="D706" s="49"/>
      <c r="E706" s="49"/>
      <c r="F706" s="49"/>
      <c r="G706" s="46"/>
      <c r="H706" s="46"/>
      <c r="I706" s="49"/>
      <c r="J706" s="49"/>
      <c r="K706" s="49"/>
      <c r="L706" s="51"/>
      <c r="M706" s="46"/>
      <c r="N706" s="49"/>
      <c r="O706" s="46"/>
      <c r="P706" s="46"/>
      <c r="Q706" s="46"/>
      <c r="R706" s="49"/>
      <c r="S706" s="49"/>
      <c r="T706" s="46"/>
      <c r="U706" s="46"/>
      <c r="V706" s="37"/>
      <c r="W706" s="37"/>
      <c r="X706" s="37"/>
      <c r="Y706" s="37"/>
      <c r="Z706" s="37"/>
    </row>
    <row r="707">
      <c r="A707" s="46"/>
      <c r="B707" s="48"/>
      <c r="C707" s="46"/>
      <c r="D707" s="49"/>
      <c r="E707" s="49"/>
      <c r="F707" s="49"/>
      <c r="G707" s="46"/>
      <c r="H707" s="46"/>
      <c r="I707" s="49"/>
      <c r="J707" s="49"/>
      <c r="K707" s="49"/>
      <c r="L707" s="51"/>
      <c r="M707" s="46"/>
      <c r="N707" s="49"/>
      <c r="O707" s="46"/>
      <c r="P707" s="46"/>
      <c r="Q707" s="46"/>
      <c r="R707" s="49"/>
      <c r="S707" s="49"/>
      <c r="T707" s="46"/>
      <c r="U707" s="46"/>
      <c r="V707" s="37"/>
      <c r="W707" s="37"/>
      <c r="X707" s="37"/>
      <c r="Y707" s="37"/>
      <c r="Z707" s="37"/>
    </row>
    <row r="708">
      <c r="A708" s="46"/>
      <c r="B708" s="48"/>
      <c r="C708" s="46"/>
      <c r="D708" s="49"/>
      <c r="E708" s="49"/>
      <c r="F708" s="49"/>
      <c r="G708" s="46"/>
      <c r="H708" s="46"/>
      <c r="I708" s="49"/>
      <c r="J708" s="49"/>
      <c r="K708" s="49"/>
      <c r="L708" s="51"/>
      <c r="M708" s="46"/>
      <c r="N708" s="49"/>
      <c r="O708" s="46"/>
      <c r="P708" s="46"/>
      <c r="Q708" s="46"/>
      <c r="R708" s="49"/>
      <c r="S708" s="49"/>
      <c r="T708" s="46"/>
      <c r="U708" s="46"/>
      <c r="V708" s="37"/>
      <c r="W708" s="37"/>
      <c r="X708" s="37"/>
      <c r="Y708" s="37"/>
      <c r="Z708" s="37"/>
    </row>
    <row r="709">
      <c r="A709" s="46"/>
      <c r="B709" s="48"/>
      <c r="C709" s="46"/>
      <c r="D709" s="49"/>
      <c r="E709" s="49"/>
      <c r="F709" s="49"/>
      <c r="G709" s="46"/>
      <c r="H709" s="46"/>
      <c r="I709" s="49"/>
      <c r="J709" s="49"/>
      <c r="K709" s="49"/>
      <c r="L709" s="51"/>
      <c r="M709" s="46"/>
      <c r="N709" s="49"/>
      <c r="O709" s="46"/>
      <c r="P709" s="46"/>
      <c r="Q709" s="46"/>
      <c r="R709" s="49"/>
      <c r="S709" s="49"/>
      <c r="T709" s="46"/>
      <c r="U709" s="46"/>
      <c r="V709" s="37"/>
      <c r="W709" s="37"/>
      <c r="X709" s="37"/>
      <c r="Y709" s="37"/>
      <c r="Z709" s="37"/>
    </row>
    <row r="710">
      <c r="A710" s="46"/>
      <c r="B710" s="48"/>
      <c r="C710" s="46"/>
      <c r="D710" s="49"/>
      <c r="E710" s="49"/>
      <c r="F710" s="49"/>
      <c r="G710" s="46"/>
      <c r="H710" s="46"/>
      <c r="I710" s="49"/>
      <c r="J710" s="49"/>
      <c r="K710" s="49"/>
      <c r="L710" s="51"/>
      <c r="M710" s="46"/>
      <c r="N710" s="49"/>
      <c r="O710" s="46"/>
      <c r="P710" s="46"/>
      <c r="Q710" s="46"/>
      <c r="R710" s="49"/>
      <c r="S710" s="49"/>
      <c r="T710" s="46"/>
      <c r="U710" s="46"/>
      <c r="V710" s="37"/>
      <c r="W710" s="37"/>
      <c r="X710" s="37"/>
      <c r="Y710" s="37"/>
      <c r="Z710" s="37"/>
    </row>
    <row r="711">
      <c r="A711" s="46"/>
      <c r="B711" s="48"/>
      <c r="C711" s="46"/>
      <c r="D711" s="49"/>
      <c r="E711" s="49"/>
      <c r="F711" s="49"/>
      <c r="G711" s="46"/>
      <c r="H711" s="46"/>
      <c r="I711" s="49"/>
      <c r="J711" s="49"/>
      <c r="K711" s="49"/>
      <c r="L711" s="51"/>
      <c r="M711" s="46"/>
      <c r="N711" s="49"/>
      <c r="O711" s="46"/>
      <c r="P711" s="46"/>
      <c r="Q711" s="46"/>
      <c r="R711" s="49"/>
      <c r="S711" s="49"/>
      <c r="T711" s="46"/>
      <c r="U711" s="46"/>
      <c r="V711" s="37"/>
      <c r="W711" s="37"/>
      <c r="X711" s="37"/>
      <c r="Y711" s="37"/>
      <c r="Z711" s="37"/>
    </row>
    <row r="712">
      <c r="A712" s="46"/>
      <c r="B712" s="48"/>
      <c r="C712" s="46"/>
      <c r="D712" s="49"/>
      <c r="E712" s="49"/>
      <c r="F712" s="49"/>
      <c r="G712" s="46"/>
      <c r="H712" s="46"/>
      <c r="I712" s="49"/>
      <c r="J712" s="49"/>
      <c r="K712" s="49"/>
      <c r="L712" s="51"/>
      <c r="M712" s="46"/>
      <c r="N712" s="49"/>
      <c r="O712" s="46"/>
      <c r="P712" s="46"/>
      <c r="Q712" s="46"/>
      <c r="R712" s="49"/>
      <c r="S712" s="49"/>
      <c r="T712" s="46"/>
      <c r="U712" s="46"/>
      <c r="V712" s="37"/>
      <c r="W712" s="37"/>
      <c r="X712" s="37"/>
      <c r="Y712" s="37"/>
      <c r="Z712" s="37"/>
    </row>
    <row r="713">
      <c r="A713" s="46"/>
      <c r="B713" s="48"/>
      <c r="C713" s="46"/>
      <c r="D713" s="49"/>
      <c r="E713" s="49"/>
      <c r="F713" s="49"/>
      <c r="G713" s="46"/>
      <c r="H713" s="46"/>
      <c r="I713" s="49"/>
      <c r="J713" s="49"/>
      <c r="K713" s="49"/>
      <c r="L713" s="51"/>
      <c r="M713" s="46"/>
      <c r="N713" s="49"/>
      <c r="O713" s="46"/>
      <c r="P713" s="46"/>
      <c r="Q713" s="46"/>
      <c r="R713" s="49"/>
      <c r="S713" s="49"/>
      <c r="T713" s="46"/>
      <c r="U713" s="46"/>
      <c r="V713" s="37"/>
      <c r="W713" s="37"/>
      <c r="X713" s="37"/>
      <c r="Y713" s="37"/>
      <c r="Z713" s="37"/>
    </row>
    <row r="714">
      <c r="A714" s="46"/>
      <c r="B714" s="48"/>
      <c r="C714" s="46"/>
      <c r="D714" s="49"/>
      <c r="E714" s="49"/>
      <c r="F714" s="49"/>
      <c r="G714" s="46"/>
      <c r="H714" s="46"/>
      <c r="I714" s="49"/>
      <c r="J714" s="49"/>
      <c r="K714" s="49"/>
      <c r="L714" s="51"/>
      <c r="M714" s="46"/>
      <c r="N714" s="49"/>
      <c r="O714" s="46"/>
      <c r="P714" s="46"/>
      <c r="Q714" s="46"/>
      <c r="R714" s="49"/>
      <c r="S714" s="49"/>
      <c r="T714" s="46"/>
      <c r="U714" s="46"/>
      <c r="V714" s="37"/>
      <c r="W714" s="37"/>
      <c r="X714" s="37"/>
      <c r="Y714" s="37"/>
      <c r="Z714" s="37"/>
    </row>
    <row r="715">
      <c r="A715" s="46"/>
      <c r="B715" s="48"/>
      <c r="C715" s="46"/>
      <c r="D715" s="49"/>
      <c r="E715" s="49"/>
      <c r="F715" s="49"/>
      <c r="G715" s="46"/>
      <c r="H715" s="46"/>
      <c r="I715" s="49"/>
      <c r="J715" s="49"/>
      <c r="K715" s="49"/>
      <c r="L715" s="51"/>
      <c r="M715" s="46"/>
      <c r="N715" s="49"/>
      <c r="O715" s="46"/>
      <c r="P715" s="46"/>
      <c r="Q715" s="46"/>
      <c r="R715" s="49"/>
      <c r="S715" s="49"/>
      <c r="T715" s="46"/>
      <c r="U715" s="46"/>
      <c r="V715" s="37"/>
      <c r="W715" s="37"/>
      <c r="X715" s="37"/>
      <c r="Y715" s="37"/>
      <c r="Z715" s="37"/>
    </row>
    <row r="716">
      <c r="A716" s="46"/>
      <c r="B716" s="48"/>
      <c r="C716" s="46"/>
      <c r="D716" s="49"/>
      <c r="E716" s="49"/>
      <c r="F716" s="49"/>
      <c r="G716" s="46"/>
      <c r="H716" s="46"/>
      <c r="I716" s="49"/>
      <c r="J716" s="49"/>
      <c r="K716" s="49"/>
      <c r="L716" s="51"/>
      <c r="M716" s="46"/>
      <c r="N716" s="49"/>
      <c r="O716" s="46"/>
      <c r="P716" s="46"/>
      <c r="Q716" s="46"/>
      <c r="R716" s="49"/>
      <c r="S716" s="49"/>
      <c r="T716" s="46"/>
      <c r="U716" s="46"/>
      <c r="V716" s="37"/>
      <c r="W716" s="37"/>
      <c r="X716" s="37"/>
      <c r="Y716" s="37"/>
      <c r="Z716" s="37"/>
    </row>
    <row r="717">
      <c r="A717" s="46"/>
      <c r="B717" s="48"/>
      <c r="C717" s="46"/>
      <c r="D717" s="49"/>
      <c r="E717" s="49"/>
      <c r="F717" s="49"/>
      <c r="G717" s="46"/>
      <c r="H717" s="46"/>
      <c r="I717" s="49"/>
      <c r="J717" s="49"/>
      <c r="K717" s="49"/>
      <c r="L717" s="51"/>
      <c r="M717" s="46"/>
      <c r="N717" s="49"/>
      <c r="O717" s="46"/>
      <c r="P717" s="46"/>
      <c r="Q717" s="46"/>
      <c r="R717" s="49"/>
      <c r="S717" s="49"/>
      <c r="T717" s="46"/>
      <c r="U717" s="46"/>
      <c r="V717" s="37"/>
      <c r="W717" s="37"/>
      <c r="X717" s="37"/>
      <c r="Y717" s="37"/>
      <c r="Z717" s="37"/>
    </row>
    <row r="718">
      <c r="A718" s="46"/>
      <c r="B718" s="48"/>
      <c r="C718" s="46"/>
      <c r="D718" s="49"/>
      <c r="E718" s="49"/>
      <c r="F718" s="49"/>
      <c r="G718" s="46"/>
      <c r="H718" s="46"/>
      <c r="I718" s="49"/>
      <c r="J718" s="49"/>
      <c r="K718" s="49"/>
      <c r="L718" s="51"/>
      <c r="M718" s="46"/>
      <c r="N718" s="49"/>
      <c r="O718" s="46"/>
      <c r="P718" s="46"/>
      <c r="Q718" s="46"/>
      <c r="R718" s="49"/>
      <c r="S718" s="49"/>
      <c r="T718" s="46"/>
      <c r="U718" s="46"/>
      <c r="V718" s="37"/>
      <c r="W718" s="37"/>
      <c r="X718" s="37"/>
      <c r="Y718" s="37"/>
      <c r="Z718" s="37"/>
    </row>
    <row r="719">
      <c r="A719" s="46"/>
      <c r="B719" s="48"/>
      <c r="C719" s="46"/>
      <c r="D719" s="49"/>
      <c r="E719" s="49"/>
      <c r="F719" s="49"/>
      <c r="G719" s="46"/>
      <c r="H719" s="46"/>
      <c r="I719" s="49"/>
      <c r="J719" s="49"/>
      <c r="K719" s="49"/>
      <c r="L719" s="51"/>
      <c r="M719" s="46"/>
      <c r="N719" s="49"/>
      <c r="O719" s="46"/>
      <c r="P719" s="46"/>
      <c r="Q719" s="46"/>
      <c r="R719" s="49"/>
      <c r="S719" s="49"/>
      <c r="T719" s="46"/>
      <c r="U719" s="46"/>
      <c r="V719" s="37"/>
      <c r="W719" s="37"/>
      <c r="X719" s="37"/>
      <c r="Y719" s="37"/>
      <c r="Z719" s="37"/>
    </row>
    <row r="720">
      <c r="A720" s="46"/>
      <c r="B720" s="48"/>
      <c r="C720" s="46"/>
      <c r="D720" s="49"/>
      <c r="E720" s="49"/>
      <c r="F720" s="49"/>
      <c r="G720" s="46"/>
      <c r="H720" s="46"/>
      <c r="I720" s="49"/>
      <c r="J720" s="49"/>
      <c r="K720" s="49"/>
      <c r="L720" s="51"/>
      <c r="M720" s="46"/>
      <c r="N720" s="49"/>
      <c r="O720" s="46"/>
      <c r="P720" s="46"/>
      <c r="Q720" s="46"/>
      <c r="R720" s="49"/>
      <c r="S720" s="49"/>
      <c r="T720" s="46"/>
      <c r="U720" s="46"/>
      <c r="V720" s="37"/>
      <c r="W720" s="37"/>
      <c r="X720" s="37"/>
      <c r="Y720" s="37"/>
      <c r="Z720" s="37"/>
    </row>
    <row r="721">
      <c r="A721" s="46"/>
      <c r="B721" s="48"/>
      <c r="C721" s="46"/>
      <c r="D721" s="49"/>
      <c r="E721" s="49"/>
      <c r="F721" s="49"/>
      <c r="G721" s="46"/>
      <c r="H721" s="46"/>
      <c r="I721" s="49"/>
      <c r="J721" s="49"/>
      <c r="K721" s="49"/>
      <c r="L721" s="51"/>
      <c r="M721" s="46"/>
      <c r="N721" s="49"/>
      <c r="O721" s="46"/>
      <c r="P721" s="46"/>
      <c r="Q721" s="46"/>
      <c r="R721" s="49"/>
      <c r="S721" s="49"/>
      <c r="T721" s="46"/>
      <c r="U721" s="46"/>
      <c r="V721" s="37"/>
      <c r="W721" s="37"/>
      <c r="X721" s="37"/>
      <c r="Y721" s="37"/>
      <c r="Z721" s="37"/>
    </row>
    <row r="722">
      <c r="A722" s="46"/>
      <c r="B722" s="48"/>
      <c r="C722" s="46"/>
      <c r="D722" s="49"/>
      <c r="E722" s="49"/>
      <c r="F722" s="49"/>
      <c r="G722" s="46"/>
      <c r="H722" s="46"/>
      <c r="I722" s="49"/>
      <c r="J722" s="49"/>
      <c r="K722" s="49"/>
      <c r="L722" s="51"/>
      <c r="M722" s="46"/>
      <c r="N722" s="49"/>
      <c r="O722" s="46"/>
      <c r="P722" s="46"/>
      <c r="Q722" s="46"/>
      <c r="R722" s="49"/>
      <c r="S722" s="49"/>
      <c r="T722" s="46"/>
      <c r="U722" s="46"/>
      <c r="V722" s="37"/>
      <c r="W722" s="37"/>
      <c r="X722" s="37"/>
      <c r="Y722" s="37"/>
      <c r="Z722" s="37"/>
    </row>
    <row r="723">
      <c r="A723" s="46"/>
      <c r="B723" s="48"/>
      <c r="C723" s="46"/>
      <c r="D723" s="49"/>
      <c r="E723" s="49"/>
      <c r="F723" s="49"/>
      <c r="G723" s="46"/>
      <c r="H723" s="46"/>
      <c r="I723" s="49"/>
      <c r="J723" s="49"/>
      <c r="K723" s="49"/>
      <c r="L723" s="51"/>
      <c r="M723" s="46"/>
      <c r="N723" s="49"/>
      <c r="O723" s="46"/>
      <c r="P723" s="46"/>
      <c r="Q723" s="46"/>
      <c r="R723" s="49"/>
      <c r="S723" s="49"/>
      <c r="T723" s="46"/>
      <c r="U723" s="46"/>
      <c r="V723" s="37"/>
      <c r="W723" s="37"/>
      <c r="X723" s="37"/>
      <c r="Y723" s="37"/>
      <c r="Z723" s="37"/>
    </row>
    <row r="724">
      <c r="A724" s="46"/>
      <c r="B724" s="48"/>
      <c r="C724" s="46"/>
      <c r="D724" s="49"/>
      <c r="E724" s="49"/>
      <c r="F724" s="49"/>
      <c r="G724" s="46"/>
      <c r="H724" s="46"/>
      <c r="I724" s="49"/>
      <c r="J724" s="49"/>
      <c r="K724" s="49"/>
      <c r="L724" s="51"/>
      <c r="M724" s="46"/>
      <c r="N724" s="49"/>
      <c r="O724" s="46"/>
      <c r="P724" s="46"/>
      <c r="Q724" s="46"/>
      <c r="R724" s="49"/>
      <c r="S724" s="49"/>
      <c r="T724" s="46"/>
      <c r="U724" s="46"/>
      <c r="V724" s="37"/>
      <c r="W724" s="37"/>
      <c r="X724" s="37"/>
      <c r="Y724" s="37"/>
      <c r="Z724" s="37"/>
    </row>
    <row r="725">
      <c r="A725" s="46"/>
      <c r="B725" s="48"/>
      <c r="C725" s="46"/>
      <c r="D725" s="49"/>
      <c r="E725" s="49"/>
      <c r="F725" s="49"/>
      <c r="G725" s="46"/>
      <c r="H725" s="46"/>
      <c r="I725" s="49"/>
      <c r="J725" s="49"/>
      <c r="K725" s="49"/>
      <c r="L725" s="51"/>
      <c r="M725" s="46"/>
      <c r="N725" s="49"/>
      <c r="O725" s="46"/>
      <c r="P725" s="46"/>
      <c r="Q725" s="46"/>
      <c r="R725" s="49"/>
      <c r="S725" s="49"/>
      <c r="T725" s="46"/>
      <c r="U725" s="46"/>
      <c r="V725" s="37"/>
      <c r="W725" s="37"/>
      <c r="X725" s="37"/>
      <c r="Y725" s="37"/>
      <c r="Z725" s="37"/>
    </row>
    <row r="726">
      <c r="A726" s="46"/>
      <c r="B726" s="48"/>
      <c r="C726" s="46"/>
      <c r="D726" s="49"/>
      <c r="E726" s="49"/>
      <c r="F726" s="49"/>
      <c r="G726" s="46"/>
      <c r="H726" s="46"/>
      <c r="I726" s="49"/>
      <c r="J726" s="49"/>
      <c r="K726" s="49"/>
      <c r="L726" s="51"/>
      <c r="M726" s="46"/>
      <c r="N726" s="49"/>
      <c r="O726" s="46"/>
      <c r="P726" s="46"/>
      <c r="Q726" s="46"/>
      <c r="R726" s="49"/>
      <c r="S726" s="49"/>
      <c r="T726" s="46"/>
      <c r="U726" s="46"/>
      <c r="V726" s="37"/>
      <c r="W726" s="37"/>
      <c r="X726" s="37"/>
      <c r="Y726" s="37"/>
      <c r="Z726" s="37"/>
    </row>
    <row r="727">
      <c r="A727" s="46"/>
      <c r="B727" s="48"/>
      <c r="C727" s="46"/>
      <c r="D727" s="49"/>
      <c r="E727" s="49"/>
      <c r="F727" s="49"/>
      <c r="G727" s="46"/>
      <c r="H727" s="46"/>
      <c r="I727" s="49"/>
      <c r="J727" s="49"/>
      <c r="K727" s="49"/>
      <c r="L727" s="51"/>
      <c r="M727" s="46"/>
      <c r="N727" s="49"/>
      <c r="O727" s="46"/>
      <c r="P727" s="46"/>
      <c r="Q727" s="46"/>
      <c r="R727" s="49"/>
      <c r="S727" s="49"/>
      <c r="T727" s="46"/>
      <c r="U727" s="46"/>
      <c r="V727" s="37"/>
      <c r="W727" s="37"/>
      <c r="X727" s="37"/>
      <c r="Y727" s="37"/>
      <c r="Z727" s="37"/>
    </row>
    <row r="728">
      <c r="A728" s="46"/>
      <c r="B728" s="48"/>
      <c r="C728" s="46"/>
      <c r="D728" s="49"/>
      <c r="E728" s="49"/>
      <c r="F728" s="49"/>
      <c r="G728" s="46"/>
      <c r="H728" s="46"/>
      <c r="I728" s="49"/>
      <c r="J728" s="49"/>
      <c r="K728" s="49"/>
      <c r="L728" s="51"/>
      <c r="M728" s="46"/>
      <c r="N728" s="49"/>
      <c r="O728" s="46"/>
      <c r="P728" s="46"/>
      <c r="Q728" s="46"/>
      <c r="R728" s="49"/>
      <c r="S728" s="49"/>
      <c r="T728" s="46"/>
      <c r="U728" s="46"/>
      <c r="V728" s="37"/>
      <c r="W728" s="37"/>
      <c r="X728" s="37"/>
      <c r="Y728" s="37"/>
      <c r="Z728" s="37"/>
    </row>
    <row r="729">
      <c r="A729" s="46"/>
      <c r="B729" s="48"/>
      <c r="C729" s="46"/>
      <c r="D729" s="49"/>
      <c r="E729" s="49"/>
      <c r="F729" s="49"/>
      <c r="G729" s="46"/>
      <c r="H729" s="46"/>
      <c r="I729" s="49"/>
      <c r="J729" s="49"/>
      <c r="K729" s="49"/>
      <c r="L729" s="51"/>
      <c r="M729" s="46"/>
      <c r="N729" s="49"/>
      <c r="O729" s="46"/>
      <c r="P729" s="46"/>
      <c r="Q729" s="46"/>
      <c r="R729" s="49"/>
      <c r="S729" s="49"/>
      <c r="T729" s="46"/>
      <c r="U729" s="46"/>
      <c r="V729" s="37"/>
      <c r="W729" s="37"/>
      <c r="X729" s="37"/>
      <c r="Y729" s="37"/>
      <c r="Z729" s="37"/>
    </row>
    <row r="730">
      <c r="A730" s="46"/>
      <c r="B730" s="48"/>
      <c r="C730" s="46"/>
      <c r="D730" s="49"/>
      <c r="E730" s="49"/>
      <c r="F730" s="49"/>
      <c r="G730" s="46"/>
      <c r="H730" s="46"/>
      <c r="I730" s="49"/>
      <c r="J730" s="49"/>
      <c r="K730" s="49"/>
      <c r="L730" s="51"/>
      <c r="M730" s="46"/>
      <c r="N730" s="49"/>
      <c r="O730" s="46"/>
      <c r="P730" s="46"/>
      <c r="Q730" s="46"/>
      <c r="R730" s="49"/>
      <c r="S730" s="49"/>
      <c r="T730" s="46"/>
      <c r="U730" s="46"/>
      <c r="V730" s="37"/>
      <c r="W730" s="37"/>
      <c r="X730" s="37"/>
      <c r="Y730" s="37"/>
      <c r="Z730" s="37"/>
    </row>
    <row r="731">
      <c r="A731" s="46"/>
      <c r="B731" s="48"/>
      <c r="C731" s="46"/>
      <c r="D731" s="49"/>
      <c r="E731" s="49"/>
      <c r="F731" s="49"/>
      <c r="G731" s="46"/>
      <c r="H731" s="46"/>
      <c r="I731" s="49"/>
      <c r="J731" s="49"/>
      <c r="K731" s="49"/>
      <c r="L731" s="51"/>
      <c r="M731" s="46"/>
      <c r="N731" s="49"/>
      <c r="O731" s="46"/>
      <c r="P731" s="46"/>
      <c r="Q731" s="46"/>
      <c r="R731" s="49"/>
      <c r="S731" s="49"/>
      <c r="T731" s="46"/>
      <c r="U731" s="46"/>
      <c r="V731" s="37"/>
      <c r="W731" s="37"/>
      <c r="X731" s="37"/>
      <c r="Y731" s="37"/>
      <c r="Z731" s="37"/>
    </row>
    <row r="732">
      <c r="A732" s="46"/>
      <c r="B732" s="48"/>
      <c r="C732" s="46"/>
      <c r="D732" s="49"/>
      <c r="E732" s="49"/>
      <c r="F732" s="49"/>
      <c r="G732" s="46"/>
      <c r="H732" s="46"/>
      <c r="I732" s="49"/>
      <c r="J732" s="49"/>
      <c r="K732" s="49"/>
      <c r="L732" s="51"/>
      <c r="M732" s="46"/>
      <c r="N732" s="49"/>
      <c r="O732" s="46"/>
      <c r="P732" s="46"/>
      <c r="Q732" s="46"/>
      <c r="R732" s="49"/>
      <c r="S732" s="49"/>
      <c r="T732" s="46"/>
      <c r="U732" s="46"/>
      <c r="V732" s="37"/>
      <c r="W732" s="37"/>
      <c r="X732" s="37"/>
      <c r="Y732" s="37"/>
      <c r="Z732" s="37"/>
    </row>
    <row r="733">
      <c r="A733" s="46"/>
      <c r="B733" s="48"/>
      <c r="C733" s="46"/>
      <c r="D733" s="49"/>
      <c r="E733" s="49"/>
      <c r="F733" s="49"/>
      <c r="G733" s="46"/>
      <c r="H733" s="46"/>
      <c r="I733" s="49"/>
      <c r="J733" s="49"/>
      <c r="K733" s="49"/>
      <c r="L733" s="51"/>
      <c r="M733" s="46"/>
      <c r="N733" s="49"/>
      <c r="O733" s="46"/>
      <c r="P733" s="46"/>
      <c r="Q733" s="46"/>
      <c r="R733" s="49"/>
      <c r="S733" s="49"/>
      <c r="T733" s="46"/>
      <c r="U733" s="46"/>
      <c r="V733" s="37"/>
      <c r="W733" s="37"/>
      <c r="X733" s="37"/>
      <c r="Y733" s="37"/>
      <c r="Z733" s="37"/>
    </row>
    <row r="734">
      <c r="A734" s="46"/>
      <c r="B734" s="48"/>
      <c r="C734" s="46"/>
      <c r="D734" s="49"/>
      <c r="E734" s="49"/>
      <c r="F734" s="49"/>
      <c r="G734" s="46"/>
      <c r="H734" s="46"/>
      <c r="I734" s="49"/>
      <c r="J734" s="49"/>
      <c r="K734" s="49"/>
      <c r="L734" s="51"/>
      <c r="M734" s="46"/>
      <c r="N734" s="49"/>
      <c r="O734" s="46"/>
      <c r="P734" s="46"/>
      <c r="Q734" s="46"/>
      <c r="R734" s="49"/>
      <c r="S734" s="49"/>
      <c r="T734" s="46"/>
      <c r="U734" s="46"/>
      <c r="V734" s="37"/>
      <c r="W734" s="37"/>
      <c r="X734" s="37"/>
      <c r="Y734" s="37"/>
      <c r="Z734" s="37"/>
    </row>
    <row r="735">
      <c r="A735" s="46"/>
      <c r="B735" s="48"/>
      <c r="C735" s="46"/>
      <c r="D735" s="49"/>
      <c r="E735" s="49"/>
      <c r="F735" s="49"/>
      <c r="G735" s="46"/>
      <c r="H735" s="46"/>
      <c r="I735" s="49"/>
      <c r="J735" s="49"/>
      <c r="K735" s="49"/>
      <c r="L735" s="51"/>
      <c r="M735" s="46"/>
      <c r="N735" s="49"/>
      <c r="O735" s="46"/>
      <c r="P735" s="46"/>
      <c r="Q735" s="46"/>
      <c r="R735" s="49"/>
      <c r="S735" s="49"/>
      <c r="T735" s="46"/>
      <c r="U735" s="46"/>
      <c r="V735" s="37"/>
      <c r="W735" s="37"/>
      <c r="X735" s="37"/>
      <c r="Y735" s="37"/>
      <c r="Z735" s="37"/>
    </row>
    <row r="736">
      <c r="A736" s="46"/>
      <c r="B736" s="48"/>
      <c r="C736" s="46"/>
      <c r="D736" s="49"/>
      <c r="E736" s="49"/>
      <c r="F736" s="49"/>
      <c r="G736" s="46"/>
      <c r="H736" s="46"/>
      <c r="I736" s="49"/>
      <c r="J736" s="49"/>
      <c r="K736" s="49"/>
      <c r="L736" s="51"/>
      <c r="M736" s="46"/>
      <c r="N736" s="49"/>
      <c r="O736" s="46"/>
      <c r="P736" s="46"/>
      <c r="Q736" s="46"/>
      <c r="R736" s="49"/>
      <c r="S736" s="49"/>
      <c r="T736" s="46"/>
      <c r="U736" s="46"/>
      <c r="V736" s="37"/>
      <c r="W736" s="37"/>
      <c r="X736" s="37"/>
      <c r="Y736" s="37"/>
      <c r="Z736" s="37"/>
    </row>
    <row r="737">
      <c r="A737" s="46"/>
      <c r="B737" s="48"/>
      <c r="C737" s="46"/>
      <c r="D737" s="49"/>
      <c r="E737" s="49"/>
      <c r="F737" s="49"/>
      <c r="G737" s="46"/>
      <c r="H737" s="46"/>
      <c r="I737" s="49"/>
      <c r="J737" s="49"/>
      <c r="K737" s="49"/>
      <c r="L737" s="51"/>
      <c r="M737" s="46"/>
      <c r="N737" s="49"/>
      <c r="O737" s="46"/>
      <c r="P737" s="46"/>
      <c r="Q737" s="46"/>
      <c r="R737" s="49"/>
      <c r="S737" s="49"/>
      <c r="T737" s="46"/>
      <c r="U737" s="46"/>
      <c r="V737" s="37"/>
      <c r="W737" s="37"/>
      <c r="X737" s="37"/>
      <c r="Y737" s="37"/>
      <c r="Z737" s="37"/>
    </row>
    <row r="738">
      <c r="A738" s="46"/>
      <c r="B738" s="48"/>
      <c r="C738" s="46"/>
      <c r="D738" s="49"/>
      <c r="E738" s="49"/>
      <c r="F738" s="49"/>
      <c r="G738" s="46"/>
      <c r="H738" s="46"/>
      <c r="I738" s="49"/>
      <c r="J738" s="49"/>
      <c r="K738" s="49"/>
      <c r="L738" s="51"/>
      <c r="M738" s="46"/>
      <c r="N738" s="49"/>
      <c r="O738" s="46"/>
      <c r="P738" s="46"/>
      <c r="Q738" s="46"/>
      <c r="R738" s="49"/>
      <c r="S738" s="49"/>
      <c r="T738" s="46"/>
      <c r="U738" s="46"/>
      <c r="V738" s="37"/>
      <c r="W738" s="37"/>
      <c r="X738" s="37"/>
      <c r="Y738" s="37"/>
      <c r="Z738" s="37"/>
    </row>
    <row r="739">
      <c r="A739" s="46"/>
      <c r="B739" s="48"/>
      <c r="C739" s="46"/>
      <c r="D739" s="49"/>
      <c r="E739" s="49"/>
      <c r="F739" s="49"/>
      <c r="G739" s="46"/>
      <c r="H739" s="46"/>
      <c r="I739" s="49"/>
      <c r="J739" s="49"/>
      <c r="K739" s="49"/>
      <c r="L739" s="51"/>
      <c r="M739" s="46"/>
      <c r="N739" s="49"/>
      <c r="O739" s="46"/>
      <c r="P739" s="46"/>
      <c r="Q739" s="46"/>
      <c r="R739" s="49"/>
      <c r="S739" s="49"/>
      <c r="T739" s="46"/>
      <c r="U739" s="46"/>
      <c r="V739" s="37"/>
      <c r="W739" s="37"/>
      <c r="X739" s="37"/>
      <c r="Y739" s="37"/>
      <c r="Z739" s="37"/>
    </row>
    <row r="740">
      <c r="A740" s="46"/>
      <c r="B740" s="48"/>
      <c r="C740" s="46"/>
      <c r="D740" s="49"/>
      <c r="E740" s="49"/>
      <c r="F740" s="49"/>
      <c r="G740" s="46"/>
      <c r="H740" s="46"/>
      <c r="I740" s="49"/>
      <c r="J740" s="49"/>
      <c r="K740" s="49"/>
      <c r="L740" s="51"/>
      <c r="M740" s="46"/>
      <c r="N740" s="49"/>
      <c r="O740" s="46"/>
      <c r="P740" s="46"/>
      <c r="Q740" s="46"/>
      <c r="R740" s="49"/>
      <c r="S740" s="49"/>
      <c r="T740" s="46"/>
      <c r="U740" s="46"/>
      <c r="V740" s="37"/>
      <c r="W740" s="37"/>
      <c r="X740" s="37"/>
      <c r="Y740" s="37"/>
      <c r="Z740" s="37"/>
    </row>
    <row r="741">
      <c r="A741" s="46"/>
      <c r="B741" s="48"/>
      <c r="C741" s="46"/>
      <c r="D741" s="49"/>
      <c r="E741" s="49"/>
      <c r="F741" s="49"/>
      <c r="G741" s="46"/>
      <c r="H741" s="46"/>
      <c r="I741" s="49"/>
      <c r="J741" s="49"/>
      <c r="K741" s="49"/>
      <c r="L741" s="51"/>
      <c r="M741" s="46"/>
      <c r="N741" s="49"/>
      <c r="O741" s="46"/>
      <c r="P741" s="46"/>
      <c r="Q741" s="46"/>
      <c r="R741" s="49"/>
      <c r="S741" s="49"/>
      <c r="T741" s="46"/>
      <c r="U741" s="46"/>
      <c r="V741" s="37"/>
      <c r="W741" s="37"/>
      <c r="X741" s="37"/>
      <c r="Y741" s="37"/>
      <c r="Z741" s="37"/>
    </row>
    <row r="742">
      <c r="A742" s="46"/>
      <c r="B742" s="48"/>
      <c r="C742" s="46"/>
      <c r="D742" s="49"/>
      <c r="E742" s="49"/>
      <c r="F742" s="49"/>
      <c r="G742" s="46"/>
      <c r="H742" s="46"/>
      <c r="I742" s="49"/>
      <c r="J742" s="49"/>
      <c r="K742" s="49"/>
      <c r="L742" s="51"/>
      <c r="M742" s="46"/>
      <c r="N742" s="49"/>
      <c r="O742" s="46"/>
      <c r="P742" s="46"/>
      <c r="Q742" s="46"/>
      <c r="R742" s="49"/>
      <c r="S742" s="49"/>
      <c r="T742" s="46"/>
      <c r="U742" s="46"/>
      <c r="V742" s="37"/>
      <c r="W742" s="37"/>
      <c r="X742" s="37"/>
      <c r="Y742" s="37"/>
      <c r="Z742" s="37"/>
    </row>
    <row r="743">
      <c r="A743" s="46"/>
      <c r="B743" s="48"/>
      <c r="C743" s="46"/>
      <c r="D743" s="49"/>
      <c r="E743" s="49"/>
      <c r="F743" s="49"/>
      <c r="G743" s="46"/>
      <c r="H743" s="46"/>
      <c r="I743" s="49"/>
      <c r="J743" s="49"/>
      <c r="K743" s="49"/>
      <c r="L743" s="51"/>
      <c r="M743" s="46"/>
      <c r="N743" s="49"/>
      <c r="O743" s="46"/>
      <c r="P743" s="46"/>
      <c r="Q743" s="46"/>
      <c r="R743" s="49"/>
      <c r="S743" s="49"/>
      <c r="T743" s="46"/>
      <c r="U743" s="46"/>
      <c r="V743" s="37"/>
      <c r="W743" s="37"/>
      <c r="X743" s="37"/>
      <c r="Y743" s="37"/>
      <c r="Z743" s="37"/>
    </row>
    <row r="744">
      <c r="A744" s="46"/>
      <c r="B744" s="48"/>
      <c r="C744" s="46"/>
      <c r="D744" s="49"/>
      <c r="E744" s="49"/>
      <c r="F744" s="49"/>
      <c r="G744" s="46"/>
      <c r="H744" s="46"/>
      <c r="I744" s="49"/>
      <c r="J744" s="49"/>
      <c r="K744" s="49"/>
      <c r="L744" s="51"/>
      <c r="M744" s="46"/>
      <c r="N744" s="49"/>
      <c r="O744" s="46"/>
      <c r="P744" s="46"/>
      <c r="Q744" s="46"/>
      <c r="R744" s="49"/>
      <c r="S744" s="49"/>
      <c r="T744" s="46"/>
      <c r="U744" s="46"/>
      <c r="V744" s="37"/>
      <c r="W744" s="37"/>
      <c r="X744" s="37"/>
      <c r="Y744" s="37"/>
      <c r="Z744" s="37"/>
    </row>
    <row r="745">
      <c r="A745" s="46"/>
      <c r="B745" s="48"/>
      <c r="C745" s="46"/>
      <c r="D745" s="49"/>
      <c r="E745" s="49"/>
      <c r="F745" s="49"/>
      <c r="G745" s="46"/>
      <c r="H745" s="46"/>
      <c r="I745" s="49"/>
      <c r="J745" s="49"/>
      <c r="K745" s="49"/>
      <c r="L745" s="51"/>
      <c r="M745" s="46"/>
      <c r="N745" s="49"/>
      <c r="O745" s="46"/>
      <c r="P745" s="46"/>
      <c r="Q745" s="46"/>
      <c r="R745" s="49"/>
      <c r="S745" s="49"/>
      <c r="T745" s="46"/>
      <c r="U745" s="46"/>
      <c r="V745" s="37"/>
      <c r="W745" s="37"/>
      <c r="X745" s="37"/>
      <c r="Y745" s="37"/>
      <c r="Z745" s="37"/>
    </row>
    <row r="746">
      <c r="A746" s="46"/>
      <c r="B746" s="48"/>
      <c r="C746" s="46"/>
      <c r="D746" s="49"/>
      <c r="E746" s="49"/>
      <c r="F746" s="49"/>
      <c r="G746" s="46"/>
      <c r="H746" s="46"/>
      <c r="I746" s="49"/>
      <c r="J746" s="49"/>
      <c r="K746" s="49"/>
      <c r="L746" s="51"/>
      <c r="M746" s="46"/>
      <c r="N746" s="49"/>
      <c r="O746" s="46"/>
      <c r="P746" s="46"/>
      <c r="Q746" s="46"/>
      <c r="R746" s="49"/>
      <c r="S746" s="49"/>
      <c r="T746" s="46"/>
      <c r="U746" s="46"/>
      <c r="V746" s="37"/>
      <c r="W746" s="37"/>
      <c r="X746" s="37"/>
      <c r="Y746" s="37"/>
      <c r="Z746" s="37"/>
    </row>
    <row r="747">
      <c r="A747" s="46"/>
      <c r="B747" s="48"/>
      <c r="C747" s="46"/>
      <c r="D747" s="49"/>
      <c r="E747" s="49"/>
      <c r="F747" s="49"/>
      <c r="G747" s="46"/>
      <c r="H747" s="46"/>
      <c r="I747" s="49"/>
      <c r="J747" s="49"/>
      <c r="K747" s="49"/>
      <c r="L747" s="51"/>
      <c r="M747" s="46"/>
      <c r="N747" s="49"/>
      <c r="O747" s="46"/>
      <c r="P747" s="46"/>
      <c r="Q747" s="46"/>
      <c r="R747" s="49"/>
      <c r="S747" s="49"/>
      <c r="T747" s="46"/>
      <c r="U747" s="46"/>
      <c r="V747" s="37"/>
      <c r="W747" s="37"/>
      <c r="X747" s="37"/>
      <c r="Y747" s="37"/>
      <c r="Z747" s="37"/>
    </row>
    <row r="748">
      <c r="A748" s="46"/>
      <c r="B748" s="48"/>
      <c r="C748" s="46"/>
      <c r="D748" s="49"/>
      <c r="E748" s="49"/>
      <c r="F748" s="49"/>
      <c r="G748" s="46"/>
      <c r="H748" s="46"/>
      <c r="I748" s="49"/>
      <c r="J748" s="49"/>
      <c r="K748" s="49"/>
      <c r="L748" s="51"/>
      <c r="M748" s="46"/>
      <c r="N748" s="49"/>
      <c r="O748" s="46"/>
      <c r="P748" s="46"/>
      <c r="Q748" s="46"/>
      <c r="R748" s="49"/>
      <c r="S748" s="49"/>
      <c r="T748" s="46"/>
      <c r="U748" s="46"/>
      <c r="V748" s="37"/>
      <c r="W748" s="37"/>
      <c r="X748" s="37"/>
      <c r="Y748" s="37"/>
      <c r="Z748" s="37"/>
    </row>
    <row r="749">
      <c r="A749" s="46"/>
      <c r="B749" s="48"/>
      <c r="C749" s="46"/>
      <c r="D749" s="49"/>
      <c r="E749" s="49"/>
      <c r="F749" s="49"/>
      <c r="G749" s="46"/>
      <c r="H749" s="46"/>
      <c r="I749" s="49"/>
      <c r="J749" s="49"/>
      <c r="K749" s="49"/>
      <c r="L749" s="51"/>
      <c r="M749" s="46"/>
      <c r="N749" s="49"/>
      <c r="O749" s="46"/>
      <c r="P749" s="46"/>
      <c r="Q749" s="46"/>
      <c r="R749" s="49"/>
      <c r="S749" s="49"/>
      <c r="T749" s="46"/>
      <c r="U749" s="46"/>
      <c r="V749" s="37"/>
      <c r="W749" s="37"/>
      <c r="X749" s="37"/>
      <c r="Y749" s="37"/>
      <c r="Z749" s="37"/>
    </row>
    <row r="750">
      <c r="A750" s="46"/>
      <c r="B750" s="48"/>
      <c r="C750" s="46"/>
      <c r="D750" s="49"/>
      <c r="E750" s="49"/>
      <c r="F750" s="49"/>
      <c r="G750" s="46"/>
      <c r="H750" s="46"/>
      <c r="I750" s="49"/>
      <c r="J750" s="49"/>
      <c r="K750" s="49"/>
      <c r="L750" s="51"/>
      <c r="M750" s="46"/>
      <c r="N750" s="49"/>
      <c r="O750" s="46"/>
      <c r="P750" s="46"/>
      <c r="Q750" s="46"/>
      <c r="R750" s="49"/>
      <c r="S750" s="49"/>
      <c r="T750" s="46"/>
      <c r="U750" s="46"/>
      <c r="V750" s="37"/>
      <c r="W750" s="37"/>
      <c r="X750" s="37"/>
      <c r="Y750" s="37"/>
      <c r="Z750" s="37"/>
    </row>
    <row r="751">
      <c r="A751" s="46"/>
      <c r="B751" s="48"/>
      <c r="C751" s="46"/>
      <c r="D751" s="49"/>
      <c r="E751" s="49"/>
      <c r="F751" s="49"/>
      <c r="G751" s="46"/>
      <c r="H751" s="46"/>
      <c r="I751" s="49"/>
      <c r="J751" s="49"/>
      <c r="K751" s="49"/>
      <c r="L751" s="51"/>
      <c r="M751" s="46"/>
      <c r="N751" s="49"/>
      <c r="O751" s="46"/>
      <c r="P751" s="46"/>
      <c r="Q751" s="46"/>
      <c r="R751" s="49"/>
      <c r="S751" s="49"/>
      <c r="T751" s="46"/>
      <c r="U751" s="46"/>
      <c r="V751" s="37"/>
      <c r="W751" s="37"/>
      <c r="X751" s="37"/>
      <c r="Y751" s="37"/>
      <c r="Z751" s="37"/>
    </row>
    <row r="752">
      <c r="A752" s="46"/>
      <c r="B752" s="48"/>
      <c r="C752" s="46"/>
      <c r="D752" s="49"/>
      <c r="E752" s="49"/>
      <c r="F752" s="49"/>
      <c r="G752" s="46"/>
      <c r="H752" s="46"/>
      <c r="I752" s="49"/>
      <c r="J752" s="49"/>
      <c r="K752" s="49"/>
      <c r="L752" s="51"/>
      <c r="M752" s="46"/>
      <c r="N752" s="49"/>
      <c r="O752" s="46"/>
      <c r="P752" s="46"/>
      <c r="Q752" s="46"/>
      <c r="R752" s="49"/>
      <c r="S752" s="49"/>
      <c r="T752" s="46"/>
      <c r="U752" s="46"/>
      <c r="V752" s="37"/>
      <c r="W752" s="37"/>
      <c r="X752" s="37"/>
      <c r="Y752" s="37"/>
      <c r="Z752" s="37"/>
    </row>
    <row r="753">
      <c r="A753" s="46"/>
      <c r="B753" s="48"/>
      <c r="C753" s="46"/>
      <c r="D753" s="49"/>
      <c r="E753" s="49"/>
      <c r="F753" s="49"/>
      <c r="G753" s="46"/>
      <c r="H753" s="46"/>
      <c r="I753" s="49"/>
      <c r="J753" s="49"/>
      <c r="K753" s="49"/>
      <c r="L753" s="51"/>
      <c r="M753" s="46"/>
      <c r="N753" s="49"/>
      <c r="O753" s="46"/>
      <c r="P753" s="46"/>
      <c r="Q753" s="46"/>
      <c r="R753" s="49"/>
      <c r="S753" s="49"/>
      <c r="T753" s="46"/>
      <c r="U753" s="46"/>
      <c r="V753" s="37"/>
      <c r="W753" s="37"/>
      <c r="X753" s="37"/>
      <c r="Y753" s="37"/>
      <c r="Z753" s="37"/>
    </row>
    <row r="754">
      <c r="A754" s="46"/>
      <c r="B754" s="48"/>
      <c r="C754" s="46"/>
      <c r="D754" s="49"/>
      <c r="E754" s="49"/>
      <c r="F754" s="49"/>
      <c r="G754" s="46"/>
      <c r="H754" s="46"/>
      <c r="I754" s="49"/>
      <c r="J754" s="49"/>
      <c r="K754" s="49"/>
      <c r="L754" s="51"/>
      <c r="M754" s="46"/>
      <c r="N754" s="49"/>
      <c r="O754" s="46"/>
      <c r="P754" s="46"/>
      <c r="Q754" s="46"/>
      <c r="R754" s="49"/>
      <c r="S754" s="49"/>
      <c r="T754" s="46"/>
      <c r="U754" s="46"/>
      <c r="V754" s="37"/>
      <c r="W754" s="37"/>
      <c r="X754" s="37"/>
      <c r="Y754" s="37"/>
      <c r="Z754" s="37"/>
    </row>
    <row r="755">
      <c r="A755" s="46"/>
      <c r="B755" s="48"/>
      <c r="C755" s="46"/>
      <c r="D755" s="49"/>
      <c r="E755" s="49"/>
      <c r="F755" s="49"/>
      <c r="G755" s="46"/>
      <c r="H755" s="46"/>
      <c r="I755" s="49"/>
      <c r="J755" s="49"/>
      <c r="K755" s="49"/>
      <c r="L755" s="51"/>
      <c r="M755" s="46"/>
      <c r="N755" s="49"/>
      <c r="O755" s="46"/>
      <c r="P755" s="46"/>
      <c r="Q755" s="46"/>
      <c r="R755" s="49"/>
      <c r="S755" s="49"/>
      <c r="T755" s="46"/>
      <c r="U755" s="46"/>
      <c r="V755" s="37"/>
      <c r="W755" s="37"/>
      <c r="X755" s="37"/>
      <c r="Y755" s="37"/>
      <c r="Z755" s="37"/>
    </row>
    <row r="756">
      <c r="A756" s="46"/>
      <c r="B756" s="48"/>
      <c r="C756" s="46"/>
      <c r="D756" s="49"/>
      <c r="E756" s="49"/>
      <c r="F756" s="49"/>
      <c r="G756" s="46"/>
      <c r="H756" s="46"/>
      <c r="I756" s="49"/>
      <c r="J756" s="49"/>
      <c r="K756" s="49"/>
      <c r="L756" s="51"/>
      <c r="M756" s="46"/>
      <c r="N756" s="49"/>
      <c r="O756" s="46"/>
      <c r="P756" s="46"/>
      <c r="Q756" s="46"/>
      <c r="R756" s="49"/>
      <c r="S756" s="49"/>
      <c r="T756" s="46"/>
      <c r="U756" s="46"/>
      <c r="V756" s="37"/>
      <c r="W756" s="37"/>
      <c r="X756" s="37"/>
      <c r="Y756" s="37"/>
      <c r="Z756" s="37"/>
    </row>
    <row r="757">
      <c r="A757" s="46"/>
      <c r="B757" s="48"/>
      <c r="C757" s="46"/>
      <c r="D757" s="49"/>
      <c r="E757" s="49"/>
      <c r="F757" s="49"/>
      <c r="G757" s="46"/>
      <c r="H757" s="46"/>
      <c r="I757" s="49"/>
      <c r="J757" s="49"/>
      <c r="K757" s="49"/>
      <c r="L757" s="51"/>
      <c r="M757" s="46"/>
      <c r="N757" s="49"/>
      <c r="O757" s="46"/>
      <c r="P757" s="46"/>
      <c r="Q757" s="46"/>
      <c r="R757" s="49"/>
      <c r="S757" s="49"/>
      <c r="T757" s="46"/>
      <c r="U757" s="46"/>
      <c r="V757" s="37"/>
      <c r="W757" s="37"/>
      <c r="X757" s="37"/>
      <c r="Y757" s="37"/>
      <c r="Z757" s="37"/>
    </row>
    <row r="758">
      <c r="A758" s="46"/>
      <c r="B758" s="48"/>
      <c r="C758" s="46"/>
      <c r="D758" s="49"/>
      <c r="E758" s="49"/>
      <c r="F758" s="49"/>
      <c r="G758" s="46"/>
      <c r="H758" s="46"/>
      <c r="I758" s="49"/>
      <c r="J758" s="49"/>
      <c r="K758" s="49"/>
      <c r="L758" s="51"/>
      <c r="M758" s="46"/>
      <c r="N758" s="49"/>
      <c r="O758" s="46"/>
      <c r="P758" s="46"/>
      <c r="Q758" s="46"/>
      <c r="R758" s="49"/>
      <c r="S758" s="49"/>
      <c r="T758" s="46"/>
      <c r="U758" s="46"/>
      <c r="V758" s="37"/>
      <c r="W758" s="37"/>
      <c r="X758" s="37"/>
      <c r="Y758" s="37"/>
      <c r="Z758" s="37"/>
    </row>
    <row r="759">
      <c r="A759" s="46"/>
      <c r="B759" s="48"/>
      <c r="C759" s="46"/>
      <c r="D759" s="49"/>
      <c r="E759" s="49"/>
      <c r="F759" s="49"/>
      <c r="G759" s="46"/>
      <c r="H759" s="46"/>
      <c r="I759" s="49"/>
      <c r="J759" s="49"/>
      <c r="K759" s="49"/>
      <c r="L759" s="51"/>
      <c r="M759" s="46"/>
      <c r="N759" s="49"/>
      <c r="O759" s="46"/>
      <c r="P759" s="46"/>
      <c r="Q759" s="46"/>
      <c r="R759" s="49"/>
      <c r="S759" s="49"/>
      <c r="T759" s="46"/>
      <c r="U759" s="46"/>
      <c r="V759" s="37"/>
      <c r="W759" s="37"/>
      <c r="X759" s="37"/>
      <c r="Y759" s="37"/>
      <c r="Z759" s="37"/>
    </row>
    <row r="760">
      <c r="A760" s="46"/>
      <c r="B760" s="48"/>
      <c r="C760" s="46"/>
      <c r="D760" s="49"/>
      <c r="E760" s="49"/>
      <c r="F760" s="49"/>
      <c r="G760" s="46"/>
      <c r="H760" s="46"/>
      <c r="I760" s="49"/>
      <c r="J760" s="49"/>
      <c r="K760" s="49"/>
      <c r="L760" s="51"/>
      <c r="M760" s="46"/>
      <c r="N760" s="49"/>
      <c r="O760" s="46"/>
      <c r="P760" s="46"/>
      <c r="Q760" s="46"/>
      <c r="R760" s="49"/>
      <c r="S760" s="49"/>
      <c r="T760" s="46"/>
      <c r="U760" s="46"/>
      <c r="V760" s="37"/>
      <c r="W760" s="37"/>
      <c r="X760" s="37"/>
      <c r="Y760" s="37"/>
      <c r="Z760" s="37"/>
    </row>
    <row r="761">
      <c r="A761" s="46"/>
      <c r="B761" s="48"/>
      <c r="C761" s="46"/>
      <c r="D761" s="49"/>
      <c r="E761" s="49"/>
      <c r="F761" s="49"/>
      <c r="G761" s="46"/>
      <c r="H761" s="46"/>
      <c r="I761" s="49"/>
      <c r="J761" s="49"/>
      <c r="K761" s="49"/>
      <c r="L761" s="51"/>
      <c r="M761" s="46"/>
      <c r="N761" s="49"/>
      <c r="O761" s="46"/>
      <c r="P761" s="46"/>
      <c r="Q761" s="46"/>
      <c r="R761" s="49"/>
      <c r="S761" s="49"/>
      <c r="T761" s="46"/>
      <c r="U761" s="46"/>
      <c r="V761" s="37"/>
      <c r="W761" s="37"/>
      <c r="X761" s="37"/>
      <c r="Y761" s="37"/>
      <c r="Z761" s="37"/>
    </row>
    <row r="762">
      <c r="A762" s="46"/>
      <c r="B762" s="48"/>
      <c r="C762" s="46"/>
      <c r="D762" s="49"/>
      <c r="E762" s="49"/>
      <c r="F762" s="49"/>
      <c r="G762" s="46"/>
      <c r="H762" s="46"/>
      <c r="I762" s="49"/>
      <c r="J762" s="49"/>
      <c r="K762" s="49"/>
      <c r="L762" s="51"/>
      <c r="M762" s="46"/>
      <c r="N762" s="49"/>
      <c r="O762" s="46"/>
      <c r="P762" s="46"/>
      <c r="Q762" s="46"/>
      <c r="R762" s="49"/>
      <c r="S762" s="49"/>
      <c r="T762" s="46"/>
      <c r="U762" s="46"/>
      <c r="V762" s="37"/>
      <c r="W762" s="37"/>
      <c r="X762" s="37"/>
      <c r="Y762" s="37"/>
      <c r="Z762" s="37"/>
    </row>
    <row r="763">
      <c r="A763" s="46"/>
      <c r="B763" s="48"/>
      <c r="C763" s="46"/>
      <c r="D763" s="49"/>
      <c r="E763" s="49"/>
      <c r="F763" s="49"/>
      <c r="G763" s="46"/>
      <c r="H763" s="46"/>
      <c r="I763" s="49"/>
      <c r="J763" s="49"/>
      <c r="K763" s="49"/>
      <c r="L763" s="51"/>
      <c r="M763" s="46"/>
      <c r="N763" s="49"/>
      <c r="O763" s="46"/>
      <c r="P763" s="46"/>
      <c r="Q763" s="46"/>
      <c r="R763" s="49"/>
      <c r="S763" s="49"/>
      <c r="T763" s="46"/>
      <c r="U763" s="46"/>
      <c r="V763" s="37"/>
      <c r="W763" s="37"/>
      <c r="X763" s="37"/>
      <c r="Y763" s="37"/>
      <c r="Z763" s="37"/>
    </row>
    <row r="764">
      <c r="A764" s="46"/>
      <c r="B764" s="48"/>
      <c r="C764" s="46"/>
      <c r="D764" s="49"/>
      <c r="E764" s="49"/>
      <c r="F764" s="49"/>
      <c r="G764" s="46"/>
      <c r="H764" s="46"/>
      <c r="I764" s="49"/>
      <c r="J764" s="49"/>
      <c r="K764" s="49"/>
      <c r="L764" s="51"/>
      <c r="M764" s="46"/>
      <c r="N764" s="49"/>
      <c r="O764" s="46"/>
      <c r="P764" s="46"/>
      <c r="Q764" s="46"/>
      <c r="R764" s="49"/>
      <c r="S764" s="49"/>
      <c r="T764" s="46"/>
      <c r="U764" s="46"/>
      <c r="V764" s="37"/>
      <c r="W764" s="37"/>
      <c r="X764" s="37"/>
      <c r="Y764" s="37"/>
      <c r="Z764" s="37"/>
    </row>
    <row r="765">
      <c r="A765" s="46"/>
      <c r="B765" s="48"/>
      <c r="C765" s="46"/>
      <c r="D765" s="49"/>
      <c r="E765" s="49"/>
      <c r="F765" s="49"/>
      <c r="G765" s="46"/>
      <c r="H765" s="46"/>
      <c r="I765" s="49"/>
      <c r="J765" s="49"/>
      <c r="K765" s="49"/>
      <c r="L765" s="51"/>
      <c r="M765" s="46"/>
      <c r="N765" s="49"/>
      <c r="O765" s="46"/>
      <c r="P765" s="46"/>
      <c r="Q765" s="46"/>
      <c r="R765" s="49"/>
      <c r="S765" s="49"/>
      <c r="T765" s="46"/>
      <c r="U765" s="46"/>
      <c r="V765" s="37"/>
      <c r="W765" s="37"/>
      <c r="X765" s="37"/>
      <c r="Y765" s="37"/>
      <c r="Z765" s="37"/>
    </row>
    <row r="766">
      <c r="A766" s="46"/>
      <c r="B766" s="48"/>
      <c r="C766" s="46"/>
      <c r="D766" s="49"/>
      <c r="E766" s="49"/>
      <c r="F766" s="49"/>
      <c r="G766" s="46"/>
      <c r="H766" s="46"/>
      <c r="I766" s="49"/>
      <c r="J766" s="49"/>
      <c r="K766" s="49"/>
      <c r="L766" s="51"/>
      <c r="M766" s="46"/>
      <c r="N766" s="49"/>
      <c r="O766" s="46"/>
      <c r="P766" s="46"/>
      <c r="Q766" s="46"/>
      <c r="R766" s="49"/>
      <c r="S766" s="49"/>
      <c r="T766" s="46"/>
      <c r="U766" s="46"/>
      <c r="V766" s="37"/>
      <c r="W766" s="37"/>
      <c r="X766" s="37"/>
      <c r="Y766" s="37"/>
      <c r="Z766" s="37"/>
    </row>
    <row r="767">
      <c r="A767" s="46"/>
      <c r="B767" s="48"/>
      <c r="C767" s="46"/>
      <c r="D767" s="49"/>
      <c r="E767" s="49"/>
      <c r="F767" s="49"/>
      <c r="G767" s="46"/>
      <c r="H767" s="46"/>
      <c r="I767" s="49"/>
      <c r="J767" s="49"/>
      <c r="K767" s="49"/>
      <c r="L767" s="51"/>
      <c r="M767" s="46"/>
      <c r="N767" s="49"/>
      <c r="O767" s="46"/>
      <c r="P767" s="46"/>
      <c r="Q767" s="46"/>
      <c r="R767" s="49"/>
      <c r="S767" s="49"/>
      <c r="T767" s="46"/>
      <c r="U767" s="46"/>
      <c r="V767" s="37"/>
      <c r="W767" s="37"/>
      <c r="X767" s="37"/>
      <c r="Y767" s="37"/>
      <c r="Z767" s="37"/>
    </row>
    <row r="768">
      <c r="A768" s="46"/>
      <c r="B768" s="48"/>
      <c r="C768" s="46"/>
      <c r="D768" s="49"/>
      <c r="E768" s="49"/>
      <c r="F768" s="49"/>
      <c r="G768" s="46"/>
      <c r="H768" s="46"/>
      <c r="I768" s="49"/>
      <c r="J768" s="49"/>
      <c r="K768" s="49"/>
      <c r="L768" s="51"/>
      <c r="M768" s="46"/>
      <c r="N768" s="49"/>
      <c r="O768" s="46"/>
      <c r="P768" s="46"/>
      <c r="Q768" s="46"/>
      <c r="R768" s="49"/>
      <c r="S768" s="49"/>
      <c r="T768" s="46"/>
      <c r="U768" s="46"/>
      <c r="V768" s="37"/>
      <c r="W768" s="37"/>
      <c r="X768" s="37"/>
      <c r="Y768" s="37"/>
      <c r="Z768" s="37"/>
    </row>
    <row r="769">
      <c r="A769" s="46"/>
      <c r="B769" s="48"/>
      <c r="C769" s="46"/>
      <c r="D769" s="49"/>
      <c r="E769" s="49"/>
      <c r="F769" s="49"/>
      <c r="G769" s="46"/>
      <c r="H769" s="46"/>
      <c r="I769" s="49"/>
      <c r="J769" s="49"/>
      <c r="K769" s="49"/>
      <c r="L769" s="51"/>
      <c r="M769" s="46"/>
      <c r="N769" s="49"/>
      <c r="O769" s="46"/>
      <c r="P769" s="46"/>
      <c r="Q769" s="46"/>
      <c r="R769" s="49"/>
      <c r="S769" s="49"/>
      <c r="T769" s="46"/>
      <c r="U769" s="46"/>
      <c r="V769" s="37"/>
      <c r="W769" s="37"/>
      <c r="X769" s="37"/>
      <c r="Y769" s="37"/>
      <c r="Z769" s="37"/>
    </row>
    <row r="770">
      <c r="A770" s="46"/>
      <c r="B770" s="48"/>
      <c r="C770" s="46"/>
      <c r="D770" s="49"/>
      <c r="E770" s="49"/>
      <c r="F770" s="49"/>
      <c r="G770" s="46"/>
      <c r="H770" s="46"/>
      <c r="I770" s="49"/>
      <c r="J770" s="49"/>
      <c r="K770" s="49"/>
      <c r="L770" s="51"/>
      <c r="M770" s="46"/>
      <c r="N770" s="49"/>
      <c r="O770" s="46"/>
      <c r="P770" s="46"/>
      <c r="Q770" s="46"/>
      <c r="R770" s="49"/>
      <c r="S770" s="49"/>
      <c r="T770" s="46"/>
      <c r="U770" s="46"/>
      <c r="V770" s="37"/>
      <c r="W770" s="37"/>
      <c r="X770" s="37"/>
      <c r="Y770" s="37"/>
      <c r="Z770" s="37"/>
    </row>
    <row r="771">
      <c r="A771" s="46"/>
      <c r="B771" s="48"/>
      <c r="C771" s="46"/>
      <c r="D771" s="49"/>
      <c r="E771" s="49"/>
      <c r="F771" s="49"/>
      <c r="G771" s="46"/>
      <c r="H771" s="46"/>
      <c r="I771" s="49"/>
      <c r="J771" s="49"/>
      <c r="K771" s="49"/>
      <c r="L771" s="51"/>
      <c r="M771" s="46"/>
      <c r="N771" s="49"/>
      <c r="O771" s="46"/>
      <c r="P771" s="46"/>
      <c r="Q771" s="46"/>
      <c r="R771" s="49"/>
      <c r="S771" s="49"/>
      <c r="T771" s="46"/>
      <c r="U771" s="46"/>
      <c r="V771" s="37"/>
      <c r="W771" s="37"/>
      <c r="X771" s="37"/>
      <c r="Y771" s="37"/>
      <c r="Z771" s="37"/>
    </row>
    <row r="772">
      <c r="A772" s="46"/>
      <c r="B772" s="48"/>
      <c r="C772" s="46"/>
      <c r="D772" s="49"/>
      <c r="E772" s="49"/>
      <c r="F772" s="49"/>
      <c r="G772" s="46"/>
      <c r="H772" s="46"/>
      <c r="I772" s="49"/>
      <c r="J772" s="49"/>
      <c r="K772" s="49"/>
      <c r="L772" s="51"/>
      <c r="M772" s="46"/>
      <c r="N772" s="49"/>
      <c r="O772" s="46"/>
      <c r="P772" s="46"/>
      <c r="Q772" s="46"/>
      <c r="R772" s="49"/>
      <c r="S772" s="49"/>
      <c r="T772" s="46"/>
      <c r="U772" s="46"/>
      <c r="V772" s="37"/>
      <c r="W772" s="37"/>
      <c r="X772" s="37"/>
      <c r="Y772" s="37"/>
      <c r="Z772" s="37"/>
    </row>
    <row r="773">
      <c r="A773" s="46"/>
      <c r="B773" s="48"/>
      <c r="C773" s="46"/>
      <c r="D773" s="49"/>
      <c r="E773" s="49"/>
      <c r="F773" s="49"/>
      <c r="G773" s="46"/>
      <c r="H773" s="46"/>
      <c r="I773" s="49"/>
      <c r="J773" s="49"/>
      <c r="K773" s="49"/>
      <c r="L773" s="51"/>
      <c r="M773" s="46"/>
      <c r="N773" s="49"/>
      <c r="O773" s="46"/>
      <c r="P773" s="46"/>
      <c r="Q773" s="46"/>
      <c r="R773" s="49"/>
      <c r="S773" s="49"/>
      <c r="T773" s="46"/>
      <c r="U773" s="46"/>
      <c r="V773" s="37"/>
      <c r="W773" s="37"/>
      <c r="X773" s="37"/>
      <c r="Y773" s="37"/>
      <c r="Z773" s="37"/>
    </row>
    <row r="774">
      <c r="A774" s="46"/>
      <c r="B774" s="48"/>
      <c r="C774" s="46"/>
      <c r="D774" s="49"/>
      <c r="E774" s="49"/>
      <c r="F774" s="49"/>
      <c r="G774" s="46"/>
      <c r="H774" s="46"/>
      <c r="I774" s="49"/>
      <c r="J774" s="49"/>
      <c r="K774" s="49"/>
      <c r="L774" s="51"/>
      <c r="M774" s="46"/>
      <c r="N774" s="49"/>
      <c r="O774" s="46"/>
      <c r="P774" s="46"/>
      <c r="Q774" s="46"/>
      <c r="R774" s="49"/>
      <c r="S774" s="49"/>
      <c r="T774" s="46"/>
      <c r="U774" s="46"/>
      <c r="V774" s="37"/>
      <c r="W774" s="37"/>
      <c r="X774" s="37"/>
      <c r="Y774" s="37"/>
      <c r="Z774" s="37"/>
    </row>
    <row r="775">
      <c r="A775" s="46"/>
      <c r="B775" s="48"/>
      <c r="C775" s="46"/>
      <c r="D775" s="49"/>
      <c r="E775" s="49"/>
      <c r="F775" s="49"/>
      <c r="G775" s="46"/>
      <c r="H775" s="46"/>
      <c r="I775" s="49"/>
      <c r="J775" s="49"/>
      <c r="K775" s="49"/>
      <c r="L775" s="51"/>
      <c r="M775" s="46"/>
      <c r="N775" s="49"/>
      <c r="O775" s="46"/>
      <c r="P775" s="46"/>
      <c r="Q775" s="46"/>
      <c r="R775" s="49"/>
      <c r="S775" s="49"/>
      <c r="T775" s="46"/>
      <c r="U775" s="46"/>
      <c r="V775" s="37"/>
      <c r="W775" s="37"/>
      <c r="X775" s="37"/>
      <c r="Y775" s="37"/>
      <c r="Z775" s="37"/>
    </row>
    <row r="776">
      <c r="A776" s="46"/>
      <c r="B776" s="48"/>
      <c r="C776" s="46"/>
      <c r="D776" s="49"/>
      <c r="E776" s="49"/>
      <c r="F776" s="49"/>
      <c r="G776" s="46"/>
      <c r="H776" s="46"/>
      <c r="I776" s="49"/>
      <c r="J776" s="49"/>
      <c r="K776" s="49"/>
      <c r="L776" s="51"/>
      <c r="M776" s="46"/>
      <c r="N776" s="49"/>
      <c r="O776" s="46"/>
      <c r="P776" s="46"/>
      <c r="Q776" s="46"/>
      <c r="R776" s="49"/>
      <c r="S776" s="49"/>
      <c r="T776" s="46"/>
      <c r="U776" s="46"/>
      <c r="V776" s="37"/>
      <c r="W776" s="37"/>
      <c r="X776" s="37"/>
      <c r="Y776" s="37"/>
      <c r="Z776" s="37"/>
    </row>
    <row r="777">
      <c r="A777" s="46"/>
      <c r="B777" s="48"/>
      <c r="C777" s="46"/>
      <c r="D777" s="49"/>
      <c r="E777" s="49"/>
      <c r="F777" s="49"/>
      <c r="G777" s="46"/>
      <c r="H777" s="46"/>
      <c r="I777" s="49"/>
      <c r="J777" s="49"/>
      <c r="K777" s="49"/>
      <c r="L777" s="51"/>
      <c r="M777" s="46"/>
      <c r="N777" s="49"/>
      <c r="O777" s="46"/>
      <c r="P777" s="46"/>
      <c r="Q777" s="46"/>
      <c r="R777" s="49"/>
      <c r="S777" s="49"/>
      <c r="T777" s="46"/>
      <c r="U777" s="46"/>
      <c r="V777" s="37"/>
      <c r="W777" s="37"/>
      <c r="X777" s="37"/>
      <c r="Y777" s="37"/>
      <c r="Z777" s="37"/>
    </row>
    <row r="778">
      <c r="A778" s="46"/>
      <c r="B778" s="48"/>
      <c r="C778" s="46"/>
      <c r="D778" s="49"/>
      <c r="E778" s="49"/>
      <c r="F778" s="49"/>
      <c r="G778" s="46"/>
      <c r="H778" s="46"/>
      <c r="I778" s="49"/>
      <c r="J778" s="49"/>
      <c r="K778" s="49"/>
      <c r="L778" s="51"/>
      <c r="M778" s="46"/>
      <c r="N778" s="49"/>
      <c r="O778" s="46"/>
      <c r="P778" s="46"/>
      <c r="Q778" s="46"/>
      <c r="R778" s="49"/>
      <c r="S778" s="49"/>
      <c r="T778" s="46"/>
      <c r="U778" s="46"/>
      <c r="V778" s="37"/>
      <c r="W778" s="37"/>
      <c r="X778" s="37"/>
      <c r="Y778" s="37"/>
      <c r="Z778" s="37"/>
    </row>
    <row r="779">
      <c r="A779" s="46"/>
      <c r="B779" s="48"/>
      <c r="C779" s="46"/>
      <c r="D779" s="49"/>
      <c r="E779" s="49"/>
      <c r="F779" s="49"/>
      <c r="G779" s="46"/>
      <c r="H779" s="46"/>
      <c r="I779" s="49"/>
      <c r="J779" s="49"/>
      <c r="K779" s="49"/>
      <c r="L779" s="51"/>
      <c r="M779" s="46"/>
      <c r="N779" s="49"/>
      <c r="O779" s="46"/>
      <c r="P779" s="46"/>
      <c r="Q779" s="46"/>
      <c r="R779" s="49"/>
      <c r="S779" s="49"/>
      <c r="T779" s="46"/>
      <c r="U779" s="46"/>
      <c r="V779" s="37"/>
      <c r="W779" s="37"/>
      <c r="X779" s="37"/>
      <c r="Y779" s="37"/>
      <c r="Z779" s="37"/>
    </row>
    <row r="780">
      <c r="A780" s="46"/>
      <c r="B780" s="48"/>
      <c r="C780" s="46"/>
      <c r="D780" s="49"/>
      <c r="E780" s="49"/>
      <c r="F780" s="49"/>
      <c r="G780" s="46"/>
      <c r="H780" s="46"/>
      <c r="I780" s="49"/>
      <c r="J780" s="49"/>
      <c r="K780" s="49"/>
      <c r="L780" s="51"/>
      <c r="M780" s="46"/>
      <c r="N780" s="49"/>
      <c r="O780" s="46"/>
      <c r="P780" s="46"/>
      <c r="Q780" s="46"/>
      <c r="R780" s="49"/>
      <c r="S780" s="49"/>
      <c r="T780" s="46"/>
      <c r="U780" s="46"/>
      <c r="V780" s="37"/>
      <c r="W780" s="37"/>
      <c r="X780" s="37"/>
      <c r="Y780" s="37"/>
      <c r="Z780" s="37"/>
    </row>
    <row r="781">
      <c r="A781" s="46"/>
      <c r="B781" s="48"/>
      <c r="C781" s="46"/>
      <c r="D781" s="49"/>
      <c r="E781" s="49"/>
      <c r="F781" s="49"/>
      <c r="G781" s="46"/>
      <c r="H781" s="46"/>
      <c r="I781" s="49"/>
      <c r="J781" s="49"/>
      <c r="K781" s="49"/>
      <c r="L781" s="51"/>
      <c r="M781" s="46"/>
      <c r="N781" s="49"/>
      <c r="O781" s="46"/>
      <c r="P781" s="46"/>
      <c r="Q781" s="46"/>
      <c r="R781" s="49"/>
      <c r="S781" s="49"/>
      <c r="T781" s="46"/>
      <c r="U781" s="46"/>
      <c r="V781" s="37"/>
      <c r="W781" s="37"/>
      <c r="X781" s="37"/>
      <c r="Y781" s="37"/>
      <c r="Z781" s="37"/>
    </row>
    <row r="782">
      <c r="A782" s="46"/>
      <c r="B782" s="48"/>
      <c r="C782" s="46"/>
      <c r="D782" s="49"/>
      <c r="E782" s="49"/>
      <c r="F782" s="49"/>
      <c r="G782" s="46"/>
      <c r="H782" s="46"/>
      <c r="I782" s="49"/>
      <c r="J782" s="49"/>
      <c r="K782" s="49"/>
      <c r="L782" s="51"/>
      <c r="M782" s="46"/>
      <c r="N782" s="49"/>
      <c r="O782" s="46"/>
      <c r="P782" s="46"/>
      <c r="Q782" s="46"/>
      <c r="R782" s="49"/>
      <c r="S782" s="49"/>
      <c r="T782" s="46"/>
      <c r="U782" s="46"/>
      <c r="V782" s="37"/>
      <c r="W782" s="37"/>
      <c r="X782" s="37"/>
      <c r="Y782" s="37"/>
      <c r="Z782" s="37"/>
    </row>
    <row r="783">
      <c r="A783" s="46"/>
      <c r="B783" s="48"/>
      <c r="C783" s="46"/>
      <c r="D783" s="49"/>
      <c r="E783" s="49"/>
      <c r="F783" s="49"/>
      <c r="G783" s="46"/>
      <c r="H783" s="46"/>
      <c r="I783" s="49"/>
      <c r="J783" s="49"/>
      <c r="K783" s="49"/>
      <c r="L783" s="51"/>
      <c r="M783" s="46"/>
      <c r="N783" s="49"/>
      <c r="O783" s="46"/>
      <c r="P783" s="46"/>
      <c r="Q783" s="46"/>
      <c r="R783" s="49"/>
      <c r="S783" s="49"/>
      <c r="T783" s="46"/>
      <c r="U783" s="46"/>
      <c r="V783" s="37"/>
      <c r="W783" s="37"/>
      <c r="X783" s="37"/>
      <c r="Y783" s="37"/>
      <c r="Z783" s="37"/>
    </row>
    <row r="784">
      <c r="A784" s="46"/>
      <c r="B784" s="48"/>
      <c r="C784" s="46"/>
      <c r="D784" s="49"/>
      <c r="E784" s="49"/>
      <c r="F784" s="49"/>
      <c r="G784" s="46"/>
      <c r="H784" s="46"/>
      <c r="I784" s="49"/>
      <c r="J784" s="49"/>
      <c r="K784" s="49"/>
      <c r="L784" s="51"/>
      <c r="M784" s="46"/>
      <c r="N784" s="49"/>
      <c r="O784" s="46"/>
      <c r="P784" s="46"/>
      <c r="Q784" s="46"/>
      <c r="R784" s="49"/>
      <c r="S784" s="49"/>
      <c r="T784" s="46"/>
      <c r="U784" s="46"/>
      <c r="V784" s="37"/>
      <c r="W784" s="37"/>
      <c r="X784" s="37"/>
      <c r="Y784" s="37"/>
      <c r="Z784" s="37"/>
    </row>
    <row r="785">
      <c r="A785" s="46"/>
      <c r="B785" s="48"/>
      <c r="C785" s="46"/>
      <c r="D785" s="49"/>
      <c r="E785" s="49"/>
      <c r="F785" s="49"/>
      <c r="G785" s="46"/>
      <c r="H785" s="46"/>
      <c r="I785" s="49"/>
      <c r="J785" s="49"/>
      <c r="K785" s="49"/>
      <c r="L785" s="51"/>
      <c r="M785" s="46"/>
      <c r="N785" s="49"/>
      <c r="O785" s="46"/>
      <c r="P785" s="46"/>
      <c r="Q785" s="46"/>
      <c r="R785" s="49"/>
      <c r="S785" s="49"/>
      <c r="T785" s="46"/>
      <c r="U785" s="46"/>
      <c r="V785" s="37"/>
      <c r="W785" s="37"/>
      <c r="X785" s="37"/>
      <c r="Y785" s="37"/>
      <c r="Z785" s="37"/>
    </row>
    <row r="786">
      <c r="A786" s="46"/>
      <c r="B786" s="48"/>
      <c r="C786" s="46"/>
      <c r="D786" s="49"/>
      <c r="E786" s="49"/>
      <c r="F786" s="49"/>
      <c r="G786" s="46"/>
      <c r="H786" s="46"/>
      <c r="I786" s="49"/>
      <c r="J786" s="49"/>
      <c r="K786" s="49"/>
      <c r="L786" s="51"/>
      <c r="M786" s="46"/>
      <c r="N786" s="49"/>
      <c r="O786" s="46"/>
      <c r="P786" s="46"/>
      <c r="Q786" s="46"/>
      <c r="R786" s="49"/>
      <c r="S786" s="49"/>
      <c r="T786" s="46"/>
      <c r="U786" s="46"/>
      <c r="V786" s="37"/>
      <c r="W786" s="37"/>
      <c r="X786" s="37"/>
      <c r="Y786" s="37"/>
      <c r="Z786" s="37"/>
    </row>
    <row r="787">
      <c r="A787" s="46"/>
      <c r="B787" s="48"/>
      <c r="C787" s="46"/>
      <c r="D787" s="49"/>
      <c r="E787" s="49"/>
      <c r="F787" s="49"/>
      <c r="G787" s="46"/>
      <c r="H787" s="46"/>
      <c r="I787" s="49"/>
      <c r="J787" s="49"/>
      <c r="K787" s="49"/>
      <c r="L787" s="51"/>
      <c r="M787" s="46"/>
      <c r="N787" s="49"/>
      <c r="O787" s="46"/>
      <c r="P787" s="46"/>
      <c r="Q787" s="46"/>
      <c r="R787" s="49"/>
      <c r="S787" s="49"/>
      <c r="T787" s="46"/>
      <c r="U787" s="46"/>
      <c r="V787" s="37"/>
      <c r="W787" s="37"/>
      <c r="X787" s="37"/>
      <c r="Y787" s="37"/>
      <c r="Z787" s="37"/>
    </row>
    <row r="788">
      <c r="A788" s="46"/>
      <c r="B788" s="48"/>
      <c r="C788" s="46"/>
      <c r="D788" s="49"/>
      <c r="E788" s="49"/>
      <c r="F788" s="49"/>
      <c r="G788" s="46"/>
      <c r="H788" s="46"/>
      <c r="I788" s="49"/>
      <c r="J788" s="49"/>
      <c r="K788" s="49"/>
      <c r="L788" s="51"/>
      <c r="M788" s="46"/>
      <c r="N788" s="49"/>
      <c r="O788" s="46"/>
      <c r="P788" s="46"/>
      <c r="Q788" s="46"/>
      <c r="R788" s="49"/>
      <c r="S788" s="49"/>
      <c r="T788" s="46"/>
      <c r="U788" s="46"/>
      <c r="V788" s="37"/>
      <c r="W788" s="37"/>
      <c r="X788" s="37"/>
      <c r="Y788" s="37"/>
      <c r="Z788" s="37"/>
    </row>
    <row r="789">
      <c r="A789" s="46"/>
      <c r="B789" s="48"/>
      <c r="C789" s="46"/>
      <c r="D789" s="49"/>
      <c r="E789" s="49"/>
      <c r="F789" s="49"/>
      <c r="G789" s="46"/>
      <c r="H789" s="46"/>
      <c r="I789" s="49"/>
      <c r="J789" s="49"/>
      <c r="K789" s="49"/>
      <c r="L789" s="51"/>
      <c r="M789" s="46"/>
      <c r="N789" s="49"/>
      <c r="O789" s="46"/>
      <c r="P789" s="46"/>
      <c r="Q789" s="46"/>
      <c r="R789" s="49"/>
      <c r="S789" s="49"/>
      <c r="T789" s="46"/>
      <c r="U789" s="46"/>
      <c r="V789" s="37"/>
      <c r="W789" s="37"/>
      <c r="X789" s="37"/>
      <c r="Y789" s="37"/>
      <c r="Z789" s="37"/>
    </row>
    <row r="790">
      <c r="A790" s="46"/>
      <c r="B790" s="48"/>
      <c r="C790" s="46"/>
      <c r="D790" s="49"/>
      <c r="E790" s="49"/>
      <c r="F790" s="49"/>
      <c r="G790" s="46"/>
      <c r="H790" s="46"/>
      <c r="I790" s="49"/>
      <c r="J790" s="49"/>
      <c r="K790" s="49"/>
      <c r="L790" s="51"/>
      <c r="M790" s="46"/>
      <c r="N790" s="49"/>
      <c r="O790" s="46"/>
      <c r="P790" s="46"/>
      <c r="Q790" s="46"/>
      <c r="R790" s="49"/>
      <c r="S790" s="49"/>
      <c r="T790" s="46"/>
      <c r="U790" s="46"/>
      <c r="V790" s="37"/>
      <c r="W790" s="37"/>
      <c r="X790" s="37"/>
      <c r="Y790" s="37"/>
      <c r="Z790" s="37"/>
    </row>
    <row r="791">
      <c r="A791" s="46"/>
      <c r="B791" s="48"/>
      <c r="C791" s="46"/>
      <c r="D791" s="49"/>
      <c r="E791" s="49"/>
      <c r="F791" s="49"/>
      <c r="G791" s="46"/>
      <c r="H791" s="46"/>
      <c r="I791" s="49"/>
      <c r="J791" s="49"/>
      <c r="K791" s="49"/>
      <c r="L791" s="51"/>
      <c r="M791" s="46"/>
      <c r="N791" s="49"/>
      <c r="O791" s="46"/>
      <c r="P791" s="46"/>
      <c r="Q791" s="46"/>
      <c r="R791" s="49"/>
      <c r="S791" s="49"/>
      <c r="T791" s="46"/>
      <c r="U791" s="46"/>
      <c r="V791" s="37"/>
      <c r="W791" s="37"/>
      <c r="X791" s="37"/>
      <c r="Y791" s="37"/>
      <c r="Z791" s="37"/>
    </row>
    <row r="792">
      <c r="A792" s="46"/>
      <c r="B792" s="48"/>
      <c r="C792" s="46"/>
      <c r="D792" s="49"/>
      <c r="E792" s="49"/>
      <c r="F792" s="49"/>
      <c r="G792" s="46"/>
      <c r="H792" s="46"/>
      <c r="I792" s="49"/>
      <c r="J792" s="49"/>
      <c r="K792" s="49"/>
      <c r="L792" s="51"/>
      <c r="M792" s="46"/>
      <c r="N792" s="49"/>
      <c r="O792" s="46"/>
      <c r="P792" s="46"/>
      <c r="Q792" s="46"/>
      <c r="R792" s="49"/>
      <c r="S792" s="49"/>
      <c r="T792" s="46"/>
      <c r="U792" s="46"/>
      <c r="V792" s="37"/>
      <c r="W792" s="37"/>
      <c r="X792" s="37"/>
      <c r="Y792" s="37"/>
      <c r="Z792" s="37"/>
    </row>
    <row r="793">
      <c r="A793" s="46"/>
      <c r="B793" s="48"/>
      <c r="C793" s="46"/>
      <c r="D793" s="49"/>
      <c r="E793" s="49"/>
      <c r="F793" s="49"/>
      <c r="G793" s="46"/>
      <c r="H793" s="46"/>
      <c r="I793" s="49"/>
      <c r="J793" s="49"/>
      <c r="K793" s="49"/>
      <c r="L793" s="51"/>
      <c r="M793" s="46"/>
      <c r="N793" s="49"/>
      <c r="O793" s="46"/>
      <c r="P793" s="46"/>
      <c r="Q793" s="46"/>
      <c r="R793" s="49"/>
      <c r="S793" s="49"/>
      <c r="T793" s="46"/>
      <c r="U793" s="46"/>
      <c r="V793" s="37"/>
      <c r="W793" s="37"/>
      <c r="X793" s="37"/>
      <c r="Y793" s="37"/>
      <c r="Z793" s="37"/>
    </row>
    <row r="794">
      <c r="A794" s="46"/>
      <c r="B794" s="48"/>
      <c r="C794" s="46"/>
      <c r="D794" s="49"/>
      <c r="E794" s="49"/>
      <c r="F794" s="49"/>
      <c r="G794" s="46"/>
      <c r="H794" s="46"/>
      <c r="I794" s="49"/>
      <c r="J794" s="49"/>
      <c r="K794" s="49"/>
      <c r="L794" s="51"/>
      <c r="M794" s="46"/>
      <c r="N794" s="49"/>
      <c r="O794" s="46"/>
      <c r="P794" s="46"/>
      <c r="Q794" s="46"/>
      <c r="R794" s="49"/>
      <c r="S794" s="49"/>
      <c r="T794" s="46"/>
      <c r="U794" s="46"/>
      <c r="V794" s="37"/>
      <c r="W794" s="37"/>
      <c r="X794" s="37"/>
      <c r="Y794" s="37"/>
      <c r="Z794" s="37"/>
    </row>
    <row r="795">
      <c r="A795" s="46"/>
      <c r="B795" s="48"/>
      <c r="C795" s="46"/>
      <c r="D795" s="49"/>
      <c r="E795" s="49"/>
      <c r="F795" s="49"/>
      <c r="G795" s="46"/>
      <c r="H795" s="46"/>
      <c r="I795" s="49"/>
      <c r="J795" s="49"/>
      <c r="K795" s="49"/>
      <c r="L795" s="51"/>
      <c r="M795" s="46"/>
      <c r="N795" s="49"/>
      <c r="O795" s="46"/>
      <c r="P795" s="46"/>
      <c r="Q795" s="46"/>
      <c r="R795" s="49"/>
      <c r="S795" s="49"/>
      <c r="T795" s="46"/>
      <c r="U795" s="46"/>
      <c r="V795" s="37"/>
      <c r="W795" s="37"/>
      <c r="X795" s="37"/>
      <c r="Y795" s="37"/>
      <c r="Z795" s="37"/>
    </row>
    <row r="796">
      <c r="A796" s="46"/>
      <c r="B796" s="48"/>
      <c r="C796" s="46"/>
      <c r="D796" s="49"/>
      <c r="E796" s="49"/>
      <c r="F796" s="49"/>
      <c r="G796" s="46"/>
      <c r="H796" s="46"/>
      <c r="I796" s="49"/>
      <c r="J796" s="49"/>
      <c r="K796" s="49"/>
      <c r="L796" s="51"/>
      <c r="M796" s="46"/>
      <c r="N796" s="49"/>
      <c r="O796" s="46"/>
      <c r="P796" s="46"/>
      <c r="Q796" s="46"/>
      <c r="R796" s="49"/>
      <c r="S796" s="49"/>
      <c r="T796" s="46"/>
      <c r="U796" s="46"/>
      <c r="V796" s="37"/>
      <c r="W796" s="37"/>
      <c r="X796" s="37"/>
      <c r="Y796" s="37"/>
      <c r="Z796" s="37"/>
    </row>
    <row r="797">
      <c r="A797" s="46"/>
      <c r="B797" s="48"/>
      <c r="C797" s="46"/>
      <c r="D797" s="49"/>
      <c r="E797" s="49"/>
      <c r="F797" s="49"/>
      <c r="G797" s="46"/>
      <c r="H797" s="46"/>
      <c r="I797" s="49"/>
      <c r="J797" s="49"/>
      <c r="K797" s="49"/>
      <c r="L797" s="51"/>
      <c r="M797" s="46"/>
      <c r="N797" s="49"/>
      <c r="O797" s="46"/>
      <c r="P797" s="46"/>
      <c r="Q797" s="46"/>
      <c r="R797" s="49"/>
      <c r="S797" s="49"/>
      <c r="T797" s="46"/>
      <c r="U797" s="46"/>
      <c r="V797" s="37"/>
      <c r="W797" s="37"/>
      <c r="X797" s="37"/>
      <c r="Y797" s="37"/>
      <c r="Z797" s="37"/>
    </row>
    <row r="798">
      <c r="A798" s="46"/>
      <c r="B798" s="48"/>
      <c r="C798" s="46"/>
      <c r="D798" s="49"/>
      <c r="E798" s="49"/>
      <c r="F798" s="49"/>
      <c r="G798" s="46"/>
      <c r="H798" s="46"/>
      <c r="I798" s="49"/>
      <c r="J798" s="49"/>
      <c r="K798" s="49"/>
      <c r="L798" s="51"/>
      <c r="M798" s="46"/>
      <c r="N798" s="49"/>
      <c r="O798" s="46"/>
      <c r="P798" s="46"/>
      <c r="Q798" s="46"/>
      <c r="R798" s="49"/>
      <c r="S798" s="49"/>
      <c r="T798" s="46"/>
      <c r="U798" s="46"/>
      <c r="V798" s="37"/>
      <c r="W798" s="37"/>
      <c r="X798" s="37"/>
      <c r="Y798" s="37"/>
      <c r="Z798" s="37"/>
    </row>
    <row r="799">
      <c r="A799" s="46"/>
      <c r="B799" s="48"/>
      <c r="C799" s="46"/>
      <c r="D799" s="49"/>
      <c r="E799" s="49"/>
      <c r="F799" s="49"/>
      <c r="G799" s="46"/>
      <c r="H799" s="46"/>
      <c r="I799" s="49"/>
      <c r="J799" s="49"/>
      <c r="K799" s="49"/>
      <c r="L799" s="51"/>
      <c r="M799" s="46"/>
      <c r="N799" s="49"/>
      <c r="O799" s="46"/>
      <c r="P799" s="46"/>
      <c r="Q799" s="46"/>
      <c r="R799" s="49"/>
      <c r="S799" s="49"/>
      <c r="T799" s="46"/>
      <c r="U799" s="46"/>
      <c r="V799" s="37"/>
      <c r="W799" s="37"/>
      <c r="X799" s="37"/>
      <c r="Y799" s="37"/>
      <c r="Z799" s="37"/>
    </row>
    <row r="800">
      <c r="A800" s="46"/>
      <c r="B800" s="48"/>
      <c r="C800" s="46"/>
      <c r="D800" s="49"/>
      <c r="E800" s="49"/>
      <c r="F800" s="49"/>
      <c r="G800" s="46"/>
      <c r="H800" s="46"/>
      <c r="I800" s="49"/>
      <c r="J800" s="49"/>
      <c r="K800" s="49"/>
      <c r="L800" s="51"/>
      <c r="M800" s="46"/>
      <c r="N800" s="49"/>
      <c r="O800" s="46"/>
      <c r="P800" s="46"/>
      <c r="Q800" s="46"/>
      <c r="R800" s="49"/>
      <c r="S800" s="49"/>
      <c r="T800" s="46"/>
      <c r="U800" s="46"/>
      <c r="V800" s="37"/>
      <c r="W800" s="37"/>
      <c r="X800" s="37"/>
      <c r="Y800" s="37"/>
      <c r="Z800" s="37"/>
    </row>
    <row r="801">
      <c r="A801" s="46"/>
      <c r="B801" s="48"/>
      <c r="C801" s="46"/>
      <c r="D801" s="49"/>
      <c r="E801" s="49"/>
      <c r="F801" s="49"/>
      <c r="G801" s="46"/>
      <c r="H801" s="46"/>
      <c r="I801" s="49"/>
      <c r="J801" s="49"/>
      <c r="K801" s="49"/>
      <c r="L801" s="51"/>
      <c r="M801" s="46"/>
      <c r="N801" s="49"/>
      <c r="O801" s="46"/>
      <c r="P801" s="46"/>
      <c r="Q801" s="46"/>
      <c r="R801" s="49"/>
      <c r="S801" s="49"/>
      <c r="T801" s="46"/>
      <c r="U801" s="46"/>
      <c r="V801" s="37"/>
      <c r="W801" s="37"/>
      <c r="X801" s="37"/>
      <c r="Y801" s="37"/>
      <c r="Z801" s="37"/>
    </row>
    <row r="802">
      <c r="A802" s="46"/>
      <c r="B802" s="48"/>
      <c r="C802" s="46"/>
      <c r="D802" s="49"/>
      <c r="E802" s="49"/>
      <c r="F802" s="49"/>
      <c r="G802" s="46"/>
      <c r="H802" s="46"/>
      <c r="I802" s="49"/>
      <c r="J802" s="49"/>
      <c r="K802" s="49"/>
      <c r="L802" s="51"/>
      <c r="M802" s="46"/>
      <c r="N802" s="49"/>
      <c r="O802" s="46"/>
      <c r="P802" s="46"/>
      <c r="Q802" s="46"/>
      <c r="R802" s="49"/>
      <c r="S802" s="49"/>
      <c r="T802" s="46"/>
      <c r="U802" s="46"/>
      <c r="V802" s="37"/>
      <c r="W802" s="37"/>
      <c r="X802" s="37"/>
      <c r="Y802" s="37"/>
      <c r="Z802" s="37"/>
    </row>
    <row r="803">
      <c r="A803" s="46"/>
      <c r="B803" s="48"/>
      <c r="C803" s="46"/>
      <c r="D803" s="49"/>
      <c r="E803" s="49"/>
      <c r="F803" s="49"/>
      <c r="G803" s="46"/>
      <c r="H803" s="46"/>
      <c r="I803" s="49"/>
      <c r="J803" s="49"/>
      <c r="K803" s="49"/>
      <c r="L803" s="51"/>
      <c r="M803" s="46"/>
      <c r="N803" s="49"/>
      <c r="O803" s="46"/>
      <c r="P803" s="46"/>
      <c r="Q803" s="46"/>
      <c r="R803" s="49"/>
      <c r="S803" s="49"/>
      <c r="T803" s="46"/>
      <c r="U803" s="46"/>
      <c r="V803" s="37"/>
      <c r="W803" s="37"/>
      <c r="X803" s="37"/>
      <c r="Y803" s="37"/>
      <c r="Z803" s="37"/>
    </row>
    <row r="804">
      <c r="A804" s="46"/>
      <c r="B804" s="48"/>
      <c r="C804" s="46"/>
      <c r="D804" s="49"/>
      <c r="E804" s="49"/>
      <c r="F804" s="49"/>
      <c r="G804" s="46"/>
      <c r="H804" s="46"/>
      <c r="I804" s="49"/>
      <c r="J804" s="49"/>
      <c r="K804" s="49"/>
      <c r="L804" s="51"/>
      <c r="M804" s="46"/>
      <c r="N804" s="49"/>
      <c r="O804" s="46"/>
      <c r="P804" s="46"/>
      <c r="Q804" s="46"/>
      <c r="R804" s="49"/>
      <c r="S804" s="49"/>
      <c r="T804" s="46"/>
      <c r="U804" s="46"/>
      <c r="V804" s="37"/>
      <c r="W804" s="37"/>
      <c r="X804" s="37"/>
      <c r="Y804" s="37"/>
      <c r="Z804" s="37"/>
    </row>
    <row r="805">
      <c r="A805" s="46"/>
      <c r="B805" s="48"/>
      <c r="C805" s="46"/>
      <c r="D805" s="49"/>
      <c r="E805" s="49"/>
      <c r="F805" s="49"/>
      <c r="G805" s="46"/>
      <c r="H805" s="46"/>
      <c r="I805" s="49"/>
      <c r="J805" s="49"/>
      <c r="K805" s="49"/>
      <c r="L805" s="51"/>
      <c r="M805" s="46"/>
      <c r="N805" s="49"/>
      <c r="O805" s="46"/>
      <c r="P805" s="46"/>
      <c r="Q805" s="46"/>
      <c r="R805" s="49"/>
      <c r="S805" s="49"/>
      <c r="T805" s="46"/>
      <c r="U805" s="46"/>
      <c r="V805" s="37"/>
      <c r="W805" s="37"/>
      <c r="X805" s="37"/>
      <c r="Y805" s="37"/>
      <c r="Z805" s="37"/>
    </row>
    <row r="806">
      <c r="A806" s="46"/>
      <c r="B806" s="48"/>
      <c r="C806" s="46"/>
      <c r="D806" s="49"/>
      <c r="E806" s="49"/>
      <c r="F806" s="49"/>
      <c r="G806" s="46"/>
      <c r="H806" s="46"/>
      <c r="I806" s="49"/>
      <c r="J806" s="49"/>
      <c r="K806" s="49"/>
      <c r="L806" s="51"/>
      <c r="M806" s="46"/>
      <c r="N806" s="49"/>
      <c r="O806" s="46"/>
      <c r="P806" s="46"/>
      <c r="Q806" s="46"/>
      <c r="R806" s="49"/>
      <c r="S806" s="49"/>
      <c r="T806" s="46"/>
      <c r="U806" s="46"/>
      <c r="V806" s="37"/>
      <c r="W806" s="37"/>
      <c r="X806" s="37"/>
      <c r="Y806" s="37"/>
      <c r="Z806" s="37"/>
    </row>
    <row r="807">
      <c r="A807" s="46"/>
      <c r="B807" s="48"/>
      <c r="C807" s="46"/>
      <c r="D807" s="49"/>
      <c r="E807" s="49"/>
      <c r="F807" s="49"/>
      <c r="G807" s="46"/>
      <c r="H807" s="46"/>
      <c r="I807" s="49"/>
      <c r="J807" s="49"/>
      <c r="K807" s="49"/>
      <c r="L807" s="51"/>
      <c r="M807" s="46"/>
      <c r="N807" s="49"/>
      <c r="O807" s="46"/>
      <c r="P807" s="46"/>
      <c r="Q807" s="46"/>
      <c r="R807" s="49"/>
      <c r="S807" s="49"/>
      <c r="T807" s="46"/>
      <c r="U807" s="46"/>
      <c r="V807" s="37"/>
      <c r="W807" s="37"/>
      <c r="X807" s="37"/>
      <c r="Y807" s="37"/>
      <c r="Z807" s="37"/>
    </row>
    <row r="808">
      <c r="A808" s="46"/>
      <c r="B808" s="48"/>
      <c r="C808" s="46"/>
      <c r="D808" s="49"/>
      <c r="E808" s="49"/>
      <c r="F808" s="49"/>
      <c r="G808" s="46"/>
      <c r="H808" s="46"/>
      <c r="I808" s="49"/>
      <c r="J808" s="49"/>
      <c r="K808" s="49"/>
      <c r="L808" s="51"/>
      <c r="M808" s="46"/>
      <c r="N808" s="49"/>
      <c r="O808" s="46"/>
      <c r="P808" s="46"/>
      <c r="Q808" s="46"/>
      <c r="R808" s="49"/>
      <c r="S808" s="49"/>
      <c r="T808" s="46"/>
      <c r="U808" s="46"/>
      <c r="V808" s="37"/>
      <c r="W808" s="37"/>
      <c r="X808" s="37"/>
      <c r="Y808" s="37"/>
      <c r="Z808" s="37"/>
    </row>
    <row r="809">
      <c r="A809" s="46"/>
      <c r="B809" s="48"/>
      <c r="C809" s="46"/>
      <c r="D809" s="49"/>
      <c r="E809" s="49"/>
      <c r="F809" s="49"/>
      <c r="G809" s="46"/>
      <c r="H809" s="46"/>
      <c r="I809" s="49"/>
      <c r="J809" s="49"/>
      <c r="K809" s="49"/>
      <c r="L809" s="51"/>
      <c r="M809" s="46"/>
      <c r="N809" s="49"/>
      <c r="O809" s="46"/>
      <c r="P809" s="46"/>
      <c r="Q809" s="46"/>
      <c r="R809" s="49"/>
      <c r="S809" s="49"/>
      <c r="T809" s="46"/>
      <c r="U809" s="46"/>
      <c r="V809" s="37"/>
      <c r="W809" s="37"/>
      <c r="X809" s="37"/>
      <c r="Y809" s="37"/>
      <c r="Z809" s="37"/>
    </row>
    <row r="810">
      <c r="A810" s="46"/>
      <c r="B810" s="48"/>
      <c r="C810" s="46"/>
      <c r="D810" s="49"/>
      <c r="E810" s="49"/>
      <c r="F810" s="49"/>
      <c r="G810" s="46"/>
      <c r="H810" s="46"/>
      <c r="I810" s="49"/>
      <c r="J810" s="49"/>
      <c r="K810" s="49"/>
      <c r="L810" s="51"/>
      <c r="M810" s="46"/>
      <c r="N810" s="49"/>
      <c r="O810" s="46"/>
      <c r="P810" s="46"/>
      <c r="Q810" s="46"/>
      <c r="R810" s="49"/>
      <c r="S810" s="49"/>
      <c r="T810" s="46"/>
      <c r="U810" s="46"/>
      <c r="V810" s="37"/>
      <c r="W810" s="37"/>
      <c r="X810" s="37"/>
      <c r="Y810" s="37"/>
      <c r="Z810" s="37"/>
    </row>
    <row r="811">
      <c r="A811" s="46"/>
      <c r="B811" s="48"/>
      <c r="C811" s="46"/>
      <c r="D811" s="49"/>
      <c r="E811" s="49"/>
      <c r="F811" s="49"/>
      <c r="G811" s="46"/>
      <c r="H811" s="46"/>
      <c r="I811" s="49"/>
      <c r="J811" s="49"/>
      <c r="K811" s="49"/>
      <c r="L811" s="51"/>
      <c r="M811" s="46"/>
      <c r="N811" s="49"/>
      <c r="O811" s="46"/>
      <c r="P811" s="46"/>
      <c r="Q811" s="46"/>
      <c r="R811" s="49"/>
      <c r="S811" s="49"/>
      <c r="T811" s="46"/>
      <c r="U811" s="46"/>
      <c r="V811" s="37"/>
      <c r="W811" s="37"/>
      <c r="X811" s="37"/>
      <c r="Y811" s="37"/>
      <c r="Z811" s="37"/>
    </row>
    <row r="812">
      <c r="A812" s="46"/>
      <c r="B812" s="48"/>
      <c r="C812" s="46"/>
      <c r="D812" s="49"/>
      <c r="E812" s="49"/>
      <c r="F812" s="49"/>
      <c r="G812" s="46"/>
      <c r="H812" s="46"/>
      <c r="I812" s="49"/>
      <c r="J812" s="49"/>
      <c r="K812" s="49"/>
      <c r="L812" s="51"/>
      <c r="M812" s="46"/>
      <c r="N812" s="49"/>
      <c r="O812" s="46"/>
      <c r="P812" s="46"/>
      <c r="Q812" s="46"/>
      <c r="R812" s="49"/>
      <c r="S812" s="49"/>
      <c r="T812" s="46"/>
      <c r="U812" s="46"/>
      <c r="V812" s="37"/>
      <c r="W812" s="37"/>
      <c r="X812" s="37"/>
      <c r="Y812" s="37"/>
      <c r="Z812" s="37"/>
    </row>
    <row r="813">
      <c r="A813" s="46"/>
      <c r="B813" s="48"/>
      <c r="C813" s="46"/>
      <c r="D813" s="49"/>
      <c r="E813" s="49"/>
      <c r="F813" s="49"/>
      <c r="G813" s="46"/>
      <c r="H813" s="46"/>
      <c r="I813" s="49"/>
      <c r="J813" s="49"/>
      <c r="K813" s="49"/>
      <c r="L813" s="51"/>
      <c r="M813" s="46"/>
      <c r="N813" s="49"/>
      <c r="O813" s="46"/>
      <c r="P813" s="46"/>
      <c r="Q813" s="46"/>
      <c r="R813" s="49"/>
      <c r="S813" s="49"/>
      <c r="T813" s="46"/>
      <c r="U813" s="46"/>
      <c r="V813" s="37"/>
      <c r="W813" s="37"/>
      <c r="X813" s="37"/>
      <c r="Y813" s="37"/>
      <c r="Z813" s="37"/>
    </row>
    <row r="814">
      <c r="A814" s="46"/>
      <c r="B814" s="48"/>
      <c r="C814" s="46"/>
      <c r="D814" s="49"/>
      <c r="E814" s="49"/>
      <c r="F814" s="49"/>
      <c r="G814" s="46"/>
      <c r="H814" s="46"/>
      <c r="I814" s="49"/>
      <c r="J814" s="49"/>
      <c r="K814" s="49"/>
      <c r="L814" s="51"/>
      <c r="M814" s="46"/>
      <c r="N814" s="49"/>
      <c r="O814" s="46"/>
      <c r="P814" s="46"/>
      <c r="Q814" s="46"/>
      <c r="R814" s="49"/>
      <c r="S814" s="49"/>
      <c r="T814" s="46"/>
      <c r="U814" s="46"/>
      <c r="V814" s="37"/>
      <c r="W814" s="37"/>
      <c r="X814" s="37"/>
      <c r="Y814" s="37"/>
      <c r="Z814" s="37"/>
    </row>
    <row r="815">
      <c r="A815" s="46"/>
      <c r="B815" s="48"/>
      <c r="C815" s="46"/>
      <c r="D815" s="49"/>
      <c r="E815" s="49"/>
      <c r="F815" s="49"/>
      <c r="G815" s="46"/>
      <c r="H815" s="46"/>
      <c r="I815" s="49"/>
      <c r="J815" s="49"/>
      <c r="K815" s="49"/>
      <c r="L815" s="51"/>
      <c r="M815" s="46"/>
      <c r="N815" s="49"/>
      <c r="O815" s="46"/>
      <c r="P815" s="46"/>
      <c r="Q815" s="46"/>
      <c r="R815" s="49"/>
      <c r="S815" s="49"/>
      <c r="T815" s="46"/>
      <c r="U815" s="46"/>
      <c r="V815" s="37"/>
      <c r="W815" s="37"/>
      <c r="X815" s="37"/>
      <c r="Y815" s="37"/>
      <c r="Z815" s="37"/>
    </row>
    <row r="816">
      <c r="A816" s="46"/>
      <c r="B816" s="48"/>
      <c r="C816" s="46"/>
      <c r="D816" s="49"/>
      <c r="E816" s="49"/>
      <c r="F816" s="49"/>
      <c r="G816" s="46"/>
      <c r="H816" s="46"/>
      <c r="I816" s="49"/>
      <c r="J816" s="49"/>
      <c r="K816" s="49"/>
      <c r="L816" s="51"/>
      <c r="M816" s="46"/>
      <c r="N816" s="49"/>
      <c r="O816" s="46"/>
      <c r="P816" s="46"/>
      <c r="Q816" s="46"/>
      <c r="R816" s="49"/>
      <c r="S816" s="49"/>
      <c r="T816" s="46"/>
      <c r="U816" s="46"/>
      <c r="V816" s="37"/>
      <c r="W816" s="37"/>
      <c r="X816" s="37"/>
      <c r="Y816" s="37"/>
      <c r="Z816" s="37"/>
    </row>
    <row r="817">
      <c r="A817" s="46"/>
      <c r="B817" s="48"/>
      <c r="C817" s="46"/>
      <c r="D817" s="49"/>
      <c r="E817" s="49"/>
      <c r="F817" s="49"/>
      <c r="G817" s="46"/>
      <c r="H817" s="46"/>
      <c r="I817" s="49"/>
      <c r="J817" s="49"/>
      <c r="K817" s="49"/>
      <c r="L817" s="51"/>
      <c r="M817" s="46"/>
      <c r="N817" s="49"/>
      <c r="O817" s="46"/>
      <c r="P817" s="46"/>
      <c r="Q817" s="46"/>
      <c r="R817" s="49"/>
      <c r="S817" s="49"/>
      <c r="T817" s="46"/>
      <c r="U817" s="46"/>
      <c r="V817" s="37"/>
      <c r="W817" s="37"/>
      <c r="X817" s="37"/>
      <c r="Y817" s="37"/>
      <c r="Z817" s="37"/>
    </row>
    <row r="818">
      <c r="A818" s="46"/>
      <c r="B818" s="48"/>
      <c r="C818" s="46"/>
      <c r="D818" s="49"/>
      <c r="E818" s="49"/>
      <c r="F818" s="49"/>
      <c r="G818" s="46"/>
      <c r="H818" s="46"/>
      <c r="I818" s="49"/>
      <c r="J818" s="49"/>
      <c r="K818" s="49"/>
      <c r="L818" s="51"/>
      <c r="M818" s="46"/>
      <c r="N818" s="49"/>
      <c r="O818" s="46"/>
      <c r="P818" s="46"/>
      <c r="Q818" s="46"/>
      <c r="R818" s="49"/>
      <c r="S818" s="49"/>
      <c r="T818" s="46"/>
      <c r="U818" s="46"/>
      <c r="V818" s="37"/>
      <c r="W818" s="37"/>
      <c r="X818" s="37"/>
      <c r="Y818" s="37"/>
      <c r="Z818" s="37"/>
    </row>
    <row r="819">
      <c r="A819" s="46"/>
      <c r="B819" s="48"/>
      <c r="C819" s="46"/>
      <c r="D819" s="49"/>
      <c r="E819" s="49"/>
      <c r="F819" s="49"/>
      <c r="G819" s="46"/>
      <c r="H819" s="46"/>
      <c r="I819" s="49"/>
      <c r="J819" s="49"/>
      <c r="K819" s="49"/>
      <c r="L819" s="51"/>
      <c r="M819" s="46"/>
      <c r="N819" s="49"/>
      <c r="O819" s="46"/>
      <c r="P819" s="46"/>
      <c r="Q819" s="46"/>
      <c r="R819" s="49"/>
      <c r="S819" s="49"/>
      <c r="T819" s="46"/>
      <c r="U819" s="46"/>
      <c r="V819" s="37"/>
      <c r="W819" s="37"/>
      <c r="X819" s="37"/>
      <c r="Y819" s="37"/>
      <c r="Z819" s="37"/>
    </row>
    <row r="820">
      <c r="A820" s="46"/>
      <c r="B820" s="48"/>
      <c r="C820" s="46"/>
      <c r="D820" s="49"/>
      <c r="E820" s="49"/>
      <c r="F820" s="49"/>
      <c r="G820" s="46"/>
      <c r="H820" s="46"/>
      <c r="I820" s="49"/>
      <c r="J820" s="49"/>
      <c r="K820" s="49"/>
      <c r="L820" s="51"/>
      <c r="M820" s="46"/>
      <c r="N820" s="49"/>
      <c r="O820" s="46"/>
      <c r="P820" s="46"/>
      <c r="Q820" s="46"/>
      <c r="R820" s="49"/>
      <c r="S820" s="49"/>
      <c r="T820" s="46"/>
      <c r="U820" s="46"/>
      <c r="V820" s="37"/>
      <c r="W820" s="37"/>
      <c r="X820" s="37"/>
      <c r="Y820" s="37"/>
      <c r="Z820" s="37"/>
    </row>
    <row r="821">
      <c r="A821" s="46"/>
      <c r="B821" s="48"/>
      <c r="C821" s="46"/>
      <c r="D821" s="49"/>
      <c r="E821" s="49"/>
      <c r="F821" s="49"/>
      <c r="G821" s="46"/>
      <c r="H821" s="46"/>
      <c r="I821" s="49"/>
      <c r="J821" s="49"/>
      <c r="K821" s="49"/>
      <c r="L821" s="51"/>
      <c r="M821" s="46"/>
      <c r="N821" s="49"/>
      <c r="O821" s="46"/>
      <c r="P821" s="46"/>
      <c r="Q821" s="46"/>
      <c r="R821" s="49"/>
      <c r="S821" s="49"/>
      <c r="T821" s="46"/>
      <c r="U821" s="46"/>
      <c r="V821" s="37"/>
      <c r="W821" s="37"/>
      <c r="X821" s="37"/>
      <c r="Y821" s="37"/>
      <c r="Z821" s="37"/>
    </row>
    <row r="822">
      <c r="A822" s="46"/>
      <c r="B822" s="48"/>
      <c r="C822" s="46"/>
      <c r="D822" s="49"/>
      <c r="E822" s="49"/>
      <c r="F822" s="49"/>
      <c r="G822" s="46"/>
      <c r="H822" s="46"/>
      <c r="I822" s="49"/>
      <c r="J822" s="49"/>
      <c r="K822" s="49"/>
      <c r="L822" s="51"/>
      <c r="M822" s="46"/>
      <c r="N822" s="49"/>
      <c r="O822" s="46"/>
      <c r="P822" s="46"/>
      <c r="Q822" s="46"/>
      <c r="R822" s="49"/>
      <c r="S822" s="49"/>
      <c r="T822" s="46"/>
      <c r="U822" s="46"/>
      <c r="V822" s="37"/>
      <c r="W822" s="37"/>
      <c r="X822" s="37"/>
      <c r="Y822" s="37"/>
      <c r="Z822" s="37"/>
    </row>
    <row r="823">
      <c r="A823" s="46"/>
      <c r="B823" s="48"/>
      <c r="C823" s="46"/>
      <c r="D823" s="49"/>
      <c r="E823" s="49"/>
      <c r="F823" s="49"/>
      <c r="G823" s="46"/>
      <c r="H823" s="46"/>
      <c r="I823" s="49"/>
      <c r="J823" s="49"/>
      <c r="K823" s="49"/>
      <c r="L823" s="51"/>
      <c r="M823" s="46"/>
      <c r="N823" s="49"/>
      <c r="O823" s="46"/>
      <c r="P823" s="46"/>
      <c r="Q823" s="46"/>
      <c r="R823" s="49"/>
      <c r="S823" s="49"/>
      <c r="T823" s="46"/>
      <c r="U823" s="46"/>
      <c r="V823" s="37"/>
      <c r="W823" s="37"/>
      <c r="X823" s="37"/>
      <c r="Y823" s="37"/>
      <c r="Z823" s="37"/>
    </row>
    <row r="824">
      <c r="A824" s="46"/>
      <c r="B824" s="48"/>
      <c r="C824" s="46"/>
      <c r="D824" s="49"/>
      <c r="E824" s="49"/>
      <c r="F824" s="49"/>
      <c r="G824" s="46"/>
      <c r="H824" s="46"/>
      <c r="I824" s="49"/>
      <c r="J824" s="49"/>
      <c r="K824" s="49"/>
      <c r="L824" s="51"/>
      <c r="M824" s="46"/>
      <c r="N824" s="49"/>
      <c r="O824" s="46"/>
      <c r="P824" s="46"/>
      <c r="Q824" s="46"/>
      <c r="R824" s="49"/>
      <c r="S824" s="49"/>
      <c r="T824" s="46"/>
      <c r="U824" s="46"/>
      <c r="V824" s="37"/>
      <c r="W824" s="37"/>
      <c r="X824" s="37"/>
      <c r="Y824" s="37"/>
      <c r="Z824" s="37"/>
    </row>
    <row r="825">
      <c r="A825" s="46"/>
      <c r="B825" s="48"/>
      <c r="C825" s="46"/>
      <c r="D825" s="49"/>
      <c r="E825" s="49"/>
      <c r="F825" s="49"/>
      <c r="G825" s="46"/>
      <c r="H825" s="46"/>
      <c r="I825" s="49"/>
      <c r="J825" s="49"/>
      <c r="K825" s="49"/>
      <c r="L825" s="51"/>
      <c r="M825" s="46"/>
      <c r="N825" s="49"/>
      <c r="O825" s="46"/>
      <c r="P825" s="46"/>
      <c r="Q825" s="46"/>
      <c r="R825" s="49"/>
      <c r="S825" s="49"/>
      <c r="T825" s="46"/>
      <c r="U825" s="46"/>
      <c r="V825" s="37"/>
      <c r="W825" s="37"/>
      <c r="X825" s="37"/>
      <c r="Y825" s="37"/>
      <c r="Z825" s="37"/>
    </row>
    <row r="826">
      <c r="A826" s="46"/>
      <c r="B826" s="48"/>
      <c r="C826" s="46"/>
      <c r="D826" s="49"/>
      <c r="E826" s="49"/>
      <c r="F826" s="49"/>
      <c r="G826" s="46"/>
      <c r="H826" s="46"/>
      <c r="I826" s="49"/>
      <c r="J826" s="49"/>
      <c r="K826" s="49"/>
      <c r="L826" s="51"/>
      <c r="M826" s="46"/>
      <c r="N826" s="49"/>
      <c r="O826" s="46"/>
      <c r="P826" s="46"/>
      <c r="Q826" s="46"/>
      <c r="R826" s="49"/>
      <c r="S826" s="49"/>
      <c r="T826" s="46"/>
      <c r="U826" s="46"/>
      <c r="V826" s="37"/>
      <c r="W826" s="37"/>
      <c r="X826" s="37"/>
      <c r="Y826" s="37"/>
      <c r="Z826" s="37"/>
    </row>
    <row r="827">
      <c r="A827" s="46"/>
      <c r="B827" s="48"/>
      <c r="C827" s="46"/>
      <c r="D827" s="49"/>
      <c r="E827" s="49"/>
      <c r="F827" s="49"/>
      <c r="G827" s="46"/>
      <c r="H827" s="46"/>
      <c r="I827" s="49"/>
      <c r="J827" s="49"/>
      <c r="K827" s="49"/>
      <c r="L827" s="51"/>
      <c r="M827" s="46"/>
      <c r="N827" s="49"/>
      <c r="O827" s="46"/>
      <c r="P827" s="46"/>
      <c r="Q827" s="46"/>
      <c r="R827" s="49"/>
      <c r="S827" s="49"/>
      <c r="T827" s="46"/>
      <c r="U827" s="46"/>
      <c r="V827" s="37"/>
      <c r="W827" s="37"/>
      <c r="X827" s="37"/>
      <c r="Y827" s="37"/>
      <c r="Z827" s="37"/>
    </row>
    <row r="828">
      <c r="A828" s="46"/>
      <c r="B828" s="48"/>
      <c r="C828" s="46"/>
      <c r="D828" s="49"/>
      <c r="E828" s="49"/>
      <c r="F828" s="49"/>
      <c r="G828" s="46"/>
      <c r="H828" s="46"/>
      <c r="I828" s="49"/>
      <c r="J828" s="49"/>
      <c r="K828" s="49"/>
      <c r="L828" s="51"/>
      <c r="M828" s="46"/>
      <c r="N828" s="49"/>
      <c r="O828" s="46"/>
      <c r="P828" s="46"/>
      <c r="Q828" s="46"/>
      <c r="R828" s="49"/>
      <c r="S828" s="49"/>
      <c r="T828" s="46"/>
      <c r="U828" s="46"/>
      <c r="V828" s="37"/>
      <c r="W828" s="37"/>
      <c r="X828" s="37"/>
      <c r="Y828" s="37"/>
      <c r="Z828" s="37"/>
    </row>
    <row r="829">
      <c r="A829" s="46"/>
      <c r="B829" s="48"/>
      <c r="C829" s="46"/>
      <c r="D829" s="49"/>
      <c r="E829" s="49"/>
      <c r="F829" s="49"/>
      <c r="G829" s="46"/>
      <c r="H829" s="46"/>
      <c r="I829" s="49"/>
      <c r="J829" s="49"/>
      <c r="K829" s="49"/>
      <c r="L829" s="51"/>
      <c r="M829" s="46"/>
      <c r="N829" s="49"/>
      <c r="O829" s="46"/>
      <c r="P829" s="46"/>
      <c r="Q829" s="46"/>
      <c r="R829" s="49"/>
      <c r="S829" s="49"/>
      <c r="T829" s="46"/>
      <c r="U829" s="46"/>
      <c r="V829" s="37"/>
      <c r="W829" s="37"/>
      <c r="X829" s="37"/>
      <c r="Y829" s="37"/>
      <c r="Z829" s="37"/>
    </row>
    <row r="830">
      <c r="A830" s="46"/>
      <c r="B830" s="48"/>
      <c r="C830" s="46"/>
      <c r="D830" s="49"/>
      <c r="E830" s="49"/>
      <c r="F830" s="49"/>
      <c r="G830" s="46"/>
      <c r="H830" s="46"/>
      <c r="I830" s="49"/>
      <c r="J830" s="49"/>
      <c r="K830" s="49"/>
      <c r="L830" s="51"/>
      <c r="M830" s="46"/>
      <c r="N830" s="49"/>
      <c r="O830" s="46"/>
      <c r="P830" s="46"/>
      <c r="Q830" s="46"/>
      <c r="R830" s="49"/>
      <c r="S830" s="49"/>
      <c r="T830" s="46"/>
      <c r="U830" s="46"/>
      <c r="V830" s="37"/>
      <c r="W830" s="37"/>
      <c r="X830" s="37"/>
      <c r="Y830" s="37"/>
      <c r="Z830" s="37"/>
    </row>
    <row r="831">
      <c r="A831" s="46"/>
      <c r="B831" s="48"/>
      <c r="C831" s="46"/>
      <c r="D831" s="49"/>
      <c r="E831" s="49"/>
      <c r="F831" s="49"/>
      <c r="G831" s="46"/>
      <c r="H831" s="46"/>
      <c r="I831" s="49"/>
      <c r="J831" s="49"/>
      <c r="K831" s="49"/>
      <c r="L831" s="51"/>
      <c r="M831" s="46"/>
      <c r="N831" s="49"/>
      <c r="O831" s="46"/>
      <c r="P831" s="46"/>
      <c r="Q831" s="46"/>
      <c r="R831" s="49"/>
      <c r="S831" s="49"/>
      <c r="T831" s="46"/>
      <c r="U831" s="46"/>
      <c r="V831" s="37"/>
      <c r="W831" s="37"/>
      <c r="X831" s="37"/>
      <c r="Y831" s="37"/>
      <c r="Z831" s="37"/>
    </row>
    <row r="832">
      <c r="A832" s="46"/>
      <c r="B832" s="48"/>
      <c r="C832" s="46"/>
      <c r="D832" s="49"/>
      <c r="E832" s="49"/>
      <c r="F832" s="49"/>
      <c r="G832" s="46"/>
      <c r="H832" s="46"/>
      <c r="I832" s="49"/>
      <c r="J832" s="49"/>
      <c r="K832" s="49"/>
      <c r="L832" s="51"/>
      <c r="M832" s="46"/>
      <c r="N832" s="49"/>
      <c r="O832" s="46"/>
      <c r="P832" s="46"/>
      <c r="Q832" s="46"/>
      <c r="R832" s="49"/>
      <c r="S832" s="49"/>
      <c r="T832" s="46"/>
      <c r="U832" s="46"/>
      <c r="V832" s="37"/>
      <c r="W832" s="37"/>
      <c r="X832" s="37"/>
      <c r="Y832" s="37"/>
      <c r="Z832" s="37"/>
    </row>
    <row r="833">
      <c r="A833" s="46"/>
      <c r="B833" s="48"/>
      <c r="C833" s="46"/>
      <c r="D833" s="49"/>
      <c r="E833" s="49"/>
      <c r="F833" s="49"/>
      <c r="G833" s="46"/>
      <c r="H833" s="46"/>
      <c r="I833" s="49"/>
      <c r="J833" s="49"/>
      <c r="K833" s="49"/>
      <c r="L833" s="51"/>
      <c r="M833" s="46"/>
      <c r="N833" s="49"/>
      <c r="O833" s="46"/>
      <c r="P833" s="46"/>
      <c r="Q833" s="46"/>
      <c r="R833" s="49"/>
      <c r="S833" s="49"/>
      <c r="T833" s="46"/>
      <c r="U833" s="46"/>
      <c r="V833" s="37"/>
      <c r="W833" s="37"/>
      <c r="X833" s="37"/>
      <c r="Y833" s="37"/>
      <c r="Z833" s="37"/>
    </row>
    <row r="834">
      <c r="A834" s="46"/>
      <c r="B834" s="48"/>
      <c r="C834" s="46"/>
      <c r="D834" s="49"/>
      <c r="E834" s="49"/>
      <c r="F834" s="49"/>
      <c r="G834" s="46"/>
      <c r="H834" s="46"/>
      <c r="I834" s="49"/>
      <c r="J834" s="49"/>
      <c r="K834" s="49"/>
      <c r="L834" s="51"/>
      <c r="M834" s="46"/>
      <c r="N834" s="49"/>
      <c r="O834" s="46"/>
      <c r="P834" s="46"/>
      <c r="Q834" s="46"/>
      <c r="R834" s="49"/>
      <c r="S834" s="49"/>
      <c r="T834" s="46"/>
      <c r="U834" s="46"/>
      <c r="V834" s="37"/>
      <c r="W834" s="37"/>
      <c r="X834" s="37"/>
      <c r="Y834" s="37"/>
      <c r="Z834" s="37"/>
    </row>
    <row r="835">
      <c r="A835" s="46"/>
      <c r="B835" s="48"/>
      <c r="C835" s="46"/>
      <c r="D835" s="49"/>
      <c r="E835" s="49"/>
      <c r="F835" s="49"/>
      <c r="G835" s="46"/>
      <c r="H835" s="46"/>
      <c r="I835" s="49"/>
      <c r="J835" s="49"/>
      <c r="K835" s="49"/>
      <c r="L835" s="51"/>
      <c r="M835" s="46"/>
      <c r="N835" s="49"/>
      <c r="O835" s="46"/>
      <c r="P835" s="46"/>
      <c r="Q835" s="46"/>
      <c r="R835" s="49"/>
      <c r="S835" s="49"/>
      <c r="T835" s="46"/>
      <c r="U835" s="46"/>
      <c r="V835" s="37"/>
      <c r="W835" s="37"/>
      <c r="X835" s="37"/>
      <c r="Y835" s="37"/>
      <c r="Z835" s="37"/>
    </row>
    <row r="836">
      <c r="A836" s="46"/>
      <c r="B836" s="48"/>
      <c r="C836" s="46"/>
      <c r="D836" s="49"/>
      <c r="E836" s="49"/>
      <c r="F836" s="49"/>
      <c r="G836" s="46"/>
      <c r="H836" s="46"/>
      <c r="I836" s="49"/>
      <c r="J836" s="49"/>
      <c r="K836" s="49"/>
      <c r="L836" s="51"/>
      <c r="M836" s="46"/>
      <c r="N836" s="49"/>
      <c r="O836" s="46"/>
      <c r="P836" s="46"/>
      <c r="Q836" s="46"/>
      <c r="R836" s="49"/>
      <c r="S836" s="49"/>
      <c r="T836" s="46"/>
      <c r="U836" s="46"/>
      <c r="V836" s="37"/>
      <c r="W836" s="37"/>
      <c r="X836" s="37"/>
      <c r="Y836" s="37"/>
      <c r="Z836" s="37"/>
    </row>
    <row r="837">
      <c r="A837" s="46"/>
      <c r="B837" s="48"/>
      <c r="C837" s="46"/>
      <c r="D837" s="49"/>
      <c r="E837" s="49"/>
      <c r="F837" s="49"/>
      <c r="G837" s="46"/>
      <c r="H837" s="46"/>
      <c r="I837" s="49"/>
      <c r="J837" s="49"/>
      <c r="K837" s="49"/>
      <c r="L837" s="51"/>
      <c r="M837" s="46"/>
      <c r="N837" s="49"/>
      <c r="O837" s="46"/>
      <c r="P837" s="46"/>
      <c r="Q837" s="46"/>
      <c r="R837" s="49"/>
      <c r="S837" s="49"/>
      <c r="T837" s="46"/>
      <c r="U837" s="46"/>
      <c r="V837" s="37"/>
      <c r="W837" s="37"/>
      <c r="X837" s="37"/>
      <c r="Y837" s="37"/>
      <c r="Z837" s="37"/>
    </row>
    <row r="838">
      <c r="A838" s="46"/>
      <c r="B838" s="48"/>
      <c r="C838" s="46"/>
      <c r="D838" s="49"/>
      <c r="E838" s="49"/>
      <c r="F838" s="49"/>
      <c r="G838" s="46"/>
      <c r="H838" s="46"/>
      <c r="I838" s="49"/>
      <c r="J838" s="49"/>
      <c r="K838" s="49"/>
      <c r="L838" s="51"/>
      <c r="M838" s="46"/>
      <c r="N838" s="49"/>
      <c r="O838" s="46"/>
      <c r="P838" s="46"/>
      <c r="Q838" s="46"/>
      <c r="R838" s="49"/>
      <c r="S838" s="49"/>
      <c r="T838" s="46"/>
      <c r="U838" s="46"/>
      <c r="V838" s="37"/>
      <c r="W838" s="37"/>
      <c r="X838" s="37"/>
      <c r="Y838" s="37"/>
      <c r="Z838" s="37"/>
    </row>
    <row r="839">
      <c r="A839" s="46"/>
      <c r="B839" s="48"/>
      <c r="C839" s="46"/>
      <c r="D839" s="49"/>
      <c r="E839" s="49"/>
      <c r="F839" s="49"/>
      <c r="G839" s="46"/>
      <c r="H839" s="46"/>
      <c r="I839" s="49"/>
      <c r="J839" s="49"/>
      <c r="K839" s="49"/>
      <c r="L839" s="51"/>
      <c r="M839" s="46"/>
      <c r="N839" s="49"/>
      <c r="O839" s="46"/>
      <c r="P839" s="46"/>
      <c r="Q839" s="46"/>
      <c r="R839" s="49"/>
      <c r="S839" s="49"/>
      <c r="T839" s="46"/>
      <c r="U839" s="46"/>
      <c r="V839" s="37"/>
      <c r="W839" s="37"/>
      <c r="X839" s="37"/>
      <c r="Y839" s="37"/>
      <c r="Z839" s="37"/>
    </row>
    <row r="840">
      <c r="A840" s="46"/>
      <c r="B840" s="48"/>
      <c r="C840" s="46"/>
      <c r="D840" s="49"/>
      <c r="E840" s="49"/>
      <c r="F840" s="49"/>
      <c r="G840" s="46"/>
      <c r="H840" s="46"/>
      <c r="I840" s="49"/>
      <c r="J840" s="49"/>
      <c r="K840" s="49"/>
      <c r="L840" s="51"/>
      <c r="M840" s="46"/>
      <c r="N840" s="49"/>
      <c r="O840" s="46"/>
      <c r="P840" s="46"/>
      <c r="Q840" s="46"/>
      <c r="R840" s="49"/>
      <c r="S840" s="49"/>
      <c r="T840" s="46"/>
      <c r="U840" s="46"/>
      <c r="V840" s="37"/>
      <c r="W840" s="37"/>
      <c r="X840" s="37"/>
      <c r="Y840" s="37"/>
      <c r="Z840" s="37"/>
    </row>
    <row r="841">
      <c r="A841" s="46"/>
      <c r="B841" s="48"/>
      <c r="C841" s="46"/>
      <c r="D841" s="49"/>
      <c r="E841" s="49"/>
      <c r="F841" s="49"/>
      <c r="G841" s="46"/>
      <c r="H841" s="46"/>
      <c r="I841" s="49"/>
      <c r="J841" s="49"/>
      <c r="K841" s="49"/>
      <c r="L841" s="51"/>
      <c r="M841" s="46"/>
      <c r="N841" s="49"/>
      <c r="O841" s="46"/>
      <c r="P841" s="46"/>
      <c r="Q841" s="46"/>
      <c r="R841" s="49"/>
      <c r="S841" s="49"/>
      <c r="T841" s="46"/>
      <c r="U841" s="46"/>
      <c r="V841" s="37"/>
      <c r="W841" s="37"/>
      <c r="X841" s="37"/>
      <c r="Y841" s="37"/>
      <c r="Z841" s="37"/>
    </row>
    <row r="842">
      <c r="A842" s="46"/>
      <c r="B842" s="48"/>
      <c r="C842" s="46"/>
      <c r="D842" s="49"/>
      <c r="E842" s="49"/>
      <c r="F842" s="49"/>
      <c r="G842" s="46"/>
      <c r="H842" s="46"/>
      <c r="I842" s="49"/>
      <c r="J842" s="49"/>
      <c r="K842" s="49"/>
      <c r="L842" s="51"/>
      <c r="M842" s="46"/>
      <c r="N842" s="49"/>
      <c r="O842" s="46"/>
      <c r="P842" s="46"/>
      <c r="Q842" s="46"/>
      <c r="R842" s="49"/>
      <c r="S842" s="49"/>
      <c r="T842" s="46"/>
      <c r="U842" s="46"/>
      <c r="V842" s="37"/>
      <c r="W842" s="37"/>
      <c r="X842" s="37"/>
      <c r="Y842" s="37"/>
      <c r="Z842" s="37"/>
    </row>
    <row r="843">
      <c r="A843" s="46"/>
      <c r="B843" s="48"/>
      <c r="C843" s="46"/>
      <c r="D843" s="49"/>
      <c r="E843" s="49"/>
      <c r="F843" s="49"/>
      <c r="G843" s="46"/>
      <c r="H843" s="46"/>
      <c r="I843" s="49"/>
      <c r="J843" s="49"/>
      <c r="K843" s="49"/>
      <c r="L843" s="51"/>
      <c r="M843" s="46"/>
      <c r="N843" s="49"/>
      <c r="O843" s="46"/>
      <c r="P843" s="46"/>
      <c r="Q843" s="46"/>
      <c r="R843" s="49"/>
      <c r="S843" s="49"/>
      <c r="T843" s="46"/>
      <c r="U843" s="46"/>
      <c r="V843" s="37"/>
      <c r="W843" s="37"/>
      <c r="X843" s="37"/>
      <c r="Y843" s="37"/>
      <c r="Z843" s="37"/>
    </row>
    <row r="844">
      <c r="A844" s="46"/>
      <c r="B844" s="48"/>
      <c r="C844" s="46"/>
      <c r="D844" s="49"/>
      <c r="E844" s="49"/>
      <c r="F844" s="49"/>
      <c r="G844" s="46"/>
      <c r="H844" s="46"/>
      <c r="I844" s="49"/>
      <c r="J844" s="49"/>
      <c r="K844" s="49"/>
      <c r="L844" s="51"/>
      <c r="M844" s="46"/>
      <c r="N844" s="49"/>
      <c r="O844" s="46"/>
      <c r="P844" s="46"/>
      <c r="Q844" s="46"/>
      <c r="R844" s="49"/>
      <c r="S844" s="49"/>
      <c r="T844" s="46"/>
      <c r="U844" s="46"/>
      <c r="V844" s="37"/>
      <c r="W844" s="37"/>
      <c r="X844" s="37"/>
      <c r="Y844" s="37"/>
      <c r="Z844" s="37"/>
    </row>
    <row r="845">
      <c r="A845" s="46"/>
      <c r="B845" s="48"/>
      <c r="C845" s="46"/>
      <c r="D845" s="49"/>
      <c r="E845" s="49"/>
      <c r="F845" s="49"/>
      <c r="G845" s="46"/>
      <c r="H845" s="46"/>
      <c r="I845" s="49"/>
      <c r="J845" s="49"/>
      <c r="K845" s="49"/>
      <c r="L845" s="51"/>
      <c r="M845" s="46"/>
      <c r="N845" s="49"/>
      <c r="O845" s="46"/>
      <c r="P845" s="46"/>
      <c r="Q845" s="46"/>
      <c r="R845" s="49"/>
      <c r="S845" s="49"/>
      <c r="T845" s="46"/>
      <c r="U845" s="46"/>
      <c r="V845" s="37"/>
      <c r="W845" s="37"/>
      <c r="X845" s="37"/>
      <c r="Y845" s="37"/>
      <c r="Z845" s="37"/>
    </row>
    <row r="846">
      <c r="A846" s="46"/>
      <c r="B846" s="48"/>
      <c r="C846" s="46"/>
      <c r="D846" s="49"/>
      <c r="E846" s="49"/>
      <c r="F846" s="49"/>
      <c r="G846" s="46"/>
      <c r="H846" s="46"/>
      <c r="I846" s="49"/>
      <c r="J846" s="49"/>
      <c r="K846" s="49"/>
      <c r="L846" s="51"/>
      <c r="M846" s="46"/>
      <c r="N846" s="49"/>
      <c r="O846" s="46"/>
      <c r="P846" s="46"/>
      <c r="Q846" s="46"/>
      <c r="R846" s="49"/>
      <c r="S846" s="49"/>
      <c r="T846" s="46"/>
      <c r="U846" s="46"/>
      <c r="V846" s="37"/>
      <c r="W846" s="37"/>
      <c r="X846" s="37"/>
      <c r="Y846" s="37"/>
      <c r="Z846" s="37"/>
    </row>
    <row r="847">
      <c r="A847" s="46"/>
      <c r="B847" s="48"/>
      <c r="C847" s="46"/>
      <c r="D847" s="49"/>
      <c r="E847" s="49"/>
      <c r="F847" s="49"/>
      <c r="G847" s="46"/>
      <c r="H847" s="46"/>
      <c r="I847" s="49"/>
      <c r="J847" s="49"/>
      <c r="K847" s="49"/>
      <c r="L847" s="51"/>
      <c r="M847" s="46"/>
      <c r="N847" s="49"/>
      <c r="O847" s="46"/>
      <c r="P847" s="46"/>
      <c r="Q847" s="46"/>
      <c r="R847" s="49"/>
      <c r="S847" s="49"/>
      <c r="T847" s="46"/>
      <c r="U847" s="46"/>
      <c r="V847" s="37"/>
      <c r="W847" s="37"/>
      <c r="X847" s="37"/>
      <c r="Y847" s="37"/>
      <c r="Z847" s="37"/>
    </row>
    <row r="848">
      <c r="A848" s="46"/>
      <c r="B848" s="48"/>
      <c r="C848" s="46"/>
      <c r="D848" s="49"/>
      <c r="E848" s="49"/>
      <c r="F848" s="49"/>
      <c r="G848" s="46"/>
      <c r="H848" s="46"/>
      <c r="I848" s="49"/>
      <c r="J848" s="49"/>
      <c r="K848" s="49"/>
      <c r="L848" s="51"/>
      <c r="M848" s="46"/>
      <c r="N848" s="49"/>
      <c r="O848" s="46"/>
      <c r="P848" s="46"/>
      <c r="Q848" s="46"/>
      <c r="R848" s="49"/>
      <c r="S848" s="49"/>
      <c r="T848" s="46"/>
      <c r="U848" s="46"/>
      <c r="V848" s="37"/>
      <c r="W848" s="37"/>
      <c r="X848" s="37"/>
      <c r="Y848" s="37"/>
      <c r="Z848" s="37"/>
    </row>
    <row r="849">
      <c r="A849" s="46"/>
      <c r="B849" s="48"/>
      <c r="C849" s="46"/>
      <c r="D849" s="49"/>
      <c r="E849" s="49"/>
      <c r="F849" s="49"/>
      <c r="G849" s="46"/>
      <c r="H849" s="46"/>
      <c r="I849" s="49"/>
      <c r="J849" s="49"/>
      <c r="K849" s="49"/>
      <c r="L849" s="51"/>
      <c r="M849" s="46"/>
      <c r="N849" s="49"/>
      <c r="O849" s="46"/>
      <c r="P849" s="46"/>
      <c r="Q849" s="46"/>
      <c r="R849" s="49"/>
      <c r="S849" s="49"/>
      <c r="T849" s="46"/>
      <c r="U849" s="46"/>
      <c r="V849" s="37"/>
      <c r="W849" s="37"/>
      <c r="X849" s="37"/>
      <c r="Y849" s="37"/>
      <c r="Z849" s="37"/>
    </row>
    <row r="850">
      <c r="A850" s="46"/>
      <c r="B850" s="48"/>
      <c r="C850" s="46"/>
      <c r="D850" s="49"/>
      <c r="E850" s="49"/>
      <c r="F850" s="49"/>
      <c r="G850" s="46"/>
      <c r="H850" s="46"/>
      <c r="I850" s="49"/>
      <c r="J850" s="49"/>
      <c r="K850" s="49"/>
      <c r="L850" s="51"/>
      <c r="M850" s="46"/>
      <c r="N850" s="49"/>
      <c r="O850" s="46"/>
      <c r="P850" s="46"/>
      <c r="Q850" s="46"/>
      <c r="R850" s="49"/>
      <c r="S850" s="49"/>
      <c r="T850" s="46"/>
      <c r="U850" s="46"/>
      <c r="V850" s="37"/>
      <c r="W850" s="37"/>
      <c r="X850" s="37"/>
      <c r="Y850" s="37"/>
      <c r="Z850" s="37"/>
    </row>
    <row r="851">
      <c r="A851" s="46"/>
      <c r="B851" s="48"/>
      <c r="C851" s="46"/>
      <c r="D851" s="49"/>
      <c r="E851" s="49"/>
      <c r="F851" s="49"/>
      <c r="G851" s="46"/>
      <c r="H851" s="46"/>
      <c r="I851" s="49"/>
      <c r="J851" s="49"/>
      <c r="K851" s="49"/>
      <c r="L851" s="51"/>
      <c r="M851" s="46"/>
      <c r="N851" s="49"/>
      <c r="O851" s="46"/>
      <c r="P851" s="46"/>
      <c r="Q851" s="46"/>
      <c r="R851" s="49"/>
      <c r="S851" s="49"/>
      <c r="T851" s="46"/>
      <c r="U851" s="46"/>
      <c r="V851" s="37"/>
      <c r="W851" s="37"/>
      <c r="X851" s="37"/>
      <c r="Y851" s="37"/>
      <c r="Z851" s="37"/>
    </row>
    <row r="852">
      <c r="A852" s="46"/>
      <c r="B852" s="48"/>
      <c r="C852" s="46"/>
      <c r="D852" s="49"/>
      <c r="E852" s="49"/>
      <c r="F852" s="49"/>
      <c r="G852" s="46"/>
      <c r="H852" s="46"/>
      <c r="I852" s="49"/>
      <c r="J852" s="49"/>
      <c r="K852" s="49"/>
      <c r="L852" s="51"/>
      <c r="M852" s="46"/>
      <c r="N852" s="49"/>
      <c r="O852" s="46"/>
      <c r="P852" s="46"/>
      <c r="Q852" s="46"/>
      <c r="R852" s="49"/>
      <c r="S852" s="49"/>
      <c r="T852" s="46"/>
      <c r="U852" s="46"/>
      <c r="V852" s="37"/>
      <c r="W852" s="37"/>
      <c r="X852" s="37"/>
      <c r="Y852" s="37"/>
      <c r="Z852" s="37"/>
    </row>
    <row r="853">
      <c r="A853" s="46"/>
      <c r="B853" s="48"/>
      <c r="C853" s="46"/>
      <c r="D853" s="49"/>
      <c r="E853" s="49"/>
      <c r="F853" s="49"/>
      <c r="G853" s="46"/>
      <c r="H853" s="46"/>
      <c r="I853" s="49"/>
      <c r="J853" s="49"/>
      <c r="K853" s="49"/>
      <c r="L853" s="51"/>
      <c r="M853" s="46"/>
      <c r="N853" s="49"/>
      <c r="O853" s="46"/>
      <c r="P853" s="46"/>
      <c r="Q853" s="46"/>
      <c r="R853" s="49"/>
      <c r="S853" s="49"/>
      <c r="T853" s="46"/>
      <c r="U853" s="46"/>
      <c r="V853" s="37"/>
      <c r="W853" s="37"/>
      <c r="X853" s="37"/>
      <c r="Y853" s="37"/>
      <c r="Z853" s="37"/>
    </row>
    <row r="854">
      <c r="A854" s="46"/>
      <c r="B854" s="48"/>
      <c r="C854" s="46"/>
      <c r="D854" s="49"/>
      <c r="E854" s="49"/>
      <c r="F854" s="49"/>
      <c r="G854" s="46"/>
      <c r="H854" s="46"/>
      <c r="I854" s="49"/>
      <c r="J854" s="49"/>
      <c r="K854" s="49"/>
      <c r="L854" s="51"/>
      <c r="M854" s="46"/>
      <c r="N854" s="49"/>
      <c r="O854" s="46"/>
      <c r="P854" s="46"/>
      <c r="Q854" s="46"/>
      <c r="R854" s="49"/>
      <c r="S854" s="49"/>
      <c r="T854" s="46"/>
      <c r="U854" s="46"/>
      <c r="V854" s="37"/>
      <c r="W854" s="37"/>
      <c r="X854" s="37"/>
      <c r="Y854" s="37"/>
      <c r="Z854" s="37"/>
    </row>
    <row r="855">
      <c r="A855" s="46"/>
      <c r="B855" s="48"/>
      <c r="C855" s="46"/>
      <c r="D855" s="49"/>
      <c r="E855" s="49"/>
      <c r="F855" s="49"/>
      <c r="G855" s="46"/>
      <c r="H855" s="46"/>
      <c r="I855" s="49"/>
      <c r="J855" s="49"/>
      <c r="K855" s="49"/>
      <c r="L855" s="51"/>
      <c r="M855" s="46"/>
      <c r="N855" s="49"/>
      <c r="O855" s="46"/>
      <c r="P855" s="46"/>
      <c r="Q855" s="46"/>
      <c r="R855" s="49"/>
      <c r="S855" s="49"/>
      <c r="T855" s="46"/>
      <c r="U855" s="46"/>
      <c r="V855" s="37"/>
      <c r="W855" s="37"/>
      <c r="X855" s="37"/>
      <c r="Y855" s="37"/>
      <c r="Z855" s="37"/>
    </row>
    <row r="856">
      <c r="A856" s="46"/>
      <c r="B856" s="48"/>
      <c r="C856" s="46"/>
      <c r="D856" s="49"/>
      <c r="E856" s="49"/>
      <c r="F856" s="49"/>
      <c r="G856" s="46"/>
      <c r="H856" s="46"/>
      <c r="I856" s="49"/>
      <c r="J856" s="49"/>
      <c r="K856" s="49"/>
      <c r="L856" s="51"/>
      <c r="M856" s="46"/>
      <c r="N856" s="49"/>
      <c r="O856" s="46"/>
      <c r="P856" s="46"/>
      <c r="Q856" s="46"/>
      <c r="R856" s="49"/>
      <c r="S856" s="49"/>
      <c r="T856" s="46"/>
      <c r="U856" s="46"/>
      <c r="V856" s="37"/>
      <c r="W856" s="37"/>
      <c r="X856" s="37"/>
      <c r="Y856" s="37"/>
      <c r="Z856" s="37"/>
    </row>
    <row r="857">
      <c r="A857" s="46"/>
      <c r="B857" s="48"/>
      <c r="C857" s="46"/>
      <c r="D857" s="49"/>
      <c r="E857" s="49"/>
      <c r="F857" s="49"/>
      <c r="G857" s="46"/>
      <c r="H857" s="46"/>
      <c r="I857" s="49"/>
      <c r="J857" s="49"/>
      <c r="K857" s="49"/>
      <c r="L857" s="51"/>
      <c r="M857" s="46"/>
      <c r="N857" s="49"/>
      <c r="O857" s="46"/>
      <c r="P857" s="46"/>
      <c r="Q857" s="46"/>
      <c r="R857" s="49"/>
      <c r="S857" s="49"/>
      <c r="T857" s="46"/>
      <c r="U857" s="46"/>
      <c r="V857" s="37"/>
      <c r="W857" s="37"/>
      <c r="X857" s="37"/>
      <c r="Y857" s="37"/>
      <c r="Z857" s="37"/>
    </row>
    <row r="858">
      <c r="A858" s="46"/>
      <c r="B858" s="48"/>
      <c r="C858" s="46"/>
      <c r="D858" s="49"/>
      <c r="E858" s="49"/>
      <c r="F858" s="49"/>
      <c r="G858" s="46"/>
      <c r="H858" s="46"/>
      <c r="I858" s="49"/>
      <c r="J858" s="49"/>
      <c r="K858" s="49"/>
      <c r="L858" s="51"/>
      <c r="M858" s="46"/>
      <c r="N858" s="49"/>
      <c r="O858" s="46"/>
      <c r="P858" s="46"/>
      <c r="Q858" s="46"/>
      <c r="R858" s="49"/>
      <c r="S858" s="49"/>
      <c r="T858" s="46"/>
      <c r="U858" s="46"/>
      <c r="V858" s="37"/>
      <c r="W858" s="37"/>
      <c r="X858" s="37"/>
      <c r="Y858" s="37"/>
      <c r="Z858" s="37"/>
    </row>
    <row r="859">
      <c r="A859" s="46"/>
      <c r="B859" s="48"/>
      <c r="C859" s="46"/>
      <c r="D859" s="49"/>
      <c r="E859" s="49"/>
      <c r="F859" s="49"/>
      <c r="G859" s="46"/>
      <c r="H859" s="46"/>
      <c r="I859" s="49"/>
      <c r="J859" s="49"/>
      <c r="K859" s="49"/>
      <c r="L859" s="51"/>
      <c r="M859" s="46"/>
      <c r="N859" s="49"/>
      <c r="O859" s="46"/>
      <c r="P859" s="46"/>
      <c r="Q859" s="46"/>
      <c r="R859" s="49"/>
      <c r="S859" s="49"/>
      <c r="T859" s="46"/>
      <c r="U859" s="46"/>
      <c r="V859" s="37"/>
      <c r="W859" s="37"/>
      <c r="X859" s="37"/>
      <c r="Y859" s="37"/>
      <c r="Z859" s="37"/>
    </row>
    <row r="860">
      <c r="A860" s="46"/>
      <c r="B860" s="48"/>
      <c r="C860" s="46"/>
      <c r="D860" s="49"/>
      <c r="E860" s="49"/>
      <c r="F860" s="49"/>
      <c r="G860" s="46"/>
      <c r="H860" s="46"/>
      <c r="I860" s="49"/>
      <c r="J860" s="49"/>
      <c r="K860" s="49"/>
      <c r="L860" s="51"/>
      <c r="M860" s="46"/>
      <c r="N860" s="49"/>
      <c r="O860" s="46"/>
      <c r="P860" s="46"/>
      <c r="Q860" s="46"/>
      <c r="R860" s="49"/>
      <c r="S860" s="49"/>
      <c r="T860" s="46"/>
      <c r="U860" s="46"/>
      <c r="V860" s="37"/>
      <c r="W860" s="37"/>
      <c r="X860" s="37"/>
      <c r="Y860" s="37"/>
      <c r="Z860" s="37"/>
    </row>
    <row r="861">
      <c r="A861" s="46"/>
      <c r="B861" s="48"/>
      <c r="C861" s="46"/>
      <c r="D861" s="49"/>
      <c r="E861" s="49"/>
      <c r="F861" s="49"/>
      <c r="G861" s="46"/>
      <c r="H861" s="46"/>
      <c r="I861" s="49"/>
      <c r="J861" s="49"/>
      <c r="K861" s="49"/>
      <c r="L861" s="51"/>
      <c r="M861" s="46"/>
      <c r="N861" s="49"/>
      <c r="O861" s="46"/>
      <c r="P861" s="46"/>
      <c r="Q861" s="46"/>
      <c r="R861" s="49"/>
      <c r="S861" s="49"/>
      <c r="T861" s="46"/>
      <c r="U861" s="46"/>
      <c r="V861" s="37"/>
      <c r="W861" s="37"/>
      <c r="X861" s="37"/>
      <c r="Y861" s="37"/>
      <c r="Z861" s="37"/>
    </row>
    <row r="862">
      <c r="A862" s="46"/>
      <c r="B862" s="48"/>
      <c r="C862" s="46"/>
      <c r="D862" s="49"/>
      <c r="E862" s="49"/>
      <c r="F862" s="49"/>
      <c r="G862" s="46"/>
      <c r="H862" s="46"/>
      <c r="I862" s="49"/>
      <c r="J862" s="49"/>
      <c r="K862" s="49"/>
      <c r="L862" s="51"/>
      <c r="M862" s="46"/>
      <c r="N862" s="49"/>
      <c r="O862" s="46"/>
      <c r="P862" s="46"/>
      <c r="Q862" s="46"/>
      <c r="R862" s="49"/>
      <c r="S862" s="49"/>
      <c r="T862" s="46"/>
      <c r="U862" s="46"/>
      <c r="V862" s="37"/>
      <c r="W862" s="37"/>
      <c r="X862" s="37"/>
      <c r="Y862" s="37"/>
      <c r="Z862" s="37"/>
    </row>
    <row r="863">
      <c r="A863" s="46"/>
      <c r="B863" s="48"/>
      <c r="C863" s="46"/>
      <c r="D863" s="49"/>
      <c r="E863" s="49"/>
      <c r="F863" s="49"/>
      <c r="G863" s="46"/>
      <c r="H863" s="46"/>
      <c r="I863" s="49"/>
      <c r="J863" s="49"/>
      <c r="K863" s="49"/>
      <c r="L863" s="51"/>
      <c r="M863" s="46"/>
      <c r="N863" s="49"/>
      <c r="O863" s="46"/>
      <c r="P863" s="46"/>
      <c r="Q863" s="46"/>
      <c r="R863" s="49"/>
      <c r="S863" s="49"/>
      <c r="T863" s="46"/>
      <c r="U863" s="46"/>
      <c r="V863" s="37"/>
      <c r="W863" s="37"/>
      <c r="X863" s="37"/>
      <c r="Y863" s="37"/>
      <c r="Z863" s="37"/>
    </row>
    <row r="864">
      <c r="A864" s="46"/>
      <c r="B864" s="48"/>
      <c r="C864" s="46"/>
      <c r="D864" s="49"/>
      <c r="E864" s="49"/>
      <c r="F864" s="49"/>
      <c r="G864" s="46"/>
      <c r="H864" s="46"/>
      <c r="I864" s="49"/>
      <c r="J864" s="49"/>
      <c r="K864" s="49"/>
      <c r="L864" s="51"/>
      <c r="M864" s="46"/>
      <c r="N864" s="49"/>
      <c r="O864" s="46"/>
      <c r="P864" s="46"/>
      <c r="Q864" s="46"/>
      <c r="R864" s="49"/>
      <c r="S864" s="49"/>
      <c r="T864" s="46"/>
      <c r="U864" s="46"/>
      <c r="V864" s="37"/>
      <c r="W864" s="37"/>
      <c r="X864" s="37"/>
      <c r="Y864" s="37"/>
      <c r="Z864" s="37"/>
    </row>
    <row r="865">
      <c r="A865" s="46"/>
      <c r="B865" s="48"/>
      <c r="C865" s="46"/>
      <c r="D865" s="49"/>
      <c r="E865" s="49"/>
      <c r="F865" s="49"/>
      <c r="G865" s="46"/>
      <c r="H865" s="46"/>
      <c r="I865" s="49"/>
      <c r="J865" s="49"/>
      <c r="K865" s="49"/>
      <c r="L865" s="51"/>
      <c r="M865" s="46"/>
      <c r="N865" s="49"/>
      <c r="O865" s="46"/>
      <c r="P865" s="46"/>
      <c r="Q865" s="46"/>
      <c r="R865" s="49"/>
      <c r="S865" s="49"/>
      <c r="T865" s="46"/>
      <c r="U865" s="46"/>
      <c r="V865" s="37"/>
      <c r="W865" s="37"/>
      <c r="X865" s="37"/>
      <c r="Y865" s="37"/>
      <c r="Z865" s="37"/>
    </row>
    <row r="866">
      <c r="A866" s="46"/>
      <c r="B866" s="48"/>
      <c r="C866" s="46"/>
      <c r="D866" s="49"/>
      <c r="E866" s="49"/>
      <c r="F866" s="49"/>
      <c r="G866" s="46"/>
      <c r="H866" s="46"/>
      <c r="I866" s="49"/>
      <c r="J866" s="49"/>
      <c r="K866" s="49"/>
      <c r="L866" s="51"/>
      <c r="M866" s="46"/>
      <c r="N866" s="49"/>
      <c r="O866" s="46"/>
      <c r="P866" s="46"/>
      <c r="Q866" s="46"/>
      <c r="R866" s="49"/>
      <c r="S866" s="49"/>
      <c r="T866" s="46"/>
      <c r="U866" s="46"/>
      <c r="V866" s="37"/>
      <c r="W866" s="37"/>
      <c r="X866" s="37"/>
      <c r="Y866" s="37"/>
      <c r="Z866" s="37"/>
    </row>
    <row r="867">
      <c r="A867" s="46"/>
      <c r="B867" s="48"/>
      <c r="C867" s="46"/>
      <c r="D867" s="49"/>
      <c r="E867" s="49"/>
      <c r="F867" s="49"/>
      <c r="G867" s="46"/>
      <c r="H867" s="46"/>
      <c r="I867" s="49"/>
      <c r="J867" s="49"/>
      <c r="K867" s="49"/>
      <c r="L867" s="51"/>
      <c r="M867" s="46"/>
      <c r="N867" s="49"/>
      <c r="O867" s="46"/>
      <c r="P867" s="46"/>
      <c r="Q867" s="46"/>
      <c r="R867" s="49"/>
      <c r="S867" s="49"/>
      <c r="T867" s="46"/>
      <c r="U867" s="46"/>
      <c r="V867" s="37"/>
      <c r="W867" s="37"/>
      <c r="X867" s="37"/>
      <c r="Y867" s="37"/>
      <c r="Z867" s="37"/>
    </row>
    <row r="868">
      <c r="A868" s="46"/>
      <c r="B868" s="48"/>
      <c r="C868" s="46"/>
      <c r="D868" s="49"/>
      <c r="E868" s="49"/>
      <c r="F868" s="49"/>
      <c r="G868" s="46"/>
      <c r="H868" s="46"/>
      <c r="I868" s="49"/>
      <c r="J868" s="49"/>
      <c r="K868" s="49"/>
      <c r="L868" s="51"/>
      <c r="M868" s="46"/>
      <c r="N868" s="49"/>
      <c r="O868" s="46"/>
      <c r="P868" s="46"/>
      <c r="Q868" s="46"/>
      <c r="R868" s="49"/>
      <c r="S868" s="49"/>
      <c r="T868" s="46"/>
      <c r="U868" s="46"/>
      <c r="V868" s="37"/>
      <c r="W868" s="37"/>
      <c r="X868" s="37"/>
      <c r="Y868" s="37"/>
      <c r="Z868" s="37"/>
    </row>
    <row r="869">
      <c r="A869" s="46"/>
      <c r="B869" s="48"/>
      <c r="C869" s="46"/>
      <c r="D869" s="49"/>
      <c r="E869" s="49"/>
      <c r="F869" s="49"/>
      <c r="G869" s="46"/>
      <c r="H869" s="46"/>
      <c r="I869" s="49"/>
      <c r="J869" s="49"/>
      <c r="K869" s="49"/>
      <c r="L869" s="51"/>
      <c r="M869" s="46"/>
      <c r="N869" s="49"/>
      <c r="O869" s="46"/>
      <c r="P869" s="46"/>
      <c r="Q869" s="46"/>
      <c r="R869" s="49"/>
      <c r="S869" s="49"/>
      <c r="T869" s="46"/>
      <c r="U869" s="46"/>
      <c r="V869" s="37"/>
      <c r="W869" s="37"/>
      <c r="X869" s="37"/>
      <c r="Y869" s="37"/>
      <c r="Z869" s="37"/>
    </row>
    <row r="870">
      <c r="A870" s="46"/>
      <c r="B870" s="48"/>
      <c r="C870" s="46"/>
      <c r="D870" s="49"/>
      <c r="E870" s="49"/>
      <c r="F870" s="49"/>
      <c r="G870" s="46"/>
      <c r="H870" s="46"/>
      <c r="I870" s="49"/>
      <c r="J870" s="49"/>
      <c r="K870" s="49"/>
      <c r="L870" s="51"/>
      <c r="M870" s="46"/>
      <c r="N870" s="49"/>
      <c r="O870" s="46"/>
      <c r="P870" s="46"/>
      <c r="Q870" s="46"/>
      <c r="R870" s="49"/>
      <c r="S870" s="49"/>
      <c r="T870" s="46"/>
      <c r="U870" s="46"/>
      <c r="V870" s="37"/>
      <c r="W870" s="37"/>
      <c r="X870" s="37"/>
      <c r="Y870" s="37"/>
      <c r="Z870" s="37"/>
    </row>
    <row r="871">
      <c r="A871" s="46"/>
      <c r="B871" s="48"/>
      <c r="C871" s="46"/>
      <c r="D871" s="49"/>
      <c r="E871" s="49"/>
      <c r="F871" s="49"/>
      <c r="G871" s="46"/>
      <c r="H871" s="46"/>
      <c r="I871" s="49"/>
      <c r="J871" s="49"/>
      <c r="K871" s="49"/>
      <c r="L871" s="51"/>
      <c r="M871" s="46"/>
      <c r="N871" s="49"/>
      <c r="O871" s="46"/>
      <c r="P871" s="46"/>
      <c r="Q871" s="46"/>
      <c r="R871" s="49"/>
      <c r="S871" s="49"/>
      <c r="T871" s="46"/>
      <c r="U871" s="46"/>
      <c r="V871" s="37"/>
      <c r="W871" s="37"/>
      <c r="X871" s="37"/>
      <c r="Y871" s="37"/>
      <c r="Z871" s="37"/>
    </row>
    <row r="872">
      <c r="A872" s="46"/>
      <c r="B872" s="48"/>
      <c r="C872" s="46"/>
      <c r="D872" s="49"/>
      <c r="E872" s="49"/>
      <c r="F872" s="49"/>
      <c r="G872" s="46"/>
      <c r="H872" s="46"/>
      <c r="I872" s="49"/>
      <c r="J872" s="49"/>
      <c r="K872" s="49"/>
      <c r="L872" s="51"/>
      <c r="M872" s="46"/>
      <c r="N872" s="49"/>
      <c r="O872" s="46"/>
      <c r="P872" s="46"/>
      <c r="Q872" s="46"/>
      <c r="R872" s="49"/>
      <c r="S872" s="49"/>
      <c r="T872" s="46"/>
      <c r="U872" s="46"/>
      <c r="V872" s="37"/>
      <c r="W872" s="37"/>
      <c r="X872" s="37"/>
      <c r="Y872" s="37"/>
      <c r="Z872" s="37"/>
    </row>
    <row r="873">
      <c r="A873" s="46"/>
      <c r="B873" s="48"/>
      <c r="C873" s="46"/>
      <c r="D873" s="49"/>
      <c r="E873" s="49"/>
      <c r="F873" s="49"/>
      <c r="G873" s="46"/>
      <c r="H873" s="46"/>
      <c r="I873" s="49"/>
      <c r="J873" s="49"/>
      <c r="K873" s="49"/>
      <c r="L873" s="51"/>
      <c r="M873" s="46"/>
      <c r="N873" s="49"/>
      <c r="O873" s="46"/>
      <c r="P873" s="46"/>
      <c r="Q873" s="46"/>
      <c r="R873" s="49"/>
      <c r="S873" s="49"/>
      <c r="T873" s="46"/>
      <c r="U873" s="46"/>
      <c r="V873" s="37"/>
      <c r="W873" s="37"/>
      <c r="X873" s="37"/>
      <c r="Y873" s="37"/>
      <c r="Z873" s="37"/>
    </row>
    <row r="874">
      <c r="A874" s="46"/>
      <c r="B874" s="48"/>
      <c r="C874" s="46"/>
      <c r="D874" s="49"/>
      <c r="E874" s="49"/>
      <c r="F874" s="49"/>
      <c r="G874" s="46"/>
      <c r="H874" s="46"/>
      <c r="I874" s="49"/>
      <c r="J874" s="49"/>
      <c r="K874" s="49"/>
      <c r="L874" s="51"/>
      <c r="M874" s="46"/>
      <c r="N874" s="49"/>
      <c r="O874" s="46"/>
      <c r="P874" s="46"/>
      <c r="Q874" s="46"/>
      <c r="R874" s="49"/>
      <c r="S874" s="49"/>
      <c r="T874" s="46"/>
      <c r="U874" s="46"/>
      <c r="V874" s="37"/>
      <c r="W874" s="37"/>
      <c r="X874" s="37"/>
      <c r="Y874" s="37"/>
      <c r="Z874" s="37"/>
    </row>
    <row r="875">
      <c r="A875" s="46"/>
      <c r="B875" s="48"/>
      <c r="C875" s="46"/>
      <c r="D875" s="49"/>
      <c r="E875" s="49"/>
      <c r="F875" s="49"/>
      <c r="G875" s="46"/>
      <c r="H875" s="46"/>
      <c r="I875" s="49"/>
      <c r="J875" s="49"/>
      <c r="K875" s="49"/>
      <c r="L875" s="51"/>
      <c r="M875" s="46"/>
      <c r="N875" s="49"/>
      <c r="O875" s="46"/>
      <c r="P875" s="46"/>
      <c r="Q875" s="46"/>
      <c r="R875" s="49"/>
      <c r="S875" s="49"/>
      <c r="T875" s="46"/>
      <c r="U875" s="46"/>
      <c r="V875" s="37"/>
      <c r="W875" s="37"/>
      <c r="X875" s="37"/>
      <c r="Y875" s="37"/>
      <c r="Z875" s="37"/>
    </row>
    <row r="876">
      <c r="A876" s="46"/>
      <c r="B876" s="48"/>
      <c r="C876" s="46"/>
      <c r="D876" s="49"/>
      <c r="E876" s="49"/>
      <c r="F876" s="49"/>
      <c r="G876" s="46"/>
      <c r="H876" s="46"/>
      <c r="I876" s="49"/>
      <c r="J876" s="49"/>
      <c r="K876" s="49"/>
      <c r="L876" s="51"/>
      <c r="M876" s="46"/>
      <c r="N876" s="49"/>
      <c r="O876" s="46"/>
      <c r="P876" s="46"/>
      <c r="Q876" s="46"/>
      <c r="R876" s="49"/>
      <c r="S876" s="49"/>
      <c r="T876" s="46"/>
      <c r="U876" s="46"/>
      <c r="V876" s="37"/>
      <c r="W876" s="37"/>
      <c r="X876" s="37"/>
      <c r="Y876" s="37"/>
      <c r="Z876" s="37"/>
    </row>
    <row r="877">
      <c r="A877" s="46"/>
      <c r="B877" s="48"/>
      <c r="C877" s="46"/>
      <c r="D877" s="49"/>
      <c r="E877" s="49"/>
      <c r="F877" s="49"/>
      <c r="G877" s="46"/>
      <c r="H877" s="46"/>
      <c r="I877" s="49"/>
      <c r="J877" s="49"/>
      <c r="K877" s="49"/>
      <c r="L877" s="51"/>
      <c r="M877" s="46"/>
      <c r="N877" s="49"/>
      <c r="O877" s="46"/>
      <c r="P877" s="46"/>
      <c r="Q877" s="46"/>
      <c r="R877" s="49"/>
      <c r="S877" s="49"/>
      <c r="T877" s="46"/>
      <c r="U877" s="46"/>
      <c r="V877" s="37"/>
      <c r="W877" s="37"/>
      <c r="X877" s="37"/>
      <c r="Y877" s="37"/>
      <c r="Z877" s="37"/>
    </row>
    <row r="878">
      <c r="A878" s="46"/>
      <c r="B878" s="48"/>
      <c r="C878" s="46"/>
      <c r="D878" s="49"/>
      <c r="E878" s="49"/>
      <c r="F878" s="49"/>
      <c r="G878" s="46"/>
      <c r="H878" s="46"/>
      <c r="I878" s="49"/>
      <c r="J878" s="49"/>
      <c r="K878" s="49"/>
      <c r="L878" s="51"/>
      <c r="M878" s="46"/>
      <c r="N878" s="49"/>
      <c r="O878" s="46"/>
      <c r="P878" s="46"/>
      <c r="Q878" s="46"/>
      <c r="R878" s="49"/>
      <c r="S878" s="49"/>
      <c r="T878" s="46"/>
      <c r="U878" s="46"/>
      <c r="V878" s="37"/>
      <c r="W878" s="37"/>
      <c r="X878" s="37"/>
      <c r="Y878" s="37"/>
      <c r="Z878" s="37"/>
    </row>
    <row r="879">
      <c r="A879" s="46"/>
      <c r="B879" s="48"/>
      <c r="C879" s="46"/>
      <c r="D879" s="49"/>
      <c r="E879" s="49"/>
      <c r="F879" s="49"/>
      <c r="G879" s="46"/>
      <c r="H879" s="46"/>
      <c r="I879" s="49"/>
      <c r="J879" s="49"/>
      <c r="K879" s="49"/>
      <c r="L879" s="51"/>
      <c r="M879" s="46"/>
      <c r="N879" s="49"/>
      <c r="O879" s="46"/>
      <c r="P879" s="46"/>
      <c r="Q879" s="46"/>
      <c r="R879" s="49"/>
      <c r="S879" s="49"/>
      <c r="T879" s="46"/>
      <c r="U879" s="46"/>
      <c r="V879" s="37"/>
      <c r="W879" s="37"/>
      <c r="X879" s="37"/>
      <c r="Y879" s="37"/>
      <c r="Z879" s="37"/>
    </row>
    <row r="880">
      <c r="A880" s="46"/>
      <c r="B880" s="48"/>
      <c r="C880" s="46"/>
      <c r="D880" s="49"/>
      <c r="E880" s="49"/>
      <c r="F880" s="49"/>
      <c r="G880" s="46"/>
      <c r="H880" s="46"/>
      <c r="I880" s="49"/>
      <c r="J880" s="49"/>
      <c r="K880" s="49"/>
      <c r="L880" s="51"/>
      <c r="M880" s="46"/>
      <c r="N880" s="49"/>
      <c r="O880" s="46"/>
      <c r="P880" s="46"/>
      <c r="Q880" s="46"/>
      <c r="R880" s="49"/>
      <c r="S880" s="49"/>
      <c r="T880" s="46"/>
      <c r="U880" s="46"/>
      <c r="V880" s="37"/>
      <c r="W880" s="37"/>
      <c r="X880" s="37"/>
      <c r="Y880" s="37"/>
      <c r="Z880" s="37"/>
    </row>
    <row r="881">
      <c r="A881" s="46"/>
      <c r="B881" s="48"/>
      <c r="C881" s="46"/>
      <c r="D881" s="49"/>
      <c r="E881" s="49"/>
      <c r="F881" s="49"/>
      <c r="G881" s="46"/>
      <c r="H881" s="46"/>
      <c r="I881" s="49"/>
      <c r="J881" s="49"/>
      <c r="K881" s="49"/>
      <c r="L881" s="51"/>
      <c r="M881" s="46"/>
      <c r="N881" s="49"/>
      <c r="O881" s="46"/>
      <c r="P881" s="46"/>
      <c r="Q881" s="46"/>
      <c r="R881" s="49"/>
      <c r="S881" s="49"/>
      <c r="T881" s="46"/>
      <c r="U881" s="46"/>
      <c r="V881" s="37"/>
      <c r="W881" s="37"/>
      <c r="X881" s="37"/>
      <c r="Y881" s="37"/>
      <c r="Z881" s="37"/>
    </row>
    <row r="882">
      <c r="A882" s="46"/>
      <c r="B882" s="48"/>
      <c r="C882" s="46"/>
      <c r="D882" s="49"/>
      <c r="E882" s="49"/>
      <c r="F882" s="49"/>
      <c r="G882" s="46"/>
      <c r="H882" s="46"/>
      <c r="I882" s="49"/>
      <c r="J882" s="49"/>
      <c r="K882" s="49"/>
      <c r="L882" s="51"/>
      <c r="M882" s="46"/>
      <c r="N882" s="49"/>
      <c r="O882" s="46"/>
      <c r="P882" s="46"/>
      <c r="Q882" s="46"/>
      <c r="R882" s="49"/>
      <c r="S882" s="49"/>
      <c r="T882" s="46"/>
      <c r="U882" s="46"/>
      <c r="V882" s="37"/>
      <c r="W882" s="37"/>
      <c r="X882" s="37"/>
      <c r="Y882" s="37"/>
      <c r="Z882" s="37"/>
    </row>
    <row r="883">
      <c r="A883" s="46"/>
      <c r="B883" s="48"/>
      <c r="C883" s="46"/>
      <c r="D883" s="49"/>
      <c r="E883" s="49"/>
      <c r="F883" s="49"/>
      <c r="G883" s="46"/>
      <c r="H883" s="46"/>
      <c r="I883" s="49"/>
      <c r="J883" s="49"/>
      <c r="K883" s="49"/>
      <c r="L883" s="51"/>
      <c r="M883" s="46"/>
      <c r="N883" s="49"/>
      <c r="O883" s="46"/>
      <c r="P883" s="46"/>
      <c r="Q883" s="46"/>
      <c r="R883" s="49"/>
      <c r="S883" s="49"/>
      <c r="T883" s="46"/>
      <c r="U883" s="46"/>
      <c r="V883" s="37"/>
      <c r="W883" s="37"/>
      <c r="X883" s="37"/>
      <c r="Y883" s="37"/>
      <c r="Z883" s="37"/>
    </row>
    <row r="884">
      <c r="A884" s="46"/>
      <c r="B884" s="48"/>
      <c r="C884" s="46"/>
      <c r="D884" s="49"/>
      <c r="E884" s="49"/>
      <c r="F884" s="49"/>
      <c r="G884" s="46"/>
      <c r="H884" s="46"/>
      <c r="I884" s="49"/>
      <c r="J884" s="49"/>
      <c r="K884" s="49"/>
      <c r="L884" s="51"/>
      <c r="M884" s="46"/>
      <c r="N884" s="49"/>
      <c r="O884" s="46"/>
      <c r="P884" s="46"/>
      <c r="Q884" s="46"/>
      <c r="R884" s="49"/>
      <c r="S884" s="49"/>
      <c r="T884" s="46"/>
      <c r="U884" s="46"/>
      <c r="V884" s="37"/>
      <c r="W884" s="37"/>
      <c r="X884" s="37"/>
      <c r="Y884" s="37"/>
      <c r="Z884" s="37"/>
    </row>
    <row r="885">
      <c r="A885" s="46"/>
      <c r="B885" s="48"/>
      <c r="C885" s="46"/>
      <c r="D885" s="49"/>
      <c r="E885" s="49"/>
      <c r="F885" s="49"/>
      <c r="G885" s="46"/>
      <c r="H885" s="46"/>
      <c r="I885" s="49"/>
      <c r="J885" s="49"/>
      <c r="K885" s="49"/>
      <c r="L885" s="51"/>
      <c r="M885" s="46"/>
      <c r="N885" s="49"/>
      <c r="O885" s="46"/>
      <c r="P885" s="46"/>
      <c r="Q885" s="46"/>
      <c r="R885" s="49"/>
      <c r="S885" s="49"/>
      <c r="T885" s="46"/>
      <c r="U885" s="46"/>
      <c r="V885" s="37"/>
      <c r="W885" s="37"/>
      <c r="X885" s="37"/>
      <c r="Y885" s="37"/>
      <c r="Z885" s="37"/>
    </row>
    <row r="886">
      <c r="A886" s="46"/>
      <c r="B886" s="48"/>
      <c r="C886" s="46"/>
      <c r="D886" s="49"/>
      <c r="E886" s="49"/>
      <c r="F886" s="49"/>
      <c r="G886" s="46"/>
      <c r="H886" s="46"/>
      <c r="I886" s="49"/>
      <c r="J886" s="49"/>
      <c r="K886" s="49"/>
      <c r="L886" s="51"/>
      <c r="M886" s="46"/>
      <c r="N886" s="49"/>
      <c r="O886" s="46"/>
      <c r="P886" s="46"/>
      <c r="Q886" s="46"/>
      <c r="R886" s="49"/>
      <c r="S886" s="49"/>
      <c r="T886" s="46"/>
      <c r="U886" s="46"/>
      <c r="V886" s="37"/>
      <c r="W886" s="37"/>
      <c r="X886" s="37"/>
      <c r="Y886" s="37"/>
      <c r="Z886" s="37"/>
    </row>
    <row r="887">
      <c r="A887" s="46"/>
      <c r="B887" s="48"/>
      <c r="C887" s="46"/>
      <c r="D887" s="49"/>
      <c r="E887" s="49"/>
      <c r="F887" s="49"/>
      <c r="G887" s="46"/>
      <c r="H887" s="46"/>
      <c r="I887" s="49"/>
      <c r="J887" s="49"/>
      <c r="K887" s="49"/>
      <c r="L887" s="51"/>
      <c r="M887" s="46"/>
      <c r="N887" s="49"/>
      <c r="O887" s="46"/>
      <c r="P887" s="46"/>
      <c r="Q887" s="46"/>
      <c r="R887" s="49"/>
      <c r="S887" s="49"/>
      <c r="T887" s="46"/>
      <c r="U887" s="46"/>
      <c r="V887" s="37"/>
      <c r="W887" s="37"/>
      <c r="X887" s="37"/>
      <c r="Y887" s="37"/>
      <c r="Z887" s="37"/>
    </row>
    <row r="888">
      <c r="A888" s="46"/>
      <c r="B888" s="48"/>
      <c r="C888" s="46"/>
      <c r="D888" s="49"/>
      <c r="E888" s="49"/>
      <c r="F888" s="49"/>
      <c r="G888" s="46"/>
      <c r="H888" s="46"/>
      <c r="I888" s="49"/>
      <c r="J888" s="49"/>
      <c r="K888" s="49"/>
      <c r="L888" s="51"/>
      <c r="M888" s="46"/>
      <c r="N888" s="49"/>
      <c r="O888" s="46"/>
      <c r="P888" s="46"/>
      <c r="Q888" s="46"/>
      <c r="R888" s="49"/>
      <c r="S888" s="49"/>
      <c r="T888" s="46"/>
      <c r="U888" s="46"/>
      <c r="V888" s="37"/>
      <c r="W888" s="37"/>
      <c r="X888" s="37"/>
      <c r="Y888" s="37"/>
      <c r="Z888" s="37"/>
    </row>
    <row r="889">
      <c r="A889" s="46"/>
      <c r="B889" s="48"/>
      <c r="C889" s="46"/>
      <c r="D889" s="49"/>
      <c r="E889" s="49"/>
      <c r="F889" s="49"/>
      <c r="G889" s="46"/>
      <c r="H889" s="46"/>
      <c r="I889" s="49"/>
      <c r="J889" s="49"/>
      <c r="K889" s="49"/>
      <c r="L889" s="51"/>
      <c r="M889" s="46"/>
      <c r="N889" s="49"/>
      <c r="O889" s="46"/>
      <c r="P889" s="46"/>
      <c r="Q889" s="46"/>
      <c r="R889" s="49"/>
      <c r="S889" s="49"/>
      <c r="T889" s="46"/>
      <c r="U889" s="46"/>
      <c r="V889" s="37"/>
      <c r="W889" s="37"/>
      <c r="X889" s="37"/>
      <c r="Y889" s="37"/>
      <c r="Z889" s="37"/>
    </row>
    <row r="890">
      <c r="A890" s="46"/>
      <c r="B890" s="48"/>
      <c r="C890" s="46"/>
      <c r="D890" s="49"/>
      <c r="E890" s="49"/>
      <c r="F890" s="49"/>
      <c r="G890" s="46"/>
      <c r="H890" s="46"/>
      <c r="I890" s="49"/>
      <c r="J890" s="49"/>
      <c r="K890" s="49"/>
      <c r="L890" s="51"/>
      <c r="M890" s="46"/>
      <c r="N890" s="49"/>
      <c r="O890" s="46"/>
      <c r="P890" s="46"/>
      <c r="Q890" s="46"/>
      <c r="R890" s="49"/>
      <c r="S890" s="49"/>
      <c r="T890" s="46"/>
      <c r="U890" s="46"/>
      <c r="V890" s="37"/>
      <c r="W890" s="37"/>
      <c r="X890" s="37"/>
      <c r="Y890" s="37"/>
      <c r="Z890" s="37"/>
    </row>
    <row r="891">
      <c r="A891" s="46"/>
      <c r="B891" s="48"/>
      <c r="C891" s="46"/>
      <c r="D891" s="49"/>
      <c r="E891" s="49"/>
      <c r="F891" s="49"/>
      <c r="G891" s="46"/>
      <c r="H891" s="46"/>
      <c r="I891" s="49"/>
      <c r="J891" s="49"/>
      <c r="K891" s="49"/>
      <c r="L891" s="51"/>
      <c r="M891" s="46"/>
      <c r="N891" s="49"/>
      <c r="O891" s="46"/>
      <c r="P891" s="46"/>
      <c r="Q891" s="46"/>
      <c r="R891" s="49"/>
      <c r="S891" s="49"/>
      <c r="T891" s="46"/>
      <c r="U891" s="46"/>
      <c r="V891" s="37"/>
      <c r="W891" s="37"/>
      <c r="X891" s="37"/>
      <c r="Y891" s="37"/>
      <c r="Z891" s="37"/>
    </row>
    <row r="892">
      <c r="A892" s="46"/>
      <c r="B892" s="48"/>
      <c r="C892" s="46"/>
      <c r="D892" s="49"/>
      <c r="E892" s="49"/>
      <c r="F892" s="49"/>
      <c r="G892" s="46"/>
      <c r="H892" s="46"/>
      <c r="I892" s="49"/>
      <c r="J892" s="49"/>
      <c r="K892" s="49"/>
      <c r="L892" s="51"/>
      <c r="M892" s="46"/>
      <c r="N892" s="49"/>
      <c r="O892" s="46"/>
      <c r="P892" s="46"/>
      <c r="Q892" s="46"/>
      <c r="R892" s="49"/>
      <c r="S892" s="49"/>
      <c r="T892" s="46"/>
      <c r="U892" s="46"/>
      <c r="V892" s="37"/>
      <c r="W892" s="37"/>
      <c r="X892" s="37"/>
      <c r="Y892" s="37"/>
      <c r="Z892" s="37"/>
    </row>
    <row r="893">
      <c r="A893" s="46"/>
      <c r="B893" s="48"/>
      <c r="C893" s="46"/>
      <c r="D893" s="49"/>
      <c r="E893" s="49"/>
      <c r="F893" s="49"/>
      <c r="G893" s="46"/>
      <c r="H893" s="46"/>
      <c r="I893" s="49"/>
      <c r="J893" s="49"/>
      <c r="K893" s="49"/>
      <c r="L893" s="51"/>
      <c r="M893" s="46"/>
      <c r="N893" s="49"/>
      <c r="O893" s="46"/>
      <c r="P893" s="46"/>
      <c r="Q893" s="46"/>
      <c r="R893" s="49"/>
      <c r="S893" s="49"/>
      <c r="T893" s="46"/>
      <c r="U893" s="46"/>
      <c r="V893" s="37"/>
      <c r="W893" s="37"/>
      <c r="X893" s="37"/>
      <c r="Y893" s="37"/>
      <c r="Z893" s="37"/>
    </row>
    <row r="894">
      <c r="A894" s="46"/>
      <c r="B894" s="48"/>
      <c r="C894" s="46"/>
      <c r="D894" s="49"/>
      <c r="E894" s="49"/>
      <c r="F894" s="49"/>
      <c r="G894" s="46"/>
      <c r="H894" s="46"/>
      <c r="I894" s="49"/>
      <c r="J894" s="49"/>
      <c r="K894" s="49"/>
      <c r="L894" s="51"/>
      <c r="M894" s="46"/>
      <c r="N894" s="49"/>
      <c r="O894" s="46"/>
      <c r="P894" s="46"/>
      <c r="Q894" s="46"/>
      <c r="R894" s="49"/>
      <c r="S894" s="49"/>
      <c r="T894" s="46"/>
      <c r="U894" s="46"/>
      <c r="V894" s="37"/>
      <c r="W894" s="37"/>
      <c r="X894" s="37"/>
      <c r="Y894" s="37"/>
      <c r="Z894" s="37"/>
    </row>
    <row r="895">
      <c r="A895" s="46"/>
      <c r="B895" s="48"/>
      <c r="C895" s="46"/>
      <c r="D895" s="49"/>
      <c r="E895" s="49"/>
      <c r="F895" s="49"/>
      <c r="G895" s="46"/>
      <c r="H895" s="46"/>
      <c r="I895" s="49"/>
      <c r="J895" s="49"/>
      <c r="K895" s="49"/>
      <c r="L895" s="51"/>
      <c r="M895" s="46"/>
      <c r="N895" s="49"/>
      <c r="O895" s="46"/>
      <c r="P895" s="46"/>
      <c r="Q895" s="46"/>
      <c r="R895" s="49"/>
      <c r="S895" s="49"/>
      <c r="T895" s="46"/>
      <c r="U895" s="46"/>
      <c r="V895" s="37"/>
      <c r="W895" s="37"/>
      <c r="X895" s="37"/>
      <c r="Y895" s="37"/>
      <c r="Z895" s="37"/>
    </row>
    <row r="896">
      <c r="A896" s="46"/>
      <c r="B896" s="48"/>
      <c r="C896" s="46"/>
      <c r="D896" s="49"/>
      <c r="E896" s="49"/>
      <c r="F896" s="49"/>
      <c r="G896" s="46"/>
      <c r="H896" s="46"/>
      <c r="I896" s="49"/>
      <c r="J896" s="49"/>
      <c r="K896" s="49"/>
      <c r="L896" s="51"/>
      <c r="M896" s="46"/>
      <c r="N896" s="49"/>
      <c r="O896" s="46"/>
      <c r="P896" s="46"/>
      <c r="Q896" s="46"/>
      <c r="R896" s="49"/>
      <c r="S896" s="49"/>
      <c r="T896" s="46"/>
      <c r="U896" s="46"/>
      <c r="V896" s="37"/>
      <c r="W896" s="37"/>
      <c r="X896" s="37"/>
      <c r="Y896" s="37"/>
      <c r="Z896" s="37"/>
    </row>
    <row r="897">
      <c r="A897" s="46"/>
      <c r="B897" s="48"/>
      <c r="C897" s="46"/>
      <c r="D897" s="49"/>
      <c r="E897" s="49"/>
      <c r="F897" s="49"/>
      <c r="G897" s="46"/>
      <c r="H897" s="46"/>
      <c r="I897" s="49"/>
      <c r="J897" s="49"/>
      <c r="K897" s="49"/>
      <c r="L897" s="51"/>
      <c r="M897" s="46"/>
      <c r="N897" s="49"/>
      <c r="O897" s="46"/>
      <c r="P897" s="46"/>
      <c r="Q897" s="46"/>
      <c r="R897" s="49"/>
      <c r="S897" s="49"/>
      <c r="T897" s="46"/>
      <c r="U897" s="46"/>
      <c r="V897" s="37"/>
      <c r="W897" s="37"/>
      <c r="X897" s="37"/>
      <c r="Y897" s="37"/>
      <c r="Z897" s="37"/>
    </row>
    <row r="898">
      <c r="A898" s="46"/>
      <c r="B898" s="48"/>
      <c r="C898" s="46"/>
      <c r="D898" s="49"/>
      <c r="E898" s="49"/>
      <c r="F898" s="49"/>
      <c r="G898" s="46"/>
      <c r="H898" s="46"/>
      <c r="I898" s="49"/>
      <c r="J898" s="49"/>
      <c r="K898" s="49"/>
      <c r="L898" s="51"/>
      <c r="M898" s="46"/>
      <c r="N898" s="49"/>
      <c r="O898" s="46"/>
      <c r="P898" s="46"/>
      <c r="Q898" s="46"/>
      <c r="R898" s="49"/>
      <c r="S898" s="49"/>
      <c r="T898" s="46"/>
      <c r="U898" s="46"/>
      <c r="V898" s="37"/>
      <c r="W898" s="37"/>
      <c r="X898" s="37"/>
      <c r="Y898" s="37"/>
      <c r="Z898" s="37"/>
    </row>
    <row r="899">
      <c r="A899" s="46"/>
      <c r="B899" s="48"/>
      <c r="C899" s="46"/>
      <c r="D899" s="49"/>
      <c r="E899" s="49"/>
      <c r="F899" s="49"/>
      <c r="G899" s="46"/>
      <c r="H899" s="46"/>
      <c r="I899" s="49"/>
      <c r="J899" s="49"/>
      <c r="K899" s="49"/>
      <c r="L899" s="51"/>
      <c r="M899" s="46"/>
      <c r="N899" s="49"/>
      <c r="O899" s="46"/>
      <c r="P899" s="46"/>
      <c r="Q899" s="46"/>
      <c r="R899" s="49"/>
      <c r="S899" s="49"/>
      <c r="T899" s="46"/>
      <c r="U899" s="46"/>
      <c r="V899" s="37"/>
      <c r="W899" s="37"/>
      <c r="X899" s="37"/>
      <c r="Y899" s="37"/>
      <c r="Z899" s="37"/>
    </row>
    <row r="900">
      <c r="A900" s="46"/>
      <c r="B900" s="48"/>
      <c r="C900" s="46"/>
      <c r="D900" s="49"/>
      <c r="E900" s="49"/>
      <c r="F900" s="49"/>
      <c r="G900" s="46"/>
      <c r="H900" s="46"/>
      <c r="I900" s="49"/>
      <c r="J900" s="49"/>
      <c r="K900" s="49"/>
      <c r="L900" s="51"/>
      <c r="M900" s="46"/>
      <c r="N900" s="49"/>
      <c r="O900" s="46"/>
      <c r="P900" s="46"/>
      <c r="Q900" s="46"/>
      <c r="R900" s="49"/>
      <c r="S900" s="49"/>
      <c r="T900" s="46"/>
      <c r="U900" s="46"/>
      <c r="V900" s="37"/>
      <c r="W900" s="37"/>
      <c r="X900" s="37"/>
      <c r="Y900" s="37"/>
      <c r="Z900" s="37"/>
    </row>
    <row r="901">
      <c r="A901" s="46"/>
      <c r="B901" s="48"/>
      <c r="C901" s="46"/>
      <c r="D901" s="49"/>
      <c r="E901" s="49"/>
      <c r="F901" s="49"/>
      <c r="G901" s="46"/>
      <c r="H901" s="46"/>
      <c r="I901" s="49"/>
      <c r="J901" s="49"/>
      <c r="K901" s="49"/>
      <c r="L901" s="51"/>
      <c r="M901" s="46"/>
      <c r="N901" s="49"/>
      <c r="O901" s="46"/>
      <c r="P901" s="46"/>
      <c r="Q901" s="46"/>
      <c r="R901" s="49"/>
      <c r="S901" s="49"/>
      <c r="T901" s="46"/>
      <c r="U901" s="46"/>
      <c r="V901" s="37"/>
      <c r="W901" s="37"/>
      <c r="X901" s="37"/>
      <c r="Y901" s="37"/>
      <c r="Z901" s="37"/>
    </row>
    <row r="902">
      <c r="A902" s="46"/>
      <c r="B902" s="48"/>
      <c r="C902" s="46"/>
      <c r="D902" s="49"/>
      <c r="E902" s="49"/>
      <c r="F902" s="49"/>
      <c r="G902" s="46"/>
      <c r="H902" s="46"/>
      <c r="I902" s="49"/>
      <c r="J902" s="49"/>
      <c r="K902" s="49"/>
      <c r="L902" s="51"/>
      <c r="M902" s="46"/>
      <c r="N902" s="49"/>
      <c r="O902" s="46"/>
      <c r="P902" s="46"/>
      <c r="Q902" s="46"/>
      <c r="R902" s="49"/>
      <c r="S902" s="49"/>
      <c r="T902" s="46"/>
      <c r="U902" s="46"/>
      <c r="V902" s="37"/>
      <c r="W902" s="37"/>
      <c r="X902" s="37"/>
      <c r="Y902" s="37"/>
      <c r="Z902" s="37"/>
    </row>
    <row r="903">
      <c r="A903" s="46"/>
      <c r="B903" s="48"/>
      <c r="C903" s="46"/>
      <c r="D903" s="49"/>
      <c r="E903" s="49"/>
      <c r="F903" s="49"/>
      <c r="G903" s="46"/>
      <c r="H903" s="46"/>
      <c r="I903" s="49"/>
      <c r="J903" s="49"/>
      <c r="K903" s="49"/>
      <c r="L903" s="51"/>
      <c r="M903" s="46"/>
      <c r="N903" s="49"/>
      <c r="O903" s="46"/>
      <c r="P903" s="46"/>
      <c r="Q903" s="46"/>
      <c r="R903" s="49"/>
      <c r="S903" s="49"/>
      <c r="T903" s="46"/>
      <c r="U903" s="46"/>
      <c r="V903" s="37"/>
      <c r="W903" s="37"/>
      <c r="X903" s="37"/>
      <c r="Y903" s="37"/>
      <c r="Z903" s="37"/>
    </row>
    <row r="904">
      <c r="A904" s="46"/>
      <c r="B904" s="48"/>
      <c r="C904" s="46"/>
      <c r="D904" s="49"/>
      <c r="E904" s="49"/>
      <c r="F904" s="49"/>
      <c r="G904" s="46"/>
      <c r="H904" s="46"/>
      <c r="I904" s="49"/>
      <c r="J904" s="49"/>
      <c r="K904" s="49"/>
      <c r="L904" s="51"/>
      <c r="M904" s="46"/>
      <c r="N904" s="49"/>
      <c r="O904" s="46"/>
      <c r="P904" s="46"/>
      <c r="Q904" s="46"/>
      <c r="R904" s="49"/>
      <c r="S904" s="49"/>
      <c r="T904" s="46"/>
      <c r="U904" s="46"/>
      <c r="V904" s="37"/>
      <c r="W904" s="37"/>
      <c r="X904" s="37"/>
      <c r="Y904" s="37"/>
      <c r="Z904" s="37"/>
    </row>
    <row r="905">
      <c r="A905" s="46"/>
      <c r="B905" s="48"/>
      <c r="C905" s="46"/>
      <c r="D905" s="49"/>
      <c r="E905" s="49"/>
      <c r="F905" s="49"/>
      <c r="G905" s="46"/>
      <c r="H905" s="46"/>
      <c r="I905" s="49"/>
      <c r="J905" s="49"/>
      <c r="K905" s="49"/>
      <c r="L905" s="51"/>
      <c r="M905" s="46"/>
      <c r="N905" s="49"/>
      <c r="O905" s="46"/>
      <c r="P905" s="46"/>
      <c r="Q905" s="46"/>
      <c r="R905" s="49"/>
      <c r="S905" s="49"/>
      <c r="T905" s="46"/>
      <c r="U905" s="46"/>
      <c r="V905" s="37"/>
      <c r="W905" s="37"/>
      <c r="X905" s="37"/>
      <c r="Y905" s="37"/>
      <c r="Z905" s="37"/>
    </row>
    <row r="906">
      <c r="A906" s="46"/>
      <c r="B906" s="48"/>
      <c r="C906" s="46"/>
      <c r="D906" s="49"/>
      <c r="E906" s="49"/>
      <c r="F906" s="49"/>
      <c r="G906" s="46"/>
      <c r="H906" s="46"/>
      <c r="I906" s="49"/>
      <c r="J906" s="49"/>
      <c r="K906" s="49"/>
      <c r="L906" s="51"/>
      <c r="M906" s="46"/>
      <c r="N906" s="49"/>
      <c r="O906" s="46"/>
      <c r="P906" s="46"/>
      <c r="Q906" s="46"/>
      <c r="R906" s="49"/>
      <c r="S906" s="49"/>
      <c r="T906" s="46"/>
      <c r="U906" s="46"/>
      <c r="V906" s="37"/>
      <c r="W906" s="37"/>
      <c r="X906" s="37"/>
      <c r="Y906" s="37"/>
      <c r="Z906" s="37"/>
    </row>
    <row r="907">
      <c r="A907" s="46"/>
      <c r="B907" s="48"/>
      <c r="C907" s="46"/>
      <c r="D907" s="49"/>
      <c r="E907" s="49"/>
      <c r="F907" s="49"/>
      <c r="G907" s="46"/>
      <c r="H907" s="46"/>
      <c r="I907" s="49"/>
      <c r="J907" s="49"/>
      <c r="K907" s="49"/>
      <c r="L907" s="51"/>
      <c r="M907" s="46"/>
      <c r="N907" s="49"/>
      <c r="O907" s="46"/>
      <c r="P907" s="46"/>
      <c r="Q907" s="46"/>
      <c r="R907" s="49"/>
      <c r="S907" s="49"/>
      <c r="T907" s="46"/>
      <c r="U907" s="46"/>
      <c r="V907" s="37"/>
      <c r="W907" s="37"/>
      <c r="X907" s="37"/>
      <c r="Y907" s="37"/>
      <c r="Z907" s="37"/>
    </row>
    <row r="908">
      <c r="A908" s="46"/>
      <c r="B908" s="48"/>
      <c r="C908" s="46"/>
      <c r="D908" s="49"/>
      <c r="E908" s="49"/>
      <c r="F908" s="49"/>
      <c r="G908" s="46"/>
      <c r="H908" s="46"/>
      <c r="I908" s="49"/>
      <c r="J908" s="49"/>
      <c r="K908" s="49"/>
      <c r="L908" s="51"/>
      <c r="M908" s="46"/>
      <c r="N908" s="49"/>
      <c r="O908" s="46"/>
      <c r="P908" s="46"/>
      <c r="Q908" s="46"/>
      <c r="R908" s="49"/>
      <c r="S908" s="49"/>
      <c r="T908" s="46"/>
      <c r="U908" s="46"/>
      <c r="V908" s="37"/>
      <c r="W908" s="37"/>
      <c r="X908" s="37"/>
      <c r="Y908" s="37"/>
      <c r="Z908" s="37"/>
    </row>
    <row r="909">
      <c r="A909" s="46"/>
      <c r="B909" s="48"/>
      <c r="C909" s="46"/>
      <c r="D909" s="49"/>
      <c r="E909" s="49"/>
      <c r="F909" s="49"/>
      <c r="G909" s="46"/>
      <c r="H909" s="46"/>
      <c r="I909" s="49"/>
      <c r="J909" s="49"/>
      <c r="K909" s="49"/>
      <c r="L909" s="51"/>
      <c r="M909" s="46"/>
      <c r="N909" s="49"/>
      <c r="O909" s="46"/>
      <c r="P909" s="46"/>
      <c r="Q909" s="46"/>
      <c r="R909" s="49"/>
      <c r="S909" s="49"/>
      <c r="T909" s="46"/>
      <c r="U909" s="46"/>
      <c r="V909" s="37"/>
      <c r="W909" s="37"/>
      <c r="X909" s="37"/>
      <c r="Y909" s="37"/>
      <c r="Z909" s="37"/>
    </row>
    <row r="910">
      <c r="A910" s="46"/>
      <c r="B910" s="48"/>
      <c r="C910" s="46"/>
      <c r="D910" s="49"/>
      <c r="E910" s="49"/>
      <c r="F910" s="49"/>
      <c r="G910" s="46"/>
      <c r="H910" s="46"/>
      <c r="I910" s="49"/>
      <c r="J910" s="49"/>
      <c r="K910" s="49"/>
      <c r="L910" s="51"/>
      <c r="M910" s="46"/>
      <c r="N910" s="49"/>
      <c r="O910" s="46"/>
      <c r="P910" s="46"/>
      <c r="Q910" s="46"/>
      <c r="R910" s="49"/>
      <c r="S910" s="49"/>
      <c r="T910" s="46"/>
      <c r="U910" s="46"/>
      <c r="V910" s="37"/>
      <c r="W910" s="37"/>
      <c r="X910" s="37"/>
      <c r="Y910" s="37"/>
      <c r="Z910" s="37"/>
    </row>
    <row r="911">
      <c r="A911" s="46"/>
      <c r="B911" s="48"/>
      <c r="C911" s="46"/>
      <c r="D911" s="49"/>
      <c r="E911" s="49"/>
      <c r="F911" s="49"/>
      <c r="G911" s="46"/>
      <c r="H911" s="46"/>
      <c r="I911" s="49"/>
      <c r="J911" s="49"/>
      <c r="K911" s="49"/>
      <c r="L911" s="51"/>
      <c r="M911" s="46"/>
      <c r="N911" s="49"/>
      <c r="O911" s="46"/>
      <c r="P911" s="46"/>
      <c r="Q911" s="46"/>
      <c r="R911" s="49"/>
      <c r="S911" s="49"/>
      <c r="T911" s="46"/>
      <c r="U911" s="46"/>
      <c r="V911" s="37"/>
      <c r="W911" s="37"/>
      <c r="X911" s="37"/>
      <c r="Y911" s="37"/>
      <c r="Z911" s="37"/>
    </row>
    <row r="912">
      <c r="A912" s="46"/>
      <c r="B912" s="48"/>
      <c r="C912" s="46"/>
      <c r="D912" s="49"/>
      <c r="E912" s="49"/>
      <c r="F912" s="49"/>
      <c r="G912" s="46"/>
      <c r="H912" s="46"/>
      <c r="I912" s="49"/>
      <c r="J912" s="49"/>
      <c r="K912" s="49"/>
      <c r="L912" s="51"/>
      <c r="M912" s="46"/>
      <c r="N912" s="49"/>
      <c r="O912" s="46"/>
      <c r="P912" s="46"/>
      <c r="Q912" s="46"/>
      <c r="R912" s="49"/>
      <c r="S912" s="49"/>
      <c r="T912" s="46"/>
      <c r="U912" s="46"/>
      <c r="V912" s="37"/>
      <c r="W912" s="37"/>
      <c r="X912" s="37"/>
      <c r="Y912" s="37"/>
      <c r="Z912" s="37"/>
    </row>
    <row r="913">
      <c r="A913" s="46"/>
      <c r="B913" s="48"/>
      <c r="C913" s="46"/>
      <c r="D913" s="49"/>
      <c r="E913" s="49"/>
      <c r="F913" s="49"/>
      <c r="G913" s="46"/>
      <c r="H913" s="46"/>
      <c r="I913" s="49"/>
      <c r="J913" s="49"/>
      <c r="K913" s="49"/>
      <c r="L913" s="51"/>
      <c r="M913" s="46"/>
      <c r="N913" s="49"/>
      <c r="O913" s="46"/>
      <c r="P913" s="46"/>
      <c r="Q913" s="46"/>
      <c r="R913" s="49"/>
      <c r="S913" s="49"/>
      <c r="T913" s="46"/>
      <c r="U913" s="46"/>
      <c r="V913" s="37"/>
      <c r="W913" s="37"/>
      <c r="X913" s="37"/>
      <c r="Y913" s="37"/>
      <c r="Z913" s="37"/>
    </row>
    <row r="914">
      <c r="A914" s="46"/>
      <c r="B914" s="48"/>
      <c r="C914" s="46"/>
      <c r="D914" s="49"/>
      <c r="E914" s="49"/>
      <c r="F914" s="49"/>
      <c r="G914" s="46"/>
      <c r="H914" s="46"/>
      <c r="I914" s="49"/>
      <c r="J914" s="49"/>
      <c r="K914" s="49"/>
      <c r="L914" s="51"/>
      <c r="M914" s="46"/>
      <c r="N914" s="49"/>
      <c r="O914" s="46"/>
      <c r="P914" s="46"/>
      <c r="Q914" s="46"/>
      <c r="R914" s="49"/>
      <c r="S914" s="49"/>
      <c r="T914" s="46"/>
      <c r="U914" s="46"/>
      <c r="V914" s="37"/>
      <c r="W914" s="37"/>
      <c r="X914" s="37"/>
      <c r="Y914" s="37"/>
      <c r="Z914" s="37"/>
    </row>
    <row r="915">
      <c r="A915" s="46"/>
      <c r="B915" s="48"/>
      <c r="C915" s="46"/>
      <c r="D915" s="49"/>
      <c r="E915" s="49"/>
      <c r="F915" s="49"/>
      <c r="G915" s="46"/>
      <c r="H915" s="46"/>
      <c r="I915" s="49"/>
      <c r="J915" s="49"/>
      <c r="K915" s="49"/>
      <c r="L915" s="51"/>
      <c r="M915" s="46"/>
      <c r="N915" s="49"/>
      <c r="O915" s="46"/>
      <c r="P915" s="46"/>
      <c r="Q915" s="46"/>
      <c r="R915" s="49"/>
      <c r="S915" s="49"/>
      <c r="T915" s="46"/>
      <c r="U915" s="46"/>
      <c r="V915" s="37"/>
      <c r="W915" s="37"/>
      <c r="X915" s="37"/>
      <c r="Y915" s="37"/>
      <c r="Z915" s="37"/>
    </row>
    <row r="916">
      <c r="A916" s="46"/>
      <c r="B916" s="48"/>
      <c r="C916" s="46"/>
      <c r="D916" s="49"/>
      <c r="E916" s="49"/>
      <c r="F916" s="49"/>
      <c r="G916" s="46"/>
      <c r="H916" s="46"/>
      <c r="I916" s="49"/>
      <c r="J916" s="49"/>
      <c r="K916" s="49"/>
      <c r="L916" s="51"/>
      <c r="M916" s="46"/>
      <c r="N916" s="49"/>
      <c r="O916" s="46"/>
      <c r="P916" s="46"/>
      <c r="Q916" s="46"/>
      <c r="R916" s="49"/>
      <c r="S916" s="49"/>
      <c r="T916" s="46"/>
      <c r="U916" s="46"/>
      <c r="V916" s="37"/>
      <c r="W916" s="37"/>
      <c r="X916" s="37"/>
      <c r="Y916" s="37"/>
      <c r="Z916" s="37"/>
    </row>
    <row r="917">
      <c r="A917" s="46"/>
      <c r="B917" s="48"/>
      <c r="C917" s="46"/>
      <c r="D917" s="49"/>
      <c r="E917" s="49"/>
      <c r="F917" s="49"/>
      <c r="G917" s="46"/>
      <c r="H917" s="46"/>
      <c r="I917" s="49"/>
      <c r="J917" s="49"/>
      <c r="K917" s="49"/>
      <c r="L917" s="51"/>
      <c r="M917" s="46"/>
      <c r="N917" s="49"/>
      <c r="O917" s="46"/>
      <c r="P917" s="46"/>
      <c r="Q917" s="46"/>
      <c r="R917" s="49"/>
      <c r="S917" s="49"/>
      <c r="T917" s="46"/>
      <c r="U917" s="46"/>
      <c r="V917" s="37"/>
      <c r="W917" s="37"/>
      <c r="X917" s="37"/>
      <c r="Y917" s="37"/>
      <c r="Z917" s="37"/>
    </row>
    <row r="918">
      <c r="A918" s="46"/>
      <c r="B918" s="48"/>
      <c r="C918" s="46"/>
      <c r="D918" s="49"/>
      <c r="E918" s="49"/>
      <c r="F918" s="49"/>
      <c r="G918" s="46"/>
      <c r="H918" s="46"/>
      <c r="I918" s="49"/>
      <c r="J918" s="49"/>
      <c r="K918" s="49"/>
      <c r="L918" s="51"/>
      <c r="M918" s="46"/>
      <c r="N918" s="49"/>
      <c r="O918" s="46"/>
      <c r="P918" s="46"/>
      <c r="Q918" s="46"/>
      <c r="R918" s="49"/>
      <c r="S918" s="49"/>
      <c r="T918" s="46"/>
      <c r="U918" s="46"/>
      <c r="V918" s="37"/>
      <c r="W918" s="37"/>
      <c r="X918" s="37"/>
      <c r="Y918" s="37"/>
      <c r="Z918" s="37"/>
    </row>
    <row r="919">
      <c r="A919" s="46"/>
      <c r="B919" s="48"/>
      <c r="C919" s="46"/>
      <c r="D919" s="49"/>
      <c r="E919" s="49"/>
      <c r="F919" s="49"/>
      <c r="G919" s="46"/>
      <c r="H919" s="46"/>
      <c r="I919" s="49"/>
      <c r="J919" s="49"/>
      <c r="K919" s="49"/>
      <c r="L919" s="51"/>
      <c r="M919" s="46"/>
      <c r="N919" s="49"/>
      <c r="O919" s="46"/>
      <c r="P919" s="46"/>
      <c r="Q919" s="46"/>
      <c r="R919" s="49"/>
      <c r="S919" s="49"/>
      <c r="T919" s="46"/>
      <c r="U919" s="46"/>
      <c r="V919" s="37"/>
      <c r="W919" s="37"/>
      <c r="X919" s="37"/>
      <c r="Y919" s="37"/>
      <c r="Z919" s="37"/>
    </row>
    <row r="920">
      <c r="A920" s="46"/>
      <c r="B920" s="48"/>
      <c r="C920" s="46"/>
      <c r="D920" s="49"/>
      <c r="E920" s="49"/>
      <c r="F920" s="49"/>
      <c r="G920" s="46"/>
      <c r="H920" s="46"/>
      <c r="I920" s="49"/>
      <c r="J920" s="49"/>
      <c r="K920" s="49"/>
      <c r="L920" s="51"/>
      <c r="M920" s="46"/>
      <c r="N920" s="49"/>
      <c r="O920" s="46"/>
      <c r="P920" s="46"/>
      <c r="Q920" s="46"/>
      <c r="R920" s="49"/>
      <c r="S920" s="49"/>
      <c r="T920" s="46"/>
      <c r="U920" s="46"/>
      <c r="V920" s="37"/>
      <c r="W920" s="37"/>
      <c r="X920" s="37"/>
      <c r="Y920" s="37"/>
      <c r="Z920" s="37"/>
    </row>
    <row r="921">
      <c r="A921" s="46"/>
      <c r="B921" s="48"/>
      <c r="C921" s="46"/>
      <c r="D921" s="49"/>
      <c r="E921" s="49"/>
      <c r="F921" s="49"/>
      <c r="G921" s="46"/>
      <c r="H921" s="46"/>
      <c r="I921" s="49"/>
      <c r="J921" s="49"/>
      <c r="K921" s="49"/>
      <c r="L921" s="51"/>
      <c r="M921" s="46"/>
      <c r="N921" s="49"/>
      <c r="O921" s="46"/>
      <c r="P921" s="46"/>
      <c r="Q921" s="46"/>
      <c r="R921" s="49"/>
      <c r="S921" s="49"/>
      <c r="T921" s="46"/>
      <c r="U921" s="46"/>
      <c r="V921" s="37"/>
      <c r="W921" s="37"/>
      <c r="X921" s="37"/>
      <c r="Y921" s="37"/>
      <c r="Z921" s="37"/>
    </row>
    <row r="922">
      <c r="A922" s="46"/>
      <c r="B922" s="48"/>
      <c r="C922" s="46"/>
      <c r="D922" s="49"/>
      <c r="E922" s="49"/>
      <c r="F922" s="49"/>
      <c r="G922" s="46"/>
      <c r="H922" s="46"/>
      <c r="I922" s="49"/>
      <c r="J922" s="49"/>
      <c r="K922" s="49"/>
      <c r="L922" s="51"/>
      <c r="M922" s="46"/>
      <c r="N922" s="49"/>
      <c r="O922" s="46"/>
      <c r="P922" s="46"/>
      <c r="Q922" s="46"/>
      <c r="R922" s="49"/>
      <c r="S922" s="49"/>
      <c r="T922" s="46"/>
      <c r="U922" s="46"/>
      <c r="V922" s="37"/>
      <c r="W922" s="37"/>
      <c r="X922" s="37"/>
      <c r="Y922" s="37"/>
      <c r="Z922" s="37"/>
    </row>
    <row r="923">
      <c r="A923" s="46"/>
      <c r="B923" s="48"/>
      <c r="C923" s="46"/>
      <c r="D923" s="49"/>
      <c r="E923" s="49"/>
      <c r="F923" s="49"/>
      <c r="G923" s="46"/>
      <c r="H923" s="46"/>
      <c r="I923" s="49"/>
      <c r="J923" s="49"/>
      <c r="K923" s="49"/>
      <c r="L923" s="51"/>
      <c r="M923" s="46"/>
      <c r="N923" s="49"/>
      <c r="O923" s="46"/>
      <c r="P923" s="46"/>
      <c r="Q923" s="46"/>
      <c r="R923" s="49"/>
      <c r="S923" s="49"/>
      <c r="T923" s="46"/>
      <c r="U923" s="46"/>
      <c r="V923" s="37"/>
      <c r="W923" s="37"/>
      <c r="X923" s="37"/>
      <c r="Y923" s="37"/>
      <c r="Z923" s="37"/>
    </row>
    <row r="924">
      <c r="A924" s="46"/>
      <c r="B924" s="48"/>
      <c r="C924" s="46"/>
      <c r="D924" s="49"/>
      <c r="E924" s="49"/>
      <c r="F924" s="49"/>
      <c r="G924" s="46"/>
      <c r="H924" s="46"/>
      <c r="I924" s="49"/>
      <c r="J924" s="49"/>
      <c r="K924" s="49"/>
      <c r="L924" s="51"/>
      <c r="M924" s="46"/>
      <c r="N924" s="49"/>
      <c r="O924" s="46"/>
      <c r="P924" s="46"/>
      <c r="Q924" s="46"/>
      <c r="R924" s="49"/>
      <c r="S924" s="49"/>
      <c r="T924" s="46"/>
      <c r="U924" s="46"/>
      <c r="V924" s="37"/>
      <c r="W924" s="37"/>
      <c r="X924" s="37"/>
      <c r="Y924" s="37"/>
      <c r="Z924" s="37"/>
    </row>
    <row r="925">
      <c r="A925" s="46"/>
      <c r="B925" s="48"/>
      <c r="C925" s="46"/>
      <c r="D925" s="49"/>
      <c r="E925" s="49"/>
      <c r="F925" s="49"/>
      <c r="G925" s="46"/>
      <c r="H925" s="46"/>
      <c r="I925" s="49"/>
      <c r="J925" s="49"/>
      <c r="K925" s="49"/>
      <c r="L925" s="51"/>
      <c r="M925" s="46"/>
      <c r="N925" s="49"/>
      <c r="O925" s="46"/>
      <c r="P925" s="46"/>
      <c r="Q925" s="46"/>
      <c r="R925" s="49"/>
      <c r="S925" s="49"/>
      <c r="T925" s="46"/>
      <c r="U925" s="46"/>
      <c r="V925" s="37"/>
      <c r="W925" s="37"/>
      <c r="X925" s="37"/>
      <c r="Y925" s="37"/>
      <c r="Z925" s="37"/>
    </row>
    <row r="926">
      <c r="A926" s="46"/>
      <c r="B926" s="48"/>
      <c r="C926" s="46"/>
      <c r="D926" s="49"/>
      <c r="E926" s="49"/>
      <c r="F926" s="49"/>
      <c r="G926" s="46"/>
      <c r="H926" s="46"/>
      <c r="I926" s="49"/>
      <c r="J926" s="49"/>
      <c r="K926" s="49"/>
      <c r="L926" s="51"/>
      <c r="M926" s="46"/>
      <c r="N926" s="49"/>
      <c r="O926" s="46"/>
      <c r="P926" s="46"/>
      <c r="Q926" s="46"/>
      <c r="R926" s="49"/>
      <c r="S926" s="49"/>
      <c r="T926" s="46"/>
      <c r="U926" s="46"/>
      <c r="V926" s="37"/>
      <c r="W926" s="37"/>
      <c r="X926" s="37"/>
      <c r="Y926" s="37"/>
      <c r="Z926" s="37"/>
    </row>
    <row r="927">
      <c r="A927" s="46"/>
      <c r="B927" s="48"/>
      <c r="C927" s="46"/>
      <c r="D927" s="49"/>
      <c r="E927" s="49"/>
      <c r="F927" s="49"/>
      <c r="G927" s="46"/>
      <c r="H927" s="46"/>
      <c r="I927" s="49"/>
      <c r="J927" s="49"/>
      <c r="K927" s="49"/>
      <c r="L927" s="51"/>
      <c r="M927" s="46"/>
      <c r="N927" s="49"/>
      <c r="O927" s="46"/>
      <c r="P927" s="46"/>
      <c r="Q927" s="46"/>
      <c r="R927" s="49"/>
      <c r="S927" s="49"/>
      <c r="T927" s="46"/>
      <c r="U927" s="46"/>
      <c r="V927" s="37"/>
      <c r="W927" s="37"/>
      <c r="X927" s="37"/>
      <c r="Y927" s="37"/>
      <c r="Z927" s="37"/>
    </row>
    <row r="928">
      <c r="A928" s="46"/>
      <c r="B928" s="48"/>
      <c r="C928" s="46"/>
      <c r="D928" s="49"/>
      <c r="E928" s="49"/>
      <c r="F928" s="49"/>
      <c r="G928" s="46"/>
      <c r="H928" s="46"/>
      <c r="I928" s="49"/>
      <c r="J928" s="49"/>
      <c r="K928" s="49"/>
      <c r="L928" s="51"/>
      <c r="M928" s="46"/>
      <c r="N928" s="49"/>
      <c r="O928" s="46"/>
      <c r="P928" s="46"/>
      <c r="Q928" s="46"/>
      <c r="R928" s="49"/>
      <c r="S928" s="49"/>
      <c r="T928" s="46"/>
      <c r="U928" s="46"/>
      <c r="V928" s="37"/>
      <c r="W928" s="37"/>
      <c r="X928" s="37"/>
      <c r="Y928" s="37"/>
      <c r="Z928" s="37"/>
    </row>
    <row r="929">
      <c r="A929" s="46"/>
      <c r="B929" s="48"/>
      <c r="C929" s="46"/>
      <c r="D929" s="49"/>
      <c r="E929" s="49"/>
      <c r="F929" s="49"/>
      <c r="G929" s="46"/>
      <c r="H929" s="46"/>
      <c r="I929" s="49"/>
      <c r="J929" s="49"/>
      <c r="K929" s="49"/>
      <c r="L929" s="51"/>
      <c r="M929" s="46"/>
      <c r="N929" s="49"/>
      <c r="O929" s="46"/>
      <c r="P929" s="46"/>
      <c r="Q929" s="46"/>
      <c r="R929" s="49"/>
      <c r="S929" s="49"/>
      <c r="T929" s="46"/>
      <c r="U929" s="46"/>
      <c r="V929" s="37"/>
      <c r="W929" s="37"/>
      <c r="X929" s="37"/>
      <c r="Y929" s="37"/>
      <c r="Z929" s="37"/>
    </row>
    <row r="930">
      <c r="A930" s="46"/>
      <c r="B930" s="48"/>
      <c r="C930" s="46"/>
      <c r="D930" s="49"/>
      <c r="E930" s="49"/>
      <c r="F930" s="49"/>
      <c r="G930" s="46"/>
      <c r="H930" s="46"/>
      <c r="I930" s="49"/>
      <c r="J930" s="49"/>
      <c r="K930" s="49"/>
      <c r="L930" s="51"/>
      <c r="M930" s="46"/>
      <c r="N930" s="49"/>
      <c r="O930" s="46"/>
      <c r="P930" s="46"/>
      <c r="Q930" s="46"/>
      <c r="R930" s="49"/>
      <c r="S930" s="49"/>
      <c r="T930" s="46"/>
      <c r="U930" s="46"/>
      <c r="V930" s="37"/>
      <c r="W930" s="37"/>
      <c r="X930" s="37"/>
      <c r="Y930" s="37"/>
      <c r="Z930" s="37"/>
    </row>
    <row r="931">
      <c r="A931" s="46"/>
      <c r="B931" s="48"/>
      <c r="C931" s="46"/>
      <c r="D931" s="49"/>
      <c r="E931" s="49"/>
      <c r="F931" s="49"/>
      <c r="G931" s="46"/>
      <c r="H931" s="46"/>
      <c r="I931" s="49"/>
      <c r="J931" s="49"/>
      <c r="K931" s="49"/>
      <c r="L931" s="51"/>
      <c r="M931" s="46"/>
      <c r="N931" s="49"/>
      <c r="O931" s="46"/>
      <c r="P931" s="46"/>
      <c r="Q931" s="46"/>
      <c r="R931" s="49"/>
      <c r="S931" s="49"/>
      <c r="T931" s="46"/>
      <c r="U931" s="46"/>
      <c r="V931" s="37"/>
      <c r="W931" s="37"/>
      <c r="X931" s="37"/>
      <c r="Y931" s="37"/>
      <c r="Z931" s="37"/>
    </row>
    <row r="932">
      <c r="A932" s="46"/>
      <c r="B932" s="48"/>
      <c r="C932" s="46"/>
      <c r="D932" s="49"/>
      <c r="E932" s="49"/>
      <c r="F932" s="49"/>
      <c r="G932" s="46"/>
      <c r="H932" s="46"/>
      <c r="I932" s="49"/>
      <c r="J932" s="49"/>
      <c r="K932" s="49"/>
      <c r="L932" s="51"/>
      <c r="M932" s="46"/>
      <c r="N932" s="49"/>
      <c r="O932" s="46"/>
      <c r="P932" s="46"/>
      <c r="Q932" s="46"/>
      <c r="R932" s="49"/>
      <c r="S932" s="49"/>
      <c r="T932" s="46"/>
      <c r="U932" s="46"/>
      <c r="V932" s="37"/>
      <c r="W932" s="37"/>
      <c r="X932" s="37"/>
      <c r="Y932" s="37"/>
      <c r="Z932" s="37"/>
    </row>
    <row r="933">
      <c r="A933" s="46"/>
      <c r="B933" s="48"/>
      <c r="C933" s="46"/>
      <c r="D933" s="49"/>
      <c r="E933" s="49"/>
      <c r="F933" s="49"/>
      <c r="G933" s="46"/>
      <c r="H933" s="46"/>
      <c r="I933" s="49"/>
      <c r="J933" s="49"/>
      <c r="K933" s="49"/>
      <c r="L933" s="51"/>
      <c r="M933" s="46"/>
      <c r="N933" s="49"/>
      <c r="O933" s="46"/>
      <c r="P933" s="46"/>
      <c r="Q933" s="46"/>
      <c r="R933" s="49"/>
      <c r="S933" s="49"/>
      <c r="T933" s="46"/>
      <c r="U933" s="46"/>
      <c r="V933" s="37"/>
      <c r="W933" s="37"/>
      <c r="X933" s="37"/>
      <c r="Y933" s="37"/>
      <c r="Z933" s="37"/>
    </row>
    <row r="934">
      <c r="A934" s="46"/>
      <c r="B934" s="48"/>
      <c r="C934" s="46"/>
      <c r="D934" s="49"/>
      <c r="E934" s="49"/>
      <c r="F934" s="49"/>
      <c r="G934" s="46"/>
      <c r="H934" s="46"/>
      <c r="I934" s="49"/>
      <c r="J934" s="49"/>
      <c r="K934" s="49"/>
      <c r="L934" s="51"/>
      <c r="M934" s="46"/>
      <c r="N934" s="49"/>
      <c r="O934" s="46"/>
      <c r="P934" s="46"/>
      <c r="Q934" s="46"/>
      <c r="R934" s="49"/>
      <c r="S934" s="49"/>
      <c r="T934" s="46"/>
      <c r="U934" s="46"/>
      <c r="V934" s="37"/>
      <c r="W934" s="37"/>
      <c r="X934" s="37"/>
      <c r="Y934" s="37"/>
      <c r="Z934" s="37"/>
    </row>
    <row r="935">
      <c r="A935" s="46"/>
      <c r="B935" s="48"/>
      <c r="C935" s="46"/>
      <c r="D935" s="49"/>
      <c r="E935" s="49"/>
      <c r="F935" s="49"/>
      <c r="G935" s="46"/>
      <c r="H935" s="46"/>
      <c r="I935" s="49"/>
      <c r="J935" s="49"/>
      <c r="K935" s="49"/>
      <c r="L935" s="51"/>
      <c r="M935" s="46"/>
      <c r="N935" s="49"/>
      <c r="O935" s="46"/>
      <c r="P935" s="46"/>
      <c r="Q935" s="46"/>
      <c r="R935" s="49"/>
      <c r="S935" s="49"/>
      <c r="T935" s="46"/>
      <c r="U935" s="46"/>
      <c r="V935" s="37"/>
      <c r="W935" s="37"/>
      <c r="X935" s="37"/>
      <c r="Y935" s="37"/>
      <c r="Z935" s="37"/>
    </row>
    <row r="936">
      <c r="A936" s="46"/>
      <c r="B936" s="48"/>
      <c r="C936" s="46"/>
      <c r="D936" s="49"/>
      <c r="E936" s="49"/>
      <c r="F936" s="49"/>
      <c r="G936" s="46"/>
      <c r="H936" s="46"/>
      <c r="I936" s="49"/>
      <c r="J936" s="49"/>
      <c r="K936" s="49"/>
      <c r="L936" s="51"/>
      <c r="M936" s="46"/>
      <c r="N936" s="49"/>
      <c r="O936" s="46"/>
      <c r="P936" s="46"/>
      <c r="Q936" s="46"/>
      <c r="R936" s="49"/>
      <c r="S936" s="49"/>
      <c r="T936" s="46"/>
      <c r="U936" s="46"/>
      <c r="V936" s="37"/>
      <c r="W936" s="37"/>
      <c r="X936" s="37"/>
      <c r="Y936" s="37"/>
      <c r="Z936" s="37"/>
    </row>
    <row r="937">
      <c r="A937" s="46"/>
      <c r="B937" s="48"/>
      <c r="C937" s="46"/>
      <c r="D937" s="49"/>
      <c r="E937" s="49"/>
      <c r="F937" s="49"/>
      <c r="G937" s="46"/>
      <c r="H937" s="46"/>
      <c r="I937" s="49"/>
      <c r="J937" s="49"/>
      <c r="K937" s="49"/>
      <c r="L937" s="51"/>
      <c r="M937" s="46"/>
      <c r="N937" s="49"/>
      <c r="O937" s="46"/>
      <c r="P937" s="46"/>
      <c r="Q937" s="46"/>
      <c r="R937" s="49"/>
      <c r="S937" s="49"/>
      <c r="T937" s="46"/>
      <c r="U937" s="46"/>
      <c r="V937" s="37"/>
      <c r="W937" s="37"/>
      <c r="X937" s="37"/>
      <c r="Y937" s="37"/>
      <c r="Z937" s="37"/>
    </row>
    <row r="938">
      <c r="A938" s="46"/>
      <c r="B938" s="48"/>
      <c r="C938" s="46"/>
      <c r="D938" s="49"/>
      <c r="E938" s="49"/>
      <c r="F938" s="49"/>
      <c r="G938" s="46"/>
      <c r="H938" s="46"/>
      <c r="I938" s="49"/>
      <c r="J938" s="49"/>
      <c r="K938" s="49"/>
      <c r="L938" s="51"/>
      <c r="M938" s="46"/>
      <c r="N938" s="49"/>
      <c r="O938" s="46"/>
      <c r="P938" s="46"/>
      <c r="Q938" s="46"/>
      <c r="R938" s="49"/>
      <c r="S938" s="49"/>
      <c r="T938" s="46"/>
      <c r="U938" s="46"/>
      <c r="V938" s="37"/>
      <c r="W938" s="37"/>
      <c r="X938" s="37"/>
      <c r="Y938" s="37"/>
      <c r="Z938" s="37"/>
    </row>
    <row r="939">
      <c r="A939" s="46"/>
      <c r="B939" s="48"/>
      <c r="C939" s="46"/>
      <c r="D939" s="49"/>
      <c r="E939" s="49"/>
      <c r="F939" s="49"/>
      <c r="G939" s="46"/>
      <c r="H939" s="46"/>
      <c r="I939" s="49"/>
      <c r="J939" s="49"/>
      <c r="K939" s="49"/>
      <c r="L939" s="51"/>
      <c r="M939" s="46"/>
      <c r="N939" s="49"/>
      <c r="O939" s="46"/>
      <c r="P939" s="46"/>
      <c r="Q939" s="46"/>
      <c r="R939" s="49"/>
      <c r="S939" s="49"/>
      <c r="T939" s="46"/>
      <c r="U939" s="46"/>
      <c r="V939" s="37"/>
      <c r="W939" s="37"/>
      <c r="X939" s="37"/>
      <c r="Y939" s="37"/>
      <c r="Z939" s="37"/>
    </row>
    <row r="940">
      <c r="A940" s="46"/>
      <c r="B940" s="48"/>
      <c r="C940" s="46"/>
      <c r="D940" s="49"/>
      <c r="E940" s="49"/>
      <c r="F940" s="49"/>
      <c r="G940" s="46"/>
      <c r="H940" s="46"/>
      <c r="I940" s="49"/>
      <c r="J940" s="49"/>
      <c r="K940" s="49"/>
      <c r="L940" s="51"/>
      <c r="M940" s="46"/>
      <c r="N940" s="49"/>
      <c r="O940" s="46"/>
      <c r="P940" s="46"/>
      <c r="Q940" s="46"/>
      <c r="R940" s="49"/>
      <c r="S940" s="49"/>
      <c r="T940" s="46"/>
      <c r="U940" s="46"/>
      <c r="V940" s="37"/>
      <c r="W940" s="37"/>
      <c r="X940" s="37"/>
      <c r="Y940" s="37"/>
      <c r="Z940" s="37"/>
    </row>
    <row r="941">
      <c r="A941" s="46"/>
      <c r="B941" s="48"/>
      <c r="C941" s="46"/>
      <c r="D941" s="49"/>
      <c r="E941" s="49"/>
      <c r="F941" s="49"/>
      <c r="G941" s="46"/>
      <c r="H941" s="46"/>
      <c r="I941" s="49"/>
      <c r="J941" s="49"/>
      <c r="K941" s="49"/>
      <c r="L941" s="51"/>
      <c r="M941" s="46"/>
      <c r="N941" s="49"/>
      <c r="O941" s="46"/>
      <c r="P941" s="46"/>
      <c r="Q941" s="46"/>
      <c r="R941" s="49"/>
      <c r="S941" s="49"/>
      <c r="T941" s="46"/>
      <c r="U941" s="46"/>
      <c r="V941" s="37"/>
      <c r="W941" s="37"/>
      <c r="X941" s="37"/>
      <c r="Y941" s="37"/>
      <c r="Z941" s="37"/>
    </row>
    <row r="942">
      <c r="A942" s="46"/>
      <c r="B942" s="48"/>
      <c r="C942" s="46"/>
      <c r="D942" s="49"/>
      <c r="E942" s="49"/>
      <c r="F942" s="49"/>
      <c r="G942" s="46"/>
      <c r="H942" s="46"/>
      <c r="I942" s="49"/>
      <c r="J942" s="49"/>
      <c r="K942" s="49"/>
      <c r="L942" s="51"/>
      <c r="M942" s="46"/>
      <c r="N942" s="49"/>
      <c r="O942" s="46"/>
      <c r="P942" s="46"/>
      <c r="Q942" s="46"/>
      <c r="R942" s="49"/>
      <c r="S942" s="49"/>
      <c r="T942" s="46"/>
      <c r="U942" s="46"/>
      <c r="V942" s="37"/>
      <c r="W942" s="37"/>
      <c r="X942" s="37"/>
      <c r="Y942" s="37"/>
      <c r="Z942" s="37"/>
    </row>
    <row r="943">
      <c r="A943" s="46"/>
      <c r="B943" s="48"/>
      <c r="C943" s="46"/>
      <c r="D943" s="49"/>
      <c r="E943" s="49"/>
      <c r="F943" s="49"/>
      <c r="G943" s="46"/>
      <c r="H943" s="46"/>
      <c r="I943" s="49"/>
      <c r="J943" s="49"/>
      <c r="K943" s="49"/>
      <c r="L943" s="51"/>
      <c r="M943" s="46"/>
      <c r="N943" s="49"/>
      <c r="O943" s="46"/>
      <c r="P943" s="46"/>
      <c r="Q943" s="46"/>
      <c r="R943" s="49"/>
      <c r="S943" s="49"/>
      <c r="T943" s="46"/>
      <c r="U943" s="46"/>
      <c r="V943" s="37"/>
      <c r="W943" s="37"/>
      <c r="X943" s="37"/>
      <c r="Y943" s="37"/>
      <c r="Z943" s="37"/>
    </row>
    <row r="944">
      <c r="A944" s="46"/>
      <c r="B944" s="48"/>
      <c r="C944" s="46"/>
      <c r="D944" s="49"/>
      <c r="E944" s="49"/>
      <c r="F944" s="49"/>
      <c r="G944" s="46"/>
      <c r="H944" s="46"/>
      <c r="I944" s="49"/>
      <c r="J944" s="49"/>
      <c r="K944" s="49"/>
      <c r="L944" s="51"/>
      <c r="M944" s="46"/>
      <c r="N944" s="49"/>
      <c r="O944" s="46"/>
      <c r="P944" s="46"/>
      <c r="Q944" s="46"/>
      <c r="R944" s="49"/>
      <c r="S944" s="49"/>
      <c r="T944" s="46"/>
      <c r="U944" s="46"/>
      <c r="V944" s="37"/>
      <c r="W944" s="37"/>
      <c r="X944" s="37"/>
      <c r="Y944" s="37"/>
      <c r="Z944" s="37"/>
    </row>
    <row r="945">
      <c r="A945" s="46"/>
      <c r="B945" s="48"/>
      <c r="C945" s="46"/>
      <c r="D945" s="49"/>
      <c r="E945" s="49"/>
      <c r="F945" s="49"/>
      <c r="G945" s="46"/>
      <c r="H945" s="46"/>
      <c r="I945" s="49"/>
      <c r="J945" s="49"/>
      <c r="K945" s="49"/>
      <c r="L945" s="51"/>
      <c r="M945" s="46"/>
      <c r="N945" s="49"/>
      <c r="O945" s="46"/>
      <c r="P945" s="46"/>
      <c r="Q945" s="46"/>
      <c r="R945" s="49"/>
      <c r="S945" s="49"/>
      <c r="T945" s="46"/>
      <c r="U945" s="46"/>
      <c r="V945" s="37"/>
      <c r="W945" s="37"/>
      <c r="X945" s="37"/>
      <c r="Y945" s="37"/>
      <c r="Z945" s="37"/>
    </row>
    <row r="946">
      <c r="A946" s="46"/>
      <c r="B946" s="48"/>
      <c r="C946" s="46"/>
      <c r="D946" s="49"/>
      <c r="E946" s="49"/>
      <c r="F946" s="49"/>
      <c r="G946" s="46"/>
      <c r="H946" s="46"/>
      <c r="I946" s="49"/>
      <c r="J946" s="49"/>
      <c r="K946" s="49"/>
      <c r="L946" s="51"/>
      <c r="M946" s="46"/>
      <c r="N946" s="49"/>
      <c r="O946" s="46"/>
      <c r="P946" s="46"/>
      <c r="Q946" s="46"/>
      <c r="R946" s="49"/>
      <c r="S946" s="49"/>
      <c r="T946" s="46"/>
      <c r="U946" s="46"/>
      <c r="V946" s="37"/>
      <c r="W946" s="37"/>
      <c r="X946" s="37"/>
      <c r="Y946" s="37"/>
      <c r="Z946" s="37"/>
    </row>
    <row r="947">
      <c r="A947" s="46"/>
      <c r="B947" s="48"/>
      <c r="C947" s="46"/>
      <c r="D947" s="49"/>
      <c r="E947" s="49"/>
      <c r="F947" s="49"/>
      <c r="G947" s="46"/>
      <c r="H947" s="46"/>
      <c r="I947" s="49"/>
      <c r="J947" s="49"/>
      <c r="K947" s="49"/>
      <c r="L947" s="51"/>
      <c r="M947" s="46"/>
      <c r="N947" s="49"/>
      <c r="O947" s="46"/>
      <c r="P947" s="46"/>
      <c r="Q947" s="46"/>
      <c r="R947" s="49"/>
      <c r="S947" s="49"/>
      <c r="T947" s="46"/>
      <c r="U947" s="46"/>
      <c r="V947" s="37"/>
      <c r="W947" s="37"/>
      <c r="X947" s="37"/>
      <c r="Y947" s="37"/>
      <c r="Z947" s="37"/>
    </row>
    <row r="948">
      <c r="A948" s="46"/>
      <c r="B948" s="48"/>
      <c r="C948" s="46"/>
      <c r="D948" s="49"/>
      <c r="E948" s="49"/>
      <c r="F948" s="49"/>
      <c r="G948" s="46"/>
      <c r="H948" s="46"/>
      <c r="I948" s="49"/>
      <c r="J948" s="49"/>
      <c r="K948" s="49"/>
      <c r="L948" s="51"/>
      <c r="M948" s="46"/>
      <c r="N948" s="49"/>
      <c r="O948" s="46"/>
      <c r="P948" s="46"/>
      <c r="Q948" s="46"/>
      <c r="R948" s="49"/>
      <c r="S948" s="49"/>
      <c r="T948" s="46"/>
      <c r="U948" s="46"/>
      <c r="V948" s="37"/>
      <c r="W948" s="37"/>
      <c r="X948" s="37"/>
      <c r="Y948" s="37"/>
      <c r="Z948" s="37"/>
    </row>
    <row r="949">
      <c r="A949" s="46"/>
      <c r="B949" s="48"/>
      <c r="C949" s="46"/>
      <c r="D949" s="49"/>
      <c r="E949" s="49"/>
      <c r="F949" s="49"/>
      <c r="G949" s="46"/>
      <c r="H949" s="46"/>
      <c r="I949" s="49"/>
      <c r="J949" s="49"/>
      <c r="K949" s="49"/>
      <c r="L949" s="51"/>
      <c r="M949" s="46"/>
      <c r="N949" s="49"/>
      <c r="O949" s="46"/>
      <c r="P949" s="46"/>
      <c r="Q949" s="46"/>
      <c r="R949" s="49"/>
      <c r="S949" s="49"/>
      <c r="T949" s="46"/>
      <c r="U949" s="46"/>
      <c r="V949" s="37"/>
      <c r="W949" s="37"/>
      <c r="X949" s="37"/>
      <c r="Y949" s="37"/>
      <c r="Z949" s="37"/>
    </row>
    <row r="950">
      <c r="A950" s="46"/>
      <c r="B950" s="48"/>
      <c r="C950" s="46"/>
      <c r="D950" s="49"/>
      <c r="E950" s="49"/>
      <c r="F950" s="49"/>
      <c r="G950" s="46"/>
      <c r="H950" s="46"/>
      <c r="I950" s="49"/>
      <c r="J950" s="49"/>
      <c r="K950" s="49"/>
      <c r="L950" s="51"/>
      <c r="M950" s="46"/>
      <c r="N950" s="49"/>
      <c r="O950" s="46"/>
      <c r="P950" s="46"/>
      <c r="Q950" s="46"/>
      <c r="R950" s="49"/>
      <c r="S950" s="49"/>
      <c r="T950" s="46"/>
      <c r="U950" s="46"/>
      <c r="V950" s="37"/>
      <c r="W950" s="37"/>
      <c r="X950" s="37"/>
      <c r="Y950" s="37"/>
      <c r="Z950" s="37"/>
    </row>
    <row r="951">
      <c r="A951" s="46"/>
      <c r="B951" s="48"/>
      <c r="C951" s="46"/>
      <c r="D951" s="49"/>
      <c r="E951" s="49"/>
      <c r="F951" s="49"/>
      <c r="G951" s="46"/>
      <c r="H951" s="46"/>
      <c r="I951" s="49"/>
      <c r="J951" s="49"/>
      <c r="K951" s="49"/>
      <c r="L951" s="51"/>
      <c r="M951" s="46"/>
      <c r="N951" s="49"/>
      <c r="O951" s="46"/>
      <c r="P951" s="46"/>
      <c r="Q951" s="46"/>
      <c r="R951" s="49"/>
      <c r="S951" s="49"/>
      <c r="T951" s="46"/>
      <c r="U951" s="46"/>
      <c r="V951" s="37"/>
      <c r="W951" s="37"/>
      <c r="X951" s="37"/>
      <c r="Y951" s="37"/>
      <c r="Z951" s="37"/>
    </row>
    <row r="952">
      <c r="A952" s="46"/>
      <c r="B952" s="48"/>
      <c r="C952" s="46"/>
      <c r="D952" s="49"/>
      <c r="E952" s="49"/>
      <c r="F952" s="49"/>
      <c r="G952" s="46"/>
      <c r="H952" s="46"/>
      <c r="I952" s="49"/>
      <c r="J952" s="49"/>
      <c r="K952" s="49"/>
      <c r="L952" s="51"/>
      <c r="M952" s="46"/>
      <c r="N952" s="49"/>
      <c r="O952" s="46"/>
      <c r="P952" s="46"/>
      <c r="Q952" s="46"/>
      <c r="R952" s="49"/>
      <c r="S952" s="49"/>
      <c r="T952" s="46"/>
      <c r="U952" s="46"/>
      <c r="V952" s="37"/>
      <c r="W952" s="37"/>
      <c r="X952" s="37"/>
      <c r="Y952" s="37"/>
      <c r="Z952" s="37"/>
    </row>
    <row r="953">
      <c r="A953" s="46"/>
      <c r="B953" s="48"/>
      <c r="C953" s="46"/>
      <c r="D953" s="49"/>
      <c r="E953" s="49"/>
      <c r="F953" s="49"/>
      <c r="G953" s="46"/>
      <c r="H953" s="46"/>
      <c r="I953" s="49"/>
      <c r="J953" s="49"/>
      <c r="K953" s="49"/>
      <c r="L953" s="51"/>
      <c r="M953" s="46"/>
      <c r="N953" s="49"/>
      <c r="O953" s="46"/>
      <c r="P953" s="46"/>
      <c r="Q953" s="46"/>
      <c r="R953" s="49"/>
      <c r="S953" s="49"/>
      <c r="T953" s="46"/>
      <c r="U953" s="46"/>
      <c r="V953" s="37"/>
      <c r="W953" s="37"/>
      <c r="X953" s="37"/>
      <c r="Y953" s="37"/>
      <c r="Z953" s="37"/>
    </row>
    <row r="954">
      <c r="A954" s="46"/>
      <c r="B954" s="48"/>
      <c r="C954" s="46"/>
      <c r="D954" s="49"/>
      <c r="E954" s="49"/>
      <c r="F954" s="49"/>
      <c r="G954" s="46"/>
      <c r="H954" s="46"/>
      <c r="I954" s="49"/>
      <c r="J954" s="49"/>
      <c r="K954" s="49"/>
      <c r="L954" s="51"/>
      <c r="M954" s="46"/>
      <c r="N954" s="49"/>
      <c r="O954" s="46"/>
      <c r="P954" s="46"/>
      <c r="Q954" s="46"/>
      <c r="R954" s="49"/>
      <c r="S954" s="49"/>
      <c r="T954" s="46"/>
      <c r="U954" s="46"/>
      <c r="V954" s="37"/>
      <c r="W954" s="37"/>
      <c r="X954" s="37"/>
      <c r="Y954" s="37"/>
      <c r="Z954" s="37"/>
    </row>
    <row r="955">
      <c r="A955" s="46"/>
      <c r="B955" s="48"/>
      <c r="C955" s="46"/>
      <c r="D955" s="49"/>
      <c r="E955" s="49"/>
      <c r="F955" s="49"/>
      <c r="G955" s="46"/>
      <c r="H955" s="46"/>
      <c r="I955" s="49"/>
      <c r="J955" s="49"/>
      <c r="K955" s="49"/>
      <c r="L955" s="51"/>
      <c r="M955" s="46"/>
      <c r="N955" s="49"/>
      <c r="O955" s="46"/>
      <c r="P955" s="46"/>
      <c r="Q955" s="46"/>
      <c r="R955" s="49"/>
      <c r="S955" s="49"/>
      <c r="T955" s="46"/>
      <c r="U955" s="46"/>
      <c r="V955" s="37"/>
      <c r="W955" s="37"/>
      <c r="X955" s="37"/>
      <c r="Y955" s="37"/>
      <c r="Z955" s="37"/>
    </row>
    <row r="956">
      <c r="A956" s="46"/>
      <c r="B956" s="48"/>
      <c r="C956" s="46"/>
      <c r="D956" s="49"/>
      <c r="E956" s="49"/>
      <c r="F956" s="49"/>
      <c r="G956" s="46"/>
      <c r="H956" s="46"/>
      <c r="I956" s="49"/>
      <c r="J956" s="49"/>
      <c r="K956" s="49"/>
      <c r="L956" s="51"/>
      <c r="M956" s="46"/>
      <c r="N956" s="49"/>
      <c r="O956" s="46"/>
      <c r="P956" s="46"/>
      <c r="Q956" s="46"/>
      <c r="R956" s="49"/>
      <c r="S956" s="49"/>
      <c r="T956" s="46"/>
      <c r="U956" s="46"/>
      <c r="V956" s="37"/>
      <c r="W956" s="37"/>
      <c r="X956" s="37"/>
      <c r="Y956" s="37"/>
      <c r="Z956" s="37"/>
    </row>
    <row r="957">
      <c r="A957" s="46"/>
      <c r="B957" s="48"/>
      <c r="C957" s="46"/>
      <c r="D957" s="49"/>
      <c r="E957" s="49"/>
      <c r="F957" s="49"/>
      <c r="G957" s="46"/>
      <c r="H957" s="46"/>
      <c r="I957" s="49"/>
      <c r="J957" s="49"/>
      <c r="K957" s="49"/>
      <c r="L957" s="51"/>
      <c r="M957" s="46"/>
      <c r="N957" s="49"/>
      <c r="O957" s="46"/>
      <c r="P957" s="46"/>
      <c r="Q957" s="46"/>
      <c r="R957" s="49"/>
      <c r="S957" s="49"/>
      <c r="T957" s="46"/>
      <c r="U957" s="46"/>
      <c r="V957" s="37"/>
      <c r="W957" s="37"/>
      <c r="X957" s="37"/>
      <c r="Y957" s="37"/>
      <c r="Z957" s="37"/>
    </row>
    <row r="958">
      <c r="A958" s="46"/>
      <c r="B958" s="48"/>
      <c r="C958" s="46"/>
      <c r="D958" s="49"/>
      <c r="E958" s="49"/>
      <c r="F958" s="49"/>
      <c r="G958" s="46"/>
      <c r="H958" s="46"/>
      <c r="I958" s="49"/>
      <c r="J958" s="49"/>
      <c r="K958" s="49"/>
      <c r="L958" s="51"/>
      <c r="M958" s="46"/>
      <c r="N958" s="49"/>
      <c r="O958" s="46"/>
      <c r="P958" s="46"/>
      <c r="Q958" s="46"/>
      <c r="R958" s="49"/>
      <c r="S958" s="49"/>
      <c r="T958" s="46"/>
      <c r="U958" s="46"/>
      <c r="V958" s="37"/>
      <c r="W958" s="37"/>
      <c r="X958" s="37"/>
      <c r="Y958" s="37"/>
      <c r="Z958" s="37"/>
    </row>
    <row r="959">
      <c r="A959" s="46"/>
      <c r="B959" s="48"/>
      <c r="C959" s="46"/>
      <c r="D959" s="49"/>
      <c r="E959" s="49"/>
      <c r="F959" s="49"/>
      <c r="G959" s="46"/>
      <c r="H959" s="46"/>
      <c r="I959" s="49"/>
      <c r="J959" s="49"/>
      <c r="K959" s="49"/>
      <c r="L959" s="51"/>
      <c r="M959" s="46"/>
      <c r="N959" s="49"/>
      <c r="O959" s="46"/>
      <c r="P959" s="46"/>
      <c r="Q959" s="46"/>
      <c r="R959" s="49"/>
      <c r="S959" s="49"/>
      <c r="T959" s="46"/>
      <c r="U959" s="46"/>
      <c r="V959" s="37"/>
      <c r="W959" s="37"/>
      <c r="X959" s="37"/>
      <c r="Y959" s="37"/>
      <c r="Z959" s="37"/>
    </row>
    <row r="960">
      <c r="A960" s="46"/>
      <c r="B960" s="48"/>
      <c r="C960" s="46"/>
      <c r="D960" s="49"/>
      <c r="E960" s="49"/>
      <c r="F960" s="49"/>
      <c r="G960" s="46"/>
      <c r="H960" s="46"/>
      <c r="I960" s="49"/>
      <c r="J960" s="49"/>
      <c r="K960" s="49"/>
      <c r="L960" s="51"/>
      <c r="M960" s="46"/>
      <c r="N960" s="49"/>
      <c r="O960" s="46"/>
      <c r="P960" s="46"/>
      <c r="Q960" s="46"/>
      <c r="R960" s="49"/>
      <c r="S960" s="49"/>
      <c r="T960" s="46"/>
      <c r="U960" s="46"/>
      <c r="V960" s="37"/>
      <c r="W960" s="37"/>
      <c r="X960" s="37"/>
      <c r="Y960" s="37"/>
      <c r="Z960" s="37"/>
    </row>
    <row r="961">
      <c r="A961" s="46"/>
      <c r="B961" s="48"/>
      <c r="C961" s="46"/>
      <c r="D961" s="49"/>
      <c r="E961" s="49"/>
      <c r="F961" s="49"/>
      <c r="G961" s="46"/>
      <c r="H961" s="46"/>
      <c r="I961" s="49"/>
      <c r="J961" s="49"/>
      <c r="K961" s="49"/>
      <c r="L961" s="51"/>
      <c r="M961" s="46"/>
      <c r="N961" s="49"/>
      <c r="O961" s="46"/>
      <c r="P961" s="46"/>
      <c r="Q961" s="46"/>
      <c r="R961" s="49"/>
      <c r="S961" s="49"/>
      <c r="T961" s="46"/>
      <c r="U961" s="46"/>
      <c r="V961" s="37"/>
      <c r="W961" s="37"/>
      <c r="X961" s="37"/>
      <c r="Y961" s="37"/>
      <c r="Z961" s="37"/>
    </row>
    <row r="962">
      <c r="A962" s="46"/>
      <c r="B962" s="48"/>
      <c r="C962" s="46"/>
      <c r="D962" s="49"/>
      <c r="E962" s="49"/>
      <c r="F962" s="49"/>
      <c r="G962" s="46"/>
      <c r="H962" s="46"/>
      <c r="I962" s="49"/>
      <c r="J962" s="49"/>
      <c r="K962" s="49"/>
      <c r="L962" s="51"/>
      <c r="M962" s="46"/>
      <c r="N962" s="49"/>
      <c r="O962" s="46"/>
      <c r="P962" s="46"/>
      <c r="Q962" s="46"/>
      <c r="R962" s="49"/>
      <c r="S962" s="49"/>
      <c r="T962" s="46"/>
      <c r="U962" s="46"/>
      <c r="V962" s="37"/>
      <c r="W962" s="37"/>
      <c r="X962" s="37"/>
      <c r="Y962" s="37"/>
      <c r="Z962" s="37"/>
    </row>
    <row r="963">
      <c r="A963" s="46"/>
      <c r="B963" s="48"/>
      <c r="C963" s="46"/>
      <c r="D963" s="49"/>
      <c r="E963" s="49"/>
      <c r="F963" s="49"/>
      <c r="G963" s="46"/>
      <c r="H963" s="46"/>
      <c r="I963" s="49"/>
      <c r="J963" s="49"/>
      <c r="K963" s="49"/>
      <c r="L963" s="51"/>
      <c r="M963" s="46"/>
      <c r="N963" s="49"/>
      <c r="O963" s="46"/>
      <c r="P963" s="46"/>
      <c r="Q963" s="46"/>
      <c r="R963" s="49"/>
      <c r="S963" s="49"/>
      <c r="T963" s="46"/>
      <c r="U963" s="46"/>
      <c r="V963" s="37"/>
      <c r="W963" s="37"/>
      <c r="X963" s="37"/>
      <c r="Y963" s="37"/>
      <c r="Z963" s="37"/>
    </row>
    <row r="964">
      <c r="A964" s="46"/>
      <c r="B964" s="48"/>
      <c r="C964" s="46"/>
      <c r="D964" s="49"/>
      <c r="E964" s="49"/>
      <c r="F964" s="49"/>
      <c r="G964" s="46"/>
      <c r="H964" s="46"/>
      <c r="I964" s="49"/>
      <c r="J964" s="49"/>
      <c r="K964" s="49"/>
      <c r="L964" s="51"/>
      <c r="M964" s="46"/>
      <c r="N964" s="49"/>
      <c r="O964" s="46"/>
      <c r="P964" s="46"/>
      <c r="Q964" s="46"/>
      <c r="R964" s="49"/>
      <c r="S964" s="49"/>
      <c r="T964" s="46"/>
      <c r="U964" s="46"/>
      <c r="V964" s="37"/>
      <c r="W964" s="37"/>
      <c r="X964" s="37"/>
      <c r="Y964" s="37"/>
      <c r="Z964" s="37"/>
    </row>
    <row r="965">
      <c r="A965" s="46"/>
      <c r="B965" s="48"/>
      <c r="C965" s="46"/>
      <c r="D965" s="49"/>
      <c r="E965" s="49"/>
      <c r="F965" s="49"/>
      <c r="G965" s="46"/>
      <c r="H965" s="46"/>
      <c r="I965" s="49"/>
      <c r="J965" s="49"/>
      <c r="K965" s="49"/>
      <c r="L965" s="51"/>
      <c r="M965" s="46"/>
      <c r="N965" s="49"/>
      <c r="O965" s="46"/>
      <c r="P965" s="46"/>
      <c r="Q965" s="46"/>
      <c r="R965" s="49"/>
      <c r="S965" s="49"/>
      <c r="T965" s="46"/>
      <c r="U965" s="46"/>
      <c r="V965" s="37"/>
      <c r="W965" s="37"/>
      <c r="X965" s="37"/>
      <c r="Y965" s="37"/>
      <c r="Z965" s="37"/>
    </row>
    <row r="966">
      <c r="A966" s="46"/>
      <c r="B966" s="48"/>
      <c r="C966" s="46"/>
      <c r="D966" s="49"/>
      <c r="E966" s="49"/>
      <c r="F966" s="49"/>
      <c r="G966" s="46"/>
      <c r="H966" s="46"/>
      <c r="I966" s="49"/>
      <c r="J966" s="49"/>
      <c r="K966" s="49"/>
      <c r="L966" s="51"/>
      <c r="M966" s="46"/>
      <c r="N966" s="49"/>
      <c r="O966" s="46"/>
      <c r="P966" s="46"/>
      <c r="Q966" s="46"/>
      <c r="R966" s="49"/>
      <c r="S966" s="49"/>
      <c r="T966" s="46"/>
      <c r="U966" s="46"/>
      <c r="V966" s="37"/>
      <c r="W966" s="37"/>
      <c r="X966" s="37"/>
      <c r="Y966" s="37"/>
      <c r="Z966" s="37"/>
    </row>
    <row r="967">
      <c r="A967" s="46"/>
      <c r="B967" s="48"/>
      <c r="C967" s="46"/>
      <c r="D967" s="49"/>
      <c r="E967" s="49"/>
      <c r="F967" s="49"/>
      <c r="G967" s="46"/>
      <c r="H967" s="46"/>
      <c r="I967" s="49"/>
      <c r="J967" s="49"/>
      <c r="K967" s="49"/>
      <c r="L967" s="51"/>
      <c r="M967" s="46"/>
      <c r="N967" s="49"/>
      <c r="O967" s="46"/>
      <c r="P967" s="46"/>
      <c r="Q967" s="46"/>
      <c r="R967" s="49"/>
      <c r="S967" s="49"/>
      <c r="T967" s="46"/>
      <c r="U967" s="46"/>
      <c r="V967" s="37"/>
      <c r="W967" s="37"/>
      <c r="X967" s="37"/>
      <c r="Y967" s="37"/>
      <c r="Z967" s="37"/>
    </row>
    <row r="968">
      <c r="A968" s="46"/>
      <c r="B968" s="48"/>
      <c r="C968" s="46"/>
      <c r="D968" s="49"/>
      <c r="E968" s="49"/>
      <c r="F968" s="49"/>
      <c r="G968" s="46"/>
      <c r="H968" s="46"/>
      <c r="I968" s="49"/>
      <c r="J968" s="49"/>
      <c r="K968" s="49"/>
      <c r="L968" s="51"/>
      <c r="M968" s="46"/>
      <c r="N968" s="49"/>
      <c r="O968" s="46"/>
      <c r="P968" s="46"/>
      <c r="Q968" s="46"/>
      <c r="R968" s="49"/>
      <c r="S968" s="49"/>
      <c r="T968" s="46"/>
      <c r="U968" s="46"/>
      <c r="V968" s="37"/>
      <c r="W968" s="37"/>
      <c r="X968" s="37"/>
      <c r="Y968" s="37"/>
      <c r="Z968" s="37"/>
    </row>
    <row r="969">
      <c r="A969" s="46"/>
      <c r="B969" s="48"/>
      <c r="C969" s="46"/>
      <c r="D969" s="49"/>
      <c r="E969" s="49"/>
      <c r="F969" s="49"/>
      <c r="G969" s="46"/>
      <c r="H969" s="46"/>
      <c r="I969" s="49"/>
      <c r="J969" s="49"/>
      <c r="K969" s="49"/>
      <c r="L969" s="51"/>
      <c r="M969" s="46"/>
      <c r="N969" s="49"/>
      <c r="O969" s="46"/>
      <c r="P969" s="46"/>
      <c r="Q969" s="46"/>
      <c r="R969" s="49"/>
      <c r="S969" s="49"/>
      <c r="T969" s="46"/>
      <c r="U969" s="46"/>
      <c r="V969" s="37"/>
      <c r="W969" s="37"/>
      <c r="X969" s="37"/>
      <c r="Y969" s="37"/>
      <c r="Z969" s="37"/>
    </row>
    <row r="970">
      <c r="A970" s="46"/>
      <c r="B970" s="48"/>
      <c r="C970" s="46"/>
      <c r="D970" s="49"/>
      <c r="E970" s="49"/>
      <c r="F970" s="49"/>
      <c r="G970" s="46"/>
      <c r="H970" s="46"/>
      <c r="I970" s="49"/>
      <c r="J970" s="49"/>
      <c r="K970" s="49"/>
      <c r="L970" s="51"/>
      <c r="M970" s="46"/>
      <c r="N970" s="49"/>
      <c r="O970" s="46"/>
      <c r="P970" s="46"/>
      <c r="Q970" s="46"/>
      <c r="R970" s="49"/>
      <c r="S970" s="49"/>
      <c r="T970" s="46"/>
      <c r="U970" s="46"/>
      <c r="V970" s="37"/>
      <c r="W970" s="37"/>
      <c r="X970" s="37"/>
      <c r="Y970" s="37"/>
      <c r="Z970" s="37"/>
    </row>
    <row r="971">
      <c r="A971" s="46"/>
      <c r="B971" s="48"/>
      <c r="C971" s="46"/>
      <c r="D971" s="49"/>
      <c r="E971" s="49"/>
      <c r="F971" s="49"/>
      <c r="G971" s="46"/>
      <c r="H971" s="46"/>
      <c r="I971" s="49"/>
      <c r="J971" s="49"/>
      <c r="K971" s="49"/>
      <c r="L971" s="51"/>
      <c r="M971" s="46"/>
      <c r="N971" s="49"/>
      <c r="O971" s="46"/>
      <c r="P971" s="46"/>
      <c r="Q971" s="46"/>
      <c r="R971" s="49"/>
      <c r="S971" s="49"/>
      <c r="T971" s="46"/>
      <c r="U971" s="46"/>
      <c r="V971" s="37"/>
      <c r="W971" s="37"/>
      <c r="X971" s="37"/>
      <c r="Y971" s="37"/>
      <c r="Z971" s="37"/>
    </row>
    <row r="972">
      <c r="A972" s="46"/>
      <c r="B972" s="48"/>
      <c r="C972" s="46"/>
      <c r="D972" s="49"/>
      <c r="E972" s="49"/>
      <c r="F972" s="49"/>
      <c r="G972" s="46"/>
      <c r="H972" s="46"/>
      <c r="I972" s="49"/>
      <c r="J972" s="49"/>
      <c r="K972" s="49"/>
      <c r="L972" s="51"/>
      <c r="M972" s="46"/>
      <c r="N972" s="49"/>
      <c r="O972" s="46"/>
      <c r="P972" s="46"/>
      <c r="Q972" s="46"/>
      <c r="R972" s="49"/>
      <c r="S972" s="49"/>
      <c r="T972" s="46"/>
      <c r="U972" s="46"/>
      <c r="V972" s="37"/>
      <c r="W972" s="37"/>
      <c r="X972" s="37"/>
      <c r="Y972" s="37"/>
      <c r="Z972" s="37"/>
    </row>
    <row r="973">
      <c r="A973" s="46"/>
      <c r="B973" s="48"/>
      <c r="C973" s="46"/>
      <c r="D973" s="49"/>
      <c r="E973" s="49"/>
      <c r="F973" s="49"/>
      <c r="G973" s="46"/>
      <c r="H973" s="46"/>
      <c r="I973" s="49"/>
      <c r="J973" s="49"/>
      <c r="K973" s="49"/>
      <c r="L973" s="51"/>
      <c r="M973" s="46"/>
      <c r="N973" s="49"/>
      <c r="O973" s="46"/>
      <c r="P973" s="46"/>
      <c r="Q973" s="46"/>
      <c r="R973" s="49"/>
      <c r="S973" s="49"/>
      <c r="T973" s="46"/>
      <c r="U973" s="46"/>
      <c r="V973" s="37"/>
      <c r="W973" s="37"/>
      <c r="X973" s="37"/>
      <c r="Y973" s="37"/>
      <c r="Z973" s="37"/>
    </row>
    <row r="974">
      <c r="A974" s="46"/>
      <c r="B974" s="48"/>
      <c r="C974" s="46"/>
      <c r="D974" s="49"/>
      <c r="E974" s="49"/>
      <c r="F974" s="49"/>
      <c r="G974" s="46"/>
      <c r="H974" s="46"/>
      <c r="I974" s="49"/>
      <c r="J974" s="49"/>
      <c r="K974" s="49"/>
      <c r="L974" s="51"/>
      <c r="M974" s="46"/>
      <c r="N974" s="49"/>
      <c r="O974" s="46"/>
      <c r="P974" s="46"/>
      <c r="Q974" s="46"/>
      <c r="R974" s="49"/>
      <c r="S974" s="49"/>
      <c r="T974" s="46"/>
      <c r="U974" s="46"/>
      <c r="V974" s="37"/>
      <c r="W974" s="37"/>
      <c r="X974" s="37"/>
      <c r="Y974" s="37"/>
      <c r="Z974" s="37"/>
    </row>
    <row r="975">
      <c r="A975" s="46"/>
      <c r="B975" s="48"/>
      <c r="C975" s="46"/>
      <c r="D975" s="49"/>
      <c r="E975" s="49"/>
      <c r="F975" s="49"/>
      <c r="G975" s="46"/>
      <c r="H975" s="46"/>
      <c r="I975" s="49"/>
      <c r="J975" s="49"/>
      <c r="K975" s="49"/>
      <c r="L975" s="51"/>
      <c r="M975" s="46"/>
      <c r="N975" s="49"/>
      <c r="O975" s="46"/>
      <c r="P975" s="46"/>
      <c r="Q975" s="46"/>
      <c r="R975" s="49"/>
      <c r="S975" s="49"/>
      <c r="T975" s="46"/>
      <c r="U975" s="46"/>
      <c r="V975" s="37"/>
      <c r="W975" s="37"/>
      <c r="X975" s="37"/>
      <c r="Y975" s="37"/>
      <c r="Z975" s="37"/>
    </row>
    <row r="976">
      <c r="A976" s="46"/>
      <c r="B976" s="48"/>
      <c r="C976" s="46"/>
      <c r="D976" s="49"/>
      <c r="E976" s="49"/>
      <c r="F976" s="49"/>
      <c r="G976" s="46"/>
      <c r="H976" s="46"/>
      <c r="I976" s="49"/>
      <c r="J976" s="49"/>
      <c r="K976" s="49"/>
      <c r="L976" s="51"/>
      <c r="M976" s="46"/>
      <c r="N976" s="49"/>
      <c r="O976" s="46"/>
      <c r="P976" s="46"/>
      <c r="Q976" s="46"/>
      <c r="R976" s="49"/>
      <c r="S976" s="49"/>
      <c r="T976" s="46"/>
      <c r="U976" s="46"/>
      <c r="V976" s="37"/>
      <c r="W976" s="37"/>
      <c r="X976" s="37"/>
      <c r="Y976" s="37"/>
      <c r="Z976" s="37"/>
    </row>
    <row r="977">
      <c r="A977" s="46"/>
      <c r="B977" s="48"/>
      <c r="C977" s="46"/>
      <c r="D977" s="49"/>
      <c r="E977" s="49"/>
      <c r="F977" s="49"/>
      <c r="G977" s="46"/>
      <c r="H977" s="46"/>
      <c r="I977" s="49"/>
      <c r="J977" s="49"/>
      <c r="K977" s="49"/>
      <c r="L977" s="51"/>
      <c r="M977" s="46"/>
      <c r="N977" s="49"/>
      <c r="O977" s="46"/>
      <c r="P977" s="46"/>
      <c r="Q977" s="46"/>
      <c r="R977" s="49"/>
      <c r="S977" s="49"/>
      <c r="T977" s="46"/>
      <c r="U977" s="46"/>
      <c r="V977" s="37"/>
      <c r="W977" s="37"/>
      <c r="X977" s="37"/>
      <c r="Y977" s="37"/>
      <c r="Z977" s="37"/>
    </row>
    <row r="978">
      <c r="A978" s="46"/>
      <c r="B978" s="48"/>
      <c r="C978" s="46"/>
      <c r="D978" s="49"/>
      <c r="E978" s="49"/>
      <c r="F978" s="49"/>
      <c r="G978" s="46"/>
      <c r="H978" s="46"/>
      <c r="I978" s="49"/>
      <c r="J978" s="49"/>
      <c r="K978" s="49"/>
      <c r="L978" s="51"/>
      <c r="M978" s="46"/>
      <c r="N978" s="49"/>
      <c r="O978" s="46"/>
      <c r="P978" s="46"/>
      <c r="Q978" s="46"/>
      <c r="R978" s="49"/>
      <c r="S978" s="49"/>
      <c r="T978" s="46"/>
      <c r="U978" s="46"/>
      <c r="V978" s="37"/>
      <c r="W978" s="37"/>
      <c r="X978" s="37"/>
      <c r="Y978" s="37"/>
      <c r="Z978" s="37"/>
    </row>
    <row r="979">
      <c r="A979" s="46"/>
      <c r="B979" s="48"/>
      <c r="C979" s="46"/>
      <c r="D979" s="49"/>
      <c r="E979" s="49"/>
      <c r="F979" s="49"/>
      <c r="G979" s="46"/>
      <c r="H979" s="46"/>
      <c r="I979" s="49"/>
      <c r="J979" s="49"/>
      <c r="K979" s="49"/>
      <c r="L979" s="51"/>
      <c r="M979" s="46"/>
      <c r="N979" s="49"/>
      <c r="O979" s="46"/>
      <c r="P979" s="46"/>
      <c r="Q979" s="46"/>
      <c r="R979" s="49"/>
      <c r="S979" s="49"/>
      <c r="T979" s="46"/>
      <c r="U979" s="46"/>
      <c r="V979" s="37"/>
      <c r="W979" s="37"/>
      <c r="X979" s="37"/>
      <c r="Y979" s="37"/>
      <c r="Z979" s="37"/>
    </row>
    <row r="980">
      <c r="A980" s="46"/>
      <c r="B980" s="48"/>
      <c r="C980" s="46"/>
      <c r="D980" s="49"/>
      <c r="E980" s="49"/>
      <c r="F980" s="49"/>
      <c r="G980" s="46"/>
      <c r="H980" s="46"/>
      <c r="I980" s="49"/>
      <c r="J980" s="49"/>
      <c r="K980" s="49"/>
      <c r="L980" s="51"/>
      <c r="M980" s="46"/>
      <c r="N980" s="49"/>
      <c r="O980" s="46"/>
      <c r="P980" s="46"/>
      <c r="Q980" s="46"/>
      <c r="R980" s="49"/>
      <c r="S980" s="49"/>
      <c r="T980" s="46"/>
      <c r="U980" s="46"/>
      <c r="V980" s="37"/>
      <c r="W980" s="37"/>
      <c r="X980" s="37"/>
      <c r="Y980" s="37"/>
      <c r="Z980" s="37"/>
    </row>
    <row r="981">
      <c r="A981" s="46"/>
      <c r="B981" s="48"/>
      <c r="C981" s="46"/>
      <c r="D981" s="49"/>
      <c r="E981" s="49"/>
      <c r="F981" s="49"/>
      <c r="G981" s="46"/>
      <c r="H981" s="46"/>
      <c r="I981" s="49"/>
      <c r="J981" s="49"/>
      <c r="K981" s="49"/>
      <c r="L981" s="51"/>
      <c r="M981" s="46"/>
      <c r="N981" s="49"/>
      <c r="O981" s="46"/>
      <c r="P981" s="46"/>
      <c r="Q981" s="46"/>
      <c r="R981" s="49"/>
      <c r="S981" s="49"/>
      <c r="T981" s="46"/>
      <c r="U981" s="46"/>
      <c r="V981" s="37"/>
      <c r="W981" s="37"/>
      <c r="X981" s="37"/>
      <c r="Y981" s="37"/>
      <c r="Z981" s="37"/>
    </row>
    <row r="982">
      <c r="A982" s="46"/>
      <c r="B982" s="48"/>
      <c r="C982" s="46"/>
      <c r="D982" s="49"/>
      <c r="E982" s="49"/>
      <c r="F982" s="49"/>
      <c r="G982" s="46"/>
      <c r="H982" s="46"/>
      <c r="I982" s="49"/>
      <c r="J982" s="49"/>
      <c r="K982" s="49"/>
      <c r="L982" s="51"/>
      <c r="M982" s="46"/>
      <c r="N982" s="49"/>
      <c r="O982" s="46"/>
      <c r="P982" s="46"/>
      <c r="Q982" s="46"/>
      <c r="R982" s="49"/>
      <c r="S982" s="49"/>
      <c r="T982" s="46"/>
      <c r="U982" s="46"/>
      <c r="V982" s="37"/>
      <c r="W982" s="37"/>
      <c r="X982" s="37"/>
      <c r="Y982" s="37"/>
      <c r="Z982" s="37"/>
    </row>
    <row r="983">
      <c r="A983" s="46"/>
      <c r="B983" s="48"/>
      <c r="C983" s="46"/>
      <c r="D983" s="49"/>
      <c r="E983" s="49"/>
      <c r="F983" s="49"/>
      <c r="G983" s="46"/>
      <c r="H983" s="46"/>
      <c r="I983" s="49"/>
      <c r="J983" s="49"/>
      <c r="K983" s="49"/>
      <c r="L983" s="51"/>
      <c r="M983" s="46"/>
      <c r="N983" s="49"/>
      <c r="O983" s="46"/>
      <c r="P983" s="46"/>
      <c r="Q983" s="46"/>
      <c r="R983" s="49"/>
      <c r="S983" s="49"/>
      <c r="T983" s="46"/>
      <c r="U983" s="46"/>
      <c r="V983" s="37"/>
      <c r="W983" s="37"/>
      <c r="X983" s="37"/>
      <c r="Y983" s="37"/>
      <c r="Z983" s="37"/>
    </row>
    <row r="984">
      <c r="A984" s="46"/>
      <c r="B984" s="48"/>
      <c r="C984" s="46"/>
      <c r="D984" s="49"/>
      <c r="E984" s="49"/>
      <c r="F984" s="49"/>
      <c r="G984" s="46"/>
      <c r="H984" s="46"/>
      <c r="I984" s="49"/>
      <c r="J984" s="49"/>
      <c r="K984" s="49"/>
      <c r="L984" s="51"/>
      <c r="M984" s="46"/>
      <c r="N984" s="49"/>
      <c r="O984" s="46"/>
      <c r="P984" s="46"/>
      <c r="Q984" s="46"/>
      <c r="R984" s="49"/>
      <c r="S984" s="49"/>
      <c r="T984" s="46"/>
      <c r="U984" s="46"/>
      <c r="V984" s="37"/>
      <c r="W984" s="37"/>
      <c r="X984" s="37"/>
      <c r="Y984" s="37"/>
      <c r="Z984" s="37"/>
    </row>
    <row r="985">
      <c r="A985" s="46"/>
      <c r="B985" s="48"/>
      <c r="C985" s="46"/>
      <c r="D985" s="49"/>
      <c r="E985" s="49"/>
      <c r="F985" s="49"/>
      <c r="G985" s="46"/>
      <c r="H985" s="46"/>
      <c r="I985" s="49"/>
      <c r="J985" s="49"/>
      <c r="K985" s="49"/>
      <c r="L985" s="51"/>
      <c r="M985" s="46"/>
      <c r="N985" s="49"/>
      <c r="O985" s="46"/>
      <c r="P985" s="46"/>
      <c r="Q985" s="46"/>
      <c r="R985" s="49"/>
      <c r="S985" s="49"/>
      <c r="T985" s="46"/>
      <c r="U985" s="46"/>
      <c r="V985" s="37"/>
      <c r="W985" s="37"/>
      <c r="X985" s="37"/>
      <c r="Y985" s="37"/>
      <c r="Z985" s="37"/>
    </row>
    <row r="986">
      <c r="A986" s="46"/>
      <c r="B986" s="48"/>
      <c r="C986" s="46"/>
      <c r="D986" s="49"/>
      <c r="E986" s="49"/>
      <c r="F986" s="49"/>
      <c r="G986" s="46"/>
      <c r="H986" s="46"/>
      <c r="I986" s="49"/>
      <c r="J986" s="49"/>
      <c r="K986" s="49"/>
      <c r="L986" s="51"/>
      <c r="M986" s="46"/>
      <c r="N986" s="49"/>
      <c r="O986" s="46"/>
      <c r="P986" s="46"/>
      <c r="Q986" s="46"/>
      <c r="R986" s="49"/>
      <c r="S986" s="49"/>
      <c r="T986" s="46"/>
      <c r="U986" s="46"/>
      <c r="V986" s="37"/>
      <c r="W986" s="37"/>
      <c r="X986" s="37"/>
      <c r="Y986" s="37"/>
      <c r="Z986" s="37"/>
    </row>
    <row r="987">
      <c r="A987" s="46"/>
      <c r="B987" s="48"/>
      <c r="C987" s="46"/>
      <c r="D987" s="49"/>
      <c r="E987" s="49"/>
      <c r="F987" s="49"/>
      <c r="G987" s="46"/>
      <c r="H987" s="46"/>
      <c r="I987" s="49"/>
      <c r="J987" s="49"/>
      <c r="K987" s="49"/>
      <c r="L987" s="51"/>
      <c r="M987" s="46"/>
      <c r="N987" s="49"/>
      <c r="O987" s="46"/>
      <c r="P987" s="46"/>
      <c r="Q987" s="46"/>
      <c r="R987" s="49"/>
      <c r="S987" s="49"/>
      <c r="T987" s="46"/>
      <c r="U987" s="46"/>
      <c r="V987" s="37"/>
      <c r="W987" s="37"/>
      <c r="X987" s="37"/>
      <c r="Y987" s="37"/>
      <c r="Z987" s="37"/>
    </row>
    <row r="988">
      <c r="A988" s="46"/>
      <c r="B988" s="48"/>
      <c r="C988" s="46"/>
      <c r="D988" s="49"/>
      <c r="E988" s="49"/>
      <c r="F988" s="49"/>
      <c r="G988" s="46"/>
      <c r="H988" s="46"/>
      <c r="I988" s="49"/>
      <c r="J988" s="49"/>
      <c r="K988" s="49"/>
      <c r="L988" s="51"/>
      <c r="M988" s="46"/>
      <c r="N988" s="49"/>
      <c r="O988" s="46"/>
      <c r="P988" s="46"/>
      <c r="Q988" s="46"/>
      <c r="R988" s="49"/>
      <c r="S988" s="49"/>
      <c r="T988" s="46"/>
      <c r="U988" s="46"/>
      <c r="V988" s="37"/>
      <c r="W988" s="37"/>
      <c r="X988" s="37"/>
      <c r="Y988" s="37"/>
      <c r="Z988" s="37"/>
    </row>
    <row r="989">
      <c r="A989" s="46"/>
      <c r="B989" s="48"/>
      <c r="C989" s="46"/>
      <c r="D989" s="49"/>
      <c r="E989" s="49"/>
      <c r="F989" s="49"/>
      <c r="G989" s="46"/>
      <c r="H989" s="46"/>
      <c r="I989" s="49"/>
      <c r="J989" s="49"/>
      <c r="K989" s="49"/>
      <c r="L989" s="51"/>
      <c r="M989" s="46"/>
      <c r="N989" s="49"/>
      <c r="O989" s="46"/>
      <c r="P989" s="46"/>
      <c r="Q989" s="46"/>
      <c r="R989" s="49"/>
      <c r="S989" s="49"/>
      <c r="T989" s="46"/>
      <c r="U989" s="46"/>
      <c r="V989" s="37"/>
      <c r="W989" s="37"/>
      <c r="X989" s="37"/>
      <c r="Y989" s="37"/>
      <c r="Z989" s="37"/>
    </row>
    <row r="990">
      <c r="A990" s="46"/>
      <c r="B990" s="48"/>
      <c r="C990" s="46"/>
      <c r="D990" s="49"/>
      <c r="E990" s="49"/>
      <c r="F990" s="49"/>
      <c r="G990" s="46"/>
      <c r="H990" s="46"/>
      <c r="I990" s="49"/>
      <c r="J990" s="49"/>
      <c r="K990" s="49"/>
      <c r="L990" s="51"/>
      <c r="M990" s="46"/>
      <c r="N990" s="49"/>
      <c r="O990" s="46"/>
      <c r="P990" s="46"/>
      <c r="Q990" s="46"/>
      <c r="R990" s="49"/>
      <c r="S990" s="49"/>
      <c r="T990" s="46"/>
      <c r="U990" s="46"/>
      <c r="V990" s="37"/>
      <c r="W990" s="37"/>
      <c r="X990" s="37"/>
      <c r="Y990" s="37"/>
      <c r="Z990" s="37"/>
    </row>
    <row r="991">
      <c r="A991" s="46"/>
      <c r="B991" s="48"/>
      <c r="C991" s="46"/>
      <c r="D991" s="49"/>
      <c r="E991" s="49"/>
      <c r="F991" s="49"/>
      <c r="G991" s="46"/>
      <c r="H991" s="46"/>
      <c r="I991" s="49"/>
      <c r="J991" s="49"/>
      <c r="K991" s="49"/>
      <c r="L991" s="51"/>
      <c r="M991" s="46"/>
      <c r="N991" s="49"/>
      <c r="O991" s="46"/>
      <c r="P991" s="46"/>
      <c r="Q991" s="46"/>
      <c r="R991" s="49"/>
      <c r="S991" s="49"/>
      <c r="T991" s="46"/>
      <c r="U991" s="46"/>
      <c r="V991" s="37"/>
      <c r="W991" s="37"/>
      <c r="X991" s="37"/>
      <c r="Y991" s="37"/>
      <c r="Z991" s="37"/>
    </row>
    <row r="992">
      <c r="A992" s="46"/>
      <c r="B992" s="48"/>
      <c r="C992" s="46"/>
      <c r="D992" s="49"/>
      <c r="E992" s="49"/>
      <c r="F992" s="49"/>
      <c r="G992" s="46"/>
      <c r="H992" s="46"/>
      <c r="I992" s="49"/>
      <c r="J992" s="49"/>
      <c r="K992" s="49"/>
      <c r="L992" s="51"/>
      <c r="M992" s="46"/>
      <c r="N992" s="49"/>
      <c r="O992" s="46"/>
      <c r="P992" s="46"/>
      <c r="Q992" s="46"/>
      <c r="R992" s="49"/>
      <c r="S992" s="49"/>
      <c r="T992" s="46"/>
      <c r="U992" s="46"/>
      <c r="V992" s="37"/>
      <c r="W992" s="37"/>
      <c r="X992" s="37"/>
      <c r="Y992" s="37"/>
      <c r="Z992" s="37"/>
    </row>
    <row r="993">
      <c r="A993" s="46"/>
      <c r="B993" s="48"/>
      <c r="C993" s="46"/>
      <c r="D993" s="49"/>
      <c r="E993" s="49"/>
      <c r="F993" s="49"/>
      <c r="G993" s="46"/>
      <c r="H993" s="46"/>
      <c r="I993" s="49"/>
      <c r="J993" s="49"/>
      <c r="K993" s="49"/>
      <c r="L993" s="51"/>
      <c r="M993" s="46"/>
      <c r="N993" s="49"/>
      <c r="O993" s="46"/>
      <c r="P993" s="46"/>
      <c r="Q993" s="46"/>
      <c r="R993" s="49"/>
      <c r="S993" s="49"/>
      <c r="T993" s="46"/>
      <c r="U993" s="46"/>
      <c r="V993" s="37"/>
      <c r="W993" s="37"/>
      <c r="X993" s="37"/>
      <c r="Y993" s="37"/>
      <c r="Z993" s="37"/>
    </row>
    <row r="994">
      <c r="A994" s="46"/>
      <c r="B994" s="48"/>
      <c r="C994" s="46"/>
      <c r="D994" s="49"/>
      <c r="E994" s="49"/>
      <c r="F994" s="49"/>
      <c r="G994" s="46"/>
      <c r="H994" s="46"/>
      <c r="I994" s="49"/>
      <c r="J994" s="49"/>
      <c r="K994" s="49"/>
      <c r="L994" s="51"/>
      <c r="M994" s="46"/>
      <c r="N994" s="49"/>
      <c r="O994" s="46"/>
      <c r="P994" s="46"/>
      <c r="Q994" s="46"/>
      <c r="R994" s="49"/>
      <c r="S994" s="49"/>
      <c r="T994" s="46"/>
      <c r="U994" s="46"/>
      <c r="V994" s="37"/>
      <c r="W994" s="37"/>
      <c r="X994" s="37"/>
      <c r="Y994" s="37"/>
      <c r="Z994" s="37"/>
    </row>
    <row r="995">
      <c r="A995" s="46"/>
      <c r="B995" s="48"/>
      <c r="C995" s="46"/>
      <c r="D995" s="49"/>
      <c r="E995" s="49"/>
      <c r="F995" s="49"/>
      <c r="G995" s="46"/>
      <c r="H995" s="46"/>
      <c r="I995" s="49"/>
      <c r="J995" s="49"/>
      <c r="K995" s="49"/>
      <c r="L995" s="51"/>
      <c r="M995" s="46"/>
      <c r="N995" s="49"/>
      <c r="O995" s="46"/>
      <c r="P995" s="46"/>
      <c r="Q995" s="46"/>
      <c r="R995" s="49"/>
      <c r="S995" s="49"/>
      <c r="T995" s="46"/>
      <c r="U995" s="46"/>
      <c r="V995" s="37"/>
      <c r="W995" s="37"/>
      <c r="X995" s="37"/>
      <c r="Y995" s="37"/>
      <c r="Z995" s="37"/>
    </row>
    <row r="996">
      <c r="A996" s="46"/>
      <c r="B996" s="48"/>
      <c r="C996" s="46"/>
      <c r="D996" s="49"/>
      <c r="E996" s="49"/>
      <c r="F996" s="49"/>
      <c r="G996" s="46"/>
      <c r="H996" s="46"/>
      <c r="I996" s="49"/>
      <c r="J996" s="49"/>
      <c r="K996" s="49"/>
      <c r="L996" s="51"/>
      <c r="M996" s="46"/>
      <c r="N996" s="49"/>
      <c r="O996" s="46"/>
      <c r="P996" s="46"/>
      <c r="Q996" s="46"/>
      <c r="R996" s="49"/>
      <c r="S996" s="49"/>
      <c r="T996" s="46"/>
      <c r="U996" s="46"/>
      <c r="V996" s="37"/>
      <c r="W996" s="37"/>
      <c r="X996" s="37"/>
      <c r="Y996" s="37"/>
      <c r="Z996" s="37"/>
    </row>
    <row r="997">
      <c r="A997" s="46"/>
      <c r="B997" s="48"/>
      <c r="C997" s="46"/>
      <c r="D997" s="49"/>
      <c r="E997" s="49"/>
      <c r="F997" s="49"/>
      <c r="G997" s="46"/>
      <c r="H997" s="46"/>
      <c r="I997" s="49"/>
      <c r="J997" s="49"/>
      <c r="K997" s="49"/>
      <c r="L997" s="51"/>
      <c r="M997" s="46"/>
      <c r="N997" s="49"/>
      <c r="O997" s="46"/>
      <c r="P997" s="46"/>
      <c r="Q997" s="46"/>
      <c r="R997" s="49"/>
      <c r="S997" s="49"/>
      <c r="T997" s="46"/>
      <c r="U997" s="46"/>
      <c r="V997" s="37"/>
      <c r="W997" s="37"/>
      <c r="X997" s="37"/>
      <c r="Y997" s="37"/>
      <c r="Z997" s="37"/>
    </row>
    <row r="998">
      <c r="A998" s="46"/>
      <c r="B998" s="48"/>
      <c r="C998" s="46"/>
      <c r="D998" s="49"/>
      <c r="E998" s="49"/>
      <c r="F998" s="49"/>
      <c r="G998" s="46"/>
      <c r="H998" s="46"/>
      <c r="I998" s="49"/>
      <c r="J998" s="49"/>
      <c r="K998" s="49"/>
      <c r="L998" s="51"/>
      <c r="M998" s="46"/>
      <c r="N998" s="49"/>
      <c r="O998" s="46"/>
      <c r="P998" s="46"/>
      <c r="Q998" s="46"/>
      <c r="R998" s="49"/>
      <c r="S998" s="49"/>
      <c r="T998" s="46"/>
      <c r="U998" s="46"/>
      <c r="V998" s="37"/>
      <c r="W998" s="37"/>
      <c r="X998" s="37"/>
      <c r="Y998" s="37"/>
      <c r="Z998" s="37"/>
    </row>
    <row r="999">
      <c r="A999" s="46"/>
      <c r="B999" s="48"/>
      <c r="C999" s="46"/>
      <c r="D999" s="49"/>
      <c r="E999" s="49"/>
      <c r="F999" s="49"/>
      <c r="G999" s="46"/>
      <c r="H999" s="46"/>
      <c r="I999" s="49"/>
      <c r="J999" s="49"/>
      <c r="K999" s="49"/>
      <c r="L999" s="51"/>
      <c r="M999" s="46"/>
      <c r="N999" s="49"/>
      <c r="O999" s="46"/>
      <c r="P999" s="46"/>
      <c r="Q999" s="46"/>
      <c r="R999" s="49"/>
      <c r="S999" s="49"/>
      <c r="T999" s="46"/>
      <c r="U999" s="46"/>
      <c r="V999" s="37"/>
      <c r="W999" s="37"/>
      <c r="X999" s="37"/>
      <c r="Y999" s="37"/>
      <c r="Z999" s="37"/>
    </row>
    <row r="1000">
      <c r="A1000" s="46"/>
      <c r="B1000" s="48"/>
      <c r="C1000" s="46"/>
      <c r="D1000" s="49"/>
      <c r="E1000" s="49"/>
      <c r="F1000" s="49"/>
      <c r="G1000" s="46"/>
      <c r="H1000" s="46"/>
      <c r="I1000" s="49"/>
      <c r="J1000" s="49"/>
      <c r="K1000" s="49"/>
      <c r="L1000" s="51"/>
      <c r="M1000" s="46"/>
      <c r="N1000" s="49"/>
      <c r="O1000" s="46"/>
      <c r="P1000" s="46"/>
      <c r="Q1000" s="46"/>
      <c r="R1000" s="49"/>
      <c r="S1000" s="49"/>
      <c r="T1000" s="46"/>
      <c r="U1000" s="46"/>
      <c r="V1000" s="37"/>
      <c r="W1000" s="37"/>
      <c r="X1000" s="37"/>
      <c r="Y1000" s="37"/>
      <c r="Z1000" s="37"/>
    </row>
  </sheetData>
  <dataValidations>
    <dataValidation type="list" allowBlank="1" sqref="P2:P8">
      <formula1>Enumerations!$I$2:$I$11</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563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8.88"/>
    <col customWidth="1" min="2" max="2" width="15.75"/>
    <col customWidth="1" min="3" max="3" width="22.0"/>
    <col customWidth="1" min="4" max="8" width="12.63"/>
    <col customWidth="1" min="9" max="9" width="40.75"/>
    <col customWidth="1" min="10" max="10" width="18.88"/>
    <col customWidth="1" min="11" max="11" width="31.38"/>
    <col customWidth="1" min="12" max="12" width="12.63"/>
    <col customWidth="1" min="13" max="14" width="15.75"/>
    <col customWidth="1" min="15" max="18" width="12.63"/>
    <col customWidth="1" min="19" max="19" width="15.75"/>
    <col customWidth="1" min="20" max="20" width="18.88"/>
    <col customWidth="1" min="21" max="21" width="15.75"/>
    <col customWidth="1" min="22" max="23" width="12.63"/>
    <col customWidth="1" min="24" max="24" width="34.5"/>
    <col customWidth="1" min="25" max="25" width="9.5"/>
    <col customWidth="1" min="26" max="27" width="6.38"/>
    <col customWidth="1" min="28" max="28" width="9.5"/>
    <col customWidth="1" min="29" max="29" width="15.75"/>
    <col customWidth="1" min="30" max="30" width="18.88"/>
    <col customWidth="1" min="31" max="31" width="15.75"/>
    <col customWidth="1" min="32" max="32" width="12.63"/>
    <col customWidth="1" min="33" max="34" width="22.0"/>
    <col customWidth="1" min="35" max="35" width="12.63"/>
    <col customWidth="1" min="36" max="36" width="15.75"/>
    <col customWidth="1" min="37" max="37" width="6.38"/>
    <col customWidth="1" min="38" max="38" width="40.75"/>
    <col customWidth="1" min="39" max="39" width="12.63"/>
    <col customWidth="1" min="40" max="41" width="15.75"/>
  </cols>
  <sheetData>
    <row r="1" ht="27.0" customHeight="1">
      <c r="A1" s="9" t="s">
        <v>2</v>
      </c>
      <c r="B1" s="11" t="s">
        <v>0</v>
      </c>
      <c r="C1" s="12" t="s">
        <v>44</v>
      </c>
      <c r="D1" s="12" t="s">
        <v>45</v>
      </c>
      <c r="E1" s="12" t="s">
        <v>46</v>
      </c>
      <c r="F1" s="12" t="s">
        <v>47</v>
      </c>
      <c r="G1" s="12" t="s">
        <v>48</v>
      </c>
      <c r="H1" s="12" t="s">
        <v>49</v>
      </c>
      <c r="I1" s="12" t="s">
        <v>50</v>
      </c>
      <c r="J1" s="12" t="s">
        <v>51</v>
      </c>
      <c r="K1" s="12" t="s">
        <v>52</v>
      </c>
      <c r="L1" s="12" t="s">
        <v>53</v>
      </c>
      <c r="M1" s="12" t="s">
        <v>54</v>
      </c>
      <c r="N1" s="12" t="s">
        <v>55</v>
      </c>
      <c r="O1" s="12" t="s">
        <v>11</v>
      </c>
      <c r="P1" s="12" t="s">
        <v>12</v>
      </c>
      <c r="Q1" s="12" t="s">
        <v>57</v>
      </c>
      <c r="R1" s="12" t="s">
        <v>58</v>
      </c>
      <c r="S1" s="12" t="s">
        <v>59</v>
      </c>
      <c r="T1" s="12" t="s">
        <v>60</v>
      </c>
      <c r="U1" s="12" t="s">
        <v>62</v>
      </c>
      <c r="V1" s="12" t="s">
        <v>35</v>
      </c>
      <c r="W1" s="12" t="s">
        <v>37</v>
      </c>
      <c r="X1" s="20" t="s">
        <v>38</v>
      </c>
      <c r="Y1" s="22"/>
      <c r="Z1" s="23"/>
      <c r="AA1" s="23"/>
      <c r="AB1" s="23"/>
      <c r="AC1" s="23"/>
      <c r="AD1" s="23"/>
      <c r="AE1" s="23"/>
      <c r="AF1" s="23"/>
      <c r="AG1" s="23"/>
      <c r="AH1" s="23"/>
      <c r="AI1" s="23"/>
      <c r="AJ1" s="23"/>
      <c r="AK1" s="23"/>
      <c r="AL1" s="23"/>
      <c r="AM1" s="23"/>
      <c r="AN1" s="23"/>
      <c r="AO1" s="23"/>
    </row>
    <row r="2">
      <c r="A2" s="26" t="s">
        <v>71</v>
      </c>
      <c r="B2" s="28" t="s">
        <v>43</v>
      </c>
      <c r="C2" s="29" t="s">
        <v>73</v>
      </c>
      <c r="D2" s="29">
        <v>1.1</v>
      </c>
      <c r="E2" s="29" t="s">
        <v>74</v>
      </c>
      <c r="F2" s="29" t="s">
        <v>75</v>
      </c>
      <c r="G2" s="29" t="s">
        <v>76</v>
      </c>
      <c r="H2" s="29">
        <v>1.0</v>
      </c>
      <c r="I2" s="29" t="s">
        <v>77</v>
      </c>
      <c r="J2" s="29" t="s">
        <v>78</v>
      </c>
      <c r="K2" s="29" t="s">
        <v>79</v>
      </c>
      <c r="L2" s="31" t="s">
        <v>80</v>
      </c>
      <c r="M2" s="29" t="s">
        <v>81</v>
      </c>
      <c r="N2" s="29" t="s">
        <v>82</v>
      </c>
      <c r="O2" s="33">
        <v>46255.0</v>
      </c>
      <c r="P2" s="33">
        <v>46268.0</v>
      </c>
      <c r="Q2" s="35">
        <v>14.0</v>
      </c>
      <c r="R2" s="35" t="s">
        <v>84</v>
      </c>
      <c r="S2" s="35">
        <f>COUNTIF('Production Tasks'!$C$2:$C$25, A2)</f>
        <v>2</v>
      </c>
      <c r="T2" s="35">
        <f>COUNTIFS('Production Tasks'!$C$2:$C$25, A2, 'Production Tasks'!$V$2:$V$25, "Complete")</f>
        <v>2</v>
      </c>
      <c r="U2" s="50">
        <f t="shared" ref="U2:U22" si="1">IF(S2&gt;0, T2/S2, IF(V2="Complete", 1, 0))</f>
        <v>1</v>
      </c>
      <c r="V2" s="29" t="s">
        <v>101</v>
      </c>
      <c r="W2" s="29" t="b">
        <v>0</v>
      </c>
      <c r="X2" s="52" t="s">
        <v>104</v>
      </c>
      <c r="Y2" s="53"/>
      <c r="Z2" s="55"/>
      <c r="AA2" s="55"/>
      <c r="AB2" s="55"/>
      <c r="AC2" s="56"/>
      <c r="AD2" s="55"/>
      <c r="AE2" s="56"/>
      <c r="AF2" s="56"/>
      <c r="AG2" s="58"/>
      <c r="AH2" s="56"/>
      <c r="AI2" s="56"/>
      <c r="AJ2" s="56"/>
      <c r="AK2" s="55"/>
      <c r="AL2" s="56"/>
      <c r="AM2" s="56"/>
      <c r="AN2" s="60"/>
      <c r="AO2" s="60"/>
    </row>
    <row r="3">
      <c r="A3" s="26" t="s">
        <v>116</v>
      </c>
      <c r="B3" s="28" t="s">
        <v>43</v>
      </c>
      <c r="C3" s="29" t="s">
        <v>73</v>
      </c>
      <c r="D3" s="29">
        <v>1.2</v>
      </c>
      <c r="E3" s="29" t="s">
        <v>74</v>
      </c>
      <c r="F3" s="29" t="s">
        <v>75</v>
      </c>
      <c r="G3" s="29" t="s">
        <v>76</v>
      </c>
      <c r="H3" s="29">
        <v>1.0</v>
      </c>
      <c r="I3" s="29" t="s">
        <v>126</v>
      </c>
      <c r="J3" s="29" t="s">
        <v>78</v>
      </c>
      <c r="K3" s="29" t="s">
        <v>127</v>
      </c>
      <c r="L3" s="31"/>
      <c r="M3" s="29" t="s">
        <v>128</v>
      </c>
      <c r="N3" s="29" t="s">
        <v>129</v>
      </c>
      <c r="O3" s="33">
        <v>46255.0</v>
      </c>
      <c r="P3" s="33">
        <v>46268.0</v>
      </c>
      <c r="Q3" s="35">
        <v>14.0</v>
      </c>
      <c r="R3" s="35" t="s">
        <v>84</v>
      </c>
      <c r="S3" s="35">
        <f>COUNTIF('Production Tasks'!$C$2:$C$25, A3)</f>
        <v>1</v>
      </c>
      <c r="T3" s="35">
        <f>COUNTIFS('Production Tasks'!$C$2:$C$25, A3, 'Production Tasks'!$V$2:$V$25, "Complete")</f>
        <v>1</v>
      </c>
      <c r="U3" s="50">
        <f t="shared" si="1"/>
        <v>1</v>
      </c>
      <c r="V3" s="29" t="s">
        <v>101</v>
      </c>
      <c r="W3" s="29" t="b">
        <v>0</v>
      </c>
      <c r="X3" s="52" t="s">
        <v>145</v>
      </c>
      <c r="Y3" s="53"/>
      <c r="Z3" s="55"/>
      <c r="AA3" s="55"/>
      <c r="AB3" s="55"/>
      <c r="AC3" s="56"/>
      <c r="AD3" s="55"/>
      <c r="AE3" s="56"/>
      <c r="AF3" s="56"/>
      <c r="AG3" s="58"/>
      <c r="AH3" s="56"/>
      <c r="AI3" s="56"/>
      <c r="AJ3" s="56"/>
      <c r="AK3" s="55"/>
      <c r="AL3" s="56"/>
      <c r="AM3" s="56"/>
      <c r="AN3" s="60"/>
      <c r="AO3" s="60"/>
    </row>
    <row r="4">
      <c r="A4" s="26" t="s">
        <v>146</v>
      </c>
      <c r="B4" s="28" t="s">
        <v>43</v>
      </c>
      <c r="C4" s="29" t="s">
        <v>73</v>
      </c>
      <c r="D4" s="29">
        <v>1.3</v>
      </c>
      <c r="E4" s="29" t="s">
        <v>74</v>
      </c>
      <c r="F4" s="29" t="s">
        <v>75</v>
      </c>
      <c r="G4" s="29" t="s">
        <v>76</v>
      </c>
      <c r="H4" s="29">
        <v>1.0</v>
      </c>
      <c r="I4" s="29" t="s">
        <v>147</v>
      </c>
      <c r="J4" s="29" t="s">
        <v>78</v>
      </c>
      <c r="K4" s="29" t="s">
        <v>148</v>
      </c>
      <c r="L4" s="31"/>
      <c r="M4" s="29" t="s">
        <v>149</v>
      </c>
      <c r="N4" s="29" t="s">
        <v>150</v>
      </c>
      <c r="O4" s="33">
        <v>46255.0</v>
      </c>
      <c r="P4" s="33">
        <v>46268.0</v>
      </c>
      <c r="Q4" s="35">
        <v>14.0</v>
      </c>
      <c r="R4" s="35" t="s">
        <v>84</v>
      </c>
      <c r="S4" s="35">
        <f>COUNTIF('Production Tasks'!$C$2:$C$25, A4)</f>
        <v>0</v>
      </c>
      <c r="T4" s="35">
        <f>COUNTIFS('Production Tasks'!$C$2:$C$25, A4, 'Production Tasks'!$V$2:$V$25, "Complete")</f>
        <v>0</v>
      </c>
      <c r="U4" s="50">
        <f t="shared" si="1"/>
        <v>1</v>
      </c>
      <c r="V4" s="29" t="s">
        <v>101</v>
      </c>
      <c r="W4" s="29" t="b">
        <v>0</v>
      </c>
      <c r="X4" s="52" t="s">
        <v>155</v>
      </c>
      <c r="Y4" s="53"/>
      <c r="Z4" s="55"/>
      <c r="AA4" s="55"/>
      <c r="AB4" s="55"/>
      <c r="AC4" s="56"/>
      <c r="AD4" s="55"/>
      <c r="AE4" s="56"/>
      <c r="AF4" s="56"/>
      <c r="AG4" s="58"/>
      <c r="AH4" s="56"/>
      <c r="AI4" s="56"/>
      <c r="AJ4" s="56"/>
      <c r="AK4" s="55"/>
      <c r="AL4" s="56"/>
      <c r="AM4" s="56"/>
      <c r="AN4" s="60"/>
      <c r="AO4" s="60"/>
    </row>
    <row r="5">
      <c r="A5" s="62" t="s">
        <v>73</v>
      </c>
      <c r="B5" s="63" t="s">
        <v>43</v>
      </c>
      <c r="C5" s="64"/>
      <c r="D5" s="64">
        <v>1.0</v>
      </c>
      <c r="E5" s="64" t="s">
        <v>74</v>
      </c>
      <c r="F5" s="64" t="s">
        <v>75</v>
      </c>
      <c r="G5" s="64" t="s">
        <v>76</v>
      </c>
      <c r="H5" s="64">
        <v>1.0</v>
      </c>
      <c r="I5" s="64" t="s">
        <v>156</v>
      </c>
      <c r="J5" s="64" t="s">
        <v>157</v>
      </c>
      <c r="K5" s="64" t="s">
        <v>158</v>
      </c>
      <c r="L5" s="65"/>
      <c r="M5" s="64" t="s">
        <v>81</v>
      </c>
      <c r="N5" s="64" t="s">
        <v>82</v>
      </c>
      <c r="O5" s="66">
        <v>46268.0</v>
      </c>
      <c r="P5" s="66">
        <v>46268.0</v>
      </c>
      <c r="Q5" s="68">
        <v>0.0</v>
      </c>
      <c r="R5" s="68" t="s">
        <v>84</v>
      </c>
      <c r="S5" s="68">
        <f>SUMIFS($S$2:$S$22, $C$2:$C$22, A5, $J$2:$J$22, "Summary Activity")</f>
        <v>3</v>
      </c>
      <c r="T5" s="68">
        <f>SUMIFS($T$2:$T$22, $C$2:$C$22, A5, $J$2:$J$22, "Summary Activity")</f>
        <v>3</v>
      </c>
      <c r="U5" s="70">
        <f t="shared" si="1"/>
        <v>1</v>
      </c>
      <c r="V5" s="64" t="s">
        <v>101</v>
      </c>
      <c r="W5" s="29" t="b">
        <v>0</v>
      </c>
      <c r="X5" s="52" t="s">
        <v>160</v>
      </c>
      <c r="Y5" s="53"/>
      <c r="Z5" s="55"/>
      <c r="AA5" s="55"/>
      <c r="AB5" s="55"/>
      <c r="AC5" s="56"/>
      <c r="AD5" s="55"/>
      <c r="AE5" s="56"/>
      <c r="AF5" s="56"/>
      <c r="AG5" s="58"/>
      <c r="AH5" s="56"/>
      <c r="AI5" s="56"/>
      <c r="AJ5" s="56"/>
      <c r="AK5" s="55"/>
      <c r="AL5" s="56"/>
      <c r="AM5" s="56"/>
      <c r="AN5" s="60"/>
      <c r="AO5" s="60"/>
    </row>
    <row r="6">
      <c r="A6" s="26" t="s">
        <v>162</v>
      </c>
      <c r="B6" s="28" t="s">
        <v>43</v>
      </c>
      <c r="C6" s="29" t="s">
        <v>163</v>
      </c>
      <c r="D6" s="29">
        <v>2.1</v>
      </c>
      <c r="E6" s="29" t="s">
        <v>164</v>
      </c>
      <c r="F6" s="29" t="s">
        <v>165</v>
      </c>
      <c r="G6" s="29" t="s">
        <v>76</v>
      </c>
      <c r="H6" s="29">
        <v>2.0</v>
      </c>
      <c r="I6" s="29" t="s">
        <v>166</v>
      </c>
      <c r="J6" s="29" t="s">
        <v>78</v>
      </c>
      <c r="K6" s="29" t="s">
        <v>167</v>
      </c>
      <c r="L6" s="31" t="s">
        <v>80</v>
      </c>
      <c r="M6" s="29" t="s">
        <v>168</v>
      </c>
      <c r="N6" s="29" t="s">
        <v>82</v>
      </c>
      <c r="O6" s="33">
        <v>46269.0</v>
      </c>
      <c r="P6" s="33">
        <v>46282.0</v>
      </c>
      <c r="Q6" s="35">
        <v>14.0</v>
      </c>
      <c r="R6" s="35" t="s">
        <v>84</v>
      </c>
      <c r="S6" s="35">
        <f>COUNTIF('Production Tasks'!$C$2:$C$25, A6)</f>
        <v>2</v>
      </c>
      <c r="T6" s="35">
        <f>COUNTIFS('Production Tasks'!$C$2:$C$25, A6, 'Production Tasks'!$V$2:$V$25, "Complete")</f>
        <v>2</v>
      </c>
      <c r="U6" s="50">
        <f t="shared" si="1"/>
        <v>1</v>
      </c>
      <c r="V6" s="29" t="s">
        <v>101</v>
      </c>
      <c r="W6" s="29" t="b">
        <v>0</v>
      </c>
      <c r="X6" s="52" t="s">
        <v>170</v>
      </c>
      <c r="Y6" s="53"/>
      <c r="Z6" s="55"/>
      <c r="AA6" s="55"/>
      <c r="AB6" s="55"/>
      <c r="AC6" s="56"/>
      <c r="AD6" s="55"/>
      <c r="AE6" s="56"/>
      <c r="AF6" s="56"/>
      <c r="AG6" s="58"/>
      <c r="AH6" s="56"/>
      <c r="AI6" s="56"/>
      <c r="AJ6" s="56"/>
      <c r="AK6" s="55"/>
      <c r="AL6" s="56"/>
      <c r="AM6" s="56"/>
      <c r="AN6" s="60"/>
      <c r="AO6" s="60"/>
    </row>
    <row r="7">
      <c r="A7" s="26" t="s">
        <v>171</v>
      </c>
      <c r="B7" s="28" t="s">
        <v>43</v>
      </c>
      <c r="C7" s="29" t="s">
        <v>163</v>
      </c>
      <c r="D7" s="29">
        <v>2.2</v>
      </c>
      <c r="E7" s="29" t="s">
        <v>164</v>
      </c>
      <c r="F7" s="29" t="s">
        <v>165</v>
      </c>
      <c r="G7" s="29" t="s">
        <v>76</v>
      </c>
      <c r="H7" s="29">
        <v>2.0</v>
      </c>
      <c r="I7" s="29" t="s">
        <v>172</v>
      </c>
      <c r="J7" s="29" t="s">
        <v>78</v>
      </c>
      <c r="K7" s="29" t="s">
        <v>173</v>
      </c>
      <c r="L7" s="31" t="s">
        <v>174</v>
      </c>
      <c r="M7" s="29" t="s">
        <v>175</v>
      </c>
      <c r="N7" s="29" t="s">
        <v>150</v>
      </c>
      <c r="O7" s="33">
        <v>46269.0</v>
      </c>
      <c r="P7" s="33">
        <v>46282.0</v>
      </c>
      <c r="Q7" s="35">
        <v>14.0</v>
      </c>
      <c r="R7" s="35" t="s">
        <v>84</v>
      </c>
      <c r="S7" s="35">
        <f>COUNTIF('Production Tasks'!$C$2:$C$25, A7)</f>
        <v>1</v>
      </c>
      <c r="T7" s="35">
        <f>COUNTIFS('Production Tasks'!$C$2:$C$25, A7, 'Production Tasks'!$V$2:$V$25, "Complete")</f>
        <v>1</v>
      </c>
      <c r="U7" s="50">
        <f t="shared" si="1"/>
        <v>1</v>
      </c>
      <c r="V7" s="29" t="s">
        <v>101</v>
      </c>
      <c r="W7" s="29" t="b">
        <v>0</v>
      </c>
      <c r="X7" s="52" t="s">
        <v>176</v>
      </c>
      <c r="Y7" s="53"/>
      <c r="Z7" s="55"/>
      <c r="AA7" s="55"/>
      <c r="AB7" s="55"/>
      <c r="AC7" s="56"/>
      <c r="AD7" s="55"/>
      <c r="AE7" s="56"/>
      <c r="AF7" s="56"/>
      <c r="AG7" s="58"/>
      <c r="AH7" s="56"/>
      <c r="AI7" s="56"/>
      <c r="AJ7" s="56"/>
      <c r="AK7" s="55"/>
      <c r="AL7" s="56"/>
      <c r="AM7" s="56"/>
      <c r="AN7" s="60"/>
      <c r="AO7" s="60"/>
    </row>
    <row r="8">
      <c r="A8" s="62" t="s">
        <v>163</v>
      </c>
      <c r="B8" s="63" t="s">
        <v>43</v>
      </c>
      <c r="C8" s="64" t="s">
        <v>73</v>
      </c>
      <c r="D8" s="64">
        <v>2.0</v>
      </c>
      <c r="E8" s="64" t="s">
        <v>164</v>
      </c>
      <c r="F8" s="64" t="s">
        <v>165</v>
      </c>
      <c r="G8" s="64" t="s">
        <v>76</v>
      </c>
      <c r="H8" s="64">
        <v>2.0</v>
      </c>
      <c r="I8" s="64" t="s">
        <v>179</v>
      </c>
      <c r="J8" s="64" t="s">
        <v>157</v>
      </c>
      <c r="K8" s="64" t="s">
        <v>180</v>
      </c>
      <c r="L8" s="65" t="s">
        <v>80</v>
      </c>
      <c r="M8" s="64" t="s">
        <v>81</v>
      </c>
      <c r="N8" s="64" t="s">
        <v>181</v>
      </c>
      <c r="O8" s="66">
        <v>46282.0</v>
      </c>
      <c r="P8" s="66">
        <v>46282.0</v>
      </c>
      <c r="Q8" s="68">
        <v>0.0</v>
      </c>
      <c r="R8" s="68" t="s">
        <v>84</v>
      </c>
      <c r="S8" s="68">
        <f>SUMIFS($S$2:$S$22, $C$2:$C$22, A8, $J$2:$J$22, "Summary Activity")</f>
        <v>3</v>
      </c>
      <c r="T8" s="68">
        <f>SUMIFS($T$2:$T$22, $C$2:$C$22, A8, $J$2:$J$22, "Summary Activity")</f>
        <v>3</v>
      </c>
      <c r="U8" s="70">
        <f t="shared" si="1"/>
        <v>1</v>
      </c>
      <c r="V8" s="64" t="s">
        <v>101</v>
      </c>
      <c r="W8" s="29" t="b">
        <v>0</v>
      </c>
      <c r="X8" s="52" t="s">
        <v>183</v>
      </c>
      <c r="Y8" s="53"/>
      <c r="Z8" s="55"/>
      <c r="AA8" s="55"/>
      <c r="AB8" s="55"/>
      <c r="AC8" s="56"/>
      <c r="AD8" s="55"/>
      <c r="AE8" s="56"/>
      <c r="AF8" s="56"/>
      <c r="AG8" s="58"/>
      <c r="AH8" s="56"/>
      <c r="AI8" s="56"/>
      <c r="AJ8" s="56"/>
      <c r="AK8" s="55"/>
      <c r="AL8" s="56"/>
      <c r="AM8" s="56"/>
      <c r="AN8" s="60"/>
      <c r="AO8" s="60"/>
    </row>
    <row r="9">
      <c r="A9" s="26" t="s">
        <v>184</v>
      </c>
      <c r="B9" s="28" t="s">
        <v>43</v>
      </c>
      <c r="C9" s="29" t="s">
        <v>185</v>
      </c>
      <c r="D9" s="29">
        <v>3.1</v>
      </c>
      <c r="E9" s="29" t="s">
        <v>186</v>
      </c>
      <c r="F9" s="29" t="s">
        <v>187</v>
      </c>
      <c r="G9" s="29" t="s">
        <v>76</v>
      </c>
      <c r="H9" s="29">
        <v>3.0</v>
      </c>
      <c r="I9" s="29" t="s">
        <v>188</v>
      </c>
      <c r="J9" s="29" t="s">
        <v>78</v>
      </c>
      <c r="K9" s="29" t="s">
        <v>189</v>
      </c>
      <c r="L9" s="31" t="s">
        <v>80</v>
      </c>
      <c r="M9" s="29" t="s">
        <v>190</v>
      </c>
      <c r="N9" s="29" t="s">
        <v>181</v>
      </c>
      <c r="O9" s="33">
        <v>46283.0</v>
      </c>
      <c r="P9" s="33">
        <v>46289.0</v>
      </c>
      <c r="Q9" s="35">
        <v>7.0</v>
      </c>
      <c r="R9" s="35" t="s">
        <v>84</v>
      </c>
      <c r="S9" s="35">
        <f>COUNTIF('Production Tasks'!$C$2:$C$25, A9)</f>
        <v>1</v>
      </c>
      <c r="T9" s="35">
        <f>COUNTIFS('Production Tasks'!$C$2:$C$25, A9, 'Production Tasks'!$V$2:$V$25, "Complete")</f>
        <v>1</v>
      </c>
      <c r="U9" s="50">
        <f t="shared" si="1"/>
        <v>1</v>
      </c>
      <c r="V9" s="29" t="s">
        <v>101</v>
      </c>
      <c r="W9" s="29" t="b">
        <v>0</v>
      </c>
      <c r="X9" s="52" t="s">
        <v>192</v>
      </c>
      <c r="Y9" s="53"/>
      <c r="Z9" s="55"/>
      <c r="AA9" s="55"/>
      <c r="AB9" s="55"/>
      <c r="AC9" s="56"/>
      <c r="AD9" s="55"/>
      <c r="AE9" s="56"/>
      <c r="AF9" s="56"/>
      <c r="AG9" s="58"/>
      <c r="AH9" s="56"/>
      <c r="AI9" s="56"/>
      <c r="AJ9" s="56"/>
      <c r="AK9" s="55"/>
      <c r="AL9" s="56"/>
      <c r="AM9" s="56"/>
      <c r="AN9" s="60"/>
      <c r="AO9" s="60"/>
    </row>
    <row r="10">
      <c r="A10" s="26" t="s">
        <v>195</v>
      </c>
      <c r="B10" s="28" t="s">
        <v>43</v>
      </c>
      <c r="C10" s="29" t="s">
        <v>185</v>
      </c>
      <c r="D10" s="29">
        <v>3.2</v>
      </c>
      <c r="E10" s="29" t="s">
        <v>186</v>
      </c>
      <c r="F10" s="29" t="s">
        <v>187</v>
      </c>
      <c r="G10" s="29" t="s">
        <v>76</v>
      </c>
      <c r="H10" s="29">
        <v>3.0</v>
      </c>
      <c r="I10" s="29" t="s">
        <v>196</v>
      </c>
      <c r="J10" s="29" t="s">
        <v>78</v>
      </c>
      <c r="K10" s="29" t="s">
        <v>197</v>
      </c>
      <c r="L10" s="31" t="s">
        <v>198</v>
      </c>
      <c r="M10" s="29" t="s">
        <v>199</v>
      </c>
      <c r="N10" s="29" t="s">
        <v>129</v>
      </c>
      <c r="O10" s="33">
        <v>46283.0</v>
      </c>
      <c r="P10" s="33">
        <v>46289.0</v>
      </c>
      <c r="Q10" s="35">
        <v>7.0</v>
      </c>
      <c r="R10" s="35" t="s">
        <v>84</v>
      </c>
      <c r="S10" s="35">
        <f>COUNTIF('Production Tasks'!$C$2:$C$25, A10)</f>
        <v>1</v>
      </c>
      <c r="T10" s="35">
        <f>COUNTIFS('Production Tasks'!$C$2:$C$25, A10, 'Production Tasks'!$V$2:$V$25, "Complete")</f>
        <v>1</v>
      </c>
      <c r="U10" s="50">
        <f t="shared" si="1"/>
        <v>1</v>
      </c>
      <c r="V10" s="29" t="s">
        <v>101</v>
      </c>
      <c r="W10" s="29" t="b">
        <v>0</v>
      </c>
      <c r="X10" s="52" t="s">
        <v>200</v>
      </c>
      <c r="Y10" s="53"/>
      <c r="Z10" s="55"/>
      <c r="AA10" s="55"/>
      <c r="AB10" s="55"/>
      <c r="AC10" s="56"/>
      <c r="AD10" s="55"/>
      <c r="AE10" s="56"/>
      <c r="AF10" s="56"/>
      <c r="AG10" s="56"/>
      <c r="AH10" s="56"/>
      <c r="AI10" s="56"/>
      <c r="AJ10" s="56"/>
      <c r="AK10" s="55"/>
      <c r="AL10" s="56"/>
      <c r="AM10" s="56"/>
      <c r="AN10" s="60"/>
      <c r="AO10" s="60"/>
    </row>
    <row r="11">
      <c r="A11" s="62" t="s">
        <v>185</v>
      </c>
      <c r="B11" s="63" t="s">
        <v>43</v>
      </c>
      <c r="C11" s="64" t="s">
        <v>163</v>
      </c>
      <c r="D11" s="64">
        <v>3.0</v>
      </c>
      <c r="E11" s="64" t="s">
        <v>186</v>
      </c>
      <c r="F11" s="64" t="s">
        <v>187</v>
      </c>
      <c r="G11" s="64" t="s">
        <v>76</v>
      </c>
      <c r="H11" s="64">
        <v>3.0</v>
      </c>
      <c r="I11" s="64" t="s">
        <v>202</v>
      </c>
      <c r="J11" s="64" t="s">
        <v>157</v>
      </c>
      <c r="K11" s="64" t="s">
        <v>203</v>
      </c>
      <c r="L11" s="65"/>
      <c r="M11" s="64" t="s">
        <v>204</v>
      </c>
      <c r="N11" s="64" t="s">
        <v>82</v>
      </c>
      <c r="O11" s="66">
        <v>46289.0</v>
      </c>
      <c r="P11" s="66">
        <v>46289.0</v>
      </c>
      <c r="Q11" s="68">
        <v>0.0</v>
      </c>
      <c r="R11" s="68" t="s">
        <v>84</v>
      </c>
      <c r="S11" s="68">
        <f>SUMIFS($S$2:$S$22, $C$2:$C$22, A11, $J$2:$J$22, "Summary Activity")</f>
        <v>2</v>
      </c>
      <c r="T11" s="68">
        <f>SUMIFS($T$2:$T$22, $C$2:$C$22, A11, $J$2:$J$22, "Summary Activity")</f>
        <v>2</v>
      </c>
      <c r="U11" s="70">
        <f t="shared" si="1"/>
        <v>1</v>
      </c>
      <c r="V11" s="64" t="s">
        <v>101</v>
      </c>
      <c r="W11" s="29" t="b">
        <v>0</v>
      </c>
      <c r="X11" s="52" t="s">
        <v>205</v>
      </c>
      <c r="Y11" s="53"/>
      <c r="Z11" s="55"/>
      <c r="AA11" s="55"/>
      <c r="AB11" s="55"/>
      <c r="AC11" s="56"/>
      <c r="AD11" s="55"/>
      <c r="AE11" s="56"/>
      <c r="AF11" s="56"/>
      <c r="AG11" s="58"/>
      <c r="AH11" s="56"/>
      <c r="AI11" s="56"/>
      <c r="AJ11" s="56"/>
      <c r="AK11" s="55"/>
      <c r="AL11" s="56"/>
      <c r="AM11" s="56"/>
      <c r="AN11" s="60"/>
      <c r="AO11" s="60"/>
    </row>
    <row r="12">
      <c r="A12" s="26" t="s">
        <v>206</v>
      </c>
      <c r="B12" s="28" t="s">
        <v>43</v>
      </c>
      <c r="C12" s="29" t="s">
        <v>207</v>
      </c>
      <c r="D12" s="29">
        <v>4.1</v>
      </c>
      <c r="E12" s="29" t="s">
        <v>208</v>
      </c>
      <c r="F12" s="29" t="s">
        <v>209</v>
      </c>
      <c r="G12" s="29" t="s">
        <v>210</v>
      </c>
      <c r="H12" s="29">
        <v>4.0</v>
      </c>
      <c r="I12" s="29" t="s">
        <v>211</v>
      </c>
      <c r="J12" s="29" t="s">
        <v>78</v>
      </c>
      <c r="K12" s="29" t="s">
        <v>212</v>
      </c>
      <c r="L12" s="31" t="s">
        <v>213</v>
      </c>
      <c r="M12" s="29" t="s">
        <v>214</v>
      </c>
      <c r="N12" s="29" t="s">
        <v>82</v>
      </c>
      <c r="O12" s="33">
        <v>46290.0</v>
      </c>
      <c r="P12" s="33">
        <v>46296.0</v>
      </c>
      <c r="Q12" s="35">
        <v>7.0</v>
      </c>
      <c r="R12" s="35" t="s">
        <v>84</v>
      </c>
      <c r="S12" s="35">
        <f>COUNTIF('Production Tasks'!$C$2:$C$25, A12)</f>
        <v>2</v>
      </c>
      <c r="T12" s="35">
        <f>COUNTIFS('Production Tasks'!$C$2:$C$25, A12, 'Production Tasks'!$V$2:$V$25, "Complete")</f>
        <v>2</v>
      </c>
      <c r="U12" s="50">
        <f t="shared" si="1"/>
        <v>1</v>
      </c>
      <c r="V12" s="29" t="s">
        <v>101</v>
      </c>
      <c r="W12" s="29" t="b">
        <v>0</v>
      </c>
      <c r="X12" s="52" t="s">
        <v>215</v>
      </c>
      <c r="Y12" s="53"/>
      <c r="Z12" s="55"/>
      <c r="AA12" s="55"/>
      <c r="AB12" s="55"/>
      <c r="AC12" s="56"/>
      <c r="AD12" s="55"/>
      <c r="AE12" s="56"/>
      <c r="AF12" s="56"/>
      <c r="AG12" s="58"/>
      <c r="AH12" s="56"/>
      <c r="AI12" s="56"/>
      <c r="AJ12" s="56"/>
      <c r="AK12" s="55"/>
      <c r="AL12" s="56"/>
      <c r="AM12" s="56"/>
      <c r="AN12" s="60"/>
      <c r="AO12" s="60"/>
    </row>
    <row r="13">
      <c r="A13" s="62" t="s">
        <v>207</v>
      </c>
      <c r="B13" s="63" t="s">
        <v>43</v>
      </c>
      <c r="C13" s="64" t="s">
        <v>185</v>
      </c>
      <c r="D13" s="64">
        <v>4.0</v>
      </c>
      <c r="E13" s="64" t="s">
        <v>208</v>
      </c>
      <c r="F13" s="64" t="s">
        <v>209</v>
      </c>
      <c r="G13" s="64" t="s">
        <v>210</v>
      </c>
      <c r="H13" s="64">
        <v>4.0</v>
      </c>
      <c r="I13" s="64" t="s">
        <v>216</v>
      </c>
      <c r="J13" s="64" t="s">
        <v>157</v>
      </c>
      <c r="K13" s="64" t="s">
        <v>217</v>
      </c>
      <c r="L13" s="65"/>
      <c r="M13" s="64" t="s">
        <v>190</v>
      </c>
      <c r="N13" s="64" t="s">
        <v>181</v>
      </c>
      <c r="O13" s="66">
        <v>46296.0</v>
      </c>
      <c r="P13" s="66">
        <v>46296.0</v>
      </c>
      <c r="Q13" s="68">
        <v>0.0</v>
      </c>
      <c r="R13" s="68" t="s">
        <v>84</v>
      </c>
      <c r="S13" s="68">
        <f>SUMIFS($S$2:$S$22, $C$2:$C$22, A13, $J$2:$J$22, "Summary Activity")</f>
        <v>2</v>
      </c>
      <c r="T13" s="68">
        <f>SUMIFS($T$2:$T$22, $C$2:$C$22, A13, $J$2:$J$22, "Summary Activity")</f>
        <v>2</v>
      </c>
      <c r="U13" s="70">
        <f t="shared" si="1"/>
        <v>1</v>
      </c>
      <c r="V13" s="64" t="s">
        <v>101</v>
      </c>
      <c r="W13" s="29" t="b">
        <v>0</v>
      </c>
      <c r="X13" s="52" t="s">
        <v>218</v>
      </c>
      <c r="Y13" s="53"/>
      <c r="Z13" s="55"/>
      <c r="AA13" s="55"/>
      <c r="AB13" s="55"/>
      <c r="AC13" s="56"/>
      <c r="AD13" s="55"/>
      <c r="AE13" s="56"/>
      <c r="AF13" s="56"/>
      <c r="AG13" s="58"/>
      <c r="AH13" s="56"/>
      <c r="AI13" s="56"/>
      <c r="AJ13" s="56"/>
      <c r="AK13" s="55"/>
      <c r="AL13" s="56"/>
      <c r="AM13" s="56"/>
      <c r="AN13" s="60"/>
      <c r="AO13" s="60"/>
    </row>
    <row r="14">
      <c r="A14" s="26" t="s">
        <v>219</v>
      </c>
      <c r="B14" s="28" t="s">
        <v>43</v>
      </c>
      <c r="C14" s="29" t="s">
        <v>220</v>
      </c>
      <c r="D14" s="29">
        <v>5.1</v>
      </c>
      <c r="E14" s="29" t="s">
        <v>221</v>
      </c>
      <c r="F14" s="29" t="s">
        <v>222</v>
      </c>
      <c r="G14" s="29" t="s">
        <v>210</v>
      </c>
      <c r="H14" s="29">
        <v>5.0</v>
      </c>
      <c r="I14" s="29" t="s">
        <v>223</v>
      </c>
      <c r="J14" s="29" t="s">
        <v>78</v>
      </c>
      <c r="K14" s="29" t="s">
        <v>224</v>
      </c>
      <c r="L14" s="31" t="s">
        <v>213</v>
      </c>
      <c r="M14" s="29" t="s">
        <v>225</v>
      </c>
      <c r="N14" s="29" t="s">
        <v>82</v>
      </c>
      <c r="O14" s="33">
        <v>46297.0</v>
      </c>
      <c r="P14" s="33">
        <v>46306.0</v>
      </c>
      <c r="Q14" s="35">
        <v>10.0</v>
      </c>
      <c r="R14" s="35" t="s">
        <v>84</v>
      </c>
      <c r="S14" s="35">
        <f>COUNTIF('Production Tasks'!$C$2:$C$25, A14)</f>
        <v>2</v>
      </c>
      <c r="T14" s="35">
        <f>COUNTIFS('Production Tasks'!$C$2:$C$25, A14, 'Production Tasks'!$V$2:$V$25, "Complete")</f>
        <v>0</v>
      </c>
      <c r="U14" s="50">
        <f t="shared" si="1"/>
        <v>0</v>
      </c>
      <c r="V14" s="29" t="s">
        <v>86</v>
      </c>
      <c r="W14" s="29" t="b">
        <v>0</v>
      </c>
      <c r="X14" s="52" t="s">
        <v>226</v>
      </c>
      <c r="Y14" s="53"/>
      <c r="Z14" s="55"/>
      <c r="AA14" s="55"/>
      <c r="AB14" s="55"/>
      <c r="AC14" s="56"/>
      <c r="AD14" s="55"/>
      <c r="AE14" s="56"/>
      <c r="AF14" s="56"/>
      <c r="AG14" s="58"/>
      <c r="AH14" s="56"/>
      <c r="AI14" s="56"/>
      <c r="AJ14" s="56"/>
      <c r="AK14" s="55"/>
      <c r="AL14" s="56"/>
      <c r="AM14" s="56"/>
      <c r="AN14" s="60"/>
      <c r="AO14" s="60"/>
    </row>
    <row r="15">
      <c r="A15" s="26" t="s">
        <v>227</v>
      </c>
      <c r="B15" s="28" t="s">
        <v>43</v>
      </c>
      <c r="C15" s="29" t="s">
        <v>220</v>
      </c>
      <c r="D15" s="29">
        <v>5.2</v>
      </c>
      <c r="E15" s="29" t="s">
        <v>221</v>
      </c>
      <c r="F15" s="29" t="s">
        <v>222</v>
      </c>
      <c r="G15" s="29" t="s">
        <v>210</v>
      </c>
      <c r="H15" s="29">
        <v>5.0</v>
      </c>
      <c r="I15" s="29" t="s">
        <v>228</v>
      </c>
      <c r="J15" s="29" t="s">
        <v>78</v>
      </c>
      <c r="K15" s="29" t="s">
        <v>229</v>
      </c>
      <c r="L15" s="31" t="s">
        <v>230</v>
      </c>
      <c r="M15" s="29" t="s">
        <v>231</v>
      </c>
      <c r="N15" s="29" t="s">
        <v>82</v>
      </c>
      <c r="O15" s="33">
        <v>46297.0</v>
      </c>
      <c r="P15" s="33">
        <v>46306.0</v>
      </c>
      <c r="Q15" s="35">
        <v>10.0</v>
      </c>
      <c r="R15" s="35" t="s">
        <v>84</v>
      </c>
      <c r="S15" s="35">
        <f>COUNTIF('Production Tasks'!$C$2:$C$25, A15)</f>
        <v>2</v>
      </c>
      <c r="T15" s="35">
        <f>COUNTIFS('Production Tasks'!$C$2:$C$25, A15, 'Production Tasks'!$V$2:$V$25, "Complete")</f>
        <v>1</v>
      </c>
      <c r="U15" s="50">
        <f t="shared" si="1"/>
        <v>0.5</v>
      </c>
      <c r="V15" s="29" t="s">
        <v>86</v>
      </c>
      <c r="W15" s="29" t="b">
        <v>0</v>
      </c>
      <c r="X15" s="52" t="s">
        <v>235</v>
      </c>
      <c r="Y15" s="53"/>
      <c r="Z15" s="55"/>
      <c r="AA15" s="55"/>
      <c r="AB15" s="55"/>
      <c r="AC15" s="56"/>
      <c r="AD15" s="55"/>
      <c r="AE15" s="56"/>
      <c r="AF15" s="56"/>
      <c r="AG15" s="58"/>
      <c r="AH15" s="56"/>
      <c r="AI15" s="56"/>
      <c r="AJ15" s="56"/>
      <c r="AK15" s="55"/>
      <c r="AL15" s="56"/>
      <c r="AM15" s="56"/>
      <c r="AN15" s="60"/>
      <c r="AO15" s="60"/>
    </row>
    <row r="16">
      <c r="A16" s="62" t="s">
        <v>220</v>
      </c>
      <c r="B16" s="63" t="s">
        <v>43</v>
      </c>
      <c r="C16" s="64" t="s">
        <v>207</v>
      </c>
      <c r="D16" s="64">
        <v>5.0</v>
      </c>
      <c r="E16" s="64" t="s">
        <v>221</v>
      </c>
      <c r="F16" s="64" t="s">
        <v>222</v>
      </c>
      <c r="G16" s="64" t="s">
        <v>210</v>
      </c>
      <c r="H16" s="64">
        <v>5.0</v>
      </c>
      <c r="I16" s="64" t="s">
        <v>240</v>
      </c>
      <c r="J16" s="64" t="s">
        <v>157</v>
      </c>
      <c r="K16" s="64" t="s">
        <v>241</v>
      </c>
      <c r="L16" s="65" t="s">
        <v>230</v>
      </c>
      <c r="M16" s="64" t="s">
        <v>204</v>
      </c>
      <c r="N16" s="64" t="s">
        <v>82</v>
      </c>
      <c r="O16" s="66">
        <v>46306.0</v>
      </c>
      <c r="P16" s="66">
        <v>46306.0</v>
      </c>
      <c r="Q16" s="68">
        <v>0.0</v>
      </c>
      <c r="R16" s="68" t="s">
        <v>84</v>
      </c>
      <c r="S16" s="68">
        <f>SUMIFS($S$2:$S$22, $C$2:$C$22, A16, $J$2:$J$22, "Summary Activity")</f>
        <v>4</v>
      </c>
      <c r="T16" s="68">
        <f>SUMIFS($T$2:$T$22, $C$2:$C$22, A16, $J$2:$J$22, "Summary Activity")</f>
        <v>1</v>
      </c>
      <c r="U16" s="70">
        <f t="shared" si="1"/>
        <v>0.25</v>
      </c>
      <c r="V16" s="64" t="s">
        <v>86</v>
      </c>
      <c r="W16" s="29" t="b">
        <v>0</v>
      </c>
      <c r="X16" s="52" t="s">
        <v>245</v>
      </c>
      <c r="Y16" s="53"/>
      <c r="Z16" s="55"/>
      <c r="AA16" s="55"/>
      <c r="AB16" s="55"/>
      <c r="AC16" s="56"/>
      <c r="AD16" s="55"/>
      <c r="AE16" s="56"/>
      <c r="AF16" s="56"/>
      <c r="AG16" s="58"/>
      <c r="AH16" s="56"/>
      <c r="AI16" s="56"/>
      <c r="AJ16" s="56"/>
      <c r="AK16" s="55"/>
      <c r="AL16" s="56"/>
      <c r="AM16" s="56"/>
      <c r="AN16" s="60"/>
      <c r="AO16" s="60"/>
    </row>
    <row r="17">
      <c r="A17" s="26" t="s">
        <v>250</v>
      </c>
      <c r="B17" s="28" t="s">
        <v>43</v>
      </c>
      <c r="C17" s="29" t="s">
        <v>253</v>
      </c>
      <c r="D17" s="29">
        <v>6.1</v>
      </c>
      <c r="E17" s="29" t="s">
        <v>255</v>
      </c>
      <c r="F17" s="29" t="s">
        <v>256</v>
      </c>
      <c r="G17" s="29" t="s">
        <v>210</v>
      </c>
      <c r="H17" s="29">
        <v>6.0</v>
      </c>
      <c r="I17" s="29" t="s">
        <v>257</v>
      </c>
      <c r="J17" s="29" t="s">
        <v>78</v>
      </c>
      <c r="K17" s="29" t="s">
        <v>258</v>
      </c>
      <c r="L17" s="31" t="s">
        <v>259</v>
      </c>
      <c r="M17" s="29" t="s">
        <v>204</v>
      </c>
      <c r="N17" s="29" t="s">
        <v>82</v>
      </c>
      <c r="O17" s="33">
        <v>46307.0</v>
      </c>
      <c r="P17" s="33">
        <v>46310.0</v>
      </c>
      <c r="Q17" s="35">
        <v>4.0</v>
      </c>
      <c r="R17" s="35" t="s">
        <v>84</v>
      </c>
      <c r="S17" s="35">
        <f>COUNTIF('Production Tasks'!$C$2:$C$25, A17)</f>
        <v>2</v>
      </c>
      <c r="T17" s="35">
        <f>COUNTIFS('Production Tasks'!$C$2:$C$25, A17, 'Production Tasks'!$V$2:$V$25, "Complete")</f>
        <v>0</v>
      </c>
      <c r="U17" s="50">
        <f t="shared" si="1"/>
        <v>0</v>
      </c>
      <c r="V17" s="29" t="s">
        <v>151</v>
      </c>
      <c r="W17" s="29" t="b">
        <v>0</v>
      </c>
      <c r="X17" s="52" t="s">
        <v>260</v>
      </c>
      <c r="Y17" s="53"/>
      <c r="Z17" s="55"/>
      <c r="AA17" s="55"/>
      <c r="AB17" s="55"/>
      <c r="AC17" s="56"/>
      <c r="AD17" s="55"/>
      <c r="AE17" s="56"/>
      <c r="AF17" s="56"/>
      <c r="AG17" s="58"/>
      <c r="AH17" s="56"/>
      <c r="AI17" s="56"/>
      <c r="AJ17" s="56"/>
      <c r="AK17" s="55"/>
      <c r="AL17" s="56"/>
      <c r="AM17" s="56"/>
      <c r="AN17" s="60"/>
      <c r="AO17" s="60"/>
    </row>
    <row r="18">
      <c r="A18" s="26" t="s">
        <v>262</v>
      </c>
      <c r="B18" s="28" t="s">
        <v>43</v>
      </c>
      <c r="C18" s="29" t="s">
        <v>253</v>
      </c>
      <c r="D18" s="29">
        <v>6.2</v>
      </c>
      <c r="E18" s="29" t="s">
        <v>255</v>
      </c>
      <c r="F18" s="29" t="s">
        <v>256</v>
      </c>
      <c r="G18" s="29" t="s">
        <v>210</v>
      </c>
      <c r="H18" s="29">
        <v>6.0</v>
      </c>
      <c r="I18" s="29" t="s">
        <v>264</v>
      </c>
      <c r="J18" s="29" t="s">
        <v>78</v>
      </c>
      <c r="K18" s="29" t="s">
        <v>265</v>
      </c>
      <c r="L18" s="31" t="s">
        <v>266</v>
      </c>
      <c r="M18" s="29" t="s">
        <v>168</v>
      </c>
      <c r="N18" s="29" t="s">
        <v>82</v>
      </c>
      <c r="O18" s="33">
        <v>46307.0</v>
      </c>
      <c r="P18" s="33">
        <v>46310.0</v>
      </c>
      <c r="Q18" s="35">
        <v>4.0</v>
      </c>
      <c r="R18" s="35" t="s">
        <v>84</v>
      </c>
      <c r="S18" s="35">
        <f>COUNTIF('Production Tasks'!$C$2:$C$25, A18)</f>
        <v>2</v>
      </c>
      <c r="T18" s="35">
        <f>COUNTIFS('Production Tasks'!$C$2:$C$25, A18, 'Production Tasks'!$V$2:$V$25, "Complete")</f>
        <v>0</v>
      </c>
      <c r="U18" s="50">
        <f t="shared" si="1"/>
        <v>0</v>
      </c>
      <c r="V18" s="29" t="s">
        <v>151</v>
      </c>
      <c r="W18" s="29" t="b">
        <v>0</v>
      </c>
      <c r="X18" s="52" t="s">
        <v>272</v>
      </c>
      <c r="Y18" s="53"/>
      <c r="Z18" s="55"/>
      <c r="AA18" s="55"/>
      <c r="AB18" s="55"/>
      <c r="AC18" s="56"/>
      <c r="AD18" s="55"/>
      <c r="AE18" s="56"/>
      <c r="AF18" s="56"/>
      <c r="AG18" s="58"/>
      <c r="AH18" s="56"/>
      <c r="AI18" s="56"/>
      <c r="AJ18" s="56"/>
      <c r="AK18" s="55"/>
      <c r="AL18" s="56"/>
      <c r="AM18" s="56"/>
      <c r="AN18" s="60"/>
      <c r="AO18" s="60"/>
    </row>
    <row r="19">
      <c r="A19" s="62" t="s">
        <v>253</v>
      </c>
      <c r="B19" s="63" t="s">
        <v>43</v>
      </c>
      <c r="C19" s="64" t="s">
        <v>220</v>
      </c>
      <c r="D19" s="64">
        <v>6.0</v>
      </c>
      <c r="E19" s="64" t="s">
        <v>255</v>
      </c>
      <c r="F19" s="64" t="s">
        <v>256</v>
      </c>
      <c r="G19" s="64" t="s">
        <v>210</v>
      </c>
      <c r="H19" s="64">
        <v>6.0</v>
      </c>
      <c r="I19" s="64" t="s">
        <v>277</v>
      </c>
      <c r="J19" s="64" t="s">
        <v>157</v>
      </c>
      <c r="K19" s="64" t="s">
        <v>278</v>
      </c>
      <c r="L19" s="65" t="s">
        <v>279</v>
      </c>
      <c r="M19" s="64" t="s">
        <v>280</v>
      </c>
      <c r="N19" s="64" t="s">
        <v>82</v>
      </c>
      <c r="O19" s="66">
        <v>46310.0</v>
      </c>
      <c r="P19" s="66">
        <v>46310.0</v>
      </c>
      <c r="Q19" s="68">
        <v>0.0</v>
      </c>
      <c r="R19" s="68" t="s">
        <v>84</v>
      </c>
      <c r="S19" s="68">
        <f>SUMIFS($S$2:$S$22, $C$2:$C$22, A19, $J$2:$J$22, "Summary Activity")</f>
        <v>4</v>
      </c>
      <c r="T19" s="68">
        <f>SUMIFS($T$2:$T$22, $C$2:$C$22, A19, $J$2:$J$22, "Summary Activity")</f>
        <v>0</v>
      </c>
      <c r="U19" s="70">
        <f t="shared" si="1"/>
        <v>0</v>
      </c>
      <c r="V19" s="64" t="s">
        <v>151</v>
      </c>
      <c r="W19" s="29" t="b">
        <v>0</v>
      </c>
      <c r="X19" s="52" t="s">
        <v>296</v>
      </c>
      <c r="Y19" s="53"/>
      <c r="Z19" s="55"/>
      <c r="AA19" s="55"/>
      <c r="AB19" s="55"/>
      <c r="AC19" s="56"/>
      <c r="AD19" s="55"/>
      <c r="AE19" s="56"/>
      <c r="AF19" s="56"/>
      <c r="AG19" s="56"/>
      <c r="AH19" s="56"/>
      <c r="AI19" s="56"/>
      <c r="AJ19" s="56"/>
      <c r="AK19" s="55"/>
      <c r="AL19" s="56"/>
      <c r="AM19" s="56"/>
      <c r="AN19" s="60"/>
      <c r="AO19" s="60"/>
    </row>
    <row r="20">
      <c r="A20" s="26" t="s">
        <v>300</v>
      </c>
      <c r="B20" s="28" t="s">
        <v>43</v>
      </c>
      <c r="C20" s="29" t="s">
        <v>301</v>
      </c>
      <c r="D20" s="29">
        <v>7.1</v>
      </c>
      <c r="E20" s="29" t="s">
        <v>304</v>
      </c>
      <c r="F20" s="29" t="s">
        <v>306</v>
      </c>
      <c r="G20" s="29" t="s">
        <v>307</v>
      </c>
      <c r="H20" s="29">
        <v>7.0</v>
      </c>
      <c r="I20" s="29" t="s">
        <v>310</v>
      </c>
      <c r="J20" s="29" t="s">
        <v>78</v>
      </c>
      <c r="K20" s="29" t="s">
        <v>311</v>
      </c>
      <c r="L20" s="31" t="s">
        <v>312</v>
      </c>
      <c r="M20" s="29" t="s">
        <v>313</v>
      </c>
      <c r="N20" s="29" t="s">
        <v>129</v>
      </c>
      <c r="O20" s="33">
        <v>46311.0</v>
      </c>
      <c r="P20" s="33">
        <v>46311.0</v>
      </c>
      <c r="Q20" s="35">
        <v>1.0</v>
      </c>
      <c r="R20" s="35" t="s">
        <v>84</v>
      </c>
      <c r="S20" s="35">
        <f>COUNTIF('Production Tasks'!$C$2:$C$25, A20)</f>
        <v>2</v>
      </c>
      <c r="T20" s="35">
        <f>COUNTIFS('Production Tasks'!$C$2:$C$25, A20, 'Production Tasks'!$V$2:$V$25, "Complete")</f>
        <v>0</v>
      </c>
      <c r="U20" s="50">
        <f t="shared" si="1"/>
        <v>0</v>
      </c>
      <c r="V20" s="29" t="s">
        <v>328</v>
      </c>
      <c r="W20" s="29" t="b">
        <v>0</v>
      </c>
      <c r="X20" s="52" t="s">
        <v>330</v>
      </c>
      <c r="Y20" s="53"/>
      <c r="Z20" s="55"/>
      <c r="AA20" s="55"/>
      <c r="AB20" s="55"/>
      <c r="AC20" s="56"/>
      <c r="AD20" s="55"/>
      <c r="AE20" s="56"/>
      <c r="AF20" s="56"/>
      <c r="AG20" s="58"/>
      <c r="AH20" s="56"/>
      <c r="AI20" s="56"/>
      <c r="AJ20" s="56"/>
      <c r="AK20" s="55"/>
      <c r="AL20" s="56"/>
      <c r="AM20" s="56"/>
      <c r="AN20" s="60"/>
      <c r="AO20" s="60"/>
    </row>
    <row r="21">
      <c r="A21" s="26" t="s">
        <v>334</v>
      </c>
      <c r="B21" s="28" t="s">
        <v>43</v>
      </c>
      <c r="C21" s="29" t="s">
        <v>301</v>
      </c>
      <c r="D21" s="29">
        <v>8.1</v>
      </c>
      <c r="E21" s="29" t="s">
        <v>336</v>
      </c>
      <c r="F21" s="29" t="s">
        <v>337</v>
      </c>
      <c r="G21" s="29" t="s">
        <v>307</v>
      </c>
      <c r="H21" s="29">
        <v>8.0</v>
      </c>
      <c r="I21" s="29" t="s">
        <v>338</v>
      </c>
      <c r="J21" s="29" t="s">
        <v>78</v>
      </c>
      <c r="K21" s="29" t="s">
        <v>339</v>
      </c>
      <c r="L21" s="31" t="s">
        <v>342</v>
      </c>
      <c r="M21" s="29" t="s">
        <v>199</v>
      </c>
      <c r="N21" s="29" t="s">
        <v>82</v>
      </c>
      <c r="O21" s="33">
        <v>46312.0</v>
      </c>
      <c r="P21" s="33">
        <v>46318.0</v>
      </c>
      <c r="Q21" s="35">
        <v>7.0</v>
      </c>
      <c r="R21" s="35" t="s">
        <v>346</v>
      </c>
      <c r="S21" s="35">
        <f>COUNTIF('Production Tasks'!$C$2:$C$25, A21)</f>
        <v>2</v>
      </c>
      <c r="T21" s="35">
        <f>COUNTIFS('Production Tasks'!$C$2:$C$25, A21, 'Production Tasks'!$V$2:$V$25, "Complete")</f>
        <v>0</v>
      </c>
      <c r="U21" s="50">
        <f t="shared" si="1"/>
        <v>0</v>
      </c>
      <c r="V21" s="29" t="s">
        <v>328</v>
      </c>
      <c r="W21" s="29" t="b">
        <v>0</v>
      </c>
      <c r="X21" s="52" t="s">
        <v>360</v>
      </c>
      <c r="Y21" s="53"/>
      <c r="Z21" s="55"/>
      <c r="AA21" s="55"/>
      <c r="AB21" s="55"/>
      <c r="AC21" s="56"/>
      <c r="AD21" s="55"/>
      <c r="AE21" s="56"/>
      <c r="AF21" s="56"/>
      <c r="AG21" s="58"/>
      <c r="AH21" s="56"/>
      <c r="AI21" s="56"/>
      <c r="AJ21" s="56"/>
      <c r="AK21" s="55"/>
      <c r="AL21" s="56"/>
      <c r="AM21" s="56"/>
      <c r="AN21" s="60"/>
      <c r="AO21" s="60"/>
    </row>
    <row r="22">
      <c r="A22" s="88" t="s">
        <v>364</v>
      </c>
      <c r="B22" s="89" t="s">
        <v>43</v>
      </c>
      <c r="C22" s="90" t="s">
        <v>301</v>
      </c>
      <c r="D22" s="90">
        <v>9.1</v>
      </c>
      <c r="E22" s="90" t="s">
        <v>373</v>
      </c>
      <c r="F22" s="90" t="s">
        <v>374</v>
      </c>
      <c r="G22" s="90" t="s">
        <v>307</v>
      </c>
      <c r="H22" s="90">
        <v>9.0</v>
      </c>
      <c r="I22" s="90" t="s">
        <v>377</v>
      </c>
      <c r="J22" s="90" t="s">
        <v>78</v>
      </c>
      <c r="K22" s="90" t="s">
        <v>379</v>
      </c>
      <c r="L22" s="91" t="s">
        <v>382</v>
      </c>
      <c r="M22" s="90" t="s">
        <v>168</v>
      </c>
      <c r="N22" s="90" t="s">
        <v>82</v>
      </c>
      <c r="O22" s="94">
        <v>46319.0</v>
      </c>
      <c r="P22" s="94">
        <v>46325.0</v>
      </c>
      <c r="Q22" s="95">
        <v>7.0</v>
      </c>
      <c r="R22" s="95" t="s">
        <v>84</v>
      </c>
      <c r="S22" s="95">
        <f>COUNTIF('Production Tasks'!$C$2:$C$25, A22)</f>
        <v>2</v>
      </c>
      <c r="T22" s="95">
        <f>COUNTIFS('Production Tasks'!$C$2:$C$25, A22, 'Production Tasks'!$V$2:$V$25, "Complete")</f>
        <v>0</v>
      </c>
      <c r="U22" s="98">
        <f t="shared" si="1"/>
        <v>0</v>
      </c>
      <c r="V22" s="90" t="s">
        <v>328</v>
      </c>
      <c r="W22" s="90" t="b">
        <v>0</v>
      </c>
      <c r="X22" s="100" t="s">
        <v>422</v>
      </c>
      <c r="Y22" s="53"/>
      <c r="Z22" s="55"/>
      <c r="AA22" s="55"/>
      <c r="AB22" s="55"/>
      <c r="AC22" s="56"/>
      <c r="AD22" s="55"/>
      <c r="AE22" s="56"/>
      <c r="AF22" s="56"/>
      <c r="AG22" s="58"/>
      <c r="AH22" s="56"/>
      <c r="AI22" s="56"/>
      <c r="AJ22" s="56"/>
      <c r="AK22" s="55"/>
      <c r="AL22" s="56"/>
      <c r="AM22" s="56"/>
      <c r="AN22" s="60"/>
      <c r="AO22" s="60"/>
    </row>
    <row r="23">
      <c r="A23" s="101"/>
      <c r="B23" s="101"/>
      <c r="C23" s="101"/>
      <c r="D23" s="101"/>
      <c r="E23" s="102"/>
      <c r="F23" s="102"/>
      <c r="G23" s="102"/>
      <c r="H23" s="102"/>
      <c r="I23" s="102"/>
      <c r="J23" s="102"/>
      <c r="K23" s="102"/>
      <c r="L23" s="103"/>
      <c r="M23" s="105"/>
      <c r="N23" s="106"/>
      <c r="O23" s="105"/>
      <c r="P23" s="106"/>
      <c r="Q23" s="103"/>
      <c r="R23" s="103"/>
      <c r="S23" s="101"/>
      <c r="T23" s="101"/>
      <c r="U23" s="101"/>
      <c r="V23" s="101"/>
      <c r="W23" s="101"/>
      <c r="X23" s="101"/>
      <c r="Y23" s="55"/>
      <c r="Z23" s="55"/>
      <c r="AA23" s="55"/>
      <c r="AB23" s="55"/>
      <c r="AC23" s="56"/>
      <c r="AD23" s="55"/>
      <c r="AE23" s="56"/>
      <c r="AF23" s="56"/>
      <c r="AG23" s="58"/>
      <c r="AH23" s="56"/>
      <c r="AI23" s="56"/>
      <c r="AJ23" s="56"/>
      <c r="AK23" s="55"/>
      <c r="AL23" s="56"/>
      <c r="AM23" s="56"/>
      <c r="AN23" s="60"/>
      <c r="AO23" s="60"/>
    </row>
    <row r="24">
      <c r="A24" s="55"/>
      <c r="B24" s="55"/>
      <c r="C24" s="55"/>
      <c r="D24" s="55"/>
      <c r="E24" s="56"/>
      <c r="F24" s="56"/>
      <c r="G24" s="56"/>
      <c r="H24" s="56"/>
      <c r="I24" s="56"/>
      <c r="J24" s="56"/>
      <c r="K24" s="56"/>
      <c r="L24" s="107"/>
      <c r="M24" s="108"/>
      <c r="N24" s="110"/>
      <c r="O24" s="108"/>
      <c r="P24" s="110"/>
      <c r="Q24" s="107"/>
      <c r="R24" s="107"/>
      <c r="S24" s="55"/>
      <c r="T24" s="55"/>
      <c r="U24" s="55"/>
      <c r="V24" s="55"/>
      <c r="W24" s="55"/>
      <c r="X24" s="55"/>
      <c r="Y24" s="55"/>
      <c r="Z24" s="55"/>
      <c r="AA24" s="55"/>
      <c r="AB24" s="55"/>
      <c r="AC24" s="56"/>
      <c r="AD24" s="55"/>
      <c r="AE24" s="56"/>
      <c r="AF24" s="56"/>
      <c r="AG24" s="58"/>
      <c r="AH24" s="56"/>
      <c r="AI24" s="56"/>
      <c r="AJ24" s="56"/>
      <c r="AK24" s="55"/>
      <c r="AL24" s="56"/>
      <c r="AM24" s="56"/>
      <c r="AN24" s="60"/>
      <c r="AO24" s="60"/>
    </row>
    <row r="25">
      <c r="A25" s="55"/>
      <c r="B25" s="55"/>
      <c r="C25" s="55"/>
      <c r="D25" s="55"/>
      <c r="E25" s="56"/>
      <c r="F25" s="56"/>
      <c r="G25" s="56"/>
      <c r="H25" s="56"/>
      <c r="I25" s="56"/>
      <c r="J25" s="56"/>
      <c r="K25" s="56"/>
      <c r="L25" s="107"/>
      <c r="M25" s="108"/>
      <c r="N25" s="110"/>
      <c r="O25" s="108"/>
      <c r="P25" s="110"/>
      <c r="Q25" s="107"/>
      <c r="R25" s="107"/>
      <c r="S25" s="55"/>
      <c r="T25" s="55"/>
      <c r="U25" s="55"/>
      <c r="V25" s="55"/>
      <c r="W25" s="55"/>
      <c r="X25" s="55"/>
      <c r="Y25" s="55"/>
      <c r="Z25" s="55"/>
      <c r="AA25" s="55"/>
      <c r="AB25" s="55"/>
      <c r="AC25" s="56"/>
      <c r="AD25" s="55"/>
      <c r="AE25" s="56"/>
      <c r="AF25" s="56"/>
      <c r="AG25" s="58"/>
      <c r="AH25" s="56"/>
      <c r="AI25" s="56"/>
      <c r="AJ25" s="56"/>
      <c r="AK25" s="55"/>
      <c r="AL25" s="56"/>
      <c r="AM25" s="56"/>
      <c r="AN25" s="60"/>
      <c r="AO25" s="60"/>
    </row>
    <row r="26">
      <c r="A26" s="55"/>
      <c r="B26" s="55"/>
      <c r="C26" s="55"/>
      <c r="D26" s="55"/>
      <c r="E26" s="56"/>
      <c r="F26" s="56"/>
      <c r="G26" s="56"/>
      <c r="H26" s="56"/>
      <c r="I26" s="56"/>
      <c r="J26" s="56"/>
      <c r="K26" s="56"/>
      <c r="L26" s="107"/>
      <c r="M26" s="108"/>
      <c r="N26" s="110"/>
      <c r="O26" s="108"/>
      <c r="P26" s="110"/>
      <c r="Q26" s="107"/>
      <c r="R26" s="107"/>
      <c r="S26" s="55"/>
      <c r="T26" s="55"/>
      <c r="U26" s="55"/>
      <c r="V26" s="55"/>
      <c r="W26" s="55"/>
      <c r="X26" s="55"/>
      <c r="Y26" s="55"/>
      <c r="Z26" s="55"/>
      <c r="AA26" s="55"/>
      <c r="AB26" s="55"/>
      <c r="AC26" s="56"/>
      <c r="AD26" s="55"/>
      <c r="AE26" s="56"/>
      <c r="AF26" s="56"/>
      <c r="AG26" s="58"/>
      <c r="AH26" s="56"/>
      <c r="AI26" s="56"/>
      <c r="AJ26" s="56"/>
      <c r="AK26" s="55"/>
      <c r="AL26" s="56"/>
      <c r="AM26" s="56"/>
      <c r="AN26" s="60"/>
      <c r="AO26" s="60"/>
    </row>
    <row r="27">
      <c r="A27" s="55"/>
      <c r="B27" s="55"/>
      <c r="C27" s="55"/>
      <c r="D27" s="55"/>
      <c r="E27" s="56"/>
      <c r="F27" s="56"/>
      <c r="G27" s="56"/>
      <c r="H27" s="56"/>
      <c r="I27" s="56"/>
      <c r="J27" s="56"/>
      <c r="K27" s="56"/>
      <c r="L27" s="107"/>
      <c r="M27" s="108"/>
      <c r="N27" s="110"/>
      <c r="O27" s="108"/>
      <c r="P27" s="110"/>
      <c r="Q27" s="107"/>
      <c r="R27" s="107"/>
      <c r="S27" s="55"/>
      <c r="T27" s="55"/>
      <c r="U27" s="55"/>
      <c r="V27" s="55"/>
      <c r="W27" s="55"/>
      <c r="X27" s="55"/>
      <c r="Y27" s="55"/>
      <c r="Z27" s="55"/>
      <c r="AA27" s="55"/>
      <c r="AB27" s="55"/>
      <c r="AC27" s="56"/>
      <c r="AD27" s="55"/>
      <c r="AE27" s="56"/>
      <c r="AF27" s="56"/>
      <c r="AG27" s="58"/>
      <c r="AH27" s="56"/>
      <c r="AI27" s="56"/>
      <c r="AJ27" s="56"/>
      <c r="AK27" s="55"/>
      <c r="AL27" s="56"/>
      <c r="AM27" s="56"/>
      <c r="AN27" s="60"/>
      <c r="AO27" s="60"/>
    </row>
    <row r="28">
      <c r="A28" s="55"/>
      <c r="B28" s="55"/>
      <c r="C28" s="55"/>
      <c r="D28" s="55"/>
      <c r="E28" s="56"/>
      <c r="F28" s="56"/>
      <c r="G28" s="56"/>
      <c r="H28" s="56"/>
      <c r="I28" s="56"/>
      <c r="J28" s="56"/>
      <c r="K28" s="56"/>
      <c r="L28" s="107"/>
      <c r="M28" s="108"/>
      <c r="N28" s="110"/>
      <c r="O28" s="108"/>
      <c r="P28" s="110"/>
      <c r="Q28" s="107"/>
      <c r="R28" s="107"/>
      <c r="S28" s="55"/>
      <c r="T28" s="55"/>
      <c r="U28" s="55"/>
      <c r="V28" s="55"/>
      <c r="W28" s="55"/>
      <c r="X28" s="55"/>
      <c r="Y28" s="55"/>
      <c r="Z28" s="55"/>
      <c r="AA28" s="55"/>
      <c r="AB28" s="55"/>
      <c r="AC28" s="56"/>
      <c r="AD28" s="55"/>
      <c r="AE28" s="56"/>
      <c r="AF28" s="56"/>
      <c r="AG28" s="58"/>
      <c r="AH28" s="56"/>
      <c r="AI28" s="56"/>
      <c r="AJ28" s="56"/>
      <c r="AK28" s="55"/>
      <c r="AL28" s="56"/>
      <c r="AM28" s="56"/>
      <c r="AN28" s="60"/>
      <c r="AO28" s="60"/>
    </row>
    <row r="29">
      <c r="A29" s="55"/>
      <c r="B29" s="55"/>
      <c r="C29" s="55"/>
      <c r="D29" s="55"/>
      <c r="E29" s="56"/>
      <c r="F29" s="56"/>
      <c r="G29" s="56"/>
      <c r="H29" s="56"/>
      <c r="I29" s="56"/>
      <c r="J29" s="56"/>
      <c r="K29" s="56"/>
      <c r="L29" s="107"/>
      <c r="M29" s="108"/>
      <c r="N29" s="110"/>
      <c r="O29" s="108"/>
      <c r="P29" s="110"/>
      <c r="Q29" s="107"/>
      <c r="R29" s="107"/>
      <c r="S29" s="55"/>
      <c r="T29" s="55"/>
      <c r="U29" s="55"/>
      <c r="V29" s="55"/>
      <c r="W29" s="55"/>
      <c r="X29" s="55"/>
      <c r="Y29" s="55"/>
      <c r="Z29" s="55"/>
      <c r="AA29" s="55"/>
      <c r="AB29" s="55"/>
      <c r="AC29" s="56"/>
      <c r="AD29" s="55"/>
      <c r="AE29" s="56"/>
      <c r="AF29" s="56"/>
      <c r="AG29" s="58"/>
      <c r="AH29" s="56"/>
      <c r="AI29" s="56"/>
      <c r="AJ29" s="56"/>
      <c r="AK29" s="55"/>
      <c r="AL29" s="56"/>
      <c r="AM29" s="56"/>
      <c r="AN29" s="60"/>
      <c r="AO29" s="60"/>
    </row>
    <row r="30">
      <c r="A30" s="55"/>
      <c r="B30" s="55"/>
      <c r="C30" s="55"/>
      <c r="D30" s="55"/>
      <c r="E30" s="56"/>
      <c r="F30" s="56"/>
      <c r="G30" s="56"/>
      <c r="H30" s="56"/>
      <c r="I30" s="56"/>
      <c r="J30" s="56"/>
      <c r="K30" s="56"/>
      <c r="L30" s="107"/>
      <c r="M30" s="108"/>
      <c r="N30" s="110"/>
      <c r="O30" s="108"/>
      <c r="P30" s="110"/>
      <c r="Q30" s="107"/>
      <c r="R30" s="107"/>
      <c r="S30" s="55"/>
      <c r="T30" s="55"/>
      <c r="U30" s="55"/>
      <c r="V30" s="55"/>
      <c r="W30" s="55"/>
      <c r="X30" s="55"/>
      <c r="Y30" s="55"/>
      <c r="Z30" s="55"/>
      <c r="AA30" s="55"/>
      <c r="AB30" s="55"/>
      <c r="AC30" s="56"/>
      <c r="AD30" s="55"/>
      <c r="AE30" s="56"/>
      <c r="AF30" s="56"/>
      <c r="AG30" s="56"/>
      <c r="AH30" s="56"/>
      <c r="AI30" s="56"/>
      <c r="AJ30" s="56"/>
      <c r="AK30" s="55"/>
      <c r="AL30" s="56"/>
      <c r="AM30" s="56"/>
      <c r="AN30" s="60"/>
      <c r="AO30" s="60"/>
    </row>
    <row r="31">
      <c r="A31" s="55"/>
      <c r="B31" s="55"/>
      <c r="C31" s="55"/>
      <c r="D31" s="55"/>
      <c r="E31" s="56"/>
      <c r="F31" s="56"/>
      <c r="G31" s="56"/>
      <c r="H31" s="56"/>
      <c r="I31" s="56"/>
      <c r="J31" s="56"/>
      <c r="K31" s="56"/>
      <c r="L31" s="107"/>
      <c r="M31" s="108"/>
      <c r="N31" s="110"/>
      <c r="O31" s="108"/>
      <c r="P31" s="110"/>
      <c r="Q31" s="107"/>
      <c r="R31" s="107"/>
      <c r="S31" s="55"/>
      <c r="T31" s="55"/>
      <c r="U31" s="55"/>
      <c r="V31" s="55"/>
      <c r="W31" s="55"/>
      <c r="X31" s="55"/>
      <c r="Y31" s="55"/>
      <c r="Z31" s="55"/>
      <c r="AA31" s="55"/>
      <c r="AB31" s="55"/>
      <c r="AC31" s="56"/>
      <c r="AD31" s="55"/>
      <c r="AE31" s="56"/>
      <c r="AF31" s="56"/>
      <c r="AG31" s="56"/>
      <c r="AH31" s="56"/>
      <c r="AI31" s="56"/>
      <c r="AJ31" s="56"/>
      <c r="AK31" s="55"/>
      <c r="AL31" s="56"/>
      <c r="AM31" s="56"/>
      <c r="AN31" s="60"/>
      <c r="AO31" s="60"/>
    </row>
    <row r="32">
      <c r="A32" s="55"/>
      <c r="B32" s="55"/>
      <c r="C32" s="55"/>
      <c r="D32" s="55"/>
      <c r="E32" s="56"/>
      <c r="F32" s="56"/>
      <c r="G32" s="56"/>
      <c r="H32" s="56"/>
      <c r="I32" s="56"/>
      <c r="J32" s="56"/>
      <c r="K32" s="56"/>
      <c r="L32" s="107"/>
      <c r="M32" s="108"/>
      <c r="N32" s="110"/>
      <c r="O32" s="108"/>
      <c r="P32" s="110"/>
      <c r="Q32" s="107"/>
      <c r="R32" s="107"/>
      <c r="S32" s="55"/>
      <c r="T32" s="55"/>
      <c r="U32" s="55"/>
      <c r="V32" s="55"/>
      <c r="W32" s="55"/>
      <c r="X32" s="55"/>
      <c r="Y32" s="55"/>
      <c r="Z32" s="55"/>
      <c r="AA32" s="55"/>
      <c r="AB32" s="55"/>
      <c r="AC32" s="56"/>
      <c r="AD32" s="55"/>
      <c r="AE32" s="56"/>
      <c r="AF32" s="56"/>
      <c r="AG32" s="58"/>
      <c r="AH32" s="56"/>
      <c r="AI32" s="56"/>
      <c r="AJ32" s="56"/>
      <c r="AK32" s="55"/>
      <c r="AL32" s="56"/>
      <c r="AM32" s="56"/>
      <c r="AN32" s="60"/>
      <c r="AO32" s="60"/>
    </row>
    <row r="33">
      <c r="A33" s="55"/>
      <c r="B33" s="55"/>
      <c r="C33" s="55"/>
      <c r="D33" s="55"/>
      <c r="E33" s="56"/>
      <c r="F33" s="56"/>
      <c r="G33" s="56"/>
      <c r="H33" s="56"/>
      <c r="I33" s="56"/>
      <c r="J33" s="56"/>
      <c r="K33" s="56"/>
      <c r="L33" s="107"/>
      <c r="M33" s="108"/>
      <c r="N33" s="110"/>
      <c r="O33" s="108"/>
      <c r="P33" s="110"/>
      <c r="Q33" s="107"/>
      <c r="R33" s="107"/>
      <c r="S33" s="55"/>
      <c r="T33" s="55"/>
      <c r="U33" s="55"/>
      <c r="V33" s="55"/>
      <c r="W33" s="55"/>
      <c r="X33" s="55"/>
      <c r="Y33" s="55"/>
      <c r="Z33" s="55"/>
      <c r="AA33" s="55"/>
      <c r="AB33" s="55"/>
      <c r="AC33" s="56"/>
      <c r="AD33" s="55"/>
      <c r="AE33" s="56"/>
      <c r="AF33" s="56"/>
      <c r="AG33" s="58"/>
      <c r="AH33" s="56"/>
      <c r="AI33" s="56"/>
      <c r="AJ33" s="56"/>
      <c r="AK33" s="55"/>
      <c r="AL33" s="56"/>
      <c r="AM33" s="56"/>
      <c r="AN33" s="60"/>
      <c r="AO33" s="60"/>
    </row>
    <row r="34">
      <c r="A34" s="55"/>
      <c r="B34" s="55"/>
      <c r="C34" s="55"/>
      <c r="D34" s="55"/>
      <c r="E34" s="56"/>
      <c r="F34" s="56"/>
      <c r="G34" s="56"/>
      <c r="H34" s="56"/>
      <c r="I34" s="56"/>
      <c r="J34" s="56"/>
      <c r="K34" s="56"/>
      <c r="L34" s="107"/>
      <c r="M34" s="108"/>
      <c r="N34" s="110"/>
      <c r="O34" s="108"/>
      <c r="P34" s="110"/>
      <c r="Q34" s="107"/>
      <c r="R34" s="107"/>
      <c r="S34" s="55"/>
      <c r="T34" s="55"/>
      <c r="U34" s="55"/>
      <c r="V34" s="55"/>
      <c r="W34" s="55"/>
      <c r="X34" s="55"/>
      <c r="Y34" s="55"/>
      <c r="Z34" s="55"/>
      <c r="AA34" s="55"/>
      <c r="AB34" s="55"/>
      <c r="AC34" s="56"/>
      <c r="AD34" s="55"/>
      <c r="AE34" s="56"/>
      <c r="AF34" s="56"/>
      <c r="AG34" s="58"/>
      <c r="AH34" s="56"/>
      <c r="AI34" s="56"/>
      <c r="AJ34" s="56"/>
      <c r="AK34" s="55"/>
      <c r="AL34" s="56"/>
      <c r="AM34" s="56"/>
      <c r="AN34" s="60"/>
      <c r="AO34" s="60"/>
    </row>
    <row r="35">
      <c r="A35" s="55"/>
      <c r="B35" s="55"/>
      <c r="C35" s="55"/>
      <c r="D35" s="55"/>
      <c r="E35" s="56"/>
      <c r="F35" s="56"/>
      <c r="G35" s="56"/>
      <c r="H35" s="56"/>
      <c r="I35" s="56"/>
      <c r="J35" s="56"/>
      <c r="K35" s="56"/>
      <c r="L35" s="107"/>
      <c r="M35" s="108"/>
      <c r="N35" s="110"/>
      <c r="O35" s="108"/>
      <c r="P35" s="110"/>
      <c r="Q35" s="107"/>
      <c r="R35" s="107"/>
      <c r="S35" s="55"/>
      <c r="T35" s="55"/>
      <c r="U35" s="55"/>
      <c r="V35" s="55"/>
      <c r="W35" s="55"/>
      <c r="X35" s="55"/>
      <c r="Y35" s="55"/>
      <c r="Z35" s="55"/>
      <c r="AA35" s="55"/>
      <c r="AB35" s="55"/>
      <c r="AC35" s="56"/>
      <c r="AD35" s="55"/>
      <c r="AE35" s="56"/>
      <c r="AF35" s="56"/>
      <c r="AG35" s="58"/>
      <c r="AH35" s="56"/>
      <c r="AI35" s="56"/>
      <c r="AJ35" s="56"/>
      <c r="AK35" s="55"/>
      <c r="AL35" s="56"/>
      <c r="AM35" s="56"/>
      <c r="AN35" s="60"/>
      <c r="AO35" s="60"/>
    </row>
    <row r="36">
      <c r="A36" s="55"/>
      <c r="B36" s="55"/>
      <c r="C36" s="55"/>
      <c r="D36" s="55"/>
      <c r="E36" s="56"/>
      <c r="F36" s="56"/>
      <c r="G36" s="56"/>
      <c r="H36" s="56"/>
      <c r="I36" s="56"/>
      <c r="J36" s="56"/>
      <c r="K36" s="56"/>
      <c r="L36" s="107"/>
      <c r="M36" s="108"/>
      <c r="N36" s="110"/>
      <c r="O36" s="108"/>
      <c r="P36" s="110"/>
      <c r="Q36" s="107"/>
      <c r="R36" s="107"/>
      <c r="S36" s="55"/>
      <c r="T36" s="55"/>
      <c r="U36" s="55"/>
      <c r="V36" s="55"/>
      <c r="W36" s="55"/>
      <c r="X36" s="55"/>
      <c r="Y36" s="55"/>
      <c r="Z36" s="55"/>
      <c r="AA36" s="55"/>
      <c r="AB36" s="55"/>
      <c r="AC36" s="56"/>
      <c r="AD36" s="55"/>
      <c r="AE36" s="56"/>
      <c r="AF36" s="56"/>
      <c r="AG36" s="56"/>
      <c r="AH36" s="56"/>
      <c r="AI36" s="56"/>
      <c r="AJ36" s="56"/>
      <c r="AK36" s="55"/>
      <c r="AL36" s="56"/>
      <c r="AM36" s="56"/>
      <c r="AN36" s="60"/>
      <c r="AO36" s="60"/>
    </row>
    <row r="37">
      <c r="A37" s="55"/>
      <c r="B37" s="55"/>
      <c r="C37" s="55"/>
      <c r="D37" s="55"/>
      <c r="E37" s="56"/>
      <c r="F37" s="56"/>
      <c r="G37" s="56"/>
      <c r="H37" s="56"/>
      <c r="I37" s="56"/>
      <c r="J37" s="56"/>
      <c r="K37" s="56"/>
      <c r="L37" s="107"/>
      <c r="M37" s="108"/>
      <c r="N37" s="110"/>
      <c r="O37" s="108"/>
      <c r="P37" s="110"/>
      <c r="Q37" s="107"/>
      <c r="R37" s="107"/>
      <c r="S37" s="55"/>
      <c r="T37" s="55"/>
      <c r="U37" s="55"/>
      <c r="V37" s="55"/>
      <c r="W37" s="55"/>
      <c r="X37" s="55"/>
      <c r="Y37" s="55"/>
      <c r="Z37" s="55"/>
      <c r="AA37" s="55"/>
      <c r="AB37" s="55"/>
      <c r="AC37" s="56"/>
      <c r="AD37" s="55"/>
      <c r="AE37" s="56"/>
      <c r="AF37" s="56"/>
      <c r="AG37" s="58"/>
      <c r="AH37" s="56"/>
      <c r="AI37" s="56"/>
      <c r="AJ37" s="56"/>
      <c r="AK37" s="55"/>
      <c r="AL37" s="56"/>
      <c r="AM37" s="56"/>
      <c r="AN37" s="60"/>
      <c r="AO37" s="60"/>
    </row>
    <row r="38">
      <c r="A38" s="55"/>
      <c r="B38" s="55"/>
      <c r="C38" s="55"/>
      <c r="D38" s="55"/>
      <c r="E38" s="56"/>
      <c r="F38" s="56"/>
      <c r="G38" s="56"/>
      <c r="H38" s="56"/>
      <c r="I38" s="56"/>
      <c r="J38" s="56"/>
      <c r="K38" s="56"/>
      <c r="L38" s="107"/>
      <c r="M38" s="108"/>
      <c r="N38" s="110"/>
      <c r="O38" s="108"/>
      <c r="P38" s="110"/>
      <c r="Q38" s="107"/>
      <c r="R38" s="107"/>
      <c r="S38" s="55"/>
      <c r="T38" s="55"/>
      <c r="U38" s="55"/>
      <c r="V38" s="55"/>
      <c r="W38" s="55"/>
      <c r="X38" s="55"/>
      <c r="Y38" s="55"/>
      <c r="Z38" s="55"/>
      <c r="AA38" s="55"/>
      <c r="AB38" s="55"/>
      <c r="AC38" s="56"/>
      <c r="AD38" s="55"/>
      <c r="AE38" s="56"/>
      <c r="AF38" s="56"/>
      <c r="AG38" s="58"/>
      <c r="AH38" s="56"/>
      <c r="AI38" s="56"/>
      <c r="AJ38" s="56"/>
      <c r="AK38" s="55"/>
      <c r="AL38" s="56"/>
      <c r="AM38" s="56"/>
      <c r="AN38" s="60"/>
      <c r="AO38" s="60"/>
    </row>
    <row r="39">
      <c r="A39" s="55"/>
      <c r="B39" s="55"/>
      <c r="C39" s="55"/>
      <c r="D39" s="55"/>
      <c r="E39" s="56"/>
      <c r="F39" s="56"/>
      <c r="G39" s="56"/>
      <c r="H39" s="56"/>
      <c r="I39" s="56"/>
      <c r="J39" s="56"/>
      <c r="K39" s="56"/>
      <c r="L39" s="107"/>
      <c r="M39" s="108"/>
      <c r="N39" s="110"/>
      <c r="O39" s="108"/>
      <c r="P39" s="110"/>
      <c r="Q39" s="107"/>
      <c r="R39" s="107"/>
      <c r="S39" s="55"/>
      <c r="T39" s="55"/>
      <c r="U39" s="55"/>
      <c r="V39" s="55"/>
      <c r="W39" s="55"/>
      <c r="X39" s="55"/>
      <c r="Y39" s="55"/>
      <c r="Z39" s="55"/>
      <c r="AA39" s="55"/>
      <c r="AB39" s="55"/>
      <c r="AC39" s="56"/>
      <c r="AD39" s="55"/>
      <c r="AE39" s="56"/>
      <c r="AF39" s="56"/>
      <c r="AG39" s="58"/>
      <c r="AH39" s="56"/>
      <c r="AI39" s="56"/>
      <c r="AJ39" s="56"/>
      <c r="AK39" s="55"/>
      <c r="AL39" s="56"/>
      <c r="AM39" s="56"/>
      <c r="AN39" s="60"/>
      <c r="AO39" s="60"/>
    </row>
    <row r="40">
      <c r="A40" s="55"/>
      <c r="B40" s="55"/>
      <c r="C40" s="55"/>
      <c r="D40" s="55"/>
      <c r="E40" s="56"/>
      <c r="F40" s="56"/>
      <c r="G40" s="56"/>
      <c r="H40" s="56"/>
      <c r="I40" s="56"/>
      <c r="J40" s="56"/>
      <c r="K40" s="56"/>
      <c r="L40" s="107"/>
      <c r="M40" s="108"/>
      <c r="N40" s="110"/>
      <c r="O40" s="108"/>
      <c r="P40" s="110"/>
      <c r="Q40" s="107"/>
      <c r="R40" s="107"/>
      <c r="S40" s="55"/>
      <c r="T40" s="55"/>
      <c r="U40" s="55"/>
      <c r="V40" s="55"/>
      <c r="W40" s="55"/>
      <c r="X40" s="55"/>
      <c r="Y40" s="55"/>
      <c r="Z40" s="55"/>
      <c r="AA40" s="55"/>
      <c r="AB40" s="55"/>
      <c r="AC40" s="56"/>
      <c r="AD40" s="55"/>
      <c r="AE40" s="56"/>
      <c r="AF40" s="56"/>
      <c r="AG40" s="56"/>
      <c r="AH40" s="56"/>
      <c r="AI40" s="56"/>
      <c r="AJ40" s="56"/>
      <c r="AK40" s="55"/>
      <c r="AL40" s="56"/>
      <c r="AM40" s="56"/>
      <c r="AN40" s="60"/>
      <c r="AO40" s="60"/>
    </row>
    <row r="41">
      <c r="A41" s="55"/>
      <c r="B41" s="55"/>
      <c r="C41" s="55"/>
      <c r="D41" s="55"/>
      <c r="E41" s="56"/>
      <c r="F41" s="56"/>
      <c r="G41" s="56"/>
      <c r="H41" s="56"/>
      <c r="I41" s="56"/>
      <c r="J41" s="56"/>
      <c r="K41" s="56"/>
      <c r="L41" s="107"/>
      <c r="M41" s="108"/>
      <c r="N41" s="110"/>
      <c r="O41" s="108"/>
      <c r="P41" s="110"/>
      <c r="Q41" s="107"/>
      <c r="R41" s="107"/>
      <c r="S41" s="55"/>
      <c r="T41" s="55"/>
      <c r="U41" s="55"/>
      <c r="V41" s="55"/>
      <c r="W41" s="55"/>
      <c r="X41" s="55"/>
      <c r="Y41" s="55"/>
      <c r="Z41" s="55"/>
      <c r="AA41" s="55"/>
      <c r="AB41" s="55"/>
      <c r="AC41" s="56"/>
      <c r="AD41" s="55"/>
      <c r="AE41" s="56"/>
      <c r="AF41" s="56"/>
      <c r="AG41" s="58"/>
      <c r="AH41" s="56"/>
      <c r="AI41" s="56"/>
      <c r="AJ41" s="56"/>
      <c r="AK41" s="55"/>
      <c r="AL41" s="56"/>
      <c r="AM41" s="56"/>
      <c r="AN41" s="60"/>
      <c r="AO41" s="60"/>
    </row>
    <row r="42">
      <c r="A42" s="55"/>
      <c r="B42" s="55"/>
      <c r="C42" s="55"/>
      <c r="D42" s="55"/>
      <c r="E42" s="56"/>
      <c r="F42" s="56"/>
      <c r="G42" s="56"/>
      <c r="H42" s="56"/>
      <c r="I42" s="56"/>
      <c r="J42" s="56"/>
      <c r="K42" s="56"/>
      <c r="L42" s="107"/>
      <c r="M42" s="108"/>
      <c r="N42" s="110"/>
      <c r="O42" s="108"/>
      <c r="P42" s="110"/>
      <c r="Q42" s="107"/>
      <c r="R42" s="107"/>
      <c r="S42" s="55"/>
      <c r="T42" s="55"/>
      <c r="U42" s="55"/>
      <c r="V42" s="55"/>
      <c r="W42" s="55"/>
      <c r="X42" s="55"/>
      <c r="Y42" s="55"/>
      <c r="Z42" s="55"/>
      <c r="AA42" s="55"/>
      <c r="AB42" s="55"/>
      <c r="AC42" s="56"/>
      <c r="AD42" s="55"/>
      <c r="AE42" s="56"/>
      <c r="AF42" s="56"/>
      <c r="AG42" s="58"/>
      <c r="AH42" s="56"/>
      <c r="AI42" s="56"/>
      <c r="AJ42" s="56"/>
      <c r="AK42" s="55"/>
      <c r="AL42" s="56"/>
      <c r="AM42" s="56"/>
      <c r="AN42" s="60"/>
      <c r="AO42" s="60"/>
    </row>
    <row r="43">
      <c r="A43" s="55"/>
      <c r="B43" s="55"/>
      <c r="C43" s="55"/>
      <c r="D43" s="55"/>
      <c r="E43" s="56"/>
      <c r="F43" s="56"/>
      <c r="G43" s="56"/>
      <c r="H43" s="56"/>
      <c r="I43" s="56"/>
      <c r="J43" s="56"/>
      <c r="K43" s="56"/>
      <c r="L43" s="107"/>
      <c r="M43" s="108"/>
      <c r="N43" s="110"/>
      <c r="O43" s="108"/>
      <c r="P43" s="110"/>
      <c r="Q43" s="107"/>
      <c r="R43" s="107"/>
      <c r="S43" s="55"/>
      <c r="T43" s="55"/>
      <c r="U43" s="55"/>
      <c r="V43" s="55"/>
      <c r="W43" s="55"/>
      <c r="X43" s="55"/>
      <c r="Y43" s="55"/>
      <c r="Z43" s="55"/>
      <c r="AA43" s="55"/>
      <c r="AB43" s="55"/>
      <c r="AC43" s="56"/>
      <c r="AD43" s="55"/>
      <c r="AE43" s="56"/>
      <c r="AF43" s="56"/>
      <c r="AG43" s="58"/>
      <c r="AH43" s="56"/>
      <c r="AI43" s="56"/>
      <c r="AJ43" s="56"/>
      <c r="AK43" s="55"/>
      <c r="AL43" s="56"/>
      <c r="AM43" s="56"/>
      <c r="AN43" s="60"/>
      <c r="AO43" s="60"/>
    </row>
    <row r="44">
      <c r="A44" s="55"/>
      <c r="B44" s="55"/>
      <c r="C44" s="55"/>
      <c r="D44" s="55"/>
      <c r="E44" s="56"/>
      <c r="F44" s="56"/>
      <c r="G44" s="56"/>
      <c r="H44" s="56"/>
      <c r="I44" s="56"/>
      <c r="J44" s="56"/>
      <c r="K44" s="56"/>
      <c r="L44" s="107"/>
      <c r="M44" s="108"/>
      <c r="N44" s="110"/>
      <c r="O44" s="108"/>
      <c r="P44" s="110"/>
      <c r="Q44" s="107"/>
      <c r="R44" s="107"/>
      <c r="S44" s="55"/>
      <c r="T44" s="55"/>
      <c r="U44" s="55"/>
      <c r="V44" s="55"/>
      <c r="W44" s="55"/>
      <c r="X44" s="55"/>
      <c r="Y44" s="55"/>
      <c r="Z44" s="55"/>
      <c r="AA44" s="55"/>
      <c r="AB44" s="55"/>
      <c r="AC44" s="56"/>
      <c r="AD44" s="55"/>
      <c r="AE44" s="56"/>
      <c r="AF44" s="56"/>
      <c r="AG44" s="56"/>
      <c r="AH44" s="56"/>
      <c r="AI44" s="56"/>
      <c r="AJ44" s="56"/>
      <c r="AK44" s="55"/>
      <c r="AL44" s="56"/>
      <c r="AM44" s="56"/>
      <c r="AN44" s="60"/>
      <c r="AO44" s="60"/>
    </row>
    <row r="45">
      <c r="A45" s="55"/>
      <c r="B45" s="55"/>
      <c r="C45" s="55"/>
      <c r="D45" s="55"/>
      <c r="E45" s="56"/>
      <c r="F45" s="56"/>
      <c r="G45" s="56"/>
      <c r="H45" s="56"/>
      <c r="I45" s="56"/>
      <c r="J45" s="56"/>
      <c r="K45" s="56"/>
      <c r="L45" s="107"/>
      <c r="M45" s="108"/>
      <c r="N45" s="110"/>
      <c r="O45" s="108"/>
      <c r="P45" s="110"/>
      <c r="Q45" s="107"/>
      <c r="R45" s="107"/>
      <c r="S45" s="55"/>
      <c r="T45" s="55"/>
      <c r="U45" s="55"/>
      <c r="V45" s="55"/>
      <c r="W45" s="55"/>
      <c r="X45" s="55"/>
      <c r="Y45" s="55"/>
      <c r="Z45" s="55"/>
      <c r="AA45" s="55"/>
      <c r="AB45" s="55"/>
      <c r="AC45" s="56"/>
      <c r="AD45" s="55"/>
      <c r="AE45" s="56"/>
      <c r="AF45" s="56"/>
      <c r="AG45" s="58"/>
      <c r="AH45" s="56"/>
      <c r="AI45" s="56"/>
      <c r="AJ45" s="56"/>
      <c r="AK45" s="55"/>
      <c r="AL45" s="56"/>
      <c r="AM45" s="56"/>
      <c r="AN45" s="60"/>
      <c r="AO45" s="60"/>
    </row>
    <row r="46">
      <c r="A46" s="55"/>
      <c r="B46" s="55"/>
      <c r="C46" s="55"/>
      <c r="D46" s="55"/>
      <c r="E46" s="56"/>
      <c r="F46" s="56"/>
      <c r="G46" s="56"/>
      <c r="H46" s="56"/>
      <c r="I46" s="56"/>
      <c r="J46" s="56"/>
      <c r="K46" s="56"/>
      <c r="L46" s="107"/>
      <c r="M46" s="108"/>
      <c r="N46" s="110"/>
      <c r="O46" s="108"/>
      <c r="P46" s="110"/>
      <c r="Q46" s="107"/>
      <c r="R46" s="107"/>
      <c r="S46" s="55"/>
      <c r="T46" s="55"/>
      <c r="U46" s="55"/>
      <c r="V46" s="55"/>
      <c r="W46" s="55"/>
      <c r="X46" s="55"/>
      <c r="Y46" s="55"/>
      <c r="Z46" s="55"/>
      <c r="AA46" s="55"/>
      <c r="AB46" s="55"/>
      <c r="AC46" s="56"/>
      <c r="AD46" s="55"/>
      <c r="AE46" s="56"/>
      <c r="AF46" s="56"/>
      <c r="AG46" s="58"/>
      <c r="AH46" s="56"/>
      <c r="AI46" s="56"/>
      <c r="AJ46" s="56"/>
      <c r="AK46" s="55"/>
      <c r="AL46" s="56"/>
      <c r="AM46" s="56"/>
      <c r="AN46" s="60"/>
      <c r="AO46" s="60"/>
    </row>
    <row r="47">
      <c r="A47" s="55"/>
      <c r="B47" s="55"/>
      <c r="C47" s="55"/>
      <c r="D47" s="55"/>
      <c r="E47" s="56"/>
      <c r="F47" s="56"/>
      <c r="G47" s="56"/>
      <c r="H47" s="56"/>
      <c r="I47" s="56"/>
      <c r="J47" s="56"/>
      <c r="K47" s="56"/>
      <c r="L47" s="107"/>
      <c r="M47" s="108"/>
      <c r="N47" s="110"/>
      <c r="O47" s="108"/>
      <c r="P47" s="110"/>
      <c r="Q47" s="107"/>
      <c r="R47" s="107"/>
      <c r="S47" s="55"/>
      <c r="T47" s="55"/>
      <c r="U47" s="55"/>
      <c r="V47" s="55"/>
      <c r="W47" s="55"/>
      <c r="X47" s="55"/>
      <c r="Y47" s="55"/>
      <c r="Z47" s="55"/>
      <c r="AA47" s="55"/>
      <c r="AB47" s="55"/>
      <c r="AC47" s="56"/>
      <c r="AD47" s="55"/>
      <c r="AE47" s="56"/>
      <c r="AF47" s="56"/>
      <c r="AG47" s="56"/>
      <c r="AH47" s="56"/>
      <c r="AI47" s="56"/>
      <c r="AJ47" s="56"/>
      <c r="AK47" s="55"/>
      <c r="AL47" s="56"/>
      <c r="AM47" s="56"/>
      <c r="AN47" s="60"/>
      <c r="AO47" s="60"/>
    </row>
    <row r="48">
      <c r="A48" s="55"/>
      <c r="B48" s="55"/>
      <c r="C48" s="55"/>
      <c r="D48" s="55"/>
      <c r="E48" s="56"/>
      <c r="F48" s="56"/>
      <c r="G48" s="56"/>
      <c r="H48" s="56"/>
      <c r="I48" s="56"/>
      <c r="J48" s="56"/>
      <c r="K48" s="56"/>
      <c r="L48" s="107"/>
      <c r="M48" s="108"/>
      <c r="N48" s="110"/>
      <c r="O48" s="108"/>
      <c r="P48" s="110"/>
      <c r="Q48" s="107"/>
      <c r="R48" s="107"/>
      <c r="S48" s="55"/>
      <c r="T48" s="55"/>
      <c r="U48" s="55"/>
      <c r="V48" s="55"/>
      <c r="W48" s="55"/>
      <c r="X48" s="55"/>
      <c r="Y48" s="55"/>
      <c r="Z48" s="55"/>
      <c r="AA48" s="55"/>
      <c r="AB48" s="55"/>
      <c r="AC48" s="56"/>
      <c r="AD48" s="55"/>
      <c r="AE48" s="56"/>
      <c r="AF48" s="56"/>
      <c r="AG48" s="56"/>
      <c r="AH48" s="56"/>
      <c r="AI48" s="56"/>
      <c r="AJ48" s="56"/>
      <c r="AK48" s="55"/>
      <c r="AL48" s="56"/>
      <c r="AM48" s="56"/>
      <c r="AN48" s="60"/>
      <c r="AO48" s="60"/>
    </row>
    <row r="49">
      <c r="A49" s="55"/>
      <c r="B49" s="55"/>
      <c r="C49" s="55"/>
      <c r="D49" s="55"/>
      <c r="E49" s="56"/>
      <c r="F49" s="56"/>
      <c r="G49" s="56"/>
      <c r="H49" s="56"/>
      <c r="I49" s="56"/>
      <c r="J49" s="56"/>
      <c r="K49" s="56"/>
      <c r="L49" s="107"/>
      <c r="M49" s="108"/>
      <c r="N49" s="110"/>
      <c r="O49" s="108"/>
      <c r="P49" s="110"/>
      <c r="Q49" s="107"/>
      <c r="R49" s="107"/>
      <c r="S49" s="55"/>
      <c r="T49" s="55"/>
      <c r="U49" s="55"/>
      <c r="V49" s="55"/>
      <c r="W49" s="55"/>
      <c r="X49" s="55"/>
      <c r="Y49" s="55"/>
      <c r="Z49" s="55"/>
      <c r="AA49" s="55"/>
      <c r="AB49" s="55"/>
      <c r="AC49" s="56"/>
      <c r="AD49" s="55"/>
      <c r="AE49" s="56"/>
      <c r="AF49" s="56"/>
      <c r="AG49" s="56"/>
      <c r="AH49" s="56"/>
      <c r="AI49" s="56"/>
      <c r="AJ49" s="56"/>
      <c r="AK49" s="55"/>
      <c r="AL49" s="56"/>
      <c r="AM49" s="56"/>
      <c r="AN49" s="60"/>
      <c r="AO49" s="60"/>
    </row>
    <row r="50">
      <c r="A50" s="55"/>
      <c r="B50" s="55"/>
      <c r="C50" s="55"/>
      <c r="D50" s="55"/>
      <c r="E50" s="56"/>
      <c r="F50" s="56"/>
      <c r="G50" s="56"/>
      <c r="H50" s="56"/>
      <c r="I50" s="56"/>
      <c r="J50" s="56"/>
      <c r="K50" s="56"/>
      <c r="L50" s="107"/>
      <c r="M50" s="108"/>
      <c r="N50" s="110"/>
      <c r="O50" s="108"/>
      <c r="P50" s="110"/>
      <c r="Q50" s="107"/>
      <c r="R50" s="107"/>
      <c r="S50" s="55"/>
      <c r="T50" s="55"/>
      <c r="U50" s="55"/>
      <c r="V50" s="55"/>
      <c r="W50" s="55"/>
      <c r="X50" s="55"/>
      <c r="Y50" s="55"/>
      <c r="Z50" s="55"/>
      <c r="AA50" s="55"/>
      <c r="AB50" s="55"/>
      <c r="AC50" s="56"/>
      <c r="AD50" s="55"/>
      <c r="AE50" s="56"/>
      <c r="AF50" s="56"/>
      <c r="AG50" s="56"/>
      <c r="AH50" s="56"/>
      <c r="AI50" s="56"/>
      <c r="AJ50" s="56"/>
      <c r="AK50" s="55"/>
      <c r="AL50" s="56"/>
      <c r="AM50" s="56"/>
      <c r="AN50" s="60"/>
      <c r="AO50" s="60"/>
    </row>
    <row r="51">
      <c r="A51" s="55"/>
      <c r="B51" s="55"/>
      <c r="C51" s="55"/>
      <c r="D51" s="55"/>
      <c r="E51" s="56"/>
      <c r="F51" s="56"/>
      <c r="G51" s="56"/>
      <c r="H51" s="56"/>
      <c r="I51" s="56"/>
      <c r="J51" s="56"/>
      <c r="K51" s="56"/>
      <c r="L51" s="107"/>
      <c r="M51" s="108"/>
      <c r="N51" s="110"/>
      <c r="O51" s="108"/>
      <c r="P51" s="110"/>
      <c r="Q51" s="107"/>
      <c r="R51" s="107"/>
      <c r="S51" s="55"/>
      <c r="T51" s="55"/>
      <c r="U51" s="55"/>
      <c r="V51" s="55"/>
      <c r="W51" s="55"/>
      <c r="X51" s="55"/>
      <c r="Y51" s="55"/>
      <c r="Z51" s="55"/>
      <c r="AA51" s="55"/>
      <c r="AB51" s="55"/>
      <c r="AC51" s="56"/>
      <c r="AD51" s="55"/>
      <c r="AE51" s="56"/>
      <c r="AF51" s="56"/>
      <c r="AG51" s="58"/>
      <c r="AH51" s="56"/>
      <c r="AI51" s="56"/>
      <c r="AJ51" s="56"/>
      <c r="AK51" s="55"/>
      <c r="AL51" s="56"/>
      <c r="AM51" s="56"/>
      <c r="AN51" s="60"/>
      <c r="AO51" s="60"/>
    </row>
    <row r="52">
      <c r="A52" s="55"/>
      <c r="B52" s="55"/>
      <c r="C52" s="55"/>
      <c r="D52" s="55"/>
      <c r="E52" s="56"/>
      <c r="F52" s="56"/>
      <c r="G52" s="56"/>
      <c r="H52" s="56"/>
      <c r="I52" s="56"/>
      <c r="J52" s="56"/>
      <c r="K52" s="56"/>
      <c r="L52" s="107"/>
      <c r="M52" s="108"/>
      <c r="N52" s="110"/>
      <c r="O52" s="108"/>
      <c r="P52" s="110"/>
      <c r="Q52" s="107"/>
      <c r="R52" s="107"/>
      <c r="S52" s="55"/>
      <c r="T52" s="55"/>
      <c r="U52" s="55"/>
      <c r="V52" s="55"/>
      <c r="W52" s="55"/>
      <c r="X52" s="55"/>
      <c r="Y52" s="55"/>
      <c r="Z52" s="55"/>
      <c r="AA52" s="55"/>
      <c r="AB52" s="55"/>
      <c r="AC52" s="56"/>
      <c r="AD52" s="55"/>
      <c r="AE52" s="56"/>
      <c r="AF52" s="56"/>
      <c r="AG52" s="56"/>
      <c r="AH52" s="56"/>
      <c r="AI52" s="56"/>
      <c r="AJ52" s="56"/>
      <c r="AK52" s="55"/>
      <c r="AL52" s="56"/>
      <c r="AM52" s="56"/>
      <c r="AN52" s="60"/>
      <c r="AO52" s="60"/>
    </row>
    <row r="53">
      <c r="A53" s="55"/>
      <c r="B53" s="55"/>
      <c r="C53" s="55"/>
      <c r="D53" s="55"/>
      <c r="E53" s="56"/>
      <c r="F53" s="56"/>
      <c r="G53" s="56"/>
      <c r="H53" s="56"/>
      <c r="I53" s="56"/>
      <c r="J53" s="56"/>
      <c r="K53" s="56"/>
      <c r="L53" s="107"/>
      <c r="M53" s="108"/>
      <c r="N53" s="110"/>
      <c r="O53" s="108"/>
      <c r="P53" s="110"/>
      <c r="Q53" s="107"/>
      <c r="R53" s="107"/>
      <c r="S53" s="55"/>
      <c r="T53" s="55"/>
      <c r="U53" s="55"/>
      <c r="V53" s="55"/>
      <c r="W53" s="55"/>
      <c r="X53" s="55"/>
      <c r="Y53" s="55"/>
      <c r="Z53" s="55"/>
      <c r="AA53" s="55"/>
      <c r="AB53" s="55"/>
      <c r="AC53" s="56"/>
      <c r="AD53" s="55"/>
      <c r="AE53" s="56"/>
      <c r="AF53" s="56"/>
      <c r="AG53" s="56"/>
      <c r="AH53" s="56"/>
      <c r="AI53" s="56"/>
      <c r="AJ53" s="56"/>
      <c r="AK53" s="55"/>
      <c r="AL53" s="56"/>
      <c r="AM53" s="56"/>
      <c r="AN53" s="60"/>
      <c r="AO53" s="60"/>
    </row>
    <row r="54">
      <c r="A54" s="55"/>
      <c r="B54" s="55"/>
      <c r="C54" s="55"/>
      <c r="D54" s="55"/>
      <c r="E54" s="56"/>
      <c r="F54" s="56"/>
      <c r="G54" s="56"/>
      <c r="H54" s="56"/>
      <c r="I54" s="56"/>
      <c r="J54" s="56"/>
      <c r="K54" s="56"/>
      <c r="L54" s="107"/>
      <c r="M54" s="108"/>
      <c r="N54" s="110"/>
      <c r="O54" s="108"/>
      <c r="P54" s="110"/>
      <c r="Q54" s="107"/>
      <c r="R54" s="107"/>
      <c r="S54" s="55"/>
      <c r="T54" s="55"/>
      <c r="U54" s="55"/>
      <c r="V54" s="55"/>
      <c r="W54" s="55"/>
      <c r="X54" s="55"/>
      <c r="Y54" s="55"/>
      <c r="Z54" s="55"/>
      <c r="AA54" s="55"/>
      <c r="AB54" s="55"/>
      <c r="AC54" s="56"/>
      <c r="AD54" s="55"/>
      <c r="AE54" s="56"/>
      <c r="AF54" s="56"/>
      <c r="AG54" s="56"/>
      <c r="AH54" s="56"/>
      <c r="AI54" s="56"/>
      <c r="AJ54" s="56"/>
      <c r="AK54" s="55"/>
      <c r="AL54" s="56"/>
      <c r="AM54" s="56"/>
      <c r="AN54" s="60"/>
      <c r="AO54" s="60"/>
    </row>
    <row r="55">
      <c r="A55" s="55"/>
      <c r="B55" s="55"/>
      <c r="C55" s="55"/>
      <c r="D55" s="55"/>
      <c r="E55" s="56"/>
      <c r="F55" s="56"/>
      <c r="G55" s="56"/>
      <c r="H55" s="56"/>
      <c r="I55" s="56"/>
      <c r="J55" s="56"/>
      <c r="K55" s="56"/>
      <c r="L55" s="107"/>
      <c r="M55" s="108"/>
      <c r="N55" s="110"/>
      <c r="O55" s="108"/>
      <c r="P55" s="110"/>
      <c r="Q55" s="107"/>
      <c r="R55" s="107"/>
      <c r="S55" s="55"/>
      <c r="T55" s="55"/>
      <c r="U55" s="55"/>
      <c r="V55" s="55"/>
      <c r="W55" s="55"/>
      <c r="X55" s="55"/>
      <c r="Y55" s="55"/>
      <c r="Z55" s="55"/>
      <c r="AA55" s="55"/>
      <c r="AB55" s="55"/>
      <c r="AC55" s="56"/>
      <c r="AD55" s="55"/>
      <c r="AE55" s="56"/>
      <c r="AF55" s="56"/>
      <c r="AG55" s="56"/>
      <c r="AH55" s="56"/>
      <c r="AI55" s="56"/>
      <c r="AJ55" s="56"/>
      <c r="AK55" s="55"/>
      <c r="AL55" s="56"/>
      <c r="AM55" s="56"/>
      <c r="AN55" s="60"/>
      <c r="AO55" s="60"/>
    </row>
    <row r="56">
      <c r="A56" s="55"/>
      <c r="B56" s="55"/>
      <c r="C56" s="55"/>
      <c r="D56" s="55"/>
      <c r="E56" s="56"/>
      <c r="F56" s="56"/>
      <c r="G56" s="56"/>
      <c r="H56" s="56"/>
      <c r="I56" s="56"/>
      <c r="J56" s="56"/>
      <c r="K56" s="56"/>
      <c r="L56" s="107"/>
      <c r="M56" s="108"/>
      <c r="N56" s="110"/>
      <c r="O56" s="108"/>
      <c r="P56" s="110"/>
      <c r="Q56" s="107"/>
      <c r="R56" s="107"/>
      <c r="S56" s="55"/>
      <c r="T56" s="55"/>
      <c r="U56" s="55"/>
      <c r="V56" s="55"/>
      <c r="W56" s="55"/>
      <c r="X56" s="55"/>
      <c r="Y56" s="55"/>
      <c r="Z56" s="55"/>
      <c r="AA56" s="55"/>
      <c r="AB56" s="55"/>
      <c r="AC56" s="56"/>
      <c r="AD56" s="55"/>
      <c r="AE56" s="56"/>
      <c r="AF56" s="56"/>
      <c r="AG56" s="58"/>
      <c r="AH56" s="56"/>
      <c r="AI56" s="56"/>
      <c r="AJ56" s="56"/>
      <c r="AK56" s="55"/>
      <c r="AL56" s="56"/>
      <c r="AM56" s="56"/>
      <c r="AN56" s="60"/>
      <c r="AO56" s="60"/>
    </row>
    <row r="57">
      <c r="A57" s="55"/>
      <c r="B57" s="55"/>
      <c r="C57" s="55"/>
      <c r="D57" s="55"/>
      <c r="E57" s="56"/>
      <c r="F57" s="56"/>
      <c r="G57" s="56"/>
      <c r="H57" s="56"/>
      <c r="I57" s="56"/>
      <c r="J57" s="56"/>
      <c r="K57" s="56"/>
      <c r="L57" s="107"/>
      <c r="M57" s="108"/>
      <c r="N57" s="110"/>
      <c r="O57" s="108"/>
      <c r="P57" s="110"/>
      <c r="Q57" s="107"/>
      <c r="R57" s="107"/>
      <c r="S57" s="55"/>
      <c r="T57" s="55"/>
      <c r="U57" s="55"/>
      <c r="V57" s="55"/>
      <c r="W57" s="55"/>
      <c r="X57" s="55"/>
      <c r="Y57" s="55"/>
      <c r="Z57" s="55"/>
      <c r="AA57" s="55"/>
      <c r="AB57" s="55"/>
      <c r="AC57" s="56"/>
      <c r="AD57" s="55"/>
      <c r="AE57" s="56"/>
      <c r="AF57" s="56"/>
      <c r="AG57" s="58"/>
      <c r="AH57" s="56"/>
      <c r="AI57" s="56"/>
      <c r="AJ57" s="56"/>
      <c r="AK57" s="55"/>
      <c r="AL57" s="56"/>
      <c r="AM57" s="56"/>
      <c r="AN57" s="60"/>
      <c r="AO57" s="60"/>
    </row>
    <row r="58">
      <c r="A58" s="55"/>
      <c r="B58" s="55"/>
      <c r="C58" s="55"/>
      <c r="D58" s="55"/>
      <c r="E58" s="56"/>
      <c r="F58" s="56"/>
      <c r="G58" s="56"/>
      <c r="H58" s="56"/>
      <c r="I58" s="56"/>
      <c r="J58" s="56"/>
      <c r="K58" s="56"/>
      <c r="L58" s="107"/>
      <c r="M58" s="108"/>
      <c r="N58" s="110"/>
      <c r="O58" s="108"/>
      <c r="P58" s="110"/>
      <c r="Q58" s="107"/>
      <c r="R58" s="107"/>
      <c r="S58" s="55"/>
      <c r="T58" s="55"/>
      <c r="U58" s="55"/>
      <c r="V58" s="55"/>
      <c r="W58" s="55"/>
      <c r="X58" s="55"/>
      <c r="Y58" s="55"/>
      <c r="Z58" s="55"/>
      <c r="AA58" s="55"/>
      <c r="AB58" s="55"/>
      <c r="AC58" s="56"/>
      <c r="AD58" s="55"/>
      <c r="AE58" s="56"/>
      <c r="AF58" s="56"/>
      <c r="AG58" s="56"/>
      <c r="AH58" s="56"/>
      <c r="AI58" s="56"/>
      <c r="AJ58" s="56"/>
      <c r="AK58" s="55"/>
      <c r="AL58" s="56"/>
      <c r="AM58" s="56"/>
      <c r="AN58" s="60"/>
      <c r="AO58" s="60"/>
    </row>
    <row r="59">
      <c r="A59" s="55"/>
      <c r="B59" s="55"/>
      <c r="C59" s="55"/>
      <c r="D59" s="55"/>
      <c r="E59" s="56"/>
      <c r="F59" s="56"/>
      <c r="G59" s="56"/>
      <c r="H59" s="56"/>
      <c r="I59" s="56"/>
      <c r="J59" s="56"/>
      <c r="K59" s="56"/>
      <c r="L59" s="107"/>
      <c r="M59" s="108"/>
      <c r="N59" s="110"/>
      <c r="O59" s="108"/>
      <c r="P59" s="110"/>
      <c r="Q59" s="107"/>
      <c r="R59" s="107"/>
      <c r="S59" s="55"/>
      <c r="T59" s="55"/>
      <c r="U59" s="55"/>
      <c r="V59" s="55"/>
      <c r="W59" s="55"/>
      <c r="X59" s="55"/>
      <c r="Y59" s="55"/>
      <c r="Z59" s="55"/>
      <c r="AA59" s="55"/>
      <c r="AB59" s="55"/>
      <c r="AC59" s="56"/>
      <c r="AD59" s="55"/>
      <c r="AE59" s="56"/>
      <c r="AF59" s="56"/>
      <c r="AG59" s="56"/>
      <c r="AH59" s="56"/>
      <c r="AI59" s="56"/>
      <c r="AJ59" s="56"/>
      <c r="AK59" s="55"/>
      <c r="AL59" s="56"/>
      <c r="AM59" s="56"/>
      <c r="AN59" s="60"/>
      <c r="AO59" s="60"/>
    </row>
    <row r="60">
      <c r="A60" s="55"/>
      <c r="B60" s="55"/>
      <c r="C60" s="55"/>
      <c r="D60" s="55"/>
      <c r="E60" s="56"/>
      <c r="F60" s="56"/>
      <c r="G60" s="56"/>
      <c r="H60" s="56"/>
      <c r="I60" s="56"/>
      <c r="J60" s="56"/>
      <c r="K60" s="56"/>
      <c r="L60" s="107"/>
      <c r="M60" s="108"/>
      <c r="N60" s="110"/>
      <c r="O60" s="108"/>
      <c r="P60" s="110"/>
      <c r="Q60" s="107"/>
      <c r="R60" s="107"/>
      <c r="S60" s="55"/>
      <c r="T60" s="55"/>
      <c r="U60" s="55"/>
      <c r="V60" s="55"/>
      <c r="W60" s="55"/>
      <c r="X60" s="55"/>
      <c r="Y60" s="55"/>
      <c r="Z60" s="55"/>
      <c r="AA60" s="55"/>
      <c r="AB60" s="55"/>
      <c r="AC60" s="56"/>
      <c r="AD60" s="55"/>
      <c r="AE60" s="56"/>
      <c r="AF60" s="56"/>
      <c r="AG60" s="56"/>
      <c r="AH60" s="56"/>
      <c r="AI60" s="56"/>
      <c r="AJ60" s="56"/>
      <c r="AK60" s="55"/>
      <c r="AL60" s="56"/>
      <c r="AM60" s="56"/>
      <c r="AN60" s="60"/>
      <c r="AO60" s="60"/>
    </row>
    <row r="61">
      <c r="A61" s="55"/>
      <c r="B61" s="55"/>
      <c r="C61" s="55"/>
      <c r="D61" s="55"/>
      <c r="E61" s="56"/>
      <c r="F61" s="56"/>
      <c r="G61" s="56"/>
      <c r="H61" s="56"/>
      <c r="I61" s="56"/>
      <c r="J61" s="56"/>
      <c r="K61" s="56"/>
      <c r="L61" s="107"/>
      <c r="M61" s="108"/>
      <c r="N61" s="110"/>
      <c r="O61" s="108"/>
      <c r="P61" s="110"/>
      <c r="Q61" s="107"/>
      <c r="R61" s="107"/>
      <c r="S61" s="55"/>
      <c r="T61" s="55"/>
      <c r="U61" s="55"/>
      <c r="V61" s="55"/>
      <c r="W61" s="55"/>
      <c r="X61" s="55"/>
      <c r="Y61" s="55"/>
      <c r="Z61" s="55"/>
      <c r="AA61" s="55"/>
      <c r="AB61" s="55"/>
      <c r="AC61" s="56"/>
      <c r="AD61" s="55"/>
      <c r="AE61" s="56"/>
      <c r="AF61" s="56"/>
      <c r="AG61" s="56"/>
      <c r="AH61" s="56"/>
      <c r="AI61" s="56"/>
      <c r="AJ61" s="56"/>
      <c r="AK61" s="55"/>
      <c r="AL61" s="56"/>
      <c r="AM61" s="56"/>
      <c r="AN61" s="60"/>
      <c r="AO61" s="60"/>
    </row>
    <row r="62">
      <c r="A62" s="55"/>
      <c r="B62" s="55"/>
      <c r="C62" s="55"/>
      <c r="D62" s="55"/>
      <c r="E62" s="56"/>
      <c r="F62" s="56"/>
      <c r="G62" s="56"/>
      <c r="H62" s="56"/>
      <c r="I62" s="56"/>
      <c r="J62" s="56"/>
      <c r="K62" s="56"/>
      <c r="L62" s="107"/>
      <c r="M62" s="108"/>
      <c r="N62" s="110"/>
      <c r="O62" s="108"/>
      <c r="P62" s="110"/>
      <c r="Q62" s="107"/>
      <c r="R62" s="107"/>
      <c r="S62" s="55"/>
      <c r="T62" s="55"/>
      <c r="U62" s="55"/>
      <c r="V62" s="55"/>
      <c r="W62" s="55"/>
      <c r="X62" s="55"/>
      <c r="Y62" s="55"/>
      <c r="Z62" s="55"/>
      <c r="AA62" s="55"/>
      <c r="AB62" s="55"/>
      <c r="AC62" s="56"/>
      <c r="AD62" s="55"/>
      <c r="AE62" s="56"/>
      <c r="AF62" s="56"/>
      <c r="AG62" s="58"/>
      <c r="AH62" s="56"/>
      <c r="AI62" s="56"/>
      <c r="AJ62" s="56"/>
      <c r="AK62" s="55"/>
      <c r="AL62" s="56"/>
      <c r="AM62" s="56"/>
      <c r="AN62" s="60"/>
      <c r="AO62" s="60"/>
    </row>
    <row r="63">
      <c r="A63" s="55"/>
      <c r="B63" s="55"/>
      <c r="C63" s="55"/>
      <c r="D63" s="55"/>
      <c r="E63" s="56"/>
      <c r="F63" s="56"/>
      <c r="G63" s="56"/>
      <c r="H63" s="56"/>
      <c r="I63" s="56"/>
      <c r="J63" s="56"/>
      <c r="K63" s="56"/>
      <c r="L63" s="107"/>
      <c r="M63" s="108"/>
      <c r="N63" s="110"/>
      <c r="O63" s="108"/>
      <c r="P63" s="110"/>
      <c r="Q63" s="107"/>
      <c r="R63" s="107"/>
      <c r="S63" s="55"/>
      <c r="T63" s="55"/>
      <c r="U63" s="55"/>
      <c r="V63" s="55"/>
      <c r="W63" s="55"/>
      <c r="X63" s="55"/>
      <c r="Y63" s="55"/>
      <c r="Z63" s="55"/>
      <c r="AA63" s="55"/>
      <c r="AB63" s="55"/>
      <c r="AC63" s="56"/>
      <c r="AD63" s="55"/>
      <c r="AE63" s="56"/>
      <c r="AF63" s="56"/>
      <c r="AG63" s="58"/>
      <c r="AH63" s="56"/>
      <c r="AI63" s="56"/>
      <c r="AJ63" s="56"/>
      <c r="AK63" s="55"/>
      <c r="AL63" s="56"/>
      <c r="AM63" s="56"/>
      <c r="AN63" s="60"/>
      <c r="AO63" s="60"/>
    </row>
    <row r="64">
      <c r="A64" s="55"/>
      <c r="B64" s="55"/>
      <c r="C64" s="55"/>
      <c r="D64" s="55"/>
      <c r="E64" s="56"/>
      <c r="F64" s="56"/>
      <c r="G64" s="56"/>
      <c r="H64" s="56"/>
      <c r="I64" s="56"/>
      <c r="J64" s="56"/>
      <c r="K64" s="56"/>
      <c r="L64" s="107"/>
      <c r="M64" s="108"/>
      <c r="N64" s="110"/>
      <c r="O64" s="108"/>
      <c r="P64" s="110"/>
      <c r="Q64" s="107"/>
      <c r="R64" s="107"/>
      <c r="S64" s="55"/>
      <c r="T64" s="55"/>
      <c r="U64" s="55"/>
      <c r="V64" s="55"/>
      <c r="W64" s="55"/>
      <c r="X64" s="55"/>
      <c r="Y64" s="55"/>
      <c r="Z64" s="55"/>
      <c r="AA64" s="55"/>
      <c r="AB64" s="55"/>
      <c r="AC64" s="56"/>
      <c r="AD64" s="55"/>
      <c r="AE64" s="56"/>
      <c r="AF64" s="56"/>
      <c r="AG64" s="58"/>
      <c r="AH64" s="56"/>
      <c r="AI64" s="56"/>
      <c r="AJ64" s="56"/>
      <c r="AK64" s="55"/>
      <c r="AL64" s="56"/>
      <c r="AM64" s="56"/>
      <c r="AN64" s="60"/>
      <c r="AO64" s="60"/>
    </row>
    <row r="65">
      <c r="A65" s="55"/>
      <c r="B65" s="55"/>
      <c r="C65" s="55"/>
      <c r="D65" s="55"/>
      <c r="E65" s="56"/>
      <c r="F65" s="56"/>
      <c r="G65" s="56"/>
      <c r="H65" s="56"/>
      <c r="I65" s="56"/>
      <c r="J65" s="56"/>
      <c r="K65" s="56"/>
      <c r="L65" s="107"/>
      <c r="M65" s="108"/>
      <c r="N65" s="110"/>
      <c r="O65" s="108"/>
      <c r="P65" s="110"/>
      <c r="Q65" s="107"/>
      <c r="R65" s="107"/>
      <c r="S65" s="55"/>
      <c r="T65" s="55"/>
      <c r="U65" s="55"/>
      <c r="V65" s="55"/>
      <c r="W65" s="55"/>
      <c r="X65" s="55"/>
      <c r="Y65" s="55"/>
      <c r="Z65" s="55"/>
      <c r="AA65" s="55"/>
      <c r="AB65" s="55"/>
      <c r="AC65" s="56"/>
      <c r="AD65" s="55"/>
      <c r="AE65" s="56"/>
      <c r="AF65" s="56"/>
      <c r="AG65" s="58"/>
      <c r="AH65" s="56"/>
      <c r="AI65" s="56"/>
      <c r="AJ65" s="56"/>
      <c r="AK65" s="55"/>
      <c r="AL65" s="56"/>
      <c r="AM65" s="56"/>
      <c r="AN65" s="60"/>
      <c r="AO65" s="60"/>
    </row>
    <row r="66">
      <c r="A66" s="55"/>
      <c r="B66" s="55"/>
      <c r="C66" s="55"/>
      <c r="D66" s="55"/>
      <c r="E66" s="56"/>
      <c r="F66" s="56"/>
      <c r="G66" s="56"/>
      <c r="H66" s="56"/>
      <c r="I66" s="56"/>
      <c r="J66" s="56"/>
      <c r="K66" s="56"/>
      <c r="L66" s="107"/>
      <c r="M66" s="108"/>
      <c r="N66" s="110"/>
      <c r="O66" s="108"/>
      <c r="P66" s="110"/>
      <c r="Q66" s="107"/>
      <c r="R66" s="107"/>
      <c r="S66" s="55"/>
      <c r="T66" s="55"/>
      <c r="U66" s="55"/>
      <c r="V66" s="55"/>
      <c r="W66" s="55"/>
      <c r="X66" s="55"/>
      <c r="Y66" s="55"/>
      <c r="Z66" s="55"/>
      <c r="AA66" s="55"/>
      <c r="AB66" s="55"/>
      <c r="AC66" s="56"/>
      <c r="AD66" s="55"/>
      <c r="AE66" s="56"/>
      <c r="AF66" s="56"/>
      <c r="AG66" s="58"/>
      <c r="AH66" s="56"/>
      <c r="AI66" s="56"/>
      <c r="AJ66" s="56"/>
      <c r="AK66" s="55"/>
      <c r="AL66" s="56"/>
      <c r="AM66" s="56"/>
      <c r="AN66" s="60"/>
      <c r="AO66" s="60"/>
    </row>
    <row r="67">
      <c r="A67" s="55"/>
      <c r="B67" s="55"/>
      <c r="C67" s="55"/>
      <c r="D67" s="55"/>
      <c r="E67" s="56"/>
      <c r="F67" s="56"/>
      <c r="G67" s="56"/>
      <c r="H67" s="56"/>
      <c r="I67" s="56"/>
      <c r="J67" s="56"/>
      <c r="K67" s="56"/>
      <c r="L67" s="107"/>
      <c r="M67" s="108"/>
      <c r="N67" s="110"/>
      <c r="O67" s="108"/>
      <c r="P67" s="110"/>
      <c r="Q67" s="107"/>
      <c r="R67" s="107"/>
      <c r="S67" s="55"/>
      <c r="T67" s="55"/>
      <c r="U67" s="55"/>
      <c r="V67" s="55"/>
      <c r="W67" s="55"/>
      <c r="X67" s="55"/>
      <c r="Y67" s="55"/>
      <c r="Z67" s="55"/>
      <c r="AA67" s="55"/>
      <c r="AB67" s="55"/>
      <c r="AC67" s="56"/>
      <c r="AD67" s="55"/>
      <c r="AE67" s="56"/>
      <c r="AF67" s="56"/>
      <c r="AG67" s="58"/>
      <c r="AH67" s="56"/>
      <c r="AI67" s="56"/>
      <c r="AJ67" s="56"/>
      <c r="AK67" s="55"/>
      <c r="AL67" s="56"/>
      <c r="AM67" s="56"/>
      <c r="AN67" s="60"/>
      <c r="AO67" s="60"/>
    </row>
    <row r="68">
      <c r="A68" s="55"/>
      <c r="B68" s="55"/>
      <c r="C68" s="55"/>
      <c r="D68" s="55"/>
      <c r="E68" s="56"/>
      <c r="F68" s="56"/>
      <c r="G68" s="56"/>
      <c r="H68" s="56"/>
      <c r="I68" s="56"/>
      <c r="J68" s="56"/>
      <c r="K68" s="56"/>
      <c r="L68" s="107"/>
      <c r="M68" s="108"/>
      <c r="N68" s="110"/>
      <c r="O68" s="108"/>
      <c r="P68" s="110"/>
      <c r="Q68" s="107"/>
      <c r="R68" s="107"/>
      <c r="S68" s="55"/>
      <c r="T68" s="55"/>
      <c r="U68" s="55"/>
      <c r="V68" s="55"/>
      <c r="W68" s="55"/>
      <c r="X68" s="55"/>
      <c r="Y68" s="55"/>
      <c r="Z68" s="55"/>
      <c r="AA68" s="55"/>
      <c r="AB68" s="55"/>
      <c r="AC68" s="56"/>
      <c r="AD68" s="55"/>
      <c r="AE68" s="56"/>
      <c r="AF68" s="56"/>
      <c r="AG68" s="56"/>
      <c r="AH68" s="56"/>
      <c r="AI68" s="56"/>
      <c r="AJ68" s="56"/>
      <c r="AK68" s="55"/>
      <c r="AL68" s="56"/>
      <c r="AM68" s="56"/>
      <c r="AN68" s="60"/>
      <c r="AO68" s="60"/>
    </row>
    <row r="69">
      <c r="A69" s="55"/>
      <c r="B69" s="55"/>
      <c r="C69" s="55"/>
      <c r="D69" s="55"/>
      <c r="E69" s="56"/>
      <c r="F69" s="56"/>
      <c r="G69" s="56"/>
      <c r="H69" s="56"/>
      <c r="I69" s="56"/>
      <c r="J69" s="56"/>
      <c r="K69" s="56"/>
      <c r="L69" s="107"/>
      <c r="M69" s="108"/>
      <c r="N69" s="110"/>
      <c r="O69" s="108"/>
      <c r="P69" s="110"/>
      <c r="Q69" s="107"/>
      <c r="R69" s="107"/>
      <c r="S69" s="55"/>
      <c r="T69" s="55"/>
      <c r="U69" s="55"/>
      <c r="V69" s="55"/>
      <c r="W69" s="55"/>
      <c r="X69" s="55"/>
      <c r="Y69" s="55"/>
      <c r="Z69" s="55"/>
      <c r="AA69" s="55"/>
      <c r="AB69" s="55"/>
      <c r="AC69" s="56"/>
      <c r="AD69" s="55"/>
      <c r="AE69" s="56"/>
      <c r="AF69" s="56"/>
      <c r="AG69" s="58"/>
      <c r="AH69" s="56"/>
      <c r="AI69" s="56"/>
      <c r="AJ69" s="56"/>
      <c r="AK69" s="55"/>
      <c r="AL69" s="56"/>
      <c r="AM69" s="56"/>
      <c r="AN69" s="60"/>
      <c r="AO69" s="60"/>
    </row>
    <row r="70">
      <c r="A70" s="55"/>
      <c r="B70" s="55"/>
      <c r="C70" s="55"/>
      <c r="D70" s="55"/>
      <c r="E70" s="56"/>
      <c r="F70" s="56"/>
      <c r="G70" s="56"/>
      <c r="H70" s="56"/>
      <c r="I70" s="56"/>
      <c r="J70" s="56"/>
      <c r="K70" s="56"/>
      <c r="L70" s="107"/>
      <c r="M70" s="108"/>
      <c r="N70" s="110"/>
      <c r="O70" s="108"/>
      <c r="P70" s="110"/>
      <c r="Q70" s="107"/>
      <c r="R70" s="107"/>
      <c r="S70" s="55"/>
      <c r="T70" s="55"/>
      <c r="U70" s="55"/>
      <c r="V70" s="55"/>
      <c r="W70" s="55"/>
      <c r="X70" s="55"/>
      <c r="Y70" s="55"/>
      <c r="Z70" s="55"/>
      <c r="AA70" s="55"/>
      <c r="AB70" s="55"/>
      <c r="AC70" s="56"/>
      <c r="AD70" s="55"/>
      <c r="AE70" s="56"/>
      <c r="AF70" s="56"/>
      <c r="AG70" s="58"/>
      <c r="AH70" s="56"/>
      <c r="AI70" s="56"/>
      <c r="AJ70" s="56"/>
      <c r="AK70" s="55"/>
      <c r="AL70" s="56"/>
      <c r="AM70" s="56"/>
      <c r="AN70" s="60"/>
      <c r="AO70" s="60"/>
    </row>
    <row r="71">
      <c r="A71" s="55"/>
      <c r="B71" s="55"/>
      <c r="C71" s="55"/>
      <c r="D71" s="55"/>
      <c r="E71" s="56"/>
      <c r="F71" s="56"/>
      <c r="G71" s="56"/>
      <c r="H71" s="56"/>
      <c r="I71" s="56"/>
      <c r="J71" s="56"/>
      <c r="K71" s="56"/>
      <c r="L71" s="107"/>
      <c r="M71" s="108"/>
      <c r="N71" s="110"/>
      <c r="O71" s="108"/>
      <c r="P71" s="110"/>
      <c r="Q71" s="107"/>
      <c r="R71" s="107"/>
      <c r="S71" s="55"/>
      <c r="T71" s="55"/>
      <c r="U71" s="55"/>
      <c r="V71" s="55"/>
      <c r="W71" s="55"/>
      <c r="X71" s="55"/>
      <c r="Y71" s="55"/>
      <c r="Z71" s="55"/>
      <c r="AA71" s="55"/>
      <c r="AB71" s="55"/>
      <c r="AC71" s="56"/>
      <c r="AD71" s="55"/>
      <c r="AE71" s="56"/>
      <c r="AF71" s="56"/>
      <c r="AG71" s="58"/>
      <c r="AH71" s="56"/>
      <c r="AI71" s="56"/>
      <c r="AJ71" s="56"/>
      <c r="AK71" s="55"/>
      <c r="AL71" s="56"/>
      <c r="AM71" s="56"/>
      <c r="AN71" s="60"/>
      <c r="AO71" s="60"/>
    </row>
    <row r="72">
      <c r="A72" s="55"/>
      <c r="B72" s="55"/>
      <c r="C72" s="55"/>
      <c r="D72" s="55"/>
      <c r="E72" s="56"/>
      <c r="F72" s="56"/>
      <c r="G72" s="56"/>
      <c r="H72" s="56"/>
      <c r="I72" s="56"/>
      <c r="J72" s="56"/>
      <c r="K72" s="56"/>
      <c r="L72" s="107"/>
      <c r="M72" s="108"/>
      <c r="N72" s="110"/>
      <c r="O72" s="108"/>
      <c r="P72" s="110"/>
      <c r="Q72" s="107"/>
      <c r="R72" s="107"/>
      <c r="S72" s="55"/>
      <c r="T72" s="55"/>
      <c r="U72" s="55"/>
      <c r="V72" s="55"/>
      <c r="W72" s="55"/>
      <c r="X72" s="55"/>
      <c r="Y72" s="55"/>
      <c r="Z72" s="55"/>
      <c r="AA72" s="55"/>
      <c r="AB72" s="55"/>
      <c r="AC72" s="56"/>
      <c r="AD72" s="55"/>
      <c r="AE72" s="56"/>
      <c r="AF72" s="56"/>
      <c r="AG72" s="58"/>
      <c r="AH72" s="56"/>
      <c r="AI72" s="56"/>
      <c r="AJ72" s="56"/>
      <c r="AK72" s="55"/>
      <c r="AL72" s="56"/>
      <c r="AM72" s="56"/>
      <c r="AN72" s="60"/>
      <c r="AO72" s="60"/>
    </row>
    <row r="73">
      <c r="A73" s="55"/>
      <c r="B73" s="55"/>
      <c r="C73" s="55"/>
      <c r="D73" s="55"/>
      <c r="E73" s="56"/>
      <c r="F73" s="56"/>
      <c r="G73" s="56"/>
      <c r="H73" s="56"/>
      <c r="I73" s="56"/>
      <c r="J73" s="56"/>
      <c r="K73" s="56"/>
      <c r="L73" s="107"/>
      <c r="M73" s="108"/>
      <c r="N73" s="110"/>
      <c r="O73" s="108"/>
      <c r="P73" s="110"/>
      <c r="Q73" s="107"/>
      <c r="R73" s="107"/>
      <c r="S73" s="55"/>
      <c r="T73" s="55"/>
      <c r="U73" s="55"/>
      <c r="V73" s="55"/>
      <c r="W73" s="55"/>
      <c r="X73" s="55"/>
      <c r="Y73" s="55"/>
      <c r="Z73" s="55"/>
      <c r="AA73" s="55"/>
      <c r="AB73" s="55"/>
      <c r="AC73" s="56"/>
      <c r="AD73" s="55"/>
      <c r="AE73" s="56"/>
      <c r="AF73" s="56"/>
      <c r="AG73" s="58"/>
      <c r="AH73" s="56"/>
      <c r="AI73" s="56"/>
      <c r="AJ73" s="56"/>
      <c r="AK73" s="55"/>
      <c r="AL73" s="56"/>
      <c r="AM73" s="56"/>
      <c r="AN73" s="60"/>
      <c r="AO73" s="60"/>
    </row>
    <row r="74">
      <c r="A74" s="55"/>
      <c r="B74" s="55"/>
      <c r="C74" s="55"/>
      <c r="D74" s="55"/>
      <c r="E74" s="56"/>
      <c r="F74" s="56"/>
      <c r="G74" s="56"/>
      <c r="H74" s="56"/>
      <c r="I74" s="56"/>
      <c r="J74" s="56"/>
      <c r="K74" s="56"/>
      <c r="L74" s="107"/>
      <c r="M74" s="108"/>
      <c r="N74" s="110"/>
      <c r="O74" s="108"/>
      <c r="P74" s="110"/>
      <c r="Q74" s="107"/>
      <c r="R74" s="107"/>
      <c r="S74" s="55"/>
      <c r="T74" s="55"/>
      <c r="U74" s="55"/>
      <c r="V74" s="55"/>
      <c r="W74" s="55"/>
      <c r="X74" s="55"/>
      <c r="Y74" s="55"/>
      <c r="Z74" s="55"/>
      <c r="AA74" s="55"/>
      <c r="AB74" s="55"/>
      <c r="AC74" s="56"/>
      <c r="AD74" s="55"/>
      <c r="AE74" s="56"/>
      <c r="AF74" s="56"/>
      <c r="AG74" s="58"/>
      <c r="AH74" s="56"/>
      <c r="AI74" s="56"/>
      <c r="AJ74" s="56"/>
      <c r="AK74" s="55"/>
      <c r="AL74" s="56"/>
      <c r="AM74" s="56"/>
      <c r="AN74" s="60"/>
      <c r="AO74" s="60"/>
    </row>
    <row r="75">
      <c r="A75" s="55"/>
      <c r="B75" s="55"/>
      <c r="C75" s="55"/>
      <c r="D75" s="55"/>
      <c r="E75" s="56"/>
      <c r="F75" s="56"/>
      <c r="G75" s="56"/>
      <c r="H75" s="56"/>
      <c r="I75" s="56"/>
      <c r="J75" s="56"/>
      <c r="K75" s="56"/>
      <c r="L75" s="107"/>
      <c r="M75" s="108"/>
      <c r="N75" s="110"/>
      <c r="O75" s="108"/>
      <c r="P75" s="110"/>
      <c r="Q75" s="107"/>
      <c r="R75" s="107"/>
      <c r="S75" s="55"/>
      <c r="T75" s="55"/>
      <c r="U75" s="55"/>
      <c r="V75" s="55"/>
      <c r="W75" s="55"/>
      <c r="X75" s="55"/>
      <c r="Y75" s="55"/>
      <c r="Z75" s="55"/>
      <c r="AA75" s="55"/>
      <c r="AB75" s="55"/>
      <c r="AC75" s="56"/>
      <c r="AD75" s="55"/>
      <c r="AE75" s="56"/>
      <c r="AF75" s="56"/>
      <c r="AG75" s="58"/>
      <c r="AH75" s="56"/>
      <c r="AI75" s="56"/>
      <c r="AJ75" s="56"/>
      <c r="AK75" s="55"/>
      <c r="AL75" s="56"/>
      <c r="AM75" s="56"/>
      <c r="AN75" s="60"/>
      <c r="AO75" s="60"/>
    </row>
    <row r="76">
      <c r="A76" s="55"/>
      <c r="B76" s="55"/>
      <c r="C76" s="55"/>
      <c r="D76" s="55"/>
      <c r="E76" s="56"/>
      <c r="F76" s="56"/>
      <c r="G76" s="56"/>
      <c r="H76" s="56"/>
      <c r="I76" s="56"/>
      <c r="J76" s="56"/>
      <c r="K76" s="56"/>
      <c r="L76" s="107"/>
      <c r="M76" s="108"/>
      <c r="N76" s="110"/>
      <c r="O76" s="108"/>
      <c r="P76" s="110"/>
      <c r="Q76" s="107"/>
      <c r="R76" s="107"/>
      <c r="S76" s="55"/>
      <c r="T76" s="55"/>
      <c r="U76" s="55"/>
      <c r="V76" s="55"/>
      <c r="W76" s="55"/>
      <c r="X76" s="55"/>
      <c r="Y76" s="55"/>
      <c r="Z76" s="55"/>
      <c r="AA76" s="55"/>
      <c r="AB76" s="55"/>
      <c r="AC76" s="56"/>
      <c r="AD76" s="55"/>
      <c r="AE76" s="56"/>
      <c r="AF76" s="56"/>
      <c r="AG76" s="56"/>
      <c r="AH76" s="56"/>
      <c r="AI76" s="56"/>
      <c r="AJ76" s="56"/>
      <c r="AK76" s="55"/>
      <c r="AL76" s="56"/>
      <c r="AM76" s="56"/>
      <c r="AN76" s="60"/>
      <c r="AO76" s="60"/>
    </row>
    <row r="77">
      <c r="A77" s="55"/>
      <c r="B77" s="55"/>
      <c r="C77" s="55"/>
      <c r="D77" s="55"/>
      <c r="E77" s="56"/>
      <c r="F77" s="56"/>
      <c r="G77" s="56"/>
      <c r="H77" s="56"/>
      <c r="I77" s="56"/>
      <c r="J77" s="56"/>
      <c r="K77" s="56"/>
      <c r="L77" s="107"/>
      <c r="M77" s="108"/>
      <c r="N77" s="110"/>
      <c r="O77" s="108"/>
      <c r="P77" s="110"/>
      <c r="Q77" s="107"/>
      <c r="R77" s="107"/>
      <c r="S77" s="55"/>
      <c r="T77" s="55"/>
      <c r="U77" s="55"/>
      <c r="V77" s="55"/>
      <c r="W77" s="55"/>
      <c r="X77" s="55"/>
      <c r="Y77" s="55"/>
      <c r="Z77" s="55"/>
      <c r="AA77" s="55"/>
      <c r="AB77" s="55"/>
      <c r="AC77" s="56"/>
      <c r="AD77" s="55"/>
      <c r="AE77" s="56"/>
      <c r="AF77" s="56"/>
      <c r="AG77" s="56"/>
      <c r="AH77" s="56"/>
      <c r="AI77" s="56"/>
      <c r="AJ77" s="56"/>
      <c r="AK77" s="55"/>
      <c r="AL77" s="56"/>
      <c r="AM77" s="56"/>
      <c r="AN77" s="60"/>
      <c r="AO77" s="60"/>
    </row>
    <row r="78">
      <c r="A78" s="55"/>
      <c r="B78" s="55"/>
      <c r="C78" s="55"/>
      <c r="D78" s="55"/>
      <c r="E78" s="56"/>
      <c r="F78" s="56"/>
      <c r="G78" s="56"/>
      <c r="H78" s="56"/>
      <c r="I78" s="56"/>
      <c r="J78" s="56"/>
      <c r="K78" s="56"/>
      <c r="L78" s="107"/>
      <c r="M78" s="108"/>
      <c r="N78" s="110"/>
      <c r="O78" s="108"/>
      <c r="P78" s="110"/>
      <c r="Q78" s="107"/>
      <c r="R78" s="107"/>
      <c r="S78" s="55"/>
      <c r="T78" s="55"/>
      <c r="U78" s="55"/>
      <c r="V78" s="55"/>
      <c r="W78" s="55"/>
      <c r="X78" s="55"/>
      <c r="Y78" s="55"/>
      <c r="Z78" s="55"/>
      <c r="AA78" s="55"/>
      <c r="AB78" s="55"/>
      <c r="AC78" s="56"/>
      <c r="AD78" s="55"/>
      <c r="AE78" s="56"/>
      <c r="AF78" s="56"/>
      <c r="AG78" s="58"/>
      <c r="AH78" s="56"/>
      <c r="AI78" s="56"/>
      <c r="AJ78" s="56"/>
      <c r="AK78" s="55"/>
      <c r="AL78" s="56"/>
      <c r="AM78" s="56"/>
      <c r="AN78" s="60"/>
      <c r="AO78" s="60"/>
    </row>
    <row r="79">
      <c r="A79" s="55"/>
      <c r="B79" s="55"/>
      <c r="C79" s="55"/>
      <c r="D79" s="55"/>
      <c r="E79" s="56"/>
      <c r="F79" s="56"/>
      <c r="G79" s="56"/>
      <c r="H79" s="56"/>
      <c r="I79" s="56"/>
      <c r="J79" s="56"/>
      <c r="K79" s="56"/>
      <c r="L79" s="107"/>
      <c r="M79" s="108"/>
      <c r="N79" s="110"/>
      <c r="O79" s="108"/>
      <c r="P79" s="110"/>
      <c r="Q79" s="107"/>
      <c r="R79" s="107"/>
      <c r="S79" s="55"/>
      <c r="T79" s="55"/>
      <c r="U79" s="55"/>
      <c r="V79" s="55"/>
      <c r="W79" s="55"/>
      <c r="X79" s="55"/>
      <c r="Y79" s="55"/>
      <c r="Z79" s="55"/>
      <c r="AA79" s="55"/>
      <c r="AB79" s="55"/>
      <c r="AC79" s="56"/>
      <c r="AD79" s="55"/>
      <c r="AE79" s="56"/>
      <c r="AF79" s="56"/>
      <c r="AG79" s="58"/>
      <c r="AH79" s="56"/>
      <c r="AI79" s="56"/>
      <c r="AJ79" s="56"/>
      <c r="AK79" s="55"/>
      <c r="AL79" s="56"/>
      <c r="AM79" s="56"/>
      <c r="AN79" s="60"/>
      <c r="AO79" s="60"/>
    </row>
    <row r="80">
      <c r="A80" s="55"/>
      <c r="B80" s="55"/>
      <c r="C80" s="55"/>
      <c r="D80" s="55"/>
      <c r="E80" s="56"/>
      <c r="F80" s="56"/>
      <c r="G80" s="56"/>
      <c r="H80" s="56"/>
      <c r="I80" s="56"/>
      <c r="J80" s="56"/>
      <c r="K80" s="56"/>
      <c r="L80" s="107"/>
      <c r="M80" s="108"/>
      <c r="N80" s="110"/>
      <c r="O80" s="108"/>
      <c r="P80" s="110"/>
      <c r="Q80" s="107"/>
      <c r="R80" s="107"/>
      <c r="S80" s="55"/>
      <c r="T80" s="55"/>
      <c r="U80" s="55"/>
      <c r="V80" s="55"/>
      <c r="W80" s="55"/>
      <c r="X80" s="55"/>
      <c r="Y80" s="55"/>
      <c r="Z80" s="55"/>
      <c r="AA80" s="55"/>
      <c r="AB80" s="55"/>
      <c r="AC80" s="56"/>
      <c r="AD80" s="55"/>
      <c r="AE80" s="56"/>
      <c r="AF80" s="56"/>
      <c r="AG80" s="58"/>
      <c r="AH80" s="56"/>
      <c r="AI80" s="56"/>
      <c r="AJ80" s="56"/>
      <c r="AK80" s="55"/>
      <c r="AL80" s="56"/>
      <c r="AM80" s="56"/>
      <c r="AN80" s="60"/>
      <c r="AO80" s="60"/>
    </row>
    <row r="81">
      <c r="A81" s="55"/>
      <c r="B81" s="55"/>
      <c r="C81" s="55"/>
      <c r="D81" s="55"/>
      <c r="E81" s="56"/>
      <c r="F81" s="56"/>
      <c r="G81" s="56"/>
      <c r="H81" s="56"/>
      <c r="I81" s="56"/>
      <c r="J81" s="56"/>
      <c r="K81" s="56"/>
      <c r="L81" s="107"/>
      <c r="M81" s="108"/>
      <c r="N81" s="110"/>
      <c r="O81" s="108"/>
      <c r="P81" s="110"/>
      <c r="Q81" s="107"/>
      <c r="R81" s="107"/>
      <c r="S81" s="55"/>
      <c r="T81" s="55"/>
      <c r="U81" s="55"/>
      <c r="V81" s="55"/>
      <c r="W81" s="55"/>
      <c r="X81" s="55"/>
      <c r="Y81" s="55"/>
      <c r="Z81" s="55"/>
      <c r="AA81" s="55"/>
      <c r="AB81" s="55"/>
      <c r="AC81" s="56"/>
      <c r="AD81" s="55"/>
      <c r="AE81" s="56"/>
      <c r="AF81" s="56"/>
      <c r="AG81" s="58"/>
      <c r="AH81" s="56"/>
      <c r="AI81" s="56"/>
      <c r="AJ81" s="56"/>
      <c r="AK81" s="55"/>
      <c r="AL81" s="56"/>
      <c r="AM81" s="56"/>
      <c r="AN81" s="60"/>
      <c r="AO81" s="60"/>
    </row>
    <row r="82">
      <c r="A82" s="55"/>
      <c r="B82" s="55"/>
      <c r="C82" s="55"/>
      <c r="D82" s="55"/>
      <c r="E82" s="56"/>
      <c r="F82" s="56"/>
      <c r="G82" s="56"/>
      <c r="H82" s="56"/>
      <c r="I82" s="56"/>
      <c r="J82" s="56"/>
      <c r="K82" s="56"/>
      <c r="L82" s="107"/>
      <c r="M82" s="108"/>
      <c r="N82" s="110"/>
      <c r="O82" s="108"/>
      <c r="P82" s="110"/>
      <c r="Q82" s="107"/>
      <c r="R82" s="107"/>
      <c r="S82" s="55"/>
      <c r="T82" s="55"/>
      <c r="U82" s="55"/>
      <c r="V82" s="55"/>
      <c r="W82" s="55"/>
      <c r="X82" s="55"/>
      <c r="Y82" s="55"/>
      <c r="Z82" s="55"/>
      <c r="AA82" s="55"/>
      <c r="AB82" s="55"/>
      <c r="AC82" s="56"/>
      <c r="AD82" s="55"/>
      <c r="AE82" s="56"/>
      <c r="AF82" s="56"/>
      <c r="AG82" s="58"/>
      <c r="AH82" s="56"/>
      <c r="AI82" s="56"/>
      <c r="AJ82" s="56"/>
      <c r="AK82" s="55"/>
      <c r="AL82" s="56"/>
      <c r="AM82" s="56"/>
      <c r="AN82" s="60"/>
      <c r="AO82" s="60"/>
    </row>
    <row r="83">
      <c r="A83" s="55"/>
      <c r="B83" s="55"/>
      <c r="C83" s="55"/>
      <c r="D83" s="55"/>
      <c r="E83" s="56"/>
      <c r="F83" s="56"/>
      <c r="G83" s="56"/>
      <c r="H83" s="56"/>
      <c r="I83" s="56"/>
      <c r="J83" s="56"/>
      <c r="K83" s="56"/>
      <c r="L83" s="107"/>
      <c r="M83" s="108"/>
      <c r="N83" s="110"/>
      <c r="O83" s="108"/>
      <c r="P83" s="110"/>
      <c r="Q83" s="107"/>
      <c r="R83" s="107"/>
      <c r="S83" s="55"/>
      <c r="T83" s="55"/>
      <c r="U83" s="55"/>
      <c r="V83" s="55"/>
      <c r="W83" s="55"/>
      <c r="X83" s="55"/>
      <c r="Y83" s="55"/>
      <c r="Z83" s="55"/>
      <c r="AA83" s="55"/>
      <c r="AB83" s="55"/>
      <c r="AC83" s="56"/>
      <c r="AD83" s="55"/>
      <c r="AE83" s="56"/>
      <c r="AF83" s="56"/>
      <c r="AG83" s="58"/>
      <c r="AH83" s="56"/>
      <c r="AI83" s="56"/>
      <c r="AJ83" s="56"/>
      <c r="AK83" s="55"/>
      <c r="AL83" s="56"/>
      <c r="AM83" s="56"/>
      <c r="AN83" s="60"/>
      <c r="AO83" s="60"/>
    </row>
    <row r="84">
      <c r="A84" s="55"/>
      <c r="B84" s="55"/>
      <c r="C84" s="55"/>
      <c r="D84" s="55"/>
      <c r="E84" s="56"/>
      <c r="F84" s="56"/>
      <c r="G84" s="56"/>
      <c r="H84" s="56"/>
      <c r="I84" s="56"/>
      <c r="J84" s="56"/>
      <c r="K84" s="56"/>
      <c r="L84" s="107"/>
      <c r="M84" s="108"/>
      <c r="N84" s="110"/>
      <c r="O84" s="108"/>
      <c r="P84" s="110"/>
      <c r="Q84" s="107"/>
      <c r="R84" s="107"/>
      <c r="S84" s="55"/>
      <c r="T84" s="55"/>
      <c r="U84" s="55"/>
      <c r="V84" s="55"/>
      <c r="W84" s="55"/>
      <c r="X84" s="55"/>
      <c r="Y84" s="55"/>
      <c r="Z84" s="55"/>
      <c r="AA84" s="55"/>
      <c r="AB84" s="55"/>
      <c r="AC84" s="56"/>
      <c r="AD84" s="55"/>
      <c r="AE84" s="56"/>
      <c r="AF84" s="56"/>
      <c r="AG84" s="58"/>
      <c r="AH84" s="56"/>
      <c r="AI84" s="56"/>
      <c r="AJ84" s="56"/>
      <c r="AK84" s="55"/>
      <c r="AL84" s="56"/>
      <c r="AM84" s="56"/>
      <c r="AN84" s="60"/>
      <c r="AO84" s="60"/>
    </row>
    <row r="85">
      <c r="A85" s="55"/>
      <c r="B85" s="55"/>
      <c r="C85" s="55"/>
      <c r="D85" s="55"/>
      <c r="E85" s="56"/>
      <c r="F85" s="56"/>
      <c r="G85" s="56"/>
      <c r="H85" s="56"/>
      <c r="I85" s="56"/>
      <c r="J85" s="56"/>
      <c r="K85" s="56"/>
      <c r="L85" s="107"/>
      <c r="M85" s="108"/>
      <c r="N85" s="110"/>
      <c r="O85" s="108"/>
      <c r="P85" s="110"/>
      <c r="Q85" s="107"/>
      <c r="R85" s="107"/>
      <c r="S85" s="55"/>
      <c r="T85" s="55"/>
      <c r="U85" s="55"/>
      <c r="V85" s="55"/>
      <c r="W85" s="55"/>
      <c r="X85" s="55"/>
      <c r="Y85" s="55"/>
      <c r="Z85" s="55"/>
      <c r="AA85" s="55"/>
      <c r="AB85" s="55"/>
      <c r="AC85" s="56"/>
      <c r="AD85" s="55"/>
      <c r="AE85" s="56"/>
      <c r="AF85" s="56"/>
      <c r="AG85" s="58"/>
      <c r="AH85" s="56"/>
      <c r="AI85" s="56"/>
      <c r="AJ85" s="56"/>
      <c r="AK85" s="55"/>
      <c r="AL85" s="56"/>
      <c r="AM85" s="56"/>
      <c r="AN85" s="60"/>
      <c r="AO85" s="60"/>
    </row>
    <row r="86">
      <c r="A86" s="55"/>
      <c r="B86" s="55"/>
      <c r="C86" s="55"/>
      <c r="D86" s="55"/>
      <c r="E86" s="56"/>
      <c r="F86" s="56"/>
      <c r="G86" s="56"/>
      <c r="H86" s="56"/>
      <c r="I86" s="56"/>
      <c r="J86" s="56"/>
      <c r="K86" s="56"/>
      <c r="L86" s="107"/>
      <c r="M86" s="108"/>
      <c r="N86" s="110"/>
      <c r="O86" s="108"/>
      <c r="P86" s="110"/>
      <c r="Q86" s="107"/>
      <c r="R86" s="107"/>
      <c r="S86" s="55"/>
      <c r="T86" s="55"/>
      <c r="U86" s="55"/>
      <c r="V86" s="55"/>
      <c r="W86" s="55"/>
      <c r="X86" s="55"/>
      <c r="Y86" s="55"/>
      <c r="Z86" s="55"/>
      <c r="AA86" s="55"/>
      <c r="AB86" s="55"/>
      <c r="AC86" s="56"/>
      <c r="AD86" s="55"/>
      <c r="AE86" s="56"/>
      <c r="AF86" s="56"/>
      <c r="AG86" s="56"/>
      <c r="AH86" s="56"/>
      <c r="AI86" s="56"/>
      <c r="AJ86" s="56"/>
      <c r="AK86" s="55"/>
      <c r="AL86" s="56"/>
      <c r="AM86" s="56"/>
      <c r="AN86" s="60"/>
      <c r="AO86" s="60"/>
    </row>
    <row r="87">
      <c r="A87" s="55"/>
      <c r="B87" s="55"/>
      <c r="C87" s="55"/>
      <c r="D87" s="55"/>
      <c r="E87" s="56"/>
      <c r="F87" s="56"/>
      <c r="G87" s="56"/>
      <c r="H87" s="56"/>
      <c r="I87" s="56"/>
      <c r="J87" s="56"/>
      <c r="K87" s="56"/>
      <c r="L87" s="107"/>
      <c r="M87" s="108"/>
      <c r="N87" s="110"/>
      <c r="O87" s="108"/>
      <c r="P87" s="110"/>
      <c r="Q87" s="107"/>
      <c r="R87" s="107"/>
      <c r="S87" s="55"/>
      <c r="T87" s="55"/>
      <c r="U87" s="55"/>
      <c r="V87" s="55"/>
      <c r="W87" s="55"/>
      <c r="X87" s="55"/>
      <c r="Y87" s="55"/>
      <c r="Z87" s="55"/>
      <c r="AA87" s="55"/>
      <c r="AB87" s="55"/>
      <c r="AC87" s="56"/>
      <c r="AD87" s="55"/>
      <c r="AE87" s="56"/>
      <c r="AF87" s="56"/>
      <c r="AG87" s="58"/>
      <c r="AH87" s="56"/>
      <c r="AI87" s="56"/>
      <c r="AJ87" s="56"/>
      <c r="AK87" s="55"/>
      <c r="AL87" s="56"/>
      <c r="AM87" s="56"/>
      <c r="AN87" s="60"/>
      <c r="AO87" s="60"/>
    </row>
    <row r="88">
      <c r="A88" s="55"/>
      <c r="B88" s="55"/>
      <c r="C88" s="55"/>
      <c r="D88" s="55"/>
      <c r="E88" s="56"/>
      <c r="F88" s="56"/>
      <c r="G88" s="56"/>
      <c r="H88" s="56"/>
      <c r="I88" s="56"/>
      <c r="J88" s="56"/>
      <c r="K88" s="56"/>
      <c r="L88" s="107"/>
      <c r="M88" s="108"/>
      <c r="N88" s="110"/>
      <c r="O88" s="108"/>
      <c r="P88" s="110"/>
      <c r="Q88" s="107"/>
      <c r="R88" s="107"/>
      <c r="S88" s="55"/>
      <c r="T88" s="55"/>
      <c r="U88" s="55"/>
      <c r="V88" s="55"/>
      <c r="W88" s="55"/>
      <c r="X88" s="55"/>
      <c r="Y88" s="55"/>
      <c r="Z88" s="55"/>
      <c r="AA88" s="55"/>
      <c r="AB88" s="55"/>
      <c r="AC88" s="56"/>
      <c r="AD88" s="55"/>
      <c r="AE88" s="56"/>
      <c r="AF88" s="56"/>
      <c r="AG88" s="58"/>
      <c r="AH88" s="56"/>
      <c r="AI88" s="56"/>
      <c r="AJ88" s="56"/>
      <c r="AK88" s="55"/>
      <c r="AL88" s="56"/>
      <c r="AM88" s="56"/>
      <c r="AN88" s="60"/>
      <c r="AO88" s="60"/>
    </row>
    <row r="89">
      <c r="A89" s="55"/>
      <c r="B89" s="55"/>
      <c r="C89" s="55"/>
      <c r="D89" s="55"/>
      <c r="E89" s="56"/>
      <c r="F89" s="56"/>
      <c r="G89" s="56"/>
      <c r="H89" s="56"/>
      <c r="I89" s="56"/>
      <c r="J89" s="56"/>
      <c r="K89" s="56"/>
      <c r="L89" s="107"/>
      <c r="M89" s="108"/>
      <c r="N89" s="110"/>
      <c r="O89" s="108"/>
      <c r="P89" s="110"/>
      <c r="Q89" s="107"/>
      <c r="R89" s="107"/>
      <c r="S89" s="55"/>
      <c r="T89" s="55"/>
      <c r="U89" s="55"/>
      <c r="V89" s="55"/>
      <c r="W89" s="55"/>
      <c r="X89" s="55"/>
      <c r="Y89" s="55"/>
      <c r="Z89" s="55"/>
      <c r="AA89" s="55"/>
      <c r="AB89" s="55"/>
      <c r="AC89" s="56"/>
      <c r="AD89" s="55"/>
      <c r="AE89" s="56"/>
      <c r="AF89" s="56"/>
      <c r="AG89" s="56"/>
      <c r="AH89" s="56"/>
      <c r="AI89" s="56"/>
      <c r="AJ89" s="56"/>
      <c r="AK89" s="55"/>
      <c r="AL89" s="56"/>
      <c r="AM89" s="56"/>
      <c r="AN89" s="60"/>
      <c r="AO89" s="60"/>
    </row>
    <row r="90">
      <c r="A90" s="55"/>
      <c r="B90" s="55"/>
      <c r="C90" s="55"/>
      <c r="D90" s="55"/>
      <c r="E90" s="56"/>
      <c r="F90" s="56"/>
      <c r="G90" s="56"/>
      <c r="H90" s="56"/>
      <c r="I90" s="56"/>
      <c r="J90" s="56"/>
      <c r="K90" s="56"/>
      <c r="L90" s="107"/>
      <c r="M90" s="108"/>
      <c r="N90" s="110"/>
      <c r="O90" s="108"/>
      <c r="P90" s="110"/>
      <c r="Q90" s="107"/>
      <c r="R90" s="107"/>
      <c r="S90" s="55"/>
      <c r="T90" s="55"/>
      <c r="U90" s="55"/>
      <c r="V90" s="55"/>
      <c r="W90" s="55"/>
      <c r="X90" s="55"/>
      <c r="Y90" s="55"/>
      <c r="Z90" s="55"/>
      <c r="AA90" s="55"/>
      <c r="AB90" s="55"/>
      <c r="AC90" s="56"/>
      <c r="AD90" s="55"/>
      <c r="AE90" s="56"/>
      <c r="AF90" s="56"/>
      <c r="AG90" s="58"/>
      <c r="AH90" s="56"/>
      <c r="AI90" s="56"/>
      <c r="AJ90" s="56"/>
      <c r="AK90" s="55"/>
      <c r="AL90" s="56"/>
      <c r="AM90" s="56"/>
      <c r="AN90" s="60"/>
      <c r="AO90" s="60"/>
    </row>
    <row r="91">
      <c r="A91" s="55"/>
      <c r="B91" s="55"/>
      <c r="C91" s="55"/>
      <c r="D91" s="55"/>
      <c r="E91" s="56"/>
      <c r="F91" s="56"/>
      <c r="G91" s="56"/>
      <c r="H91" s="56"/>
      <c r="I91" s="56"/>
      <c r="J91" s="56"/>
      <c r="K91" s="56"/>
      <c r="L91" s="107"/>
      <c r="M91" s="108"/>
      <c r="N91" s="110"/>
      <c r="O91" s="108"/>
      <c r="P91" s="110"/>
      <c r="Q91" s="107"/>
      <c r="R91" s="107"/>
      <c r="S91" s="55"/>
      <c r="T91" s="55"/>
      <c r="U91" s="55"/>
      <c r="V91" s="55"/>
      <c r="W91" s="55"/>
      <c r="X91" s="55"/>
      <c r="Y91" s="55"/>
      <c r="Z91" s="55"/>
      <c r="AA91" s="55"/>
      <c r="AB91" s="55"/>
      <c r="AC91" s="56"/>
      <c r="AD91" s="55"/>
      <c r="AE91" s="56"/>
      <c r="AF91" s="56"/>
      <c r="AG91" s="58"/>
      <c r="AH91" s="56"/>
      <c r="AI91" s="56"/>
      <c r="AJ91" s="56"/>
      <c r="AK91" s="55"/>
      <c r="AL91" s="56"/>
      <c r="AM91" s="56"/>
      <c r="AN91" s="60"/>
      <c r="AO91" s="60"/>
    </row>
    <row r="92">
      <c r="A92" s="163"/>
      <c r="B92" s="163"/>
      <c r="C92" s="163"/>
      <c r="D92" s="163"/>
      <c r="E92" s="164"/>
      <c r="F92" s="164"/>
      <c r="G92" s="164"/>
      <c r="H92" s="164"/>
      <c r="I92" s="164"/>
      <c r="J92" s="164"/>
      <c r="K92" s="164"/>
      <c r="L92" s="165"/>
      <c r="M92" s="166"/>
      <c r="N92" s="167"/>
      <c r="O92" s="166"/>
      <c r="P92" s="167"/>
      <c r="Q92" s="164"/>
      <c r="R92" s="164"/>
      <c r="S92" s="163"/>
      <c r="T92" s="163"/>
      <c r="U92" s="163"/>
      <c r="V92" s="164"/>
      <c r="W92" s="164"/>
      <c r="X92" s="163"/>
      <c r="Y92" s="163"/>
      <c r="Z92" s="164"/>
      <c r="AA92" s="164"/>
      <c r="AB92" s="164"/>
      <c r="AC92" s="164"/>
      <c r="AD92" s="164"/>
      <c r="AE92" s="164"/>
      <c r="AF92" s="164"/>
      <c r="AG92" s="164"/>
      <c r="AH92" s="164"/>
      <c r="AI92" s="164"/>
      <c r="AJ92" s="164"/>
      <c r="AK92" s="164"/>
      <c r="AL92" s="164"/>
      <c r="AM92" s="164"/>
      <c r="AN92" s="164"/>
      <c r="AO92" s="164"/>
    </row>
    <row r="93">
      <c r="A93" s="163"/>
      <c r="B93" s="163"/>
      <c r="C93" s="163"/>
      <c r="D93" s="163"/>
      <c r="E93" s="164"/>
      <c r="F93" s="164"/>
      <c r="G93" s="164"/>
      <c r="H93" s="164"/>
      <c r="I93" s="164"/>
      <c r="J93" s="164"/>
      <c r="K93" s="164"/>
      <c r="L93" s="165"/>
      <c r="M93" s="163"/>
      <c r="N93" s="163"/>
      <c r="O93" s="163"/>
      <c r="P93" s="163"/>
      <c r="Q93" s="164"/>
      <c r="R93" s="164"/>
      <c r="S93" s="163"/>
      <c r="T93" s="163"/>
      <c r="U93" s="163"/>
      <c r="V93" s="164"/>
      <c r="W93" s="164"/>
      <c r="X93" s="163"/>
      <c r="Y93" s="163"/>
      <c r="Z93" s="164"/>
      <c r="AA93" s="164"/>
      <c r="AB93" s="164"/>
      <c r="AC93" s="164"/>
      <c r="AD93" s="164"/>
      <c r="AE93" s="164"/>
      <c r="AF93" s="164"/>
      <c r="AG93" s="164"/>
      <c r="AH93" s="164"/>
      <c r="AI93" s="164"/>
      <c r="AJ93" s="164"/>
      <c r="AK93" s="164"/>
      <c r="AL93" s="164"/>
      <c r="AM93" s="164"/>
      <c r="AN93" s="164"/>
      <c r="AO93" s="164"/>
    </row>
    <row r="94">
      <c r="A94" s="163"/>
      <c r="B94" s="163"/>
      <c r="C94" s="163"/>
      <c r="D94" s="163"/>
      <c r="E94" s="164"/>
      <c r="F94" s="164"/>
      <c r="G94" s="164"/>
      <c r="H94" s="164"/>
      <c r="I94" s="164"/>
      <c r="J94" s="164"/>
      <c r="K94" s="164"/>
      <c r="L94" s="165"/>
      <c r="M94" s="163"/>
      <c r="N94" s="163"/>
      <c r="O94" s="163"/>
      <c r="P94" s="163"/>
      <c r="Q94" s="164"/>
      <c r="R94" s="164"/>
      <c r="S94" s="163"/>
      <c r="T94" s="163"/>
      <c r="U94" s="163"/>
      <c r="V94" s="164"/>
      <c r="W94" s="164"/>
      <c r="X94" s="163"/>
      <c r="Y94" s="163"/>
      <c r="Z94" s="164"/>
      <c r="AA94" s="164"/>
      <c r="AB94" s="164"/>
      <c r="AC94" s="164"/>
      <c r="AD94" s="164"/>
      <c r="AE94" s="164"/>
      <c r="AF94" s="164"/>
      <c r="AG94" s="164"/>
      <c r="AH94" s="164"/>
      <c r="AI94" s="164"/>
      <c r="AJ94" s="164"/>
      <c r="AK94" s="164"/>
      <c r="AL94" s="164"/>
      <c r="AM94" s="164"/>
      <c r="AN94" s="164"/>
      <c r="AO94" s="164"/>
    </row>
    <row r="95">
      <c r="A95" s="163"/>
      <c r="B95" s="163"/>
      <c r="C95" s="163"/>
      <c r="D95" s="163"/>
      <c r="E95" s="164"/>
      <c r="F95" s="164"/>
      <c r="G95" s="164"/>
      <c r="H95" s="164"/>
      <c r="I95" s="164"/>
      <c r="J95" s="164"/>
      <c r="K95" s="164"/>
      <c r="L95" s="165"/>
      <c r="M95" s="163"/>
      <c r="N95" s="163"/>
      <c r="O95" s="163"/>
      <c r="P95" s="163"/>
      <c r="Q95" s="164"/>
      <c r="R95" s="164"/>
      <c r="S95" s="163"/>
      <c r="T95" s="163"/>
      <c r="U95" s="163"/>
      <c r="V95" s="164"/>
      <c r="W95" s="164"/>
      <c r="X95" s="163"/>
      <c r="Y95" s="163"/>
      <c r="Z95" s="164"/>
      <c r="AA95" s="164"/>
      <c r="AB95" s="164"/>
      <c r="AC95" s="164"/>
      <c r="AD95" s="164"/>
      <c r="AE95" s="164"/>
      <c r="AF95" s="164"/>
      <c r="AG95" s="164"/>
      <c r="AH95" s="164"/>
      <c r="AI95" s="164"/>
      <c r="AJ95" s="164"/>
      <c r="AK95" s="164"/>
      <c r="AL95" s="164"/>
      <c r="AM95" s="164"/>
      <c r="AN95" s="164"/>
      <c r="AO95" s="164"/>
    </row>
    <row r="96">
      <c r="A96" s="163"/>
      <c r="B96" s="163"/>
      <c r="C96" s="163"/>
      <c r="D96" s="163"/>
      <c r="E96" s="164"/>
      <c r="F96" s="164"/>
      <c r="G96" s="164"/>
      <c r="H96" s="164"/>
      <c r="I96" s="164"/>
      <c r="J96" s="164"/>
      <c r="K96" s="164"/>
      <c r="L96" s="165"/>
      <c r="M96" s="163"/>
      <c r="N96" s="163"/>
      <c r="O96" s="163"/>
      <c r="P96" s="163"/>
      <c r="Q96" s="164"/>
      <c r="R96" s="164"/>
      <c r="S96" s="163"/>
      <c r="T96" s="163"/>
      <c r="U96" s="163"/>
      <c r="V96" s="164"/>
      <c r="W96" s="164"/>
      <c r="X96" s="163"/>
      <c r="Y96" s="163"/>
      <c r="Z96" s="164"/>
      <c r="AA96" s="164"/>
      <c r="AB96" s="164"/>
      <c r="AC96" s="164"/>
      <c r="AD96" s="164"/>
      <c r="AE96" s="164"/>
      <c r="AF96" s="164"/>
      <c r="AG96" s="164"/>
      <c r="AH96" s="164"/>
      <c r="AI96" s="164"/>
      <c r="AJ96" s="164"/>
      <c r="AK96" s="164"/>
      <c r="AL96" s="164"/>
      <c r="AM96" s="164"/>
      <c r="AN96" s="164"/>
      <c r="AO96" s="164"/>
    </row>
    <row r="97">
      <c r="A97" s="163"/>
      <c r="B97" s="163"/>
      <c r="C97" s="163"/>
      <c r="D97" s="163"/>
      <c r="E97" s="164"/>
      <c r="F97" s="164"/>
      <c r="G97" s="164"/>
      <c r="H97" s="164"/>
      <c r="I97" s="164"/>
      <c r="J97" s="164"/>
      <c r="K97" s="164"/>
      <c r="L97" s="165"/>
      <c r="M97" s="163"/>
      <c r="N97" s="163"/>
      <c r="O97" s="163"/>
      <c r="P97" s="163"/>
      <c r="Q97" s="164"/>
      <c r="R97" s="164"/>
      <c r="S97" s="163"/>
      <c r="T97" s="163"/>
      <c r="U97" s="163"/>
      <c r="V97" s="164"/>
      <c r="W97" s="164"/>
      <c r="X97" s="163"/>
      <c r="Y97" s="163"/>
      <c r="Z97" s="164"/>
      <c r="AA97" s="164"/>
      <c r="AB97" s="164"/>
      <c r="AC97" s="164"/>
      <c r="AD97" s="164"/>
      <c r="AE97" s="164"/>
      <c r="AF97" s="164"/>
      <c r="AG97" s="164"/>
      <c r="AH97" s="164"/>
      <c r="AI97" s="164"/>
      <c r="AJ97" s="164"/>
      <c r="AK97" s="164"/>
      <c r="AL97" s="164"/>
      <c r="AM97" s="164"/>
      <c r="AN97" s="164"/>
      <c r="AO97" s="164"/>
    </row>
    <row r="98">
      <c r="A98" s="163"/>
      <c r="B98" s="163"/>
      <c r="C98" s="163"/>
      <c r="D98" s="163"/>
      <c r="E98" s="164"/>
      <c r="F98" s="164"/>
      <c r="G98" s="164"/>
      <c r="H98" s="164"/>
      <c r="I98" s="164"/>
      <c r="J98" s="164"/>
      <c r="K98" s="164"/>
      <c r="L98" s="165"/>
      <c r="M98" s="163"/>
      <c r="N98" s="163"/>
      <c r="O98" s="163"/>
      <c r="P98" s="163"/>
      <c r="Q98" s="164"/>
      <c r="R98" s="164"/>
      <c r="S98" s="163"/>
      <c r="T98" s="163"/>
      <c r="U98" s="163"/>
      <c r="V98" s="164"/>
      <c r="W98" s="164"/>
      <c r="X98" s="163"/>
      <c r="Y98" s="163"/>
      <c r="Z98" s="164"/>
      <c r="AA98" s="164"/>
      <c r="AB98" s="164"/>
      <c r="AC98" s="164"/>
      <c r="AD98" s="164"/>
      <c r="AE98" s="164"/>
      <c r="AF98" s="164"/>
      <c r="AG98" s="164"/>
      <c r="AH98" s="164"/>
      <c r="AI98" s="164"/>
      <c r="AJ98" s="164"/>
      <c r="AK98" s="164"/>
      <c r="AL98" s="164"/>
      <c r="AM98" s="164"/>
      <c r="AN98" s="164"/>
      <c r="AO98" s="164"/>
    </row>
    <row r="99">
      <c r="A99" s="163"/>
      <c r="B99" s="163"/>
      <c r="C99" s="163"/>
      <c r="D99" s="163"/>
      <c r="E99" s="164"/>
      <c r="F99" s="164"/>
      <c r="G99" s="164"/>
      <c r="H99" s="164"/>
      <c r="I99" s="164"/>
      <c r="J99" s="164"/>
      <c r="K99" s="164"/>
      <c r="L99" s="165"/>
      <c r="M99" s="163"/>
      <c r="N99" s="163"/>
      <c r="O99" s="163"/>
      <c r="P99" s="163"/>
      <c r="Q99" s="164"/>
      <c r="R99" s="164"/>
      <c r="S99" s="163"/>
      <c r="T99" s="163"/>
      <c r="U99" s="163"/>
      <c r="V99" s="164"/>
      <c r="W99" s="164"/>
      <c r="X99" s="163"/>
      <c r="Y99" s="163"/>
      <c r="Z99" s="164"/>
      <c r="AA99" s="164"/>
      <c r="AB99" s="164"/>
      <c r="AC99" s="164"/>
      <c r="AD99" s="164"/>
      <c r="AE99" s="164"/>
      <c r="AF99" s="164"/>
      <c r="AG99" s="164"/>
      <c r="AH99" s="164"/>
      <c r="AI99" s="164"/>
      <c r="AJ99" s="164"/>
      <c r="AK99" s="164"/>
      <c r="AL99" s="164"/>
      <c r="AM99" s="164"/>
      <c r="AN99" s="164"/>
      <c r="AO99" s="164"/>
    </row>
    <row r="100">
      <c r="A100" s="163"/>
      <c r="B100" s="163"/>
      <c r="C100" s="163"/>
      <c r="D100" s="163"/>
      <c r="E100" s="164"/>
      <c r="F100" s="164"/>
      <c r="G100" s="164"/>
      <c r="H100" s="164"/>
      <c r="I100" s="164"/>
      <c r="J100" s="164"/>
      <c r="K100" s="164"/>
      <c r="L100" s="165"/>
      <c r="M100" s="163"/>
      <c r="N100" s="163"/>
      <c r="O100" s="163"/>
      <c r="P100" s="163"/>
      <c r="Q100" s="164"/>
      <c r="R100" s="164"/>
      <c r="S100" s="163"/>
      <c r="T100" s="163"/>
      <c r="U100" s="163"/>
      <c r="V100" s="164"/>
      <c r="W100" s="164"/>
      <c r="X100" s="163"/>
      <c r="Y100" s="163"/>
      <c r="Z100" s="164"/>
      <c r="AA100" s="164"/>
      <c r="AB100" s="164"/>
      <c r="AC100" s="164"/>
      <c r="AD100" s="164"/>
      <c r="AE100" s="164"/>
      <c r="AF100" s="164"/>
      <c r="AG100" s="164"/>
      <c r="AH100" s="164"/>
      <c r="AI100" s="164"/>
      <c r="AJ100" s="164"/>
      <c r="AK100" s="164"/>
      <c r="AL100" s="164"/>
      <c r="AM100" s="164"/>
      <c r="AN100" s="164"/>
      <c r="AO100" s="164"/>
    </row>
    <row r="101">
      <c r="A101" s="46"/>
      <c r="B101" s="46"/>
      <c r="C101" s="46"/>
      <c r="D101" s="46"/>
      <c r="E101" s="49"/>
      <c r="F101" s="49"/>
      <c r="G101" s="49"/>
      <c r="H101" s="49"/>
      <c r="I101" s="49"/>
      <c r="J101" s="49"/>
      <c r="K101" s="49"/>
      <c r="L101" s="51"/>
      <c r="M101" s="46"/>
      <c r="N101" s="46"/>
      <c r="O101" s="46"/>
      <c r="P101" s="46"/>
      <c r="Q101" s="49"/>
      <c r="R101" s="49"/>
      <c r="S101" s="46"/>
      <c r="T101" s="46"/>
      <c r="U101" s="46"/>
      <c r="V101" s="49"/>
      <c r="W101" s="49"/>
      <c r="X101" s="46"/>
      <c r="Y101" s="46"/>
      <c r="Z101" s="49"/>
      <c r="AA101" s="49"/>
      <c r="AB101" s="49"/>
      <c r="AC101" s="49"/>
      <c r="AD101" s="49"/>
      <c r="AE101" s="49"/>
      <c r="AF101" s="49"/>
      <c r="AG101" s="49"/>
      <c r="AH101" s="49"/>
      <c r="AI101" s="49"/>
      <c r="AJ101" s="49"/>
      <c r="AK101" s="49"/>
      <c r="AL101" s="49"/>
      <c r="AM101" s="49"/>
      <c r="AN101" s="49"/>
      <c r="AO101" s="49"/>
    </row>
    <row r="102">
      <c r="A102" s="46"/>
      <c r="B102" s="46"/>
      <c r="C102" s="46"/>
      <c r="D102" s="46"/>
      <c r="E102" s="49"/>
      <c r="F102" s="49"/>
      <c r="G102" s="49"/>
      <c r="H102" s="49"/>
      <c r="I102" s="49"/>
      <c r="J102" s="49"/>
      <c r="K102" s="49"/>
      <c r="L102" s="51"/>
      <c r="M102" s="46"/>
      <c r="N102" s="46"/>
      <c r="O102" s="46"/>
      <c r="P102" s="46"/>
      <c r="Q102" s="49"/>
      <c r="R102" s="49"/>
      <c r="S102" s="46"/>
      <c r="T102" s="46"/>
      <c r="U102" s="46"/>
      <c r="V102" s="49"/>
      <c r="W102" s="49"/>
      <c r="X102" s="46"/>
      <c r="Y102" s="46"/>
      <c r="Z102" s="49"/>
      <c r="AA102" s="49"/>
      <c r="AB102" s="49"/>
      <c r="AC102" s="49"/>
      <c r="AD102" s="49"/>
      <c r="AE102" s="49"/>
      <c r="AF102" s="49"/>
      <c r="AG102" s="49"/>
      <c r="AH102" s="49"/>
      <c r="AI102" s="49"/>
      <c r="AJ102" s="49"/>
      <c r="AK102" s="49"/>
      <c r="AL102" s="49"/>
      <c r="AM102" s="49"/>
      <c r="AN102" s="49"/>
      <c r="AO102" s="49"/>
    </row>
    <row r="103">
      <c r="A103" s="46"/>
      <c r="B103" s="46"/>
      <c r="C103" s="46"/>
      <c r="D103" s="46"/>
      <c r="E103" s="49"/>
      <c r="F103" s="49"/>
      <c r="G103" s="49"/>
      <c r="H103" s="49"/>
      <c r="I103" s="49"/>
      <c r="J103" s="49"/>
      <c r="K103" s="49"/>
      <c r="L103" s="51"/>
      <c r="M103" s="46"/>
      <c r="N103" s="46"/>
      <c r="O103" s="46"/>
      <c r="P103" s="46"/>
      <c r="Q103" s="49"/>
      <c r="R103" s="49"/>
      <c r="S103" s="46"/>
      <c r="T103" s="46"/>
      <c r="U103" s="46"/>
      <c r="V103" s="49"/>
      <c r="W103" s="49"/>
      <c r="X103" s="46"/>
      <c r="Y103" s="46"/>
      <c r="Z103" s="49"/>
      <c r="AA103" s="49"/>
      <c r="AB103" s="49"/>
      <c r="AC103" s="49"/>
      <c r="AD103" s="49"/>
      <c r="AE103" s="49"/>
      <c r="AF103" s="49"/>
      <c r="AG103" s="49"/>
      <c r="AH103" s="49"/>
      <c r="AI103" s="49"/>
      <c r="AJ103" s="49"/>
      <c r="AK103" s="49"/>
      <c r="AL103" s="49"/>
      <c r="AM103" s="49"/>
      <c r="AN103" s="49"/>
      <c r="AO103" s="49"/>
    </row>
    <row r="104">
      <c r="A104" s="46"/>
      <c r="B104" s="46"/>
      <c r="C104" s="46"/>
      <c r="D104" s="46"/>
      <c r="E104" s="49"/>
      <c r="F104" s="49"/>
      <c r="G104" s="49"/>
      <c r="H104" s="49"/>
      <c r="I104" s="49"/>
      <c r="J104" s="49"/>
      <c r="K104" s="49"/>
      <c r="L104" s="51"/>
      <c r="M104" s="46"/>
      <c r="N104" s="46"/>
      <c r="O104" s="46"/>
      <c r="P104" s="46"/>
      <c r="Q104" s="49"/>
      <c r="R104" s="49"/>
      <c r="S104" s="46"/>
      <c r="T104" s="46"/>
      <c r="U104" s="46"/>
      <c r="V104" s="49"/>
      <c r="W104" s="49"/>
      <c r="X104" s="46"/>
      <c r="Y104" s="46"/>
      <c r="Z104" s="49"/>
      <c r="AA104" s="49"/>
      <c r="AB104" s="49"/>
      <c r="AC104" s="49"/>
      <c r="AD104" s="49"/>
      <c r="AE104" s="49"/>
      <c r="AF104" s="49"/>
      <c r="AG104" s="49"/>
      <c r="AH104" s="49"/>
      <c r="AI104" s="49"/>
      <c r="AJ104" s="49"/>
      <c r="AK104" s="49"/>
      <c r="AL104" s="49"/>
      <c r="AM104" s="49"/>
      <c r="AN104" s="49"/>
      <c r="AO104" s="49"/>
    </row>
    <row r="105">
      <c r="A105" s="46"/>
      <c r="B105" s="46"/>
      <c r="C105" s="46"/>
      <c r="D105" s="46"/>
      <c r="E105" s="49"/>
      <c r="F105" s="49"/>
      <c r="G105" s="49"/>
      <c r="H105" s="49"/>
      <c r="I105" s="49"/>
      <c r="J105" s="49"/>
      <c r="K105" s="49"/>
      <c r="L105" s="51"/>
      <c r="M105" s="46"/>
      <c r="N105" s="46"/>
      <c r="O105" s="46"/>
      <c r="P105" s="46"/>
      <c r="Q105" s="49"/>
      <c r="R105" s="49"/>
      <c r="S105" s="46"/>
      <c r="T105" s="46"/>
      <c r="U105" s="46"/>
      <c r="V105" s="49"/>
      <c r="W105" s="49"/>
      <c r="X105" s="46"/>
      <c r="Y105" s="46"/>
      <c r="Z105" s="49"/>
      <c r="AA105" s="49"/>
      <c r="AB105" s="49"/>
      <c r="AC105" s="49"/>
      <c r="AD105" s="49"/>
      <c r="AE105" s="49"/>
      <c r="AF105" s="49"/>
      <c r="AG105" s="49"/>
      <c r="AH105" s="49"/>
      <c r="AI105" s="49"/>
      <c r="AJ105" s="49"/>
      <c r="AK105" s="49"/>
      <c r="AL105" s="49"/>
      <c r="AM105" s="49"/>
      <c r="AN105" s="49"/>
      <c r="AO105" s="49"/>
    </row>
    <row r="106">
      <c r="A106" s="46"/>
      <c r="B106" s="46"/>
      <c r="C106" s="46"/>
      <c r="D106" s="46"/>
      <c r="E106" s="49"/>
      <c r="F106" s="49"/>
      <c r="G106" s="49"/>
      <c r="H106" s="49"/>
      <c r="I106" s="49"/>
      <c r="J106" s="49"/>
      <c r="K106" s="49"/>
      <c r="L106" s="51"/>
      <c r="M106" s="46"/>
      <c r="N106" s="46"/>
      <c r="O106" s="46"/>
      <c r="P106" s="46"/>
      <c r="Q106" s="49"/>
      <c r="R106" s="49"/>
      <c r="S106" s="46"/>
      <c r="T106" s="46"/>
      <c r="U106" s="46"/>
      <c r="V106" s="49"/>
      <c r="W106" s="49"/>
      <c r="X106" s="46"/>
      <c r="Y106" s="46"/>
      <c r="Z106" s="49"/>
      <c r="AA106" s="49"/>
      <c r="AB106" s="49"/>
      <c r="AC106" s="49"/>
      <c r="AD106" s="49"/>
      <c r="AE106" s="49"/>
      <c r="AF106" s="49"/>
      <c r="AG106" s="49"/>
      <c r="AH106" s="49"/>
      <c r="AI106" s="49"/>
      <c r="AJ106" s="49"/>
      <c r="AK106" s="49"/>
      <c r="AL106" s="49"/>
      <c r="AM106" s="49"/>
      <c r="AN106" s="49"/>
      <c r="AO106" s="49"/>
    </row>
    <row r="107">
      <c r="A107" s="46"/>
      <c r="B107" s="46"/>
      <c r="C107" s="46"/>
      <c r="D107" s="46"/>
      <c r="E107" s="49"/>
      <c r="F107" s="49"/>
      <c r="G107" s="49"/>
      <c r="H107" s="49"/>
      <c r="I107" s="49"/>
      <c r="J107" s="49"/>
      <c r="K107" s="49"/>
      <c r="L107" s="51"/>
      <c r="M107" s="46"/>
      <c r="N107" s="46"/>
      <c r="O107" s="46"/>
      <c r="P107" s="46"/>
      <c r="Q107" s="49"/>
      <c r="R107" s="49"/>
      <c r="S107" s="46"/>
      <c r="T107" s="46"/>
      <c r="U107" s="46"/>
      <c r="V107" s="49"/>
      <c r="W107" s="49"/>
      <c r="X107" s="46"/>
      <c r="Y107" s="46"/>
      <c r="Z107" s="49"/>
      <c r="AA107" s="49"/>
      <c r="AB107" s="49"/>
      <c r="AC107" s="49"/>
      <c r="AD107" s="49"/>
      <c r="AE107" s="49"/>
      <c r="AF107" s="49"/>
      <c r="AG107" s="49"/>
      <c r="AH107" s="49"/>
      <c r="AI107" s="49"/>
      <c r="AJ107" s="49"/>
      <c r="AK107" s="49"/>
      <c r="AL107" s="49"/>
      <c r="AM107" s="49"/>
      <c r="AN107" s="49"/>
      <c r="AO107" s="49"/>
    </row>
    <row r="108">
      <c r="A108" s="46"/>
      <c r="B108" s="46"/>
      <c r="C108" s="46"/>
      <c r="D108" s="46"/>
      <c r="E108" s="49"/>
      <c r="F108" s="49"/>
      <c r="G108" s="49"/>
      <c r="H108" s="49"/>
      <c r="I108" s="49"/>
      <c r="J108" s="49"/>
      <c r="K108" s="49"/>
      <c r="L108" s="51"/>
      <c r="M108" s="46"/>
      <c r="N108" s="46"/>
      <c r="O108" s="46"/>
      <c r="P108" s="46"/>
      <c r="Q108" s="49"/>
      <c r="R108" s="49"/>
      <c r="S108" s="46"/>
      <c r="T108" s="46"/>
      <c r="U108" s="46"/>
      <c r="V108" s="49"/>
      <c r="W108" s="49"/>
      <c r="X108" s="46"/>
      <c r="Y108" s="46"/>
      <c r="Z108" s="49"/>
      <c r="AA108" s="49"/>
      <c r="AB108" s="49"/>
      <c r="AC108" s="49"/>
      <c r="AD108" s="49"/>
      <c r="AE108" s="49"/>
      <c r="AF108" s="49"/>
      <c r="AG108" s="49"/>
      <c r="AH108" s="49"/>
      <c r="AI108" s="49"/>
      <c r="AJ108" s="49"/>
      <c r="AK108" s="49"/>
      <c r="AL108" s="49"/>
      <c r="AM108" s="49"/>
      <c r="AN108" s="49"/>
      <c r="AO108" s="49"/>
    </row>
    <row r="109">
      <c r="A109" s="46"/>
      <c r="B109" s="46"/>
      <c r="C109" s="46"/>
      <c r="D109" s="46"/>
      <c r="E109" s="49"/>
      <c r="F109" s="49"/>
      <c r="G109" s="49"/>
      <c r="H109" s="49"/>
      <c r="I109" s="49"/>
      <c r="J109" s="49"/>
      <c r="K109" s="49"/>
      <c r="L109" s="51"/>
      <c r="M109" s="46"/>
      <c r="N109" s="46"/>
      <c r="O109" s="46"/>
      <c r="P109" s="46"/>
      <c r="Q109" s="49"/>
      <c r="R109" s="49"/>
      <c r="S109" s="46"/>
      <c r="T109" s="46"/>
      <c r="U109" s="46"/>
      <c r="V109" s="49"/>
      <c r="W109" s="49"/>
      <c r="X109" s="46"/>
      <c r="Y109" s="46"/>
      <c r="Z109" s="49"/>
      <c r="AA109" s="49"/>
      <c r="AB109" s="49"/>
      <c r="AC109" s="49"/>
      <c r="AD109" s="49"/>
      <c r="AE109" s="49"/>
      <c r="AF109" s="49"/>
      <c r="AG109" s="49"/>
      <c r="AH109" s="49"/>
      <c r="AI109" s="49"/>
      <c r="AJ109" s="49"/>
      <c r="AK109" s="49"/>
      <c r="AL109" s="49"/>
      <c r="AM109" s="49"/>
      <c r="AN109" s="49"/>
      <c r="AO109" s="49"/>
    </row>
    <row r="110">
      <c r="A110" s="46"/>
      <c r="B110" s="46"/>
      <c r="C110" s="46"/>
      <c r="D110" s="46"/>
      <c r="E110" s="49"/>
      <c r="F110" s="49"/>
      <c r="G110" s="49"/>
      <c r="H110" s="49"/>
      <c r="I110" s="49"/>
      <c r="J110" s="49"/>
      <c r="K110" s="49"/>
      <c r="L110" s="51"/>
      <c r="M110" s="46"/>
      <c r="N110" s="46"/>
      <c r="O110" s="46"/>
      <c r="P110" s="46"/>
      <c r="Q110" s="49"/>
      <c r="R110" s="49"/>
      <c r="S110" s="46"/>
      <c r="T110" s="46"/>
      <c r="U110" s="46"/>
      <c r="V110" s="49"/>
      <c r="W110" s="49"/>
      <c r="X110" s="46"/>
      <c r="Y110" s="46"/>
      <c r="Z110" s="49"/>
      <c r="AA110" s="49"/>
      <c r="AB110" s="49"/>
      <c r="AC110" s="49"/>
      <c r="AD110" s="49"/>
      <c r="AE110" s="49"/>
      <c r="AF110" s="49"/>
      <c r="AG110" s="49"/>
      <c r="AH110" s="49"/>
      <c r="AI110" s="49"/>
      <c r="AJ110" s="49"/>
      <c r="AK110" s="49"/>
      <c r="AL110" s="49"/>
      <c r="AM110" s="49"/>
      <c r="AN110" s="49"/>
      <c r="AO110" s="49"/>
    </row>
    <row r="111">
      <c r="A111" s="46"/>
      <c r="B111" s="46"/>
      <c r="C111" s="46"/>
      <c r="D111" s="46"/>
      <c r="E111" s="49"/>
      <c r="F111" s="49"/>
      <c r="G111" s="49"/>
      <c r="H111" s="49"/>
      <c r="I111" s="49"/>
      <c r="J111" s="49"/>
      <c r="K111" s="49"/>
      <c r="L111" s="51"/>
      <c r="M111" s="46"/>
      <c r="N111" s="46"/>
      <c r="O111" s="46"/>
      <c r="P111" s="46"/>
      <c r="Q111" s="49"/>
      <c r="R111" s="49"/>
      <c r="S111" s="46"/>
      <c r="T111" s="46"/>
      <c r="U111" s="46"/>
      <c r="V111" s="49"/>
      <c r="W111" s="49"/>
      <c r="X111" s="46"/>
      <c r="Y111" s="46"/>
      <c r="Z111" s="49"/>
      <c r="AA111" s="49"/>
      <c r="AB111" s="49"/>
      <c r="AC111" s="49"/>
      <c r="AD111" s="49"/>
      <c r="AE111" s="49"/>
      <c r="AF111" s="49"/>
      <c r="AG111" s="49"/>
      <c r="AH111" s="49"/>
      <c r="AI111" s="49"/>
      <c r="AJ111" s="49"/>
      <c r="AK111" s="49"/>
      <c r="AL111" s="49"/>
      <c r="AM111" s="49"/>
      <c r="AN111" s="49"/>
      <c r="AO111" s="49"/>
    </row>
    <row r="112">
      <c r="A112" s="46"/>
      <c r="B112" s="46"/>
      <c r="C112" s="46"/>
      <c r="D112" s="46"/>
      <c r="E112" s="49"/>
      <c r="F112" s="49"/>
      <c r="G112" s="49"/>
      <c r="H112" s="49"/>
      <c r="I112" s="49"/>
      <c r="J112" s="49"/>
      <c r="K112" s="49"/>
      <c r="L112" s="51"/>
      <c r="M112" s="46"/>
      <c r="N112" s="46"/>
      <c r="O112" s="46"/>
      <c r="P112" s="46"/>
      <c r="Q112" s="49"/>
      <c r="R112" s="49"/>
      <c r="S112" s="46"/>
      <c r="T112" s="46"/>
      <c r="U112" s="46"/>
      <c r="V112" s="49"/>
      <c r="W112" s="49"/>
      <c r="X112" s="46"/>
      <c r="Y112" s="46"/>
      <c r="Z112" s="49"/>
      <c r="AA112" s="49"/>
      <c r="AB112" s="49"/>
      <c r="AC112" s="49"/>
      <c r="AD112" s="49"/>
      <c r="AE112" s="49"/>
      <c r="AF112" s="49"/>
      <c r="AG112" s="49"/>
      <c r="AH112" s="49"/>
      <c r="AI112" s="49"/>
      <c r="AJ112" s="49"/>
      <c r="AK112" s="49"/>
      <c r="AL112" s="49"/>
      <c r="AM112" s="49"/>
      <c r="AN112" s="49"/>
      <c r="AO112" s="49"/>
    </row>
    <row r="113">
      <c r="A113" s="46"/>
      <c r="B113" s="46"/>
      <c r="C113" s="46"/>
      <c r="D113" s="46"/>
      <c r="E113" s="49"/>
      <c r="F113" s="49"/>
      <c r="G113" s="49"/>
      <c r="H113" s="49"/>
      <c r="I113" s="49"/>
      <c r="J113" s="49"/>
      <c r="K113" s="49"/>
      <c r="L113" s="51"/>
      <c r="M113" s="46"/>
      <c r="N113" s="46"/>
      <c r="O113" s="46"/>
      <c r="P113" s="46"/>
      <c r="Q113" s="49"/>
      <c r="R113" s="49"/>
      <c r="S113" s="46"/>
      <c r="T113" s="46"/>
      <c r="U113" s="46"/>
      <c r="V113" s="49"/>
      <c r="W113" s="49"/>
      <c r="X113" s="46"/>
      <c r="Y113" s="46"/>
      <c r="Z113" s="49"/>
      <c r="AA113" s="49"/>
      <c r="AB113" s="49"/>
      <c r="AC113" s="49"/>
      <c r="AD113" s="49"/>
      <c r="AE113" s="49"/>
      <c r="AF113" s="49"/>
      <c r="AG113" s="49"/>
      <c r="AH113" s="49"/>
      <c r="AI113" s="49"/>
      <c r="AJ113" s="49"/>
      <c r="AK113" s="49"/>
      <c r="AL113" s="49"/>
      <c r="AM113" s="49"/>
      <c r="AN113" s="49"/>
      <c r="AO113" s="49"/>
    </row>
    <row r="114">
      <c r="A114" s="46"/>
      <c r="B114" s="46"/>
      <c r="C114" s="46"/>
      <c r="D114" s="46"/>
      <c r="E114" s="49"/>
      <c r="F114" s="49"/>
      <c r="G114" s="49"/>
      <c r="H114" s="49"/>
      <c r="I114" s="49"/>
      <c r="J114" s="49"/>
      <c r="K114" s="49"/>
      <c r="L114" s="51"/>
      <c r="M114" s="46"/>
      <c r="N114" s="46"/>
      <c r="O114" s="46"/>
      <c r="P114" s="46"/>
      <c r="Q114" s="49"/>
      <c r="R114" s="49"/>
      <c r="S114" s="46"/>
      <c r="T114" s="46"/>
      <c r="U114" s="46"/>
      <c r="V114" s="49"/>
      <c r="W114" s="49"/>
      <c r="X114" s="46"/>
      <c r="Y114" s="46"/>
      <c r="Z114" s="49"/>
      <c r="AA114" s="49"/>
      <c r="AB114" s="49"/>
      <c r="AC114" s="49"/>
      <c r="AD114" s="49"/>
      <c r="AE114" s="49"/>
      <c r="AF114" s="49"/>
      <c r="AG114" s="49"/>
      <c r="AH114" s="49"/>
      <c r="AI114" s="49"/>
      <c r="AJ114" s="49"/>
      <c r="AK114" s="49"/>
      <c r="AL114" s="49"/>
      <c r="AM114" s="49"/>
      <c r="AN114" s="49"/>
      <c r="AO114" s="49"/>
    </row>
    <row r="115">
      <c r="A115" s="46"/>
      <c r="B115" s="46"/>
      <c r="C115" s="46"/>
      <c r="D115" s="46"/>
      <c r="E115" s="49"/>
      <c r="F115" s="49"/>
      <c r="G115" s="49"/>
      <c r="H115" s="49"/>
      <c r="I115" s="49"/>
      <c r="J115" s="49"/>
      <c r="K115" s="49"/>
      <c r="L115" s="51"/>
      <c r="M115" s="46"/>
      <c r="N115" s="46"/>
      <c r="O115" s="46"/>
      <c r="P115" s="46"/>
      <c r="Q115" s="49"/>
      <c r="R115" s="49"/>
      <c r="S115" s="46"/>
      <c r="T115" s="46"/>
      <c r="U115" s="46"/>
      <c r="V115" s="49"/>
      <c r="W115" s="49"/>
      <c r="X115" s="46"/>
      <c r="Y115" s="46"/>
      <c r="Z115" s="49"/>
      <c r="AA115" s="49"/>
      <c r="AB115" s="49"/>
      <c r="AC115" s="49"/>
      <c r="AD115" s="49"/>
      <c r="AE115" s="49"/>
      <c r="AF115" s="49"/>
      <c r="AG115" s="49"/>
      <c r="AH115" s="49"/>
      <c r="AI115" s="49"/>
      <c r="AJ115" s="49"/>
      <c r="AK115" s="49"/>
      <c r="AL115" s="49"/>
      <c r="AM115" s="49"/>
      <c r="AN115" s="49"/>
      <c r="AO115" s="49"/>
    </row>
    <row r="116">
      <c r="A116" s="46"/>
      <c r="B116" s="46"/>
      <c r="C116" s="46"/>
      <c r="D116" s="46"/>
      <c r="E116" s="49"/>
      <c r="F116" s="49"/>
      <c r="G116" s="49"/>
      <c r="H116" s="49"/>
      <c r="I116" s="49"/>
      <c r="J116" s="49"/>
      <c r="K116" s="49"/>
      <c r="L116" s="51"/>
      <c r="M116" s="46"/>
      <c r="N116" s="46"/>
      <c r="O116" s="46"/>
      <c r="P116" s="46"/>
      <c r="Q116" s="49"/>
      <c r="R116" s="49"/>
      <c r="S116" s="46"/>
      <c r="T116" s="46"/>
      <c r="U116" s="46"/>
      <c r="V116" s="49"/>
      <c r="W116" s="49"/>
      <c r="X116" s="46"/>
      <c r="Y116" s="46"/>
      <c r="Z116" s="49"/>
      <c r="AA116" s="49"/>
      <c r="AB116" s="49"/>
      <c r="AC116" s="49"/>
      <c r="AD116" s="49"/>
      <c r="AE116" s="49"/>
      <c r="AF116" s="49"/>
      <c r="AG116" s="49"/>
      <c r="AH116" s="49"/>
      <c r="AI116" s="49"/>
      <c r="AJ116" s="49"/>
      <c r="AK116" s="49"/>
      <c r="AL116" s="49"/>
      <c r="AM116" s="49"/>
      <c r="AN116" s="49"/>
      <c r="AO116" s="49"/>
    </row>
    <row r="117">
      <c r="A117" s="46"/>
      <c r="B117" s="46"/>
      <c r="C117" s="46"/>
      <c r="D117" s="46"/>
      <c r="E117" s="49"/>
      <c r="F117" s="49"/>
      <c r="G117" s="49"/>
      <c r="H117" s="49"/>
      <c r="I117" s="49"/>
      <c r="J117" s="49"/>
      <c r="K117" s="49"/>
      <c r="L117" s="51"/>
      <c r="M117" s="46"/>
      <c r="N117" s="46"/>
      <c r="O117" s="46"/>
      <c r="P117" s="46"/>
      <c r="Q117" s="49"/>
      <c r="R117" s="49"/>
      <c r="S117" s="46"/>
      <c r="T117" s="46"/>
      <c r="U117" s="46"/>
      <c r="V117" s="49"/>
      <c r="W117" s="49"/>
      <c r="X117" s="46"/>
      <c r="Y117" s="46"/>
      <c r="Z117" s="49"/>
      <c r="AA117" s="49"/>
      <c r="AB117" s="49"/>
      <c r="AC117" s="49"/>
      <c r="AD117" s="49"/>
      <c r="AE117" s="49"/>
      <c r="AF117" s="49"/>
      <c r="AG117" s="49"/>
      <c r="AH117" s="49"/>
      <c r="AI117" s="49"/>
      <c r="AJ117" s="49"/>
      <c r="AK117" s="49"/>
      <c r="AL117" s="49"/>
      <c r="AM117" s="49"/>
      <c r="AN117" s="49"/>
      <c r="AO117" s="49"/>
    </row>
    <row r="118">
      <c r="A118" s="46"/>
      <c r="B118" s="46"/>
      <c r="C118" s="46"/>
      <c r="D118" s="46"/>
      <c r="E118" s="49"/>
      <c r="F118" s="49"/>
      <c r="G118" s="49"/>
      <c r="H118" s="49"/>
      <c r="I118" s="49"/>
      <c r="J118" s="49"/>
      <c r="K118" s="49"/>
      <c r="L118" s="51"/>
      <c r="M118" s="46"/>
      <c r="N118" s="46"/>
      <c r="O118" s="46"/>
      <c r="P118" s="46"/>
      <c r="Q118" s="49"/>
      <c r="R118" s="49"/>
      <c r="S118" s="46"/>
      <c r="T118" s="46"/>
      <c r="U118" s="46"/>
      <c r="V118" s="49"/>
      <c r="W118" s="49"/>
      <c r="X118" s="46"/>
      <c r="Y118" s="46"/>
      <c r="Z118" s="49"/>
      <c r="AA118" s="49"/>
      <c r="AB118" s="49"/>
      <c r="AC118" s="49"/>
      <c r="AD118" s="49"/>
      <c r="AE118" s="49"/>
      <c r="AF118" s="49"/>
      <c r="AG118" s="49"/>
      <c r="AH118" s="49"/>
      <c r="AI118" s="49"/>
      <c r="AJ118" s="49"/>
      <c r="AK118" s="49"/>
      <c r="AL118" s="49"/>
      <c r="AM118" s="49"/>
      <c r="AN118" s="49"/>
      <c r="AO118" s="49"/>
    </row>
    <row r="119">
      <c r="A119" s="46"/>
      <c r="B119" s="46"/>
      <c r="C119" s="46"/>
      <c r="D119" s="46"/>
      <c r="E119" s="49"/>
      <c r="F119" s="49"/>
      <c r="G119" s="49"/>
      <c r="H119" s="49"/>
      <c r="I119" s="49"/>
      <c r="J119" s="49"/>
      <c r="K119" s="49"/>
      <c r="L119" s="51"/>
      <c r="M119" s="46"/>
      <c r="N119" s="46"/>
      <c r="O119" s="46"/>
      <c r="P119" s="46"/>
      <c r="Q119" s="49"/>
      <c r="R119" s="49"/>
      <c r="S119" s="46"/>
      <c r="T119" s="46"/>
      <c r="U119" s="46"/>
      <c r="V119" s="49"/>
      <c r="W119" s="49"/>
      <c r="X119" s="46"/>
      <c r="Y119" s="46"/>
      <c r="Z119" s="49"/>
      <c r="AA119" s="49"/>
      <c r="AB119" s="49"/>
      <c r="AC119" s="49"/>
      <c r="AD119" s="49"/>
      <c r="AE119" s="49"/>
      <c r="AF119" s="49"/>
      <c r="AG119" s="49"/>
      <c r="AH119" s="49"/>
      <c r="AI119" s="49"/>
      <c r="AJ119" s="49"/>
      <c r="AK119" s="49"/>
      <c r="AL119" s="49"/>
      <c r="AM119" s="49"/>
      <c r="AN119" s="49"/>
      <c r="AO119" s="49"/>
    </row>
    <row r="120">
      <c r="A120" s="46"/>
      <c r="B120" s="46"/>
      <c r="C120" s="46"/>
      <c r="D120" s="46"/>
      <c r="E120" s="49"/>
      <c r="F120" s="49"/>
      <c r="G120" s="49"/>
      <c r="H120" s="49"/>
      <c r="I120" s="49"/>
      <c r="J120" s="49"/>
      <c r="K120" s="49"/>
      <c r="L120" s="51"/>
      <c r="M120" s="46"/>
      <c r="N120" s="46"/>
      <c r="O120" s="46"/>
      <c r="P120" s="46"/>
      <c r="Q120" s="49"/>
      <c r="R120" s="49"/>
      <c r="S120" s="46"/>
      <c r="T120" s="46"/>
      <c r="U120" s="46"/>
      <c r="V120" s="49"/>
      <c r="W120" s="49"/>
      <c r="X120" s="46"/>
      <c r="Y120" s="46"/>
      <c r="Z120" s="49"/>
      <c r="AA120" s="49"/>
      <c r="AB120" s="49"/>
      <c r="AC120" s="49"/>
      <c r="AD120" s="49"/>
      <c r="AE120" s="49"/>
      <c r="AF120" s="49"/>
      <c r="AG120" s="49"/>
      <c r="AH120" s="49"/>
      <c r="AI120" s="49"/>
      <c r="AJ120" s="49"/>
      <c r="AK120" s="49"/>
      <c r="AL120" s="49"/>
      <c r="AM120" s="49"/>
      <c r="AN120" s="49"/>
      <c r="AO120" s="49"/>
    </row>
    <row r="121">
      <c r="A121" s="46"/>
      <c r="B121" s="46"/>
      <c r="C121" s="46"/>
      <c r="D121" s="46"/>
      <c r="E121" s="49"/>
      <c r="F121" s="49"/>
      <c r="G121" s="49"/>
      <c r="H121" s="49"/>
      <c r="I121" s="49"/>
      <c r="J121" s="49"/>
      <c r="K121" s="49"/>
      <c r="L121" s="51"/>
      <c r="M121" s="46"/>
      <c r="N121" s="46"/>
      <c r="O121" s="46"/>
      <c r="P121" s="46"/>
      <c r="Q121" s="49"/>
      <c r="R121" s="49"/>
      <c r="S121" s="46"/>
      <c r="T121" s="46"/>
      <c r="U121" s="46"/>
      <c r="V121" s="49"/>
      <c r="W121" s="49"/>
      <c r="X121" s="46"/>
      <c r="Y121" s="46"/>
      <c r="Z121" s="49"/>
      <c r="AA121" s="49"/>
      <c r="AB121" s="49"/>
      <c r="AC121" s="49"/>
      <c r="AD121" s="49"/>
      <c r="AE121" s="49"/>
      <c r="AF121" s="49"/>
      <c r="AG121" s="49"/>
      <c r="AH121" s="49"/>
      <c r="AI121" s="49"/>
      <c r="AJ121" s="49"/>
      <c r="AK121" s="49"/>
      <c r="AL121" s="49"/>
      <c r="AM121" s="49"/>
      <c r="AN121" s="49"/>
      <c r="AO121" s="49"/>
    </row>
    <row r="122">
      <c r="A122" s="46"/>
      <c r="B122" s="46"/>
      <c r="C122" s="46"/>
      <c r="D122" s="46"/>
      <c r="E122" s="49"/>
      <c r="F122" s="49"/>
      <c r="G122" s="49"/>
      <c r="H122" s="49"/>
      <c r="I122" s="49"/>
      <c r="J122" s="49"/>
      <c r="K122" s="49"/>
      <c r="L122" s="51"/>
      <c r="M122" s="46"/>
      <c r="N122" s="46"/>
      <c r="O122" s="46"/>
      <c r="P122" s="46"/>
      <c r="Q122" s="49"/>
      <c r="R122" s="49"/>
      <c r="S122" s="46"/>
      <c r="T122" s="46"/>
      <c r="U122" s="46"/>
      <c r="V122" s="49"/>
      <c r="W122" s="49"/>
      <c r="X122" s="46"/>
      <c r="Y122" s="46"/>
      <c r="Z122" s="49"/>
      <c r="AA122" s="49"/>
      <c r="AB122" s="49"/>
      <c r="AC122" s="49"/>
      <c r="AD122" s="49"/>
      <c r="AE122" s="49"/>
      <c r="AF122" s="49"/>
      <c r="AG122" s="49"/>
      <c r="AH122" s="49"/>
      <c r="AI122" s="49"/>
      <c r="AJ122" s="49"/>
      <c r="AK122" s="49"/>
      <c r="AL122" s="49"/>
      <c r="AM122" s="49"/>
      <c r="AN122" s="49"/>
      <c r="AO122" s="49"/>
    </row>
    <row r="123">
      <c r="A123" s="46"/>
      <c r="B123" s="46"/>
      <c r="C123" s="46"/>
      <c r="D123" s="46"/>
      <c r="E123" s="49"/>
      <c r="F123" s="49"/>
      <c r="G123" s="49"/>
      <c r="H123" s="49"/>
      <c r="I123" s="49"/>
      <c r="J123" s="49"/>
      <c r="K123" s="49"/>
      <c r="L123" s="51"/>
      <c r="M123" s="46"/>
      <c r="N123" s="46"/>
      <c r="O123" s="46"/>
      <c r="P123" s="46"/>
      <c r="Q123" s="49"/>
      <c r="R123" s="49"/>
      <c r="S123" s="46"/>
      <c r="T123" s="46"/>
      <c r="U123" s="46"/>
      <c r="V123" s="49"/>
      <c r="W123" s="49"/>
      <c r="X123" s="46"/>
      <c r="Y123" s="46"/>
      <c r="Z123" s="49"/>
      <c r="AA123" s="49"/>
      <c r="AB123" s="49"/>
      <c r="AC123" s="49"/>
      <c r="AD123" s="49"/>
      <c r="AE123" s="49"/>
      <c r="AF123" s="49"/>
      <c r="AG123" s="49"/>
      <c r="AH123" s="49"/>
      <c r="AI123" s="49"/>
      <c r="AJ123" s="49"/>
      <c r="AK123" s="49"/>
      <c r="AL123" s="49"/>
      <c r="AM123" s="49"/>
      <c r="AN123" s="49"/>
      <c r="AO123" s="49"/>
    </row>
    <row r="124">
      <c r="A124" s="46"/>
      <c r="B124" s="46"/>
      <c r="C124" s="46"/>
      <c r="D124" s="46"/>
      <c r="E124" s="49"/>
      <c r="F124" s="49"/>
      <c r="G124" s="49"/>
      <c r="H124" s="49"/>
      <c r="I124" s="49"/>
      <c r="J124" s="49"/>
      <c r="K124" s="49"/>
      <c r="L124" s="51"/>
      <c r="M124" s="46"/>
      <c r="N124" s="46"/>
      <c r="O124" s="46"/>
      <c r="P124" s="46"/>
      <c r="Q124" s="49"/>
      <c r="R124" s="49"/>
      <c r="S124" s="46"/>
      <c r="T124" s="46"/>
      <c r="U124" s="46"/>
      <c r="V124" s="49"/>
      <c r="W124" s="49"/>
      <c r="X124" s="46"/>
      <c r="Y124" s="46"/>
      <c r="Z124" s="49"/>
      <c r="AA124" s="49"/>
      <c r="AB124" s="49"/>
      <c r="AC124" s="49"/>
      <c r="AD124" s="49"/>
      <c r="AE124" s="49"/>
      <c r="AF124" s="49"/>
      <c r="AG124" s="49"/>
      <c r="AH124" s="49"/>
      <c r="AI124" s="49"/>
      <c r="AJ124" s="49"/>
      <c r="AK124" s="49"/>
      <c r="AL124" s="49"/>
      <c r="AM124" s="49"/>
      <c r="AN124" s="49"/>
      <c r="AO124" s="49"/>
    </row>
    <row r="125">
      <c r="A125" s="46"/>
      <c r="B125" s="46"/>
      <c r="C125" s="46"/>
      <c r="D125" s="46"/>
      <c r="E125" s="49"/>
      <c r="F125" s="49"/>
      <c r="G125" s="49"/>
      <c r="H125" s="49"/>
      <c r="I125" s="49"/>
      <c r="J125" s="49"/>
      <c r="K125" s="49"/>
      <c r="L125" s="51"/>
      <c r="M125" s="46"/>
      <c r="N125" s="46"/>
      <c r="O125" s="46"/>
      <c r="P125" s="46"/>
      <c r="Q125" s="49"/>
      <c r="R125" s="49"/>
      <c r="S125" s="46"/>
      <c r="T125" s="46"/>
      <c r="U125" s="46"/>
      <c r="V125" s="49"/>
      <c r="W125" s="49"/>
      <c r="X125" s="46"/>
      <c r="Y125" s="46"/>
      <c r="Z125" s="49"/>
      <c r="AA125" s="49"/>
      <c r="AB125" s="49"/>
      <c r="AC125" s="49"/>
      <c r="AD125" s="49"/>
      <c r="AE125" s="49"/>
      <c r="AF125" s="49"/>
      <c r="AG125" s="49"/>
      <c r="AH125" s="49"/>
      <c r="AI125" s="49"/>
      <c r="AJ125" s="49"/>
      <c r="AK125" s="49"/>
      <c r="AL125" s="49"/>
      <c r="AM125" s="49"/>
      <c r="AN125" s="49"/>
      <c r="AO125" s="49"/>
    </row>
    <row r="126">
      <c r="A126" s="46"/>
      <c r="B126" s="46"/>
      <c r="C126" s="46"/>
      <c r="D126" s="46"/>
      <c r="E126" s="49"/>
      <c r="F126" s="49"/>
      <c r="G126" s="49"/>
      <c r="H126" s="49"/>
      <c r="I126" s="49"/>
      <c r="J126" s="49"/>
      <c r="K126" s="49"/>
      <c r="L126" s="51"/>
      <c r="M126" s="46"/>
      <c r="N126" s="46"/>
      <c r="O126" s="46"/>
      <c r="P126" s="46"/>
      <c r="Q126" s="49"/>
      <c r="R126" s="49"/>
      <c r="S126" s="46"/>
      <c r="T126" s="46"/>
      <c r="U126" s="46"/>
      <c r="V126" s="49"/>
      <c r="W126" s="49"/>
      <c r="X126" s="46"/>
      <c r="Y126" s="46"/>
      <c r="Z126" s="49"/>
      <c r="AA126" s="49"/>
      <c r="AB126" s="49"/>
      <c r="AC126" s="49"/>
      <c r="AD126" s="49"/>
      <c r="AE126" s="49"/>
      <c r="AF126" s="49"/>
      <c r="AG126" s="49"/>
      <c r="AH126" s="49"/>
      <c r="AI126" s="49"/>
      <c r="AJ126" s="49"/>
      <c r="AK126" s="49"/>
      <c r="AL126" s="49"/>
      <c r="AM126" s="49"/>
      <c r="AN126" s="49"/>
      <c r="AO126" s="49"/>
    </row>
    <row r="127">
      <c r="A127" s="46"/>
      <c r="B127" s="46"/>
      <c r="C127" s="46"/>
      <c r="D127" s="46"/>
      <c r="E127" s="49"/>
      <c r="F127" s="49"/>
      <c r="G127" s="49"/>
      <c r="H127" s="49"/>
      <c r="I127" s="49"/>
      <c r="J127" s="49"/>
      <c r="K127" s="49"/>
      <c r="L127" s="51"/>
      <c r="M127" s="46"/>
      <c r="N127" s="46"/>
      <c r="O127" s="46"/>
      <c r="P127" s="46"/>
      <c r="Q127" s="49"/>
      <c r="R127" s="49"/>
      <c r="S127" s="46"/>
      <c r="T127" s="46"/>
      <c r="U127" s="46"/>
      <c r="V127" s="49"/>
      <c r="W127" s="49"/>
      <c r="X127" s="46"/>
      <c r="Y127" s="46"/>
      <c r="Z127" s="49"/>
      <c r="AA127" s="49"/>
      <c r="AB127" s="49"/>
      <c r="AC127" s="49"/>
      <c r="AD127" s="49"/>
      <c r="AE127" s="49"/>
      <c r="AF127" s="49"/>
      <c r="AG127" s="49"/>
      <c r="AH127" s="49"/>
      <c r="AI127" s="49"/>
      <c r="AJ127" s="49"/>
      <c r="AK127" s="49"/>
      <c r="AL127" s="49"/>
      <c r="AM127" s="49"/>
      <c r="AN127" s="49"/>
      <c r="AO127" s="49"/>
    </row>
    <row r="128">
      <c r="A128" s="46"/>
      <c r="B128" s="46"/>
      <c r="C128" s="46"/>
      <c r="D128" s="46"/>
      <c r="E128" s="49"/>
      <c r="F128" s="49"/>
      <c r="G128" s="49"/>
      <c r="H128" s="49"/>
      <c r="I128" s="49"/>
      <c r="J128" s="49"/>
      <c r="K128" s="49"/>
      <c r="L128" s="51"/>
      <c r="M128" s="46"/>
      <c r="N128" s="46"/>
      <c r="O128" s="46"/>
      <c r="P128" s="46"/>
      <c r="Q128" s="49"/>
      <c r="R128" s="49"/>
      <c r="S128" s="46"/>
      <c r="T128" s="46"/>
      <c r="U128" s="46"/>
      <c r="V128" s="49"/>
      <c r="W128" s="49"/>
      <c r="X128" s="46"/>
      <c r="Y128" s="46"/>
      <c r="Z128" s="49"/>
      <c r="AA128" s="49"/>
      <c r="AB128" s="49"/>
      <c r="AC128" s="49"/>
      <c r="AD128" s="49"/>
      <c r="AE128" s="49"/>
      <c r="AF128" s="49"/>
      <c r="AG128" s="49"/>
      <c r="AH128" s="49"/>
      <c r="AI128" s="49"/>
      <c r="AJ128" s="49"/>
      <c r="AK128" s="49"/>
      <c r="AL128" s="49"/>
      <c r="AM128" s="49"/>
      <c r="AN128" s="49"/>
      <c r="AO128" s="49"/>
    </row>
    <row r="129">
      <c r="A129" s="46"/>
      <c r="B129" s="46"/>
      <c r="C129" s="46"/>
      <c r="D129" s="46"/>
      <c r="E129" s="49"/>
      <c r="F129" s="49"/>
      <c r="G129" s="49"/>
      <c r="H129" s="49"/>
      <c r="I129" s="49"/>
      <c r="J129" s="49"/>
      <c r="K129" s="49"/>
      <c r="L129" s="51"/>
      <c r="M129" s="46"/>
      <c r="N129" s="46"/>
      <c r="O129" s="46"/>
      <c r="P129" s="46"/>
      <c r="Q129" s="49"/>
      <c r="R129" s="49"/>
      <c r="S129" s="46"/>
      <c r="T129" s="46"/>
      <c r="U129" s="46"/>
      <c r="V129" s="49"/>
      <c r="W129" s="49"/>
      <c r="X129" s="46"/>
      <c r="Y129" s="46"/>
      <c r="Z129" s="49"/>
      <c r="AA129" s="49"/>
      <c r="AB129" s="49"/>
      <c r="AC129" s="49"/>
      <c r="AD129" s="49"/>
      <c r="AE129" s="49"/>
      <c r="AF129" s="49"/>
      <c r="AG129" s="49"/>
      <c r="AH129" s="49"/>
      <c r="AI129" s="49"/>
      <c r="AJ129" s="49"/>
      <c r="AK129" s="49"/>
      <c r="AL129" s="49"/>
      <c r="AM129" s="49"/>
      <c r="AN129" s="49"/>
      <c r="AO129" s="49"/>
    </row>
    <row r="130">
      <c r="A130" s="46"/>
      <c r="B130" s="46"/>
      <c r="C130" s="46"/>
      <c r="D130" s="46"/>
      <c r="E130" s="49"/>
      <c r="F130" s="49"/>
      <c r="G130" s="49"/>
      <c r="H130" s="49"/>
      <c r="I130" s="49"/>
      <c r="J130" s="49"/>
      <c r="K130" s="49"/>
      <c r="L130" s="51"/>
      <c r="M130" s="46"/>
      <c r="N130" s="46"/>
      <c r="O130" s="46"/>
      <c r="P130" s="46"/>
      <c r="Q130" s="49"/>
      <c r="R130" s="49"/>
      <c r="S130" s="46"/>
      <c r="T130" s="46"/>
      <c r="U130" s="46"/>
      <c r="V130" s="49"/>
      <c r="W130" s="49"/>
      <c r="X130" s="46"/>
      <c r="Y130" s="46"/>
      <c r="Z130" s="49"/>
      <c r="AA130" s="49"/>
      <c r="AB130" s="49"/>
      <c r="AC130" s="49"/>
      <c r="AD130" s="49"/>
      <c r="AE130" s="49"/>
      <c r="AF130" s="49"/>
      <c r="AG130" s="49"/>
      <c r="AH130" s="49"/>
      <c r="AI130" s="49"/>
      <c r="AJ130" s="49"/>
      <c r="AK130" s="49"/>
      <c r="AL130" s="49"/>
      <c r="AM130" s="49"/>
      <c r="AN130" s="49"/>
      <c r="AO130" s="49"/>
    </row>
    <row r="131">
      <c r="A131" s="46"/>
      <c r="B131" s="46"/>
      <c r="C131" s="46"/>
      <c r="D131" s="46"/>
      <c r="E131" s="49"/>
      <c r="F131" s="49"/>
      <c r="G131" s="49"/>
      <c r="H131" s="49"/>
      <c r="I131" s="49"/>
      <c r="J131" s="49"/>
      <c r="K131" s="49"/>
      <c r="L131" s="51"/>
      <c r="M131" s="46"/>
      <c r="N131" s="46"/>
      <c r="O131" s="46"/>
      <c r="P131" s="46"/>
      <c r="Q131" s="49"/>
      <c r="R131" s="49"/>
      <c r="S131" s="46"/>
      <c r="T131" s="46"/>
      <c r="U131" s="46"/>
      <c r="V131" s="49"/>
      <c r="W131" s="49"/>
      <c r="X131" s="46"/>
      <c r="Y131" s="46"/>
      <c r="Z131" s="49"/>
      <c r="AA131" s="49"/>
      <c r="AB131" s="49"/>
      <c r="AC131" s="49"/>
      <c r="AD131" s="49"/>
      <c r="AE131" s="49"/>
      <c r="AF131" s="49"/>
      <c r="AG131" s="49"/>
      <c r="AH131" s="49"/>
      <c r="AI131" s="49"/>
      <c r="AJ131" s="49"/>
      <c r="AK131" s="49"/>
      <c r="AL131" s="49"/>
      <c r="AM131" s="49"/>
      <c r="AN131" s="49"/>
      <c r="AO131" s="49"/>
    </row>
    <row r="132">
      <c r="A132" s="46"/>
      <c r="B132" s="46"/>
      <c r="C132" s="46"/>
      <c r="D132" s="46"/>
      <c r="E132" s="49"/>
      <c r="F132" s="49"/>
      <c r="G132" s="49"/>
      <c r="H132" s="49"/>
      <c r="I132" s="49"/>
      <c r="J132" s="49"/>
      <c r="K132" s="49"/>
      <c r="L132" s="51"/>
      <c r="M132" s="46"/>
      <c r="N132" s="46"/>
      <c r="O132" s="46"/>
      <c r="P132" s="46"/>
      <c r="Q132" s="49"/>
      <c r="R132" s="49"/>
      <c r="S132" s="46"/>
      <c r="T132" s="46"/>
      <c r="U132" s="46"/>
      <c r="V132" s="49"/>
      <c r="W132" s="49"/>
      <c r="X132" s="46"/>
      <c r="Y132" s="46"/>
      <c r="Z132" s="49"/>
      <c r="AA132" s="49"/>
      <c r="AB132" s="49"/>
      <c r="AC132" s="49"/>
      <c r="AD132" s="49"/>
      <c r="AE132" s="49"/>
      <c r="AF132" s="49"/>
      <c r="AG132" s="49"/>
      <c r="AH132" s="49"/>
      <c r="AI132" s="49"/>
      <c r="AJ132" s="49"/>
      <c r="AK132" s="49"/>
      <c r="AL132" s="49"/>
      <c r="AM132" s="49"/>
      <c r="AN132" s="49"/>
      <c r="AO132" s="49"/>
    </row>
    <row r="133">
      <c r="A133" s="46"/>
      <c r="B133" s="46"/>
      <c r="C133" s="46"/>
      <c r="D133" s="46"/>
      <c r="E133" s="49"/>
      <c r="F133" s="49"/>
      <c r="G133" s="49"/>
      <c r="H133" s="49"/>
      <c r="I133" s="49"/>
      <c r="J133" s="49"/>
      <c r="K133" s="49"/>
      <c r="L133" s="51"/>
      <c r="M133" s="46"/>
      <c r="N133" s="46"/>
      <c r="O133" s="46"/>
      <c r="P133" s="46"/>
      <c r="Q133" s="49"/>
      <c r="R133" s="49"/>
      <c r="S133" s="46"/>
      <c r="T133" s="46"/>
      <c r="U133" s="46"/>
      <c r="V133" s="49"/>
      <c r="W133" s="49"/>
      <c r="X133" s="46"/>
      <c r="Y133" s="46"/>
      <c r="Z133" s="49"/>
      <c r="AA133" s="49"/>
      <c r="AB133" s="49"/>
      <c r="AC133" s="49"/>
      <c r="AD133" s="49"/>
      <c r="AE133" s="49"/>
      <c r="AF133" s="49"/>
      <c r="AG133" s="49"/>
      <c r="AH133" s="49"/>
      <c r="AI133" s="49"/>
      <c r="AJ133" s="49"/>
      <c r="AK133" s="49"/>
      <c r="AL133" s="49"/>
      <c r="AM133" s="49"/>
      <c r="AN133" s="49"/>
      <c r="AO133" s="49"/>
    </row>
    <row r="134">
      <c r="A134" s="46"/>
      <c r="B134" s="46"/>
      <c r="C134" s="46"/>
      <c r="D134" s="46"/>
      <c r="E134" s="49"/>
      <c r="F134" s="49"/>
      <c r="G134" s="49"/>
      <c r="H134" s="49"/>
      <c r="I134" s="49"/>
      <c r="J134" s="49"/>
      <c r="K134" s="49"/>
      <c r="L134" s="51"/>
      <c r="M134" s="46"/>
      <c r="N134" s="46"/>
      <c r="O134" s="46"/>
      <c r="P134" s="46"/>
      <c r="Q134" s="49"/>
      <c r="R134" s="49"/>
      <c r="S134" s="46"/>
      <c r="T134" s="46"/>
      <c r="U134" s="46"/>
      <c r="V134" s="49"/>
      <c r="W134" s="49"/>
      <c r="X134" s="46"/>
      <c r="Y134" s="46"/>
      <c r="Z134" s="49"/>
      <c r="AA134" s="49"/>
      <c r="AB134" s="49"/>
      <c r="AC134" s="49"/>
      <c r="AD134" s="49"/>
      <c r="AE134" s="49"/>
      <c r="AF134" s="49"/>
      <c r="AG134" s="49"/>
      <c r="AH134" s="49"/>
      <c r="AI134" s="49"/>
      <c r="AJ134" s="49"/>
      <c r="AK134" s="49"/>
      <c r="AL134" s="49"/>
      <c r="AM134" s="49"/>
      <c r="AN134" s="49"/>
      <c r="AO134" s="49"/>
    </row>
    <row r="135">
      <c r="A135" s="46"/>
      <c r="B135" s="46"/>
      <c r="C135" s="46"/>
      <c r="D135" s="46"/>
      <c r="E135" s="49"/>
      <c r="F135" s="49"/>
      <c r="G135" s="49"/>
      <c r="H135" s="49"/>
      <c r="I135" s="49"/>
      <c r="J135" s="49"/>
      <c r="K135" s="49"/>
      <c r="L135" s="51"/>
      <c r="M135" s="46"/>
      <c r="N135" s="46"/>
      <c r="O135" s="46"/>
      <c r="P135" s="46"/>
      <c r="Q135" s="49"/>
      <c r="R135" s="49"/>
      <c r="S135" s="46"/>
      <c r="T135" s="46"/>
      <c r="U135" s="46"/>
      <c r="V135" s="49"/>
      <c r="W135" s="49"/>
      <c r="X135" s="46"/>
      <c r="Y135" s="46"/>
      <c r="Z135" s="49"/>
      <c r="AA135" s="49"/>
      <c r="AB135" s="49"/>
      <c r="AC135" s="49"/>
      <c r="AD135" s="49"/>
      <c r="AE135" s="49"/>
      <c r="AF135" s="49"/>
      <c r="AG135" s="49"/>
      <c r="AH135" s="49"/>
      <c r="AI135" s="49"/>
      <c r="AJ135" s="49"/>
      <c r="AK135" s="49"/>
      <c r="AL135" s="49"/>
      <c r="AM135" s="49"/>
      <c r="AN135" s="49"/>
      <c r="AO135" s="49"/>
    </row>
    <row r="136">
      <c r="A136" s="46"/>
      <c r="B136" s="46"/>
      <c r="C136" s="46"/>
      <c r="D136" s="46"/>
      <c r="E136" s="49"/>
      <c r="F136" s="49"/>
      <c r="G136" s="49"/>
      <c r="H136" s="49"/>
      <c r="I136" s="49"/>
      <c r="J136" s="49"/>
      <c r="K136" s="49"/>
      <c r="L136" s="51"/>
      <c r="M136" s="46"/>
      <c r="N136" s="46"/>
      <c r="O136" s="46"/>
      <c r="P136" s="46"/>
      <c r="Q136" s="49"/>
      <c r="R136" s="49"/>
      <c r="S136" s="46"/>
      <c r="T136" s="46"/>
      <c r="U136" s="46"/>
      <c r="V136" s="49"/>
      <c r="W136" s="49"/>
      <c r="X136" s="46"/>
      <c r="Y136" s="46"/>
      <c r="Z136" s="49"/>
      <c r="AA136" s="49"/>
      <c r="AB136" s="49"/>
      <c r="AC136" s="49"/>
      <c r="AD136" s="49"/>
      <c r="AE136" s="49"/>
      <c r="AF136" s="49"/>
      <c r="AG136" s="49"/>
      <c r="AH136" s="49"/>
      <c r="AI136" s="49"/>
      <c r="AJ136" s="49"/>
      <c r="AK136" s="49"/>
      <c r="AL136" s="49"/>
      <c r="AM136" s="49"/>
      <c r="AN136" s="49"/>
      <c r="AO136" s="49"/>
    </row>
    <row r="137">
      <c r="A137" s="46"/>
      <c r="B137" s="46"/>
      <c r="C137" s="46"/>
      <c r="D137" s="46"/>
      <c r="E137" s="49"/>
      <c r="F137" s="49"/>
      <c r="G137" s="49"/>
      <c r="H137" s="49"/>
      <c r="I137" s="49"/>
      <c r="J137" s="49"/>
      <c r="K137" s="49"/>
      <c r="L137" s="51"/>
      <c r="M137" s="46"/>
      <c r="N137" s="46"/>
      <c r="O137" s="46"/>
      <c r="P137" s="46"/>
      <c r="Q137" s="49"/>
      <c r="R137" s="49"/>
      <c r="S137" s="46"/>
      <c r="T137" s="46"/>
      <c r="U137" s="46"/>
      <c r="V137" s="49"/>
      <c r="W137" s="49"/>
      <c r="X137" s="46"/>
      <c r="Y137" s="46"/>
      <c r="Z137" s="49"/>
      <c r="AA137" s="49"/>
      <c r="AB137" s="49"/>
      <c r="AC137" s="49"/>
      <c r="AD137" s="49"/>
      <c r="AE137" s="49"/>
      <c r="AF137" s="49"/>
      <c r="AG137" s="49"/>
      <c r="AH137" s="49"/>
      <c r="AI137" s="49"/>
      <c r="AJ137" s="49"/>
      <c r="AK137" s="49"/>
      <c r="AL137" s="49"/>
      <c r="AM137" s="49"/>
      <c r="AN137" s="49"/>
      <c r="AO137" s="49"/>
    </row>
    <row r="138">
      <c r="A138" s="46"/>
      <c r="B138" s="46"/>
      <c r="C138" s="46"/>
      <c r="D138" s="46"/>
      <c r="E138" s="49"/>
      <c r="F138" s="49"/>
      <c r="G138" s="49"/>
      <c r="H138" s="49"/>
      <c r="I138" s="49"/>
      <c r="J138" s="49"/>
      <c r="K138" s="49"/>
      <c r="L138" s="51"/>
      <c r="M138" s="46"/>
      <c r="N138" s="46"/>
      <c r="O138" s="46"/>
      <c r="P138" s="46"/>
      <c r="Q138" s="49"/>
      <c r="R138" s="49"/>
      <c r="S138" s="46"/>
      <c r="T138" s="46"/>
      <c r="U138" s="46"/>
      <c r="V138" s="49"/>
      <c r="W138" s="49"/>
      <c r="X138" s="46"/>
      <c r="Y138" s="46"/>
      <c r="Z138" s="49"/>
      <c r="AA138" s="49"/>
      <c r="AB138" s="49"/>
      <c r="AC138" s="49"/>
      <c r="AD138" s="49"/>
      <c r="AE138" s="49"/>
      <c r="AF138" s="49"/>
      <c r="AG138" s="49"/>
      <c r="AH138" s="49"/>
      <c r="AI138" s="49"/>
      <c r="AJ138" s="49"/>
      <c r="AK138" s="49"/>
      <c r="AL138" s="49"/>
      <c r="AM138" s="49"/>
      <c r="AN138" s="49"/>
      <c r="AO138" s="49"/>
    </row>
    <row r="139">
      <c r="A139" s="46"/>
      <c r="B139" s="46"/>
      <c r="C139" s="46"/>
      <c r="D139" s="46"/>
      <c r="E139" s="49"/>
      <c r="F139" s="49"/>
      <c r="G139" s="49"/>
      <c r="H139" s="49"/>
      <c r="I139" s="49"/>
      <c r="J139" s="49"/>
      <c r="K139" s="49"/>
      <c r="L139" s="51"/>
      <c r="M139" s="46"/>
      <c r="N139" s="46"/>
      <c r="O139" s="46"/>
      <c r="P139" s="46"/>
      <c r="Q139" s="49"/>
      <c r="R139" s="49"/>
      <c r="S139" s="46"/>
      <c r="T139" s="46"/>
      <c r="U139" s="46"/>
      <c r="V139" s="49"/>
      <c r="W139" s="49"/>
      <c r="X139" s="46"/>
      <c r="Y139" s="46"/>
      <c r="Z139" s="49"/>
      <c r="AA139" s="49"/>
      <c r="AB139" s="49"/>
      <c r="AC139" s="49"/>
      <c r="AD139" s="49"/>
      <c r="AE139" s="49"/>
      <c r="AF139" s="49"/>
      <c r="AG139" s="49"/>
      <c r="AH139" s="49"/>
      <c r="AI139" s="49"/>
      <c r="AJ139" s="49"/>
      <c r="AK139" s="49"/>
      <c r="AL139" s="49"/>
      <c r="AM139" s="49"/>
      <c r="AN139" s="49"/>
      <c r="AO139" s="49"/>
    </row>
    <row r="140">
      <c r="A140" s="46"/>
      <c r="B140" s="46"/>
      <c r="C140" s="46"/>
      <c r="D140" s="46"/>
      <c r="E140" s="49"/>
      <c r="F140" s="49"/>
      <c r="G140" s="49"/>
      <c r="H140" s="49"/>
      <c r="I140" s="49"/>
      <c r="J140" s="49"/>
      <c r="K140" s="49"/>
      <c r="L140" s="51"/>
      <c r="M140" s="46"/>
      <c r="N140" s="46"/>
      <c r="O140" s="46"/>
      <c r="P140" s="46"/>
      <c r="Q140" s="49"/>
      <c r="R140" s="49"/>
      <c r="S140" s="46"/>
      <c r="T140" s="46"/>
      <c r="U140" s="46"/>
      <c r="V140" s="49"/>
      <c r="W140" s="49"/>
      <c r="X140" s="46"/>
      <c r="Y140" s="46"/>
      <c r="Z140" s="49"/>
      <c r="AA140" s="49"/>
      <c r="AB140" s="49"/>
      <c r="AC140" s="49"/>
      <c r="AD140" s="49"/>
      <c r="AE140" s="49"/>
      <c r="AF140" s="49"/>
      <c r="AG140" s="49"/>
      <c r="AH140" s="49"/>
      <c r="AI140" s="49"/>
      <c r="AJ140" s="49"/>
      <c r="AK140" s="49"/>
      <c r="AL140" s="49"/>
      <c r="AM140" s="49"/>
      <c r="AN140" s="49"/>
      <c r="AO140" s="49"/>
    </row>
    <row r="141">
      <c r="A141" s="46"/>
      <c r="B141" s="46"/>
      <c r="C141" s="46"/>
      <c r="D141" s="46"/>
      <c r="E141" s="49"/>
      <c r="F141" s="49"/>
      <c r="G141" s="49"/>
      <c r="H141" s="49"/>
      <c r="I141" s="49"/>
      <c r="J141" s="49"/>
      <c r="K141" s="49"/>
      <c r="L141" s="51"/>
      <c r="M141" s="46"/>
      <c r="N141" s="46"/>
      <c r="O141" s="46"/>
      <c r="P141" s="46"/>
      <c r="Q141" s="49"/>
      <c r="R141" s="49"/>
      <c r="S141" s="46"/>
      <c r="T141" s="46"/>
      <c r="U141" s="46"/>
      <c r="V141" s="49"/>
      <c r="W141" s="49"/>
      <c r="X141" s="46"/>
      <c r="Y141" s="46"/>
      <c r="Z141" s="49"/>
      <c r="AA141" s="49"/>
      <c r="AB141" s="49"/>
      <c r="AC141" s="49"/>
      <c r="AD141" s="49"/>
      <c r="AE141" s="49"/>
      <c r="AF141" s="49"/>
      <c r="AG141" s="49"/>
      <c r="AH141" s="49"/>
      <c r="AI141" s="49"/>
      <c r="AJ141" s="49"/>
      <c r="AK141" s="49"/>
      <c r="AL141" s="49"/>
      <c r="AM141" s="49"/>
      <c r="AN141" s="49"/>
      <c r="AO141" s="49"/>
    </row>
    <row r="142">
      <c r="A142" s="46"/>
      <c r="B142" s="46"/>
      <c r="C142" s="46"/>
      <c r="D142" s="46"/>
      <c r="E142" s="49"/>
      <c r="F142" s="49"/>
      <c r="G142" s="49"/>
      <c r="H142" s="49"/>
      <c r="I142" s="49"/>
      <c r="J142" s="49"/>
      <c r="K142" s="49"/>
      <c r="L142" s="51"/>
      <c r="M142" s="46"/>
      <c r="N142" s="46"/>
      <c r="O142" s="46"/>
      <c r="P142" s="46"/>
      <c r="Q142" s="49"/>
      <c r="R142" s="49"/>
      <c r="S142" s="46"/>
      <c r="T142" s="46"/>
      <c r="U142" s="46"/>
      <c r="V142" s="49"/>
      <c r="W142" s="49"/>
      <c r="X142" s="46"/>
      <c r="Y142" s="46"/>
      <c r="Z142" s="49"/>
      <c r="AA142" s="49"/>
      <c r="AB142" s="49"/>
      <c r="AC142" s="49"/>
      <c r="AD142" s="49"/>
      <c r="AE142" s="49"/>
      <c r="AF142" s="49"/>
      <c r="AG142" s="49"/>
      <c r="AH142" s="49"/>
      <c r="AI142" s="49"/>
      <c r="AJ142" s="49"/>
      <c r="AK142" s="49"/>
      <c r="AL142" s="49"/>
      <c r="AM142" s="49"/>
      <c r="AN142" s="49"/>
      <c r="AO142" s="49"/>
    </row>
    <row r="143">
      <c r="A143" s="46"/>
      <c r="B143" s="46"/>
      <c r="C143" s="46"/>
      <c r="D143" s="46"/>
      <c r="E143" s="49"/>
      <c r="F143" s="49"/>
      <c r="G143" s="49"/>
      <c r="H143" s="49"/>
      <c r="I143" s="49"/>
      <c r="J143" s="49"/>
      <c r="K143" s="49"/>
      <c r="L143" s="51"/>
      <c r="M143" s="46"/>
      <c r="N143" s="46"/>
      <c r="O143" s="46"/>
      <c r="P143" s="46"/>
      <c r="Q143" s="49"/>
      <c r="R143" s="49"/>
      <c r="S143" s="46"/>
      <c r="T143" s="46"/>
      <c r="U143" s="46"/>
      <c r="V143" s="49"/>
      <c r="W143" s="49"/>
      <c r="X143" s="46"/>
      <c r="Y143" s="46"/>
      <c r="Z143" s="49"/>
      <c r="AA143" s="49"/>
      <c r="AB143" s="49"/>
      <c r="AC143" s="49"/>
      <c r="AD143" s="49"/>
      <c r="AE143" s="49"/>
      <c r="AF143" s="49"/>
      <c r="AG143" s="49"/>
      <c r="AH143" s="49"/>
      <c r="AI143" s="49"/>
      <c r="AJ143" s="49"/>
      <c r="AK143" s="49"/>
      <c r="AL143" s="49"/>
      <c r="AM143" s="49"/>
      <c r="AN143" s="49"/>
      <c r="AO143" s="49"/>
    </row>
    <row r="144">
      <c r="A144" s="46"/>
      <c r="B144" s="46"/>
      <c r="C144" s="46"/>
      <c r="D144" s="46"/>
      <c r="E144" s="49"/>
      <c r="F144" s="49"/>
      <c r="G144" s="49"/>
      <c r="H144" s="49"/>
      <c r="I144" s="49"/>
      <c r="J144" s="49"/>
      <c r="K144" s="49"/>
      <c r="L144" s="51"/>
      <c r="M144" s="46"/>
      <c r="N144" s="46"/>
      <c r="O144" s="46"/>
      <c r="P144" s="46"/>
      <c r="Q144" s="49"/>
      <c r="R144" s="49"/>
      <c r="S144" s="46"/>
      <c r="T144" s="46"/>
      <c r="U144" s="46"/>
      <c r="V144" s="49"/>
      <c r="W144" s="49"/>
      <c r="X144" s="46"/>
      <c r="Y144" s="46"/>
      <c r="Z144" s="49"/>
      <c r="AA144" s="49"/>
      <c r="AB144" s="49"/>
      <c r="AC144" s="49"/>
      <c r="AD144" s="49"/>
      <c r="AE144" s="49"/>
      <c r="AF144" s="49"/>
      <c r="AG144" s="49"/>
      <c r="AH144" s="49"/>
      <c r="AI144" s="49"/>
      <c r="AJ144" s="49"/>
      <c r="AK144" s="49"/>
      <c r="AL144" s="49"/>
      <c r="AM144" s="49"/>
      <c r="AN144" s="49"/>
      <c r="AO144" s="49"/>
    </row>
    <row r="145">
      <c r="A145" s="46"/>
      <c r="B145" s="46"/>
      <c r="C145" s="46"/>
      <c r="D145" s="46"/>
      <c r="E145" s="49"/>
      <c r="F145" s="49"/>
      <c r="G145" s="49"/>
      <c r="H145" s="49"/>
      <c r="I145" s="49"/>
      <c r="J145" s="49"/>
      <c r="K145" s="49"/>
      <c r="L145" s="51"/>
      <c r="M145" s="46"/>
      <c r="N145" s="46"/>
      <c r="O145" s="46"/>
      <c r="P145" s="46"/>
      <c r="Q145" s="49"/>
      <c r="R145" s="49"/>
      <c r="S145" s="46"/>
      <c r="T145" s="46"/>
      <c r="U145" s="46"/>
      <c r="V145" s="49"/>
      <c r="W145" s="49"/>
      <c r="X145" s="46"/>
      <c r="Y145" s="46"/>
      <c r="Z145" s="49"/>
      <c r="AA145" s="49"/>
      <c r="AB145" s="49"/>
      <c r="AC145" s="49"/>
      <c r="AD145" s="49"/>
      <c r="AE145" s="49"/>
      <c r="AF145" s="49"/>
      <c r="AG145" s="49"/>
      <c r="AH145" s="49"/>
      <c r="AI145" s="49"/>
      <c r="AJ145" s="49"/>
      <c r="AK145" s="49"/>
      <c r="AL145" s="49"/>
      <c r="AM145" s="49"/>
      <c r="AN145" s="49"/>
      <c r="AO145" s="49"/>
    </row>
    <row r="146">
      <c r="A146" s="46"/>
      <c r="B146" s="46"/>
      <c r="C146" s="46"/>
      <c r="D146" s="46"/>
      <c r="E146" s="49"/>
      <c r="F146" s="49"/>
      <c r="G146" s="49"/>
      <c r="H146" s="49"/>
      <c r="I146" s="49"/>
      <c r="J146" s="49"/>
      <c r="K146" s="49"/>
      <c r="L146" s="51"/>
      <c r="M146" s="46"/>
      <c r="N146" s="46"/>
      <c r="O146" s="46"/>
      <c r="P146" s="46"/>
      <c r="Q146" s="49"/>
      <c r="R146" s="49"/>
      <c r="S146" s="46"/>
      <c r="T146" s="46"/>
      <c r="U146" s="46"/>
      <c r="V146" s="49"/>
      <c r="W146" s="49"/>
      <c r="X146" s="46"/>
      <c r="Y146" s="46"/>
      <c r="Z146" s="49"/>
      <c r="AA146" s="49"/>
      <c r="AB146" s="49"/>
      <c r="AC146" s="49"/>
      <c r="AD146" s="49"/>
      <c r="AE146" s="49"/>
      <c r="AF146" s="49"/>
      <c r="AG146" s="49"/>
      <c r="AH146" s="49"/>
      <c r="AI146" s="49"/>
      <c r="AJ146" s="49"/>
      <c r="AK146" s="49"/>
      <c r="AL146" s="49"/>
      <c r="AM146" s="49"/>
      <c r="AN146" s="49"/>
      <c r="AO146" s="49"/>
    </row>
    <row r="147">
      <c r="A147" s="46"/>
      <c r="B147" s="46"/>
      <c r="C147" s="46"/>
      <c r="D147" s="46"/>
      <c r="E147" s="49"/>
      <c r="F147" s="49"/>
      <c r="G147" s="49"/>
      <c r="H147" s="49"/>
      <c r="I147" s="49"/>
      <c r="J147" s="49"/>
      <c r="K147" s="49"/>
      <c r="L147" s="51"/>
      <c r="M147" s="46"/>
      <c r="N147" s="46"/>
      <c r="O147" s="46"/>
      <c r="P147" s="46"/>
      <c r="Q147" s="49"/>
      <c r="R147" s="49"/>
      <c r="S147" s="46"/>
      <c r="T147" s="46"/>
      <c r="U147" s="46"/>
      <c r="V147" s="49"/>
      <c r="W147" s="49"/>
      <c r="X147" s="46"/>
      <c r="Y147" s="46"/>
      <c r="Z147" s="49"/>
      <c r="AA147" s="49"/>
      <c r="AB147" s="49"/>
      <c r="AC147" s="49"/>
      <c r="AD147" s="49"/>
      <c r="AE147" s="49"/>
      <c r="AF147" s="49"/>
      <c r="AG147" s="49"/>
      <c r="AH147" s="49"/>
      <c r="AI147" s="49"/>
      <c r="AJ147" s="49"/>
      <c r="AK147" s="49"/>
      <c r="AL147" s="49"/>
      <c r="AM147" s="49"/>
      <c r="AN147" s="49"/>
      <c r="AO147" s="49"/>
    </row>
    <row r="148">
      <c r="A148" s="46"/>
      <c r="B148" s="46"/>
      <c r="C148" s="46"/>
      <c r="D148" s="46"/>
      <c r="E148" s="49"/>
      <c r="F148" s="49"/>
      <c r="G148" s="49"/>
      <c r="H148" s="49"/>
      <c r="I148" s="49"/>
      <c r="J148" s="49"/>
      <c r="K148" s="49"/>
      <c r="L148" s="51"/>
      <c r="M148" s="46"/>
      <c r="N148" s="46"/>
      <c r="O148" s="46"/>
      <c r="P148" s="46"/>
      <c r="Q148" s="49"/>
      <c r="R148" s="49"/>
      <c r="S148" s="46"/>
      <c r="T148" s="46"/>
      <c r="U148" s="46"/>
      <c r="V148" s="49"/>
      <c r="W148" s="49"/>
      <c r="X148" s="46"/>
      <c r="Y148" s="46"/>
      <c r="Z148" s="49"/>
      <c r="AA148" s="49"/>
      <c r="AB148" s="49"/>
      <c r="AC148" s="49"/>
      <c r="AD148" s="49"/>
      <c r="AE148" s="49"/>
      <c r="AF148" s="49"/>
      <c r="AG148" s="49"/>
      <c r="AH148" s="49"/>
      <c r="AI148" s="49"/>
      <c r="AJ148" s="49"/>
      <c r="AK148" s="49"/>
      <c r="AL148" s="49"/>
      <c r="AM148" s="49"/>
      <c r="AN148" s="49"/>
      <c r="AO148" s="49"/>
    </row>
    <row r="149">
      <c r="A149" s="46"/>
      <c r="B149" s="46"/>
      <c r="C149" s="46"/>
      <c r="D149" s="46"/>
      <c r="E149" s="49"/>
      <c r="F149" s="49"/>
      <c r="G149" s="49"/>
      <c r="H149" s="49"/>
      <c r="I149" s="49"/>
      <c r="J149" s="49"/>
      <c r="K149" s="49"/>
      <c r="L149" s="51"/>
      <c r="M149" s="46"/>
      <c r="N149" s="46"/>
      <c r="O149" s="46"/>
      <c r="P149" s="46"/>
      <c r="Q149" s="49"/>
      <c r="R149" s="49"/>
      <c r="S149" s="46"/>
      <c r="T149" s="46"/>
      <c r="U149" s="46"/>
      <c r="V149" s="49"/>
      <c r="W149" s="49"/>
      <c r="X149" s="46"/>
      <c r="Y149" s="46"/>
      <c r="Z149" s="49"/>
      <c r="AA149" s="49"/>
      <c r="AB149" s="49"/>
      <c r="AC149" s="49"/>
      <c r="AD149" s="49"/>
      <c r="AE149" s="49"/>
      <c r="AF149" s="49"/>
      <c r="AG149" s="49"/>
      <c r="AH149" s="49"/>
      <c r="AI149" s="49"/>
      <c r="AJ149" s="49"/>
      <c r="AK149" s="49"/>
      <c r="AL149" s="49"/>
      <c r="AM149" s="49"/>
      <c r="AN149" s="49"/>
      <c r="AO149" s="49"/>
    </row>
    <row r="150">
      <c r="A150" s="46"/>
      <c r="B150" s="46"/>
      <c r="C150" s="46"/>
      <c r="D150" s="46"/>
      <c r="E150" s="49"/>
      <c r="F150" s="49"/>
      <c r="G150" s="49"/>
      <c r="H150" s="49"/>
      <c r="I150" s="49"/>
      <c r="J150" s="49"/>
      <c r="K150" s="49"/>
      <c r="L150" s="51"/>
      <c r="M150" s="46"/>
      <c r="N150" s="46"/>
      <c r="O150" s="46"/>
      <c r="P150" s="46"/>
      <c r="Q150" s="49"/>
      <c r="R150" s="49"/>
      <c r="S150" s="46"/>
      <c r="T150" s="46"/>
      <c r="U150" s="46"/>
      <c r="V150" s="49"/>
      <c r="W150" s="49"/>
      <c r="X150" s="46"/>
      <c r="Y150" s="46"/>
      <c r="Z150" s="49"/>
      <c r="AA150" s="49"/>
      <c r="AB150" s="49"/>
      <c r="AC150" s="49"/>
      <c r="AD150" s="49"/>
      <c r="AE150" s="49"/>
      <c r="AF150" s="49"/>
      <c r="AG150" s="49"/>
      <c r="AH150" s="49"/>
      <c r="AI150" s="49"/>
      <c r="AJ150" s="49"/>
      <c r="AK150" s="49"/>
      <c r="AL150" s="49"/>
      <c r="AM150" s="49"/>
      <c r="AN150" s="49"/>
      <c r="AO150" s="49"/>
    </row>
    <row r="151">
      <c r="A151" s="46"/>
      <c r="B151" s="46"/>
      <c r="C151" s="46"/>
      <c r="D151" s="46"/>
      <c r="E151" s="49"/>
      <c r="F151" s="49"/>
      <c r="G151" s="49"/>
      <c r="H151" s="49"/>
      <c r="I151" s="49"/>
      <c r="J151" s="49"/>
      <c r="K151" s="49"/>
      <c r="L151" s="51"/>
      <c r="M151" s="46"/>
      <c r="N151" s="46"/>
      <c r="O151" s="46"/>
      <c r="P151" s="46"/>
      <c r="Q151" s="49"/>
      <c r="R151" s="49"/>
      <c r="S151" s="46"/>
      <c r="T151" s="46"/>
      <c r="U151" s="46"/>
      <c r="V151" s="49"/>
      <c r="W151" s="49"/>
      <c r="X151" s="46"/>
      <c r="Y151" s="46"/>
      <c r="Z151" s="49"/>
      <c r="AA151" s="49"/>
      <c r="AB151" s="49"/>
      <c r="AC151" s="49"/>
      <c r="AD151" s="49"/>
      <c r="AE151" s="49"/>
      <c r="AF151" s="49"/>
      <c r="AG151" s="49"/>
      <c r="AH151" s="49"/>
      <c r="AI151" s="49"/>
      <c r="AJ151" s="49"/>
      <c r="AK151" s="49"/>
      <c r="AL151" s="49"/>
      <c r="AM151" s="49"/>
      <c r="AN151" s="49"/>
      <c r="AO151" s="49"/>
    </row>
    <row r="152">
      <c r="A152" s="46"/>
      <c r="B152" s="46"/>
      <c r="C152" s="46"/>
      <c r="D152" s="46"/>
      <c r="E152" s="49"/>
      <c r="F152" s="49"/>
      <c r="G152" s="49"/>
      <c r="H152" s="49"/>
      <c r="I152" s="49"/>
      <c r="J152" s="49"/>
      <c r="K152" s="49"/>
      <c r="L152" s="51"/>
      <c r="M152" s="46"/>
      <c r="N152" s="46"/>
      <c r="O152" s="46"/>
      <c r="P152" s="46"/>
      <c r="Q152" s="49"/>
      <c r="R152" s="49"/>
      <c r="S152" s="46"/>
      <c r="T152" s="46"/>
      <c r="U152" s="46"/>
      <c r="V152" s="49"/>
      <c r="W152" s="49"/>
      <c r="X152" s="46"/>
      <c r="Y152" s="46"/>
      <c r="Z152" s="49"/>
      <c r="AA152" s="49"/>
      <c r="AB152" s="49"/>
      <c r="AC152" s="49"/>
      <c r="AD152" s="49"/>
      <c r="AE152" s="49"/>
      <c r="AF152" s="49"/>
      <c r="AG152" s="49"/>
      <c r="AH152" s="49"/>
      <c r="AI152" s="49"/>
      <c r="AJ152" s="49"/>
      <c r="AK152" s="49"/>
      <c r="AL152" s="49"/>
      <c r="AM152" s="49"/>
      <c r="AN152" s="49"/>
      <c r="AO152" s="49"/>
    </row>
    <row r="153">
      <c r="A153" s="46"/>
      <c r="B153" s="46"/>
      <c r="C153" s="46"/>
      <c r="D153" s="46"/>
      <c r="E153" s="49"/>
      <c r="F153" s="49"/>
      <c r="G153" s="49"/>
      <c r="H153" s="49"/>
      <c r="I153" s="49"/>
      <c r="J153" s="49"/>
      <c r="K153" s="49"/>
      <c r="L153" s="51"/>
      <c r="M153" s="46"/>
      <c r="N153" s="46"/>
      <c r="O153" s="46"/>
      <c r="P153" s="46"/>
      <c r="Q153" s="49"/>
      <c r="R153" s="49"/>
      <c r="S153" s="46"/>
      <c r="T153" s="46"/>
      <c r="U153" s="46"/>
      <c r="V153" s="49"/>
      <c r="W153" s="49"/>
      <c r="X153" s="46"/>
      <c r="Y153" s="46"/>
      <c r="Z153" s="49"/>
      <c r="AA153" s="49"/>
      <c r="AB153" s="49"/>
      <c r="AC153" s="49"/>
      <c r="AD153" s="49"/>
      <c r="AE153" s="49"/>
      <c r="AF153" s="49"/>
      <c r="AG153" s="49"/>
      <c r="AH153" s="49"/>
      <c r="AI153" s="49"/>
      <c r="AJ153" s="49"/>
      <c r="AK153" s="49"/>
      <c r="AL153" s="49"/>
      <c r="AM153" s="49"/>
      <c r="AN153" s="49"/>
      <c r="AO153" s="49"/>
    </row>
    <row r="154">
      <c r="A154" s="46"/>
      <c r="B154" s="46"/>
      <c r="C154" s="46"/>
      <c r="D154" s="46"/>
      <c r="E154" s="49"/>
      <c r="F154" s="49"/>
      <c r="G154" s="49"/>
      <c r="H154" s="49"/>
      <c r="I154" s="49"/>
      <c r="J154" s="49"/>
      <c r="K154" s="49"/>
      <c r="L154" s="51"/>
      <c r="M154" s="46"/>
      <c r="N154" s="46"/>
      <c r="O154" s="46"/>
      <c r="P154" s="46"/>
      <c r="Q154" s="49"/>
      <c r="R154" s="49"/>
      <c r="S154" s="46"/>
      <c r="T154" s="46"/>
      <c r="U154" s="46"/>
      <c r="V154" s="49"/>
      <c r="W154" s="49"/>
      <c r="X154" s="46"/>
      <c r="Y154" s="46"/>
      <c r="Z154" s="49"/>
      <c r="AA154" s="49"/>
      <c r="AB154" s="49"/>
      <c r="AC154" s="49"/>
      <c r="AD154" s="49"/>
      <c r="AE154" s="49"/>
      <c r="AF154" s="49"/>
      <c r="AG154" s="49"/>
      <c r="AH154" s="49"/>
      <c r="AI154" s="49"/>
      <c r="AJ154" s="49"/>
      <c r="AK154" s="49"/>
      <c r="AL154" s="49"/>
      <c r="AM154" s="49"/>
      <c r="AN154" s="49"/>
      <c r="AO154" s="49"/>
    </row>
    <row r="155">
      <c r="A155" s="46"/>
      <c r="B155" s="46"/>
      <c r="C155" s="46"/>
      <c r="D155" s="46"/>
      <c r="E155" s="49"/>
      <c r="F155" s="49"/>
      <c r="G155" s="49"/>
      <c r="H155" s="49"/>
      <c r="I155" s="49"/>
      <c r="J155" s="49"/>
      <c r="K155" s="49"/>
      <c r="L155" s="51"/>
      <c r="M155" s="46"/>
      <c r="N155" s="46"/>
      <c r="O155" s="46"/>
      <c r="P155" s="46"/>
      <c r="Q155" s="49"/>
      <c r="R155" s="49"/>
      <c r="S155" s="46"/>
      <c r="T155" s="46"/>
      <c r="U155" s="46"/>
      <c r="V155" s="49"/>
      <c r="W155" s="49"/>
      <c r="X155" s="46"/>
      <c r="Y155" s="46"/>
      <c r="Z155" s="49"/>
      <c r="AA155" s="49"/>
      <c r="AB155" s="49"/>
      <c r="AC155" s="49"/>
      <c r="AD155" s="49"/>
      <c r="AE155" s="49"/>
      <c r="AF155" s="49"/>
      <c r="AG155" s="49"/>
      <c r="AH155" s="49"/>
      <c r="AI155" s="49"/>
      <c r="AJ155" s="49"/>
      <c r="AK155" s="49"/>
      <c r="AL155" s="49"/>
      <c r="AM155" s="49"/>
      <c r="AN155" s="49"/>
      <c r="AO155" s="49"/>
    </row>
    <row r="156">
      <c r="A156" s="46"/>
      <c r="B156" s="46"/>
      <c r="C156" s="46"/>
      <c r="D156" s="46"/>
      <c r="E156" s="49"/>
      <c r="F156" s="49"/>
      <c r="G156" s="49"/>
      <c r="H156" s="49"/>
      <c r="I156" s="49"/>
      <c r="J156" s="49"/>
      <c r="K156" s="49"/>
      <c r="L156" s="51"/>
      <c r="M156" s="46"/>
      <c r="N156" s="46"/>
      <c r="O156" s="46"/>
      <c r="P156" s="46"/>
      <c r="Q156" s="49"/>
      <c r="R156" s="49"/>
      <c r="S156" s="46"/>
      <c r="T156" s="46"/>
      <c r="U156" s="46"/>
      <c r="V156" s="49"/>
      <c r="W156" s="49"/>
      <c r="X156" s="46"/>
      <c r="Y156" s="46"/>
      <c r="Z156" s="49"/>
      <c r="AA156" s="49"/>
      <c r="AB156" s="49"/>
      <c r="AC156" s="49"/>
      <c r="AD156" s="49"/>
      <c r="AE156" s="49"/>
      <c r="AF156" s="49"/>
      <c r="AG156" s="49"/>
      <c r="AH156" s="49"/>
      <c r="AI156" s="49"/>
      <c r="AJ156" s="49"/>
      <c r="AK156" s="49"/>
      <c r="AL156" s="49"/>
      <c r="AM156" s="49"/>
      <c r="AN156" s="49"/>
      <c r="AO156" s="49"/>
    </row>
    <row r="157">
      <c r="A157" s="46"/>
      <c r="B157" s="46"/>
      <c r="C157" s="46"/>
      <c r="D157" s="46"/>
      <c r="E157" s="49"/>
      <c r="F157" s="49"/>
      <c r="G157" s="49"/>
      <c r="H157" s="49"/>
      <c r="I157" s="49"/>
      <c r="J157" s="49"/>
      <c r="K157" s="49"/>
      <c r="L157" s="51"/>
      <c r="M157" s="46"/>
      <c r="N157" s="46"/>
      <c r="O157" s="46"/>
      <c r="P157" s="46"/>
      <c r="Q157" s="49"/>
      <c r="R157" s="49"/>
      <c r="S157" s="46"/>
      <c r="T157" s="46"/>
      <c r="U157" s="46"/>
      <c r="V157" s="49"/>
      <c r="W157" s="49"/>
      <c r="X157" s="46"/>
      <c r="Y157" s="46"/>
      <c r="Z157" s="49"/>
      <c r="AA157" s="49"/>
      <c r="AB157" s="49"/>
      <c r="AC157" s="49"/>
      <c r="AD157" s="49"/>
      <c r="AE157" s="49"/>
      <c r="AF157" s="49"/>
      <c r="AG157" s="49"/>
      <c r="AH157" s="49"/>
      <c r="AI157" s="49"/>
      <c r="AJ157" s="49"/>
      <c r="AK157" s="49"/>
      <c r="AL157" s="49"/>
      <c r="AM157" s="49"/>
      <c r="AN157" s="49"/>
      <c r="AO157" s="49"/>
    </row>
    <row r="158">
      <c r="A158" s="46"/>
      <c r="B158" s="46"/>
      <c r="C158" s="46"/>
      <c r="D158" s="46"/>
      <c r="E158" s="49"/>
      <c r="F158" s="49"/>
      <c r="G158" s="49"/>
      <c r="H158" s="49"/>
      <c r="I158" s="49"/>
      <c r="J158" s="49"/>
      <c r="K158" s="49"/>
      <c r="L158" s="51"/>
      <c r="M158" s="46"/>
      <c r="N158" s="46"/>
      <c r="O158" s="46"/>
      <c r="P158" s="46"/>
      <c r="Q158" s="49"/>
      <c r="R158" s="49"/>
      <c r="S158" s="46"/>
      <c r="T158" s="46"/>
      <c r="U158" s="46"/>
      <c r="V158" s="49"/>
      <c r="W158" s="49"/>
      <c r="X158" s="46"/>
      <c r="Y158" s="46"/>
      <c r="Z158" s="49"/>
      <c r="AA158" s="49"/>
      <c r="AB158" s="49"/>
      <c r="AC158" s="49"/>
      <c r="AD158" s="49"/>
      <c r="AE158" s="49"/>
      <c r="AF158" s="49"/>
      <c r="AG158" s="49"/>
      <c r="AH158" s="49"/>
      <c r="AI158" s="49"/>
      <c r="AJ158" s="49"/>
      <c r="AK158" s="49"/>
      <c r="AL158" s="49"/>
      <c r="AM158" s="49"/>
      <c r="AN158" s="49"/>
      <c r="AO158" s="49"/>
    </row>
    <row r="159">
      <c r="A159" s="46"/>
      <c r="B159" s="46"/>
      <c r="C159" s="46"/>
      <c r="D159" s="46"/>
      <c r="E159" s="49"/>
      <c r="F159" s="49"/>
      <c r="G159" s="49"/>
      <c r="H159" s="49"/>
      <c r="I159" s="49"/>
      <c r="J159" s="49"/>
      <c r="K159" s="49"/>
      <c r="L159" s="51"/>
      <c r="M159" s="46"/>
      <c r="N159" s="46"/>
      <c r="O159" s="46"/>
      <c r="P159" s="46"/>
      <c r="Q159" s="49"/>
      <c r="R159" s="49"/>
      <c r="S159" s="46"/>
      <c r="T159" s="46"/>
      <c r="U159" s="46"/>
      <c r="V159" s="49"/>
      <c r="W159" s="49"/>
      <c r="X159" s="46"/>
      <c r="Y159" s="46"/>
      <c r="Z159" s="49"/>
      <c r="AA159" s="49"/>
      <c r="AB159" s="49"/>
      <c r="AC159" s="49"/>
      <c r="AD159" s="49"/>
      <c r="AE159" s="49"/>
      <c r="AF159" s="49"/>
      <c r="AG159" s="49"/>
      <c r="AH159" s="49"/>
      <c r="AI159" s="49"/>
      <c r="AJ159" s="49"/>
      <c r="AK159" s="49"/>
      <c r="AL159" s="49"/>
      <c r="AM159" s="49"/>
      <c r="AN159" s="49"/>
      <c r="AO159" s="49"/>
    </row>
    <row r="160">
      <c r="A160" s="46"/>
      <c r="B160" s="46"/>
      <c r="C160" s="46"/>
      <c r="D160" s="46"/>
      <c r="E160" s="49"/>
      <c r="F160" s="49"/>
      <c r="G160" s="49"/>
      <c r="H160" s="49"/>
      <c r="I160" s="49"/>
      <c r="J160" s="49"/>
      <c r="K160" s="49"/>
      <c r="L160" s="51"/>
      <c r="M160" s="46"/>
      <c r="N160" s="46"/>
      <c r="O160" s="46"/>
      <c r="P160" s="46"/>
      <c r="Q160" s="49"/>
      <c r="R160" s="49"/>
      <c r="S160" s="46"/>
      <c r="T160" s="46"/>
      <c r="U160" s="46"/>
      <c r="V160" s="49"/>
      <c r="W160" s="49"/>
      <c r="X160" s="46"/>
      <c r="Y160" s="46"/>
      <c r="Z160" s="49"/>
      <c r="AA160" s="49"/>
      <c r="AB160" s="49"/>
      <c r="AC160" s="49"/>
      <c r="AD160" s="49"/>
      <c r="AE160" s="49"/>
      <c r="AF160" s="49"/>
      <c r="AG160" s="49"/>
      <c r="AH160" s="49"/>
      <c r="AI160" s="49"/>
      <c r="AJ160" s="49"/>
      <c r="AK160" s="49"/>
      <c r="AL160" s="49"/>
      <c r="AM160" s="49"/>
      <c r="AN160" s="49"/>
      <c r="AO160" s="49"/>
    </row>
    <row r="161">
      <c r="A161" s="46"/>
      <c r="B161" s="46"/>
      <c r="C161" s="46"/>
      <c r="D161" s="46"/>
      <c r="E161" s="49"/>
      <c r="F161" s="49"/>
      <c r="G161" s="49"/>
      <c r="H161" s="49"/>
      <c r="I161" s="49"/>
      <c r="J161" s="49"/>
      <c r="K161" s="49"/>
      <c r="L161" s="51"/>
      <c r="M161" s="46"/>
      <c r="N161" s="46"/>
      <c r="O161" s="46"/>
      <c r="P161" s="46"/>
      <c r="Q161" s="49"/>
      <c r="R161" s="49"/>
      <c r="S161" s="46"/>
      <c r="T161" s="46"/>
      <c r="U161" s="46"/>
      <c r="V161" s="49"/>
      <c r="W161" s="49"/>
      <c r="X161" s="46"/>
      <c r="Y161" s="46"/>
      <c r="Z161" s="49"/>
      <c r="AA161" s="49"/>
      <c r="AB161" s="49"/>
      <c r="AC161" s="49"/>
      <c r="AD161" s="49"/>
      <c r="AE161" s="49"/>
      <c r="AF161" s="49"/>
      <c r="AG161" s="49"/>
      <c r="AH161" s="49"/>
      <c r="AI161" s="49"/>
      <c r="AJ161" s="49"/>
      <c r="AK161" s="49"/>
      <c r="AL161" s="49"/>
      <c r="AM161" s="49"/>
      <c r="AN161" s="49"/>
      <c r="AO161" s="49"/>
    </row>
    <row r="162">
      <c r="A162" s="46"/>
      <c r="B162" s="46"/>
      <c r="C162" s="46"/>
      <c r="D162" s="46"/>
      <c r="E162" s="49"/>
      <c r="F162" s="49"/>
      <c r="G162" s="49"/>
      <c r="H162" s="49"/>
      <c r="I162" s="49"/>
      <c r="J162" s="49"/>
      <c r="K162" s="49"/>
      <c r="L162" s="51"/>
      <c r="M162" s="46"/>
      <c r="N162" s="46"/>
      <c r="O162" s="46"/>
      <c r="P162" s="46"/>
      <c r="Q162" s="49"/>
      <c r="R162" s="49"/>
      <c r="S162" s="46"/>
      <c r="T162" s="46"/>
      <c r="U162" s="46"/>
      <c r="V162" s="49"/>
      <c r="W162" s="49"/>
      <c r="X162" s="46"/>
      <c r="Y162" s="46"/>
      <c r="Z162" s="49"/>
      <c r="AA162" s="49"/>
      <c r="AB162" s="49"/>
      <c r="AC162" s="49"/>
      <c r="AD162" s="49"/>
      <c r="AE162" s="49"/>
      <c r="AF162" s="49"/>
      <c r="AG162" s="49"/>
      <c r="AH162" s="49"/>
      <c r="AI162" s="49"/>
      <c r="AJ162" s="49"/>
      <c r="AK162" s="49"/>
      <c r="AL162" s="49"/>
      <c r="AM162" s="49"/>
      <c r="AN162" s="49"/>
      <c r="AO162" s="49"/>
    </row>
    <row r="163">
      <c r="A163" s="46"/>
      <c r="B163" s="46"/>
      <c r="C163" s="46"/>
      <c r="D163" s="46"/>
      <c r="E163" s="49"/>
      <c r="F163" s="49"/>
      <c r="G163" s="49"/>
      <c r="H163" s="49"/>
      <c r="I163" s="49"/>
      <c r="J163" s="49"/>
      <c r="K163" s="49"/>
      <c r="L163" s="51"/>
      <c r="M163" s="46"/>
      <c r="N163" s="46"/>
      <c r="O163" s="46"/>
      <c r="P163" s="46"/>
      <c r="Q163" s="49"/>
      <c r="R163" s="49"/>
      <c r="S163" s="46"/>
      <c r="T163" s="46"/>
      <c r="U163" s="46"/>
      <c r="V163" s="49"/>
      <c r="W163" s="49"/>
      <c r="X163" s="46"/>
      <c r="Y163" s="46"/>
      <c r="Z163" s="49"/>
      <c r="AA163" s="49"/>
      <c r="AB163" s="49"/>
      <c r="AC163" s="49"/>
      <c r="AD163" s="49"/>
      <c r="AE163" s="49"/>
      <c r="AF163" s="49"/>
      <c r="AG163" s="49"/>
      <c r="AH163" s="49"/>
      <c r="AI163" s="49"/>
      <c r="AJ163" s="49"/>
      <c r="AK163" s="49"/>
      <c r="AL163" s="49"/>
      <c r="AM163" s="49"/>
      <c r="AN163" s="49"/>
      <c r="AO163" s="49"/>
    </row>
    <row r="164">
      <c r="A164" s="46"/>
      <c r="B164" s="46"/>
      <c r="C164" s="46"/>
      <c r="D164" s="46"/>
      <c r="E164" s="49"/>
      <c r="F164" s="49"/>
      <c r="G164" s="49"/>
      <c r="H164" s="49"/>
      <c r="I164" s="49"/>
      <c r="J164" s="49"/>
      <c r="K164" s="49"/>
      <c r="L164" s="51"/>
      <c r="M164" s="46"/>
      <c r="N164" s="46"/>
      <c r="O164" s="46"/>
      <c r="P164" s="46"/>
      <c r="Q164" s="49"/>
      <c r="R164" s="49"/>
      <c r="S164" s="46"/>
      <c r="T164" s="46"/>
      <c r="U164" s="46"/>
      <c r="V164" s="49"/>
      <c r="W164" s="49"/>
      <c r="X164" s="46"/>
      <c r="Y164" s="46"/>
      <c r="Z164" s="49"/>
      <c r="AA164" s="49"/>
      <c r="AB164" s="49"/>
      <c r="AC164" s="49"/>
      <c r="AD164" s="49"/>
      <c r="AE164" s="49"/>
      <c r="AF164" s="49"/>
      <c r="AG164" s="49"/>
      <c r="AH164" s="49"/>
      <c r="AI164" s="49"/>
      <c r="AJ164" s="49"/>
      <c r="AK164" s="49"/>
      <c r="AL164" s="49"/>
      <c r="AM164" s="49"/>
      <c r="AN164" s="49"/>
      <c r="AO164" s="49"/>
    </row>
    <row r="165">
      <c r="A165" s="46"/>
      <c r="B165" s="46"/>
      <c r="C165" s="46"/>
      <c r="D165" s="46"/>
      <c r="E165" s="49"/>
      <c r="F165" s="49"/>
      <c r="G165" s="49"/>
      <c r="H165" s="49"/>
      <c r="I165" s="49"/>
      <c r="J165" s="49"/>
      <c r="K165" s="49"/>
      <c r="L165" s="51"/>
      <c r="M165" s="46"/>
      <c r="N165" s="46"/>
      <c r="O165" s="46"/>
      <c r="P165" s="46"/>
      <c r="Q165" s="49"/>
      <c r="R165" s="49"/>
      <c r="S165" s="46"/>
      <c r="T165" s="46"/>
      <c r="U165" s="46"/>
      <c r="V165" s="49"/>
      <c r="W165" s="49"/>
      <c r="X165" s="46"/>
      <c r="Y165" s="46"/>
      <c r="Z165" s="49"/>
      <c r="AA165" s="49"/>
      <c r="AB165" s="49"/>
      <c r="AC165" s="49"/>
      <c r="AD165" s="49"/>
      <c r="AE165" s="49"/>
      <c r="AF165" s="49"/>
      <c r="AG165" s="49"/>
      <c r="AH165" s="49"/>
      <c r="AI165" s="49"/>
      <c r="AJ165" s="49"/>
      <c r="AK165" s="49"/>
      <c r="AL165" s="49"/>
      <c r="AM165" s="49"/>
      <c r="AN165" s="49"/>
      <c r="AO165" s="49"/>
    </row>
    <row r="166">
      <c r="A166" s="46"/>
      <c r="B166" s="46"/>
      <c r="C166" s="46"/>
      <c r="D166" s="46"/>
      <c r="E166" s="49"/>
      <c r="F166" s="49"/>
      <c r="G166" s="49"/>
      <c r="H166" s="49"/>
      <c r="I166" s="49"/>
      <c r="J166" s="49"/>
      <c r="K166" s="49"/>
      <c r="L166" s="51"/>
      <c r="M166" s="46"/>
      <c r="N166" s="46"/>
      <c r="O166" s="46"/>
      <c r="P166" s="46"/>
      <c r="Q166" s="49"/>
      <c r="R166" s="49"/>
      <c r="S166" s="46"/>
      <c r="T166" s="46"/>
      <c r="U166" s="46"/>
      <c r="V166" s="49"/>
      <c r="W166" s="49"/>
      <c r="X166" s="46"/>
      <c r="Y166" s="46"/>
      <c r="Z166" s="49"/>
      <c r="AA166" s="49"/>
      <c r="AB166" s="49"/>
      <c r="AC166" s="49"/>
      <c r="AD166" s="49"/>
      <c r="AE166" s="49"/>
      <c r="AF166" s="49"/>
      <c r="AG166" s="49"/>
      <c r="AH166" s="49"/>
      <c r="AI166" s="49"/>
      <c r="AJ166" s="49"/>
      <c r="AK166" s="49"/>
      <c r="AL166" s="49"/>
      <c r="AM166" s="49"/>
      <c r="AN166" s="49"/>
      <c r="AO166" s="49"/>
    </row>
    <row r="167">
      <c r="A167" s="46"/>
      <c r="B167" s="46"/>
      <c r="C167" s="46"/>
      <c r="D167" s="46"/>
      <c r="E167" s="49"/>
      <c r="F167" s="49"/>
      <c r="G167" s="49"/>
      <c r="H167" s="49"/>
      <c r="I167" s="49"/>
      <c r="J167" s="49"/>
      <c r="K167" s="49"/>
      <c r="L167" s="51"/>
      <c r="M167" s="46"/>
      <c r="N167" s="46"/>
      <c r="O167" s="46"/>
      <c r="P167" s="46"/>
      <c r="Q167" s="49"/>
      <c r="R167" s="49"/>
      <c r="S167" s="46"/>
      <c r="T167" s="46"/>
      <c r="U167" s="46"/>
      <c r="V167" s="49"/>
      <c r="W167" s="49"/>
      <c r="X167" s="46"/>
      <c r="Y167" s="46"/>
      <c r="Z167" s="49"/>
      <c r="AA167" s="49"/>
      <c r="AB167" s="49"/>
      <c r="AC167" s="49"/>
      <c r="AD167" s="49"/>
      <c r="AE167" s="49"/>
      <c r="AF167" s="49"/>
      <c r="AG167" s="49"/>
      <c r="AH167" s="49"/>
      <c r="AI167" s="49"/>
      <c r="AJ167" s="49"/>
      <c r="AK167" s="49"/>
      <c r="AL167" s="49"/>
      <c r="AM167" s="49"/>
      <c r="AN167" s="49"/>
      <c r="AO167" s="49"/>
    </row>
    <row r="168">
      <c r="A168" s="46"/>
      <c r="B168" s="46"/>
      <c r="C168" s="46"/>
      <c r="D168" s="46"/>
      <c r="E168" s="49"/>
      <c r="F168" s="49"/>
      <c r="G168" s="49"/>
      <c r="H168" s="49"/>
      <c r="I168" s="49"/>
      <c r="J168" s="49"/>
      <c r="K168" s="49"/>
      <c r="L168" s="51"/>
      <c r="M168" s="46"/>
      <c r="N168" s="46"/>
      <c r="O168" s="46"/>
      <c r="P168" s="46"/>
      <c r="Q168" s="49"/>
      <c r="R168" s="49"/>
      <c r="S168" s="46"/>
      <c r="T168" s="46"/>
      <c r="U168" s="46"/>
      <c r="V168" s="49"/>
      <c r="W168" s="49"/>
      <c r="X168" s="46"/>
      <c r="Y168" s="46"/>
      <c r="Z168" s="49"/>
      <c r="AA168" s="49"/>
      <c r="AB168" s="49"/>
      <c r="AC168" s="49"/>
      <c r="AD168" s="49"/>
      <c r="AE168" s="49"/>
      <c r="AF168" s="49"/>
      <c r="AG168" s="49"/>
      <c r="AH168" s="49"/>
      <c r="AI168" s="49"/>
      <c r="AJ168" s="49"/>
      <c r="AK168" s="49"/>
      <c r="AL168" s="49"/>
      <c r="AM168" s="49"/>
      <c r="AN168" s="49"/>
      <c r="AO168" s="49"/>
    </row>
    <row r="169">
      <c r="A169" s="46"/>
      <c r="B169" s="46"/>
      <c r="C169" s="46"/>
      <c r="D169" s="46"/>
      <c r="E169" s="49"/>
      <c r="F169" s="49"/>
      <c r="G169" s="49"/>
      <c r="H169" s="49"/>
      <c r="I169" s="49"/>
      <c r="J169" s="49"/>
      <c r="K169" s="49"/>
      <c r="L169" s="51"/>
      <c r="M169" s="46"/>
      <c r="N169" s="46"/>
      <c r="O169" s="46"/>
      <c r="P169" s="46"/>
      <c r="Q169" s="49"/>
      <c r="R169" s="49"/>
      <c r="S169" s="46"/>
      <c r="T169" s="46"/>
      <c r="U169" s="46"/>
      <c r="V169" s="49"/>
      <c r="W169" s="49"/>
      <c r="X169" s="46"/>
      <c r="Y169" s="46"/>
      <c r="Z169" s="49"/>
      <c r="AA169" s="49"/>
      <c r="AB169" s="49"/>
      <c r="AC169" s="49"/>
      <c r="AD169" s="49"/>
      <c r="AE169" s="49"/>
      <c r="AF169" s="49"/>
      <c r="AG169" s="49"/>
      <c r="AH169" s="49"/>
      <c r="AI169" s="49"/>
      <c r="AJ169" s="49"/>
      <c r="AK169" s="49"/>
      <c r="AL169" s="49"/>
      <c r="AM169" s="49"/>
      <c r="AN169" s="49"/>
      <c r="AO169" s="49"/>
    </row>
    <row r="170">
      <c r="A170" s="46"/>
      <c r="B170" s="46"/>
      <c r="C170" s="46"/>
      <c r="D170" s="46"/>
      <c r="E170" s="49"/>
      <c r="F170" s="49"/>
      <c r="G170" s="49"/>
      <c r="H170" s="49"/>
      <c r="I170" s="49"/>
      <c r="J170" s="49"/>
      <c r="K170" s="49"/>
      <c r="L170" s="51"/>
      <c r="M170" s="46"/>
      <c r="N170" s="46"/>
      <c r="O170" s="46"/>
      <c r="P170" s="46"/>
      <c r="Q170" s="49"/>
      <c r="R170" s="49"/>
      <c r="S170" s="46"/>
      <c r="T170" s="46"/>
      <c r="U170" s="46"/>
      <c r="V170" s="49"/>
      <c r="W170" s="49"/>
      <c r="X170" s="46"/>
      <c r="Y170" s="46"/>
      <c r="Z170" s="49"/>
      <c r="AA170" s="49"/>
      <c r="AB170" s="49"/>
      <c r="AC170" s="49"/>
      <c r="AD170" s="49"/>
      <c r="AE170" s="49"/>
      <c r="AF170" s="49"/>
      <c r="AG170" s="49"/>
      <c r="AH170" s="49"/>
      <c r="AI170" s="49"/>
      <c r="AJ170" s="49"/>
      <c r="AK170" s="49"/>
      <c r="AL170" s="49"/>
      <c r="AM170" s="49"/>
      <c r="AN170" s="49"/>
      <c r="AO170" s="49"/>
    </row>
    <row r="171">
      <c r="A171" s="46"/>
      <c r="B171" s="46"/>
      <c r="C171" s="46"/>
      <c r="D171" s="46"/>
      <c r="E171" s="49"/>
      <c r="F171" s="49"/>
      <c r="G171" s="49"/>
      <c r="H171" s="49"/>
      <c r="I171" s="49"/>
      <c r="J171" s="49"/>
      <c r="K171" s="49"/>
      <c r="L171" s="51"/>
      <c r="M171" s="46"/>
      <c r="N171" s="46"/>
      <c r="O171" s="46"/>
      <c r="P171" s="46"/>
      <c r="Q171" s="49"/>
      <c r="R171" s="49"/>
      <c r="S171" s="46"/>
      <c r="T171" s="46"/>
      <c r="U171" s="46"/>
      <c r="V171" s="49"/>
      <c r="W171" s="49"/>
      <c r="X171" s="46"/>
      <c r="Y171" s="46"/>
      <c r="Z171" s="49"/>
      <c r="AA171" s="49"/>
      <c r="AB171" s="49"/>
      <c r="AC171" s="49"/>
      <c r="AD171" s="49"/>
      <c r="AE171" s="49"/>
      <c r="AF171" s="49"/>
      <c r="AG171" s="49"/>
      <c r="AH171" s="49"/>
      <c r="AI171" s="49"/>
      <c r="AJ171" s="49"/>
      <c r="AK171" s="49"/>
      <c r="AL171" s="49"/>
      <c r="AM171" s="49"/>
      <c r="AN171" s="49"/>
      <c r="AO171" s="49"/>
    </row>
    <row r="172">
      <c r="A172" s="46"/>
      <c r="B172" s="46"/>
      <c r="C172" s="46"/>
      <c r="D172" s="46"/>
      <c r="E172" s="49"/>
      <c r="F172" s="49"/>
      <c r="G172" s="49"/>
      <c r="H172" s="49"/>
      <c r="I172" s="49"/>
      <c r="J172" s="49"/>
      <c r="K172" s="49"/>
      <c r="L172" s="51"/>
      <c r="M172" s="46"/>
      <c r="N172" s="46"/>
      <c r="O172" s="46"/>
      <c r="P172" s="46"/>
      <c r="Q172" s="49"/>
      <c r="R172" s="49"/>
      <c r="S172" s="46"/>
      <c r="T172" s="46"/>
      <c r="U172" s="46"/>
      <c r="V172" s="49"/>
      <c r="W172" s="49"/>
      <c r="X172" s="46"/>
      <c r="Y172" s="46"/>
      <c r="Z172" s="49"/>
      <c r="AA172" s="49"/>
      <c r="AB172" s="49"/>
      <c r="AC172" s="49"/>
      <c r="AD172" s="49"/>
      <c r="AE172" s="49"/>
      <c r="AF172" s="49"/>
      <c r="AG172" s="49"/>
      <c r="AH172" s="49"/>
      <c r="AI172" s="49"/>
      <c r="AJ172" s="49"/>
      <c r="AK172" s="49"/>
      <c r="AL172" s="49"/>
      <c r="AM172" s="49"/>
      <c r="AN172" s="49"/>
      <c r="AO172" s="49"/>
    </row>
    <row r="173">
      <c r="A173" s="46"/>
      <c r="B173" s="46"/>
      <c r="C173" s="46"/>
      <c r="D173" s="46"/>
      <c r="E173" s="49"/>
      <c r="F173" s="49"/>
      <c r="G173" s="49"/>
      <c r="H173" s="49"/>
      <c r="I173" s="49"/>
      <c r="J173" s="49"/>
      <c r="K173" s="49"/>
      <c r="L173" s="51"/>
      <c r="M173" s="46"/>
      <c r="N173" s="46"/>
      <c r="O173" s="46"/>
      <c r="P173" s="46"/>
      <c r="Q173" s="49"/>
      <c r="R173" s="49"/>
      <c r="S173" s="46"/>
      <c r="T173" s="46"/>
      <c r="U173" s="46"/>
      <c r="V173" s="49"/>
      <c r="W173" s="49"/>
      <c r="X173" s="46"/>
      <c r="Y173" s="46"/>
      <c r="Z173" s="49"/>
      <c r="AA173" s="49"/>
      <c r="AB173" s="49"/>
      <c r="AC173" s="49"/>
      <c r="AD173" s="49"/>
      <c r="AE173" s="49"/>
      <c r="AF173" s="49"/>
      <c r="AG173" s="49"/>
      <c r="AH173" s="49"/>
      <c r="AI173" s="49"/>
      <c r="AJ173" s="49"/>
      <c r="AK173" s="49"/>
      <c r="AL173" s="49"/>
      <c r="AM173" s="49"/>
      <c r="AN173" s="49"/>
      <c r="AO173" s="49"/>
    </row>
    <row r="174">
      <c r="A174" s="46"/>
      <c r="B174" s="46"/>
      <c r="C174" s="46"/>
      <c r="D174" s="46"/>
      <c r="E174" s="49"/>
      <c r="F174" s="49"/>
      <c r="G174" s="49"/>
      <c r="H174" s="49"/>
      <c r="I174" s="49"/>
      <c r="J174" s="49"/>
      <c r="K174" s="49"/>
      <c r="L174" s="51"/>
      <c r="M174" s="46"/>
      <c r="N174" s="46"/>
      <c r="O174" s="46"/>
      <c r="P174" s="46"/>
      <c r="Q174" s="49"/>
      <c r="R174" s="49"/>
      <c r="S174" s="46"/>
      <c r="T174" s="46"/>
      <c r="U174" s="46"/>
      <c r="V174" s="49"/>
      <c r="W174" s="49"/>
      <c r="X174" s="46"/>
      <c r="Y174" s="46"/>
      <c r="Z174" s="49"/>
      <c r="AA174" s="49"/>
      <c r="AB174" s="49"/>
      <c r="AC174" s="49"/>
      <c r="AD174" s="49"/>
      <c r="AE174" s="49"/>
      <c r="AF174" s="49"/>
      <c r="AG174" s="49"/>
      <c r="AH174" s="49"/>
      <c r="AI174" s="49"/>
      <c r="AJ174" s="49"/>
      <c r="AK174" s="49"/>
      <c r="AL174" s="49"/>
      <c r="AM174" s="49"/>
      <c r="AN174" s="49"/>
      <c r="AO174" s="49"/>
    </row>
    <row r="175">
      <c r="A175" s="46"/>
      <c r="B175" s="46"/>
      <c r="C175" s="46"/>
      <c r="D175" s="46"/>
      <c r="E175" s="49"/>
      <c r="F175" s="49"/>
      <c r="G175" s="49"/>
      <c r="H175" s="49"/>
      <c r="I175" s="49"/>
      <c r="J175" s="49"/>
      <c r="K175" s="49"/>
      <c r="L175" s="51"/>
      <c r="M175" s="46"/>
      <c r="N175" s="46"/>
      <c r="O175" s="46"/>
      <c r="P175" s="46"/>
      <c r="Q175" s="49"/>
      <c r="R175" s="49"/>
      <c r="S175" s="46"/>
      <c r="T175" s="46"/>
      <c r="U175" s="46"/>
      <c r="V175" s="49"/>
      <c r="W175" s="49"/>
      <c r="X175" s="46"/>
      <c r="Y175" s="46"/>
      <c r="Z175" s="49"/>
      <c r="AA175" s="49"/>
      <c r="AB175" s="49"/>
      <c r="AC175" s="49"/>
      <c r="AD175" s="49"/>
      <c r="AE175" s="49"/>
      <c r="AF175" s="49"/>
      <c r="AG175" s="49"/>
      <c r="AH175" s="49"/>
      <c r="AI175" s="49"/>
      <c r="AJ175" s="49"/>
      <c r="AK175" s="49"/>
      <c r="AL175" s="49"/>
      <c r="AM175" s="49"/>
      <c r="AN175" s="49"/>
      <c r="AO175" s="49"/>
    </row>
    <row r="176">
      <c r="A176" s="46"/>
      <c r="B176" s="46"/>
      <c r="C176" s="46"/>
      <c r="D176" s="46"/>
      <c r="E176" s="49"/>
      <c r="F176" s="49"/>
      <c r="G176" s="49"/>
      <c r="H176" s="49"/>
      <c r="I176" s="49"/>
      <c r="J176" s="49"/>
      <c r="K176" s="49"/>
      <c r="L176" s="51"/>
      <c r="M176" s="46"/>
      <c r="N176" s="46"/>
      <c r="O176" s="46"/>
      <c r="P176" s="46"/>
      <c r="Q176" s="49"/>
      <c r="R176" s="49"/>
      <c r="S176" s="46"/>
      <c r="T176" s="46"/>
      <c r="U176" s="46"/>
      <c r="V176" s="49"/>
      <c r="W176" s="49"/>
      <c r="X176" s="46"/>
      <c r="Y176" s="46"/>
      <c r="Z176" s="49"/>
      <c r="AA176" s="49"/>
      <c r="AB176" s="49"/>
      <c r="AC176" s="49"/>
      <c r="AD176" s="49"/>
      <c r="AE176" s="49"/>
      <c r="AF176" s="49"/>
      <c r="AG176" s="49"/>
      <c r="AH176" s="49"/>
      <c r="AI176" s="49"/>
      <c r="AJ176" s="49"/>
      <c r="AK176" s="49"/>
      <c r="AL176" s="49"/>
      <c r="AM176" s="49"/>
      <c r="AN176" s="49"/>
      <c r="AO176" s="49"/>
    </row>
    <row r="177">
      <c r="A177" s="46"/>
      <c r="B177" s="46"/>
      <c r="C177" s="46"/>
      <c r="D177" s="46"/>
      <c r="E177" s="49"/>
      <c r="F177" s="49"/>
      <c r="G177" s="49"/>
      <c r="H177" s="49"/>
      <c r="I177" s="49"/>
      <c r="J177" s="49"/>
      <c r="K177" s="49"/>
      <c r="L177" s="51"/>
      <c r="M177" s="46"/>
      <c r="N177" s="46"/>
      <c r="O177" s="46"/>
      <c r="P177" s="46"/>
      <c r="Q177" s="49"/>
      <c r="R177" s="49"/>
      <c r="S177" s="46"/>
      <c r="T177" s="46"/>
      <c r="U177" s="46"/>
      <c r="V177" s="49"/>
      <c r="W177" s="49"/>
      <c r="X177" s="46"/>
      <c r="Y177" s="46"/>
      <c r="Z177" s="49"/>
      <c r="AA177" s="49"/>
      <c r="AB177" s="49"/>
      <c r="AC177" s="49"/>
      <c r="AD177" s="49"/>
      <c r="AE177" s="49"/>
      <c r="AF177" s="49"/>
      <c r="AG177" s="49"/>
      <c r="AH177" s="49"/>
      <c r="AI177" s="49"/>
      <c r="AJ177" s="49"/>
      <c r="AK177" s="49"/>
      <c r="AL177" s="49"/>
      <c r="AM177" s="49"/>
      <c r="AN177" s="49"/>
      <c r="AO177" s="49"/>
    </row>
    <row r="178">
      <c r="A178" s="46"/>
      <c r="B178" s="46"/>
      <c r="C178" s="46"/>
      <c r="D178" s="46"/>
      <c r="E178" s="49"/>
      <c r="F178" s="49"/>
      <c r="G178" s="49"/>
      <c r="H178" s="49"/>
      <c r="I178" s="49"/>
      <c r="J178" s="49"/>
      <c r="K178" s="49"/>
      <c r="L178" s="51"/>
      <c r="M178" s="46"/>
      <c r="N178" s="46"/>
      <c r="O178" s="46"/>
      <c r="P178" s="46"/>
      <c r="Q178" s="49"/>
      <c r="R178" s="49"/>
      <c r="S178" s="46"/>
      <c r="T178" s="46"/>
      <c r="U178" s="46"/>
      <c r="V178" s="49"/>
      <c r="W178" s="49"/>
      <c r="X178" s="46"/>
      <c r="Y178" s="46"/>
      <c r="Z178" s="49"/>
      <c r="AA178" s="49"/>
      <c r="AB178" s="49"/>
      <c r="AC178" s="49"/>
      <c r="AD178" s="49"/>
      <c r="AE178" s="49"/>
      <c r="AF178" s="49"/>
      <c r="AG178" s="49"/>
      <c r="AH178" s="49"/>
      <c r="AI178" s="49"/>
      <c r="AJ178" s="49"/>
      <c r="AK178" s="49"/>
      <c r="AL178" s="49"/>
      <c r="AM178" s="49"/>
      <c r="AN178" s="49"/>
      <c r="AO178" s="49"/>
    </row>
    <row r="179">
      <c r="A179" s="46"/>
      <c r="B179" s="46"/>
      <c r="C179" s="46"/>
      <c r="D179" s="46"/>
      <c r="E179" s="49"/>
      <c r="F179" s="49"/>
      <c r="G179" s="49"/>
      <c r="H179" s="49"/>
      <c r="I179" s="49"/>
      <c r="J179" s="49"/>
      <c r="K179" s="49"/>
      <c r="L179" s="51"/>
      <c r="M179" s="46"/>
      <c r="N179" s="46"/>
      <c r="O179" s="46"/>
      <c r="P179" s="46"/>
      <c r="Q179" s="49"/>
      <c r="R179" s="49"/>
      <c r="S179" s="46"/>
      <c r="T179" s="46"/>
      <c r="U179" s="46"/>
      <c r="V179" s="49"/>
      <c r="W179" s="49"/>
      <c r="X179" s="46"/>
      <c r="Y179" s="46"/>
      <c r="Z179" s="49"/>
      <c r="AA179" s="49"/>
      <c r="AB179" s="49"/>
      <c r="AC179" s="49"/>
      <c r="AD179" s="49"/>
      <c r="AE179" s="49"/>
      <c r="AF179" s="49"/>
      <c r="AG179" s="49"/>
      <c r="AH179" s="49"/>
      <c r="AI179" s="49"/>
      <c r="AJ179" s="49"/>
      <c r="AK179" s="49"/>
      <c r="AL179" s="49"/>
      <c r="AM179" s="49"/>
      <c r="AN179" s="49"/>
      <c r="AO179" s="49"/>
    </row>
    <row r="180">
      <c r="A180" s="46"/>
      <c r="B180" s="46"/>
      <c r="C180" s="46"/>
      <c r="D180" s="46"/>
      <c r="E180" s="49"/>
      <c r="F180" s="49"/>
      <c r="G180" s="49"/>
      <c r="H180" s="49"/>
      <c r="I180" s="49"/>
      <c r="J180" s="49"/>
      <c r="K180" s="49"/>
      <c r="L180" s="51"/>
      <c r="M180" s="46"/>
      <c r="N180" s="46"/>
      <c r="O180" s="46"/>
      <c r="P180" s="46"/>
      <c r="Q180" s="49"/>
      <c r="R180" s="49"/>
      <c r="S180" s="46"/>
      <c r="T180" s="46"/>
      <c r="U180" s="46"/>
      <c r="V180" s="49"/>
      <c r="W180" s="49"/>
      <c r="X180" s="46"/>
      <c r="Y180" s="46"/>
      <c r="Z180" s="49"/>
      <c r="AA180" s="49"/>
      <c r="AB180" s="49"/>
      <c r="AC180" s="49"/>
      <c r="AD180" s="49"/>
      <c r="AE180" s="49"/>
      <c r="AF180" s="49"/>
      <c r="AG180" s="49"/>
      <c r="AH180" s="49"/>
      <c r="AI180" s="49"/>
      <c r="AJ180" s="49"/>
      <c r="AK180" s="49"/>
      <c r="AL180" s="49"/>
      <c r="AM180" s="49"/>
      <c r="AN180" s="49"/>
      <c r="AO180" s="49"/>
    </row>
    <row r="181">
      <c r="A181" s="46"/>
      <c r="B181" s="46"/>
      <c r="C181" s="46"/>
      <c r="D181" s="46"/>
      <c r="E181" s="49"/>
      <c r="F181" s="49"/>
      <c r="G181" s="49"/>
      <c r="H181" s="49"/>
      <c r="I181" s="49"/>
      <c r="J181" s="49"/>
      <c r="K181" s="49"/>
      <c r="L181" s="51"/>
      <c r="M181" s="46"/>
      <c r="N181" s="46"/>
      <c r="O181" s="46"/>
      <c r="P181" s="46"/>
      <c r="Q181" s="49"/>
      <c r="R181" s="49"/>
      <c r="S181" s="46"/>
      <c r="T181" s="46"/>
      <c r="U181" s="46"/>
      <c r="V181" s="49"/>
      <c r="W181" s="49"/>
      <c r="X181" s="46"/>
      <c r="Y181" s="46"/>
      <c r="Z181" s="49"/>
      <c r="AA181" s="49"/>
      <c r="AB181" s="49"/>
      <c r="AC181" s="49"/>
      <c r="AD181" s="49"/>
      <c r="AE181" s="49"/>
      <c r="AF181" s="49"/>
      <c r="AG181" s="49"/>
      <c r="AH181" s="49"/>
      <c r="AI181" s="49"/>
      <c r="AJ181" s="49"/>
      <c r="AK181" s="49"/>
      <c r="AL181" s="49"/>
      <c r="AM181" s="49"/>
      <c r="AN181" s="49"/>
      <c r="AO181" s="49"/>
    </row>
    <row r="182">
      <c r="A182" s="46"/>
      <c r="B182" s="46"/>
      <c r="C182" s="46"/>
      <c r="D182" s="46"/>
      <c r="E182" s="49"/>
      <c r="F182" s="49"/>
      <c r="G182" s="49"/>
      <c r="H182" s="49"/>
      <c r="I182" s="49"/>
      <c r="J182" s="49"/>
      <c r="K182" s="49"/>
      <c r="L182" s="51"/>
      <c r="M182" s="46"/>
      <c r="N182" s="46"/>
      <c r="O182" s="46"/>
      <c r="P182" s="46"/>
      <c r="Q182" s="49"/>
      <c r="R182" s="49"/>
      <c r="S182" s="46"/>
      <c r="T182" s="46"/>
      <c r="U182" s="46"/>
      <c r="V182" s="49"/>
      <c r="W182" s="49"/>
      <c r="X182" s="46"/>
      <c r="Y182" s="46"/>
      <c r="Z182" s="49"/>
      <c r="AA182" s="49"/>
      <c r="AB182" s="49"/>
      <c r="AC182" s="49"/>
      <c r="AD182" s="49"/>
      <c r="AE182" s="49"/>
      <c r="AF182" s="49"/>
      <c r="AG182" s="49"/>
      <c r="AH182" s="49"/>
      <c r="AI182" s="49"/>
      <c r="AJ182" s="49"/>
      <c r="AK182" s="49"/>
      <c r="AL182" s="49"/>
      <c r="AM182" s="49"/>
      <c r="AN182" s="49"/>
      <c r="AO182" s="49"/>
    </row>
    <row r="183">
      <c r="A183" s="46"/>
      <c r="B183" s="46"/>
      <c r="C183" s="46"/>
      <c r="D183" s="46"/>
      <c r="E183" s="49"/>
      <c r="F183" s="49"/>
      <c r="G183" s="49"/>
      <c r="H183" s="49"/>
      <c r="I183" s="49"/>
      <c r="J183" s="49"/>
      <c r="K183" s="49"/>
      <c r="L183" s="51"/>
      <c r="M183" s="46"/>
      <c r="N183" s="46"/>
      <c r="O183" s="46"/>
      <c r="P183" s="46"/>
      <c r="Q183" s="49"/>
      <c r="R183" s="49"/>
      <c r="S183" s="46"/>
      <c r="T183" s="46"/>
      <c r="U183" s="46"/>
      <c r="V183" s="49"/>
      <c r="W183" s="49"/>
      <c r="X183" s="46"/>
      <c r="Y183" s="46"/>
      <c r="Z183" s="49"/>
      <c r="AA183" s="49"/>
      <c r="AB183" s="49"/>
      <c r="AC183" s="49"/>
      <c r="AD183" s="49"/>
      <c r="AE183" s="49"/>
      <c r="AF183" s="49"/>
      <c r="AG183" s="49"/>
      <c r="AH183" s="49"/>
      <c r="AI183" s="49"/>
      <c r="AJ183" s="49"/>
      <c r="AK183" s="49"/>
      <c r="AL183" s="49"/>
      <c r="AM183" s="49"/>
      <c r="AN183" s="49"/>
      <c r="AO183" s="49"/>
    </row>
    <row r="184">
      <c r="A184" s="46"/>
      <c r="B184" s="46"/>
      <c r="C184" s="46"/>
      <c r="D184" s="46"/>
      <c r="E184" s="49"/>
      <c r="F184" s="49"/>
      <c r="G184" s="49"/>
      <c r="H184" s="49"/>
      <c r="I184" s="49"/>
      <c r="J184" s="49"/>
      <c r="K184" s="49"/>
      <c r="L184" s="51"/>
      <c r="M184" s="46"/>
      <c r="N184" s="46"/>
      <c r="O184" s="46"/>
      <c r="P184" s="46"/>
      <c r="Q184" s="49"/>
      <c r="R184" s="49"/>
      <c r="S184" s="46"/>
      <c r="T184" s="46"/>
      <c r="U184" s="46"/>
      <c r="V184" s="49"/>
      <c r="W184" s="49"/>
      <c r="X184" s="46"/>
      <c r="Y184" s="46"/>
      <c r="Z184" s="49"/>
      <c r="AA184" s="49"/>
      <c r="AB184" s="49"/>
      <c r="AC184" s="49"/>
      <c r="AD184" s="49"/>
      <c r="AE184" s="49"/>
      <c r="AF184" s="49"/>
      <c r="AG184" s="49"/>
      <c r="AH184" s="49"/>
      <c r="AI184" s="49"/>
      <c r="AJ184" s="49"/>
      <c r="AK184" s="49"/>
      <c r="AL184" s="49"/>
      <c r="AM184" s="49"/>
      <c r="AN184" s="49"/>
      <c r="AO184" s="49"/>
    </row>
    <row r="185">
      <c r="A185" s="46"/>
      <c r="B185" s="46"/>
      <c r="C185" s="46"/>
      <c r="D185" s="46"/>
      <c r="E185" s="49"/>
      <c r="F185" s="49"/>
      <c r="G185" s="49"/>
      <c r="H185" s="49"/>
      <c r="I185" s="49"/>
      <c r="J185" s="49"/>
      <c r="K185" s="49"/>
      <c r="L185" s="51"/>
      <c r="M185" s="46"/>
      <c r="N185" s="46"/>
      <c r="O185" s="46"/>
      <c r="P185" s="46"/>
      <c r="Q185" s="49"/>
      <c r="R185" s="49"/>
      <c r="S185" s="46"/>
      <c r="T185" s="46"/>
      <c r="U185" s="46"/>
      <c r="V185" s="49"/>
      <c r="W185" s="49"/>
      <c r="X185" s="46"/>
      <c r="Y185" s="46"/>
      <c r="Z185" s="49"/>
      <c r="AA185" s="49"/>
      <c r="AB185" s="49"/>
      <c r="AC185" s="49"/>
      <c r="AD185" s="49"/>
      <c r="AE185" s="49"/>
      <c r="AF185" s="49"/>
      <c r="AG185" s="49"/>
      <c r="AH185" s="49"/>
      <c r="AI185" s="49"/>
      <c r="AJ185" s="49"/>
      <c r="AK185" s="49"/>
      <c r="AL185" s="49"/>
      <c r="AM185" s="49"/>
      <c r="AN185" s="49"/>
      <c r="AO185" s="49"/>
    </row>
    <row r="186">
      <c r="A186" s="46"/>
      <c r="B186" s="46"/>
      <c r="C186" s="46"/>
      <c r="D186" s="46"/>
      <c r="E186" s="49"/>
      <c r="F186" s="49"/>
      <c r="G186" s="49"/>
      <c r="H186" s="49"/>
      <c r="I186" s="49"/>
      <c r="J186" s="49"/>
      <c r="K186" s="49"/>
      <c r="L186" s="51"/>
      <c r="M186" s="46"/>
      <c r="N186" s="46"/>
      <c r="O186" s="46"/>
      <c r="P186" s="46"/>
      <c r="Q186" s="49"/>
      <c r="R186" s="49"/>
      <c r="S186" s="46"/>
      <c r="T186" s="46"/>
      <c r="U186" s="46"/>
      <c r="V186" s="49"/>
      <c r="W186" s="49"/>
      <c r="X186" s="46"/>
      <c r="Y186" s="46"/>
      <c r="Z186" s="49"/>
      <c r="AA186" s="49"/>
      <c r="AB186" s="49"/>
      <c r="AC186" s="49"/>
      <c r="AD186" s="49"/>
      <c r="AE186" s="49"/>
      <c r="AF186" s="49"/>
      <c r="AG186" s="49"/>
      <c r="AH186" s="49"/>
      <c r="AI186" s="49"/>
      <c r="AJ186" s="49"/>
      <c r="AK186" s="49"/>
      <c r="AL186" s="49"/>
      <c r="AM186" s="49"/>
      <c r="AN186" s="49"/>
      <c r="AO186" s="49"/>
    </row>
    <row r="187">
      <c r="A187" s="46"/>
      <c r="B187" s="46"/>
      <c r="C187" s="46"/>
      <c r="D187" s="46"/>
      <c r="E187" s="49"/>
      <c r="F187" s="49"/>
      <c r="G187" s="49"/>
      <c r="H187" s="49"/>
      <c r="I187" s="49"/>
      <c r="J187" s="49"/>
      <c r="K187" s="49"/>
      <c r="L187" s="51"/>
      <c r="M187" s="46"/>
      <c r="N187" s="46"/>
      <c r="O187" s="46"/>
      <c r="P187" s="46"/>
      <c r="Q187" s="49"/>
      <c r="R187" s="49"/>
      <c r="S187" s="46"/>
      <c r="T187" s="46"/>
      <c r="U187" s="46"/>
      <c r="V187" s="49"/>
      <c r="W187" s="49"/>
      <c r="X187" s="46"/>
      <c r="Y187" s="46"/>
      <c r="Z187" s="49"/>
      <c r="AA187" s="49"/>
      <c r="AB187" s="49"/>
      <c r="AC187" s="49"/>
      <c r="AD187" s="49"/>
      <c r="AE187" s="49"/>
      <c r="AF187" s="49"/>
      <c r="AG187" s="49"/>
      <c r="AH187" s="49"/>
      <c r="AI187" s="49"/>
      <c r="AJ187" s="49"/>
      <c r="AK187" s="49"/>
      <c r="AL187" s="49"/>
      <c r="AM187" s="49"/>
      <c r="AN187" s="49"/>
      <c r="AO187" s="49"/>
    </row>
    <row r="188">
      <c r="A188" s="46"/>
      <c r="B188" s="46"/>
      <c r="C188" s="46"/>
      <c r="D188" s="46"/>
      <c r="E188" s="49"/>
      <c r="F188" s="49"/>
      <c r="G188" s="49"/>
      <c r="H188" s="49"/>
      <c r="I188" s="49"/>
      <c r="J188" s="49"/>
      <c r="K188" s="49"/>
      <c r="L188" s="51"/>
      <c r="M188" s="46"/>
      <c r="N188" s="46"/>
      <c r="O188" s="46"/>
      <c r="P188" s="46"/>
      <c r="Q188" s="49"/>
      <c r="R188" s="49"/>
      <c r="S188" s="46"/>
      <c r="T188" s="46"/>
      <c r="U188" s="46"/>
      <c r="V188" s="49"/>
      <c r="W188" s="49"/>
      <c r="X188" s="46"/>
      <c r="Y188" s="46"/>
      <c r="Z188" s="49"/>
      <c r="AA188" s="49"/>
      <c r="AB188" s="49"/>
      <c r="AC188" s="49"/>
      <c r="AD188" s="49"/>
      <c r="AE188" s="49"/>
      <c r="AF188" s="49"/>
      <c r="AG188" s="49"/>
      <c r="AH188" s="49"/>
      <c r="AI188" s="49"/>
      <c r="AJ188" s="49"/>
      <c r="AK188" s="49"/>
      <c r="AL188" s="49"/>
      <c r="AM188" s="49"/>
      <c r="AN188" s="49"/>
      <c r="AO188" s="49"/>
    </row>
    <row r="189">
      <c r="A189" s="46"/>
      <c r="B189" s="46"/>
      <c r="C189" s="46"/>
      <c r="D189" s="46"/>
      <c r="E189" s="49"/>
      <c r="F189" s="49"/>
      <c r="G189" s="49"/>
      <c r="H189" s="49"/>
      <c r="I189" s="49"/>
      <c r="J189" s="49"/>
      <c r="K189" s="49"/>
      <c r="L189" s="51"/>
      <c r="M189" s="46"/>
      <c r="N189" s="46"/>
      <c r="O189" s="46"/>
      <c r="P189" s="46"/>
      <c r="Q189" s="49"/>
      <c r="R189" s="49"/>
      <c r="S189" s="46"/>
      <c r="T189" s="46"/>
      <c r="U189" s="46"/>
      <c r="V189" s="49"/>
      <c r="W189" s="49"/>
      <c r="X189" s="46"/>
      <c r="Y189" s="46"/>
      <c r="Z189" s="49"/>
      <c r="AA189" s="49"/>
      <c r="AB189" s="49"/>
      <c r="AC189" s="49"/>
      <c r="AD189" s="49"/>
      <c r="AE189" s="49"/>
      <c r="AF189" s="49"/>
      <c r="AG189" s="49"/>
      <c r="AH189" s="49"/>
      <c r="AI189" s="49"/>
      <c r="AJ189" s="49"/>
      <c r="AK189" s="49"/>
      <c r="AL189" s="49"/>
      <c r="AM189" s="49"/>
      <c r="AN189" s="49"/>
      <c r="AO189" s="49"/>
    </row>
    <row r="190">
      <c r="A190" s="46"/>
      <c r="B190" s="46"/>
      <c r="C190" s="46"/>
      <c r="D190" s="46"/>
      <c r="E190" s="49"/>
      <c r="F190" s="49"/>
      <c r="G190" s="49"/>
      <c r="H190" s="49"/>
      <c r="I190" s="49"/>
      <c r="J190" s="49"/>
      <c r="K190" s="49"/>
      <c r="L190" s="51"/>
      <c r="M190" s="46"/>
      <c r="N190" s="46"/>
      <c r="O190" s="46"/>
      <c r="P190" s="46"/>
      <c r="Q190" s="49"/>
      <c r="R190" s="49"/>
      <c r="S190" s="46"/>
      <c r="T190" s="46"/>
      <c r="U190" s="46"/>
      <c r="V190" s="49"/>
      <c r="W190" s="49"/>
      <c r="X190" s="46"/>
      <c r="Y190" s="46"/>
      <c r="Z190" s="49"/>
      <c r="AA190" s="49"/>
      <c r="AB190" s="49"/>
      <c r="AC190" s="49"/>
      <c r="AD190" s="49"/>
      <c r="AE190" s="49"/>
      <c r="AF190" s="49"/>
      <c r="AG190" s="49"/>
      <c r="AH190" s="49"/>
      <c r="AI190" s="49"/>
      <c r="AJ190" s="49"/>
      <c r="AK190" s="49"/>
      <c r="AL190" s="49"/>
      <c r="AM190" s="49"/>
      <c r="AN190" s="49"/>
      <c r="AO190" s="49"/>
    </row>
    <row r="191">
      <c r="A191" s="46"/>
      <c r="B191" s="46"/>
      <c r="C191" s="46"/>
      <c r="D191" s="46"/>
      <c r="E191" s="49"/>
      <c r="F191" s="49"/>
      <c r="G191" s="49"/>
      <c r="H191" s="49"/>
      <c r="I191" s="49"/>
      <c r="J191" s="49"/>
      <c r="K191" s="49"/>
      <c r="L191" s="51"/>
      <c r="M191" s="46"/>
      <c r="N191" s="46"/>
      <c r="O191" s="46"/>
      <c r="P191" s="46"/>
      <c r="Q191" s="49"/>
      <c r="R191" s="49"/>
      <c r="S191" s="46"/>
      <c r="T191" s="46"/>
      <c r="U191" s="46"/>
      <c r="V191" s="49"/>
      <c r="W191" s="49"/>
      <c r="X191" s="46"/>
      <c r="Y191" s="46"/>
      <c r="Z191" s="49"/>
      <c r="AA191" s="49"/>
      <c r="AB191" s="49"/>
      <c r="AC191" s="49"/>
      <c r="AD191" s="49"/>
      <c r="AE191" s="49"/>
      <c r="AF191" s="49"/>
      <c r="AG191" s="49"/>
      <c r="AH191" s="49"/>
      <c r="AI191" s="49"/>
      <c r="AJ191" s="49"/>
      <c r="AK191" s="49"/>
      <c r="AL191" s="49"/>
      <c r="AM191" s="49"/>
      <c r="AN191" s="49"/>
      <c r="AO191" s="49"/>
    </row>
    <row r="192">
      <c r="A192" s="46"/>
      <c r="B192" s="46"/>
      <c r="C192" s="46"/>
      <c r="D192" s="46"/>
      <c r="E192" s="49"/>
      <c r="F192" s="49"/>
      <c r="G192" s="49"/>
      <c r="H192" s="49"/>
      <c r="I192" s="49"/>
      <c r="J192" s="49"/>
      <c r="K192" s="49"/>
      <c r="L192" s="51"/>
      <c r="M192" s="46"/>
      <c r="N192" s="46"/>
      <c r="O192" s="46"/>
      <c r="P192" s="46"/>
      <c r="Q192" s="49"/>
      <c r="R192" s="49"/>
      <c r="S192" s="46"/>
      <c r="T192" s="46"/>
      <c r="U192" s="46"/>
      <c r="V192" s="49"/>
      <c r="W192" s="49"/>
      <c r="X192" s="46"/>
      <c r="Y192" s="46"/>
      <c r="Z192" s="49"/>
      <c r="AA192" s="49"/>
      <c r="AB192" s="49"/>
      <c r="AC192" s="49"/>
      <c r="AD192" s="49"/>
      <c r="AE192" s="49"/>
      <c r="AF192" s="49"/>
      <c r="AG192" s="49"/>
      <c r="AH192" s="49"/>
      <c r="AI192" s="49"/>
      <c r="AJ192" s="49"/>
      <c r="AK192" s="49"/>
      <c r="AL192" s="49"/>
      <c r="AM192" s="49"/>
      <c r="AN192" s="49"/>
      <c r="AO192" s="49"/>
    </row>
    <row r="193">
      <c r="A193" s="46"/>
      <c r="B193" s="46"/>
      <c r="C193" s="46"/>
      <c r="D193" s="46"/>
      <c r="E193" s="49"/>
      <c r="F193" s="49"/>
      <c r="G193" s="49"/>
      <c r="H193" s="49"/>
      <c r="I193" s="49"/>
      <c r="J193" s="49"/>
      <c r="K193" s="49"/>
      <c r="L193" s="51"/>
      <c r="M193" s="46"/>
      <c r="N193" s="46"/>
      <c r="O193" s="46"/>
      <c r="P193" s="46"/>
      <c r="Q193" s="49"/>
      <c r="R193" s="49"/>
      <c r="S193" s="46"/>
      <c r="T193" s="46"/>
      <c r="U193" s="46"/>
      <c r="V193" s="49"/>
      <c r="W193" s="49"/>
      <c r="X193" s="46"/>
      <c r="Y193" s="46"/>
      <c r="Z193" s="49"/>
      <c r="AA193" s="49"/>
      <c r="AB193" s="49"/>
      <c r="AC193" s="49"/>
      <c r="AD193" s="49"/>
      <c r="AE193" s="49"/>
      <c r="AF193" s="49"/>
      <c r="AG193" s="49"/>
      <c r="AH193" s="49"/>
      <c r="AI193" s="49"/>
      <c r="AJ193" s="49"/>
      <c r="AK193" s="49"/>
      <c r="AL193" s="49"/>
      <c r="AM193" s="49"/>
      <c r="AN193" s="49"/>
      <c r="AO193" s="49"/>
    </row>
    <row r="194">
      <c r="A194" s="46"/>
      <c r="B194" s="46"/>
      <c r="C194" s="46"/>
      <c r="D194" s="46"/>
      <c r="E194" s="49"/>
      <c r="F194" s="49"/>
      <c r="G194" s="49"/>
      <c r="H194" s="49"/>
      <c r="I194" s="49"/>
      <c r="J194" s="49"/>
      <c r="K194" s="49"/>
      <c r="L194" s="51"/>
      <c r="M194" s="46"/>
      <c r="N194" s="46"/>
      <c r="O194" s="46"/>
      <c r="P194" s="46"/>
      <c r="Q194" s="49"/>
      <c r="R194" s="49"/>
      <c r="S194" s="46"/>
      <c r="T194" s="46"/>
      <c r="U194" s="46"/>
      <c r="V194" s="49"/>
      <c r="W194" s="49"/>
      <c r="X194" s="46"/>
      <c r="Y194" s="46"/>
      <c r="Z194" s="49"/>
      <c r="AA194" s="49"/>
      <c r="AB194" s="49"/>
      <c r="AC194" s="49"/>
      <c r="AD194" s="49"/>
      <c r="AE194" s="49"/>
      <c r="AF194" s="49"/>
      <c r="AG194" s="49"/>
      <c r="AH194" s="49"/>
      <c r="AI194" s="49"/>
      <c r="AJ194" s="49"/>
      <c r="AK194" s="49"/>
      <c r="AL194" s="49"/>
      <c r="AM194" s="49"/>
      <c r="AN194" s="49"/>
      <c r="AO194" s="49"/>
    </row>
    <row r="195">
      <c r="A195" s="46"/>
      <c r="B195" s="46"/>
      <c r="C195" s="46"/>
      <c r="D195" s="46"/>
      <c r="E195" s="49"/>
      <c r="F195" s="49"/>
      <c r="G195" s="49"/>
      <c r="H195" s="49"/>
      <c r="I195" s="49"/>
      <c r="J195" s="49"/>
      <c r="K195" s="49"/>
      <c r="L195" s="51"/>
      <c r="M195" s="46"/>
      <c r="N195" s="46"/>
      <c r="O195" s="46"/>
      <c r="P195" s="46"/>
      <c r="Q195" s="49"/>
      <c r="R195" s="49"/>
      <c r="S195" s="46"/>
      <c r="T195" s="46"/>
      <c r="U195" s="46"/>
      <c r="V195" s="49"/>
      <c r="W195" s="49"/>
      <c r="X195" s="46"/>
      <c r="Y195" s="46"/>
      <c r="Z195" s="49"/>
      <c r="AA195" s="49"/>
      <c r="AB195" s="49"/>
      <c r="AC195" s="49"/>
      <c r="AD195" s="49"/>
      <c r="AE195" s="49"/>
      <c r="AF195" s="49"/>
      <c r="AG195" s="49"/>
      <c r="AH195" s="49"/>
      <c r="AI195" s="49"/>
      <c r="AJ195" s="49"/>
      <c r="AK195" s="49"/>
      <c r="AL195" s="49"/>
      <c r="AM195" s="49"/>
      <c r="AN195" s="49"/>
      <c r="AO195" s="49"/>
    </row>
    <row r="196">
      <c r="A196" s="46"/>
      <c r="B196" s="46"/>
      <c r="C196" s="46"/>
      <c r="D196" s="46"/>
      <c r="E196" s="49"/>
      <c r="F196" s="49"/>
      <c r="G196" s="49"/>
      <c r="H196" s="49"/>
      <c r="I196" s="49"/>
      <c r="J196" s="49"/>
      <c r="K196" s="49"/>
      <c r="L196" s="51"/>
      <c r="M196" s="46"/>
      <c r="N196" s="46"/>
      <c r="O196" s="46"/>
      <c r="P196" s="46"/>
      <c r="Q196" s="49"/>
      <c r="R196" s="49"/>
      <c r="S196" s="46"/>
      <c r="T196" s="46"/>
      <c r="U196" s="46"/>
      <c r="V196" s="49"/>
      <c r="W196" s="49"/>
      <c r="X196" s="46"/>
      <c r="Y196" s="46"/>
      <c r="Z196" s="49"/>
      <c r="AA196" s="49"/>
      <c r="AB196" s="49"/>
      <c r="AC196" s="49"/>
      <c r="AD196" s="49"/>
      <c r="AE196" s="49"/>
      <c r="AF196" s="49"/>
      <c r="AG196" s="49"/>
      <c r="AH196" s="49"/>
      <c r="AI196" s="49"/>
      <c r="AJ196" s="49"/>
      <c r="AK196" s="49"/>
      <c r="AL196" s="49"/>
      <c r="AM196" s="49"/>
      <c r="AN196" s="49"/>
      <c r="AO196" s="49"/>
    </row>
    <row r="197">
      <c r="A197" s="46"/>
      <c r="B197" s="46"/>
      <c r="C197" s="46"/>
      <c r="D197" s="46"/>
      <c r="E197" s="49"/>
      <c r="F197" s="49"/>
      <c r="G197" s="49"/>
      <c r="H197" s="49"/>
      <c r="I197" s="49"/>
      <c r="J197" s="49"/>
      <c r="K197" s="49"/>
      <c r="L197" s="51"/>
      <c r="M197" s="46"/>
      <c r="N197" s="46"/>
      <c r="O197" s="46"/>
      <c r="P197" s="46"/>
      <c r="Q197" s="49"/>
      <c r="R197" s="49"/>
      <c r="S197" s="46"/>
      <c r="T197" s="46"/>
      <c r="U197" s="46"/>
      <c r="V197" s="49"/>
      <c r="W197" s="49"/>
      <c r="X197" s="46"/>
      <c r="Y197" s="46"/>
      <c r="Z197" s="49"/>
      <c r="AA197" s="49"/>
      <c r="AB197" s="49"/>
      <c r="AC197" s="49"/>
      <c r="AD197" s="49"/>
      <c r="AE197" s="49"/>
      <c r="AF197" s="49"/>
      <c r="AG197" s="49"/>
      <c r="AH197" s="49"/>
      <c r="AI197" s="49"/>
      <c r="AJ197" s="49"/>
      <c r="AK197" s="49"/>
      <c r="AL197" s="49"/>
      <c r="AM197" s="49"/>
      <c r="AN197" s="49"/>
      <c r="AO197" s="49"/>
    </row>
    <row r="198">
      <c r="A198" s="46"/>
      <c r="B198" s="46"/>
      <c r="C198" s="46"/>
      <c r="D198" s="46"/>
      <c r="E198" s="49"/>
      <c r="F198" s="49"/>
      <c r="G198" s="49"/>
      <c r="H198" s="49"/>
      <c r="I198" s="49"/>
      <c r="J198" s="49"/>
      <c r="K198" s="49"/>
      <c r="L198" s="51"/>
      <c r="M198" s="46"/>
      <c r="N198" s="46"/>
      <c r="O198" s="46"/>
      <c r="P198" s="46"/>
      <c r="Q198" s="49"/>
      <c r="R198" s="49"/>
      <c r="S198" s="46"/>
      <c r="T198" s="46"/>
      <c r="U198" s="46"/>
      <c r="V198" s="49"/>
      <c r="W198" s="49"/>
      <c r="X198" s="46"/>
      <c r="Y198" s="46"/>
      <c r="Z198" s="49"/>
      <c r="AA198" s="49"/>
      <c r="AB198" s="49"/>
      <c r="AC198" s="49"/>
      <c r="AD198" s="49"/>
      <c r="AE198" s="49"/>
      <c r="AF198" s="49"/>
      <c r="AG198" s="49"/>
      <c r="AH198" s="49"/>
      <c r="AI198" s="49"/>
      <c r="AJ198" s="49"/>
      <c r="AK198" s="49"/>
      <c r="AL198" s="49"/>
      <c r="AM198" s="49"/>
      <c r="AN198" s="49"/>
      <c r="AO198" s="49"/>
    </row>
    <row r="199">
      <c r="A199" s="46"/>
      <c r="B199" s="46"/>
      <c r="C199" s="46"/>
      <c r="D199" s="46"/>
      <c r="E199" s="49"/>
      <c r="F199" s="49"/>
      <c r="G199" s="49"/>
      <c r="H199" s="49"/>
      <c r="I199" s="49"/>
      <c r="J199" s="49"/>
      <c r="K199" s="49"/>
      <c r="L199" s="51"/>
      <c r="M199" s="46"/>
      <c r="N199" s="46"/>
      <c r="O199" s="46"/>
      <c r="P199" s="46"/>
      <c r="Q199" s="49"/>
      <c r="R199" s="49"/>
      <c r="S199" s="46"/>
      <c r="T199" s="46"/>
      <c r="U199" s="46"/>
      <c r="V199" s="49"/>
      <c r="W199" s="49"/>
      <c r="X199" s="46"/>
      <c r="Y199" s="46"/>
      <c r="Z199" s="49"/>
      <c r="AA199" s="49"/>
      <c r="AB199" s="49"/>
      <c r="AC199" s="49"/>
      <c r="AD199" s="49"/>
      <c r="AE199" s="49"/>
      <c r="AF199" s="49"/>
      <c r="AG199" s="49"/>
      <c r="AH199" s="49"/>
      <c r="AI199" s="49"/>
      <c r="AJ199" s="49"/>
      <c r="AK199" s="49"/>
      <c r="AL199" s="49"/>
      <c r="AM199" s="49"/>
      <c r="AN199" s="49"/>
      <c r="AO199" s="49"/>
    </row>
    <row r="200">
      <c r="A200" s="46"/>
      <c r="B200" s="46"/>
      <c r="C200" s="46"/>
      <c r="D200" s="46"/>
      <c r="E200" s="49"/>
      <c r="F200" s="49"/>
      <c r="G200" s="49"/>
      <c r="H200" s="49"/>
      <c r="I200" s="49"/>
      <c r="J200" s="49"/>
      <c r="K200" s="49"/>
      <c r="L200" s="51"/>
      <c r="M200" s="46"/>
      <c r="N200" s="46"/>
      <c r="O200" s="46"/>
      <c r="P200" s="46"/>
      <c r="Q200" s="49"/>
      <c r="R200" s="49"/>
      <c r="S200" s="46"/>
      <c r="T200" s="46"/>
      <c r="U200" s="46"/>
      <c r="V200" s="49"/>
      <c r="W200" s="49"/>
      <c r="X200" s="46"/>
      <c r="Y200" s="46"/>
      <c r="Z200" s="49"/>
      <c r="AA200" s="49"/>
      <c r="AB200" s="49"/>
      <c r="AC200" s="49"/>
      <c r="AD200" s="49"/>
      <c r="AE200" s="49"/>
      <c r="AF200" s="49"/>
      <c r="AG200" s="49"/>
      <c r="AH200" s="49"/>
      <c r="AI200" s="49"/>
      <c r="AJ200" s="49"/>
      <c r="AK200" s="49"/>
      <c r="AL200" s="49"/>
      <c r="AM200" s="49"/>
      <c r="AN200" s="49"/>
      <c r="AO200" s="49"/>
    </row>
    <row r="201">
      <c r="A201" s="46"/>
      <c r="B201" s="46"/>
      <c r="C201" s="46"/>
      <c r="D201" s="46"/>
      <c r="E201" s="49"/>
      <c r="F201" s="49"/>
      <c r="G201" s="49"/>
      <c r="H201" s="49"/>
      <c r="I201" s="49"/>
      <c r="J201" s="49"/>
      <c r="K201" s="49"/>
      <c r="L201" s="51"/>
      <c r="M201" s="46"/>
      <c r="N201" s="46"/>
      <c r="O201" s="46"/>
      <c r="P201" s="46"/>
      <c r="Q201" s="49"/>
      <c r="R201" s="49"/>
      <c r="S201" s="46"/>
      <c r="T201" s="46"/>
      <c r="U201" s="46"/>
      <c r="V201" s="49"/>
      <c r="W201" s="49"/>
      <c r="X201" s="46"/>
      <c r="Y201" s="46"/>
      <c r="Z201" s="49"/>
      <c r="AA201" s="49"/>
      <c r="AB201" s="49"/>
      <c r="AC201" s="49"/>
      <c r="AD201" s="49"/>
      <c r="AE201" s="49"/>
      <c r="AF201" s="49"/>
      <c r="AG201" s="49"/>
      <c r="AH201" s="49"/>
      <c r="AI201" s="49"/>
      <c r="AJ201" s="49"/>
      <c r="AK201" s="49"/>
      <c r="AL201" s="49"/>
      <c r="AM201" s="49"/>
      <c r="AN201" s="49"/>
      <c r="AO201" s="49"/>
    </row>
    <row r="202">
      <c r="A202" s="46"/>
      <c r="B202" s="46"/>
      <c r="C202" s="46"/>
      <c r="D202" s="46"/>
      <c r="E202" s="49"/>
      <c r="F202" s="49"/>
      <c r="G202" s="49"/>
      <c r="H202" s="49"/>
      <c r="I202" s="49"/>
      <c r="J202" s="49"/>
      <c r="K202" s="49"/>
      <c r="L202" s="51"/>
      <c r="M202" s="46"/>
      <c r="N202" s="46"/>
      <c r="O202" s="46"/>
      <c r="P202" s="46"/>
      <c r="Q202" s="49"/>
      <c r="R202" s="49"/>
      <c r="S202" s="46"/>
      <c r="T202" s="46"/>
      <c r="U202" s="46"/>
      <c r="V202" s="49"/>
      <c r="W202" s="49"/>
      <c r="X202" s="46"/>
      <c r="Y202" s="46"/>
      <c r="Z202" s="49"/>
      <c r="AA202" s="49"/>
      <c r="AB202" s="49"/>
      <c r="AC202" s="49"/>
      <c r="AD202" s="49"/>
      <c r="AE202" s="49"/>
      <c r="AF202" s="49"/>
      <c r="AG202" s="49"/>
      <c r="AH202" s="49"/>
      <c r="AI202" s="49"/>
      <c r="AJ202" s="49"/>
      <c r="AK202" s="49"/>
      <c r="AL202" s="49"/>
      <c r="AM202" s="49"/>
      <c r="AN202" s="49"/>
      <c r="AO202" s="49"/>
    </row>
    <row r="203">
      <c r="A203" s="46"/>
      <c r="B203" s="46"/>
      <c r="C203" s="46"/>
      <c r="D203" s="46"/>
      <c r="E203" s="49"/>
      <c r="F203" s="49"/>
      <c r="G203" s="49"/>
      <c r="H203" s="49"/>
      <c r="I203" s="49"/>
      <c r="J203" s="49"/>
      <c r="K203" s="49"/>
      <c r="L203" s="51"/>
      <c r="M203" s="46"/>
      <c r="N203" s="46"/>
      <c r="O203" s="46"/>
      <c r="P203" s="46"/>
      <c r="Q203" s="49"/>
      <c r="R203" s="49"/>
      <c r="S203" s="46"/>
      <c r="T203" s="46"/>
      <c r="U203" s="46"/>
      <c r="V203" s="49"/>
      <c r="W203" s="49"/>
      <c r="X203" s="46"/>
      <c r="Y203" s="46"/>
      <c r="Z203" s="49"/>
      <c r="AA203" s="49"/>
      <c r="AB203" s="49"/>
      <c r="AC203" s="49"/>
      <c r="AD203" s="49"/>
      <c r="AE203" s="49"/>
      <c r="AF203" s="49"/>
      <c r="AG203" s="49"/>
      <c r="AH203" s="49"/>
      <c r="AI203" s="49"/>
      <c r="AJ203" s="49"/>
      <c r="AK203" s="49"/>
      <c r="AL203" s="49"/>
      <c r="AM203" s="49"/>
      <c r="AN203" s="49"/>
      <c r="AO203" s="49"/>
    </row>
    <row r="204">
      <c r="A204" s="46"/>
      <c r="B204" s="46"/>
      <c r="C204" s="46"/>
      <c r="D204" s="46"/>
      <c r="E204" s="49"/>
      <c r="F204" s="49"/>
      <c r="G204" s="49"/>
      <c r="H204" s="49"/>
      <c r="I204" s="49"/>
      <c r="J204" s="49"/>
      <c r="K204" s="49"/>
      <c r="L204" s="51"/>
      <c r="M204" s="46"/>
      <c r="N204" s="46"/>
      <c r="O204" s="46"/>
      <c r="P204" s="46"/>
      <c r="Q204" s="49"/>
      <c r="R204" s="49"/>
      <c r="S204" s="46"/>
      <c r="T204" s="46"/>
      <c r="U204" s="46"/>
      <c r="V204" s="49"/>
      <c r="W204" s="49"/>
      <c r="X204" s="46"/>
      <c r="Y204" s="46"/>
      <c r="Z204" s="49"/>
      <c r="AA204" s="49"/>
      <c r="AB204" s="49"/>
      <c r="AC204" s="49"/>
      <c r="AD204" s="49"/>
      <c r="AE204" s="49"/>
      <c r="AF204" s="49"/>
      <c r="AG204" s="49"/>
      <c r="AH204" s="49"/>
      <c r="AI204" s="49"/>
      <c r="AJ204" s="49"/>
      <c r="AK204" s="49"/>
      <c r="AL204" s="49"/>
      <c r="AM204" s="49"/>
      <c r="AN204" s="49"/>
      <c r="AO204" s="49"/>
    </row>
    <row r="205">
      <c r="A205" s="46"/>
      <c r="B205" s="46"/>
      <c r="C205" s="46"/>
      <c r="D205" s="46"/>
      <c r="E205" s="49"/>
      <c r="F205" s="49"/>
      <c r="G205" s="49"/>
      <c r="H205" s="49"/>
      <c r="I205" s="49"/>
      <c r="J205" s="49"/>
      <c r="K205" s="49"/>
      <c r="L205" s="51"/>
      <c r="M205" s="46"/>
      <c r="N205" s="46"/>
      <c r="O205" s="46"/>
      <c r="P205" s="46"/>
      <c r="Q205" s="49"/>
      <c r="R205" s="49"/>
      <c r="S205" s="46"/>
      <c r="T205" s="46"/>
      <c r="U205" s="46"/>
      <c r="V205" s="49"/>
      <c r="W205" s="49"/>
      <c r="X205" s="46"/>
      <c r="Y205" s="46"/>
      <c r="Z205" s="49"/>
      <c r="AA205" s="49"/>
      <c r="AB205" s="49"/>
      <c r="AC205" s="49"/>
      <c r="AD205" s="49"/>
      <c r="AE205" s="49"/>
      <c r="AF205" s="49"/>
      <c r="AG205" s="49"/>
      <c r="AH205" s="49"/>
      <c r="AI205" s="49"/>
      <c r="AJ205" s="49"/>
      <c r="AK205" s="49"/>
      <c r="AL205" s="49"/>
      <c r="AM205" s="49"/>
      <c r="AN205" s="49"/>
      <c r="AO205" s="49"/>
    </row>
    <row r="206">
      <c r="A206" s="46"/>
      <c r="B206" s="46"/>
      <c r="C206" s="46"/>
      <c r="D206" s="46"/>
      <c r="E206" s="49"/>
      <c r="F206" s="49"/>
      <c r="G206" s="49"/>
      <c r="H206" s="49"/>
      <c r="I206" s="49"/>
      <c r="J206" s="49"/>
      <c r="K206" s="49"/>
      <c r="L206" s="51"/>
      <c r="M206" s="46"/>
      <c r="N206" s="46"/>
      <c r="O206" s="46"/>
      <c r="P206" s="46"/>
      <c r="Q206" s="49"/>
      <c r="R206" s="49"/>
      <c r="S206" s="46"/>
      <c r="T206" s="46"/>
      <c r="U206" s="46"/>
      <c r="V206" s="49"/>
      <c r="W206" s="49"/>
      <c r="X206" s="46"/>
      <c r="Y206" s="46"/>
      <c r="Z206" s="49"/>
      <c r="AA206" s="49"/>
      <c r="AB206" s="49"/>
      <c r="AC206" s="49"/>
      <c r="AD206" s="49"/>
      <c r="AE206" s="49"/>
      <c r="AF206" s="49"/>
      <c r="AG206" s="49"/>
      <c r="AH206" s="49"/>
      <c r="AI206" s="49"/>
      <c r="AJ206" s="49"/>
      <c r="AK206" s="49"/>
      <c r="AL206" s="49"/>
      <c r="AM206" s="49"/>
      <c r="AN206" s="49"/>
      <c r="AO206" s="49"/>
    </row>
    <row r="207">
      <c r="A207" s="46"/>
      <c r="B207" s="46"/>
      <c r="C207" s="46"/>
      <c r="D207" s="46"/>
      <c r="E207" s="49"/>
      <c r="F207" s="49"/>
      <c r="G207" s="49"/>
      <c r="H207" s="49"/>
      <c r="I207" s="49"/>
      <c r="J207" s="49"/>
      <c r="K207" s="49"/>
      <c r="L207" s="51"/>
      <c r="M207" s="46"/>
      <c r="N207" s="46"/>
      <c r="O207" s="46"/>
      <c r="P207" s="46"/>
      <c r="Q207" s="49"/>
      <c r="R207" s="49"/>
      <c r="S207" s="46"/>
      <c r="T207" s="46"/>
      <c r="U207" s="46"/>
      <c r="V207" s="49"/>
      <c r="W207" s="49"/>
      <c r="X207" s="46"/>
      <c r="Y207" s="46"/>
      <c r="Z207" s="49"/>
      <c r="AA207" s="49"/>
      <c r="AB207" s="49"/>
      <c r="AC207" s="49"/>
      <c r="AD207" s="49"/>
      <c r="AE207" s="49"/>
      <c r="AF207" s="49"/>
      <c r="AG207" s="49"/>
      <c r="AH207" s="49"/>
      <c r="AI207" s="49"/>
      <c r="AJ207" s="49"/>
      <c r="AK207" s="49"/>
      <c r="AL207" s="49"/>
      <c r="AM207" s="49"/>
      <c r="AN207" s="49"/>
      <c r="AO207" s="49"/>
    </row>
    <row r="208">
      <c r="A208" s="46"/>
      <c r="B208" s="46"/>
      <c r="C208" s="46"/>
      <c r="D208" s="46"/>
      <c r="E208" s="49"/>
      <c r="F208" s="49"/>
      <c r="G208" s="49"/>
      <c r="H208" s="49"/>
      <c r="I208" s="49"/>
      <c r="J208" s="49"/>
      <c r="K208" s="49"/>
      <c r="L208" s="51"/>
      <c r="M208" s="46"/>
      <c r="N208" s="46"/>
      <c r="O208" s="46"/>
      <c r="P208" s="46"/>
      <c r="Q208" s="49"/>
      <c r="R208" s="49"/>
      <c r="S208" s="46"/>
      <c r="T208" s="46"/>
      <c r="U208" s="46"/>
      <c r="V208" s="49"/>
      <c r="W208" s="49"/>
      <c r="X208" s="46"/>
      <c r="Y208" s="46"/>
      <c r="Z208" s="49"/>
      <c r="AA208" s="49"/>
      <c r="AB208" s="49"/>
      <c r="AC208" s="49"/>
      <c r="AD208" s="49"/>
      <c r="AE208" s="49"/>
      <c r="AF208" s="49"/>
      <c r="AG208" s="49"/>
      <c r="AH208" s="49"/>
      <c r="AI208" s="49"/>
      <c r="AJ208" s="49"/>
      <c r="AK208" s="49"/>
      <c r="AL208" s="49"/>
      <c r="AM208" s="49"/>
      <c r="AN208" s="49"/>
      <c r="AO208" s="49"/>
    </row>
    <row r="209">
      <c r="A209" s="46"/>
      <c r="B209" s="46"/>
      <c r="C209" s="46"/>
      <c r="D209" s="46"/>
      <c r="E209" s="49"/>
      <c r="F209" s="49"/>
      <c r="G209" s="49"/>
      <c r="H209" s="49"/>
      <c r="I209" s="49"/>
      <c r="J209" s="49"/>
      <c r="K209" s="49"/>
      <c r="L209" s="51"/>
      <c r="M209" s="46"/>
      <c r="N209" s="46"/>
      <c r="O209" s="46"/>
      <c r="P209" s="46"/>
      <c r="Q209" s="49"/>
      <c r="R209" s="49"/>
      <c r="S209" s="46"/>
      <c r="T209" s="46"/>
      <c r="U209" s="46"/>
      <c r="V209" s="49"/>
      <c r="W209" s="49"/>
      <c r="X209" s="46"/>
      <c r="Y209" s="46"/>
      <c r="Z209" s="49"/>
      <c r="AA209" s="49"/>
      <c r="AB209" s="49"/>
      <c r="AC209" s="49"/>
      <c r="AD209" s="49"/>
      <c r="AE209" s="49"/>
      <c r="AF209" s="49"/>
      <c r="AG209" s="49"/>
      <c r="AH209" s="49"/>
      <c r="AI209" s="49"/>
      <c r="AJ209" s="49"/>
      <c r="AK209" s="49"/>
      <c r="AL209" s="49"/>
      <c r="AM209" s="49"/>
      <c r="AN209" s="49"/>
      <c r="AO209" s="49"/>
    </row>
    <row r="210">
      <c r="A210" s="46"/>
      <c r="B210" s="46"/>
      <c r="C210" s="46"/>
      <c r="D210" s="46"/>
      <c r="E210" s="49"/>
      <c r="F210" s="49"/>
      <c r="G210" s="49"/>
      <c r="H210" s="49"/>
      <c r="I210" s="49"/>
      <c r="J210" s="49"/>
      <c r="K210" s="49"/>
      <c r="L210" s="51"/>
      <c r="M210" s="46"/>
      <c r="N210" s="46"/>
      <c r="O210" s="46"/>
      <c r="P210" s="46"/>
      <c r="Q210" s="49"/>
      <c r="R210" s="49"/>
      <c r="S210" s="46"/>
      <c r="T210" s="46"/>
      <c r="U210" s="46"/>
      <c r="V210" s="49"/>
      <c r="W210" s="49"/>
      <c r="X210" s="46"/>
      <c r="Y210" s="46"/>
      <c r="Z210" s="49"/>
      <c r="AA210" s="49"/>
      <c r="AB210" s="49"/>
      <c r="AC210" s="49"/>
      <c r="AD210" s="49"/>
      <c r="AE210" s="49"/>
      <c r="AF210" s="49"/>
      <c r="AG210" s="49"/>
      <c r="AH210" s="49"/>
      <c r="AI210" s="49"/>
      <c r="AJ210" s="49"/>
      <c r="AK210" s="49"/>
      <c r="AL210" s="49"/>
      <c r="AM210" s="49"/>
      <c r="AN210" s="49"/>
      <c r="AO210" s="49"/>
    </row>
    <row r="211">
      <c r="A211" s="46"/>
      <c r="B211" s="46"/>
      <c r="C211" s="46"/>
      <c r="D211" s="46"/>
      <c r="E211" s="49"/>
      <c r="F211" s="49"/>
      <c r="G211" s="49"/>
      <c r="H211" s="49"/>
      <c r="I211" s="49"/>
      <c r="J211" s="49"/>
      <c r="K211" s="49"/>
      <c r="L211" s="51"/>
      <c r="M211" s="46"/>
      <c r="N211" s="46"/>
      <c r="O211" s="46"/>
      <c r="P211" s="46"/>
      <c r="Q211" s="49"/>
      <c r="R211" s="49"/>
      <c r="S211" s="46"/>
      <c r="T211" s="46"/>
      <c r="U211" s="46"/>
      <c r="V211" s="49"/>
      <c r="W211" s="49"/>
      <c r="X211" s="46"/>
      <c r="Y211" s="46"/>
      <c r="Z211" s="49"/>
      <c r="AA211" s="49"/>
      <c r="AB211" s="49"/>
      <c r="AC211" s="49"/>
      <c r="AD211" s="49"/>
      <c r="AE211" s="49"/>
      <c r="AF211" s="49"/>
      <c r="AG211" s="49"/>
      <c r="AH211" s="49"/>
      <c r="AI211" s="49"/>
      <c r="AJ211" s="49"/>
      <c r="AK211" s="49"/>
      <c r="AL211" s="49"/>
      <c r="AM211" s="49"/>
      <c r="AN211" s="49"/>
      <c r="AO211" s="49"/>
    </row>
    <row r="212">
      <c r="A212" s="46"/>
      <c r="B212" s="46"/>
      <c r="C212" s="46"/>
      <c r="D212" s="46"/>
      <c r="E212" s="49"/>
      <c r="F212" s="49"/>
      <c r="G212" s="49"/>
      <c r="H212" s="49"/>
      <c r="I212" s="49"/>
      <c r="J212" s="49"/>
      <c r="K212" s="49"/>
      <c r="L212" s="51"/>
      <c r="M212" s="46"/>
      <c r="N212" s="46"/>
      <c r="O212" s="46"/>
      <c r="P212" s="46"/>
      <c r="Q212" s="49"/>
      <c r="R212" s="49"/>
      <c r="S212" s="46"/>
      <c r="T212" s="46"/>
      <c r="U212" s="46"/>
      <c r="V212" s="49"/>
      <c r="W212" s="49"/>
      <c r="X212" s="46"/>
      <c r="Y212" s="46"/>
      <c r="Z212" s="49"/>
      <c r="AA212" s="49"/>
      <c r="AB212" s="49"/>
      <c r="AC212" s="49"/>
      <c r="AD212" s="49"/>
      <c r="AE212" s="49"/>
      <c r="AF212" s="49"/>
      <c r="AG212" s="49"/>
      <c r="AH212" s="49"/>
      <c r="AI212" s="49"/>
      <c r="AJ212" s="49"/>
      <c r="AK212" s="49"/>
      <c r="AL212" s="49"/>
      <c r="AM212" s="49"/>
      <c r="AN212" s="49"/>
      <c r="AO212" s="49"/>
    </row>
    <row r="213">
      <c r="A213" s="46"/>
      <c r="B213" s="46"/>
      <c r="C213" s="46"/>
      <c r="D213" s="46"/>
      <c r="E213" s="49"/>
      <c r="F213" s="49"/>
      <c r="G213" s="49"/>
      <c r="H213" s="49"/>
      <c r="I213" s="49"/>
      <c r="J213" s="49"/>
      <c r="K213" s="49"/>
      <c r="L213" s="51"/>
      <c r="M213" s="46"/>
      <c r="N213" s="46"/>
      <c r="O213" s="46"/>
      <c r="P213" s="46"/>
      <c r="Q213" s="49"/>
      <c r="R213" s="49"/>
      <c r="S213" s="46"/>
      <c r="T213" s="46"/>
      <c r="U213" s="46"/>
      <c r="V213" s="49"/>
      <c r="W213" s="49"/>
      <c r="X213" s="46"/>
      <c r="Y213" s="46"/>
      <c r="Z213" s="49"/>
      <c r="AA213" s="49"/>
      <c r="AB213" s="49"/>
      <c r="AC213" s="49"/>
      <c r="AD213" s="49"/>
      <c r="AE213" s="49"/>
      <c r="AF213" s="49"/>
      <c r="AG213" s="49"/>
      <c r="AH213" s="49"/>
      <c r="AI213" s="49"/>
      <c r="AJ213" s="49"/>
      <c r="AK213" s="49"/>
      <c r="AL213" s="49"/>
      <c r="AM213" s="49"/>
      <c r="AN213" s="49"/>
      <c r="AO213" s="49"/>
    </row>
    <row r="214">
      <c r="A214" s="46"/>
      <c r="B214" s="46"/>
      <c r="C214" s="46"/>
      <c r="D214" s="46"/>
      <c r="E214" s="49"/>
      <c r="F214" s="49"/>
      <c r="G214" s="49"/>
      <c r="H214" s="49"/>
      <c r="I214" s="49"/>
      <c r="J214" s="49"/>
      <c r="K214" s="49"/>
      <c r="L214" s="51"/>
      <c r="M214" s="46"/>
      <c r="N214" s="46"/>
      <c r="O214" s="46"/>
      <c r="P214" s="46"/>
      <c r="Q214" s="49"/>
      <c r="R214" s="49"/>
      <c r="S214" s="46"/>
      <c r="T214" s="46"/>
      <c r="U214" s="46"/>
      <c r="V214" s="49"/>
      <c r="W214" s="49"/>
      <c r="X214" s="46"/>
      <c r="Y214" s="46"/>
      <c r="Z214" s="49"/>
      <c r="AA214" s="49"/>
      <c r="AB214" s="49"/>
      <c r="AC214" s="49"/>
      <c r="AD214" s="49"/>
      <c r="AE214" s="49"/>
      <c r="AF214" s="49"/>
      <c r="AG214" s="49"/>
      <c r="AH214" s="49"/>
      <c r="AI214" s="49"/>
      <c r="AJ214" s="49"/>
      <c r="AK214" s="49"/>
      <c r="AL214" s="49"/>
      <c r="AM214" s="49"/>
      <c r="AN214" s="49"/>
      <c r="AO214" s="49"/>
    </row>
    <row r="215">
      <c r="A215" s="46"/>
      <c r="B215" s="46"/>
      <c r="C215" s="46"/>
      <c r="D215" s="46"/>
      <c r="E215" s="49"/>
      <c r="F215" s="49"/>
      <c r="G215" s="49"/>
      <c r="H215" s="49"/>
      <c r="I215" s="49"/>
      <c r="J215" s="49"/>
      <c r="K215" s="49"/>
      <c r="L215" s="51"/>
      <c r="M215" s="46"/>
      <c r="N215" s="46"/>
      <c r="O215" s="46"/>
      <c r="P215" s="46"/>
      <c r="Q215" s="49"/>
      <c r="R215" s="49"/>
      <c r="S215" s="46"/>
      <c r="T215" s="46"/>
      <c r="U215" s="46"/>
      <c r="V215" s="49"/>
      <c r="W215" s="49"/>
      <c r="X215" s="46"/>
      <c r="Y215" s="46"/>
      <c r="Z215" s="49"/>
      <c r="AA215" s="49"/>
      <c r="AB215" s="49"/>
      <c r="AC215" s="49"/>
      <c r="AD215" s="49"/>
      <c r="AE215" s="49"/>
      <c r="AF215" s="49"/>
      <c r="AG215" s="49"/>
      <c r="AH215" s="49"/>
      <c r="AI215" s="49"/>
      <c r="AJ215" s="49"/>
      <c r="AK215" s="49"/>
      <c r="AL215" s="49"/>
      <c r="AM215" s="49"/>
      <c r="AN215" s="49"/>
      <c r="AO215" s="49"/>
    </row>
    <row r="216">
      <c r="A216" s="46"/>
      <c r="B216" s="46"/>
      <c r="C216" s="46"/>
      <c r="D216" s="46"/>
      <c r="E216" s="49"/>
      <c r="F216" s="49"/>
      <c r="G216" s="49"/>
      <c r="H216" s="49"/>
      <c r="I216" s="49"/>
      <c r="J216" s="49"/>
      <c r="K216" s="49"/>
      <c r="L216" s="51"/>
      <c r="M216" s="46"/>
      <c r="N216" s="46"/>
      <c r="O216" s="46"/>
      <c r="P216" s="46"/>
      <c r="Q216" s="49"/>
      <c r="R216" s="49"/>
      <c r="S216" s="46"/>
      <c r="T216" s="46"/>
      <c r="U216" s="46"/>
      <c r="V216" s="49"/>
      <c r="W216" s="49"/>
      <c r="X216" s="46"/>
      <c r="Y216" s="46"/>
      <c r="Z216" s="49"/>
      <c r="AA216" s="49"/>
      <c r="AB216" s="49"/>
      <c r="AC216" s="49"/>
      <c r="AD216" s="49"/>
      <c r="AE216" s="49"/>
      <c r="AF216" s="49"/>
      <c r="AG216" s="49"/>
      <c r="AH216" s="49"/>
      <c r="AI216" s="49"/>
      <c r="AJ216" s="49"/>
      <c r="AK216" s="49"/>
      <c r="AL216" s="49"/>
      <c r="AM216" s="49"/>
      <c r="AN216" s="49"/>
      <c r="AO216" s="49"/>
    </row>
    <row r="217">
      <c r="A217" s="46"/>
      <c r="B217" s="46"/>
      <c r="C217" s="46"/>
      <c r="D217" s="46"/>
      <c r="E217" s="49"/>
      <c r="F217" s="49"/>
      <c r="G217" s="49"/>
      <c r="H217" s="49"/>
      <c r="I217" s="49"/>
      <c r="J217" s="49"/>
      <c r="K217" s="49"/>
      <c r="L217" s="51"/>
      <c r="M217" s="46"/>
      <c r="N217" s="46"/>
      <c r="O217" s="46"/>
      <c r="P217" s="46"/>
      <c r="Q217" s="49"/>
      <c r="R217" s="49"/>
      <c r="S217" s="46"/>
      <c r="T217" s="46"/>
      <c r="U217" s="46"/>
      <c r="V217" s="49"/>
      <c r="W217" s="49"/>
      <c r="X217" s="46"/>
      <c r="Y217" s="46"/>
      <c r="Z217" s="49"/>
      <c r="AA217" s="49"/>
      <c r="AB217" s="49"/>
      <c r="AC217" s="49"/>
      <c r="AD217" s="49"/>
      <c r="AE217" s="49"/>
      <c r="AF217" s="49"/>
      <c r="AG217" s="49"/>
      <c r="AH217" s="49"/>
      <c r="AI217" s="49"/>
      <c r="AJ217" s="49"/>
      <c r="AK217" s="49"/>
      <c r="AL217" s="49"/>
      <c r="AM217" s="49"/>
      <c r="AN217" s="49"/>
      <c r="AO217" s="49"/>
    </row>
    <row r="218">
      <c r="A218" s="46"/>
      <c r="B218" s="46"/>
      <c r="C218" s="46"/>
      <c r="D218" s="46"/>
      <c r="E218" s="49"/>
      <c r="F218" s="49"/>
      <c r="G218" s="49"/>
      <c r="H218" s="49"/>
      <c r="I218" s="49"/>
      <c r="J218" s="49"/>
      <c r="K218" s="49"/>
      <c r="L218" s="51"/>
      <c r="M218" s="46"/>
      <c r="N218" s="46"/>
      <c r="O218" s="46"/>
      <c r="P218" s="46"/>
      <c r="Q218" s="49"/>
      <c r="R218" s="49"/>
      <c r="S218" s="46"/>
      <c r="T218" s="46"/>
      <c r="U218" s="46"/>
      <c r="V218" s="49"/>
      <c r="W218" s="49"/>
      <c r="X218" s="46"/>
      <c r="Y218" s="46"/>
      <c r="Z218" s="49"/>
      <c r="AA218" s="49"/>
      <c r="AB218" s="49"/>
      <c r="AC218" s="49"/>
      <c r="AD218" s="49"/>
      <c r="AE218" s="49"/>
      <c r="AF218" s="49"/>
      <c r="AG218" s="49"/>
      <c r="AH218" s="49"/>
      <c r="AI218" s="49"/>
      <c r="AJ218" s="49"/>
      <c r="AK218" s="49"/>
      <c r="AL218" s="49"/>
      <c r="AM218" s="49"/>
      <c r="AN218" s="49"/>
      <c r="AO218" s="49"/>
    </row>
    <row r="219">
      <c r="A219" s="46"/>
      <c r="B219" s="46"/>
      <c r="C219" s="46"/>
      <c r="D219" s="46"/>
      <c r="E219" s="49"/>
      <c r="F219" s="49"/>
      <c r="G219" s="49"/>
      <c r="H219" s="49"/>
      <c r="I219" s="49"/>
      <c r="J219" s="49"/>
      <c r="K219" s="49"/>
      <c r="L219" s="51"/>
      <c r="M219" s="46"/>
      <c r="N219" s="46"/>
      <c r="O219" s="46"/>
      <c r="P219" s="46"/>
      <c r="Q219" s="49"/>
      <c r="R219" s="49"/>
      <c r="S219" s="46"/>
      <c r="T219" s="46"/>
      <c r="U219" s="46"/>
      <c r="V219" s="49"/>
      <c r="W219" s="49"/>
      <c r="X219" s="46"/>
      <c r="Y219" s="46"/>
      <c r="Z219" s="49"/>
      <c r="AA219" s="49"/>
      <c r="AB219" s="49"/>
      <c r="AC219" s="49"/>
      <c r="AD219" s="49"/>
      <c r="AE219" s="49"/>
      <c r="AF219" s="49"/>
      <c r="AG219" s="49"/>
      <c r="AH219" s="49"/>
      <c r="AI219" s="49"/>
      <c r="AJ219" s="49"/>
      <c r="AK219" s="49"/>
      <c r="AL219" s="49"/>
      <c r="AM219" s="49"/>
      <c r="AN219" s="49"/>
      <c r="AO219" s="49"/>
    </row>
    <row r="220">
      <c r="A220" s="46"/>
      <c r="B220" s="46"/>
      <c r="C220" s="46"/>
      <c r="D220" s="46"/>
      <c r="E220" s="49"/>
      <c r="F220" s="49"/>
      <c r="G220" s="49"/>
      <c r="H220" s="49"/>
      <c r="I220" s="49"/>
      <c r="J220" s="49"/>
      <c r="K220" s="49"/>
      <c r="L220" s="51"/>
      <c r="M220" s="46"/>
      <c r="N220" s="46"/>
      <c r="O220" s="46"/>
      <c r="P220" s="46"/>
      <c r="Q220" s="49"/>
      <c r="R220" s="49"/>
      <c r="S220" s="46"/>
      <c r="T220" s="46"/>
      <c r="U220" s="46"/>
      <c r="V220" s="49"/>
      <c r="W220" s="49"/>
      <c r="X220" s="46"/>
      <c r="Y220" s="46"/>
      <c r="Z220" s="49"/>
      <c r="AA220" s="49"/>
      <c r="AB220" s="49"/>
      <c r="AC220" s="49"/>
      <c r="AD220" s="49"/>
      <c r="AE220" s="49"/>
      <c r="AF220" s="49"/>
      <c r="AG220" s="49"/>
      <c r="AH220" s="49"/>
      <c r="AI220" s="49"/>
      <c r="AJ220" s="49"/>
      <c r="AK220" s="49"/>
      <c r="AL220" s="49"/>
      <c r="AM220" s="49"/>
      <c r="AN220" s="49"/>
      <c r="AO220" s="49"/>
    </row>
    <row r="221">
      <c r="A221" s="46"/>
      <c r="B221" s="46"/>
      <c r="C221" s="46"/>
      <c r="D221" s="46"/>
      <c r="E221" s="49"/>
      <c r="F221" s="49"/>
      <c r="G221" s="49"/>
      <c r="H221" s="49"/>
      <c r="I221" s="49"/>
      <c r="J221" s="49"/>
      <c r="K221" s="49"/>
      <c r="L221" s="51"/>
      <c r="M221" s="46"/>
      <c r="N221" s="46"/>
      <c r="O221" s="46"/>
      <c r="P221" s="46"/>
      <c r="Q221" s="49"/>
      <c r="R221" s="49"/>
      <c r="S221" s="46"/>
      <c r="T221" s="46"/>
      <c r="U221" s="46"/>
      <c r="V221" s="49"/>
      <c r="W221" s="49"/>
      <c r="X221" s="46"/>
      <c r="Y221" s="46"/>
      <c r="Z221" s="49"/>
      <c r="AA221" s="49"/>
      <c r="AB221" s="49"/>
      <c r="AC221" s="49"/>
      <c r="AD221" s="49"/>
      <c r="AE221" s="49"/>
      <c r="AF221" s="49"/>
      <c r="AG221" s="49"/>
      <c r="AH221" s="49"/>
      <c r="AI221" s="49"/>
      <c r="AJ221" s="49"/>
      <c r="AK221" s="49"/>
      <c r="AL221" s="49"/>
      <c r="AM221" s="49"/>
      <c r="AN221" s="49"/>
      <c r="AO221" s="49"/>
    </row>
    <row r="222">
      <c r="A222" s="46"/>
      <c r="B222" s="46"/>
      <c r="C222" s="46"/>
      <c r="D222" s="46"/>
      <c r="E222" s="49"/>
      <c r="F222" s="49"/>
      <c r="G222" s="49"/>
      <c r="H222" s="49"/>
      <c r="I222" s="49"/>
      <c r="J222" s="49"/>
      <c r="K222" s="49"/>
      <c r="L222" s="51"/>
      <c r="M222" s="46"/>
      <c r="N222" s="46"/>
      <c r="O222" s="46"/>
      <c r="P222" s="46"/>
      <c r="Q222" s="49"/>
      <c r="R222" s="49"/>
      <c r="S222" s="46"/>
      <c r="T222" s="46"/>
      <c r="U222" s="46"/>
      <c r="V222" s="49"/>
      <c r="W222" s="49"/>
      <c r="X222" s="46"/>
      <c r="Y222" s="46"/>
      <c r="Z222" s="49"/>
      <c r="AA222" s="49"/>
      <c r="AB222" s="49"/>
      <c r="AC222" s="49"/>
      <c r="AD222" s="49"/>
      <c r="AE222" s="49"/>
      <c r="AF222" s="49"/>
      <c r="AG222" s="49"/>
      <c r="AH222" s="49"/>
      <c r="AI222" s="49"/>
      <c r="AJ222" s="49"/>
      <c r="AK222" s="49"/>
      <c r="AL222" s="49"/>
      <c r="AM222" s="49"/>
      <c r="AN222" s="49"/>
      <c r="AO222" s="49"/>
    </row>
    <row r="223">
      <c r="A223" s="46"/>
      <c r="B223" s="46"/>
      <c r="C223" s="46"/>
      <c r="D223" s="46"/>
      <c r="E223" s="49"/>
      <c r="F223" s="49"/>
      <c r="G223" s="49"/>
      <c r="H223" s="49"/>
      <c r="I223" s="49"/>
      <c r="J223" s="49"/>
      <c r="K223" s="49"/>
      <c r="L223" s="51"/>
      <c r="M223" s="46"/>
      <c r="N223" s="46"/>
      <c r="O223" s="46"/>
      <c r="P223" s="46"/>
      <c r="Q223" s="49"/>
      <c r="R223" s="49"/>
      <c r="S223" s="46"/>
      <c r="T223" s="46"/>
      <c r="U223" s="46"/>
      <c r="V223" s="49"/>
      <c r="W223" s="49"/>
      <c r="X223" s="46"/>
      <c r="Y223" s="46"/>
      <c r="Z223" s="49"/>
      <c r="AA223" s="49"/>
      <c r="AB223" s="49"/>
      <c r="AC223" s="49"/>
      <c r="AD223" s="49"/>
      <c r="AE223" s="49"/>
      <c r="AF223" s="49"/>
      <c r="AG223" s="49"/>
      <c r="AH223" s="49"/>
      <c r="AI223" s="49"/>
      <c r="AJ223" s="49"/>
      <c r="AK223" s="49"/>
      <c r="AL223" s="49"/>
      <c r="AM223" s="49"/>
      <c r="AN223" s="49"/>
      <c r="AO223" s="49"/>
    </row>
    <row r="224">
      <c r="A224" s="46"/>
      <c r="B224" s="46"/>
      <c r="C224" s="46"/>
      <c r="D224" s="46"/>
      <c r="E224" s="49"/>
      <c r="F224" s="49"/>
      <c r="G224" s="49"/>
      <c r="H224" s="49"/>
      <c r="I224" s="49"/>
      <c r="J224" s="49"/>
      <c r="K224" s="49"/>
      <c r="L224" s="51"/>
      <c r="M224" s="46"/>
      <c r="N224" s="46"/>
      <c r="O224" s="46"/>
      <c r="P224" s="46"/>
      <c r="Q224" s="49"/>
      <c r="R224" s="49"/>
      <c r="S224" s="46"/>
      <c r="T224" s="46"/>
      <c r="U224" s="46"/>
      <c r="V224" s="49"/>
      <c r="W224" s="49"/>
      <c r="X224" s="46"/>
      <c r="Y224" s="46"/>
      <c r="Z224" s="49"/>
      <c r="AA224" s="49"/>
      <c r="AB224" s="49"/>
      <c r="AC224" s="49"/>
      <c r="AD224" s="49"/>
      <c r="AE224" s="49"/>
      <c r="AF224" s="49"/>
      <c r="AG224" s="49"/>
      <c r="AH224" s="49"/>
      <c r="AI224" s="49"/>
      <c r="AJ224" s="49"/>
      <c r="AK224" s="49"/>
      <c r="AL224" s="49"/>
      <c r="AM224" s="49"/>
      <c r="AN224" s="49"/>
      <c r="AO224" s="49"/>
    </row>
    <row r="225">
      <c r="A225" s="46"/>
      <c r="B225" s="46"/>
      <c r="C225" s="46"/>
      <c r="D225" s="46"/>
      <c r="E225" s="49"/>
      <c r="F225" s="49"/>
      <c r="G225" s="49"/>
      <c r="H225" s="49"/>
      <c r="I225" s="49"/>
      <c r="J225" s="49"/>
      <c r="K225" s="49"/>
      <c r="L225" s="51"/>
      <c r="M225" s="46"/>
      <c r="N225" s="46"/>
      <c r="O225" s="46"/>
      <c r="P225" s="46"/>
      <c r="Q225" s="49"/>
      <c r="R225" s="49"/>
      <c r="S225" s="46"/>
      <c r="T225" s="46"/>
      <c r="U225" s="46"/>
      <c r="V225" s="49"/>
      <c r="W225" s="49"/>
      <c r="X225" s="46"/>
      <c r="Y225" s="46"/>
      <c r="Z225" s="49"/>
      <c r="AA225" s="49"/>
      <c r="AB225" s="49"/>
      <c r="AC225" s="49"/>
      <c r="AD225" s="49"/>
      <c r="AE225" s="49"/>
      <c r="AF225" s="49"/>
      <c r="AG225" s="49"/>
      <c r="AH225" s="49"/>
      <c r="AI225" s="49"/>
      <c r="AJ225" s="49"/>
      <c r="AK225" s="49"/>
      <c r="AL225" s="49"/>
      <c r="AM225" s="49"/>
      <c r="AN225" s="49"/>
      <c r="AO225" s="49"/>
    </row>
    <row r="226">
      <c r="A226" s="46"/>
      <c r="B226" s="46"/>
      <c r="C226" s="46"/>
      <c r="D226" s="46"/>
      <c r="E226" s="49"/>
      <c r="F226" s="49"/>
      <c r="G226" s="49"/>
      <c r="H226" s="49"/>
      <c r="I226" s="49"/>
      <c r="J226" s="49"/>
      <c r="K226" s="49"/>
      <c r="L226" s="51"/>
      <c r="M226" s="46"/>
      <c r="N226" s="46"/>
      <c r="O226" s="46"/>
      <c r="P226" s="46"/>
      <c r="Q226" s="49"/>
      <c r="R226" s="49"/>
      <c r="S226" s="46"/>
      <c r="T226" s="46"/>
      <c r="U226" s="46"/>
      <c r="V226" s="49"/>
      <c r="W226" s="49"/>
      <c r="X226" s="46"/>
      <c r="Y226" s="46"/>
      <c r="Z226" s="49"/>
      <c r="AA226" s="49"/>
      <c r="AB226" s="49"/>
      <c r="AC226" s="49"/>
      <c r="AD226" s="49"/>
      <c r="AE226" s="49"/>
      <c r="AF226" s="49"/>
      <c r="AG226" s="49"/>
      <c r="AH226" s="49"/>
      <c r="AI226" s="49"/>
      <c r="AJ226" s="49"/>
      <c r="AK226" s="49"/>
      <c r="AL226" s="49"/>
      <c r="AM226" s="49"/>
      <c r="AN226" s="49"/>
      <c r="AO226" s="49"/>
    </row>
    <row r="227">
      <c r="A227" s="46"/>
      <c r="B227" s="46"/>
      <c r="C227" s="46"/>
      <c r="D227" s="46"/>
      <c r="E227" s="49"/>
      <c r="F227" s="49"/>
      <c r="G227" s="49"/>
      <c r="H227" s="49"/>
      <c r="I227" s="49"/>
      <c r="J227" s="49"/>
      <c r="K227" s="49"/>
      <c r="L227" s="51"/>
      <c r="M227" s="46"/>
      <c r="N227" s="46"/>
      <c r="O227" s="46"/>
      <c r="P227" s="46"/>
      <c r="Q227" s="49"/>
      <c r="R227" s="49"/>
      <c r="S227" s="46"/>
      <c r="T227" s="46"/>
      <c r="U227" s="46"/>
      <c r="V227" s="49"/>
      <c r="W227" s="49"/>
      <c r="X227" s="46"/>
      <c r="Y227" s="46"/>
      <c r="Z227" s="49"/>
      <c r="AA227" s="49"/>
      <c r="AB227" s="49"/>
      <c r="AC227" s="49"/>
      <c r="AD227" s="49"/>
      <c r="AE227" s="49"/>
      <c r="AF227" s="49"/>
      <c r="AG227" s="49"/>
      <c r="AH227" s="49"/>
      <c r="AI227" s="49"/>
      <c r="AJ227" s="49"/>
      <c r="AK227" s="49"/>
      <c r="AL227" s="49"/>
      <c r="AM227" s="49"/>
      <c r="AN227" s="49"/>
      <c r="AO227" s="49"/>
    </row>
    <row r="228">
      <c r="A228" s="46"/>
      <c r="B228" s="46"/>
      <c r="C228" s="46"/>
      <c r="D228" s="46"/>
      <c r="E228" s="49"/>
      <c r="F228" s="49"/>
      <c r="G228" s="49"/>
      <c r="H228" s="49"/>
      <c r="I228" s="49"/>
      <c r="J228" s="49"/>
      <c r="K228" s="49"/>
      <c r="L228" s="51"/>
      <c r="M228" s="46"/>
      <c r="N228" s="46"/>
      <c r="O228" s="46"/>
      <c r="P228" s="46"/>
      <c r="Q228" s="49"/>
      <c r="R228" s="49"/>
      <c r="S228" s="46"/>
      <c r="T228" s="46"/>
      <c r="U228" s="46"/>
      <c r="V228" s="49"/>
      <c r="W228" s="49"/>
      <c r="X228" s="46"/>
      <c r="Y228" s="46"/>
      <c r="Z228" s="49"/>
      <c r="AA228" s="49"/>
      <c r="AB228" s="49"/>
      <c r="AC228" s="49"/>
      <c r="AD228" s="49"/>
      <c r="AE228" s="49"/>
      <c r="AF228" s="49"/>
      <c r="AG228" s="49"/>
      <c r="AH228" s="49"/>
      <c r="AI228" s="49"/>
      <c r="AJ228" s="49"/>
      <c r="AK228" s="49"/>
      <c r="AL228" s="49"/>
      <c r="AM228" s="49"/>
      <c r="AN228" s="49"/>
      <c r="AO228" s="49"/>
    </row>
    <row r="229">
      <c r="A229" s="46"/>
      <c r="B229" s="46"/>
      <c r="C229" s="46"/>
      <c r="D229" s="46"/>
      <c r="E229" s="49"/>
      <c r="F229" s="49"/>
      <c r="G229" s="49"/>
      <c r="H229" s="49"/>
      <c r="I229" s="49"/>
      <c r="J229" s="49"/>
      <c r="K229" s="49"/>
      <c r="L229" s="51"/>
      <c r="M229" s="46"/>
      <c r="N229" s="46"/>
      <c r="O229" s="46"/>
      <c r="P229" s="46"/>
      <c r="Q229" s="49"/>
      <c r="R229" s="49"/>
      <c r="S229" s="46"/>
      <c r="T229" s="46"/>
      <c r="U229" s="46"/>
      <c r="V229" s="49"/>
      <c r="W229" s="49"/>
      <c r="X229" s="46"/>
      <c r="Y229" s="46"/>
      <c r="Z229" s="49"/>
      <c r="AA229" s="49"/>
      <c r="AB229" s="49"/>
      <c r="AC229" s="49"/>
      <c r="AD229" s="49"/>
      <c r="AE229" s="49"/>
      <c r="AF229" s="49"/>
      <c r="AG229" s="49"/>
      <c r="AH229" s="49"/>
      <c r="AI229" s="49"/>
      <c r="AJ229" s="49"/>
      <c r="AK229" s="49"/>
      <c r="AL229" s="49"/>
      <c r="AM229" s="49"/>
      <c r="AN229" s="49"/>
      <c r="AO229" s="49"/>
    </row>
    <row r="230">
      <c r="A230" s="46"/>
      <c r="B230" s="46"/>
      <c r="C230" s="46"/>
      <c r="D230" s="46"/>
      <c r="E230" s="49"/>
      <c r="F230" s="49"/>
      <c r="G230" s="49"/>
      <c r="H230" s="49"/>
      <c r="I230" s="49"/>
      <c r="J230" s="49"/>
      <c r="K230" s="49"/>
      <c r="L230" s="51"/>
      <c r="M230" s="46"/>
      <c r="N230" s="46"/>
      <c r="O230" s="46"/>
      <c r="P230" s="46"/>
      <c r="Q230" s="49"/>
      <c r="R230" s="49"/>
      <c r="S230" s="46"/>
      <c r="T230" s="46"/>
      <c r="U230" s="46"/>
      <c r="V230" s="49"/>
      <c r="W230" s="49"/>
      <c r="X230" s="46"/>
      <c r="Y230" s="46"/>
      <c r="Z230" s="49"/>
      <c r="AA230" s="49"/>
      <c r="AB230" s="49"/>
      <c r="AC230" s="49"/>
      <c r="AD230" s="49"/>
      <c r="AE230" s="49"/>
      <c r="AF230" s="49"/>
      <c r="AG230" s="49"/>
      <c r="AH230" s="49"/>
      <c r="AI230" s="49"/>
      <c r="AJ230" s="49"/>
      <c r="AK230" s="49"/>
      <c r="AL230" s="49"/>
      <c r="AM230" s="49"/>
      <c r="AN230" s="49"/>
      <c r="AO230" s="49"/>
    </row>
    <row r="231">
      <c r="A231" s="46"/>
      <c r="B231" s="46"/>
      <c r="C231" s="46"/>
      <c r="D231" s="46"/>
      <c r="E231" s="49"/>
      <c r="F231" s="49"/>
      <c r="G231" s="49"/>
      <c r="H231" s="49"/>
      <c r="I231" s="49"/>
      <c r="J231" s="49"/>
      <c r="K231" s="49"/>
      <c r="L231" s="51"/>
      <c r="M231" s="46"/>
      <c r="N231" s="46"/>
      <c r="O231" s="46"/>
      <c r="P231" s="46"/>
      <c r="Q231" s="49"/>
      <c r="R231" s="49"/>
      <c r="S231" s="46"/>
      <c r="T231" s="46"/>
      <c r="U231" s="46"/>
      <c r="V231" s="49"/>
      <c r="W231" s="49"/>
      <c r="X231" s="46"/>
      <c r="Y231" s="46"/>
      <c r="Z231" s="49"/>
      <c r="AA231" s="49"/>
      <c r="AB231" s="49"/>
      <c r="AC231" s="49"/>
      <c r="AD231" s="49"/>
      <c r="AE231" s="49"/>
      <c r="AF231" s="49"/>
      <c r="AG231" s="49"/>
      <c r="AH231" s="49"/>
      <c r="AI231" s="49"/>
      <c r="AJ231" s="49"/>
      <c r="AK231" s="49"/>
      <c r="AL231" s="49"/>
      <c r="AM231" s="49"/>
      <c r="AN231" s="49"/>
      <c r="AO231" s="49"/>
    </row>
    <row r="232">
      <c r="A232" s="46"/>
      <c r="B232" s="46"/>
      <c r="C232" s="46"/>
      <c r="D232" s="46"/>
      <c r="E232" s="49"/>
      <c r="F232" s="49"/>
      <c r="G232" s="49"/>
      <c r="H232" s="49"/>
      <c r="I232" s="49"/>
      <c r="J232" s="49"/>
      <c r="K232" s="49"/>
      <c r="L232" s="51"/>
      <c r="M232" s="46"/>
      <c r="N232" s="46"/>
      <c r="O232" s="46"/>
      <c r="P232" s="46"/>
      <c r="Q232" s="49"/>
      <c r="R232" s="49"/>
      <c r="S232" s="46"/>
      <c r="T232" s="46"/>
      <c r="U232" s="46"/>
      <c r="V232" s="49"/>
      <c r="W232" s="49"/>
      <c r="X232" s="46"/>
      <c r="Y232" s="46"/>
      <c r="Z232" s="49"/>
      <c r="AA232" s="49"/>
      <c r="AB232" s="49"/>
      <c r="AC232" s="49"/>
      <c r="AD232" s="49"/>
      <c r="AE232" s="49"/>
      <c r="AF232" s="49"/>
      <c r="AG232" s="49"/>
      <c r="AH232" s="49"/>
      <c r="AI232" s="49"/>
      <c r="AJ232" s="49"/>
      <c r="AK232" s="49"/>
      <c r="AL232" s="49"/>
      <c r="AM232" s="49"/>
      <c r="AN232" s="49"/>
      <c r="AO232" s="49"/>
    </row>
    <row r="233">
      <c r="A233" s="46"/>
      <c r="B233" s="46"/>
      <c r="C233" s="46"/>
      <c r="D233" s="46"/>
      <c r="E233" s="49"/>
      <c r="F233" s="49"/>
      <c r="G233" s="49"/>
      <c r="H233" s="49"/>
      <c r="I233" s="49"/>
      <c r="J233" s="49"/>
      <c r="K233" s="49"/>
      <c r="L233" s="51"/>
      <c r="M233" s="46"/>
      <c r="N233" s="46"/>
      <c r="O233" s="46"/>
      <c r="P233" s="46"/>
      <c r="Q233" s="49"/>
      <c r="R233" s="49"/>
      <c r="S233" s="46"/>
      <c r="T233" s="46"/>
      <c r="U233" s="46"/>
      <c r="V233" s="49"/>
      <c r="W233" s="49"/>
      <c r="X233" s="46"/>
      <c r="Y233" s="46"/>
      <c r="Z233" s="49"/>
      <c r="AA233" s="49"/>
      <c r="AB233" s="49"/>
      <c r="AC233" s="49"/>
      <c r="AD233" s="49"/>
      <c r="AE233" s="49"/>
      <c r="AF233" s="49"/>
      <c r="AG233" s="49"/>
      <c r="AH233" s="49"/>
      <c r="AI233" s="49"/>
      <c r="AJ233" s="49"/>
      <c r="AK233" s="49"/>
      <c r="AL233" s="49"/>
      <c r="AM233" s="49"/>
      <c r="AN233" s="49"/>
      <c r="AO233" s="49"/>
    </row>
    <row r="234">
      <c r="A234" s="46"/>
      <c r="B234" s="46"/>
      <c r="C234" s="46"/>
      <c r="D234" s="46"/>
      <c r="E234" s="49"/>
      <c r="F234" s="49"/>
      <c r="G234" s="49"/>
      <c r="H234" s="49"/>
      <c r="I234" s="49"/>
      <c r="J234" s="49"/>
      <c r="K234" s="49"/>
      <c r="L234" s="51"/>
      <c r="M234" s="46"/>
      <c r="N234" s="46"/>
      <c r="O234" s="46"/>
      <c r="P234" s="46"/>
      <c r="Q234" s="49"/>
      <c r="R234" s="49"/>
      <c r="S234" s="46"/>
      <c r="T234" s="46"/>
      <c r="U234" s="46"/>
      <c r="V234" s="49"/>
      <c r="W234" s="49"/>
      <c r="X234" s="46"/>
      <c r="Y234" s="46"/>
      <c r="Z234" s="49"/>
      <c r="AA234" s="49"/>
      <c r="AB234" s="49"/>
      <c r="AC234" s="49"/>
      <c r="AD234" s="49"/>
      <c r="AE234" s="49"/>
      <c r="AF234" s="49"/>
      <c r="AG234" s="49"/>
      <c r="AH234" s="49"/>
      <c r="AI234" s="49"/>
      <c r="AJ234" s="49"/>
      <c r="AK234" s="49"/>
      <c r="AL234" s="49"/>
      <c r="AM234" s="49"/>
      <c r="AN234" s="49"/>
      <c r="AO234" s="49"/>
    </row>
    <row r="235">
      <c r="A235" s="46"/>
      <c r="B235" s="46"/>
      <c r="C235" s="46"/>
      <c r="D235" s="46"/>
      <c r="E235" s="49"/>
      <c r="F235" s="49"/>
      <c r="G235" s="49"/>
      <c r="H235" s="49"/>
      <c r="I235" s="49"/>
      <c r="J235" s="49"/>
      <c r="K235" s="49"/>
      <c r="L235" s="51"/>
      <c r="M235" s="46"/>
      <c r="N235" s="46"/>
      <c r="O235" s="46"/>
      <c r="P235" s="46"/>
      <c r="Q235" s="49"/>
      <c r="R235" s="49"/>
      <c r="S235" s="46"/>
      <c r="T235" s="46"/>
      <c r="U235" s="46"/>
      <c r="V235" s="49"/>
      <c r="W235" s="49"/>
      <c r="X235" s="46"/>
      <c r="Y235" s="46"/>
      <c r="Z235" s="49"/>
      <c r="AA235" s="49"/>
      <c r="AB235" s="49"/>
      <c r="AC235" s="49"/>
      <c r="AD235" s="49"/>
      <c r="AE235" s="49"/>
      <c r="AF235" s="49"/>
      <c r="AG235" s="49"/>
      <c r="AH235" s="49"/>
      <c r="AI235" s="49"/>
      <c r="AJ235" s="49"/>
      <c r="AK235" s="49"/>
      <c r="AL235" s="49"/>
      <c r="AM235" s="49"/>
      <c r="AN235" s="49"/>
      <c r="AO235" s="49"/>
    </row>
    <row r="236">
      <c r="A236" s="46"/>
      <c r="B236" s="46"/>
      <c r="C236" s="46"/>
      <c r="D236" s="46"/>
      <c r="E236" s="49"/>
      <c r="F236" s="49"/>
      <c r="G236" s="49"/>
      <c r="H236" s="49"/>
      <c r="I236" s="49"/>
      <c r="J236" s="49"/>
      <c r="K236" s="49"/>
      <c r="L236" s="51"/>
      <c r="M236" s="46"/>
      <c r="N236" s="46"/>
      <c r="O236" s="46"/>
      <c r="P236" s="46"/>
      <c r="Q236" s="49"/>
      <c r="R236" s="49"/>
      <c r="S236" s="46"/>
      <c r="T236" s="46"/>
      <c r="U236" s="46"/>
      <c r="V236" s="49"/>
      <c r="W236" s="49"/>
      <c r="X236" s="46"/>
      <c r="Y236" s="46"/>
      <c r="Z236" s="49"/>
      <c r="AA236" s="49"/>
      <c r="AB236" s="49"/>
      <c r="AC236" s="49"/>
      <c r="AD236" s="49"/>
      <c r="AE236" s="49"/>
      <c r="AF236" s="49"/>
      <c r="AG236" s="49"/>
      <c r="AH236" s="49"/>
      <c r="AI236" s="49"/>
      <c r="AJ236" s="49"/>
      <c r="AK236" s="49"/>
      <c r="AL236" s="49"/>
      <c r="AM236" s="49"/>
      <c r="AN236" s="49"/>
      <c r="AO236" s="49"/>
    </row>
    <row r="237">
      <c r="A237" s="46"/>
      <c r="B237" s="46"/>
      <c r="C237" s="46"/>
      <c r="D237" s="46"/>
      <c r="E237" s="49"/>
      <c r="F237" s="49"/>
      <c r="G237" s="49"/>
      <c r="H237" s="49"/>
      <c r="I237" s="49"/>
      <c r="J237" s="49"/>
      <c r="K237" s="49"/>
      <c r="L237" s="51"/>
      <c r="M237" s="46"/>
      <c r="N237" s="46"/>
      <c r="O237" s="46"/>
      <c r="P237" s="46"/>
      <c r="Q237" s="49"/>
      <c r="R237" s="49"/>
      <c r="S237" s="46"/>
      <c r="T237" s="46"/>
      <c r="U237" s="46"/>
      <c r="V237" s="49"/>
      <c r="W237" s="49"/>
      <c r="X237" s="46"/>
      <c r="Y237" s="46"/>
      <c r="Z237" s="49"/>
      <c r="AA237" s="49"/>
      <c r="AB237" s="49"/>
      <c r="AC237" s="49"/>
      <c r="AD237" s="49"/>
      <c r="AE237" s="49"/>
      <c r="AF237" s="49"/>
      <c r="AG237" s="49"/>
      <c r="AH237" s="49"/>
      <c r="AI237" s="49"/>
      <c r="AJ237" s="49"/>
      <c r="AK237" s="49"/>
      <c r="AL237" s="49"/>
      <c r="AM237" s="49"/>
      <c r="AN237" s="49"/>
      <c r="AO237" s="49"/>
    </row>
    <row r="238">
      <c r="A238" s="46"/>
      <c r="B238" s="46"/>
      <c r="C238" s="46"/>
      <c r="D238" s="46"/>
      <c r="E238" s="49"/>
      <c r="F238" s="49"/>
      <c r="G238" s="49"/>
      <c r="H238" s="49"/>
      <c r="I238" s="49"/>
      <c r="J238" s="49"/>
      <c r="K238" s="49"/>
      <c r="L238" s="51"/>
      <c r="M238" s="46"/>
      <c r="N238" s="46"/>
      <c r="O238" s="46"/>
      <c r="P238" s="46"/>
      <c r="Q238" s="49"/>
      <c r="R238" s="49"/>
      <c r="S238" s="46"/>
      <c r="T238" s="46"/>
      <c r="U238" s="46"/>
      <c r="V238" s="49"/>
      <c r="W238" s="49"/>
      <c r="X238" s="46"/>
      <c r="Y238" s="46"/>
      <c r="Z238" s="49"/>
      <c r="AA238" s="49"/>
      <c r="AB238" s="49"/>
      <c r="AC238" s="49"/>
      <c r="AD238" s="49"/>
      <c r="AE238" s="49"/>
      <c r="AF238" s="49"/>
      <c r="AG238" s="49"/>
      <c r="AH238" s="49"/>
      <c r="AI238" s="49"/>
      <c r="AJ238" s="49"/>
      <c r="AK238" s="49"/>
      <c r="AL238" s="49"/>
      <c r="AM238" s="49"/>
      <c r="AN238" s="49"/>
      <c r="AO238" s="49"/>
    </row>
    <row r="239">
      <c r="A239" s="46"/>
      <c r="B239" s="46"/>
      <c r="C239" s="46"/>
      <c r="D239" s="46"/>
      <c r="E239" s="49"/>
      <c r="F239" s="49"/>
      <c r="G239" s="49"/>
      <c r="H239" s="49"/>
      <c r="I239" s="49"/>
      <c r="J239" s="49"/>
      <c r="K239" s="49"/>
      <c r="L239" s="51"/>
      <c r="M239" s="46"/>
      <c r="N239" s="46"/>
      <c r="O239" s="46"/>
      <c r="P239" s="46"/>
      <c r="Q239" s="49"/>
      <c r="R239" s="49"/>
      <c r="S239" s="46"/>
      <c r="T239" s="46"/>
      <c r="U239" s="46"/>
      <c r="V239" s="49"/>
      <c r="W239" s="49"/>
      <c r="X239" s="46"/>
      <c r="Y239" s="46"/>
      <c r="Z239" s="49"/>
      <c r="AA239" s="49"/>
      <c r="AB239" s="49"/>
      <c r="AC239" s="49"/>
      <c r="AD239" s="49"/>
      <c r="AE239" s="49"/>
      <c r="AF239" s="49"/>
      <c r="AG239" s="49"/>
      <c r="AH239" s="49"/>
      <c r="AI239" s="49"/>
      <c r="AJ239" s="49"/>
      <c r="AK239" s="49"/>
      <c r="AL239" s="49"/>
      <c r="AM239" s="49"/>
      <c r="AN239" s="49"/>
      <c r="AO239" s="49"/>
    </row>
    <row r="240">
      <c r="A240" s="46"/>
      <c r="B240" s="46"/>
      <c r="C240" s="46"/>
      <c r="D240" s="46"/>
      <c r="E240" s="49"/>
      <c r="F240" s="49"/>
      <c r="G240" s="49"/>
      <c r="H240" s="49"/>
      <c r="I240" s="49"/>
      <c r="J240" s="49"/>
      <c r="K240" s="49"/>
      <c r="L240" s="51"/>
      <c r="M240" s="46"/>
      <c r="N240" s="46"/>
      <c r="O240" s="46"/>
      <c r="P240" s="46"/>
      <c r="Q240" s="49"/>
      <c r="R240" s="49"/>
      <c r="S240" s="46"/>
      <c r="T240" s="46"/>
      <c r="U240" s="46"/>
      <c r="V240" s="49"/>
      <c r="W240" s="49"/>
      <c r="X240" s="46"/>
      <c r="Y240" s="46"/>
      <c r="Z240" s="49"/>
      <c r="AA240" s="49"/>
      <c r="AB240" s="49"/>
      <c r="AC240" s="49"/>
      <c r="AD240" s="49"/>
      <c r="AE240" s="49"/>
      <c r="AF240" s="49"/>
      <c r="AG240" s="49"/>
      <c r="AH240" s="49"/>
      <c r="AI240" s="49"/>
      <c r="AJ240" s="49"/>
      <c r="AK240" s="49"/>
      <c r="AL240" s="49"/>
      <c r="AM240" s="49"/>
      <c r="AN240" s="49"/>
      <c r="AO240" s="49"/>
    </row>
    <row r="241">
      <c r="A241" s="46"/>
      <c r="B241" s="46"/>
      <c r="C241" s="46"/>
      <c r="D241" s="46"/>
      <c r="E241" s="49"/>
      <c r="F241" s="49"/>
      <c r="G241" s="49"/>
      <c r="H241" s="49"/>
      <c r="I241" s="49"/>
      <c r="J241" s="49"/>
      <c r="K241" s="49"/>
      <c r="L241" s="51"/>
      <c r="M241" s="46"/>
      <c r="N241" s="46"/>
      <c r="O241" s="46"/>
      <c r="P241" s="46"/>
      <c r="Q241" s="49"/>
      <c r="R241" s="49"/>
      <c r="S241" s="46"/>
      <c r="T241" s="46"/>
      <c r="U241" s="46"/>
      <c r="V241" s="49"/>
      <c r="W241" s="49"/>
      <c r="X241" s="46"/>
      <c r="Y241" s="46"/>
      <c r="Z241" s="49"/>
      <c r="AA241" s="49"/>
      <c r="AB241" s="49"/>
      <c r="AC241" s="49"/>
      <c r="AD241" s="49"/>
      <c r="AE241" s="49"/>
      <c r="AF241" s="49"/>
      <c r="AG241" s="49"/>
      <c r="AH241" s="49"/>
      <c r="AI241" s="49"/>
      <c r="AJ241" s="49"/>
      <c r="AK241" s="49"/>
      <c r="AL241" s="49"/>
      <c r="AM241" s="49"/>
      <c r="AN241" s="49"/>
      <c r="AO241" s="49"/>
    </row>
    <row r="242">
      <c r="A242" s="46"/>
      <c r="B242" s="46"/>
      <c r="C242" s="46"/>
      <c r="D242" s="46"/>
      <c r="E242" s="49"/>
      <c r="F242" s="49"/>
      <c r="G242" s="49"/>
      <c r="H242" s="49"/>
      <c r="I242" s="49"/>
      <c r="J242" s="49"/>
      <c r="K242" s="49"/>
      <c r="L242" s="51"/>
      <c r="M242" s="46"/>
      <c r="N242" s="46"/>
      <c r="O242" s="46"/>
      <c r="P242" s="46"/>
      <c r="Q242" s="49"/>
      <c r="R242" s="49"/>
      <c r="S242" s="46"/>
      <c r="T242" s="46"/>
      <c r="U242" s="46"/>
      <c r="V242" s="49"/>
      <c r="W242" s="49"/>
      <c r="X242" s="46"/>
      <c r="Y242" s="46"/>
      <c r="Z242" s="49"/>
      <c r="AA242" s="49"/>
      <c r="AB242" s="49"/>
      <c r="AC242" s="49"/>
      <c r="AD242" s="49"/>
      <c r="AE242" s="49"/>
      <c r="AF242" s="49"/>
      <c r="AG242" s="49"/>
      <c r="AH242" s="49"/>
      <c r="AI242" s="49"/>
      <c r="AJ242" s="49"/>
      <c r="AK242" s="49"/>
      <c r="AL242" s="49"/>
      <c r="AM242" s="49"/>
      <c r="AN242" s="49"/>
      <c r="AO242" s="49"/>
    </row>
    <row r="243">
      <c r="A243" s="46"/>
      <c r="B243" s="46"/>
      <c r="C243" s="46"/>
      <c r="D243" s="46"/>
      <c r="E243" s="49"/>
      <c r="F243" s="49"/>
      <c r="G243" s="49"/>
      <c r="H243" s="49"/>
      <c r="I243" s="49"/>
      <c r="J243" s="49"/>
      <c r="K243" s="49"/>
      <c r="L243" s="51"/>
      <c r="M243" s="46"/>
      <c r="N243" s="46"/>
      <c r="O243" s="46"/>
      <c r="P243" s="46"/>
      <c r="Q243" s="49"/>
      <c r="R243" s="49"/>
      <c r="S243" s="46"/>
      <c r="T243" s="46"/>
      <c r="U243" s="46"/>
      <c r="V243" s="49"/>
      <c r="W243" s="49"/>
      <c r="X243" s="46"/>
      <c r="Y243" s="46"/>
      <c r="Z243" s="49"/>
      <c r="AA243" s="49"/>
      <c r="AB243" s="49"/>
      <c r="AC243" s="49"/>
      <c r="AD243" s="49"/>
      <c r="AE243" s="49"/>
      <c r="AF243" s="49"/>
      <c r="AG243" s="49"/>
      <c r="AH243" s="49"/>
      <c r="AI243" s="49"/>
      <c r="AJ243" s="49"/>
      <c r="AK243" s="49"/>
      <c r="AL243" s="49"/>
      <c r="AM243" s="49"/>
      <c r="AN243" s="49"/>
      <c r="AO243" s="49"/>
    </row>
    <row r="244">
      <c r="A244" s="46"/>
      <c r="B244" s="46"/>
      <c r="C244" s="46"/>
      <c r="D244" s="46"/>
      <c r="E244" s="49"/>
      <c r="F244" s="49"/>
      <c r="G244" s="49"/>
      <c r="H244" s="49"/>
      <c r="I244" s="49"/>
      <c r="J244" s="49"/>
      <c r="K244" s="49"/>
      <c r="L244" s="51"/>
      <c r="M244" s="46"/>
      <c r="N244" s="46"/>
      <c r="O244" s="46"/>
      <c r="P244" s="46"/>
      <c r="Q244" s="49"/>
      <c r="R244" s="49"/>
      <c r="S244" s="46"/>
      <c r="T244" s="46"/>
      <c r="U244" s="46"/>
      <c r="V244" s="49"/>
      <c r="W244" s="49"/>
      <c r="X244" s="46"/>
      <c r="Y244" s="46"/>
      <c r="Z244" s="49"/>
      <c r="AA244" s="49"/>
      <c r="AB244" s="49"/>
      <c r="AC244" s="49"/>
      <c r="AD244" s="49"/>
      <c r="AE244" s="49"/>
      <c r="AF244" s="49"/>
      <c r="AG244" s="49"/>
      <c r="AH244" s="49"/>
      <c r="AI244" s="49"/>
      <c r="AJ244" s="49"/>
      <c r="AK244" s="49"/>
      <c r="AL244" s="49"/>
      <c r="AM244" s="49"/>
      <c r="AN244" s="49"/>
      <c r="AO244" s="49"/>
    </row>
    <row r="245">
      <c r="A245" s="46"/>
      <c r="B245" s="46"/>
      <c r="C245" s="46"/>
      <c r="D245" s="46"/>
      <c r="E245" s="49"/>
      <c r="F245" s="49"/>
      <c r="G245" s="49"/>
      <c r="H245" s="49"/>
      <c r="I245" s="49"/>
      <c r="J245" s="49"/>
      <c r="K245" s="49"/>
      <c r="L245" s="51"/>
      <c r="M245" s="46"/>
      <c r="N245" s="46"/>
      <c r="O245" s="46"/>
      <c r="P245" s="46"/>
      <c r="Q245" s="49"/>
      <c r="R245" s="49"/>
      <c r="S245" s="46"/>
      <c r="T245" s="46"/>
      <c r="U245" s="46"/>
      <c r="V245" s="49"/>
      <c r="W245" s="49"/>
      <c r="X245" s="46"/>
      <c r="Y245" s="46"/>
      <c r="Z245" s="49"/>
      <c r="AA245" s="49"/>
      <c r="AB245" s="49"/>
      <c r="AC245" s="49"/>
      <c r="AD245" s="49"/>
      <c r="AE245" s="49"/>
      <c r="AF245" s="49"/>
      <c r="AG245" s="49"/>
      <c r="AH245" s="49"/>
      <c r="AI245" s="49"/>
      <c r="AJ245" s="49"/>
      <c r="AK245" s="49"/>
      <c r="AL245" s="49"/>
      <c r="AM245" s="49"/>
      <c r="AN245" s="49"/>
      <c r="AO245" s="49"/>
    </row>
    <row r="246">
      <c r="A246" s="46"/>
      <c r="B246" s="46"/>
      <c r="C246" s="46"/>
      <c r="D246" s="46"/>
      <c r="E246" s="49"/>
      <c r="F246" s="49"/>
      <c r="G246" s="49"/>
      <c r="H246" s="49"/>
      <c r="I246" s="49"/>
      <c r="J246" s="49"/>
      <c r="K246" s="49"/>
      <c r="L246" s="51"/>
      <c r="M246" s="46"/>
      <c r="N246" s="46"/>
      <c r="O246" s="46"/>
      <c r="P246" s="46"/>
      <c r="Q246" s="49"/>
      <c r="R246" s="49"/>
      <c r="S246" s="46"/>
      <c r="T246" s="46"/>
      <c r="U246" s="46"/>
      <c r="V246" s="49"/>
      <c r="W246" s="49"/>
      <c r="X246" s="46"/>
      <c r="Y246" s="46"/>
      <c r="Z246" s="49"/>
      <c r="AA246" s="49"/>
      <c r="AB246" s="49"/>
      <c r="AC246" s="49"/>
      <c r="AD246" s="49"/>
      <c r="AE246" s="49"/>
      <c r="AF246" s="49"/>
      <c r="AG246" s="49"/>
      <c r="AH246" s="49"/>
      <c r="AI246" s="49"/>
      <c r="AJ246" s="49"/>
      <c r="AK246" s="49"/>
      <c r="AL246" s="49"/>
      <c r="AM246" s="49"/>
      <c r="AN246" s="49"/>
      <c r="AO246" s="49"/>
    </row>
    <row r="247">
      <c r="A247" s="46"/>
      <c r="B247" s="46"/>
      <c r="C247" s="46"/>
      <c r="D247" s="46"/>
      <c r="E247" s="49"/>
      <c r="F247" s="49"/>
      <c r="G247" s="49"/>
      <c r="H247" s="49"/>
      <c r="I247" s="49"/>
      <c r="J247" s="49"/>
      <c r="K247" s="49"/>
      <c r="L247" s="51"/>
      <c r="M247" s="46"/>
      <c r="N247" s="46"/>
      <c r="O247" s="46"/>
      <c r="P247" s="46"/>
      <c r="Q247" s="49"/>
      <c r="R247" s="49"/>
      <c r="S247" s="46"/>
      <c r="T247" s="46"/>
      <c r="U247" s="46"/>
      <c r="V247" s="49"/>
      <c r="W247" s="49"/>
      <c r="X247" s="46"/>
      <c r="Y247" s="46"/>
      <c r="Z247" s="49"/>
      <c r="AA247" s="49"/>
      <c r="AB247" s="49"/>
      <c r="AC247" s="49"/>
      <c r="AD247" s="49"/>
      <c r="AE247" s="49"/>
      <c r="AF247" s="49"/>
      <c r="AG247" s="49"/>
      <c r="AH247" s="49"/>
      <c r="AI247" s="49"/>
      <c r="AJ247" s="49"/>
      <c r="AK247" s="49"/>
      <c r="AL247" s="49"/>
      <c r="AM247" s="49"/>
      <c r="AN247" s="49"/>
      <c r="AO247" s="49"/>
    </row>
    <row r="248">
      <c r="A248" s="46"/>
      <c r="B248" s="46"/>
      <c r="C248" s="46"/>
      <c r="D248" s="46"/>
      <c r="E248" s="49"/>
      <c r="F248" s="49"/>
      <c r="G248" s="49"/>
      <c r="H248" s="49"/>
      <c r="I248" s="49"/>
      <c r="J248" s="49"/>
      <c r="K248" s="49"/>
      <c r="L248" s="51"/>
      <c r="M248" s="46"/>
      <c r="N248" s="46"/>
      <c r="O248" s="46"/>
      <c r="P248" s="46"/>
      <c r="Q248" s="49"/>
      <c r="R248" s="49"/>
      <c r="S248" s="46"/>
      <c r="T248" s="46"/>
      <c r="U248" s="46"/>
      <c r="V248" s="49"/>
      <c r="W248" s="49"/>
      <c r="X248" s="46"/>
      <c r="Y248" s="46"/>
      <c r="Z248" s="49"/>
      <c r="AA248" s="49"/>
      <c r="AB248" s="49"/>
      <c r="AC248" s="49"/>
      <c r="AD248" s="49"/>
      <c r="AE248" s="49"/>
      <c r="AF248" s="49"/>
      <c r="AG248" s="49"/>
      <c r="AH248" s="49"/>
      <c r="AI248" s="49"/>
      <c r="AJ248" s="49"/>
      <c r="AK248" s="49"/>
      <c r="AL248" s="49"/>
      <c r="AM248" s="49"/>
      <c r="AN248" s="49"/>
      <c r="AO248" s="49"/>
    </row>
    <row r="249">
      <c r="A249" s="46"/>
      <c r="B249" s="46"/>
      <c r="C249" s="46"/>
      <c r="D249" s="46"/>
      <c r="E249" s="49"/>
      <c r="F249" s="49"/>
      <c r="G249" s="49"/>
      <c r="H249" s="49"/>
      <c r="I249" s="49"/>
      <c r="J249" s="49"/>
      <c r="K249" s="49"/>
      <c r="L249" s="51"/>
      <c r="M249" s="46"/>
      <c r="N249" s="46"/>
      <c r="O249" s="46"/>
      <c r="P249" s="46"/>
      <c r="Q249" s="49"/>
      <c r="R249" s="49"/>
      <c r="S249" s="46"/>
      <c r="T249" s="46"/>
      <c r="U249" s="46"/>
      <c r="V249" s="49"/>
      <c r="W249" s="49"/>
      <c r="X249" s="46"/>
      <c r="Y249" s="46"/>
      <c r="Z249" s="49"/>
      <c r="AA249" s="49"/>
      <c r="AB249" s="49"/>
      <c r="AC249" s="49"/>
      <c r="AD249" s="49"/>
      <c r="AE249" s="49"/>
      <c r="AF249" s="49"/>
      <c r="AG249" s="49"/>
      <c r="AH249" s="49"/>
      <c r="AI249" s="49"/>
      <c r="AJ249" s="49"/>
      <c r="AK249" s="49"/>
      <c r="AL249" s="49"/>
      <c r="AM249" s="49"/>
      <c r="AN249" s="49"/>
      <c r="AO249" s="49"/>
    </row>
    <row r="250">
      <c r="A250" s="46"/>
      <c r="B250" s="46"/>
      <c r="C250" s="46"/>
      <c r="D250" s="46"/>
      <c r="E250" s="49"/>
      <c r="F250" s="49"/>
      <c r="G250" s="49"/>
      <c r="H250" s="49"/>
      <c r="I250" s="49"/>
      <c r="J250" s="49"/>
      <c r="K250" s="49"/>
      <c r="L250" s="51"/>
      <c r="M250" s="46"/>
      <c r="N250" s="46"/>
      <c r="O250" s="46"/>
      <c r="P250" s="46"/>
      <c r="Q250" s="49"/>
      <c r="R250" s="49"/>
      <c r="S250" s="46"/>
      <c r="T250" s="46"/>
      <c r="U250" s="46"/>
      <c r="V250" s="49"/>
      <c r="W250" s="49"/>
      <c r="X250" s="46"/>
      <c r="Y250" s="46"/>
      <c r="Z250" s="49"/>
      <c r="AA250" s="49"/>
      <c r="AB250" s="49"/>
      <c r="AC250" s="49"/>
      <c r="AD250" s="49"/>
      <c r="AE250" s="49"/>
      <c r="AF250" s="49"/>
      <c r="AG250" s="49"/>
      <c r="AH250" s="49"/>
      <c r="AI250" s="49"/>
      <c r="AJ250" s="49"/>
      <c r="AK250" s="49"/>
      <c r="AL250" s="49"/>
      <c r="AM250" s="49"/>
      <c r="AN250" s="49"/>
      <c r="AO250" s="49"/>
    </row>
    <row r="251">
      <c r="A251" s="46"/>
      <c r="B251" s="46"/>
      <c r="C251" s="46"/>
      <c r="D251" s="46"/>
      <c r="E251" s="49"/>
      <c r="F251" s="49"/>
      <c r="G251" s="49"/>
      <c r="H251" s="49"/>
      <c r="I251" s="49"/>
      <c r="J251" s="49"/>
      <c r="K251" s="49"/>
      <c r="L251" s="51"/>
      <c r="M251" s="46"/>
      <c r="N251" s="46"/>
      <c r="O251" s="46"/>
      <c r="P251" s="46"/>
      <c r="Q251" s="49"/>
      <c r="R251" s="49"/>
      <c r="S251" s="46"/>
      <c r="T251" s="46"/>
      <c r="U251" s="46"/>
      <c r="V251" s="49"/>
      <c r="W251" s="49"/>
      <c r="X251" s="46"/>
      <c r="Y251" s="46"/>
      <c r="Z251" s="49"/>
      <c r="AA251" s="49"/>
      <c r="AB251" s="49"/>
      <c r="AC251" s="49"/>
      <c r="AD251" s="49"/>
      <c r="AE251" s="49"/>
      <c r="AF251" s="49"/>
      <c r="AG251" s="49"/>
      <c r="AH251" s="49"/>
      <c r="AI251" s="49"/>
      <c r="AJ251" s="49"/>
      <c r="AK251" s="49"/>
      <c r="AL251" s="49"/>
      <c r="AM251" s="49"/>
      <c r="AN251" s="49"/>
      <c r="AO251" s="49"/>
    </row>
    <row r="252">
      <c r="A252" s="46"/>
      <c r="B252" s="46"/>
      <c r="C252" s="46"/>
      <c r="D252" s="46"/>
      <c r="E252" s="49"/>
      <c r="F252" s="49"/>
      <c r="G252" s="49"/>
      <c r="H252" s="49"/>
      <c r="I252" s="49"/>
      <c r="J252" s="49"/>
      <c r="K252" s="49"/>
      <c r="L252" s="51"/>
      <c r="M252" s="46"/>
      <c r="N252" s="46"/>
      <c r="O252" s="46"/>
      <c r="P252" s="46"/>
      <c r="Q252" s="49"/>
      <c r="R252" s="49"/>
      <c r="S252" s="46"/>
      <c r="T252" s="46"/>
      <c r="U252" s="46"/>
      <c r="V252" s="49"/>
      <c r="W252" s="49"/>
      <c r="X252" s="46"/>
      <c r="Y252" s="46"/>
      <c r="Z252" s="49"/>
      <c r="AA252" s="49"/>
      <c r="AB252" s="49"/>
      <c r="AC252" s="49"/>
      <c r="AD252" s="49"/>
      <c r="AE252" s="49"/>
      <c r="AF252" s="49"/>
      <c r="AG252" s="49"/>
      <c r="AH252" s="49"/>
      <c r="AI252" s="49"/>
      <c r="AJ252" s="49"/>
      <c r="AK252" s="49"/>
      <c r="AL252" s="49"/>
      <c r="AM252" s="49"/>
      <c r="AN252" s="49"/>
      <c r="AO252" s="49"/>
    </row>
    <row r="253">
      <c r="A253" s="46"/>
      <c r="B253" s="46"/>
      <c r="C253" s="46"/>
      <c r="D253" s="46"/>
      <c r="E253" s="49"/>
      <c r="F253" s="49"/>
      <c r="G253" s="49"/>
      <c r="H253" s="49"/>
      <c r="I253" s="49"/>
      <c r="J253" s="49"/>
      <c r="K253" s="49"/>
      <c r="L253" s="51"/>
      <c r="M253" s="46"/>
      <c r="N253" s="46"/>
      <c r="O253" s="46"/>
      <c r="P253" s="46"/>
      <c r="Q253" s="49"/>
      <c r="R253" s="49"/>
      <c r="S253" s="46"/>
      <c r="T253" s="46"/>
      <c r="U253" s="46"/>
      <c r="V253" s="49"/>
      <c r="W253" s="49"/>
      <c r="X253" s="46"/>
      <c r="Y253" s="46"/>
      <c r="Z253" s="49"/>
      <c r="AA253" s="49"/>
      <c r="AB253" s="49"/>
      <c r="AC253" s="49"/>
      <c r="AD253" s="49"/>
      <c r="AE253" s="49"/>
      <c r="AF253" s="49"/>
      <c r="AG253" s="49"/>
      <c r="AH253" s="49"/>
      <c r="AI253" s="49"/>
      <c r="AJ253" s="49"/>
      <c r="AK253" s="49"/>
      <c r="AL253" s="49"/>
      <c r="AM253" s="49"/>
      <c r="AN253" s="49"/>
      <c r="AO253" s="49"/>
    </row>
    <row r="254">
      <c r="A254" s="46"/>
      <c r="B254" s="46"/>
      <c r="C254" s="46"/>
      <c r="D254" s="46"/>
      <c r="E254" s="49"/>
      <c r="F254" s="49"/>
      <c r="G254" s="49"/>
      <c r="H254" s="49"/>
      <c r="I254" s="49"/>
      <c r="J254" s="49"/>
      <c r="K254" s="49"/>
      <c r="L254" s="51"/>
      <c r="M254" s="46"/>
      <c r="N254" s="46"/>
      <c r="O254" s="46"/>
      <c r="P254" s="46"/>
      <c r="Q254" s="49"/>
      <c r="R254" s="49"/>
      <c r="S254" s="46"/>
      <c r="T254" s="46"/>
      <c r="U254" s="46"/>
      <c r="V254" s="49"/>
      <c r="W254" s="49"/>
      <c r="X254" s="46"/>
      <c r="Y254" s="46"/>
      <c r="Z254" s="49"/>
      <c r="AA254" s="49"/>
      <c r="AB254" s="49"/>
      <c r="AC254" s="49"/>
      <c r="AD254" s="49"/>
      <c r="AE254" s="49"/>
      <c r="AF254" s="49"/>
      <c r="AG254" s="49"/>
      <c r="AH254" s="49"/>
      <c r="AI254" s="49"/>
      <c r="AJ254" s="49"/>
      <c r="AK254" s="49"/>
      <c r="AL254" s="49"/>
      <c r="AM254" s="49"/>
      <c r="AN254" s="49"/>
      <c r="AO254" s="49"/>
    </row>
    <row r="255">
      <c r="A255" s="46"/>
      <c r="B255" s="46"/>
      <c r="C255" s="46"/>
      <c r="D255" s="46"/>
      <c r="E255" s="49"/>
      <c r="F255" s="49"/>
      <c r="G255" s="49"/>
      <c r="H255" s="49"/>
      <c r="I255" s="49"/>
      <c r="J255" s="49"/>
      <c r="K255" s="49"/>
      <c r="L255" s="51"/>
      <c r="M255" s="46"/>
      <c r="N255" s="46"/>
      <c r="O255" s="46"/>
      <c r="P255" s="46"/>
      <c r="Q255" s="49"/>
      <c r="R255" s="49"/>
      <c r="S255" s="46"/>
      <c r="T255" s="46"/>
      <c r="U255" s="46"/>
      <c r="V255" s="49"/>
      <c r="W255" s="49"/>
      <c r="X255" s="46"/>
      <c r="Y255" s="46"/>
      <c r="Z255" s="49"/>
      <c r="AA255" s="49"/>
      <c r="AB255" s="49"/>
      <c r="AC255" s="49"/>
      <c r="AD255" s="49"/>
      <c r="AE255" s="49"/>
      <c r="AF255" s="49"/>
      <c r="AG255" s="49"/>
      <c r="AH255" s="49"/>
      <c r="AI255" s="49"/>
      <c r="AJ255" s="49"/>
      <c r="AK255" s="49"/>
      <c r="AL255" s="49"/>
      <c r="AM255" s="49"/>
      <c r="AN255" s="49"/>
      <c r="AO255" s="49"/>
    </row>
    <row r="256">
      <c r="A256" s="46"/>
      <c r="B256" s="46"/>
      <c r="C256" s="46"/>
      <c r="D256" s="46"/>
      <c r="E256" s="49"/>
      <c r="F256" s="49"/>
      <c r="G256" s="49"/>
      <c r="H256" s="49"/>
      <c r="I256" s="49"/>
      <c r="J256" s="49"/>
      <c r="K256" s="49"/>
      <c r="L256" s="51"/>
      <c r="M256" s="46"/>
      <c r="N256" s="46"/>
      <c r="O256" s="46"/>
      <c r="P256" s="46"/>
      <c r="Q256" s="49"/>
      <c r="R256" s="49"/>
      <c r="S256" s="46"/>
      <c r="T256" s="46"/>
      <c r="U256" s="46"/>
      <c r="V256" s="49"/>
      <c r="W256" s="49"/>
      <c r="X256" s="46"/>
      <c r="Y256" s="46"/>
      <c r="Z256" s="49"/>
      <c r="AA256" s="49"/>
      <c r="AB256" s="49"/>
      <c r="AC256" s="49"/>
      <c r="AD256" s="49"/>
      <c r="AE256" s="49"/>
      <c r="AF256" s="49"/>
      <c r="AG256" s="49"/>
      <c r="AH256" s="49"/>
      <c r="AI256" s="49"/>
      <c r="AJ256" s="49"/>
      <c r="AK256" s="49"/>
      <c r="AL256" s="49"/>
      <c r="AM256" s="49"/>
      <c r="AN256" s="49"/>
      <c r="AO256" s="49"/>
    </row>
    <row r="257">
      <c r="A257" s="46"/>
      <c r="B257" s="46"/>
      <c r="C257" s="46"/>
      <c r="D257" s="46"/>
      <c r="E257" s="49"/>
      <c r="F257" s="49"/>
      <c r="G257" s="49"/>
      <c r="H257" s="49"/>
      <c r="I257" s="49"/>
      <c r="J257" s="49"/>
      <c r="K257" s="49"/>
      <c r="L257" s="51"/>
      <c r="M257" s="46"/>
      <c r="N257" s="46"/>
      <c r="O257" s="46"/>
      <c r="P257" s="46"/>
      <c r="Q257" s="49"/>
      <c r="R257" s="49"/>
      <c r="S257" s="46"/>
      <c r="T257" s="46"/>
      <c r="U257" s="46"/>
      <c r="V257" s="49"/>
      <c r="W257" s="49"/>
      <c r="X257" s="46"/>
      <c r="Y257" s="46"/>
      <c r="Z257" s="49"/>
      <c r="AA257" s="49"/>
      <c r="AB257" s="49"/>
      <c r="AC257" s="49"/>
      <c r="AD257" s="49"/>
      <c r="AE257" s="49"/>
      <c r="AF257" s="49"/>
      <c r="AG257" s="49"/>
      <c r="AH257" s="49"/>
      <c r="AI257" s="49"/>
      <c r="AJ257" s="49"/>
      <c r="AK257" s="49"/>
      <c r="AL257" s="49"/>
      <c r="AM257" s="49"/>
      <c r="AN257" s="49"/>
      <c r="AO257" s="49"/>
    </row>
    <row r="258">
      <c r="A258" s="46"/>
      <c r="B258" s="46"/>
      <c r="C258" s="46"/>
      <c r="D258" s="46"/>
      <c r="E258" s="49"/>
      <c r="F258" s="49"/>
      <c r="G258" s="49"/>
      <c r="H258" s="49"/>
      <c r="I258" s="49"/>
      <c r="J258" s="49"/>
      <c r="K258" s="49"/>
      <c r="L258" s="51"/>
      <c r="M258" s="46"/>
      <c r="N258" s="46"/>
      <c r="O258" s="46"/>
      <c r="P258" s="46"/>
      <c r="Q258" s="49"/>
      <c r="R258" s="49"/>
      <c r="S258" s="46"/>
      <c r="T258" s="46"/>
      <c r="U258" s="46"/>
      <c r="V258" s="49"/>
      <c r="W258" s="49"/>
      <c r="X258" s="46"/>
      <c r="Y258" s="46"/>
      <c r="Z258" s="49"/>
      <c r="AA258" s="49"/>
      <c r="AB258" s="49"/>
      <c r="AC258" s="49"/>
      <c r="AD258" s="49"/>
      <c r="AE258" s="49"/>
      <c r="AF258" s="49"/>
      <c r="AG258" s="49"/>
      <c r="AH258" s="49"/>
      <c r="AI258" s="49"/>
      <c r="AJ258" s="49"/>
      <c r="AK258" s="49"/>
      <c r="AL258" s="49"/>
      <c r="AM258" s="49"/>
      <c r="AN258" s="49"/>
      <c r="AO258" s="49"/>
    </row>
    <row r="259">
      <c r="A259" s="46"/>
      <c r="B259" s="46"/>
      <c r="C259" s="46"/>
      <c r="D259" s="46"/>
      <c r="E259" s="49"/>
      <c r="F259" s="49"/>
      <c r="G259" s="49"/>
      <c r="H259" s="49"/>
      <c r="I259" s="49"/>
      <c r="J259" s="49"/>
      <c r="K259" s="49"/>
      <c r="L259" s="51"/>
      <c r="M259" s="46"/>
      <c r="N259" s="46"/>
      <c r="O259" s="46"/>
      <c r="P259" s="46"/>
      <c r="Q259" s="49"/>
      <c r="R259" s="49"/>
      <c r="S259" s="46"/>
      <c r="T259" s="46"/>
      <c r="U259" s="46"/>
      <c r="V259" s="49"/>
      <c r="W259" s="49"/>
      <c r="X259" s="46"/>
      <c r="Y259" s="46"/>
      <c r="Z259" s="49"/>
      <c r="AA259" s="49"/>
      <c r="AB259" s="49"/>
      <c r="AC259" s="49"/>
      <c r="AD259" s="49"/>
      <c r="AE259" s="49"/>
      <c r="AF259" s="49"/>
      <c r="AG259" s="49"/>
      <c r="AH259" s="49"/>
      <c r="AI259" s="49"/>
      <c r="AJ259" s="49"/>
      <c r="AK259" s="49"/>
      <c r="AL259" s="49"/>
      <c r="AM259" s="49"/>
      <c r="AN259" s="49"/>
      <c r="AO259" s="49"/>
    </row>
    <row r="260">
      <c r="A260" s="46"/>
      <c r="B260" s="46"/>
      <c r="C260" s="46"/>
      <c r="D260" s="46"/>
      <c r="E260" s="49"/>
      <c r="F260" s="49"/>
      <c r="G260" s="49"/>
      <c r="H260" s="49"/>
      <c r="I260" s="49"/>
      <c r="J260" s="49"/>
      <c r="K260" s="49"/>
      <c r="L260" s="51"/>
      <c r="M260" s="46"/>
      <c r="N260" s="46"/>
      <c r="O260" s="46"/>
      <c r="P260" s="46"/>
      <c r="Q260" s="49"/>
      <c r="R260" s="49"/>
      <c r="S260" s="46"/>
      <c r="T260" s="46"/>
      <c r="U260" s="46"/>
      <c r="V260" s="49"/>
      <c r="W260" s="49"/>
      <c r="X260" s="46"/>
      <c r="Y260" s="46"/>
      <c r="Z260" s="49"/>
      <c r="AA260" s="49"/>
      <c r="AB260" s="49"/>
      <c r="AC260" s="49"/>
      <c r="AD260" s="49"/>
      <c r="AE260" s="49"/>
      <c r="AF260" s="49"/>
      <c r="AG260" s="49"/>
      <c r="AH260" s="49"/>
      <c r="AI260" s="49"/>
      <c r="AJ260" s="49"/>
      <c r="AK260" s="49"/>
      <c r="AL260" s="49"/>
      <c r="AM260" s="49"/>
      <c r="AN260" s="49"/>
      <c r="AO260" s="49"/>
    </row>
    <row r="261">
      <c r="A261" s="46"/>
      <c r="B261" s="46"/>
      <c r="C261" s="46"/>
      <c r="D261" s="46"/>
      <c r="E261" s="49"/>
      <c r="F261" s="49"/>
      <c r="G261" s="49"/>
      <c r="H261" s="49"/>
      <c r="I261" s="49"/>
      <c r="J261" s="49"/>
      <c r="K261" s="49"/>
      <c r="L261" s="51"/>
      <c r="M261" s="46"/>
      <c r="N261" s="46"/>
      <c r="O261" s="46"/>
      <c r="P261" s="46"/>
      <c r="Q261" s="49"/>
      <c r="R261" s="49"/>
      <c r="S261" s="46"/>
      <c r="T261" s="46"/>
      <c r="U261" s="46"/>
      <c r="V261" s="49"/>
      <c r="W261" s="49"/>
      <c r="X261" s="46"/>
      <c r="Y261" s="46"/>
      <c r="Z261" s="49"/>
      <c r="AA261" s="49"/>
      <c r="AB261" s="49"/>
      <c r="AC261" s="49"/>
      <c r="AD261" s="49"/>
      <c r="AE261" s="49"/>
      <c r="AF261" s="49"/>
      <c r="AG261" s="49"/>
      <c r="AH261" s="49"/>
      <c r="AI261" s="49"/>
      <c r="AJ261" s="49"/>
      <c r="AK261" s="49"/>
      <c r="AL261" s="49"/>
      <c r="AM261" s="49"/>
      <c r="AN261" s="49"/>
      <c r="AO261" s="49"/>
    </row>
    <row r="262">
      <c r="A262" s="46"/>
      <c r="B262" s="46"/>
      <c r="C262" s="46"/>
      <c r="D262" s="46"/>
      <c r="E262" s="49"/>
      <c r="F262" s="49"/>
      <c r="G262" s="49"/>
      <c r="H262" s="49"/>
      <c r="I262" s="49"/>
      <c r="J262" s="49"/>
      <c r="K262" s="49"/>
      <c r="L262" s="51"/>
      <c r="M262" s="46"/>
      <c r="N262" s="46"/>
      <c r="O262" s="46"/>
      <c r="P262" s="46"/>
      <c r="Q262" s="49"/>
      <c r="R262" s="49"/>
      <c r="S262" s="46"/>
      <c r="T262" s="46"/>
      <c r="U262" s="46"/>
      <c r="V262" s="49"/>
      <c r="W262" s="49"/>
      <c r="X262" s="46"/>
      <c r="Y262" s="46"/>
      <c r="Z262" s="49"/>
      <c r="AA262" s="49"/>
      <c r="AB262" s="49"/>
      <c r="AC262" s="49"/>
      <c r="AD262" s="49"/>
      <c r="AE262" s="49"/>
      <c r="AF262" s="49"/>
      <c r="AG262" s="49"/>
      <c r="AH262" s="49"/>
      <c r="AI262" s="49"/>
      <c r="AJ262" s="49"/>
      <c r="AK262" s="49"/>
      <c r="AL262" s="49"/>
      <c r="AM262" s="49"/>
      <c r="AN262" s="49"/>
      <c r="AO262" s="49"/>
    </row>
    <row r="263">
      <c r="A263" s="46"/>
      <c r="B263" s="46"/>
      <c r="C263" s="46"/>
      <c r="D263" s="46"/>
      <c r="E263" s="49"/>
      <c r="F263" s="49"/>
      <c r="G263" s="49"/>
      <c r="H263" s="49"/>
      <c r="I263" s="49"/>
      <c r="J263" s="49"/>
      <c r="K263" s="49"/>
      <c r="L263" s="51"/>
      <c r="M263" s="46"/>
      <c r="N263" s="46"/>
      <c r="O263" s="46"/>
      <c r="P263" s="46"/>
      <c r="Q263" s="49"/>
      <c r="R263" s="49"/>
      <c r="S263" s="46"/>
      <c r="T263" s="46"/>
      <c r="U263" s="46"/>
      <c r="V263" s="49"/>
      <c r="W263" s="49"/>
      <c r="X263" s="46"/>
      <c r="Y263" s="46"/>
      <c r="Z263" s="49"/>
      <c r="AA263" s="49"/>
      <c r="AB263" s="49"/>
      <c r="AC263" s="49"/>
      <c r="AD263" s="49"/>
      <c r="AE263" s="49"/>
      <c r="AF263" s="49"/>
      <c r="AG263" s="49"/>
      <c r="AH263" s="49"/>
      <c r="AI263" s="49"/>
      <c r="AJ263" s="49"/>
      <c r="AK263" s="49"/>
      <c r="AL263" s="49"/>
      <c r="AM263" s="49"/>
      <c r="AN263" s="49"/>
      <c r="AO263" s="49"/>
    </row>
    <row r="264">
      <c r="A264" s="46"/>
      <c r="B264" s="46"/>
      <c r="C264" s="46"/>
      <c r="D264" s="46"/>
      <c r="E264" s="49"/>
      <c r="F264" s="49"/>
      <c r="G264" s="49"/>
      <c r="H264" s="49"/>
      <c r="I264" s="49"/>
      <c r="J264" s="49"/>
      <c r="K264" s="49"/>
      <c r="L264" s="51"/>
      <c r="M264" s="46"/>
      <c r="N264" s="46"/>
      <c r="O264" s="46"/>
      <c r="P264" s="46"/>
      <c r="Q264" s="49"/>
      <c r="R264" s="49"/>
      <c r="S264" s="46"/>
      <c r="T264" s="46"/>
      <c r="U264" s="46"/>
      <c r="V264" s="49"/>
      <c r="W264" s="49"/>
      <c r="X264" s="46"/>
      <c r="Y264" s="46"/>
      <c r="Z264" s="49"/>
      <c r="AA264" s="49"/>
      <c r="AB264" s="49"/>
      <c r="AC264" s="49"/>
      <c r="AD264" s="49"/>
      <c r="AE264" s="49"/>
      <c r="AF264" s="49"/>
      <c r="AG264" s="49"/>
      <c r="AH264" s="49"/>
      <c r="AI264" s="49"/>
      <c r="AJ264" s="49"/>
      <c r="AK264" s="49"/>
      <c r="AL264" s="49"/>
      <c r="AM264" s="49"/>
      <c r="AN264" s="49"/>
      <c r="AO264" s="49"/>
    </row>
    <row r="265">
      <c r="A265" s="46"/>
      <c r="B265" s="46"/>
      <c r="C265" s="46"/>
      <c r="D265" s="46"/>
      <c r="E265" s="49"/>
      <c r="F265" s="49"/>
      <c r="G265" s="49"/>
      <c r="H265" s="49"/>
      <c r="I265" s="49"/>
      <c r="J265" s="49"/>
      <c r="K265" s="49"/>
      <c r="L265" s="51"/>
      <c r="M265" s="46"/>
      <c r="N265" s="46"/>
      <c r="O265" s="46"/>
      <c r="P265" s="46"/>
      <c r="Q265" s="49"/>
      <c r="R265" s="49"/>
      <c r="S265" s="46"/>
      <c r="T265" s="46"/>
      <c r="U265" s="46"/>
      <c r="V265" s="49"/>
      <c r="W265" s="49"/>
      <c r="X265" s="46"/>
      <c r="Y265" s="46"/>
      <c r="Z265" s="49"/>
      <c r="AA265" s="49"/>
      <c r="AB265" s="49"/>
      <c r="AC265" s="49"/>
      <c r="AD265" s="49"/>
      <c r="AE265" s="49"/>
      <c r="AF265" s="49"/>
      <c r="AG265" s="49"/>
      <c r="AH265" s="49"/>
      <c r="AI265" s="49"/>
      <c r="AJ265" s="49"/>
      <c r="AK265" s="49"/>
      <c r="AL265" s="49"/>
      <c r="AM265" s="49"/>
      <c r="AN265" s="49"/>
      <c r="AO265" s="49"/>
    </row>
    <row r="266">
      <c r="A266" s="46"/>
      <c r="B266" s="46"/>
      <c r="C266" s="46"/>
      <c r="D266" s="46"/>
      <c r="E266" s="49"/>
      <c r="F266" s="49"/>
      <c r="G266" s="49"/>
      <c r="H266" s="49"/>
      <c r="I266" s="49"/>
      <c r="J266" s="49"/>
      <c r="K266" s="49"/>
      <c r="L266" s="51"/>
      <c r="M266" s="46"/>
      <c r="N266" s="46"/>
      <c r="O266" s="46"/>
      <c r="P266" s="46"/>
      <c r="Q266" s="49"/>
      <c r="R266" s="49"/>
      <c r="S266" s="46"/>
      <c r="T266" s="46"/>
      <c r="U266" s="46"/>
      <c r="V266" s="49"/>
      <c r="W266" s="49"/>
      <c r="X266" s="46"/>
      <c r="Y266" s="46"/>
      <c r="Z266" s="49"/>
      <c r="AA266" s="49"/>
      <c r="AB266" s="49"/>
      <c r="AC266" s="49"/>
      <c r="AD266" s="49"/>
      <c r="AE266" s="49"/>
      <c r="AF266" s="49"/>
      <c r="AG266" s="49"/>
      <c r="AH266" s="49"/>
      <c r="AI266" s="49"/>
      <c r="AJ266" s="49"/>
      <c r="AK266" s="49"/>
      <c r="AL266" s="49"/>
      <c r="AM266" s="49"/>
      <c r="AN266" s="49"/>
      <c r="AO266" s="49"/>
    </row>
    <row r="267">
      <c r="A267" s="46"/>
      <c r="B267" s="46"/>
      <c r="C267" s="46"/>
      <c r="D267" s="46"/>
      <c r="E267" s="49"/>
      <c r="F267" s="49"/>
      <c r="G267" s="49"/>
      <c r="H267" s="49"/>
      <c r="I267" s="49"/>
      <c r="J267" s="49"/>
      <c r="K267" s="49"/>
      <c r="L267" s="51"/>
      <c r="M267" s="46"/>
      <c r="N267" s="46"/>
      <c r="O267" s="46"/>
      <c r="P267" s="46"/>
      <c r="Q267" s="49"/>
      <c r="R267" s="49"/>
      <c r="S267" s="46"/>
      <c r="T267" s="46"/>
      <c r="U267" s="46"/>
      <c r="V267" s="49"/>
      <c r="W267" s="49"/>
      <c r="X267" s="46"/>
      <c r="Y267" s="46"/>
      <c r="Z267" s="49"/>
      <c r="AA267" s="49"/>
      <c r="AB267" s="49"/>
      <c r="AC267" s="49"/>
      <c r="AD267" s="49"/>
      <c r="AE267" s="49"/>
      <c r="AF267" s="49"/>
      <c r="AG267" s="49"/>
      <c r="AH267" s="49"/>
      <c r="AI267" s="49"/>
      <c r="AJ267" s="49"/>
      <c r="AK267" s="49"/>
      <c r="AL267" s="49"/>
      <c r="AM267" s="49"/>
      <c r="AN267" s="49"/>
      <c r="AO267" s="49"/>
    </row>
    <row r="268">
      <c r="A268" s="46"/>
      <c r="B268" s="46"/>
      <c r="C268" s="46"/>
      <c r="D268" s="46"/>
      <c r="E268" s="49"/>
      <c r="F268" s="49"/>
      <c r="G268" s="49"/>
      <c r="H268" s="49"/>
      <c r="I268" s="49"/>
      <c r="J268" s="49"/>
      <c r="K268" s="49"/>
      <c r="L268" s="51"/>
      <c r="M268" s="46"/>
      <c r="N268" s="46"/>
      <c r="O268" s="46"/>
      <c r="P268" s="46"/>
      <c r="Q268" s="49"/>
      <c r="R268" s="49"/>
      <c r="S268" s="46"/>
      <c r="T268" s="46"/>
      <c r="U268" s="46"/>
      <c r="V268" s="49"/>
      <c r="W268" s="49"/>
      <c r="X268" s="46"/>
      <c r="Y268" s="46"/>
      <c r="Z268" s="49"/>
      <c r="AA268" s="49"/>
      <c r="AB268" s="49"/>
      <c r="AC268" s="49"/>
      <c r="AD268" s="49"/>
      <c r="AE268" s="49"/>
      <c r="AF268" s="49"/>
      <c r="AG268" s="49"/>
      <c r="AH268" s="49"/>
      <c r="AI268" s="49"/>
      <c r="AJ268" s="49"/>
      <c r="AK268" s="49"/>
      <c r="AL268" s="49"/>
      <c r="AM268" s="49"/>
      <c r="AN268" s="49"/>
      <c r="AO268" s="49"/>
    </row>
    <row r="269">
      <c r="A269" s="46"/>
      <c r="B269" s="46"/>
      <c r="C269" s="46"/>
      <c r="D269" s="46"/>
      <c r="E269" s="49"/>
      <c r="F269" s="49"/>
      <c r="G269" s="49"/>
      <c r="H269" s="49"/>
      <c r="I269" s="49"/>
      <c r="J269" s="49"/>
      <c r="K269" s="49"/>
      <c r="L269" s="51"/>
      <c r="M269" s="46"/>
      <c r="N269" s="46"/>
      <c r="O269" s="46"/>
      <c r="P269" s="46"/>
      <c r="Q269" s="49"/>
      <c r="R269" s="49"/>
      <c r="S269" s="46"/>
      <c r="T269" s="46"/>
      <c r="U269" s="46"/>
      <c r="V269" s="49"/>
      <c r="W269" s="49"/>
      <c r="X269" s="46"/>
      <c r="Y269" s="46"/>
      <c r="Z269" s="49"/>
      <c r="AA269" s="49"/>
      <c r="AB269" s="49"/>
      <c r="AC269" s="49"/>
      <c r="AD269" s="49"/>
      <c r="AE269" s="49"/>
      <c r="AF269" s="49"/>
      <c r="AG269" s="49"/>
      <c r="AH269" s="49"/>
      <c r="AI269" s="49"/>
      <c r="AJ269" s="49"/>
      <c r="AK269" s="49"/>
      <c r="AL269" s="49"/>
      <c r="AM269" s="49"/>
      <c r="AN269" s="49"/>
      <c r="AO269" s="49"/>
    </row>
    <row r="270">
      <c r="A270" s="46"/>
      <c r="B270" s="46"/>
      <c r="C270" s="46"/>
      <c r="D270" s="46"/>
      <c r="E270" s="49"/>
      <c r="F270" s="49"/>
      <c r="G270" s="49"/>
      <c r="H270" s="49"/>
      <c r="I270" s="49"/>
      <c r="J270" s="49"/>
      <c r="K270" s="49"/>
      <c r="L270" s="51"/>
      <c r="M270" s="46"/>
      <c r="N270" s="46"/>
      <c r="O270" s="46"/>
      <c r="P270" s="46"/>
      <c r="Q270" s="49"/>
      <c r="R270" s="49"/>
      <c r="S270" s="46"/>
      <c r="T270" s="46"/>
      <c r="U270" s="46"/>
      <c r="V270" s="49"/>
      <c r="W270" s="49"/>
      <c r="X270" s="46"/>
      <c r="Y270" s="46"/>
      <c r="Z270" s="49"/>
      <c r="AA270" s="49"/>
      <c r="AB270" s="49"/>
      <c r="AC270" s="49"/>
      <c r="AD270" s="49"/>
      <c r="AE270" s="49"/>
      <c r="AF270" s="49"/>
      <c r="AG270" s="49"/>
      <c r="AH270" s="49"/>
      <c r="AI270" s="49"/>
      <c r="AJ270" s="49"/>
      <c r="AK270" s="49"/>
      <c r="AL270" s="49"/>
      <c r="AM270" s="49"/>
      <c r="AN270" s="49"/>
      <c r="AO270" s="49"/>
    </row>
    <row r="271">
      <c r="A271" s="46"/>
      <c r="B271" s="46"/>
      <c r="C271" s="46"/>
      <c r="D271" s="46"/>
      <c r="E271" s="49"/>
      <c r="F271" s="49"/>
      <c r="G271" s="49"/>
      <c r="H271" s="49"/>
      <c r="I271" s="49"/>
      <c r="J271" s="49"/>
      <c r="K271" s="49"/>
      <c r="L271" s="51"/>
      <c r="M271" s="46"/>
      <c r="N271" s="46"/>
      <c r="O271" s="46"/>
      <c r="P271" s="46"/>
      <c r="Q271" s="49"/>
      <c r="R271" s="49"/>
      <c r="S271" s="46"/>
      <c r="T271" s="46"/>
      <c r="U271" s="46"/>
      <c r="V271" s="49"/>
      <c r="W271" s="49"/>
      <c r="X271" s="46"/>
      <c r="Y271" s="46"/>
      <c r="Z271" s="49"/>
      <c r="AA271" s="49"/>
      <c r="AB271" s="49"/>
      <c r="AC271" s="49"/>
      <c r="AD271" s="49"/>
      <c r="AE271" s="49"/>
      <c r="AF271" s="49"/>
      <c r="AG271" s="49"/>
      <c r="AH271" s="49"/>
      <c r="AI271" s="49"/>
      <c r="AJ271" s="49"/>
      <c r="AK271" s="49"/>
      <c r="AL271" s="49"/>
      <c r="AM271" s="49"/>
      <c r="AN271" s="49"/>
      <c r="AO271" s="49"/>
    </row>
    <row r="272">
      <c r="A272" s="46"/>
      <c r="B272" s="46"/>
      <c r="C272" s="46"/>
      <c r="D272" s="46"/>
      <c r="E272" s="49"/>
      <c r="F272" s="49"/>
      <c r="G272" s="49"/>
      <c r="H272" s="49"/>
      <c r="I272" s="49"/>
      <c r="J272" s="49"/>
      <c r="K272" s="49"/>
      <c r="L272" s="51"/>
      <c r="M272" s="46"/>
      <c r="N272" s="46"/>
      <c r="O272" s="46"/>
      <c r="P272" s="46"/>
      <c r="Q272" s="49"/>
      <c r="R272" s="49"/>
      <c r="S272" s="46"/>
      <c r="T272" s="46"/>
      <c r="U272" s="46"/>
      <c r="V272" s="49"/>
      <c r="W272" s="49"/>
      <c r="X272" s="46"/>
      <c r="Y272" s="46"/>
      <c r="Z272" s="49"/>
      <c r="AA272" s="49"/>
      <c r="AB272" s="49"/>
      <c r="AC272" s="49"/>
      <c r="AD272" s="49"/>
      <c r="AE272" s="49"/>
      <c r="AF272" s="49"/>
      <c r="AG272" s="49"/>
      <c r="AH272" s="49"/>
      <c r="AI272" s="49"/>
      <c r="AJ272" s="49"/>
      <c r="AK272" s="49"/>
      <c r="AL272" s="49"/>
      <c r="AM272" s="49"/>
      <c r="AN272" s="49"/>
      <c r="AO272" s="49"/>
    </row>
    <row r="273">
      <c r="A273" s="46"/>
      <c r="B273" s="46"/>
      <c r="C273" s="46"/>
      <c r="D273" s="46"/>
      <c r="E273" s="49"/>
      <c r="F273" s="49"/>
      <c r="G273" s="49"/>
      <c r="H273" s="49"/>
      <c r="I273" s="49"/>
      <c r="J273" s="49"/>
      <c r="K273" s="49"/>
      <c r="L273" s="51"/>
      <c r="M273" s="46"/>
      <c r="N273" s="46"/>
      <c r="O273" s="46"/>
      <c r="P273" s="46"/>
      <c r="Q273" s="49"/>
      <c r="R273" s="49"/>
      <c r="S273" s="46"/>
      <c r="T273" s="46"/>
      <c r="U273" s="46"/>
      <c r="V273" s="49"/>
      <c r="W273" s="49"/>
      <c r="X273" s="46"/>
      <c r="Y273" s="46"/>
      <c r="Z273" s="49"/>
      <c r="AA273" s="49"/>
      <c r="AB273" s="49"/>
      <c r="AC273" s="49"/>
      <c r="AD273" s="49"/>
      <c r="AE273" s="49"/>
      <c r="AF273" s="49"/>
      <c r="AG273" s="49"/>
      <c r="AH273" s="49"/>
      <c r="AI273" s="49"/>
      <c r="AJ273" s="49"/>
      <c r="AK273" s="49"/>
      <c r="AL273" s="49"/>
      <c r="AM273" s="49"/>
      <c r="AN273" s="49"/>
      <c r="AO273" s="49"/>
    </row>
    <row r="274">
      <c r="A274" s="46"/>
      <c r="B274" s="46"/>
      <c r="C274" s="46"/>
      <c r="D274" s="46"/>
      <c r="E274" s="49"/>
      <c r="F274" s="49"/>
      <c r="G274" s="49"/>
      <c r="H274" s="49"/>
      <c r="I274" s="49"/>
      <c r="J274" s="49"/>
      <c r="K274" s="49"/>
      <c r="L274" s="51"/>
      <c r="M274" s="46"/>
      <c r="N274" s="46"/>
      <c r="O274" s="46"/>
      <c r="P274" s="46"/>
      <c r="Q274" s="49"/>
      <c r="R274" s="49"/>
      <c r="S274" s="46"/>
      <c r="T274" s="46"/>
      <c r="U274" s="46"/>
      <c r="V274" s="49"/>
      <c r="W274" s="49"/>
      <c r="X274" s="46"/>
      <c r="Y274" s="46"/>
      <c r="Z274" s="49"/>
      <c r="AA274" s="49"/>
      <c r="AB274" s="49"/>
      <c r="AC274" s="49"/>
      <c r="AD274" s="49"/>
      <c r="AE274" s="49"/>
      <c r="AF274" s="49"/>
      <c r="AG274" s="49"/>
      <c r="AH274" s="49"/>
      <c r="AI274" s="49"/>
      <c r="AJ274" s="49"/>
      <c r="AK274" s="49"/>
      <c r="AL274" s="49"/>
      <c r="AM274" s="49"/>
      <c r="AN274" s="49"/>
      <c r="AO274" s="49"/>
    </row>
    <row r="275">
      <c r="A275" s="46"/>
      <c r="B275" s="46"/>
      <c r="C275" s="46"/>
      <c r="D275" s="46"/>
      <c r="E275" s="49"/>
      <c r="F275" s="49"/>
      <c r="G275" s="49"/>
      <c r="H275" s="49"/>
      <c r="I275" s="49"/>
      <c r="J275" s="49"/>
      <c r="K275" s="49"/>
      <c r="L275" s="51"/>
      <c r="M275" s="46"/>
      <c r="N275" s="46"/>
      <c r="O275" s="46"/>
      <c r="P275" s="46"/>
      <c r="Q275" s="49"/>
      <c r="R275" s="49"/>
      <c r="S275" s="46"/>
      <c r="T275" s="46"/>
      <c r="U275" s="46"/>
      <c r="V275" s="49"/>
      <c r="W275" s="49"/>
      <c r="X275" s="46"/>
      <c r="Y275" s="46"/>
      <c r="Z275" s="49"/>
      <c r="AA275" s="49"/>
      <c r="AB275" s="49"/>
      <c r="AC275" s="49"/>
      <c r="AD275" s="49"/>
      <c r="AE275" s="49"/>
      <c r="AF275" s="49"/>
      <c r="AG275" s="49"/>
      <c r="AH275" s="49"/>
      <c r="AI275" s="49"/>
      <c r="AJ275" s="49"/>
      <c r="AK275" s="49"/>
      <c r="AL275" s="49"/>
      <c r="AM275" s="49"/>
      <c r="AN275" s="49"/>
      <c r="AO275" s="49"/>
    </row>
    <row r="276">
      <c r="A276" s="46"/>
      <c r="B276" s="46"/>
      <c r="C276" s="46"/>
      <c r="D276" s="46"/>
      <c r="E276" s="49"/>
      <c r="F276" s="49"/>
      <c r="G276" s="49"/>
      <c r="H276" s="49"/>
      <c r="I276" s="49"/>
      <c r="J276" s="49"/>
      <c r="K276" s="49"/>
      <c r="L276" s="51"/>
      <c r="M276" s="46"/>
      <c r="N276" s="46"/>
      <c r="O276" s="46"/>
      <c r="P276" s="46"/>
      <c r="Q276" s="49"/>
      <c r="R276" s="49"/>
      <c r="S276" s="46"/>
      <c r="T276" s="46"/>
      <c r="U276" s="46"/>
      <c r="V276" s="49"/>
      <c r="W276" s="49"/>
      <c r="X276" s="46"/>
      <c r="Y276" s="46"/>
      <c r="Z276" s="49"/>
      <c r="AA276" s="49"/>
      <c r="AB276" s="49"/>
      <c r="AC276" s="49"/>
      <c r="AD276" s="49"/>
      <c r="AE276" s="49"/>
      <c r="AF276" s="49"/>
      <c r="AG276" s="49"/>
      <c r="AH276" s="49"/>
      <c r="AI276" s="49"/>
      <c r="AJ276" s="49"/>
      <c r="AK276" s="49"/>
      <c r="AL276" s="49"/>
      <c r="AM276" s="49"/>
      <c r="AN276" s="49"/>
      <c r="AO276" s="49"/>
    </row>
    <row r="277">
      <c r="A277" s="46"/>
      <c r="B277" s="46"/>
      <c r="C277" s="46"/>
      <c r="D277" s="46"/>
      <c r="E277" s="49"/>
      <c r="F277" s="49"/>
      <c r="G277" s="49"/>
      <c r="H277" s="49"/>
      <c r="I277" s="49"/>
      <c r="J277" s="49"/>
      <c r="K277" s="49"/>
      <c r="L277" s="51"/>
      <c r="M277" s="46"/>
      <c r="N277" s="46"/>
      <c r="O277" s="46"/>
      <c r="P277" s="46"/>
      <c r="Q277" s="49"/>
      <c r="R277" s="49"/>
      <c r="S277" s="46"/>
      <c r="T277" s="46"/>
      <c r="U277" s="46"/>
      <c r="V277" s="49"/>
      <c r="W277" s="49"/>
      <c r="X277" s="46"/>
      <c r="Y277" s="46"/>
      <c r="Z277" s="49"/>
      <c r="AA277" s="49"/>
      <c r="AB277" s="49"/>
      <c r="AC277" s="49"/>
      <c r="AD277" s="49"/>
      <c r="AE277" s="49"/>
      <c r="AF277" s="49"/>
      <c r="AG277" s="49"/>
      <c r="AH277" s="49"/>
      <c r="AI277" s="49"/>
      <c r="AJ277" s="49"/>
      <c r="AK277" s="49"/>
      <c r="AL277" s="49"/>
      <c r="AM277" s="49"/>
      <c r="AN277" s="49"/>
      <c r="AO277" s="49"/>
    </row>
    <row r="278">
      <c r="A278" s="46"/>
      <c r="B278" s="46"/>
      <c r="C278" s="46"/>
      <c r="D278" s="46"/>
      <c r="E278" s="49"/>
      <c r="F278" s="49"/>
      <c r="G278" s="49"/>
      <c r="H278" s="49"/>
      <c r="I278" s="49"/>
      <c r="J278" s="49"/>
      <c r="K278" s="49"/>
      <c r="L278" s="51"/>
      <c r="M278" s="46"/>
      <c r="N278" s="46"/>
      <c r="O278" s="46"/>
      <c r="P278" s="46"/>
      <c r="Q278" s="49"/>
      <c r="R278" s="49"/>
      <c r="S278" s="46"/>
      <c r="T278" s="46"/>
      <c r="U278" s="46"/>
      <c r="V278" s="49"/>
      <c r="W278" s="49"/>
      <c r="X278" s="46"/>
      <c r="Y278" s="46"/>
      <c r="Z278" s="49"/>
      <c r="AA278" s="49"/>
      <c r="AB278" s="49"/>
      <c r="AC278" s="49"/>
      <c r="AD278" s="49"/>
      <c r="AE278" s="49"/>
      <c r="AF278" s="49"/>
      <c r="AG278" s="49"/>
      <c r="AH278" s="49"/>
      <c r="AI278" s="49"/>
      <c r="AJ278" s="49"/>
      <c r="AK278" s="49"/>
      <c r="AL278" s="49"/>
      <c r="AM278" s="49"/>
      <c r="AN278" s="49"/>
      <c r="AO278" s="49"/>
    </row>
    <row r="279">
      <c r="A279" s="46"/>
      <c r="B279" s="46"/>
      <c r="C279" s="46"/>
      <c r="D279" s="46"/>
      <c r="E279" s="49"/>
      <c r="F279" s="49"/>
      <c r="G279" s="49"/>
      <c r="H279" s="49"/>
      <c r="I279" s="49"/>
      <c r="J279" s="49"/>
      <c r="K279" s="49"/>
      <c r="L279" s="51"/>
      <c r="M279" s="46"/>
      <c r="N279" s="46"/>
      <c r="O279" s="46"/>
      <c r="P279" s="46"/>
      <c r="Q279" s="49"/>
      <c r="R279" s="49"/>
      <c r="S279" s="46"/>
      <c r="T279" s="46"/>
      <c r="U279" s="46"/>
      <c r="V279" s="49"/>
      <c r="W279" s="49"/>
      <c r="X279" s="46"/>
      <c r="Y279" s="46"/>
      <c r="Z279" s="49"/>
      <c r="AA279" s="49"/>
      <c r="AB279" s="49"/>
      <c r="AC279" s="49"/>
      <c r="AD279" s="49"/>
      <c r="AE279" s="49"/>
      <c r="AF279" s="49"/>
      <c r="AG279" s="49"/>
      <c r="AH279" s="49"/>
      <c r="AI279" s="49"/>
      <c r="AJ279" s="49"/>
      <c r="AK279" s="49"/>
      <c r="AL279" s="49"/>
      <c r="AM279" s="49"/>
      <c r="AN279" s="49"/>
      <c r="AO279" s="49"/>
    </row>
    <row r="280">
      <c r="A280" s="46"/>
      <c r="B280" s="46"/>
      <c r="C280" s="46"/>
      <c r="D280" s="46"/>
      <c r="E280" s="49"/>
      <c r="F280" s="49"/>
      <c r="G280" s="49"/>
      <c r="H280" s="49"/>
      <c r="I280" s="49"/>
      <c r="J280" s="49"/>
      <c r="K280" s="49"/>
      <c r="L280" s="51"/>
      <c r="M280" s="46"/>
      <c r="N280" s="46"/>
      <c r="O280" s="46"/>
      <c r="P280" s="46"/>
      <c r="Q280" s="49"/>
      <c r="R280" s="49"/>
      <c r="S280" s="46"/>
      <c r="T280" s="46"/>
      <c r="U280" s="46"/>
      <c r="V280" s="49"/>
      <c r="W280" s="49"/>
      <c r="X280" s="46"/>
      <c r="Y280" s="46"/>
      <c r="Z280" s="49"/>
      <c r="AA280" s="49"/>
      <c r="AB280" s="49"/>
      <c r="AC280" s="49"/>
      <c r="AD280" s="49"/>
      <c r="AE280" s="49"/>
      <c r="AF280" s="49"/>
      <c r="AG280" s="49"/>
      <c r="AH280" s="49"/>
      <c r="AI280" s="49"/>
      <c r="AJ280" s="49"/>
      <c r="AK280" s="49"/>
      <c r="AL280" s="49"/>
      <c r="AM280" s="49"/>
      <c r="AN280" s="49"/>
      <c r="AO280" s="49"/>
    </row>
    <row r="281">
      <c r="A281" s="46"/>
      <c r="B281" s="46"/>
      <c r="C281" s="46"/>
      <c r="D281" s="46"/>
      <c r="E281" s="49"/>
      <c r="F281" s="49"/>
      <c r="G281" s="49"/>
      <c r="H281" s="49"/>
      <c r="I281" s="49"/>
      <c r="J281" s="49"/>
      <c r="K281" s="49"/>
      <c r="L281" s="51"/>
      <c r="M281" s="46"/>
      <c r="N281" s="46"/>
      <c r="O281" s="46"/>
      <c r="P281" s="46"/>
      <c r="Q281" s="49"/>
      <c r="R281" s="49"/>
      <c r="S281" s="46"/>
      <c r="T281" s="46"/>
      <c r="U281" s="46"/>
      <c r="V281" s="49"/>
      <c r="W281" s="49"/>
      <c r="X281" s="46"/>
      <c r="Y281" s="46"/>
      <c r="Z281" s="49"/>
      <c r="AA281" s="49"/>
      <c r="AB281" s="49"/>
      <c r="AC281" s="49"/>
      <c r="AD281" s="49"/>
      <c r="AE281" s="49"/>
      <c r="AF281" s="49"/>
      <c r="AG281" s="49"/>
      <c r="AH281" s="49"/>
      <c r="AI281" s="49"/>
      <c r="AJ281" s="49"/>
      <c r="AK281" s="49"/>
      <c r="AL281" s="49"/>
      <c r="AM281" s="49"/>
      <c r="AN281" s="49"/>
      <c r="AO281" s="49"/>
    </row>
    <row r="282">
      <c r="A282" s="46"/>
      <c r="B282" s="46"/>
      <c r="C282" s="46"/>
      <c r="D282" s="46"/>
      <c r="E282" s="49"/>
      <c r="F282" s="49"/>
      <c r="G282" s="49"/>
      <c r="H282" s="49"/>
      <c r="I282" s="49"/>
      <c r="J282" s="49"/>
      <c r="K282" s="49"/>
      <c r="L282" s="51"/>
      <c r="M282" s="46"/>
      <c r="N282" s="46"/>
      <c r="O282" s="46"/>
      <c r="P282" s="46"/>
      <c r="Q282" s="49"/>
      <c r="R282" s="49"/>
      <c r="S282" s="46"/>
      <c r="T282" s="46"/>
      <c r="U282" s="46"/>
      <c r="V282" s="49"/>
      <c r="W282" s="49"/>
      <c r="X282" s="46"/>
      <c r="Y282" s="46"/>
      <c r="Z282" s="49"/>
      <c r="AA282" s="49"/>
      <c r="AB282" s="49"/>
      <c r="AC282" s="49"/>
      <c r="AD282" s="49"/>
      <c r="AE282" s="49"/>
      <c r="AF282" s="49"/>
      <c r="AG282" s="49"/>
      <c r="AH282" s="49"/>
      <c r="AI282" s="49"/>
      <c r="AJ282" s="49"/>
      <c r="AK282" s="49"/>
      <c r="AL282" s="49"/>
      <c r="AM282" s="49"/>
      <c r="AN282" s="49"/>
      <c r="AO282" s="49"/>
    </row>
    <row r="283">
      <c r="A283" s="46"/>
      <c r="B283" s="46"/>
      <c r="C283" s="46"/>
      <c r="D283" s="46"/>
      <c r="E283" s="49"/>
      <c r="F283" s="49"/>
      <c r="G283" s="49"/>
      <c r="H283" s="49"/>
      <c r="I283" s="49"/>
      <c r="J283" s="49"/>
      <c r="K283" s="49"/>
      <c r="L283" s="51"/>
      <c r="M283" s="46"/>
      <c r="N283" s="46"/>
      <c r="O283" s="46"/>
      <c r="P283" s="46"/>
      <c r="Q283" s="49"/>
      <c r="R283" s="49"/>
      <c r="S283" s="46"/>
      <c r="T283" s="46"/>
      <c r="U283" s="46"/>
      <c r="V283" s="49"/>
      <c r="W283" s="49"/>
      <c r="X283" s="46"/>
      <c r="Y283" s="46"/>
      <c r="Z283" s="49"/>
      <c r="AA283" s="49"/>
      <c r="AB283" s="49"/>
      <c r="AC283" s="49"/>
      <c r="AD283" s="49"/>
      <c r="AE283" s="49"/>
      <c r="AF283" s="49"/>
      <c r="AG283" s="49"/>
      <c r="AH283" s="49"/>
      <c r="AI283" s="49"/>
      <c r="AJ283" s="49"/>
      <c r="AK283" s="49"/>
      <c r="AL283" s="49"/>
      <c r="AM283" s="49"/>
      <c r="AN283" s="49"/>
      <c r="AO283" s="49"/>
    </row>
    <row r="284">
      <c r="A284" s="46"/>
      <c r="B284" s="46"/>
      <c r="C284" s="46"/>
      <c r="D284" s="46"/>
      <c r="E284" s="49"/>
      <c r="F284" s="49"/>
      <c r="G284" s="49"/>
      <c r="H284" s="49"/>
      <c r="I284" s="49"/>
      <c r="J284" s="49"/>
      <c r="K284" s="49"/>
      <c r="L284" s="51"/>
      <c r="M284" s="46"/>
      <c r="N284" s="46"/>
      <c r="O284" s="46"/>
      <c r="P284" s="46"/>
      <c r="Q284" s="49"/>
      <c r="R284" s="49"/>
      <c r="S284" s="46"/>
      <c r="T284" s="46"/>
      <c r="U284" s="46"/>
      <c r="V284" s="49"/>
      <c r="W284" s="49"/>
      <c r="X284" s="46"/>
      <c r="Y284" s="46"/>
      <c r="Z284" s="49"/>
      <c r="AA284" s="49"/>
      <c r="AB284" s="49"/>
      <c r="AC284" s="49"/>
      <c r="AD284" s="49"/>
      <c r="AE284" s="49"/>
      <c r="AF284" s="49"/>
      <c r="AG284" s="49"/>
      <c r="AH284" s="49"/>
      <c r="AI284" s="49"/>
      <c r="AJ284" s="49"/>
      <c r="AK284" s="49"/>
      <c r="AL284" s="49"/>
      <c r="AM284" s="49"/>
      <c r="AN284" s="49"/>
      <c r="AO284" s="49"/>
    </row>
    <row r="285">
      <c r="A285" s="46"/>
      <c r="B285" s="46"/>
      <c r="C285" s="46"/>
      <c r="D285" s="46"/>
      <c r="E285" s="49"/>
      <c r="F285" s="49"/>
      <c r="G285" s="49"/>
      <c r="H285" s="49"/>
      <c r="I285" s="49"/>
      <c r="J285" s="49"/>
      <c r="K285" s="49"/>
      <c r="L285" s="51"/>
      <c r="M285" s="46"/>
      <c r="N285" s="46"/>
      <c r="O285" s="46"/>
      <c r="P285" s="46"/>
      <c r="Q285" s="49"/>
      <c r="R285" s="49"/>
      <c r="S285" s="46"/>
      <c r="T285" s="46"/>
      <c r="U285" s="46"/>
      <c r="V285" s="49"/>
      <c r="W285" s="49"/>
      <c r="X285" s="46"/>
      <c r="Y285" s="46"/>
      <c r="Z285" s="49"/>
      <c r="AA285" s="49"/>
      <c r="AB285" s="49"/>
      <c r="AC285" s="49"/>
      <c r="AD285" s="49"/>
      <c r="AE285" s="49"/>
      <c r="AF285" s="49"/>
      <c r="AG285" s="49"/>
      <c r="AH285" s="49"/>
      <c r="AI285" s="49"/>
      <c r="AJ285" s="49"/>
      <c r="AK285" s="49"/>
      <c r="AL285" s="49"/>
      <c r="AM285" s="49"/>
      <c r="AN285" s="49"/>
      <c r="AO285" s="49"/>
    </row>
    <row r="286">
      <c r="A286" s="46"/>
      <c r="B286" s="46"/>
      <c r="C286" s="46"/>
      <c r="D286" s="46"/>
      <c r="E286" s="49"/>
      <c r="F286" s="49"/>
      <c r="G286" s="49"/>
      <c r="H286" s="49"/>
      <c r="I286" s="49"/>
      <c r="J286" s="49"/>
      <c r="K286" s="49"/>
      <c r="L286" s="51"/>
      <c r="M286" s="46"/>
      <c r="N286" s="46"/>
      <c r="O286" s="46"/>
      <c r="P286" s="46"/>
      <c r="Q286" s="49"/>
      <c r="R286" s="49"/>
      <c r="S286" s="46"/>
      <c r="T286" s="46"/>
      <c r="U286" s="46"/>
      <c r="V286" s="49"/>
      <c r="W286" s="49"/>
      <c r="X286" s="46"/>
      <c r="Y286" s="46"/>
      <c r="Z286" s="49"/>
      <c r="AA286" s="49"/>
      <c r="AB286" s="49"/>
      <c r="AC286" s="49"/>
      <c r="AD286" s="49"/>
      <c r="AE286" s="49"/>
      <c r="AF286" s="49"/>
      <c r="AG286" s="49"/>
      <c r="AH286" s="49"/>
      <c r="AI286" s="49"/>
      <c r="AJ286" s="49"/>
      <c r="AK286" s="49"/>
      <c r="AL286" s="49"/>
      <c r="AM286" s="49"/>
      <c r="AN286" s="49"/>
      <c r="AO286" s="49"/>
    </row>
    <row r="287">
      <c r="A287" s="46"/>
      <c r="B287" s="46"/>
      <c r="C287" s="46"/>
      <c r="D287" s="46"/>
      <c r="E287" s="49"/>
      <c r="F287" s="49"/>
      <c r="G287" s="49"/>
      <c r="H287" s="49"/>
      <c r="I287" s="49"/>
      <c r="J287" s="49"/>
      <c r="K287" s="49"/>
      <c r="L287" s="51"/>
      <c r="M287" s="46"/>
      <c r="N287" s="46"/>
      <c r="O287" s="46"/>
      <c r="P287" s="46"/>
      <c r="Q287" s="49"/>
      <c r="R287" s="49"/>
      <c r="S287" s="46"/>
      <c r="T287" s="46"/>
      <c r="U287" s="46"/>
      <c r="V287" s="49"/>
      <c r="W287" s="49"/>
      <c r="X287" s="46"/>
      <c r="Y287" s="46"/>
      <c r="Z287" s="49"/>
      <c r="AA287" s="49"/>
      <c r="AB287" s="49"/>
      <c r="AC287" s="49"/>
      <c r="AD287" s="49"/>
      <c r="AE287" s="49"/>
      <c r="AF287" s="49"/>
      <c r="AG287" s="49"/>
      <c r="AH287" s="49"/>
      <c r="AI287" s="49"/>
      <c r="AJ287" s="49"/>
      <c r="AK287" s="49"/>
      <c r="AL287" s="49"/>
      <c r="AM287" s="49"/>
      <c r="AN287" s="49"/>
      <c r="AO287" s="49"/>
    </row>
    <row r="288">
      <c r="A288" s="46"/>
      <c r="B288" s="46"/>
      <c r="C288" s="46"/>
      <c r="D288" s="46"/>
      <c r="E288" s="49"/>
      <c r="F288" s="49"/>
      <c r="G288" s="49"/>
      <c r="H288" s="49"/>
      <c r="I288" s="49"/>
      <c r="J288" s="49"/>
      <c r="K288" s="49"/>
      <c r="L288" s="51"/>
      <c r="M288" s="46"/>
      <c r="N288" s="46"/>
      <c r="O288" s="46"/>
      <c r="P288" s="46"/>
      <c r="Q288" s="49"/>
      <c r="R288" s="49"/>
      <c r="S288" s="46"/>
      <c r="T288" s="46"/>
      <c r="U288" s="46"/>
      <c r="V288" s="49"/>
      <c r="W288" s="49"/>
      <c r="X288" s="46"/>
      <c r="Y288" s="46"/>
      <c r="Z288" s="49"/>
      <c r="AA288" s="49"/>
      <c r="AB288" s="49"/>
      <c r="AC288" s="49"/>
      <c r="AD288" s="49"/>
      <c r="AE288" s="49"/>
      <c r="AF288" s="49"/>
      <c r="AG288" s="49"/>
      <c r="AH288" s="49"/>
      <c r="AI288" s="49"/>
      <c r="AJ288" s="49"/>
      <c r="AK288" s="49"/>
      <c r="AL288" s="49"/>
      <c r="AM288" s="49"/>
      <c r="AN288" s="49"/>
      <c r="AO288" s="49"/>
    </row>
    <row r="289">
      <c r="A289" s="46"/>
      <c r="B289" s="46"/>
      <c r="C289" s="46"/>
      <c r="D289" s="46"/>
      <c r="E289" s="49"/>
      <c r="F289" s="49"/>
      <c r="G289" s="49"/>
      <c r="H289" s="49"/>
      <c r="I289" s="49"/>
      <c r="J289" s="49"/>
      <c r="K289" s="49"/>
      <c r="L289" s="51"/>
      <c r="M289" s="46"/>
      <c r="N289" s="46"/>
      <c r="O289" s="46"/>
      <c r="P289" s="46"/>
      <c r="Q289" s="49"/>
      <c r="R289" s="49"/>
      <c r="S289" s="46"/>
      <c r="T289" s="46"/>
      <c r="U289" s="46"/>
      <c r="V289" s="49"/>
      <c r="W289" s="49"/>
      <c r="X289" s="46"/>
      <c r="Y289" s="46"/>
      <c r="Z289" s="49"/>
      <c r="AA289" s="49"/>
      <c r="AB289" s="49"/>
      <c r="AC289" s="49"/>
      <c r="AD289" s="49"/>
      <c r="AE289" s="49"/>
      <c r="AF289" s="49"/>
      <c r="AG289" s="49"/>
      <c r="AH289" s="49"/>
      <c r="AI289" s="49"/>
      <c r="AJ289" s="49"/>
      <c r="AK289" s="49"/>
      <c r="AL289" s="49"/>
      <c r="AM289" s="49"/>
      <c r="AN289" s="49"/>
      <c r="AO289" s="49"/>
    </row>
    <row r="290">
      <c r="A290" s="46"/>
      <c r="B290" s="46"/>
      <c r="C290" s="46"/>
      <c r="D290" s="46"/>
      <c r="E290" s="49"/>
      <c r="F290" s="49"/>
      <c r="G290" s="49"/>
      <c r="H290" s="49"/>
      <c r="I290" s="49"/>
      <c r="J290" s="49"/>
      <c r="K290" s="49"/>
      <c r="L290" s="51"/>
      <c r="M290" s="46"/>
      <c r="N290" s="46"/>
      <c r="O290" s="46"/>
      <c r="P290" s="46"/>
      <c r="Q290" s="49"/>
      <c r="R290" s="49"/>
      <c r="S290" s="46"/>
      <c r="T290" s="46"/>
      <c r="U290" s="46"/>
      <c r="V290" s="49"/>
      <c r="W290" s="49"/>
      <c r="X290" s="46"/>
      <c r="Y290" s="46"/>
      <c r="Z290" s="49"/>
      <c r="AA290" s="49"/>
      <c r="AB290" s="49"/>
      <c r="AC290" s="49"/>
      <c r="AD290" s="49"/>
      <c r="AE290" s="49"/>
      <c r="AF290" s="49"/>
      <c r="AG290" s="49"/>
      <c r="AH290" s="49"/>
      <c r="AI290" s="49"/>
      <c r="AJ290" s="49"/>
      <c r="AK290" s="49"/>
      <c r="AL290" s="49"/>
      <c r="AM290" s="49"/>
      <c r="AN290" s="49"/>
      <c r="AO290" s="49"/>
    </row>
    <row r="291">
      <c r="A291" s="46"/>
      <c r="B291" s="46"/>
      <c r="C291" s="46"/>
      <c r="D291" s="46"/>
      <c r="E291" s="49"/>
      <c r="F291" s="49"/>
      <c r="G291" s="49"/>
      <c r="H291" s="49"/>
      <c r="I291" s="49"/>
      <c r="J291" s="49"/>
      <c r="K291" s="49"/>
      <c r="L291" s="51"/>
      <c r="M291" s="46"/>
      <c r="N291" s="46"/>
      <c r="O291" s="46"/>
      <c r="P291" s="46"/>
      <c r="Q291" s="49"/>
      <c r="R291" s="49"/>
      <c r="S291" s="46"/>
      <c r="T291" s="46"/>
      <c r="U291" s="46"/>
      <c r="V291" s="49"/>
      <c r="W291" s="49"/>
      <c r="X291" s="46"/>
      <c r="Y291" s="46"/>
      <c r="Z291" s="49"/>
      <c r="AA291" s="49"/>
      <c r="AB291" s="49"/>
      <c r="AC291" s="49"/>
      <c r="AD291" s="49"/>
      <c r="AE291" s="49"/>
      <c r="AF291" s="49"/>
      <c r="AG291" s="49"/>
      <c r="AH291" s="49"/>
      <c r="AI291" s="49"/>
      <c r="AJ291" s="49"/>
      <c r="AK291" s="49"/>
      <c r="AL291" s="49"/>
      <c r="AM291" s="49"/>
      <c r="AN291" s="49"/>
      <c r="AO291" s="49"/>
    </row>
    <row r="292">
      <c r="A292" s="46"/>
      <c r="B292" s="46"/>
      <c r="C292" s="46"/>
      <c r="D292" s="46"/>
      <c r="E292" s="49"/>
      <c r="F292" s="49"/>
      <c r="G292" s="49"/>
      <c r="H292" s="49"/>
      <c r="I292" s="49"/>
      <c r="J292" s="49"/>
      <c r="K292" s="49"/>
      <c r="L292" s="51"/>
      <c r="M292" s="46"/>
      <c r="N292" s="46"/>
      <c r="O292" s="46"/>
      <c r="P292" s="46"/>
      <c r="Q292" s="49"/>
      <c r="R292" s="49"/>
      <c r="S292" s="46"/>
      <c r="T292" s="46"/>
      <c r="U292" s="46"/>
      <c r="V292" s="49"/>
      <c r="W292" s="49"/>
      <c r="X292" s="46"/>
      <c r="Y292" s="46"/>
      <c r="Z292" s="49"/>
      <c r="AA292" s="49"/>
      <c r="AB292" s="49"/>
      <c r="AC292" s="49"/>
      <c r="AD292" s="49"/>
      <c r="AE292" s="49"/>
      <c r="AF292" s="49"/>
      <c r="AG292" s="49"/>
      <c r="AH292" s="49"/>
      <c r="AI292" s="49"/>
      <c r="AJ292" s="49"/>
      <c r="AK292" s="49"/>
      <c r="AL292" s="49"/>
      <c r="AM292" s="49"/>
      <c r="AN292" s="49"/>
      <c r="AO292" s="49"/>
    </row>
    <row r="293">
      <c r="A293" s="46"/>
      <c r="B293" s="46"/>
      <c r="C293" s="46"/>
      <c r="D293" s="46"/>
      <c r="E293" s="49"/>
      <c r="F293" s="49"/>
      <c r="G293" s="49"/>
      <c r="H293" s="49"/>
      <c r="I293" s="49"/>
      <c r="J293" s="49"/>
      <c r="K293" s="49"/>
      <c r="L293" s="51"/>
      <c r="M293" s="46"/>
      <c r="N293" s="46"/>
      <c r="O293" s="46"/>
      <c r="P293" s="46"/>
      <c r="Q293" s="49"/>
      <c r="R293" s="49"/>
      <c r="S293" s="46"/>
      <c r="T293" s="46"/>
      <c r="U293" s="46"/>
      <c r="V293" s="49"/>
      <c r="W293" s="49"/>
      <c r="X293" s="46"/>
      <c r="Y293" s="46"/>
      <c r="Z293" s="49"/>
      <c r="AA293" s="49"/>
      <c r="AB293" s="49"/>
      <c r="AC293" s="49"/>
      <c r="AD293" s="49"/>
      <c r="AE293" s="49"/>
      <c r="AF293" s="49"/>
      <c r="AG293" s="49"/>
      <c r="AH293" s="49"/>
      <c r="AI293" s="49"/>
      <c r="AJ293" s="49"/>
      <c r="AK293" s="49"/>
      <c r="AL293" s="49"/>
      <c r="AM293" s="49"/>
      <c r="AN293" s="49"/>
      <c r="AO293" s="49"/>
    </row>
    <row r="294">
      <c r="A294" s="46"/>
      <c r="B294" s="46"/>
      <c r="C294" s="46"/>
      <c r="D294" s="46"/>
      <c r="E294" s="49"/>
      <c r="F294" s="49"/>
      <c r="G294" s="49"/>
      <c r="H294" s="49"/>
      <c r="I294" s="49"/>
      <c r="J294" s="49"/>
      <c r="K294" s="49"/>
      <c r="L294" s="51"/>
      <c r="M294" s="46"/>
      <c r="N294" s="46"/>
      <c r="O294" s="46"/>
      <c r="P294" s="46"/>
      <c r="Q294" s="49"/>
      <c r="R294" s="49"/>
      <c r="S294" s="46"/>
      <c r="T294" s="46"/>
      <c r="U294" s="46"/>
      <c r="V294" s="49"/>
      <c r="W294" s="49"/>
      <c r="X294" s="46"/>
      <c r="Y294" s="46"/>
      <c r="Z294" s="49"/>
      <c r="AA294" s="49"/>
      <c r="AB294" s="49"/>
      <c r="AC294" s="49"/>
      <c r="AD294" s="49"/>
      <c r="AE294" s="49"/>
      <c r="AF294" s="49"/>
      <c r="AG294" s="49"/>
      <c r="AH294" s="49"/>
      <c r="AI294" s="49"/>
      <c r="AJ294" s="49"/>
      <c r="AK294" s="49"/>
      <c r="AL294" s="49"/>
      <c r="AM294" s="49"/>
      <c r="AN294" s="49"/>
      <c r="AO294" s="49"/>
    </row>
    <row r="295">
      <c r="A295" s="46"/>
      <c r="B295" s="46"/>
      <c r="C295" s="46"/>
      <c r="D295" s="46"/>
      <c r="E295" s="49"/>
      <c r="F295" s="49"/>
      <c r="G295" s="49"/>
      <c r="H295" s="49"/>
      <c r="I295" s="49"/>
      <c r="J295" s="49"/>
      <c r="K295" s="49"/>
      <c r="L295" s="51"/>
      <c r="M295" s="46"/>
      <c r="N295" s="46"/>
      <c r="O295" s="46"/>
      <c r="P295" s="46"/>
      <c r="Q295" s="49"/>
      <c r="R295" s="49"/>
      <c r="S295" s="46"/>
      <c r="T295" s="46"/>
      <c r="U295" s="46"/>
      <c r="V295" s="49"/>
      <c r="W295" s="49"/>
      <c r="X295" s="46"/>
      <c r="Y295" s="46"/>
      <c r="Z295" s="49"/>
      <c r="AA295" s="49"/>
      <c r="AB295" s="49"/>
      <c r="AC295" s="49"/>
      <c r="AD295" s="49"/>
      <c r="AE295" s="49"/>
      <c r="AF295" s="49"/>
      <c r="AG295" s="49"/>
      <c r="AH295" s="49"/>
      <c r="AI295" s="49"/>
      <c r="AJ295" s="49"/>
      <c r="AK295" s="49"/>
      <c r="AL295" s="49"/>
      <c r="AM295" s="49"/>
      <c r="AN295" s="49"/>
      <c r="AO295" s="49"/>
    </row>
    <row r="296">
      <c r="A296" s="46"/>
      <c r="B296" s="46"/>
      <c r="C296" s="46"/>
      <c r="D296" s="46"/>
      <c r="E296" s="49"/>
      <c r="F296" s="49"/>
      <c r="G296" s="49"/>
      <c r="H296" s="49"/>
      <c r="I296" s="49"/>
      <c r="J296" s="49"/>
      <c r="K296" s="49"/>
      <c r="L296" s="51"/>
      <c r="M296" s="46"/>
      <c r="N296" s="46"/>
      <c r="O296" s="46"/>
      <c r="P296" s="46"/>
      <c r="Q296" s="49"/>
      <c r="R296" s="49"/>
      <c r="S296" s="46"/>
      <c r="T296" s="46"/>
      <c r="U296" s="46"/>
      <c r="V296" s="49"/>
      <c r="W296" s="49"/>
      <c r="X296" s="46"/>
      <c r="Y296" s="46"/>
      <c r="Z296" s="49"/>
      <c r="AA296" s="49"/>
      <c r="AB296" s="49"/>
      <c r="AC296" s="49"/>
      <c r="AD296" s="49"/>
      <c r="AE296" s="49"/>
      <c r="AF296" s="49"/>
      <c r="AG296" s="49"/>
      <c r="AH296" s="49"/>
      <c r="AI296" s="49"/>
      <c r="AJ296" s="49"/>
      <c r="AK296" s="49"/>
      <c r="AL296" s="49"/>
      <c r="AM296" s="49"/>
      <c r="AN296" s="49"/>
      <c r="AO296" s="49"/>
    </row>
    <row r="297">
      <c r="A297" s="46"/>
      <c r="B297" s="46"/>
      <c r="C297" s="46"/>
      <c r="D297" s="46"/>
      <c r="E297" s="49"/>
      <c r="F297" s="49"/>
      <c r="G297" s="49"/>
      <c r="H297" s="49"/>
      <c r="I297" s="49"/>
      <c r="J297" s="49"/>
      <c r="K297" s="49"/>
      <c r="L297" s="51"/>
      <c r="M297" s="46"/>
      <c r="N297" s="46"/>
      <c r="O297" s="46"/>
      <c r="P297" s="46"/>
      <c r="Q297" s="49"/>
      <c r="R297" s="49"/>
      <c r="S297" s="46"/>
      <c r="T297" s="46"/>
      <c r="U297" s="46"/>
      <c r="V297" s="49"/>
      <c r="W297" s="49"/>
      <c r="X297" s="46"/>
      <c r="Y297" s="46"/>
      <c r="Z297" s="49"/>
      <c r="AA297" s="49"/>
      <c r="AB297" s="49"/>
      <c r="AC297" s="49"/>
      <c r="AD297" s="49"/>
      <c r="AE297" s="49"/>
      <c r="AF297" s="49"/>
      <c r="AG297" s="49"/>
      <c r="AH297" s="49"/>
      <c r="AI297" s="49"/>
      <c r="AJ297" s="49"/>
      <c r="AK297" s="49"/>
      <c r="AL297" s="49"/>
      <c r="AM297" s="49"/>
      <c r="AN297" s="49"/>
      <c r="AO297" s="49"/>
    </row>
    <row r="298">
      <c r="A298" s="46"/>
      <c r="B298" s="46"/>
      <c r="C298" s="46"/>
      <c r="D298" s="46"/>
      <c r="E298" s="49"/>
      <c r="F298" s="49"/>
      <c r="G298" s="49"/>
      <c r="H298" s="49"/>
      <c r="I298" s="49"/>
      <c r="J298" s="49"/>
      <c r="K298" s="49"/>
      <c r="L298" s="51"/>
      <c r="M298" s="46"/>
      <c r="N298" s="46"/>
      <c r="O298" s="46"/>
      <c r="P298" s="46"/>
      <c r="Q298" s="49"/>
      <c r="R298" s="49"/>
      <c r="S298" s="46"/>
      <c r="T298" s="46"/>
      <c r="U298" s="46"/>
      <c r="V298" s="49"/>
      <c r="W298" s="49"/>
      <c r="X298" s="46"/>
      <c r="Y298" s="46"/>
      <c r="Z298" s="49"/>
      <c r="AA298" s="49"/>
      <c r="AB298" s="49"/>
      <c r="AC298" s="49"/>
      <c r="AD298" s="49"/>
      <c r="AE298" s="49"/>
      <c r="AF298" s="49"/>
      <c r="AG298" s="49"/>
      <c r="AH298" s="49"/>
      <c r="AI298" s="49"/>
      <c r="AJ298" s="49"/>
      <c r="AK298" s="49"/>
      <c r="AL298" s="49"/>
      <c r="AM298" s="49"/>
      <c r="AN298" s="49"/>
      <c r="AO298" s="49"/>
    </row>
    <row r="299">
      <c r="A299" s="46"/>
      <c r="B299" s="46"/>
      <c r="C299" s="46"/>
      <c r="D299" s="46"/>
      <c r="E299" s="49"/>
      <c r="F299" s="49"/>
      <c r="G299" s="49"/>
      <c r="H299" s="49"/>
      <c r="I299" s="49"/>
      <c r="J299" s="49"/>
      <c r="K299" s="49"/>
      <c r="L299" s="51"/>
      <c r="M299" s="46"/>
      <c r="N299" s="46"/>
      <c r="O299" s="46"/>
      <c r="P299" s="46"/>
      <c r="Q299" s="49"/>
      <c r="R299" s="49"/>
      <c r="S299" s="46"/>
      <c r="T299" s="46"/>
      <c r="U299" s="46"/>
      <c r="V299" s="49"/>
      <c r="W299" s="49"/>
      <c r="X299" s="46"/>
      <c r="Y299" s="46"/>
      <c r="Z299" s="49"/>
      <c r="AA299" s="49"/>
      <c r="AB299" s="49"/>
      <c r="AC299" s="49"/>
      <c r="AD299" s="49"/>
      <c r="AE299" s="49"/>
      <c r="AF299" s="49"/>
      <c r="AG299" s="49"/>
      <c r="AH299" s="49"/>
      <c r="AI299" s="49"/>
      <c r="AJ299" s="49"/>
      <c r="AK299" s="49"/>
      <c r="AL299" s="49"/>
      <c r="AM299" s="49"/>
      <c r="AN299" s="49"/>
      <c r="AO299" s="49"/>
    </row>
    <row r="300">
      <c r="A300" s="46"/>
      <c r="B300" s="46"/>
      <c r="C300" s="46"/>
      <c r="D300" s="46"/>
      <c r="E300" s="49"/>
      <c r="F300" s="49"/>
      <c r="G300" s="49"/>
      <c r="H300" s="49"/>
      <c r="I300" s="49"/>
      <c r="J300" s="49"/>
      <c r="K300" s="49"/>
      <c r="L300" s="51"/>
      <c r="M300" s="46"/>
      <c r="N300" s="46"/>
      <c r="O300" s="46"/>
      <c r="P300" s="46"/>
      <c r="Q300" s="49"/>
      <c r="R300" s="49"/>
      <c r="S300" s="46"/>
      <c r="T300" s="46"/>
      <c r="U300" s="46"/>
      <c r="V300" s="49"/>
      <c r="W300" s="49"/>
      <c r="X300" s="46"/>
      <c r="Y300" s="46"/>
      <c r="Z300" s="49"/>
      <c r="AA300" s="49"/>
      <c r="AB300" s="49"/>
      <c r="AC300" s="49"/>
      <c r="AD300" s="49"/>
      <c r="AE300" s="49"/>
      <c r="AF300" s="49"/>
      <c r="AG300" s="49"/>
      <c r="AH300" s="49"/>
      <c r="AI300" s="49"/>
      <c r="AJ300" s="49"/>
      <c r="AK300" s="49"/>
      <c r="AL300" s="49"/>
      <c r="AM300" s="49"/>
      <c r="AN300" s="49"/>
      <c r="AO300" s="49"/>
    </row>
    <row r="301">
      <c r="A301" s="46"/>
      <c r="B301" s="46"/>
      <c r="C301" s="46"/>
      <c r="D301" s="46"/>
      <c r="E301" s="49"/>
      <c r="F301" s="49"/>
      <c r="G301" s="49"/>
      <c r="H301" s="49"/>
      <c r="I301" s="49"/>
      <c r="J301" s="49"/>
      <c r="K301" s="49"/>
      <c r="L301" s="51"/>
      <c r="M301" s="46"/>
      <c r="N301" s="46"/>
      <c r="O301" s="46"/>
      <c r="P301" s="46"/>
      <c r="Q301" s="49"/>
      <c r="R301" s="49"/>
      <c r="S301" s="46"/>
      <c r="T301" s="46"/>
      <c r="U301" s="46"/>
      <c r="V301" s="49"/>
      <c r="W301" s="49"/>
      <c r="X301" s="46"/>
      <c r="Y301" s="46"/>
      <c r="Z301" s="49"/>
      <c r="AA301" s="49"/>
      <c r="AB301" s="49"/>
      <c r="AC301" s="49"/>
      <c r="AD301" s="49"/>
      <c r="AE301" s="49"/>
      <c r="AF301" s="49"/>
      <c r="AG301" s="49"/>
      <c r="AH301" s="49"/>
      <c r="AI301" s="49"/>
      <c r="AJ301" s="49"/>
      <c r="AK301" s="49"/>
      <c r="AL301" s="49"/>
      <c r="AM301" s="49"/>
      <c r="AN301" s="49"/>
      <c r="AO301" s="49"/>
    </row>
    <row r="302">
      <c r="A302" s="46"/>
      <c r="B302" s="46"/>
      <c r="C302" s="46"/>
      <c r="D302" s="46"/>
      <c r="E302" s="49"/>
      <c r="F302" s="49"/>
      <c r="G302" s="49"/>
      <c r="H302" s="49"/>
      <c r="I302" s="49"/>
      <c r="J302" s="49"/>
      <c r="K302" s="49"/>
      <c r="L302" s="51"/>
      <c r="M302" s="46"/>
      <c r="N302" s="46"/>
      <c r="O302" s="46"/>
      <c r="P302" s="46"/>
      <c r="Q302" s="49"/>
      <c r="R302" s="49"/>
      <c r="S302" s="46"/>
      <c r="T302" s="46"/>
      <c r="U302" s="46"/>
      <c r="V302" s="49"/>
      <c r="W302" s="49"/>
      <c r="X302" s="46"/>
      <c r="Y302" s="46"/>
      <c r="Z302" s="49"/>
      <c r="AA302" s="49"/>
      <c r="AB302" s="49"/>
      <c r="AC302" s="49"/>
      <c r="AD302" s="49"/>
      <c r="AE302" s="49"/>
      <c r="AF302" s="49"/>
      <c r="AG302" s="49"/>
      <c r="AH302" s="49"/>
      <c r="AI302" s="49"/>
      <c r="AJ302" s="49"/>
      <c r="AK302" s="49"/>
      <c r="AL302" s="49"/>
      <c r="AM302" s="49"/>
      <c r="AN302" s="49"/>
      <c r="AO302" s="49"/>
    </row>
    <row r="303">
      <c r="A303" s="46"/>
      <c r="B303" s="46"/>
      <c r="C303" s="46"/>
      <c r="D303" s="46"/>
      <c r="E303" s="49"/>
      <c r="F303" s="49"/>
      <c r="G303" s="49"/>
      <c r="H303" s="49"/>
      <c r="I303" s="49"/>
      <c r="J303" s="49"/>
      <c r="K303" s="49"/>
      <c r="L303" s="51"/>
      <c r="M303" s="46"/>
      <c r="N303" s="46"/>
      <c r="O303" s="46"/>
      <c r="P303" s="46"/>
      <c r="Q303" s="49"/>
      <c r="R303" s="49"/>
      <c r="S303" s="46"/>
      <c r="T303" s="46"/>
      <c r="U303" s="46"/>
      <c r="V303" s="49"/>
      <c r="W303" s="49"/>
      <c r="X303" s="46"/>
      <c r="Y303" s="46"/>
      <c r="Z303" s="49"/>
      <c r="AA303" s="49"/>
      <c r="AB303" s="49"/>
      <c r="AC303" s="49"/>
      <c r="AD303" s="49"/>
      <c r="AE303" s="49"/>
      <c r="AF303" s="49"/>
      <c r="AG303" s="49"/>
      <c r="AH303" s="49"/>
      <c r="AI303" s="49"/>
      <c r="AJ303" s="49"/>
      <c r="AK303" s="49"/>
      <c r="AL303" s="49"/>
      <c r="AM303" s="49"/>
      <c r="AN303" s="49"/>
      <c r="AO303" s="49"/>
    </row>
    <row r="304">
      <c r="A304" s="46"/>
      <c r="B304" s="46"/>
      <c r="C304" s="46"/>
      <c r="D304" s="46"/>
      <c r="E304" s="49"/>
      <c r="F304" s="49"/>
      <c r="G304" s="49"/>
      <c r="H304" s="49"/>
      <c r="I304" s="49"/>
      <c r="J304" s="49"/>
      <c r="K304" s="49"/>
      <c r="L304" s="51"/>
      <c r="M304" s="46"/>
      <c r="N304" s="46"/>
      <c r="O304" s="46"/>
      <c r="P304" s="46"/>
      <c r="Q304" s="49"/>
      <c r="R304" s="49"/>
      <c r="S304" s="46"/>
      <c r="T304" s="46"/>
      <c r="U304" s="46"/>
      <c r="V304" s="49"/>
      <c r="W304" s="49"/>
      <c r="X304" s="46"/>
      <c r="Y304" s="46"/>
      <c r="Z304" s="49"/>
      <c r="AA304" s="49"/>
      <c r="AB304" s="49"/>
      <c r="AC304" s="49"/>
      <c r="AD304" s="49"/>
      <c r="AE304" s="49"/>
      <c r="AF304" s="49"/>
      <c r="AG304" s="49"/>
      <c r="AH304" s="49"/>
      <c r="AI304" s="49"/>
      <c r="AJ304" s="49"/>
      <c r="AK304" s="49"/>
      <c r="AL304" s="49"/>
      <c r="AM304" s="49"/>
      <c r="AN304" s="49"/>
      <c r="AO304" s="49"/>
    </row>
    <row r="305">
      <c r="A305" s="46"/>
      <c r="B305" s="46"/>
      <c r="C305" s="46"/>
      <c r="D305" s="46"/>
      <c r="E305" s="49"/>
      <c r="F305" s="49"/>
      <c r="G305" s="49"/>
      <c r="H305" s="49"/>
      <c r="I305" s="49"/>
      <c r="J305" s="49"/>
      <c r="K305" s="49"/>
      <c r="L305" s="51"/>
      <c r="M305" s="46"/>
      <c r="N305" s="46"/>
      <c r="O305" s="46"/>
      <c r="P305" s="46"/>
      <c r="Q305" s="49"/>
      <c r="R305" s="49"/>
      <c r="S305" s="46"/>
      <c r="T305" s="46"/>
      <c r="U305" s="46"/>
      <c r="V305" s="49"/>
      <c r="W305" s="49"/>
      <c r="X305" s="46"/>
      <c r="Y305" s="46"/>
      <c r="Z305" s="49"/>
      <c r="AA305" s="49"/>
      <c r="AB305" s="49"/>
      <c r="AC305" s="49"/>
      <c r="AD305" s="49"/>
      <c r="AE305" s="49"/>
      <c r="AF305" s="49"/>
      <c r="AG305" s="49"/>
      <c r="AH305" s="49"/>
      <c r="AI305" s="49"/>
      <c r="AJ305" s="49"/>
      <c r="AK305" s="49"/>
      <c r="AL305" s="49"/>
      <c r="AM305" s="49"/>
      <c r="AN305" s="49"/>
      <c r="AO305" s="49"/>
    </row>
    <row r="306">
      <c r="A306" s="46"/>
      <c r="B306" s="46"/>
      <c r="C306" s="46"/>
      <c r="D306" s="46"/>
      <c r="E306" s="49"/>
      <c r="F306" s="49"/>
      <c r="G306" s="49"/>
      <c r="H306" s="49"/>
      <c r="I306" s="49"/>
      <c r="J306" s="49"/>
      <c r="K306" s="49"/>
      <c r="L306" s="51"/>
      <c r="M306" s="46"/>
      <c r="N306" s="46"/>
      <c r="O306" s="46"/>
      <c r="P306" s="46"/>
      <c r="Q306" s="49"/>
      <c r="R306" s="49"/>
      <c r="S306" s="46"/>
      <c r="T306" s="46"/>
      <c r="U306" s="46"/>
      <c r="V306" s="49"/>
      <c r="W306" s="49"/>
      <c r="X306" s="46"/>
      <c r="Y306" s="46"/>
      <c r="Z306" s="49"/>
      <c r="AA306" s="49"/>
      <c r="AB306" s="49"/>
      <c r="AC306" s="49"/>
      <c r="AD306" s="49"/>
      <c r="AE306" s="49"/>
      <c r="AF306" s="49"/>
      <c r="AG306" s="49"/>
      <c r="AH306" s="49"/>
      <c r="AI306" s="49"/>
      <c r="AJ306" s="49"/>
      <c r="AK306" s="49"/>
      <c r="AL306" s="49"/>
      <c r="AM306" s="49"/>
      <c r="AN306" s="49"/>
      <c r="AO306" s="49"/>
    </row>
    <row r="307">
      <c r="A307" s="46"/>
      <c r="B307" s="46"/>
      <c r="C307" s="46"/>
      <c r="D307" s="46"/>
      <c r="E307" s="49"/>
      <c r="F307" s="49"/>
      <c r="G307" s="49"/>
      <c r="H307" s="49"/>
      <c r="I307" s="49"/>
      <c r="J307" s="49"/>
      <c r="K307" s="49"/>
      <c r="L307" s="51"/>
      <c r="M307" s="46"/>
      <c r="N307" s="46"/>
      <c r="O307" s="46"/>
      <c r="P307" s="46"/>
      <c r="Q307" s="49"/>
      <c r="R307" s="49"/>
      <c r="S307" s="46"/>
      <c r="T307" s="46"/>
      <c r="U307" s="46"/>
      <c r="V307" s="49"/>
      <c r="W307" s="49"/>
      <c r="X307" s="46"/>
      <c r="Y307" s="46"/>
      <c r="Z307" s="49"/>
      <c r="AA307" s="49"/>
      <c r="AB307" s="49"/>
      <c r="AC307" s="49"/>
      <c r="AD307" s="49"/>
      <c r="AE307" s="49"/>
      <c r="AF307" s="49"/>
      <c r="AG307" s="49"/>
      <c r="AH307" s="49"/>
      <c r="AI307" s="49"/>
      <c r="AJ307" s="49"/>
      <c r="AK307" s="49"/>
      <c r="AL307" s="49"/>
      <c r="AM307" s="49"/>
      <c r="AN307" s="49"/>
      <c r="AO307" s="49"/>
    </row>
    <row r="308">
      <c r="A308" s="46"/>
      <c r="B308" s="46"/>
      <c r="C308" s="46"/>
      <c r="D308" s="46"/>
      <c r="E308" s="49"/>
      <c r="F308" s="49"/>
      <c r="G308" s="49"/>
      <c r="H308" s="49"/>
      <c r="I308" s="49"/>
      <c r="J308" s="49"/>
      <c r="K308" s="49"/>
      <c r="L308" s="51"/>
      <c r="M308" s="46"/>
      <c r="N308" s="46"/>
      <c r="O308" s="46"/>
      <c r="P308" s="46"/>
      <c r="Q308" s="49"/>
      <c r="R308" s="49"/>
      <c r="S308" s="46"/>
      <c r="T308" s="46"/>
      <c r="U308" s="46"/>
      <c r="V308" s="49"/>
      <c r="W308" s="49"/>
      <c r="X308" s="46"/>
      <c r="Y308" s="46"/>
      <c r="Z308" s="49"/>
      <c r="AA308" s="49"/>
      <c r="AB308" s="49"/>
      <c r="AC308" s="49"/>
      <c r="AD308" s="49"/>
      <c r="AE308" s="49"/>
      <c r="AF308" s="49"/>
      <c r="AG308" s="49"/>
      <c r="AH308" s="49"/>
      <c r="AI308" s="49"/>
      <c r="AJ308" s="49"/>
      <c r="AK308" s="49"/>
      <c r="AL308" s="49"/>
      <c r="AM308" s="49"/>
      <c r="AN308" s="49"/>
      <c r="AO308" s="49"/>
    </row>
    <row r="309">
      <c r="A309" s="46"/>
      <c r="B309" s="46"/>
      <c r="C309" s="46"/>
      <c r="D309" s="46"/>
      <c r="E309" s="49"/>
      <c r="F309" s="49"/>
      <c r="G309" s="49"/>
      <c r="H309" s="49"/>
      <c r="I309" s="49"/>
      <c r="J309" s="49"/>
      <c r="K309" s="49"/>
      <c r="L309" s="51"/>
      <c r="M309" s="46"/>
      <c r="N309" s="46"/>
      <c r="O309" s="46"/>
      <c r="P309" s="46"/>
      <c r="Q309" s="49"/>
      <c r="R309" s="49"/>
      <c r="S309" s="46"/>
      <c r="T309" s="46"/>
      <c r="U309" s="46"/>
      <c r="V309" s="49"/>
      <c r="W309" s="49"/>
      <c r="X309" s="46"/>
      <c r="Y309" s="46"/>
      <c r="Z309" s="49"/>
      <c r="AA309" s="49"/>
      <c r="AB309" s="49"/>
      <c r="AC309" s="49"/>
      <c r="AD309" s="49"/>
      <c r="AE309" s="49"/>
      <c r="AF309" s="49"/>
      <c r="AG309" s="49"/>
      <c r="AH309" s="49"/>
      <c r="AI309" s="49"/>
      <c r="AJ309" s="49"/>
      <c r="AK309" s="49"/>
      <c r="AL309" s="49"/>
      <c r="AM309" s="49"/>
      <c r="AN309" s="49"/>
      <c r="AO309" s="49"/>
    </row>
    <row r="310">
      <c r="A310" s="46"/>
      <c r="B310" s="46"/>
      <c r="C310" s="46"/>
      <c r="D310" s="46"/>
      <c r="E310" s="49"/>
      <c r="F310" s="49"/>
      <c r="G310" s="49"/>
      <c r="H310" s="49"/>
      <c r="I310" s="49"/>
      <c r="J310" s="49"/>
      <c r="K310" s="49"/>
      <c r="L310" s="51"/>
      <c r="M310" s="46"/>
      <c r="N310" s="46"/>
      <c r="O310" s="46"/>
      <c r="P310" s="46"/>
      <c r="Q310" s="49"/>
      <c r="R310" s="49"/>
      <c r="S310" s="46"/>
      <c r="T310" s="46"/>
      <c r="U310" s="46"/>
      <c r="V310" s="49"/>
      <c r="W310" s="49"/>
      <c r="X310" s="46"/>
      <c r="Y310" s="46"/>
      <c r="Z310" s="49"/>
      <c r="AA310" s="49"/>
      <c r="AB310" s="49"/>
      <c r="AC310" s="49"/>
      <c r="AD310" s="49"/>
      <c r="AE310" s="49"/>
      <c r="AF310" s="49"/>
      <c r="AG310" s="49"/>
      <c r="AH310" s="49"/>
      <c r="AI310" s="49"/>
      <c r="AJ310" s="49"/>
      <c r="AK310" s="49"/>
      <c r="AL310" s="49"/>
      <c r="AM310" s="49"/>
      <c r="AN310" s="49"/>
      <c r="AO310" s="49"/>
    </row>
    <row r="311">
      <c r="A311" s="46"/>
      <c r="B311" s="46"/>
      <c r="C311" s="46"/>
      <c r="D311" s="46"/>
      <c r="E311" s="49"/>
      <c r="F311" s="49"/>
      <c r="G311" s="49"/>
      <c r="H311" s="49"/>
      <c r="I311" s="49"/>
      <c r="J311" s="49"/>
      <c r="K311" s="49"/>
      <c r="L311" s="51"/>
      <c r="M311" s="46"/>
      <c r="N311" s="46"/>
      <c r="O311" s="46"/>
      <c r="P311" s="46"/>
      <c r="Q311" s="49"/>
      <c r="R311" s="49"/>
      <c r="S311" s="46"/>
      <c r="T311" s="46"/>
      <c r="U311" s="46"/>
      <c r="V311" s="49"/>
      <c r="W311" s="49"/>
      <c r="X311" s="46"/>
      <c r="Y311" s="46"/>
      <c r="Z311" s="49"/>
      <c r="AA311" s="49"/>
      <c r="AB311" s="49"/>
      <c r="AC311" s="49"/>
      <c r="AD311" s="49"/>
      <c r="AE311" s="49"/>
      <c r="AF311" s="49"/>
      <c r="AG311" s="49"/>
      <c r="AH311" s="49"/>
      <c r="AI311" s="49"/>
      <c r="AJ311" s="49"/>
      <c r="AK311" s="49"/>
      <c r="AL311" s="49"/>
      <c r="AM311" s="49"/>
      <c r="AN311" s="49"/>
      <c r="AO311" s="49"/>
    </row>
    <row r="312">
      <c r="A312" s="46"/>
      <c r="B312" s="46"/>
      <c r="C312" s="46"/>
      <c r="D312" s="46"/>
      <c r="E312" s="49"/>
      <c r="F312" s="49"/>
      <c r="G312" s="49"/>
      <c r="H312" s="49"/>
      <c r="I312" s="49"/>
      <c r="J312" s="49"/>
      <c r="K312" s="49"/>
      <c r="L312" s="51"/>
      <c r="M312" s="46"/>
      <c r="N312" s="46"/>
      <c r="O312" s="46"/>
      <c r="P312" s="46"/>
      <c r="Q312" s="49"/>
      <c r="R312" s="49"/>
      <c r="S312" s="46"/>
      <c r="T312" s="46"/>
      <c r="U312" s="46"/>
      <c r="V312" s="49"/>
      <c r="W312" s="49"/>
      <c r="X312" s="46"/>
      <c r="Y312" s="46"/>
      <c r="Z312" s="49"/>
      <c r="AA312" s="49"/>
      <c r="AB312" s="49"/>
      <c r="AC312" s="49"/>
      <c r="AD312" s="49"/>
      <c r="AE312" s="49"/>
      <c r="AF312" s="49"/>
      <c r="AG312" s="49"/>
      <c r="AH312" s="49"/>
      <c r="AI312" s="49"/>
      <c r="AJ312" s="49"/>
      <c r="AK312" s="49"/>
      <c r="AL312" s="49"/>
      <c r="AM312" s="49"/>
      <c r="AN312" s="49"/>
      <c r="AO312" s="49"/>
    </row>
    <row r="313">
      <c r="A313" s="46"/>
      <c r="B313" s="46"/>
      <c r="C313" s="46"/>
      <c r="D313" s="46"/>
      <c r="E313" s="49"/>
      <c r="F313" s="49"/>
      <c r="G313" s="49"/>
      <c r="H313" s="49"/>
      <c r="I313" s="49"/>
      <c r="J313" s="49"/>
      <c r="K313" s="49"/>
      <c r="L313" s="51"/>
      <c r="M313" s="46"/>
      <c r="N313" s="46"/>
      <c r="O313" s="46"/>
      <c r="P313" s="46"/>
      <c r="Q313" s="49"/>
      <c r="R313" s="49"/>
      <c r="S313" s="46"/>
      <c r="T313" s="46"/>
      <c r="U313" s="46"/>
      <c r="V313" s="49"/>
      <c r="W313" s="49"/>
      <c r="X313" s="46"/>
      <c r="Y313" s="46"/>
      <c r="Z313" s="49"/>
      <c r="AA313" s="49"/>
      <c r="AB313" s="49"/>
      <c r="AC313" s="49"/>
      <c r="AD313" s="49"/>
      <c r="AE313" s="49"/>
      <c r="AF313" s="49"/>
      <c r="AG313" s="49"/>
      <c r="AH313" s="49"/>
      <c r="AI313" s="49"/>
      <c r="AJ313" s="49"/>
      <c r="AK313" s="49"/>
      <c r="AL313" s="49"/>
      <c r="AM313" s="49"/>
      <c r="AN313" s="49"/>
      <c r="AO313" s="49"/>
    </row>
    <row r="314">
      <c r="A314" s="46"/>
      <c r="B314" s="46"/>
      <c r="C314" s="46"/>
      <c r="D314" s="46"/>
      <c r="E314" s="49"/>
      <c r="F314" s="49"/>
      <c r="G314" s="49"/>
      <c r="H314" s="49"/>
      <c r="I314" s="49"/>
      <c r="J314" s="49"/>
      <c r="K314" s="49"/>
      <c r="L314" s="51"/>
      <c r="M314" s="46"/>
      <c r="N314" s="46"/>
      <c r="O314" s="46"/>
      <c r="P314" s="46"/>
      <c r="Q314" s="49"/>
      <c r="R314" s="49"/>
      <c r="S314" s="46"/>
      <c r="T314" s="46"/>
      <c r="U314" s="46"/>
      <c r="V314" s="49"/>
      <c r="W314" s="49"/>
      <c r="X314" s="46"/>
      <c r="Y314" s="46"/>
      <c r="Z314" s="49"/>
      <c r="AA314" s="49"/>
      <c r="AB314" s="49"/>
      <c r="AC314" s="49"/>
      <c r="AD314" s="49"/>
      <c r="AE314" s="49"/>
      <c r="AF314" s="49"/>
      <c r="AG314" s="49"/>
      <c r="AH314" s="49"/>
      <c r="AI314" s="49"/>
      <c r="AJ314" s="49"/>
      <c r="AK314" s="49"/>
      <c r="AL314" s="49"/>
      <c r="AM314" s="49"/>
      <c r="AN314" s="49"/>
      <c r="AO314" s="49"/>
    </row>
    <row r="315">
      <c r="A315" s="46"/>
      <c r="B315" s="46"/>
      <c r="C315" s="46"/>
      <c r="D315" s="46"/>
      <c r="E315" s="49"/>
      <c r="F315" s="49"/>
      <c r="G315" s="49"/>
      <c r="H315" s="49"/>
      <c r="I315" s="49"/>
      <c r="J315" s="49"/>
      <c r="K315" s="49"/>
      <c r="L315" s="51"/>
      <c r="M315" s="46"/>
      <c r="N315" s="46"/>
      <c r="O315" s="46"/>
      <c r="P315" s="46"/>
      <c r="Q315" s="49"/>
      <c r="R315" s="49"/>
      <c r="S315" s="46"/>
      <c r="T315" s="46"/>
      <c r="U315" s="46"/>
      <c r="V315" s="49"/>
      <c r="W315" s="49"/>
      <c r="X315" s="46"/>
      <c r="Y315" s="46"/>
      <c r="Z315" s="49"/>
      <c r="AA315" s="49"/>
      <c r="AB315" s="49"/>
      <c r="AC315" s="49"/>
      <c r="AD315" s="49"/>
      <c r="AE315" s="49"/>
      <c r="AF315" s="49"/>
      <c r="AG315" s="49"/>
      <c r="AH315" s="49"/>
      <c r="AI315" s="49"/>
      <c r="AJ315" s="49"/>
      <c r="AK315" s="49"/>
      <c r="AL315" s="49"/>
      <c r="AM315" s="49"/>
      <c r="AN315" s="49"/>
      <c r="AO315" s="49"/>
    </row>
    <row r="316">
      <c r="A316" s="46"/>
      <c r="B316" s="46"/>
      <c r="C316" s="46"/>
      <c r="D316" s="46"/>
      <c r="E316" s="49"/>
      <c r="F316" s="49"/>
      <c r="G316" s="49"/>
      <c r="H316" s="49"/>
      <c r="I316" s="49"/>
      <c r="J316" s="49"/>
      <c r="K316" s="49"/>
      <c r="L316" s="51"/>
      <c r="M316" s="46"/>
      <c r="N316" s="46"/>
      <c r="O316" s="46"/>
      <c r="P316" s="46"/>
      <c r="Q316" s="49"/>
      <c r="R316" s="49"/>
      <c r="S316" s="46"/>
      <c r="T316" s="46"/>
      <c r="U316" s="46"/>
      <c r="V316" s="49"/>
      <c r="W316" s="49"/>
      <c r="X316" s="46"/>
      <c r="Y316" s="46"/>
      <c r="Z316" s="49"/>
      <c r="AA316" s="49"/>
      <c r="AB316" s="49"/>
      <c r="AC316" s="49"/>
      <c r="AD316" s="49"/>
      <c r="AE316" s="49"/>
      <c r="AF316" s="49"/>
      <c r="AG316" s="49"/>
      <c r="AH316" s="49"/>
      <c r="AI316" s="49"/>
      <c r="AJ316" s="49"/>
      <c r="AK316" s="49"/>
      <c r="AL316" s="49"/>
      <c r="AM316" s="49"/>
      <c r="AN316" s="49"/>
      <c r="AO316" s="49"/>
    </row>
    <row r="317">
      <c r="A317" s="46"/>
      <c r="B317" s="46"/>
      <c r="C317" s="46"/>
      <c r="D317" s="46"/>
      <c r="E317" s="49"/>
      <c r="F317" s="49"/>
      <c r="G317" s="49"/>
      <c r="H317" s="49"/>
      <c r="I317" s="49"/>
      <c r="J317" s="49"/>
      <c r="K317" s="49"/>
      <c r="L317" s="51"/>
      <c r="M317" s="46"/>
      <c r="N317" s="46"/>
      <c r="O317" s="46"/>
      <c r="P317" s="46"/>
      <c r="Q317" s="49"/>
      <c r="R317" s="49"/>
      <c r="S317" s="46"/>
      <c r="T317" s="46"/>
      <c r="U317" s="46"/>
      <c r="V317" s="49"/>
      <c r="W317" s="49"/>
      <c r="X317" s="46"/>
      <c r="Y317" s="46"/>
      <c r="Z317" s="49"/>
      <c r="AA317" s="49"/>
      <c r="AB317" s="49"/>
      <c r="AC317" s="49"/>
      <c r="AD317" s="49"/>
      <c r="AE317" s="49"/>
      <c r="AF317" s="49"/>
      <c r="AG317" s="49"/>
      <c r="AH317" s="49"/>
      <c r="AI317" s="49"/>
      <c r="AJ317" s="49"/>
      <c r="AK317" s="49"/>
      <c r="AL317" s="49"/>
      <c r="AM317" s="49"/>
      <c r="AN317" s="49"/>
      <c r="AO317" s="49"/>
    </row>
    <row r="318">
      <c r="A318" s="46"/>
      <c r="B318" s="46"/>
      <c r="C318" s="46"/>
      <c r="D318" s="46"/>
      <c r="E318" s="49"/>
      <c r="F318" s="49"/>
      <c r="G318" s="49"/>
      <c r="H318" s="49"/>
      <c r="I318" s="49"/>
      <c r="J318" s="49"/>
      <c r="K318" s="49"/>
      <c r="L318" s="51"/>
      <c r="M318" s="46"/>
      <c r="N318" s="46"/>
      <c r="O318" s="46"/>
      <c r="P318" s="46"/>
      <c r="Q318" s="49"/>
      <c r="R318" s="49"/>
      <c r="S318" s="46"/>
      <c r="T318" s="46"/>
      <c r="U318" s="46"/>
      <c r="V318" s="49"/>
      <c r="W318" s="49"/>
      <c r="X318" s="46"/>
      <c r="Y318" s="46"/>
      <c r="Z318" s="49"/>
      <c r="AA318" s="49"/>
      <c r="AB318" s="49"/>
      <c r="AC318" s="49"/>
      <c r="AD318" s="49"/>
      <c r="AE318" s="49"/>
      <c r="AF318" s="49"/>
      <c r="AG318" s="49"/>
      <c r="AH318" s="49"/>
      <c r="AI318" s="49"/>
      <c r="AJ318" s="49"/>
      <c r="AK318" s="49"/>
      <c r="AL318" s="49"/>
      <c r="AM318" s="49"/>
      <c r="AN318" s="49"/>
      <c r="AO318" s="49"/>
    </row>
    <row r="319">
      <c r="A319" s="46"/>
      <c r="B319" s="46"/>
      <c r="C319" s="46"/>
      <c r="D319" s="46"/>
      <c r="E319" s="49"/>
      <c r="F319" s="49"/>
      <c r="G319" s="49"/>
      <c r="H319" s="49"/>
      <c r="I319" s="49"/>
      <c r="J319" s="49"/>
      <c r="K319" s="49"/>
      <c r="L319" s="51"/>
      <c r="M319" s="46"/>
      <c r="N319" s="46"/>
      <c r="O319" s="46"/>
      <c r="P319" s="46"/>
      <c r="Q319" s="49"/>
      <c r="R319" s="49"/>
      <c r="S319" s="46"/>
      <c r="T319" s="46"/>
      <c r="U319" s="46"/>
      <c r="V319" s="49"/>
      <c r="W319" s="49"/>
      <c r="X319" s="46"/>
      <c r="Y319" s="46"/>
      <c r="Z319" s="49"/>
      <c r="AA319" s="49"/>
      <c r="AB319" s="49"/>
      <c r="AC319" s="49"/>
      <c r="AD319" s="49"/>
      <c r="AE319" s="49"/>
      <c r="AF319" s="49"/>
      <c r="AG319" s="49"/>
      <c r="AH319" s="49"/>
      <c r="AI319" s="49"/>
      <c r="AJ319" s="49"/>
      <c r="AK319" s="49"/>
      <c r="AL319" s="49"/>
      <c r="AM319" s="49"/>
      <c r="AN319" s="49"/>
      <c r="AO319" s="49"/>
    </row>
    <row r="320">
      <c r="A320" s="46"/>
      <c r="B320" s="46"/>
      <c r="C320" s="46"/>
      <c r="D320" s="46"/>
      <c r="E320" s="49"/>
      <c r="F320" s="49"/>
      <c r="G320" s="49"/>
      <c r="H320" s="49"/>
      <c r="I320" s="49"/>
      <c r="J320" s="49"/>
      <c r="K320" s="49"/>
      <c r="L320" s="51"/>
      <c r="M320" s="46"/>
      <c r="N320" s="46"/>
      <c r="O320" s="46"/>
      <c r="P320" s="46"/>
      <c r="Q320" s="49"/>
      <c r="R320" s="49"/>
      <c r="S320" s="46"/>
      <c r="T320" s="46"/>
      <c r="U320" s="46"/>
      <c r="V320" s="49"/>
      <c r="W320" s="49"/>
      <c r="X320" s="46"/>
      <c r="Y320" s="46"/>
      <c r="Z320" s="49"/>
      <c r="AA320" s="49"/>
      <c r="AB320" s="49"/>
      <c r="AC320" s="49"/>
      <c r="AD320" s="49"/>
      <c r="AE320" s="49"/>
      <c r="AF320" s="49"/>
      <c r="AG320" s="49"/>
      <c r="AH320" s="49"/>
      <c r="AI320" s="49"/>
      <c r="AJ320" s="49"/>
      <c r="AK320" s="49"/>
      <c r="AL320" s="49"/>
      <c r="AM320" s="49"/>
      <c r="AN320" s="49"/>
      <c r="AO320" s="49"/>
    </row>
    <row r="321">
      <c r="A321" s="46"/>
      <c r="B321" s="46"/>
      <c r="C321" s="46"/>
      <c r="D321" s="46"/>
      <c r="E321" s="49"/>
      <c r="F321" s="49"/>
      <c r="G321" s="49"/>
      <c r="H321" s="49"/>
      <c r="I321" s="49"/>
      <c r="J321" s="49"/>
      <c r="K321" s="49"/>
      <c r="L321" s="51"/>
      <c r="M321" s="46"/>
      <c r="N321" s="46"/>
      <c r="O321" s="46"/>
      <c r="P321" s="46"/>
      <c r="Q321" s="49"/>
      <c r="R321" s="49"/>
      <c r="S321" s="46"/>
      <c r="T321" s="46"/>
      <c r="U321" s="46"/>
      <c r="V321" s="49"/>
      <c r="W321" s="49"/>
      <c r="X321" s="46"/>
      <c r="Y321" s="46"/>
      <c r="Z321" s="49"/>
      <c r="AA321" s="49"/>
      <c r="AB321" s="49"/>
      <c r="AC321" s="49"/>
      <c r="AD321" s="49"/>
      <c r="AE321" s="49"/>
      <c r="AF321" s="49"/>
      <c r="AG321" s="49"/>
      <c r="AH321" s="49"/>
      <c r="AI321" s="49"/>
      <c r="AJ321" s="49"/>
      <c r="AK321" s="49"/>
      <c r="AL321" s="49"/>
      <c r="AM321" s="49"/>
      <c r="AN321" s="49"/>
      <c r="AO321" s="49"/>
    </row>
    <row r="322">
      <c r="A322" s="46"/>
      <c r="B322" s="46"/>
      <c r="C322" s="46"/>
      <c r="D322" s="46"/>
      <c r="E322" s="49"/>
      <c r="F322" s="49"/>
      <c r="G322" s="49"/>
      <c r="H322" s="49"/>
      <c r="I322" s="49"/>
      <c r="J322" s="49"/>
      <c r="K322" s="49"/>
      <c r="L322" s="51"/>
      <c r="M322" s="46"/>
      <c r="N322" s="46"/>
      <c r="O322" s="46"/>
      <c r="P322" s="46"/>
      <c r="Q322" s="49"/>
      <c r="R322" s="49"/>
      <c r="S322" s="46"/>
      <c r="T322" s="46"/>
      <c r="U322" s="46"/>
      <c r="V322" s="49"/>
      <c r="W322" s="49"/>
      <c r="X322" s="46"/>
      <c r="Y322" s="46"/>
      <c r="Z322" s="49"/>
      <c r="AA322" s="49"/>
      <c r="AB322" s="49"/>
      <c r="AC322" s="49"/>
      <c r="AD322" s="49"/>
      <c r="AE322" s="49"/>
      <c r="AF322" s="49"/>
      <c r="AG322" s="49"/>
      <c r="AH322" s="49"/>
      <c r="AI322" s="49"/>
      <c r="AJ322" s="49"/>
      <c r="AK322" s="49"/>
      <c r="AL322" s="49"/>
      <c r="AM322" s="49"/>
      <c r="AN322" s="49"/>
      <c r="AO322" s="49"/>
    </row>
    <row r="323">
      <c r="A323" s="46"/>
      <c r="B323" s="46"/>
      <c r="C323" s="46"/>
      <c r="D323" s="46"/>
      <c r="E323" s="49"/>
      <c r="F323" s="49"/>
      <c r="G323" s="49"/>
      <c r="H323" s="49"/>
      <c r="I323" s="49"/>
      <c r="J323" s="49"/>
      <c r="K323" s="49"/>
      <c r="L323" s="51"/>
      <c r="M323" s="46"/>
      <c r="N323" s="46"/>
      <c r="O323" s="46"/>
      <c r="P323" s="46"/>
      <c r="Q323" s="49"/>
      <c r="R323" s="49"/>
      <c r="S323" s="46"/>
      <c r="T323" s="46"/>
      <c r="U323" s="46"/>
      <c r="V323" s="49"/>
      <c r="W323" s="49"/>
      <c r="X323" s="46"/>
      <c r="Y323" s="46"/>
      <c r="Z323" s="49"/>
      <c r="AA323" s="49"/>
      <c r="AB323" s="49"/>
      <c r="AC323" s="49"/>
      <c r="AD323" s="49"/>
      <c r="AE323" s="49"/>
      <c r="AF323" s="49"/>
      <c r="AG323" s="49"/>
      <c r="AH323" s="49"/>
      <c r="AI323" s="49"/>
      <c r="AJ323" s="49"/>
      <c r="AK323" s="49"/>
      <c r="AL323" s="49"/>
      <c r="AM323" s="49"/>
      <c r="AN323" s="49"/>
      <c r="AO323" s="49"/>
    </row>
    <row r="324">
      <c r="A324" s="46"/>
      <c r="B324" s="46"/>
      <c r="C324" s="46"/>
      <c r="D324" s="46"/>
      <c r="E324" s="49"/>
      <c r="F324" s="49"/>
      <c r="G324" s="49"/>
      <c r="H324" s="49"/>
      <c r="I324" s="49"/>
      <c r="J324" s="49"/>
      <c r="K324" s="49"/>
      <c r="L324" s="51"/>
      <c r="M324" s="46"/>
      <c r="N324" s="46"/>
      <c r="O324" s="46"/>
      <c r="P324" s="46"/>
      <c r="Q324" s="49"/>
      <c r="R324" s="49"/>
      <c r="S324" s="46"/>
      <c r="T324" s="46"/>
      <c r="U324" s="46"/>
      <c r="V324" s="49"/>
      <c r="W324" s="49"/>
      <c r="X324" s="46"/>
      <c r="Y324" s="46"/>
      <c r="Z324" s="49"/>
      <c r="AA324" s="49"/>
      <c r="AB324" s="49"/>
      <c r="AC324" s="49"/>
      <c r="AD324" s="49"/>
      <c r="AE324" s="49"/>
      <c r="AF324" s="49"/>
      <c r="AG324" s="49"/>
      <c r="AH324" s="49"/>
      <c r="AI324" s="49"/>
      <c r="AJ324" s="49"/>
      <c r="AK324" s="49"/>
      <c r="AL324" s="49"/>
      <c r="AM324" s="49"/>
      <c r="AN324" s="49"/>
      <c r="AO324" s="49"/>
    </row>
    <row r="325">
      <c r="A325" s="46"/>
      <c r="B325" s="46"/>
      <c r="C325" s="46"/>
      <c r="D325" s="46"/>
      <c r="E325" s="49"/>
      <c r="F325" s="49"/>
      <c r="G325" s="49"/>
      <c r="H325" s="49"/>
      <c r="I325" s="49"/>
      <c r="J325" s="49"/>
      <c r="K325" s="49"/>
      <c r="L325" s="51"/>
      <c r="M325" s="46"/>
      <c r="N325" s="46"/>
      <c r="O325" s="46"/>
      <c r="P325" s="46"/>
      <c r="Q325" s="49"/>
      <c r="R325" s="49"/>
      <c r="S325" s="46"/>
      <c r="T325" s="46"/>
      <c r="U325" s="46"/>
      <c r="V325" s="49"/>
      <c r="W325" s="49"/>
      <c r="X325" s="46"/>
      <c r="Y325" s="46"/>
      <c r="Z325" s="49"/>
      <c r="AA325" s="49"/>
      <c r="AB325" s="49"/>
      <c r="AC325" s="49"/>
      <c r="AD325" s="49"/>
      <c r="AE325" s="49"/>
      <c r="AF325" s="49"/>
      <c r="AG325" s="49"/>
      <c r="AH325" s="49"/>
      <c r="AI325" s="49"/>
      <c r="AJ325" s="49"/>
      <c r="AK325" s="49"/>
      <c r="AL325" s="49"/>
      <c r="AM325" s="49"/>
      <c r="AN325" s="49"/>
      <c r="AO325" s="49"/>
    </row>
    <row r="326">
      <c r="A326" s="46"/>
      <c r="B326" s="46"/>
      <c r="C326" s="46"/>
      <c r="D326" s="46"/>
      <c r="E326" s="49"/>
      <c r="F326" s="49"/>
      <c r="G326" s="49"/>
      <c r="H326" s="49"/>
      <c r="I326" s="49"/>
      <c r="J326" s="49"/>
      <c r="K326" s="49"/>
      <c r="L326" s="51"/>
      <c r="M326" s="46"/>
      <c r="N326" s="46"/>
      <c r="O326" s="46"/>
      <c r="P326" s="46"/>
      <c r="Q326" s="49"/>
      <c r="R326" s="49"/>
      <c r="S326" s="46"/>
      <c r="T326" s="46"/>
      <c r="U326" s="46"/>
      <c r="V326" s="49"/>
      <c r="W326" s="49"/>
      <c r="X326" s="46"/>
      <c r="Y326" s="46"/>
      <c r="Z326" s="49"/>
      <c r="AA326" s="49"/>
      <c r="AB326" s="49"/>
      <c r="AC326" s="49"/>
      <c r="AD326" s="49"/>
      <c r="AE326" s="49"/>
      <c r="AF326" s="49"/>
      <c r="AG326" s="49"/>
      <c r="AH326" s="49"/>
      <c r="AI326" s="49"/>
      <c r="AJ326" s="49"/>
      <c r="AK326" s="49"/>
      <c r="AL326" s="49"/>
      <c r="AM326" s="49"/>
      <c r="AN326" s="49"/>
      <c r="AO326" s="49"/>
    </row>
    <row r="327">
      <c r="A327" s="46"/>
      <c r="B327" s="46"/>
      <c r="C327" s="46"/>
      <c r="D327" s="46"/>
      <c r="E327" s="49"/>
      <c r="F327" s="49"/>
      <c r="G327" s="49"/>
      <c r="H327" s="49"/>
      <c r="I327" s="49"/>
      <c r="J327" s="49"/>
      <c r="K327" s="49"/>
      <c r="L327" s="51"/>
      <c r="M327" s="46"/>
      <c r="N327" s="46"/>
      <c r="O327" s="46"/>
      <c r="P327" s="46"/>
      <c r="Q327" s="49"/>
      <c r="R327" s="49"/>
      <c r="S327" s="46"/>
      <c r="T327" s="46"/>
      <c r="U327" s="46"/>
      <c r="V327" s="49"/>
      <c r="W327" s="49"/>
      <c r="X327" s="46"/>
      <c r="Y327" s="46"/>
      <c r="Z327" s="49"/>
      <c r="AA327" s="49"/>
      <c r="AB327" s="49"/>
      <c r="AC327" s="49"/>
      <c r="AD327" s="49"/>
      <c r="AE327" s="49"/>
      <c r="AF327" s="49"/>
      <c r="AG327" s="49"/>
      <c r="AH327" s="49"/>
      <c r="AI327" s="49"/>
      <c r="AJ327" s="49"/>
      <c r="AK327" s="49"/>
      <c r="AL327" s="49"/>
      <c r="AM327" s="49"/>
      <c r="AN327" s="49"/>
      <c r="AO327" s="49"/>
    </row>
    <row r="328">
      <c r="A328" s="46"/>
      <c r="B328" s="46"/>
      <c r="C328" s="46"/>
      <c r="D328" s="46"/>
      <c r="E328" s="49"/>
      <c r="F328" s="49"/>
      <c r="G328" s="49"/>
      <c r="H328" s="49"/>
      <c r="I328" s="49"/>
      <c r="J328" s="49"/>
      <c r="K328" s="49"/>
      <c r="L328" s="51"/>
      <c r="M328" s="46"/>
      <c r="N328" s="46"/>
      <c r="O328" s="46"/>
      <c r="P328" s="46"/>
      <c r="Q328" s="49"/>
      <c r="R328" s="49"/>
      <c r="S328" s="46"/>
      <c r="T328" s="46"/>
      <c r="U328" s="46"/>
      <c r="V328" s="49"/>
      <c r="W328" s="49"/>
      <c r="X328" s="46"/>
      <c r="Y328" s="46"/>
      <c r="Z328" s="49"/>
      <c r="AA328" s="49"/>
      <c r="AB328" s="49"/>
      <c r="AC328" s="49"/>
      <c r="AD328" s="49"/>
      <c r="AE328" s="49"/>
      <c r="AF328" s="49"/>
      <c r="AG328" s="49"/>
      <c r="AH328" s="49"/>
      <c r="AI328" s="49"/>
      <c r="AJ328" s="49"/>
      <c r="AK328" s="49"/>
      <c r="AL328" s="49"/>
      <c r="AM328" s="49"/>
      <c r="AN328" s="49"/>
      <c r="AO328" s="49"/>
    </row>
    <row r="329">
      <c r="A329" s="46"/>
      <c r="B329" s="46"/>
      <c r="C329" s="46"/>
      <c r="D329" s="46"/>
      <c r="E329" s="49"/>
      <c r="F329" s="49"/>
      <c r="G329" s="49"/>
      <c r="H329" s="49"/>
      <c r="I329" s="49"/>
      <c r="J329" s="49"/>
      <c r="K329" s="49"/>
      <c r="L329" s="51"/>
      <c r="M329" s="46"/>
      <c r="N329" s="46"/>
      <c r="O329" s="46"/>
      <c r="P329" s="46"/>
      <c r="Q329" s="49"/>
      <c r="R329" s="49"/>
      <c r="S329" s="46"/>
      <c r="T329" s="46"/>
      <c r="U329" s="46"/>
      <c r="V329" s="49"/>
      <c r="W329" s="49"/>
      <c r="X329" s="46"/>
      <c r="Y329" s="46"/>
      <c r="Z329" s="49"/>
      <c r="AA329" s="49"/>
      <c r="AB329" s="49"/>
      <c r="AC329" s="49"/>
      <c r="AD329" s="49"/>
      <c r="AE329" s="49"/>
      <c r="AF329" s="49"/>
      <c r="AG329" s="49"/>
      <c r="AH329" s="49"/>
      <c r="AI329" s="49"/>
      <c r="AJ329" s="49"/>
      <c r="AK329" s="49"/>
      <c r="AL329" s="49"/>
      <c r="AM329" s="49"/>
      <c r="AN329" s="49"/>
      <c r="AO329" s="49"/>
    </row>
    <row r="330">
      <c r="A330" s="46"/>
      <c r="B330" s="46"/>
      <c r="C330" s="46"/>
      <c r="D330" s="46"/>
      <c r="E330" s="49"/>
      <c r="F330" s="49"/>
      <c r="G330" s="49"/>
      <c r="H330" s="49"/>
      <c r="I330" s="49"/>
      <c r="J330" s="49"/>
      <c r="K330" s="49"/>
      <c r="L330" s="51"/>
      <c r="M330" s="46"/>
      <c r="N330" s="46"/>
      <c r="O330" s="46"/>
      <c r="P330" s="46"/>
      <c r="Q330" s="49"/>
      <c r="R330" s="49"/>
      <c r="S330" s="46"/>
      <c r="T330" s="46"/>
      <c r="U330" s="46"/>
      <c r="V330" s="49"/>
      <c r="W330" s="49"/>
      <c r="X330" s="46"/>
      <c r="Y330" s="46"/>
      <c r="Z330" s="49"/>
      <c r="AA330" s="49"/>
      <c r="AB330" s="49"/>
      <c r="AC330" s="49"/>
      <c r="AD330" s="49"/>
      <c r="AE330" s="49"/>
      <c r="AF330" s="49"/>
      <c r="AG330" s="49"/>
      <c r="AH330" s="49"/>
      <c r="AI330" s="49"/>
      <c r="AJ330" s="49"/>
      <c r="AK330" s="49"/>
      <c r="AL330" s="49"/>
      <c r="AM330" s="49"/>
      <c r="AN330" s="49"/>
      <c r="AO330" s="49"/>
    </row>
    <row r="331">
      <c r="A331" s="46"/>
      <c r="B331" s="46"/>
      <c r="C331" s="46"/>
      <c r="D331" s="46"/>
      <c r="E331" s="49"/>
      <c r="F331" s="49"/>
      <c r="G331" s="49"/>
      <c r="H331" s="49"/>
      <c r="I331" s="49"/>
      <c r="J331" s="49"/>
      <c r="K331" s="49"/>
      <c r="L331" s="51"/>
      <c r="M331" s="46"/>
      <c r="N331" s="46"/>
      <c r="O331" s="46"/>
      <c r="P331" s="46"/>
      <c r="Q331" s="49"/>
      <c r="R331" s="49"/>
      <c r="S331" s="46"/>
      <c r="T331" s="46"/>
      <c r="U331" s="46"/>
      <c r="V331" s="49"/>
      <c r="W331" s="49"/>
      <c r="X331" s="46"/>
      <c r="Y331" s="46"/>
      <c r="Z331" s="49"/>
      <c r="AA331" s="49"/>
      <c r="AB331" s="49"/>
      <c r="AC331" s="49"/>
      <c r="AD331" s="49"/>
      <c r="AE331" s="49"/>
      <c r="AF331" s="49"/>
      <c r="AG331" s="49"/>
      <c r="AH331" s="49"/>
      <c r="AI331" s="49"/>
      <c r="AJ331" s="49"/>
      <c r="AK331" s="49"/>
      <c r="AL331" s="49"/>
      <c r="AM331" s="49"/>
      <c r="AN331" s="49"/>
      <c r="AO331" s="49"/>
    </row>
    <row r="332">
      <c r="A332" s="46"/>
      <c r="B332" s="46"/>
      <c r="C332" s="46"/>
      <c r="D332" s="46"/>
      <c r="E332" s="49"/>
      <c r="F332" s="49"/>
      <c r="G332" s="49"/>
      <c r="H332" s="49"/>
      <c r="I332" s="49"/>
      <c r="J332" s="49"/>
      <c r="K332" s="49"/>
      <c r="L332" s="51"/>
      <c r="M332" s="46"/>
      <c r="N332" s="46"/>
      <c r="O332" s="46"/>
      <c r="P332" s="46"/>
      <c r="Q332" s="49"/>
      <c r="R332" s="49"/>
      <c r="S332" s="46"/>
      <c r="T332" s="46"/>
      <c r="U332" s="46"/>
      <c r="V332" s="49"/>
      <c r="W332" s="49"/>
      <c r="X332" s="46"/>
      <c r="Y332" s="46"/>
      <c r="Z332" s="49"/>
      <c r="AA332" s="49"/>
      <c r="AB332" s="49"/>
      <c r="AC332" s="49"/>
      <c r="AD332" s="49"/>
      <c r="AE332" s="49"/>
      <c r="AF332" s="49"/>
      <c r="AG332" s="49"/>
      <c r="AH332" s="49"/>
      <c r="AI332" s="49"/>
      <c r="AJ332" s="49"/>
      <c r="AK332" s="49"/>
      <c r="AL332" s="49"/>
      <c r="AM332" s="49"/>
      <c r="AN332" s="49"/>
      <c r="AO332" s="49"/>
    </row>
    <row r="333">
      <c r="A333" s="46"/>
      <c r="B333" s="46"/>
      <c r="C333" s="46"/>
      <c r="D333" s="46"/>
      <c r="E333" s="49"/>
      <c r="F333" s="49"/>
      <c r="G333" s="49"/>
      <c r="H333" s="49"/>
      <c r="I333" s="49"/>
      <c r="J333" s="49"/>
      <c r="K333" s="49"/>
      <c r="L333" s="51"/>
      <c r="M333" s="46"/>
      <c r="N333" s="46"/>
      <c r="O333" s="46"/>
      <c r="P333" s="46"/>
      <c r="Q333" s="49"/>
      <c r="R333" s="49"/>
      <c r="S333" s="46"/>
      <c r="T333" s="46"/>
      <c r="U333" s="46"/>
      <c r="V333" s="49"/>
      <c r="W333" s="49"/>
      <c r="X333" s="46"/>
      <c r="Y333" s="46"/>
      <c r="Z333" s="49"/>
      <c r="AA333" s="49"/>
      <c r="AB333" s="49"/>
      <c r="AC333" s="49"/>
      <c r="AD333" s="49"/>
      <c r="AE333" s="49"/>
      <c r="AF333" s="49"/>
      <c r="AG333" s="49"/>
      <c r="AH333" s="49"/>
      <c r="AI333" s="49"/>
      <c r="AJ333" s="49"/>
      <c r="AK333" s="49"/>
      <c r="AL333" s="49"/>
      <c r="AM333" s="49"/>
      <c r="AN333" s="49"/>
      <c r="AO333" s="49"/>
    </row>
    <row r="334">
      <c r="A334" s="46"/>
      <c r="B334" s="46"/>
      <c r="C334" s="46"/>
      <c r="D334" s="46"/>
      <c r="E334" s="49"/>
      <c r="F334" s="49"/>
      <c r="G334" s="49"/>
      <c r="H334" s="49"/>
      <c r="I334" s="49"/>
      <c r="J334" s="49"/>
      <c r="K334" s="49"/>
      <c r="L334" s="51"/>
      <c r="M334" s="46"/>
      <c r="N334" s="46"/>
      <c r="O334" s="46"/>
      <c r="P334" s="46"/>
      <c r="Q334" s="49"/>
      <c r="R334" s="49"/>
      <c r="S334" s="46"/>
      <c r="T334" s="46"/>
      <c r="U334" s="46"/>
      <c r="V334" s="49"/>
      <c r="W334" s="49"/>
      <c r="X334" s="46"/>
      <c r="Y334" s="46"/>
      <c r="Z334" s="49"/>
      <c r="AA334" s="49"/>
      <c r="AB334" s="49"/>
      <c r="AC334" s="49"/>
      <c r="AD334" s="49"/>
      <c r="AE334" s="49"/>
      <c r="AF334" s="49"/>
      <c r="AG334" s="49"/>
      <c r="AH334" s="49"/>
      <c r="AI334" s="49"/>
      <c r="AJ334" s="49"/>
      <c r="AK334" s="49"/>
      <c r="AL334" s="49"/>
      <c r="AM334" s="49"/>
      <c r="AN334" s="49"/>
      <c r="AO334" s="49"/>
    </row>
    <row r="335">
      <c r="A335" s="46"/>
      <c r="B335" s="46"/>
      <c r="C335" s="46"/>
      <c r="D335" s="46"/>
      <c r="E335" s="49"/>
      <c r="F335" s="49"/>
      <c r="G335" s="49"/>
      <c r="H335" s="49"/>
      <c r="I335" s="49"/>
      <c r="J335" s="49"/>
      <c r="K335" s="49"/>
      <c r="L335" s="51"/>
      <c r="M335" s="46"/>
      <c r="N335" s="46"/>
      <c r="O335" s="46"/>
      <c r="P335" s="46"/>
      <c r="Q335" s="49"/>
      <c r="R335" s="49"/>
      <c r="S335" s="46"/>
      <c r="T335" s="46"/>
      <c r="U335" s="46"/>
      <c r="V335" s="49"/>
      <c r="W335" s="49"/>
      <c r="X335" s="46"/>
      <c r="Y335" s="46"/>
      <c r="Z335" s="49"/>
      <c r="AA335" s="49"/>
      <c r="AB335" s="49"/>
      <c r="AC335" s="49"/>
      <c r="AD335" s="49"/>
      <c r="AE335" s="49"/>
      <c r="AF335" s="49"/>
      <c r="AG335" s="49"/>
      <c r="AH335" s="49"/>
      <c r="AI335" s="49"/>
      <c r="AJ335" s="49"/>
      <c r="AK335" s="49"/>
      <c r="AL335" s="49"/>
      <c r="AM335" s="49"/>
      <c r="AN335" s="49"/>
      <c r="AO335" s="49"/>
    </row>
    <row r="336">
      <c r="A336" s="46"/>
      <c r="B336" s="46"/>
      <c r="C336" s="46"/>
      <c r="D336" s="46"/>
      <c r="E336" s="49"/>
      <c r="F336" s="49"/>
      <c r="G336" s="49"/>
      <c r="H336" s="49"/>
      <c r="I336" s="49"/>
      <c r="J336" s="49"/>
      <c r="K336" s="49"/>
      <c r="L336" s="51"/>
      <c r="M336" s="46"/>
      <c r="N336" s="46"/>
      <c r="O336" s="46"/>
      <c r="P336" s="46"/>
      <c r="Q336" s="49"/>
      <c r="R336" s="49"/>
      <c r="S336" s="46"/>
      <c r="T336" s="46"/>
      <c r="U336" s="46"/>
      <c r="V336" s="49"/>
      <c r="W336" s="49"/>
      <c r="X336" s="46"/>
      <c r="Y336" s="46"/>
      <c r="Z336" s="49"/>
      <c r="AA336" s="49"/>
      <c r="AB336" s="49"/>
      <c r="AC336" s="49"/>
      <c r="AD336" s="49"/>
      <c r="AE336" s="49"/>
      <c r="AF336" s="49"/>
      <c r="AG336" s="49"/>
      <c r="AH336" s="49"/>
      <c r="AI336" s="49"/>
      <c r="AJ336" s="49"/>
      <c r="AK336" s="49"/>
      <c r="AL336" s="49"/>
      <c r="AM336" s="49"/>
      <c r="AN336" s="49"/>
      <c r="AO336" s="49"/>
    </row>
    <row r="337">
      <c r="A337" s="46"/>
      <c r="B337" s="46"/>
      <c r="C337" s="46"/>
      <c r="D337" s="46"/>
      <c r="E337" s="49"/>
      <c r="F337" s="49"/>
      <c r="G337" s="49"/>
      <c r="H337" s="49"/>
      <c r="I337" s="49"/>
      <c r="J337" s="49"/>
      <c r="K337" s="49"/>
      <c r="L337" s="51"/>
      <c r="M337" s="46"/>
      <c r="N337" s="46"/>
      <c r="O337" s="46"/>
      <c r="P337" s="46"/>
      <c r="Q337" s="49"/>
      <c r="R337" s="49"/>
      <c r="S337" s="46"/>
      <c r="T337" s="46"/>
      <c r="U337" s="46"/>
      <c r="V337" s="49"/>
      <c r="W337" s="49"/>
      <c r="X337" s="46"/>
      <c r="Y337" s="46"/>
      <c r="Z337" s="49"/>
      <c r="AA337" s="49"/>
      <c r="AB337" s="49"/>
      <c r="AC337" s="49"/>
      <c r="AD337" s="49"/>
      <c r="AE337" s="49"/>
      <c r="AF337" s="49"/>
      <c r="AG337" s="49"/>
      <c r="AH337" s="49"/>
      <c r="AI337" s="49"/>
      <c r="AJ337" s="49"/>
      <c r="AK337" s="49"/>
      <c r="AL337" s="49"/>
      <c r="AM337" s="49"/>
      <c r="AN337" s="49"/>
      <c r="AO337" s="49"/>
    </row>
    <row r="338">
      <c r="A338" s="46"/>
      <c r="B338" s="46"/>
      <c r="C338" s="46"/>
      <c r="D338" s="46"/>
      <c r="E338" s="49"/>
      <c r="F338" s="49"/>
      <c r="G338" s="49"/>
      <c r="H338" s="49"/>
      <c r="I338" s="49"/>
      <c r="J338" s="49"/>
      <c r="K338" s="49"/>
      <c r="L338" s="51"/>
      <c r="M338" s="46"/>
      <c r="N338" s="46"/>
      <c r="O338" s="46"/>
      <c r="P338" s="46"/>
      <c r="Q338" s="49"/>
      <c r="R338" s="49"/>
      <c r="S338" s="46"/>
      <c r="T338" s="46"/>
      <c r="U338" s="46"/>
      <c r="V338" s="49"/>
      <c r="W338" s="49"/>
      <c r="X338" s="46"/>
      <c r="Y338" s="46"/>
      <c r="Z338" s="49"/>
      <c r="AA338" s="49"/>
      <c r="AB338" s="49"/>
      <c r="AC338" s="49"/>
      <c r="AD338" s="49"/>
      <c r="AE338" s="49"/>
      <c r="AF338" s="49"/>
      <c r="AG338" s="49"/>
      <c r="AH338" s="49"/>
      <c r="AI338" s="49"/>
      <c r="AJ338" s="49"/>
      <c r="AK338" s="49"/>
      <c r="AL338" s="49"/>
      <c r="AM338" s="49"/>
      <c r="AN338" s="49"/>
      <c r="AO338" s="49"/>
    </row>
    <row r="339">
      <c r="A339" s="46"/>
      <c r="B339" s="46"/>
      <c r="C339" s="46"/>
      <c r="D339" s="46"/>
      <c r="E339" s="49"/>
      <c r="F339" s="49"/>
      <c r="G339" s="49"/>
      <c r="H339" s="49"/>
      <c r="I339" s="49"/>
      <c r="J339" s="49"/>
      <c r="K339" s="49"/>
      <c r="L339" s="51"/>
      <c r="M339" s="46"/>
      <c r="N339" s="46"/>
      <c r="O339" s="46"/>
      <c r="P339" s="46"/>
      <c r="Q339" s="49"/>
      <c r="R339" s="49"/>
      <c r="S339" s="46"/>
      <c r="T339" s="46"/>
      <c r="U339" s="46"/>
      <c r="V339" s="49"/>
      <c r="W339" s="49"/>
      <c r="X339" s="46"/>
      <c r="Y339" s="46"/>
      <c r="Z339" s="49"/>
      <c r="AA339" s="49"/>
      <c r="AB339" s="49"/>
      <c r="AC339" s="49"/>
      <c r="AD339" s="49"/>
      <c r="AE339" s="49"/>
      <c r="AF339" s="49"/>
      <c r="AG339" s="49"/>
      <c r="AH339" s="49"/>
      <c r="AI339" s="49"/>
      <c r="AJ339" s="49"/>
      <c r="AK339" s="49"/>
      <c r="AL339" s="49"/>
      <c r="AM339" s="49"/>
      <c r="AN339" s="49"/>
      <c r="AO339" s="49"/>
    </row>
    <row r="340">
      <c r="A340" s="46"/>
      <c r="B340" s="46"/>
      <c r="C340" s="46"/>
      <c r="D340" s="46"/>
      <c r="E340" s="49"/>
      <c r="F340" s="49"/>
      <c r="G340" s="49"/>
      <c r="H340" s="49"/>
      <c r="I340" s="49"/>
      <c r="J340" s="49"/>
      <c r="K340" s="49"/>
      <c r="L340" s="51"/>
      <c r="M340" s="46"/>
      <c r="N340" s="46"/>
      <c r="O340" s="46"/>
      <c r="P340" s="46"/>
      <c r="Q340" s="49"/>
      <c r="R340" s="49"/>
      <c r="S340" s="46"/>
      <c r="T340" s="46"/>
      <c r="U340" s="46"/>
      <c r="V340" s="49"/>
      <c r="W340" s="49"/>
      <c r="X340" s="46"/>
      <c r="Y340" s="46"/>
      <c r="Z340" s="49"/>
      <c r="AA340" s="49"/>
      <c r="AB340" s="49"/>
      <c r="AC340" s="49"/>
      <c r="AD340" s="49"/>
      <c r="AE340" s="49"/>
      <c r="AF340" s="49"/>
      <c r="AG340" s="49"/>
      <c r="AH340" s="49"/>
      <c r="AI340" s="49"/>
      <c r="AJ340" s="49"/>
      <c r="AK340" s="49"/>
      <c r="AL340" s="49"/>
      <c r="AM340" s="49"/>
      <c r="AN340" s="49"/>
      <c r="AO340" s="49"/>
    </row>
    <row r="341">
      <c r="A341" s="46"/>
      <c r="B341" s="46"/>
      <c r="C341" s="46"/>
      <c r="D341" s="46"/>
      <c r="E341" s="49"/>
      <c r="F341" s="49"/>
      <c r="G341" s="49"/>
      <c r="H341" s="49"/>
      <c r="I341" s="49"/>
      <c r="J341" s="49"/>
      <c r="K341" s="49"/>
      <c r="L341" s="51"/>
      <c r="M341" s="46"/>
      <c r="N341" s="46"/>
      <c r="O341" s="46"/>
      <c r="P341" s="46"/>
      <c r="Q341" s="49"/>
      <c r="R341" s="49"/>
      <c r="S341" s="46"/>
      <c r="T341" s="46"/>
      <c r="U341" s="46"/>
      <c r="V341" s="49"/>
      <c r="W341" s="49"/>
      <c r="X341" s="46"/>
      <c r="Y341" s="46"/>
      <c r="Z341" s="49"/>
      <c r="AA341" s="49"/>
      <c r="AB341" s="49"/>
      <c r="AC341" s="49"/>
      <c r="AD341" s="49"/>
      <c r="AE341" s="49"/>
      <c r="AF341" s="49"/>
      <c r="AG341" s="49"/>
      <c r="AH341" s="49"/>
      <c r="AI341" s="49"/>
      <c r="AJ341" s="49"/>
      <c r="AK341" s="49"/>
      <c r="AL341" s="49"/>
      <c r="AM341" s="49"/>
      <c r="AN341" s="49"/>
      <c r="AO341" s="49"/>
    </row>
    <row r="342">
      <c r="A342" s="46"/>
      <c r="B342" s="46"/>
      <c r="C342" s="46"/>
      <c r="D342" s="46"/>
      <c r="E342" s="49"/>
      <c r="F342" s="49"/>
      <c r="G342" s="49"/>
      <c r="H342" s="49"/>
      <c r="I342" s="49"/>
      <c r="J342" s="49"/>
      <c r="K342" s="49"/>
      <c r="L342" s="51"/>
      <c r="M342" s="46"/>
      <c r="N342" s="46"/>
      <c r="O342" s="46"/>
      <c r="P342" s="46"/>
      <c r="Q342" s="49"/>
      <c r="R342" s="49"/>
      <c r="S342" s="46"/>
      <c r="T342" s="46"/>
      <c r="U342" s="46"/>
      <c r="V342" s="49"/>
      <c r="W342" s="49"/>
      <c r="X342" s="46"/>
      <c r="Y342" s="46"/>
      <c r="Z342" s="49"/>
      <c r="AA342" s="49"/>
      <c r="AB342" s="49"/>
      <c r="AC342" s="49"/>
      <c r="AD342" s="49"/>
      <c r="AE342" s="49"/>
      <c r="AF342" s="49"/>
      <c r="AG342" s="49"/>
      <c r="AH342" s="49"/>
      <c r="AI342" s="49"/>
      <c r="AJ342" s="49"/>
      <c r="AK342" s="49"/>
      <c r="AL342" s="49"/>
      <c r="AM342" s="49"/>
      <c r="AN342" s="49"/>
      <c r="AO342" s="49"/>
    </row>
    <row r="343">
      <c r="A343" s="46"/>
      <c r="B343" s="46"/>
      <c r="C343" s="46"/>
      <c r="D343" s="46"/>
      <c r="E343" s="49"/>
      <c r="F343" s="49"/>
      <c r="G343" s="49"/>
      <c r="H343" s="49"/>
      <c r="I343" s="49"/>
      <c r="J343" s="49"/>
      <c r="K343" s="49"/>
      <c r="L343" s="51"/>
      <c r="M343" s="46"/>
      <c r="N343" s="46"/>
      <c r="O343" s="46"/>
      <c r="P343" s="46"/>
      <c r="Q343" s="49"/>
      <c r="R343" s="49"/>
      <c r="S343" s="46"/>
      <c r="T343" s="46"/>
      <c r="U343" s="46"/>
      <c r="V343" s="49"/>
      <c r="W343" s="49"/>
      <c r="X343" s="46"/>
      <c r="Y343" s="46"/>
      <c r="Z343" s="49"/>
      <c r="AA343" s="49"/>
      <c r="AB343" s="49"/>
      <c r="AC343" s="49"/>
      <c r="AD343" s="49"/>
      <c r="AE343" s="49"/>
      <c r="AF343" s="49"/>
      <c r="AG343" s="49"/>
      <c r="AH343" s="49"/>
      <c r="AI343" s="49"/>
      <c r="AJ343" s="49"/>
      <c r="AK343" s="49"/>
      <c r="AL343" s="49"/>
      <c r="AM343" s="49"/>
      <c r="AN343" s="49"/>
      <c r="AO343" s="49"/>
    </row>
    <row r="344">
      <c r="A344" s="46"/>
      <c r="B344" s="46"/>
      <c r="C344" s="46"/>
      <c r="D344" s="46"/>
      <c r="E344" s="49"/>
      <c r="F344" s="49"/>
      <c r="G344" s="49"/>
      <c r="H344" s="49"/>
      <c r="I344" s="49"/>
      <c r="J344" s="49"/>
      <c r="K344" s="49"/>
      <c r="L344" s="51"/>
      <c r="M344" s="46"/>
      <c r="N344" s="46"/>
      <c r="O344" s="46"/>
      <c r="P344" s="46"/>
      <c r="Q344" s="49"/>
      <c r="R344" s="49"/>
      <c r="S344" s="46"/>
      <c r="T344" s="46"/>
      <c r="U344" s="46"/>
      <c r="V344" s="49"/>
      <c r="W344" s="49"/>
      <c r="X344" s="46"/>
      <c r="Y344" s="46"/>
      <c r="Z344" s="49"/>
      <c r="AA344" s="49"/>
      <c r="AB344" s="49"/>
      <c r="AC344" s="49"/>
      <c r="AD344" s="49"/>
      <c r="AE344" s="49"/>
      <c r="AF344" s="49"/>
      <c r="AG344" s="49"/>
      <c r="AH344" s="49"/>
      <c r="AI344" s="49"/>
      <c r="AJ344" s="49"/>
      <c r="AK344" s="49"/>
      <c r="AL344" s="49"/>
      <c r="AM344" s="49"/>
      <c r="AN344" s="49"/>
      <c r="AO344" s="49"/>
    </row>
    <row r="345">
      <c r="A345" s="46"/>
      <c r="B345" s="46"/>
      <c r="C345" s="46"/>
      <c r="D345" s="46"/>
      <c r="E345" s="49"/>
      <c r="F345" s="49"/>
      <c r="G345" s="49"/>
      <c r="H345" s="49"/>
      <c r="I345" s="49"/>
      <c r="J345" s="49"/>
      <c r="K345" s="49"/>
      <c r="L345" s="51"/>
      <c r="M345" s="46"/>
      <c r="N345" s="46"/>
      <c r="O345" s="46"/>
      <c r="P345" s="46"/>
      <c r="Q345" s="49"/>
      <c r="R345" s="49"/>
      <c r="S345" s="46"/>
      <c r="T345" s="46"/>
      <c r="U345" s="46"/>
      <c r="V345" s="49"/>
      <c r="W345" s="49"/>
      <c r="X345" s="46"/>
      <c r="Y345" s="46"/>
      <c r="Z345" s="49"/>
      <c r="AA345" s="49"/>
      <c r="AB345" s="49"/>
      <c r="AC345" s="49"/>
      <c r="AD345" s="49"/>
      <c r="AE345" s="49"/>
      <c r="AF345" s="49"/>
      <c r="AG345" s="49"/>
      <c r="AH345" s="49"/>
      <c r="AI345" s="49"/>
      <c r="AJ345" s="49"/>
      <c r="AK345" s="49"/>
      <c r="AL345" s="49"/>
      <c r="AM345" s="49"/>
      <c r="AN345" s="49"/>
      <c r="AO345" s="49"/>
    </row>
    <row r="346">
      <c r="A346" s="46"/>
      <c r="B346" s="46"/>
      <c r="C346" s="46"/>
      <c r="D346" s="46"/>
      <c r="E346" s="49"/>
      <c r="F346" s="49"/>
      <c r="G346" s="49"/>
      <c r="H346" s="49"/>
      <c r="I346" s="49"/>
      <c r="J346" s="49"/>
      <c r="K346" s="49"/>
      <c r="L346" s="51"/>
      <c r="M346" s="46"/>
      <c r="N346" s="46"/>
      <c r="O346" s="46"/>
      <c r="P346" s="46"/>
      <c r="Q346" s="49"/>
      <c r="R346" s="49"/>
      <c r="S346" s="46"/>
      <c r="T346" s="46"/>
      <c r="U346" s="46"/>
      <c r="V346" s="49"/>
      <c r="W346" s="49"/>
      <c r="X346" s="46"/>
      <c r="Y346" s="46"/>
      <c r="Z346" s="49"/>
      <c r="AA346" s="49"/>
      <c r="AB346" s="49"/>
      <c r="AC346" s="49"/>
      <c r="AD346" s="49"/>
      <c r="AE346" s="49"/>
      <c r="AF346" s="49"/>
      <c r="AG346" s="49"/>
      <c r="AH346" s="49"/>
      <c r="AI346" s="49"/>
      <c r="AJ346" s="49"/>
      <c r="AK346" s="49"/>
      <c r="AL346" s="49"/>
      <c r="AM346" s="49"/>
      <c r="AN346" s="49"/>
      <c r="AO346" s="49"/>
    </row>
    <row r="347">
      <c r="A347" s="46"/>
      <c r="B347" s="46"/>
      <c r="C347" s="46"/>
      <c r="D347" s="46"/>
      <c r="E347" s="49"/>
      <c r="F347" s="49"/>
      <c r="G347" s="49"/>
      <c r="H347" s="49"/>
      <c r="I347" s="49"/>
      <c r="J347" s="49"/>
      <c r="K347" s="49"/>
      <c r="L347" s="51"/>
      <c r="M347" s="46"/>
      <c r="N347" s="46"/>
      <c r="O347" s="46"/>
      <c r="P347" s="46"/>
      <c r="Q347" s="49"/>
      <c r="R347" s="49"/>
      <c r="S347" s="46"/>
      <c r="T347" s="46"/>
      <c r="U347" s="46"/>
      <c r="V347" s="49"/>
      <c r="W347" s="49"/>
      <c r="X347" s="46"/>
      <c r="Y347" s="46"/>
      <c r="Z347" s="49"/>
      <c r="AA347" s="49"/>
      <c r="AB347" s="49"/>
      <c r="AC347" s="49"/>
      <c r="AD347" s="49"/>
      <c r="AE347" s="49"/>
      <c r="AF347" s="49"/>
      <c r="AG347" s="49"/>
      <c r="AH347" s="49"/>
      <c r="AI347" s="49"/>
      <c r="AJ347" s="49"/>
      <c r="AK347" s="49"/>
      <c r="AL347" s="49"/>
      <c r="AM347" s="49"/>
      <c r="AN347" s="49"/>
      <c r="AO347" s="49"/>
    </row>
    <row r="348">
      <c r="A348" s="46"/>
      <c r="B348" s="46"/>
      <c r="C348" s="46"/>
      <c r="D348" s="46"/>
      <c r="E348" s="49"/>
      <c r="F348" s="49"/>
      <c r="G348" s="49"/>
      <c r="H348" s="49"/>
      <c r="I348" s="49"/>
      <c r="J348" s="49"/>
      <c r="K348" s="49"/>
      <c r="L348" s="51"/>
      <c r="M348" s="46"/>
      <c r="N348" s="46"/>
      <c r="O348" s="46"/>
      <c r="P348" s="46"/>
      <c r="Q348" s="49"/>
      <c r="R348" s="49"/>
      <c r="S348" s="46"/>
      <c r="T348" s="46"/>
      <c r="U348" s="46"/>
      <c r="V348" s="49"/>
      <c r="W348" s="49"/>
      <c r="X348" s="46"/>
      <c r="Y348" s="46"/>
      <c r="Z348" s="49"/>
      <c r="AA348" s="49"/>
      <c r="AB348" s="49"/>
      <c r="AC348" s="49"/>
      <c r="AD348" s="49"/>
      <c r="AE348" s="49"/>
      <c r="AF348" s="49"/>
      <c r="AG348" s="49"/>
      <c r="AH348" s="49"/>
      <c r="AI348" s="49"/>
      <c r="AJ348" s="49"/>
      <c r="AK348" s="49"/>
      <c r="AL348" s="49"/>
      <c r="AM348" s="49"/>
      <c r="AN348" s="49"/>
      <c r="AO348" s="49"/>
    </row>
    <row r="349">
      <c r="A349" s="46"/>
      <c r="B349" s="46"/>
      <c r="C349" s="46"/>
      <c r="D349" s="46"/>
      <c r="E349" s="49"/>
      <c r="F349" s="49"/>
      <c r="G349" s="49"/>
      <c r="H349" s="49"/>
      <c r="I349" s="49"/>
      <c r="J349" s="49"/>
      <c r="K349" s="49"/>
      <c r="L349" s="51"/>
      <c r="M349" s="46"/>
      <c r="N349" s="46"/>
      <c r="O349" s="46"/>
      <c r="P349" s="46"/>
      <c r="Q349" s="49"/>
      <c r="R349" s="49"/>
      <c r="S349" s="46"/>
      <c r="T349" s="46"/>
      <c r="U349" s="46"/>
      <c r="V349" s="49"/>
      <c r="W349" s="49"/>
      <c r="X349" s="46"/>
      <c r="Y349" s="46"/>
      <c r="Z349" s="49"/>
      <c r="AA349" s="49"/>
      <c r="AB349" s="49"/>
      <c r="AC349" s="49"/>
      <c r="AD349" s="49"/>
      <c r="AE349" s="49"/>
      <c r="AF349" s="49"/>
      <c r="AG349" s="49"/>
      <c r="AH349" s="49"/>
      <c r="AI349" s="49"/>
      <c r="AJ349" s="49"/>
      <c r="AK349" s="49"/>
      <c r="AL349" s="49"/>
      <c r="AM349" s="49"/>
      <c r="AN349" s="49"/>
      <c r="AO349" s="49"/>
    </row>
    <row r="350">
      <c r="A350" s="46"/>
      <c r="B350" s="46"/>
      <c r="C350" s="46"/>
      <c r="D350" s="46"/>
      <c r="E350" s="49"/>
      <c r="F350" s="49"/>
      <c r="G350" s="49"/>
      <c r="H350" s="49"/>
      <c r="I350" s="49"/>
      <c r="J350" s="49"/>
      <c r="K350" s="49"/>
      <c r="L350" s="51"/>
      <c r="M350" s="46"/>
      <c r="N350" s="46"/>
      <c r="O350" s="46"/>
      <c r="P350" s="46"/>
      <c r="Q350" s="49"/>
      <c r="R350" s="49"/>
      <c r="S350" s="46"/>
      <c r="T350" s="46"/>
      <c r="U350" s="46"/>
      <c r="V350" s="49"/>
      <c r="W350" s="49"/>
      <c r="X350" s="46"/>
      <c r="Y350" s="46"/>
      <c r="Z350" s="49"/>
      <c r="AA350" s="49"/>
      <c r="AB350" s="49"/>
      <c r="AC350" s="49"/>
      <c r="AD350" s="49"/>
      <c r="AE350" s="49"/>
      <c r="AF350" s="49"/>
      <c r="AG350" s="49"/>
      <c r="AH350" s="49"/>
      <c r="AI350" s="49"/>
      <c r="AJ350" s="49"/>
      <c r="AK350" s="49"/>
      <c r="AL350" s="49"/>
      <c r="AM350" s="49"/>
      <c r="AN350" s="49"/>
      <c r="AO350" s="49"/>
    </row>
    <row r="351">
      <c r="A351" s="46"/>
      <c r="B351" s="46"/>
      <c r="C351" s="46"/>
      <c r="D351" s="46"/>
      <c r="E351" s="49"/>
      <c r="F351" s="49"/>
      <c r="G351" s="49"/>
      <c r="H351" s="49"/>
      <c r="I351" s="49"/>
      <c r="J351" s="49"/>
      <c r="K351" s="49"/>
      <c r="L351" s="51"/>
      <c r="M351" s="46"/>
      <c r="N351" s="46"/>
      <c r="O351" s="46"/>
      <c r="P351" s="46"/>
      <c r="Q351" s="49"/>
      <c r="R351" s="49"/>
      <c r="S351" s="46"/>
      <c r="T351" s="46"/>
      <c r="U351" s="46"/>
      <c r="V351" s="49"/>
      <c r="W351" s="49"/>
      <c r="X351" s="46"/>
      <c r="Y351" s="46"/>
      <c r="Z351" s="49"/>
      <c r="AA351" s="49"/>
      <c r="AB351" s="49"/>
      <c r="AC351" s="49"/>
      <c r="AD351" s="49"/>
      <c r="AE351" s="49"/>
      <c r="AF351" s="49"/>
      <c r="AG351" s="49"/>
      <c r="AH351" s="49"/>
      <c r="AI351" s="49"/>
      <c r="AJ351" s="49"/>
      <c r="AK351" s="49"/>
      <c r="AL351" s="49"/>
      <c r="AM351" s="49"/>
      <c r="AN351" s="49"/>
      <c r="AO351" s="49"/>
    </row>
    <row r="352">
      <c r="A352" s="46"/>
      <c r="B352" s="46"/>
      <c r="C352" s="46"/>
      <c r="D352" s="46"/>
      <c r="E352" s="49"/>
      <c r="F352" s="49"/>
      <c r="G352" s="49"/>
      <c r="H352" s="49"/>
      <c r="I352" s="49"/>
      <c r="J352" s="49"/>
      <c r="K352" s="49"/>
      <c r="L352" s="51"/>
      <c r="M352" s="46"/>
      <c r="N352" s="46"/>
      <c r="O352" s="46"/>
      <c r="P352" s="46"/>
      <c r="Q352" s="49"/>
      <c r="R352" s="49"/>
      <c r="S352" s="46"/>
      <c r="T352" s="46"/>
      <c r="U352" s="46"/>
      <c r="V352" s="49"/>
      <c r="W352" s="49"/>
      <c r="X352" s="46"/>
      <c r="Y352" s="46"/>
      <c r="Z352" s="49"/>
      <c r="AA352" s="49"/>
      <c r="AB352" s="49"/>
      <c r="AC352" s="49"/>
      <c r="AD352" s="49"/>
      <c r="AE352" s="49"/>
      <c r="AF352" s="49"/>
      <c r="AG352" s="49"/>
      <c r="AH352" s="49"/>
      <c r="AI352" s="49"/>
      <c r="AJ352" s="49"/>
      <c r="AK352" s="49"/>
      <c r="AL352" s="49"/>
      <c r="AM352" s="49"/>
      <c r="AN352" s="49"/>
      <c r="AO352" s="49"/>
    </row>
    <row r="353">
      <c r="A353" s="46"/>
      <c r="B353" s="46"/>
      <c r="C353" s="46"/>
      <c r="D353" s="46"/>
      <c r="E353" s="49"/>
      <c r="F353" s="49"/>
      <c r="G353" s="49"/>
      <c r="H353" s="49"/>
      <c r="I353" s="49"/>
      <c r="J353" s="49"/>
      <c r="K353" s="49"/>
      <c r="L353" s="51"/>
      <c r="M353" s="46"/>
      <c r="N353" s="46"/>
      <c r="O353" s="46"/>
      <c r="P353" s="46"/>
      <c r="Q353" s="49"/>
      <c r="R353" s="49"/>
      <c r="S353" s="46"/>
      <c r="T353" s="46"/>
      <c r="U353" s="46"/>
      <c r="V353" s="49"/>
      <c r="W353" s="49"/>
      <c r="X353" s="46"/>
      <c r="Y353" s="46"/>
      <c r="Z353" s="49"/>
      <c r="AA353" s="49"/>
      <c r="AB353" s="49"/>
      <c r="AC353" s="49"/>
      <c r="AD353" s="49"/>
      <c r="AE353" s="49"/>
      <c r="AF353" s="49"/>
      <c r="AG353" s="49"/>
      <c r="AH353" s="49"/>
      <c r="AI353" s="49"/>
      <c r="AJ353" s="49"/>
      <c r="AK353" s="49"/>
      <c r="AL353" s="49"/>
      <c r="AM353" s="49"/>
      <c r="AN353" s="49"/>
      <c r="AO353" s="49"/>
    </row>
    <row r="354">
      <c r="A354" s="46"/>
      <c r="B354" s="46"/>
      <c r="C354" s="46"/>
      <c r="D354" s="46"/>
      <c r="E354" s="49"/>
      <c r="F354" s="49"/>
      <c r="G354" s="49"/>
      <c r="H354" s="49"/>
      <c r="I354" s="49"/>
      <c r="J354" s="49"/>
      <c r="K354" s="49"/>
      <c r="L354" s="51"/>
      <c r="M354" s="46"/>
      <c r="N354" s="46"/>
      <c r="O354" s="46"/>
      <c r="P354" s="46"/>
      <c r="Q354" s="49"/>
      <c r="R354" s="49"/>
      <c r="S354" s="46"/>
      <c r="T354" s="46"/>
      <c r="U354" s="46"/>
      <c r="V354" s="49"/>
      <c r="W354" s="49"/>
      <c r="X354" s="46"/>
      <c r="Y354" s="46"/>
      <c r="Z354" s="49"/>
      <c r="AA354" s="49"/>
      <c r="AB354" s="49"/>
      <c r="AC354" s="49"/>
      <c r="AD354" s="49"/>
      <c r="AE354" s="49"/>
      <c r="AF354" s="49"/>
      <c r="AG354" s="49"/>
      <c r="AH354" s="49"/>
      <c r="AI354" s="49"/>
      <c r="AJ354" s="49"/>
      <c r="AK354" s="49"/>
      <c r="AL354" s="49"/>
      <c r="AM354" s="49"/>
      <c r="AN354" s="49"/>
      <c r="AO354" s="49"/>
    </row>
    <row r="355">
      <c r="A355" s="46"/>
      <c r="B355" s="46"/>
      <c r="C355" s="46"/>
      <c r="D355" s="46"/>
      <c r="E355" s="49"/>
      <c r="F355" s="49"/>
      <c r="G355" s="49"/>
      <c r="H355" s="49"/>
      <c r="I355" s="49"/>
      <c r="J355" s="49"/>
      <c r="K355" s="49"/>
      <c r="L355" s="51"/>
      <c r="M355" s="46"/>
      <c r="N355" s="46"/>
      <c r="O355" s="46"/>
      <c r="P355" s="46"/>
      <c r="Q355" s="49"/>
      <c r="R355" s="49"/>
      <c r="S355" s="46"/>
      <c r="T355" s="46"/>
      <c r="U355" s="46"/>
      <c r="V355" s="49"/>
      <c r="W355" s="49"/>
      <c r="X355" s="46"/>
      <c r="Y355" s="46"/>
      <c r="Z355" s="49"/>
      <c r="AA355" s="49"/>
      <c r="AB355" s="49"/>
      <c r="AC355" s="49"/>
      <c r="AD355" s="49"/>
      <c r="AE355" s="49"/>
      <c r="AF355" s="49"/>
      <c r="AG355" s="49"/>
      <c r="AH355" s="49"/>
      <c r="AI355" s="49"/>
      <c r="AJ355" s="49"/>
      <c r="AK355" s="49"/>
      <c r="AL355" s="49"/>
      <c r="AM355" s="49"/>
      <c r="AN355" s="49"/>
      <c r="AO355" s="49"/>
    </row>
    <row r="356">
      <c r="A356" s="46"/>
      <c r="B356" s="46"/>
      <c r="C356" s="46"/>
      <c r="D356" s="46"/>
      <c r="E356" s="49"/>
      <c r="F356" s="49"/>
      <c r="G356" s="49"/>
      <c r="H356" s="49"/>
      <c r="I356" s="49"/>
      <c r="J356" s="49"/>
      <c r="K356" s="49"/>
      <c r="L356" s="51"/>
      <c r="M356" s="46"/>
      <c r="N356" s="46"/>
      <c r="O356" s="46"/>
      <c r="P356" s="46"/>
      <c r="Q356" s="49"/>
      <c r="R356" s="49"/>
      <c r="S356" s="46"/>
      <c r="T356" s="46"/>
      <c r="U356" s="46"/>
      <c r="V356" s="49"/>
      <c r="W356" s="49"/>
      <c r="X356" s="46"/>
      <c r="Y356" s="46"/>
      <c r="Z356" s="49"/>
      <c r="AA356" s="49"/>
      <c r="AB356" s="49"/>
      <c r="AC356" s="49"/>
      <c r="AD356" s="49"/>
      <c r="AE356" s="49"/>
      <c r="AF356" s="49"/>
      <c r="AG356" s="49"/>
      <c r="AH356" s="49"/>
      <c r="AI356" s="49"/>
      <c r="AJ356" s="49"/>
      <c r="AK356" s="49"/>
      <c r="AL356" s="49"/>
      <c r="AM356" s="49"/>
      <c r="AN356" s="49"/>
      <c r="AO356" s="49"/>
    </row>
    <row r="357">
      <c r="A357" s="46"/>
      <c r="B357" s="46"/>
      <c r="C357" s="46"/>
      <c r="D357" s="46"/>
      <c r="E357" s="49"/>
      <c r="F357" s="49"/>
      <c r="G357" s="49"/>
      <c r="H357" s="49"/>
      <c r="I357" s="49"/>
      <c r="J357" s="49"/>
      <c r="K357" s="49"/>
      <c r="L357" s="51"/>
      <c r="M357" s="46"/>
      <c r="N357" s="46"/>
      <c r="O357" s="46"/>
      <c r="P357" s="46"/>
      <c r="Q357" s="49"/>
      <c r="R357" s="49"/>
      <c r="S357" s="46"/>
      <c r="T357" s="46"/>
      <c r="U357" s="46"/>
      <c r="V357" s="49"/>
      <c r="W357" s="49"/>
      <c r="X357" s="46"/>
      <c r="Y357" s="46"/>
      <c r="Z357" s="49"/>
      <c r="AA357" s="49"/>
      <c r="AB357" s="49"/>
      <c r="AC357" s="49"/>
      <c r="AD357" s="49"/>
      <c r="AE357" s="49"/>
      <c r="AF357" s="49"/>
      <c r="AG357" s="49"/>
      <c r="AH357" s="49"/>
      <c r="AI357" s="49"/>
      <c r="AJ357" s="49"/>
      <c r="AK357" s="49"/>
      <c r="AL357" s="49"/>
      <c r="AM357" s="49"/>
      <c r="AN357" s="49"/>
      <c r="AO357" s="49"/>
    </row>
    <row r="358">
      <c r="A358" s="46"/>
      <c r="B358" s="46"/>
      <c r="C358" s="46"/>
      <c r="D358" s="46"/>
      <c r="E358" s="49"/>
      <c r="F358" s="49"/>
      <c r="G358" s="49"/>
      <c r="H358" s="49"/>
      <c r="I358" s="49"/>
      <c r="J358" s="49"/>
      <c r="K358" s="49"/>
      <c r="L358" s="51"/>
      <c r="M358" s="46"/>
      <c r="N358" s="46"/>
      <c r="O358" s="46"/>
      <c r="P358" s="46"/>
      <c r="Q358" s="49"/>
      <c r="R358" s="49"/>
      <c r="S358" s="46"/>
      <c r="T358" s="46"/>
      <c r="U358" s="46"/>
      <c r="V358" s="49"/>
      <c r="W358" s="49"/>
      <c r="X358" s="46"/>
      <c r="Y358" s="46"/>
      <c r="Z358" s="49"/>
      <c r="AA358" s="49"/>
      <c r="AB358" s="49"/>
      <c r="AC358" s="49"/>
      <c r="AD358" s="49"/>
      <c r="AE358" s="49"/>
      <c r="AF358" s="49"/>
      <c r="AG358" s="49"/>
      <c r="AH358" s="49"/>
      <c r="AI358" s="49"/>
      <c r="AJ358" s="49"/>
      <c r="AK358" s="49"/>
      <c r="AL358" s="49"/>
      <c r="AM358" s="49"/>
      <c r="AN358" s="49"/>
      <c r="AO358" s="49"/>
    </row>
    <row r="359">
      <c r="A359" s="46"/>
      <c r="B359" s="46"/>
      <c r="C359" s="46"/>
      <c r="D359" s="46"/>
      <c r="E359" s="49"/>
      <c r="F359" s="49"/>
      <c r="G359" s="49"/>
      <c r="H359" s="49"/>
      <c r="I359" s="49"/>
      <c r="J359" s="49"/>
      <c r="K359" s="49"/>
      <c r="L359" s="51"/>
      <c r="M359" s="46"/>
      <c r="N359" s="46"/>
      <c r="O359" s="46"/>
      <c r="P359" s="46"/>
      <c r="Q359" s="49"/>
      <c r="R359" s="49"/>
      <c r="S359" s="46"/>
      <c r="T359" s="46"/>
      <c r="U359" s="46"/>
      <c r="V359" s="49"/>
      <c r="W359" s="49"/>
      <c r="X359" s="46"/>
      <c r="Y359" s="46"/>
      <c r="Z359" s="49"/>
      <c r="AA359" s="49"/>
      <c r="AB359" s="49"/>
      <c r="AC359" s="49"/>
      <c r="AD359" s="49"/>
      <c r="AE359" s="49"/>
      <c r="AF359" s="49"/>
      <c r="AG359" s="49"/>
      <c r="AH359" s="49"/>
      <c r="AI359" s="49"/>
      <c r="AJ359" s="49"/>
      <c r="AK359" s="49"/>
      <c r="AL359" s="49"/>
      <c r="AM359" s="49"/>
      <c r="AN359" s="49"/>
      <c r="AO359" s="49"/>
    </row>
    <row r="360">
      <c r="A360" s="46"/>
      <c r="B360" s="46"/>
      <c r="C360" s="46"/>
      <c r="D360" s="46"/>
      <c r="E360" s="49"/>
      <c r="F360" s="49"/>
      <c r="G360" s="49"/>
      <c r="H360" s="49"/>
      <c r="I360" s="49"/>
      <c r="J360" s="49"/>
      <c r="K360" s="49"/>
      <c r="L360" s="51"/>
      <c r="M360" s="46"/>
      <c r="N360" s="46"/>
      <c r="O360" s="46"/>
      <c r="P360" s="46"/>
      <c r="Q360" s="49"/>
      <c r="R360" s="49"/>
      <c r="S360" s="46"/>
      <c r="T360" s="46"/>
      <c r="U360" s="46"/>
      <c r="V360" s="49"/>
      <c r="W360" s="49"/>
      <c r="X360" s="46"/>
      <c r="Y360" s="46"/>
      <c r="Z360" s="49"/>
      <c r="AA360" s="49"/>
      <c r="AB360" s="49"/>
      <c r="AC360" s="49"/>
      <c r="AD360" s="49"/>
      <c r="AE360" s="49"/>
      <c r="AF360" s="49"/>
      <c r="AG360" s="49"/>
      <c r="AH360" s="49"/>
      <c r="AI360" s="49"/>
      <c r="AJ360" s="49"/>
      <c r="AK360" s="49"/>
      <c r="AL360" s="49"/>
      <c r="AM360" s="49"/>
      <c r="AN360" s="49"/>
      <c r="AO360" s="49"/>
    </row>
    <row r="361">
      <c r="A361" s="46"/>
      <c r="B361" s="46"/>
      <c r="C361" s="46"/>
      <c r="D361" s="46"/>
      <c r="E361" s="49"/>
      <c r="F361" s="49"/>
      <c r="G361" s="49"/>
      <c r="H361" s="49"/>
      <c r="I361" s="49"/>
      <c r="J361" s="49"/>
      <c r="K361" s="49"/>
      <c r="L361" s="51"/>
      <c r="M361" s="46"/>
      <c r="N361" s="46"/>
      <c r="O361" s="46"/>
      <c r="P361" s="46"/>
      <c r="Q361" s="49"/>
      <c r="R361" s="49"/>
      <c r="S361" s="46"/>
      <c r="T361" s="46"/>
      <c r="U361" s="46"/>
      <c r="V361" s="49"/>
      <c r="W361" s="49"/>
      <c r="X361" s="46"/>
      <c r="Y361" s="46"/>
      <c r="Z361" s="49"/>
      <c r="AA361" s="49"/>
      <c r="AB361" s="49"/>
      <c r="AC361" s="49"/>
      <c r="AD361" s="49"/>
      <c r="AE361" s="49"/>
      <c r="AF361" s="49"/>
      <c r="AG361" s="49"/>
      <c r="AH361" s="49"/>
      <c r="AI361" s="49"/>
      <c r="AJ361" s="49"/>
      <c r="AK361" s="49"/>
      <c r="AL361" s="49"/>
      <c r="AM361" s="49"/>
      <c r="AN361" s="49"/>
      <c r="AO361" s="49"/>
    </row>
    <row r="362">
      <c r="A362" s="46"/>
      <c r="B362" s="46"/>
      <c r="C362" s="46"/>
      <c r="D362" s="46"/>
      <c r="E362" s="49"/>
      <c r="F362" s="49"/>
      <c r="G362" s="49"/>
      <c r="H362" s="49"/>
      <c r="I362" s="49"/>
      <c r="J362" s="49"/>
      <c r="K362" s="49"/>
      <c r="L362" s="51"/>
      <c r="M362" s="46"/>
      <c r="N362" s="46"/>
      <c r="O362" s="46"/>
      <c r="P362" s="46"/>
      <c r="Q362" s="49"/>
      <c r="R362" s="49"/>
      <c r="S362" s="46"/>
      <c r="T362" s="46"/>
      <c r="U362" s="46"/>
      <c r="V362" s="49"/>
      <c r="W362" s="49"/>
      <c r="X362" s="46"/>
      <c r="Y362" s="46"/>
      <c r="Z362" s="49"/>
      <c r="AA362" s="49"/>
      <c r="AB362" s="49"/>
      <c r="AC362" s="49"/>
      <c r="AD362" s="49"/>
      <c r="AE362" s="49"/>
      <c r="AF362" s="49"/>
      <c r="AG362" s="49"/>
      <c r="AH362" s="49"/>
      <c r="AI362" s="49"/>
      <c r="AJ362" s="49"/>
      <c r="AK362" s="49"/>
      <c r="AL362" s="49"/>
      <c r="AM362" s="49"/>
      <c r="AN362" s="49"/>
      <c r="AO362" s="49"/>
    </row>
    <row r="363">
      <c r="A363" s="46"/>
      <c r="B363" s="46"/>
      <c r="C363" s="46"/>
      <c r="D363" s="46"/>
      <c r="E363" s="49"/>
      <c r="F363" s="49"/>
      <c r="G363" s="49"/>
      <c r="H363" s="49"/>
      <c r="I363" s="49"/>
      <c r="J363" s="49"/>
      <c r="K363" s="49"/>
      <c r="L363" s="51"/>
      <c r="M363" s="46"/>
      <c r="N363" s="46"/>
      <c r="O363" s="46"/>
      <c r="P363" s="46"/>
      <c r="Q363" s="49"/>
      <c r="R363" s="49"/>
      <c r="S363" s="46"/>
      <c r="T363" s="46"/>
      <c r="U363" s="46"/>
      <c r="V363" s="49"/>
      <c r="W363" s="49"/>
      <c r="X363" s="46"/>
      <c r="Y363" s="46"/>
      <c r="Z363" s="49"/>
      <c r="AA363" s="49"/>
      <c r="AB363" s="49"/>
      <c r="AC363" s="49"/>
      <c r="AD363" s="49"/>
      <c r="AE363" s="49"/>
      <c r="AF363" s="49"/>
      <c r="AG363" s="49"/>
      <c r="AH363" s="49"/>
      <c r="AI363" s="49"/>
      <c r="AJ363" s="49"/>
      <c r="AK363" s="49"/>
      <c r="AL363" s="49"/>
      <c r="AM363" s="49"/>
      <c r="AN363" s="49"/>
      <c r="AO363" s="49"/>
    </row>
    <row r="364">
      <c r="A364" s="46"/>
      <c r="B364" s="46"/>
      <c r="C364" s="46"/>
      <c r="D364" s="46"/>
      <c r="E364" s="49"/>
      <c r="F364" s="49"/>
      <c r="G364" s="49"/>
      <c r="H364" s="49"/>
      <c r="I364" s="49"/>
      <c r="J364" s="49"/>
      <c r="K364" s="49"/>
      <c r="L364" s="51"/>
      <c r="M364" s="46"/>
      <c r="N364" s="46"/>
      <c r="O364" s="46"/>
      <c r="P364" s="46"/>
      <c r="Q364" s="49"/>
      <c r="R364" s="49"/>
      <c r="S364" s="46"/>
      <c r="T364" s="46"/>
      <c r="U364" s="46"/>
      <c r="V364" s="49"/>
      <c r="W364" s="49"/>
      <c r="X364" s="46"/>
      <c r="Y364" s="46"/>
      <c r="Z364" s="49"/>
      <c r="AA364" s="49"/>
      <c r="AB364" s="49"/>
      <c r="AC364" s="49"/>
      <c r="AD364" s="49"/>
      <c r="AE364" s="49"/>
      <c r="AF364" s="49"/>
      <c r="AG364" s="49"/>
      <c r="AH364" s="49"/>
      <c r="AI364" s="49"/>
      <c r="AJ364" s="49"/>
      <c r="AK364" s="49"/>
      <c r="AL364" s="49"/>
      <c r="AM364" s="49"/>
      <c r="AN364" s="49"/>
      <c r="AO364" s="49"/>
    </row>
    <row r="365">
      <c r="A365" s="46"/>
      <c r="B365" s="46"/>
      <c r="C365" s="46"/>
      <c r="D365" s="46"/>
      <c r="E365" s="49"/>
      <c r="F365" s="49"/>
      <c r="G365" s="49"/>
      <c r="H365" s="49"/>
      <c r="I365" s="49"/>
      <c r="J365" s="49"/>
      <c r="K365" s="49"/>
      <c r="L365" s="51"/>
      <c r="M365" s="46"/>
      <c r="N365" s="46"/>
      <c r="O365" s="46"/>
      <c r="P365" s="46"/>
      <c r="Q365" s="49"/>
      <c r="R365" s="49"/>
      <c r="S365" s="46"/>
      <c r="T365" s="46"/>
      <c r="U365" s="46"/>
      <c r="V365" s="49"/>
      <c r="W365" s="49"/>
      <c r="X365" s="46"/>
      <c r="Y365" s="46"/>
      <c r="Z365" s="49"/>
      <c r="AA365" s="49"/>
      <c r="AB365" s="49"/>
      <c r="AC365" s="49"/>
      <c r="AD365" s="49"/>
      <c r="AE365" s="49"/>
      <c r="AF365" s="49"/>
      <c r="AG365" s="49"/>
      <c r="AH365" s="49"/>
      <c r="AI365" s="49"/>
      <c r="AJ365" s="49"/>
      <c r="AK365" s="49"/>
      <c r="AL365" s="49"/>
      <c r="AM365" s="49"/>
      <c r="AN365" s="49"/>
      <c r="AO365" s="49"/>
    </row>
    <row r="366">
      <c r="A366" s="46"/>
      <c r="B366" s="46"/>
      <c r="C366" s="46"/>
      <c r="D366" s="46"/>
      <c r="E366" s="49"/>
      <c r="F366" s="49"/>
      <c r="G366" s="49"/>
      <c r="H366" s="49"/>
      <c r="I366" s="49"/>
      <c r="J366" s="49"/>
      <c r="K366" s="49"/>
      <c r="L366" s="51"/>
      <c r="M366" s="46"/>
      <c r="N366" s="46"/>
      <c r="O366" s="46"/>
      <c r="P366" s="46"/>
      <c r="Q366" s="49"/>
      <c r="R366" s="49"/>
      <c r="S366" s="46"/>
      <c r="T366" s="46"/>
      <c r="U366" s="46"/>
      <c r="V366" s="49"/>
      <c r="W366" s="49"/>
      <c r="X366" s="46"/>
      <c r="Y366" s="46"/>
      <c r="Z366" s="49"/>
      <c r="AA366" s="49"/>
      <c r="AB366" s="49"/>
      <c r="AC366" s="49"/>
      <c r="AD366" s="49"/>
      <c r="AE366" s="49"/>
      <c r="AF366" s="49"/>
      <c r="AG366" s="49"/>
      <c r="AH366" s="49"/>
      <c r="AI366" s="49"/>
      <c r="AJ366" s="49"/>
      <c r="AK366" s="49"/>
      <c r="AL366" s="49"/>
      <c r="AM366" s="49"/>
      <c r="AN366" s="49"/>
      <c r="AO366" s="49"/>
    </row>
    <row r="367">
      <c r="A367" s="46"/>
      <c r="B367" s="46"/>
      <c r="C367" s="46"/>
      <c r="D367" s="46"/>
      <c r="E367" s="49"/>
      <c r="F367" s="49"/>
      <c r="G367" s="49"/>
      <c r="H367" s="49"/>
      <c r="I367" s="49"/>
      <c r="J367" s="49"/>
      <c r="K367" s="49"/>
      <c r="L367" s="51"/>
      <c r="M367" s="46"/>
      <c r="N367" s="46"/>
      <c r="O367" s="46"/>
      <c r="P367" s="46"/>
      <c r="Q367" s="49"/>
      <c r="R367" s="49"/>
      <c r="S367" s="46"/>
      <c r="T367" s="46"/>
      <c r="U367" s="46"/>
      <c r="V367" s="49"/>
      <c r="W367" s="49"/>
      <c r="X367" s="46"/>
      <c r="Y367" s="46"/>
      <c r="Z367" s="49"/>
      <c r="AA367" s="49"/>
      <c r="AB367" s="49"/>
      <c r="AC367" s="49"/>
      <c r="AD367" s="49"/>
      <c r="AE367" s="49"/>
      <c r="AF367" s="49"/>
      <c r="AG367" s="49"/>
      <c r="AH367" s="49"/>
      <c r="AI367" s="49"/>
      <c r="AJ367" s="49"/>
      <c r="AK367" s="49"/>
      <c r="AL367" s="49"/>
      <c r="AM367" s="49"/>
      <c r="AN367" s="49"/>
      <c r="AO367" s="49"/>
    </row>
    <row r="368">
      <c r="A368" s="46"/>
      <c r="B368" s="46"/>
      <c r="C368" s="46"/>
      <c r="D368" s="46"/>
      <c r="E368" s="49"/>
      <c r="F368" s="49"/>
      <c r="G368" s="49"/>
      <c r="H368" s="49"/>
      <c r="I368" s="49"/>
      <c r="J368" s="49"/>
      <c r="K368" s="49"/>
      <c r="L368" s="51"/>
      <c r="M368" s="46"/>
      <c r="N368" s="46"/>
      <c r="O368" s="46"/>
      <c r="P368" s="46"/>
      <c r="Q368" s="49"/>
      <c r="R368" s="49"/>
      <c r="S368" s="46"/>
      <c r="T368" s="46"/>
      <c r="U368" s="46"/>
      <c r="V368" s="49"/>
      <c r="W368" s="49"/>
      <c r="X368" s="46"/>
      <c r="Y368" s="46"/>
      <c r="Z368" s="49"/>
      <c r="AA368" s="49"/>
      <c r="AB368" s="49"/>
      <c r="AC368" s="49"/>
      <c r="AD368" s="49"/>
      <c r="AE368" s="49"/>
      <c r="AF368" s="49"/>
      <c r="AG368" s="49"/>
      <c r="AH368" s="49"/>
      <c r="AI368" s="49"/>
      <c r="AJ368" s="49"/>
      <c r="AK368" s="49"/>
      <c r="AL368" s="49"/>
      <c r="AM368" s="49"/>
      <c r="AN368" s="49"/>
      <c r="AO368" s="49"/>
    </row>
    <row r="369">
      <c r="A369" s="46"/>
      <c r="B369" s="46"/>
      <c r="C369" s="46"/>
      <c r="D369" s="46"/>
      <c r="E369" s="49"/>
      <c r="F369" s="49"/>
      <c r="G369" s="49"/>
      <c r="H369" s="49"/>
      <c r="I369" s="49"/>
      <c r="J369" s="49"/>
      <c r="K369" s="49"/>
      <c r="L369" s="51"/>
      <c r="M369" s="46"/>
      <c r="N369" s="46"/>
      <c r="O369" s="46"/>
      <c r="P369" s="46"/>
      <c r="Q369" s="49"/>
      <c r="R369" s="49"/>
      <c r="S369" s="46"/>
      <c r="T369" s="46"/>
      <c r="U369" s="46"/>
      <c r="V369" s="49"/>
      <c r="W369" s="49"/>
      <c r="X369" s="46"/>
      <c r="Y369" s="46"/>
      <c r="Z369" s="49"/>
      <c r="AA369" s="49"/>
      <c r="AB369" s="49"/>
      <c r="AC369" s="49"/>
      <c r="AD369" s="49"/>
      <c r="AE369" s="49"/>
      <c r="AF369" s="49"/>
      <c r="AG369" s="49"/>
      <c r="AH369" s="49"/>
      <c r="AI369" s="49"/>
      <c r="AJ369" s="49"/>
      <c r="AK369" s="49"/>
      <c r="AL369" s="49"/>
      <c r="AM369" s="49"/>
      <c r="AN369" s="49"/>
      <c r="AO369" s="49"/>
    </row>
    <row r="370">
      <c r="A370" s="46"/>
      <c r="B370" s="46"/>
      <c r="C370" s="46"/>
      <c r="D370" s="46"/>
      <c r="E370" s="49"/>
      <c r="F370" s="49"/>
      <c r="G370" s="49"/>
      <c r="H370" s="49"/>
      <c r="I370" s="49"/>
      <c r="J370" s="49"/>
      <c r="K370" s="49"/>
      <c r="L370" s="51"/>
      <c r="M370" s="46"/>
      <c r="N370" s="46"/>
      <c r="O370" s="46"/>
      <c r="P370" s="46"/>
      <c r="Q370" s="49"/>
      <c r="R370" s="49"/>
      <c r="S370" s="46"/>
      <c r="T370" s="46"/>
      <c r="U370" s="46"/>
      <c r="V370" s="49"/>
      <c r="W370" s="49"/>
      <c r="X370" s="46"/>
      <c r="Y370" s="46"/>
      <c r="Z370" s="49"/>
      <c r="AA370" s="49"/>
      <c r="AB370" s="49"/>
      <c r="AC370" s="49"/>
      <c r="AD370" s="49"/>
      <c r="AE370" s="49"/>
      <c r="AF370" s="49"/>
      <c r="AG370" s="49"/>
      <c r="AH370" s="49"/>
      <c r="AI370" s="49"/>
      <c r="AJ370" s="49"/>
      <c r="AK370" s="49"/>
      <c r="AL370" s="49"/>
      <c r="AM370" s="49"/>
      <c r="AN370" s="49"/>
      <c r="AO370" s="49"/>
    </row>
    <row r="371">
      <c r="A371" s="46"/>
      <c r="B371" s="46"/>
      <c r="C371" s="46"/>
      <c r="D371" s="46"/>
      <c r="E371" s="49"/>
      <c r="F371" s="49"/>
      <c r="G371" s="49"/>
      <c r="H371" s="49"/>
      <c r="I371" s="49"/>
      <c r="J371" s="49"/>
      <c r="K371" s="49"/>
      <c r="L371" s="51"/>
      <c r="M371" s="46"/>
      <c r="N371" s="46"/>
      <c r="O371" s="46"/>
      <c r="P371" s="46"/>
      <c r="Q371" s="49"/>
      <c r="R371" s="49"/>
      <c r="S371" s="46"/>
      <c r="T371" s="46"/>
      <c r="U371" s="46"/>
      <c r="V371" s="49"/>
      <c r="W371" s="49"/>
      <c r="X371" s="46"/>
      <c r="Y371" s="46"/>
      <c r="Z371" s="49"/>
      <c r="AA371" s="49"/>
      <c r="AB371" s="49"/>
      <c r="AC371" s="49"/>
      <c r="AD371" s="49"/>
      <c r="AE371" s="49"/>
      <c r="AF371" s="49"/>
      <c r="AG371" s="49"/>
      <c r="AH371" s="49"/>
      <c r="AI371" s="49"/>
      <c r="AJ371" s="49"/>
      <c r="AK371" s="49"/>
      <c r="AL371" s="49"/>
      <c r="AM371" s="49"/>
      <c r="AN371" s="49"/>
      <c r="AO371" s="49"/>
    </row>
    <row r="372">
      <c r="A372" s="46"/>
      <c r="B372" s="46"/>
      <c r="C372" s="46"/>
      <c r="D372" s="46"/>
      <c r="E372" s="49"/>
      <c r="F372" s="49"/>
      <c r="G372" s="49"/>
      <c r="H372" s="49"/>
      <c r="I372" s="49"/>
      <c r="J372" s="49"/>
      <c r="K372" s="49"/>
      <c r="L372" s="51"/>
      <c r="M372" s="46"/>
      <c r="N372" s="46"/>
      <c r="O372" s="46"/>
      <c r="P372" s="46"/>
      <c r="Q372" s="49"/>
      <c r="R372" s="49"/>
      <c r="S372" s="46"/>
      <c r="T372" s="46"/>
      <c r="U372" s="46"/>
      <c r="V372" s="49"/>
      <c r="W372" s="49"/>
      <c r="X372" s="46"/>
      <c r="Y372" s="46"/>
      <c r="Z372" s="49"/>
      <c r="AA372" s="49"/>
      <c r="AB372" s="49"/>
      <c r="AC372" s="49"/>
      <c r="AD372" s="49"/>
      <c r="AE372" s="49"/>
      <c r="AF372" s="49"/>
      <c r="AG372" s="49"/>
      <c r="AH372" s="49"/>
      <c r="AI372" s="49"/>
      <c r="AJ372" s="49"/>
      <c r="AK372" s="49"/>
      <c r="AL372" s="49"/>
      <c r="AM372" s="49"/>
      <c r="AN372" s="49"/>
      <c r="AO372" s="49"/>
    </row>
    <row r="373">
      <c r="A373" s="46"/>
      <c r="B373" s="46"/>
      <c r="C373" s="46"/>
      <c r="D373" s="46"/>
      <c r="E373" s="49"/>
      <c r="F373" s="49"/>
      <c r="G373" s="49"/>
      <c r="H373" s="49"/>
      <c r="I373" s="49"/>
      <c r="J373" s="49"/>
      <c r="K373" s="49"/>
      <c r="L373" s="51"/>
      <c r="M373" s="46"/>
      <c r="N373" s="46"/>
      <c r="O373" s="46"/>
      <c r="P373" s="46"/>
      <c r="Q373" s="49"/>
      <c r="R373" s="49"/>
      <c r="S373" s="46"/>
      <c r="T373" s="46"/>
      <c r="U373" s="46"/>
      <c r="V373" s="49"/>
      <c r="W373" s="49"/>
      <c r="X373" s="46"/>
      <c r="Y373" s="46"/>
      <c r="Z373" s="49"/>
      <c r="AA373" s="49"/>
      <c r="AB373" s="49"/>
      <c r="AC373" s="49"/>
      <c r="AD373" s="49"/>
      <c r="AE373" s="49"/>
      <c r="AF373" s="49"/>
      <c r="AG373" s="49"/>
      <c r="AH373" s="49"/>
      <c r="AI373" s="49"/>
      <c r="AJ373" s="49"/>
      <c r="AK373" s="49"/>
      <c r="AL373" s="49"/>
      <c r="AM373" s="49"/>
      <c r="AN373" s="49"/>
      <c r="AO373" s="49"/>
    </row>
    <row r="374">
      <c r="A374" s="46"/>
      <c r="B374" s="46"/>
      <c r="C374" s="46"/>
      <c r="D374" s="46"/>
      <c r="E374" s="49"/>
      <c r="F374" s="49"/>
      <c r="G374" s="49"/>
      <c r="H374" s="49"/>
      <c r="I374" s="49"/>
      <c r="J374" s="49"/>
      <c r="K374" s="49"/>
      <c r="L374" s="51"/>
      <c r="M374" s="46"/>
      <c r="N374" s="46"/>
      <c r="O374" s="46"/>
      <c r="P374" s="46"/>
      <c r="Q374" s="49"/>
      <c r="R374" s="49"/>
      <c r="S374" s="46"/>
      <c r="T374" s="46"/>
      <c r="U374" s="46"/>
      <c r="V374" s="49"/>
      <c r="W374" s="49"/>
      <c r="X374" s="46"/>
      <c r="Y374" s="46"/>
      <c r="Z374" s="49"/>
      <c r="AA374" s="49"/>
      <c r="AB374" s="49"/>
      <c r="AC374" s="49"/>
      <c r="AD374" s="49"/>
      <c r="AE374" s="49"/>
      <c r="AF374" s="49"/>
      <c r="AG374" s="49"/>
      <c r="AH374" s="49"/>
      <c r="AI374" s="49"/>
      <c r="AJ374" s="49"/>
      <c r="AK374" s="49"/>
      <c r="AL374" s="49"/>
      <c r="AM374" s="49"/>
      <c r="AN374" s="49"/>
      <c r="AO374" s="49"/>
    </row>
    <row r="375">
      <c r="A375" s="46"/>
      <c r="B375" s="46"/>
      <c r="C375" s="46"/>
      <c r="D375" s="46"/>
      <c r="E375" s="49"/>
      <c r="F375" s="49"/>
      <c r="G375" s="49"/>
      <c r="H375" s="49"/>
      <c r="I375" s="49"/>
      <c r="J375" s="49"/>
      <c r="K375" s="49"/>
      <c r="L375" s="51"/>
      <c r="M375" s="46"/>
      <c r="N375" s="46"/>
      <c r="O375" s="46"/>
      <c r="P375" s="46"/>
      <c r="Q375" s="49"/>
      <c r="R375" s="49"/>
      <c r="S375" s="46"/>
      <c r="T375" s="46"/>
      <c r="U375" s="46"/>
      <c r="V375" s="49"/>
      <c r="W375" s="49"/>
      <c r="X375" s="46"/>
      <c r="Y375" s="46"/>
      <c r="Z375" s="49"/>
      <c r="AA375" s="49"/>
      <c r="AB375" s="49"/>
      <c r="AC375" s="49"/>
      <c r="AD375" s="49"/>
      <c r="AE375" s="49"/>
      <c r="AF375" s="49"/>
      <c r="AG375" s="49"/>
      <c r="AH375" s="49"/>
      <c r="AI375" s="49"/>
      <c r="AJ375" s="49"/>
      <c r="AK375" s="49"/>
      <c r="AL375" s="49"/>
      <c r="AM375" s="49"/>
      <c r="AN375" s="49"/>
      <c r="AO375" s="49"/>
    </row>
    <row r="376">
      <c r="A376" s="46"/>
      <c r="B376" s="46"/>
      <c r="C376" s="46"/>
      <c r="D376" s="46"/>
      <c r="E376" s="49"/>
      <c r="F376" s="49"/>
      <c r="G376" s="49"/>
      <c r="H376" s="49"/>
      <c r="I376" s="49"/>
      <c r="J376" s="49"/>
      <c r="K376" s="49"/>
      <c r="L376" s="51"/>
      <c r="M376" s="46"/>
      <c r="N376" s="46"/>
      <c r="O376" s="46"/>
      <c r="P376" s="46"/>
      <c r="Q376" s="49"/>
      <c r="R376" s="49"/>
      <c r="S376" s="46"/>
      <c r="T376" s="46"/>
      <c r="U376" s="46"/>
      <c r="V376" s="49"/>
      <c r="W376" s="49"/>
      <c r="X376" s="46"/>
      <c r="Y376" s="46"/>
      <c r="Z376" s="49"/>
      <c r="AA376" s="49"/>
      <c r="AB376" s="49"/>
      <c r="AC376" s="49"/>
      <c r="AD376" s="49"/>
      <c r="AE376" s="49"/>
      <c r="AF376" s="49"/>
      <c r="AG376" s="49"/>
      <c r="AH376" s="49"/>
      <c r="AI376" s="49"/>
      <c r="AJ376" s="49"/>
      <c r="AK376" s="49"/>
      <c r="AL376" s="49"/>
      <c r="AM376" s="49"/>
      <c r="AN376" s="49"/>
      <c r="AO376" s="49"/>
    </row>
    <row r="377">
      <c r="A377" s="46"/>
      <c r="B377" s="46"/>
      <c r="C377" s="46"/>
      <c r="D377" s="46"/>
      <c r="E377" s="49"/>
      <c r="F377" s="49"/>
      <c r="G377" s="49"/>
      <c r="H377" s="49"/>
      <c r="I377" s="49"/>
      <c r="J377" s="49"/>
      <c r="K377" s="49"/>
      <c r="L377" s="51"/>
      <c r="M377" s="46"/>
      <c r="N377" s="46"/>
      <c r="O377" s="46"/>
      <c r="P377" s="46"/>
      <c r="Q377" s="49"/>
      <c r="R377" s="49"/>
      <c r="S377" s="46"/>
      <c r="T377" s="46"/>
      <c r="U377" s="46"/>
      <c r="V377" s="49"/>
      <c r="W377" s="49"/>
      <c r="X377" s="46"/>
      <c r="Y377" s="46"/>
      <c r="Z377" s="49"/>
      <c r="AA377" s="49"/>
      <c r="AB377" s="49"/>
      <c r="AC377" s="49"/>
      <c r="AD377" s="49"/>
      <c r="AE377" s="49"/>
      <c r="AF377" s="49"/>
      <c r="AG377" s="49"/>
      <c r="AH377" s="49"/>
      <c r="AI377" s="49"/>
      <c r="AJ377" s="49"/>
      <c r="AK377" s="49"/>
      <c r="AL377" s="49"/>
      <c r="AM377" s="49"/>
      <c r="AN377" s="49"/>
      <c r="AO377" s="49"/>
    </row>
    <row r="378">
      <c r="A378" s="46"/>
      <c r="B378" s="46"/>
      <c r="C378" s="46"/>
      <c r="D378" s="46"/>
      <c r="E378" s="49"/>
      <c r="F378" s="49"/>
      <c r="G378" s="49"/>
      <c r="H378" s="49"/>
      <c r="I378" s="49"/>
      <c r="J378" s="49"/>
      <c r="K378" s="49"/>
      <c r="L378" s="51"/>
      <c r="M378" s="46"/>
      <c r="N378" s="46"/>
      <c r="O378" s="46"/>
      <c r="P378" s="46"/>
      <c r="Q378" s="49"/>
      <c r="R378" s="49"/>
      <c r="S378" s="46"/>
      <c r="T378" s="46"/>
      <c r="U378" s="46"/>
      <c r="V378" s="49"/>
      <c r="W378" s="49"/>
      <c r="X378" s="46"/>
      <c r="Y378" s="46"/>
      <c r="Z378" s="49"/>
      <c r="AA378" s="49"/>
      <c r="AB378" s="49"/>
      <c r="AC378" s="49"/>
      <c r="AD378" s="49"/>
      <c r="AE378" s="49"/>
      <c r="AF378" s="49"/>
      <c r="AG378" s="49"/>
      <c r="AH378" s="49"/>
      <c r="AI378" s="49"/>
      <c r="AJ378" s="49"/>
      <c r="AK378" s="49"/>
      <c r="AL378" s="49"/>
      <c r="AM378" s="49"/>
      <c r="AN378" s="49"/>
      <c r="AO378" s="49"/>
    </row>
    <row r="379">
      <c r="A379" s="46"/>
      <c r="B379" s="46"/>
      <c r="C379" s="46"/>
      <c r="D379" s="46"/>
      <c r="E379" s="49"/>
      <c r="F379" s="49"/>
      <c r="G379" s="49"/>
      <c r="H379" s="49"/>
      <c r="I379" s="49"/>
      <c r="J379" s="49"/>
      <c r="K379" s="49"/>
      <c r="L379" s="51"/>
      <c r="M379" s="46"/>
      <c r="N379" s="46"/>
      <c r="O379" s="46"/>
      <c r="P379" s="46"/>
      <c r="Q379" s="49"/>
      <c r="R379" s="49"/>
      <c r="S379" s="46"/>
      <c r="T379" s="46"/>
      <c r="U379" s="46"/>
      <c r="V379" s="49"/>
      <c r="W379" s="49"/>
      <c r="X379" s="46"/>
      <c r="Y379" s="46"/>
      <c r="Z379" s="49"/>
      <c r="AA379" s="49"/>
      <c r="AB379" s="49"/>
      <c r="AC379" s="49"/>
      <c r="AD379" s="49"/>
      <c r="AE379" s="49"/>
      <c r="AF379" s="49"/>
      <c r="AG379" s="49"/>
      <c r="AH379" s="49"/>
      <c r="AI379" s="49"/>
      <c r="AJ379" s="49"/>
      <c r="AK379" s="49"/>
      <c r="AL379" s="49"/>
      <c r="AM379" s="49"/>
      <c r="AN379" s="49"/>
      <c r="AO379" s="49"/>
    </row>
    <row r="380">
      <c r="A380" s="46"/>
      <c r="B380" s="46"/>
      <c r="C380" s="46"/>
      <c r="D380" s="46"/>
      <c r="E380" s="49"/>
      <c r="F380" s="49"/>
      <c r="G380" s="49"/>
      <c r="H380" s="49"/>
      <c r="I380" s="49"/>
      <c r="J380" s="49"/>
      <c r="K380" s="49"/>
      <c r="L380" s="51"/>
      <c r="M380" s="46"/>
      <c r="N380" s="46"/>
      <c r="O380" s="46"/>
      <c r="P380" s="46"/>
      <c r="Q380" s="49"/>
      <c r="R380" s="49"/>
      <c r="S380" s="46"/>
      <c r="T380" s="46"/>
      <c r="U380" s="46"/>
      <c r="V380" s="49"/>
      <c r="W380" s="49"/>
      <c r="X380" s="46"/>
      <c r="Y380" s="46"/>
      <c r="Z380" s="49"/>
      <c r="AA380" s="49"/>
      <c r="AB380" s="49"/>
      <c r="AC380" s="49"/>
      <c r="AD380" s="49"/>
      <c r="AE380" s="49"/>
      <c r="AF380" s="49"/>
      <c r="AG380" s="49"/>
      <c r="AH380" s="49"/>
      <c r="AI380" s="49"/>
      <c r="AJ380" s="49"/>
      <c r="AK380" s="49"/>
      <c r="AL380" s="49"/>
      <c r="AM380" s="49"/>
      <c r="AN380" s="49"/>
      <c r="AO380" s="49"/>
    </row>
    <row r="381">
      <c r="A381" s="46"/>
      <c r="B381" s="46"/>
      <c r="C381" s="46"/>
      <c r="D381" s="46"/>
      <c r="E381" s="49"/>
      <c r="F381" s="49"/>
      <c r="G381" s="49"/>
      <c r="H381" s="49"/>
      <c r="I381" s="49"/>
      <c r="J381" s="49"/>
      <c r="K381" s="49"/>
      <c r="L381" s="51"/>
      <c r="M381" s="46"/>
      <c r="N381" s="46"/>
      <c r="O381" s="46"/>
      <c r="P381" s="46"/>
      <c r="Q381" s="49"/>
      <c r="R381" s="49"/>
      <c r="S381" s="46"/>
      <c r="T381" s="46"/>
      <c r="U381" s="46"/>
      <c r="V381" s="49"/>
      <c r="W381" s="49"/>
      <c r="X381" s="46"/>
      <c r="Y381" s="46"/>
      <c r="Z381" s="49"/>
      <c r="AA381" s="49"/>
      <c r="AB381" s="49"/>
      <c r="AC381" s="49"/>
      <c r="AD381" s="49"/>
      <c r="AE381" s="49"/>
      <c r="AF381" s="49"/>
      <c r="AG381" s="49"/>
      <c r="AH381" s="49"/>
      <c r="AI381" s="49"/>
      <c r="AJ381" s="49"/>
      <c r="AK381" s="49"/>
      <c r="AL381" s="49"/>
      <c r="AM381" s="49"/>
      <c r="AN381" s="49"/>
      <c r="AO381" s="49"/>
    </row>
    <row r="382">
      <c r="A382" s="46"/>
      <c r="B382" s="46"/>
      <c r="C382" s="46"/>
      <c r="D382" s="46"/>
      <c r="E382" s="49"/>
      <c r="F382" s="49"/>
      <c r="G382" s="49"/>
      <c r="H382" s="49"/>
      <c r="I382" s="49"/>
      <c r="J382" s="49"/>
      <c r="K382" s="49"/>
      <c r="L382" s="51"/>
      <c r="M382" s="46"/>
      <c r="N382" s="46"/>
      <c r="O382" s="46"/>
      <c r="P382" s="46"/>
      <c r="Q382" s="49"/>
      <c r="R382" s="49"/>
      <c r="S382" s="46"/>
      <c r="T382" s="46"/>
      <c r="U382" s="46"/>
      <c r="V382" s="49"/>
      <c r="W382" s="49"/>
      <c r="X382" s="46"/>
      <c r="Y382" s="46"/>
      <c r="Z382" s="49"/>
      <c r="AA382" s="49"/>
      <c r="AB382" s="49"/>
      <c r="AC382" s="49"/>
      <c r="AD382" s="49"/>
      <c r="AE382" s="49"/>
      <c r="AF382" s="49"/>
      <c r="AG382" s="49"/>
      <c r="AH382" s="49"/>
      <c r="AI382" s="49"/>
      <c r="AJ382" s="49"/>
      <c r="AK382" s="49"/>
      <c r="AL382" s="49"/>
      <c r="AM382" s="49"/>
      <c r="AN382" s="49"/>
      <c r="AO382" s="49"/>
    </row>
    <row r="383">
      <c r="A383" s="46"/>
      <c r="B383" s="46"/>
      <c r="C383" s="46"/>
      <c r="D383" s="46"/>
      <c r="E383" s="49"/>
      <c r="F383" s="49"/>
      <c r="G383" s="49"/>
      <c r="H383" s="49"/>
      <c r="I383" s="49"/>
      <c r="J383" s="49"/>
      <c r="K383" s="49"/>
      <c r="L383" s="51"/>
      <c r="M383" s="46"/>
      <c r="N383" s="46"/>
      <c r="O383" s="46"/>
      <c r="P383" s="46"/>
      <c r="Q383" s="49"/>
      <c r="R383" s="49"/>
      <c r="S383" s="46"/>
      <c r="T383" s="46"/>
      <c r="U383" s="46"/>
      <c r="V383" s="49"/>
      <c r="W383" s="49"/>
      <c r="X383" s="46"/>
      <c r="Y383" s="46"/>
      <c r="Z383" s="49"/>
      <c r="AA383" s="49"/>
      <c r="AB383" s="49"/>
      <c r="AC383" s="49"/>
      <c r="AD383" s="49"/>
      <c r="AE383" s="49"/>
      <c r="AF383" s="49"/>
      <c r="AG383" s="49"/>
      <c r="AH383" s="49"/>
      <c r="AI383" s="49"/>
      <c r="AJ383" s="49"/>
      <c r="AK383" s="49"/>
      <c r="AL383" s="49"/>
      <c r="AM383" s="49"/>
      <c r="AN383" s="49"/>
      <c r="AO383" s="49"/>
    </row>
    <row r="384">
      <c r="A384" s="46"/>
      <c r="B384" s="46"/>
      <c r="C384" s="46"/>
      <c r="D384" s="46"/>
      <c r="E384" s="49"/>
      <c r="F384" s="49"/>
      <c r="G384" s="49"/>
      <c r="H384" s="49"/>
      <c r="I384" s="49"/>
      <c r="J384" s="49"/>
      <c r="K384" s="49"/>
      <c r="L384" s="51"/>
      <c r="M384" s="46"/>
      <c r="N384" s="46"/>
      <c r="O384" s="46"/>
      <c r="P384" s="46"/>
      <c r="Q384" s="49"/>
      <c r="R384" s="49"/>
      <c r="S384" s="46"/>
      <c r="T384" s="46"/>
      <c r="U384" s="46"/>
      <c r="V384" s="49"/>
      <c r="W384" s="49"/>
      <c r="X384" s="46"/>
      <c r="Y384" s="46"/>
      <c r="Z384" s="49"/>
      <c r="AA384" s="49"/>
      <c r="AB384" s="49"/>
      <c r="AC384" s="49"/>
      <c r="AD384" s="49"/>
      <c r="AE384" s="49"/>
      <c r="AF384" s="49"/>
      <c r="AG384" s="49"/>
      <c r="AH384" s="49"/>
      <c r="AI384" s="49"/>
      <c r="AJ384" s="49"/>
      <c r="AK384" s="49"/>
      <c r="AL384" s="49"/>
      <c r="AM384" s="49"/>
      <c r="AN384" s="49"/>
      <c r="AO384" s="49"/>
    </row>
    <row r="385">
      <c r="A385" s="46"/>
      <c r="B385" s="46"/>
      <c r="C385" s="46"/>
      <c r="D385" s="46"/>
      <c r="E385" s="49"/>
      <c r="F385" s="49"/>
      <c r="G385" s="49"/>
      <c r="H385" s="49"/>
      <c r="I385" s="49"/>
      <c r="J385" s="49"/>
      <c r="K385" s="49"/>
      <c r="L385" s="51"/>
      <c r="M385" s="46"/>
      <c r="N385" s="46"/>
      <c r="O385" s="46"/>
      <c r="P385" s="46"/>
      <c r="Q385" s="49"/>
      <c r="R385" s="49"/>
      <c r="S385" s="46"/>
      <c r="T385" s="46"/>
      <c r="U385" s="46"/>
      <c r="V385" s="49"/>
      <c r="W385" s="49"/>
      <c r="X385" s="46"/>
      <c r="Y385" s="46"/>
      <c r="Z385" s="49"/>
      <c r="AA385" s="49"/>
      <c r="AB385" s="49"/>
      <c r="AC385" s="49"/>
      <c r="AD385" s="49"/>
      <c r="AE385" s="49"/>
      <c r="AF385" s="49"/>
      <c r="AG385" s="49"/>
      <c r="AH385" s="49"/>
      <c r="AI385" s="49"/>
      <c r="AJ385" s="49"/>
      <c r="AK385" s="49"/>
      <c r="AL385" s="49"/>
      <c r="AM385" s="49"/>
      <c r="AN385" s="49"/>
      <c r="AO385" s="49"/>
    </row>
    <row r="386">
      <c r="A386" s="46"/>
      <c r="B386" s="46"/>
      <c r="C386" s="46"/>
      <c r="D386" s="46"/>
      <c r="E386" s="49"/>
      <c r="F386" s="49"/>
      <c r="G386" s="49"/>
      <c r="H386" s="49"/>
      <c r="I386" s="49"/>
      <c r="J386" s="49"/>
      <c r="K386" s="49"/>
      <c r="L386" s="51"/>
      <c r="M386" s="46"/>
      <c r="N386" s="46"/>
      <c r="O386" s="46"/>
      <c r="P386" s="46"/>
      <c r="Q386" s="49"/>
      <c r="R386" s="49"/>
      <c r="S386" s="46"/>
      <c r="T386" s="46"/>
      <c r="U386" s="46"/>
      <c r="V386" s="49"/>
      <c r="W386" s="49"/>
      <c r="X386" s="46"/>
      <c r="Y386" s="46"/>
      <c r="Z386" s="49"/>
      <c r="AA386" s="49"/>
      <c r="AB386" s="49"/>
      <c r="AC386" s="49"/>
      <c r="AD386" s="49"/>
      <c r="AE386" s="49"/>
      <c r="AF386" s="49"/>
      <c r="AG386" s="49"/>
      <c r="AH386" s="49"/>
      <c r="AI386" s="49"/>
      <c r="AJ386" s="49"/>
      <c r="AK386" s="49"/>
      <c r="AL386" s="49"/>
      <c r="AM386" s="49"/>
      <c r="AN386" s="49"/>
      <c r="AO386" s="49"/>
    </row>
    <row r="387">
      <c r="A387" s="46"/>
      <c r="B387" s="46"/>
      <c r="C387" s="46"/>
      <c r="D387" s="46"/>
      <c r="E387" s="49"/>
      <c r="F387" s="49"/>
      <c r="G387" s="49"/>
      <c r="H387" s="49"/>
      <c r="I387" s="49"/>
      <c r="J387" s="49"/>
      <c r="K387" s="49"/>
      <c r="L387" s="51"/>
      <c r="M387" s="46"/>
      <c r="N387" s="46"/>
      <c r="O387" s="46"/>
      <c r="P387" s="46"/>
      <c r="Q387" s="49"/>
      <c r="R387" s="49"/>
      <c r="S387" s="46"/>
      <c r="T387" s="46"/>
      <c r="U387" s="46"/>
      <c r="V387" s="49"/>
      <c r="W387" s="49"/>
      <c r="X387" s="46"/>
      <c r="Y387" s="46"/>
      <c r="Z387" s="49"/>
      <c r="AA387" s="49"/>
      <c r="AB387" s="49"/>
      <c r="AC387" s="49"/>
      <c r="AD387" s="49"/>
      <c r="AE387" s="49"/>
      <c r="AF387" s="49"/>
      <c r="AG387" s="49"/>
      <c r="AH387" s="49"/>
      <c r="AI387" s="49"/>
      <c r="AJ387" s="49"/>
      <c r="AK387" s="49"/>
      <c r="AL387" s="49"/>
      <c r="AM387" s="49"/>
      <c r="AN387" s="49"/>
      <c r="AO387" s="49"/>
    </row>
    <row r="388">
      <c r="A388" s="46"/>
      <c r="B388" s="46"/>
      <c r="C388" s="46"/>
      <c r="D388" s="46"/>
      <c r="E388" s="49"/>
      <c r="F388" s="49"/>
      <c r="G388" s="49"/>
      <c r="H388" s="49"/>
      <c r="I388" s="49"/>
      <c r="J388" s="49"/>
      <c r="K388" s="49"/>
      <c r="L388" s="51"/>
      <c r="M388" s="46"/>
      <c r="N388" s="46"/>
      <c r="O388" s="46"/>
      <c r="P388" s="46"/>
      <c r="Q388" s="49"/>
      <c r="R388" s="49"/>
      <c r="S388" s="46"/>
      <c r="T388" s="46"/>
      <c r="U388" s="46"/>
      <c r="V388" s="49"/>
      <c r="W388" s="49"/>
      <c r="X388" s="46"/>
      <c r="Y388" s="46"/>
      <c r="Z388" s="49"/>
      <c r="AA388" s="49"/>
      <c r="AB388" s="49"/>
      <c r="AC388" s="49"/>
      <c r="AD388" s="49"/>
      <c r="AE388" s="49"/>
      <c r="AF388" s="49"/>
      <c r="AG388" s="49"/>
      <c r="AH388" s="49"/>
      <c r="AI388" s="49"/>
      <c r="AJ388" s="49"/>
      <c r="AK388" s="49"/>
      <c r="AL388" s="49"/>
      <c r="AM388" s="49"/>
      <c r="AN388" s="49"/>
      <c r="AO388" s="49"/>
    </row>
    <row r="389">
      <c r="A389" s="46"/>
      <c r="B389" s="46"/>
      <c r="C389" s="46"/>
      <c r="D389" s="46"/>
      <c r="E389" s="49"/>
      <c r="F389" s="49"/>
      <c r="G389" s="49"/>
      <c r="H389" s="49"/>
      <c r="I389" s="49"/>
      <c r="J389" s="49"/>
      <c r="K389" s="49"/>
      <c r="L389" s="51"/>
      <c r="M389" s="46"/>
      <c r="N389" s="46"/>
      <c r="O389" s="46"/>
      <c r="P389" s="46"/>
      <c r="Q389" s="49"/>
      <c r="R389" s="49"/>
      <c r="S389" s="46"/>
      <c r="T389" s="46"/>
      <c r="U389" s="46"/>
      <c r="V389" s="49"/>
      <c r="W389" s="49"/>
      <c r="X389" s="46"/>
      <c r="Y389" s="46"/>
      <c r="Z389" s="49"/>
      <c r="AA389" s="49"/>
      <c r="AB389" s="49"/>
      <c r="AC389" s="49"/>
      <c r="AD389" s="49"/>
      <c r="AE389" s="49"/>
      <c r="AF389" s="49"/>
      <c r="AG389" s="49"/>
      <c r="AH389" s="49"/>
      <c r="AI389" s="49"/>
      <c r="AJ389" s="49"/>
      <c r="AK389" s="49"/>
      <c r="AL389" s="49"/>
      <c r="AM389" s="49"/>
      <c r="AN389" s="49"/>
      <c r="AO389" s="49"/>
    </row>
    <row r="390">
      <c r="A390" s="46"/>
      <c r="B390" s="46"/>
      <c r="C390" s="46"/>
      <c r="D390" s="46"/>
      <c r="E390" s="49"/>
      <c r="F390" s="49"/>
      <c r="G390" s="49"/>
      <c r="H390" s="49"/>
      <c r="I390" s="49"/>
      <c r="J390" s="49"/>
      <c r="K390" s="49"/>
      <c r="L390" s="51"/>
      <c r="M390" s="46"/>
      <c r="N390" s="46"/>
      <c r="O390" s="46"/>
      <c r="P390" s="46"/>
      <c r="Q390" s="49"/>
      <c r="R390" s="49"/>
      <c r="S390" s="46"/>
      <c r="T390" s="46"/>
      <c r="U390" s="46"/>
      <c r="V390" s="49"/>
      <c r="W390" s="49"/>
      <c r="X390" s="46"/>
      <c r="Y390" s="46"/>
      <c r="Z390" s="49"/>
      <c r="AA390" s="49"/>
      <c r="AB390" s="49"/>
      <c r="AC390" s="49"/>
      <c r="AD390" s="49"/>
      <c r="AE390" s="49"/>
      <c r="AF390" s="49"/>
      <c r="AG390" s="49"/>
      <c r="AH390" s="49"/>
      <c r="AI390" s="49"/>
      <c r="AJ390" s="49"/>
      <c r="AK390" s="49"/>
      <c r="AL390" s="49"/>
      <c r="AM390" s="49"/>
      <c r="AN390" s="49"/>
      <c r="AO390" s="49"/>
    </row>
    <row r="391">
      <c r="A391" s="46"/>
      <c r="B391" s="46"/>
      <c r="C391" s="46"/>
      <c r="D391" s="46"/>
      <c r="E391" s="49"/>
      <c r="F391" s="49"/>
      <c r="G391" s="49"/>
      <c r="H391" s="49"/>
      <c r="I391" s="49"/>
      <c r="J391" s="49"/>
      <c r="K391" s="49"/>
      <c r="L391" s="51"/>
      <c r="M391" s="46"/>
      <c r="N391" s="46"/>
      <c r="O391" s="46"/>
      <c r="P391" s="46"/>
      <c r="Q391" s="49"/>
      <c r="R391" s="49"/>
      <c r="S391" s="46"/>
      <c r="T391" s="46"/>
      <c r="U391" s="46"/>
      <c r="V391" s="49"/>
      <c r="W391" s="49"/>
      <c r="X391" s="46"/>
      <c r="Y391" s="46"/>
      <c r="Z391" s="49"/>
      <c r="AA391" s="49"/>
      <c r="AB391" s="49"/>
      <c r="AC391" s="49"/>
      <c r="AD391" s="49"/>
      <c r="AE391" s="49"/>
      <c r="AF391" s="49"/>
      <c r="AG391" s="49"/>
      <c r="AH391" s="49"/>
      <c r="AI391" s="49"/>
      <c r="AJ391" s="49"/>
      <c r="AK391" s="49"/>
      <c r="AL391" s="49"/>
      <c r="AM391" s="49"/>
      <c r="AN391" s="49"/>
      <c r="AO391" s="49"/>
    </row>
    <row r="392">
      <c r="A392" s="46"/>
      <c r="B392" s="46"/>
      <c r="C392" s="46"/>
      <c r="D392" s="46"/>
      <c r="E392" s="49"/>
      <c r="F392" s="49"/>
      <c r="G392" s="49"/>
      <c r="H392" s="49"/>
      <c r="I392" s="49"/>
      <c r="J392" s="49"/>
      <c r="K392" s="49"/>
      <c r="L392" s="51"/>
      <c r="M392" s="46"/>
      <c r="N392" s="46"/>
      <c r="O392" s="46"/>
      <c r="P392" s="46"/>
      <c r="Q392" s="49"/>
      <c r="R392" s="49"/>
      <c r="S392" s="46"/>
      <c r="T392" s="46"/>
      <c r="U392" s="46"/>
      <c r="V392" s="49"/>
      <c r="W392" s="49"/>
      <c r="X392" s="46"/>
      <c r="Y392" s="46"/>
      <c r="Z392" s="49"/>
      <c r="AA392" s="49"/>
      <c r="AB392" s="49"/>
      <c r="AC392" s="49"/>
      <c r="AD392" s="49"/>
      <c r="AE392" s="49"/>
      <c r="AF392" s="49"/>
      <c r="AG392" s="49"/>
      <c r="AH392" s="49"/>
      <c r="AI392" s="49"/>
      <c r="AJ392" s="49"/>
      <c r="AK392" s="49"/>
      <c r="AL392" s="49"/>
      <c r="AM392" s="49"/>
      <c r="AN392" s="49"/>
      <c r="AO392" s="49"/>
    </row>
    <row r="393">
      <c r="A393" s="46"/>
      <c r="B393" s="46"/>
      <c r="C393" s="46"/>
      <c r="D393" s="46"/>
      <c r="E393" s="49"/>
      <c r="F393" s="49"/>
      <c r="G393" s="49"/>
      <c r="H393" s="49"/>
      <c r="I393" s="49"/>
      <c r="J393" s="49"/>
      <c r="K393" s="49"/>
      <c r="L393" s="51"/>
      <c r="M393" s="46"/>
      <c r="N393" s="46"/>
      <c r="O393" s="46"/>
      <c r="P393" s="46"/>
      <c r="Q393" s="49"/>
      <c r="R393" s="49"/>
      <c r="S393" s="46"/>
      <c r="T393" s="46"/>
      <c r="U393" s="46"/>
      <c r="V393" s="49"/>
      <c r="W393" s="49"/>
      <c r="X393" s="46"/>
      <c r="Y393" s="46"/>
      <c r="Z393" s="49"/>
      <c r="AA393" s="49"/>
      <c r="AB393" s="49"/>
      <c r="AC393" s="49"/>
      <c r="AD393" s="49"/>
      <c r="AE393" s="49"/>
      <c r="AF393" s="49"/>
      <c r="AG393" s="49"/>
      <c r="AH393" s="49"/>
      <c r="AI393" s="49"/>
      <c r="AJ393" s="49"/>
      <c r="AK393" s="49"/>
      <c r="AL393" s="49"/>
      <c r="AM393" s="49"/>
      <c r="AN393" s="49"/>
      <c r="AO393" s="49"/>
    </row>
    <row r="394">
      <c r="A394" s="46"/>
      <c r="B394" s="46"/>
      <c r="C394" s="46"/>
      <c r="D394" s="46"/>
      <c r="E394" s="49"/>
      <c r="F394" s="49"/>
      <c r="G394" s="49"/>
      <c r="H394" s="49"/>
      <c r="I394" s="49"/>
      <c r="J394" s="49"/>
      <c r="K394" s="49"/>
      <c r="L394" s="51"/>
      <c r="M394" s="46"/>
      <c r="N394" s="46"/>
      <c r="O394" s="46"/>
      <c r="P394" s="46"/>
      <c r="Q394" s="49"/>
      <c r="R394" s="49"/>
      <c r="S394" s="46"/>
      <c r="T394" s="46"/>
      <c r="U394" s="46"/>
      <c r="V394" s="49"/>
      <c r="W394" s="49"/>
      <c r="X394" s="46"/>
      <c r="Y394" s="46"/>
      <c r="Z394" s="49"/>
      <c r="AA394" s="49"/>
      <c r="AB394" s="49"/>
      <c r="AC394" s="49"/>
      <c r="AD394" s="49"/>
      <c r="AE394" s="49"/>
      <c r="AF394" s="49"/>
      <c r="AG394" s="49"/>
      <c r="AH394" s="49"/>
      <c r="AI394" s="49"/>
      <c r="AJ394" s="49"/>
      <c r="AK394" s="49"/>
      <c r="AL394" s="49"/>
      <c r="AM394" s="49"/>
      <c r="AN394" s="49"/>
      <c r="AO394" s="49"/>
    </row>
    <row r="395">
      <c r="A395" s="46"/>
      <c r="B395" s="46"/>
      <c r="C395" s="46"/>
      <c r="D395" s="46"/>
      <c r="E395" s="49"/>
      <c r="F395" s="49"/>
      <c r="G395" s="49"/>
      <c r="H395" s="49"/>
      <c r="I395" s="49"/>
      <c r="J395" s="49"/>
      <c r="K395" s="49"/>
      <c r="L395" s="51"/>
      <c r="M395" s="46"/>
      <c r="N395" s="46"/>
      <c r="O395" s="46"/>
      <c r="P395" s="46"/>
      <c r="Q395" s="49"/>
      <c r="R395" s="49"/>
      <c r="S395" s="46"/>
      <c r="T395" s="46"/>
      <c r="U395" s="46"/>
      <c r="V395" s="49"/>
      <c r="W395" s="49"/>
      <c r="X395" s="46"/>
      <c r="Y395" s="46"/>
      <c r="Z395" s="49"/>
      <c r="AA395" s="49"/>
      <c r="AB395" s="49"/>
      <c r="AC395" s="49"/>
      <c r="AD395" s="49"/>
      <c r="AE395" s="49"/>
      <c r="AF395" s="49"/>
      <c r="AG395" s="49"/>
      <c r="AH395" s="49"/>
      <c r="AI395" s="49"/>
      <c r="AJ395" s="49"/>
      <c r="AK395" s="49"/>
      <c r="AL395" s="49"/>
      <c r="AM395" s="49"/>
      <c r="AN395" s="49"/>
      <c r="AO395" s="49"/>
    </row>
    <row r="396">
      <c r="A396" s="46"/>
      <c r="B396" s="46"/>
      <c r="C396" s="46"/>
      <c r="D396" s="46"/>
      <c r="E396" s="49"/>
      <c r="F396" s="49"/>
      <c r="G396" s="49"/>
      <c r="H396" s="49"/>
      <c r="I396" s="49"/>
      <c r="J396" s="49"/>
      <c r="K396" s="49"/>
      <c r="L396" s="51"/>
      <c r="M396" s="46"/>
      <c r="N396" s="46"/>
      <c r="O396" s="46"/>
      <c r="P396" s="46"/>
      <c r="Q396" s="49"/>
      <c r="R396" s="49"/>
      <c r="S396" s="46"/>
      <c r="T396" s="46"/>
      <c r="U396" s="46"/>
      <c r="V396" s="49"/>
      <c r="W396" s="49"/>
      <c r="X396" s="46"/>
      <c r="Y396" s="46"/>
      <c r="Z396" s="49"/>
      <c r="AA396" s="49"/>
      <c r="AB396" s="49"/>
      <c r="AC396" s="49"/>
      <c r="AD396" s="49"/>
      <c r="AE396" s="49"/>
      <c r="AF396" s="49"/>
      <c r="AG396" s="49"/>
      <c r="AH396" s="49"/>
      <c r="AI396" s="49"/>
      <c r="AJ396" s="49"/>
      <c r="AK396" s="49"/>
      <c r="AL396" s="49"/>
      <c r="AM396" s="49"/>
      <c r="AN396" s="49"/>
      <c r="AO396" s="49"/>
    </row>
    <row r="397">
      <c r="A397" s="46"/>
      <c r="B397" s="46"/>
      <c r="C397" s="46"/>
      <c r="D397" s="46"/>
      <c r="E397" s="49"/>
      <c r="F397" s="49"/>
      <c r="G397" s="49"/>
      <c r="H397" s="49"/>
      <c r="I397" s="49"/>
      <c r="J397" s="49"/>
      <c r="K397" s="49"/>
      <c r="L397" s="51"/>
      <c r="M397" s="46"/>
      <c r="N397" s="46"/>
      <c r="O397" s="46"/>
      <c r="P397" s="46"/>
      <c r="Q397" s="49"/>
      <c r="R397" s="49"/>
      <c r="S397" s="46"/>
      <c r="T397" s="46"/>
      <c r="U397" s="46"/>
      <c r="V397" s="49"/>
      <c r="W397" s="49"/>
      <c r="X397" s="46"/>
      <c r="Y397" s="46"/>
      <c r="Z397" s="49"/>
      <c r="AA397" s="49"/>
      <c r="AB397" s="49"/>
      <c r="AC397" s="49"/>
      <c r="AD397" s="49"/>
      <c r="AE397" s="49"/>
      <c r="AF397" s="49"/>
      <c r="AG397" s="49"/>
      <c r="AH397" s="49"/>
      <c r="AI397" s="49"/>
      <c r="AJ397" s="49"/>
      <c r="AK397" s="49"/>
      <c r="AL397" s="49"/>
      <c r="AM397" s="49"/>
      <c r="AN397" s="49"/>
      <c r="AO397" s="49"/>
    </row>
    <row r="398">
      <c r="A398" s="46"/>
      <c r="B398" s="46"/>
      <c r="C398" s="46"/>
      <c r="D398" s="46"/>
      <c r="E398" s="49"/>
      <c r="F398" s="49"/>
      <c r="G398" s="49"/>
      <c r="H398" s="49"/>
      <c r="I398" s="49"/>
      <c r="J398" s="49"/>
      <c r="K398" s="49"/>
      <c r="L398" s="51"/>
      <c r="M398" s="46"/>
      <c r="N398" s="46"/>
      <c r="O398" s="46"/>
      <c r="P398" s="46"/>
      <c r="Q398" s="49"/>
      <c r="R398" s="49"/>
      <c r="S398" s="46"/>
      <c r="T398" s="46"/>
      <c r="U398" s="46"/>
      <c r="V398" s="49"/>
      <c r="W398" s="49"/>
      <c r="X398" s="46"/>
      <c r="Y398" s="46"/>
      <c r="Z398" s="49"/>
      <c r="AA398" s="49"/>
      <c r="AB398" s="49"/>
      <c r="AC398" s="49"/>
      <c r="AD398" s="49"/>
      <c r="AE398" s="49"/>
      <c r="AF398" s="49"/>
      <c r="AG398" s="49"/>
      <c r="AH398" s="49"/>
      <c r="AI398" s="49"/>
      <c r="AJ398" s="49"/>
      <c r="AK398" s="49"/>
      <c r="AL398" s="49"/>
      <c r="AM398" s="49"/>
      <c r="AN398" s="49"/>
      <c r="AO398" s="49"/>
    </row>
    <row r="399">
      <c r="A399" s="46"/>
      <c r="B399" s="46"/>
      <c r="C399" s="46"/>
      <c r="D399" s="46"/>
      <c r="E399" s="49"/>
      <c r="F399" s="49"/>
      <c r="G399" s="49"/>
      <c r="H399" s="49"/>
      <c r="I399" s="49"/>
      <c r="J399" s="49"/>
      <c r="K399" s="49"/>
      <c r="L399" s="51"/>
      <c r="M399" s="46"/>
      <c r="N399" s="46"/>
      <c r="O399" s="46"/>
      <c r="P399" s="46"/>
      <c r="Q399" s="49"/>
      <c r="R399" s="49"/>
      <c r="S399" s="46"/>
      <c r="T399" s="46"/>
      <c r="U399" s="46"/>
      <c r="V399" s="49"/>
      <c r="W399" s="49"/>
      <c r="X399" s="46"/>
      <c r="Y399" s="46"/>
      <c r="Z399" s="49"/>
      <c r="AA399" s="49"/>
      <c r="AB399" s="49"/>
      <c r="AC399" s="49"/>
      <c r="AD399" s="49"/>
      <c r="AE399" s="49"/>
      <c r="AF399" s="49"/>
      <c r="AG399" s="49"/>
      <c r="AH399" s="49"/>
      <c r="AI399" s="49"/>
      <c r="AJ399" s="49"/>
      <c r="AK399" s="49"/>
      <c r="AL399" s="49"/>
      <c r="AM399" s="49"/>
      <c r="AN399" s="49"/>
      <c r="AO399" s="49"/>
    </row>
    <row r="400">
      <c r="A400" s="46"/>
      <c r="B400" s="46"/>
      <c r="C400" s="46"/>
      <c r="D400" s="46"/>
      <c r="E400" s="49"/>
      <c r="F400" s="49"/>
      <c r="G400" s="49"/>
      <c r="H400" s="49"/>
      <c r="I400" s="49"/>
      <c r="J400" s="49"/>
      <c r="K400" s="49"/>
      <c r="L400" s="51"/>
      <c r="M400" s="46"/>
      <c r="N400" s="46"/>
      <c r="O400" s="46"/>
      <c r="P400" s="46"/>
      <c r="Q400" s="49"/>
      <c r="R400" s="49"/>
      <c r="S400" s="46"/>
      <c r="T400" s="46"/>
      <c r="U400" s="46"/>
      <c r="V400" s="49"/>
      <c r="W400" s="49"/>
      <c r="X400" s="46"/>
      <c r="Y400" s="46"/>
      <c r="Z400" s="49"/>
      <c r="AA400" s="49"/>
      <c r="AB400" s="49"/>
      <c r="AC400" s="49"/>
      <c r="AD400" s="49"/>
      <c r="AE400" s="49"/>
      <c r="AF400" s="49"/>
      <c r="AG400" s="49"/>
      <c r="AH400" s="49"/>
      <c r="AI400" s="49"/>
      <c r="AJ400" s="49"/>
      <c r="AK400" s="49"/>
      <c r="AL400" s="49"/>
      <c r="AM400" s="49"/>
      <c r="AN400" s="49"/>
      <c r="AO400" s="49"/>
    </row>
    <row r="401">
      <c r="A401" s="46"/>
      <c r="B401" s="46"/>
      <c r="C401" s="46"/>
      <c r="D401" s="46"/>
      <c r="E401" s="49"/>
      <c r="F401" s="49"/>
      <c r="G401" s="49"/>
      <c r="H401" s="49"/>
      <c r="I401" s="49"/>
      <c r="J401" s="49"/>
      <c r="K401" s="49"/>
      <c r="L401" s="51"/>
      <c r="M401" s="46"/>
      <c r="N401" s="46"/>
      <c r="O401" s="46"/>
      <c r="P401" s="46"/>
      <c r="Q401" s="49"/>
      <c r="R401" s="49"/>
      <c r="S401" s="46"/>
      <c r="T401" s="46"/>
      <c r="U401" s="46"/>
      <c r="V401" s="49"/>
      <c r="W401" s="49"/>
      <c r="X401" s="46"/>
      <c r="Y401" s="46"/>
      <c r="Z401" s="49"/>
      <c r="AA401" s="49"/>
      <c r="AB401" s="49"/>
      <c r="AC401" s="49"/>
      <c r="AD401" s="49"/>
      <c r="AE401" s="49"/>
      <c r="AF401" s="49"/>
      <c r="AG401" s="49"/>
      <c r="AH401" s="49"/>
      <c r="AI401" s="49"/>
      <c r="AJ401" s="49"/>
      <c r="AK401" s="49"/>
      <c r="AL401" s="49"/>
      <c r="AM401" s="49"/>
      <c r="AN401" s="49"/>
      <c r="AO401" s="49"/>
    </row>
    <row r="402">
      <c r="A402" s="46"/>
      <c r="B402" s="46"/>
      <c r="C402" s="46"/>
      <c r="D402" s="46"/>
      <c r="E402" s="49"/>
      <c r="F402" s="49"/>
      <c r="G402" s="49"/>
      <c r="H402" s="49"/>
      <c r="I402" s="49"/>
      <c r="J402" s="49"/>
      <c r="K402" s="49"/>
      <c r="L402" s="51"/>
      <c r="M402" s="46"/>
      <c r="N402" s="46"/>
      <c r="O402" s="46"/>
      <c r="P402" s="46"/>
      <c r="Q402" s="49"/>
      <c r="R402" s="49"/>
      <c r="S402" s="46"/>
      <c r="T402" s="46"/>
      <c r="U402" s="46"/>
      <c r="V402" s="49"/>
      <c r="W402" s="49"/>
      <c r="X402" s="46"/>
      <c r="Y402" s="46"/>
      <c r="Z402" s="49"/>
      <c r="AA402" s="49"/>
      <c r="AB402" s="49"/>
      <c r="AC402" s="49"/>
      <c r="AD402" s="49"/>
      <c r="AE402" s="49"/>
      <c r="AF402" s="49"/>
      <c r="AG402" s="49"/>
      <c r="AH402" s="49"/>
      <c r="AI402" s="49"/>
      <c r="AJ402" s="49"/>
      <c r="AK402" s="49"/>
      <c r="AL402" s="49"/>
      <c r="AM402" s="49"/>
      <c r="AN402" s="49"/>
      <c r="AO402" s="49"/>
    </row>
    <row r="403">
      <c r="A403" s="46"/>
      <c r="B403" s="46"/>
      <c r="C403" s="46"/>
      <c r="D403" s="46"/>
      <c r="E403" s="49"/>
      <c r="F403" s="49"/>
      <c r="G403" s="49"/>
      <c r="H403" s="49"/>
      <c r="I403" s="49"/>
      <c r="J403" s="49"/>
      <c r="K403" s="49"/>
      <c r="L403" s="51"/>
      <c r="M403" s="46"/>
      <c r="N403" s="46"/>
      <c r="O403" s="46"/>
      <c r="P403" s="46"/>
      <c r="Q403" s="49"/>
      <c r="R403" s="49"/>
      <c r="S403" s="46"/>
      <c r="T403" s="46"/>
      <c r="U403" s="46"/>
      <c r="V403" s="49"/>
      <c r="W403" s="49"/>
      <c r="X403" s="46"/>
      <c r="Y403" s="46"/>
      <c r="Z403" s="49"/>
      <c r="AA403" s="49"/>
      <c r="AB403" s="49"/>
      <c r="AC403" s="49"/>
      <c r="AD403" s="49"/>
      <c r="AE403" s="49"/>
      <c r="AF403" s="49"/>
      <c r="AG403" s="49"/>
      <c r="AH403" s="49"/>
      <c r="AI403" s="49"/>
      <c r="AJ403" s="49"/>
      <c r="AK403" s="49"/>
      <c r="AL403" s="49"/>
      <c r="AM403" s="49"/>
      <c r="AN403" s="49"/>
      <c r="AO403" s="49"/>
    </row>
    <row r="404">
      <c r="A404" s="46"/>
      <c r="B404" s="46"/>
      <c r="C404" s="46"/>
      <c r="D404" s="46"/>
      <c r="E404" s="49"/>
      <c r="F404" s="49"/>
      <c r="G404" s="49"/>
      <c r="H404" s="49"/>
      <c r="I404" s="49"/>
      <c r="J404" s="49"/>
      <c r="K404" s="49"/>
      <c r="L404" s="51"/>
      <c r="M404" s="46"/>
      <c r="N404" s="46"/>
      <c r="O404" s="46"/>
      <c r="P404" s="46"/>
      <c r="Q404" s="49"/>
      <c r="R404" s="49"/>
      <c r="S404" s="46"/>
      <c r="T404" s="46"/>
      <c r="U404" s="46"/>
      <c r="V404" s="49"/>
      <c r="W404" s="49"/>
      <c r="X404" s="46"/>
      <c r="Y404" s="46"/>
      <c r="Z404" s="49"/>
      <c r="AA404" s="49"/>
      <c r="AB404" s="49"/>
      <c r="AC404" s="49"/>
      <c r="AD404" s="49"/>
      <c r="AE404" s="49"/>
      <c r="AF404" s="49"/>
      <c r="AG404" s="49"/>
      <c r="AH404" s="49"/>
      <c r="AI404" s="49"/>
      <c r="AJ404" s="49"/>
      <c r="AK404" s="49"/>
      <c r="AL404" s="49"/>
      <c r="AM404" s="49"/>
      <c r="AN404" s="49"/>
      <c r="AO404" s="49"/>
    </row>
    <row r="405">
      <c r="A405" s="46"/>
      <c r="B405" s="46"/>
      <c r="C405" s="46"/>
      <c r="D405" s="46"/>
      <c r="E405" s="49"/>
      <c r="F405" s="49"/>
      <c r="G405" s="49"/>
      <c r="H405" s="49"/>
      <c r="I405" s="49"/>
      <c r="J405" s="49"/>
      <c r="K405" s="49"/>
      <c r="L405" s="51"/>
      <c r="M405" s="46"/>
      <c r="N405" s="46"/>
      <c r="O405" s="46"/>
      <c r="P405" s="46"/>
      <c r="Q405" s="49"/>
      <c r="R405" s="49"/>
      <c r="S405" s="46"/>
      <c r="T405" s="46"/>
      <c r="U405" s="46"/>
      <c r="V405" s="49"/>
      <c r="W405" s="49"/>
      <c r="X405" s="46"/>
      <c r="Y405" s="46"/>
      <c r="Z405" s="49"/>
      <c r="AA405" s="49"/>
      <c r="AB405" s="49"/>
      <c r="AC405" s="49"/>
      <c r="AD405" s="49"/>
      <c r="AE405" s="49"/>
      <c r="AF405" s="49"/>
      <c r="AG405" s="49"/>
      <c r="AH405" s="49"/>
      <c r="AI405" s="49"/>
      <c r="AJ405" s="49"/>
      <c r="AK405" s="49"/>
      <c r="AL405" s="49"/>
      <c r="AM405" s="49"/>
      <c r="AN405" s="49"/>
      <c r="AO405" s="49"/>
    </row>
    <row r="406">
      <c r="A406" s="46"/>
      <c r="B406" s="46"/>
      <c r="C406" s="46"/>
      <c r="D406" s="46"/>
      <c r="E406" s="49"/>
      <c r="F406" s="49"/>
      <c r="G406" s="49"/>
      <c r="H406" s="49"/>
      <c r="I406" s="49"/>
      <c r="J406" s="49"/>
      <c r="K406" s="49"/>
      <c r="L406" s="51"/>
      <c r="M406" s="46"/>
      <c r="N406" s="46"/>
      <c r="O406" s="46"/>
      <c r="P406" s="46"/>
      <c r="Q406" s="49"/>
      <c r="R406" s="49"/>
      <c r="S406" s="46"/>
      <c r="T406" s="46"/>
      <c r="U406" s="46"/>
      <c r="V406" s="49"/>
      <c r="W406" s="49"/>
      <c r="X406" s="46"/>
      <c r="Y406" s="46"/>
      <c r="Z406" s="49"/>
      <c r="AA406" s="49"/>
      <c r="AB406" s="49"/>
      <c r="AC406" s="49"/>
      <c r="AD406" s="49"/>
      <c r="AE406" s="49"/>
      <c r="AF406" s="49"/>
      <c r="AG406" s="49"/>
      <c r="AH406" s="49"/>
      <c r="AI406" s="49"/>
      <c r="AJ406" s="49"/>
      <c r="AK406" s="49"/>
      <c r="AL406" s="49"/>
      <c r="AM406" s="49"/>
      <c r="AN406" s="49"/>
      <c r="AO406" s="49"/>
    </row>
    <row r="407">
      <c r="A407" s="46"/>
      <c r="B407" s="46"/>
      <c r="C407" s="46"/>
      <c r="D407" s="46"/>
      <c r="E407" s="49"/>
      <c r="F407" s="49"/>
      <c r="G407" s="49"/>
      <c r="H407" s="49"/>
      <c r="I407" s="49"/>
      <c r="J407" s="49"/>
      <c r="K407" s="49"/>
      <c r="L407" s="51"/>
      <c r="M407" s="46"/>
      <c r="N407" s="46"/>
      <c r="O407" s="46"/>
      <c r="P407" s="46"/>
      <c r="Q407" s="49"/>
      <c r="R407" s="49"/>
      <c r="S407" s="46"/>
      <c r="T407" s="46"/>
      <c r="U407" s="46"/>
      <c r="V407" s="49"/>
      <c r="W407" s="49"/>
      <c r="X407" s="46"/>
      <c r="Y407" s="46"/>
      <c r="Z407" s="49"/>
      <c r="AA407" s="49"/>
      <c r="AB407" s="49"/>
      <c r="AC407" s="49"/>
      <c r="AD407" s="49"/>
      <c r="AE407" s="49"/>
      <c r="AF407" s="49"/>
      <c r="AG407" s="49"/>
      <c r="AH407" s="49"/>
      <c r="AI407" s="49"/>
      <c r="AJ407" s="49"/>
      <c r="AK407" s="49"/>
      <c r="AL407" s="49"/>
      <c r="AM407" s="49"/>
      <c r="AN407" s="49"/>
      <c r="AO407" s="49"/>
    </row>
    <row r="408">
      <c r="A408" s="46"/>
      <c r="B408" s="46"/>
      <c r="C408" s="46"/>
      <c r="D408" s="46"/>
      <c r="E408" s="49"/>
      <c r="F408" s="49"/>
      <c r="G408" s="49"/>
      <c r="H408" s="49"/>
      <c r="I408" s="49"/>
      <c r="J408" s="49"/>
      <c r="K408" s="49"/>
      <c r="L408" s="51"/>
      <c r="M408" s="46"/>
      <c r="N408" s="46"/>
      <c r="O408" s="46"/>
      <c r="P408" s="46"/>
      <c r="Q408" s="49"/>
      <c r="R408" s="49"/>
      <c r="S408" s="46"/>
      <c r="T408" s="46"/>
      <c r="U408" s="46"/>
      <c r="V408" s="49"/>
      <c r="W408" s="49"/>
      <c r="X408" s="46"/>
      <c r="Y408" s="46"/>
      <c r="Z408" s="49"/>
      <c r="AA408" s="49"/>
      <c r="AB408" s="49"/>
      <c r="AC408" s="49"/>
      <c r="AD408" s="49"/>
      <c r="AE408" s="49"/>
      <c r="AF408" s="49"/>
      <c r="AG408" s="49"/>
      <c r="AH408" s="49"/>
      <c r="AI408" s="49"/>
      <c r="AJ408" s="49"/>
      <c r="AK408" s="49"/>
      <c r="AL408" s="49"/>
      <c r="AM408" s="49"/>
      <c r="AN408" s="49"/>
      <c r="AO408" s="49"/>
    </row>
    <row r="409">
      <c r="A409" s="46"/>
      <c r="B409" s="46"/>
      <c r="C409" s="46"/>
      <c r="D409" s="46"/>
      <c r="E409" s="49"/>
      <c r="F409" s="49"/>
      <c r="G409" s="49"/>
      <c r="H409" s="49"/>
      <c r="I409" s="49"/>
      <c r="J409" s="49"/>
      <c r="K409" s="49"/>
      <c r="L409" s="51"/>
      <c r="M409" s="46"/>
      <c r="N409" s="46"/>
      <c r="O409" s="46"/>
      <c r="P409" s="46"/>
      <c r="Q409" s="49"/>
      <c r="R409" s="49"/>
      <c r="S409" s="46"/>
      <c r="T409" s="46"/>
      <c r="U409" s="46"/>
      <c r="V409" s="49"/>
      <c r="W409" s="49"/>
      <c r="X409" s="46"/>
      <c r="Y409" s="46"/>
      <c r="Z409" s="49"/>
      <c r="AA409" s="49"/>
      <c r="AB409" s="49"/>
      <c r="AC409" s="49"/>
      <c r="AD409" s="49"/>
      <c r="AE409" s="49"/>
      <c r="AF409" s="49"/>
      <c r="AG409" s="49"/>
      <c r="AH409" s="49"/>
      <c r="AI409" s="49"/>
      <c r="AJ409" s="49"/>
      <c r="AK409" s="49"/>
      <c r="AL409" s="49"/>
      <c r="AM409" s="49"/>
      <c r="AN409" s="49"/>
      <c r="AO409" s="49"/>
    </row>
    <row r="410">
      <c r="A410" s="46"/>
      <c r="B410" s="46"/>
      <c r="C410" s="46"/>
      <c r="D410" s="46"/>
      <c r="E410" s="49"/>
      <c r="F410" s="49"/>
      <c r="G410" s="49"/>
      <c r="H410" s="49"/>
      <c r="I410" s="49"/>
      <c r="J410" s="49"/>
      <c r="K410" s="49"/>
      <c r="L410" s="51"/>
      <c r="M410" s="46"/>
      <c r="N410" s="46"/>
      <c r="O410" s="46"/>
      <c r="P410" s="46"/>
      <c r="Q410" s="49"/>
      <c r="R410" s="49"/>
      <c r="S410" s="46"/>
      <c r="T410" s="46"/>
      <c r="U410" s="46"/>
      <c r="V410" s="49"/>
      <c r="W410" s="49"/>
      <c r="X410" s="46"/>
      <c r="Y410" s="46"/>
      <c r="Z410" s="49"/>
      <c r="AA410" s="49"/>
      <c r="AB410" s="49"/>
      <c r="AC410" s="49"/>
      <c r="AD410" s="49"/>
      <c r="AE410" s="49"/>
      <c r="AF410" s="49"/>
      <c r="AG410" s="49"/>
      <c r="AH410" s="49"/>
      <c r="AI410" s="49"/>
      <c r="AJ410" s="49"/>
      <c r="AK410" s="49"/>
      <c r="AL410" s="49"/>
      <c r="AM410" s="49"/>
      <c r="AN410" s="49"/>
      <c r="AO410" s="49"/>
    </row>
    <row r="411">
      <c r="A411" s="46"/>
      <c r="B411" s="46"/>
      <c r="C411" s="46"/>
      <c r="D411" s="46"/>
      <c r="E411" s="49"/>
      <c r="F411" s="49"/>
      <c r="G411" s="49"/>
      <c r="H411" s="49"/>
      <c r="I411" s="49"/>
      <c r="J411" s="49"/>
      <c r="K411" s="49"/>
      <c r="L411" s="51"/>
      <c r="M411" s="46"/>
      <c r="N411" s="46"/>
      <c r="O411" s="46"/>
      <c r="P411" s="46"/>
      <c r="Q411" s="49"/>
      <c r="R411" s="49"/>
      <c r="S411" s="46"/>
      <c r="T411" s="46"/>
      <c r="U411" s="46"/>
      <c r="V411" s="49"/>
      <c r="W411" s="49"/>
      <c r="X411" s="46"/>
      <c r="Y411" s="46"/>
      <c r="Z411" s="49"/>
      <c r="AA411" s="49"/>
      <c r="AB411" s="49"/>
      <c r="AC411" s="49"/>
      <c r="AD411" s="49"/>
      <c r="AE411" s="49"/>
      <c r="AF411" s="49"/>
      <c r="AG411" s="49"/>
      <c r="AH411" s="49"/>
      <c r="AI411" s="49"/>
      <c r="AJ411" s="49"/>
      <c r="AK411" s="49"/>
      <c r="AL411" s="49"/>
      <c r="AM411" s="49"/>
      <c r="AN411" s="49"/>
      <c r="AO411" s="49"/>
    </row>
    <row r="412">
      <c r="A412" s="46"/>
      <c r="B412" s="46"/>
      <c r="C412" s="46"/>
      <c r="D412" s="46"/>
      <c r="E412" s="49"/>
      <c r="F412" s="49"/>
      <c r="G412" s="49"/>
      <c r="H412" s="49"/>
      <c r="I412" s="49"/>
      <c r="J412" s="49"/>
      <c r="K412" s="49"/>
      <c r="L412" s="51"/>
      <c r="M412" s="46"/>
      <c r="N412" s="46"/>
      <c r="O412" s="46"/>
      <c r="P412" s="46"/>
      <c r="Q412" s="49"/>
      <c r="R412" s="49"/>
      <c r="S412" s="46"/>
      <c r="T412" s="46"/>
      <c r="U412" s="46"/>
      <c r="V412" s="49"/>
      <c r="W412" s="49"/>
      <c r="X412" s="46"/>
      <c r="Y412" s="46"/>
      <c r="Z412" s="49"/>
      <c r="AA412" s="49"/>
      <c r="AB412" s="49"/>
      <c r="AC412" s="49"/>
      <c r="AD412" s="49"/>
      <c r="AE412" s="49"/>
      <c r="AF412" s="49"/>
      <c r="AG412" s="49"/>
      <c r="AH412" s="49"/>
      <c r="AI412" s="49"/>
      <c r="AJ412" s="49"/>
      <c r="AK412" s="49"/>
      <c r="AL412" s="49"/>
      <c r="AM412" s="49"/>
      <c r="AN412" s="49"/>
      <c r="AO412" s="49"/>
    </row>
    <row r="413">
      <c r="A413" s="46"/>
      <c r="B413" s="46"/>
      <c r="C413" s="46"/>
      <c r="D413" s="46"/>
      <c r="E413" s="49"/>
      <c r="F413" s="49"/>
      <c r="G413" s="49"/>
      <c r="H413" s="49"/>
      <c r="I413" s="49"/>
      <c r="J413" s="49"/>
      <c r="K413" s="49"/>
      <c r="L413" s="51"/>
      <c r="M413" s="46"/>
      <c r="N413" s="46"/>
      <c r="O413" s="46"/>
      <c r="P413" s="46"/>
      <c r="Q413" s="49"/>
      <c r="R413" s="49"/>
      <c r="S413" s="46"/>
      <c r="T413" s="46"/>
      <c r="U413" s="46"/>
      <c r="V413" s="49"/>
      <c r="W413" s="49"/>
      <c r="X413" s="46"/>
      <c r="Y413" s="46"/>
      <c r="Z413" s="49"/>
      <c r="AA413" s="49"/>
      <c r="AB413" s="49"/>
      <c r="AC413" s="49"/>
      <c r="AD413" s="49"/>
      <c r="AE413" s="49"/>
      <c r="AF413" s="49"/>
      <c r="AG413" s="49"/>
      <c r="AH413" s="49"/>
      <c r="AI413" s="49"/>
      <c r="AJ413" s="49"/>
      <c r="AK413" s="49"/>
      <c r="AL413" s="49"/>
      <c r="AM413" s="49"/>
      <c r="AN413" s="49"/>
      <c r="AO413" s="49"/>
    </row>
    <row r="414">
      <c r="A414" s="46"/>
      <c r="B414" s="46"/>
      <c r="C414" s="46"/>
      <c r="D414" s="46"/>
      <c r="E414" s="49"/>
      <c r="F414" s="49"/>
      <c r="G414" s="49"/>
      <c r="H414" s="49"/>
      <c r="I414" s="49"/>
      <c r="J414" s="49"/>
      <c r="K414" s="49"/>
      <c r="L414" s="51"/>
      <c r="M414" s="46"/>
      <c r="N414" s="46"/>
      <c r="O414" s="46"/>
      <c r="P414" s="46"/>
      <c r="Q414" s="49"/>
      <c r="R414" s="49"/>
      <c r="S414" s="46"/>
      <c r="T414" s="46"/>
      <c r="U414" s="46"/>
      <c r="V414" s="49"/>
      <c r="W414" s="49"/>
      <c r="X414" s="46"/>
      <c r="Y414" s="46"/>
      <c r="Z414" s="49"/>
      <c r="AA414" s="49"/>
      <c r="AB414" s="49"/>
      <c r="AC414" s="49"/>
      <c r="AD414" s="49"/>
      <c r="AE414" s="49"/>
      <c r="AF414" s="49"/>
      <c r="AG414" s="49"/>
      <c r="AH414" s="49"/>
      <c r="AI414" s="49"/>
      <c r="AJ414" s="49"/>
      <c r="AK414" s="49"/>
      <c r="AL414" s="49"/>
      <c r="AM414" s="49"/>
      <c r="AN414" s="49"/>
      <c r="AO414" s="49"/>
    </row>
    <row r="415">
      <c r="A415" s="46"/>
      <c r="B415" s="46"/>
      <c r="C415" s="46"/>
      <c r="D415" s="46"/>
      <c r="E415" s="49"/>
      <c r="F415" s="49"/>
      <c r="G415" s="49"/>
      <c r="H415" s="49"/>
      <c r="I415" s="49"/>
      <c r="J415" s="49"/>
      <c r="K415" s="49"/>
      <c r="L415" s="51"/>
      <c r="M415" s="46"/>
      <c r="N415" s="46"/>
      <c r="O415" s="46"/>
      <c r="P415" s="46"/>
      <c r="Q415" s="49"/>
      <c r="R415" s="49"/>
      <c r="S415" s="46"/>
      <c r="T415" s="46"/>
      <c r="U415" s="46"/>
      <c r="V415" s="49"/>
      <c r="W415" s="49"/>
      <c r="X415" s="46"/>
      <c r="Y415" s="46"/>
      <c r="Z415" s="49"/>
      <c r="AA415" s="49"/>
      <c r="AB415" s="49"/>
      <c r="AC415" s="49"/>
      <c r="AD415" s="49"/>
      <c r="AE415" s="49"/>
      <c r="AF415" s="49"/>
      <c r="AG415" s="49"/>
      <c r="AH415" s="49"/>
      <c r="AI415" s="49"/>
      <c r="AJ415" s="49"/>
      <c r="AK415" s="49"/>
      <c r="AL415" s="49"/>
      <c r="AM415" s="49"/>
      <c r="AN415" s="49"/>
      <c r="AO415" s="49"/>
    </row>
    <row r="416">
      <c r="A416" s="46"/>
      <c r="B416" s="46"/>
      <c r="C416" s="46"/>
      <c r="D416" s="46"/>
      <c r="E416" s="49"/>
      <c r="F416" s="49"/>
      <c r="G416" s="49"/>
      <c r="H416" s="49"/>
      <c r="I416" s="49"/>
      <c r="J416" s="49"/>
      <c r="K416" s="49"/>
      <c r="L416" s="51"/>
      <c r="M416" s="46"/>
      <c r="N416" s="46"/>
      <c r="O416" s="46"/>
      <c r="P416" s="46"/>
      <c r="Q416" s="49"/>
      <c r="R416" s="49"/>
      <c r="S416" s="46"/>
      <c r="T416" s="46"/>
      <c r="U416" s="46"/>
      <c r="V416" s="49"/>
      <c r="W416" s="49"/>
      <c r="X416" s="46"/>
      <c r="Y416" s="46"/>
      <c r="Z416" s="49"/>
      <c r="AA416" s="49"/>
      <c r="AB416" s="49"/>
      <c r="AC416" s="49"/>
      <c r="AD416" s="49"/>
      <c r="AE416" s="49"/>
      <c r="AF416" s="49"/>
      <c r="AG416" s="49"/>
      <c r="AH416" s="49"/>
      <c r="AI416" s="49"/>
      <c r="AJ416" s="49"/>
      <c r="AK416" s="49"/>
      <c r="AL416" s="49"/>
      <c r="AM416" s="49"/>
      <c r="AN416" s="49"/>
      <c r="AO416" s="49"/>
    </row>
    <row r="417">
      <c r="A417" s="46"/>
      <c r="B417" s="46"/>
      <c r="C417" s="46"/>
      <c r="D417" s="46"/>
      <c r="E417" s="49"/>
      <c r="F417" s="49"/>
      <c r="G417" s="49"/>
      <c r="H417" s="49"/>
      <c r="I417" s="49"/>
      <c r="J417" s="49"/>
      <c r="K417" s="49"/>
      <c r="L417" s="51"/>
      <c r="M417" s="46"/>
      <c r="N417" s="46"/>
      <c r="O417" s="46"/>
      <c r="P417" s="46"/>
      <c r="Q417" s="49"/>
      <c r="R417" s="49"/>
      <c r="S417" s="46"/>
      <c r="T417" s="46"/>
      <c r="U417" s="46"/>
      <c r="V417" s="49"/>
      <c r="W417" s="49"/>
      <c r="X417" s="46"/>
      <c r="Y417" s="46"/>
      <c r="Z417" s="49"/>
      <c r="AA417" s="49"/>
      <c r="AB417" s="49"/>
      <c r="AC417" s="49"/>
      <c r="AD417" s="49"/>
      <c r="AE417" s="49"/>
      <c r="AF417" s="49"/>
      <c r="AG417" s="49"/>
      <c r="AH417" s="49"/>
      <c r="AI417" s="49"/>
      <c r="AJ417" s="49"/>
      <c r="AK417" s="49"/>
      <c r="AL417" s="49"/>
      <c r="AM417" s="49"/>
      <c r="AN417" s="49"/>
      <c r="AO417" s="49"/>
    </row>
    <row r="418">
      <c r="A418" s="46"/>
      <c r="B418" s="46"/>
      <c r="C418" s="46"/>
      <c r="D418" s="46"/>
      <c r="E418" s="49"/>
      <c r="F418" s="49"/>
      <c r="G418" s="49"/>
      <c r="H418" s="49"/>
      <c r="I418" s="49"/>
      <c r="J418" s="49"/>
      <c r="K418" s="49"/>
      <c r="L418" s="51"/>
      <c r="M418" s="46"/>
      <c r="N418" s="46"/>
      <c r="O418" s="46"/>
      <c r="P418" s="46"/>
      <c r="Q418" s="49"/>
      <c r="R418" s="49"/>
      <c r="S418" s="46"/>
      <c r="T418" s="46"/>
      <c r="U418" s="46"/>
      <c r="V418" s="49"/>
      <c r="W418" s="49"/>
      <c r="X418" s="46"/>
      <c r="Y418" s="46"/>
      <c r="Z418" s="49"/>
      <c r="AA418" s="49"/>
      <c r="AB418" s="49"/>
      <c r="AC418" s="49"/>
      <c r="AD418" s="49"/>
      <c r="AE418" s="49"/>
      <c r="AF418" s="49"/>
      <c r="AG418" s="49"/>
      <c r="AH418" s="49"/>
      <c r="AI418" s="49"/>
      <c r="AJ418" s="49"/>
      <c r="AK418" s="49"/>
      <c r="AL418" s="49"/>
      <c r="AM418" s="49"/>
      <c r="AN418" s="49"/>
      <c r="AO418" s="49"/>
    </row>
    <row r="419">
      <c r="A419" s="46"/>
      <c r="B419" s="46"/>
      <c r="C419" s="46"/>
      <c r="D419" s="46"/>
      <c r="E419" s="49"/>
      <c r="F419" s="49"/>
      <c r="G419" s="49"/>
      <c r="H419" s="49"/>
      <c r="I419" s="49"/>
      <c r="J419" s="49"/>
      <c r="K419" s="49"/>
      <c r="L419" s="51"/>
      <c r="M419" s="46"/>
      <c r="N419" s="46"/>
      <c r="O419" s="46"/>
      <c r="P419" s="46"/>
      <c r="Q419" s="49"/>
      <c r="R419" s="49"/>
      <c r="S419" s="46"/>
      <c r="T419" s="46"/>
      <c r="U419" s="46"/>
      <c r="V419" s="49"/>
      <c r="W419" s="49"/>
      <c r="X419" s="46"/>
      <c r="Y419" s="46"/>
      <c r="Z419" s="49"/>
      <c r="AA419" s="49"/>
      <c r="AB419" s="49"/>
      <c r="AC419" s="49"/>
      <c r="AD419" s="49"/>
      <c r="AE419" s="49"/>
      <c r="AF419" s="49"/>
      <c r="AG419" s="49"/>
      <c r="AH419" s="49"/>
      <c r="AI419" s="49"/>
      <c r="AJ419" s="49"/>
      <c r="AK419" s="49"/>
      <c r="AL419" s="49"/>
      <c r="AM419" s="49"/>
      <c r="AN419" s="49"/>
      <c r="AO419" s="49"/>
    </row>
    <row r="420">
      <c r="A420" s="46"/>
      <c r="B420" s="46"/>
      <c r="C420" s="46"/>
      <c r="D420" s="46"/>
      <c r="E420" s="49"/>
      <c r="F420" s="49"/>
      <c r="G420" s="49"/>
      <c r="H420" s="49"/>
      <c r="I420" s="49"/>
      <c r="J420" s="49"/>
      <c r="K420" s="49"/>
      <c r="L420" s="51"/>
      <c r="M420" s="46"/>
      <c r="N420" s="46"/>
      <c r="O420" s="46"/>
      <c r="P420" s="46"/>
      <c r="Q420" s="49"/>
      <c r="R420" s="49"/>
      <c r="S420" s="46"/>
      <c r="T420" s="46"/>
      <c r="U420" s="46"/>
      <c r="V420" s="49"/>
      <c r="W420" s="49"/>
      <c r="X420" s="46"/>
      <c r="Y420" s="46"/>
      <c r="Z420" s="49"/>
      <c r="AA420" s="49"/>
      <c r="AB420" s="49"/>
      <c r="AC420" s="49"/>
      <c r="AD420" s="49"/>
      <c r="AE420" s="49"/>
      <c r="AF420" s="49"/>
      <c r="AG420" s="49"/>
      <c r="AH420" s="49"/>
      <c r="AI420" s="49"/>
      <c r="AJ420" s="49"/>
      <c r="AK420" s="49"/>
      <c r="AL420" s="49"/>
      <c r="AM420" s="49"/>
      <c r="AN420" s="49"/>
      <c r="AO420" s="49"/>
    </row>
    <row r="421">
      <c r="A421" s="46"/>
      <c r="B421" s="46"/>
      <c r="C421" s="46"/>
      <c r="D421" s="46"/>
      <c r="E421" s="49"/>
      <c r="F421" s="49"/>
      <c r="G421" s="49"/>
      <c r="H421" s="49"/>
      <c r="I421" s="49"/>
      <c r="J421" s="49"/>
      <c r="K421" s="49"/>
      <c r="L421" s="51"/>
      <c r="M421" s="46"/>
      <c r="N421" s="46"/>
      <c r="O421" s="46"/>
      <c r="P421" s="46"/>
      <c r="Q421" s="49"/>
      <c r="R421" s="49"/>
      <c r="S421" s="46"/>
      <c r="T421" s="46"/>
      <c r="U421" s="46"/>
      <c r="V421" s="49"/>
      <c r="W421" s="49"/>
      <c r="X421" s="46"/>
      <c r="Y421" s="46"/>
      <c r="Z421" s="49"/>
      <c r="AA421" s="49"/>
      <c r="AB421" s="49"/>
      <c r="AC421" s="49"/>
      <c r="AD421" s="49"/>
      <c r="AE421" s="49"/>
      <c r="AF421" s="49"/>
      <c r="AG421" s="49"/>
      <c r="AH421" s="49"/>
      <c r="AI421" s="49"/>
      <c r="AJ421" s="49"/>
      <c r="AK421" s="49"/>
      <c r="AL421" s="49"/>
      <c r="AM421" s="49"/>
      <c r="AN421" s="49"/>
      <c r="AO421" s="49"/>
    </row>
    <row r="422">
      <c r="A422" s="46"/>
      <c r="B422" s="46"/>
      <c r="C422" s="46"/>
      <c r="D422" s="46"/>
      <c r="E422" s="49"/>
      <c r="F422" s="49"/>
      <c r="G422" s="49"/>
      <c r="H422" s="49"/>
      <c r="I422" s="49"/>
      <c r="J422" s="49"/>
      <c r="K422" s="49"/>
      <c r="L422" s="51"/>
      <c r="M422" s="46"/>
      <c r="N422" s="46"/>
      <c r="O422" s="46"/>
      <c r="P422" s="46"/>
      <c r="Q422" s="49"/>
      <c r="R422" s="49"/>
      <c r="S422" s="46"/>
      <c r="T422" s="46"/>
      <c r="U422" s="46"/>
      <c r="V422" s="49"/>
      <c r="W422" s="49"/>
      <c r="X422" s="46"/>
      <c r="Y422" s="46"/>
      <c r="Z422" s="49"/>
      <c r="AA422" s="49"/>
      <c r="AB422" s="49"/>
      <c r="AC422" s="49"/>
      <c r="AD422" s="49"/>
      <c r="AE422" s="49"/>
      <c r="AF422" s="49"/>
      <c r="AG422" s="49"/>
      <c r="AH422" s="49"/>
      <c r="AI422" s="49"/>
      <c r="AJ422" s="49"/>
      <c r="AK422" s="49"/>
      <c r="AL422" s="49"/>
      <c r="AM422" s="49"/>
      <c r="AN422" s="49"/>
      <c r="AO422" s="49"/>
    </row>
    <row r="423">
      <c r="A423" s="46"/>
      <c r="B423" s="46"/>
      <c r="C423" s="46"/>
      <c r="D423" s="46"/>
      <c r="E423" s="49"/>
      <c r="F423" s="49"/>
      <c r="G423" s="49"/>
      <c r="H423" s="49"/>
      <c r="I423" s="49"/>
      <c r="J423" s="49"/>
      <c r="K423" s="49"/>
      <c r="L423" s="51"/>
      <c r="M423" s="46"/>
      <c r="N423" s="46"/>
      <c r="O423" s="46"/>
      <c r="P423" s="46"/>
      <c r="Q423" s="49"/>
      <c r="R423" s="49"/>
      <c r="S423" s="46"/>
      <c r="T423" s="46"/>
      <c r="U423" s="46"/>
      <c r="V423" s="49"/>
      <c r="W423" s="49"/>
      <c r="X423" s="46"/>
      <c r="Y423" s="46"/>
      <c r="Z423" s="49"/>
      <c r="AA423" s="49"/>
      <c r="AB423" s="49"/>
      <c r="AC423" s="49"/>
      <c r="AD423" s="49"/>
      <c r="AE423" s="49"/>
      <c r="AF423" s="49"/>
      <c r="AG423" s="49"/>
      <c r="AH423" s="49"/>
      <c r="AI423" s="49"/>
      <c r="AJ423" s="49"/>
      <c r="AK423" s="49"/>
      <c r="AL423" s="49"/>
      <c r="AM423" s="49"/>
      <c r="AN423" s="49"/>
      <c r="AO423" s="49"/>
    </row>
    <row r="424">
      <c r="A424" s="46"/>
      <c r="B424" s="46"/>
      <c r="C424" s="46"/>
      <c r="D424" s="46"/>
      <c r="E424" s="49"/>
      <c r="F424" s="49"/>
      <c r="G424" s="49"/>
      <c r="H424" s="49"/>
      <c r="I424" s="49"/>
      <c r="J424" s="49"/>
      <c r="K424" s="49"/>
      <c r="L424" s="51"/>
      <c r="M424" s="46"/>
      <c r="N424" s="46"/>
      <c r="O424" s="46"/>
      <c r="P424" s="46"/>
      <c r="Q424" s="49"/>
      <c r="R424" s="49"/>
      <c r="S424" s="46"/>
      <c r="T424" s="46"/>
      <c r="U424" s="46"/>
      <c r="V424" s="49"/>
      <c r="W424" s="49"/>
      <c r="X424" s="46"/>
      <c r="Y424" s="46"/>
      <c r="Z424" s="49"/>
      <c r="AA424" s="49"/>
      <c r="AB424" s="49"/>
      <c r="AC424" s="49"/>
      <c r="AD424" s="49"/>
      <c r="AE424" s="49"/>
      <c r="AF424" s="49"/>
      <c r="AG424" s="49"/>
      <c r="AH424" s="49"/>
      <c r="AI424" s="49"/>
      <c r="AJ424" s="49"/>
      <c r="AK424" s="49"/>
      <c r="AL424" s="49"/>
      <c r="AM424" s="49"/>
      <c r="AN424" s="49"/>
      <c r="AO424" s="49"/>
    </row>
    <row r="425">
      <c r="A425" s="46"/>
      <c r="B425" s="46"/>
      <c r="C425" s="46"/>
      <c r="D425" s="46"/>
      <c r="E425" s="49"/>
      <c r="F425" s="49"/>
      <c r="G425" s="49"/>
      <c r="H425" s="49"/>
      <c r="I425" s="49"/>
      <c r="J425" s="49"/>
      <c r="K425" s="49"/>
      <c r="L425" s="51"/>
      <c r="M425" s="46"/>
      <c r="N425" s="46"/>
      <c r="O425" s="46"/>
      <c r="P425" s="46"/>
      <c r="Q425" s="49"/>
      <c r="R425" s="49"/>
      <c r="S425" s="46"/>
      <c r="T425" s="46"/>
      <c r="U425" s="46"/>
      <c r="V425" s="49"/>
      <c r="W425" s="49"/>
      <c r="X425" s="46"/>
      <c r="Y425" s="46"/>
      <c r="Z425" s="49"/>
      <c r="AA425" s="49"/>
      <c r="AB425" s="49"/>
      <c r="AC425" s="49"/>
      <c r="AD425" s="49"/>
      <c r="AE425" s="49"/>
      <c r="AF425" s="49"/>
      <c r="AG425" s="49"/>
      <c r="AH425" s="49"/>
      <c r="AI425" s="49"/>
      <c r="AJ425" s="49"/>
      <c r="AK425" s="49"/>
      <c r="AL425" s="49"/>
      <c r="AM425" s="49"/>
      <c r="AN425" s="49"/>
      <c r="AO425" s="49"/>
    </row>
    <row r="426">
      <c r="A426" s="46"/>
      <c r="B426" s="46"/>
      <c r="C426" s="46"/>
      <c r="D426" s="46"/>
      <c r="E426" s="49"/>
      <c r="F426" s="49"/>
      <c r="G426" s="49"/>
      <c r="H426" s="49"/>
      <c r="I426" s="49"/>
      <c r="J426" s="49"/>
      <c r="K426" s="49"/>
      <c r="L426" s="51"/>
      <c r="M426" s="46"/>
      <c r="N426" s="46"/>
      <c r="O426" s="46"/>
      <c r="P426" s="46"/>
      <c r="Q426" s="49"/>
      <c r="R426" s="49"/>
      <c r="S426" s="46"/>
      <c r="T426" s="46"/>
      <c r="U426" s="46"/>
      <c r="V426" s="49"/>
      <c r="W426" s="49"/>
      <c r="X426" s="46"/>
      <c r="Y426" s="46"/>
      <c r="Z426" s="49"/>
      <c r="AA426" s="49"/>
      <c r="AB426" s="49"/>
      <c r="AC426" s="49"/>
      <c r="AD426" s="49"/>
      <c r="AE426" s="49"/>
      <c r="AF426" s="49"/>
      <c r="AG426" s="49"/>
      <c r="AH426" s="49"/>
      <c r="AI426" s="49"/>
      <c r="AJ426" s="49"/>
      <c r="AK426" s="49"/>
      <c r="AL426" s="49"/>
      <c r="AM426" s="49"/>
      <c r="AN426" s="49"/>
      <c r="AO426" s="49"/>
    </row>
    <row r="427">
      <c r="A427" s="46"/>
      <c r="B427" s="46"/>
      <c r="C427" s="46"/>
      <c r="D427" s="46"/>
      <c r="E427" s="49"/>
      <c r="F427" s="49"/>
      <c r="G427" s="49"/>
      <c r="H427" s="49"/>
      <c r="I427" s="49"/>
      <c r="J427" s="49"/>
      <c r="K427" s="49"/>
      <c r="L427" s="51"/>
      <c r="M427" s="46"/>
      <c r="N427" s="46"/>
      <c r="O427" s="46"/>
      <c r="P427" s="46"/>
      <c r="Q427" s="49"/>
      <c r="R427" s="49"/>
      <c r="S427" s="46"/>
      <c r="T427" s="46"/>
      <c r="U427" s="46"/>
      <c r="V427" s="49"/>
      <c r="W427" s="49"/>
      <c r="X427" s="46"/>
      <c r="Y427" s="46"/>
      <c r="Z427" s="49"/>
      <c r="AA427" s="49"/>
      <c r="AB427" s="49"/>
      <c r="AC427" s="49"/>
      <c r="AD427" s="49"/>
      <c r="AE427" s="49"/>
      <c r="AF427" s="49"/>
      <c r="AG427" s="49"/>
      <c r="AH427" s="49"/>
      <c r="AI427" s="49"/>
      <c r="AJ427" s="49"/>
      <c r="AK427" s="49"/>
      <c r="AL427" s="49"/>
      <c r="AM427" s="49"/>
      <c r="AN427" s="49"/>
      <c r="AO427" s="49"/>
    </row>
    <row r="428">
      <c r="A428" s="46"/>
      <c r="B428" s="46"/>
      <c r="C428" s="46"/>
      <c r="D428" s="46"/>
      <c r="E428" s="49"/>
      <c r="F428" s="49"/>
      <c r="G428" s="49"/>
      <c r="H428" s="49"/>
      <c r="I428" s="49"/>
      <c r="J428" s="49"/>
      <c r="K428" s="49"/>
      <c r="L428" s="51"/>
      <c r="M428" s="46"/>
      <c r="N428" s="46"/>
      <c r="O428" s="46"/>
      <c r="P428" s="46"/>
      <c r="Q428" s="49"/>
      <c r="R428" s="49"/>
      <c r="S428" s="46"/>
      <c r="T428" s="46"/>
      <c r="U428" s="46"/>
      <c r="V428" s="49"/>
      <c r="W428" s="49"/>
      <c r="X428" s="46"/>
      <c r="Y428" s="46"/>
      <c r="Z428" s="49"/>
      <c r="AA428" s="49"/>
      <c r="AB428" s="49"/>
      <c r="AC428" s="49"/>
      <c r="AD428" s="49"/>
      <c r="AE428" s="49"/>
      <c r="AF428" s="49"/>
      <c r="AG428" s="49"/>
      <c r="AH428" s="49"/>
      <c r="AI428" s="49"/>
      <c r="AJ428" s="49"/>
      <c r="AK428" s="49"/>
      <c r="AL428" s="49"/>
      <c r="AM428" s="49"/>
      <c r="AN428" s="49"/>
      <c r="AO428" s="49"/>
    </row>
    <row r="429">
      <c r="A429" s="46"/>
      <c r="B429" s="46"/>
      <c r="C429" s="46"/>
      <c r="D429" s="46"/>
      <c r="E429" s="49"/>
      <c r="F429" s="49"/>
      <c r="G429" s="49"/>
      <c r="H429" s="49"/>
      <c r="I429" s="49"/>
      <c r="J429" s="49"/>
      <c r="K429" s="49"/>
      <c r="L429" s="51"/>
      <c r="M429" s="46"/>
      <c r="N429" s="46"/>
      <c r="O429" s="46"/>
      <c r="P429" s="46"/>
      <c r="Q429" s="49"/>
      <c r="R429" s="49"/>
      <c r="S429" s="46"/>
      <c r="T429" s="46"/>
      <c r="U429" s="46"/>
      <c r="V429" s="49"/>
      <c r="W429" s="49"/>
      <c r="X429" s="46"/>
      <c r="Y429" s="46"/>
      <c r="Z429" s="49"/>
      <c r="AA429" s="49"/>
      <c r="AB429" s="49"/>
      <c r="AC429" s="49"/>
      <c r="AD429" s="49"/>
      <c r="AE429" s="49"/>
      <c r="AF429" s="49"/>
      <c r="AG429" s="49"/>
      <c r="AH429" s="49"/>
      <c r="AI429" s="49"/>
      <c r="AJ429" s="49"/>
      <c r="AK429" s="49"/>
      <c r="AL429" s="49"/>
      <c r="AM429" s="49"/>
      <c r="AN429" s="49"/>
      <c r="AO429" s="49"/>
    </row>
    <row r="430">
      <c r="A430" s="46"/>
      <c r="B430" s="46"/>
      <c r="C430" s="46"/>
      <c r="D430" s="46"/>
      <c r="E430" s="49"/>
      <c r="F430" s="49"/>
      <c r="G430" s="49"/>
      <c r="H430" s="49"/>
      <c r="I430" s="49"/>
      <c r="J430" s="49"/>
      <c r="K430" s="49"/>
      <c r="L430" s="51"/>
      <c r="M430" s="46"/>
      <c r="N430" s="46"/>
      <c r="O430" s="46"/>
      <c r="P430" s="46"/>
      <c r="Q430" s="49"/>
      <c r="R430" s="49"/>
      <c r="S430" s="46"/>
      <c r="T430" s="46"/>
      <c r="U430" s="46"/>
      <c r="V430" s="49"/>
      <c r="W430" s="49"/>
      <c r="X430" s="46"/>
      <c r="Y430" s="46"/>
      <c r="Z430" s="49"/>
      <c r="AA430" s="49"/>
      <c r="AB430" s="49"/>
      <c r="AC430" s="49"/>
      <c r="AD430" s="49"/>
      <c r="AE430" s="49"/>
      <c r="AF430" s="49"/>
      <c r="AG430" s="49"/>
      <c r="AH430" s="49"/>
      <c r="AI430" s="49"/>
      <c r="AJ430" s="49"/>
      <c r="AK430" s="49"/>
      <c r="AL430" s="49"/>
      <c r="AM430" s="49"/>
      <c r="AN430" s="49"/>
      <c r="AO430" s="49"/>
    </row>
    <row r="431">
      <c r="A431" s="46"/>
      <c r="B431" s="46"/>
      <c r="C431" s="46"/>
      <c r="D431" s="46"/>
      <c r="E431" s="49"/>
      <c r="F431" s="49"/>
      <c r="G431" s="49"/>
      <c r="H431" s="49"/>
      <c r="I431" s="49"/>
      <c r="J431" s="49"/>
      <c r="K431" s="49"/>
      <c r="L431" s="51"/>
      <c r="M431" s="46"/>
      <c r="N431" s="46"/>
      <c r="O431" s="46"/>
      <c r="P431" s="46"/>
      <c r="Q431" s="49"/>
      <c r="R431" s="49"/>
      <c r="S431" s="46"/>
      <c r="T431" s="46"/>
      <c r="U431" s="46"/>
      <c r="V431" s="49"/>
      <c r="W431" s="49"/>
      <c r="X431" s="46"/>
      <c r="Y431" s="46"/>
      <c r="Z431" s="49"/>
      <c r="AA431" s="49"/>
      <c r="AB431" s="49"/>
      <c r="AC431" s="49"/>
      <c r="AD431" s="49"/>
      <c r="AE431" s="49"/>
      <c r="AF431" s="49"/>
      <c r="AG431" s="49"/>
      <c r="AH431" s="49"/>
      <c r="AI431" s="49"/>
      <c r="AJ431" s="49"/>
      <c r="AK431" s="49"/>
      <c r="AL431" s="49"/>
      <c r="AM431" s="49"/>
      <c r="AN431" s="49"/>
      <c r="AO431" s="49"/>
    </row>
    <row r="432">
      <c r="A432" s="46"/>
      <c r="B432" s="46"/>
      <c r="C432" s="46"/>
      <c r="D432" s="46"/>
      <c r="E432" s="49"/>
      <c r="F432" s="49"/>
      <c r="G432" s="49"/>
      <c r="H432" s="49"/>
      <c r="I432" s="49"/>
      <c r="J432" s="49"/>
      <c r="K432" s="49"/>
      <c r="L432" s="51"/>
      <c r="M432" s="46"/>
      <c r="N432" s="46"/>
      <c r="O432" s="46"/>
      <c r="P432" s="46"/>
      <c r="Q432" s="49"/>
      <c r="R432" s="49"/>
      <c r="S432" s="46"/>
      <c r="T432" s="46"/>
      <c r="U432" s="46"/>
      <c r="V432" s="49"/>
      <c r="W432" s="49"/>
      <c r="X432" s="46"/>
      <c r="Y432" s="46"/>
      <c r="Z432" s="49"/>
      <c r="AA432" s="49"/>
      <c r="AB432" s="49"/>
      <c r="AC432" s="49"/>
      <c r="AD432" s="49"/>
      <c r="AE432" s="49"/>
      <c r="AF432" s="49"/>
      <c r="AG432" s="49"/>
      <c r="AH432" s="49"/>
      <c r="AI432" s="49"/>
      <c r="AJ432" s="49"/>
      <c r="AK432" s="49"/>
      <c r="AL432" s="49"/>
      <c r="AM432" s="49"/>
      <c r="AN432" s="49"/>
      <c r="AO432" s="49"/>
    </row>
    <row r="433">
      <c r="A433" s="46"/>
      <c r="B433" s="46"/>
      <c r="C433" s="46"/>
      <c r="D433" s="46"/>
      <c r="E433" s="49"/>
      <c r="F433" s="49"/>
      <c r="G433" s="49"/>
      <c r="H433" s="49"/>
      <c r="I433" s="49"/>
      <c r="J433" s="49"/>
      <c r="K433" s="49"/>
      <c r="L433" s="51"/>
      <c r="M433" s="46"/>
      <c r="N433" s="46"/>
      <c r="O433" s="46"/>
      <c r="P433" s="46"/>
      <c r="Q433" s="49"/>
      <c r="R433" s="49"/>
      <c r="S433" s="46"/>
      <c r="T433" s="46"/>
      <c r="U433" s="46"/>
      <c r="V433" s="49"/>
      <c r="W433" s="49"/>
      <c r="X433" s="46"/>
      <c r="Y433" s="46"/>
      <c r="Z433" s="49"/>
      <c r="AA433" s="49"/>
      <c r="AB433" s="49"/>
      <c r="AC433" s="49"/>
      <c r="AD433" s="49"/>
      <c r="AE433" s="49"/>
      <c r="AF433" s="49"/>
      <c r="AG433" s="49"/>
      <c r="AH433" s="49"/>
      <c r="AI433" s="49"/>
      <c r="AJ433" s="49"/>
      <c r="AK433" s="49"/>
      <c r="AL433" s="49"/>
      <c r="AM433" s="49"/>
      <c r="AN433" s="49"/>
      <c r="AO433" s="49"/>
    </row>
    <row r="434">
      <c r="A434" s="46"/>
      <c r="B434" s="46"/>
      <c r="C434" s="46"/>
      <c r="D434" s="46"/>
      <c r="E434" s="49"/>
      <c r="F434" s="49"/>
      <c r="G434" s="49"/>
      <c r="H434" s="49"/>
      <c r="I434" s="49"/>
      <c r="J434" s="49"/>
      <c r="K434" s="49"/>
      <c r="L434" s="51"/>
      <c r="M434" s="46"/>
      <c r="N434" s="46"/>
      <c r="O434" s="46"/>
      <c r="P434" s="46"/>
      <c r="Q434" s="49"/>
      <c r="R434" s="49"/>
      <c r="S434" s="46"/>
      <c r="T434" s="46"/>
      <c r="U434" s="46"/>
      <c r="V434" s="49"/>
      <c r="W434" s="49"/>
      <c r="X434" s="46"/>
      <c r="Y434" s="46"/>
      <c r="Z434" s="49"/>
      <c r="AA434" s="49"/>
      <c r="AB434" s="49"/>
      <c r="AC434" s="49"/>
      <c r="AD434" s="49"/>
      <c r="AE434" s="49"/>
      <c r="AF434" s="49"/>
      <c r="AG434" s="49"/>
      <c r="AH434" s="49"/>
      <c r="AI434" s="49"/>
      <c r="AJ434" s="49"/>
      <c r="AK434" s="49"/>
      <c r="AL434" s="49"/>
      <c r="AM434" s="49"/>
      <c r="AN434" s="49"/>
      <c r="AO434" s="49"/>
    </row>
    <row r="435">
      <c r="A435" s="46"/>
      <c r="B435" s="46"/>
      <c r="C435" s="46"/>
      <c r="D435" s="46"/>
      <c r="E435" s="49"/>
      <c r="F435" s="49"/>
      <c r="G435" s="49"/>
      <c r="H435" s="49"/>
      <c r="I435" s="49"/>
      <c r="J435" s="49"/>
      <c r="K435" s="49"/>
      <c r="L435" s="51"/>
      <c r="M435" s="46"/>
      <c r="N435" s="46"/>
      <c r="O435" s="46"/>
      <c r="P435" s="46"/>
      <c r="Q435" s="49"/>
      <c r="R435" s="49"/>
      <c r="S435" s="46"/>
      <c r="T435" s="46"/>
      <c r="U435" s="46"/>
      <c r="V435" s="49"/>
      <c r="W435" s="49"/>
      <c r="X435" s="46"/>
      <c r="Y435" s="46"/>
      <c r="Z435" s="49"/>
      <c r="AA435" s="49"/>
      <c r="AB435" s="49"/>
      <c r="AC435" s="49"/>
      <c r="AD435" s="49"/>
      <c r="AE435" s="49"/>
      <c r="AF435" s="49"/>
      <c r="AG435" s="49"/>
      <c r="AH435" s="49"/>
      <c r="AI435" s="49"/>
      <c r="AJ435" s="49"/>
      <c r="AK435" s="49"/>
      <c r="AL435" s="49"/>
      <c r="AM435" s="49"/>
      <c r="AN435" s="49"/>
      <c r="AO435" s="49"/>
    </row>
    <row r="436">
      <c r="A436" s="46"/>
      <c r="B436" s="46"/>
      <c r="C436" s="46"/>
      <c r="D436" s="46"/>
      <c r="E436" s="49"/>
      <c r="F436" s="49"/>
      <c r="G436" s="49"/>
      <c r="H436" s="49"/>
      <c r="I436" s="49"/>
      <c r="J436" s="49"/>
      <c r="K436" s="49"/>
      <c r="L436" s="51"/>
      <c r="M436" s="46"/>
      <c r="N436" s="46"/>
      <c r="O436" s="46"/>
      <c r="P436" s="46"/>
      <c r="Q436" s="49"/>
      <c r="R436" s="49"/>
      <c r="S436" s="46"/>
      <c r="T436" s="46"/>
      <c r="U436" s="46"/>
      <c r="V436" s="49"/>
      <c r="W436" s="49"/>
      <c r="X436" s="46"/>
      <c r="Y436" s="46"/>
      <c r="Z436" s="49"/>
      <c r="AA436" s="49"/>
      <c r="AB436" s="49"/>
      <c r="AC436" s="49"/>
      <c r="AD436" s="49"/>
      <c r="AE436" s="49"/>
      <c r="AF436" s="49"/>
      <c r="AG436" s="49"/>
      <c r="AH436" s="49"/>
      <c r="AI436" s="49"/>
      <c r="AJ436" s="49"/>
      <c r="AK436" s="49"/>
      <c r="AL436" s="49"/>
      <c r="AM436" s="49"/>
      <c r="AN436" s="49"/>
      <c r="AO436" s="49"/>
    </row>
    <row r="437">
      <c r="A437" s="46"/>
      <c r="B437" s="46"/>
      <c r="C437" s="46"/>
      <c r="D437" s="46"/>
      <c r="E437" s="49"/>
      <c r="F437" s="49"/>
      <c r="G437" s="49"/>
      <c r="H437" s="49"/>
      <c r="I437" s="49"/>
      <c r="J437" s="49"/>
      <c r="K437" s="49"/>
      <c r="L437" s="51"/>
      <c r="M437" s="46"/>
      <c r="N437" s="46"/>
      <c r="O437" s="46"/>
      <c r="P437" s="46"/>
      <c r="Q437" s="49"/>
      <c r="R437" s="49"/>
      <c r="S437" s="46"/>
      <c r="T437" s="46"/>
      <c r="U437" s="46"/>
      <c r="V437" s="49"/>
      <c r="W437" s="49"/>
      <c r="X437" s="46"/>
      <c r="Y437" s="46"/>
      <c r="Z437" s="49"/>
      <c r="AA437" s="49"/>
      <c r="AB437" s="49"/>
      <c r="AC437" s="49"/>
      <c r="AD437" s="49"/>
      <c r="AE437" s="49"/>
      <c r="AF437" s="49"/>
      <c r="AG437" s="49"/>
      <c r="AH437" s="49"/>
      <c r="AI437" s="49"/>
      <c r="AJ437" s="49"/>
      <c r="AK437" s="49"/>
      <c r="AL437" s="49"/>
      <c r="AM437" s="49"/>
      <c r="AN437" s="49"/>
      <c r="AO437" s="49"/>
    </row>
    <row r="438">
      <c r="A438" s="46"/>
      <c r="B438" s="46"/>
      <c r="C438" s="46"/>
      <c r="D438" s="46"/>
      <c r="E438" s="49"/>
      <c r="F438" s="49"/>
      <c r="G438" s="49"/>
      <c r="H438" s="49"/>
      <c r="I438" s="49"/>
      <c r="J438" s="49"/>
      <c r="K438" s="49"/>
      <c r="L438" s="51"/>
      <c r="M438" s="46"/>
      <c r="N438" s="46"/>
      <c r="O438" s="46"/>
      <c r="P438" s="46"/>
      <c r="Q438" s="49"/>
      <c r="R438" s="49"/>
      <c r="S438" s="46"/>
      <c r="T438" s="46"/>
      <c r="U438" s="46"/>
      <c r="V438" s="49"/>
      <c r="W438" s="49"/>
      <c r="X438" s="46"/>
      <c r="Y438" s="46"/>
      <c r="Z438" s="49"/>
      <c r="AA438" s="49"/>
      <c r="AB438" s="49"/>
      <c r="AC438" s="49"/>
      <c r="AD438" s="49"/>
      <c r="AE438" s="49"/>
      <c r="AF438" s="49"/>
      <c r="AG438" s="49"/>
      <c r="AH438" s="49"/>
      <c r="AI438" s="49"/>
      <c r="AJ438" s="49"/>
      <c r="AK438" s="49"/>
      <c r="AL438" s="49"/>
      <c r="AM438" s="49"/>
      <c r="AN438" s="49"/>
      <c r="AO438" s="49"/>
    </row>
    <row r="439">
      <c r="A439" s="46"/>
      <c r="B439" s="46"/>
      <c r="C439" s="46"/>
      <c r="D439" s="46"/>
      <c r="E439" s="49"/>
      <c r="F439" s="49"/>
      <c r="G439" s="49"/>
      <c r="H439" s="49"/>
      <c r="I439" s="49"/>
      <c r="J439" s="49"/>
      <c r="K439" s="49"/>
      <c r="L439" s="51"/>
      <c r="M439" s="46"/>
      <c r="N439" s="46"/>
      <c r="O439" s="46"/>
      <c r="P439" s="46"/>
      <c r="Q439" s="49"/>
      <c r="R439" s="49"/>
      <c r="S439" s="46"/>
      <c r="T439" s="46"/>
      <c r="U439" s="46"/>
      <c r="V439" s="49"/>
      <c r="W439" s="49"/>
      <c r="X439" s="46"/>
      <c r="Y439" s="46"/>
      <c r="Z439" s="49"/>
      <c r="AA439" s="49"/>
      <c r="AB439" s="49"/>
      <c r="AC439" s="49"/>
      <c r="AD439" s="49"/>
      <c r="AE439" s="49"/>
      <c r="AF439" s="49"/>
      <c r="AG439" s="49"/>
      <c r="AH439" s="49"/>
      <c r="AI439" s="49"/>
      <c r="AJ439" s="49"/>
      <c r="AK439" s="49"/>
      <c r="AL439" s="49"/>
      <c r="AM439" s="49"/>
      <c r="AN439" s="49"/>
      <c r="AO439" s="49"/>
    </row>
    <row r="440">
      <c r="A440" s="46"/>
      <c r="B440" s="46"/>
      <c r="C440" s="46"/>
      <c r="D440" s="46"/>
      <c r="E440" s="49"/>
      <c r="F440" s="49"/>
      <c r="G440" s="49"/>
      <c r="H440" s="49"/>
      <c r="I440" s="49"/>
      <c r="J440" s="49"/>
      <c r="K440" s="49"/>
      <c r="L440" s="51"/>
      <c r="M440" s="46"/>
      <c r="N440" s="46"/>
      <c r="O440" s="46"/>
      <c r="P440" s="46"/>
      <c r="Q440" s="49"/>
      <c r="R440" s="49"/>
      <c r="S440" s="46"/>
      <c r="T440" s="46"/>
      <c r="U440" s="46"/>
      <c r="V440" s="49"/>
      <c r="W440" s="49"/>
      <c r="X440" s="46"/>
      <c r="Y440" s="46"/>
      <c r="Z440" s="49"/>
      <c r="AA440" s="49"/>
      <c r="AB440" s="49"/>
      <c r="AC440" s="49"/>
      <c r="AD440" s="49"/>
      <c r="AE440" s="49"/>
      <c r="AF440" s="49"/>
      <c r="AG440" s="49"/>
      <c r="AH440" s="49"/>
      <c r="AI440" s="49"/>
      <c r="AJ440" s="49"/>
      <c r="AK440" s="49"/>
      <c r="AL440" s="49"/>
      <c r="AM440" s="49"/>
      <c r="AN440" s="49"/>
      <c r="AO440" s="49"/>
    </row>
    <row r="441">
      <c r="A441" s="46"/>
      <c r="B441" s="46"/>
      <c r="C441" s="46"/>
      <c r="D441" s="46"/>
      <c r="E441" s="49"/>
      <c r="F441" s="49"/>
      <c r="G441" s="49"/>
      <c r="H441" s="49"/>
      <c r="I441" s="49"/>
      <c r="J441" s="49"/>
      <c r="K441" s="49"/>
      <c r="L441" s="51"/>
      <c r="M441" s="46"/>
      <c r="N441" s="46"/>
      <c r="O441" s="46"/>
      <c r="P441" s="46"/>
      <c r="Q441" s="49"/>
      <c r="R441" s="49"/>
      <c r="S441" s="46"/>
      <c r="T441" s="46"/>
      <c r="U441" s="46"/>
      <c r="V441" s="49"/>
      <c r="W441" s="49"/>
      <c r="X441" s="46"/>
      <c r="Y441" s="46"/>
      <c r="Z441" s="49"/>
      <c r="AA441" s="49"/>
      <c r="AB441" s="49"/>
      <c r="AC441" s="49"/>
      <c r="AD441" s="49"/>
      <c r="AE441" s="49"/>
      <c r="AF441" s="49"/>
      <c r="AG441" s="49"/>
      <c r="AH441" s="49"/>
      <c r="AI441" s="49"/>
      <c r="AJ441" s="49"/>
      <c r="AK441" s="49"/>
      <c r="AL441" s="49"/>
      <c r="AM441" s="49"/>
      <c r="AN441" s="49"/>
      <c r="AO441" s="49"/>
    </row>
    <row r="442">
      <c r="A442" s="46"/>
      <c r="B442" s="46"/>
      <c r="C442" s="46"/>
      <c r="D442" s="46"/>
      <c r="E442" s="49"/>
      <c r="F442" s="49"/>
      <c r="G442" s="49"/>
      <c r="H442" s="49"/>
      <c r="I442" s="49"/>
      <c r="J442" s="49"/>
      <c r="K442" s="49"/>
      <c r="L442" s="51"/>
      <c r="M442" s="46"/>
      <c r="N442" s="46"/>
      <c r="O442" s="46"/>
      <c r="P442" s="46"/>
      <c r="Q442" s="49"/>
      <c r="R442" s="49"/>
      <c r="S442" s="46"/>
      <c r="T442" s="46"/>
      <c r="U442" s="46"/>
      <c r="V442" s="49"/>
      <c r="W442" s="49"/>
      <c r="X442" s="46"/>
      <c r="Y442" s="46"/>
      <c r="Z442" s="49"/>
      <c r="AA442" s="49"/>
      <c r="AB442" s="49"/>
      <c r="AC442" s="49"/>
      <c r="AD442" s="49"/>
      <c r="AE442" s="49"/>
      <c r="AF442" s="49"/>
      <c r="AG442" s="49"/>
      <c r="AH442" s="49"/>
      <c r="AI442" s="49"/>
      <c r="AJ442" s="49"/>
      <c r="AK442" s="49"/>
      <c r="AL442" s="49"/>
      <c r="AM442" s="49"/>
      <c r="AN442" s="49"/>
      <c r="AO442" s="49"/>
    </row>
    <row r="443">
      <c r="A443" s="46"/>
      <c r="B443" s="46"/>
      <c r="C443" s="46"/>
      <c r="D443" s="46"/>
      <c r="E443" s="49"/>
      <c r="F443" s="49"/>
      <c r="G443" s="49"/>
      <c r="H443" s="49"/>
      <c r="I443" s="49"/>
      <c r="J443" s="49"/>
      <c r="K443" s="49"/>
      <c r="L443" s="51"/>
      <c r="M443" s="46"/>
      <c r="N443" s="46"/>
      <c r="O443" s="46"/>
      <c r="P443" s="46"/>
      <c r="Q443" s="49"/>
      <c r="R443" s="49"/>
      <c r="S443" s="46"/>
      <c r="T443" s="46"/>
      <c r="U443" s="46"/>
      <c r="V443" s="49"/>
      <c r="W443" s="49"/>
      <c r="X443" s="46"/>
      <c r="Y443" s="46"/>
      <c r="Z443" s="49"/>
      <c r="AA443" s="49"/>
      <c r="AB443" s="49"/>
      <c r="AC443" s="49"/>
      <c r="AD443" s="49"/>
      <c r="AE443" s="49"/>
      <c r="AF443" s="49"/>
      <c r="AG443" s="49"/>
      <c r="AH443" s="49"/>
      <c r="AI443" s="49"/>
      <c r="AJ443" s="49"/>
      <c r="AK443" s="49"/>
      <c r="AL443" s="49"/>
      <c r="AM443" s="49"/>
      <c r="AN443" s="49"/>
      <c r="AO443" s="49"/>
    </row>
    <row r="444">
      <c r="A444" s="46"/>
      <c r="B444" s="46"/>
      <c r="C444" s="46"/>
      <c r="D444" s="46"/>
      <c r="E444" s="49"/>
      <c r="F444" s="49"/>
      <c r="G444" s="49"/>
      <c r="H444" s="49"/>
      <c r="I444" s="49"/>
      <c r="J444" s="49"/>
      <c r="K444" s="49"/>
      <c r="L444" s="51"/>
      <c r="M444" s="46"/>
      <c r="N444" s="46"/>
      <c r="O444" s="46"/>
      <c r="P444" s="46"/>
      <c r="Q444" s="49"/>
      <c r="R444" s="49"/>
      <c r="S444" s="46"/>
      <c r="T444" s="46"/>
      <c r="U444" s="46"/>
      <c r="V444" s="49"/>
      <c r="W444" s="49"/>
      <c r="X444" s="46"/>
      <c r="Y444" s="46"/>
      <c r="Z444" s="49"/>
      <c r="AA444" s="49"/>
      <c r="AB444" s="49"/>
      <c r="AC444" s="49"/>
      <c r="AD444" s="49"/>
      <c r="AE444" s="49"/>
      <c r="AF444" s="49"/>
      <c r="AG444" s="49"/>
      <c r="AH444" s="49"/>
      <c r="AI444" s="49"/>
      <c r="AJ444" s="49"/>
      <c r="AK444" s="49"/>
      <c r="AL444" s="49"/>
      <c r="AM444" s="49"/>
      <c r="AN444" s="49"/>
      <c r="AO444" s="49"/>
    </row>
    <row r="445">
      <c r="A445" s="46"/>
      <c r="B445" s="46"/>
      <c r="C445" s="46"/>
      <c r="D445" s="46"/>
      <c r="E445" s="49"/>
      <c r="F445" s="49"/>
      <c r="G445" s="49"/>
      <c r="H445" s="49"/>
      <c r="I445" s="49"/>
      <c r="J445" s="49"/>
      <c r="K445" s="49"/>
      <c r="L445" s="51"/>
      <c r="M445" s="46"/>
      <c r="N445" s="46"/>
      <c r="O445" s="46"/>
      <c r="P445" s="46"/>
      <c r="Q445" s="49"/>
      <c r="R445" s="49"/>
      <c r="S445" s="46"/>
      <c r="T445" s="46"/>
      <c r="U445" s="46"/>
      <c r="V445" s="49"/>
      <c r="W445" s="49"/>
      <c r="X445" s="46"/>
      <c r="Y445" s="46"/>
      <c r="Z445" s="49"/>
      <c r="AA445" s="49"/>
      <c r="AB445" s="49"/>
      <c r="AC445" s="49"/>
      <c r="AD445" s="49"/>
      <c r="AE445" s="49"/>
      <c r="AF445" s="49"/>
      <c r="AG445" s="49"/>
      <c r="AH445" s="49"/>
      <c r="AI445" s="49"/>
      <c r="AJ445" s="49"/>
      <c r="AK445" s="49"/>
      <c r="AL445" s="49"/>
      <c r="AM445" s="49"/>
      <c r="AN445" s="49"/>
      <c r="AO445" s="49"/>
    </row>
    <row r="446">
      <c r="A446" s="46"/>
      <c r="B446" s="46"/>
      <c r="C446" s="46"/>
      <c r="D446" s="46"/>
      <c r="E446" s="49"/>
      <c r="F446" s="49"/>
      <c r="G446" s="49"/>
      <c r="H446" s="49"/>
      <c r="I446" s="49"/>
      <c r="J446" s="49"/>
      <c r="K446" s="49"/>
      <c r="L446" s="51"/>
      <c r="M446" s="46"/>
      <c r="N446" s="46"/>
      <c r="O446" s="46"/>
      <c r="P446" s="46"/>
      <c r="Q446" s="49"/>
      <c r="R446" s="49"/>
      <c r="S446" s="46"/>
      <c r="T446" s="46"/>
      <c r="U446" s="46"/>
      <c r="V446" s="49"/>
      <c r="W446" s="49"/>
      <c r="X446" s="46"/>
      <c r="Y446" s="46"/>
      <c r="Z446" s="49"/>
      <c r="AA446" s="49"/>
      <c r="AB446" s="49"/>
      <c r="AC446" s="49"/>
      <c r="AD446" s="49"/>
      <c r="AE446" s="49"/>
      <c r="AF446" s="49"/>
      <c r="AG446" s="49"/>
      <c r="AH446" s="49"/>
      <c r="AI446" s="49"/>
      <c r="AJ446" s="49"/>
      <c r="AK446" s="49"/>
      <c r="AL446" s="49"/>
      <c r="AM446" s="49"/>
      <c r="AN446" s="49"/>
      <c r="AO446" s="49"/>
    </row>
    <row r="447">
      <c r="A447" s="46"/>
      <c r="B447" s="46"/>
      <c r="C447" s="46"/>
      <c r="D447" s="46"/>
      <c r="E447" s="49"/>
      <c r="F447" s="49"/>
      <c r="G447" s="49"/>
      <c r="H447" s="49"/>
      <c r="I447" s="49"/>
      <c r="J447" s="49"/>
      <c r="K447" s="49"/>
      <c r="L447" s="51"/>
      <c r="M447" s="46"/>
      <c r="N447" s="46"/>
      <c r="O447" s="46"/>
      <c r="P447" s="46"/>
      <c r="Q447" s="49"/>
      <c r="R447" s="49"/>
      <c r="S447" s="46"/>
      <c r="T447" s="46"/>
      <c r="U447" s="46"/>
      <c r="V447" s="49"/>
      <c r="W447" s="49"/>
      <c r="X447" s="46"/>
      <c r="Y447" s="46"/>
      <c r="Z447" s="49"/>
      <c r="AA447" s="49"/>
      <c r="AB447" s="49"/>
      <c r="AC447" s="49"/>
      <c r="AD447" s="49"/>
      <c r="AE447" s="49"/>
      <c r="AF447" s="49"/>
      <c r="AG447" s="49"/>
      <c r="AH447" s="49"/>
      <c r="AI447" s="49"/>
      <c r="AJ447" s="49"/>
      <c r="AK447" s="49"/>
      <c r="AL447" s="49"/>
      <c r="AM447" s="49"/>
      <c r="AN447" s="49"/>
      <c r="AO447" s="49"/>
    </row>
    <row r="448">
      <c r="A448" s="46"/>
      <c r="B448" s="46"/>
      <c r="C448" s="46"/>
      <c r="D448" s="46"/>
      <c r="E448" s="49"/>
      <c r="F448" s="49"/>
      <c r="G448" s="49"/>
      <c r="H448" s="49"/>
      <c r="I448" s="49"/>
      <c r="J448" s="49"/>
      <c r="K448" s="49"/>
      <c r="L448" s="51"/>
      <c r="M448" s="46"/>
      <c r="N448" s="46"/>
      <c r="O448" s="46"/>
      <c r="P448" s="46"/>
      <c r="Q448" s="49"/>
      <c r="R448" s="49"/>
      <c r="S448" s="46"/>
      <c r="T448" s="46"/>
      <c r="U448" s="46"/>
      <c r="V448" s="49"/>
      <c r="W448" s="49"/>
      <c r="X448" s="46"/>
      <c r="Y448" s="46"/>
      <c r="Z448" s="49"/>
      <c r="AA448" s="49"/>
      <c r="AB448" s="49"/>
      <c r="AC448" s="49"/>
      <c r="AD448" s="49"/>
      <c r="AE448" s="49"/>
      <c r="AF448" s="49"/>
      <c r="AG448" s="49"/>
      <c r="AH448" s="49"/>
      <c r="AI448" s="49"/>
      <c r="AJ448" s="49"/>
      <c r="AK448" s="49"/>
      <c r="AL448" s="49"/>
      <c r="AM448" s="49"/>
      <c r="AN448" s="49"/>
      <c r="AO448" s="49"/>
    </row>
    <row r="449">
      <c r="A449" s="46"/>
      <c r="B449" s="46"/>
      <c r="C449" s="46"/>
      <c r="D449" s="46"/>
      <c r="E449" s="49"/>
      <c r="F449" s="49"/>
      <c r="G449" s="49"/>
      <c r="H449" s="49"/>
      <c r="I449" s="49"/>
      <c r="J449" s="49"/>
      <c r="K449" s="49"/>
      <c r="L449" s="51"/>
      <c r="M449" s="46"/>
      <c r="N449" s="46"/>
      <c r="O449" s="46"/>
      <c r="P449" s="46"/>
      <c r="Q449" s="49"/>
      <c r="R449" s="49"/>
      <c r="S449" s="46"/>
      <c r="T449" s="46"/>
      <c r="U449" s="46"/>
      <c r="V449" s="49"/>
      <c r="W449" s="49"/>
      <c r="X449" s="46"/>
      <c r="Y449" s="46"/>
      <c r="Z449" s="49"/>
      <c r="AA449" s="49"/>
      <c r="AB449" s="49"/>
      <c r="AC449" s="49"/>
      <c r="AD449" s="49"/>
      <c r="AE449" s="49"/>
      <c r="AF449" s="49"/>
      <c r="AG449" s="49"/>
      <c r="AH449" s="49"/>
      <c r="AI449" s="49"/>
      <c r="AJ449" s="49"/>
      <c r="AK449" s="49"/>
      <c r="AL449" s="49"/>
      <c r="AM449" s="49"/>
      <c r="AN449" s="49"/>
      <c r="AO449" s="49"/>
    </row>
    <row r="450">
      <c r="A450" s="46"/>
      <c r="B450" s="46"/>
      <c r="C450" s="46"/>
      <c r="D450" s="46"/>
      <c r="E450" s="49"/>
      <c r="F450" s="49"/>
      <c r="G450" s="49"/>
      <c r="H450" s="49"/>
      <c r="I450" s="49"/>
      <c r="J450" s="49"/>
      <c r="K450" s="49"/>
      <c r="L450" s="51"/>
      <c r="M450" s="46"/>
      <c r="N450" s="46"/>
      <c r="O450" s="46"/>
      <c r="P450" s="46"/>
      <c r="Q450" s="49"/>
      <c r="R450" s="49"/>
      <c r="S450" s="46"/>
      <c r="T450" s="46"/>
      <c r="U450" s="46"/>
      <c r="V450" s="49"/>
      <c r="W450" s="49"/>
      <c r="X450" s="46"/>
      <c r="Y450" s="46"/>
      <c r="Z450" s="49"/>
      <c r="AA450" s="49"/>
      <c r="AB450" s="49"/>
      <c r="AC450" s="49"/>
      <c r="AD450" s="49"/>
      <c r="AE450" s="49"/>
      <c r="AF450" s="49"/>
      <c r="AG450" s="49"/>
      <c r="AH450" s="49"/>
      <c r="AI450" s="49"/>
      <c r="AJ450" s="49"/>
      <c r="AK450" s="49"/>
      <c r="AL450" s="49"/>
      <c r="AM450" s="49"/>
      <c r="AN450" s="49"/>
      <c r="AO450" s="49"/>
    </row>
    <row r="451">
      <c r="A451" s="46"/>
      <c r="B451" s="46"/>
      <c r="C451" s="46"/>
      <c r="D451" s="46"/>
      <c r="E451" s="49"/>
      <c r="F451" s="49"/>
      <c r="G451" s="49"/>
      <c r="H451" s="49"/>
      <c r="I451" s="49"/>
      <c r="J451" s="49"/>
      <c r="K451" s="49"/>
      <c r="L451" s="51"/>
      <c r="M451" s="46"/>
      <c r="N451" s="46"/>
      <c r="O451" s="46"/>
      <c r="P451" s="46"/>
      <c r="Q451" s="49"/>
      <c r="R451" s="49"/>
      <c r="S451" s="46"/>
      <c r="T451" s="46"/>
      <c r="U451" s="46"/>
      <c r="V451" s="49"/>
      <c r="W451" s="49"/>
      <c r="X451" s="46"/>
      <c r="Y451" s="46"/>
      <c r="Z451" s="49"/>
      <c r="AA451" s="49"/>
      <c r="AB451" s="49"/>
      <c r="AC451" s="49"/>
      <c r="AD451" s="49"/>
      <c r="AE451" s="49"/>
      <c r="AF451" s="49"/>
      <c r="AG451" s="49"/>
      <c r="AH451" s="49"/>
      <c r="AI451" s="49"/>
      <c r="AJ451" s="49"/>
      <c r="AK451" s="49"/>
      <c r="AL451" s="49"/>
      <c r="AM451" s="49"/>
      <c r="AN451" s="49"/>
      <c r="AO451" s="49"/>
    </row>
    <row r="452">
      <c r="A452" s="46"/>
      <c r="B452" s="46"/>
      <c r="C452" s="46"/>
      <c r="D452" s="46"/>
      <c r="E452" s="49"/>
      <c r="F452" s="49"/>
      <c r="G452" s="49"/>
      <c r="H452" s="49"/>
      <c r="I452" s="49"/>
      <c r="J452" s="49"/>
      <c r="K452" s="49"/>
      <c r="L452" s="51"/>
      <c r="M452" s="46"/>
      <c r="N452" s="46"/>
      <c r="O452" s="46"/>
      <c r="P452" s="46"/>
      <c r="Q452" s="49"/>
      <c r="R452" s="49"/>
      <c r="S452" s="46"/>
      <c r="T452" s="46"/>
      <c r="U452" s="46"/>
      <c r="V452" s="49"/>
      <c r="W452" s="49"/>
      <c r="X452" s="46"/>
      <c r="Y452" s="46"/>
      <c r="Z452" s="49"/>
      <c r="AA452" s="49"/>
      <c r="AB452" s="49"/>
      <c r="AC452" s="49"/>
      <c r="AD452" s="49"/>
      <c r="AE452" s="49"/>
      <c r="AF452" s="49"/>
      <c r="AG452" s="49"/>
      <c r="AH452" s="49"/>
      <c r="AI452" s="49"/>
      <c r="AJ452" s="49"/>
      <c r="AK452" s="49"/>
      <c r="AL452" s="49"/>
      <c r="AM452" s="49"/>
      <c r="AN452" s="49"/>
      <c r="AO452" s="49"/>
    </row>
    <row r="453">
      <c r="A453" s="46"/>
      <c r="B453" s="46"/>
      <c r="C453" s="46"/>
      <c r="D453" s="46"/>
      <c r="E453" s="49"/>
      <c r="F453" s="49"/>
      <c r="G453" s="49"/>
      <c r="H453" s="49"/>
      <c r="I453" s="49"/>
      <c r="J453" s="49"/>
      <c r="K453" s="49"/>
      <c r="L453" s="51"/>
      <c r="M453" s="46"/>
      <c r="N453" s="46"/>
      <c r="O453" s="46"/>
      <c r="P453" s="46"/>
      <c r="Q453" s="49"/>
      <c r="R453" s="49"/>
      <c r="S453" s="46"/>
      <c r="T453" s="46"/>
      <c r="U453" s="46"/>
      <c r="V453" s="49"/>
      <c r="W453" s="49"/>
      <c r="X453" s="46"/>
      <c r="Y453" s="46"/>
      <c r="Z453" s="49"/>
      <c r="AA453" s="49"/>
      <c r="AB453" s="49"/>
      <c r="AC453" s="49"/>
      <c r="AD453" s="49"/>
      <c r="AE453" s="49"/>
      <c r="AF453" s="49"/>
      <c r="AG453" s="49"/>
      <c r="AH453" s="49"/>
      <c r="AI453" s="49"/>
      <c r="AJ453" s="49"/>
      <c r="AK453" s="49"/>
      <c r="AL453" s="49"/>
      <c r="AM453" s="49"/>
      <c r="AN453" s="49"/>
      <c r="AO453" s="49"/>
    </row>
    <row r="454">
      <c r="A454" s="46"/>
      <c r="B454" s="46"/>
      <c r="C454" s="46"/>
      <c r="D454" s="46"/>
      <c r="E454" s="49"/>
      <c r="F454" s="49"/>
      <c r="G454" s="49"/>
      <c r="H454" s="49"/>
      <c r="I454" s="49"/>
      <c r="J454" s="49"/>
      <c r="K454" s="49"/>
      <c r="L454" s="51"/>
      <c r="M454" s="46"/>
      <c r="N454" s="46"/>
      <c r="O454" s="46"/>
      <c r="P454" s="46"/>
      <c r="Q454" s="49"/>
      <c r="R454" s="49"/>
      <c r="S454" s="46"/>
      <c r="T454" s="46"/>
      <c r="U454" s="46"/>
      <c r="V454" s="49"/>
      <c r="W454" s="49"/>
      <c r="X454" s="46"/>
      <c r="Y454" s="46"/>
      <c r="Z454" s="49"/>
      <c r="AA454" s="49"/>
      <c r="AB454" s="49"/>
      <c r="AC454" s="49"/>
      <c r="AD454" s="49"/>
      <c r="AE454" s="49"/>
      <c r="AF454" s="49"/>
      <c r="AG454" s="49"/>
      <c r="AH454" s="49"/>
      <c r="AI454" s="49"/>
      <c r="AJ454" s="49"/>
      <c r="AK454" s="49"/>
      <c r="AL454" s="49"/>
      <c r="AM454" s="49"/>
      <c r="AN454" s="49"/>
      <c r="AO454" s="49"/>
    </row>
    <row r="455">
      <c r="A455" s="46"/>
      <c r="B455" s="46"/>
      <c r="C455" s="46"/>
      <c r="D455" s="46"/>
      <c r="E455" s="49"/>
      <c r="F455" s="49"/>
      <c r="G455" s="49"/>
      <c r="H455" s="49"/>
      <c r="I455" s="49"/>
      <c r="J455" s="49"/>
      <c r="K455" s="49"/>
      <c r="L455" s="51"/>
      <c r="M455" s="46"/>
      <c r="N455" s="46"/>
      <c r="O455" s="46"/>
      <c r="P455" s="46"/>
      <c r="Q455" s="49"/>
      <c r="R455" s="49"/>
      <c r="S455" s="46"/>
      <c r="T455" s="46"/>
      <c r="U455" s="46"/>
      <c r="V455" s="49"/>
      <c r="W455" s="49"/>
      <c r="X455" s="46"/>
      <c r="Y455" s="46"/>
      <c r="Z455" s="49"/>
      <c r="AA455" s="49"/>
      <c r="AB455" s="49"/>
      <c r="AC455" s="49"/>
      <c r="AD455" s="49"/>
      <c r="AE455" s="49"/>
      <c r="AF455" s="49"/>
      <c r="AG455" s="49"/>
      <c r="AH455" s="49"/>
      <c r="AI455" s="49"/>
      <c r="AJ455" s="49"/>
      <c r="AK455" s="49"/>
      <c r="AL455" s="49"/>
      <c r="AM455" s="49"/>
      <c r="AN455" s="49"/>
      <c r="AO455" s="49"/>
    </row>
    <row r="456">
      <c r="A456" s="46"/>
      <c r="B456" s="46"/>
      <c r="C456" s="46"/>
      <c r="D456" s="46"/>
      <c r="E456" s="49"/>
      <c r="F456" s="49"/>
      <c r="G456" s="49"/>
      <c r="H456" s="49"/>
      <c r="I456" s="49"/>
      <c r="J456" s="49"/>
      <c r="K456" s="49"/>
      <c r="L456" s="51"/>
      <c r="M456" s="46"/>
      <c r="N456" s="46"/>
      <c r="O456" s="46"/>
      <c r="P456" s="46"/>
      <c r="Q456" s="49"/>
      <c r="R456" s="49"/>
      <c r="S456" s="46"/>
      <c r="T456" s="46"/>
      <c r="U456" s="46"/>
      <c r="V456" s="49"/>
      <c r="W456" s="49"/>
      <c r="X456" s="46"/>
      <c r="Y456" s="46"/>
      <c r="Z456" s="49"/>
      <c r="AA456" s="49"/>
      <c r="AB456" s="49"/>
      <c r="AC456" s="49"/>
      <c r="AD456" s="49"/>
      <c r="AE456" s="49"/>
      <c r="AF456" s="49"/>
      <c r="AG456" s="49"/>
      <c r="AH456" s="49"/>
      <c r="AI456" s="49"/>
      <c r="AJ456" s="49"/>
      <c r="AK456" s="49"/>
      <c r="AL456" s="49"/>
      <c r="AM456" s="49"/>
      <c r="AN456" s="49"/>
      <c r="AO456" s="49"/>
    </row>
    <row r="457">
      <c r="A457" s="46"/>
      <c r="B457" s="46"/>
      <c r="C457" s="46"/>
      <c r="D457" s="46"/>
      <c r="E457" s="49"/>
      <c r="F457" s="49"/>
      <c r="G457" s="49"/>
      <c r="H457" s="49"/>
      <c r="I457" s="49"/>
      <c r="J457" s="49"/>
      <c r="K457" s="49"/>
      <c r="L457" s="51"/>
      <c r="M457" s="46"/>
      <c r="N457" s="46"/>
      <c r="O457" s="46"/>
      <c r="P457" s="46"/>
      <c r="Q457" s="49"/>
      <c r="R457" s="49"/>
      <c r="S457" s="46"/>
      <c r="T457" s="46"/>
      <c r="U457" s="46"/>
      <c r="V457" s="49"/>
      <c r="W457" s="49"/>
      <c r="X457" s="46"/>
      <c r="Y457" s="46"/>
      <c r="Z457" s="49"/>
      <c r="AA457" s="49"/>
      <c r="AB457" s="49"/>
      <c r="AC457" s="49"/>
      <c r="AD457" s="49"/>
      <c r="AE457" s="49"/>
      <c r="AF457" s="49"/>
      <c r="AG457" s="49"/>
      <c r="AH457" s="49"/>
      <c r="AI457" s="49"/>
      <c r="AJ457" s="49"/>
      <c r="AK457" s="49"/>
      <c r="AL457" s="49"/>
      <c r="AM457" s="49"/>
      <c r="AN457" s="49"/>
      <c r="AO457" s="49"/>
    </row>
    <row r="458">
      <c r="A458" s="46"/>
      <c r="B458" s="46"/>
      <c r="C458" s="46"/>
      <c r="D458" s="46"/>
      <c r="E458" s="49"/>
      <c r="F458" s="49"/>
      <c r="G458" s="49"/>
      <c r="H458" s="49"/>
      <c r="I458" s="49"/>
      <c r="J458" s="49"/>
      <c r="K458" s="49"/>
      <c r="L458" s="51"/>
      <c r="M458" s="46"/>
      <c r="N458" s="46"/>
      <c r="O458" s="46"/>
      <c r="P458" s="46"/>
      <c r="Q458" s="49"/>
      <c r="R458" s="49"/>
      <c r="S458" s="46"/>
      <c r="T458" s="46"/>
      <c r="U458" s="46"/>
      <c r="V458" s="49"/>
      <c r="W458" s="49"/>
      <c r="X458" s="46"/>
      <c r="Y458" s="46"/>
      <c r="Z458" s="49"/>
      <c r="AA458" s="49"/>
      <c r="AB458" s="49"/>
      <c r="AC458" s="49"/>
      <c r="AD458" s="49"/>
      <c r="AE458" s="49"/>
      <c r="AF458" s="49"/>
      <c r="AG458" s="49"/>
      <c r="AH458" s="49"/>
      <c r="AI458" s="49"/>
      <c r="AJ458" s="49"/>
      <c r="AK458" s="49"/>
      <c r="AL458" s="49"/>
      <c r="AM458" s="49"/>
      <c r="AN458" s="49"/>
      <c r="AO458" s="49"/>
    </row>
    <row r="459">
      <c r="A459" s="46"/>
      <c r="B459" s="46"/>
      <c r="C459" s="46"/>
      <c r="D459" s="46"/>
      <c r="E459" s="49"/>
      <c r="F459" s="49"/>
      <c r="G459" s="49"/>
      <c r="H459" s="49"/>
      <c r="I459" s="49"/>
      <c r="J459" s="49"/>
      <c r="K459" s="49"/>
      <c r="L459" s="51"/>
      <c r="M459" s="46"/>
      <c r="N459" s="46"/>
      <c r="O459" s="46"/>
      <c r="P459" s="46"/>
      <c r="Q459" s="49"/>
      <c r="R459" s="49"/>
      <c r="S459" s="46"/>
      <c r="T459" s="46"/>
      <c r="U459" s="46"/>
      <c r="V459" s="49"/>
      <c r="W459" s="49"/>
      <c r="X459" s="46"/>
      <c r="Y459" s="46"/>
      <c r="Z459" s="49"/>
      <c r="AA459" s="49"/>
      <c r="AB459" s="49"/>
      <c r="AC459" s="49"/>
      <c r="AD459" s="49"/>
      <c r="AE459" s="49"/>
      <c r="AF459" s="49"/>
      <c r="AG459" s="49"/>
      <c r="AH459" s="49"/>
      <c r="AI459" s="49"/>
      <c r="AJ459" s="49"/>
      <c r="AK459" s="49"/>
      <c r="AL459" s="49"/>
      <c r="AM459" s="49"/>
      <c r="AN459" s="49"/>
      <c r="AO459" s="49"/>
    </row>
    <row r="460">
      <c r="A460" s="46"/>
      <c r="B460" s="46"/>
      <c r="C460" s="46"/>
      <c r="D460" s="46"/>
      <c r="E460" s="49"/>
      <c r="F460" s="49"/>
      <c r="G460" s="49"/>
      <c r="H460" s="49"/>
      <c r="I460" s="49"/>
      <c r="J460" s="49"/>
      <c r="K460" s="49"/>
      <c r="L460" s="51"/>
      <c r="M460" s="46"/>
      <c r="N460" s="46"/>
      <c r="O460" s="46"/>
      <c r="P460" s="46"/>
      <c r="Q460" s="49"/>
      <c r="R460" s="49"/>
      <c r="S460" s="46"/>
      <c r="T460" s="46"/>
      <c r="U460" s="46"/>
      <c r="V460" s="49"/>
      <c r="W460" s="49"/>
      <c r="X460" s="46"/>
      <c r="Y460" s="46"/>
      <c r="Z460" s="49"/>
      <c r="AA460" s="49"/>
      <c r="AB460" s="49"/>
      <c r="AC460" s="49"/>
      <c r="AD460" s="49"/>
      <c r="AE460" s="49"/>
      <c r="AF460" s="49"/>
      <c r="AG460" s="49"/>
      <c r="AH460" s="49"/>
      <c r="AI460" s="49"/>
      <c r="AJ460" s="49"/>
      <c r="AK460" s="49"/>
      <c r="AL460" s="49"/>
      <c r="AM460" s="49"/>
      <c r="AN460" s="49"/>
      <c r="AO460" s="49"/>
    </row>
    <row r="461">
      <c r="A461" s="46"/>
      <c r="B461" s="46"/>
      <c r="C461" s="46"/>
      <c r="D461" s="46"/>
      <c r="E461" s="49"/>
      <c r="F461" s="49"/>
      <c r="G461" s="49"/>
      <c r="H461" s="49"/>
      <c r="I461" s="49"/>
      <c r="J461" s="49"/>
      <c r="K461" s="49"/>
      <c r="L461" s="51"/>
      <c r="M461" s="46"/>
      <c r="N461" s="46"/>
      <c r="O461" s="46"/>
      <c r="P461" s="46"/>
      <c r="Q461" s="49"/>
      <c r="R461" s="49"/>
      <c r="S461" s="46"/>
      <c r="T461" s="46"/>
      <c r="U461" s="46"/>
      <c r="V461" s="49"/>
      <c r="W461" s="49"/>
      <c r="X461" s="46"/>
      <c r="Y461" s="46"/>
      <c r="Z461" s="49"/>
      <c r="AA461" s="49"/>
      <c r="AB461" s="49"/>
      <c r="AC461" s="49"/>
      <c r="AD461" s="49"/>
      <c r="AE461" s="49"/>
      <c r="AF461" s="49"/>
      <c r="AG461" s="49"/>
      <c r="AH461" s="49"/>
      <c r="AI461" s="49"/>
      <c r="AJ461" s="49"/>
      <c r="AK461" s="49"/>
      <c r="AL461" s="49"/>
      <c r="AM461" s="49"/>
      <c r="AN461" s="49"/>
      <c r="AO461" s="49"/>
    </row>
    <row r="462">
      <c r="A462" s="46"/>
      <c r="B462" s="46"/>
      <c r="C462" s="46"/>
      <c r="D462" s="46"/>
      <c r="E462" s="49"/>
      <c r="F462" s="49"/>
      <c r="G462" s="49"/>
      <c r="H462" s="49"/>
      <c r="I462" s="49"/>
      <c r="J462" s="49"/>
      <c r="K462" s="49"/>
      <c r="L462" s="51"/>
      <c r="M462" s="46"/>
      <c r="N462" s="46"/>
      <c r="O462" s="46"/>
      <c r="P462" s="46"/>
      <c r="Q462" s="49"/>
      <c r="R462" s="49"/>
      <c r="S462" s="46"/>
      <c r="T462" s="46"/>
      <c r="U462" s="46"/>
      <c r="V462" s="49"/>
      <c r="W462" s="49"/>
      <c r="X462" s="46"/>
      <c r="Y462" s="46"/>
      <c r="Z462" s="49"/>
      <c r="AA462" s="49"/>
      <c r="AB462" s="49"/>
      <c r="AC462" s="49"/>
      <c r="AD462" s="49"/>
      <c r="AE462" s="49"/>
      <c r="AF462" s="49"/>
      <c r="AG462" s="49"/>
      <c r="AH462" s="49"/>
      <c r="AI462" s="49"/>
      <c r="AJ462" s="49"/>
      <c r="AK462" s="49"/>
      <c r="AL462" s="49"/>
      <c r="AM462" s="49"/>
      <c r="AN462" s="49"/>
      <c r="AO462" s="49"/>
    </row>
    <row r="463">
      <c r="A463" s="46"/>
      <c r="B463" s="46"/>
      <c r="C463" s="46"/>
      <c r="D463" s="46"/>
      <c r="E463" s="49"/>
      <c r="F463" s="49"/>
      <c r="G463" s="49"/>
      <c r="H463" s="49"/>
      <c r="I463" s="49"/>
      <c r="J463" s="49"/>
      <c r="K463" s="49"/>
      <c r="L463" s="51"/>
      <c r="M463" s="46"/>
      <c r="N463" s="46"/>
      <c r="O463" s="46"/>
      <c r="P463" s="46"/>
      <c r="Q463" s="49"/>
      <c r="R463" s="49"/>
      <c r="S463" s="46"/>
      <c r="T463" s="46"/>
      <c r="U463" s="46"/>
      <c r="V463" s="49"/>
      <c r="W463" s="49"/>
      <c r="X463" s="46"/>
      <c r="Y463" s="46"/>
      <c r="Z463" s="49"/>
      <c r="AA463" s="49"/>
      <c r="AB463" s="49"/>
      <c r="AC463" s="49"/>
      <c r="AD463" s="49"/>
      <c r="AE463" s="49"/>
      <c r="AF463" s="49"/>
      <c r="AG463" s="49"/>
      <c r="AH463" s="49"/>
      <c r="AI463" s="49"/>
      <c r="AJ463" s="49"/>
      <c r="AK463" s="49"/>
      <c r="AL463" s="49"/>
      <c r="AM463" s="49"/>
      <c r="AN463" s="49"/>
      <c r="AO463" s="49"/>
    </row>
    <row r="464">
      <c r="A464" s="46"/>
      <c r="B464" s="46"/>
      <c r="C464" s="46"/>
      <c r="D464" s="46"/>
      <c r="E464" s="49"/>
      <c r="F464" s="49"/>
      <c r="G464" s="49"/>
      <c r="H464" s="49"/>
      <c r="I464" s="49"/>
      <c r="J464" s="49"/>
      <c r="K464" s="49"/>
      <c r="L464" s="51"/>
      <c r="M464" s="46"/>
      <c r="N464" s="46"/>
      <c r="O464" s="46"/>
      <c r="P464" s="46"/>
      <c r="Q464" s="49"/>
      <c r="R464" s="49"/>
      <c r="S464" s="46"/>
      <c r="T464" s="46"/>
      <c r="U464" s="46"/>
      <c r="V464" s="49"/>
      <c r="W464" s="49"/>
      <c r="X464" s="46"/>
      <c r="Y464" s="46"/>
      <c r="Z464" s="49"/>
      <c r="AA464" s="49"/>
      <c r="AB464" s="49"/>
      <c r="AC464" s="49"/>
      <c r="AD464" s="49"/>
      <c r="AE464" s="49"/>
      <c r="AF464" s="49"/>
      <c r="AG464" s="49"/>
      <c r="AH464" s="49"/>
      <c r="AI464" s="49"/>
      <c r="AJ464" s="49"/>
      <c r="AK464" s="49"/>
      <c r="AL464" s="49"/>
      <c r="AM464" s="49"/>
      <c r="AN464" s="49"/>
      <c r="AO464" s="49"/>
    </row>
    <row r="465">
      <c r="A465" s="46"/>
      <c r="B465" s="46"/>
      <c r="C465" s="46"/>
      <c r="D465" s="46"/>
      <c r="E465" s="49"/>
      <c r="F465" s="49"/>
      <c r="G465" s="49"/>
      <c r="H465" s="49"/>
      <c r="I465" s="49"/>
      <c r="J465" s="49"/>
      <c r="K465" s="49"/>
      <c r="L465" s="51"/>
      <c r="M465" s="46"/>
      <c r="N465" s="46"/>
      <c r="O465" s="46"/>
      <c r="P465" s="46"/>
      <c r="Q465" s="49"/>
      <c r="R465" s="49"/>
      <c r="S465" s="46"/>
      <c r="T465" s="46"/>
      <c r="U465" s="46"/>
      <c r="V465" s="49"/>
      <c r="W465" s="49"/>
      <c r="X465" s="46"/>
      <c r="Y465" s="46"/>
      <c r="Z465" s="49"/>
      <c r="AA465" s="49"/>
      <c r="AB465" s="49"/>
      <c r="AC465" s="49"/>
      <c r="AD465" s="49"/>
      <c r="AE465" s="49"/>
      <c r="AF465" s="49"/>
      <c r="AG465" s="49"/>
      <c r="AH465" s="49"/>
      <c r="AI465" s="49"/>
      <c r="AJ465" s="49"/>
      <c r="AK465" s="49"/>
      <c r="AL465" s="49"/>
      <c r="AM465" s="49"/>
      <c r="AN465" s="49"/>
      <c r="AO465" s="49"/>
    </row>
    <row r="466">
      <c r="A466" s="46"/>
      <c r="B466" s="46"/>
      <c r="C466" s="46"/>
      <c r="D466" s="46"/>
      <c r="E466" s="49"/>
      <c r="F466" s="49"/>
      <c r="G466" s="49"/>
      <c r="H466" s="49"/>
      <c r="I466" s="49"/>
      <c r="J466" s="49"/>
      <c r="K466" s="49"/>
      <c r="L466" s="51"/>
      <c r="M466" s="46"/>
      <c r="N466" s="46"/>
      <c r="O466" s="46"/>
      <c r="P466" s="46"/>
      <c r="Q466" s="49"/>
      <c r="R466" s="49"/>
      <c r="S466" s="46"/>
      <c r="T466" s="46"/>
      <c r="U466" s="46"/>
      <c r="V466" s="49"/>
      <c r="W466" s="49"/>
      <c r="X466" s="46"/>
      <c r="Y466" s="46"/>
      <c r="Z466" s="49"/>
      <c r="AA466" s="49"/>
      <c r="AB466" s="49"/>
      <c r="AC466" s="49"/>
      <c r="AD466" s="49"/>
      <c r="AE466" s="49"/>
      <c r="AF466" s="49"/>
      <c r="AG466" s="49"/>
      <c r="AH466" s="49"/>
      <c r="AI466" s="49"/>
      <c r="AJ466" s="49"/>
      <c r="AK466" s="49"/>
      <c r="AL466" s="49"/>
      <c r="AM466" s="49"/>
      <c r="AN466" s="49"/>
      <c r="AO466" s="49"/>
    </row>
    <row r="467">
      <c r="A467" s="46"/>
      <c r="B467" s="46"/>
      <c r="C467" s="46"/>
      <c r="D467" s="46"/>
      <c r="E467" s="49"/>
      <c r="F467" s="49"/>
      <c r="G467" s="49"/>
      <c r="H467" s="49"/>
      <c r="I467" s="49"/>
      <c r="J467" s="49"/>
      <c r="K467" s="49"/>
      <c r="L467" s="51"/>
      <c r="M467" s="46"/>
      <c r="N467" s="46"/>
      <c r="O467" s="46"/>
      <c r="P467" s="46"/>
      <c r="Q467" s="49"/>
      <c r="R467" s="49"/>
      <c r="S467" s="46"/>
      <c r="T467" s="46"/>
      <c r="U467" s="46"/>
      <c r="V467" s="49"/>
      <c r="W467" s="49"/>
      <c r="X467" s="46"/>
      <c r="Y467" s="46"/>
      <c r="Z467" s="49"/>
      <c r="AA467" s="49"/>
      <c r="AB467" s="49"/>
      <c r="AC467" s="49"/>
      <c r="AD467" s="49"/>
      <c r="AE467" s="49"/>
      <c r="AF467" s="49"/>
      <c r="AG467" s="49"/>
      <c r="AH467" s="49"/>
      <c r="AI467" s="49"/>
      <c r="AJ467" s="49"/>
      <c r="AK467" s="49"/>
      <c r="AL467" s="49"/>
      <c r="AM467" s="49"/>
      <c r="AN467" s="49"/>
      <c r="AO467" s="49"/>
    </row>
    <row r="468">
      <c r="A468" s="46"/>
      <c r="B468" s="46"/>
      <c r="C468" s="46"/>
      <c r="D468" s="46"/>
      <c r="E468" s="49"/>
      <c r="F468" s="49"/>
      <c r="G468" s="49"/>
      <c r="H468" s="49"/>
      <c r="I468" s="49"/>
      <c r="J468" s="49"/>
      <c r="K468" s="49"/>
      <c r="L468" s="51"/>
      <c r="M468" s="46"/>
      <c r="N468" s="46"/>
      <c r="O468" s="46"/>
      <c r="P468" s="46"/>
      <c r="Q468" s="49"/>
      <c r="R468" s="49"/>
      <c r="S468" s="46"/>
      <c r="T468" s="46"/>
      <c r="U468" s="46"/>
      <c r="V468" s="49"/>
      <c r="W468" s="49"/>
      <c r="X468" s="46"/>
      <c r="Y468" s="46"/>
      <c r="Z468" s="49"/>
      <c r="AA468" s="49"/>
      <c r="AB468" s="49"/>
      <c r="AC468" s="49"/>
      <c r="AD468" s="49"/>
      <c r="AE468" s="49"/>
      <c r="AF468" s="49"/>
      <c r="AG468" s="49"/>
      <c r="AH468" s="49"/>
      <c r="AI468" s="49"/>
      <c r="AJ468" s="49"/>
      <c r="AK468" s="49"/>
      <c r="AL468" s="49"/>
      <c r="AM468" s="49"/>
      <c r="AN468" s="49"/>
      <c r="AO468" s="49"/>
    </row>
    <row r="469">
      <c r="A469" s="46"/>
      <c r="B469" s="46"/>
      <c r="C469" s="46"/>
      <c r="D469" s="46"/>
      <c r="E469" s="49"/>
      <c r="F469" s="49"/>
      <c r="G469" s="49"/>
      <c r="H469" s="49"/>
      <c r="I469" s="49"/>
      <c r="J469" s="49"/>
      <c r="K469" s="49"/>
      <c r="L469" s="51"/>
      <c r="M469" s="46"/>
      <c r="N469" s="46"/>
      <c r="O469" s="46"/>
      <c r="P469" s="46"/>
      <c r="Q469" s="49"/>
      <c r="R469" s="49"/>
      <c r="S469" s="46"/>
      <c r="T469" s="46"/>
      <c r="U469" s="46"/>
      <c r="V469" s="49"/>
      <c r="W469" s="49"/>
      <c r="X469" s="46"/>
      <c r="Y469" s="46"/>
      <c r="Z469" s="49"/>
      <c r="AA469" s="49"/>
      <c r="AB469" s="49"/>
      <c r="AC469" s="49"/>
      <c r="AD469" s="49"/>
      <c r="AE469" s="49"/>
      <c r="AF469" s="49"/>
      <c r="AG469" s="49"/>
      <c r="AH469" s="49"/>
      <c r="AI469" s="49"/>
      <c r="AJ469" s="49"/>
      <c r="AK469" s="49"/>
      <c r="AL469" s="49"/>
      <c r="AM469" s="49"/>
      <c r="AN469" s="49"/>
      <c r="AO469" s="49"/>
    </row>
    <row r="470">
      <c r="A470" s="46"/>
      <c r="B470" s="46"/>
      <c r="C470" s="46"/>
      <c r="D470" s="46"/>
      <c r="E470" s="49"/>
      <c r="F470" s="49"/>
      <c r="G470" s="49"/>
      <c r="H470" s="49"/>
      <c r="I470" s="49"/>
      <c r="J470" s="49"/>
      <c r="K470" s="49"/>
      <c r="L470" s="51"/>
      <c r="M470" s="46"/>
      <c r="N470" s="46"/>
      <c r="O470" s="46"/>
      <c r="P470" s="46"/>
      <c r="Q470" s="49"/>
      <c r="R470" s="49"/>
      <c r="S470" s="46"/>
      <c r="T470" s="46"/>
      <c r="U470" s="46"/>
      <c r="V470" s="49"/>
      <c r="W470" s="49"/>
      <c r="X470" s="46"/>
      <c r="Y470" s="46"/>
      <c r="Z470" s="49"/>
      <c r="AA470" s="49"/>
      <c r="AB470" s="49"/>
      <c r="AC470" s="49"/>
      <c r="AD470" s="49"/>
      <c r="AE470" s="49"/>
      <c r="AF470" s="49"/>
      <c r="AG470" s="49"/>
      <c r="AH470" s="49"/>
      <c r="AI470" s="49"/>
      <c r="AJ470" s="49"/>
      <c r="AK470" s="49"/>
      <c r="AL470" s="49"/>
      <c r="AM470" s="49"/>
      <c r="AN470" s="49"/>
      <c r="AO470" s="49"/>
    </row>
    <row r="471">
      <c r="A471" s="46"/>
      <c r="B471" s="46"/>
      <c r="C471" s="46"/>
      <c r="D471" s="46"/>
      <c r="E471" s="49"/>
      <c r="F471" s="49"/>
      <c r="G471" s="49"/>
      <c r="H471" s="49"/>
      <c r="I471" s="49"/>
      <c r="J471" s="49"/>
      <c r="K471" s="49"/>
      <c r="L471" s="51"/>
      <c r="M471" s="46"/>
      <c r="N471" s="46"/>
      <c r="O471" s="46"/>
      <c r="P471" s="46"/>
      <c r="Q471" s="49"/>
      <c r="R471" s="49"/>
      <c r="S471" s="46"/>
      <c r="T471" s="46"/>
      <c r="U471" s="46"/>
      <c r="V471" s="49"/>
      <c r="W471" s="49"/>
      <c r="X471" s="46"/>
      <c r="Y471" s="46"/>
      <c r="Z471" s="49"/>
      <c r="AA471" s="49"/>
      <c r="AB471" s="49"/>
      <c r="AC471" s="49"/>
      <c r="AD471" s="49"/>
      <c r="AE471" s="49"/>
      <c r="AF471" s="49"/>
      <c r="AG471" s="49"/>
      <c r="AH471" s="49"/>
      <c r="AI471" s="49"/>
      <c r="AJ471" s="49"/>
      <c r="AK471" s="49"/>
      <c r="AL471" s="49"/>
      <c r="AM471" s="49"/>
      <c r="AN471" s="49"/>
      <c r="AO471" s="49"/>
    </row>
    <row r="472">
      <c r="A472" s="46"/>
      <c r="B472" s="46"/>
      <c r="C472" s="46"/>
      <c r="D472" s="46"/>
      <c r="E472" s="49"/>
      <c r="F472" s="49"/>
      <c r="G472" s="49"/>
      <c r="H472" s="49"/>
      <c r="I472" s="49"/>
      <c r="J472" s="49"/>
      <c r="K472" s="49"/>
      <c r="L472" s="51"/>
      <c r="M472" s="46"/>
      <c r="N472" s="46"/>
      <c r="O472" s="46"/>
      <c r="P472" s="46"/>
      <c r="Q472" s="49"/>
      <c r="R472" s="49"/>
      <c r="S472" s="46"/>
      <c r="T472" s="46"/>
      <c r="U472" s="46"/>
      <c r="V472" s="49"/>
      <c r="W472" s="49"/>
      <c r="X472" s="46"/>
      <c r="Y472" s="46"/>
      <c r="Z472" s="49"/>
      <c r="AA472" s="49"/>
      <c r="AB472" s="49"/>
      <c r="AC472" s="49"/>
      <c r="AD472" s="49"/>
      <c r="AE472" s="49"/>
      <c r="AF472" s="49"/>
      <c r="AG472" s="49"/>
      <c r="AH472" s="49"/>
      <c r="AI472" s="49"/>
      <c r="AJ472" s="49"/>
      <c r="AK472" s="49"/>
      <c r="AL472" s="49"/>
      <c r="AM472" s="49"/>
      <c r="AN472" s="49"/>
      <c r="AO472" s="49"/>
    </row>
    <row r="473">
      <c r="A473" s="46"/>
      <c r="B473" s="46"/>
      <c r="C473" s="46"/>
      <c r="D473" s="46"/>
      <c r="E473" s="49"/>
      <c r="F473" s="49"/>
      <c r="G473" s="49"/>
      <c r="H473" s="49"/>
      <c r="I473" s="49"/>
      <c r="J473" s="49"/>
      <c r="K473" s="49"/>
      <c r="L473" s="51"/>
      <c r="M473" s="46"/>
      <c r="N473" s="46"/>
      <c r="O473" s="46"/>
      <c r="P473" s="46"/>
      <c r="Q473" s="49"/>
      <c r="R473" s="49"/>
      <c r="S473" s="46"/>
      <c r="T473" s="46"/>
      <c r="U473" s="46"/>
      <c r="V473" s="49"/>
      <c r="W473" s="49"/>
      <c r="X473" s="46"/>
      <c r="Y473" s="46"/>
      <c r="Z473" s="49"/>
      <c r="AA473" s="49"/>
      <c r="AB473" s="49"/>
      <c r="AC473" s="49"/>
      <c r="AD473" s="49"/>
      <c r="AE473" s="49"/>
      <c r="AF473" s="49"/>
      <c r="AG473" s="49"/>
      <c r="AH473" s="49"/>
      <c r="AI473" s="49"/>
      <c r="AJ473" s="49"/>
      <c r="AK473" s="49"/>
      <c r="AL473" s="49"/>
      <c r="AM473" s="49"/>
      <c r="AN473" s="49"/>
      <c r="AO473" s="49"/>
    </row>
    <row r="474">
      <c r="A474" s="46"/>
      <c r="B474" s="46"/>
      <c r="C474" s="46"/>
      <c r="D474" s="46"/>
      <c r="E474" s="49"/>
      <c r="F474" s="49"/>
      <c r="G474" s="49"/>
      <c r="H474" s="49"/>
      <c r="I474" s="49"/>
      <c r="J474" s="49"/>
      <c r="K474" s="49"/>
      <c r="L474" s="51"/>
      <c r="M474" s="46"/>
      <c r="N474" s="46"/>
      <c r="O474" s="46"/>
      <c r="P474" s="46"/>
      <c r="Q474" s="49"/>
      <c r="R474" s="49"/>
      <c r="S474" s="46"/>
      <c r="T474" s="46"/>
      <c r="U474" s="46"/>
      <c r="V474" s="49"/>
      <c r="W474" s="49"/>
      <c r="X474" s="46"/>
      <c r="Y474" s="46"/>
      <c r="Z474" s="49"/>
      <c r="AA474" s="49"/>
      <c r="AB474" s="49"/>
      <c r="AC474" s="49"/>
      <c r="AD474" s="49"/>
      <c r="AE474" s="49"/>
      <c r="AF474" s="49"/>
      <c r="AG474" s="49"/>
      <c r="AH474" s="49"/>
      <c r="AI474" s="49"/>
      <c r="AJ474" s="49"/>
      <c r="AK474" s="49"/>
      <c r="AL474" s="49"/>
      <c r="AM474" s="49"/>
      <c r="AN474" s="49"/>
      <c r="AO474" s="49"/>
    </row>
    <row r="475">
      <c r="A475" s="46"/>
      <c r="B475" s="46"/>
      <c r="C475" s="46"/>
      <c r="D475" s="46"/>
      <c r="E475" s="49"/>
      <c r="F475" s="49"/>
      <c r="G475" s="49"/>
      <c r="H475" s="49"/>
      <c r="I475" s="49"/>
      <c r="J475" s="49"/>
      <c r="K475" s="49"/>
      <c r="L475" s="51"/>
      <c r="M475" s="46"/>
      <c r="N475" s="46"/>
      <c r="O475" s="46"/>
      <c r="P475" s="46"/>
      <c r="Q475" s="49"/>
      <c r="R475" s="49"/>
      <c r="S475" s="46"/>
      <c r="T475" s="46"/>
      <c r="U475" s="46"/>
      <c r="V475" s="49"/>
      <c r="W475" s="49"/>
      <c r="X475" s="46"/>
      <c r="Y475" s="46"/>
      <c r="Z475" s="49"/>
      <c r="AA475" s="49"/>
      <c r="AB475" s="49"/>
      <c r="AC475" s="49"/>
      <c r="AD475" s="49"/>
      <c r="AE475" s="49"/>
      <c r="AF475" s="49"/>
      <c r="AG475" s="49"/>
      <c r="AH475" s="49"/>
      <c r="AI475" s="49"/>
      <c r="AJ475" s="49"/>
      <c r="AK475" s="49"/>
      <c r="AL475" s="49"/>
      <c r="AM475" s="49"/>
      <c r="AN475" s="49"/>
      <c r="AO475" s="49"/>
    </row>
    <row r="476">
      <c r="A476" s="46"/>
      <c r="B476" s="46"/>
      <c r="C476" s="46"/>
      <c r="D476" s="46"/>
      <c r="E476" s="49"/>
      <c r="F476" s="49"/>
      <c r="G476" s="49"/>
      <c r="H476" s="49"/>
      <c r="I476" s="49"/>
      <c r="J476" s="49"/>
      <c r="K476" s="49"/>
      <c r="L476" s="51"/>
      <c r="M476" s="46"/>
      <c r="N476" s="46"/>
      <c r="O476" s="46"/>
      <c r="P476" s="46"/>
      <c r="Q476" s="49"/>
      <c r="R476" s="49"/>
      <c r="S476" s="46"/>
      <c r="T476" s="46"/>
      <c r="U476" s="46"/>
      <c r="V476" s="49"/>
      <c r="W476" s="49"/>
      <c r="X476" s="46"/>
      <c r="Y476" s="46"/>
      <c r="Z476" s="49"/>
      <c r="AA476" s="49"/>
      <c r="AB476" s="49"/>
      <c r="AC476" s="49"/>
      <c r="AD476" s="49"/>
      <c r="AE476" s="49"/>
      <c r="AF476" s="49"/>
      <c r="AG476" s="49"/>
      <c r="AH476" s="49"/>
      <c r="AI476" s="49"/>
      <c r="AJ476" s="49"/>
      <c r="AK476" s="49"/>
      <c r="AL476" s="49"/>
      <c r="AM476" s="49"/>
      <c r="AN476" s="49"/>
      <c r="AO476" s="49"/>
    </row>
    <row r="477">
      <c r="A477" s="46"/>
      <c r="B477" s="46"/>
      <c r="C477" s="46"/>
      <c r="D477" s="46"/>
      <c r="E477" s="49"/>
      <c r="F477" s="49"/>
      <c r="G477" s="49"/>
      <c r="H477" s="49"/>
      <c r="I477" s="49"/>
      <c r="J477" s="49"/>
      <c r="K477" s="49"/>
      <c r="L477" s="51"/>
      <c r="M477" s="46"/>
      <c r="N477" s="46"/>
      <c r="O477" s="46"/>
      <c r="P477" s="46"/>
      <c r="Q477" s="49"/>
      <c r="R477" s="49"/>
      <c r="S477" s="46"/>
      <c r="T477" s="46"/>
      <c r="U477" s="46"/>
      <c r="V477" s="49"/>
      <c r="W477" s="49"/>
      <c r="X477" s="46"/>
      <c r="Y477" s="46"/>
      <c r="Z477" s="49"/>
      <c r="AA477" s="49"/>
      <c r="AB477" s="49"/>
      <c r="AC477" s="49"/>
      <c r="AD477" s="49"/>
      <c r="AE477" s="49"/>
      <c r="AF477" s="49"/>
      <c r="AG477" s="49"/>
      <c r="AH477" s="49"/>
      <c r="AI477" s="49"/>
      <c r="AJ477" s="49"/>
      <c r="AK477" s="49"/>
      <c r="AL477" s="49"/>
      <c r="AM477" s="49"/>
      <c r="AN477" s="49"/>
      <c r="AO477" s="49"/>
    </row>
    <row r="478">
      <c r="A478" s="46"/>
      <c r="B478" s="46"/>
      <c r="C478" s="46"/>
      <c r="D478" s="46"/>
      <c r="E478" s="49"/>
      <c r="F478" s="49"/>
      <c r="G478" s="49"/>
      <c r="H478" s="49"/>
      <c r="I478" s="49"/>
      <c r="J478" s="49"/>
      <c r="K478" s="49"/>
      <c r="L478" s="51"/>
      <c r="M478" s="46"/>
      <c r="N478" s="46"/>
      <c r="O478" s="46"/>
      <c r="P478" s="46"/>
      <c r="Q478" s="49"/>
      <c r="R478" s="49"/>
      <c r="S478" s="46"/>
      <c r="T478" s="46"/>
      <c r="U478" s="46"/>
      <c r="V478" s="49"/>
      <c r="W478" s="49"/>
      <c r="X478" s="46"/>
      <c r="Y478" s="46"/>
      <c r="Z478" s="49"/>
      <c r="AA478" s="49"/>
      <c r="AB478" s="49"/>
      <c r="AC478" s="49"/>
      <c r="AD478" s="49"/>
      <c r="AE478" s="49"/>
      <c r="AF478" s="49"/>
      <c r="AG478" s="49"/>
      <c r="AH478" s="49"/>
      <c r="AI478" s="49"/>
      <c r="AJ478" s="49"/>
      <c r="AK478" s="49"/>
      <c r="AL478" s="49"/>
      <c r="AM478" s="49"/>
      <c r="AN478" s="49"/>
      <c r="AO478" s="49"/>
    </row>
    <row r="479">
      <c r="A479" s="46"/>
      <c r="B479" s="46"/>
      <c r="C479" s="46"/>
      <c r="D479" s="46"/>
      <c r="E479" s="49"/>
      <c r="F479" s="49"/>
      <c r="G479" s="49"/>
      <c r="H479" s="49"/>
      <c r="I479" s="49"/>
      <c r="J479" s="49"/>
      <c r="K479" s="49"/>
      <c r="L479" s="51"/>
      <c r="M479" s="46"/>
      <c r="N479" s="46"/>
      <c r="O479" s="46"/>
      <c r="P479" s="46"/>
      <c r="Q479" s="49"/>
      <c r="R479" s="49"/>
      <c r="S479" s="46"/>
      <c r="T479" s="46"/>
      <c r="U479" s="46"/>
      <c r="V479" s="49"/>
      <c r="W479" s="49"/>
      <c r="X479" s="46"/>
      <c r="Y479" s="46"/>
      <c r="Z479" s="49"/>
      <c r="AA479" s="49"/>
      <c r="AB479" s="49"/>
      <c r="AC479" s="49"/>
      <c r="AD479" s="49"/>
      <c r="AE479" s="49"/>
      <c r="AF479" s="49"/>
      <c r="AG479" s="49"/>
      <c r="AH479" s="49"/>
      <c r="AI479" s="49"/>
      <c r="AJ479" s="49"/>
      <c r="AK479" s="49"/>
      <c r="AL479" s="49"/>
      <c r="AM479" s="49"/>
      <c r="AN479" s="49"/>
      <c r="AO479" s="49"/>
    </row>
    <row r="480">
      <c r="A480" s="46"/>
      <c r="B480" s="46"/>
      <c r="C480" s="46"/>
      <c r="D480" s="46"/>
      <c r="E480" s="49"/>
      <c r="F480" s="49"/>
      <c r="G480" s="49"/>
      <c r="H480" s="49"/>
      <c r="I480" s="49"/>
      <c r="J480" s="49"/>
      <c r="K480" s="49"/>
      <c r="L480" s="51"/>
      <c r="M480" s="46"/>
      <c r="N480" s="46"/>
      <c r="O480" s="46"/>
      <c r="P480" s="46"/>
      <c r="Q480" s="49"/>
      <c r="R480" s="49"/>
      <c r="S480" s="46"/>
      <c r="T480" s="46"/>
      <c r="U480" s="46"/>
      <c r="V480" s="49"/>
      <c r="W480" s="49"/>
      <c r="X480" s="46"/>
      <c r="Y480" s="46"/>
      <c r="Z480" s="49"/>
      <c r="AA480" s="49"/>
      <c r="AB480" s="49"/>
      <c r="AC480" s="49"/>
      <c r="AD480" s="49"/>
      <c r="AE480" s="49"/>
      <c r="AF480" s="49"/>
      <c r="AG480" s="49"/>
      <c r="AH480" s="49"/>
      <c r="AI480" s="49"/>
      <c r="AJ480" s="49"/>
      <c r="AK480" s="49"/>
      <c r="AL480" s="49"/>
      <c r="AM480" s="49"/>
      <c r="AN480" s="49"/>
      <c r="AO480" s="49"/>
    </row>
    <row r="481">
      <c r="A481" s="46"/>
      <c r="B481" s="46"/>
      <c r="C481" s="46"/>
      <c r="D481" s="46"/>
      <c r="E481" s="49"/>
      <c r="F481" s="49"/>
      <c r="G481" s="49"/>
      <c r="H481" s="49"/>
      <c r="I481" s="49"/>
      <c r="J481" s="49"/>
      <c r="K481" s="49"/>
      <c r="L481" s="51"/>
      <c r="M481" s="46"/>
      <c r="N481" s="46"/>
      <c r="O481" s="46"/>
      <c r="P481" s="46"/>
      <c r="Q481" s="49"/>
      <c r="R481" s="49"/>
      <c r="S481" s="46"/>
      <c r="T481" s="46"/>
      <c r="U481" s="46"/>
      <c r="V481" s="49"/>
      <c r="W481" s="49"/>
      <c r="X481" s="46"/>
      <c r="Y481" s="46"/>
      <c r="Z481" s="49"/>
      <c r="AA481" s="49"/>
      <c r="AB481" s="49"/>
      <c r="AC481" s="49"/>
      <c r="AD481" s="49"/>
      <c r="AE481" s="49"/>
      <c r="AF481" s="49"/>
      <c r="AG481" s="49"/>
      <c r="AH481" s="49"/>
      <c r="AI481" s="49"/>
      <c r="AJ481" s="49"/>
      <c r="AK481" s="49"/>
      <c r="AL481" s="49"/>
      <c r="AM481" s="49"/>
      <c r="AN481" s="49"/>
      <c r="AO481" s="49"/>
    </row>
    <row r="482">
      <c r="A482" s="46"/>
      <c r="B482" s="46"/>
      <c r="C482" s="46"/>
      <c r="D482" s="46"/>
      <c r="E482" s="49"/>
      <c r="F482" s="49"/>
      <c r="G482" s="49"/>
      <c r="H482" s="49"/>
      <c r="I482" s="49"/>
      <c r="J482" s="49"/>
      <c r="K482" s="49"/>
      <c r="L482" s="51"/>
      <c r="M482" s="46"/>
      <c r="N482" s="46"/>
      <c r="O482" s="46"/>
      <c r="P482" s="46"/>
      <c r="Q482" s="49"/>
      <c r="R482" s="49"/>
      <c r="S482" s="46"/>
      <c r="T482" s="46"/>
      <c r="U482" s="46"/>
      <c r="V482" s="49"/>
      <c r="W482" s="49"/>
      <c r="X482" s="46"/>
      <c r="Y482" s="46"/>
      <c r="Z482" s="49"/>
      <c r="AA482" s="49"/>
      <c r="AB482" s="49"/>
      <c r="AC482" s="49"/>
      <c r="AD482" s="49"/>
      <c r="AE482" s="49"/>
      <c r="AF482" s="49"/>
      <c r="AG482" s="49"/>
      <c r="AH482" s="49"/>
      <c r="AI482" s="49"/>
      <c r="AJ482" s="49"/>
      <c r="AK482" s="49"/>
      <c r="AL482" s="49"/>
      <c r="AM482" s="49"/>
      <c r="AN482" s="49"/>
      <c r="AO482" s="49"/>
    </row>
    <row r="483">
      <c r="A483" s="46"/>
      <c r="B483" s="46"/>
      <c r="C483" s="46"/>
      <c r="D483" s="46"/>
      <c r="E483" s="49"/>
      <c r="F483" s="49"/>
      <c r="G483" s="49"/>
      <c r="H483" s="49"/>
      <c r="I483" s="49"/>
      <c r="J483" s="49"/>
      <c r="K483" s="49"/>
      <c r="L483" s="51"/>
      <c r="M483" s="46"/>
      <c r="N483" s="46"/>
      <c r="O483" s="46"/>
      <c r="P483" s="46"/>
      <c r="Q483" s="49"/>
      <c r="R483" s="49"/>
      <c r="S483" s="46"/>
      <c r="T483" s="46"/>
      <c r="U483" s="46"/>
      <c r="V483" s="49"/>
      <c r="W483" s="49"/>
      <c r="X483" s="46"/>
      <c r="Y483" s="46"/>
      <c r="Z483" s="49"/>
      <c r="AA483" s="49"/>
      <c r="AB483" s="49"/>
      <c r="AC483" s="49"/>
      <c r="AD483" s="49"/>
      <c r="AE483" s="49"/>
      <c r="AF483" s="49"/>
      <c r="AG483" s="49"/>
      <c r="AH483" s="49"/>
      <c r="AI483" s="49"/>
      <c r="AJ483" s="49"/>
      <c r="AK483" s="49"/>
      <c r="AL483" s="49"/>
      <c r="AM483" s="49"/>
      <c r="AN483" s="49"/>
      <c r="AO483" s="49"/>
    </row>
    <row r="484">
      <c r="A484" s="46"/>
      <c r="B484" s="46"/>
      <c r="C484" s="46"/>
      <c r="D484" s="46"/>
      <c r="E484" s="49"/>
      <c r="F484" s="49"/>
      <c r="G484" s="49"/>
      <c r="H484" s="49"/>
      <c r="I484" s="49"/>
      <c r="J484" s="49"/>
      <c r="K484" s="49"/>
      <c r="L484" s="51"/>
      <c r="M484" s="46"/>
      <c r="N484" s="46"/>
      <c r="O484" s="46"/>
      <c r="P484" s="46"/>
      <c r="Q484" s="49"/>
      <c r="R484" s="49"/>
      <c r="S484" s="46"/>
      <c r="T484" s="46"/>
      <c r="U484" s="46"/>
      <c r="V484" s="49"/>
      <c r="W484" s="49"/>
      <c r="X484" s="46"/>
      <c r="Y484" s="46"/>
      <c r="Z484" s="49"/>
      <c r="AA484" s="49"/>
      <c r="AB484" s="49"/>
      <c r="AC484" s="49"/>
      <c r="AD484" s="49"/>
      <c r="AE484" s="49"/>
      <c r="AF484" s="49"/>
      <c r="AG484" s="49"/>
      <c r="AH484" s="49"/>
      <c r="AI484" s="49"/>
      <c r="AJ484" s="49"/>
      <c r="AK484" s="49"/>
      <c r="AL484" s="49"/>
      <c r="AM484" s="49"/>
      <c r="AN484" s="49"/>
      <c r="AO484" s="49"/>
    </row>
    <row r="485">
      <c r="A485" s="46"/>
      <c r="B485" s="46"/>
      <c r="C485" s="46"/>
      <c r="D485" s="46"/>
      <c r="E485" s="49"/>
      <c r="F485" s="49"/>
      <c r="G485" s="49"/>
      <c r="H485" s="49"/>
      <c r="I485" s="49"/>
      <c r="J485" s="49"/>
      <c r="K485" s="49"/>
      <c r="L485" s="51"/>
      <c r="M485" s="46"/>
      <c r="N485" s="46"/>
      <c r="O485" s="46"/>
      <c r="P485" s="46"/>
      <c r="Q485" s="49"/>
      <c r="R485" s="49"/>
      <c r="S485" s="46"/>
      <c r="T485" s="46"/>
      <c r="U485" s="46"/>
      <c r="V485" s="49"/>
      <c r="W485" s="49"/>
      <c r="X485" s="46"/>
      <c r="Y485" s="46"/>
      <c r="Z485" s="49"/>
      <c r="AA485" s="49"/>
      <c r="AB485" s="49"/>
      <c r="AC485" s="49"/>
      <c r="AD485" s="49"/>
      <c r="AE485" s="49"/>
      <c r="AF485" s="49"/>
      <c r="AG485" s="49"/>
      <c r="AH485" s="49"/>
      <c r="AI485" s="49"/>
      <c r="AJ485" s="49"/>
      <c r="AK485" s="49"/>
      <c r="AL485" s="49"/>
      <c r="AM485" s="49"/>
      <c r="AN485" s="49"/>
      <c r="AO485" s="49"/>
    </row>
    <row r="486">
      <c r="A486" s="46"/>
      <c r="B486" s="46"/>
      <c r="C486" s="46"/>
      <c r="D486" s="46"/>
      <c r="E486" s="49"/>
      <c r="F486" s="49"/>
      <c r="G486" s="49"/>
      <c r="H486" s="49"/>
      <c r="I486" s="49"/>
      <c r="J486" s="49"/>
      <c r="K486" s="49"/>
      <c r="L486" s="51"/>
      <c r="M486" s="46"/>
      <c r="N486" s="46"/>
      <c r="O486" s="46"/>
      <c r="P486" s="46"/>
      <c r="Q486" s="49"/>
      <c r="R486" s="49"/>
      <c r="S486" s="46"/>
      <c r="T486" s="46"/>
      <c r="U486" s="46"/>
      <c r="V486" s="49"/>
      <c r="W486" s="49"/>
      <c r="X486" s="46"/>
      <c r="Y486" s="46"/>
      <c r="Z486" s="49"/>
      <c r="AA486" s="49"/>
      <c r="AB486" s="49"/>
      <c r="AC486" s="49"/>
      <c r="AD486" s="49"/>
      <c r="AE486" s="49"/>
      <c r="AF486" s="49"/>
      <c r="AG486" s="49"/>
      <c r="AH486" s="49"/>
      <c r="AI486" s="49"/>
      <c r="AJ486" s="49"/>
      <c r="AK486" s="49"/>
      <c r="AL486" s="49"/>
      <c r="AM486" s="49"/>
      <c r="AN486" s="49"/>
      <c r="AO486" s="49"/>
    </row>
    <row r="487">
      <c r="A487" s="46"/>
      <c r="B487" s="46"/>
      <c r="C487" s="46"/>
      <c r="D487" s="46"/>
      <c r="E487" s="49"/>
      <c r="F487" s="49"/>
      <c r="G487" s="49"/>
      <c r="H487" s="49"/>
      <c r="I487" s="49"/>
      <c r="J487" s="49"/>
      <c r="K487" s="49"/>
      <c r="L487" s="51"/>
      <c r="M487" s="46"/>
      <c r="N487" s="46"/>
      <c r="O487" s="46"/>
      <c r="P487" s="46"/>
      <c r="Q487" s="49"/>
      <c r="R487" s="49"/>
      <c r="S487" s="46"/>
      <c r="T487" s="46"/>
      <c r="U487" s="46"/>
      <c r="V487" s="49"/>
      <c r="W487" s="49"/>
      <c r="X487" s="46"/>
      <c r="Y487" s="46"/>
      <c r="Z487" s="49"/>
      <c r="AA487" s="49"/>
      <c r="AB487" s="49"/>
      <c r="AC487" s="49"/>
      <c r="AD487" s="49"/>
      <c r="AE487" s="49"/>
      <c r="AF487" s="49"/>
      <c r="AG487" s="49"/>
      <c r="AH487" s="49"/>
      <c r="AI487" s="49"/>
      <c r="AJ487" s="49"/>
      <c r="AK487" s="49"/>
      <c r="AL487" s="49"/>
      <c r="AM487" s="49"/>
      <c r="AN487" s="49"/>
      <c r="AO487" s="49"/>
    </row>
    <row r="488">
      <c r="A488" s="46"/>
      <c r="B488" s="46"/>
      <c r="C488" s="46"/>
      <c r="D488" s="46"/>
      <c r="E488" s="49"/>
      <c r="F488" s="49"/>
      <c r="G488" s="49"/>
      <c r="H488" s="49"/>
      <c r="I488" s="49"/>
      <c r="J488" s="49"/>
      <c r="K488" s="49"/>
      <c r="L488" s="51"/>
      <c r="M488" s="46"/>
      <c r="N488" s="46"/>
      <c r="O488" s="46"/>
      <c r="P488" s="46"/>
      <c r="Q488" s="49"/>
      <c r="R488" s="49"/>
      <c r="S488" s="46"/>
      <c r="T488" s="46"/>
      <c r="U488" s="46"/>
      <c r="V488" s="49"/>
      <c r="W488" s="49"/>
      <c r="X488" s="46"/>
      <c r="Y488" s="46"/>
      <c r="Z488" s="49"/>
      <c r="AA488" s="49"/>
      <c r="AB488" s="49"/>
      <c r="AC488" s="49"/>
      <c r="AD488" s="49"/>
      <c r="AE488" s="49"/>
      <c r="AF488" s="49"/>
      <c r="AG488" s="49"/>
      <c r="AH488" s="49"/>
      <c r="AI488" s="49"/>
      <c r="AJ488" s="49"/>
      <c r="AK488" s="49"/>
      <c r="AL488" s="49"/>
      <c r="AM488" s="49"/>
      <c r="AN488" s="49"/>
      <c r="AO488" s="49"/>
    </row>
    <row r="489">
      <c r="A489" s="46"/>
      <c r="B489" s="46"/>
      <c r="C489" s="46"/>
      <c r="D489" s="46"/>
      <c r="E489" s="49"/>
      <c r="F489" s="49"/>
      <c r="G489" s="49"/>
      <c r="H489" s="49"/>
      <c r="I489" s="49"/>
      <c r="J489" s="49"/>
      <c r="K489" s="49"/>
      <c r="L489" s="51"/>
      <c r="M489" s="46"/>
      <c r="N489" s="46"/>
      <c r="O489" s="46"/>
      <c r="P489" s="46"/>
      <c r="Q489" s="49"/>
      <c r="R489" s="49"/>
      <c r="S489" s="46"/>
      <c r="T489" s="46"/>
      <c r="U489" s="46"/>
      <c r="V489" s="49"/>
      <c r="W489" s="49"/>
      <c r="X489" s="46"/>
      <c r="Y489" s="46"/>
      <c r="Z489" s="49"/>
      <c r="AA489" s="49"/>
      <c r="AB489" s="49"/>
      <c r="AC489" s="49"/>
      <c r="AD489" s="49"/>
      <c r="AE489" s="49"/>
      <c r="AF489" s="49"/>
      <c r="AG489" s="49"/>
      <c r="AH489" s="49"/>
      <c r="AI489" s="49"/>
      <c r="AJ489" s="49"/>
      <c r="AK489" s="49"/>
      <c r="AL489" s="49"/>
      <c r="AM489" s="49"/>
      <c r="AN489" s="49"/>
      <c r="AO489" s="49"/>
    </row>
    <row r="490">
      <c r="A490" s="46"/>
      <c r="B490" s="46"/>
      <c r="C490" s="46"/>
      <c r="D490" s="46"/>
      <c r="E490" s="49"/>
      <c r="F490" s="49"/>
      <c r="G490" s="49"/>
      <c r="H490" s="49"/>
      <c r="I490" s="49"/>
      <c r="J490" s="49"/>
      <c r="K490" s="49"/>
      <c r="L490" s="51"/>
      <c r="M490" s="46"/>
      <c r="N490" s="46"/>
      <c r="O490" s="46"/>
      <c r="P490" s="46"/>
      <c r="Q490" s="49"/>
      <c r="R490" s="49"/>
      <c r="S490" s="46"/>
      <c r="T490" s="46"/>
      <c r="U490" s="46"/>
      <c r="V490" s="49"/>
      <c r="W490" s="49"/>
      <c r="X490" s="46"/>
      <c r="Y490" s="46"/>
      <c r="Z490" s="49"/>
      <c r="AA490" s="49"/>
      <c r="AB490" s="49"/>
      <c r="AC490" s="49"/>
      <c r="AD490" s="49"/>
      <c r="AE490" s="49"/>
      <c r="AF490" s="49"/>
      <c r="AG490" s="49"/>
      <c r="AH490" s="49"/>
      <c r="AI490" s="49"/>
      <c r="AJ490" s="49"/>
      <c r="AK490" s="49"/>
      <c r="AL490" s="49"/>
      <c r="AM490" s="49"/>
      <c r="AN490" s="49"/>
      <c r="AO490" s="49"/>
    </row>
    <row r="491">
      <c r="A491" s="46"/>
      <c r="B491" s="46"/>
      <c r="C491" s="46"/>
      <c r="D491" s="46"/>
      <c r="E491" s="49"/>
      <c r="F491" s="49"/>
      <c r="G491" s="49"/>
      <c r="H491" s="49"/>
      <c r="I491" s="49"/>
      <c r="J491" s="49"/>
      <c r="K491" s="49"/>
      <c r="L491" s="51"/>
      <c r="M491" s="46"/>
      <c r="N491" s="46"/>
      <c r="O491" s="46"/>
      <c r="P491" s="46"/>
      <c r="Q491" s="49"/>
      <c r="R491" s="49"/>
      <c r="S491" s="46"/>
      <c r="T491" s="46"/>
      <c r="U491" s="46"/>
      <c r="V491" s="49"/>
      <c r="W491" s="49"/>
      <c r="X491" s="46"/>
      <c r="Y491" s="46"/>
      <c r="Z491" s="49"/>
      <c r="AA491" s="49"/>
      <c r="AB491" s="49"/>
      <c r="AC491" s="49"/>
      <c r="AD491" s="49"/>
      <c r="AE491" s="49"/>
      <c r="AF491" s="49"/>
      <c r="AG491" s="49"/>
      <c r="AH491" s="49"/>
      <c r="AI491" s="49"/>
      <c r="AJ491" s="49"/>
      <c r="AK491" s="49"/>
      <c r="AL491" s="49"/>
      <c r="AM491" s="49"/>
      <c r="AN491" s="49"/>
      <c r="AO491" s="49"/>
    </row>
    <row r="492">
      <c r="A492" s="46"/>
      <c r="B492" s="46"/>
      <c r="C492" s="46"/>
      <c r="D492" s="46"/>
      <c r="E492" s="49"/>
      <c r="F492" s="49"/>
      <c r="G492" s="49"/>
      <c r="H492" s="49"/>
      <c r="I492" s="49"/>
      <c r="J492" s="49"/>
      <c r="K492" s="49"/>
      <c r="L492" s="51"/>
      <c r="M492" s="46"/>
      <c r="N492" s="46"/>
      <c r="O492" s="46"/>
      <c r="P492" s="46"/>
      <c r="Q492" s="49"/>
      <c r="R492" s="49"/>
      <c r="S492" s="46"/>
      <c r="T492" s="46"/>
      <c r="U492" s="46"/>
      <c r="V492" s="49"/>
      <c r="W492" s="49"/>
      <c r="X492" s="46"/>
      <c r="Y492" s="46"/>
      <c r="Z492" s="49"/>
      <c r="AA492" s="49"/>
      <c r="AB492" s="49"/>
      <c r="AC492" s="49"/>
      <c r="AD492" s="49"/>
      <c r="AE492" s="49"/>
      <c r="AF492" s="49"/>
      <c r="AG492" s="49"/>
      <c r="AH492" s="49"/>
      <c r="AI492" s="49"/>
      <c r="AJ492" s="49"/>
      <c r="AK492" s="49"/>
      <c r="AL492" s="49"/>
      <c r="AM492" s="49"/>
      <c r="AN492" s="49"/>
      <c r="AO492" s="49"/>
    </row>
    <row r="493">
      <c r="A493" s="46"/>
      <c r="B493" s="46"/>
      <c r="C493" s="46"/>
      <c r="D493" s="46"/>
      <c r="E493" s="49"/>
      <c r="F493" s="49"/>
      <c r="G493" s="49"/>
      <c r="H493" s="49"/>
      <c r="I493" s="49"/>
      <c r="J493" s="49"/>
      <c r="K493" s="49"/>
      <c r="L493" s="51"/>
      <c r="M493" s="46"/>
      <c r="N493" s="46"/>
      <c r="O493" s="46"/>
      <c r="P493" s="46"/>
      <c r="Q493" s="49"/>
      <c r="R493" s="49"/>
      <c r="S493" s="46"/>
      <c r="T493" s="46"/>
      <c r="U493" s="46"/>
      <c r="V493" s="49"/>
      <c r="W493" s="49"/>
      <c r="X493" s="46"/>
      <c r="Y493" s="46"/>
      <c r="Z493" s="49"/>
      <c r="AA493" s="49"/>
      <c r="AB493" s="49"/>
      <c r="AC493" s="49"/>
      <c r="AD493" s="49"/>
      <c r="AE493" s="49"/>
      <c r="AF493" s="49"/>
      <c r="AG493" s="49"/>
      <c r="AH493" s="49"/>
      <c r="AI493" s="49"/>
      <c r="AJ493" s="49"/>
      <c r="AK493" s="49"/>
      <c r="AL493" s="49"/>
      <c r="AM493" s="49"/>
      <c r="AN493" s="49"/>
      <c r="AO493" s="49"/>
    </row>
    <row r="494">
      <c r="A494" s="46"/>
      <c r="B494" s="46"/>
      <c r="C494" s="46"/>
      <c r="D494" s="46"/>
      <c r="E494" s="49"/>
      <c r="F494" s="49"/>
      <c r="G494" s="49"/>
      <c r="H494" s="49"/>
      <c r="I494" s="49"/>
      <c r="J494" s="49"/>
      <c r="K494" s="49"/>
      <c r="L494" s="51"/>
      <c r="M494" s="46"/>
      <c r="N494" s="46"/>
      <c r="O494" s="46"/>
      <c r="P494" s="46"/>
      <c r="Q494" s="49"/>
      <c r="R494" s="49"/>
      <c r="S494" s="46"/>
      <c r="T494" s="46"/>
      <c r="U494" s="46"/>
      <c r="V494" s="49"/>
      <c r="W494" s="49"/>
      <c r="X494" s="46"/>
      <c r="Y494" s="46"/>
      <c r="Z494" s="49"/>
      <c r="AA494" s="49"/>
      <c r="AB494" s="49"/>
      <c r="AC494" s="49"/>
      <c r="AD494" s="49"/>
      <c r="AE494" s="49"/>
      <c r="AF494" s="49"/>
      <c r="AG494" s="49"/>
      <c r="AH494" s="49"/>
      <c r="AI494" s="49"/>
      <c r="AJ494" s="49"/>
      <c r="AK494" s="49"/>
      <c r="AL494" s="49"/>
      <c r="AM494" s="49"/>
      <c r="AN494" s="49"/>
      <c r="AO494" s="49"/>
    </row>
    <row r="495">
      <c r="A495" s="46"/>
      <c r="B495" s="46"/>
      <c r="C495" s="46"/>
      <c r="D495" s="46"/>
      <c r="E495" s="49"/>
      <c r="F495" s="49"/>
      <c r="G495" s="49"/>
      <c r="H495" s="49"/>
      <c r="I495" s="49"/>
      <c r="J495" s="49"/>
      <c r="K495" s="49"/>
      <c r="L495" s="51"/>
      <c r="M495" s="46"/>
      <c r="N495" s="46"/>
      <c r="O495" s="46"/>
      <c r="P495" s="46"/>
      <c r="Q495" s="49"/>
      <c r="R495" s="49"/>
      <c r="S495" s="46"/>
      <c r="T495" s="46"/>
      <c r="U495" s="46"/>
      <c r="V495" s="49"/>
      <c r="W495" s="49"/>
      <c r="X495" s="46"/>
      <c r="Y495" s="46"/>
      <c r="Z495" s="49"/>
      <c r="AA495" s="49"/>
      <c r="AB495" s="49"/>
      <c r="AC495" s="49"/>
      <c r="AD495" s="49"/>
      <c r="AE495" s="49"/>
      <c r="AF495" s="49"/>
      <c r="AG495" s="49"/>
      <c r="AH495" s="49"/>
      <c r="AI495" s="49"/>
      <c r="AJ495" s="49"/>
      <c r="AK495" s="49"/>
      <c r="AL495" s="49"/>
      <c r="AM495" s="49"/>
      <c r="AN495" s="49"/>
      <c r="AO495" s="49"/>
    </row>
    <row r="496">
      <c r="A496" s="46"/>
      <c r="B496" s="46"/>
      <c r="C496" s="46"/>
      <c r="D496" s="46"/>
      <c r="E496" s="49"/>
      <c r="F496" s="49"/>
      <c r="G496" s="49"/>
      <c r="H496" s="49"/>
      <c r="I496" s="49"/>
      <c r="J496" s="49"/>
      <c r="K496" s="49"/>
      <c r="L496" s="51"/>
      <c r="M496" s="46"/>
      <c r="N496" s="46"/>
      <c r="O496" s="46"/>
      <c r="P496" s="46"/>
      <c r="Q496" s="49"/>
      <c r="R496" s="49"/>
      <c r="S496" s="46"/>
      <c r="T496" s="46"/>
      <c r="U496" s="46"/>
      <c r="V496" s="49"/>
      <c r="W496" s="49"/>
      <c r="X496" s="46"/>
      <c r="Y496" s="46"/>
      <c r="Z496" s="49"/>
      <c r="AA496" s="49"/>
      <c r="AB496" s="49"/>
      <c r="AC496" s="49"/>
      <c r="AD496" s="49"/>
      <c r="AE496" s="49"/>
      <c r="AF496" s="49"/>
      <c r="AG496" s="49"/>
      <c r="AH496" s="49"/>
      <c r="AI496" s="49"/>
      <c r="AJ496" s="49"/>
      <c r="AK496" s="49"/>
      <c r="AL496" s="49"/>
      <c r="AM496" s="49"/>
      <c r="AN496" s="49"/>
      <c r="AO496" s="49"/>
    </row>
    <row r="497">
      <c r="A497" s="46"/>
      <c r="B497" s="46"/>
      <c r="C497" s="46"/>
      <c r="D497" s="46"/>
      <c r="E497" s="49"/>
      <c r="F497" s="49"/>
      <c r="G497" s="49"/>
      <c r="H497" s="49"/>
      <c r="I497" s="49"/>
      <c r="J497" s="49"/>
      <c r="K497" s="49"/>
      <c r="L497" s="51"/>
      <c r="M497" s="46"/>
      <c r="N497" s="46"/>
      <c r="O497" s="46"/>
      <c r="P497" s="46"/>
      <c r="Q497" s="49"/>
      <c r="R497" s="49"/>
      <c r="S497" s="46"/>
      <c r="T497" s="46"/>
      <c r="U497" s="46"/>
      <c r="V497" s="49"/>
      <c r="W497" s="49"/>
      <c r="X497" s="46"/>
      <c r="Y497" s="46"/>
      <c r="Z497" s="49"/>
      <c r="AA497" s="49"/>
      <c r="AB497" s="49"/>
      <c r="AC497" s="49"/>
      <c r="AD497" s="49"/>
      <c r="AE497" s="49"/>
      <c r="AF497" s="49"/>
      <c r="AG497" s="49"/>
      <c r="AH497" s="49"/>
      <c r="AI497" s="49"/>
      <c r="AJ497" s="49"/>
      <c r="AK497" s="49"/>
      <c r="AL497" s="49"/>
      <c r="AM497" s="49"/>
      <c r="AN497" s="49"/>
      <c r="AO497" s="49"/>
    </row>
    <row r="498">
      <c r="A498" s="46"/>
      <c r="B498" s="46"/>
      <c r="C498" s="46"/>
      <c r="D498" s="46"/>
      <c r="E498" s="49"/>
      <c r="F498" s="49"/>
      <c r="G498" s="49"/>
      <c r="H498" s="49"/>
      <c r="I498" s="49"/>
      <c r="J498" s="49"/>
      <c r="K498" s="49"/>
      <c r="L498" s="51"/>
      <c r="M498" s="46"/>
      <c r="N498" s="46"/>
      <c r="O498" s="46"/>
      <c r="P498" s="46"/>
      <c r="Q498" s="49"/>
      <c r="R498" s="49"/>
      <c r="S498" s="46"/>
      <c r="T498" s="46"/>
      <c r="U498" s="46"/>
      <c r="V498" s="49"/>
      <c r="W498" s="49"/>
      <c r="X498" s="46"/>
      <c r="Y498" s="46"/>
      <c r="Z498" s="49"/>
      <c r="AA498" s="49"/>
      <c r="AB498" s="49"/>
      <c r="AC498" s="49"/>
      <c r="AD498" s="49"/>
      <c r="AE498" s="49"/>
      <c r="AF498" s="49"/>
      <c r="AG498" s="49"/>
      <c r="AH498" s="49"/>
      <c r="AI498" s="49"/>
      <c r="AJ498" s="49"/>
      <c r="AK498" s="49"/>
      <c r="AL498" s="49"/>
      <c r="AM498" s="49"/>
      <c r="AN498" s="49"/>
      <c r="AO498" s="49"/>
    </row>
    <row r="499">
      <c r="A499" s="46"/>
      <c r="B499" s="46"/>
      <c r="C499" s="46"/>
      <c r="D499" s="46"/>
      <c r="E499" s="49"/>
      <c r="F499" s="49"/>
      <c r="G499" s="49"/>
      <c r="H499" s="49"/>
      <c r="I499" s="49"/>
      <c r="J499" s="49"/>
      <c r="K499" s="49"/>
      <c r="L499" s="51"/>
      <c r="M499" s="46"/>
      <c r="N499" s="46"/>
      <c r="O499" s="46"/>
      <c r="P499" s="46"/>
      <c r="Q499" s="49"/>
      <c r="R499" s="49"/>
      <c r="S499" s="46"/>
      <c r="T499" s="46"/>
      <c r="U499" s="46"/>
      <c r="V499" s="49"/>
      <c r="W499" s="49"/>
      <c r="X499" s="46"/>
      <c r="Y499" s="46"/>
      <c r="Z499" s="49"/>
      <c r="AA499" s="49"/>
      <c r="AB499" s="49"/>
      <c r="AC499" s="49"/>
      <c r="AD499" s="49"/>
      <c r="AE499" s="49"/>
      <c r="AF499" s="49"/>
      <c r="AG499" s="49"/>
      <c r="AH499" s="49"/>
      <c r="AI499" s="49"/>
      <c r="AJ499" s="49"/>
      <c r="AK499" s="49"/>
      <c r="AL499" s="49"/>
      <c r="AM499" s="49"/>
      <c r="AN499" s="49"/>
      <c r="AO499" s="49"/>
    </row>
    <row r="500">
      <c r="A500" s="46"/>
      <c r="B500" s="46"/>
      <c r="C500" s="46"/>
      <c r="D500" s="46"/>
      <c r="E500" s="49"/>
      <c r="F500" s="49"/>
      <c r="G500" s="49"/>
      <c r="H500" s="49"/>
      <c r="I500" s="49"/>
      <c r="J500" s="49"/>
      <c r="K500" s="49"/>
      <c r="L500" s="51"/>
      <c r="M500" s="46"/>
      <c r="N500" s="46"/>
      <c r="O500" s="46"/>
      <c r="P500" s="46"/>
      <c r="Q500" s="49"/>
      <c r="R500" s="49"/>
      <c r="S500" s="46"/>
      <c r="T500" s="46"/>
      <c r="U500" s="46"/>
      <c r="V500" s="49"/>
      <c r="W500" s="49"/>
      <c r="X500" s="46"/>
      <c r="Y500" s="46"/>
      <c r="Z500" s="49"/>
      <c r="AA500" s="49"/>
      <c r="AB500" s="49"/>
      <c r="AC500" s="49"/>
      <c r="AD500" s="49"/>
      <c r="AE500" s="49"/>
      <c r="AF500" s="49"/>
      <c r="AG500" s="49"/>
      <c r="AH500" s="49"/>
      <c r="AI500" s="49"/>
      <c r="AJ500" s="49"/>
      <c r="AK500" s="49"/>
      <c r="AL500" s="49"/>
      <c r="AM500" s="49"/>
      <c r="AN500" s="49"/>
      <c r="AO500" s="49"/>
    </row>
    <row r="501">
      <c r="A501" s="46"/>
      <c r="B501" s="46"/>
      <c r="C501" s="46"/>
      <c r="D501" s="46"/>
      <c r="E501" s="49"/>
      <c r="F501" s="49"/>
      <c r="G501" s="49"/>
      <c r="H501" s="49"/>
      <c r="I501" s="49"/>
      <c r="J501" s="49"/>
      <c r="K501" s="49"/>
      <c r="L501" s="51"/>
      <c r="M501" s="46"/>
      <c r="N501" s="46"/>
      <c r="O501" s="46"/>
      <c r="P501" s="46"/>
      <c r="Q501" s="49"/>
      <c r="R501" s="49"/>
      <c r="S501" s="46"/>
      <c r="T501" s="46"/>
      <c r="U501" s="46"/>
      <c r="V501" s="49"/>
      <c r="W501" s="49"/>
      <c r="X501" s="46"/>
      <c r="Y501" s="46"/>
      <c r="Z501" s="49"/>
      <c r="AA501" s="49"/>
      <c r="AB501" s="49"/>
      <c r="AC501" s="49"/>
      <c r="AD501" s="49"/>
      <c r="AE501" s="49"/>
      <c r="AF501" s="49"/>
      <c r="AG501" s="49"/>
      <c r="AH501" s="49"/>
      <c r="AI501" s="49"/>
      <c r="AJ501" s="49"/>
      <c r="AK501" s="49"/>
      <c r="AL501" s="49"/>
      <c r="AM501" s="49"/>
      <c r="AN501" s="49"/>
      <c r="AO501" s="49"/>
    </row>
    <row r="502">
      <c r="A502" s="46"/>
      <c r="B502" s="46"/>
      <c r="C502" s="46"/>
      <c r="D502" s="46"/>
      <c r="E502" s="49"/>
      <c r="F502" s="49"/>
      <c r="G502" s="49"/>
      <c r="H502" s="49"/>
      <c r="I502" s="49"/>
      <c r="J502" s="49"/>
      <c r="K502" s="49"/>
      <c r="L502" s="51"/>
      <c r="M502" s="46"/>
      <c r="N502" s="46"/>
      <c r="O502" s="46"/>
      <c r="P502" s="46"/>
      <c r="Q502" s="49"/>
      <c r="R502" s="49"/>
      <c r="S502" s="46"/>
      <c r="T502" s="46"/>
      <c r="U502" s="46"/>
      <c r="V502" s="49"/>
      <c r="W502" s="49"/>
      <c r="X502" s="46"/>
      <c r="Y502" s="46"/>
      <c r="Z502" s="49"/>
      <c r="AA502" s="49"/>
      <c r="AB502" s="49"/>
      <c r="AC502" s="49"/>
      <c r="AD502" s="49"/>
      <c r="AE502" s="49"/>
      <c r="AF502" s="49"/>
      <c r="AG502" s="49"/>
      <c r="AH502" s="49"/>
      <c r="AI502" s="49"/>
      <c r="AJ502" s="49"/>
      <c r="AK502" s="49"/>
      <c r="AL502" s="49"/>
      <c r="AM502" s="49"/>
      <c r="AN502" s="49"/>
      <c r="AO502" s="49"/>
    </row>
    <row r="503">
      <c r="A503" s="46"/>
      <c r="B503" s="46"/>
      <c r="C503" s="46"/>
      <c r="D503" s="46"/>
      <c r="E503" s="49"/>
      <c r="F503" s="49"/>
      <c r="G503" s="49"/>
      <c r="H503" s="49"/>
      <c r="I503" s="49"/>
      <c r="J503" s="49"/>
      <c r="K503" s="49"/>
      <c r="L503" s="51"/>
      <c r="M503" s="46"/>
      <c r="N503" s="46"/>
      <c r="O503" s="46"/>
      <c r="P503" s="46"/>
      <c r="Q503" s="49"/>
      <c r="R503" s="49"/>
      <c r="S503" s="46"/>
      <c r="T503" s="46"/>
      <c r="U503" s="46"/>
      <c r="V503" s="49"/>
      <c r="W503" s="49"/>
      <c r="X503" s="46"/>
      <c r="Y503" s="46"/>
      <c r="Z503" s="49"/>
      <c r="AA503" s="49"/>
      <c r="AB503" s="49"/>
      <c r="AC503" s="49"/>
      <c r="AD503" s="49"/>
      <c r="AE503" s="49"/>
      <c r="AF503" s="49"/>
      <c r="AG503" s="49"/>
      <c r="AH503" s="49"/>
      <c r="AI503" s="49"/>
      <c r="AJ503" s="49"/>
      <c r="AK503" s="49"/>
      <c r="AL503" s="49"/>
      <c r="AM503" s="49"/>
      <c r="AN503" s="49"/>
      <c r="AO503" s="49"/>
    </row>
    <row r="504">
      <c r="A504" s="46"/>
      <c r="B504" s="46"/>
      <c r="C504" s="46"/>
      <c r="D504" s="46"/>
      <c r="E504" s="49"/>
      <c r="F504" s="49"/>
      <c r="G504" s="49"/>
      <c r="H504" s="49"/>
      <c r="I504" s="49"/>
      <c r="J504" s="49"/>
      <c r="K504" s="49"/>
      <c r="L504" s="51"/>
      <c r="M504" s="46"/>
      <c r="N504" s="46"/>
      <c r="O504" s="46"/>
      <c r="P504" s="46"/>
      <c r="Q504" s="49"/>
      <c r="R504" s="49"/>
      <c r="S504" s="46"/>
      <c r="T504" s="46"/>
      <c r="U504" s="46"/>
      <c r="V504" s="49"/>
      <c r="W504" s="49"/>
      <c r="X504" s="46"/>
      <c r="Y504" s="46"/>
      <c r="Z504" s="49"/>
      <c r="AA504" s="49"/>
      <c r="AB504" s="49"/>
      <c r="AC504" s="49"/>
      <c r="AD504" s="49"/>
      <c r="AE504" s="49"/>
      <c r="AF504" s="49"/>
      <c r="AG504" s="49"/>
      <c r="AH504" s="49"/>
      <c r="AI504" s="49"/>
      <c r="AJ504" s="49"/>
      <c r="AK504" s="49"/>
      <c r="AL504" s="49"/>
      <c r="AM504" s="49"/>
      <c r="AN504" s="49"/>
      <c r="AO504" s="49"/>
    </row>
    <row r="505">
      <c r="A505" s="46"/>
      <c r="B505" s="46"/>
      <c r="C505" s="46"/>
      <c r="D505" s="46"/>
      <c r="E505" s="49"/>
      <c r="F505" s="49"/>
      <c r="G505" s="49"/>
      <c r="H505" s="49"/>
      <c r="I505" s="49"/>
      <c r="J505" s="49"/>
      <c r="K505" s="49"/>
      <c r="L505" s="51"/>
      <c r="M505" s="46"/>
      <c r="N505" s="46"/>
      <c r="O505" s="46"/>
      <c r="P505" s="46"/>
      <c r="Q505" s="49"/>
      <c r="R505" s="49"/>
      <c r="S505" s="46"/>
      <c r="T505" s="46"/>
      <c r="U505" s="46"/>
      <c r="V505" s="49"/>
      <c r="W505" s="49"/>
      <c r="X505" s="46"/>
      <c r="Y505" s="46"/>
      <c r="Z505" s="49"/>
      <c r="AA505" s="49"/>
      <c r="AB505" s="49"/>
      <c r="AC505" s="49"/>
      <c r="AD505" s="49"/>
      <c r="AE505" s="49"/>
      <c r="AF505" s="49"/>
      <c r="AG505" s="49"/>
      <c r="AH505" s="49"/>
      <c r="AI505" s="49"/>
      <c r="AJ505" s="49"/>
      <c r="AK505" s="49"/>
      <c r="AL505" s="49"/>
      <c r="AM505" s="49"/>
      <c r="AN505" s="49"/>
      <c r="AO505" s="49"/>
    </row>
    <row r="506">
      <c r="A506" s="46"/>
      <c r="B506" s="46"/>
      <c r="C506" s="46"/>
      <c r="D506" s="46"/>
      <c r="E506" s="49"/>
      <c r="F506" s="49"/>
      <c r="G506" s="49"/>
      <c r="H506" s="49"/>
      <c r="I506" s="49"/>
      <c r="J506" s="49"/>
      <c r="K506" s="49"/>
      <c r="L506" s="51"/>
      <c r="M506" s="46"/>
      <c r="N506" s="46"/>
      <c r="O506" s="46"/>
      <c r="P506" s="46"/>
      <c r="Q506" s="49"/>
      <c r="R506" s="49"/>
      <c r="S506" s="46"/>
      <c r="T506" s="46"/>
      <c r="U506" s="46"/>
      <c r="V506" s="49"/>
      <c r="W506" s="49"/>
      <c r="X506" s="46"/>
      <c r="Y506" s="46"/>
      <c r="Z506" s="49"/>
      <c r="AA506" s="49"/>
      <c r="AB506" s="49"/>
      <c r="AC506" s="49"/>
      <c r="AD506" s="49"/>
      <c r="AE506" s="49"/>
      <c r="AF506" s="49"/>
      <c r="AG506" s="49"/>
      <c r="AH506" s="49"/>
      <c r="AI506" s="49"/>
      <c r="AJ506" s="49"/>
      <c r="AK506" s="49"/>
      <c r="AL506" s="49"/>
      <c r="AM506" s="49"/>
      <c r="AN506" s="49"/>
      <c r="AO506" s="49"/>
    </row>
    <row r="507">
      <c r="A507" s="46"/>
      <c r="B507" s="46"/>
      <c r="C507" s="46"/>
      <c r="D507" s="46"/>
      <c r="E507" s="49"/>
      <c r="F507" s="49"/>
      <c r="G507" s="49"/>
      <c r="H507" s="49"/>
      <c r="I507" s="49"/>
      <c r="J507" s="49"/>
      <c r="K507" s="49"/>
      <c r="L507" s="51"/>
      <c r="M507" s="46"/>
      <c r="N507" s="46"/>
      <c r="O507" s="46"/>
      <c r="P507" s="46"/>
      <c r="Q507" s="49"/>
      <c r="R507" s="49"/>
      <c r="S507" s="46"/>
      <c r="T507" s="46"/>
      <c r="U507" s="46"/>
      <c r="V507" s="49"/>
      <c r="W507" s="49"/>
      <c r="X507" s="46"/>
      <c r="Y507" s="46"/>
      <c r="Z507" s="49"/>
      <c r="AA507" s="49"/>
      <c r="AB507" s="49"/>
      <c r="AC507" s="49"/>
      <c r="AD507" s="49"/>
      <c r="AE507" s="49"/>
      <c r="AF507" s="49"/>
      <c r="AG507" s="49"/>
      <c r="AH507" s="49"/>
      <c r="AI507" s="49"/>
      <c r="AJ507" s="49"/>
      <c r="AK507" s="49"/>
      <c r="AL507" s="49"/>
      <c r="AM507" s="49"/>
      <c r="AN507" s="49"/>
      <c r="AO507" s="49"/>
    </row>
    <row r="508">
      <c r="A508" s="46"/>
      <c r="B508" s="46"/>
      <c r="C508" s="46"/>
      <c r="D508" s="46"/>
      <c r="E508" s="49"/>
      <c r="F508" s="49"/>
      <c r="G508" s="49"/>
      <c r="H508" s="49"/>
      <c r="I508" s="49"/>
      <c r="J508" s="49"/>
      <c r="K508" s="49"/>
      <c r="L508" s="51"/>
      <c r="M508" s="46"/>
      <c r="N508" s="46"/>
      <c r="O508" s="46"/>
      <c r="P508" s="46"/>
      <c r="Q508" s="49"/>
      <c r="R508" s="49"/>
      <c r="S508" s="46"/>
      <c r="T508" s="46"/>
      <c r="U508" s="46"/>
      <c r="V508" s="49"/>
      <c r="W508" s="49"/>
      <c r="X508" s="46"/>
      <c r="Y508" s="46"/>
      <c r="Z508" s="49"/>
      <c r="AA508" s="49"/>
      <c r="AB508" s="49"/>
      <c r="AC508" s="49"/>
      <c r="AD508" s="49"/>
      <c r="AE508" s="49"/>
      <c r="AF508" s="49"/>
      <c r="AG508" s="49"/>
      <c r="AH508" s="49"/>
      <c r="AI508" s="49"/>
      <c r="AJ508" s="49"/>
      <c r="AK508" s="49"/>
      <c r="AL508" s="49"/>
      <c r="AM508" s="49"/>
      <c r="AN508" s="49"/>
      <c r="AO508" s="49"/>
    </row>
    <row r="509">
      <c r="A509" s="46"/>
      <c r="B509" s="46"/>
      <c r="C509" s="46"/>
      <c r="D509" s="46"/>
      <c r="E509" s="49"/>
      <c r="F509" s="49"/>
      <c r="G509" s="49"/>
      <c r="H509" s="49"/>
      <c r="I509" s="49"/>
      <c r="J509" s="49"/>
      <c r="K509" s="49"/>
      <c r="L509" s="51"/>
      <c r="M509" s="46"/>
      <c r="N509" s="46"/>
      <c r="O509" s="46"/>
      <c r="P509" s="46"/>
      <c r="Q509" s="49"/>
      <c r="R509" s="49"/>
      <c r="S509" s="46"/>
      <c r="T509" s="46"/>
      <c r="U509" s="46"/>
      <c r="V509" s="49"/>
      <c r="W509" s="49"/>
      <c r="X509" s="46"/>
      <c r="Y509" s="46"/>
      <c r="Z509" s="49"/>
      <c r="AA509" s="49"/>
      <c r="AB509" s="49"/>
      <c r="AC509" s="49"/>
      <c r="AD509" s="49"/>
      <c r="AE509" s="49"/>
      <c r="AF509" s="49"/>
      <c r="AG509" s="49"/>
      <c r="AH509" s="49"/>
      <c r="AI509" s="49"/>
      <c r="AJ509" s="49"/>
      <c r="AK509" s="49"/>
      <c r="AL509" s="49"/>
      <c r="AM509" s="49"/>
      <c r="AN509" s="49"/>
      <c r="AO509" s="49"/>
    </row>
    <row r="510">
      <c r="A510" s="46"/>
      <c r="B510" s="46"/>
      <c r="C510" s="46"/>
      <c r="D510" s="46"/>
      <c r="E510" s="49"/>
      <c r="F510" s="49"/>
      <c r="G510" s="49"/>
      <c r="H510" s="49"/>
      <c r="I510" s="49"/>
      <c r="J510" s="49"/>
      <c r="K510" s="49"/>
      <c r="L510" s="51"/>
      <c r="M510" s="46"/>
      <c r="N510" s="46"/>
      <c r="O510" s="46"/>
      <c r="P510" s="46"/>
      <c r="Q510" s="49"/>
      <c r="R510" s="49"/>
      <c r="S510" s="46"/>
      <c r="T510" s="46"/>
      <c r="U510" s="46"/>
      <c r="V510" s="49"/>
      <c r="W510" s="49"/>
      <c r="X510" s="46"/>
      <c r="Y510" s="46"/>
      <c r="Z510" s="49"/>
      <c r="AA510" s="49"/>
      <c r="AB510" s="49"/>
      <c r="AC510" s="49"/>
      <c r="AD510" s="49"/>
      <c r="AE510" s="49"/>
      <c r="AF510" s="49"/>
      <c r="AG510" s="49"/>
      <c r="AH510" s="49"/>
      <c r="AI510" s="49"/>
      <c r="AJ510" s="49"/>
      <c r="AK510" s="49"/>
      <c r="AL510" s="49"/>
      <c r="AM510" s="49"/>
      <c r="AN510" s="49"/>
      <c r="AO510" s="49"/>
    </row>
    <row r="511">
      <c r="A511" s="46"/>
      <c r="B511" s="46"/>
      <c r="C511" s="46"/>
      <c r="D511" s="46"/>
      <c r="E511" s="49"/>
      <c r="F511" s="49"/>
      <c r="G511" s="49"/>
      <c r="H511" s="49"/>
      <c r="I511" s="49"/>
      <c r="J511" s="49"/>
      <c r="K511" s="49"/>
      <c r="L511" s="51"/>
      <c r="M511" s="46"/>
      <c r="N511" s="46"/>
      <c r="O511" s="46"/>
      <c r="P511" s="46"/>
      <c r="Q511" s="49"/>
      <c r="R511" s="49"/>
      <c r="S511" s="46"/>
      <c r="T511" s="46"/>
      <c r="U511" s="46"/>
      <c r="V511" s="49"/>
      <c r="W511" s="49"/>
      <c r="X511" s="46"/>
      <c r="Y511" s="46"/>
      <c r="Z511" s="49"/>
      <c r="AA511" s="49"/>
      <c r="AB511" s="49"/>
      <c r="AC511" s="49"/>
      <c r="AD511" s="49"/>
      <c r="AE511" s="49"/>
      <c r="AF511" s="49"/>
      <c r="AG511" s="49"/>
      <c r="AH511" s="49"/>
      <c r="AI511" s="49"/>
      <c r="AJ511" s="49"/>
      <c r="AK511" s="49"/>
      <c r="AL511" s="49"/>
      <c r="AM511" s="49"/>
      <c r="AN511" s="49"/>
      <c r="AO511" s="49"/>
    </row>
    <row r="512">
      <c r="A512" s="46"/>
      <c r="B512" s="46"/>
      <c r="C512" s="46"/>
      <c r="D512" s="46"/>
      <c r="E512" s="49"/>
      <c r="F512" s="49"/>
      <c r="G512" s="49"/>
      <c r="H512" s="49"/>
      <c r="I512" s="49"/>
      <c r="J512" s="49"/>
      <c r="K512" s="49"/>
      <c r="L512" s="51"/>
      <c r="M512" s="46"/>
      <c r="N512" s="46"/>
      <c r="O512" s="46"/>
      <c r="P512" s="46"/>
      <c r="Q512" s="49"/>
      <c r="R512" s="49"/>
      <c r="S512" s="46"/>
      <c r="T512" s="46"/>
      <c r="U512" s="46"/>
      <c r="V512" s="49"/>
      <c r="W512" s="49"/>
      <c r="X512" s="46"/>
      <c r="Y512" s="46"/>
      <c r="Z512" s="49"/>
      <c r="AA512" s="49"/>
      <c r="AB512" s="49"/>
      <c r="AC512" s="49"/>
      <c r="AD512" s="49"/>
      <c r="AE512" s="49"/>
      <c r="AF512" s="49"/>
      <c r="AG512" s="49"/>
      <c r="AH512" s="49"/>
      <c r="AI512" s="49"/>
      <c r="AJ512" s="49"/>
      <c r="AK512" s="49"/>
      <c r="AL512" s="49"/>
      <c r="AM512" s="49"/>
      <c r="AN512" s="49"/>
      <c r="AO512" s="49"/>
    </row>
    <row r="513">
      <c r="A513" s="46"/>
      <c r="B513" s="46"/>
      <c r="C513" s="46"/>
      <c r="D513" s="46"/>
      <c r="E513" s="49"/>
      <c r="F513" s="49"/>
      <c r="G513" s="49"/>
      <c r="H513" s="49"/>
      <c r="I513" s="49"/>
      <c r="J513" s="49"/>
      <c r="K513" s="49"/>
      <c r="L513" s="51"/>
      <c r="M513" s="46"/>
      <c r="N513" s="46"/>
      <c r="O513" s="46"/>
      <c r="P513" s="46"/>
      <c r="Q513" s="49"/>
      <c r="R513" s="49"/>
      <c r="S513" s="46"/>
      <c r="T513" s="46"/>
      <c r="U513" s="46"/>
      <c r="V513" s="49"/>
      <c r="W513" s="49"/>
      <c r="X513" s="46"/>
      <c r="Y513" s="46"/>
      <c r="Z513" s="49"/>
      <c r="AA513" s="49"/>
      <c r="AB513" s="49"/>
      <c r="AC513" s="49"/>
      <c r="AD513" s="49"/>
      <c r="AE513" s="49"/>
      <c r="AF513" s="49"/>
      <c r="AG513" s="49"/>
      <c r="AH513" s="49"/>
      <c r="AI513" s="49"/>
      <c r="AJ513" s="49"/>
      <c r="AK513" s="49"/>
      <c r="AL513" s="49"/>
      <c r="AM513" s="49"/>
      <c r="AN513" s="49"/>
      <c r="AO513" s="49"/>
    </row>
    <row r="514">
      <c r="A514" s="46"/>
      <c r="B514" s="46"/>
      <c r="C514" s="46"/>
      <c r="D514" s="46"/>
      <c r="E514" s="49"/>
      <c r="F514" s="49"/>
      <c r="G514" s="49"/>
      <c r="H514" s="49"/>
      <c r="I514" s="49"/>
      <c r="J514" s="49"/>
      <c r="K514" s="49"/>
      <c r="L514" s="51"/>
      <c r="M514" s="46"/>
      <c r="N514" s="46"/>
      <c r="O514" s="46"/>
      <c r="P514" s="46"/>
      <c r="Q514" s="49"/>
      <c r="R514" s="49"/>
      <c r="S514" s="46"/>
      <c r="T514" s="46"/>
      <c r="U514" s="46"/>
      <c r="V514" s="49"/>
      <c r="W514" s="49"/>
      <c r="X514" s="46"/>
      <c r="Y514" s="46"/>
      <c r="Z514" s="49"/>
      <c r="AA514" s="49"/>
      <c r="AB514" s="49"/>
      <c r="AC514" s="49"/>
      <c r="AD514" s="49"/>
      <c r="AE514" s="49"/>
      <c r="AF514" s="49"/>
      <c r="AG514" s="49"/>
      <c r="AH514" s="49"/>
      <c r="AI514" s="49"/>
      <c r="AJ514" s="49"/>
      <c r="AK514" s="49"/>
      <c r="AL514" s="49"/>
      <c r="AM514" s="49"/>
      <c r="AN514" s="49"/>
      <c r="AO514" s="49"/>
    </row>
    <row r="515">
      <c r="A515" s="46"/>
      <c r="B515" s="46"/>
      <c r="C515" s="46"/>
      <c r="D515" s="46"/>
      <c r="E515" s="49"/>
      <c r="F515" s="49"/>
      <c r="G515" s="49"/>
      <c r="H515" s="49"/>
      <c r="I515" s="49"/>
      <c r="J515" s="49"/>
      <c r="K515" s="49"/>
      <c r="L515" s="51"/>
      <c r="M515" s="46"/>
      <c r="N515" s="46"/>
      <c r="O515" s="46"/>
      <c r="P515" s="46"/>
      <c r="Q515" s="49"/>
      <c r="R515" s="49"/>
      <c r="S515" s="46"/>
      <c r="T515" s="46"/>
      <c r="U515" s="46"/>
      <c r="V515" s="49"/>
      <c r="W515" s="49"/>
      <c r="X515" s="46"/>
      <c r="Y515" s="46"/>
      <c r="Z515" s="49"/>
      <c r="AA515" s="49"/>
      <c r="AB515" s="49"/>
      <c r="AC515" s="49"/>
      <c r="AD515" s="49"/>
      <c r="AE515" s="49"/>
      <c r="AF515" s="49"/>
      <c r="AG515" s="49"/>
      <c r="AH515" s="49"/>
      <c r="AI515" s="49"/>
      <c r="AJ515" s="49"/>
      <c r="AK515" s="49"/>
      <c r="AL515" s="49"/>
      <c r="AM515" s="49"/>
      <c r="AN515" s="49"/>
      <c r="AO515" s="49"/>
    </row>
    <row r="516">
      <c r="A516" s="46"/>
      <c r="B516" s="46"/>
      <c r="C516" s="46"/>
      <c r="D516" s="46"/>
      <c r="E516" s="49"/>
      <c r="F516" s="49"/>
      <c r="G516" s="49"/>
      <c r="H516" s="49"/>
      <c r="I516" s="49"/>
      <c r="J516" s="49"/>
      <c r="K516" s="49"/>
      <c r="L516" s="51"/>
      <c r="M516" s="46"/>
      <c r="N516" s="46"/>
      <c r="O516" s="46"/>
      <c r="P516" s="46"/>
      <c r="Q516" s="49"/>
      <c r="R516" s="49"/>
      <c r="S516" s="46"/>
      <c r="T516" s="46"/>
      <c r="U516" s="46"/>
      <c r="V516" s="49"/>
      <c r="W516" s="49"/>
      <c r="X516" s="46"/>
      <c r="Y516" s="46"/>
      <c r="Z516" s="49"/>
      <c r="AA516" s="49"/>
      <c r="AB516" s="49"/>
      <c r="AC516" s="49"/>
      <c r="AD516" s="49"/>
      <c r="AE516" s="49"/>
      <c r="AF516" s="49"/>
      <c r="AG516" s="49"/>
      <c r="AH516" s="49"/>
      <c r="AI516" s="49"/>
      <c r="AJ516" s="49"/>
      <c r="AK516" s="49"/>
      <c r="AL516" s="49"/>
      <c r="AM516" s="49"/>
      <c r="AN516" s="49"/>
      <c r="AO516" s="49"/>
    </row>
    <row r="517">
      <c r="A517" s="46"/>
      <c r="B517" s="46"/>
      <c r="C517" s="46"/>
      <c r="D517" s="46"/>
      <c r="E517" s="49"/>
      <c r="F517" s="49"/>
      <c r="G517" s="49"/>
      <c r="H517" s="49"/>
      <c r="I517" s="49"/>
      <c r="J517" s="49"/>
      <c r="K517" s="49"/>
      <c r="L517" s="51"/>
      <c r="M517" s="46"/>
      <c r="N517" s="46"/>
      <c r="O517" s="46"/>
      <c r="P517" s="46"/>
      <c r="Q517" s="49"/>
      <c r="R517" s="49"/>
      <c r="S517" s="46"/>
      <c r="T517" s="46"/>
      <c r="U517" s="46"/>
      <c r="V517" s="49"/>
      <c r="W517" s="49"/>
      <c r="X517" s="46"/>
      <c r="Y517" s="46"/>
      <c r="Z517" s="49"/>
      <c r="AA517" s="49"/>
      <c r="AB517" s="49"/>
      <c r="AC517" s="49"/>
      <c r="AD517" s="49"/>
      <c r="AE517" s="49"/>
      <c r="AF517" s="49"/>
      <c r="AG517" s="49"/>
      <c r="AH517" s="49"/>
      <c r="AI517" s="49"/>
      <c r="AJ517" s="49"/>
      <c r="AK517" s="49"/>
      <c r="AL517" s="49"/>
      <c r="AM517" s="49"/>
      <c r="AN517" s="49"/>
      <c r="AO517" s="49"/>
    </row>
    <row r="518">
      <c r="A518" s="46"/>
      <c r="B518" s="46"/>
      <c r="C518" s="46"/>
      <c r="D518" s="46"/>
      <c r="E518" s="49"/>
      <c r="F518" s="49"/>
      <c r="G518" s="49"/>
      <c r="H518" s="49"/>
      <c r="I518" s="49"/>
      <c r="J518" s="49"/>
      <c r="K518" s="49"/>
      <c r="L518" s="51"/>
      <c r="M518" s="46"/>
      <c r="N518" s="46"/>
      <c r="O518" s="46"/>
      <c r="P518" s="46"/>
      <c r="Q518" s="49"/>
      <c r="R518" s="49"/>
      <c r="S518" s="46"/>
      <c r="T518" s="46"/>
      <c r="U518" s="46"/>
      <c r="V518" s="49"/>
      <c r="W518" s="49"/>
      <c r="X518" s="46"/>
      <c r="Y518" s="46"/>
      <c r="Z518" s="49"/>
      <c r="AA518" s="49"/>
      <c r="AB518" s="49"/>
      <c r="AC518" s="49"/>
      <c r="AD518" s="49"/>
      <c r="AE518" s="49"/>
      <c r="AF518" s="49"/>
      <c r="AG518" s="49"/>
      <c r="AH518" s="49"/>
      <c r="AI518" s="49"/>
      <c r="AJ518" s="49"/>
      <c r="AK518" s="49"/>
      <c r="AL518" s="49"/>
      <c r="AM518" s="49"/>
      <c r="AN518" s="49"/>
      <c r="AO518" s="49"/>
    </row>
    <row r="519">
      <c r="A519" s="46"/>
      <c r="B519" s="46"/>
      <c r="C519" s="46"/>
      <c r="D519" s="46"/>
      <c r="E519" s="49"/>
      <c r="F519" s="49"/>
      <c r="G519" s="49"/>
      <c r="H519" s="49"/>
      <c r="I519" s="49"/>
      <c r="J519" s="49"/>
      <c r="K519" s="49"/>
      <c r="L519" s="51"/>
      <c r="M519" s="46"/>
      <c r="N519" s="46"/>
      <c r="O519" s="46"/>
      <c r="P519" s="46"/>
      <c r="Q519" s="49"/>
      <c r="R519" s="49"/>
      <c r="S519" s="46"/>
      <c r="T519" s="46"/>
      <c r="U519" s="46"/>
      <c r="V519" s="49"/>
      <c r="W519" s="49"/>
      <c r="X519" s="46"/>
      <c r="Y519" s="46"/>
      <c r="Z519" s="49"/>
      <c r="AA519" s="49"/>
      <c r="AB519" s="49"/>
      <c r="AC519" s="49"/>
      <c r="AD519" s="49"/>
      <c r="AE519" s="49"/>
      <c r="AF519" s="49"/>
      <c r="AG519" s="49"/>
      <c r="AH519" s="49"/>
      <c r="AI519" s="49"/>
      <c r="AJ519" s="49"/>
      <c r="AK519" s="49"/>
      <c r="AL519" s="49"/>
      <c r="AM519" s="49"/>
      <c r="AN519" s="49"/>
      <c r="AO519" s="49"/>
    </row>
    <row r="520">
      <c r="A520" s="46"/>
      <c r="B520" s="46"/>
      <c r="C520" s="46"/>
      <c r="D520" s="46"/>
      <c r="E520" s="49"/>
      <c r="F520" s="49"/>
      <c r="G520" s="49"/>
      <c r="H520" s="49"/>
      <c r="I520" s="49"/>
      <c r="J520" s="49"/>
      <c r="K520" s="49"/>
      <c r="L520" s="51"/>
      <c r="M520" s="46"/>
      <c r="N520" s="46"/>
      <c r="O520" s="46"/>
      <c r="P520" s="46"/>
      <c r="Q520" s="49"/>
      <c r="R520" s="49"/>
      <c r="S520" s="46"/>
      <c r="T520" s="46"/>
      <c r="U520" s="46"/>
      <c r="V520" s="49"/>
      <c r="W520" s="49"/>
      <c r="X520" s="46"/>
      <c r="Y520" s="46"/>
      <c r="Z520" s="49"/>
      <c r="AA520" s="49"/>
      <c r="AB520" s="49"/>
      <c r="AC520" s="49"/>
      <c r="AD520" s="49"/>
      <c r="AE520" s="49"/>
      <c r="AF520" s="49"/>
      <c r="AG520" s="49"/>
      <c r="AH520" s="49"/>
      <c r="AI520" s="49"/>
      <c r="AJ520" s="49"/>
      <c r="AK520" s="49"/>
      <c r="AL520" s="49"/>
      <c r="AM520" s="49"/>
      <c r="AN520" s="49"/>
      <c r="AO520" s="49"/>
    </row>
    <row r="521">
      <c r="A521" s="46"/>
      <c r="B521" s="46"/>
      <c r="C521" s="46"/>
      <c r="D521" s="46"/>
      <c r="E521" s="49"/>
      <c r="F521" s="49"/>
      <c r="G521" s="49"/>
      <c r="H521" s="49"/>
      <c r="I521" s="49"/>
      <c r="J521" s="49"/>
      <c r="K521" s="49"/>
      <c r="L521" s="51"/>
      <c r="M521" s="46"/>
      <c r="N521" s="46"/>
      <c r="O521" s="46"/>
      <c r="P521" s="46"/>
      <c r="Q521" s="49"/>
      <c r="R521" s="49"/>
      <c r="S521" s="46"/>
      <c r="T521" s="46"/>
      <c r="U521" s="46"/>
      <c r="V521" s="49"/>
      <c r="W521" s="49"/>
      <c r="X521" s="46"/>
      <c r="Y521" s="46"/>
      <c r="Z521" s="49"/>
      <c r="AA521" s="49"/>
      <c r="AB521" s="49"/>
      <c r="AC521" s="49"/>
      <c r="AD521" s="49"/>
      <c r="AE521" s="49"/>
      <c r="AF521" s="49"/>
      <c r="AG521" s="49"/>
      <c r="AH521" s="49"/>
      <c r="AI521" s="49"/>
      <c r="AJ521" s="49"/>
      <c r="AK521" s="49"/>
      <c r="AL521" s="49"/>
      <c r="AM521" s="49"/>
      <c r="AN521" s="49"/>
      <c r="AO521" s="49"/>
    </row>
    <row r="522">
      <c r="A522" s="46"/>
      <c r="B522" s="46"/>
      <c r="C522" s="46"/>
      <c r="D522" s="46"/>
      <c r="E522" s="49"/>
      <c r="F522" s="49"/>
      <c r="G522" s="49"/>
      <c r="H522" s="49"/>
      <c r="I522" s="49"/>
      <c r="J522" s="49"/>
      <c r="K522" s="49"/>
      <c r="L522" s="51"/>
      <c r="M522" s="46"/>
      <c r="N522" s="46"/>
      <c r="O522" s="46"/>
      <c r="P522" s="46"/>
      <c r="Q522" s="49"/>
      <c r="R522" s="49"/>
      <c r="S522" s="46"/>
      <c r="T522" s="46"/>
      <c r="U522" s="46"/>
      <c r="V522" s="49"/>
      <c r="W522" s="49"/>
      <c r="X522" s="46"/>
      <c r="Y522" s="46"/>
      <c r="Z522" s="49"/>
      <c r="AA522" s="49"/>
      <c r="AB522" s="49"/>
      <c r="AC522" s="49"/>
      <c r="AD522" s="49"/>
      <c r="AE522" s="49"/>
      <c r="AF522" s="49"/>
      <c r="AG522" s="49"/>
      <c r="AH522" s="49"/>
      <c r="AI522" s="49"/>
      <c r="AJ522" s="49"/>
      <c r="AK522" s="49"/>
      <c r="AL522" s="49"/>
      <c r="AM522" s="49"/>
      <c r="AN522" s="49"/>
      <c r="AO522" s="49"/>
    </row>
    <row r="523">
      <c r="A523" s="46"/>
      <c r="B523" s="46"/>
      <c r="C523" s="46"/>
      <c r="D523" s="46"/>
      <c r="E523" s="49"/>
      <c r="F523" s="49"/>
      <c r="G523" s="49"/>
      <c r="H523" s="49"/>
      <c r="I523" s="49"/>
      <c r="J523" s="49"/>
      <c r="K523" s="49"/>
      <c r="L523" s="51"/>
      <c r="M523" s="46"/>
      <c r="N523" s="46"/>
      <c r="O523" s="46"/>
      <c r="P523" s="46"/>
      <c r="Q523" s="49"/>
      <c r="R523" s="49"/>
      <c r="S523" s="46"/>
      <c r="T523" s="46"/>
      <c r="U523" s="46"/>
      <c r="V523" s="49"/>
      <c r="W523" s="49"/>
      <c r="X523" s="46"/>
      <c r="Y523" s="46"/>
      <c r="Z523" s="49"/>
      <c r="AA523" s="49"/>
      <c r="AB523" s="49"/>
      <c r="AC523" s="49"/>
      <c r="AD523" s="49"/>
      <c r="AE523" s="49"/>
      <c r="AF523" s="49"/>
      <c r="AG523" s="49"/>
      <c r="AH523" s="49"/>
      <c r="AI523" s="49"/>
      <c r="AJ523" s="49"/>
      <c r="AK523" s="49"/>
      <c r="AL523" s="49"/>
      <c r="AM523" s="49"/>
      <c r="AN523" s="49"/>
      <c r="AO523" s="49"/>
    </row>
    <row r="524">
      <c r="A524" s="46"/>
      <c r="B524" s="46"/>
      <c r="C524" s="46"/>
      <c r="D524" s="46"/>
      <c r="E524" s="49"/>
      <c r="F524" s="49"/>
      <c r="G524" s="49"/>
      <c r="H524" s="49"/>
      <c r="I524" s="49"/>
      <c r="J524" s="49"/>
      <c r="K524" s="49"/>
      <c r="L524" s="51"/>
      <c r="M524" s="46"/>
      <c r="N524" s="46"/>
      <c r="O524" s="46"/>
      <c r="P524" s="46"/>
      <c r="Q524" s="49"/>
      <c r="R524" s="49"/>
      <c r="S524" s="46"/>
      <c r="T524" s="46"/>
      <c r="U524" s="46"/>
      <c r="V524" s="49"/>
      <c r="W524" s="49"/>
      <c r="X524" s="46"/>
      <c r="Y524" s="46"/>
      <c r="Z524" s="49"/>
      <c r="AA524" s="49"/>
      <c r="AB524" s="49"/>
      <c r="AC524" s="49"/>
      <c r="AD524" s="49"/>
      <c r="AE524" s="49"/>
      <c r="AF524" s="49"/>
      <c r="AG524" s="49"/>
      <c r="AH524" s="49"/>
      <c r="AI524" s="49"/>
      <c r="AJ524" s="49"/>
      <c r="AK524" s="49"/>
      <c r="AL524" s="49"/>
      <c r="AM524" s="49"/>
      <c r="AN524" s="49"/>
      <c r="AO524" s="49"/>
    </row>
    <row r="525">
      <c r="A525" s="46"/>
      <c r="B525" s="46"/>
      <c r="C525" s="46"/>
      <c r="D525" s="46"/>
      <c r="E525" s="49"/>
      <c r="F525" s="49"/>
      <c r="G525" s="49"/>
      <c r="H525" s="49"/>
      <c r="I525" s="49"/>
      <c r="J525" s="49"/>
      <c r="K525" s="49"/>
      <c r="L525" s="51"/>
      <c r="M525" s="46"/>
      <c r="N525" s="46"/>
      <c r="O525" s="46"/>
      <c r="P525" s="46"/>
      <c r="Q525" s="49"/>
      <c r="R525" s="49"/>
      <c r="S525" s="46"/>
      <c r="T525" s="46"/>
      <c r="U525" s="46"/>
      <c r="V525" s="49"/>
      <c r="W525" s="49"/>
      <c r="X525" s="46"/>
      <c r="Y525" s="46"/>
      <c r="Z525" s="49"/>
      <c r="AA525" s="49"/>
      <c r="AB525" s="49"/>
      <c r="AC525" s="49"/>
      <c r="AD525" s="49"/>
      <c r="AE525" s="49"/>
      <c r="AF525" s="49"/>
      <c r="AG525" s="49"/>
      <c r="AH525" s="49"/>
      <c r="AI525" s="49"/>
      <c r="AJ525" s="49"/>
      <c r="AK525" s="49"/>
      <c r="AL525" s="49"/>
      <c r="AM525" s="49"/>
      <c r="AN525" s="49"/>
      <c r="AO525" s="49"/>
    </row>
    <row r="526">
      <c r="A526" s="46"/>
      <c r="B526" s="46"/>
      <c r="C526" s="46"/>
      <c r="D526" s="46"/>
      <c r="E526" s="49"/>
      <c r="F526" s="49"/>
      <c r="G526" s="49"/>
      <c r="H526" s="49"/>
      <c r="I526" s="49"/>
      <c r="J526" s="49"/>
      <c r="K526" s="49"/>
      <c r="L526" s="51"/>
      <c r="M526" s="46"/>
      <c r="N526" s="46"/>
      <c r="O526" s="46"/>
      <c r="P526" s="46"/>
      <c r="Q526" s="49"/>
      <c r="R526" s="49"/>
      <c r="S526" s="46"/>
      <c r="T526" s="46"/>
      <c r="U526" s="46"/>
      <c r="V526" s="49"/>
      <c r="W526" s="49"/>
      <c r="X526" s="46"/>
      <c r="Y526" s="46"/>
      <c r="Z526" s="49"/>
      <c r="AA526" s="49"/>
      <c r="AB526" s="49"/>
      <c r="AC526" s="49"/>
      <c r="AD526" s="49"/>
      <c r="AE526" s="49"/>
      <c r="AF526" s="49"/>
      <c r="AG526" s="49"/>
      <c r="AH526" s="49"/>
      <c r="AI526" s="49"/>
      <c r="AJ526" s="49"/>
      <c r="AK526" s="49"/>
      <c r="AL526" s="49"/>
      <c r="AM526" s="49"/>
      <c r="AN526" s="49"/>
      <c r="AO526" s="49"/>
    </row>
    <row r="527">
      <c r="A527" s="46"/>
      <c r="B527" s="46"/>
      <c r="C527" s="46"/>
      <c r="D527" s="46"/>
      <c r="E527" s="49"/>
      <c r="F527" s="49"/>
      <c r="G527" s="49"/>
      <c r="H527" s="49"/>
      <c r="I527" s="49"/>
      <c r="J527" s="49"/>
      <c r="K527" s="49"/>
      <c r="L527" s="51"/>
      <c r="M527" s="46"/>
      <c r="N527" s="46"/>
      <c r="O527" s="46"/>
      <c r="P527" s="46"/>
      <c r="Q527" s="49"/>
      <c r="R527" s="49"/>
      <c r="S527" s="46"/>
      <c r="T527" s="46"/>
      <c r="U527" s="46"/>
      <c r="V527" s="49"/>
      <c r="W527" s="49"/>
      <c r="X527" s="46"/>
      <c r="Y527" s="46"/>
      <c r="Z527" s="49"/>
      <c r="AA527" s="49"/>
      <c r="AB527" s="49"/>
      <c r="AC527" s="49"/>
      <c r="AD527" s="49"/>
      <c r="AE527" s="49"/>
      <c r="AF527" s="49"/>
      <c r="AG527" s="49"/>
      <c r="AH527" s="49"/>
      <c r="AI527" s="49"/>
      <c r="AJ527" s="49"/>
      <c r="AK527" s="49"/>
      <c r="AL527" s="49"/>
      <c r="AM527" s="49"/>
      <c r="AN527" s="49"/>
      <c r="AO527" s="49"/>
    </row>
    <row r="528">
      <c r="A528" s="46"/>
      <c r="B528" s="46"/>
      <c r="C528" s="46"/>
      <c r="D528" s="46"/>
      <c r="E528" s="49"/>
      <c r="F528" s="49"/>
      <c r="G528" s="49"/>
      <c r="H528" s="49"/>
      <c r="I528" s="49"/>
      <c r="J528" s="49"/>
      <c r="K528" s="49"/>
      <c r="L528" s="51"/>
      <c r="M528" s="46"/>
      <c r="N528" s="46"/>
      <c r="O528" s="46"/>
      <c r="P528" s="46"/>
      <c r="Q528" s="49"/>
      <c r="R528" s="49"/>
      <c r="S528" s="46"/>
      <c r="T528" s="46"/>
      <c r="U528" s="46"/>
      <c r="V528" s="49"/>
      <c r="W528" s="49"/>
      <c r="X528" s="46"/>
      <c r="Y528" s="46"/>
      <c r="Z528" s="49"/>
      <c r="AA528" s="49"/>
      <c r="AB528" s="49"/>
      <c r="AC528" s="49"/>
      <c r="AD528" s="49"/>
      <c r="AE528" s="49"/>
      <c r="AF528" s="49"/>
      <c r="AG528" s="49"/>
      <c r="AH528" s="49"/>
      <c r="AI528" s="49"/>
      <c r="AJ528" s="49"/>
      <c r="AK528" s="49"/>
      <c r="AL528" s="49"/>
      <c r="AM528" s="49"/>
      <c r="AN528" s="49"/>
      <c r="AO528" s="49"/>
    </row>
    <row r="529">
      <c r="A529" s="46"/>
      <c r="B529" s="46"/>
      <c r="C529" s="46"/>
      <c r="D529" s="46"/>
      <c r="E529" s="49"/>
      <c r="F529" s="49"/>
      <c r="G529" s="49"/>
      <c r="H529" s="49"/>
      <c r="I529" s="49"/>
      <c r="J529" s="49"/>
      <c r="K529" s="49"/>
      <c r="L529" s="51"/>
      <c r="M529" s="46"/>
      <c r="N529" s="46"/>
      <c r="O529" s="46"/>
      <c r="P529" s="46"/>
      <c r="Q529" s="49"/>
      <c r="R529" s="49"/>
      <c r="S529" s="46"/>
      <c r="T529" s="46"/>
      <c r="U529" s="46"/>
      <c r="V529" s="49"/>
      <c r="W529" s="49"/>
      <c r="X529" s="46"/>
      <c r="Y529" s="46"/>
      <c r="Z529" s="49"/>
      <c r="AA529" s="49"/>
      <c r="AB529" s="49"/>
      <c r="AC529" s="49"/>
      <c r="AD529" s="49"/>
      <c r="AE529" s="49"/>
      <c r="AF529" s="49"/>
      <c r="AG529" s="49"/>
      <c r="AH529" s="49"/>
      <c r="AI529" s="49"/>
      <c r="AJ529" s="49"/>
      <c r="AK529" s="49"/>
      <c r="AL529" s="49"/>
      <c r="AM529" s="49"/>
      <c r="AN529" s="49"/>
      <c r="AO529" s="49"/>
    </row>
    <row r="530">
      <c r="A530" s="46"/>
      <c r="B530" s="46"/>
      <c r="C530" s="46"/>
      <c r="D530" s="46"/>
      <c r="E530" s="49"/>
      <c r="F530" s="49"/>
      <c r="G530" s="49"/>
      <c r="H530" s="49"/>
      <c r="I530" s="49"/>
      <c r="J530" s="49"/>
      <c r="K530" s="49"/>
      <c r="L530" s="51"/>
      <c r="M530" s="46"/>
      <c r="N530" s="46"/>
      <c r="O530" s="46"/>
      <c r="P530" s="46"/>
      <c r="Q530" s="49"/>
      <c r="R530" s="49"/>
      <c r="S530" s="46"/>
      <c r="T530" s="46"/>
      <c r="U530" s="46"/>
      <c r="V530" s="49"/>
      <c r="W530" s="49"/>
      <c r="X530" s="46"/>
      <c r="Y530" s="46"/>
      <c r="Z530" s="49"/>
      <c r="AA530" s="49"/>
      <c r="AB530" s="49"/>
      <c r="AC530" s="49"/>
      <c r="AD530" s="49"/>
      <c r="AE530" s="49"/>
      <c r="AF530" s="49"/>
      <c r="AG530" s="49"/>
      <c r="AH530" s="49"/>
      <c r="AI530" s="49"/>
      <c r="AJ530" s="49"/>
      <c r="AK530" s="49"/>
      <c r="AL530" s="49"/>
      <c r="AM530" s="49"/>
      <c r="AN530" s="49"/>
      <c r="AO530" s="49"/>
    </row>
    <row r="531">
      <c r="A531" s="46"/>
      <c r="B531" s="46"/>
      <c r="C531" s="46"/>
      <c r="D531" s="46"/>
      <c r="E531" s="49"/>
      <c r="F531" s="49"/>
      <c r="G531" s="49"/>
      <c r="H531" s="49"/>
      <c r="I531" s="49"/>
      <c r="J531" s="49"/>
      <c r="K531" s="49"/>
      <c r="L531" s="51"/>
      <c r="M531" s="46"/>
      <c r="N531" s="46"/>
      <c r="O531" s="46"/>
      <c r="P531" s="46"/>
      <c r="Q531" s="49"/>
      <c r="R531" s="49"/>
      <c r="S531" s="46"/>
      <c r="T531" s="46"/>
      <c r="U531" s="46"/>
      <c r="V531" s="49"/>
      <c r="W531" s="49"/>
      <c r="X531" s="46"/>
      <c r="Y531" s="46"/>
      <c r="Z531" s="49"/>
      <c r="AA531" s="49"/>
      <c r="AB531" s="49"/>
      <c r="AC531" s="49"/>
      <c r="AD531" s="49"/>
      <c r="AE531" s="49"/>
      <c r="AF531" s="49"/>
      <c r="AG531" s="49"/>
      <c r="AH531" s="49"/>
      <c r="AI531" s="49"/>
      <c r="AJ531" s="49"/>
      <c r="AK531" s="49"/>
      <c r="AL531" s="49"/>
      <c r="AM531" s="49"/>
      <c r="AN531" s="49"/>
      <c r="AO531" s="49"/>
    </row>
    <row r="532">
      <c r="A532" s="46"/>
      <c r="B532" s="46"/>
      <c r="C532" s="46"/>
      <c r="D532" s="46"/>
      <c r="E532" s="49"/>
      <c r="F532" s="49"/>
      <c r="G532" s="49"/>
      <c r="H532" s="49"/>
      <c r="I532" s="49"/>
      <c r="J532" s="49"/>
      <c r="K532" s="49"/>
      <c r="L532" s="51"/>
      <c r="M532" s="46"/>
      <c r="N532" s="46"/>
      <c r="O532" s="46"/>
      <c r="P532" s="46"/>
      <c r="Q532" s="49"/>
      <c r="R532" s="49"/>
      <c r="S532" s="46"/>
      <c r="T532" s="46"/>
      <c r="U532" s="46"/>
      <c r="V532" s="49"/>
      <c r="W532" s="49"/>
      <c r="X532" s="46"/>
      <c r="Y532" s="46"/>
      <c r="Z532" s="49"/>
      <c r="AA532" s="49"/>
      <c r="AB532" s="49"/>
      <c r="AC532" s="49"/>
      <c r="AD532" s="49"/>
      <c r="AE532" s="49"/>
      <c r="AF532" s="49"/>
      <c r="AG532" s="49"/>
      <c r="AH532" s="49"/>
      <c r="AI532" s="49"/>
      <c r="AJ532" s="49"/>
      <c r="AK532" s="49"/>
      <c r="AL532" s="49"/>
      <c r="AM532" s="49"/>
      <c r="AN532" s="49"/>
      <c r="AO532" s="49"/>
    </row>
    <row r="533">
      <c r="A533" s="46"/>
      <c r="B533" s="46"/>
      <c r="C533" s="46"/>
      <c r="D533" s="46"/>
      <c r="E533" s="49"/>
      <c r="F533" s="49"/>
      <c r="G533" s="49"/>
      <c r="H533" s="49"/>
      <c r="I533" s="49"/>
      <c r="J533" s="49"/>
      <c r="K533" s="49"/>
      <c r="L533" s="51"/>
      <c r="M533" s="46"/>
      <c r="N533" s="46"/>
      <c r="O533" s="46"/>
      <c r="P533" s="46"/>
      <c r="Q533" s="49"/>
      <c r="R533" s="49"/>
      <c r="S533" s="46"/>
      <c r="T533" s="46"/>
      <c r="U533" s="46"/>
      <c r="V533" s="49"/>
      <c r="W533" s="49"/>
      <c r="X533" s="46"/>
      <c r="Y533" s="46"/>
      <c r="Z533" s="49"/>
      <c r="AA533" s="49"/>
      <c r="AB533" s="49"/>
      <c r="AC533" s="49"/>
      <c r="AD533" s="49"/>
      <c r="AE533" s="49"/>
      <c r="AF533" s="49"/>
      <c r="AG533" s="49"/>
      <c r="AH533" s="49"/>
      <c r="AI533" s="49"/>
      <c r="AJ533" s="49"/>
      <c r="AK533" s="49"/>
      <c r="AL533" s="49"/>
      <c r="AM533" s="49"/>
      <c r="AN533" s="49"/>
      <c r="AO533" s="49"/>
    </row>
    <row r="534">
      <c r="A534" s="46"/>
      <c r="B534" s="46"/>
      <c r="C534" s="46"/>
      <c r="D534" s="46"/>
      <c r="E534" s="49"/>
      <c r="F534" s="49"/>
      <c r="G534" s="49"/>
      <c r="H534" s="49"/>
      <c r="I534" s="49"/>
      <c r="J534" s="49"/>
      <c r="K534" s="49"/>
      <c r="L534" s="51"/>
      <c r="M534" s="46"/>
      <c r="N534" s="46"/>
      <c r="O534" s="46"/>
      <c r="P534" s="46"/>
      <c r="Q534" s="49"/>
      <c r="R534" s="49"/>
      <c r="S534" s="46"/>
      <c r="T534" s="46"/>
      <c r="U534" s="46"/>
      <c r="V534" s="49"/>
      <c r="W534" s="49"/>
      <c r="X534" s="46"/>
      <c r="Y534" s="46"/>
      <c r="Z534" s="49"/>
      <c r="AA534" s="49"/>
      <c r="AB534" s="49"/>
      <c r="AC534" s="49"/>
      <c r="AD534" s="49"/>
      <c r="AE534" s="49"/>
      <c r="AF534" s="49"/>
      <c r="AG534" s="49"/>
      <c r="AH534" s="49"/>
      <c r="AI534" s="49"/>
      <c r="AJ534" s="49"/>
      <c r="AK534" s="49"/>
      <c r="AL534" s="49"/>
      <c r="AM534" s="49"/>
      <c r="AN534" s="49"/>
      <c r="AO534" s="49"/>
    </row>
    <row r="535">
      <c r="A535" s="46"/>
      <c r="B535" s="46"/>
      <c r="C535" s="46"/>
      <c r="D535" s="46"/>
      <c r="E535" s="49"/>
      <c r="F535" s="49"/>
      <c r="G535" s="49"/>
      <c r="H535" s="49"/>
      <c r="I535" s="49"/>
      <c r="J535" s="49"/>
      <c r="K535" s="49"/>
      <c r="L535" s="51"/>
      <c r="M535" s="46"/>
      <c r="N535" s="46"/>
      <c r="O535" s="46"/>
      <c r="P535" s="46"/>
      <c r="Q535" s="49"/>
      <c r="R535" s="49"/>
      <c r="S535" s="46"/>
      <c r="T535" s="46"/>
      <c r="U535" s="46"/>
      <c r="V535" s="49"/>
      <c r="W535" s="49"/>
      <c r="X535" s="46"/>
      <c r="Y535" s="46"/>
      <c r="Z535" s="49"/>
      <c r="AA535" s="49"/>
      <c r="AB535" s="49"/>
      <c r="AC535" s="49"/>
      <c r="AD535" s="49"/>
      <c r="AE535" s="49"/>
      <c r="AF535" s="49"/>
      <c r="AG535" s="49"/>
      <c r="AH535" s="49"/>
      <c r="AI535" s="49"/>
      <c r="AJ535" s="49"/>
      <c r="AK535" s="49"/>
      <c r="AL535" s="49"/>
      <c r="AM535" s="49"/>
      <c r="AN535" s="49"/>
      <c r="AO535" s="49"/>
    </row>
    <row r="536">
      <c r="A536" s="46"/>
      <c r="B536" s="46"/>
      <c r="C536" s="46"/>
      <c r="D536" s="46"/>
      <c r="E536" s="49"/>
      <c r="F536" s="49"/>
      <c r="G536" s="49"/>
      <c r="H536" s="49"/>
      <c r="I536" s="49"/>
      <c r="J536" s="49"/>
      <c r="K536" s="49"/>
      <c r="L536" s="51"/>
      <c r="M536" s="46"/>
      <c r="N536" s="46"/>
      <c r="O536" s="46"/>
      <c r="P536" s="46"/>
      <c r="Q536" s="49"/>
      <c r="R536" s="49"/>
      <c r="S536" s="46"/>
      <c r="T536" s="46"/>
      <c r="U536" s="46"/>
      <c r="V536" s="49"/>
      <c r="W536" s="49"/>
      <c r="X536" s="46"/>
      <c r="Y536" s="46"/>
      <c r="Z536" s="49"/>
      <c r="AA536" s="49"/>
      <c r="AB536" s="49"/>
      <c r="AC536" s="49"/>
      <c r="AD536" s="49"/>
      <c r="AE536" s="49"/>
      <c r="AF536" s="49"/>
      <c r="AG536" s="49"/>
      <c r="AH536" s="49"/>
      <c r="AI536" s="49"/>
      <c r="AJ536" s="49"/>
      <c r="AK536" s="49"/>
      <c r="AL536" s="49"/>
      <c r="AM536" s="49"/>
      <c r="AN536" s="49"/>
      <c r="AO536" s="49"/>
    </row>
    <row r="537">
      <c r="A537" s="46"/>
      <c r="B537" s="46"/>
      <c r="C537" s="46"/>
      <c r="D537" s="46"/>
      <c r="E537" s="49"/>
      <c r="F537" s="49"/>
      <c r="G537" s="49"/>
      <c r="H537" s="49"/>
      <c r="I537" s="49"/>
      <c r="J537" s="49"/>
      <c r="K537" s="49"/>
      <c r="L537" s="51"/>
      <c r="M537" s="46"/>
      <c r="N537" s="46"/>
      <c r="O537" s="46"/>
      <c r="P537" s="46"/>
      <c r="Q537" s="49"/>
      <c r="R537" s="49"/>
      <c r="S537" s="46"/>
      <c r="T537" s="46"/>
      <c r="U537" s="46"/>
      <c r="V537" s="49"/>
      <c r="W537" s="49"/>
      <c r="X537" s="46"/>
      <c r="Y537" s="46"/>
      <c r="Z537" s="49"/>
      <c r="AA537" s="49"/>
      <c r="AB537" s="49"/>
      <c r="AC537" s="49"/>
      <c r="AD537" s="49"/>
      <c r="AE537" s="49"/>
      <c r="AF537" s="49"/>
      <c r="AG537" s="49"/>
      <c r="AH537" s="49"/>
      <c r="AI537" s="49"/>
      <c r="AJ537" s="49"/>
      <c r="AK537" s="49"/>
      <c r="AL537" s="49"/>
      <c r="AM537" s="49"/>
      <c r="AN537" s="49"/>
      <c r="AO537" s="49"/>
    </row>
    <row r="538">
      <c r="A538" s="46"/>
      <c r="B538" s="46"/>
      <c r="C538" s="46"/>
      <c r="D538" s="46"/>
      <c r="E538" s="49"/>
      <c r="F538" s="49"/>
      <c r="G538" s="49"/>
      <c r="H538" s="49"/>
      <c r="I538" s="49"/>
      <c r="J538" s="49"/>
      <c r="K538" s="49"/>
      <c r="L538" s="51"/>
      <c r="M538" s="46"/>
      <c r="N538" s="46"/>
      <c r="O538" s="46"/>
      <c r="P538" s="46"/>
      <c r="Q538" s="49"/>
      <c r="R538" s="49"/>
      <c r="S538" s="46"/>
      <c r="T538" s="46"/>
      <c r="U538" s="46"/>
      <c r="V538" s="49"/>
      <c r="W538" s="49"/>
      <c r="X538" s="46"/>
      <c r="Y538" s="46"/>
      <c r="Z538" s="49"/>
      <c r="AA538" s="49"/>
      <c r="AB538" s="49"/>
      <c r="AC538" s="49"/>
      <c r="AD538" s="49"/>
      <c r="AE538" s="49"/>
      <c r="AF538" s="49"/>
      <c r="AG538" s="49"/>
      <c r="AH538" s="49"/>
      <c r="AI538" s="49"/>
      <c r="AJ538" s="49"/>
      <c r="AK538" s="49"/>
      <c r="AL538" s="49"/>
      <c r="AM538" s="49"/>
      <c r="AN538" s="49"/>
      <c r="AO538" s="49"/>
    </row>
    <row r="539">
      <c r="A539" s="46"/>
      <c r="B539" s="46"/>
      <c r="C539" s="46"/>
      <c r="D539" s="46"/>
      <c r="E539" s="49"/>
      <c r="F539" s="49"/>
      <c r="G539" s="49"/>
      <c r="H539" s="49"/>
      <c r="I539" s="49"/>
      <c r="J539" s="49"/>
      <c r="K539" s="49"/>
      <c r="L539" s="51"/>
      <c r="M539" s="46"/>
      <c r="N539" s="46"/>
      <c r="O539" s="46"/>
      <c r="P539" s="46"/>
      <c r="Q539" s="49"/>
      <c r="R539" s="49"/>
      <c r="S539" s="46"/>
      <c r="T539" s="46"/>
      <c r="U539" s="46"/>
      <c r="V539" s="49"/>
      <c r="W539" s="49"/>
      <c r="X539" s="46"/>
      <c r="Y539" s="46"/>
      <c r="Z539" s="49"/>
      <c r="AA539" s="49"/>
      <c r="AB539" s="49"/>
      <c r="AC539" s="49"/>
      <c r="AD539" s="49"/>
      <c r="AE539" s="49"/>
      <c r="AF539" s="49"/>
      <c r="AG539" s="49"/>
      <c r="AH539" s="49"/>
      <c r="AI539" s="49"/>
      <c r="AJ539" s="49"/>
      <c r="AK539" s="49"/>
      <c r="AL539" s="49"/>
      <c r="AM539" s="49"/>
      <c r="AN539" s="49"/>
      <c r="AO539" s="49"/>
    </row>
    <row r="540">
      <c r="A540" s="46"/>
      <c r="B540" s="46"/>
      <c r="C540" s="46"/>
      <c r="D540" s="46"/>
      <c r="E540" s="49"/>
      <c r="F540" s="49"/>
      <c r="G540" s="49"/>
      <c r="H540" s="49"/>
      <c r="I540" s="49"/>
      <c r="J540" s="49"/>
      <c r="K540" s="49"/>
      <c r="L540" s="51"/>
      <c r="M540" s="46"/>
      <c r="N540" s="46"/>
      <c r="O540" s="46"/>
      <c r="P540" s="46"/>
      <c r="Q540" s="49"/>
      <c r="R540" s="49"/>
      <c r="S540" s="46"/>
      <c r="T540" s="46"/>
      <c r="U540" s="46"/>
      <c r="V540" s="49"/>
      <c r="W540" s="49"/>
      <c r="X540" s="46"/>
      <c r="Y540" s="46"/>
      <c r="Z540" s="49"/>
      <c r="AA540" s="49"/>
      <c r="AB540" s="49"/>
      <c r="AC540" s="49"/>
      <c r="AD540" s="49"/>
      <c r="AE540" s="49"/>
      <c r="AF540" s="49"/>
      <c r="AG540" s="49"/>
      <c r="AH540" s="49"/>
      <c r="AI540" s="49"/>
      <c r="AJ540" s="49"/>
      <c r="AK540" s="49"/>
      <c r="AL540" s="49"/>
      <c r="AM540" s="49"/>
      <c r="AN540" s="49"/>
      <c r="AO540" s="49"/>
    </row>
    <row r="541">
      <c r="A541" s="46"/>
      <c r="B541" s="46"/>
      <c r="C541" s="46"/>
      <c r="D541" s="46"/>
      <c r="E541" s="49"/>
      <c r="F541" s="49"/>
      <c r="G541" s="49"/>
      <c r="H541" s="49"/>
      <c r="I541" s="49"/>
      <c r="J541" s="49"/>
      <c r="K541" s="49"/>
      <c r="L541" s="51"/>
      <c r="M541" s="46"/>
      <c r="N541" s="46"/>
      <c r="O541" s="46"/>
      <c r="P541" s="46"/>
      <c r="Q541" s="49"/>
      <c r="R541" s="49"/>
      <c r="S541" s="46"/>
      <c r="T541" s="46"/>
      <c r="U541" s="46"/>
      <c r="V541" s="49"/>
      <c r="W541" s="49"/>
      <c r="X541" s="46"/>
      <c r="Y541" s="46"/>
      <c r="Z541" s="49"/>
      <c r="AA541" s="49"/>
      <c r="AB541" s="49"/>
      <c r="AC541" s="49"/>
      <c r="AD541" s="49"/>
      <c r="AE541" s="49"/>
      <c r="AF541" s="49"/>
      <c r="AG541" s="49"/>
      <c r="AH541" s="49"/>
      <c r="AI541" s="49"/>
      <c r="AJ541" s="49"/>
      <c r="AK541" s="49"/>
      <c r="AL541" s="49"/>
      <c r="AM541" s="49"/>
      <c r="AN541" s="49"/>
      <c r="AO541" s="49"/>
    </row>
    <row r="542">
      <c r="A542" s="46"/>
      <c r="B542" s="46"/>
      <c r="C542" s="46"/>
      <c r="D542" s="46"/>
      <c r="E542" s="49"/>
      <c r="F542" s="49"/>
      <c r="G542" s="49"/>
      <c r="H542" s="49"/>
      <c r="I542" s="49"/>
      <c r="J542" s="49"/>
      <c r="K542" s="49"/>
      <c r="L542" s="51"/>
      <c r="M542" s="46"/>
      <c r="N542" s="46"/>
      <c r="O542" s="46"/>
      <c r="P542" s="46"/>
      <c r="Q542" s="49"/>
      <c r="R542" s="49"/>
      <c r="S542" s="46"/>
      <c r="T542" s="46"/>
      <c r="U542" s="46"/>
      <c r="V542" s="49"/>
      <c r="W542" s="49"/>
      <c r="X542" s="46"/>
      <c r="Y542" s="46"/>
      <c r="Z542" s="49"/>
      <c r="AA542" s="49"/>
      <c r="AB542" s="49"/>
      <c r="AC542" s="49"/>
      <c r="AD542" s="49"/>
      <c r="AE542" s="49"/>
      <c r="AF542" s="49"/>
      <c r="AG542" s="49"/>
      <c r="AH542" s="49"/>
      <c r="AI542" s="49"/>
      <c r="AJ542" s="49"/>
      <c r="AK542" s="49"/>
      <c r="AL542" s="49"/>
      <c r="AM542" s="49"/>
      <c r="AN542" s="49"/>
      <c r="AO542" s="49"/>
    </row>
    <row r="543">
      <c r="A543" s="46"/>
      <c r="B543" s="46"/>
      <c r="C543" s="46"/>
      <c r="D543" s="46"/>
      <c r="E543" s="49"/>
      <c r="F543" s="49"/>
      <c r="G543" s="49"/>
      <c r="H543" s="49"/>
      <c r="I543" s="49"/>
      <c r="J543" s="49"/>
      <c r="K543" s="49"/>
      <c r="L543" s="51"/>
      <c r="M543" s="46"/>
      <c r="N543" s="46"/>
      <c r="O543" s="46"/>
      <c r="P543" s="46"/>
      <c r="Q543" s="49"/>
      <c r="R543" s="49"/>
      <c r="S543" s="46"/>
      <c r="T543" s="46"/>
      <c r="U543" s="46"/>
      <c r="V543" s="49"/>
      <c r="W543" s="49"/>
      <c r="X543" s="46"/>
      <c r="Y543" s="46"/>
      <c r="Z543" s="49"/>
      <c r="AA543" s="49"/>
      <c r="AB543" s="49"/>
      <c r="AC543" s="49"/>
      <c r="AD543" s="49"/>
      <c r="AE543" s="49"/>
      <c r="AF543" s="49"/>
      <c r="AG543" s="49"/>
      <c r="AH543" s="49"/>
      <c r="AI543" s="49"/>
      <c r="AJ543" s="49"/>
      <c r="AK543" s="49"/>
      <c r="AL543" s="49"/>
      <c r="AM543" s="49"/>
      <c r="AN543" s="49"/>
      <c r="AO543" s="49"/>
    </row>
    <row r="544">
      <c r="A544" s="46"/>
      <c r="B544" s="46"/>
      <c r="C544" s="46"/>
      <c r="D544" s="46"/>
      <c r="E544" s="49"/>
      <c r="F544" s="49"/>
      <c r="G544" s="49"/>
      <c r="H544" s="49"/>
      <c r="I544" s="49"/>
      <c r="J544" s="49"/>
      <c r="K544" s="49"/>
      <c r="L544" s="51"/>
      <c r="M544" s="46"/>
      <c r="N544" s="46"/>
      <c r="O544" s="46"/>
      <c r="P544" s="46"/>
      <c r="Q544" s="49"/>
      <c r="R544" s="49"/>
      <c r="S544" s="46"/>
      <c r="T544" s="46"/>
      <c r="U544" s="46"/>
      <c r="V544" s="49"/>
      <c r="W544" s="49"/>
      <c r="X544" s="46"/>
      <c r="Y544" s="46"/>
      <c r="Z544" s="49"/>
      <c r="AA544" s="49"/>
      <c r="AB544" s="49"/>
      <c r="AC544" s="49"/>
      <c r="AD544" s="49"/>
      <c r="AE544" s="49"/>
      <c r="AF544" s="49"/>
      <c r="AG544" s="49"/>
      <c r="AH544" s="49"/>
      <c r="AI544" s="49"/>
      <c r="AJ544" s="49"/>
      <c r="AK544" s="49"/>
      <c r="AL544" s="49"/>
      <c r="AM544" s="49"/>
      <c r="AN544" s="49"/>
      <c r="AO544" s="49"/>
    </row>
    <row r="545">
      <c r="A545" s="46"/>
      <c r="B545" s="46"/>
      <c r="C545" s="46"/>
      <c r="D545" s="46"/>
      <c r="E545" s="49"/>
      <c r="F545" s="49"/>
      <c r="G545" s="49"/>
      <c r="H545" s="49"/>
      <c r="I545" s="49"/>
      <c r="J545" s="49"/>
      <c r="K545" s="49"/>
      <c r="L545" s="51"/>
      <c r="M545" s="46"/>
      <c r="N545" s="46"/>
      <c r="O545" s="46"/>
      <c r="P545" s="46"/>
      <c r="Q545" s="49"/>
      <c r="R545" s="49"/>
      <c r="S545" s="46"/>
      <c r="T545" s="46"/>
      <c r="U545" s="46"/>
      <c r="V545" s="49"/>
      <c r="W545" s="49"/>
      <c r="X545" s="46"/>
      <c r="Y545" s="46"/>
      <c r="Z545" s="49"/>
      <c r="AA545" s="49"/>
      <c r="AB545" s="49"/>
      <c r="AC545" s="49"/>
      <c r="AD545" s="49"/>
      <c r="AE545" s="49"/>
      <c r="AF545" s="49"/>
      <c r="AG545" s="49"/>
      <c r="AH545" s="49"/>
      <c r="AI545" s="49"/>
      <c r="AJ545" s="49"/>
      <c r="AK545" s="49"/>
      <c r="AL545" s="49"/>
      <c r="AM545" s="49"/>
      <c r="AN545" s="49"/>
      <c r="AO545" s="49"/>
    </row>
    <row r="546">
      <c r="A546" s="46"/>
      <c r="B546" s="46"/>
      <c r="C546" s="46"/>
      <c r="D546" s="46"/>
      <c r="E546" s="49"/>
      <c r="F546" s="49"/>
      <c r="G546" s="49"/>
      <c r="H546" s="49"/>
      <c r="I546" s="49"/>
      <c r="J546" s="49"/>
      <c r="K546" s="49"/>
      <c r="L546" s="51"/>
      <c r="M546" s="46"/>
      <c r="N546" s="46"/>
      <c r="O546" s="46"/>
      <c r="P546" s="46"/>
      <c r="Q546" s="49"/>
      <c r="R546" s="49"/>
      <c r="S546" s="46"/>
      <c r="T546" s="46"/>
      <c r="U546" s="46"/>
      <c r="V546" s="49"/>
      <c r="W546" s="49"/>
      <c r="X546" s="46"/>
      <c r="Y546" s="46"/>
      <c r="Z546" s="49"/>
      <c r="AA546" s="49"/>
      <c r="AB546" s="49"/>
      <c r="AC546" s="49"/>
      <c r="AD546" s="49"/>
      <c r="AE546" s="49"/>
      <c r="AF546" s="49"/>
      <c r="AG546" s="49"/>
      <c r="AH546" s="49"/>
      <c r="AI546" s="49"/>
      <c r="AJ546" s="49"/>
      <c r="AK546" s="49"/>
      <c r="AL546" s="49"/>
      <c r="AM546" s="49"/>
      <c r="AN546" s="49"/>
      <c r="AO546" s="49"/>
    </row>
    <row r="547">
      <c r="A547" s="46"/>
      <c r="B547" s="46"/>
      <c r="C547" s="46"/>
      <c r="D547" s="46"/>
      <c r="E547" s="49"/>
      <c r="F547" s="49"/>
      <c r="G547" s="49"/>
      <c r="H547" s="49"/>
      <c r="I547" s="49"/>
      <c r="J547" s="49"/>
      <c r="K547" s="49"/>
      <c r="L547" s="51"/>
      <c r="M547" s="46"/>
      <c r="N547" s="46"/>
      <c r="O547" s="46"/>
      <c r="P547" s="46"/>
      <c r="Q547" s="49"/>
      <c r="R547" s="49"/>
      <c r="S547" s="46"/>
      <c r="T547" s="46"/>
      <c r="U547" s="46"/>
      <c r="V547" s="49"/>
      <c r="W547" s="49"/>
      <c r="X547" s="46"/>
      <c r="Y547" s="46"/>
      <c r="Z547" s="49"/>
      <c r="AA547" s="49"/>
      <c r="AB547" s="49"/>
      <c r="AC547" s="49"/>
      <c r="AD547" s="49"/>
      <c r="AE547" s="49"/>
      <c r="AF547" s="49"/>
      <c r="AG547" s="49"/>
      <c r="AH547" s="49"/>
      <c r="AI547" s="49"/>
      <c r="AJ547" s="49"/>
      <c r="AK547" s="49"/>
      <c r="AL547" s="49"/>
      <c r="AM547" s="49"/>
      <c r="AN547" s="49"/>
      <c r="AO547" s="49"/>
    </row>
    <row r="548">
      <c r="A548" s="46"/>
      <c r="B548" s="46"/>
      <c r="C548" s="46"/>
      <c r="D548" s="46"/>
      <c r="E548" s="49"/>
      <c r="F548" s="49"/>
      <c r="G548" s="49"/>
      <c r="H548" s="49"/>
      <c r="I548" s="49"/>
      <c r="J548" s="49"/>
      <c r="K548" s="49"/>
      <c r="L548" s="51"/>
      <c r="M548" s="46"/>
      <c r="N548" s="46"/>
      <c r="O548" s="46"/>
      <c r="P548" s="46"/>
      <c r="Q548" s="49"/>
      <c r="R548" s="49"/>
      <c r="S548" s="46"/>
      <c r="T548" s="46"/>
      <c r="U548" s="46"/>
      <c r="V548" s="49"/>
      <c r="W548" s="49"/>
      <c r="X548" s="46"/>
      <c r="Y548" s="46"/>
      <c r="Z548" s="49"/>
      <c r="AA548" s="49"/>
      <c r="AB548" s="49"/>
      <c r="AC548" s="49"/>
      <c r="AD548" s="49"/>
      <c r="AE548" s="49"/>
      <c r="AF548" s="49"/>
      <c r="AG548" s="49"/>
      <c r="AH548" s="49"/>
      <c r="AI548" s="49"/>
      <c r="AJ548" s="49"/>
      <c r="AK548" s="49"/>
      <c r="AL548" s="49"/>
      <c r="AM548" s="49"/>
      <c r="AN548" s="49"/>
      <c r="AO548" s="49"/>
    </row>
    <row r="549">
      <c r="A549" s="46"/>
      <c r="B549" s="46"/>
      <c r="C549" s="46"/>
      <c r="D549" s="46"/>
      <c r="E549" s="49"/>
      <c r="F549" s="49"/>
      <c r="G549" s="49"/>
      <c r="H549" s="49"/>
      <c r="I549" s="49"/>
      <c r="J549" s="49"/>
      <c r="K549" s="49"/>
      <c r="L549" s="51"/>
      <c r="M549" s="46"/>
      <c r="N549" s="46"/>
      <c r="O549" s="46"/>
      <c r="P549" s="46"/>
      <c r="Q549" s="49"/>
      <c r="R549" s="49"/>
      <c r="S549" s="46"/>
      <c r="T549" s="46"/>
      <c r="U549" s="46"/>
      <c r="V549" s="49"/>
      <c r="W549" s="49"/>
      <c r="X549" s="46"/>
      <c r="Y549" s="46"/>
      <c r="Z549" s="49"/>
      <c r="AA549" s="49"/>
      <c r="AB549" s="49"/>
      <c r="AC549" s="49"/>
      <c r="AD549" s="49"/>
      <c r="AE549" s="49"/>
      <c r="AF549" s="49"/>
      <c r="AG549" s="49"/>
      <c r="AH549" s="49"/>
      <c r="AI549" s="49"/>
      <c r="AJ549" s="49"/>
      <c r="AK549" s="49"/>
      <c r="AL549" s="49"/>
      <c r="AM549" s="49"/>
      <c r="AN549" s="49"/>
      <c r="AO549" s="49"/>
    </row>
    <row r="550">
      <c r="A550" s="46"/>
      <c r="B550" s="46"/>
      <c r="C550" s="46"/>
      <c r="D550" s="46"/>
      <c r="E550" s="49"/>
      <c r="F550" s="49"/>
      <c r="G550" s="49"/>
      <c r="H550" s="49"/>
      <c r="I550" s="49"/>
      <c r="J550" s="49"/>
      <c r="K550" s="49"/>
      <c r="L550" s="51"/>
      <c r="M550" s="46"/>
      <c r="N550" s="46"/>
      <c r="O550" s="46"/>
      <c r="P550" s="46"/>
      <c r="Q550" s="49"/>
      <c r="R550" s="49"/>
      <c r="S550" s="46"/>
      <c r="T550" s="46"/>
      <c r="U550" s="46"/>
      <c r="V550" s="49"/>
      <c r="W550" s="49"/>
      <c r="X550" s="46"/>
      <c r="Y550" s="46"/>
      <c r="Z550" s="49"/>
      <c r="AA550" s="49"/>
      <c r="AB550" s="49"/>
      <c r="AC550" s="49"/>
      <c r="AD550" s="49"/>
      <c r="AE550" s="49"/>
      <c r="AF550" s="49"/>
      <c r="AG550" s="49"/>
      <c r="AH550" s="49"/>
      <c r="AI550" s="49"/>
      <c r="AJ550" s="49"/>
      <c r="AK550" s="49"/>
      <c r="AL550" s="49"/>
      <c r="AM550" s="49"/>
      <c r="AN550" s="49"/>
      <c r="AO550" s="49"/>
    </row>
    <row r="551">
      <c r="A551" s="46"/>
      <c r="B551" s="46"/>
      <c r="C551" s="46"/>
      <c r="D551" s="46"/>
      <c r="E551" s="49"/>
      <c r="F551" s="49"/>
      <c r="G551" s="49"/>
      <c r="H551" s="49"/>
      <c r="I551" s="49"/>
      <c r="J551" s="49"/>
      <c r="K551" s="49"/>
      <c r="L551" s="51"/>
      <c r="M551" s="46"/>
      <c r="N551" s="46"/>
      <c r="O551" s="46"/>
      <c r="P551" s="46"/>
      <c r="Q551" s="49"/>
      <c r="R551" s="49"/>
      <c r="S551" s="46"/>
      <c r="T551" s="46"/>
      <c r="U551" s="46"/>
      <c r="V551" s="49"/>
      <c r="W551" s="49"/>
      <c r="X551" s="46"/>
      <c r="Y551" s="46"/>
      <c r="Z551" s="49"/>
      <c r="AA551" s="49"/>
      <c r="AB551" s="49"/>
      <c r="AC551" s="49"/>
      <c r="AD551" s="49"/>
      <c r="AE551" s="49"/>
      <c r="AF551" s="49"/>
      <c r="AG551" s="49"/>
      <c r="AH551" s="49"/>
      <c r="AI551" s="49"/>
      <c r="AJ551" s="49"/>
      <c r="AK551" s="49"/>
      <c r="AL551" s="49"/>
      <c r="AM551" s="49"/>
      <c r="AN551" s="49"/>
      <c r="AO551" s="49"/>
    </row>
    <row r="552">
      <c r="A552" s="46"/>
      <c r="B552" s="46"/>
      <c r="C552" s="46"/>
      <c r="D552" s="46"/>
      <c r="E552" s="49"/>
      <c r="F552" s="49"/>
      <c r="G552" s="49"/>
      <c r="H552" s="49"/>
      <c r="I552" s="49"/>
      <c r="J552" s="49"/>
      <c r="K552" s="49"/>
      <c r="L552" s="51"/>
      <c r="M552" s="46"/>
      <c r="N552" s="46"/>
      <c r="O552" s="46"/>
      <c r="P552" s="46"/>
      <c r="Q552" s="49"/>
      <c r="R552" s="49"/>
      <c r="S552" s="46"/>
      <c r="T552" s="46"/>
      <c r="U552" s="46"/>
      <c r="V552" s="49"/>
      <c r="W552" s="49"/>
      <c r="X552" s="46"/>
      <c r="Y552" s="46"/>
      <c r="Z552" s="49"/>
      <c r="AA552" s="49"/>
      <c r="AB552" s="49"/>
      <c r="AC552" s="49"/>
      <c r="AD552" s="49"/>
      <c r="AE552" s="49"/>
      <c r="AF552" s="49"/>
      <c r="AG552" s="49"/>
      <c r="AH552" s="49"/>
      <c r="AI552" s="49"/>
      <c r="AJ552" s="49"/>
      <c r="AK552" s="49"/>
      <c r="AL552" s="49"/>
      <c r="AM552" s="49"/>
      <c r="AN552" s="49"/>
      <c r="AO552" s="49"/>
    </row>
    <row r="553">
      <c r="A553" s="46"/>
      <c r="B553" s="46"/>
      <c r="C553" s="46"/>
      <c r="D553" s="46"/>
      <c r="E553" s="49"/>
      <c r="F553" s="49"/>
      <c r="G553" s="49"/>
      <c r="H553" s="49"/>
      <c r="I553" s="49"/>
      <c r="J553" s="49"/>
      <c r="K553" s="49"/>
      <c r="L553" s="51"/>
      <c r="M553" s="46"/>
      <c r="N553" s="46"/>
      <c r="O553" s="46"/>
      <c r="P553" s="46"/>
      <c r="Q553" s="49"/>
      <c r="R553" s="49"/>
      <c r="S553" s="46"/>
      <c r="T553" s="46"/>
      <c r="U553" s="46"/>
      <c r="V553" s="49"/>
      <c r="W553" s="49"/>
      <c r="X553" s="46"/>
      <c r="Y553" s="46"/>
      <c r="Z553" s="49"/>
      <c r="AA553" s="49"/>
      <c r="AB553" s="49"/>
      <c r="AC553" s="49"/>
      <c r="AD553" s="49"/>
      <c r="AE553" s="49"/>
      <c r="AF553" s="49"/>
      <c r="AG553" s="49"/>
      <c r="AH553" s="49"/>
      <c r="AI553" s="49"/>
      <c r="AJ553" s="49"/>
      <c r="AK553" s="49"/>
      <c r="AL553" s="49"/>
      <c r="AM553" s="49"/>
      <c r="AN553" s="49"/>
      <c r="AO553" s="49"/>
    </row>
    <row r="554">
      <c r="A554" s="46"/>
      <c r="B554" s="46"/>
      <c r="C554" s="46"/>
      <c r="D554" s="46"/>
      <c r="E554" s="49"/>
      <c r="F554" s="49"/>
      <c r="G554" s="49"/>
      <c r="H554" s="49"/>
      <c r="I554" s="49"/>
      <c r="J554" s="49"/>
      <c r="K554" s="49"/>
      <c r="L554" s="51"/>
      <c r="M554" s="46"/>
      <c r="N554" s="46"/>
      <c r="O554" s="46"/>
      <c r="P554" s="46"/>
      <c r="Q554" s="49"/>
      <c r="R554" s="49"/>
      <c r="S554" s="46"/>
      <c r="T554" s="46"/>
      <c r="U554" s="46"/>
      <c r="V554" s="49"/>
      <c r="W554" s="49"/>
      <c r="X554" s="46"/>
      <c r="Y554" s="46"/>
      <c r="Z554" s="49"/>
      <c r="AA554" s="49"/>
      <c r="AB554" s="49"/>
      <c r="AC554" s="49"/>
      <c r="AD554" s="49"/>
      <c r="AE554" s="49"/>
      <c r="AF554" s="49"/>
      <c r="AG554" s="49"/>
      <c r="AH554" s="49"/>
      <c r="AI554" s="49"/>
      <c r="AJ554" s="49"/>
      <c r="AK554" s="49"/>
      <c r="AL554" s="49"/>
      <c r="AM554" s="49"/>
      <c r="AN554" s="49"/>
      <c r="AO554" s="49"/>
    </row>
    <row r="555">
      <c r="A555" s="46"/>
      <c r="B555" s="46"/>
      <c r="C555" s="46"/>
      <c r="D555" s="46"/>
      <c r="E555" s="49"/>
      <c r="F555" s="49"/>
      <c r="G555" s="49"/>
      <c r="H555" s="49"/>
      <c r="I555" s="49"/>
      <c r="J555" s="49"/>
      <c r="K555" s="49"/>
      <c r="L555" s="51"/>
      <c r="M555" s="46"/>
      <c r="N555" s="46"/>
      <c r="O555" s="46"/>
      <c r="P555" s="46"/>
      <c r="Q555" s="49"/>
      <c r="R555" s="49"/>
      <c r="S555" s="46"/>
      <c r="T555" s="46"/>
      <c r="U555" s="46"/>
      <c r="V555" s="49"/>
      <c r="W555" s="49"/>
      <c r="X555" s="46"/>
      <c r="Y555" s="46"/>
      <c r="Z555" s="49"/>
      <c r="AA555" s="49"/>
      <c r="AB555" s="49"/>
      <c r="AC555" s="49"/>
      <c r="AD555" s="49"/>
      <c r="AE555" s="49"/>
      <c r="AF555" s="49"/>
      <c r="AG555" s="49"/>
      <c r="AH555" s="49"/>
      <c r="AI555" s="49"/>
      <c r="AJ555" s="49"/>
      <c r="AK555" s="49"/>
      <c r="AL555" s="49"/>
      <c r="AM555" s="49"/>
      <c r="AN555" s="49"/>
      <c r="AO555" s="49"/>
    </row>
    <row r="556">
      <c r="A556" s="46"/>
      <c r="B556" s="46"/>
      <c r="C556" s="46"/>
      <c r="D556" s="46"/>
      <c r="E556" s="49"/>
      <c r="F556" s="49"/>
      <c r="G556" s="49"/>
      <c r="H556" s="49"/>
      <c r="I556" s="49"/>
      <c r="J556" s="49"/>
      <c r="K556" s="49"/>
      <c r="L556" s="51"/>
      <c r="M556" s="46"/>
      <c r="N556" s="46"/>
      <c r="O556" s="46"/>
      <c r="P556" s="46"/>
      <c r="Q556" s="49"/>
      <c r="R556" s="49"/>
      <c r="S556" s="46"/>
      <c r="T556" s="46"/>
      <c r="U556" s="46"/>
      <c r="V556" s="49"/>
      <c r="W556" s="49"/>
      <c r="X556" s="46"/>
      <c r="Y556" s="46"/>
      <c r="Z556" s="49"/>
      <c r="AA556" s="49"/>
      <c r="AB556" s="49"/>
      <c r="AC556" s="49"/>
      <c r="AD556" s="49"/>
      <c r="AE556" s="49"/>
      <c r="AF556" s="49"/>
      <c r="AG556" s="49"/>
      <c r="AH556" s="49"/>
      <c r="AI556" s="49"/>
      <c r="AJ556" s="49"/>
      <c r="AK556" s="49"/>
      <c r="AL556" s="49"/>
      <c r="AM556" s="49"/>
      <c r="AN556" s="49"/>
      <c r="AO556" s="49"/>
    </row>
    <row r="557">
      <c r="A557" s="46"/>
      <c r="B557" s="46"/>
      <c r="C557" s="46"/>
      <c r="D557" s="46"/>
      <c r="E557" s="49"/>
      <c r="F557" s="49"/>
      <c r="G557" s="49"/>
      <c r="H557" s="49"/>
      <c r="I557" s="49"/>
      <c r="J557" s="49"/>
      <c r="K557" s="49"/>
      <c r="L557" s="51"/>
      <c r="M557" s="46"/>
      <c r="N557" s="46"/>
      <c r="O557" s="46"/>
      <c r="P557" s="46"/>
      <c r="Q557" s="49"/>
      <c r="R557" s="49"/>
      <c r="S557" s="46"/>
      <c r="T557" s="46"/>
      <c r="U557" s="46"/>
      <c r="V557" s="49"/>
      <c r="W557" s="49"/>
      <c r="X557" s="46"/>
      <c r="Y557" s="46"/>
      <c r="Z557" s="49"/>
      <c r="AA557" s="49"/>
      <c r="AB557" s="49"/>
      <c r="AC557" s="49"/>
      <c r="AD557" s="49"/>
      <c r="AE557" s="49"/>
      <c r="AF557" s="49"/>
      <c r="AG557" s="49"/>
      <c r="AH557" s="49"/>
      <c r="AI557" s="49"/>
      <c r="AJ557" s="49"/>
      <c r="AK557" s="49"/>
      <c r="AL557" s="49"/>
      <c r="AM557" s="49"/>
      <c r="AN557" s="49"/>
      <c r="AO557" s="49"/>
    </row>
    <row r="558">
      <c r="A558" s="46"/>
      <c r="B558" s="46"/>
      <c r="C558" s="46"/>
      <c r="D558" s="46"/>
      <c r="E558" s="49"/>
      <c r="F558" s="49"/>
      <c r="G558" s="49"/>
      <c r="H558" s="49"/>
      <c r="I558" s="49"/>
      <c r="J558" s="49"/>
      <c r="K558" s="49"/>
      <c r="L558" s="51"/>
      <c r="M558" s="46"/>
      <c r="N558" s="46"/>
      <c r="O558" s="46"/>
      <c r="P558" s="46"/>
      <c r="Q558" s="49"/>
      <c r="R558" s="49"/>
      <c r="S558" s="46"/>
      <c r="T558" s="46"/>
      <c r="U558" s="46"/>
      <c r="V558" s="49"/>
      <c r="W558" s="49"/>
      <c r="X558" s="46"/>
      <c r="Y558" s="46"/>
      <c r="Z558" s="49"/>
      <c r="AA558" s="49"/>
      <c r="AB558" s="49"/>
      <c r="AC558" s="49"/>
      <c r="AD558" s="49"/>
      <c r="AE558" s="49"/>
      <c r="AF558" s="49"/>
      <c r="AG558" s="49"/>
      <c r="AH558" s="49"/>
      <c r="AI558" s="49"/>
      <c r="AJ558" s="49"/>
      <c r="AK558" s="49"/>
      <c r="AL558" s="49"/>
      <c r="AM558" s="49"/>
      <c r="AN558" s="49"/>
      <c r="AO558" s="49"/>
    </row>
    <row r="559">
      <c r="A559" s="46"/>
      <c r="B559" s="46"/>
      <c r="C559" s="46"/>
      <c r="D559" s="46"/>
      <c r="E559" s="49"/>
      <c r="F559" s="49"/>
      <c r="G559" s="49"/>
      <c r="H559" s="49"/>
      <c r="I559" s="49"/>
      <c r="J559" s="49"/>
      <c r="K559" s="49"/>
      <c r="L559" s="51"/>
      <c r="M559" s="46"/>
      <c r="N559" s="46"/>
      <c r="O559" s="46"/>
      <c r="P559" s="46"/>
      <c r="Q559" s="49"/>
      <c r="R559" s="49"/>
      <c r="S559" s="46"/>
      <c r="T559" s="46"/>
      <c r="U559" s="46"/>
      <c r="V559" s="49"/>
      <c r="W559" s="49"/>
      <c r="X559" s="46"/>
      <c r="Y559" s="46"/>
      <c r="Z559" s="49"/>
      <c r="AA559" s="49"/>
      <c r="AB559" s="49"/>
      <c r="AC559" s="49"/>
      <c r="AD559" s="49"/>
      <c r="AE559" s="49"/>
      <c r="AF559" s="49"/>
      <c r="AG559" s="49"/>
      <c r="AH559" s="49"/>
      <c r="AI559" s="49"/>
      <c r="AJ559" s="49"/>
      <c r="AK559" s="49"/>
      <c r="AL559" s="49"/>
      <c r="AM559" s="49"/>
      <c r="AN559" s="49"/>
      <c r="AO559" s="49"/>
    </row>
    <row r="560">
      <c r="A560" s="46"/>
      <c r="B560" s="46"/>
      <c r="C560" s="46"/>
      <c r="D560" s="46"/>
      <c r="E560" s="49"/>
      <c r="F560" s="49"/>
      <c r="G560" s="49"/>
      <c r="H560" s="49"/>
      <c r="I560" s="49"/>
      <c r="J560" s="49"/>
      <c r="K560" s="49"/>
      <c r="L560" s="51"/>
      <c r="M560" s="46"/>
      <c r="N560" s="46"/>
      <c r="O560" s="46"/>
      <c r="P560" s="46"/>
      <c r="Q560" s="49"/>
      <c r="R560" s="49"/>
      <c r="S560" s="46"/>
      <c r="T560" s="46"/>
      <c r="U560" s="46"/>
      <c r="V560" s="49"/>
      <c r="W560" s="49"/>
      <c r="X560" s="46"/>
      <c r="Y560" s="46"/>
      <c r="Z560" s="49"/>
      <c r="AA560" s="49"/>
      <c r="AB560" s="49"/>
      <c r="AC560" s="49"/>
      <c r="AD560" s="49"/>
      <c r="AE560" s="49"/>
      <c r="AF560" s="49"/>
      <c r="AG560" s="49"/>
      <c r="AH560" s="49"/>
      <c r="AI560" s="49"/>
      <c r="AJ560" s="49"/>
      <c r="AK560" s="49"/>
      <c r="AL560" s="49"/>
      <c r="AM560" s="49"/>
      <c r="AN560" s="49"/>
      <c r="AO560" s="49"/>
    </row>
    <row r="561">
      <c r="A561" s="46"/>
      <c r="B561" s="46"/>
      <c r="C561" s="46"/>
      <c r="D561" s="46"/>
      <c r="E561" s="49"/>
      <c r="F561" s="49"/>
      <c r="G561" s="49"/>
      <c r="H561" s="49"/>
      <c r="I561" s="49"/>
      <c r="J561" s="49"/>
      <c r="K561" s="49"/>
      <c r="L561" s="51"/>
      <c r="M561" s="46"/>
      <c r="N561" s="46"/>
      <c r="O561" s="46"/>
      <c r="P561" s="46"/>
      <c r="Q561" s="49"/>
      <c r="R561" s="49"/>
      <c r="S561" s="46"/>
      <c r="T561" s="46"/>
      <c r="U561" s="46"/>
      <c r="V561" s="49"/>
      <c r="W561" s="49"/>
      <c r="X561" s="46"/>
      <c r="Y561" s="46"/>
      <c r="Z561" s="49"/>
      <c r="AA561" s="49"/>
      <c r="AB561" s="49"/>
      <c r="AC561" s="49"/>
      <c r="AD561" s="49"/>
      <c r="AE561" s="49"/>
      <c r="AF561" s="49"/>
      <c r="AG561" s="49"/>
      <c r="AH561" s="49"/>
      <c r="AI561" s="49"/>
      <c r="AJ561" s="49"/>
      <c r="AK561" s="49"/>
      <c r="AL561" s="49"/>
      <c r="AM561" s="49"/>
      <c r="AN561" s="49"/>
      <c r="AO561" s="49"/>
    </row>
    <row r="562">
      <c r="A562" s="46"/>
      <c r="B562" s="46"/>
      <c r="C562" s="46"/>
      <c r="D562" s="46"/>
      <c r="E562" s="49"/>
      <c r="F562" s="49"/>
      <c r="G562" s="49"/>
      <c r="H562" s="49"/>
      <c r="I562" s="49"/>
      <c r="J562" s="49"/>
      <c r="K562" s="49"/>
      <c r="L562" s="51"/>
      <c r="M562" s="46"/>
      <c r="N562" s="46"/>
      <c r="O562" s="46"/>
      <c r="P562" s="46"/>
      <c r="Q562" s="49"/>
      <c r="R562" s="49"/>
      <c r="S562" s="46"/>
      <c r="T562" s="46"/>
      <c r="U562" s="46"/>
      <c r="V562" s="49"/>
      <c r="W562" s="49"/>
      <c r="X562" s="46"/>
      <c r="Y562" s="46"/>
      <c r="Z562" s="49"/>
      <c r="AA562" s="49"/>
      <c r="AB562" s="49"/>
      <c r="AC562" s="49"/>
      <c r="AD562" s="49"/>
      <c r="AE562" s="49"/>
      <c r="AF562" s="49"/>
      <c r="AG562" s="49"/>
      <c r="AH562" s="49"/>
      <c r="AI562" s="49"/>
      <c r="AJ562" s="49"/>
      <c r="AK562" s="49"/>
      <c r="AL562" s="49"/>
      <c r="AM562" s="49"/>
      <c r="AN562" s="49"/>
      <c r="AO562" s="49"/>
    </row>
    <row r="563">
      <c r="A563" s="46"/>
      <c r="B563" s="46"/>
      <c r="C563" s="46"/>
      <c r="D563" s="46"/>
      <c r="E563" s="49"/>
      <c r="F563" s="49"/>
      <c r="G563" s="49"/>
      <c r="H563" s="49"/>
      <c r="I563" s="49"/>
      <c r="J563" s="49"/>
      <c r="K563" s="49"/>
      <c r="L563" s="51"/>
      <c r="M563" s="46"/>
      <c r="N563" s="46"/>
      <c r="O563" s="46"/>
      <c r="P563" s="46"/>
      <c r="Q563" s="49"/>
      <c r="R563" s="49"/>
      <c r="S563" s="46"/>
      <c r="T563" s="46"/>
      <c r="U563" s="46"/>
      <c r="V563" s="49"/>
      <c r="W563" s="49"/>
      <c r="X563" s="46"/>
      <c r="Y563" s="46"/>
      <c r="Z563" s="49"/>
      <c r="AA563" s="49"/>
      <c r="AB563" s="49"/>
      <c r="AC563" s="49"/>
      <c r="AD563" s="49"/>
      <c r="AE563" s="49"/>
      <c r="AF563" s="49"/>
      <c r="AG563" s="49"/>
      <c r="AH563" s="49"/>
      <c r="AI563" s="49"/>
      <c r="AJ563" s="49"/>
      <c r="AK563" s="49"/>
      <c r="AL563" s="49"/>
      <c r="AM563" s="49"/>
      <c r="AN563" s="49"/>
      <c r="AO563" s="49"/>
    </row>
    <row r="564">
      <c r="A564" s="46"/>
      <c r="B564" s="46"/>
      <c r="C564" s="46"/>
      <c r="D564" s="46"/>
      <c r="E564" s="49"/>
      <c r="F564" s="49"/>
      <c r="G564" s="49"/>
      <c r="H564" s="49"/>
      <c r="I564" s="49"/>
      <c r="J564" s="49"/>
      <c r="K564" s="49"/>
      <c r="L564" s="51"/>
      <c r="M564" s="46"/>
      <c r="N564" s="46"/>
      <c r="O564" s="46"/>
      <c r="P564" s="46"/>
      <c r="Q564" s="49"/>
      <c r="R564" s="49"/>
      <c r="S564" s="46"/>
      <c r="T564" s="46"/>
      <c r="U564" s="46"/>
      <c r="V564" s="49"/>
      <c r="W564" s="49"/>
      <c r="X564" s="46"/>
      <c r="Y564" s="46"/>
      <c r="Z564" s="49"/>
      <c r="AA564" s="49"/>
      <c r="AB564" s="49"/>
      <c r="AC564" s="49"/>
      <c r="AD564" s="49"/>
      <c r="AE564" s="49"/>
      <c r="AF564" s="49"/>
      <c r="AG564" s="49"/>
      <c r="AH564" s="49"/>
      <c r="AI564" s="49"/>
      <c r="AJ564" s="49"/>
      <c r="AK564" s="49"/>
      <c r="AL564" s="49"/>
      <c r="AM564" s="49"/>
      <c r="AN564" s="49"/>
      <c r="AO564" s="49"/>
    </row>
    <row r="565">
      <c r="A565" s="46"/>
      <c r="B565" s="46"/>
      <c r="C565" s="46"/>
      <c r="D565" s="46"/>
      <c r="E565" s="49"/>
      <c r="F565" s="49"/>
      <c r="G565" s="49"/>
      <c r="H565" s="49"/>
      <c r="I565" s="49"/>
      <c r="J565" s="49"/>
      <c r="K565" s="49"/>
      <c r="L565" s="51"/>
      <c r="M565" s="46"/>
      <c r="N565" s="46"/>
      <c r="O565" s="46"/>
      <c r="P565" s="46"/>
      <c r="Q565" s="49"/>
      <c r="R565" s="49"/>
      <c r="S565" s="46"/>
      <c r="T565" s="46"/>
      <c r="U565" s="46"/>
      <c r="V565" s="49"/>
      <c r="W565" s="49"/>
      <c r="X565" s="46"/>
      <c r="Y565" s="46"/>
      <c r="Z565" s="49"/>
      <c r="AA565" s="49"/>
      <c r="AB565" s="49"/>
      <c r="AC565" s="49"/>
      <c r="AD565" s="49"/>
      <c r="AE565" s="49"/>
      <c r="AF565" s="49"/>
      <c r="AG565" s="49"/>
      <c r="AH565" s="49"/>
      <c r="AI565" s="49"/>
      <c r="AJ565" s="49"/>
      <c r="AK565" s="49"/>
      <c r="AL565" s="49"/>
      <c r="AM565" s="49"/>
      <c r="AN565" s="49"/>
      <c r="AO565" s="49"/>
    </row>
    <row r="566">
      <c r="A566" s="46"/>
      <c r="B566" s="46"/>
      <c r="C566" s="46"/>
      <c r="D566" s="46"/>
      <c r="E566" s="49"/>
      <c r="F566" s="49"/>
      <c r="G566" s="49"/>
      <c r="H566" s="49"/>
      <c r="I566" s="49"/>
      <c r="J566" s="49"/>
      <c r="K566" s="49"/>
      <c r="L566" s="51"/>
      <c r="M566" s="46"/>
      <c r="N566" s="46"/>
      <c r="O566" s="46"/>
      <c r="P566" s="46"/>
      <c r="Q566" s="49"/>
      <c r="R566" s="49"/>
      <c r="S566" s="46"/>
      <c r="T566" s="46"/>
      <c r="U566" s="46"/>
      <c r="V566" s="49"/>
      <c r="W566" s="49"/>
      <c r="X566" s="46"/>
      <c r="Y566" s="46"/>
      <c r="Z566" s="49"/>
      <c r="AA566" s="49"/>
      <c r="AB566" s="49"/>
      <c r="AC566" s="49"/>
      <c r="AD566" s="49"/>
      <c r="AE566" s="49"/>
      <c r="AF566" s="49"/>
      <c r="AG566" s="49"/>
      <c r="AH566" s="49"/>
      <c r="AI566" s="49"/>
      <c r="AJ566" s="49"/>
      <c r="AK566" s="49"/>
      <c r="AL566" s="49"/>
      <c r="AM566" s="49"/>
      <c r="AN566" s="49"/>
      <c r="AO566" s="49"/>
    </row>
    <row r="567">
      <c r="A567" s="46"/>
      <c r="B567" s="46"/>
      <c r="C567" s="46"/>
      <c r="D567" s="46"/>
      <c r="E567" s="49"/>
      <c r="F567" s="49"/>
      <c r="G567" s="49"/>
      <c r="H567" s="49"/>
      <c r="I567" s="49"/>
      <c r="J567" s="49"/>
      <c r="K567" s="49"/>
      <c r="L567" s="51"/>
      <c r="M567" s="46"/>
      <c r="N567" s="46"/>
      <c r="O567" s="46"/>
      <c r="P567" s="46"/>
      <c r="Q567" s="49"/>
      <c r="R567" s="49"/>
      <c r="S567" s="46"/>
      <c r="T567" s="46"/>
      <c r="U567" s="46"/>
      <c r="V567" s="49"/>
      <c r="W567" s="49"/>
      <c r="X567" s="46"/>
      <c r="Y567" s="46"/>
      <c r="Z567" s="49"/>
      <c r="AA567" s="49"/>
      <c r="AB567" s="49"/>
      <c r="AC567" s="49"/>
      <c r="AD567" s="49"/>
      <c r="AE567" s="49"/>
      <c r="AF567" s="49"/>
      <c r="AG567" s="49"/>
      <c r="AH567" s="49"/>
      <c r="AI567" s="49"/>
      <c r="AJ567" s="49"/>
      <c r="AK567" s="49"/>
      <c r="AL567" s="49"/>
      <c r="AM567" s="49"/>
      <c r="AN567" s="49"/>
      <c r="AO567" s="49"/>
    </row>
    <row r="568">
      <c r="A568" s="46"/>
      <c r="B568" s="46"/>
      <c r="C568" s="46"/>
      <c r="D568" s="46"/>
      <c r="E568" s="49"/>
      <c r="F568" s="49"/>
      <c r="G568" s="49"/>
      <c r="H568" s="49"/>
      <c r="I568" s="49"/>
      <c r="J568" s="49"/>
      <c r="K568" s="49"/>
      <c r="L568" s="51"/>
      <c r="M568" s="46"/>
      <c r="N568" s="46"/>
      <c r="O568" s="46"/>
      <c r="P568" s="46"/>
      <c r="Q568" s="49"/>
      <c r="R568" s="49"/>
      <c r="S568" s="46"/>
      <c r="T568" s="46"/>
      <c r="U568" s="46"/>
      <c r="V568" s="49"/>
      <c r="W568" s="49"/>
      <c r="X568" s="46"/>
      <c r="Y568" s="46"/>
      <c r="Z568" s="49"/>
      <c r="AA568" s="49"/>
      <c r="AB568" s="49"/>
      <c r="AC568" s="49"/>
      <c r="AD568" s="49"/>
      <c r="AE568" s="49"/>
      <c r="AF568" s="49"/>
      <c r="AG568" s="49"/>
      <c r="AH568" s="49"/>
      <c r="AI568" s="49"/>
      <c r="AJ568" s="49"/>
      <c r="AK568" s="49"/>
      <c r="AL568" s="49"/>
      <c r="AM568" s="49"/>
      <c r="AN568" s="49"/>
      <c r="AO568" s="49"/>
    </row>
    <row r="569">
      <c r="A569" s="46"/>
      <c r="B569" s="46"/>
      <c r="C569" s="46"/>
      <c r="D569" s="46"/>
      <c r="E569" s="49"/>
      <c r="F569" s="49"/>
      <c r="G569" s="49"/>
      <c r="H569" s="49"/>
      <c r="I569" s="49"/>
      <c r="J569" s="49"/>
      <c r="K569" s="49"/>
      <c r="L569" s="51"/>
      <c r="M569" s="46"/>
      <c r="N569" s="46"/>
      <c r="O569" s="46"/>
      <c r="P569" s="46"/>
      <c r="Q569" s="49"/>
      <c r="R569" s="49"/>
      <c r="S569" s="46"/>
      <c r="T569" s="46"/>
      <c r="U569" s="46"/>
      <c r="V569" s="49"/>
      <c r="W569" s="49"/>
      <c r="X569" s="46"/>
      <c r="Y569" s="46"/>
      <c r="Z569" s="49"/>
      <c r="AA569" s="49"/>
      <c r="AB569" s="49"/>
      <c r="AC569" s="49"/>
      <c r="AD569" s="49"/>
      <c r="AE569" s="49"/>
      <c r="AF569" s="49"/>
      <c r="AG569" s="49"/>
      <c r="AH569" s="49"/>
      <c r="AI569" s="49"/>
      <c r="AJ569" s="49"/>
      <c r="AK569" s="49"/>
      <c r="AL569" s="49"/>
      <c r="AM569" s="49"/>
      <c r="AN569" s="49"/>
      <c r="AO569" s="49"/>
    </row>
    <row r="570">
      <c r="A570" s="46"/>
      <c r="B570" s="46"/>
      <c r="C570" s="46"/>
      <c r="D570" s="46"/>
      <c r="E570" s="49"/>
      <c r="F570" s="49"/>
      <c r="G570" s="49"/>
      <c r="H570" s="49"/>
      <c r="I570" s="49"/>
      <c r="J570" s="49"/>
      <c r="K570" s="49"/>
      <c r="L570" s="51"/>
      <c r="M570" s="46"/>
      <c r="N570" s="46"/>
      <c r="O570" s="46"/>
      <c r="P570" s="46"/>
      <c r="Q570" s="49"/>
      <c r="R570" s="49"/>
      <c r="S570" s="46"/>
      <c r="T570" s="46"/>
      <c r="U570" s="46"/>
      <c r="V570" s="49"/>
      <c r="W570" s="49"/>
      <c r="X570" s="46"/>
      <c r="Y570" s="46"/>
      <c r="Z570" s="49"/>
      <c r="AA570" s="49"/>
      <c r="AB570" s="49"/>
      <c r="AC570" s="49"/>
      <c r="AD570" s="49"/>
      <c r="AE570" s="49"/>
      <c r="AF570" s="49"/>
      <c r="AG570" s="49"/>
      <c r="AH570" s="49"/>
      <c r="AI570" s="49"/>
      <c r="AJ570" s="49"/>
      <c r="AK570" s="49"/>
      <c r="AL570" s="49"/>
      <c r="AM570" s="49"/>
      <c r="AN570" s="49"/>
      <c r="AO570" s="49"/>
    </row>
    <row r="571">
      <c r="A571" s="46"/>
      <c r="B571" s="46"/>
      <c r="C571" s="46"/>
      <c r="D571" s="46"/>
      <c r="E571" s="49"/>
      <c r="F571" s="49"/>
      <c r="G571" s="49"/>
      <c r="H571" s="49"/>
      <c r="I571" s="49"/>
      <c r="J571" s="49"/>
      <c r="K571" s="49"/>
      <c r="L571" s="51"/>
      <c r="M571" s="46"/>
      <c r="N571" s="46"/>
      <c r="O571" s="46"/>
      <c r="P571" s="46"/>
      <c r="Q571" s="49"/>
      <c r="R571" s="49"/>
      <c r="S571" s="46"/>
      <c r="T571" s="46"/>
      <c r="U571" s="46"/>
      <c r="V571" s="49"/>
      <c r="W571" s="49"/>
      <c r="X571" s="46"/>
      <c r="Y571" s="46"/>
      <c r="Z571" s="49"/>
      <c r="AA571" s="49"/>
      <c r="AB571" s="49"/>
      <c r="AC571" s="49"/>
      <c r="AD571" s="49"/>
      <c r="AE571" s="49"/>
      <c r="AF571" s="49"/>
      <c r="AG571" s="49"/>
      <c r="AH571" s="49"/>
      <c r="AI571" s="49"/>
      <c r="AJ571" s="49"/>
      <c r="AK571" s="49"/>
      <c r="AL571" s="49"/>
      <c r="AM571" s="49"/>
      <c r="AN571" s="49"/>
      <c r="AO571" s="49"/>
    </row>
    <row r="572">
      <c r="A572" s="46"/>
      <c r="B572" s="46"/>
      <c r="C572" s="46"/>
      <c r="D572" s="46"/>
      <c r="E572" s="49"/>
      <c r="F572" s="49"/>
      <c r="G572" s="49"/>
      <c r="H572" s="49"/>
      <c r="I572" s="49"/>
      <c r="J572" s="49"/>
      <c r="K572" s="49"/>
      <c r="L572" s="51"/>
      <c r="M572" s="46"/>
      <c r="N572" s="46"/>
      <c r="O572" s="46"/>
      <c r="P572" s="46"/>
      <c r="Q572" s="49"/>
      <c r="R572" s="49"/>
      <c r="S572" s="46"/>
      <c r="T572" s="46"/>
      <c r="U572" s="46"/>
      <c r="V572" s="49"/>
      <c r="W572" s="49"/>
      <c r="X572" s="46"/>
      <c r="Y572" s="46"/>
      <c r="Z572" s="49"/>
      <c r="AA572" s="49"/>
      <c r="AB572" s="49"/>
      <c r="AC572" s="49"/>
      <c r="AD572" s="49"/>
      <c r="AE572" s="49"/>
      <c r="AF572" s="49"/>
      <c r="AG572" s="49"/>
      <c r="AH572" s="49"/>
      <c r="AI572" s="49"/>
      <c r="AJ572" s="49"/>
      <c r="AK572" s="49"/>
      <c r="AL572" s="49"/>
      <c r="AM572" s="49"/>
      <c r="AN572" s="49"/>
      <c r="AO572" s="49"/>
    </row>
    <row r="573">
      <c r="A573" s="46"/>
      <c r="B573" s="46"/>
      <c r="C573" s="46"/>
      <c r="D573" s="46"/>
      <c r="E573" s="49"/>
      <c r="F573" s="49"/>
      <c r="G573" s="49"/>
      <c r="H573" s="49"/>
      <c r="I573" s="49"/>
      <c r="J573" s="49"/>
      <c r="K573" s="49"/>
      <c r="L573" s="51"/>
      <c r="M573" s="46"/>
      <c r="N573" s="46"/>
      <c r="O573" s="46"/>
      <c r="P573" s="46"/>
      <c r="Q573" s="49"/>
      <c r="R573" s="49"/>
      <c r="S573" s="46"/>
      <c r="T573" s="46"/>
      <c r="U573" s="46"/>
      <c r="V573" s="49"/>
      <c r="W573" s="49"/>
      <c r="X573" s="46"/>
      <c r="Y573" s="46"/>
      <c r="Z573" s="49"/>
      <c r="AA573" s="49"/>
      <c r="AB573" s="49"/>
      <c r="AC573" s="49"/>
      <c r="AD573" s="49"/>
      <c r="AE573" s="49"/>
      <c r="AF573" s="49"/>
      <c r="AG573" s="49"/>
      <c r="AH573" s="49"/>
      <c r="AI573" s="49"/>
      <c r="AJ573" s="49"/>
      <c r="AK573" s="49"/>
      <c r="AL573" s="49"/>
      <c r="AM573" s="49"/>
      <c r="AN573" s="49"/>
      <c r="AO573" s="49"/>
    </row>
    <row r="574">
      <c r="A574" s="46"/>
      <c r="B574" s="46"/>
      <c r="C574" s="46"/>
      <c r="D574" s="46"/>
      <c r="E574" s="49"/>
      <c r="F574" s="49"/>
      <c r="G574" s="49"/>
      <c r="H574" s="49"/>
      <c r="I574" s="49"/>
      <c r="J574" s="49"/>
      <c r="K574" s="49"/>
      <c r="L574" s="51"/>
      <c r="M574" s="46"/>
      <c r="N574" s="46"/>
      <c r="O574" s="46"/>
      <c r="P574" s="46"/>
      <c r="Q574" s="49"/>
      <c r="R574" s="49"/>
      <c r="S574" s="46"/>
      <c r="T574" s="46"/>
      <c r="U574" s="46"/>
      <c r="V574" s="49"/>
      <c r="W574" s="49"/>
      <c r="X574" s="46"/>
      <c r="Y574" s="46"/>
      <c r="Z574" s="49"/>
      <c r="AA574" s="49"/>
      <c r="AB574" s="49"/>
      <c r="AC574" s="49"/>
      <c r="AD574" s="49"/>
      <c r="AE574" s="49"/>
      <c r="AF574" s="49"/>
      <c r="AG574" s="49"/>
      <c r="AH574" s="49"/>
      <c r="AI574" s="49"/>
      <c r="AJ574" s="49"/>
      <c r="AK574" s="49"/>
      <c r="AL574" s="49"/>
      <c r="AM574" s="49"/>
      <c r="AN574" s="49"/>
      <c r="AO574" s="49"/>
    </row>
    <row r="575">
      <c r="A575" s="46"/>
      <c r="B575" s="46"/>
      <c r="C575" s="46"/>
      <c r="D575" s="46"/>
      <c r="E575" s="49"/>
      <c r="F575" s="49"/>
      <c r="G575" s="49"/>
      <c r="H575" s="49"/>
      <c r="I575" s="49"/>
      <c r="J575" s="49"/>
      <c r="K575" s="49"/>
      <c r="L575" s="51"/>
      <c r="M575" s="46"/>
      <c r="N575" s="46"/>
      <c r="O575" s="46"/>
      <c r="P575" s="46"/>
      <c r="Q575" s="49"/>
      <c r="R575" s="49"/>
      <c r="S575" s="46"/>
      <c r="T575" s="46"/>
      <c r="U575" s="46"/>
      <c r="V575" s="49"/>
      <c r="W575" s="49"/>
      <c r="X575" s="46"/>
      <c r="Y575" s="46"/>
      <c r="Z575" s="49"/>
      <c r="AA575" s="49"/>
      <c r="AB575" s="49"/>
      <c r="AC575" s="49"/>
      <c r="AD575" s="49"/>
      <c r="AE575" s="49"/>
      <c r="AF575" s="49"/>
      <c r="AG575" s="49"/>
      <c r="AH575" s="49"/>
      <c r="AI575" s="49"/>
      <c r="AJ575" s="49"/>
      <c r="AK575" s="49"/>
      <c r="AL575" s="49"/>
      <c r="AM575" s="49"/>
      <c r="AN575" s="49"/>
      <c r="AO575" s="49"/>
    </row>
    <row r="576">
      <c r="A576" s="46"/>
      <c r="B576" s="46"/>
      <c r="C576" s="46"/>
      <c r="D576" s="46"/>
      <c r="E576" s="49"/>
      <c r="F576" s="49"/>
      <c r="G576" s="49"/>
      <c r="H576" s="49"/>
      <c r="I576" s="49"/>
      <c r="J576" s="49"/>
      <c r="K576" s="49"/>
      <c r="L576" s="51"/>
      <c r="M576" s="46"/>
      <c r="N576" s="46"/>
      <c r="O576" s="46"/>
      <c r="P576" s="46"/>
      <c r="Q576" s="49"/>
      <c r="R576" s="49"/>
      <c r="S576" s="46"/>
      <c r="T576" s="46"/>
      <c r="U576" s="46"/>
      <c r="V576" s="49"/>
      <c r="W576" s="49"/>
      <c r="X576" s="46"/>
      <c r="Y576" s="46"/>
      <c r="Z576" s="49"/>
      <c r="AA576" s="49"/>
      <c r="AB576" s="49"/>
      <c r="AC576" s="49"/>
      <c r="AD576" s="49"/>
      <c r="AE576" s="49"/>
      <c r="AF576" s="49"/>
      <c r="AG576" s="49"/>
      <c r="AH576" s="49"/>
      <c r="AI576" s="49"/>
      <c r="AJ576" s="49"/>
      <c r="AK576" s="49"/>
      <c r="AL576" s="49"/>
      <c r="AM576" s="49"/>
      <c r="AN576" s="49"/>
      <c r="AO576" s="49"/>
    </row>
    <row r="577">
      <c r="A577" s="46"/>
      <c r="B577" s="46"/>
      <c r="C577" s="46"/>
      <c r="D577" s="46"/>
      <c r="E577" s="49"/>
      <c r="F577" s="49"/>
      <c r="G577" s="49"/>
      <c r="H577" s="49"/>
      <c r="I577" s="49"/>
      <c r="J577" s="49"/>
      <c r="K577" s="49"/>
      <c r="L577" s="51"/>
      <c r="M577" s="46"/>
      <c r="N577" s="46"/>
      <c r="O577" s="46"/>
      <c r="P577" s="46"/>
      <c r="Q577" s="49"/>
      <c r="R577" s="49"/>
      <c r="S577" s="46"/>
      <c r="T577" s="46"/>
      <c r="U577" s="46"/>
      <c r="V577" s="49"/>
      <c r="W577" s="49"/>
      <c r="X577" s="46"/>
      <c r="Y577" s="46"/>
      <c r="Z577" s="49"/>
      <c r="AA577" s="49"/>
      <c r="AB577" s="49"/>
      <c r="AC577" s="49"/>
      <c r="AD577" s="49"/>
      <c r="AE577" s="49"/>
      <c r="AF577" s="49"/>
      <c r="AG577" s="49"/>
      <c r="AH577" s="49"/>
      <c r="AI577" s="49"/>
      <c r="AJ577" s="49"/>
      <c r="AK577" s="49"/>
      <c r="AL577" s="49"/>
      <c r="AM577" s="49"/>
      <c r="AN577" s="49"/>
      <c r="AO577" s="49"/>
    </row>
    <row r="578">
      <c r="A578" s="46"/>
      <c r="B578" s="46"/>
      <c r="C578" s="46"/>
      <c r="D578" s="46"/>
      <c r="E578" s="49"/>
      <c r="F578" s="49"/>
      <c r="G578" s="49"/>
      <c r="H578" s="49"/>
      <c r="I578" s="49"/>
      <c r="J578" s="49"/>
      <c r="K578" s="49"/>
      <c r="L578" s="51"/>
      <c r="M578" s="46"/>
      <c r="N578" s="46"/>
      <c r="O578" s="46"/>
      <c r="P578" s="46"/>
      <c r="Q578" s="49"/>
      <c r="R578" s="49"/>
      <c r="S578" s="46"/>
      <c r="T578" s="46"/>
      <c r="U578" s="46"/>
      <c r="V578" s="49"/>
      <c r="W578" s="49"/>
      <c r="X578" s="46"/>
      <c r="Y578" s="46"/>
      <c r="Z578" s="49"/>
      <c r="AA578" s="49"/>
      <c r="AB578" s="49"/>
      <c r="AC578" s="49"/>
      <c r="AD578" s="49"/>
      <c r="AE578" s="49"/>
      <c r="AF578" s="49"/>
      <c r="AG578" s="49"/>
      <c r="AH578" s="49"/>
      <c r="AI578" s="49"/>
      <c r="AJ578" s="49"/>
      <c r="AK578" s="49"/>
      <c r="AL578" s="49"/>
      <c r="AM578" s="49"/>
      <c r="AN578" s="49"/>
      <c r="AO578" s="49"/>
    </row>
    <row r="579">
      <c r="A579" s="46"/>
      <c r="B579" s="46"/>
      <c r="C579" s="46"/>
      <c r="D579" s="46"/>
      <c r="E579" s="49"/>
      <c r="F579" s="49"/>
      <c r="G579" s="49"/>
      <c r="H579" s="49"/>
      <c r="I579" s="49"/>
      <c r="J579" s="49"/>
      <c r="K579" s="49"/>
      <c r="L579" s="51"/>
      <c r="M579" s="46"/>
      <c r="N579" s="46"/>
      <c r="O579" s="46"/>
      <c r="P579" s="46"/>
      <c r="Q579" s="49"/>
      <c r="R579" s="49"/>
      <c r="S579" s="46"/>
      <c r="T579" s="46"/>
      <c r="U579" s="46"/>
      <c r="V579" s="49"/>
      <c r="W579" s="49"/>
      <c r="X579" s="46"/>
      <c r="Y579" s="46"/>
      <c r="Z579" s="49"/>
      <c r="AA579" s="49"/>
      <c r="AB579" s="49"/>
      <c r="AC579" s="49"/>
      <c r="AD579" s="49"/>
      <c r="AE579" s="49"/>
      <c r="AF579" s="49"/>
      <c r="AG579" s="49"/>
      <c r="AH579" s="49"/>
      <c r="AI579" s="49"/>
      <c r="AJ579" s="49"/>
      <c r="AK579" s="49"/>
      <c r="AL579" s="49"/>
      <c r="AM579" s="49"/>
      <c r="AN579" s="49"/>
      <c r="AO579" s="49"/>
    </row>
    <row r="580">
      <c r="A580" s="46"/>
      <c r="B580" s="46"/>
      <c r="C580" s="46"/>
      <c r="D580" s="46"/>
      <c r="E580" s="49"/>
      <c r="F580" s="49"/>
      <c r="G580" s="49"/>
      <c r="H580" s="49"/>
      <c r="I580" s="49"/>
      <c r="J580" s="49"/>
      <c r="K580" s="49"/>
      <c r="L580" s="51"/>
      <c r="M580" s="46"/>
      <c r="N580" s="46"/>
      <c r="O580" s="46"/>
      <c r="P580" s="46"/>
      <c r="Q580" s="49"/>
      <c r="R580" s="49"/>
      <c r="S580" s="46"/>
      <c r="T580" s="46"/>
      <c r="U580" s="46"/>
      <c r="V580" s="49"/>
      <c r="W580" s="49"/>
      <c r="X580" s="46"/>
      <c r="Y580" s="46"/>
      <c r="Z580" s="49"/>
      <c r="AA580" s="49"/>
      <c r="AB580" s="49"/>
      <c r="AC580" s="49"/>
      <c r="AD580" s="49"/>
      <c r="AE580" s="49"/>
      <c r="AF580" s="49"/>
      <c r="AG580" s="49"/>
      <c r="AH580" s="49"/>
      <c r="AI580" s="49"/>
      <c r="AJ580" s="49"/>
      <c r="AK580" s="49"/>
      <c r="AL580" s="49"/>
      <c r="AM580" s="49"/>
      <c r="AN580" s="49"/>
      <c r="AO580" s="49"/>
    </row>
    <row r="581">
      <c r="A581" s="46"/>
      <c r="B581" s="46"/>
      <c r="C581" s="46"/>
      <c r="D581" s="46"/>
      <c r="E581" s="49"/>
      <c r="F581" s="49"/>
      <c r="G581" s="49"/>
      <c r="H581" s="49"/>
      <c r="I581" s="49"/>
      <c r="J581" s="49"/>
      <c r="K581" s="49"/>
      <c r="L581" s="51"/>
      <c r="M581" s="46"/>
      <c r="N581" s="46"/>
      <c r="O581" s="46"/>
      <c r="P581" s="46"/>
      <c r="Q581" s="49"/>
      <c r="R581" s="49"/>
      <c r="S581" s="46"/>
      <c r="T581" s="46"/>
      <c r="U581" s="46"/>
      <c r="V581" s="49"/>
      <c r="W581" s="49"/>
      <c r="X581" s="46"/>
      <c r="Y581" s="46"/>
      <c r="Z581" s="49"/>
      <c r="AA581" s="49"/>
      <c r="AB581" s="49"/>
      <c r="AC581" s="49"/>
      <c r="AD581" s="49"/>
      <c r="AE581" s="49"/>
      <c r="AF581" s="49"/>
      <c r="AG581" s="49"/>
      <c r="AH581" s="49"/>
      <c r="AI581" s="49"/>
      <c r="AJ581" s="49"/>
      <c r="AK581" s="49"/>
      <c r="AL581" s="49"/>
      <c r="AM581" s="49"/>
      <c r="AN581" s="49"/>
      <c r="AO581" s="49"/>
    </row>
    <row r="582">
      <c r="A582" s="46"/>
      <c r="B582" s="46"/>
      <c r="C582" s="46"/>
      <c r="D582" s="46"/>
      <c r="E582" s="49"/>
      <c r="F582" s="49"/>
      <c r="G582" s="49"/>
      <c r="H582" s="49"/>
      <c r="I582" s="49"/>
      <c r="J582" s="49"/>
      <c r="K582" s="49"/>
      <c r="L582" s="51"/>
      <c r="M582" s="46"/>
      <c r="N582" s="46"/>
      <c r="O582" s="46"/>
      <c r="P582" s="46"/>
      <c r="Q582" s="49"/>
      <c r="R582" s="49"/>
      <c r="S582" s="46"/>
      <c r="T582" s="46"/>
      <c r="U582" s="46"/>
      <c r="V582" s="49"/>
      <c r="W582" s="49"/>
      <c r="X582" s="46"/>
      <c r="Y582" s="46"/>
      <c r="Z582" s="49"/>
      <c r="AA582" s="49"/>
      <c r="AB582" s="49"/>
      <c r="AC582" s="49"/>
      <c r="AD582" s="49"/>
      <c r="AE582" s="49"/>
      <c r="AF582" s="49"/>
      <c r="AG582" s="49"/>
      <c r="AH582" s="49"/>
      <c r="AI582" s="49"/>
      <c r="AJ582" s="49"/>
      <c r="AK582" s="49"/>
      <c r="AL582" s="49"/>
      <c r="AM582" s="49"/>
      <c r="AN582" s="49"/>
      <c r="AO582" s="49"/>
    </row>
    <row r="583">
      <c r="A583" s="46"/>
      <c r="B583" s="46"/>
      <c r="C583" s="46"/>
      <c r="D583" s="46"/>
      <c r="E583" s="49"/>
      <c r="F583" s="49"/>
      <c r="G583" s="49"/>
      <c r="H583" s="49"/>
      <c r="I583" s="49"/>
      <c r="J583" s="49"/>
      <c r="K583" s="49"/>
      <c r="L583" s="51"/>
      <c r="M583" s="46"/>
      <c r="N583" s="46"/>
      <c r="O583" s="46"/>
      <c r="P583" s="46"/>
      <c r="Q583" s="49"/>
      <c r="R583" s="49"/>
      <c r="S583" s="46"/>
      <c r="T583" s="46"/>
      <c r="U583" s="46"/>
      <c r="V583" s="49"/>
      <c r="W583" s="49"/>
      <c r="X583" s="46"/>
      <c r="Y583" s="46"/>
      <c r="Z583" s="49"/>
      <c r="AA583" s="49"/>
      <c r="AB583" s="49"/>
      <c r="AC583" s="49"/>
      <c r="AD583" s="49"/>
      <c r="AE583" s="49"/>
      <c r="AF583" s="49"/>
      <c r="AG583" s="49"/>
      <c r="AH583" s="49"/>
      <c r="AI583" s="49"/>
      <c r="AJ583" s="49"/>
      <c r="AK583" s="49"/>
      <c r="AL583" s="49"/>
      <c r="AM583" s="49"/>
      <c r="AN583" s="49"/>
      <c r="AO583" s="49"/>
    </row>
    <row r="584">
      <c r="A584" s="46"/>
      <c r="B584" s="46"/>
      <c r="C584" s="46"/>
      <c r="D584" s="46"/>
      <c r="E584" s="49"/>
      <c r="F584" s="49"/>
      <c r="G584" s="49"/>
      <c r="H584" s="49"/>
      <c r="I584" s="49"/>
      <c r="J584" s="49"/>
      <c r="K584" s="49"/>
      <c r="L584" s="51"/>
      <c r="M584" s="46"/>
      <c r="N584" s="46"/>
      <c r="O584" s="46"/>
      <c r="P584" s="46"/>
      <c r="Q584" s="49"/>
      <c r="R584" s="49"/>
      <c r="S584" s="46"/>
      <c r="T584" s="46"/>
      <c r="U584" s="46"/>
      <c r="V584" s="49"/>
      <c r="W584" s="49"/>
      <c r="X584" s="46"/>
      <c r="Y584" s="46"/>
      <c r="Z584" s="49"/>
      <c r="AA584" s="49"/>
      <c r="AB584" s="49"/>
      <c r="AC584" s="49"/>
      <c r="AD584" s="49"/>
      <c r="AE584" s="49"/>
      <c r="AF584" s="49"/>
      <c r="AG584" s="49"/>
      <c r="AH584" s="49"/>
      <c r="AI584" s="49"/>
      <c r="AJ584" s="49"/>
      <c r="AK584" s="49"/>
      <c r="AL584" s="49"/>
      <c r="AM584" s="49"/>
      <c r="AN584" s="49"/>
      <c r="AO584" s="49"/>
    </row>
    <row r="585">
      <c r="A585" s="46"/>
      <c r="B585" s="46"/>
      <c r="C585" s="46"/>
      <c r="D585" s="46"/>
      <c r="E585" s="49"/>
      <c r="F585" s="49"/>
      <c r="G585" s="49"/>
      <c r="H585" s="49"/>
      <c r="I585" s="49"/>
      <c r="J585" s="49"/>
      <c r="K585" s="49"/>
      <c r="L585" s="51"/>
      <c r="M585" s="46"/>
      <c r="N585" s="46"/>
      <c r="O585" s="46"/>
      <c r="P585" s="46"/>
      <c r="Q585" s="49"/>
      <c r="R585" s="49"/>
      <c r="S585" s="46"/>
      <c r="T585" s="46"/>
      <c r="U585" s="46"/>
      <c r="V585" s="49"/>
      <c r="W585" s="49"/>
      <c r="X585" s="46"/>
      <c r="Y585" s="46"/>
      <c r="Z585" s="49"/>
      <c r="AA585" s="49"/>
      <c r="AB585" s="49"/>
      <c r="AC585" s="49"/>
      <c r="AD585" s="49"/>
      <c r="AE585" s="49"/>
      <c r="AF585" s="49"/>
      <c r="AG585" s="49"/>
      <c r="AH585" s="49"/>
      <c r="AI585" s="49"/>
      <c r="AJ585" s="49"/>
      <c r="AK585" s="49"/>
      <c r="AL585" s="49"/>
      <c r="AM585" s="49"/>
      <c r="AN585" s="49"/>
      <c r="AO585" s="49"/>
    </row>
    <row r="586">
      <c r="A586" s="46"/>
      <c r="B586" s="46"/>
      <c r="C586" s="46"/>
      <c r="D586" s="46"/>
      <c r="E586" s="49"/>
      <c r="F586" s="49"/>
      <c r="G586" s="49"/>
      <c r="H586" s="49"/>
      <c r="I586" s="49"/>
      <c r="J586" s="49"/>
      <c r="K586" s="49"/>
      <c r="L586" s="51"/>
      <c r="M586" s="46"/>
      <c r="N586" s="46"/>
      <c r="O586" s="46"/>
      <c r="P586" s="46"/>
      <c r="Q586" s="49"/>
      <c r="R586" s="49"/>
      <c r="S586" s="46"/>
      <c r="T586" s="46"/>
      <c r="U586" s="46"/>
      <c r="V586" s="49"/>
      <c r="W586" s="49"/>
      <c r="X586" s="46"/>
      <c r="Y586" s="46"/>
      <c r="Z586" s="49"/>
      <c r="AA586" s="49"/>
      <c r="AB586" s="49"/>
      <c r="AC586" s="49"/>
      <c r="AD586" s="49"/>
      <c r="AE586" s="49"/>
      <c r="AF586" s="49"/>
      <c r="AG586" s="49"/>
      <c r="AH586" s="49"/>
      <c r="AI586" s="49"/>
      <c r="AJ586" s="49"/>
      <c r="AK586" s="49"/>
      <c r="AL586" s="49"/>
      <c r="AM586" s="49"/>
      <c r="AN586" s="49"/>
      <c r="AO586" s="49"/>
    </row>
    <row r="587">
      <c r="A587" s="46"/>
      <c r="B587" s="46"/>
      <c r="C587" s="46"/>
      <c r="D587" s="46"/>
      <c r="E587" s="49"/>
      <c r="F587" s="49"/>
      <c r="G587" s="49"/>
      <c r="H587" s="49"/>
      <c r="I587" s="49"/>
      <c r="J587" s="49"/>
      <c r="K587" s="49"/>
      <c r="L587" s="51"/>
      <c r="M587" s="46"/>
      <c r="N587" s="46"/>
      <c r="O587" s="46"/>
      <c r="P587" s="46"/>
      <c r="Q587" s="49"/>
      <c r="R587" s="49"/>
      <c r="S587" s="46"/>
      <c r="T587" s="46"/>
      <c r="U587" s="46"/>
      <c r="V587" s="49"/>
      <c r="W587" s="49"/>
      <c r="X587" s="46"/>
      <c r="Y587" s="46"/>
      <c r="Z587" s="49"/>
      <c r="AA587" s="49"/>
      <c r="AB587" s="49"/>
      <c r="AC587" s="49"/>
      <c r="AD587" s="49"/>
      <c r="AE587" s="49"/>
      <c r="AF587" s="49"/>
      <c r="AG587" s="49"/>
      <c r="AH587" s="49"/>
      <c r="AI587" s="49"/>
      <c r="AJ587" s="49"/>
      <c r="AK587" s="49"/>
      <c r="AL587" s="49"/>
      <c r="AM587" s="49"/>
      <c r="AN587" s="49"/>
      <c r="AO587" s="49"/>
    </row>
    <row r="588">
      <c r="A588" s="46"/>
      <c r="B588" s="46"/>
      <c r="C588" s="46"/>
      <c r="D588" s="46"/>
      <c r="E588" s="49"/>
      <c r="F588" s="49"/>
      <c r="G588" s="49"/>
      <c r="H588" s="49"/>
      <c r="I588" s="49"/>
      <c r="J588" s="49"/>
      <c r="K588" s="49"/>
      <c r="L588" s="51"/>
      <c r="M588" s="46"/>
      <c r="N588" s="46"/>
      <c r="O588" s="46"/>
      <c r="P588" s="46"/>
      <c r="Q588" s="49"/>
      <c r="R588" s="49"/>
      <c r="S588" s="46"/>
      <c r="T588" s="46"/>
      <c r="U588" s="46"/>
      <c r="V588" s="49"/>
      <c r="W588" s="49"/>
      <c r="X588" s="46"/>
      <c r="Y588" s="46"/>
      <c r="Z588" s="49"/>
      <c r="AA588" s="49"/>
      <c r="AB588" s="49"/>
      <c r="AC588" s="49"/>
      <c r="AD588" s="49"/>
      <c r="AE588" s="49"/>
      <c r="AF588" s="49"/>
      <c r="AG588" s="49"/>
      <c r="AH588" s="49"/>
      <c r="AI588" s="49"/>
      <c r="AJ588" s="49"/>
      <c r="AK588" s="49"/>
      <c r="AL588" s="49"/>
      <c r="AM588" s="49"/>
      <c r="AN588" s="49"/>
      <c r="AO588" s="49"/>
    </row>
    <row r="589">
      <c r="A589" s="46"/>
      <c r="B589" s="46"/>
      <c r="C589" s="46"/>
      <c r="D589" s="46"/>
      <c r="E589" s="49"/>
      <c r="F589" s="49"/>
      <c r="G589" s="49"/>
      <c r="H589" s="49"/>
      <c r="I589" s="49"/>
      <c r="J589" s="49"/>
      <c r="K589" s="49"/>
      <c r="L589" s="51"/>
      <c r="M589" s="46"/>
      <c r="N589" s="46"/>
      <c r="O589" s="46"/>
      <c r="P589" s="46"/>
      <c r="Q589" s="49"/>
      <c r="R589" s="49"/>
      <c r="S589" s="46"/>
      <c r="T589" s="46"/>
      <c r="U589" s="46"/>
      <c r="V589" s="49"/>
      <c r="W589" s="49"/>
      <c r="X589" s="46"/>
      <c r="Y589" s="46"/>
      <c r="Z589" s="49"/>
      <c r="AA589" s="49"/>
      <c r="AB589" s="49"/>
      <c r="AC589" s="49"/>
      <c r="AD589" s="49"/>
      <c r="AE589" s="49"/>
      <c r="AF589" s="49"/>
      <c r="AG589" s="49"/>
      <c r="AH589" s="49"/>
      <c r="AI589" s="49"/>
      <c r="AJ589" s="49"/>
      <c r="AK589" s="49"/>
      <c r="AL589" s="49"/>
      <c r="AM589" s="49"/>
      <c r="AN589" s="49"/>
      <c r="AO589" s="49"/>
    </row>
    <row r="590">
      <c r="A590" s="46"/>
      <c r="B590" s="46"/>
      <c r="C590" s="46"/>
      <c r="D590" s="46"/>
      <c r="E590" s="49"/>
      <c r="F590" s="49"/>
      <c r="G590" s="49"/>
      <c r="H590" s="49"/>
      <c r="I590" s="49"/>
      <c r="J590" s="49"/>
      <c r="K590" s="49"/>
      <c r="L590" s="51"/>
      <c r="M590" s="46"/>
      <c r="N590" s="46"/>
      <c r="O590" s="46"/>
      <c r="P590" s="46"/>
      <c r="Q590" s="49"/>
      <c r="R590" s="49"/>
      <c r="S590" s="46"/>
      <c r="T590" s="46"/>
      <c r="U590" s="46"/>
      <c r="V590" s="49"/>
      <c r="W590" s="49"/>
      <c r="X590" s="46"/>
      <c r="Y590" s="46"/>
      <c r="Z590" s="49"/>
      <c r="AA590" s="49"/>
      <c r="AB590" s="49"/>
      <c r="AC590" s="49"/>
      <c r="AD590" s="49"/>
      <c r="AE590" s="49"/>
      <c r="AF590" s="49"/>
      <c r="AG590" s="49"/>
      <c r="AH590" s="49"/>
      <c r="AI590" s="49"/>
      <c r="AJ590" s="49"/>
      <c r="AK590" s="49"/>
      <c r="AL590" s="49"/>
      <c r="AM590" s="49"/>
      <c r="AN590" s="49"/>
      <c r="AO590" s="49"/>
    </row>
    <row r="591">
      <c r="A591" s="46"/>
      <c r="B591" s="46"/>
      <c r="C591" s="46"/>
      <c r="D591" s="46"/>
      <c r="E591" s="49"/>
      <c r="F591" s="49"/>
      <c r="G591" s="49"/>
      <c r="H591" s="49"/>
      <c r="I591" s="49"/>
      <c r="J591" s="49"/>
      <c r="K591" s="49"/>
      <c r="L591" s="51"/>
      <c r="M591" s="46"/>
      <c r="N591" s="46"/>
      <c r="O591" s="46"/>
      <c r="P591" s="46"/>
      <c r="Q591" s="49"/>
      <c r="R591" s="49"/>
      <c r="S591" s="46"/>
      <c r="T591" s="46"/>
      <c r="U591" s="46"/>
      <c r="V591" s="49"/>
      <c r="W591" s="49"/>
      <c r="X591" s="46"/>
      <c r="Y591" s="46"/>
      <c r="Z591" s="49"/>
      <c r="AA591" s="49"/>
      <c r="AB591" s="49"/>
      <c r="AC591" s="49"/>
      <c r="AD591" s="49"/>
      <c r="AE591" s="49"/>
      <c r="AF591" s="49"/>
      <c r="AG591" s="49"/>
      <c r="AH591" s="49"/>
      <c r="AI591" s="49"/>
      <c r="AJ591" s="49"/>
      <c r="AK591" s="49"/>
      <c r="AL591" s="49"/>
      <c r="AM591" s="49"/>
      <c r="AN591" s="49"/>
      <c r="AO591" s="49"/>
    </row>
    <row r="592">
      <c r="A592" s="46"/>
      <c r="B592" s="46"/>
      <c r="C592" s="46"/>
      <c r="D592" s="46"/>
      <c r="E592" s="49"/>
      <c r="F592" s="49"/>
      <c r="G592" s="49"/>
      <c r="H592" s="49"/>
      <c r="I592" s="49"/>
      <c r="J592" s="49"/>
      <c r="K592" s="49"/>
      <c r="L592" s="51"/>
      <c r="M592" s="46"/>
      <c r="N592" s="46"/>
      <c r="O592" s="46"/>
      <c r="P592" s="46"/>
      <c r="Q592" s="49"/>
      <c r="R592" s="49"/>
      <c r="S592" s="46"/>
      <c r="T592" s="46"/>
      <c r="U592" s="46"/>
      <c r="V592" s="49"/>
      <c r="W592" s="49"/>
      <c r="X592" s="46"/>
      <c r="Y592" s="46"/>
      <c r="Z592" s="49"/>
      <c r="AA592" s="49"/>
      <c r="AB592" s="49"/>
      <c r="AC592" s="49"/>
      <c r="AD592" s="49"/>
      <c r="AE592" s="49"/>
      <c r="AF592" s="49"/>
      <c r="AG592" s="49"/>
      <c r="AH592" s="49"/>
      <c r="AI592" s="49"/>
      <c r="AJ592" s="49"/>
      <c r="AK592" s="49"/>
      <c r="AL592" s="49"/>
      <c r="AM592" s="49"/>
      <c r="AN592" s="49"/>
      <c r="AO592" s="49"/>
    </row>
    <row r="593">
      <c r="A593" s="46"/>
      <c r="B593" s="46"/>
      <c r="C593" s="46"/>
      <c r="D593" s="46"/>
      <c r="E593" s="49"/>
      <c r="F593" s="49"/>
      <c r="G593" s="49"/>
      <c r="H593" s="49"/>
      <c r="I593" s="49"/>
      <c r="J593" s="49"/>
      <c r="K593" s="49"/>
      <c r="L593" s="51"/>
      <c r="M593" s="46"/>
      <c r="N593" s="46"/>
      <c r="O593" s="46"/>
      <c r="P593" s="46"/>
      <c r="Q593" s="49"/>
      <c r="R593" s="49"/>
      <c r="S593" s="46"/>
      <c r="T593" s="46"/>
      <c r="U593" s="46"/>
      <c r="V593" s="49"/>
      <c r="W593" s="49"/>
      <c r="X593" s="46"/>
      <c r="Y593" s="46"/>
      <c r="Z593" s="49"/>
      <c r="AA593" s="49"/>
      <c r="AB593" s="49"/>
      <c r="AC593" s="49"/>
      <c r="AD593" s="49"/>
      <c r="AE593" s="49"/>
      <c r="AF593" s="49"/>
      <c r="AG593" s="49"/>
      <c r="AH593" s="49"/>
      <c r="AI593" s="49"/>
      <c r="AJ593" s="49"/>
      <c r="AK593" s="49"/>
      <c r="AL593" s="49"/>
      <c r="AM593" s="49"/>
      <c r="AN593" s="49"/>
      <c r="AO593" s="49"/>
    </row>
    <row r="594">
      <c r="A594" s="46"/>
      <c r="B594" s="46"/>
      <c r="C594" s="46"/>
      <c r="D594" s="46"/>
      <c r="E594" s="49"/>
      <c r="F594" s="49"/>
      <c r="G594" s="49"/>
      <c r="H594" s="49"/>
      <c r="I594" s="49"/>
      <c r="J594" s="49"/>
      <c r="K594" s="49"/>
      <c r="L594" s="51"/>
      <c r="M594" s="46"/>
      <c r="N594" s="46"/>
      <c r="O594" s="46"/>
      <c r="P594" s="46"/>
      <c r="Q594" s="49"/>
      <c r="R594" s="49"/>
      <c r="S594" s="46"/>
      <c r="T594" s="46"/>
      <c r="U594" s="46"/>
      <c r="V594" s="49"/>
      <c r="W594" s="49"/>
      <c r="X594" s="46"/>
      <c r="Y594" s="46"/>
      <c r="Z594" s="49"/>
      <c r="AA594" s="49"/>
      <c r="AB594" s="49"/>
      <c r="AC594" s="49"/>
      <c r="AD594" s="49"/>
      <c r="AE594" s="49"/>
      <c r="AF594" s="49"/>
      <c r="AG594" s="49"/>
      <c r="AH594" s="49"/>
      <c r="AI594" s="49"/>
      <c r="AJ594" s="49"/>
      <c r="AK594" s="49"/>
      <c r="AL594" s="49"/>
      <c r="AM594" s="49"/>
      <c r="AN594" s="49"/>
      <c r="AO594" s="49"/>
    </row>
    <row r="595">
      <c r="A595" s="46"/>
      <c r="B595" s="46"/>
      <c r="C595" s="46"/>
      <c r="D595" s="46"/>
      <c r="E595" s="49"/>
      <c r="F595" s="49"/>
      <c r="G595" s="49"/>
      <c r="H595" s="49"/>
      <c r="I595" s="49"/>
      <c r="J595" s="49"/>
      <c r="K595" s="49"/>
      <c r="L595" s="51"/>
      <c r="M595" s="46"/>
      <c r="N595" s="46"/>
      <c r="O595" s="46"/>
      <c r="P595" s="46"/>
      <c r="Q595" s="49"/>
      <c r="R595" s="49"/>
      <c r="S595" s="46"/>
      <c r="T595" s="46"/>
      <c r="U595" s="46"/>
      <c r="V595" s="49"/>
      <c r="W595" s="49"/>
      <c r="X595" s="46"/>
      <c r="Y595" s="46"/>
      <c r="Z595" s="49"/>
      <c r="AA595" s="49"/>
      <c r="AB595" s="49"/>
      <c r="AC595" s="49"/>
      <c r="AD595" s="49"/>
      <c r="AE595" s="49"/>
      <c r="AF595" s="49"/>
      <c r="AG595" s="49"/>
      <c r="AH595" s="49"/>
      <c r="AI595" s="49"/>
      <c r="AJ595" s="49"/>
      <c r="AK595" s="49"/>
      <c r="AL595" s="49"/>
      <c r="AM595" s="49"/>
      <c r="AN595" s="49"/>
      <c r="AO595" s="49"/>
    </row>
    <row r="596">
      <c r="A596" s="46"/>
      <c r="B596" s="46"/>
      <c r="C596" s="46"/>
      <c r="D596" s="46"/>
      <c r="E596" s="49"/>
      <c r="F596" s="49"/>
      <c r="G596" s="49"/>
      <c r="H596" s="49"/>
      <c r="I596" s="49"/>
      <c r="J596" s="49"/>
      <c r="K596" s="49"/>
      <c r="L596" s="51"/>
      <c r="M596" s="46"/>
      <c r="N596" s="46"/>
      <c r="O596" s="46"/>
      <c r="P596" s="46"/>
      <c r="Q596" s="49"/>
      <c r="R596" s="49"/>
      <c r="S596" s="46"/>
      <c r="T596" s="46"/>
      <c r="U596" s="46"/>
      <c r="V596" s="49"/>
      <c r="W596" s="49"/>
      <c r="X596" s="46"/>
      <c r="Y596" s="46"/>
      <c r="Z596" s="49"/>
      <c r="AA596" s="49"/>
      <c r="AB596" s="49"/>
      <c r="AC596" s="49"/>
      <c r="AD596" s="49"/>
      <c r="AE596" s="49"/>
      <c r="AF596" s="49"/>
      <c r="AG596" s="49"/>
      <c r="AH596" s="49"/>
      <c r="AI596" s="49"/>
      <c r="AJ596" s="49"/>
      <c r="AK596" s="49"/>
      <c r="AL596" s="49"/>
      <c r="AM596" s="49"/>
      <c r="AN596" s="49"/>
      <c r="AO596" s="49"/>
    </row>
    <row r="597">
      <c r="A597" s="46"/>
      <c r="B597" s="46"/>
      <c r="C597" s="46"/>
      <c r="D597" s="46"/>
      <c r="E597" s="49"/>
      <c r="F597" s="49"/>
      <c r="G597" s="49"/>
      <c r="H597" s="49"/>
      <c r="I597" s="49"/>
      <c r="J597" s="49"/>
      <c r="K597" s="49"/>
      <c r="L597" s="51"/>
      <c r="M597" s="46"/>
      <c r="N597" s="46"/>
      <c r="O597" s="46"/>
      <c r="P597" s="46"/>
      <c r="Q597" s="49"/>
      <c r="R597" s="49"/>
      <c r="S597" s="46"/>
      <c r="T597" s="46"/>
      <c r="U597" s="46"/>
      <c r="V597" s="49"/>
      <c r="W597" s="49"/>
      <c r="X597" s="46"/>
      <c r="Y597" s="46"/>
      <c r="Z597" s="49"/>
      <c r="AA597" s="49"/>
      <c r="AB597" s="49"/>
      <c r="AC597" s="49"/>
      <c r="AD597" s="49"/>
      <c r="AE597" s="49"/>
      <c r="AF597" s="49"/>
      <c r="AG597" s="49"/>
      <c r="AH597" s="49"/>
      <c r="AI597" s="49"/>
      <c r="AJ597" s="49"/>
      <c r="AK597" s="49"/>
      <c r="AL597" s="49"/>
      <c r="AM597" s="49"/>
      <c r="AN597" s="49"/>
      <c r="AO597" s="49"/>
    </row>
    <row r="598">
      <c r="A598" s="46"/>
      <c r="B598" s="46"/>
      <c r="C598" s="46"/>
      <c r="D598" s="46"/>
      <c r="E598" s="49"/>
      <c r="F598" s="49"/>
      <c r="G598" s="49"/>
      <c r="H598" s="49"/>
      <c r="I598" s="49"/>
      <c r="J598" s="49"/>
      <c r="K598" s="49"/>
      <c r="L598" s="51"/>
      <c r="M598" s="46"/>
      <c r="N598" s="46"/>
      <c r="O598" s="46"/>
      <c r="P598" s="46"/>
      <c r="Q598" s="49"/>
      <c r="R598" s="49"/>
      <c r="S598" s="46"/>
      <c r="T598" s="46"/>
      <c r="U598" s="46"/>
      <c r="V598" s="49"/>
      <c r="W598" s="49"/>
      <c r="X598" s="46"/>
      <c r="Y598" s="46"/>
      <c r="Z598" s="49"/>
      <c r="AA598" s="49"/>
      <c r="AB598" s="49"/>
      <c r="AC598" s="49"/>
      <c r="AD598" s="49"/>
      <c r="AE598" s="49"/>
      <c r="AF598" s="49"/>
      <c r="AG598" s="49"/>
      <c r="AH598" s="49"/>
      <c r="AI598" s="49"/>
      <c r="AJ598" s="49"/>
      <c r="AK598" s="49"/>
      <c r="AL598" s="49"/>
      <c r="AM598" s="49"/>
      <c r="AN598" s="49"/>
      <c r="AO598" s="49"/>
    </row>
    <row r="599">
      <c r="A599" s="46"/>
      <c r="B599" s="46"/>
      <c r="C599" s="46"/>
      <c r="D599" s="46"/>
      <c r="E599" s="49"/>
      <c r="F599" s="49"/>
      <c r="G599" s="49"/>
      <c r="H599" s="49"/>
      <c r="I599" s="49"/>
      <c r="J599" s="49"/>
      <c r="K599" s="49"/>
      <c r="L599" s="51"/>
      <c r="M599" s="46"/>
      <c r="N599" s="46"/>
      <c r="O599" s="46"/>
      <c r="P599" s="46"/>
      <c r="Q599" s="49"/>
      <c r="R599" s="49"/>
      <c r="S599" s="46"/>
      <c r="T599" s="46"/>
      <c r="U599" s="46"/>
      <c r="V599" s="49"/>
      <c r="W599" s="49"/>
      <c r="X599" s="46"/>
      <c r="Y599" s="46"/>
      <c r="Z599" s="49"/>
      <c r="AA599" s="49"/>
      <c r="AB599" s="49"/>
      <c r="AC599" s="49"/>
      <c r="AD599" s="49"/>
      <c r="AE599" s="49"/>
      <c r="AF599" s="49"/>
      <c r="AG599" s="49"/>
      <c r="AH599" s="49"/>
      <c r="AI599" s="49"/>
      <c r="AJ599" s="49"/>
      <c r="AK599" s="49"/>
      <c r="AL599" s="49"/>
      <c r="AM599" s="49"/>
      <c r="AN599" s="49"/>
      <c r="AO599" s="49"/>
    </row>
    <row r="600">
      <c r="A600" s="46"/>
      <c r="B600" s="46"/>
      <c r="C600" s="46"/>
      <c r="D600" s="46"/>
      <c r="E600" s="49"/>
      <c r="F600" s="49"/>
      <c r="G600" s="49"/>
      <c r="H600" s="49"/>
      <c r="I600" s="49"/>
      <c r="J600" s="49"/>
      <c r="K600" s="49"/>
      <c r="L600" s="51"/>
      <c r="M600" s="46"/>
      <c r="N600" s="46"/>
      <c r="O600" s="46"/>
      <c r="P600" s="46"/>
      <c r="Q600" s="49"/>
      <c r="R600" s="49"/>
      <c r="S600" s="46"/>
      <c r="T600" s="46"/>
      <c r="U600" s="46"/>
      <c r="V600" s="49"/>
      <c r="W600" s="49"/>
      <c r="X600" s="46"/>
      <c r="Y600" s="46"/>
      <c r="Z600" s="49"/>
      <c r="AA600" s="49"/>
      <c r="AB600" s="49"/>
      <c r="AC600" s="49"/>
      <c r="AD600" s="49"/>
      <c r="AE600" s="49"/>
      <c r="AF600" s="49"/>
      <c r="AG600" s="49"/>
      <c r="AH600" s="49"/>
      <c r="AI600" s="49"/>
      <c r="AJ600" s="49"/>
      <c r="AK600" s="49"/>
      <c r="AL600" s="49"/>
      <c r="AM600" s="49"/>
      <c r="AN600" s="49"/>
      <c r="AO600" s="49"/>
    </row>
    <row r="601">
      <c r="A601" s="46"/>
      <c r="B601" s="46"/>
      <c r="C601" s="46"/>
      <c r="D601" s="46"/>
      <c r="E601" s="49"/>
      <c r="F601" s="49"/>
      <c r="G601" s="49"/>
      <c r="H601" s="49"/>
      <c r="I601" s="49"/>
      <c r="J601" s="49"/>
      <c r="K601" s="49"/>
      <c r="L601" s="51"/>
      <c r="M601" s="46"/>
      <c r="N601" s="46"/>
      <c r="O601" s="46"/>
      <c r="P601" s="46"/>
      <c r="Q601" s="49"/>
      <c r="R601" s="49"/>
      <c r="S601" s="46"/>
      <c r="T601" s="46"/>
      <c r="U601" s="46"/>
      <c r="V601" s="49"/>
      <c r="W601" s="49"/>
      <c r="X601" s="46"/>
      <c r="Y601" s="46"/>
      <c r="Z601" s="49"/>
      <c r="AA601" s="49"/>
      <c r="AB601" s="49"/>
      <c r="AC601" s="49"/>
      <c r="AD601" s="49"/>
      <c r="AE601" s="49"/>
      <c r="AF601" s="49"/>
      <c r="AG601" s="49"/>
      <c r="AH601" s="49"/>
      <c r="AI601" s="49"/>
      <c r="AJ601" s="49"/>
      <c r="AK601" s="49"/>
      <c r="AL601" s="49"/>
      <c r="AM601" s="49"/>
      <c r="AN601" s="49"/>
      <c r="AO601" s="49"/>
    </row>
    <row r="602">
      <c r="A602" s="46"/>
      <c r="B602" s="46"/>
      <c r="C602" s="46"/>
      <c r="D602" s="46"/>
      <c r="E602" s="49"/>
      <c r="F602" s="49"/>
      <c r="G602" s="49"/>
      <c r="H602" s="49"/>
      <c r="I602" s="49"/>
      <c r="J602" s="49"/>
      <c r="K602" s="49"/>
      <c r="L602" s="51"/>
      <c r="M602" s="46"/>
      <c r="N602" s="46"/>
      <c r="O602" s="46"/>
      <c r="P602" s="46"/>
      <c r="Q602" s="49"/>
      <c r="R602" s="49"/>
      <c r="S602" s="46"/>
      <c r="T602" s="46"/>
      <c r="U602" s="46"/>
      <c r="V602" s="49"/>
      <c r="W602" s="49"/>
      <c r="X602" s="46"/>
      <c r="Y602" s="46"/>
      <c r="Z602" s="49"/>
      <c r="AA602" s="49"/>
      <c r="AB602" s="49"/>
      <c r="AC602" s="49"/>
      <c r="AD602" s="49"/>
      <c r="AE602" s="49"/>
      <c r="AF602" s="49"/>
      <c r="AG602" s="49"/>
      <c r="AH602" s="49"/>
      <c r="AI602" s="49"/>
      <c r="AJ602" s="49"/>
      <c r="AK602" s="49"/>
      <c r="AL602" s="49"/>
      <c r="AM602" s="49"/>
      <c r="AN602" s="49"/>
      <c r="AO602" s="49"/>
    </row>
    <row r="603">
      <c r="A603" s="46"/>
      <c r="B603" s="46"/>
      <c r="C603" s="46"/>
      <c r="D603" s="46"/>
      <c r="E603" s="49"/>
      <c r="F603" s="49"/>
      <c r="G603" s="49"/>
      <c r="H603" s="49"/>
      <c r="I603" s="49"/>
      <c r="J603" s="49"/>
      <c r="K603" s="49"/>
      <c r="L603" s="51"/>
      <c r="M603" s="46"/>
      <c r="N603" s="46"/>
      <c r="O603" s="46"/>
      <c r="P603" s="46"/>
      <c r="Q603" s="49"/>
      <c r="R603" s="49"/>
      <c r="S603" s="46"/>
      <c r="T603" s="46"/>
      <c r="U603" s="46"/>
      <c r="V603" s="49"/>
      <c r="W603" s="49"/>
      <c r="X603" s="46"/>
      <c r="Y603" s="46"/>
      <c r="Z603" s="49"/>
      <c r="AA603" s="49"/>
      <c r="AB603" s="49"/>
      <c r="AC603" s="49"/>
      <c r="AD603" s="49"/>
      <c r="AE603" s="49"/>
      <c r="AF603" s="49"/>
      <c r="AG603" s="49"/>
      <c r="AH603" s="49"/>
      <c r="AI603" s="49"/>
      <c r="AJ603" s="49"/>
      <c r="AK603" s="49"/>
      <c r="AL603" s="49"/>
      <c r="AM603" s="49"/>
      <c r="AN603" s="49"/>
      <c r="AO603" s="49"/>
    </row>
    <row r="604">
      <c r="A604" s="46"/>
      <c r="B604" s="46"/>
      <c r="C604" s="46"/>
      <c r="D604" s="46"/>
      <c r="E604" s="49"/>
      <c r="F604" s="49"/>
      <c r="G604" s="49"/>
      <c r="H604" s="49"/>
      <c r="I604" s="49"/>
      <c r="J604" s="49"/>
      <c r="K604" s="49"/>
      <c r="L604" s="51"/>
      <c r="M604" s="46"/>
      <c r="N604" s="46"/>
      <c r="O604" s="46"/>
      <c r="P604" s="46"/>
      <c r="Q604" s="49"/>
      <c r="R604" s="49"/>
      <c r="S604" s="46"/>
      <c r="T604" s="46"/>
      <c r="U604" s="46"/>
      <c r="V604" s="49"/>
      <c r="W604" s="49"/>
      <c r="X604" s="46"/>
      <c r="Y604" s="46"/>
      <c r="Z604" s="49"/>
      <c r="AA604" s="49"/>
      <c r="AB604" s="49"/>
      <c r="AC604" s="49"/>
      <c r="AD604" s="49"/>
      <c r="AE604" s="49"/>
      <c r="AF604" s="49"/>
      <c r="AG604" s="49"/>
      <c r="AH604" s="49"/>
      <c r="AI604" s="49"/>
      <c r="AJ604" s="49"/>
      <c r="AK604" s="49"/>
      <c r="AL604" s="49"/>
      <c r="AM604" s="49"/>
      <c r="AN604" s="49"/>
      <c r="AO604" s="49"/>
    </row>
    <row r="605">
      <c r="A605" s="46"/>
      <c r="B605" s="46"/>
      <c r="C605" s="46"/>
      <c r="D605" s="46"/>
      <c r="E605" s="49"/>
      <c r="F605" s="49"/>
      <c r="G605" s="49"/>
      <c r="H605" s="49"/>
      <c r="I605" s="49"/>
      <c r="J605" s="49"/>
      <c r="K605" s="49"/>
      <c r="L605" s="51"/>
      <c r="M605" s="46"/>
      <c r="N605" s="46"/>
      <c r="O605" s="46"/>
      <c r="P605" s="46"/>
      <c r="Q605" s="49"/>
      <c r="R605" s="49"/>
      <c r="S605" s="46"/>
      <c r="T605" s="46"/>
      <c r="U605" s="46"/>
      <c r="V605" s="49"/>
      <c r="W605" s="49"/>
      <c r="X605" s="46"/>
      <c r="Y605" s="46"/>
      <c r="Z605" s="49"/>
      <c r="AA605" s="49"/>
      <c r="AB605" s="49"/>
      <c r="AC605" s="49"/>
      <c r="AD605" s="49"/>
      <c r="AE605" s="49"/>
      <c r="AF605" s="49"/>
      <c r="AG605" s="49"/>
      <c r="AH605" s="49"/>
      <c r="AI605" s="49"/>
      <c r="AJ605" s="49"/>
      <c r="AK605" s="49"/>
      <c r="AL605" s="49"/>
      <c r="AM605" s="49"/>
      <c r="AN605" s="49"/>
      <c r="AO605" s="49"/>
    </row>
    <row r="606">
      <c r="A606" s="46"/>
      <c r="B606" s="46"/>
      <c r="C606" s="46"/>
      <c r="D606" s="46"/>
      <c r="E606" s="49"/>
      <c r="F606" s="49"/>
      <c r="G606" s="49"/>
      <c r="H606" s="49"/>
      <c r="I606" s="49"/>
      <c r="J606" s="49"/>
      <c r="K606" s="49"/>
      <c r="L606" s="51"/>
      <c r="M606" s="46"/>
      <c r="N606" s="46"/>
      <c r="O606" s="46"/>
      <c r="P606" s="46"/>
      <c r="Q606" s="49"/>
      <c r="R606" s="49"/>
      <c r="S606" s="46"/>
      <c r="T606" s="46"/>
      <c r="U606" s="46"/>
      <c r="V606" s="49"/>
      <c r="W606" s="49"/>
      <c r="X606" s="46"/>
      <c r="Y606" s="46"/>
      <c r="Z606" s="49"/>
      <c r="AA606" s="49"/>
      <c r="AB606" s="49"/>
      <c r="AC606" s="49"/>
      <c r="AD606" s="49"/>
      <c r="AE606" s="49"/>
      <c r="AF606" s="49"/>
      <c r="AG606" s="49"/>
      <c r="AH606" s="49"/>
      <c r="AI606" s="49"/>
      <c r="AJ606" s="49"/>
      <c r="AK606" s="49"/>
      <c r="AL606" s="49"/>
      <c r="AM606" s="49"/>
      <c r="AN606" s="49"/>
      <c r="AO606" s="49"/>
    </row>
    <row r="607">
      <c r="A607" s="46"/>
      <c r="B607" s="46"/>
      <c r="C607" s="46"/>
      <c r="D607" s="46"/>
      <c r="E607" s="49"/>
      <c r="F607" s="49"/>
      <c r="G607" s="49"/>
      <c r="H607" s="49"/>
      <c r="I607" s="49"/>
      <c r="J607" s="49"/>
      <c r="K607" s="49"/>
      <c r="L607" s="51"/>
      <c r="M607" s="46"/>
      <c r="N607" s="46"/>
      <c r="O607" s="46"/>
      <c r="P607" s="46"/>
      <c r="Q607" s="49"/>
      <c r="R607" s="49"/>
      <c r="S607" s="46"/>
      <c r="T607" s="46"/>
      <c r="U607" s="46"/>
      <c r="V607" s="49"/>
      <c r="W607" s="49"/>
      <c r="X607" s="46"/>
      <c r="Y607" s="46"/>
      <c r="Z607" s="49"/>
      <c r="AA607" s="49"/>
      <c r="AB607" s="49"/>
      <c r="AC607" s="49"/>
      <c r="AD607" s="49"/>
      <c r="AE607" s="49"/>
      <c r="AF607" s="49"/>
      <c r="AG607" s="49"/>
      <c r="AH607" s="49"/>
      <c r="AI607" s="49"/>
      <c r="AJ607" s="49"/>
      <c r="AK607" s="49"/>
      <c r="AL607" s="49"/>
      <c r="AM607" s="49"/>
      <c r="AN607" s="49"/>
      <c r="AO607" s="49"/>
    </row>
    <row r="608">
      <c r="A608" s="46"/>
      <c r="B608" s="46"/>
      <c r="C608" s="46"/>
      <c r="D608" s="46"/>
      <c r="E608" s="49"/>
      <c r="F608" s="49"/>
      <c r="G608" s="49"/>
      <c r="H608" s="49"/>
      <c r="I608" s="49"/>
      <c r="J608" s="49"/>
      <c r="K608" s="49"/>
      <c r="L608" s="51"/>
      <c r="M608" s="46"/>
      <c r="N608" s="46"/>
      <c r="O608" s="46"/>
      <c r="P608" s="46"/>
      <c r="Q608" s="49"/>
      <c r="R608" s="49"/>
      <c r="S608" s="46"/>
      <c r="T608" s="46"/>
      <c r="U608" s="46"/>
      <c r="V608" s="49"/>
      <c r="W608" s="49"/>
      <c r="X608" s="46"/>
      <c r="Y608" s="46"/>
      <c r="Z608" s="49"/>
      <c r="AA608" s="49"/>
      <c r="AB608" s="49"/>
      <c r="AC608" s="49"/>
      <c r="AD608" s="49"/>
      <c r="AE608" s="49"/>
      <c r="AF608" s="49"/>
      <c r="AG608" s="49"/>
      <c r="AH608" s="49"/>
      <c r="AI608" s="49"/>
      <c r="AJ608" s="49"/>
      <c r="AK608" s="49"/>
      <c r="AL608" s="49"/>
      <c r="AM608" s="49"/>
      <c r="AN608" s="49"/>
      <c r="AO608" s="49"/>
    </row>
    <row r="609">
      <c r="A609" s="46"/>
      <c r="B609" s="46"/>
      <c r="C609" s="46"/>
      <c r="D609" s="46"/>
      <c r="E609" s="49"/>
      <c r="F609" s="49"/>
      <c r="G609" s="49"/>
      <c r="H609" s="49"/>
      <c r="I609" s="49"/>
      <c r="J609" s="49"/>
      <c r="K609" s="49"/>
      <c r="L609" s="51"/>
      <c r="M609" s="46"/>
      <c r="N609" s="46"/>
      <c r="O609" s="46"/>
      <c r="P609" s="46"/>
      <c r="Q609" s="49"/>
      <c r="R609" s="49"/>
      <c r="S609" s="46"/>
      <c r="T609" s="46"/>
      <c r="U609" s="46"/>
      <c r="V609" s="49"/>
      <c r="W609" s="49"/>
      <c r="X609" s="46"/>
      <c r="Y609" s="46"/>
      <c r="Z609" s="49"/>
      <c r="AA609" s="49"/>
      <c r="AB609" s="49"/>
      <c r="AC609" s="49"/>
      <c r="AD609" s="49"/>
      <c r="AE609" s="49"/>
      <c r="AF609" s="49"/>
      <c r="AG609" s="49"/>
      <c r="AH609" s="49"/>
      <c r="AI609" s="49"/>
      <c r="AJ609" s="49"/>
      <c r="AK609" s="49"/>
      <c r="AL609" s="49"/>
      <c r="AM609" s="49"/>
      <c r="AN609" s="49"/>
      <c r="AO609" s="49"/>
    </row>
    <row r="610">
      <c r="A610" s="46"/>
      <c r="B610" s="46"/>
      <c r="C610" s="46"/>
      <c r="D610" s="46"/>
      <c r="E610" s="49"/>
      <c r="F610" s="49"/>
      <c r="G610" s="49"/>
      <c r="H610" s="49"/>
      <c r="I610" s="49"/>
      <c r="J610" s="49"/>
      <c r="K610" s="49"/>
      <c r="L610" s="51"/>
      <c r="M610" s="46"/>
      <c r="N610" s="46"/>
      <c r="O610" s="46"/>
      <c r="P610" s="46"/>
      <c r="Q610" s="49"/>
      <c r="R610" s="49"/>
      <c r="S610" s="46"/>
      <c r="T610" s="46"/>
      <c r="U610" s="46"/>
      <c r="V610" s="49"/>
      <c r="W610" s="49"/>
      <c r="X610" s="46"/>
      <c r="Y610" s="46"/>
      <c r="Z610" s="49"/>
      <c r="AA610" s="49"/>
      <c r="AB610" s="49"/>
      <c r="AC610" s="49"/>
      <c r="AD610" s="49"/>
      <c r="AE610" s="49"/>
      <c r="AF610" s="49"/>
      <c r="AG610" s="49"/>
      <c r="AH610" s="49"/>
      <c r="AI610" s="49"/>
      <c r="AJ610" s="49"/>
      <c r="AK610" s="49"/>
      <c r="AL610" s="49"/>
      <c r="AM610" s="49"/>
      <c r="AN610" s="49"/>
      <c r="AO610" s="49"/>
    </row>
    <row r="611">
      <c r="A611" s="46"/>
      <c r="B611" s="46"/>
      <c r="C611" s="46"/>
      <c r="D611" s="46"/>
      <c r="E611" s="49"/>
      <c r="F611" s="49"/>
      <c r="G611" s="49"/>
      <c r="H611" s="49"/>
      <c r="I611" s="49"/>
      <c r="J611" s="49"/>
      <c r="K611" s="49"/>
      <c r="L611" s="51"/>
      <c r="M611" s="46"/>
      <c r="N611" s="46"/>
      <c r="O611" s="46"/>
      <c r="P611" s="46"/>
      <c r="Q611" s="49"/>
      <c r="R611" s="49"/>
      <c r="S611" s="46"/>
      <c r="T611" s="46"/>
      <c r="U611" s="46"/>
      <c r="V611" s="49"/>
      <c r="W611" s="49"/>
      <c r="X611" s="46"/>
      <c r="Y611" s="46"/>
      <c r="Z611" s="49"/>
      <c r="AA611" s="49"/>
      <c r="AB611" s="49"/>
      <c r="AC611" s="49"/>
      <c r="AD611" s="49"/>
      <c r="AE611" s="49"/>
      <c r="AF611" s="49"/>
      <c r="AG611" s="49"/>
      <c r="AH611" s="49"/>
      <c r="AI611" s="49"/>
      <c r="AJ611" s="49"/>
      <c r="AK611" s="49"/>
      <c r="AL611" s="49"/>
      <c r="AM611" s="49"/>
      <c r="AN611" s="49"/>
      <c r="AO611" s="49"/>
    </row>
    <row r="612">
      <c r="A612" s="46"/>
      <c r="B612" s="46"/>
      <c r="C612" s="46"/>
      <c r="D612" s="46"/>
      <c r="E612" s="49"/>
      <c r="F612" s="49"/>
      <c r="G612" s="49"/>
      <c r="H612" s="49"/>
      <c r="I612" s="49"/>
      <c r="J612" s="49"/>
      <c r="K612" s="49"/>
      <c r="L612" s="51"/>
      <c r="M612" s="46"/>
      <c r="N612" s="46"/>
      <c r="O612" s="46"/>
      <c r="P612" s="46"/>
      <c r="Q612" s="49"/>
      <c r="R612" s="49"/>
      <c r="S612" s="46"/>
      <c r="T612" s="46"/>
      <c r="U612" s="46"/>
      <c r="V612" s="49"/>
      <c r="W612" s="49"/>
      <c r="X612" s="46"/>
      <c r="Y612" s="46"/>
      <c r="Z612" s="49"/>
      <c r="AA612" s="49"/>
      <c r="AB612" s="49"/>
      <c r="AC612" s="49"/>
      <c r="AD612" s="49"/>
      <c r="AE612" s="49"/>
      <c r="AF612" s="49"/>
      <c r="AG612" s="49"/>
      <c r="AH612" s="49"/>
      <c r="AI612" s="49"/>
      <c r="AJ612" s="49"/>
      <c r="AK612" s="49"/>
      <c r="AL612" s="49"/>
      <c r="AM612" s="49"/>
      <c r="AN612" s="49"/>
      <c r="AO612" s="49"/>
    </row>
    <row r="613">
      <c r="A613" s="46"/>
      <c r="B613" s="46"/>
      <c r="C613" s="46"/>
      <c r="D613" s="46"/>
      <c r="E613" s="49"/>
      <c r="F613" s="49"/>
      <c r="G613" s="49"/>
      <c r="H613" s="49"/>
      <c r="I613" s="49"/>
      <c r="J613" s="49"/>
      <c r="K613" s="49"/>
      <c r="L613" s="51"/>
      <c r="M613" s="46"/>
      <c r="N613" s="46"/>
      <c r="O613" s="46"/>
      <c r="P613" s="46"/>
      <c r="Q613" s="49"/>
      <c r="R613" s="49"/>
      <c r="S613" s="46"/>
      <c r="T613" s="46"/>
      <c r="U613" s="46"/>
      <c r="V613" s="49"/>
      <c r="W613" s="49"/>
      <c r="X613" s="46"/>
      <c r="Y613" s="46"/>
      <c r="Z613" s="49"/>
      <c r="AA613" s="49"/>
      <c r="AB613" s="49"/>
      <c r="AC613" s="49"/>
      <c r="AD613" s="49"/>
      <c r="AE613" s="49"/>
      <c r="AF613" s="49"/>
      <c r="AG613" s="49"/>
      <c r="AH613" s="49"/>
      <c r="AI613" s="49"/>
      <c r="AJ613" s="49"/>
      <c r="AK613" s="49"/>
      <c r="AL613" s="49"/>
      <c r="AM613" s="49"/>
      <c r="AN613" s="49"/>
      <c r="AO613" s="49"/>
    </row>
    <row r="614">
      <c r="A614" s="46"/>
      <c r="B614" s="46"/>
      <c r="C614" s="46"/>
      <c r="D614" s="46"/>
      <c r="E614" s="49"/>
      <c r="F614" s="49"/>
      <c r="G614" s="49"/>
      <c r="H614" s="49"/>
      <c r="I614" s="49"/>
      <c r="J614" s="49"/>
      <c r="K614" s="49"/>
      <c r="L614" s="51"/>
      <c r="M614" s="46"/>
      <c r="N614" s="46"/>
      <c r="O614" s="46"/>
      <c r="P614" s="46"/>
      <c r="Q614" s="49"/>
      <c r="R614" s="49"/>
      <c r="S614" s="46"/>
      <c r="T614" s="46"/>
      <c r="U614" s="46"/>
      <c r="V614" s="49"/>
      <c r="W614" s="49"/>
      <c r="X614" s="46"/>
      <c r="Y614" s="46"/>
      <c r="Z614" s="49"/>
      <c r="AA614" s="49"/>
      <c r="AB614" s="49"/>
      <c r="AC614" s="49"/>
      <c r="AD614" s="49"/>
      <c r="AE614" s="49"/>
      <c r="AF614" s="49"/>
      <c r="AG614" s="49"/>
      <c r="AH614" s="49"/>
      <c r="AI614" s="49"/>
      <c r="AJ614" s="49"/>
      <c r="AK614" s="49"/>
      <c r="AL614" s="49"/>
      <c r="AM614" s="49"/>
      <c r="AN614" s="49"/>
      <c r="AO614" s="49"/>
    </row>
    <row r="615">
      <c r="A615" s="46"/>
      <c r="B615" s="46"/>
      <c r="C615" s="46"/>
      <c r="D615" s="46"/>
      <c r="E615" s="49"/>
      <c r="F615" s="49"/>
      <c r="G615" s="49"/>
      <c r="H615" s="49"/>
      <c r="I615" s="49"/>
      <c r="J615" s="49"/>
      <c r="K615" s="49"/>
      <c r="L615" s="51"/>
      <c r="M615" s="46"/>
      <c r="N615" s="46"/>
      <c r="O615" s="46"/>
      <c r="P615" s="46"/>
      <c r="Q615" s="49"/>
      <c r="R615" s="49"/>
      <c r="S615" s="46"/>
      <c r="T615" s="46"/>
      <c r="U615" s="46"/>
      <c r="V615" s="49"/>
      <c r="W615" s="49"/>
      <c r="X615" s="46"/>
      <c r="Y615" s="46"/>
      <c r="Z615" s="49"/>
      <c r="AA615" s="49"/>
      <c r="AB615" s="49"/>
      <c r="AC615" s="49"/>
      <c r="AD615" s="49"/>
      <c r="AE615" s="49"/>
      <c r="AF615" s="49"/>
      <c r="AG615" s="49"/>
      <c r="AH615" s="49"/>
      <c r="AI615" s="49"/>
      <c r="AJ615" s="49"/>
      <c r="AK615" s="49"/>
      <c r="AL615" s="49"/>
      <c r="AM615" s="49"/>
      <c r="AN615" s="49"/>
      <c r="AO615" s="49"/>
    </row>
    <row r="616">
      <c r="A616" s="46"/>
      <c r="B616" s="46"/>
      <c r="C616" s="46"/>
      <c r="D616" s="46"/>
      <c r="E616" s="49"/>
      <c r="F616" s="49"/>
      <c r="G616" s="49"/>
      <c r="H616" s="49"/>
      <c r="I616" s="49"/>
      <c r="J616" s="49"/>
      <c r="K616" s="49"/>
      <c r="L616" s="51"/>
      <c r="M616" s="46"/>
      <c r="N616" s="46"/>
      <c r="O616" s="46"/>
      <c r="P616" s="46"/>
      <c r="Q616" s="49"/>
      <c r="R616" s="49"/>
      <c r="S616" s="46"/>
      <c r="T616" s="46"/>
      <c r="U616" s="46"/>
      <c r="V616" s="49"/>
      <c r="W616" s="49"/>
      <c r="X616" s="46"/>
      <c r="Y616" s="46"/>
      <c r="Z616" s="49"/>
      <c r="AA616" s="49"/>
      <c r="AB616" s="49"/>
      <c r="AC616" s="49"/>
      <c r="AD616" s="49"/>
      <c r="AE616" s="49"/>
      <c r="AF616" s="49"/>
      <c r="AG616" s="49"/>
      <c r="AH616" s="49"/>
      <c r="AI616" s="49"/>
      <c r="AJ616" s="49"/>
      <c r="AK616" s="49"/>
      <c r="AL616" s="49"/>
      <c r="AM616" s="49"/>
      <c r="AN616" s="49"/>
      <c r="AO616" s="49"/>
    </row>
    <row r="617">
      <c r="A617" s="46"/>
      <c r="B617" s="46"/>
      <c r="C617" s="46"/>
      <c r="D617" s="46"/>
      <c r="E617" s="49"/>
      <c r="F617" s="49"/>
      <c r="G617" s="49"/>
      <c r="H617" s="49"/>
      <c r="I617" s="49"/>
      <c r="J617" s="49"/>
      <c r="K617" s="49"/>
      <c r="L617" s="51"/>
      <c r="M617" s="46"/>
      <c r="N617" s="46"/>
      <c r="O617" s="46"/>
      <c r="P617" s="46"/>
      <c r="Q617" s="49"/>
      <c r="R617" s="49"/>
      <c r="S617" s="46"/>
      <c r="T617" s="46"/>
      <c r="U617" s="46"/>
      <c r="V617" s="49"/>
      <c r="W617" s="49"/>
      <c r="X617" s="46"/>
      <c r="Y617" s="46"/>
      <c r="Z617" s="49"/>
      <c r="AA617" s="49"/>
      <c r="AB617" s="49"/>
      <c r="AC617" s="49"/>
      <c r="AD617" s="49"/>
      <c r="AE617" s="49"/>
      <c r="AF617" s="49"/>
      <c r="AG617" s="49"/>
      <c r="AH617" s="49"/>
      <c r="AI617" s="49"/>
      <c r="AJ617" s="49"/>
      <c r="AK617" s="49"/>
      <c r="AL617" s="49"/>
      <c r="AM617" s="49"/>
      <c r="AN617" s="49"/>
      <c r="AO617" s="49"/>
    </row>
    <row r="618">
      <c r="A618" s="46"/>
      <c r="B618" s="46"/>
      <c r="C618" s="46"/>
      <c r="D618" s="46"/>
      <c r="E618" s="49"/>
      <c r="F618" s="49"/>
      <c r="G618" s="49"/>
      <c r="H618" s="49"/>
      <c r="I618" s="49"/>
      <c r="J618" s="49"/>
      <c r="K618" s="49"/>
      <c r="L618" s="51"/>
      <c r="M618" s="46"/>
      <c r="N618" s="46"/>
      <c r="O618" s="46"/>
      <c r="P618" s="46"/>
      <c r="Q618" s="49"/>
      <c r="R618" s="49"/>
      <c r="S618" s="46"/>
      <c r="T618" s="46"/>
      <c r="U618" s="46"/>
      <c r="V618" s="49"/>
      <c r="W618" s="49"/>
      <c r="X618" s="46"/>
      <c r="Y618" s="46"/>
      <c r="Z618" s="49"/>
      <c r="AA618" s="49"/>
      <c r="AB618" s="49"/>
      <c r="AC618" s="49"/>
      <c r="AD618" s="49"/>
      <c r="AE618" s="49"/>
      <c r="AF618" s="49"/>
      <c r="AG618" s="49"/>
      <c r="AH618" s="49"/>
      <c r="AI618" s="49"/>
      <c r="AJ618" s="49"/>
      <c r="AK618" s="49"/>
      <c r="AL618" s="49"/>
      <c r="AM618" s="49"/>
      <c r="AN618" s="49"/>
      <c r="AO618" s="49"/>
    </row>
    <row r="619">
      <c r="A619" s="46"/>
      <c r="B619" s="46"/>
      <c r="C619" s="46"/>
      <c r="D619" s="46"/>
      <c r="E619" s="49"/>
      <c r="F619" s="49"/>
      <c r="G619" s="49"/>
      <c r="H619" s="49"/>
      <c r="I619" s="49"/>
      <c r="J619" s="49"/>
      <c r="K619" s="49"/>
      <c r="L619" s="51"/>
      <c r="M619" s="46"/>
      <c r="N619" s="46"/>
      <c r="O619" s="46"/>
      <c r="P619" s="46"/>
      <c r="Q619" s="49"/>
      <c r="R619" s="49"/>
      <c r="S619" s="46"/>
      <c r="T619" s="46"/>
      <c r="U619" s="46"/>
      <c r="V619" s="49"/>
      <c r="W619" s="49"/>
      <c r="X619" s="46"/>
      <c r="Y619" s="46"/>
      <c r="Z619" s="49"/>
      <c r="AA619" s="49"/>
      <c r="AB619" s="49"/>
      <c r="AC619" s="49"/>
      <c r="AD619" s="49"/>
      <c r="AE619" s="49"/>
      <c r="AF619" s="49"/>
      <c r="AG619" s="49"/>
      <c r="AH619" s="49"/>
      <c r="AI619" s="49"/>
      <c r="AJ619" s="49"/>
      <c r="AK619" s="49"/>
      <c r="AL619" s="49"/>
      <c r="AM619" s="49"/>
      <c r="AN619" s="49"/>
      <c r="AO619" s="49"/>
    </row>
    <row r="620">
      <c r="A620" s="46"/>
      <c r="B620" s="46"/>
      <c r="C620" s="46"/>
      <c r="D620" s="46"/>
      <c r="E620" s="49"/>
      <c r="F620" s="49"/>
      <c r="G620" s="49"/>
      <c r="H620" s="49"/>
      <c r="I620" s="49"/>
      <c r="J620" s="49"/>
      <c r="K620" s="49"/>
      <c r="L620" s="51"/>
      <c r="M620" s="46"/>
      <c r="N620" s="46"/>
      <c r="O620" s="46"/>
      <c r="P620" s="46"/>
      <c r="Q620" s="49"/>
      <c r="R620" s="49"/>
      <c r="S620" s="46"/>
      <c r="T620" s="46"/>
      <c r="U620" s="46"/>
      <c r="V620" s="49"/>
      <c r="W620" s="49"/>
      <c r="X620" s="46"/>
      <c r="Y620" s="46"/>
      <c r="Z620" s="49"/>
      <c r="AA620" s="49"/>
      <c r="AB620" s="49"/>
      <c r="AC620" s="49"/>
      <c r="AD620" s="49"/>
      <c r="AE620" s="49"/>
      <c r="AF620" s="49"/>
      <c r="AG620" s="49"/>
      <c r="AH620" s="49"/>
      <c r="AI620" s="49"/>
      <c r="AJ620" s="49"/>
      <c r="AK620" s="49"/>
      <c r="AL620" s="49"/>
      <c r="AM620" s="49"/>
      <c r="AN620" s="49"/>
      <c r="AO620" s="49"/>
    </row>
    <row r="621">
      <c r="A621" s="46"/>
      <c r="B621" s="46"/>
      <c r="C621" s="46"/>
      <c r="D621" s="46"/>
      <c r="E621" s="49"/>
      <c r="F621" s="49"/>
      <c r="G621" s="49"/>
      <c r="H621" s="49"/>
      <c r="I621" s="49"/>
      <c r="J621" s="49"/>
      <c r="K621" s="49"/>
      <c r="L621" s="51"/>
      <c r="M621" s="46"/>
      <c r="N621" s="46"/>
      <c r="O621" s="46"/>
      <c r="P621" s="46"/>
      <c r="Q621" s="49"/>
      <c r="R621" s="49"/>
      <c r="S621" s="46"/>
      <c r="T621" s="46"/>
      <c r="U621" s="46"/>
      <c r="V621" s="49"/>
      <c r="W621" s="49"/>
      <c r="X621" s="46"/>
      <c r="Y621" s="46"/>
      <c r="Z621" s="49"/>
      <c r="AA621" s="49"/>
      <c r="AB621" s="49"/>
      <c r="AC621" s="49"/>
      <c r="AD621" s="49"/>
      <c r="AE621" s="49"/>
      <c r="AF621" s="49"/>
      <c r="AG621" s="49"/>
      <c r="AH621" s="49"/>
      <c r="AI621" s="49"/>
      <c r="AJ621" s="49"/>
      <c r="AK621" s="49"/>
      <c r="AL621" s="49"/>
      <c r="AM621" s="49"/>
      <c r="AN621" s="49"/>
      <c r="AO621" s="49"/>
    </row>
    <row r="622">
      <c r="A622" s="46"/>
      <c r="B622" s="46"/>
      <c r="C622" s="46"/>
      <c r="D622" s="46"/>
      <c r="E622" s="49"/>
      <c r="F622" s="49"/>
      <c r="G622" s="49"/>
      <c r="H622" s="49"/>
      <c r="I622" s="49"/>
      <c r="J622" s="49"/>
      <c r="K622" s="49"/>
      <c r="L622" s="51"/>
      <c r="M622" s="46"/>
      <c r="N622" s="46"/>
      <c r="O622" s="46"/>
      <c r="P622" s="46"/>
      <c r="Q622" s="49"/>
      <c r="R622" s="49"/>
      <c r="S622" s="46"/>
      <c r="T622" s="46"/>
      <c r="U622" s="46"/>
      <c r="V622" s="49"/>
      <c r="W622" s="49"/>
      <c r="X622" s="46"/>
      <c r="Y622" s="46"/>
      <c r="Z622" s="49"/>
      <c r="AA622" s="49"/>
      <c r="AB622" s="49"/>
      <c r="AC622" s="49"/>
      <c r="AD622" s="49"/>
      <c r="AE622" s="49"/>
      <c r="AF622" s="49"/>
      <c r="AG622" s="49"/>
      <c r="AH622" s="49"/>
      <c r="AI622" s="49"/>
      <c r="AJ622" s="49"/>
      <c r="AK622" s="49"/>
      <c r="AL622" s="49"/>
      <c r="AM622" s="49"/>
      <c r="AN622" s="49"/>
      <c r="AO622" s="49"/>
    </row>
    <row r="623">
      <c r="A623" s="46"/>
      <c r="B623" s="46"/>
      <c r="C623" s="46"/>
      <c r="D623" s="46"/>
      <c r="E623" s="49"/>
      <c r="F623" s="49"/>
      <c r="G623" s="49"/>
      <c r="H623" s="49"/>
      <c r="I623" s="49"/>
      <c r="J623" s="49"/>
      <c r="K623" s="49"/>
      <c r="L623" s="51"/>
      <c r="M623" s="46"/>
      <c r="N623" s="46"/>
      <c r="O623" s="46"/>
      <c r="P623" s="46"/>
      <c r="Q623" s="49"/>
      <c r="R623" s="49"/>
      <c r="S623" s="46"/>
      <c r="T623" s="46"/>
      <c r="U623" s="46"/>
      <c r="V623" s="49"/>
      <c r="W623" s="49"/>
      <c r="X623" s="46"/>
      <c r="Y623" s="46"/>
      <c r="Z623" s="49"/>
      <c r="AA623" s="49"/>
      <c r="AB623" s="49"/>
      <c r="AC623" s="49"/>
      <c r="AD623" s="49"/>
      <c r="AE623" s="49"/>
      <c r="AF623" s="49"/>
      <c r="AG623" s="49"/>
      <c r="AH623" s="49"/>
      <c r="AI623" s="49"/>
      <c r="AJ623" s="49"/>
      <c r="AK623" s="49"/>
      <c r="AL623" s="49"/>
      <c r="AM623" s="49"/>
      <c r="AN623" s="49"/>
      <c r="AO623" s="49"/>
    </row>
    <row r="624">
      <c r="A624" s="46"/>
      <c r="B624" s="46"/>
      <c r="C624" s="46"/>
      <c r="D624" s="46"/>
      <c r="E624" s="49"/>
      <c r="F624" s="49"/>
      <c r="G624" s="49"/>
      <c r="H624" s="49"/>
      <c r="I624" s="49"/>
      <c r="J624" s="49"/>
      <c r="K624" s="49"/>
      <c r="L624" s="51"/>
      <c r="M624" s="46"/>
      <c r="N624" s="46"/>
      <c r="O624" s="46"/>
      <c r="P624" s="46"/>
      <c r="Q624" s="49"/>
      <c r="R624" s="49"/>
      <c r="S624" s="46"/>
      <c r="T624" s="46"/>
      <c r="U624" s="46"/>
      <c r="V624" s="49"/>
      <c r="W624" s="49"/>
      <c r="X624" s="46"/>
      <c r="Y624" s="46"/>
      <c r="Z624" s="49"/>
      <c r="AA624" s="49"/>
      <c r="AB624" s="49"/>
      <c r="AC624" s="49"/>
      <c r="AD624" s="49"/>
      <c r="AE624" s="49"/>
      <c r="AF624" s="49"/>
      <c r="AG624" s="49"/>
      <c r="AH624" s="49"/>
      <c r="AI624" s="49"/>
      <c r="AJ624" s="49"/>
      <c r="AK624" s="49"/>
      <c r="AL624" s="49"/>
      <c r="AM624" s="49"/>
      <c r="AN624" s="49"/>
      <c r="AO624" s="49"/>
    </row>
    <row r="625">
      <c r="A625" s="46"/>
      <c r="B625" s="46"/>
      <c r="C625" s="46"/>
      <c r="D625" s="46"/>
      <c r="E625" s="49"/>
      <c r="F625" s="49"/>
      <c r="G625" s="49"/>
      <c r="H625" s="49"/>
      <c r="I625" s="49"/>
      <c r="J625" s="49"/>
      <c r="K625" s="49"/>
      <c r="L625" s="51"/>
      <c r="M625" s="46"/>
      <c r="N625" s="46"/>
      <c r="O625" s="46"/>
      <c r="P625" s="46"/>
      <c r="Q625" s="49"/>
      <c r="R625" s="49"/>
      <c r="S625" s="46"/>
      <c r="T625" s="46"/>
      <c r="U625" s="46"/>
      <c r="V625" s="49"/>
      <c r="W625" s="49"/>
      <c r="X625" s="46"/>
      <c r="Y625" s="46"/>
      <c r="Z625" s="49"/>
      <c r="AA625" s="49"/>
      <c r="AB625" s="49"/>
      <c r="AC625" s="49"/>
      <c r="AD625" s="49"/>
      <c r="AE625" s="49"/>
      <c r="AF625" s="49"/>
      <c r="AG625" s="49"/>
      <c r="AH625" s="49"/>
      <c r="AI625" s="49"/>
      <c r="AJ625" s="49"/>
      <c r="AK625" s="49"/>
      <c r="AL625" s="49"/>
      <c r="AM625" s="49"/>
      <c r="AN625" s="49"/>
      <c r="AO625" s="49"/>
    </row>
    <row r="626">
      <c r="A626" s="46"/>
      <c r="B626" s="46"/>
      <c r="C626" s="46"/>
      <c r="D626" s="46"/>
      <c r="E626" s="49"/>
      <c r="F626" s="49"/>
      <c r="G626" s="49"/>
      <c r="H626" s="49"/>
      <c r="I626" s="49"/>
      <c r="J626" s="49"/>
      <c r="K626" s="49"/>
      <c r="L626" s="51"/>
      <c r="M626" s="46"/>
      <c r="N626" s="46"/>
      <c r="O626" s="46"/>
      <c r="P626" s="46"/>
      <c r="Q626" s="49"/>
      <c r="R626" s="49"/>
      <c r="S626" s="46"/>
      <c r="T626" s="46"/>
      <c r="U626" s="46"/>
      <c r="V626" s="49"/>
      <c r="W626" s="49"/>
      <c r="X626" s="46"/>
      <c r="Y626" s="46"/>
      <c r="Z626" s="49"/>
      <c r="AA626" s="49"/>
      <c r="AB626" s="49"/>
      <c r="AC626" s="49"/>
      <c r="AD626" s="49"/>
      <c r="AE626" s="49"/>
      <c r="AF626" s="49"/>
      <c r="AG626" s="49"/>
      <c r="AH626" s="49"/>
      <c r="AI626" s="49"/>
      <c r="AJ626" s="49"/>
      <c r="AK626" s="49"/>
      <c r="AL626" s="49"/>
      <c r="AM626" s="49"/>
      <c r="AN626" s="49"/>
      <c r="AO626" s="49"/>
    </row>
    <row r="627">
      <c r="A627" s="46"/>
      <c r="B627" s="46"/>
      <c r="C627" s="46"/>
      <c r="D627" s="46"/>
      <c r="E627" s="49"/>
      <c r="F627" s="49"/>
      <c r="G627" s="49"/>
      <c r="H627" s="49"/>
      <c r="I627" s="49"/>
      <c r="J627" s="49"/>
      <c r="K627" s="49"/>
      <c r="L627" s="51"/>
      <c r="M627" s="46"/>
      <c r="N627" s="46"/>
      <c r="O627" s="46"/>
      <c r="P627" s="46"/>
      <c r="Q627" s="49"/>
      <c r="R627" s="49"/>
      <c r="S627" s="46"/>
      <c r="T627" s="46"/>
      <c r="U627" s="46"/>
      <c r="V627" s="49"/>
      <c r="W627" s="49"/>
      <c r="X627" s="46"/>
      <c r="Y627" s="46"/>
      <c r="Z627" s="49"/>
      <c r="AA627" s="49"/>
      <c r="AB627" s="49"/>
      <c r="AC627" s="49"/>
      <c r="AD627" s="49"/>
      <c r="AE627" s="49"/>
      <c r="AF627" s="49"/>
      <c r="AG627" s="49"/>
      <c r="AH627" s="49"/>
      <c r="AI627" s="49"/>
      <c r="AJ627" s="49"/>
      <c r="AK627" s="49"/>
      <c r="AL627" s="49"/>
      <c r="AM627" s="49"/>
      <c r="AN627" s="49"/>
      <c r="AO627" s="49"/>
    </row>
    <row r="628">
      <c r="A628" s="46"/>
      <c r="B628" s="46"/>
      <c r="C628" s="46"/>
      <c r="D628" s="46"/>
      <c r="E628" s="49"/>
      <c r="F628" s="49"/>
      <c r="G628" s="49"/>
      <c r="H628" s="49"/>
      <c r="I628" s="49"/>
      <c r="J628" s="49"/>
      <c r="K628" s="49"/>
      <c r="L628" s="51"/>
      <c r="M628" s="46"/>
      <c r="N628" s="46"/>
      <c r="O628" s="46"/>
      <c r="P628" s="46"/>
      <c r="Q628" s="49"/>
      <c r="R628" s="49"/>
      <c r="S628" s="46"/>
      <c r="T628" s="46"/>
      <c r="U628" s="46"/>
      <c r="V628" s="49"/>
      <c r="W628" s="49"/>
      <c r="X628" s="46"/>
      <c r="Y628" s="46"/>
      <c r="Z628" s="49"/>
      <c r="AA628" s="49"/>
      <c r="AB628" s="49"/>
      <c r="AC628" s="49"/>
      <c r="AD628" s="49"/>
      <c r="AE628" s="49"/>
      <c r="AF628" s="49"/>
      <c r="AG628" s="49"/>
      <c r="AH628" s="49"/>
      <c r="AI628" s="49"/>
      <c r="AJ628" s="49"/>
      <c r="AK628" s="49"/>
      <c r="AL628" s="49"/>
      <c r="AM628" s="49"/>
      <c r="AN628" s="49"/>
      <c r="AO628" s="49"/>
    </row>
    <row r="629">
      <c r="A629" s="46"/>
      <c r="B629" s="46"/>
      <c r="C629" s="46"/>
      <c r="D629" s="46"/>
      <c r="E629" s="49"/>
      <c r="F629" s="49"/>
      <c r="G629" s="49"/>
      <c r="H629" s="49"/>
      <c r="I629" s="49"/>
      <c r="J629" s="49"/>
      <c r="K629" s="49"/>
      <c r="L629" s="51"/>
      <c r="M629" s="46"/>
      <c r="N629" s="46"/>
      <c r="O629" s="46"/>
      <c r="P629" s="46"/>
      <c r="Q629" s="49"/>
      <c r="R629" s="49"/>
      <c r="S629" s="46"/>
      <c r="T629" s="46"/>
      <c r="U629" s="46"/>
      <c r="V629" s="49"/>
      <c r="W629" s="49"/>
      <c r="X629" s="46"/>
      <c r="Y629" s="46"/>
      <c r="Z629" s="49"/>
      <c r="AA629" s="49"/>
      <c r="AB629" s="49"/>
      <c r="AC629" s="49"/>
      <c r="AD629" s="49"/>
      <c r="AE629" s="49"/>
      <c r="AF629" s="49"/>
      <c r="AG629" s="49"/>
      <c r="AH629" s="49"/>
      <c r="AI629" s="49"/>
      <c r="AJ629" s="49"/>
      <c r="AK629" s="49"/>
      <c r="AL629" s="49"/>
      <c r="AM629" s="49"/>
      <c r="AN629" s="49"/>
      <c r="AO629" s="49"/>
    </row>
    <row r="630">
      <c r="A630" s="46"/>
      <c r="B630" s="46"/>
      <c r="C630" s="46"/>
      <c r="D630" s="46"/>
      <c r="E630" s="49"/>
      <c r="F630" s="49"/>
      <c r="G630" s="49"/>
      <c r="H630" s="49"/>
      <c r="I630" s="49"/>
      <c r="J630" s="49"/>
      <c r="K630" s="49"/>
      <c r="L630" s="51"/>
      <c r="M630" s="46"/>
      <c r="N630" s="46"/>
      <c r="O630" s="46"/>
      <c r="P630" s="46"/>
      <c r="Q630" s="49"/>
      <c r="R630" s="49"/>
      <c r="S630" s="46"/>
      <c r="T630" s="46"/>
      <c r="U630" s="46"/>
      <c r="V630" s="49"/>
      <c r="W630" s="49"/>
      <c r="X630" s="46"/>
      <c r="Y630" s="46"/>
      <c r="Z630" s="49"/>
      <c r="AA630" s="49"/>
      <c r="AB630" s="49"/>
      <c r="AC630" s="49"/>
      <c r="AD630" s="49"/>
      <c r="AE630" s="49"/>
      <c r="AF630" s="49"/>
      <c r="AG630" s="49"/>
      <c r="AH630" s="49"/>
      <c r="AI630" s="49"/>
      <c r="AJ630" s="49"/>
      <c r="AK630" s="49"/>
      <c r="AL630" s="49"/>
      <c r="AM630" s="49"/>
      <c r="AN630" s="49"/>
      <c r="AO630" s="49"/>
    </row>
    <row r="631">
      <c r="A631" s="46"/>
      <c r="B631" s="46"/>
      <c r="C631" s="46"/>
      <c r="D631" s="46"/>
      <c r="E631" s="49"/>
      <c r="F631" s="49"/>
      <c r="G631" s="49"/>
      <c r="H631" s="49"/>
      <c r="I631" s="49"/>
      <c r="J631" s="49"/>
      <c r="K631" s="49"/>
      <c r="L631" s="51"/>
      <c r="M631" s="46"/>
      <c r="N631" s="46"/>
      <c r="O631" s="46"/>
      <c r="P631" s="46"/>
      <c r="Q631" s="49"/>
      <c r="R631" s="49"/>
      <c r="S631" s="46"/>
      <c r="T631" s="46"/>
      <c r="U631" s="46"/>
      <c r="V631" s="49"/>
      <c r="W631" s="49"/>
      <c r="X631" s="46"/>
      <c r="Y631" s="46"/>
      <c r="Z631" s="49"/>
      <c r="AA631" s="49"/>
      <c r="AB631" s="49"/>
      <c r="AC631" s="49"/>
      <c r="AD631" s="49"/>
      <c r="AE631" s="49"/>
      <c r="AF631" s="49"/>
      <c r="AG631" s="49"/>
      <c r="AH631" s="49"/>
      <c r="AI631" s="49"/>
      <c r="AJ631" s="49"/>
      <c r="AK631" s="49"/>
      <c r="AL631" s="49"/>
      <c r="AM631" s="49"/>
      <c r="AN631" s="49"/>
      <c r="AO631" s="49"/>
    </row>
    <row r="632">
      <c r="A632" s="46"/>
      <c r="B632" s="46"/>
      <c r="C632" s="46"/>
      <c r="D632" s="46"/>
      <c r="E632" s="49"/>
      <c r="F632" s="49"/>
      <c r="G632" s="49"/>
      <c r="H632" s="49"/>
      <c r="I632" s="49"/>
      <c r="J632" s="49"/>
      <c r="K632" s="49"/>
      <c r="L632" s="51"/>
      <c r="M632" s="46"/>
      <c r="N632" s="46"/>
      <c r="O632" s="46"/>
      <c r="P632" s="46"/>
      <c r="Q632" s="49"/>
      <c r="R632" s="49"/>
      <c r="S632" s="46"/>
      <c r="T632" s="46"/>
      <c r="U632" s="46"/>
      <c r="V632" s="49"/>
      <c r="W632" s="49"/>
      <c r="X632" s="46"/>
      <c r="Y632" s="46"/>
      <c r="Z632" s="49"/>
      <c r="AA632" s="49"/>
      <c r="AB632" s="49"/>
      <c r="AC632" s="49"/>
      <c r="AD632" s="49"/>
      <c r="AE632" s="49"/>
      <c r="AF632" s="49"/>
      <c r="AG632" s="49"/>
      <c r="AH632" s="49"/>
      <c r="AI632" s="49"/>
      <c r="AJ632" s="49"/>
      <c r="AK632" s="49"/>
      <c r="AL632" s="49"/>
      <c r="AM632" s="49"/>
      <c r="AN632" s="49"/>
      <c r="AO632" s="49"/>
    </row>
    <row r="633">
      <c r="A633" s="46"/>
      <c r="B633" s="46"/>
      <c r="C633" s="46"/>
      <c r="D633" s="46"/>
      <c r="E633" s="49"/>
      <c r="F633" s="49"/>
      <c r="G633" s="49"/>
      <c r="H633" s="49"/>
      <c r="I633" s="49"/>
      <c r="J633" s="49"/>
      <c r="K633" s="49"/>
      <c r="L633" s="51"/>
      <c r="M633" s="46"/>
      <c r="N633" s="46"/>
      <c r="O633" s="46"/>
      <c r="P633" s="46"/>
      <c r="Q633" s="49"/>
      <c r="R633" s="49"/>
      <c r="S633" s="46"/>
      <c r="T633" s="46"/>
      <c r="U633" s="46"/>
      <c r="V633" s="49"/>
      <c r="W633" s="49"/>
      <c r="X633" s="46"/>
      <c r="Y633" s="46"/>
      <c r="Z633" s="49"/>
      <c r="AA633" s="49"/>
      <c r="AB633" s="49"/>
      <c r="AC633" s="49"/>
      <c r="AD633" s="49"/>
      <c r="AE633" s="49"/>
      <c r="AF633" s="49"/>
      <c r="AG633" s="49"/>
      <c r="AH633" s="49"/>
      <c r="AI633" s="49"/>
      <c r="AJ633" s="49"/>
      <c r="AK633" s="49"/>
      <c r="AL633" s="49"/>
      <c r="AM633" s="49"/>
      <c r="AN633" s="49"/>
      <c r="AO633" s="49"/>
    </row>
    <row r="634">
      <c r="A634" s="46"/>
      <c r="B634" s="46"/>
      <c r="C634" s="46"/>
      <c r="D634" s="46"/>
      <c r="E634" s="49"/>
      <c r="F634" s="49"/>
      <c r="G634" s="49"/>
      <c r="H634" s="49"/>
      <c r="I634" s="49"/>
      <c r="J634" s="49"/>
      <c r="K634" s="49"/>
      <c r="L634" s="51"/>
      <c r="M634" s="46"/>
      <c r="N634" s="46"/>
      <c r="O634" s="46"/>
      <c r="P634" s="46"/>
      <c r="Q634" s="49"/>
      <c r="R634" s="49"/>
      <c r="S634" s="46"/>
      <c r="T634" s="46"/>
      <c r="U634" s="46"/>
      <c r="V634" s="49"/>
      <c r="W634" s="49"/>
      <c r="X634" s="46"/>
      <c r="Y634" s="46"/>
      <c r="Z634" s="49"/>
      <c r="AA634" s="49"/>
      <c r="AB634" s="49"/>
      <c r="AC634" s="49"/>
      <c r="AD634" s="49"/>
      <c r="AE634" s="49"/>
      <c r="AF634" s="49"/>
      <c r="AG634" s="49"/>
      <c r="AH634" s="49"/>
      <c r="AI634" s="49"/>
      <c r="AJ634" s="49"/>
      <c r="AK634" s="49"/>
      <c r="AL634" s="49"/>
      <c r="AM634" s="49"/>
      <c r="AN634" s="49"/>
      <c r="AO634" s="49"/>
    </row>
    <row r="635">
      <c r="A635" s="46"/>
      <c r="B635" s="46"/>
      <c r="C635" s="46"/>
      <c r="D635" s="46"/>
      <c r="E635" s="49"/>
      <c r="F635" s="49"/>
      <c r="G635" s="49"/>
      <c r="H635" s="49"/>
      <c r="I635" s="49"/>
      <c r="J635" s="49"/>
      <c r="K635" s="49"/>
      <c r="L635" s="51"/>
      <c r="M635" s="46"/>
      <c r="N635" s="46"/>
      <c r="O635" s="46"/>
      <c r="P635" s="46"/>
      <c r="Q635" s="49"/>
      <c r="R635" s="49"/>
      <c r="S635" s="46"/>
      <c r="T635" s="46"/>
      <c r="U635" s="46"/>
      <c r="V635" s="49"/>
      <c r="W635" s="49"/>
      <c r="X635" s="46"/>
      <c r="Y635" s="46"/>
      <c r="Z635" s="49"/>
      <c r="AA635" s="49"/>
      <c r="AB635" s="49"/>
      <c r="AC635" s="49"/>
      <c r="AD635" s="49"/>
      <c r="AE635" s="49"/>
      <c r="AF635" s="49"/>
      <c r="AG635" s="49"/>
      <c r="AH635" s="49"/>
      <c r="AI635" s="49"/>
      <c r="AJ635" s="49"/>
      <c r="AK635" s="49"/>
      <c r="AL635" s="49"/>
      <c r="AM635" s="49"/>
      <c r="AN635" s="49"/>
      <c r="AO635" s="49"/>
    </row>
    <row r="636">
      <c r="A636" s="46"/>
      <c r="B636" s="46"/>
      <c r="C636" s="46"/>
      <c r="D636" s="46"/>
      <c r="E636" s="49"/>
      <c r="F636" s="49"/>
      <c r="G636" s="49"/>
      <c r="H636" s="49"/>
      <c r="I636" s="49"/>
      <c r="J636" s="49"/>
      <c r="K636" s="49"/>
      <c r="L636" s="51"/>
      <c r="M636" s="46"/>
      <c r="N636" s="46"/>
      <c r="O636" s="46"/>
      <c r="P636" s="46"/>
      <c r="Q636" s="49"/>
      <c r="R636" s="49"/>
      <c r="S636" s="46"/>
      <c r="T636" s="46"/>
      <c r="U636" s="46"/>
      <c r="V636" s="49"/>
      <c r="W636" s="49"/>
      <c r="X636" s="46"/>
      <c r="Y636" s="46"/>
      <c r="Z636" s="49"/>
      <c r="AA636" s="49"/>
      <c r="AB636" s="49"/>
      <c r="AC636" s="49"/>
      <c r="AD636" s="49"/>
      <c r="AE636" s="49"/>
      <c r="AF636" s="49"/>
      <c r="AG636" s="49"/>
      <c r="AH636" s="49"/>
      <c r="AI636" s="49"/>
      <c r="AJ636" s="49"/>
      <c r="AK636" s="49"/>
      <c r="AL636" s="49"/>
      <c r="AM636" s="49"/>
      <c r="AN636" s="49"/>
      <c r="AO636" s="49"/>
    </row>
    <row r="637">
      <c r="A637" s="46"/>
      <c r="B637" s="46"/>
      <c r="C637" s="46"/>
      <c r="D637" s="46"/>
      <c r="E637" s="49"/>
      <c r="F637" s="49"/>
      <c r="G637" s="49"/>
      <c r="H637" s="49"/>
      <c r="I637" s="49"/>
      <c r="J637" s="49"/>
      <c r="K637" s="49"/>
      <c r="L637" s="51"/>
      <c r="M637" s="46"/>
      <c r="N637" s="46"/>
      <c r="O637" s="46"/>
      <c r="P637" s="46"/>
      <c r="Q637" s="49"/>
      <c r="R637" s="49"/>
      <c r="S637" s="46"/>
      <c r="T637" s="46"/>
      <c r="U637" s="46"/>
      <c r="V637" s="49"/>
      <c r="W637" s="49"/>
      <c r="X637" s="46"/>
      <c r="Y637" s="46"/>
      <c r="Z637" s="49"/>
      <c r="AA637" s="49"/>
      <c r="AB637" s="49"/>
      <c r="AC637" s="49"/>
      <c r="AD637" s="49"/>
      <c r="AE637" s="49"/>
      <c r="AF637" s="49"/>
      <c r="AG637" s="49"/>
      <c r="AH637" s="49"/>
      <c r="AI637" s="49"/>
      <c r="AJ637" s="49"/>
      <c r="AK637" s="49"/>
      <c r="AL637" s="49"/>
      <c r="AM637" s="49"/>
      <c r="AN637" s="49"/>
      <c r="AO637" s="49"/>
    </row>
    <row r="638">
      <c r="A638" s="46"/>
      <c r="B638" s="46"/>
      <c r="C638" s="46"/>
      <c r="D638" s="46"/>
      <c r="E638" s="49"/>
      <c r="F638" s="49"/>
      <c r="G638" s="49"/>
      <c r="H638" s="49"/>
      <c r="I638" s="49"/>
      <c r="J638" s="49"/>
      <c r="K638" s="49"/>
      <c r="L638" s="51"/>
      <c r="M638" s="46"/>
      <c r="N638" s="46"/>
      <c r="O638" s="46"/>
      <c r="P638" s="46"/>
      <c r="Q638" s="49"/>
      <c r="R638" s="49"/>
      <c r="S638" s="46"/>
      <c r="T638" s="46"/>
      <c r="U638" s="46"/>
      <c r="V638" s="49"/>
      <c r="W638" s="49"/>
      <c r="X638" s="46"/>
      <c r="Y638" s="46"/>
      <c r="Z638" s="49"/>
      <c r="AA638" s="49"/>
      <c r="AB638" s="49"/>
      <c r="AC638" s="49"/>
      <c r="AD638" s="49"/>
      <c r="AE638" s="49"/>
      <c r="AF638" s="49"/>
      <c r="AG638" s="49"/>
      <c r="AH638" s="49"/>
      <c r="AI638" s="49"/>
      <c r="AJ638" s="49"/>
      <c r="AK638" s="49"/>
      <c r="AL638" s="49"/>
      <c r="AM638" s="49"/>
      <c r="AN638" s="49"/>
      <c r="AO638" s="49"/>
    </row>
    <row r="639">
      <c r="A639" s="46"/>
      <c r="B639" s="46"/>
      <c r="C639" s="46"/>
      <c r="D639" s="46"/>
      <c r="E639" s="49"/>
      <c r="F639" s="49"/>
      <c r="G639" s="49"/>
      <c r="H639" s="49"/>
      <c r="I639" s="49"/>
      <c r="J639" s="49"/>
      <c r="K639" s="49"/>
      <c r="L639" s="51"/>
      <c r="M639" s="46"/>
      <c r="N639" s="46"/>
      <c r="O639" s="46"/>
      <c r="P639" s="46"/>
      <c r="Q639" s="49"/>
      <c r="R639" s="49"/>
      <c r="S639" s="46"/>
      <c r="T639" s="46"/>
      <c r="U639" s="46"/>
      <c r="V639" s="49"/>
      <c r="W639" s="49"/>
      <c r="X639" s="46"/>
      <c r="Y639" s="46"/>
      <c r="Z639" s="49"/>
      <c r="AA639" s="49"/>
      <c r="AB639" s="49"/>
      <c r="AC639" s="49"/>
      <c r="AD639" s="49"/>
      <c r="AE639" s="49"/>
      <c r="AF639" s="49"/>
      <c r="AG639" s="49"/>
      <c r="AH639" s="49"/>
      <c r="AI639" s="49"/>
      <c r="AJ639" s="49"/>
      <c r="AK639" s="49"/>
      <c r="AL639" s="49"/>
      <c r="AM639" s="49"/>
      <c r="AN639" s="49"/>
      <c r="AO639" s="49"/>
    </row>
    <row r="640">
      <c r="A640" s="46"/>
      <c r="B640" s="46"/>
      <c r="C640" s="46"/>
      <c r="D640" s="46"/>
      <c r="E640" s="49"/>
      <c r="F640" s="49"/>
      <c r="G640" s="49"/>
      <c r="H640" s="49"/>
      <c r="I640" s="49"/>
      <c r="J640" s="49"/>
      <c r="K640" s="49"/>
      <c r="L640" s="51"/>
      <c r="M640" s="46"/>
      <c r="N640" s="46"/>
      <c r="O640" s="46"/>
      <c r="P640" s="46"/>
      <c r="Q640" s="49"/>
      <c r="R640" s="49"/>
      <c r="S640" s="46"/>
      <c r="T640" s="46"/>
      <c r="U640" s="46"/>
      <c r="V640" s="49"/>
      <c r="W640" s="49"/>
      <c r="X640" s="46"/>
      <c r="Y640" s="46"/>
      <c r="Z640" s="49"/>
      <c r="AA640" s="49"/>
      <c r="AB640" s="49"/>
      <c r="AC640" s="49"/>
      <c r="AD640" s="49"/>
      <c r="AE640" s="49"/>
      <c r="AF640" s="49"/>
      <c r="AG640" s="49"/>
      <c r="AH640" s="49"/>
      <c r="AI640" s="49"/>
      <c r="AJ640" s="49"/>
      <c r="AK640" s="49"/>
      <c r="AL640" s="49"/>
      <c r="AM640" s="49"/>
      <c r="AN640" s="49"/>
      <c r="AO640" s="49"/>
    </row>
    <row r="641">
      <c r="A641" s="46"/>
      <c r="B641" s="46"/>
      <c r="C641" s="46"/>
      <c r="D641" s="46"/>
      <c r="E641" s="49"/>
      <c r="F641" s="49"/>
      <c r="G641" s="49"/>
      <c r="H641" s="49"/>
      <c r="I641" s="49"/>
      <c r="J641" s="49"/>
      <c r="K641" s="49"/>
      <c r="L641" s="51"/>
      <c r="M641" s="46"/>
      <c r="N641" s="46"/>
      <c r="O641" s="46"/>
      <c r="P641" s="46"/>
      <c r="Q641" s="49"/>
      <c r="R641" s="49"/>
      <c r="S641" s="46"/>
      <c r="T641" s="46"/>
      <c r="U641" s="46"/>
      <c r="V641" s="49"/>
      <c r="W641" s="49"/>
      <c r="X641" s="46"/>
      <c r="Y641" s="46"/>
      <c r="Z641" s="49"/>
      <c r="AA641" s="49"/>
      <c r="AB641" s="49"/>
      <c r="AC641" s="49"/>
      <c r="AD641" s="49"/>
      <c r="AE641" s="49"/>
      <c r="AF641" s="49"/>
      <c r="AG641" s="49"/>
      <c r="AH641" s="49"/>
      <c r="AI641" s="49"/>
      <c r="AJ641" s="49"/>
      <c r="AK641" s="49"/>
      <c r="AL641" s="49"/>
      <c r="AM641" s="49"/>
      <c r="AN641" s="49"/>
      <c r="AO641" s="49"/>
    </row>
    <row r="642">
      <c r="A642" s="46"/>
      <c r="B642" s="46"/>
      <c r="C642" s="46"/>
      <c r="D642" s="46"/>
      <c r="E642" s="49"/>
      <c r="F642" s="49"/>
      <c r="G642" s="49"/>
      <c r="H642" s="49"/>
      <c r="I642" s="49"/>
      <c r="J642" s="49"/>
      <c r="K642" s="49"/>
      <c r="L642" s="51"/>
      <c r="M642" s="46"/>
      <c r="N642" s="46"/>
      <c r="O642" s="46"/>
      <c r="P642" s="46"/>
      <c r="Q642" s="49"/>
      <c r="R642" s="49"/>
      <c r="S642" s="46"/>
      <c r="T642" s="46"/>
      <c r="U642" s="46"/>
      <c r="V642" s="49"/>
      <c r="W642" s="49"/>
      <c r="X642" s="46"/>
      <c r="Y642" s="46"/>
      <c r="Z642" s="49"/>
      <c r="AA642" s="49"/>
      <c r="AB642" s="49"/>
      <c r="AC642" s="49"/>
      <c r="AD642" s="49"/>
      <c r="AE642" s="49"/>
      <c r="AF642" s="49"/>
      <c r="AG642" s="49"/>
      <c r="AH642" s="49"/>
      <c r="AI642" s="49"/>
      <c r="AJ642" s="49"/>
      <c r="AK642" s="49"/>
      <c r="AL642" s="49"/>
      <c r="AM642" s="49"/>
      <c r="AN642" s="49"/>
      <c r="AO642" s="49"/>
    </row>
    <row r="643">
      <c r="A643" s="46"/>
      <c r="B643" s="46"/>
      <c r="C643" s="46"/>
      <c r="D643" s="46"/>
      <c r="E643" s="49"/>
      <c r="F643" s="49"/>
      <c r="G643" s="49"/>
      <c r="H643" s="49"/>
      <c r="I643" s="49"/>
      <c r="J643" s="49"/>
      <c r="K643" s="49"/>
      <c r="L643" s="51"/>
      <c r="M643" s="46"/>
      <c r="N643" s="46"/>
      <c r="O643" s="46"/>
      <c r="P643" s="46"/>
      <c r="Q643" s="49"/>
      <c r="R643" s="49"/>
      <c r="S643" s="46"/>
      <c r="T643" s="46"/>
      <c r="U643" s="46"/>
      <c r="V643" s="49"/>
      <c r="W643" s="49"/>
      <c r="X643" s="46"/>
      <c r="Y643" s="46"/>
      <c r="Z643" s="49"/>
      <c r="AA643" s="49"/>
      <c r="AB643" s="49"/>
      <c r="AC643" s="49"/>
      <c r="AD643" s="49"/>
      <c r="AE643" s="49"/>
      <c r="AF643" s="49"/>
      <c r="AG643" s="49"/>
      <c r="AH643" s="49"/>
      <c r="AI643" s="49"/>
      <c r="AJ643" s="49"/>
      <c r="AK643" s="49"/>
      <c r="AL643" s="49"/>
      <c r="AM643" s="49"/>
      <c r="AN643" s="49"/>
      <c r="AO643" s="49"/>
    </row>
    <row r="644">
      <c r="A644" s="46"/>
      <c r="B644" s="46"/>
      <c r="C644" s="46"/>
      <c r="D644" s="46"/>
      <c r="E644" s="49"/>
      <c r="F644" s="49"/>
      <c r="G644" s="49"/>
      <c r="H644" s="49"/>
      <c r="I644" s="49"/>
      <c r="J644" s="49"/>
      <c r="K644" s="49"/>
      <c r="L644" s="51"/>
      <c r="M644" s="46"/>
      <c r="N644" s="46"/>
      <c r="O644" s="46"/>
      <c r="P644" s="46"/>
      <c r="Q644" s="49"/>
      <c r="R644" s="49"/>
      <c r="S644" s="46"/>
      <c r="T644" s="46"/>
      <c r="U644" s="46"/>
      <c r="V644" s="49"/>
      <c r="W644" s="49"/>
      <c r="X644" s="46"/>
      <c r="Y644" s="46"/>
      <c r="Z644" s="49"/>
      <c r="AA644" s="49"/>
      <c r="AB644" s="49"/>
      <c r="AC644" s="49"/>
      <c r="AD644" s="49"/>
      <c r="AE644" s="49"/>
      <c r="AF644" s="49"/>
      <c r="AG644" s="49"/>
      <c r="AH644" s="49"/>
      <c r="AI644" s="49"/>
      <c r="AJ644" s="49"/>
      <c r="AK644" s="49"/>
      <c r="AL644" s="49"/>
      <c r="AM644" s="49"/>
      <c r="AN644" s="49"/>
      <c r="AO644" s="49"/>
    </row>
    <row r="645">
      <c r="A645" s="46"/>
      <c r="B645" s="46"/>
      <c r="C645" s="46"/>
      <c r="D645" s="46"/>
      <c r="E645" s="49"/>
      <c r="F645" s="49"/>
      <c r="G645" s="49"/>
      <c r="H645" s="49"/>
      <c r="I645" s="49"/>
      <c r="J645" s="49"/>
      <c r="K645" s="49"/>
      <c r="L645" s="51"/>
      <c r="M645" s="46"/>
      <c r="N645" s="46"/>
      <c r="O645" s="46"/>
      <c r="P645" s="46"/>
      <c r="Q645" s="49"/>
      <c r="R645" s="49"/>
      <c r="S645" s="46"/>
      <c r="T645" s="46"/>
      <c r="U645" s="46"/>
      <c r="V645" s="49"/>
      <c r="W645" s="49"/>
      <c r="X645" s="46"/>
      <c r="Y645" s="46"/>
      <c r="Z645" s="49"/>
      <c r="AA645" s="49"/>
      <c r="AB645" s="49"/>
      <c r="AC645" s="49"/>
      <c r="AD645" s="49"/>
      <c r="AE645" s="49"/>
      <c r="AF645" s="49"/>
      <c r="AG645" s="49"/>
      <c r="AH645" s="49"/>
      <c r="AI645" s="49"/>
      <c r="AJ645" s="49"/>
      <c r="AK645" s="49"/>
      <c r="AL645" s="49"/>
      <c r="AM645" s="49"/>
      <c r="AN645" s="49"/>
      <c r="AO645" s="49"/>
    </row>
    <row r="646">
      <c r="A646" s="46"/>
      <c r="B646" s="46"/>
      <c r="C646" s="46"/>
      <c r="D646" s="46"/>
      <c r="E646" s="49"/>
      <c r="F646" s="49"/>
      <c r="G646" s="49"/>
      <c r="H646" s="49"/>
      <c r="I646" s="49"/>
      <c r="J646" s="49"/>
      <c r="K646" s="49"/>
      <c r="L646" s="51"/>
      <c r="M646" s="46"/>
      <c r="N646" s="46"/>
      <c r="O646" s="46"/>
      <c r="P646" s="46"/>
      <c r="Q646" s="49"/>
      <c r="R646" s="49"/>
      <c r="S646" s="46"/>
      <c r="T646" s="46"/>
      <c r="U646" s="46"/>
      <c r="V646" s="49"/>
      <c r="W646" s="49"/>
      <c r="X646" s="46"/>
      <c r="Y646" s="46"/>
      <c r="Z646" s="49"/>
      <c r="AA646" s="49"/>
      <c r="AB646" s="49"/>
      <c r="AC646" s="49"/>
      <c r="AD646" s="49"/>
      <c r="AE646" s="49"/>
      <c r="AF646" s="49"/>
      <c r="AG646" s="49"/>
      <c r="AH646" s="49"/>
      <c r="AI646" s="49"/>
      <c r="AJ646" s="49"/>
      <c r="AK646" s="49"/>
      <c r="AL646" s="49"/>
      <c r="AM646" s="49"/>
      <c r="AN646" s="49"/>
      <c r="AO646" s="49"/>
    </row>
    <row r="647">
      <c r="A647" s="46"/>
      <c r="B647" s="46"/>
      <c r="C647" s="46"/>
      <c r="D647" s="46"/>
      <c r="E647" s="49"/>
      <c r="F647" s="49"/>
      <c r="G647" s="49"/>
      <c r="H647" s="49"/>
      <c r="I647" s="49"/>
      <c r="J647" s="49"/>
      <c r="K647" s="49"/>
      <c r="L647" s="51"/>
      <c r="M647" s="46"/>
      <c r="N647" s="46"/>
      <c r="O647" s="46"/>
      <c r="P647" s="46"/>
      <c r="Q647" s="49"/>
      <c r="R647" s="49"/>
      <c r="S647" s="46"/>
      <c r="T647" s="46"/>
      <c r="U647" s="46"/>
      <c r="V647" s="49"/>
      <c r="W647" s="49"/>
      <c r="X647" s="46"/>
      <c r="Y647" s="46"/>
      <c r="Z647" s="49"/>
      <c r="AA647" s="49"/>
      <c r="AB647" s="49"/>
      <c r="AC647" s="49"/>
      <c r="AD647" s="49"/>
      <c r="AE647" s="49"/>
      <c r="AF647" s="49"/>
      <c r="AG647" s="49"/>
      <c r="AH647" s="49"/>
      <c r="AI647" s="49"/>
      <c r="AJ647" s="49"/>
      <c r="AK647" s="49"/>
      <c r="AL647" s="49"/>
      <c r="AM647" s="49"/>
      <c r="AN647" s="49"/>
      <c r="AO647" s="49"/>
    </row>
    <row r="648">
      <c r="A648" s="46"/>
      <c r="B648" s="46"/>
      <c r="C648" s="46"/>
      <c r="D648" s="46"/>
      <c r="E648" s="49"/>
      <c r="F648" s="49"/>
      <c r="G648" s="49"/>
      <c r="H648" s="49"/>
      <c r="I648" s="49"/>
      <c r="J648" s="49"/>
      <c r="K648" s="49"/>
      <c r="L648" s="51"/>
      <c r="M648" s="46"/>
      <c r="N648" s="46"/>
      <c r="O648" s="46"/>
      <c r="P648" s="46"/>
      <c r="Q648" s="49"/>
      <c r="R648" s="49"/>
      <c r="S648" s="46"/>
      <c r="T648" s="46"/>
      <c r="U648" s="46"/>
      <c r="V648" s="49"/>
      <c r="W648" s="49"/>
      <c r="X648" s="46"/>
      <c r="Y648" s="46"/>
      <c r="Z648" s="49"/>
      <c r="AA648" s="49"/>
      <c r="AB648" s="49"/>
      <c r="AC648" s="49"/>
      <c r="AD648" s="49"/>
      <c r="AE648" s="49"/>
      <c r="AF648" s="49"/>
      <c r="AG648" s="49"/>
      <c r="AH648" s="49"/>
      <c r="AI648" s="49"/>
      <c r="AJ648" s="49"/>
      <c r="AK648" s="49"/>
      <c r="AL648" s="49"/>
      <c r="AM648" s="49"/>
      <c r="AN648" s="49"/>
      <c r="AO648" s="49"/>
    </row>
    <row r="649">
      <c r="A649" s="46"/>
      <c r="B649" s="46"/>
      <c r="C649" s="46"/>
      <c r="D649" s="46"/>
      <c r="E649" s="49"/>
      <c r="F649" s="49"/>
      <c r="G649" s="49"/>
      <c r="H649" s="49"/>
      <c r="I649" s="49"/>
      <c r="J649" s="49"/>
      <c r="K649" s="49"/>
      <c r="L649" s="51"/>
      <c r="M649" s="46"/>
      <c r="N649" s="46"/>
      <c r="O649" s="46"/>
      <c r="P649" s="46"/>
      <c r="Q649" s="49"/>
      <c r="R649" s="49"/>
      <c r="S649" s="46"/>
      <c r="T649" s="46"/>
      <c r="U649" s="46"/>
      <c r="V649" s="49"/>
      <c r="W649" s="49"/>
      <c r="X649" s="46"/>
      <c r="Y649" s="46"/>
      <c r="Z649" s="49"/>
      <c r="AA649" s="49"/>
      <c r="AB649" s="49"/>
      <c r="AC649" s="49"/>
      <c r="AD649" s="49"/>
      <c r="AE649" s="49"/>
      <c r="AF649" s="49"/>
      <c r="AG649" s="49"/>
      <c r="AH649" s="49"/>
      <c r="AI649" s="49"/>
      <c r="AJ649" s="49"/>
      <c r="AK649" s="49"/>
      <c r="AL649" s="49"/>
      <c r="AM649" s="49"/>
      <c r="AN649" s="49"/>
      <c r="AO649" s="49"/>
    </row>
    <row r="650">
      <c r="A650" s="46"/>
      <c r="B650" s="46"/>
      <c r="C650" s="46"/>
      <c r="D650" s="46"/>
      <c r="E650" s="49"/>
      <c r="F650" s="49"/>
      <c r="G650" s="49"/>
      <c r="H650" s="49"/>
      <c r="I650" s="49"/>
      <c r="J650" s="49"/>
      <c r="K650" s="49"/>
      <c r="L650" s="51"/>
      <c r="M650" s="46"/>
      <c r="N650" s="46"/>
      <c r="O650" s="46"/>
      <c r="P650" s="46"/>
      <c r="Q650" s="49"/>
      <c r="R650" s="49"/>
      <c r="S650" s="46"/>
      <c r="T650" s="46"/>
      <c r="U650" s="46"/>
      <c r="V650" s="49"/>
      <c r="W650" s="49"/>
      <c r="X650" s="46"/>
      <c r="Y650" s="46"/>
      <c r="Z650" s="49"/>
      <c r="AA650" s="49"/>
      <c r="AB650" s="49"/>
      <c r="AC650" s="49"/>
      <c r="AD650" s="49"/>
      <c r="AE650" s="49"/>
      <c r="AF650" s="49"/>
      <c r="AG650" s="49"/>
      <c r="AH650" s="49"/>
      <c r="AI650" s="49"/>
      <c r="AJ650" s="49"/>
      <c r="AK650" s="49"/>
      <c r="AL650" s="49"/>
      <c r="AM650" s="49"/>
      <c r="AN650" s="49"/>
      <c r="AO650" s="49"/>
    </row>
    <row r="651">
      <c r="A651" s="46"/>
      <c r="B651" s="46"/>
      <c r="C651" s="46"/>
      <c r="D651" s="46"/>
      <c r="E651" s="49"/>
      <c r="F651" s="49"/>
      <c r="G651" s="49"/>
      <c r="H651" s="49"/>
      <c r="I651" s="49"/>
      <c r="J651" s="49"/>
      <c r="K651" s="49"/>
      <c r="L651" s="51"/>
      <c r="M651" s="46"/>
      <c r="N651" s="46"/>
      <c r="O651" s="46"/>
      <c r="P651" s="46"/>
      <c r="Q651" s="49"/>
      <c r="R651" s="49"/>
      <c r="S651" s="46"/>
      <c r="T651" s="46"/>
      <c r="U651" s="46"/>
      <c r="V651" s="49"/>
      <c r="W651" s="49"/>
      <c r="X651" s="46"/>
      <c r="Y651" s="46"/>
      <c r="Z651" s="49"/>
      <c r="AA651" s="49"/>
      <c r="AB651" s="49"/>
      <c r="AC651" s="49"/>
      <c r="AD651" s="49"/>
      <c r="AE651" s="49"/>
      <c r="AF651" s="49"/>
      <c r="AG651" s="49"/>
      <c r="AH651" s="49"/>
      <c r="AI651" s="49"/>
      <c r="AJ651" s="49"/>
      <c r="AK651" s="49"/>
      <c r="AL651" s="49"/>
      <c r="AM651" s="49"/>
      <c r="AN651" s="49"/>
      <c r="AO651" s="49"/>
    </row>
    <row r="652">
      <c r="A652" s="46"/>
      <c r="B652" s="46"/>
      <c r="C652" s="46"/>
      <c r="D652" s="46"/>
      <c r="E652" s="49"/>
      <c r="F652" s="49"/>
      <c r="G652" s="49"/>
      <c r="H652" s="49"/>
      <c r="I652" s="49"/>
      <c r="J652" s="49"/>
      <c r="K652" s="49"/>
      <c r="L652" s="51"/>
      <c r="M652" s="46"/>
      <c r="N652" s="46"/>
      <c r="O652" s="46"/>
      <c r="P652" s="46"/>
      <c r="Q652" s="49"/>
      <c r="R652" s="49"/>
      <c r="S652" s="46"/>
      <c r="T652" s="46"/>
      <c r="U652" s="46"/>
      <c r="V652" s="49"/>
      <c r="W652" s="49"/>
      <c r="X652" s="46"/>
      <c r="Y652" s="46"/>
      <c r="Z652" s="49"/>
      <c r="AA652" s="49"/>
      <c r="AB652" s="49"/>
      <c r="AC652" s="49"/>
      <c r="AD652" s="49"/>
      <c r="AE652" s="49"/>
      <c r="AF652" s="49"/>
      <c r="AG652" s="49"/>
      <c r="AH652" s="49"/>
      <c r="AI652" s="49"/>
      <c r="AJ652" s="49"/>
      <c r="AK652" s="49"/>
      <c r="AL652" s="49"/>
      <c r="AM652" s="49"/>
      <c r="AN652" s="49"/>
      <c r="AO652" s="49"/>
    </row>
    <row r="653">
      <c r="A653" s="46"/>
      <c r="B653" s="46"/>
      <c r="C653" s="46"/>
      <c r="D653" s="46"/>
      <c r="E653" s="49"/>
      <c r="F653" s="49"/>
      <c r="G653" s="49"/>
      <c r="H653" s="49"/>
      <c r="I653" s="49"/>
      <c r="J653" s="49"/>
      <c r="K653" s="49"/>
      <c r="L653" s="51"/>
      <c r="M653" s="46"/>
      <c r="N653" s="46"/>
      <c r="O653" s="46"/>
      <c r="P653" s="46"/>
      <c r="Q653" s="49"/>
      <c r="R653" s="49"/>
      <c r="S653" s="46"/>
      <c r="T653" s="46"/>
      <c r="U653" s="46"/>
      <c r="V653" s="49"/>
      <c r="W653" s="49"/>
      <c r="X653" s="46"/>
      <c r="Y653" s="46"/>
      <c r="Z653" s="49"/>
      <c r="AA653" s="49"/>
      <c r="AB653" s="49"/>
      <c r="AC653" s="49"/>
      <c r="AD653" s="49"/>
      <c r="AE653" s="49"/>
      <c r="AF653" s="49"/>
      <c r="AG653" s="49"/>
      <c r="AH653" s="49"/>
      <c r="AI653" s="49"/>
      <c r="AJ653" s="49"/>
      <c r="AK653" s="49"/>
      <c r="AL653" s="49"/>
      <c r="AM653" s="49"/>
      <c r="AN653" s="49"/>
      <c r="AO653" s="49"/>
    </row>
    <row r="654">
      <c r="A654" s="46"/>
      <c r="B654" s="46"/>
      <c r="C654" s="46"/>
      <c r="D654" s="46"/>
      <c r="E654" s="49"/>
      <c r="F654" s="49"/>
      <c r="G654" s="49"/>
      <c r="H654" s="49"/>
      <c r="I654" s="49"/>
      <c r="J654" s="49"/>
      <c r="K654" s="49"/>
      <c r="L654" s="51"/>
      <c r="M654" s="46"/>
      <c r="N654" s="46"/>
      <c r="O654" s="46"/>
      <c r="P654" s="46"/>
      <c r="Q654" s="49"/>
      <c r="R654" s="49"/>
      <c r="S654" s="46"/>
      <c r="T654" s="46"/>
      <c r="U654" s="46"/>
      <c r="V654" s="49"/>
      <c r="W654" s="49"/>
      <c r="X654" s="46"/>
      <c r="Y654" s="46"/>
      <c r="Z654" s="49"/>
      <c r="AA654" s="49"/>
      <c r="AB654" s="49"/>
      <c r="AC654" s="49"/>
      <c r="AD654" s="49"/>
      <c r="AE654" s="49"/>
      <c r="AF654" s="49"/>
      <c r="AG654" s="49"/>
      <c r="AH654" s="49"/>
      <c r="AI654" s="49"/>
      <c r="AJ654" s="49"/>
      <c r="AK654" s="49"/>
      <c r="AL654" s="49"/>
      <c r="AM654" s="49"/>
      <c r="AN654" s="49"/>
      <c r="AO654" s="49"/>
    </row>
    <row r="655">
      <c r="A655" s="46"/>
      <c r="B655" s="46"/>
      <c r="C655" s="46"/>
      <c r="D655" s="46"/>
      <c r="E655" s="49"/>
      <c r="F655" s="49"/>
      <c r="G655" s="49"/>
      <c r="H655" s="49"/>
      <c r="I655" s="49"/>
      <c r="J655" s="49"/>
      <c r="K655" s="49"/>
      <c r="L655" s="51"/>
      <c r="M655" s="46"/>
      <c r="N655" s="46"/>
      <c r="O655" s="46"/>
      <c r="P655" s="46"/>
      <c r="Q655" s="49"/>
      <c r="R655" s="49"/>
      <c r="S655" s="46"/>
      <c r="T655" s="46"/>
      <c r="U655" s="46"/>
      <c r="V655" s="49"/>
      <c r="W655" s="49"/>
      <c r="X655" s="46"/>
      <c r="Y655" s="46"/>
      <c r="Z655" s="49"/>
      <c r="AA655" s="49"/>
      <c r="AB655" s="49"/>
      <c r="AC655" s="49"/>
      <c r="AD655" s="49"/>
      <c r="AE655" s="49"/>
      <c r="AF655" s="49"/>
      <c r="AG655" s="49"/>
      <c r="AH655" s="49"/>
      <c r="AI655" s="49"/>
      <c r="AJ655" s="49"/>
      <c r="AK655" s="49"/>
      <c r="AL655" s="49"/>
      <c r="AM655" s="49"/>
      <c r="AN655" s="49"/>
      <c r="AO655" s="49"/>
    </row>
    <row r="656">
      <c r="A656" s="46"/>
      <c r="B656" s="46"/>
      <c r="C656" s="46"/>
      <c r="D656" s="46"/>
      <c r="E656" s="49"/>
      <c r="F656" s="49"/>
      <c r="G656" s="49"/>
      <c r="H656" s="49"/>
      <c r="I656" s="49"/>
      <c r="J656" s="49"/>
      <c r="K656" s="49"/>
      <c r="L656" s="51"/>
      <c r="M656" s="46"/>
      <c r="N656" s="46"/>
      <c r="O656" s="46"/>
      <c r="P656" s="46"/>
      <c r="Q656" s="49"/>
      <c r="R656" s="49"/>
      <c r="S656" s="46"/>
      <c r="T656" s="46"/>
      <c r="U656" s="46"/>
      <c r="V656" s="49"/>
      <c r="W656" s="49"/>
      <c r="X656" s="46"/>
      <c r="Y656" s="46"/>
      <c r="Z656" s="49"/>
      <c r="AA656" s="49"/>
      <c r="AB656" s="49"/>
      <c r="AC656" s="49"/>
      <c r="AD656" s="49"/>
      <c r="AE656" s="49"/>
      <c r="AF656" s="49"/>
      <c r="AG656" s="49"/>
      <c r="AH656" s="49"/>
      <c r="AI656" s="49"/>
      <c r="AJ656" s="49"/>
      <c r="AK656" s="49"/>
      <c r="AL656" s="49"/>
      <c r="AM656" s="49"/>
      <c r="AN656" s="49"/>
      <c r="AO656" s="49"/>
    </row>
    <row r="657">
      <c r="A657" s="46"/>
      <c r="B657" s="46"/>
      <c r="C657" s="46"/>
      <c r="D657" s="46"/>
      <c r="E657" s="49"/>
      <c r="F657" s="49"/>
      <c r="G657" s="49"/>
      <c r="H657" s="49"/>
      <c r="I657" s="49"/>
      <c r="J657" s="49"/>
      <c r="K657" s="49"/>
      <c r="L657" s="51"/>
      <c r="M657" s="46"/>
      <c r="N657" s="46"/>
      <c r="O657" s="46"/>
      <c r="P657" s="46"/>
      <c r="Q657" s="49"/>
      <c r="R657" s="49"/>
      <c r="S657" s="46"/>
      <c r="T657" s="46"/>
      <c r="U657" s="46"/>
      <c r="V657" s="49"/>
      <c r="W657" s="49"/>
      <c r="X657" s="46"/>
      <c r="Y657" s="46"/>
      <c r="Z657" s="49"/>
      <c r="AA657" s="49"/>
      <c r="AB657" s="49"/>
      <c r="AC657" s="49"/>
      <c r="AD657" s="49"/>
      <c r="AE657" s="49"/>
      <c r="AF657" s="49"/>
      <c r="AG657" s="49"/>
      <c r="AH657" s="49"/>
      <c r="AI657" s="49"/>
      <c r="AJ657" s="49"/>
      <c r="AK657" s="49"/>
      <c r="AL657" s="49"/>
      <c r="AM657" s="49"/>
      <c r="AN657" s="49"/>
      <c r="AO657" s="49"/>
    </row>
    <row r="658">
      <c r="A658" s="46"/>
      <c r="B658" s="46"/>
      <c r="C658" s="46"/>
      <c r="D658" s="46"/>
      <c r="E658" s="49"/>
      <c r="F658" s="49"/>
      <c r="G658" s="49"/>
      <c r="H658" s="49"/>
      <c r="I658" s="49"/>
      <c r="J658" s="49"/>
      <c r="K658" s="49"/>
      <c r="L658" s="51"/>
      <c r="M658" s="46"/>
      <c r="N658" s="46"/>
      <c r="O658" s="46"/>
      <c r="P658" s="46"/>
      <c r="Q658" s="49"/>
      <c r="R658" s="49"/>
      <c r="S658" s="46"/>
      <c r="T658" s="46"/>
      <c r="U658" s="46"/>
      <c r="V658" s="49"/>
      <c r="W658" s="49"/>
      <c r="X658" s="46"/>
      <c r="Y658" s="46"/>
      <c r="Z658" s="49"/>
      <c r="AA658" s="49"/>
      <c r="AB658" s="49"/>
      <c r="AC658" s="49"/>
      <c r="AD658" s="49"/>
      <c r="AE658" s="49"/>
      <c r="AF658" s="49"/>
      <c r="AG658" s="49"/>
      <c r="AH658" s="49"/>
      <c r="AI658" s="49"/>
      <c r="AJ658" s="49"/>
      <c r="AK658" s="49"/>
      <c r="AL658" s="49"/>
      <c r="AM658" s="49"/>
      <c r="AN658" s="49"/>
      <c r="AO658" s="49"/>
    </row>
    <row r="659">
      <c r="A659" s="46"/>
      <c r="B659" s="46"/>
      <c r="C659" s="46"/>
      <c r="D659" s="46"/>
      <c r="E659" s="49"/>
      <c r="F659" s="49"/>
      <c r="G659" s="49"/>
      <c r="H659" s="49"/>
      <c r="I659" s="49"/>
      <c r="J659" s="49"/>
      <c r="K659" s="49"/>
      <c r="L659" s="51"/>
      <c r="M659" s="46"/>
      <c r="N659" s="46"/>
      <c r="O659" s="46"/>
      <c r="P659" s="46"/>
      <c r="Q659" s="49"/>
      <c r="R659" s="49"/>
      <c r="S659" s="46"/>
      <c r="T659" s="46"/>
      <c r="U659" s="46"/>
      <c r="V659" s="49"/>
      <c r="W659" s="49"/>
      <c r="X659" s="46"/>
      <c r="Y659" s="46"/>
      <c r="Z659" s="49"/>
      <c r="AA659" s="49"/>
      <c r="AB659" s="49"/>
      <c r="AC659" s="49"/>
      <c r="AD659" s="49"/>
      <c r="AE659" s="49"/>
      <c r="AF659" s="49"/>
      <c r="AG659" s="49"/>
      <c r="AH659" s="49"/>
      <c r="AI659" s="49"/>
      <c r="AJ659" s="49"/>
      <c r="AK659" s="49"/>
      <c r="AL659" s="49"/>
      <c r="AM659" s="49"/>
      <c r="AN659" s="49"/>
      <c r="AO659" s="49"/>
    </row>
    <row r="660">
      <c r="A660" s="46"/>
      <c r="B660" s="46"/>
      <c r="C660" s="46"/>
      <c r="D660" s="46"/>
      <c r="E660" s="49"/>
      <c r="F660" s="49"/>
      <c r="G660" s="49"/>
      <c r="H660" s="49"/>
      <c r="I660" s="49"/>
      <c r="J660" s="49"/>
      <c r="K660" s="49"/>
      <c r="L660" s="51"/>
      <c r="M660" s="46"/>
      <c r="N660" s="46"/>
      <c r="O660" s="46"/>
      <c r="P660" s="46"/>
      <c r="Q660" s="49"/>
      <c r="R660" s="49"/>
      <c r="S660" s="46"/>
      <c r="T660" s="46"/>
      <c r="U660" s="46"/>
      <c r="V660" s="49"/>
      <c r="W660" s="49"/>
      <c r="X660" s="46"/>
      <c r="Y660" s="46"/>
      <c r="Z660" s="49"/>
      <c r="AA660" s="49"/>
      <c r="AB660" s="49"/>
      <c r="AC660" s="49"/>
      <c r="AD660" s="49"/>
      <c r="AE660" s="49"/>
      <c r="AF660" s="49"/>
      <c r="AG660" s="49"/>
      <c r="AH660" s="49"/>
      <c r="AI660" s="49"/>
      <c r="AJ660" s="49"/>
      <c r="AK660" s="49"/>
      <c r="AL660" s="49"/>
      <c r="AM660" s="49"/>
      <c r="AN660" s="49"/>
      <c r="AO660" s="49"/>
    </row>
    <row r="661">
      <c r="A661" s="46"/>
      <c r="B661" s="46"/>
      <c r="C661" s="46"/>
      <c r="D661" s="46"/>
      <c r="E661" s="49"/>
      <c r="F661" s="49"/>
      <c r="G661" s="49"/>
      <c r="H661" s="49"/>
      <c r="I661" s="49"/>
      <c r="J661" s="49"/>
      <c r="K661" s="49"/>
      <c r="L661" s="51"/>
      <c r="M661" s="46"/>
      <c r="N661" s="46"/>
      <c r="O661" s="46"/>
      <c r="P661" s="46"/>
      <c r="Q661" s="49"/>
      <c r="R661" s="49"/>
      <c r="S661" s="46"/>
      <c r="T661" s="46"/>
      <c r="U661" s="46"/>
      <c r="V661" s="49"/>
      <c r="W661" s="49"/>
      <c r="X661" s="46"/>
      <c r="Y661" s="46"/>
      <c r="Z661" s="49"/>
      <c r="AA661" s="49"/>
      <c r="AB661" s="49"/>
      <c r="AC661" s="49"/>
      <c r="AD661" s="49"/>
      <c r="AE661" s="49"/>
      <c r="AF661" s="49"/>
      <c r="AG661" s="49"/>
      <c r="AH661" s="49"/>
      <c r="AI661" s="49"/>
      <c r="AJ661" s="49"/>
      <c r="AK661" s="49"/>
      <c r="AL661" s="49"/>
      <c r="AM661" s="49"/>
      <c r="AN661" s="49"/>
      <c r="AO661" s="49"/>
    </row>
    <row r="662">
      <c r="A662" s="46"/>
      <c r="B662" s="46"/>
      <c r="C662" s="46"/>
      <c r="D662" s="46"/>
      <c r="E662" s="49"/>
      <c r="F662" s="49"/>
      <c r="G662" s="49"/>
      <c r="H662" s="49"/>
      <c r="I662" s="49"/>
      <c r="J662" s="49"/>
      <c r="K662" s="49"/>
      <c r="L662" s="51"/>
      <c r="M662" s="46"/>
      <c r="N662" s="46"/>
      <c r="O662" s="46"/>
      <c r="P662" s="46"/>
      <c r="Q662" s="49"/>
      <c r="R662" s="49"/>
      <c r="S662" s="46"/>
      <c r="T662" s="46"/>
      <c r="U662" s="46"/>
      <c r="V662" s="49"/>
      <c r="W662" s="49"/>
      <c r="X662" s="46"/>
      <c r="Y662" s="46"/>
      <c r="Z662" s="49"/>
      <c r="AA662" s="49"/>
      <c r="AB662" s="49"/>
      <c r="AC662" s="49"/>
      <c r="AD662" s="49"/>
      <c r="AE662" s="49"/>
      <c r="AF662" s="49"/>
      <c r="AG662" s="49"/>
      <c r="AH662" s="49"/>
      <c r="AI662" s="49"/>
      <c r="AJ662" s="49"/>
      <c r="AK662" s="49"/>
      <c r="AL662" s="49"/>
      <c r="AM662" s="49"/>
      <c r="AN662" s="49"/>
      <c r="AO662" s="49"/>
    </row>
    <row r="663">
      <c r="A663" s="46"/>
      <c r="B663" s="46"/>
      <c r="C663" s="46"/>
      <c r="D663" s="46"/>
      <c r="E663" s="49"/>
      <c r="F663" s="49"/>
      <c r="G663" s="49"/>
      <c r="H663" s="49"/>
      <c r="I663" s="49"/>
      <c r="J663" s="49"/>
      <c r="K663" s="49"/>
      <c r="L663" s="51"/>
      <c r="M663" s="46"/>
      <c r="N663" s="46"/>
      <c r="O663" s="46"/>
      <c r="P663" s="46"/>
      <c r="Q663" s="49"/>
      <c r="R663" s="49"/>
      <c r="S663" s="46"/>
      <c r="T663" s="46"/>
      <c r="U663" s="46"/>
      <c r="V663" s="49"/>
      <c r="W663" s="49"/>
      <c r="X663" s="46"/>
      <c r="Y663" s="46"/>
      <c r="Z663" s="49"/>
      <c r="AA663" s="49"/>
      <c r="AB663" s="49"/>
      <c r="AC663" s="49"/>
      <c r="AD663" s="49"/>
      <c r="AE663" s="49"/>
      <c r="AF663" s="49"/>
      <c r="AG663" s="49"/>
      <c r="AH663" s="49"/>
      <c r="AI663" s="49"/>
      <c r="AJ663" s="49"/>
      <c r="AK663" s="49"/>
      <c r="AL663" s="49"/>
      <c r="AM663" s="49"/>
      <c r="AN663" s="49"/>
      <c r="AO663" s="49"/>
    </row>
    <row r="664">
      <c r="A664" s="46"/>
      <c r="B664" s="46"/>
      <c r="C664" s="46"/>
      <c r="D664" s="46"/>
      <c r="E664" s="49"/>
      <c r="F664" s="49"/>
      <c r="G664" s="49"/>
      <c r="H664" s="49"/>
      <c r="I664" s="49"/>
      <c r="J664" s="49"/>
      <c r="K664" s="49"/>
      <c r="L664" s="51"/>
      <c r="M664" s="46"/>
      <c r="N664" s="46"/>
      <c r="O664" s="46"/>
      <c r="P664" s="46"/>
      <c r="Q664" s="49"/>
      <c r="R664" s="49"/>
      <c r="S664" s="46"/>
      <c r="T664" s="46"/>
      <c r="U664" s="46"/>
      <c r="V664" s="49"/>
      <c r="W664" s="49"/>
      <c r="X664" s="46"/>
      <c r="Y664" s="46"/>
      <c r="Z664" s="49"/>
      <c r="AA664" s="49"/>
      <c r="AB664" s="49"/>
      <c r="AC664" s="49"/>
      <c r="AD664" s="49"/>
      <c r="AE664" s="49"/>
      <c r="AF664" s="49"/>
      <c r="AG664" s="49"/>
      <c r="AH664" s="49"/>
      <c r="AI664" s="49"/>
      <c r="AJ664" s="49"/>
      <c r="AK664" s="49"/>
      <c r="AL664" s="49"/>
      <c r="AM664" s="49"/>
      <c r="AN664" s="49"/>
      <c r="AO664" s="49"/>
    </row>
    <row r="665">
      <c r="A665" s="46"/>
      <c r="B665" s="46"/>
      <c r="C665" s="46"/>
      <c r="D665" s="46"/>
      <c r="E665" s="49"/>
      <c r="F665" s="49"/>
      <c r="G665" s="49"/>
      <c r="H665" s="49"/>
      <c r="I665" s="49"/>
      <c r="J665" s="49"/>
      <c r="K665" s="49"/>
      <c r="L665" s="51"/>
      <c r="M665" s="46"/>
      <c r="N665" s="46"/>
      <c r="O665" s="46"/>
      <c r="P665" s="46"/>
      <c r="Q665" s="49"/>
      <c r="R665" s="49"/>
      <c r="S665" s="46"/>
      <c r="T665" s="46"/>
      <c r="U665" s="46"/>
      <c r="V665" s="49"/>
      <c r="W665" s="49"/>
      <c r="X665" s="46"/>
      <c r="Y665" s="46"/>
      <c r="Z665" s="49"/>
      <c r="AA665" s="49"/>
      <c r="AB665" s="49"/>
      <c r="AC665" s="49"/>
      <c r="AD665" s="49"/>
      <c r="AE665" s="49"/>
      <c r="AF665" s="49"/>
      <c r="AG665" s="49"/>
      <c r="AH665" s="49"/>
      <c r="AI665" s="49"/>
      <c r="AJ665" s="49"/>
      <c r="AK665" s="49"/>
      <c r="AL665" s="49"/>
      <c r="AM665" s="49"/>
      <c r="AN665" s="49"/>
      <c r="AO665" s="49"/>
    </row>
    <row r="666">
      <c r="A666" s="46"/>
      <c r="B666" s="46"/>
      <c r="C666" s="46"/>
      <c r="D666" s="46"/>
      <c r="E666" s="49"/>
      <c r="F666" s="49"/>
      <c r="G666" s="49"/>
      <c r="H666" s="49"/>
      <c r="I666" s="49"/>
      <c r="J666" s="49"/>
      <c r="K666" s="49"/>
      <c r="L666" s="51"/>
      <c r="M666" s="46"/>
      <c r="N666" s="46"/>
      <c r="O666" s="46"/>
      <c r="P666" s="46"/>
      <c r="Q666" s="49"/>
      <c r="R666" s="49"/>
      <c r="S666" s="46"/>
      <c r="T666" s="46"/>
      <c r="U666" s="46"/>
      <c r="V666" s="49"/>
      <c r="W666" s="49"/>
      <c r="X666" s="46"/>
      <c r="Y666" s="46"/>
      <c r="Z666" s="49"/>
      <c r="AA666" s="49"/>
      <c r="AB666" s="49"/>
      <c r="AC666" s="49"/>
      <c r="AD666" s="49"/>
      <c r="AE666" s="49"/>
      <c r="AF666" s="49"/>
      <c r="AG666" s="49"/>
      <c r="AH666" s="49"/>
      <c r="AI666" s="49"/>
      <c r="AJ666" s="49"/>
      <c r="AK666" s="49"/>
      <c r="AL666" s="49"/>
      <c r="AM666" s="49"/>
      <c r="AN666" s="49"/>
      <c r="AO666" s="49"/>
    </row>
    <row r="667">
      <c r="A667" s="46"/>
      <c r="B667" s="46"/>
      <c r="C667" s="46"/>
      <c r="D667" s="46"/>
      <c r="E667" s="49"/>
      <c r="F667" s="49"/>
      <c r="G667" s="49"/>
      <c r="H667" s="49"/>
      <c r="I667" s="49"/>
      <c r="J667" s="49"/>
      <c r="K667" s="49"/>
      <c r="L667" s="51"/>
      <c r="M667" s="46"/>
      <c r="N667" s="46"/>
      <c r="O667" s="46"/>
      <c r="P667" s="46"/>
      <c r="Q667" s="49"/>
      <c r="R667" s="49"/>
      <c r="S667" s="46"/>
      <c r="T667" s="46"/>
      <c r="U667" s="46"/>
      <c r="V667" s="49"/>
      <c r="W667" s="49"/>
      <c r="X667" s="46"/>
      <c r="Y667" s="46"/>
      <c r="Z667" s="49"/>
      <c r="AA667" s="49"/>
      <c r="AB667" s="49"/>
      <c r="AC667" s="49"/>
      <c r="AD667" s="49"/>
      <c r="AE667" s="49"/>
      <c r="AF667" s="49"/>
      <c r="AG667" s="49"/>
      <c r="AH667" s="49"/>
      <c r="AI667" s="49"/>
      <c r="AJ667" s="49"/>
      <c r="AK667" s="49"/>
      <c r="AL667" s="49"/>
      <c r="AM667" s="49"/>
      <c r="AN667" s="49"/>
      <c r="AO667" s="49"/>
    </row>
    <row r="668">
      <c r="A668" s="46"/>
      <c r="B668" s="46"/>
      <c r="C668" s="46"/>
      <c r="D668" s="46"/>
      <c r="E668" s="49"/>
      <c r="F668" s="49"/>
      <c r="G668" s="49"/>
      <c r="H668" s="49"/>
      <c r="I668" s="49"/>
      <c r="J668" s="49"/>
      <c r="K668" s="49"/>
      <c r="L668" s="51"/>
      <c r="M668" s="46"/>
      <c r="N668" s="46"/>
      <c r="O668" s="46"/>
      <c r="P668" s="46"/>
      <c r="Q668" s="49"/>
      <c r="R668" s="49"/>
      <c r="S668" s="46"/>
      <c r="T668" s="46"/>
      <c r="U668" s="46"/>
      <c r="V668" s="49"/>
      <c r="W668" s="49"/>
      <c r="X668" s="46"/>
      <c r="Y668" s="46"/>
      <c r="Z668" s="49"/>
      <c r="AA668" s="49"/>
      <c r="AB668" s="49"/>
      <c r="AC668" s="49"/>
      <c r="AD668" s="49"/>
      <c r="AE668" s="49"/>
      <c r="AF668" s="49"/>
      <c r="AG668" s="49"/>
      <c r="AH668" s="49"/>
      <c r="AI668" s="49"/>
      <c r="AJ668" s="49"/>
      <c r="AK668" s="49"/>
      <c r="AL668" s="49"/>
      <c r="AM668" s="49"/>
      <c r="AN668" s="49"/>
      <c r="AO668" s="49"/>
    </row>
    <row r="669">
      <c r="A669" s="46"/>
      <c r="B669" s="46"/>
      <c r="C669" s="46"/>
      <c r="D669" s="46"/>
      <c r="E669" s="49"/>
      <c r="F669" s="49"/>
      <c r="G669" s="49"/>
      <c r="H669" s="49"/>
      <c r="I669" s="49"/>
      <c r="J669" s="49"/>
      <c r="K669" s="49"/>
      <c r="L669" s="51"/>
      <c r="M669" s="46"/>
      <c r="N669" s="46"/>
      <c r="O669" s="46"/>
      <c r="P669" s="46"/>
      <c r="Q669" s="49"/>
      <c r="R669" s="49"/>
      <c r="S669" s="46"/>
      <c r="T669" s="46"/>
      <c r="U669" s="46"/>
      <c r="V669" s="49"/>
      <c r="W669" s="49"/>
      <c r="X669" s="46"/>
      <c r="Y669" s="46"/>
      <c r="Z669" s="49"/>
      <c r="AA669" s="49"/>
      <c r="AB669" s="49"/>
      <c r="AC669" s="49"/>
      <c r="AD669" s="49"/>
      <c r="AE669" s="49"/>
      <c r="AF669" s="49"/>
      <c r="AG669" s="49"/>
      <c r="AH669" s="49"/>
      <c r="AI669" s="49"/>
      <c r="AJ669" s="49"/>
      <c r="AK669" s="49"/>
      <c r="AL669" s="49"/>
      <c r="AM669" s="49"/>
      <c r="AN669" s="49"/>
      <c r="AO669" s="49"/>
    </row>
    <row r="670">
      <c r="A670" s="46"/>
      <c r="B670" s="46"/>
      <c r="C670" s="46"/>
      <c r="D670" s="46"/>
      <c r="E670" s="49"/>
      <c r="F670" s="49"/>
      <c r="G670" s="49"/>
      <c r="H670" s="49"/>
      <c r="I670" s="49"/>
      <c r="J670" s="49"/>
      <c r="K670" s="49"/>
      <c r="L670" s="51"/>
      <c r="M670" s="46"/>
      <c r="N670" s="46"/>
      <c r="O670" s="46"/>
      <c r="P670" s="46"/>
      <c r="Q670" s="49"/>
      <c r="R670" s="49"/>
      <c r="S670" s="46"/>
      <c r="T670" s="46"/>
      <c r="U670" s="46"/>
      <c r="V670" s="49"/>
      <c r="W670" s="49"/>
      <c r="X670" s="46"/>
      <c r="Y670" s="46"/>
      <c r="Z670" s="49"/>
      <c r="AA670" s="49"/>
      <c r="AB670" s="49"/>
      <c r="AC670" s="49"/>
      <c r="AD670" s="49"/>
      <c r="AE670" s="49"/>
      <c r="AF670" s="49"/>
      <c r="AG670" s="49"/>
      <c r="AH670" s="49"/>
      <c r="AI670" s="49"/>
      <c r="AJ670" s="49"/>
      <c r="AK670" s="49"/>
      <c r="AL670" s="49"/>
      <c r="AM670" s="49"/>
      <c r="AN670" s="49"/>
      <c r="AO670" s="49"/>
    </row>
    <row r="671">
      <c r="A671" s="46"/>
      <c r="B671" s="46"/>
      <c r="C671" s="46"/>
      <c r="D671" s="46"/>
      <c r="E671" s="49"/>
      <c r="F671" s="49"/>
      <c r="G671" s="49"/>
      <c r="H671" s="49"/>
      <c r="I671" s="49"/>
      <c r="J671" s="49"/>
      <c r="K671" s="49"/>
      <c r="L671" s="51"/>
      <c r="M671" s="46"/>
      <c r="N671" s="46"/>
      <c r="O671" s="46"/>
      <c r="P671" s="46"/>
      <c r="Q671" s="49"/>
      <c r="R671" s="49"/>
      <c r="S671" s="46"/>
      <c r="T671" s="46"/>
      <c r="U671" s="46"/>
      <c r="V671" s="49"/>
      <c r="W671" s="49"/>
      <c r="X671" s="46"/>
      <c r="Y671" s="46"/>
      <c r="Z671" s="49"/>
      <c r="AA671" s="49"/>
      <c r="AB671" s="49"/>
      <c r="AC671" s="49"/>
      <c r="AD671" s="49"/>
      <c r="AE671" s="49"/>
      <c r="AF671" s="49"/>
      <c r="AG671" s="49"/>
      <c r="AH671" s="49"/>
      <c r="AI671" s="49"/>
      <c r="AJ671" s="49"/>
      <c r="AK671" s="49"/>
      <c r="AL671" s="49"/>
      <c r="AM671" s="49"/>
      <c r="AN671" s="49"/>
      <c r="AO671" s="49"/>
    </row>
    <row r="672">
      <c r="A672" s="46"/>
      <c r="B672" s="46"/>
      <c r="C672" s="46"/>
      <c r="D672" s="46"/>
      <c r="E672" s="49"/>
      <c r="F672" s="49"/>
      <c r="G672" s="49"/>
      <c r="H672" s="49"/>
      <c r="I672" s="49"/>
      <c r="J672" s="49"/>
      <c r="K672" s="49"/>
      <c r="L672" s="51"/>
      <c r="M672" s="46"/>
      <c r="N672" s="46"/>
      <c r="O672" s="46"/>
      <c r="P672" s="46"/>
      <c r="Q672" s="49"/>
      <c r="R672" s="49"/>
      <c r="S672" s="46"/>
      <c r="T672" s="46"/>
      <c r="U672" s="46"/>
      <c r="V672" s="49"/>
      <c r="W672" s="49"/>
      <c r="X672" s="46"/>
      <c r="Y672" s="46"/>
      <c r="Z672" s="49"/>
      <c r="AA672" s="49"/>
      <c r="AB672" s="49"/>
      <c r="AC672" s="49"/>
      <c r="AD672" s="49"/>
      <c r="AE672" s="49"/>
      <c r="AF672" s="49"/>
      <c r="AG672" s="49"/>
      <c r="AH672" s="49"/>
      <c r="AI672" s="49"/>
      <c r="AJ672" s="49"/>
      <c r="AK672" s="49"/>
      <c r="AL672" s="49"/>
      <c r="AM672" s="49"/>
      <c r="AN672" s="49"/>
      <c r="AO672" s="49"/>
    </row>
    <row r="673">
      <c r="A673" s="46"/>
      <c r="B673" s="46"/>
      <c r="C673" s="46"/>
      <c r="D673" s="46"/>
      <c r="E673" s="49"/>
      <c r="F673" s="49"/>
      <c r="G673" s="49"/>
      <c r="H673" s="49"/>
      <c r="I673" s="49"/>
      <c r="J673" s="49"/>
      <c r="K673" s="49"/>
      <c r="L673" s="51"/>
      <c r="M673" s="46"/>
      <c r="N673" s="46"/>
      <c r="O673" s="46"/>
      <c r="P673" s="46"/>
      <c r="Q673" s="49"/>
      <c r="R673" s="49"/>
      <c r="S673" s="46"/>
      <c r="T673" s="46"/>
      <c r="U673" s="46"/>
      <c r="V673" s="49"/>
      <c r="W673" s="49"/>
      <c r="X673" s="46"/>
      <c r="Y673" s="46"/>
      <c r="Z673" s="49"/>
      <c r="AA673" s="49"/>
      <c r="AB673" s="49"/>
      <c r="AC673" s="49"/>
      <c r="AD673" s="49"/>
      <c r="AE673" s="49"/>
      <c r="AF673" s="49"/>
      <c r="AG673" s="49"/>
      <c r="AH673" s="49"/>
      <c r="AI673" s="49"/>
      <c r="AJ673" s="49"/>
      <c r="AK673" s="49"/>
      <c r="AL673" s="49"/>
      <c r="AM673" s="49"/>
      <c r="AN673" s="49"/>
      <c r="AO673" s="49"/>
    </row>
    <row r="674">
      <c r="A674" s="46"/>
      <c r="B674" s="46"/>
      <c r="C674" s="46"/>
      <c r="D674" s="46"/>
      <c r="E674" s="49"/>
      <c r="F674" s="49"/>
      <c r="G674" s="49"/>
      <c r="H674" s="49"/>
      <c r="I674" s="49"/>
      <c r="J674" s="49"/>
      <c r="K674" s="49"/>
      <c r="L674" s="51"/>
      <c r="M674" s="46"/>
      <c r="N674" s="46"/>
      <c r="O674" s="46"/>
      <c r="P674" s="46"/>
      <c r="Q674" s="49"/>
      <c r="R674" s="49"/>
      <c r="S674" s="46"/>
      <c r="T674" s="46"/>
      <c r="U674" s="46"/>
      <c r="V674" s="49"/>
      <c r="W674" s="49"/>
      <c r="X674" s="46"/>
      <c r="Y674" s="46"/>
      <c r="Z674" s="49"/>
      <c r="AA674" s="49"/>
      <c r="AB674" s="49"/>
      <c r="AC674" s="49"/>
      <c r="AD674" s="49"/>
      <c r="AE674" s="49"/>
      <c r="AF674" s="49"/>
      <c r="AG674" s="49"/>
      <c r="AH674" s="49"/>
      <c r="AI674" s="49"/>
      <c r="AJ674" s="49"/>
      <c r="AK674" s="49"/>
      <c r="AL674" s="49"/>
      <c r="AM674" s="49"/>
      <c r="AN674" s="49"/>
      <c r="AO674" s="49"/>
    </row>
    <row r="675">
      <c r="A675" s="46"/>
      <c r="B675" s="46"/>
      <c r="C675" s="46"/>
      <c r="D675" s="46"/>
      <c r="E675" s="49"/>
      <c r="F675" s="49"/>
      <c r="G675" s="49"/>
      <c r="H675" s="49"/>
      <c r="I675" s="49"/>
      <c r="J675" s="49"/>
      <c r="K675" s="49"/>
      <c r="L675" s="51"/>
      <c r="M675" s="46"/>
      <c r="N675" s="46"/>
      <c r="O675" s="46"/>
      <c r="P675" s="46"/>
      <c r="Q675" s="49"/>
      <c r="R675" s="49"/>
      <c r="S675" s="46"/>
      <c r="T675" s="46"/>
      <c r="U675" s="46"/>
      <c r="V675" s="49"/>
      <c r="W675" s="49"/>
      <c r="X675" s="46"/>
      <c r="Y675" s="46"/>
      <c r="Z675" s="49"/>
      <c r="AA675" s="49"/>
      <c r="AB675" s="49"/>
      <c r="AC675" s="49"/>
      <c r="AD675" s="49"/>
      <c r="AE675" s="49"/>
      <c r="AF675" s="49"/>
      <c r="AG675" s="49"/>
      <c r="AH675" s="49"/>
      <c r="AI675" s="49"/>
      <c r="AJ675" s="49"/>
      <c r="AK675" s="49"/>
      <c r="AL675" s="49"/>
      <c r="AM675" s="49"/>
      <c r="AN675" s="49"/>
      <c r="AO675" s="49"/>
    </row>
    <row r="676">
      <c r="A676" s="46"/>
      <c r="B676" s="46"/>
      <c r="C676" s="46"/>
      <c r="D676" s="46"/>
      <c r="E676" s="49"/>
      <c r="F676" s="49"/>
      <c r="G676" s="49"/>
      <c r="H676" s="49"/>
      <c r="I676" s="49"/>
      <c r="J676" s="49"/>
      <c r="K676" s="49"/>
      <c r="L676" s="51"/>
      <c r="M676" s="46"/>
      <c r="N676" s="46"/>
      <c r="O676" s="46"/>
      <c r="P676" s="46"/>
      <c r="Q676" s="49"/>
      <c r="R676" s="49"/>
      <c r="S676" s="46"/>
      <c r="T676" s="46"/>
      <c r="U676" s="46"/>
      <c r="V676" s="49"/>
      <c r="W676" s="49"/>
      <c r="X676" s="46"/>
      <c r="Y676" s="46"/>
      <c r="Z676" s="49"/>
      <c r="AA676" s="49"/>
      <c r="AB676" s="49"/>
      <c r="AC676" s="49"/>
      <c r="AD676" s="49"/>
      <c r="AE676" s="49"/>
      <c r="AF676" s="49"/>
      <c r="AG676" s="49"/>
      <c r="AH676" s="49"/>
      <c r="AI676" s="49"/>
      <c r="AJ676" s="49"/>
      <c r="AK676" s="49"/>
      <c r="AL676" s="49"/>
      <c r="AM676" s="49"/>
      <c r="AN676" s="49"/>
      <c r="AO676" s="49"/>
    </row>
    <row r="677">
      <c r="A677" s="46"/>
      <c r="B677" s="46"/>
      <c r="C677" s="46"/>
      <c r="D677" s="46"/>
      <c r="E677" s="49"/>
      <c r="F677" s="49"/>
      <c r="G677" s="49"/>
      <c r="H677" s="49"/>
      <c r="I677" s="49"/>
      <c r="J677" s="49"/>
      <c r="K677" s="49"/>
      <c r="L677" s="51"/>
      <c r="M677" s="46"/>
      <c r="N677" s="46"/>
      <c r="O677" s="46"/>
      <c r="P677" s="46"/>
      <c r="Q677" s="49"/>
      <c r="R677" s="49"/>
      <c r="S677" s="46"/>
      <c r="T677" s="46"/>
      <c r="U677" s="46"/>
      <c r="V677" s="49"/>
      <c r="W677" s="49"/>
      <c r="X677" s="46"/>
      <c r="Y677" s="46"/>
      <c r="Z677" s="49"/>
      <c r="AA677" s="49"/>
      <c r="AB677" s="49"/>
      <c r="AC677" s="49"/>
      <c r="AD677" s="49"/>
      <c r="AE677" s="49"/>
      <c r="AF677" s="49"/>
      <c r="AG677" s="49"/>
      <c r="AH677" s="49"/>
      <c r="AI677" s="49"/>
      <c r="AJ677" s="49"/>
      <c r="AK677" s="49"/>
      <c r="AL677" s="49"/>
      <c r="AM677" s="49"/>
      <c r="AN677" s="49"/>
      <c r="AO677" s="49"/>
    </row>
    <row r="678">
      <c r="A678" s="46"/>
      <c r="B678" s="46"/>
      <c r="C678" s="46"/>
      <c r="D678" s="46"/>
      <c r="E678" s="49"/>
      <c r="F678" s="49"/>
      <c r="G678" s="49"/>
      <c r="H678" s="49"/>
      <c r="I678" s="49"/>
      <c r="J678" s="49"/>
      <c r="K678" s="49"/>
      <c r="L678" s="51"/>
      <c r="M678" s="46"/>
      <c r="N678" s="46"/>
      <c r="O678" s="46"/>
      <c r="P678" s="46"/>
      <c r="Q678" s="49"/>
      <c r="R678" s="49"/>
      <c r="S678" s="46"/>
      <c r="T678" s="46"/>
      <c r="U678" s="46"/>
      <c r="V678" s="49"/>
      <c r="W678" s="49"/>
      <c r="X678" s="46"/>
      <c r="Y678" s="46"/>
      <c r="Z678" s="49"/>
      <c r="AA678" s="49"/>
      <c r="AB678" s="49"/>
      <c r="AC678" s="49"/>
      <c r="AD678" s="49"/>
      <c r="AE678" s="49"/>
      <c r="AF678" s="49"/>
      <c r="AG678" s="49"/>
      <c r="AH678" s="49"/>
      <c r="AI678" s="49"/>
      <c r="AJ678" s="49"/>
      <c r="AK678" s="49"/>
      <c r="AL678" s="49"/>
      <c r="AM678" s="49"/>
      <c r="AN678" s="49"/>
      <c r="AO678" s="49"/>
    </row>
    <row r="679">
      <c r="A679" s="46"/>
      <c r="B679" s="46"/>
      <c r="C679" s="46"/>
      <c r="D679" s="46"/>
      <c r="E679" s="49"/>
      <c r="F679" s="49"/>
      <c r="G679" s="49"/>
      <c r="H679" s="49"/>
      <c r="I679" s="49"/>
      <c r="J679" s="49"/>
      <c r="K679" s="49"/>
      <c r="L679" s="51"/>
      <c r="M679" s="46"/>
      <c r="N679" s="46"/>
      <c r="O679" s="46"/>
      <c r="P679" s="46"/>
      <c r="Q679" s="49"/>
      <c r="R679" s="49"/>
      <c r="S679" s="46"/>
      <c r="T679" s="46"/>
      <c r="U679" s="46"/>
      <c r="V679" s="49"/>
      <c r="W679" s="49"/>
      <c r="X679" s="46"/>
      <c r="Y679" s="46"/>
      <c r="Z679" s="49"/>
      <c r="AA679" s="49"/>
      <c r="AB679" s="49"/>
      <c r="AC679" s="49"/>
      <c r="AD679" s="49"/>
      <c r="AE679" s="49"/>
      <c r="AF679" s="49"/>
      <c r="AG679" s="49"/>
      <c r="AH679" s="49"/>
      <c r="AI679" s="49"/>
      <c r="AJ679" s="49"/>
      <c r="AK679" s="49"/>
      <c r="AL679" s="49"/>
      <c r="AM679" s="49"/>
      <c r="AN679" s="49"/>
      <c r="AO679" s="49"/>
    </row>
    <row r="680">
      <c r="A680" s="46"/>
      <c r="B680" s="46"/>
      <c r="C680" s="46"/>
      <c r="D680" s="46"/>
      <c r="E680" s="49"/>
      <c r="F680" s="49"/>
      <c r="G680" s="49"/>
      <c r="H680" s="49"/>
      <c r="I680" s="49"/>
      <c r="J680" s="49"/>
      <c r="K680" s="49"/>
      <c r="L680" s="51"/>
      <c r="M680" s="46"/>
      <c r="N680" s="46"/>
      <c r="O680" s="46"/>
      <c r="P680" s="46"/>
      <c r="Q680" s="49"/>
      <c r="R680" s="49"/>
      <c r="S680" s="46"/>
      <c r="T680" s="46"/>
      <c r="U680" s="46"/>
      <c r="V680" s="49"/>
      <c r="W680" s="49"/>
      <c r="X680" s="46"/>
      <c r="Y680" s="46"/>
      <c r="Z680" s="49"/>
      <c r="AA680" s="49"/>
      <c r="AB680" s="49"/>
      <c r="AC680" s="49"/>
      <c r="AD680" s="49"/>
      <c r="AE680" s="49"/>
      <c r="AF680" s="49"/>
      <c r="AG680" s="49"/>
      <c r="AH680" s="49"/>
      <c r="AI680" s="49"/>
      <c r="AJ680" s="49"/>
      <c r="AK680" s="49"/>
      <c r="AL680" s="49"/>
      <c r="AM680" s="49"/>
      <c r="AN680" s="49"/>
      <c r="AO680" s="49"/>
    </row>
    <row r="681">
      <c r="A681" s="46"/>
      <c r="B681" s="46"/>
      <c r="C681" s="46"/>
      <c r="D681" s="46"/>
      <c r="E681" s="49"/>
      <c r="F681" s="49"/>
      <c r="G681" s="49"/>
      <c r="H681" s="49"/>
      <c r="I681" s="49"/>
      <c r="J681" s="49"/>
      <c r="K681" s="49"/>
      <c r="L681" s="51"/>
      <c r="M681" s="46"/>
      <c r="N681" s="46"/>
      <c r="O681" s="46"/>
      <c r="P681" s="46"/>
      <c r="Q681" s="49"/>
      <c r="R681" s="49"/>
      <c r="S681" s="46"/>
      <c r="T681" s="46"/>
      <c r="U681" s="46"/>
      <c r="V681" s="49"/>
      <c r="W681" s="49"/>
      <c r="X681" s="46"/>
      <c r="Y681" s="46"/>
      <c r="Z681" s="49"/>
      <c r="AA681" s="49"/>
      <c r="AB681" s="49"/>
      <c r="AC681" s="49"/>
      <c r="AD681" s="49"/>
      <c r="AE681" s="49"/>
      <c r="AF681" s="49"/>
      <c r="AG681" s="49"/>
      <c r="AH681" s="49"/>
      <c r="AI681" s="49"/>
      <c r="AJ681" s="49"/>
      <c r="AK681" s="49"/>
      <c r="AL681" s="49"/>
      <c r="AM681" s="49"/>
      <c r="AN681" s="49"/>
      <c r="AO681" s="49"/>
    </row>
    <row r="682">
      <c r="A682" s="46"/>
      <c r="B682" s="46"/>
      <c r="C682" s="46"/>
      <c r="D682" s="46"/>
      <c r="E682" s="49"/>
      <c r="F682" s="49"/>
      <c r="G682" s="49"/>
      <c r="H682" s="49"/>
      <c r="I682" s="49"/>
      <c r="J682" s="49"/>
      <c r="K682" s="49"/>
      <c r="L682" s="51"/>
      <c r="M682" s="46"/>
      <c r="N682" s="46"/>
      <c r="O682" s="46"/>
      <c r="P682" s="46"/>
      <c r="Q682" s="49"/>
      <c r="R682" s="49"/>
      <c r="S682" s="46"/>
      <c r="T682" s="46"/>
      <c r="U682" s="46"/>
      <c r="V682" s="49"/>
      <c r="W682" s="49"/>
      <c r="X682" s="46"/>
      <c r="Y682" s="46"/>
      <c r="Z682" s="49"/>
      <c r="AA682" s="49"/>
      <c r="AB682" s="49"/>
      <c r="AC682" s="49"/>
      <c r="AD682" s="49"/>
      <c r="AE682" s="49"/>
      <c r="AF682" s="49"/>
      <c r="AG682" s="49"/>
      <c r="AH682" s="49"/>
      <c r="AI682" s="49"/>
      <c r="AJ682" s="49"/>
      <c r="AK682" s="49"/>
      <c r="AL682" s="49"/>
      <c r="AM682" s="49"/>
      <c r="AN682" s="49"/>
      <c r="AO682" s="49"/>
    </row>
    <row r="683">
      <c r="A683" s="46"/>
      <c r="B683" s="46"/>
      <c r="C683" s="46"/>
      <c r="D683" s="46"/>
      <c r="E683" s="49"/>
      <c r="F683" s="49"/>
      <c r="G683" s="49"/>
      <c r="H683" s="49"/>
      <c r="I683" s="49"/>
      <c r="J683" s="49"/>
      <c r="K683" s="49"/>
      <c r="L683" s="51"/>
      <c r="M683" s="46"/>
      <c r="N683" s="46"/>
      <c r="O683" s="46"/>
      <c r="P683" s="46"/>
      <c r="Q683" s="49"/>
      <c r="R683" s="49"/>
      <c r="S683" s="46"/>
      <c r="T683" s="46"/>
      <c r="U683" s="46"/>
      <c r="V683" s="49"/>
      <c r="W683" s="49"/>
      <c r="X683" s="46"/>
      <c r="Y683" s="46"/>
      <c r="Z683" s="49"/>
      <c r="AA683" s="49"/>
      <c r="AB683" s="49"/>
      <c r="AC683" s="49"/>
      <c r="AD683" s="49"/>
      <c r="AE683" s="49"/>
      <c r="AF683" s="49"/>
      <c r="AG683" s="49"/>
      <c r="AH683" s="49"/>
      <c r="AI683" s="49"/>
      <c r="AJ683" s="49"/>
      <c r="AK683" s="49"/>
      <c r="AL683" s="49"/>
      <c r="AM683" s="49"/>
      <c r="AN683" s="49"/>
      <c r="AO683" s="49"/>
    </row>
    <row r="684">
      <c r="A684" s="46"/>
      <c r="B684" s="46"/>
      <c r="C684" s="46"/>
      <c r="D684" s="46"/>
      <c r="E684" s="49"/>
      <c r="F684" s="49"/>
      <c r="G684" s="49"/>
      <c r="H684" s="49"/>
      <c r="I684" s="49"/>
      <c r="J684" s="49"/>
      <c r="K684" s="49"/>
      <c r="L684" s="51"/>
      <c r="M684" s="46"/>
      <c r="N684" s="46"/>
      <c r="O684" s="46"/>
      <c r="P684" s="46"/>
      <c r="Q684" s="49"/>
      <c r="R684" s="49"/>
      <c r="S684" s="46"/>
      <c r="T684" s="46"/>
      <c r="U684" s="46"/>
      <c r="V684" s="49"/>
      <c r="W684" s="49"/>
      <c r="X684" s="46"/>
      <c r="Y684" s="46"/>
      <c r="Z684" s="49"/>
      <c r="AA684" s="49"/>
      <c r="AB684" s="49"/>
      <c r="AC684" s="49"/>
      <c r="AD684" s="49"/>
      <c r="AE684" s="49"/>
      <c r="AF684" s="49"/>
      <c r="AG684" s="49"/>
      <c r="AH684" s="49"/>
      <c r="AI684" s="49"/>
      <c r="AJ684" s="49"/>
      <c r="AK684" s="49"/>
      <c r="AL684" s="49"/>
      <c r="AM684" s="49"/>
      <c r="AN684" s="49"/>
      <c r="AO684" s="49"/>
    </row>
    <row r="685">
      <c r="A685" s="46"/>
      <c r="B685" s="46"/>
      <c r="C685" s="46"/>
      <c r="D685" s="46"/>
      <c r="E685" s="49"/>
      <c r="F685" s="49"/>
      <c r="G685" s="49"/>
      <c r="H685" s="49"/>
      <c r="I685" s="49"/>
      <c r="J685" s="49"/>
      <c r="K685" s="49"/>
      <c r="L685" s="51"/>
      <c r="M685" s="46"/>
      <c r="N685" s="46"/>
      <c r="O685" s="46"/>
      <c r="P685" s="46"/>
      <c r="Q685" s="49"/>
      <c r="R685" s="49"/>
      <c r="S685" s="46"/>
      <c r="T685" s="46"/>
      <c r="U685" s="46"/>
      <c r="V685" s="49"/>
      <c r="W685" s="49"/>
      <c r="X685" s="46"/>
      <c r="Y685" s="46"/>
      <c r="Z685" s="49"/>
      <c r="AA685" s="49"/>
      <c r="AB685" s="49"/>
      <c r="AC685" s="49"/>
      <c r="AD685" s="49"/>
      <c r="AE685" s="49"/>
      <c r="AF685" s="49"/>
      <c r="AG685" s="49"/>
      <c r="AH685" s="49"/>
      <c r="AI685" s="49"/>
      <c r="AJ685" s="49"/>
      <c r="AK685" s="49"/>
      <c r="AL685" s="49"/>
      <c r="AM685" s="49"/>
      <c r="AN685" s="49"/>
      <c r="AO685" s="49"/>
    </row>
    <row r="686">
      <c r="A686" s="46"/>
      <c r="B686" s="46"/>
      <c r="C686" s="46"/>
      <c r="D686" s="46"/>
      <c r="E686" s="49"/>
      <c r="F686" s="49"/>
      <c r="G686" s="49"/>
      <c r="H686" s="49"/>
      <c r="I686" s="49"/>
      <c r="J686" s="49"/>
      <c r="K686" s="49"/>
      <c r="L686" s="51"/>
      <c r="M686" s="46"/>
      <c r="N686" s="46"/>
      <c r="O686" s="46"/>
      <c r="P686" s="46"/>
      <c r="Q686" s="49"/>
      <c r="R686" s="49"/>
      <c r="S686" s="46"/>
      <c r="T686" s="46"/>
      <c r="U686" s="46"/>
      <c r="V686" s="49"/>
      <c r="W686" s="49"/>
      <c r="X686" s="46"/>
      <c r="Y686" s="46"/>
      <c r="Z686" s="49"/>
      <c r="AA686" s="49"/>
      <c r="AB686" s="49"/>
      <c r="AC686" s="49"/>
      <c r="AD686" s="49"/>
      <c r="AE686" s="49"/>
      <c r="AF686" s="49"/>
      <c r="AG686" s="49"/>
      <c r="AH686" s="49"/>
      <c r="AI686" s="49"/>
      <c r="AJ686" s="49"/>
      <c r="AK686" s="49"/>
      <c r="AL686" s="49"/>
      <c r="AM686" s="49"/>
      <c r="AN686" s="49"/>
      <c r="AO686" s="49"/>
    </row>
    <row r="687">
      <c r="A687" s="46"/>
      <c r="B687" s="46"/>
      <c r="C687" s="46"/>
      <c r="D687" s="46"/>
      <c r="E687" s="49"/>
      <c r="F687" s="49"/>
      <c r="G687" s="49"/>
      <c r="H687" s="49"/>
      <c r="I687" s="49"/>
      <c r="J687" s="49"/>
      <c r="K687" s="49"/>
      <c r="L687" s="51"/>
      <c r="M687" s="46"/>
      <c r="N687" s="46"/>
      <c r="O687" s="46"/>
      <c r="P687" s="46"/>
      <c r="Q687" s="49"/>
      <c r="R687" s="49"/>
      <c r="S687" s="46"/>
      <c r="T687" s="46"/>
      <c r="U687" s="46"/>
      <c r="V687" s="49"/>
      <c r="W687" s="49"/>
      <c r="X687" s="46"/>
      <c r="Y687" s="46"/>
      <c r="Z687" s="49"/>
      <c r="AA687" s="49"/>
      <c r="AB687" s="49"/>
      <c r="AC687" s="49"/>
      <c r="AD687" s="49"/>
      <c r="AE687" s="49"/>
      <c r="AF687" s="49"/>
      <c r="AG687" s="49"/>
      <c r="AH687" s="49"/>
      <c r="AI687" s="49"/>
      <c r="AJ687" s="49"/>
      <c r="AK687" s="49"/>
      <c r="AL687" s="49"/>
      <c r="AM687" s="49"/>
      <c r="AN687" s="49"/>
      <c r="AO687" s="49"/>
    </row>
    <row r="688">
      <c r="A688" s="46"/>
      <c r="B688" s="46"/>
      <c r="C688" s="46"/>
      <c r="D688" s="46"/>
      <c r="E688" s="49"/>
      <c r="F688" s="49"/>
      <c r="G688" s="49"/>
      <c r="H688" s="49"/>
      <c r="I688" s="49"/>
      <c r="J688" s="49"/>
      <c r="K688" s="49"/>
      <c r="L688" s="51"/>
      <c r="M688" s="46"/>
      <c r="N688" s="46"/>
      <c r="O688" s="46"/>
      <c r="P688" s="46"/>
      <c r="Q688" s="49"/>
      <c r="R688" s="49"/>
      <c r="S688" s="46"/>
      <c r="T688" s="46"/>
      <c r="U688" s="46"/>
      <c r="V688" s="49"/>
      <c r="W688" s="49"/>
      <c r="X688" s="46"/>
      <c r="Y688" s="46"/>
      <c r="Z688" s="49"/>
      <c r="AA688" s="49"/>
      <c r="AB688" s="49"/>
      <c r="AC688" s="49"/>
      <c r="AD688" s="49"/>
      <c r="AE688" s="49"/>
      <c r="AF688" s="49"/>
      <c r="AG688" s="49"/>
      <c r="AH688" s="49"/>
      <c r="AI688" s="49"/>
      <c r="AJ688" s="49"/>
      <c r="AK688" s="49"/>
      <c r="AL688" s="49"/>
      <c r="AM688" s="49"/>
      <c r="AN688" s="49"/>
      <c r="AO688" s="49"/>
    </row>
    <row r="689">
      <c r="A689" s="46"/>
      <c r="B689" s="46"/>
      <c r="C689" s="46"/>
      <c r="D689" s="46"/>
      <c r="E689" s="49"/>
      <c r="F689" s="49"/>
      <c r="G689" s="49"/>
      <c r="H689" s="49"/>
      <c r="I689" s="49"/>
      <c r="J689" s="49"/>
      <c r="K689" s="49"/>
      <c r="L689" s="51"/>
      <c r="M689" s="46"/>
      <c r="N689" s="46"/>
      <c r="O689" s="46"/>
      <c r="P689" s="46"/>
      <c r="Q689" s="49"/>
      <c r="R689" s="49"/>
      <c r="S689" s="46"/>
      <c r="T689" s="46"/>
      <c r="U689" s="46"/>
      <c r="V689" s="49"/>
      <c r="W689" s="49"/>
      <c r="X689" s="46"/>
      <c r="Y689" s="46"/>
      <c r="Z689" s="49"/>
      <c r="AA689" s="49"/>
      <c r="AB689" s="49"/>
      <c r="AC689" s="49"/>
      <c r="AD689" s="49"/>
      <c r="AE689" s="49"/>
      <c r="AF689" s="49"/>
      <c r="AG689" s="49"/>
      <c r="AH689" s="49"/>
      <c r="AI689" s="49"/>
      <c r="AJ689" s="49"/>
      <c r="AK689" s="49"/>
      <c r="AL689" s="49"/>
      <c r="AM689" s="49"/>
      <c r="AN689" s="49"/>
      <c r="AO689" s="49"/>
    </row>
    <row r="690">
      <c r="A690" s="46"/>
      <c r="B690" s="46"/>
      <c r="C690" s="46"/>
      <c r="D690" s="46"/>
      <c r="E690" s="49"/>
      <c r="F690" s="49"/>
      <c r="G690" s="49"/>
      <c r="H690" s="49"/>
      <c r="I690" s="49"/>
      <c r="J690" s="49"/>
      <c r="K690" s="49"/>
      <c r="L690" s="51"/>
      <c r="M690" s="46"/>
      <c r="N690" s="46"/>
      <c r="O690" s="46"/>
      <c r="P690" s="46"/>
      <c r="Q690" s="49"/>
      <c r="R690" s="49"/>
      <c r="S690" s="46"/>
      <c r="T690" s="46"/>
      <c r="U690" s="46"/>
      <c r="V690" s="49"/>
      <c r="W690" s="49"/>
      <c r="X690" s="46"/>
      <c r="Y690" s="46"/>
      <c r="Z690" s="49"/>
      <c r="AA690" s="49"/>
      <c r="AB690" s="49"/>
      <c r="AC690" s="49"/>
      <c r="AD690" s="49"/>
      <c r="AE690" s="49"/>
      <c r="AF690" s="49"/>
      <c r="AG690" s="49"/>
      <c r="AH690" s="49"/>
      <c r="AI690" s="49"/>
      <c r="AJ690" s="49"/>
      <c r="AK690" s="49"/>
      <c r="AL690" s="49"/>
      <c r="AM690" s="49"/>
      <c r="AN690" s="49"/>
      <c r="AO690" s="49"/>
    </row>
    <row r="691">
      <c r="A691" s="46"/>
      <c r="B691" s="46"/>
      <c r="C691" s="46"/>
      <c r="D691" s="46"/>
      <c r="E691" s="49"/>
      <c r="F691" s="49"/>
      <c r="G691" s="49"/>
      <c r="H691" s="49"/>
      <c r="I691" s="49"/>
      <c r="J691" s="49"/>
      <c r="K691" s="49"/>
      <c r="L691" s="51"/>
      <c r="M691" s="46"/>
      <c r="N691" s="46"/>
      <c r="O691" s="46"/>
      <c r="P691" s="46"/>
      <c r="Q691" s="49"/>
      <c r="R691" s="49"/>
      <c r="S691" s="46"/>
      <c r="T691" s="46"/>
      <c r="U691" s="46"/>
      <c r="V691" s="49"/>
      <c r="W691" s="49"/>
      <c r="X691" s="46"/>
      <c r="Y691" s="46"/>
      <c r="Z691" s="49"/>
      <c r="AA691" s="49"/>
      <c r="AB691" s="49"/>
      <c r="AC691" s="49"/>
      <c r="AD691" s="49"/>
      <c r="AE691" s="49"/>
      <c r="AF691" s="49"/>
      <c r="AG691" s="49"/>
      <c r="AH691" s="49"/>
      <c r="AI691" s="49"/>
      <c r="AJ691" s="49"/>
      <c r="AK691" s="49"/>
      <c r="AL691" s="49"/>
      <c r="AM691" s="49"/>
      <c r="AN691" s="49"/>
      <c r="AO691" s="49"/>
    </row>
    <row r="692">
      <c r="A692" s="46"/>
      <c r="B692" s="46"/>
      <c r="C692" s="46"/>
      <c r="D692" s="46"/>
      <c r="E692" s="49"/>
      <c r="F692" s="49"/>
      <c r="G692" s="49"/>
      <c r="H692" s="49"/>
      <c r="I692" s="49"/>
      <c r="J692" s="49"/>
      <c r="K692" s="49"/>
      <c r="L692" s="51"/>
      <c r="M692" s="46"/>
      <c r="N692" s="46"/>
      <c r="O692" s="46"/>
      <c r="P692" s="46"/>
      <c r="Q692" s="49"/>
      <c r="R692" s="49"/>
      <c r="S692" s="46"/>
      <c r="T692" s="46"/>
      <c r="U692" s="46"/>
      <c r="V692" s="49"/>
      <c r="W692" s="49"/>
      <c r="X692" s="46"/>
      <c r="Y692" s="46"/>
      <c r="Z692" s="49"/>
      <c r="AA692" s="49"/>
      <c r="AB692" s="49"/>
      <c r="AC692" s="49"/>
      <c r="AD692" s="49"/>
      <c r="AE692" s="49"/>
      <c r="AF692" s="49"/>
      <c r="AG692" s="49"/>
      <c r="AH692" s="49"/>
      <c r="AI692" s="49"/>
      <c r="AJ692" s="49"/>
      <c r="AK692" s="49"/>
      <c r="AL692" s="49"/>
      <c r="AM692" s="49"/>
      <c r="AN692" s="49"/>
      <c r="AO692" s="49"/>
    </row>
    <row r="693">
      <c r="A693" s="46"/>
      <c r="B693" s="46"/>
      <c r="C693" s="46"/>
      <c r="D693" s="46"/>
      <c r="E693" s="49"/>
      <c r="F693" s="49"/>
      <c r="G693" s="49"/>
      <c r="H693" s="49"/>
      <c r="I693" s="49"/>
      <c r="J693" s="49"/>
      <c r="K693" s="49"/>
      <c r="L693" s="51"/>
      <c r="M693" s="46"/>
      <c r="N693" s="46"/>
      <c r="O693" s="46"/>
      <c r="P693" s="46"/>
      <c r="Q693" s="49"/>
      <c r="R693" s="49"/>
      <c r="S693" s="46"/>
      <c r="T693" s="46"/>
      <c r="U693" s="46"/>
      <c r="V693" s="49"/>
      <c r="W693" s="49"/>
      <c r="X693" s="46"/>
      <c r="Y693" s="46"/>
      <c r="Z693" s="49"/>
      <c r="AA693" s="49"/>
      <c r="AB693" s="49"/>
      <c r="AC693" s="49"/>
      <c r="AD693" s="49"/>
      <c r="AE693" s="49"/>
      <c r="AF693" s="49"/>
      <c r="AG693" s="49"/>
      <c r="AH693" s="49"/>
      <c r="AI693" s="49"/>
      <c r="AJ693" s="49"/>
      <c r="AK693" s="49"/>
      <c r="AL693" s="49"/>
      <c r="AM693" s="49"/>
      <c r="AN693" s="49"/>
      <c r="AO693" s="49"/>
    </row>
    <row r="694">
      <c r="A694" s="46"/>
      <c r="B694" s="46"/>
      <c r="C694" s="46"/>
      <c r="D694" s="46"/>
      <c r="E694" s="49"/>
      <c r="F694" s="49"/>
      <c r="G694" s="49"/>
      <c r="H694" s="49"/>
      <c r="I694" s="49"/>
      <c r="J694" s="49"/>
      <c r="K694" s="49"/>
      <c r="L694" s="51"/>
      <c r="M694" s="46"/>
      <c r="N694" s="46"/>
      <c r="O694" s="46"/>
      <c r="P694" s="46"/>
      <c r="Q694" s="49"/>
      <c r="R694" s="49"/>
      <c r="S694" s="46"/>
      <c r="T694" s="46"/>
      <c r="U694" s="46"/>
      <c r="V694" s="49"/>
      <c r="W694" s="49"/>
      <c r="X694" s="46"/>
      <c r="Y694" s="46"/>
      <c r="Z694" s="49"/>
      <c r="AA694" s="49"/>
      <c r="AB694" s="49"/>
      <c r="AC694" s="49"/>
      <c r="AD694" s="49"/>
      <c r="AE694" s="49"/>
      <c r="AF694" s="49"/>
      <c r="AG694" s="49"/>
      <c r="AH694" s="49"/>
      <c r="AI694" s="49"/>
      <c r="AJ694" s="49"/>
      <c r="AK694" s="49"/>
      <c r="AL694" s="49"/>
      <c r="AM694" s="49"/>
      <c r="AN694" s="49"/>
      <c r="AO694" s="49"/>
    </row>
    <row r="695">
      <c r="A695" s="46"/>
      <c r="B695" s="46"/>
      <c r="C695" s="46"/>
      <c r="D695" s="46"/>
      <c r="E695" s="49"/>
      <c r="F695" s="49"/>
      <c r="G695" s="49"/>
      <c r="H695" s="49"/>
      <c r="I695" s="49"/>
      <c r="J695" s="49"/>
      <c r="K695" s="49"/>
      <c r="L695" s="51"/>
      <c r="M695" s="46"/>
      <c r="N695" s="46"/>
      <c r="O695" s="46"/>
      <c r="P695" s="46"/>
      <c r="Q695" s="49"/>
      <c r="R695" s="49"/>
      <c r="S695" s="46"/>
      <c r="T695" s="46"/>
      <c r="U695" s="46"/>
      <c r="V695" s="49"/>
      <c r="W695" s="49"/>
      <c r="X695" s="46"/>
      <c r="Y695" s="46"/>
      <c r="Z695" s="49"/>
      <c r="AA695" s="49"/>
      <c r="AB695" s="49"/>
      <c r="AC695" s="49"/>
      <c r="AD695" s="49"/>
      <c r="AE695" s="49"/>
      <c r="AF695" s="49"/>
      <c r="AG695" s="49"/>
      <c r="AH695" s="49"/>
      <c r="AI695" s="49"/>
      <c r="AJ695" s="49"/>
      <c r="AK695" s="49"/>
      <c r="AL695" s="49"/>
      <c r="AM695" s="49"/>
      <c r="AN695" s="49"/>
      <c r="AO695" s="49"/>
    </row>
    <row r="696">
      <c r="A696" s="46"/>
      <c r="B696" s="46"/>
      <c r="C696" s="46"/>
      <c r="D696" s="46"/>
      <c r="E696" s="49"/>
      <c r="F696" s="49"/>
      <c r="G696" s="49"/>
      <c r="H696" s="49"/>
      <c r="I696" s="49"/>
      <c r="J696" s="49"/>
      <c r="K696" s="49"/>
      <c r="L696" s="51"/>
      <c r="M696" s="46"/>
      <c r="N696" s="46"/>
      <c r="O696" s="46"/>
      <c r="P696" s="46"/>
      <c r="Q696" s="49"/>
      <c r="R696" s="49"/>
      <c r="S696" s="46"/>
      <c r="T696" s="46"/>
      <c r="U696" s="46"/>
      <c r="V696" s="49"/>
      <c r="W696" s="49"/>
      <c r="X696" s="46"/>
      <c r="Y696" s="46"/>
      <c r="Z696" s="49"/>
      <c r="AA696" s="49"/>
      <c r="AB696" s="49"/>
      <c r="AC696" s="49"/>
      <c r="AD696" s="49"/>
      <c r="AE696" s="49"/>
      <c r="AF696" s="49"/>
      <c r="AG696" s="49"/>
      <c r="AH696" s="49"/>
      <c r="AI696" s="49"/>
      <c r="AJ696" s="49"/>
      <c r="AK696" s="49"/>
      <c r="AL696" s="49"/>
      <c r="AM696" s="49"/>
      <c r="AN696" s="49"/>
      <c r="AO696" s="49"/>
    </row>
    <row r="697">
      <c r="A697" s="46"/>
      <c r="B697" s="46"/>
      <c r="C697" s="46"/>
      <c r="D697" s="46"/>
      <c r="E697" s="49"/>
      <c r="F697" s="49"/>
      <c r="G697" s="49"/>
      <c r="H697" s="49"/>
      <c r="I697" s="49"/>
      <c r="J697" s="49"/>
      <c r="K697" s="49"/>
      <c r="L697" s="51"/>
      <c r="M697" s="46"/>
      <c r="N697" s="46"/>
      <c r="O697" s="46"/>
      <c r="P697" s="46"/>
      <c r="Q697" s="49"/>
      <c r="R697" s="49"/>
      <c r="S697" s="46"/>
      <c r="T697" s="46"/>
      <c r="U697" s="46"/>
      <c r="V697" s="49"/>
      <c r="W697" s="49"/>
      <c r="X697" s="46"/>
      <c r="Y697" s="46"/>
      <c r="Z697" s="49"/>
      <c r="AA697" s="49"/>
      <c r="AB697" s="49"/>
      <c r="AC697" s="49"/>
      <c r="AD697" s="49"/>
      <c r="AE697" s="49"/>
      <c r="AF697" s="49"/>
      <c r="AG697" s="49"/>
      <c r="AH697" s="49"/>
      <c r="AI697" s="49"/>
      <c r="AJ697" s="49"/>
      <c r="AK697" s="49"/>
      <c r="AL697" s="49"/>
      <c r="AM697" s="49"/>
      <c r="AN697" s="49"/>
      <c r="AO697" s="49"/>
    </row>
    <row r="698">
      <c r="A698" s="46"/>
      <c r="B698" s="46"/>
      <c r="C698" s="46"/>
      <c r="D698" s="46"/>
      <c r="E698" s="49"/>
      <c r="F698" s="49"/>
      <c r="G698" s="49"/>
      <c r="H698" s="49"/>
      <c r="I698" s="49"/>
      <c r="J698" s="49"/>
      <c r="K698" s="49"/>
      <c r="L698" s="51"/>
      <c r="M698" s="46"/>
      <c r="N698" s="46"/>
      <c r="O698" s="46"/>
      <c r="P698" s="46"/>
      <c r="Q698" s="49"/>
      <c r="R698" s="49"/>
      <c r="S698" s="46"/>
      <c r="T698" s="46"/>
      <c r="U698" s="46"/>
      <c r="V698" s="49"/>
      <c r="W698" s="49"/>
      <c r="X698" s="46"/>
      <c r="Y698" s="46"/>
      <c r="Z698" s="49"/>
      <c r="AA698" s="49"/>
      <c r="AB698" s="49"/>
      <c r="AC698" s="49"/>
      <c r="AD698" s="49"/>
      <c r="AE698" s="49"/>
      <c r="AF698" s="49"/>
      <c r="AG698" s="49"/>
      <c r="AH698" s="49"/>
      <c r="AI698" s="49"/>
      <c r="AJ698" s="49"/>
      <c r="AK698" s="49"/>
      <c r="AL698" s="49"/>
      <c r="AM698" s="49"/>
      <c r="AN698" s="49"/>
      <c r="AO698" s="49"/>
    </row>
    <row r="699">
      <c r="A699" s="46"/>
      <c r="B699" s="46"/>
      <c r="C699" s="46"/>
      <c r="D699" s="46"/>
      <c r="E699" s="49"/>
      <c r="F699" s="49"/>
      <c r="G699" s="49"/>
      <c r="H699" s="49"/>
      <c r="I699" s="49"/>
      <c r="J699" s="49"/>
      <c r="K699" s="49"/>
      <c r="L699" s="51"/>
      <c r="M699" s="46"/>
      <c r="N699" s="46"/>
      <c r="O699" s="46"/>
      <c r="P699" s="46"/>
      <c r="Q699" s="49"/>
      <c r="R699" s="49"/>
      <c r="S699" s="46"/>
      <c r="T699" s="46"/>
      <c r="U699" s="46"/>
      <c r="V699" s="49"/>
      <c r="W699" s="49"/>
      <c r="X699" s="46"/>
      <c r="Y699" s="46"/>
      <c r="Z699" s="49"/>
      <c r="AA699" s="49"/>
      <c r="AB699" s="49"/>
      <c r="AC699" s="49"/>
      <c r="AD699" s="49"/>
      <c r="AE699" s="49"/>
      <c r="AF699" s="49"/>
      <c r="AG699" s="49"/>
      <c r="AH699" s="49"/>
      <c r="AI699" s="49"/>
      <c r="AJ699" s="49"/>
      <c r="AK699" s="49"/>
      <c r="AL699" s="49"/>
      <c r="AM699" s="49"/>
      <c r="AN699" s="49"/>
      <c r="AO699" s="49"/>
    </row>
    <row r="700">
      <c r="A700" s="46"/>
      <c r="B700" s="46"/>
      <c r="C700" s="46"/>
      <c r="D700" s="46"/>
      <c r="E700" s="49"/>
      <c r="F700" s="49"/>
      <c r="G700" s="49"/>
      <c r="H700" s="49"/>
      <c r="I700" s="49"/>
      <c r="J700" s="49"/>
      <c r="K700" s="49"/>
      <c r="L700" s="51"/>
      <c r="M700" s="46"/>
      <c r="N700" s="46"/>
      <c r="O700" s="46"/>
      <c r="P700" s="46"/>
      <c r="Q700" s="49"/>
      <c r="R700" s="49"/>
      <c r="S700" s="46"/>
      <c r="T700" s="46"/>
      <c r="U700" s="46"/>
      <c r="V700" s="49"/>
      <c r="W700" s="49"/>
      <c r="X700" s="46"/>
      <c r="Y700" s="46"/>
      <c r="Z700" s="49"/>
      <c r="AA700" s="49"/>
      <c r="AB700" s="49"/>
      <c r="AC700" s="49"/>
      <c r="AD700" s="49"/>
      <c r="AE700" s="49"/>
      <c r="AF700" s="49"/>
      <c r="AG700" s="49"/>
      <c r="AH700" s="49"/>
      <c r="AI700" s="49"/>
      <c r="AJ700" s="49"/>
      <c r="AK700" s="49"/>
      <c r="AL700" s="49"/>
      <c r="AM700" s="49"/>
      <c r="AN700" s="49"/>
      <c r="AO700" s="49"/>
    </row>
    <row r="701">
      <c r="A701" s="46"/>
      <c r="B701" s="46"/>
      <c r="C701" s="46"/>
      <c r="D701" s="46"/>
      <c r="E701" s="49"/>
      <c r="F701" s="49"/>
      <c r="G701" s="49"/>
      <c r="H701" s="49"/>
      <c r="I701" s="49"/>
      <c r="J701" s="49"/>
      <c r="K701" s="49"/>
      <c r="L701" s="51"/>
      <c r="M701" s="46"/>
      <c r="N701" s="46"/>
      <c r="O701" s="46"/>
      <c r="P701" s="46"/>
      <c r="Q701" s="49"/>
      <c r="R701" s="49"/>
      <c r="S701" s="46"/>
      <c r="T701" s="46"/>
      <c r="U701" s="46"/>
      <c r="V701" s="49"/>
      <c r="W701" s="49"/>
      <c r="X701" s="46"/>
      <c r="Y701" s="46"/>
      <c r="Z701" s="49"/>
      <c r="AA701" s="49"/>
      <c r="AB701" s="49"/>
      <c r="AC701" s="49"/>
      <c r="AD701" s="49"/>
      <c r="AE701" s="49"/>
      <c r="AF701" s="49"/>
      <c r="AG701" s="49"/>
      <c r="AH701" s="49"/>
      <c r="AI701" s="49"/>
      <c r="AJ701" s="49"/>
      <c r="AK701" s="49"/>
      <c r="AL701" s="49"/>
      <c r="AM701" s="49"/>
      <c r="AN701" s="49"/>
      <c r="AO701" s="49"/>
    </row>
    <row r="702">
      <c r="A702" s="46"/>
      <c r="B702" s="46"/>
      <c r="C702" s="46"/>
      <c r="D702" s="46"/>
      <c r="E702" s="49"/>
      <c r="F702" s="49"/>
      <c r="G702" s="49"/>
      <c r="H702" s="49"/>
      <c r="I702" s="49"/>
      <c r="J702" s="49"/>
      <c r="K702" s="49"/>
      <c r="L702" s="51"/>
      <c r="M702" s="46"/>
      <c r="N702" s="46"/>
      <c r="O702" s="46"/>
      <c r="P702" s="46"/>
      <c r="Q702" s="49"/>
      <c r="R702" s="49"/>
      <c r="S702" s="46"/>
      <c r="T702" s="46"/>
      <c r="U702" s="46"/>
      <c r="V702" s="49"/>
      <c r="W702" s="49"/>
      <c r="X702" s="46"/>
      <c r="Y702" s="46"/>
      <c r="Z702" s="49"/>
      <c r="AA702" s="49"/>
      <c r="AB702" s="49"/>
      <c r="AC702" s="49"/>
      <c r="AD702" s="49"/>
      <c r="AE702" s="49"/>
      <c r="AF702" s="49"/>
      <c r="AG702" s="49"/>
      <c r="AH702" s="49"/>
      <c r="AI702" s="49"/>
      <c r="AJ702" s="49"/>
      <c r="AK702" s="49"/>
      <c r="AL702" s="49"/>
      <c r="AM702" s="49"/>
      <c r="AN702" s="49"/>
      <c r="AO702" s="49"/>
    </row>
    <row r="703">
      <c r="A703" s="46"/>
      <c r="B703" s="46"/>
      <c r="C703" s="46"/>
      <c r="D703" s="46"/>
      <c r="E703" s="49"/>
      <c r="F703" s="49"/>
      <c r="G703" s="49"/>
      <c r="H703" s="49"/>
      <c r="I703" s="49"/>
      <c r="J703" s="49"/>
      <c r="K703" s="49"/>
      <c r="L703" s="51"/>
      <c r="M703" s="46"/>
      <c r="N703" s="46"/>
      <c r="O703" s="46"/>
      <c r="P703" s="46"/>
      <c r="Q703" s="49"/>
      <c r="R703" s="49"/>
      <c r="S703" s="46"/>
      <c r="T703" s="46"/>
      <c r="U703" s="46"/>
      <c r="V703" s="49"/>
      <c r="W703" s="49"/>
      <c r="X703" s="46"/>
      <c r="Y703" s="46"/>
      <c r="Z703" s="49"/>
      <c r="AA703" s="49"/>
      <c r="AB703" s="49"/>
      <c r="AC703" s="49"/>
      <c r="AD703" s="49"/>
      <c r="AE703" s="49"/>
      <c r="AF703" s="49"/>
      <c r="AG703" s="49"/>
      <c r="AH703" s="49"/>
      <c r="AI703" s="49"/>
      <c r="AJ703" s="49"/>
      <c r="AK703" s="49"/>
      <c r="AL703" s="49"/>
      <c r="AM703" s="49"/>
      <c r="AN703" s="49"/>
      <c r="AO703" s="49"/>
    </row>
    <row r="704">
      <c r="A704" s="46"/>
      <c r="B704" s="46"/>
      <c r="C704" s="46"/>
      <c r="D704" s="46"/>
      <c r="E704" s="49"/>
      <c r="F704" s="49"/>
      <c r="G704" s="49"/>
      <c r="H704" s="49"/>
      <c r="I704" s="49"/>
      <c r="J704" s="49"/>
      <c r="K704" s="49"/>
      <c r="L704" s="51"/>
      <c r="M704" s="46"/>
      <c r="N704" s="46"/>
      <c r="O704" s="46"/>
      <c r="P704" s="46"/>
      <c r="Q704" s="49"/>
      <c r="R704" s="49"/>
      <c r="S704" s="46"/>
      <c r="T704" s="46"/>
      <c r="U704" s="46"/>
      <c r="V704" s="49"/>
      <c r="W704" s="49"/>
      <c r="X704" s="46"/>
      <c r="Y704" s="46"/>
      <c r="Z704" s="49"/>
      <c r="AA704" s="49"/>
      <c r="AB704" s="49"/>
      <c r="AC704" s="49"/>
      <c r="AD704" s="49"/>
      <c r="AE704" s="49"/>
      <c r="AF704" s="49"/>
      <c r="AG704" s="49"/>
      <c r="AH704" s="49"/>
      <c r="AI704" s="49"/>
      <c r="AJ704" s="49"/>
      <c r="AK704" s="49"/>
      <c r="AL704" s="49"/>
      <c r="AM704" s="49"/>
      <c r="AN704" s="49"/>
      <c r="AO704" s="49"/>
    </row>
    <row r="705">
      <c r="A705" s="46"/>
      <c r="B705" s="46"/>
      <c r="C705" s="46"/>
      <c r="D705" s="46"/>
      <c r="E705" s="49"/>
      <c r="F705" s="49"/>
      <c r="G705" s="49"/>
      <c r="H705" s="49"/>
      <c r="I705" s="49"/>
      <c r="J705" s="49"/>
      <c r="K705" s="49"/>
      <c r="L705" s="51"/>
      <c r="M705" s="46"/>
      <c r="N705" s="46"/>
      <c r="O705" s="46"/>
      <c r="P705" s="46"/>
      <c r="Q705" s="49"/>
      <c r="R705" s="49"/>
      <c r="S705" s="46"/>
      <c r="T705" s="46"/>
      <c r="U705" s="46"/>
      <c r="V705" s="49"/>
      <c r="W705" s="49"/>
      <c r="X705" s="46"/>
      <c r="Y705" s="46"/>
      <c r="Z705" s="49"/>
      <c r="AA705" s="49"/>
      <c r="AB705" s="49"/>
      <c r="AC705" s="49"/>
      <c r="AD705" s="49"/>
      <c r="AE705" s="49"/>
      <c r="AF705" s="49"/>
      <c r="AG705" s="49"/>
      <c r="AH705" s="49"/>
      <c r="AI705" s="49"/>
      <c r="AJ705" s="49"/>
      <c r="AK705" s="49"/>
      <c r="AL705" s="49"/>
      <c r="AM705" s="49"/>
      <c r="AN705" s="49"/>
      <c r="AO705" s="49"/>
    </row>
    <row r="706">
      <c r="A706" s="46"/>
      <c r="B706" s="46"/>
      <c r="C706" s="46"/>
      <c r="D706" s="46"/>
      <c r="E706" s="49"/>
      <c r="F706" s="49"/>
      <c r="G706" s="49"/>
      <c r="H706" s="49"/>
      <c r="I706" s="49"/>
      <c r="J706" s="49"/>
      <c r="K706" s="49"/>
      <c r="L706" s="51"/>
      <c r="M706" s="46"/>
      <c r="N706" s="46"/>
      <c r="O706" s="46"/>
      <c r="P706" s="46"/>
      <c r="Q706" s="49"/>
      <c r="R706" s="49"/>
      <c r="S706" s="46"/>
      <c r="T706" s="46"/>
      <c r="U706" s="46"/>
      <c r="V706" s="49"/>
      <c r="W706" s="49"/>
      <c r="X706" s="46"/>
      <c r="Y706" s="46"/>
      <c r="Z706" s="49"/>
      <c r="AA706" s="49"/>
      <c r="AB706" s="49"/>
      <c r="AC706" s="49"/>
      <c r="AD706" s="49"/>
      <c r="AE706" s="49"/>
      <c r="AF706" s="49"/>
      <c r="AG706" s="49"/>
      <c r="AH706" s="49"/>
      <c r="AI706" s="49"/>
      <c r="AJ706" s="49"/>
      <c r="AK706" s="49"/>
      <c r="AL706" s="49"/>
      <c r="AM706" s="49"/>
      <c r="AN706" s="49"/>
      <c r="AO706" s="49"/>
    </row>
    <row r="707">
      <c r="A707" s="46"/>
      <c r="B707" s="46"/>
      <c r="C707" s="46"/>
      <c r="D707" s="46"/>
      <c r="E707" s="49"/>
      <c r="F707" s="49"/>
      <c r="G707" s="49"/>
      <c r="H707" s="49"/>
      <c r="I707" s="49"/>
      <c r="J707" s="49"/>
      <c r="K707" s="49"/>
      <c r="L707" s="51"/>
      <c r="M707" s="46"/>
      <c r="N707" s="46"/>
      <c r="O707" s="46"/>
      <c r="P707" s="46"/>
      <c r="Q707" s="49"/>
      <c r="R707" s="49"/>
      <c r="S707" s="46"/>
      <c r="T707" s="46"/>
      <c r="U707" s="46"/>
      <c r="V707" s="49"/>
      <c r="W707" s="49"/>
      <c r="X707" s="46"/>
      <c r="Y707" s="46"/>
      <c r="Z707" s="49"/>
      <c r="AA707" s="49"/>
      <c r="AB707" s="49"/>
      <c r="AC707" s="49"/>
      <c r="AD707" s="49"/>
      <c r="AE707" s="49"/>
      <c r="AF707" s="49"/>
      <c r="AG707" s="49"/>
      <c r="AH707" s="49"/>
      <c r="AI707" s="49"/>
      <c r="AJ707" s="49"/>
      <c r="AK707" s="49"/>
      <c r="AL707" s="49"/>
      <c r="AM707" s="49"/>
      <c r="AN707" s="49"/>
      <c r="AO707" s="49"/>
    </row>
    <row r="708">
      <c r="A708" s="46"/>
      <c r="B708" s="46"/>
      <c r="C708" s="46"/>
      <c r="D708" s="46"/>
      <c r="E708" s="49"/>
      <c r="F708" s="49"/>
      <c r="G708" s="49"/>
      <c r="H708" s="49"/>
      <c r="I708" s="49"/>
      <c r="J708" s="49"/>
      <c r="K708" s="49"/>
      <c r="L708" s="51"/>
      <c r="M708" s="46"/>
      <c r="N708" s="46"/>
      <c r="O708" s="46"/>
      <c r="P708" s="46"/>
      <c r="Q708" s="49"/>
      <c r="R708" s="49"/>
      <c r="S708" s="46"/>
      <c r="T708" s="46"/>
      <c r="U708" s="46"/>
      <c r="V708" s="49"/>
      <c r="W708" s="49"/>
      <c r="X708" s="46"/>
      <c r="Y708" s="46"/>
      <c r="Z708" s="49"/>
      <c r="AA708" s="49"/>
      <c r="AB708" s="49"/>
      <c r="AC708" s="49"/>
      <c r="AD708" s="49"/>
      <c r="AE708" s="49"/>
      <c r="AF708" s="49"/>
      <c r="AG708" s="49"/>
      <c r="AH708" s="49"/>
      <c r="AI708" s="49"/>
      <c r="AJ708" s="49"/>
      <c r="AK708" s="49"/>
      <c r="AL708" s="49"/>
      <c r="AM708" s="49"/>
      <c r="AN708" s="49"/>
      <c r="AO708" s="49"/>
    </row>
    <row r="709">
      <c r="A709" s="46"/>
      <c r="B709" s="46"/>
      <c r="C709" s="46"/>
      <c r="D709" s="46"/>
      <c r="E709" s="49"/>
      <c r="F709" s="49"/>
      <c r="G709" s="49"/>
      <c r="H709" s="49"/>
      <c r="I709" s="49"/>
      <c r="J709" s="49"/>
      <c r="K709" s="49"/>
      <c r="L709" s="51"/>
      <c r="M709" s="46"/>
      <c r="N709" s="46"/>
      <c r="O709" s="46"/>
      <c r="P709" s="46"/>
      <c r="Q709" s="49"/>
      <c r="R709" s="49"/>
      <c r="S709" s="46"/>
      <c r="T709" s="46"/>
      <c r="U709" s="46"/>
      <c r="V709" s="49"/>
      <c r="W709" s="49"/>
      <c r="X709" s="46"/>
      <c r="Y709" s="46"/>
      <c r="Z709" s="49"/>
      <c r="AA709" s="49"/>
      <c r="AB709" s="49"/>
      <c r="AC709" s="49"/>
      <c r="AD709" s="49"/>
      <c r="AE709" s="49"/>
      <c r="AF709" s="49"/>
      <c r="AG709" s="49"/>
      <c r="AH709" s="49"/>
      <c r="AI709" s="49"/>
      <c r="AJ709" s="49"/>
      <c r="AK709" s="49"/>
      <c r="AL709" s="49"/>
      <c r="AM709" s="49"/>
      <c r="AN709" s="49"/>
      <c r="AO709" s="49"/>
    </row>
    <row r="710">
      <c r="A710" s="46"/>
      <c r="B710" s="46"/>
      <c r="C710" s="46"/>
      <c r="D710" s="46"/>
      <c r="E710" s="49"/>
      <c r="F710" s="49"/>
      <c r="G710" s="49"/>
      <c r="H710" s="49"/>
      <c r="I710" s="49"/>
      <c r="J710" s="49"/>
      <c r="K710" s="49"/>
      <c r="L710" s="51"/>
      <c r="M710" s="46"/>
      <c r="N710" s="46"/>
      <c r="O710" s="46"/>
      <c r="P710" s="46"/>
      <c r="Q710" s="49"/>
      <c r="R710" s="49"/>
      <c r="S710" s="46"/>
      <c r="T710" s="46"/>
      <c r="U710" s="46"/>
      <c r="V710" s="49"/>
      <c r="W710" s="49"/>
      <c r="X710" s="46"/>
      <c r="Y710" s="46"/>
      <c r="Z710" s="49"/>
      <c r="AA710" s="49"/>
      <c r="AB710" s="49"/>
      <c r="AC710" s="49"/>
      <c r="AD710" s="49"/>
      <c r="AE710" s="49"/>
      <c r="AF710" s="49"/>
      <c r="AG710" s="49"/>
      <c r="AH710" s="49"/>
      <c r="AI710" s="49"/>
      <c r="AJ710" s="49"/>
      <c r="AK710" s="49"/>
      <c r="AL710" s="49"/>
      <c r="AM710" s="49"/>
      <c r="AN710" s="49"/>
      <c r="AO710" s="49"/>
    </row>
    <row r="711">
      <c r="A711" s="46"/>
      <c r="B711" s="46"/>
      <c r="C711" s="46"/>
      <c r="D711" s="46"/>
      <c r="E711" s="49"/>
      <c r="F711" s="49"/>
      <c r="G711" s="49"/>
      <c r="H711" s="49"/>
      <c r="I711" s="49"/>
      <c r="J711" s="49"/>
      <c r="K711" s="49"/>
      <c r="L711" s="51"/>
      <c r="M711" s="46"/>
      <c r="N711" s="46"/>
      <c r="O711" s="46"/>
      <c r="P711" s="46"/>
      <c r="Q711" s="49"/>
      <c r="R711" s="49"/>
      <c r="S711" s="46"/>
      <c r="T711" s="46"/>
      <c r="U711" s="46"/>
      <c r="V711" s="49"/>
      <c r="W711" s="49"/>
      <c r="X711" s="46"/>
      <c r="Y711" s="46"/>
      <c r="Z711" s="49"/>
      <c r="AA711" s="49"/>
      <c r="AB711" s="49"/>
      <c r="AC711" s="49"/>
      <c r="AD711" s="49"/>
      <c r="AE711" s="49"/>
      <c r="AF711" s="49"/>
      <c r="AG711" s="49"/>
      <c r="AH711" s="49"/>
      <c r="AI711" s="49"/>
      <c r="AJ711" s="49"/>
      <c r="AK711" s="49"/>
      <c r="AL711" s="49"/>
      <c r="AM711" s="49"/>
      <c r="AN711" s="49"/>
      <c r="AO711" s="49"/>
    </row>
    <row r="712">
      <c r="A712" s="46"/>
      <c r="B712" s="46"/>
      <c r="C712" s="46"/>
      <c r="D712" s="46"/>
      <c r="E712" s="49"/>
      <c r="F712" s="49"/>
      <c r="G712" s="49"/>
      <c r="H712" s="49"/>
      <c r="I712" s="49"/>
      <c r="J712" s="49"/>
      <c r="K712" s="49"/>
      <c r="L712" s="51"/>
      <c r="M712" s="46"/>
      <c r="N712" s="46"/>
      <c r="O712" s="46"/>
      <c r="P712" s="46"/>
      <c r="Q712" s="49"/>
      <c r="R712" s="49"/>
      <c r="S712" s="46"/>
      <c r="T712" s="46"/>
      <c r="U712" s="46"/>
      <c r="V712" s="49"/>
      <c r="W712" s="49"/>
      <c r="X712" s="46"/>
      <c r="Y712" s="46"/>
      <c r="Z712" s="49"/>
      <c r="AA712" s="49"/>
      <c r="AB712" s="49"/>
      <c r="AC712" s="49"/>
      <c r="AD712" s="49"/>
      <c r="AE712" s="49"/>
      <c r="AF712" s="49"/>
      <c r="AG712" s="49"/>
      <c r="AH712" s="49"/>
      <c r="AI712" s="49"/>
      <c r="AJ712" s="49"/>
      <c r="AK712" s="49"/>
      <c r="AL712" s="49"/>
      <c r="AM712" s="49"/>
      <c r="AN712" s="49"/>
      <c r="AO712" s="49"/>
    </row>
    <row r="713">
      <c r="A713" s="46"/>
      <c r="B713" s="46"/>
      <c r="C713" s="46"/>
      <c r="D713" s="46"/>
      <c r="E713" s="49"/>
      <c r="F713" s="49"/>
      <c r="G713" s="49"/>
      <c r="H713" s="49"/>
      <c r="I713" s="49"/>
      <c r="J713" s="49"/>
      <c r="K713" s="49"/>
      <c r="L713" s="51"/>
      <c r="M713" s="46"/>
      <c r="N713" s="46"/>
      <c r="O713" s="46"/>
      <c r="P713" s="46"/>
      <c r="Q713" s="49"/>
      <c r="R713" s="49"/>
      <c r="S713" s="46"/>
      <c r="T713" s="46"/>
      <c r="U713" s="46"/>
      <c r="V713" s="49"/>
      <c r="W713" s="49"/>
      <c r="X713" s="46"/>
      <c r="Y713" s="46"/>
      <c r="Z713" s="49"/>
      <c r="AA713" s="49"/>
      <c r="AB713" s="49"/>
      <c r="AC713" s="49"/>
      <c r="AD713" s="49"/>
      <c r="AE713" s="49"/>
      <c r="AF713" s="49"/>
      <c r="AG713" s="49"/>
      <c r="AH713" s="49"/>
      <c r="AI713" s="49"/>
      <c r="AJ713" s="49"/>
      <c r="AK713" s="49"/>
      <c r="AL713" s="49"/>
      <c r="AM713" s="49"/>
      <c r="AN713" s="49"/>
      <c r="AO713" s="49"/>
    </row>
    <row r="714">
      <c r="A714" s="46"/>
      <c r="B714" s="46"/>
      <c r="C714" s="46"/>
      <c r="D714" s="46"/>
      <c r="E714" s="49"/>
      <c r="F714" s="49"/>
      <c r="G714" s="49"/>
      <c r="H714" s="49"/>
      <c r="I714" s="49"/>
      <c r="J714" s="49"/>
      <c r="K714" s="49"/>
      <c r="L714" s="51"/>
      <c r="M714" s="46"/>
      <c r="N714" s="46"/>
      <c r="O714" s="46"/>
      <c r="P714" s="46"/>
      <c r="Q714" s="49"/>
      <c r="R714" s="49"/>
      <c r="S714" s="46"/>
      <c r="T714" s="46"/>
      <c r="U714" s="46"/>
      <c r="V714" s="49"/>
      <c r="W714" s="49"/>
      <c r="X714" s="46"/>
      <c r="Y714" s="46"/>
      <c r="Z714" s="49"/>
      <c r="AA714" s="49"/>
      <c r="AB714" s="49"/>
      <c r="AC714" s="49"/>
      <c r="AD714" s="49"/>
      <c r="AE714" s="49"/>
      <c r="AF714" s="49"/>
      <c r="AG714" s="49"/>
      <c r="AH714" s="49"/>
      <c r="AI714" s="49"/>
      <c r="AJ714" s="49"/>
      <c r="AK714" s="49"/>
      <c r="AL714" s="49"/>
      <c r="AM714" s="49"/>
      <c r="AN714" s="49"/>
      <c r="AO714" s="49"/>
    </row>
    <row r="715">
      <c r="A715" s="46"/>
      <c r="B715" s="46"/>
      <c r="C715" s="46"/>
      <c r="D715" s="46"/>
      <c r="E715" s="49"/>
      <c r="F715" s="49"/>
      <c r="G715" s="49"/>
      <c r="H715" s="49"/>
      <c r="I715" s="49"/>
      <c r="J715" s="49"/>
      <c r="K715" s="49"/>
      <c r="L715" s="51"/>
      <c r="M715" s="46"/>
      <c r="N715" s="46"/>
      <c r="O715" s="46"/>
      <c r="P715" s="46"/>
      <c r="Q715" s="49"/>
      <c r="R715" s="49"/>
      <c r="S715" s="46"/>
      <c r="T715" s="46"/>
      <c r="U715" s="46"/>
      <c r="V715" s="49"/>
      <c r="W715" s="49"/>
      <c r="X715" s="46"/>
      <c r="Y715" s="46"/>
      <c r="Z715" s="49"/>
      <c r="AA715" s="49"/>
      <c r="AB715" s="49"/>
      <c r="AC715" s="49"/>
      <c r="AD715" s="49"/>
      <c r="AE715" s="49"/>
      <c r="AF715" s="49"/>
      <c r="AG715" s="49"/>
      <c r="AH715" s="49"/>
      <c r="AI715" s="49"/>
      <c r="AJ715" s="49"/>
      <c r="AK715" s="49"/>
      <c r="AL715" s="49"/>
      <c r="AM715" s="49"/>
      <c r="AN715" s="49"/>
      <c r="AO715" s="49"/>
    </row>
    <row r="716">
      <c r="A716" s="46"/>
      <c r="B716" s="46"/>
      <c r="C716" s="46"/>
      <c r="D716" s="46"/>
      <c r="E716" s="49"/>
      <c r="F716" s="49"/>
      <c r="G716" s="49"/>
      <c r="H716" s="49"/>
      <c r="I716" s="49"/>
      <c r="J716" s="49"/>
      <c r="K716" s="49"/>
      <c r="L716" s="51"/>
      <c r="M716" s="46"/>
      <c r="N716" s="46"/>
      <c r="O716" s="46"/>
      <c r="P716" s="46"/>
      <c r="Q716" s="49"/>
      <c r="R716" s="49"/>
      <c r="S716" s="46"/>
      <c r="T716" s="46"/>
      <c r="U716" s="46"/>
      <c r="V716" s="49"/>
      <c r="W716" s="49"/>
      <c r="X716" s="46"/>
      <c r="Y716" s="46"/>
      <c r="Z716" s="49"/>
      <c r="AA716" s="49"/>
      <c r="AB716" s="49"/>
      <c r="AC716" s="49"/>
      <c r="AD716" s="49"/>
      <c r="AE716" s="49"/>
      <c r="AF716" s="49"/>
      <c r="AG716" s="49"/>
      <c r="AH716" s="49"/>
      <c r="AI716" s="49"/>
      <c r="AJ716" s="49"/>
      <c r="AK716" s="49"/>
      <c r="AL716" s="49"/>
      <c r="AM716" s="49"/>
      <c r="AN716" s="49"/>
      <c r="AO716" s="49"/>
    </row>
    <row r="717">
      <c r="A717" s="46"/>
      <c r="B717" s="46"/>
      <c r="C717" s="46"/>
      <c r="D717" s="46"/>
      <c r="E717" s="49"/>
      <c r="F717" s="49"/>
      <c r="G717" s="49"/>
      <c r="H717" s="49"/>
      <c r="I717" s="49"/>
      <c r="J717" s="49"/>
      <c r="K717" s="49"/>
      <c r="L717" s="51"/>
      <c r="M717" s="46"/>
      <c r="N717" s="46"/>
      <c r="O717" s="46"/>
      <c r="P717" s="46"/>
      <c r="Q717" s="49"/>
      <c r="R717" s="49"/>
      <c r="S717" s="46"/>
      <c r="T717" s="46"/>
      <c r="U717" s="46"/>
      <c r="V717" s="49"/>
      <c r="W717" s="49"/>
      <c r="X717" s="46"/>
      <c r="Y717" s="46"/>
      <c r="Z717" s="49"/>
      <c r="AA717" s="49"/>
      <c r="AB717" s="49"/>
      <c r="AC717" s="49"/>
      <c r="AD717" s="49"/>
      <c r="AE717" s="49"/>
      <c r="AF717" s="49"/>
      <c r="AG717" s="49"/>
      <c r="AH717" s="49"/>
      <c r="AI717" s="49"/>
      <c r="AJ717" s="49"/>
      <c r="AK717" s="49"/>
      <c r="AL717" s="49"/>
      <c r="AM717" s="49"/>
      <c r="AN717" s="49"/>
      <c r="AO717" s="49"/>
    </row>
    <row r="718">
      <c r="A718" s="46"/>
      <c r="B718" s="46"/>
      <c r="C718" s="46"/>
      <c r="D718" s="46"/>
      <c r="E718" s="49"/>
      <c r="F718" s="49"/>
      <c r="G718" s="49"/>
      <c r="H718" s="49"/>
      <c r="I718" s="49"/>
      <c r="J718" s="49"/>
      <c r="K718" s="49"/>
      <c r="L718" s="51"/>
      <c r="M718" s="46"/>
      <c r="N718" s="46"/>
      <c r="O718" s="46"/>
      <c r="P718" s="46"/>
      <c r="Q718" s="49"/>
      <c r="R718" s="49"/>
      <c r="S718" s="46"/>
      <c r="T718" s="46"/>
      <c r="U718" s="46"/>
      <c r="V718" s="49"/>
      <c r="W718" s="49"/>
      <c r="X718" s="46"/>
      <c r="Y718" s="46"/>
      <c r="Z718" s="49"/>
      <c r="AA718" s="49"/>
      <c r="AB718" s="49"/>
      <c r="AC718" s="49"/>
      <c r="AD718" s="49"/>
      <c r="AE718" s="49"/>
      <c r="AF718" s="49"/>
      <c r="AG718" s="49"/>
      <c r="AH718" s="49"/>
      <c r="AI718" s="49"/>
      <c r="AJ718" s="49"/>
      <c r="AK718" s="49"/>
      <c r="AL718" s="49"/>
      <c r="AM718" s="49"/>
      <c r="AN718" s="49"/>
      <c r="AO718" s="49"/>
    </row>
    <row r="719">
      <c r="A719" s="46"/>
      <c r="B719" s="46"/>
      <c r="C719" s="46"/>
      <c r="D719" s="46"/>
      <c r="E719" s="49"/>
      <c r="F719" s="49"/>
      <c r="G719" s="49"/>
      <c r="H719" s="49"/>
      <c r="I719" s="49"/>
      <c r="J719" s="49"/>
      <c r="K719" s="49"/>
      <c r="L719" s="51"/>
      <c r="M719" s="46"/>
      <c r="N719" s="46"/>
      <c r="O719" s="46"/>
      <c r="P719" s="46"/>
      <c r="Q719" s="49"/>
      <c r="R719" s="49"/>
      <c r="S719" s="46"/>
      <c r="T719" s="46"/>
      <c r="U719" s="46"/>
      <c r="V719" s="49"/>
      <c r="W719" s="49"/>
      <c r="X719" s="46"/>
      <c r="Y719" s="46"/>
      <c r="Z719" s="49"/>
      <c r="AA719" s="49"/>
      <c r="AB719" s="49"/>
      <c r="AC719" s="49"/>
      <c r="AD719" s="49"/>
      <c r="AE719" s="49"/>
      <c r="AF719" s="49"/>
      <c r="AG719" s="49"/>
      <c r="AH719" s="49"/>
      <c r="AI719" s="49"/>
      <c r="AJ719" s="49"/>
      <c r="AK719" s="49"/>
      <c r="AL719" s="49"/>
      <c r="AM719" s="49"/>
      <c r="AN719" s="49"/>
      <c r="AO719" s="49"/>
    </row>
    <row r="720">
      <c r="A720" s="46"/>
      <c r="B720" s="46"/>
      <c r="C720" s="46"/>
      <c r="D720" s="46"/>
      <c r="E720" s="49"/>
      <c r="F720" s="49"/>
      <c r="G720" s="49"/>
      <c r="H720" s="49"/>
      <c r="I720" s="49"/>
      <c r="J720" s="49"/>
      <c r="K720" s="49"/>
      <c r="L720" s="51"/>
      <c r="M720" s="46"/>
      <c r="N720" s="46"/>
      <c r="O720" s="46"/>
      <c r="P720" s="46"/>
      <c r="Q720" s="49"/>
      <c r="R720" s="49"/>
      <c r="S720" s="46"/>
      <c r="T720" s="46"/>
      <c r="U720" s="46"/>
      <c r="V720" s="49"/>
      <c r="W720" s="49"/>
      <c r="X720" s="46"/>
      <c r="Y720" s="46"/>
      <c r="Z720" s="49"/>
      <c r="AA720" s="49"/>
      <c r="AB720" s="49"/>
      <c r="AC720" s="49"/>
      <c r="AD720" s="49"/>
      <c r="AE720" s="49"/>
      <c r="AF720" s="49"/>
      <c r="AG720" s="49"/>
      <c r="AH720" s="49"/>
      <c r="AI720" s="49"/>
      <c r="AJ720" s="49"/>
      <c r="AK720" s="49"/>
      <c r="AL720" s="49"/>
      <c r="AM720" s="49"/>
      <c r="AN720" s="49"/>
      <c r="AO720" s="49"/>
    </row>
    <row r="721">
      <c r="A721" s="46"/>
      <c r="B721" s="46"/>
      <c r="C721" s="46"/>
      <c r="D721" s="46"/>
      <c r="E721" s="49"/>
      <c r="F721" s="49"/>
      <c r="G721" s="49"/>
      <c r="H721" s="49"/>
      <c r="I721" s="49"/>
      <c r="J721" s="49"/>
      <c r="K721" s="49"/>
      <c r="L721" s="51"/>
      <c r="M721" s="46"/>
      <c r="N721" s="46"/>
      <c r="O721" s="46"/>
      <c r="P721" s="46"/>
      <c r="Q721" s="49"/>
      <c r="R721" s="49"/>
      <c r="S721" s="46"/>
      <c r="T721" s="46"/>
      <c r="U721" s="46"/>
      <c r="V721" s="49"/>
      <c r="W721" s="49"/>
      <c r="X721" s="46"/>
      <c r="Y721" s="46"/>
      <c r="Z721" s="49"/>
      <c r="AA721" s="49"/>
      <c r="AB721" s="49"/>
      <c r="AC721" s="49"/>
      <c r="AD721" s="49"/>
      <c r="AE721" s="49"/>
      <c r="AF721" s="49"/>
      <c r="AG721" s="49"/>
      <c r="AH721" s="49"/>
      <c r="AI721" s="49"/>
      <c r="AJ721" s="49"/>
      <c r="AK721" s="49"/>
      <c r="AL721" s="49"/>
      <c r="AM721" s="49"/>
      <c r="AN721" s="49"/>
      <c r="AO721" s="49"/>
    </row>
    <row r="722">
      <c r="A722" s="46"/>
      <c r="B722" s="46"/>
      <c r="C722" s="46"/>
      <c r="D722" s="46"/>
      <c r="E722" s="49"/>
      <c r="F722" s="49"/>
      <c r="G722" s="49"/>
      <c r="H722" s="49"/>
      <c r="I722" s="49"/>
      <c r="J722" s="49"/>
      <c r="K722" s="49"/>
      <c r="L722" s="51"/>
      <c r="M722" s="46"/>
      <c r="N722" s="46"/>
      <c r="O722" s="46"/>
      <c r="P722" s="46"/>
      <c r="Q722" s="49"/>
      <c r="R722" s="49"/>
      <c r="S722" s="46"/>
      <c r="T722" s="46"/>
      <c r="U722" s="46"/>
      <c r="V722" s="49"/>
      <c r="W722" s="49"/>
      <c r="X722" s="46"/>
      <c r="Y722" s="46"/>
      <c r="Z722" s="49"/>
      <c r="AA722" s="49"/>
      <c r="AB722" s="49"/>
      <c r="AC722" s="49"/>
      <c r="AD722" s="49"/>
      <c r="AE722" s="49"/>
      <c r="AF722" s="49"/>
      <c r="AG722" s="49"/>
      <c r="AH722" s="49"/>
      <c r="AI722" s="49"/>
      <c r="AJ722" s="49"/>
      <c r="AK722" s="49"/>
      <c r="AL722" s="49"/>
      <c r="AM722" s="49"/>
      <c r="AN722" s="49"/>
      <c r="AO722" s="49"/>
    </row>
    <row r="723">
      <c r="A723" s="46"/>
      <c r="B723" s="46"/>
      <c r="C723" s="46"/>
      <c r="D723" s="46"/>
      <c r="E723" s="49"/>
      <c r="F723" s="49"/>
      <c r="G723" s="49"/>
      <c r="H723" s="49"/>
      <c r="I723" s="49"/>
      <c r="J723" s="49"/>
      <c r="K723" s="49"/>
      <c r="L723" s="51"/>
      <c r="M723" s="46"/>
      <c r="N723" s="46"/>
      <c r="O723" s="46"/>
      <c r="P723" s="46"/>
      <c r="Q723" s="49"/>
      <c r="R723" s="49"/>
      <c r="S723" s="46"/>
      <c r="T723" s="46"/>
      <c r="U723" s="46"/>
      <c r="V723" s="49"/>
      <c r="W723" s="49"/>
      <c r="X723" s="46"/>
      <c r="Y723" s="46"/>
      <c r="Z723" s="49"/>
      <c r="AA723" s="49"/>
      <c r="AB723" s="49"/>
      <c r="AC723" s="49"/>
      <c r="AD723" s="49"/>
      <c r="AE723" s="49"/>
      <c r="AF723" s="49"/>
      <c r="AG723" s="49"/>
      <c r="AH723" s="49"/>
      <c r="AI723" s="49"/>
      <c r="AJ723" s="49"/>
      <c r="AK723" s="49"/>
      <c r="AL723" s="49"/>
      <c r="AM723" s="49"/>
      <c r="AN723" s="49"/>
      <c r="AO723" s="49"/>
    </row>
    <row r="724">
      <c r="A724" s="46"/>
      <c r="B724" s="46"/>
      <c r="C724" s="46"/>
      <c r="D724" s="46"/>
      <c r="E724" s="49"/>
      <c r="F724" s="49"/>
      <c r="G724" s="49"/>
      <c r="H724" s="49"/>
      <c r="I724" s="49"/>
      <c r="J724" s="49"/>
      <c r="K724" s="49"/>
      <c r="L724" s="51"/>
      <c r="M724" s="46"/>
      <c r="N724" s="46"/>
      <c r="O724" s="46"/>
      <c r="P724" s="46"/>
      <c r="Q724" s="49"/>
      <c r="R724" s="49"/>
      <c r="S724" s="46"/>
      <c r="T724" s="46"/>
      <c r="U724" s="46"/>
      <c r="V724" s="49"/>
      <c r="W724" s="49"/>
      <c r="X724" s="46"/>
      <c r="Y724" s="46"/>
      <c r="Z724" s="49"/>
      <c r="AA724" s="49"/>
      <c r="AB724" s="49"/>
      <c r="AC724" s="49"/>
      <c r="AD724" s="49"/>
      <c r="AE724" s="49"/>
      <c r="AF724" s="49"/>
      <c r="AG724" s="49"/>
      <c r="AH724" s="49"/>
      <c r="AI724" s="49"/>
      <c r="AJ724" s="49"/>
      <c r="AK724" s="49"/>
      <c r="AL724" s="49"/>
      <c r="AM724" s="49"/>
      <c r="AN724" s="49"/>
      <c r="AO724" s="49"/>
    </row>
    <row r="725">
      <c r="A725" s="46"/>
      <c r="B725" s="46"/>
      <c r="C725" s="46"/>
      <c r="D725" s="46"/>
      <c r="E725" s="49"/>
      <c r="F725" s="49"/>
      <c r="G725" s="49"/>
      <c r="H725" s="49"/>
      <c r="I725" s="49"/>
      <c r="J725" s="49"/>
      <c r="K725" s="49"/>
      <c r="L725" s="51"/>
      <c r="M725" s="46"/>
      <c r="N725" s="46"/>
      <c r="O725" s="46"/>
      <c r="P725" s="46"/>
      <c r="Q725" s="49"/>
      <c r="R725" s="49"/>
      <c r="S725" s="46"/>
      <c r="T725" s="46"/>
      <c r="U725" s="46"/>
      <c r="V725" s="49"/>
      <c r="W725" s="49"/>
      <c r="X725" s="46"/>
      <c r="Y725" s="46"/>
      <c r="Z725" s="49"/>
      <c r="AA725" s="49"/>
      <c r="AB725" s="49"/>
      <c r="AC725" s="49"/>
      <c r="AD725" s="49"/>
      <c r="AE725" s="49"/>
      <c r="AF725" s="49"/>
      <c r="AG725" s="49"/>
      <c r="AH725" s="49"/>
      <c r="AI725" s="49"/>
      <c r="AJ725" s="49"/>
      <c r="AK725" s="49"/>
      <c r="AL725" s="49"/>
      <c r="AM725" s="49"/>
      <c r="AN725" s="49"/>
      <c r="AO725" s="49"/>
    </row>
    <row r="726">
      <c r="A726" s="46"/>
      <c r="B726" s="46"/>
      <c r="C726" s="46"/>
      <c r="D726" s="46"/>
      <c r="E726" s="49"/>
      <c r="F726" s="49"/>
      <c r="G726" s="49"/>
      <c r="H726" s="49"/>
      <c r="I726" s="49"/>
      <c r="J726" s="49"/>
      <c r="K726" s="49"/>
      <c r="L726" s="51"/>
      <c r="M726" s="46"/>
      <c r="N726" s="46"/>
      <c r="O726" s="46"/>
      <c r="P726" s="46"/>
      <c r="Q726" s="49"/>
      <c r="R726" s="49"/>
      <c r="S726" s="46"/>
      <c r="T726" s="46"/>
      <c r="U726" s="46"/>
      <c r="V726" s="49"/>
      <c r="W726" s="49"/>
      <c r="X726" s="46"/>
      <c r="Y726" s="46"/>
      <c r="Z726" s="49"/>
      <c r="AA726" s="49"/>
      <c r="AB726" s="49"/>
      <c r="AC726" s="49"/>
      <c r="AD726" s="49"/>
      <c r="AE726" s="49"/>
      <c r="AF726" s="49"/>
      <c r="AG726" s="49"/>
      <c r="AH726" s="49"/>
      <c r="AI726" s="49"/>
      <c r="AJ726" s="49"/>
      <c r="AK726" s="49"/>
      <c r="AL726" s="49"/>
      <c r="AM726" s="49"/>
      <c r="AN726" s="49"/>
      <c r="AO726" s="49"/>
    </row>
    <row r="727">
      <c r="A727" s="46"/>
      <c r="B727" s="46"/>
      <c r="C727" s="46"/>
      <c r="D727" s="46"/>
      <c r="E727" s="49"/>
      <c r="F727" s="49"/>
      <c r="G727" s="49"/>
      <c r="H727" s="49"/>
      <c r="I727" s="49"/>
      <c r="J727" s="49"/>
      <c r="K727" s="49"/>
      <c r="L727" s="51"/>
      <c r="M727" s="46"/>
      <c r="N727" s="46"/>
      <c r="O727" s="46"/>
      <c r="P727" s="46"/>
      <c r="Q727" s="49"/>
      <c r="R727" s="49"/>
      <c r="S727" s="46"/>
      <c r="T727" s="46"/>
      <c r="U727" s="46"/>
      <c r="V727" s="49"/>
      <c r="W727" s="49"/>
      <c r="X727" s="46"/>
      <c r="Y727" s="46"/>
      <c r="Z727" s="49"/>
      <c r="AA727" s="49"/>
      <c r="AB727" s="49"/>
      <c r="AC727" s="49"/>
      <c r="AD727" s="49"/>
      <c r="AE727" s="49"/>
      <c r="AF727" s="49"/>
      <c r="AG727" s="49"/>
      <c r="AH727" s="49"/>
      <c r="AI727" s="49"/>
      <c r="AJ727" s="49"/>
      <c r="AK727" s="49"/>
      <c r="AL727" s="49"/>
      <c r="AM727" s="49"/>
      <c r="AN727" s="49"/>
      <c r="AO727" s="49"/>
    </row>
    <row r="728">
      <c r="A728" s="46"/>
      <c r="B728" s="46"/>
      <c r="C728" s="46"/>
      <c r="D728" s="46"/>
      <c r="E728" s="49"/>
      <c r="F728" s="49"/>
      <c r="G728" s="49"/>
      <c r="H728" s="49"/>
      <c r="I728" s="49"/>
      <c r="J728" s="49"/>
      <c r="K728" s="49"/>
      <c r="L728" s="51"/>
      <c r="M728" s="46"/>
      <c r="N728" s="46"/>
      <c r="O728" s="46"/>
      <c r="P728" s="46"/>
      <c r="Q728" s="49"/>
      <c r="R728" s="49"/>
      <c r="S728" s="46"/>
      <c r="T728" s="46"/>
      <c r="U728" s="46"/>
      <c r="V728" s="49"/>
      <c r="W728" s="49"/>
      <c r="X728" s="46"/>
      <c r="Y728" s="46"/>
      <c r="Z728" s="49"/>
      <c r="AA728" s="49"/>
      <c r="AB728" s="49"/>
      <c r="AC728" s="49"/>
      <c r="AD728" s="49"/>
      <c r="AE728" s="49"/>
      <c r="AF728" s="49"/>
      <c r="AG728" s="49"/>
      <c r="AH728" s="49"/>
      <c r="AI728" s="49"/>
      <c r="AJ728" s="49"/>
      <c r="AK728" s="49"/>
      <c r="AL728" s="49"/>
      <c r="AM728" s="49"/>
      <c r="AN728" s="49"/>
      <c r="AO728" s="49"/>
    </row>
    <row r="729">
      <c r="A729" s="46"/>
      <c r="B729" s="46"/>
      <c r="C729" s="46"/>
      <c r="D729" s="46"/>
      <c r="E729" s="49"/>
      <c r="F729" s="49"/>
      <c r="G729" s="49"/>
      <c r="H729" s="49"/>
      <c r="I729" s="49"/>
      <c r="J729" s="49"/>
      <c r="K729" s="49"/>
      <c r="L729" s="51"/>
      <c r="M729" s="46"/>
      <c r="N729" s="46"/>
      <c r="O729" s="46"/>
      <c r="P729" s="46"/>
      <c r="Q729" s="49"/>
      <c r="R729" s="49"/>
      <c r="S729" s="46"/>
      <c r="T729" s="46"/>
      <c r="U729" s="46"/>
      <c r="V729" s="49"/>
      <c r="W729" s="49"/>
      <c r="X729" s="46"/>
      <c r="Y729" s="46"/>
      <c r="Z729" s="49"/>
      <c r="AA729" s="49"/>
      <c r="AB729" s="49"/>
      <c r="AC729" s="49"/>
      <c r="AD729" s="49"/>
      <c r="AE729" s="49"/>
      <c r="AF729" s="49"/>
      <c r="AG729" s="49"/>
      <c r="AH729" s="49"/>
      <c r="AI729" s="49"/>
      <c r="AJ729" s="49"/>
      <c r="AK729" s="49"/>
      <c r="AL729" s="49"/>
      <c r="AM729" s="49"/>
      <c r="AN729" s="49"/>
      <c r="AO729" s="49"/>
    </row>
    <row r="730">
      <c r="A730" s="46"/>
      <c r="B730" s="46"/>
      <c r="C730" s="46"/>
      <c r="D730" s="46"/>
      <c r="E730" s="49"/>
      <c r="F730" s="49"/>
      <c r="G730" s="49"/>
      <c r="H730" s="49"/>
      <c r="I730" s="49"/>
      <c r="J730" s="49"/>
      <c r="K730" s="49"/>
      <c r="L730" s="51"/>
      <c r="M730" s="46"/>
      <c r="N730" s="46"/>
      <c r="O730" s="46"/>
      <c r="P730" s="46"/>
      <c r="Q730" s="49"/>
      <c r="R730" s="49"/>
      <c r="S730" s="46"/>
      <c r="T730" s="46"/>
      <c r="U730" s="46"/>
      <c r="V730" s="49"/>
      <c r="W730" s="49"/>
      <c r="X730" s="46"/>
      <c r="Y730" s="46"/>
      <c r="Z730" s="49"/>
      <c r="AA730" s="49"/>
      <c r="AB730" s="49"/>
      <c r="AC730" s="49"/>
      <c r="AD730" s="49"/>
      <c r="AE730" s="49"/>
      <c r="AF730" s="49"/>
      <c r="AG730" s="49"/>
      <c r="AH730" s="49"/>
      <c r="AI730" s="49"/>
      <c r="AJ730" s="49"/>
      <c r="AK730" s="49"/>
      <c r="AL730" s="49"/>
      <c r="AM730" s="49"/>
      <c r="AN730" s="49"/>
      <c r="AO730" s="49"/>
    </row>
    <row r="731">
      <c r="A731" s="46"/>
      <c r="B731" s="46"/>
      <c r="C731" s="46"/>
      <c r="D731" s="46"/>
      <c r="E731" s="49"/>
      <c r="F731" s="49"/>
      <c r="G731" s="49"/>
      <c r="H731" s="49"/>
      <c r="I731" s="49"/>
      <c r="J731" s="49"/>
      <c r="K731" s="49"/>
      <c r="L731" s="51"/>
      <c r="M731" s="46"/>
      <c r="N731" s="46"/>
      <c r="O731" s="46"/>
      <c r="P731" s="46"/>
      <c r="Q731" s="49"/>
      <c r="R731" s="49"/>
      <c r="S731" s="46"/>
      <c r="T731" s="46"/>
      <c r="U731" s="46"/>
      <c r="V731" s="49"/>
      <c r="W731" s="49"/>
      <c r="X731" s="46"/>
      <c r="Y731" s="46"/>
      <c r="Z731" s="49"/>
      <c r="AA731" s="49"/>
      <c r="AB731" s="49"/>
      <c r="AC731" s="49"/>
      <c r="AD731" s="49"/>
      <c r="AE731" s="49"/>
      <c r="AF731" s="49"/>
      <c r="AG731" s="49"/>
      <c r="AH731" s="49"/>
      <c r="AI731" s="49"/>
      <c r="AJ731" s="49"/>
      <c r="AK731" s="49"/>
      <c r="AL731" s="49"/>
      <c r="AM731" s="49"/>
      <c r="AN731" s="49"/>
      <c r="AO731" s="49"/>
    </row>
    <row r="732">
      <c r="A732" s="46"/>
      <c r="B732" s="46"/>
      <c r="C732" s="46"/>
      <c r="D732" s="46"/>
      <c r="E732" s="49"/>
      <c r="F732" s="49"/>
      <c r="G732" s="49"/>
      <c r="H732" s="49"/>
      <c r="I732" s="49"/>
      <c r="J732" s="49"/>
      <c r="K732" s="49"/>
      <c r="L732" s="51"/>
      <c r="M732" s="46"/>
      <c r="N732" s="46"/>
      <c r="O732" s="46"/>
      <c r="P732" s="46"/>
      <c r="Q732" s="49"/>
      <c r="R732" s="49"/>
      <c r="S732" s="46"/>
      <c r="T732" s="46"/>
      <c r="U732" s="46"/>
      <c r="V732" s="49"/>
      <c r="W732" s="49"/>
      <c r="X732" s="46"/>
      <c r="Y732" s="46"/>
      <c r="Z732" s="49"/>
      <c r="AA732" s="49"/>
      <c r="AB732" s="49"/>
      <c r="AC732" s="49"/>
      <c r="AD732" s="49"/>
      <c r="AE732" s="49"/>
      <c r="AF732" s="49"/>
      <c r="AG732" s="49"/>
      <c r="AH732" s="49"/>
      <c r="AI732" s="49"/>
      <c r="AJ732" s="49"/>
      <c r="AK732" s="49"/>
      <c r="AL732" s="49"/>
      <c r="AM732" s="49"/>
      <c r="AN732" s="49"/>
      <c r="AO732" s="49"/>
    </row>
    <row r="733">
      <c r="A733" s="46"/>
      <c r="B733" s="46"/>
      <c r="C733" s="46"/>
      <c r="D733" s="46"/>
      <c r="E733" s="49"/>
      <c r="F733" s="49"/>
      <c r="G733" s="49"/>
      <c r="H733" s="49"/>
      <c r="I733" s="49"/>
      <c r="J733" s="49"/>
      <c r="K733" s="49"/>
      <c r="L733" s="51"/>
      <c r="M733" s="46"/>
      <c r="N733" s="46"/>
      <c r="O733" s="46"/>
      <c r="P733" s="46"/>
      <c r="Q733" s="49"/>
      <c r="R733" s="49"/>
      <c r="S733" s="46"/>
      <c r="T733" s="46"/>
      <c r="U733" s="46"/>
      <c r="V733" s="49"/>
      <c r="W733" s="49"/>
      <c r="X733" s="46"/>
      <c r="Y733" s="46"/>
      <c r="Z733" s="49"/>
      <c r="AA733" s="49"/>
      <c r="AB733" s="49"/>
      <c r="AC733" s="49"/>
      <c r="AD733" s="49"/>
      <c r="AE733" s="49"/>
      <c r="AF733" s="49"/>
      <c r="AG733" s="49"/>
      <c r="AH733" s="49"/>
      <c r="AI733" s="49"/>
      <c r="AJ733" s="49"/>
      <c r="AK733" s="49"/>
      <c r="AL733" s="49"/>
      <c r="AM733" s="49"/>
      <c r="AN733" s="49"/>
      <c r="AO733" s="49"/>
    </row>
    <row r="734">
      <c r="A734" s="46"/>
      <c r="B734" s="46"/>
      <c r="C734" s="46"/>
      <c r="D734" s="46"/>
      <c r="E734" s="49"/>
      <c r="F734" s="49"/>
      <c r="G734" s="49"/>
      <c r="H734" s="49"/>
      <c r="I734" s="49"/>
      <c r="J734" s="49"/>
      <c r="K734" s="49"/>
      <c r="L734" s="51"/>
      <c r="M734" s="46"/>
      <c r="N734" s="46"/>
      <c r="O734" s="46"/>
      <c r="P734" s="46"/>
      <c r="Q734" s="49"/>
      <c r="R734" s="49"/>
      <c r="S734" s="46"/>
      <c r="T734" s="46"/>
      <c r="U734" s="46"/>
      <c r="V734" s="49"/>
      <c r="W734" s="49"/>
      <c r="X734" s="46"/>
      <c r="Y734" s="46"/>
      <c r="Z734" s="49"/>
      <c r="AA734" s="49"/>
      <c r="AB734" s="49"/>
      <c r="AC734" s="49"/>
      <c r="AD734" s="49"/>
      <c r="AE734" s="49"/>
      <c r="AF734" s="49"/>
      <c r="AG734" s="49"/>
      <c r="AH734" s="49"/>
      <c r="AI734" s="49"/>
      <c r="AJ734" s="49"/>
      <c r="AK734" s="49"/>
      <c r="AL734" s="49"/>
      <c r="AM734" s="49"/>
      <c r="AN734" s="49"/>
      <c r="AO734" s="49"/>
    </row>
    <row r="735">
      <c r="A735" s="46"/>
      <c r="B735" s="46"/>
      <c r="C735" s="46"/>
      <c r="D735" s="46"/>
      <c r="E735" s="49"/>
      <c r="F735" s="49"/>
      <c r="G735" s="49"/>
      <c r="H735" s="49"/>
      <c r="I735" s="49"/>
      <c r="J735" s="49"/>
      <c r="K735" s="49"/>
      <c r="L735" s="51"/>
      <c r="M735" s="46"/>
      <c r="N735" s="46"/>
      <c r="O735" s="46"/>
      <c r="P735" s="46"/>
      <c r="Q735" s="49"/>
      <c r="R735" s="49"/>
      <c r="S735" s="46"/>
      <c r="T735" s="46"/>
      <c r="U735" s="46"/>
      <c r="V735" s="49"/>
      <c r="W735" s="49"/>
      <c r="X735" s="46"/>
      <c r="Y735" s="46"/>
      <c r="Z735" s="49"/>
      <c r="AA735" s="49"/>
      <c r="AB735" s="49"/>
      <c r="AC735" s="49"/>
      <c r="AD735" s="49"/>
      <c r="AE735" s="49"/>
      <c r="AF735" s="49"/>
      <c r="AG735" s="49"/>
      <c r="AH735" s="49"/>
      <c r="AI735" s="49"/>
      <c r="AJ735" s="49"/>
      <c r="AK735" s="49"/>
      <c r="AL735" s="49"/>
      <c r="AM735" s="49"/>
      <c r="AN735" s="49"/>
      <c r="AO735" s="49"/>
    </row>
    <row r="736">
      <c r="A736" s="46"/>
      <c r="B736" s="46"/>
      <c r="C736" s="46"/>
      <c r="D736" s="46"/>
      <c r="E736" s="49"/>
      <c r="F736" s="49"/>
      <c r="G736" s="49"/>
      <c r="H736" s="49"/>
      <c r="I736" s="49"/>
      <c r="J736" s="49"/>
      <c r="K736" s="49"/>
      <c r="L736" s="51"/>
      <c r="M736" s="46"/>
      <c r="N736" s="46"/>
      <c r="O736" s="46"/>
      <c r="P736" s="46"/>
      <c r="Q736" s="49"/>
      <c r="R736" s="49"/>
      <c r="S736" s="46"/>
      <c r="T736" s="46"/>
      <c r="U736" s="46"/>
      <c r="V736" s="49"/>
      <c r="W736" s="49"/>
      <c r="X736" s="46"/>
      <c r="Y736" s="46"/>
      <c r="Z736" s="49"/>
      <c r="AA736" s="49"/>
      <c r="AB736" s="49"/>
      <c r="AC736" s="49"/>
      <c r="AD736" s="49"/>
      <c r="AE736" s="49"/>
      <c r="AF736" s="49"/>
      <c r="AG736" s="49"/>
      <c r="AH736" s="49"/>
      <c r="AI736" s="49"/>
      <c r="AJ736" s="49"/>
      <c r="AK736" s="49"/>
      <c r="AL736" s="49"/>
      <c r="AM736" s="49"/>
      <c r="AN736" s="49"/>
      <c r="AO736" s="49"/>
    </row>
    <row r="737">
      <c r="A737" s="46"/>
      <c r="B737" s="46"/>
      <c r="C737" s="46"/>
      <c r="D737" s="46"/>
      <c r="E737" s="49"/>
      <c r="F737" s="49"/>
      <c r="G737" s="49"/>
      <c r="H737" s="49"/>
      <c r="I737" s="49"/>
      <c r="J737" s="49"/>
      <c r="K737" s="49"/>
      <c r="L737" s="51"/>
      <c r="M737" s="46"/>
      <c r="N737" s="46"/>
      <c r="O737" s="46"/>
      <c r="P737" s="46"/>
      <c r="Q737" s="49"/>
      <c r="R737" s="49"/>
      <c r="S737" s="46"/>
      <c r="T737" s="46"/>
      <c r="U737" s="46"/>
      <c r="V737" s="49"/>
      <c r="W737" s="49"/>
      <c r="X737" s="46"/>
      <c r="Y737" s="46"/>
      <c r="Z737" s="49"/>
      <c r="AA737" s="49"/>
      <c r="AB737" s="49"/>
      <c r="AC737" s="49"/>
      <c r="AD737" s="49"/>
      <c r="AE737" s="49"/>
      <c r="AF737" s="49"/>
      <c r="AG737" s="49"/>
      <c r="AH737" s="49"/>
      <c r="AI737" s="49"/>
      <c r="AJ737" s="49"/>
      <c r="AK737" s="49"/>
      <c r="AL737" s="49"/>
      <c r="AM737" s="49"/>
      <c r="AN737" s="49"/>
      <c r="AO737" s="49"/>
    </row>
    <row r="738">
      <c r="A738" s="46"/>
      <c r="B738" s="46"/>
      <c r="C738" s="46"/>
      <c r="D738" s="46"/>
      <c r="E738" s="49"/>
      <c r="F738" s="49"/>
      <c r="G738" s="49"/>
      <c r="H738" s="49"/>
      <c r="I738" s="49"/>
      <c r="J738" s="49"/>
      <c r="K738" s="49"/>
      <c r="L738" s="51"/>
      <c r="M738" s="46"/>
      <c r="N738" s="46"/>
      <c r="O738" s="46"/>
      <c r="P738" s="46"/>
      <c r="Q738" s="49"/>
      <c r="R738" s="49"/>
      <c r="S738" s="46"/>
      <c r="T738" s="46"/>
      <c r="U738" s="46"/>
      <c r="V738" s="49"/>
      <c r="W738" s="49"/>
      <c r="X738" s="46"/>
      <c r="Y738" s="46"/>
      <c r="Z738" s="49"/>
      <c r="AA738" s="49"/>
      <c r="AB738" s="49"/>
      <c r="AC738" s="49"/>
      <c r="AD738" s="49"/>
      <c r="AE738" s="49"/>
      <c r="AF738" s="49"/>
      <c r="AG738" s="49"/>
      <c r="AH738" s="49"/>
      <c r="AI738" s="49"/>
      <c r="AJ738" s="49"/>
      <c r="AK738" s="49"/>
      <c r="AL738" s="49"/>
      <c r="AM738" s="49"/>
      <c r="AN738" s="49"/>
      <c r="AO738" s="49"/>
    </row>
    <row r="739">
      <c r="A739" s="46"/>
      <c r="B739" s="46"/>
      <c r="C739" s="46"/>
      <c r="D739" s="46"/>
      <c r="E739" s="49"/>
      <c r="F739" s="49"/>
      <c r="G739" s="49"/>
      <c r="H739" s="49"/>
      <c r="I739" s="49"/>
      <c r="J739" s="49"/>
      <c r="K739" s="49"/>
      <c r="L739" s="51"/>
      <c r="M739" s="46"/>
      <c r="N739" s="46"/>
      <c r="O739" s="46"/>
      <c r="P739" s="46"/>
      <c r="Q739" s="49"/>
      <c r="R739" s="49"/>
      <c r="S739" s="46"/>
      <c r="T739" s="46"/>
      <c r="U739" s="46"/>
      <c r="V739" s="49"/>
      <c r="W739" s="49"/>
      <c r="X739" s="46"/>
      <c r="Y739" s="46"/>
      <c r="Z739" s="49"/>
      <c r="AA739" s="49"/>
      <c r="AB739" s="49"/>
      <c r="AC739" s="49"/>
      <c r="AD739" s="49"/>
      <c r="AE739" s="49"/>
      <c r="AF739" s="49"/>
      <c r="AG739" s="49"/>
      <c r="AH739" s="49"/>
      <c r="AI739" s="49"/>
      <c r="AJ739" s="49"/>
      <c r="AK739" s="49"/>
      <c r="AL739" s="49"/>
      <c r="AM739" s="49"/>
      <c r="AN739" s="49"/>
      <c r="AO739" s="49"/>
    </row>
    <row r="740">
      <c r="A740" s="46"/>
      <c r="B740" s="46"/>
      <c r="C740" s="46"/>
      <c r="D740" s="46"/>
      <c r="E740" s="49"/>
      <c r="F740" s="49"/>
      <c r="G740" s="49"/>
      <c r="H740" s="49"/>
      <c r="I740" s="49"/>
      <c r="J740" s="49"/>
      <c r="K740" s="49"/>
      <c r="L740" s="51"/>
      <c r="M740" s="46"/>
      <c r="N740" s="46"/>
      <c r="O740" s="46"/>
      <c r="P740" s="46"/>
      <c r="Q740" s="49"/>
      <c r="R740" s="49"/>
      <c r="S740" s="46"/>
      <c r="T740" s="46"/>
      <c r="U740" s="46"/>
      <c r="V740" s="49"/>
      <c r="W740" s="49"/>
      <c r="X740" s="46"/>
      <c r="Y740" s="46"/>
      <c r="Z740" s="49"/>
      <c r="AA740" s="49"/>
      <c r="AB740" s="49"/>
      <c r="AC740" s="49"/>
      <c r="AD740" s="49"/>
      <c r="AE740" s="49"/>
      <c r="AF740" s="49"/>
      <c r="AG740" s="49"/>
      <c r="AH740" s="49"/>
      <c r="AI740" s="49"/>
      <c r="AJ740" s="49"/>
      <c r="AK740" s="49"/>
      <c r="AL740" s="49"/>
      <c r="AM740" s="49"/>
      <c r="AN740" s="49"/>
      <c r="AO740" s="49"/>
    </row>
    <row r="741">
      <c r="A741" s="46"/>
      <c r="B741" s="46"/>
      <c r="C741" s="46"/>
      <c r="D741" s="46"/>
      <c r="E741" s="49"/>
      <c r="F741" s="49"/>
      <c r="G741" s="49"/>
      <c r="H741" s="49"/>
      <c r="I741" s="49"/>
      <c r="J741" s="49"/>
      <c r="K741" s="49"/>
      <c r="L741" s="51"/>
      <c r="M741" s="46"/>
      <c r="N741" s="46"/>
      <c r="O741" s="46"/>
      <c r="P741" s="46"/>
      <c r="Q741" s="49"/>
      <c r="R741" s="49"/>
      <c r="S741" s="46"/>
      <c r="T741" s="46"/>
      <c r="U741" s="46"/>
      <c r="V741" s="49"/>
      <c r="W741" s="49"/>
      <c r="X741" s="46"/>
      <c r="Y741" s="46"/>
      <c r="Z741" s="49"/>
      <c r="AA741" s="49"/>
      <c r="AB741" s="49"/>
      <c r="AC741" s="49"/>
      <c r="AD741" s="49"/>
      <c r="AE741" s="49"/>
      <c r="AF741" s="49"/>
      <c r="AG741" s="49"/>
      <c r="AH741" s="49"/>
      <c r="AI741" s="49"/>
      <c r="AJ741" s="49"/>
      <c r="AK741" s="49"/>
      <c r="AL741" s="49"/>
      <c r="AM741" s="49"/>
      <c r="AN741" s="49"/>
      <c r="AO741" s="49"/>
    </row>
    <row r="742">
      <c r="A742" s="46"/>
      <c r="B742" s="46"/>
      <c r="C742" s="46"/>
      <c r="D742" s="46"/>
      <c r="E742" s="49"/>
      <c r="F742" s="49"/>
      <c r="G742" s="49"/>
      <c r="H742" s="49"/>
      <c r="I742" s="49"/>
      <c r="J742" s="49"/>
      <c r="K742" s="49"/>
      <c r="L742" s="51"/>
      <c r="M742" s="46"/>
      <c r="N742" s="46"/>
      <c r="O742" s="46"/>
      <c r="P742" s="46"/>
      <c r="Q742" s="49"/>
      <c r="R742" s="49"/>
      <c r="S742" s="46"/>
      <c r="T742" s="46"/>
      <c r="U742" s="46"/>
      <c r="V742" s="49"/>
      <c r="W742" s="49"/>
      <c r="X742" s="46"/>
      <c r="Y742" s="46"/>
      <c r="Z742" s="49"/>
      <c r="AA742" s="49"/>
      <c r="AB742" s="49"/>
      <c r="AC742" s="49"/>
      <c r="AD742" s="49"/>
      <c r="AE742" s="49"/>
      <c r="AF742" s="49"/>
      <c r="AG742" s="49"/>
      <c r="AH742" s="49"/>
      <c r="AI742" s="49"/>
      <c r="AJ742" s="49"/>
      <c r="AK742" s="49"/>
      <c r="AL742" s="49"/>
      <c r="AM742" s="49"/>
      <c r="AN742" s="49"/>
      <c r="AO742" s="49"/>
    </row>
    <row r="743">
      <c r="A743" s="46"/>
      <c r="B743" s="46"/>
      <c r="C743" s="46"/>
      <c r="D743" s="46"/>
      <c r="E743" s="49"/>
      <c r="F743" s="49"/>
      <c r="G743" s="49"/>
      <c r="H743" s="49"/>
      <c r="I743" s="49"/>
      <c r="J743" s="49"/>
      <c r="K743" s="49"/>
      <c r="L743" s="51"/>
      <c r="M743" s="46"/>
      <c r="N743" s="46"/>
      <c r="O743" s="46"/>
      <c r="P743" s="46"/>
      <c r="Q743" s="49"/>
      <c r="R743" s="49"/>
      <c r="S743" s="46"/>
      <c r="T743" s="46"/>
      <c r="U743" s="46"/>
      <c r="V743" s="49"/>
      <c r="W743" s="49"/>
      <c r="X743" s="46"/>
      <c r="Y743" s="46"/>
      <c r="Z743" s="49"/>
      <c r="AA743" s="49"/>
      <c r="AB743" s="49"/>
      <c r="AC743" s="49"/>
      <c r="AD743" s="49"/>
      <c r="AE743" s="49"/>
      <c r="AF743" s="49"/>
      <c r="AG743" s="49"/>
      <c r="AH743" s="49"/>
      <c r="AI743" s="49"/>
      <c r="AJ743" s="49"/>
      <c r="AK743" s="49"/>
      <c r="AL743" s="49"/>
      <c r="AM743" s="49"/>
      <c r="AN743" s="49"/>
      <c r="AO743" s="49"/>
    </row>
    <row r="744">
      <c r="A744" s="46"/>
      <c r="B744" s="46"/>
      <c r="C744" s="46"/>
      <c r="D744" s="46"/>
      <c r="E744" s="49"/>
      <c r="F744" s="49"/>
      <c r="G744" s="49"/>
      <c r="H744" s="49"/>
      <c r="I744" s="49"/>
      <c r="J744" s="49"/>
      <c r="K744" s="49"/>
      <c r="L744" s="51"/>
      <c r="M744" s="46"/>
      <c r="N744" s="46"/>
      <c r="O744" s="46"/>
      <c r="P744" s="46"/>
      <c r="Q744" s="49"/>
      <c r="R744" s="49"/>
      <c r="S744" s="46"/>
      <c r="T744" s="46"/>
      <c r="U744" s="46"/>
      <c r="V744" s="49"/>
      <c r="W744" s="49"/>
      <c r="X744" s="46"/>
      <c r="Y744" s="46"/>
      <c r="Z744" s="49"/>
      <c r="AA744" s="49"/>
      <c r="AB744" s="49"/>
      <c r="AC744" s="49"/>
      <c r="AD744" s="49"/>
      <c r="AE744" s="49"/>
      <c r="AF744" s="49"/>
      <c r="AG744" s="49"/>
      <c r="AH744" s="49"/>
      <c r="AI744" s="49"/>
      <c r="AJ744" s="49"/>
      <c r="AK744" s="49"/>
      <c r="AL744" s="49"/>
      <c r="AM744" s="49"/>
      <c r="AN744" s="49"/>
      <c r="AO744" s="49"/>
    </row>
    <row r="745">
      <c r="A745" s="46"/>
      <c r="B745" s="46"/>
      <c r="C745" s="46"/>
      <c r="D745" s="46"/>
      <c r="E745" s="49"/>
      <c r="F745" s="49"/>
      <c r="G745" s="49"/>
      <c r="H745" s="49"/>
      <c r="I745" s="49"/>
      <c r="J745" s="49"/>
      <c r="K745" s="49"/>
      <c r="L745" s="51"/>
      <c r="M745" s="46"/>
      <c r="N745" s="46"/>
      <c r="O745" s="46"/>
      <c r="P745" s="46"/>
      <c r="Q745" s="49"/>
      <c r="R745" s="49"/>
      <c r="S745" s="46"/>
      <c r="T745" s="46"/>
      <c r="U745" s="46"/>
      <c r="V745" s="49"/>
      <c r="W745" s="49"/>
      <c r="X745" s="46"/>
      <c r="Y745" s="46"/>
      <c r="Z745" s="49"/>
      <c r="AA745" s="49"/>
      <c r="AB745" s="49"/>
      <c r="AC745" s="49"/>
      <c r="AD745" s="49"/>
      <c r="AE745" s="49"/>
      <c r="AF745" s="49"/>
      <c r="AG745" s="49"/>
      <c r="AH745" s="49"/>
      <c r="AI745" s="49"/>
      <c r="AJ745" s="49"/>
      <c r="AK745" s="49"/>
      <c r="AL745" s="49"/>
      <c r="AM745" s="49"/>
      <c r="AN745" s="49"/>
      <c r="AO745" s="49"/>
    </row>
    <row r="746">
      <c r="A746" s="46"/>
      <c r="B746" s="46"/>
      <c r="C746" s="46"/>
      <c r="D746" s="46"/>
      <c r="E746" s="49"/>
      <c r="F746" s="49"/>
      <c r="G746" s="49"/>
      <c r="H746" s="49"/>
      <c r="I746" s="49"/>
      <c r="J746" s="49"/>
      <c r="K746" s="49"/>
      <c r="L746" s="51"/>
      <c r="M746" s="46"/>
      <c r="N746" s="46"/>
      <c r="O746" s="46"/>
      <c r="P746" s="46"/>
      <c r="Q746" s="49"/>
      <c r="R746" s="49"/>
      <c r="S746" s="46"/>
      <c r="T746" s="46"/>
      <c r="U746" s="46"/>
      <c r="V746" s="49"/>
      <c r="W746" s="49"/>
      <c r="X746" s="46"/>
      <c r="Y746" s="46"/>
      <c r="Z746" s="49"/>
      <c r="AA746" s="49"/>
      <c r="AB746" s="49"/>
      <c r="AC746" s="49"/>
      <c r="AD746" s="49"/>
      <c r="AE746" s="49"/>
      <c r="AF746" s="49"/>
      <c r="AG746" s="49"/>
      <c r="AH746" s="49"/>
      <c r="AI746" s="49"/>
      <c r="AJ746" s="49"/>
      <c r="AK746" s="49"/>
      <c r="AL746" s="49"/>
      <c r="AM746" s="49"/>
      <c r="AN746" s="49"/>
      <c r="AO746" s="49"/>
    </row>
    <row r="747">
      <c r="A747" s="46"/>
      <c r="B747" s="46"/>
      <c r="C747" s="46"/>
      <c r="D747" s="46"/>
      <c r="E747" s="49"/>
      <c r="F747" s="49"/>
      <c r="G747" s="49"/>
      <c r="H747" s="49"/>
      <c r="I747" s="49"/>
      <c r="J747" s="49"/>
      <c r="K747" s="49"/>
      <c r="L747" s="51"/>
      <c r="M747" s="46"/>
      <c r="N747" s="46"/>
      <c r="O747" s="46"/>
      <c r="P747" s="46"/>
      <c r="Q747" s="49"/>
      <c r="R747" s="49"/>
      <c r="S747" s="46"/>
      <c r="T747" s="46"/>
      <c r="U747" s="46"/>
      <c r="V747" s="49"/>
      <c r="W747" s="49"/>
      <c r="X747" s="46"/>
      <c r="Y747" s="46"/>
      <c r="Z747" s="49"/>
      <c r="AA747" s="49"/>
      <c r="AB747" s="49"/>
      <c r="AC747" s="49"/>
      <c r="AD747" s="49"/>
      <c r="AE747" s="49"/>
      <c r="AF747" s="49"/>
      <c r="AG747" s="49"/>
      <c r="AH747" s="49"/>
      <c r="AI747" s="49"/>
      <c r="AJ747" s="49"/>
      <c r="AK747" s="49"/>
      <c r="AL747" s="49"/>
      <c r="AM747" s="49"/>
      <c r="AN747" s="49"/>
      <c r="AO747" s="49"/>
    </row>
    <row r="748">
      <c r="A748" s="46"/>
      <c r="B748" s="46"/>
      <c r="C748" s="46"/>
      <c r="D748" s="46"/>
      <c r="E748" s="49"/>
      <c r="F748" s="49"/>
      <c r="G748" s="49"/>
      <c r="H748" s="49"/>
      <c r="I748" s="49"/>
      <c r="J748" s="49"/>
      <c r="K748" s="49"/>
      <c r="L748" s="51"/>
      <c r="M748" s="46"/>
      <c r="N748" s="46"/>
      <c r="O748" s="46"/>
      <c r="P748" s="46"/>
      <c r="Q748" s="49"/>
      <c r="R748" s="49"/>
      <c r="S748" s="46"/>
      <c r="T748" s="46"/>
      <c r="U748" s="46"/>
      <c r="V748" s="49"/>
      <c r="W748" s="49"/>
      <c r="X748" s="46"/>
      <c r="Y748" s="46"/>
      <c r="Z748" s="49"/>
      <c r="AA748" s="49"/>
      <c r="AB748" s="49"/>
      <c r="AC748" s="49"/>
      <c r="AD748" s="49"/>
      <c r="AE748" s="49"/>
      <c r="AF748" s="49"/>
      <c r="AG748" s="49"/>
      <c r="AH748" s="49"/>
      <c r="AI748" s="49"/>
      <c r="AJ748" s="49"/>
      <c r="AK748" s="49"/>
      <c r="AL748" s="49"/>
      <c r="AM748" s="49"/>
      <c r="AN748" s="49"/>
      <c r="AO748" s="49"/>
    </row>
    <row r="749">
      <c r="A749" s="46"/>
      <c r="B749" s="46"/>
      <c r="C749" s="46"/>
      <c r="D749" s="46"/>
      <c r="E749" s="49"/>
      <c r="F749" s="49"/>
      <c r="G749" s="49"/>
      <c r="H749" s="49"/>
      <c r="I749" s="49"/>
      <c r="J749" s="49"/>
      <c r="K749" s="49"/>
      <c r="L749" s="51"/>
      <c r="M749" s="46"/>
      <c r="N749" s="46"/>
      <c r="O749" s="46"/>
      <c r="P749" s="46"/>
      <c r="Q749" s="49"/>
      <c r="R749" s="49"/>
      <c r="S749" s="46"/>
      <c r="T749" s="46"/>
      <c r="U749" s="46"/>
      <c r="V749" s="49"/>
      <c r="W749" s="49"/>
      <c r="X749" s="46"/>
      <c r="Y749" s="46"/>
      <c r="Z749" s="49"/>
      <c r="AA749" s="49"/>
      <c r="AB749" s="49"/>
      <c r="AC749" s="49"/>
      <c r="AD749" s="49"/>
      <c r="AE749" s="49"/>
      <c r="AF749" s="49"/>
      <c r="AG749" s="49"/>
      <c r="AH749" s="49"/>
      <c r="AI749" s="49"/>
      <c r="AJ749" s="49"/>
      <c r="AK749" s="49"/>
      <c r="AL749" s="49"/>
      <c r="AM749" s="49"/>
      <c r="AN749" s="49"/>
      <c r="AO749" s="49"/>
    </row>
    <row r="750">
      <c r="A750" s="46"/>
      <c r="B750" s="46"/>
      <c r="C750" s="46"/>
      <c r="D750" s="46"/>
      <c r="E750" s="49"/>
      <c r="F750" s="49"/>
      <c r="G750" s="49"/>
      <c r="H750" s="49"/>
      <c r="I750" s="49"/>
      <c r="J750" s="49"/>
      <c r="K750" s="49"/>
      <c r="L750" s="51"/>
      <c r="M750" s="46"/>
      <c r="N750" s="46"/>
      <c r="O750" s="46"/>
      <c r="P750" s="46"/>
      <c r="Q750" s="49"/>
      <c r="R750" s="49"/>
      <c r="S750" s="46"/>
      <c r="T750" s="46"/>
      <c r="U750" s="46"/>
      <c r="V750" s="49"/>
      <c r="W750" s="49"/>
      <c r="X750" s="46"/>
      <c r="Y750" s="46"/>
      <c r="Z750" s="49"/>
      <c r="AA750" s="49"/>
      <c r="AB750" s="49"/>
      <c r="AC750" s="49"/>
      <c r="AD750" s="49"/>
      <c r="AE750" s="49"/>
      <c r="AF750" s="49"/>
      <c r="AG750" s="49"/>
      <c r="AH750" s="49"/>
      <c r="AI750" s="49"/>
      <c r="AJ750" s="49"/>
      <c r="AK750" s="49"/>
      <c r="AL750" s="49"/>
      <c r="AM750" s="49"/>
      <c r="AN750" s="49"/>
      <c r="AO750" s="49"/>
    </row>
    <row r="751">
      <c r="A751" s="46"/>
      <c r="B751" s="46"/>
      <c r="C751" s="46"/>
      <c r="D751" s="46"/>
      <c r="E751" s="49"/>
      <c r="F751" s="49"/>
      <c r="G751" s="49"/>
      <c r="H751" s="49"/>
      <c r="I751" s="49"/>
      <c r="J751" s="49"/>
      <c r="K751" s="49"/>
      <c r="L751" s="51"/>
      <c r="M751" s="46"/>
      <c r="N751" s="46"/>
      <c r="O751" s="46"/>
      <c r="P751" s="46"/>
      <c r="Q751" s="49"/>
      <c r="R751" s="49"/>
      <c r="S751" s="46"/>
      <c r="T751" s="46"/>
      <c r="U751" s="46"/>
      <c r="V751" s="49"/>
      <c r="W751" s="49"/>
      <c r="X751" s="46"/>
      <c r="Y751" s="46"/>
      <c r="Z751" s="49"/>
      <c r="AA751" s="49"/>
      <c r="AB751" s="49"/>
      <c r="AC751" s="49"/>
      <c r="AD751" s="49"/>
      <c r="AE751" s="49"/>
      <c r="AF751" s="49"/>
      <c r="AG751" s="49"/>
      <c r="AH751" s="49"/>
      <c r="AI751" s="49"/>
      <c r="AJ751" s="49"/>
      <c r="AK751" s="49"/>
      <c r="AL751" s="49"/>
      <c r="AM751" s="49"/>
      <c r="AN751" s="49"/>
      <c r="AO751" s="49"/>
    </row>
    <row r="752">
      <c r="A752" s="46"/>
      <c r="B752" s="46"/>
      <c r="C752" s="46"/>
      <c r="D752" s="46"/>
      <c r="E752" s="49"/>
      <c r="F752" s="49"/>
      <c r="G752" s="49"/>
      <c r="H752" s="49"/>
      <c r="I752" s="49"/>
      <c r="J752" s="49"/>
      <c r="K752" s="49"/>
      <c r="L752" s="51"/>
      <c r="M752" s="46"/>
      <c r="N752" s="46"/>
      <c r="O752" s="46"/>
      <c r="P752" s="46"/>
      <c r="Q752" s="49"/>
      <c r="R752" s="49"/>
      <c r="S752" s="46"/>
      <c r="T752" s="46"/>
      <c r="U752" s="46"/>
      <c r="V752" s="49"/>
      <c r="W752" s="49"/>
      <c r="X752" s="46"/>
      <c r="Y752" s="46"/>
      <c r="Z752" s="49"/>
      <c r="AA752" s="49"/>
      <c r="AB752" s="49"/>
      <c r="AC752" s="49"/>
      <c r="AD752" s="49"/>
      <c r="AE752" s="49"/>
      <c r="AF752" s="49"/>
      <c r="AG752" s="49"/>
      <c r="AH752" s="49"/>
      <c r="AI752" s="49"/>
      <c r="AJ752" s="49"/>
      <c r="AK752" s="49"/>
      <c r="AL752" s="49"/>
      <c r="AM752" s="49"/>
      <c r="AN752" s="49"/>
      <c r="AO752" s="49"/>
    </row>
    <row r="753">
      <c r="A753" s="46"/>
      <c r="B753" s="46"/>
      <c r="C753" s="46"/>
      <c r="D753" s="46"/>
      <c r="E753" s="49"/>
      <c r="F753" s="49"/>
      <c r="G753" s="49"/>
      <c r="H753" s="49"/>
      <c r="I753" s="49"/>
      <c r="J753" s="49"/>
      <c r="K753" s="49"/>
      <c r="L753" s="51"/>
      <c r="M753" s="46"/>
      <c r="N753" s="46"/>
      <c r="O753" s="46"/>
      <c r="P753" s="46"/>
      <c r="Q753" s="49"/>
      <c r="R753" s="49"/>
      <c r="S753" s="46"/>
      <c r="T753" s="46"/>
      <c r="U753" s="46"/>
      <c r="V753" s="49"/>
      <c r="W753" s="49"/>
      <c r="X753" s="46"/>
      <c r="Y753" s="46"/>
      <c r="Z753" s="49"/>
      <c r="AA753" s="49"/>
      <c r="AB753" s="49"/>
      <c r="AC753" s="49"/>
      <c r="AD753" s="49"/>
      <c r="AE753" s="49"/>
      <c r="AF753" s="49"/>
      <c r="AG753" s="49"/>
      <c r="AH753" s="49"/>
      <c r="AI753" s="49"/>
      <c r="AJ753" s="49"/>
      <c r="AK753" s="49"/>
      <c r="AL753" s="49"/>
      <c r="AM753" s="49"/>
      <c r="AN753" s="49"/>
      <c r="AO753" s="49"/>
    </row>
    <row r="754">
      <c r="A754" s="46"/>
      <c r="B754" s="46"/>
      <c r="C754" s="46"/>
      <c r="D754" s="46"/>
      <c r="E754" s="49"/>
      <c r="F754" s="49"/>
      <c r="G754" s="49"/>
      <c r="H754" s="49"/>
      <c r="I754" s="49"/>
      <c r="J754" s="49"/>
      <c r="K754" s="49"/>
      <c r="L754" s="51"/>
      <c r="M754" s="46"/>
      <c r="N754" s="46"/>
      <c r="O754" s="46"/>
      <c r="P754" s="46"/>
      <c r="Q754" s="49"/>
      <c r="R754" s="49"/>
      <c r="S754" s="46"/>
      <c r="T754" s="46"/>
      <c r="U754" s="46"/>
      <c r="V754" s="49"/>
      <c r="W754" s="49"/>
      <c r="X754" s="46"/>
      <c r="Y754" s="46"/>
      <c r="Z754" s="49"/>
      <c r="AA754" s="49"/>
      <c r="AB754" s="49"/>
      <c r="AC754" s="49"/>
      <c r="AD754" s="49"/>
      <c r="AE754" s="49"/>
      <c r="AF754" s="49"/>
      <c r="AG754" s="49"/>
      <c r="AH754" s="49"/>
      <c r="AI754" s="49"/>
      <c r="AJ754" s="49"/>
      <c r="AK754" s="49"/>
      <c r="AL754" s="49"/>
      <c r="AM754" s="49"/>
      <c r="AN754" s="49"/>
      <c r="AO754" s="49"/>
    </row>
    <row r="755">
      <c r="A755" s="46"/>
      <c r="B755" s="46"/>
      <c r="C755" s="46"/>
      <c r="D755" s="46"/>
      <c r="E755" s="49"/>
      <c r="F755" s="49"/>
      <c r="G755" s="49"/>
      <c r="H755" s="49"/>
      <c r="I755" s="49"/>
      <c r="J755" s="49"/>
      <c r="K755" s="49"/>
      <c r="L755" s="51"/>
      <c r="M755" s="46"/>
      <c r="N755" s="46"/>
      <c r="O755" s="46"/>
      <c r="P755" s="46"/>
      <c r="Q755" s="49"/>
      <c r="R755" s="49"/>
      <c r="S755" s="46"/>
      <c r="T755" s="46"/>
      <c r="U755" s="46"/>
      <c r="V755" s="49"/>
      <c r="W755" s="49"/>
      <c r="X755" s="46"/>
      <c r="Y755" s="46"/>
      <c r="Z755" s="49"/>
      <c r="AA755" s="49"/>
      <c r="AB755" s="49"/>
      <c r="AC755" s="49"/>
      <c r="AD755" s="49"/>
      <c r="AE755" s="49"/>
      <c r="AF755" s="49"/>
      <c r="AG755" s="49"/>
      <c r="AH755" s="49"/>
      <c r="AI755" s="49"/>
      <c r="AJ755" s="49"/>
      <c r="AK755" s="49"/>
      <c r="AL755" s="49"/>
      <c r="AM755" s="49"/>
      <c r="AN755" s="49"/>
      <c r="AO755" s="49"/>
    </row>
    <row r="756">
      <c r="A756" s="46"/>
      <c r="B756" s="46"/>
      <c r="C756" s="46"/>
      <c r="D756" s="46"/>
      <c r="E756" s="49"/>
      <c r="F756" s="49"/>
      <c r="G756" s="49"/>
      <c r="H756" s="49"/>
      <c r="I756" s="49"/>
      <c r="J756" s="49"/>
      <c r="K756" s="49"/>
      <c r="L756" s="51"/>
      <c r="M756" s="46"/>
      <c r="N756" s="46"/>
      <c r="O756" s="46"/>
      <c r="P756" s="46"/>
      <c r="Q756" s="49"/>
      <c r="R756" s="49"/>
      <c r="S756" s="46"/>
      <c r="T756" s="46"/>
      <c r="U756" s="46"/>
      <c r="V756" s="49"/>
      <c r="W756" s="49"/>
      <c r="X756" s="46"/>
      <c r="Y756" s="46"/>
      <c r="Z756" s="49"/>
      <c r="AA756" s="49"/>
      <c r="AB756" s="49"/>
      <c r="AC756" s="49"/>
      <c r="AD756" s="49"/>
      <c r="AE756" s="49"/>
      <c r="AF756" s="49"/>
      <c r="AG756" s="49"/>
      <c r="AH756" s="49"/>
      <c r="AI756" s="49"/>
      <c r="AJ756" s="49"/>
      <c r="AK756" s="49"/>
      <c r="AL756" s="49"/>
      <c r="AM756" s="49"/>
      <c r="AN756" s="49"/>
      <c r="AO756" s="49"/>
    </row>
    <row r="757">
      <c r="A757" s="46"/>
      <c r="B757" s="46"/>
      <c r="C757" s="46"/>
      <c r="D757" s="46"/>
      <c r="E757" s="49"/>
      <c r="F757" s="49"/>
      <c r="G757" s="49"/>
      <c r="H757" s="49"/>
      <c r="I757" s="49"/>
      <c r="J757" s="49"/>
      <c r="K757" s="49"/>
      <c r="L757" s="51"/>
      <c r="M757" s="46"/>
      <c r="N757" s="46"/>
      <c r="O757" s="46"/>
      <c r="P757" s="46"/>
      <c r="Q757" s="49"/>
      <c r="R757" s="49"/>
      <c r="S757" s="46"/>
      <c r="T757" s="46"/>
      <c r="U757" s="46"/>
      <c r="V757" s="49"/>
      <c r="W757" s="49"/>
      <c r="X757" s="46"/>
      <c r="Y757" s="46"/>
      <c r="Z757" s="49"/>
      <c r="AA757" s="49"/>
      <c r="AB757" s="49"/>
      <c r="AC757" s="49"/>
      <c r="AD757" s="49"/>
      <c r="AE757" s="49"/>
      <c r="AF757" s="49"/>
      <c r="AG757" s="49"/>
      <c r="AH757" s="49"/>
      <c r="AI757" s="49"/>
      <c r="AJ757" s="49"/>
      <c r="AK757" s="49"/>
      <c r="AL757" s="49"/>
      <c r="AM757" s="49"/>
      <c r="AN757" s="49"/>
      <c r="AO757" s="49"/>
    </row>
    <row r="758">
      <c r="A758" s="46"/>
      <c r="B758" s="46"/>
      <c r="C758" s="46"/>
      <c r="D758" s="46"/>
      <c r="E758" s="49"/>
      <c r="F758" s="49"/>
      <c r="G758" s="49"/>
      <c r="H758" s="49"/>
      <c r="I758" s="49"/>
      <c r="J758" s="49"/>
      <c r="K758" s="49"/>
      <c r="L758" s="51"/>
      <c r="M758" s="46"/>
      <c r="N758" s="46"/>
      <c r="O758" s="46"/>
      <c r="P758" s="46"/>
      <c r="Q758" s="49"/>
      <c r="R758" s="49"/>
      <c r="S758" s="46"/>
      <c r="T758" s="46"/>
      <c r="U758" s="46"/>
      <c r="V758" s="49"/>
      <c r="W758" s="49"/>
      <c r="X758" s="46"/>
      <c r="Y758" s="46"/>
      <c r="Z758" s="49"/>
      <c r="AA758" s="49"/>
      <c r="AB758" s="49"/>
      <c r="AC758" s="49"/>
      <c r="AD758" s="49"/>
      <c r="AE758" s="49"/>
      <c r="AF758" s="49"/>
      <c r="AG758" s="49"/>
      <c r="AH758" s="49"/>
      <c r="AI758" s="49"/>
      <c r="AJ758" s="49"/>
      <c r="AK758" s="49"/>
      <c r="AL758" s="49"/>
      <c r="AM758" s="49"/>
      <c r="AN758" s="49"/>
      <c r="AO758" s="49"/>
    </row>
    <row r="759">
      <c r="A759" s="46"/>
      <c r="B759" s="46"/>
      <c r="C759" s="46"/>
      <c r="D759" s="46"/>
      <c r="E759" s="49"/>
      <c r="F759" s="49"/>
      <c r="G759" s="49"/>
      <c r="H759" s="49"/>
      <c r="I759" s="49"/>
      <c r="J759" s="49"/>
      <c r="K759" s="49"/>
      <c r="L759" s="51"/>
      <c r="M759" s="46"/>
      <c r="N759" s="46"/>
      <c r="O759" s="46"/>
      <c r="P759" s="46"/>
      <c r="Q759" s="49"/>
      <c r="R759" s="49"/>
      <c r="S759" s="46"/>
      <c r="T759" s="46"/>
      <c r="U759" s="46"/>
      <c r="V759" s="49"/>
      <c r="W759" s="49"/>
      <c r="X759" s="46"/>
      <c r="Y759" s="46"/>
      <c r="Z759" s="49"/>
      <c r="AA759" s="49"/>
      <c r="AB759" s="49"/>
      <c r="AC759" s="49"/>
      <c r="AD759" s="49"/>
      <c r="AE759" s="49"/>
      <c r="AF759" s="49"/>
      <c r="AG759" s="49"/>
      <c r="AH759" s="49"/>
      <c r="AI759" s="49"/>
      <c r="AJ759" s="49"/>
      <c r="AK759" s="49"/>
      <c r="AL759" s="49"/>
      <c r="AM759" s="49"/>
      <c r="AN759" s="49"/>
      <c r="AO759" s="49"/>
    </row>
    <row r="760">
      <c r="A760" s="46"/>
      <c r="B760" s="46"/>
      <c r="C760" s="46"/>
      <c r="D760" s="46"/>
      <c r="E760" s="49"/>
      <c r="F760" s="49"/>
      <c r="G760" s="49"/>
      <c r="H760" s="49"/>
      <c r="I760" s="49"/>
      <c r="J760" s="49"/>
      <c r="K760" s="49"/>
      <c r="L760" s="51"/>
      <c r="M760" s="46"/>
      <c r="N760" s="46"/>
      <c r="O760" s="46"/>
      <c r="P760" s="46"/>
      <c r="Q760" s="49"/>
      <c r="R760" s="49"/>
      <c r="S760" s="46"/>
      <c r="T760" s="46"/>
      <c r="U760" s="46"/>
      <c r="V760" s="49"/>
      <c r="W760" s="49"/>
      <c r="X760" s="46"/>
      <c r="Y760" s="46"/>
      <c r="Z760" s="49"/>
      <c r="AA760" s="49"/>
      <c r="AB760" s="49"/>
      <c r="AC760" s="49"/>
      <c r="AD760" s="49"/>
      <c r="AE760" s="49"/>
      <c r="AF760" s="49"/>
      <c r="AG760" s="49"/>
      <c r="AH760" s="49"/>
      <c r="AI760" s="49"/>
      <c r="AJ760" s="49"/>
      <c r="AK760" s="49"/>
      <c r="AL760" s="49"/>
      <c r="AM760" s="49"/>
      <c r="AN760" s="49"/>
      <c r="AO760" s="49"/>
    </row>
    <row r="761">
      <c r="A761" s="46"/>
      <c r="B761" s="46"/>
      <c r="C761" s="46"/>
      <c r="D761" s="46"/>
      <c r="E761" s="49"/>
      <c r="F761" s="49"/>
      <c r="G761" s="49"/>
      <c r="H761" s="49"/>
      <c r="I761" s="49"/>
      <c r="J761" s="49"/>
      <c r="K761" s="49"/>
      <c r="L761" s="51"/>
      <c r="M761" s="46"/>
      <c r="N761" s="46"/>
      <c r="O761" s="46"/>
      <c r="P761" s="46"/>
      <c r="Q761" s="49"/>
      <c r="R761" s="49"/>
      <c r="S761" s="46"/>
      <c r="T761" s="46"/>
      <c r="U761" s="46"/>
      <c r="V761" s="49"/>
      <c r="W761" s="49"/>
      <c r="X761" s="46"/>
      <c r="Y761" s="46"/>
      <c r="Z761" s="49"/>
      <c r="AA761" s="49"/>
      <c r="AB761" s="49"/>
      <c r="AC761" s="49"/>
      <c r="AD761" s="49"/>
      <c r="AE761" s="49"/>
      <c r="AF761" s="49"/>
      <c r="AG761" s="49"/>
      <c r="AH761" s="49"/>
      <c r="AI761" s="49"/>
      <c r="AJ761" s="49"/>
      <c r="AK761" s="49"/>
      <c r="AL761" s="49"/>
      <c r="AM761" s="49"/>
      <c r="AN761" s="49"/>
      <c r="AO761" s="49"/>
    </row>
    <row r="762">
      <c r="A762" s="46"/>
      <c r="B762" s="46"/>
      <c r="C762" s="46"/>
      <c r="D762" s="46"/>
      <c r="E762" s="49"/>
      <c r="F762" s="49"/>
      <c r="G762" s="49"/>
      <c r="H762" s="49"/>
      <c r="I762" s="49"/>
      <c r="J762" s="49"/>
      <c r="K762" s="49"/>
      <c r="L762" s="51"/>
      <c r="M762" s="46"/>
      <c r="N762" s="46"/>
      <c r="O762" s="46"/>
      <c r="P762" s="46"/>
      <c r="Q762" s="49"/>
      <c r="R762" s="49"/>
      <c r="S762" s="46"/>
      <c r="T762" s="46"/>
      <c r="U762" s="46"/>
      <c r="V762" s="49"/>
      <c r="W762" s="49"/>
      <c r="X762" s="46"/>
      <c r="Y762" s="46"/>
      <c r="Z762" s="49"/>
      <c r="AA762" s="49"/>
      <c r="AB762" s="49"/>
      <c r="AC762" s="49"/>
      <c r="AD762" s="49"/>
      <c r="AE762" s="49"/>
      <c r="AF762" s="49"/>
      <c r="AG762" s="49"/>
      <c r="AH762" s="49"/>
      <c r="AI762" s="49"/>
      <c r="AJ762" s="49"/>
      <c r="AK762" s="49"/>
      <c r="AL762" s="49"/>
      <c r="AM762" s="49"/>
      <c r="AN762" s="49"/>
      <c r="AO762" s="49"/>
    </row>
    <row r="763">
      <c r="A763" s="46"/>
      <c r="B763" s="46"/>
      <c r="C763" s="46"/>
      <c r="D763" s="46"/>
      <c r="E763" s="49"/>
      <c r="F763" s="49"/>
      <c r="G763" s="49"/>
      <c r="H763" s="49"/>
      <c r="I763" s="49"/>
      <c r="J763" s="49"/>
      <c r="K763" s="49"/>
      <c r="L763" s="51"/>
      <c r="M763" s="46"/>
      <c r="N763" s="46"/>
      <c r="O763" s="46"/>
      <c r="P763" s="46"/>
      <c r="Q763" s="49"/>
      <c r="R763" s="49"/>
      <c r="S763" s="46"/>
      <c r="T763" s="46"/>
      <c r="U763" s="46"/>
      <c r="V763" s="49"/>
      <c r="W763" s="49"/>
      <c r="X763" s="46"/>
      <c r="Y763" s="46"/>
      <c r="Z763" s="49"/>
      <c r="AA763" s="49"/>
      <c r="AB763" s="49"/>
      <c r="AC763" s="49"/>
      <c r="AD763" s="49"/>
      <c r="AE763" s="49"/>
      <c r="AF763" s="49"/>
      <c r="AG763" s="49"/>
      <c r="AH763" s="49"/>
      <c r="AI763" s="49"/>
      <c r="AJ763" s="49"/>
      <c r="AK763" s="49"/>
      <c r="AL763" s="49"/>
      <c r="AM763" s="49"/>
      <c r="AN763" s="49"/>
      <c r="AO763" s="49"/>
    </row>
    <row r="764">
      <c r="A764" s="46"/>
      <c r="B764" s="46"/>
      <c r="C764" s="46"/>
      <c r="D764" s="46"/>
      <c r="E764" s="49"/>
      <c r="F764" s="49"/>
      <c r="G764" s="49"/>
      <c r="H764" s="49"/>
      <c r="I764" s="49"/>
      <c r="J764" s="49"/>
      <c r="K764" s="49"/>
      <c r="L764" s="51"/>
      <c r="M764" s="46"/>
      <c r="N764" s="46"/>
      <c r="O764" s="46"/>
      <c r="P764" s="46"/>
      <c r="Q764" s="49"/>
      <c r="R764" s="49"/>
      <c r="S764" s="46"/>
      <c r="T764" s="46"/>
      <c r="U764" s="46"/>
      <c r="V764" s="49"/>
      <c r="W764" s="49"/>
      <c r="X764" s="46"/>
      <c r="Y764" s="46"/>
      <c r="Z764" s="49"/>
      <c r="AA764" s="49"/>
      <c r="AB764" s="49"/>
      <c r="AC764" s="49"/>
      <c r="AD764" s="49"/>
      <c r="AE764" s="49"/>
      <c r="AF764" s="49"/>
      <c r="AG764" s="49"/>
      <c r="AH764" s="49"/>
      <c r="AI764" s="49"/>
      <c r="AJ764" s="49"/>
      <c r="AK764" s="49"/>
      <c r="AL764" s="49"/>
      <c r="AM764" s="49"/>
      <c r="AN764" s="49"/>
      <c r="AO764" s="49"/>
    </row>
    <row r="765">
      <c r="A765" s="46"/>
      <c r="B765" s="46"/>
      <c r="C765" s="46"/>
      <c r="D765" s="46"/>
      <c r="E765" s="49"/>
      <c r="F765" s="49"/>
      <c r="G765" s="49"/>
      <c r="H765" s="49"/>
      <c r="I765" s="49"/>
      <c r="J765" s="49"/>
      <c r="K765" s="49"/>
      <c r="L765" s="51"/>
      <c r="M765" s="46"/>
      <c r="N765" s="46"/>
      <c r="O765" s="46"/>
      <c r="P765" s="46"/>
      <c r="Q765" s="49"/>
      <c r="R765" s="49"/>
      <c r="S765" s="46"/>
      <c r="T765" s="46"/>
      <c r="U765" s="46"/>
      <c r="V765" s="49"/>
      <c r="W765" s="49"/>
      <c r="X765" s="46"/>
      <c r="Y765" s="46"/>
      <c r="Z765" s="49"/>
      <c r="AA765" s="49"/>
      <c r="AB765" s="49"/>
      <c r="AC765" s="49"/>
      <c r="AD765" s="49"/>
      <c r="AE765" s="49"/>
      <c r="AF765" s="49"/>
      <c r="AG765" s="49"/>
      <c r="AH765" s="49"/>
      <c r="AI765" s="49"/>
      <c r="AJ765" s="49"/>
      <c r="AK765" s="49"/>
      <c r="AL765" s="49"/>
      <c r="AM765" s="49"/>
      <c r="AN765" s="49"/>
      <c r="AO765" s="49"/>
    </row>
    <row r="766">
      <c r="A766" s="46"/>
      <c r="B766" s="46"/>
      <c r="C766" s="46"/>
      <c r="D766" s="46"/>
      <c r="E766" s="49"/>
      <c r="F766" s="49"/>
      <c r="G766" s="49"/>
      <c r="H766" s="49"/>
      <c r="I766" s="49"/>
      <c r="J766" s="49"/>
      <c r="K766" s="49"/>
      <c r="L766" s="51"/>
      <c r="M766" s="46"/>
      <c r="N766" s="46"/>
      <c r="O766" s="46"/>
      <c r="P766" s="46"/>
      <c r="Q766" s="49"/>
      <c r="R766" s="49"/>
      <c r="S766" s="46"/>
      <c r="T766" s="46"/>
      <c r="U766" s="46"/>
      <c r="V766" s="49"/>
      <c r="W766" s="49"/>
      <c r="X766" s="46"/>
      <c r="Y766" s="46"/>
      <c r="Z766" s="49"/>
      <c r="AA766" s="49"/>
      <c r="AB766" s="49"/>
      <c r="AC766" s="49"/>
      <c r="AD766" s="49"/>
      <c r="AE766" s="49"/>
      <c r="AF766" s="49"/>
      <c r="AG766" s="49"/>
      <c r="AH766" s="49"/>
      <c r="AI766" s="49"/>
      <c r="AJ766" s="49"/>
      <c r="AK766" s="49"/>
      <c r="AL766" s="49"/>
      <c r="AM766" s="49"/>
      <c r="AN766" s="49"/>
      <c r="AO766" s="49"/>
    </row>
    <row r="767">
      <c r="A767" s="46"/>
      <c r="B767" s="46"/>
      <c r="C767" s="46"/>
      <c r="D767" s="46"/>
      <c r="E767" s="49"/>
      <c r="F767" s="49"/>
      <c r="G767" s="49"/>
      <c r="H767" s="49"/>
      <c r="I767" s="49"/>
      <c r="J767" s="49"/>
      <c r="K767" s="49"/>
      <c r="L767" s="51"/>
      <c r="M767" s="46"/>
      <c r="N767" s="46"/>
      <c r="O767" s="46"/>
      <c r="P767" s="46"/>
      <c r="Q767" s="49"/>
      <c r="R767" s="49"/>
      <c r="S767" s="46"/>
      <c r="T767" s="46"/>
      <c r="U767" s="46"/>
      <c r="V767" s="49"/>
      <c r="W767" s="49"/>
      <c r="X767" s="46"/>
      <c r="Y767" s="46"/>
      <c r="Z767" s="49"/>
      <c r="AA767" s="49"/>
      <c r="AB767" s="49"/>
      <c r="AC767" s="49"/>
      <c r="AD767" s="49"/>
      <c r="AE767" s="49"/>
      <c r="AF767" s="49"/>
      <c r="AG767" s="49"/>
      <c r="AH767" s="49"/>
      <c r="AI767" s="49"/>
      <c r="AJ767" s="49"/>
      <c r="AK767" s="49"/>
      <c r="AL767" s="49"/>
      <c r="AM767" s="49"/>
      <c r="AN767" s="49"/>
      <c r="AO767" s="49"/>
    </row>
    <row r="768">
      <c r="A768" s="46"/>
      <c r="B768" s="46"/>
      <c r="C768" s="46"/>
      <c r="D768" s="46"/>
      <c r="E768" s="49"/>
      <c r="F768" s="49"/>
      <c r="G768" s="49"/>
      <c r="H768" s="49"/>
      <c r="I768" s="49"/>
      <c r="J768" s="49"/>
      <c r="K768" s="49"/>
      <c r="L768" s="51"/>
      <c r="M768" s="46"/>
      <c r="N768" s="46"/>
      <c r="O768" s="46"/>
      <c r="P768" s="46"/>
      <c r="Q768" s="49"/>
      <c r="R768" s="49"/>
      <c r="S768" s="46"/>
      <c r="T768" s="46"/>
      <c r="U768" s="46"/>
      <c r="V768" s="49"/>
      <c r="W768" s="49"/>
      <c r="X768" s="46"/>
      <c r="Y768" s="46"/>
      <c r="Z768" s="49"/>
      <c r="AA768" s="49"/>
      <c r="AB768" s="49"/>
      <c r="AC768" s="49"/>
      <c r="AD768" s="49"/>
      <c r="AE768" s="49"/>
      <c r="AF768" s="49"/>
      <c r="AG768" s="49"/>
      <c r="AH768" s="49"/>
      <c r="AI768" s="49"/>
      <c r="AJ768" s="49"/>
      <c r="AK768" s="49"/>
      <c r="AL768" s="49"/>
      <c r="AM768" s="49"/>
      <c r="AN768" s="49"/>
      <c r="AO768" s="49"/>
    </row>
    <row r="769">
      <c r="A769" s="46"/>
      <c r="B769" s="46"/>
      <c r="C769" s="46"/>
      <c r="D769" s="46"/>
      <c r="E769" s="49"/>
      <c r="F769" s="49"/>
      <c r="G769" s="49"/>
      <c r="H769" s="49"/>
      <c r="I769" s="49"/>
      <c r="J769" s="49"/>
      <c r="K769" s="49"/>
      <c r="L769" s="51"/>
      <c r="M769" s="46"/>
      <c r="N769" s="46"/>
      <c r="O769" s="46"/>
      <c r="P769" s="46"/>
      <c r="Q769" s="49"/>
      <c r="R769" s="49"/>
      <c r="S769" s="46"/>
      <c r="T769" s="46"/>
      <c r="U769" s="46"/>
      <c r="V769" s="49"/>
      <c r="W769" s="49"/>
      <c r="X769" s="46"/>
      <c r="Y769" s="46"/>
      <c r="Z769" s="49"/>
      <c r="AA769" s="49"/>
      <c r="AB769" s="49"/>
      <c r="AC769" s="49"/>
      <c r="AD769" s="49"/>
      <c r="AE769" s="49"/>
      <c r="AF769" s="49"/>
      <c r="AG769" s="49"/>
      <c r="AH769" s="49"/>
      <c r="AI769" s="49"/>
      <c r="AJ769" s="49"/>
      <c r="AK769" s="49"/>
      <c r="AL769" s="49"/>
      <c r="AM769" s="49"/>
      <c r="AN769" s="49"/>
      <c r="AO769" s="49"/>
    </row>
    <row r="770">
      <c r="A770" s="46"/>
      <c r="B770" s="46"/>
      <c r="C770" s="46"/>
      <c r="D770" s="46"/>
      <c r="E770" s="49"/>
      <c r="F770" s="49"/>
      <c r="G770" s="49"/>
      <c r="H770" s="49"/>
      <c r="I770" s="49"/>
      <c r="J770" s="49"/>
      <c r="K770" s="49"/>
      <c r="L770" s="51"/>
      <c r="M770" s="46"/>
      <c r="N770" s="46"/>
      <c r="O770" s="46"/>
      <c r="P770" s="46"/>
      <c r="Q770" s="49"/>
      <c r="R770" s="49"/>
      <c r="S770" s="46"/>
      <c r="T770" s="46"/>
      <c r="U770" s="46"/>
      <c r="V770" s="49"/>
      <c r="W770" s="49"/>
      <c r="X770" s="46"/>
      <c r="Y770" s="46"/>
      <c r="Z770" s="49"/>
      <c r="AA770" s="49"/>
      <c r="AB770" s="49"/>
      <c r="AC770" s="49"/>
      <c r="AD770" s="49"/>
      <c r="AE770" s="49"/>
      <c r="AF770" s="49"/>
      <c r="AG770" s="49"/>
      <c r="AH770" s="49"/>
      <c r="AI770" s="49"/>
      <c r="AJ770" s="49"/>
      <c r="AK770" s="49"/>
      <c r="AL770" s="49"/>
      <c r="AM770" s="49"/>
      <c r="AN770" s="49"/>
      <c r="AO770" s="49"/>
    </row>
    <row r="771">
      <c r="A771" s="46"/>
      <c r="B771" s="46"/>
      <c r="C771" s="46"/>
      <c r="D771" s="46"/>
      <c r="E771" s="49"/>
      <c r="F771" s="49"/>
      <c r="G771" s="49"/>
      <c r="H771" s="49"/>
      <c r="I771" s="49"/>
      <c r="J771" s="49"/>
      <c r="K771" s="49"/>
      <c r="L771" s="51"/>
      <c r="M771" s="46"/>
      <c r="N771" s="46"/>
      <c r="O771" s="46"/>
      <c r="P771" s="46"/>
      <c r="Q771" s="49"/>
      <c r="R771" s="49"/>
      <c r="S771" s="46"/>
      <c r="T771" s="46"/>
      <c r="U771" s="46"/>
      <c r="V771" s="49"/>
      <c r="W771" s="49"/>
      <c r="X771" s="46"/>
      <c r="Y771" s="46"/>
      <c r="Z771" s="49"/>
      <c r="AA771" s="49"/>
      <c r="AB771" s="49"/>
      <c r="AC771" s="49"/>
      <c r="AD771" s="49"/>
      <c r="AE771" s="49"/>
      <c r="AF771" s="49"/>
      <c r="AG771" s="49"/>
      <c r="AH771" s="49"/>
      <c r="AI771" s="49"/>
      <c r="AJ771" s="49"/>
      <c r="AK771" s="49"/>
      <c r="AL771" s="49"/>
      <c r="AM771" s="49"/>
      <c r="AN771" s="49"/>
      <c r="AO771" s="49"/>
    </row>
    <row r="772">
      <c r="A772" s="46"/>
      <c r="B772" s="46"/>
      <c r="C772" s="46"/>
      <c r="D772" s="46"/>
      <c r="E772" s="49"/>
      <c r="F772" s="49"/>
      <c r="G772" s="49"/>
      <c r="H772" s="49"/>
      <c r="I772" s="49"/>
      <c r="J772" s="49"/>
      <c r="K772" s="49"/>
      <c r="L772" s="51"/>
      <c r="M772" s="46"/>
      <c r="N772" s="46"/>
      <c r="O772" s="46"/>
      <c r="P772" s="46"/>
      <c r="Q772" s="49"/>
      <c r="R772" s="49"/>
      <c r="S772" s="46"/>
      <c r="T772" s="46"/>
      <c r="U772" s="46"/>
      <c r="V772" s="49"/>
      <c r="W772" s="49"/>
      <c r="X772" s="46"/>
      <c r="Y772" s="46"/>
      <c r="Z772" s="49"/>
      <c r="AA772" s="49"/>
      <c r="AB772" s="49"/>
      <c r="AC772" s="49"/>
      <c r="AD772" s="49"/>
      <c r="AE772" s="49"/>
      <c r="AF772" s="49"/>
      <c r="AG772" s="49"/>
      <c r="AH772" s="49"/>
      <c r="AI772" s="49"/>
      <c r="AJ772" s="49"/>
      <c r="AK772" s="49"/>
      <c r="AL772" s="49"/>
      <c r="AM772" s="49"/>
      <c r="AN772" s="49"/>
      <c r="AO772" s="49"/>
    </row>
    <row r="773">
      <c r="A773" s="46"/>
      <c r="B773" s="46"/>
      <c r="C773" s="46"/>
      <c r="D773" s="46"/>
      <c r="E773" s="49"/>
      <c r="F773" s="49"/>
      <c r="G773" s="49"/>
      <c r="H773" s="49"/>
      <c r="I773" s="49"/>
      <c r="J773" s="49"/>
      <c r="K773" s="49"/>
      <c r="L773" s="51"/>
      <c r="M773" s="46"/>
      <c r="N773" s="46"/>
      <c r="O773" s="46"/>
      <c r="P773" s="46"/>
      <c r="Q773" s="49"/>
      <c r="R773" s="49"/>
      <c r="S773" s="46"/>
      <c r="T773" s="46"/>
      <c r="U773" s="46"/>
      <c r="V773" s="49"/>
      <c r="W773" s="49"/>
      <c r="X773" s="46"/>
      <c r="Y773" s="46"/>
      <c r="Z773" s="49"/>
      <c r="AA773" s="49"/>
      <c r="AB773" s="49"/>
      <c r="AC773" s="49"/>
      <c r="AD773" s="49"/>
      <c r="AE773" s="49"/>
      <c r="AF773" s="49"/>
      <c r="AG773" s="49"/>
      <c r="AH773" s="49"/>
      <c r="AI773" s="49"/>
      <c r="AJ773" s="49"/>
      <c r="AK773" s="49"/>
      <c r="AL773" s="49"/>
      <c r="AM773" s="49"/>
      <c r="AN773" s="49"/>
      <c r="AO773" s="49"/>
    </row>
    <row r="774">
      <c r="A774" s="46"/>
      <c r="B774" s="46"/>
      <c r="C774" s="46"/>
      <c r="D774" s="46"/>
      <c r="E774" s="49"/>
      <c r="F774" s="49"/>
      <c r="G774" s="49"/>
      <c r="H774" s="49"/>
      <c r="I774" s="49"/>
      <c r="J774" s="49"/>
      <c r="K774" s="49"/>
      <c r="L774" s="51"/>
      <c r="M774" s="46"/>
      <c r="N774" s="46"/>
      <c r="O774" s="46"/>
      <c r="P774" s="46"/>
      <c r="Q774" s="49"/>
      <c r="R774" s="49"/>
      <c r="S774" s="46"/>
      <c r="T774" s="46"/>
      <c r="U774" s="46"/>
      <c r="V774" s="49"/>
      <c r="W774" s="49"/>
      <c r="X774" s="46"/>
      <c r="Y774" s="46"/>
      <c r="Z774" s="49"/>
      <c r="AA774" s="49"/>
      <c r="AB774" s="49"/>
      <c r="AC774" s="49"/>
      <c r="AD774" s="49"/>
      <c r="AE774" s="49"/>
      <c r="AF774" s="49"/>
      <c r="AG774" s="49"/>
      <c r="AH774" s="49"/>
      <c r="AI774" s="49"/>
      <c r="AJ774" s="49"/>
      <c r="AK774" s="49"/>
      <c r="AL774" s="49"/>
      <c r="AM774" s="49"/>
      <c r="AN774" s="49"/>
      <c r="AO774" s="49"/>
    </row>
    <row r="775">
      <c r="A775" s="46"/>
      <c r="B775" s="46"/>
      <c r="C775" s="46"/>
      <c r="D775" s="46"/>
      <c r="E775" s="49"/>
      <c r="F775" s="49"/>
      <c r="G775" s="49"/>
      <c r="H775" s="49"/>
      <c r="I775" s="49"/>
      <c r="J775" s="49"/>
      <c r="K775" s="49"/>
      <c r="L775" s="51"/>
      <c r="M775" s="46"/>
      <c r="N775" s="46"/>
      <c r="O775" s="46"/>
      <c r="P775" s="46"/>
      <c r="Q775" s="49"/>
      <c r="R775" s="49"/>
      <c r="S775" s="46"/>
      <c r="T775" s="46"/>
      <c r="U775" s="46"/>
      <c r="V775" s="49"/>
      <c r="W775" s="49"/>
      <c r="X775" s="46"/>
      <c r="Y775" s="46"/>
      <c r="Z775" s="49"/>
      <c r="AA775" s="49"/>
      <c r="AB775" s="49"/>
      <c r="AC775" s="49"/>
      <c r="AD775" s="49"/>
      <c r="AE775" s="49"/>
      <c r="AF775" s="49"/>
      <c r="AG775" s="49"/>
      <c r="AH775" s="49"/>
      <c r="AI775" s="49"/>
      <c r="AJ775" s="49"/>
      <c r="AK775" s="49"/>
      <c r="AL775" s="49"/>
      <c r="AM775" s="49"/>
      <c r="AN775" s="49"/>
      <c r="AO775" s="49"/>
    </row>
    <row r="776">
      <c r="A776" s="46"/>
      <c r="B776" s="46"/>
      <c r="C776" s="46"/>
      <c r="D776" s="46"/>
      <c r="E776" s="49"/>
      <c r="F776" s="49"/>
      <c r="G776" s="49"/>
      <c r="H776" s="49"/>
      <c r="I776" s="49"/>
      <c r="J776" s="49"/>
      <c r="K776" s="49"/>
      <c r="L776" s="51"/>
      <c r="M776" s="46"/>
      <c r="N776" s="46"/>
      <c r="O776" s="46"/>
      <c r="P776" s="46"/>
      <c r="Q776" s="49"/>
      <c r="R776" s="49"/>
      <c r="S776" s="46"/>
      <c r="T776" s="46"/>
      <c r="U776" s="46"/>
      <c r="V776" s="49"/>
      <c r="W776" s="49"/>
      <c r="X776" s="46"/>
      <c r="Y776" s="46"/>
      <c r="Z776" s="49"/>
      <c r="AA776" s="49"/>
      <c r="AB776" s="49"/>
      <c r="AC776" s="49"/>
      <c r="AD776" s="49"/>
      <c r="AE776" s="49"/>
      <c r="AF776" s="49"/>
      <c r="AG776" s="49"/>
      <c r="AH776" s="49"/>
      <c r="AI776" s="49"/>
      <c r="AJ776" s="49"/>
      <c r="AK776" s="49"/>
      <c r="AL776" s="49"/>
      <c r="AM776" s="49"/>
      <c r="AN776" s="49"/>
      <c r="AO776" s="49"/>
    </row>
    <row r="777">
      <c r="A777" s="46"/>
      <c r="B777" s="46"/>
      <c r="C777" s="46"/>
      <c r="D777" s="46"/>
      <c r="E777" s="49"/>
      <c r="F777" s="49"/>
      <c r="G777" s="49"/>
      <c r="H777" s="49"/>
      <c r="I777" s="49"/>
      <c r="J777" s="49"/>
      <c r="K777" s="49"/>
      <c r="L777" s="51"/>
      <c r="M777" s="46"/>
      <c r="N777" s="46"/>
      <c r="O777" s="46"/>
      <c r="P777" s="46"/>
      <c r="Q777" s="49"/>
      <c r="R777" s="49"/>
      <c r="S777" s="46"/>
      <c r="T777" s="46"/>
      <c r="U777" s="46"/>
      <c r="V777" s="49"/>
      <c r="W777" s="49"/>
      <c r="X777" s="46"/>
      <c r="Y777" s="46"/>
      <c r="Z777" s="49"/>
      <c r="AA777" s="49"/>
      <c r="AB777" s="49"/>
      <c r="AC777" s="49"/>
      <c r="AD777" s="49"/>
      <c r="AE777" s="49"/>
      <c r="AF777" s="49"/>
      <c r="AG777" s="49"/>
      <c r="AH777" s="49"/>
      <c r="AI777" s="49"/>
      <c r="AJ777" s="49"/>
      <c r="AK777" s="49"/>
      <c r="AL777" s="49"/>
      <c r="AM777" s="49"/>
      <c r="AN777" s="49"/>
      <c r="AO777" s="49"/>
    </row>
    <row r="778">
      <c r="A778" s="46"/>
      <c r="B778" s="46"/>
      <c r="C778" s="46"/>
      <c r="D778" s="46"/>
      <c r="E778" s="49"/>
      <c r="F778" s="49"/>
      <c r="G778" s="49"/>
      <c r="H778" s="49"/>
      <c r="I778" s="49"/>
      <c r="J778" s="49"/>
      <c r="K778" s="49"/>
      <c r="L778" s="51"/>
      <c r="M778" s="46"/>
      <c r="N778" s="46"/>
      <c r="O778" s="46"/>
      <c r="P778" s="46"/>
      <c r="Q778" s="49"/>
      <c r="R778" s="49"/>
      <c r="S778" s="46"/>
      <c r="T778" s="46"/>
      <c r="U778" s="46"/>
      <c r="V778" s="49"/>
      <c r="W778" s="49"/>
      <c r="X778" s="46"/>
      <c r="Y778" s="46"/>
      <c r="Z778" s="49"/>
      <c r="AA778" s="49"/>
      <c r="AB778" s="49"/>
      <c r="AC778" s="49"/>
      <c r="AD778" s="49"/>
      <c r="AE778" s="49"/>
      <c r="AF778" s="49"/>
      <c r="AG778" s="49"/>
      <c r="AH778" s="49"/>
      <c r="AI778" s="49"/>
      <c r="AJ778" s="49"/>
      <c r="AK778" s="49"/>
      <c r="AL778" s="49"/>
      <c r="AM778" s="49"/>
      <c r="AN778" s="49"/>
      <c r="AO778" s="49"/>
    </row>
    <row r="779">
      <c r="A779" s="46"/>
      <c r="B779" s="46"/>
      <c r="C779" s="46"/>
      <c r="D779" s="46"/>
      <c r="E779" s="49"/>
      <c r="F779" s="49"/>
      <c r="G779" s="49"/>
      <c r="H779" s="49"/>
      <c r="I779" s="49"/>
      <c r="J779" s="49"/>
      <c r="K779" s="49"/>
      <c r="L779" s="51"/>
      <c r="M779" s="46"/>
      <c r="N779" s="46"/>
      <c r="O779" s="46"/>
      <c r="P779" s="46"/>
      <c r="Q779" s="49"/>
      <c r="R779" s="49"/>
      <c r="S779" s="46"/>
      <c r="T779" s="46"/>
      <c r="U779" s="46"/>
      <c r="V779" s="49"/>
      <c r="W779" s="49"/>
      <c r="X779" s="46"/>
      <c r="Y779" s="46"/>
      <c r="Z779" s="49"/>
      <c r="AA779" s="49"/>
      <c r="AB779" s="49"/>
      <c r="AC779" s="49"/>
      <c r="AD779" s="49"/>
      <c r="AE779" s="49"/>
      <c r="AF779" s="49"/>
      <c r="AG779" s="49"/>
      <c r="AH779" s="49"/>
      <c r="AI779" s="49"/>
      <c r="AJ779" s="49"/>
      <c r="AK779" s="49"/>
      <c r="AL779" s="49"/>
      <c r="AM779" s="49"/>
      <c r="AN779" s="49"/>
      <c r="AO779" s="49"/>
    </row>
    <row r="780">
      <c r="A780" s="46"/>
      <c r="B780" s="46"/>
      <c r="C780" s="46"/>
      <c r="D780" s="46"/>
      <c r="E780" s="49"/>
      <c r="F780" s="49"/>
      <c r="G780" s="49"/>
      <c r="H780" s="49"/>
      <c r="I780" s="49"/>
      <c r="J780" s="49"/>
      <c r="K780" s="49"/>
      <c r="L780" s="51"/>
      <c r="M780" s="46"/>
      <c r="N780" s="46"/>
      <c r="O780" s="46"/>
      <c r="P780" s="46"/>
      <c r="Q780" s="49"/>
      <c r="R780" s="49"/>
      <c r="S780" s="46"/>
      <c r="T780" s="46"/>
      <c r="U780" s="46"/>
      <c r="V780" s="49"/>
      <c r="W780" s="49"/>
      <c r="X780" s="46"/>
      <c r="Y780" s="46"/>
      <c r="Z780" s="49"/>
      <c r="AA780" s="49"/>
      <c r="AB780" s="49"/>
      <c r="AC780" s="49"/>
      <c r="AD780" s="49"/>
      <c r="AE780" s="49"/>
      <c r="AF780" s="49"/>
      <c r="AG780" s="49"/>
      <c r="AH780" s="49"/>
      <c r="AI780" s="49"/>
      <c r="AJ780" s="49"/>
      <c r="AK780" s="49"/>
      <c r="AL780" s="49"/>
      <c r="AM780" s="49"/>
      <c r="AN780" s="49"/>
      <c r="AO780" s="49"/>
    </row>
    <row r="781">
      <c r="A781" s="46"/>
      <c r="B781" s="46"/>
      <c r="C781" s="46"/>
      <c r="D781" s="46"/>
      <c r="E781" s="49"/>
      <c r="F781" s="49"/>
      <c r="G781" s="49"/>
      <c r="H781" s="49"/>
      <c r="I781" s="49"/>
      <c r="J781" s="49"/>
      <c r="K781" s="49"/>
      <c r="L781" s="51"/>
      <c r="M781" s="46"/>
      <c r="N781" s="46"/>
      <c r="O781" s="46"/>
      <c r="P781" s="46"/>
      <c r="Q781" s="49"/>
      <c r="R781" s="49"/>
      <c r="S781" s="46"/>
      <c r="T781" s="46"/>
      <c r="U781" s="46"/>
      <c r="V781" s="49"/>
      <c r="W781" s="49"/>
      <c r="X781" s="46"/>
      <c r="Y781" s="46"/>
      <c r="Z781" s="49"/>
      <c r="AA781" s="49"/>
      <c r="AB781" s="49"/>
      <c r="AC781" s="49"/>
      <c r="AD781" s="49"/>
      <c r="AE781" s="49"/>
      <c r="AF781" s="49"/>
      <c r="AG781" s="49"/>
      <c r="AH781" s="49"/>
      <c r="AI781" s="49"/>
      <c r="AJ781" s="49"/>
      <c r="AK781" s="49"/>
      <c r="AL781" s="49"/>
      <c r="AM781" s="49"/>
      <c r="AN781" s="49"/>
      <c r="AO781" s="49"/>
    </row>
    <row r="782">
      <c r="A782" s="46"/>
      <c r="B782" s="46"/>
      <c r="C782" s="46"/>
      <c r="D782" s="46"/>
      <c r="E782" s="49"/>
      <c r="F782" s="49"/>
      <c r="G782" s="49"/>
      <c r="H782" s="49"/>
      <c r="I782" s="49"/>
      <c r="J782" s="49"/>
      <c r="K782" s="49"/>
      <c r="L782" s="51"/>
      <c r="M782" s="46"/>
      <c r="N782" s="46"/>
      <c r="O782" s="46"/>
      <c r="P782" s="46"/>
      <c r="Q782" s="49"/>
      <c r="R782" s="49"/>
      <c r="S782" s="46"/>
      <c r="T782" s="46"/>
      <c r="U782" s="46"/>
      <c r="V782" s="49"/>
      <c r="W782" s="49"/>
      <c r="X782" s="46"/>
      <c r="Y782" s="46"/>
      <c r="Z782" s="49"/>
      <c r="AA782" s="49"/>
      <c r="AB782" s="49"/>
      <c r="AC782" s="49"/>
      <c r="AD782" s="49"/>
      <c r="AE782" s="49"/>
      <c r="AF782" s="49"/>
      <c r="AG782" s="49"/>
      <c r="AH782" s="49"/>
      <c r="AI782" s="49"/>
      <c r="AJ782" s="49"/>
      <c r="AK782" s="49"/>
      <c r="AL782" s="49"/>
      <c r="AM782" s="49"/>
      <c r="AN782" s="49"/>
      <c r="AO782" s="49"/>
    </row>
    <row r="783">
      <c r="A783" s="46"/>
      <c r="B783" s="46"/>
      <c r="C783" s="46"/>
      <c r="D783" s="46"/>
      <c r="E783" s="49"/>
      <c r="F783" s="49"/>
      <c r="G783" s="49"/>
      <c r="H783" s="49"/>
      <c r="I783" s="49"/>
      <c r="J783" s="49"/>
      <c r="K783" s="49"/>
      <c r="L783" s="51"/>
      <c r="M783" s="46"/>
      <c r="N783" s="46"/>
      <c r="O783" s="46"/>
      <c r="P783" s="46"/>
      <c r="Q783" s="49"/>
      <c r="R783" s="49"/>
      <c r="S783" s="46"/>
      <c r="T783" s="46"/>
      <c r="U783" s="46"/>
      <c r="V783" s="49"/>
      <c r="W783" s="49"/>
      <c r="X783" s="46"/>
      <c r="Y783" s="46"/>
      <c r="Z783" s="49"/>
      <c r="AA783" s="49"/>
      <c r="AB783" s="49"/>
      <c r="AC783" s="49"/>
      <c r="AD783" s="49"/>
      <c r="AE783" s="49"/>
      <c r="AF783" s="49"/>
      <c r="AG783" s="49"/>
      <c r="AH783" s="49"/>
      <c r="AI783" s="49"/>
      <c r="AJ783" s="49"/>
      <c r="AK783" s="49"/>
      <c r="AL783" s="49"/>
      <c r="AM783" s="49"/>
      <c r="AN783" s="49"/>
      <c r="AO783" s="49"/>
    </row>
    <row r="784">
      <c r="A784" s="46"/>
      <c r="B784" s="46"/>
      <c r="C784" s="46"/>
      <c r="D784" s="46"/>
      <c r="E784" s="49"/>
      <c r="F784" s="49"/>
      <c r="G784" s="49"/>
      <c r="H784" s="49"/>
      <c r="I784" s="49"/>
      <c r="J784" s="49"/>
      <c r="K784" s="49"/>
      <c r="L784" s="51"/>
      <c r="M784" s="46"/>
      <c r="N784" s="46"/>
      <c r="O784" s="46"/>
      <c r="P784" s="46"/>
      <c r="Q784" s="49"/>
      <c r="R784" s="49"/>
      <c r="S784" s="46"/>
      <c r="T784" s="46"/>
      <c r="U784" s="46"/>
      <c r="V784" s="49"/>
      <c r="W784" s="49"/>
      <c r="X784" s="46"/>
      <c r="Y784" s="46"/>
      <c r="Z784" s="49"/>
      <c r="AA784" s="49"/>
      <c r="AB784" s="49"/>
      <c r="AC784" s="49"/>
      <c r="AD784" s="49"/>
      <c r="AE784" s="49"/>
      <c r="AF784" s="49"/>
      <c r="AG784" s="49"/>
      <c r="AH784" s="49"/>
      <c r="AI784" s="49"/>
      <c r="AJ784" s="49"/>
      <c r="AK784" s="49"/>
      <c r="AL784" s="49"/>
      <c r="AM784" s="49"/>
      <c r="AN784" s="49"/>
      <c r="AO784" s="49"/>
    </row>
    <row r="785">
      <c r="A785" s="46"/>
      <c r="B785" s="46"/>
      <c r="C785" s="46"/>
      <c r="D785" s="46"/>
      <c r="E785" s="49"/>
      <c r="F785" s="49"/>
      <c r="G785" s="49"/>
      <c r="H785" s="49"/>
      <c r="I785" s="49"/>
      <c r="J785" s="49"/>
      <c r="K785" s="49"/>
      <c r="L785" s="51"/>
      <c r="M785" s="46"/>
      <c r="N785" s="46"/>
      <c r="O785" s="46"/>
      <c r="P785" s="46"/>
      <c r="Q785" s="49"/>
      <c r="R785" s="49"/>
      <c r="S785" s="46"/>
      <c r="T785" s="46"/>
      <c r="U785" s="46"/>
      <c r="V785" s="49"/>
      <c r="W785" s="49"/>
      <c r="X785" s="46"/>
      <c r="Y785" s="46"/>
      <c r="Z785" s="49"/>
      <c r="AA785" s="49"/>
      <c r="AB785" s="49"/>
      <c r="AC785" s="49"/>
      <c r="AD785" s="49"/>
      <c r="AE785" s="49"/>
      <c r="AF785" s="49"/>
      <c r="AG785" s="49"/>
      <c r="AH785" s="49"/>
      <c r="AI785" s="49"/>
      <c r="AJ785" s="49"/>
      <c r="AK785" s="49"/>
      <c r="AL785" s="49"/>
      <c r="AM785" s="49"/>
      <c r="AN785" s="49"/>
      <c r="AO785" s="49"/>
    </row>
    <row r="786">
      <c r="A786" s="46"/>
      <c r="B786" s="46"/>
      <c r="C786" s="46"/>
      <c r="D786" s="46"/>
      <c r="E786" s="49"/>
      <c r="F786" s="49"/>
      <c r="G786" s="49"/>
      <c r="H786" s="49"/>
      <c r="I786" s="49"/>
      <c r="J786" s="49"/>
      <c r="K786" s="49"/>
      <c r="L786" s="51"/>
      <c r="M786" s="46"/>
      <c r="N786" s="46"/>
      <c r="O786" s="46"/>
      <c r="P786" s="46"/>
      <c r="Q786" s="49"/>
      <c r="R786" s="49"/>
      <c r="S786" s="46"/>
      <c r="T786" s="46"/>
      <c r="U786" s="46"/>
      <c r="V786" s="49"/>
      <c r="W786" s="49"/>
      <c r="X786" s="46"/>
      <c r="Y786" s="46"/>
      <c r="Z786" s="49"/>
      <c r="AA786" s="49"/>
      <c r="AB786" s="49"/>
      <c r="AC786" s="49"/>
      <c r="AD786" s="49"/>
      <c r="AE786" s="49"/>
      <c r="AF786" s="49"/>
      <c r="AG786" s="49"/>
      <c r="AH786" s="49"/>
      <c r="AI786" s="49"/>
      <c r="AJ786" s="49"/>
      <c r="AK786" s="49"/>
      <c r="AL786" s="49"/>
      <c r="AM786" s="49"/>
      <c r="AN786" s="49"/>
      <c r="AO786" s="49"/>
    </row>
    <row r="787">
      <c r="A787" s="46"/>
      <c r="B787" s="46"/>
      <c r="C787" s="46"/>
      <c r="D787" s="46"/>
      <c r="E787" s="49"/>
      <c r="F787" s="49"/>
      <c r="G787" s="49"/>
      <c r="H787" s="49"/>
      <c r="I787" s="49"/>
      <c r="J787" s="49"/>
      <c r="K787" s="49"/>
      <c r="L787" s="51"/>
      <c r="M787" s="46"/>
      <c r="N787" s="46"/>
      <c r="O787" s="46"/>
      <c r="P787" s="46"/>
      <c r="Q787" s="49"/>
      <c r="R787" s="49"/>
      <c r="S787" s="46"/>
      <c r="T787" s="46"/>
      <c r="U787" s="46"/>
      <c r="V787" s="49"/>
      <c r="W787" s="49"/>
      <c r="X787" s="46"/>
      <c r="Y787" s="46"/>
      <c r="Z787" s="49"/>
      <c r="AA787" s="49"/>
      <c r="AB787" s="49"/>
      <c r="AC787" s="49"/>
      <c r="AD787" s="49"/>
      <c r="AE787" s="49"/>
      <c r="AF787" s="49"/>
      <c r="AG787" s="49"/>
      <c r="AH787" s="49"/>
      <c r="AI787" s="49"/>
      <c r="AJ787" s="49"/>
      <c r="AK787" s="49"/>
      <c r="AL787" s="49"/>
      <c r="AM787" s="49"/>
      <c r="AN787" s="49"/>
      <c r="AO787" s="49"/>
    </row>
    <row r="788">
      <c r="A788" s="46"/>
      <c r="B788" s="46"/>
      <c r="C788" s="46"/>
      <c r="D788" s="46"/>
      <c r="E788" s="49"/>
      <c r="F788" s="49"/>
      <c r="G788" s="49"/>
      <c r="H788" s="49"/>
      <c r="I788" s="49"/>
      <c r="J788" s="49"/>
      <c r="K788" s="49"/>
      <c r="L788" s="51"/>
      <c r="M788" s="46"/>
      <c r="N788" s="46"/>
      <c r="O788" s="46"/>
      <c r="P788" s="46"/>
      <c r="Q788" s="49"/>
      <c r="R788" s="49"/>
      <c r="S788" s="46"/>
      <c r="T788" s="46"/>
      <c r="U788" s="46"/>
      <c r="V788" s="49"/>
      <c r="W788" s="49"/>
      <c r="X788" s="46"/>
      <c r="Y788" s="46"/>
      <c r="Z788" s="49"/>
      <c r="AA788" s="49"/>
      <c r="AB788" s="49"/>
      <c r="AC788" s="49"/>
      <c r="AD788" s="49"/>
      <c r="AE788" s="49"/>
      <c r="AF788" s="49"/>
      <c r="AG788" s="49"/>
      <c r="AH788" s="49"/>
      <c r="AI788" s="49"/>
      <c r="AJ788" s="49"/>
      <c r="AK788" s="49"/>
      <c r="AL788" s="49"/>
      <c r="AM788" s="49"/>
      <c r="AN788" s="49"/>
      <c r="AO788" s="49"/>
    </row>
    <row r="789">
      <c r="A789" s="46"/>
      <c r="B789" s="46"/>
      <c r="C789" s="46"/>
      <c r="D789" s="46"/>
      <c r="E789" s="49"/>
      <c r="F789" s="49"/>
      <c r="G789" s="49"/>
      <c r="H789" s="49"/>
      <c r="I789" s="49"/>
      <c r="J789" s="49"/>
      <c r="K789" s="49"/>
      <c r="L789" s="51"/>
      <c r="M789" s="46"/>
      <c r="N789" s="46"/>
      <c r="O789" s="46"/>
      <c r="P789" s="46"/>
      <c r="Q789" s="49"/>
      <c r="R789" s="49"/>
      <c r="S789" s="46"/>
      <c r="T789" s="46"/>
      <c r="U789" s="46"/>
      <c r="V789" s="49"/>
      <c r="W789" s="49"/>
      <c r="X789" s="46"/>
      <c r="Y789" s="46"/>
      <c r="Z789" s="49"/>
      <c r="AA789" s="49"/>
      <c r="AB789" s="49"/>
      <c r="AC789" s="49"/>
      <c r="AD789" s="49"/>
      <c r="AE789" s="49"/>
      <c r="AF789" s="49"/>
      <c r="AG789" s="49"/>
      <c r="AH789" s="49"/>
      <c r="AI789" s="49"/>
      <c r="AJ789" s="49"/>
      <c r="AK789" s="49"/>
      <c r="AL789" s="49"/>
      <c r="AM789" s="49"/>
      <c r="AN789" s="49"/>
      <c r="AO789" s="49"/>
    </row>
    <row r="790">
      <c r="A790" s="46"/>
      <c r="B790" s="46"/>
      <c r="C790" s="46"/>
      <c r="D790" s="46"/>
      <c r="E790" s="49"/>
      <c r="F790" s="49"/>
      <c r="G790" s="49"/>
      <c r="H790" s="49"/>
      <c r="I790" s="49"/>
      <c r="J790" s="49"/>
      <c r="K790" s="49"/>
      <c r="L790" s="51"/>
      <c r="M790" s="46"/>
      <c r="N790" s="46"/>
      <c r="O790" s="46"/>
      <c r="P790" s="46"/>
      <c r="Q790" s="49"/>
      <c r="R790" s="49"/>
      <c r="S790" s="46"/>
      <c r="T790" s="46"/>
      <c r="U790" s="46"/>
      <c r="V790" s="49"/>
      <c r="W790" s="49"/>
      <c r="X790" s="46"/>
      <c r="Y790" s="46"/>
      <c r="Z790" s="49"/>
      <c r="AA790" s="49"/>
      <c r="AB790" s="49"/>
      <c r="AC790" s="49"/>
      <c r="AD790" s="49"/>
      <c r="AE790" s="49"/>
      <c r="AF790" s="49"/>
      <c r="AG790" s="49"/>
      <c r="AH790" s="49"/>
      <c r="AI790" s="49"/>
      <c r="AJ790" s="49"/>
      <c r="AK790" s="49"/>
      <c r="AL790" s="49"/>
      <c r="AM790" s="49"/>
      <c r="AN790" s="49"/>
      <c r="AO790" s="49"/>
    </row>
    <row r="791">
      <c r="A791" s="46"/>
      <c r="B791" s="46"/>
      <c r="C791" s="46"/>
      <c r="D791" s="46"/>
      <c r="E791" s="49"/>
      <c r="F791" s="49"/>
      <c r="G791" s="49"/>
      <c r="H791" s="49"/>
      <c r="I791" s="49"/>
      <c r="J791" s="49"/>
      <c r="K791" s="49"/>
      <c r="L791" s="51"/>
      <c r="M791" s="46"/>
      <c r="N791" s="46"/>
      <c r="O791" s="46"/>
      <c r="P791" s="46"/>
      <c r="Q791" s="49"/>
      <c r="R791" s="49"/>
      <c r="S791" s="46"/>
      <c r="T791" s="46"/>
      <c r="U791" s="46"/>
      <c r="V791" s="49"/>
      <c r="W791" s="49"/>
      <c r="X791" s="46"/>
      <c r="Y791" s="46"/>
      <c r="Z791" s="49"/>
      <c r="AA791" s="49"/>
      <c r="AB791" s="49"/>
      <c r="AC791" s="49"/>
      <c r="AD791" s="49"/>
      <c r="AE791" s="49"/>
      <c r="AF791" s="49"/>
      <c r="AG791" s="49"/>
      <c r="AH791" s="49"/>
      <c r="AI791" s="49"/>
      <c r="AJ791" s="49"/>
      <c r="AK791" s="49"/>
      <c r="AL791" s="49"/>
      <c r="AM791" s="49"/>
      <c r="AN791" s="49"/>
      <c r="AO791" s="49"/>
    </row>
    <row r="792">
      <c r="A792" s="46"/>
      <c r="B792" s="46"/>
      <c r="C792" s="46"/>
      <c r="D792" s="46"/>
      <c r="E792" s="49"/>
      <c r="F792" s="49"/>
      <c r="G792" s="49"/>
      <c r="H792" s="49"/>
      <c r="I792" s="49"/>
      <c r="J792" s="49"/>
      <c r="K792" s="49"/>
      <c r="L792" s="51"/>
      <c r="M792" s="46"/>
      <c r="N792" s="46"/>
      <c r="O792" s="46"/>
      <c r="P792" s="46"/>
      <c r="Q792" s="49"/>
      <c r="R792" s="49"/>
      <c r="S792" s="46"/>
      <c r="T792" s="46"/>
      <c r="U792" s="46"/>
      <c r="V792" s="49"/>
      <c r="W792" s="49"/>
      <c r="X792" s="46"/>
      <c r="Y792" s="46"/>
      <c r="Z792" s="49"/>
      <c r="AA792" s="49"/>
      <c r="AB792" s="49"/>
      <c r="AC792" s="49"/>
      <c r="AD792" s="49"/>
      <c r="AE792" s="49"/>
      <c r="AF792" s="49"/>
      <c r="AG792" s="49"/>
      <c r="AH792" s="49"/>
      <c r="AI792" s="49"/>
      <c r="AJ792" s="49"/>
      <c r="AK792" s="49"/>
      <c r="AL792" s="49"/>
      <c r="AM792" s="49"/>
      <c r="AN792" s="49"/>
      <c r="AO792" s="49"/>
    </row>
    <row r="793">
      <c r="A793" s="46"/>
      <c r="B793" s="46"/>
      <c r="C793" s="46"/>
      <c r="D793" s="46"/>
      <c r="E793" s="49"/>
      <c r="F793" s="49"/>
      <c r="G793" s="49"/>
      <c r="H793" s="49"/>
      <c r="I793" s="49"/>
      <c r="J793" s="49"/>
      <c r="K793" s="49"/>
      <c r="L793" s="51"/>
      <c r="M793" s="46"/>
      <c r="N793" s="46"/>
      <c r="O793" s="46"/>
      <c r="P793" s="46"/>
      <c r="Q793" s="49"/>
      <c r="R793" s="49"/>
      <c r="S793" s="46"/>
      <c r="T793" s="46"/>
      <c r="U793" s="46"/>
      <c r="V793" s="49"/>
      <c r="W793" s="49"/>
      <c r="X793" s="46"/>
      <c r="Y793" s="46"/>
      <c r="Z793" s="49"/>
      <c r="AA793" s="49"/>
      <c r="AB793" s="49"/>
      <c r="AC793" s="49"/>
      <c r="AD793" s="49"/>
      <c r="AE793" s="49"/>
      <c r="AF793" s="49"/>
      <c r="AG793" s="49"/>
      <c r="AH793" s="49"/>
      <c r="AI793" s="49"/>
      <c r="AJ793" s="49"/>
      <c r="AK793" s="49"/>
      <c r="AL793" s="49"/>
      <c r="AM793" s="49"/>
      <c r="AN793" s="49"/>
      <c r="AO793" s="49"/>
    </row>
    <row r="794">
      <c r="A794" s="46"/>
      <c r="B794" s="46"/>
      <c r="C794" s="46"/>
      <c r="D794" s="46"/>
      <c r="E794" s="49"/>
      <c r="F794" s="49"/>
      <c r="G794" s="49"/>
      <c r="H794" s="49"/>
      <c r="I794" s="49"/>
      <c r="J794" s="49"/>
      <c r="K794" s="49"/>
      <c r="L794" s="51"/>
      <c r="M794" s="46"/>
      <c r="N794" s="46"/>
      <c r="O794" s="46"/>
      <c r="P794" s="46"/>
      <c r="Q794" s="49"/>
      <c r="R794" s="49"/>
      <c r="S794" s="46"/>
      <c r="T794" s="46"/>
      <c r="U794" s="46"/>
      <c r="V794" s="49"/>
      <c r="W794" s="49"/>
      <c r="X794" s="46"/>
      <c r="Y794" s="46"/>
      <c r="Z794" s="49"/>
      <c r="AA794" s="49"/>
      <c r="AB794" s="49"/>
      <c r="AC794" s="49"/>
      <c r="AD794" s="49"/>
      <c r="AE794" s="49"/>
      <c r="AF794" s="49"/>
      <c r="AG794" s="49"/>
      <c r="AH794" s="49"/>
      <c r="AI794" s="49"/>
      <c r="AJ794" s="49"/>
      <c r="AK794" s="49"/>
      <c r="AL794" s="49"/>
      <c r="AM794" s="49"/>
      <c r="AN794" s="49"/>
      <c r="AO794" s="49"/>
    </row>
    <row r="795">
      <c r="A795" s="46"/>
      <c r="B795" s="46"/>
      <c r="C795" s="46"/>
      <c r="D795" s="46"/>
      <c r="E795" s="49"/>
      <c r="F795" s="49"/>
      <c r="G795" s="49"/>
      <c r="H795" s="49"/>
      <c r="I795" s="49"/>
      <c r="J795" s="49"/>
      <c r="K795" s="49"/>
      <c r="L795" s="51"/>
      <c r="M795" s="46"/>
      <c r="N795" s="46"/>
      <c r="O795" s="46"/>
      <c r="P795" s="46"/>
      <c r="Q795" s="49"/>
      <c r="R795" s="49"/>
      <c r="S795" s="46"/>
      <c r="T795" s="46"/>
      <c r="U795" s="46"/>
      <c r="V795" s="49"/>
      <c r="W795" s="49"/>
      <c r="X795" s="46"/>
      <c r="Y795" s="46"/>
      <c r="Z795" s="49"/>
      <c r="AA795" s="49"/>
      <c r="AB795" s="49"/>
      <c r="AC795" s="49"/>
      <c r="AD795" s="49"/>
      <c r="AE795" s="49"/>
      <c r="AF795" s="49"/>
      <c r="AG795" s="49"/>
      <c r="AH795" s="49"/>
      <c r="AI795" s="49"/>
      <c r="AJ795" s="49"/>
      <c r="AK795" s="49"/>
      <c r="AL795" s="49"/>
      <c r="AM795" s="49"/>
      <c r="AN795" s="49"/>
      <c r="AO795" s="49"/>
    </row>
    <row r="796">
      <c r="A796" s="46"/>
      <c r="B796" s="46"/>
      <c r="C796" s="46"/>
      <c r="D796" s="46"/>
      <c r="E796" s="49"/>
      <c r="F796" s="49"/>
      <c r="G796" s="49"/>
      <c r="H796" s="49"/>
      <c r="I796" s="49"/>
      <c r="J796" s="49"/>
      <c r="K796" s="49"/>
      <c r="L796" s="51"/>
      <c r="M796" s="46"/>
      <c r="N796" s="46"/>
      <c r="O796" s="46"/>
      <c r="P796" s="46"/>
      <c r="Q796" s="49"/>
      <c r="R796" s="49"/>
      <c r="S796" s="46"/>
      <c r="T796" s="46"/>
      <c r="U796" s="46"/>
      <c r="V796" s="49"/>
      <c r="W796" s="49"/>
      <c r="X796" s="46"/>
      <c r="Y796" s="46"/>
      <c r="Z796" s="49"/>
      <c r="AA796" s="49"/>
      <c r="AB796" s="49"/>
      <c r="AC796" s="49"/>
      <c r="AD796" s="49"/>
      <c r="AE796" s="49"/>
      <c r="AF796" s="49"/>
      <c r="AG796" s="49"/>
      <c r="AH796" s="49"/>
      <c r="AI796" s="49"/>
      <c r="AJ796" s="49"/>
      <c r="AK796" s="49"/>
      <c r="AL796" s="49"/>
      <c r="AM796" s="49"/>
      <c r="AN796" s="49"/>
      <c r="AO796" s="49"/>
    </row>
    <row r="797">
      <c r="A797" s="46"/>
      <c r="B797" s="46"/>
      <c r="C797" s="46"/>
      <c r="D797" s="46"/>
      <c r="E797" s="49"/>
      <c r="F797" s="49"/>
      <c r="G797" s="49"/>
      <c r="H797" s="49"/>
      <c r="I797" s="49"/>
      <c r="J797" s="49"/>
      <c r="K797" s="49"/>
      <c r="L797" s="51"/>
      <c r="M797" s="46"/>
      <c r="N797" s="46"/>
      <c r="O797" s="46"/>
      <c r="P797" s="46"/>
      <c r="Q797" s="49"/>
      <c r="R797" s="49"/>
      <c r="S797" s="46"/>
      <c r="T797" s="46"/>
      <c r="U797" s="46"/>
      <c r="V797" s="49"/>
      <c r="W797" s="49"/>
      <c r="X797" s="46"/>
      <c r="Y797" s="46"/>
      <c r="Z797" s="49"/>
      <c r="AA797" s="49"/>
      <c r="AB797" s="49"/>
      <c r="AC797" s="49"/>
      <c r="AD797" s="49"/>
      <c r="AE797" s="49"/>
      <c r="AF797" s="49"/>
      <c r="AG797" s="49"/>
      <c r="AH797" s="49"/>
      <c r="AI797" s="49"/>
      <c r="AJ797" s="49"/>
      <c r="AK797" s="49"/>
      <c r="AL797" s="49"/>
      <c r="AM797" s="49"/>
      <c r="AN797" s="49"/>
      <c r="AO797" s="49"/>
    </row>
    <row r="798">
      <c r="A798" s="46"/>
      <c r="B798" s="46"/>
      <c r="C798" s="46"/>
      <c r="D798" s="46"/>
      <c r="E798" s="49"/>
      <c r="F798" s="49"/>
      <c r="G798" s="49"/>
      <c r="H798" s="49"/>
      <c r="I798" s="49"/>
      <c r="J798" s="49"/>
      <c r="K798" s="49"/>
      <c r="L798" s="51"/>
      <c r="M798" s="46"/>
      <c r="N798" s="46"/>
      <c r="O798" s="46"/>
      <c r="P798" s="46"/>
      <c r="Q798" s="49"/>
      <c r="R798" s="49"/>
      <c r="S798" s="46"/>
      <c r="T798" s="46"/>
      <c r="U798" s="46"/>
      <c r="V798" s="49"/>
      <c r="W798" s="49"/>
      <c r="X798" s="46"/>
      <c r="Y798" s="46"/>
      <c r="Z798" s="49"/>
      <c r="AA798" s="49"/>
      <c r="AB798" s="49"/>
      <c r="AC798" s="49"/>
      <c r="AD798" s="49"/>
      <c r="AE798" s="49"/>
      <c r="AF798" s="49"/>
      <c r="AG798" s="49"/>
      <c r="AH798" s="49"/>
      <c r="AI798" s="49"/>
      <c r="AJ798" s="49"/>
      <c r="AK798" s="49"/>
      <c r="AL798" s="49"/>
      <c r="AM798" s="49"/>
      <c r="AN798" s="49"/>
      <c r="AO798" s="49"/>
    </row>
    <row r="799">
      <c r="A799" s="46"/>
      <c r="B799" s="46"/>
      <c r="C799" s="46"/>
      <c r="D799" s="46"/>
      <c r="E799" s="49"/>
      <c r="F799" s="49"/>
      <c r="G799" s="49"/>
      <c r="H799" s="49"/>
      <c r="I799" s="49"/>
      <c r="J799" s="49"/>
      <c r="K799" s="49"/>
      <c r="L799" s="51"/>
      <c r="M799" s="46"/>
      <c r="N799" s="46"/>
      <c r="O799" s="46"/>
      <c r="P799" s="46"/>
      <c r="Q799" s="49"/>
      <c r="R799" s="49"/>
      <c r="S799" s="46"/>
      <c r="T799" s="46"/>
      <c r="U799" s="46"/>
      <c r="V799" s="49"/>
      <c r="W799" s="49"/>
      <c r="X799" s="46"/>
      <c r="Y799" s="46"/>
      <c r="Z799" s="49"/>
      <c r="AA799" s="49"/>
      <c r="AB799" s="49"/>
      <c r="AC799" s="49"/>
      <c r="AD799" s="49"/>
      <c r="AE799" s="49"/>
      <c r="AF799" s="49"/>
      <c r="AG799" s="49"/>
      <c r="AH799" s="49"/>
      <c r="AI799" s="49"/>
      <c r="AJ799" s="49"/>
      <c r="AK799" s="49"/>
      <c r="AL799" s="49"/>
      <c r="AM799" s="49"/>
      <c r="AN799" s="49"/>
      <c r="AO799" s="49"/>
    </row>
    <row r="800">
      <c r="A800" s="46"/>
      <c r="B800" s="46"/>
      <c r="C800" s="46"/>
      <c r="D800" s="46"/>
      <c r="E800" s="49"/>
      <c r="F800" s="49"/>
      <c r="G800" s="49"/>
      <c r="H800" s="49"/>
      <c r="I800" s="49"/>
      <c r="J800" s="49"/>
      <c r="K800" s="49"/>
      <c r="L800" s="51"/>
      <c r="M800" s="46"/>
      <c r="N800" s="46"/>
      <c r="O800" s="46"/>
      <c r="P800" s="46"/>
      <c r="Q800" s="49"/>
      <c r="R800" s="49"/>
      <c r="S800" s="46"/>
      <c r="T800" s="46"/>
      <c r="U800" s="46"/>
      <c r="V800" s="49"/>
      <c r="W800" s="49"/>
      <c r="X800" s="46"/>
      <c r="Y800" s="46"/>
      <c r="Z800" s="49"/>
      <c r="AA800" s="49"/>
      <c r="AB800" s="49"/>
      <c r="AC800" s="49"/>
      <c r="AD800" s="49"/>
      <c r="AE800" s="49"/>
      <c r="AF800" s="49"/>
      <c r="AG800" s="49"/>
      <c r="AH800" s="49"/>
      <c r="AI800" s="49"/>
      <c r="AJ800" s="49"/>
      <c r="AK800" s="49"/>
      <c r="AL800" s="49"/>
      <c r="AM800" s="49"/>
      <c r="AN800" s="49"/>
      <c r="AO800" s="49"/>
    </row>
    <row r="801">
      <c r="A801" s="46"/>
      <c r="B801" s="46"/>
      <c r="C801" s="46"/>
      <c r="D801" s="46"/>
      <c r="E801" s="49"/>
      <c r="F801" s="49"/>
      <c r="G801" s="49"/>
      <c r="H801" s="49"/>
      <c r="I801" s="49"/>
      <c r="J801" s="49"/>
      <c r="K801" s="49"/>
      <c r="L801" s="51"/>
      <c r="M801" s="46"/>
      <c r="N801" s="46"/>
      <c r="O801" s="46"/>
      <c r="P801" s="46"/>
      <c r="Q801" s="49"/>
      <c r="R801" s="49"/>
      <c r="S801" s="46"/>
      <c r="T801" s="46"/>
      <c r="U801" s="46"/>
      <c r="V801" s="49"/>
      <c r="W801" s="49"/>
      <c r="X801" s="46"/>
      <c r="Y801" s="46"/>
      <c r="Z801" s="49"/>
      <c r="AA801" s="49"/>
      <c r="AB801" s="49"/>
      <c r="AC801" s="49"/>
      <c r="AD801" s="49"/>
      <c r="AE801" s="49"/>
      <c r="AF801" s="49"/>
      <c r="AG801" s="49"/>
      <c r="AH801" s="49"/>
      <c r="AI801" s="49"/>
      <c r="AJ801" s="49"/>
      <c r="AK801" s="49"/>
      <c r="AL801" s="49"/>
      <c r="AM801" s="49"/>
      <c r="AN801" s="49"/>
      <c r="AO801" s="49"/>
    </row>
    <row r="802">
      <c r="A802" s="46"/>
      <c r="B802" s="46"/>
      <c r="C802" s="46"/>
      <c r="D802" s="46"/>
      <c r="E802" s="49"/>
      <c r="F802" s="49"/>
      <c r="G802" s="49"/>
      <c r="H802" s="49"/>
      <c r="I802" s="49"/>
      <c r="J802" s="49"/>
      <c r="K802" s="49"/>
      <c r="L802" s="51"/>
      <c r="M802" s="46"/>
      <c r="N802" s="46"/>
      <c r="O802" s="46"/>
      <c r="P802" s="46"/>
      <c r="Q802" s="49"/>
      <c r="R802" s="49"/>
      <c r="S802" s="46"/>
      <c r="T802" s="46"/>
      <c r="U802" s="46"/>
      <c r="V802" s="49"/>
      <c r="W802" s="49"/>
      <c r="X802" s="46"/>
      <c r="Y802" s="46"/>
      <c r="Z802" s="49"/>
      <c r="AA802" s="49"/>
      <c r="AB802" s="49"/>
      <c r="AC802" s="49"/>
      <c r="AD802" s="49"/>
      <c r="AE802" s="49"/>
      <c r="AF802" s="49"/>
      <c r="AG802" s="49"/>
      <c r="AH802" s="49"/>
      <c r="AI802" s="49"/>
      <c r="AJ802" s="49"/>
      <c r="AK802" s="49"/>
      <c r="AL802" s="49"/>
      <c r="AM802" s="49"/>
      <c r="AN802" s="49"/>
      <c r="AO802" s="49"/>
    </row>
    <row r="803">
      <c r="A803" s="46"/>
      <c r="B803" s="46"/>
      <c r="C803" s="46"/>
      <c r="D803" s="46"/>
      <c r="E803" s="49"/>
      <c r="F803" s="49"/>
      <c r="G803" s="49"/>
      <c r="H803" s="49"/>
      <c r="I803" s="49"/>
      <c r="J803" s="49"/>
      <c r="K803" s="49"/>
      <c r="L803" s="51"/>
      <c r="M803" s="46"/>
      <c r="N803" s="46"/>
      <c r="O803" s="46"/>
      <c r="P803" s="46"/>
      <c r="Q803" s="49"/>
      <c r="R803" s="49"/>
      <c r="S803" s="46"/>
      <c r="T803" s="46"/>
      <c r="U803" s="46"/>
      <c r="V803" s="49"/>
      <c r="W803" s="49"/>
      <c r="X803" s="46"/>
      <c r="Y803" s="46"/>
      <c r="Z803" s="49"/>
      <c r="AA803" s="49"/>
      <c r="AB803" s="49"/>
      <c r="AC803" s="49"/>
      <c r="AD803" s="49"/>
      <c r="AE803" s="49"/>
      <c r="AF803" s="49"/>
      <c r="AG803" s="49"/>
      <c r="AH803" s="49"/>
      <c r="AI803" s="49"/>
      <c r="AJ803" s="49"/>
      <c r="AK803" s="49"/>
      <c r="AL803" s="49"/>
      <c r="AM803" s="49"/>
      <c r="AN803" s="49"/>
      <c r="AO803" s="49"/>
    </row>
    <row r="804">
      <c r="A804" s="46"/>
      <c r="B804" s="46"/>
      <c r="C804" s="46"/>
      <c r="D804" s="46"/>
      <c r="E804" s="49"/>
      <c r="F804" s="49"/>
      <c r="G804" s="49"/>
      <c r="H804" s="49"/>
      <c r="I804" s="49"/>
      <c r="J804" s="49"/>
      <c r="K804" s="49"/>
      <c r="L804" s="51"/>
      <c r="M804" s="46"/>
      <c r="N804" s="46"/>
      <c r="O804" s="46"/>
      <c r="P804" s="46"/>
      <c r="Q804" s="49"/>
      <c r="R804" s="49"/>
      <c r="S804" s="46"/>
      <c r="T804" s="46"/>
      <c r="U804" s="46"/>
      <c r="V804" s="49"/>
      <c r="W804" s="49"/>
      <c r="X804" s="46"/>
      <c r="Y804" s="46"/>
      <c r="Z804" s="49"/>
      <c r="AA804" s="49"/>
      <c r="AB804" s="49"/>
      <c r="AC804" s="49"/>
      <c r="AD804" s="49"/>
      <c r="AE804" s="49"/>
      <c r="AF804" s="49"/>
      <c r="AG804" s="49"/>
      <c r="AH804" s="49"/>
      <c r="AI804" s="49"/>
      <c r="AJ804" s="49"/>
      <c r="AK804" s="49"/>
      <c r="AL804" s="49"/>
      <c r="AM804" s="49"/>
      <c r="AN804" s="49"/>
      <c r="AO804" s="49"/>
    </row>
    <row r="805">
      <c r="A805" s="46"/>
      <c r="B805" s="46"/>
      <c r="C805" s="46"/>
      <c r="D805" s="46"/>
      <c r="E805" s="49"/>
      <c r="F805" s="49"/>
      <c r="G805" s="49"/>
      <c r="H805" s="49"/>
      <c r="I805" s="49"/>
      <c r="J805" s="49"/>
      <c r="K805" s="49"/>
      <c r="L805" s="51"/>
      <c r="M805" s="46"/>
      <c r="N805" s="46"/>
      <c r="O805" s="46"/>
      <c r="P805" s="46"/>
      <c r="Q805" s="49"/>
      <c r="R805" s="49"/>
      <c r="S805" s="46"/>
      <c r="T805" s="46"/>
      <c r="U805" s="46"/>
      <c r="V805" s="49"/>
      <c r="W805" s="49"/>
      <c r="X805" s="46"/>
      <c r="Y805" s="46"/>
      <c r="Z805" s="49"/>
      <c r="AA805" s="49"/>
      <c r="AB805" s="49"/>
      <c r="AC805" s="49"/>
      <c r="AD805" s="49"/>
      <c r="AE805" s="49"/>
      <c r="AF805" s="49"/>
      <c r="AG805" s="49"/>
      <c r="AH805" s="49"/>
      <c r="AI805" s="49"/>
      <c r="AJ805" s="49"/>
      <c r="AK805" s="49"/>
      <c r="AL805" s="49"/>
      <c r="AM805" s="49"/>
      <c r="AN805" s="49"/>
      <c r="AO805" s="49"/>
    </row>
    <row r="806">
      <c r="A806" s="46"/>
      <c r="B806" s="46"/>
      <c r="C806" s="46"/>
      <c r="D806" s="46"/>
      <c r="E806" s="49"/>
      <c r="F806" s="49"/>
      <c r="G806" s="49"/>
      <c r="H806" s="49"/>
      <c r="I806" s="49"/>
      <c r="J806" s="49"/>
      <c r="K806" s="49"/>
      <c r="L806" s="51"/>
      <c r="M806" s="46"/>
      <c r="N806" s="46"/>
      <c r="O806" s="46"/>
      <c r="P806" s="46"/>
      <c r="Q806" s="49"/>
      <c r="R806" s="49"/>
      <c r="S806" s="46"/>
      <c r="T806" s="46"/>
      <c r="U806" s="46"/>
      <c r="V806" s="49"/>
      <c r="W806" s="49"/>
      <c r="X806" s="46"/>
      <c r="Y806" s="46"/>
      <c r="Z806" s="49"/>
      <c r="AA806" s="49"/>
      <c r="AB806" s="49"/>
      <c r="AC806" s="49"/>
      <c r="AD806" s="49"/>
      <c r="AE806" s="49"/>
      <c r="AF806" s="49"/>
      <c r="AG806" s="49"/>
      <c r="AH806" s="49"/>
      <c r="AI806" s="49"/>
      <c r="AJ806" s="49"/>
      <c r="AK806" s="49"/>
      <c r="AL806" s="49"/>
      <c r="AM806" s="49"/>
      <c r="AN806" s="49"/>
      <c r="AO806" s="49"/>
    </row>
    <row r="807">
      <c r="A807" s="46"/>
      <c r="B807" s="46"/>
      <c r="C807" s="46"/>
      <c r="D807" s="46"/>
      <c r="E807" s="49"/>
      <c r="F807" s="49"/>
      <c r="G807" s="49"/>
      <c r="H807" s="49"/>
      <c r="I807" s="49"/>
      <c r="J807" s="49"/>
      <c r="K807" s="49"/>
      <c r="L807" s="51"/>
      <c r="M807" s="46"/>
      <c r="N807" s="46"/>
      <c r="O807" s="46"/>
      <c r="P807" s="46"/>
      <c r="Q807" s="49"/>
      <c r="R807" s="49"/>
      <c r="S807" s="46"/>
      <c r="T807" s="46"/>
      <c r="U807" s="46"/>
      <c r="V807" s="49"/>
      <c r="W807" s="49"/>
      <c r="X807" s="46"/>
      <c r="Y807" s="46"/>
      <c r="Z807" s="49"/>
      <c r="AA807" s="49"/>
      <c r="AB807" s="49"/>
      <c r="AC807" s="49"/>
      <c r="AD807" s="49"/>
      <c r="AE807" s="49"/>
      <c r="AF807" s="49"/>
      <c r="AG807" s="49"/>
      <c r="AH807" s="49"/>
      <c r="AI807" s="49"/>
      <c r="AJ807" s="49"/>
      <c r="AK807" s="49"/>
      <c r="AL807" s="49"/>
      <c r="AM807" s="49"/>
      <c r="AN807" s="49"/>
      <c r="AO807" s="49"/>
    </row>
    <row r="808">
      <c r="A808" s="46"/>
      <c r="B808" s="46"/>
      <c r="C808" s="46"/>
      <c r="D808" s="46"/>
      <c r="E808" s="49"/>
      <c r="F808" s="49"/>
      <c r="G808" s="49"/>
      <c r="H808" s="49"/>
      <c r="I808" s="49"/>
      <c r="J808" s="49"/>
      <c r="K808" s="49"/>
      <c r="L808" s="51"/>
      <c r="M808" s="46"/>
      <c r="N808" s="46"/>
      <c r="O808" s="46"/>
      <c r="P808" s="46"/>
      <c r="Q808" s="49"/>
      <c r="R808" s="49"/>
      <c r="S808" s="46"/>
      <c r="T808" s="46"/>
      <c r="U808" s="46"/>
      <c r="V808" s="49"/>
      <c r="W808" s="49"/>
      <c r="X808" s="46"/>
      <c r="Y808" s="46"/>
      <c r="Z808" s="49"/>
      <c r="AA808" s="49"/>
      <c r="AB808" s="49"/>
      <c r="AC808" s="49"/>
      <c r="AD808" s="49"/>
      <c r="AE808" s="49"/>
      <c r="AF808" s="49"/>
      <c r="AG808" s="49"/>
      <c r="AH808" s="49"/>
      <c r="AI808" s="49"/>
      <c r="AJ808" s="49"/>
      <c r="AK808" s="49"/>
      <c r="AL808" s="49"/>
      <c r="AM808" s="49"/>
      <c r="AN808" s="49"/>
      <c r="AO808" s="49"/>
    </row>
    <row r="809">
      <c r="A809" s="46"/>
      <c r="B809" s="46"/>
      <c r="C809" s="46"/>
      <c r="D809" s="46"/>
      <c r="E809" s="49"/>
      <c r="F809" s="49"/>
      <c r="G809" s="49"/>
      <c r="H809" s="49"/>
      <c r="I809" s="49"/>
      <c r="J809" s="49"/>
      <c r="K809" s="49"/>
      <c r="L809" s="51"/>
      <c r="M809" s="46"/>
      <c r="N809" s="46"/>
      <c r="O809" s="46"/>
      <c r="P809" s="46"/>
      <c r="Q809" s="49"/>
      <c r="R809" s="49"/>
      <c r="S809" s="46"/>
      <c r="T809" s="46"/>
      <c r="U809" s="46"/>
      <c r="V809" s="49"/>
      <c r="W809" s="49"/>
      <c r="X809" s="46"/>
      <c r="Y809" s="46"/>
      <c r="Z809" s="49"/>
      <c r="AA809" s="49"/>
      <c r="AB809" s="49"/>
      <c r="AC809" s="49"/>
      <c r="AD809" s="49"/>
      <c r="AE809" s="49"/>
      <c r="AF809" s="49"/>
      <c r="AG809" s="49"/>
      <c r="AH809" s="49"/>
      <c r="AI809" s="49"/>
      <c r="AJ809" s="49"/>
      <c r="AK809" s="49"/>
      <c r="AL809" s="49"/>
      <c r="AM809" s="49"/>
      <c r="AN809" s="49"/>
      <c r="AO809" s="49"/>
    </row>
    <row r="810">
      <c r="A810" s="46"/>
      <c r="B810" s="46"/>
      <c r="C810" s="46"/>
      <c r="D810" s="46"/>
      <c r="E810" s="49"/>
      <c r="F810" s="49"/>
      <c r="G810" s="49"/>
      <c r="H810" s="49"/>
      <c r="I810" s="49"/>
      <c r="J810" s="49"/>
      <c r="K810" s="49"/>
      <c r="L810" s="51"/>
      <c r="M810" s="46"/>
      <c r="N810" s="46"/>
      <c r="O810" s="46"/>
      <c r="P810" s="46"/>
      <c r="Q810" s="49"/>
      <c r="R810" s="49"/>
      <c r="S810" s="46"/>
      <c r="T810" s="46"/>
      <c r="U810" s="46"/>
      <c r="V810" s="49"/>
      <c r="W810" s="49"/>
      <c r="X810" s="46"/>
      <c r="Y810" s="46"/>
      <c r="Z810" s="49"/>
      <c r="AA810" s="49"/>
      <c r="AB810" s="49"/>
      <c r="AC810" s="49"/>
      <c r="AD810" s="49"/>
      <c r="AE810" s="49"/>
      <c r="AF810" s="49"/>
      <c r="AG810" s="49"/>
      <c r="AH810" s="49"/>
      <c r="AI810" s="49"/>
      <c r="AJ810" s="49"/>
      <c r="AK810" s="49"/>
      <c r="AL810" s="49"/>
      <c r="AM810" s="49"/>
      <c r="AN810" s="49"/>
      <c r="AO810" s="49"/>
    </row>
    <row r="811">
      <c r="A811" s="46"/>
      <c r="B811" s="46"/>
      <c r="C811" s="46"/>
      <c r="D811" s="46"/>
      <c r="E811" s="49"/>
      <c r="F811" s="49"/>
      <c r="G811" s="49"/>
      <c r="H811" s="49"/>
      <c r="I811" s="49"/>
      <c r="J811" s="49"/>
      <c r="K811" s="49"/>
      <c r="L811" s="51"/>
      <c r="M811" s="46"/>
      <c r="N811" s="46"/>
      <c r="O811" s="46"/>
      <c r="P811" s="46"/>
      <c r="Q811" s="49"/>
      <c r="R811" s="49"/>
      <c r="S811" s="46"/>
      <c r="T811" s="46"/>
      <c r="U811" s="46"/>
      <c r="V811" s="49"/>
      <c r="W811" s="49"/>
      <c r="X811" s="46"/>
      <c r="Y811" s="46"/>
      <c r="Z811" s="49"/>
      <c r="AA811" s="49"/>
      <c r="AB811" s="49"/>
      <c r="AC811" s="49"/>
      <c r="AD811" s="49"/>
      <c r="AE811" s="49"/>
      <c r="AF811" s="49"/>
      <c r="AG811" s="49"/>
      <c r="AH811" s="49"/>
      <c r="AI811" s="49"/>
      <c r="AJ811" s="49"/>
      <c r="AK811" s="49"/>
      <c r="AL811" s="49"/>
      <c r="AM811" s="49"/>
      <c r="AN811" s="49"/>
      <c r="AO811" s="49"/>
    </row>
    <row r="812">
      <c r="A812" s="46"/>
      <c r="B812" s="46"/>
      <c r="C812" s="46"/>
      <c r="D812" s="46"/>
      <c r="E812" s="49"/>
      <c r="F812" s="49"/>
      <c r="G812" s="49"/>
      <c r="H812" s="49"/>
      <c r="I812" s="49"/>
      <c r="J812" s="49"/>
      <c r="K812" s="49"/>
      <c r="L812" s="51"/>
      <c r="M812" s="46"/>
      <c r="N812" s="46"/>
      <c r="O812" s="46"/>
      <c r="P812" s="46"/>
      <c r="Q812" s="49"/>
      <c r="R812" s="49"/>
      <c r="S812" s="46"/>
      <c r="T812" s="46"/>
      <c r="U812" s="46"/>
      <c r="V812" s="49"/>
      <c r="W812" s="49"/>
      <c r="X812" s="46"/>
      <c r="Y812" s="46"/>
      <c r="Z812" s="49"/>
      <c r="AA812" s="49"/>
      <c r="AB812" s="49"/>
      <c r="AC812" s="49"/>
      <c r="AD812" s="49"/>
      <c r="AE812" s="49"/>
      <c r="AF812" s="49"/>
      <c r="AG812" s="49"/>
      <c r="AH812" s="49"/>
      <c r="AI812" s="49"/>
      <c r="AJ812" s="49"/>
      <c r="AK812" s="49"/>
      <c r="AL812" s="49"/>
      <c r="AM812" s="49"/>
      <c r="AN812" s="49"/>
      <c r="AO812" s="49"/>
    </row>
    <row r="813">
      <c r="A813" s="46"/>
      <c r="B813" s="46"/>
      <c r="C813" s="46"/>
      <c r="D813" s="46"/>
      <c r="E813" s="49"/>
      <c r="F813" s="49"/>
      <c r="G813" s="49"/>
      <c r="H813" s="49"/>
      <c r="I813" s="49"/>
      <c r="J813" s="49"/>
      <c r="K813" s="49"/>
      <c r="L813" s="51"/>
      <c r="M813" s="46"/>
      <c r="N813" s="46"/>
      <c r="O813" s="46"/>
      <c r="P813" s="46"/>
      <c r="Q813" s="49"/>
      <c r="R813" s="49"/>
      <c r="S813" s="46"/>
      <c r="T813" s="46"/>
      <c r="U813" s="46"/>
      <c r="V813" s="49"/>
      <c r="W813" s="49"/>
      <c r="X813" s="46"/>
      <c r="Y813" s="46"/>
      <c r="Z813" s="49"/>
      <c r="AA813" s="49"/>
      <c r="AB813" s="49"/>
      <c r="AC813" s="49"/>
      <c r="AD813" s="49"/>
      <c r="AE813" s="49"/>
      <c r="AF813" s="49"/>
      <c r="AG813" s="49"/>
      <c r="AH813" s="49"/>
      <c r="AI813" s="49"/>
      <c r="AJ813" s="49"/>
      <c r="AK813" s="49"/>
      <c r="AL813" s="49"/>
      <c r="AM813" s="49"/>
      <c r="AN813" s="49"/>
      <c r="AO813" s="49"/>
    </row>
    <row r="814">
      <c r="A814" s="46"/>
      <c r="B814" s="46"/>
      <c r="C814" s="46"/>
      <c r="D814" s="46"/>
      <c r="E814" s="49"/>
      <c r="F814" s="49"/>
      <c r="G814" s="49"/>
      <c r="H814" s="49"/>
      <c r="I814" s="49"/>
      <c r="J814" s="49"/>
      <c r="K814" s="49"/>
      <c r="L814" s="51"/>
      <c r="M814" s="46"/>
      <c r="N814" s="46"/>
      <c r="O814" s="46"/>
      <c r="P814" s="46"/>
      <c r="Q814" s="49"/>
      <c r="R814" s="49"/>
      <c r="S814" s="46"/>
      <c r="T814" s="46"/>
      <c r="U814" s="46"/>
      <c r="V814" s="49"/>
      <c r="W814" s="49"/>
      <c r="X814" s="46"/>
      <c r="Y814" s="46"/>
      <c r="Z814" s="49"/>
      <c r="AA814" s="49"/>
      <c r="AB814" s="49"/>
      <c r="AC814" s="49"/>
      <c r="AD814" s="49"/>
      <c r="AE814" s="49"/>
      <c r="AF814" s="49"/>
      <c r="AG814" s="49"/>
      <c r="AH814" s="49"/>
      <c r="AI814" s="49"/>
      <c r="AJ814" s="49"/>
      <c r="AK814" s="49"/>
      <c r="AL814" s="49"/>
      <c r="AM814" s="49"/>
      <c r="AN814" s="49"/>
      <c r="AO814" s="49"/>
    </row>
    <row r="815">
      <c r="A815" s="46"/>
      <c r="B815" s="46"/>
      <c r="C815" s="46"/>
      <c r="D815" s="46"/>
      <c r="E815" s="49"/>
      <c r="F815" s="49"/>
      <c r="G815" s="49"/>
      <c r="H815" s="49"/>
      <c r="I815" s="49"/>
      <c r="J815" s="49"/>
      <c r="K815" s="49"/>
      <c r="L815" s="51"/>
      <c r="M815" s="46"/>
      <c r="N815" s="46"/>
      <c r="O815" s="46"/>
      <c r="P815" s="46"/>
      <c r="Q815" s="49"/>
      <c r="R815" s="49"/>
      <c r="S815" s="46"/>
      <c r="T815" s="46"/>
      <c r="U815" s="46"/>
      <c r="V815" s="49"/>
      <c r="W815" s="49"/>
      <c r="X815" s="46"/>
      <c r="Y815" s="46"/>
      <c r="Z815" s="49"/>
      <c r="AA815" s="49"/>
      <c r="AB815" s="49"/>
      <c r="AC815" s="49"/>
      <c r="AD815" s="49"/>
      <c r="AE815" s="49"/>
      <c r="AF815" s="49"/>
      <c r="AG815" s="49"/>
      <c r="AH815" s="49"/>
      <c r="AI815" s="49"/>
      <c r="AJ815" s="49"/>
      <c r="AK815" s="49"/>
      <c r="AL815" s="49"/>
      <c r="AM815" s="49"/>
      <c r="AN815" s="49"/>
      <c r="AO815" s="49"/>
    </row>
    <row r="816">
      <c r="A816" s="46"/>
      <c r="B816" s="46"/>
      <c r="C816" s="46"/>
      <c r="D816" s="46"/>
      <c r="E816" s="49"/>
      <c r="F816" s="49"/>
      <c r="G816" s="49"/>
      <c r="H816" s="49"/>
      <c r="I816" s="49"/>
      <c r="J816" s="49"/>
      <c r="K816" s="49"/>
      <c r="L816" s="51"/>
      <c r="M816" s="46"/>
      <c r="N816" s="46"/>
      <c r="O816" s="46"/>
      <c r="P816" s="46"/>
      <c r="Q816" s="49"/>
      <c r="R816" s="49"/>
      <c r="S816" s="46"/>
      <c r="T816" s="46"/>
      <c r="U816" s="46"/>
      <c r="V816" s="49"/>
      <c r="W816" s="49"/>
      <c r="X816" s="46"/>
      <c r="Y816" s="46"/>
      <c r="Z816" s="49"/>
      <c r="AA816" s="49"/>
      <c r="AB816" s="49"/>
      <c r="AC816" s="49"/>
      <c r="AD816" s="49"/>
      <c r="AE816" s="49"/>
      <c r="AF816" s="49"/>
      <c r="AG816" s="49"/>
      <c r="AH816" s="49"/>
      <c r="AI816" s="49"/>
      <c r="AJ816" s="49"/>
      <c r="AK816" s="49"/>
      <c r="AL816" s="49"/>
      <c r="AM816" s="49"/>
      <c r="AN816" s="49"/>
      <c r="AO816" s="49"/>
    </row>
    <row r="817">
      <c r="A817" s="46"/>
      <c r="B817" s="46"/>
      <c r="C817" s="46"/>
      <c r="D817" s="46"/>
      <c r="E817" s="49"/>
      <c r="F817" s="49"/>
      <c r="G817" s="49"/>
      <c r="H817" s="49"/>
      <c r="I817" s="49"/>
      <c r="J817" s="49"/>
      <c r="K817" s="49"/>
      <c r="L817" s="51"/>
      <c r="M817" s="46"/>
      <c r="N817" s="46"/>
      <c r="O817" s="46"/>
      <c r="P817" s="46"/>
      <c r="Q817" s="49"/>
      <c r="R817" s="49"/>
      <c r="S817" s="46"/>
      <c r="T817" s="46"/>
      <c r="U817" s="46"/>
      <c r="V817" s="49"/>
      <c r="W817" s="49"/>
      <c r="X817" s="46"/>
      <c r="Y817" s="46"/>
      <c r="Z817" s="49"/>
      <c r="AA817" s="49"/>
      <c r="AB817" s="49"/>
      <c r="AC817" s="49"/>
      <c r="AD817" s="49"/>
      <c r="AE817" s="49"/>
      <c r="AF817" s="49"/>
      <c r="AG817" s="49"/>
      <c r="AH817" s="49"/>
      <c r="AI817" s="49"/>
      <c r="AJ817" s="49"/>
      <c r="AK817" s="49"/>
      <c r="AL817" s="49"/>
      <c r="AM817" s="49"/>
      <c r="AN817" s="49"/>
      <c r="AO817" s="49"/>
    </row>
    <row r="818">
      <c r="A818" s="46"/>
      <c r="B818" s="46"/>
      <c r="C818" s="46"/>
      <c r="D818" s="46"/>
      <c r="E818" s="49"/>
      <c r="F818" s="49"/>
      <c r="G818" s="49"/>
      <c r="H818" s="49"/>
      <c r="I818" s="49"/>
      <c r="J818" s="49"/>
      <c r="K818" s="49"/>
      <c r="L818" s="51"/>
      <c r="M818" s="46"/>
      <c r="N818" s="46"/>
      <c r="O818" s="46"/>
      <c r="P818" s="46"/>
      <c r="Q818" s="49"/>
      <c r="R818" s="49"/>
      <c r="S818" s="46"/>
      <c r="T818" s="46"/>
      <c r="U818" s="46"/>
      <c r="V818" s="49"/>
      <c r="W818" s="49"/>
      <c r="X818" s="46"/>
      <c r="Y818" s="46"/>
      <c r="Z818" s="49"/>
      <c r="AA818" s="49"/>
      <c r="AB818" s="49"/>
      <c r="AC818" s="49"/>
      <c r="AD818" s="49"/>
      <c r="AE818" s="49"/>
      <c r="AF818" s="49"/>
      <c r="AG818" s="49"/>
      <c r="AH818" s="49"/>
      <c r="AI818" s="49"/>
      <c r="AJ818" s="49"/>
      <c r="AK818" s="49"/>
      <c r="AL818" s="49"/>
      <c r="AM818" s="49"/>
      <c r="AN818" s="49"/>
      <c r="AO818" s="49"/>
    </row>
    <row r="819">
      <c r="A819" s="46"/>
      <c r="B819" s="46"/>
      <c r="C819" s="46"/>
      <c r="D819" s="46"/>
      <c r="E819" s="49"/>
      <c r="F819" s="49"/>
      <c r="G819" s="49"/>
      <c r="H819" s="49"/>
      <c r="I819" s="49"/>
      <c r="J819" s="49"/>
      <c r="K819" s="49"/>
      <c r="L819" s="51"/>
      <c r="M819" s="46"/>
      <c r="N819" s="46"/>
      <c r="O819" s="46"/>
      <c r="P819" s="46"/>
      <c r="Q819" s="49"/>
      <c r="R819" s="49"/>
      <c r="S819" s="46"/>
      <c r="T819" s="46"/>
      <c r="U819" s="46"/>
      <c r="V819" s="49"/>
      <c r="W819" s="49"/>
      <c r="X819" s="46"/>
      <c r="Y819" s="46"/>
      <c r="Z819" s="49"/>
      <c r="AA819" s="49"/>
      <c r="AB819" s="49"/>
      <c r="AC819" s="49"/>
      <c r="AD819" s="49"/>
      <c r="AE819" s="49"/>
      <c r="AF819" s="49"/>
      <c r="AG819" s="49"/>
      <c r="AH819" s="49"/>
      <c r="AI819" s="49"/>
      <c r="AJ819" s="49"/>
      <c r="AK819" s="49"/>
      <c r="AL819" s="49"/>
      <c r="AM819" s="49"/>
      <c r="AN819" s="49"/>
      <c r="AO819" s="49"/>
    </row>
    <row r="820">
      <c r="A820" s="46"/>
      <c r="B820" s="46"/>
      <c r="C820" s="46"/>
      <c r="D820" s="46"/>
      <c r="E820" s="49"/>
      <c r="F820" s="49"/>
      <c r="G820" s="49"/>
      <c r="H820" s="49"/>
      <c r="I820" s="49"/>
      <c r="J820" s="49"/>
      <c r="K820" s="49"/>
      <c r="L820" s="51"/>
      <c r="M820" s="46"/>
      <c r="N820" s="46"/>
      <c r="O820" s="46"/>
      <c r="P820" s="46"/>
      <c r="Q820" s="49"/>
      <c r="R820" s="49"/>
      <c r="S820" s="46"/>
      <c r="T820" s="46"/>
      <c r="U820" s="46"/>
      <c r="V820" s="49"/>
      <c r="W820" s="49"/>
      <c r="X820" s="46"/>
      <c r="Y820" s="46"/>
      <c r="Z820" s="49"/>
      <c r="AA820" s="49"/>
      <c r="AB820" s="49"/>
      <c r="AC820" s="49"/>
      <c r="AD820" s="49"/>
      <c r="AE820" s="49"/>
      <c r="AF820" s="49"/>
      <c r="AG820" s="49"/>
      <c r="AH820" s="49"/>
      <c r="AI820" s="49"/>
      <c r="AJ820" s="49"/>
      <c r="AK820" s="49"/>
      <c r="AL820" s="49"/>
      <c r="AM820" s="49"/>
      <c r="AN820" s="49"/>
      <c r="AO820" s="49"/>
    </row>
    <row r="821">
      <c r="A821" s="46"/>
      <c r="B821" s="46"/>
      <c r="C821" s="46"/>
      <c r="D821" s="46"/>
      <c r="E821" s="49"/>
      <c r="F821" s="49"/>
      <c r="G821" s="49"/>
      <c r="H821" s="49"/>
      <c r="I821" s="49"/>
      <c r="J821" s="49"/>
      <c r="K821" s="49"/>
      <c r="L821" s="51"/>
      <c r="M821" s="46"/>
      <c r="N821" s="46"/>
      <c r="O821" s="46"/>
      <c r="P821" s="46"/>
      <c r="Q821" s="49"/>
      <c r="R821" s="49"/>
      <c r="S821" s="46"/>
      <c r="T821" s="46"/>
      <c r="U821" s="46"/>
      <c r="V821" s="49"/>
      <c r="W821" s="49"/>
      <c r="X821" s="46"/>
      <c r="Y821" s="46"/>
      <c r="Z821" s="49"/>
      <c r="AA821" s="49"/>
      <c r="AB821" s="49"/>
      <c r="AC821" s="49"/>
      <c r="AD821" s="49"/>
      <c r="AE821" s="49"/>
      <c r="AF821" s="49"/>
      <c r="AG821" s="49"/>
      <c r="AH821" s="49"/>
      <c r="AI821" s="49"/>
      <c r="AJ821" s="49"/>
      <c r="AK821" s="49"/>
      <c r="AL821" s="49"/>
      <c r="AM821" s="49"/>
      <c r="AN821" s="49"/>
      <c r="AO821" s="49"/>
    </row>
    <row r="822">
      <c r="A822" s="46"/>
      <c r="B822" s="46"/>
      <c r="C822" s="46"/>
      <c r="D822" s="46"/>
      <c r="E822" s="49"/>
      <c r="F822" s="49"/>
      <c r="G822" s="49"/>
      <c r="H822" s="49"/>
      <c r="I822" s="49"/>
      <c r="J822" s="49"/>
      <c r="K822" s="49"/>
      <c r="L822" s="51"/>
      <c r="M822" s="46"/>
      <c r="N822" s="46"/>
      <c r="O822" s="46"/>
      <c r="P822" s="46"/>
      <c r="Q822" s="49"/>
      <c r="R822" s="49"/>
      <c r="S822" s="46"/>
      <c r="T822" s="46"/>
      <c r="U822" s="46"/>
      <c r="V822" s="49"/>
      <c r="W822" s="49"/>
      <c r="X822" s="46"/>
      <c r="Y822" s="46"/>
      <c r="Z822" s="49"/>
      <c r="AA822" s="49"/>
      <c r="AB822" s="49"/>
      <c r="AC822" s="49"/>
      <c r="AD822" s="49"/>
      <c r="AE822" s="49"/>
      <c r="AF822" s="49"/>
      <c r="AG822" s="49"/>
      <c r="AH822" s="49"/>
      <c r="AI822" s="49"/>
      <c r="AJ822" s="49"/>
      <c r="AK822" s="49"/>
      <c r="AL822" s="49"/>
      <c r="AM822" s="49"/>
      <c r="AN822" s="49"/>
      <c r="AO822" s="49"/>
    </row>
    <row r="823">
      <c r="A823" s="46"/>
      <c r="B823" s="46"/>
      <c r="C823" s="46"/>
      <c r="D823" s="46"/>
      <c r="E823" s="49"/>
      <c r="F823" s="49"/>
      <c r="G823" s="49"/>
      <c r="H823" s="49"/>
      <c r="I823" s="49"/>
      <c r="J823" s="49"/>
      <c r="K823" s="49"/>
      <c r="L823" s="51"/>
      <c r="M823" s="46"/>
      <c r="N823" s="46"/>
      <c r="O823" s="46"/>
      <c r="P823" s="46"/>
      <c r="Q823" s="49"/>
      <c r="R823" s="49"/>
      <c r="S823" s="46"/>
      <c r="T823" s="46"/>
      <c r="U823" s="46"/>
      <c r="V823" s="49"/>
      <c r="W823" s="49"/>
      <c r="X823" s="46"/>
      <c r="Y823" s="46"/>
      <c r="Z823" s="49"/>
      <c r="AA823" s="49"/>
      <c r="AB823" s="49"/>
      <c r="AC823" s="49"/>
      <c r="AD823" s="49"/>
      <c r="AE823" s="49"/>
      <c r="AF823" s="49"/>
      <c r="AG823" s="49"/>
      <c r="AH823" s="49"/>
      <c r="AI823" s="49"/>
      <c r="AJ823" s="49"/>
      <c r="AK823" s="49"/>
      <c r="AL823" s="49"/>
      <c r="AM823" s="49"/>
      <c r="AN823" s="49"/>
      <c r="AO823" s="49"/>
    </row>
    <row r="824">
      <c r="A824" s="46"/>
      <c r="B824" s="46"/>
      <c r="C824" s="46"/>
      <c r="D824" s="46"/>
      <c r="E824" s="49"/>
      <c r="F824" s="49"/>
      <c r="G824" s="49"/>
      <c r="H824" s="49"/>
      <c r="I824" s="49"/>
      <c r="J824" s="49"/>
      <c r="K824" s="49"/>
      <c r="L824" s="51"/>
      <c r="M824" s="46"/>
      <c r="N824" s="46"/>
      <c r="O824" s="46"/>
      <c r="P824" s="46"/>
      <c r="Q824" s="49"/>
      <c r="R824" s="49"/>
      <c r="S824" s="46"/>
      <c r="T824" s="46"/>
      <c r="U824" s="46"/>
      <c r="V824" s="49"/>
      <c r="W824" s="49"/>
      <c r="X824" s="46"/>
      <c r="Y824" s="46"/>
      <c r="Z824" s="49"/>
      <c r="AA824" s="49"/>
      <c r="AB824" s="49"/>
      <c r="AC824" s="49"/>
      <c r="AD824" s="49"/>
      <c r="AE824" s="49"/>
      <c r="AF824" s="49"/>
      <c r="AG824" s="49"/>
      <c r="AH824" s="49"/>
      <c r="AI824" s="49"/>
      <c r="AJ824" s="49"/>
      <c r="AK824" s="49"/>
      <c r="AL824" s="49"/>
      <c r="AM824" s="49"/>
      <c r="AN824" s="49"/>
      <c r="AO824" s="49"/>
    </row>
    <row r="825">
      <c r="A825" s="46"/>
      <c r="B825" s="46"/>
      <c r="C825" s="46"/>
      <c r="D825" s="46"/>
      <c r="E825" s="49"/>
      <c r="F825" s="49"/>
      <c r="G825" s="49"/>
      <c r="H825" s="49"/>
      <c r="I825" s="49"/>
      <c r="J825" s="49"/>
      <c r="K825" s="49"/>
      <c r="L825" s="51"/>
      <c r="M825" s="46"/>
      <c r="N825" s="46"/>
      <c r="O825" s="46"/>
      <c r="P825" s="46"/>
      <c r="Q825" s="49"/>
      <c r="R825" s="49"/>
      <c r="S825" s="46"/>
      <c r="T825" s="46"/>
      <c r="U825" s="46"/>
      <c r="V825" s="49"/>
      <c r="W825" s="49"/>
      <c r="X825" s="46"/>
      <c r="Y825" s="46"/>
      <c r="Z825" s="49"/>
      <c r="AA825" s="49"/>
      <c r="AB825" s="49"/>
      <c r="AC825" s="49"/>
      <c r="AD825" s="49"/>
      <c r="AE825" s="49"/>
      <c r="AF825" s="49"/>
      <c r="AG825" s="49"/>
      <c r="AH825" s="49"/>
      <c r="AI825" s="49"/>
      <c r="AJ825" s="49"/>
      <c r="AK825" s="49"/>
      <c r="AL825" s="49"/>
      <c r="AM825" s="49"/>
      <c r="AN825" s="49"/>
      <c r="AO825" s="49"/>
    </row>
    <row r="826">
      <c r="A826" s="46"/>
      <c r="B826" s="46"/>
      <c r="C826" s="46"/>
      <c r="D826" s="46"/>
      <c r="E826" s="49"/>
      <c r="F826" s="49"/>
      <c r="G826" s="49"/>
      <c r="H826" s="49"/>
      <c r="I826" s="49"/>
      <c r="J826" s="49"/>
      <c r="K826" s="49"/>
      <c r="L826" s="51"/>
      <c r="M826" s="46"/>
      <c r="N826" s="46"/>
      <c r="O826" s="46"/>
      <c r="P826" s="46"/>
      <c r="Q826" s="49"/>
      <c r="R826" s="49"/>
      <c r="S826" s="46"/>
      <c r="T826" s="46"/>
      <c r="U826" s="46"/>
      <c r="V826" s="49"/>
      <c r="W826" s="49"/>
      <c r="X826" s="46"/>
      <c r="Y826" s="46"/>
      <c r="Z826" s="49"/>
      <c r="AA826" s="49"/>
      <c r="AB826" s="49"/>
      <c r="AC826" s="49"/>
      <c r="AD826" s="49"/>
      <c r="AE826" s="49"/>
      <c r="AF826" s="49"/>
      <c r="AG826" s="49"/>
      <c r="AH826" s="49"/>
      <c r="AI826" s="49"/>
      <c r="AJ826" s="49"/>
      <c r="AK826" s="49"/>
      <c r="AL826" s="49"/>
      <c r="AM826" s="49"/>
      <c r="AN826" s="49"/>
      <c r="AO826" s="49"/>
    </row>
    <row r="827">
      <c r="A827" s="46"/>
      <c r="B827" s="46"/>
      <c r="C827" s="46"/>
      <c r="D827" s="46"/>
      <c r="E827" s="49"/>
      <c r="F827" s="49"/>
      <c r="G827" s="49"/>
      <c r="H827" s="49"/>
      <c r="I827" s="49"/>
      <c r="J827" s="49"/>
      <c r="K827" s="49"/>
      <c r="L827" s="51"/>
      <c r="M827" s="46"/>
      <c r="N827" s="46"/>
      <c r="O827" s="46"/>
      <c r="P827" s="46"/>
      <c r="Q827" s="49"/>
      <c r="R827" s="49"/>
      <c r="S827" s="46"/>
      <c r="T827" s="46"/>
      <c r="U827" s="46"/>
      <c r="V827" s="49"/>
      <c r="W827" s="49"/>
      <c r="X827" s="46"/>
      <c r="Y827" s="46"/>
      <c r="Z827" s="49"/>
      <c r="AA827" s="49"/>
      <c r="AB827" s="49"/>
      <c r="AC827" s="49"/>
      <c r="AD827" s="49"/>
      <c r="AE827" s="49"/>
      <c r="AF827" s="49"/>
      <c r="AG827" s="49"/>
      <c r="AH827" s="49"/>
      <c r="AI827" s="49"/>
      <c r="AJ827" s="49"/>
      <c r="AK827" s="49"/>
      <c r="AL827" s="49"/>
      <c r="AM827" s="49"/>
      <c r="AN827" s="49"/>
      <c r="AO827" s="49"/>
    </row>
    <row r="828">
      <c r="A828" s="46"/>
      <c r="B828" s="46"/>
      <c r="C828" s="46"/>
      <c r="D828" s="46"/>
      <c r="E828" s="49"/>
      <c r="F828" s="49"/>
      <c r="G828" s="49"/>
      <c r="H828" s="49"/>
      <c r="I828" s="49"/>
      <c r="J828" s="49"/>
      <c r="K828" s="49"/>
      <c r="L828" s="51"/>
      <c r="M828" s="46"/>
      <c r="N828" s="46"/>
      <c r="O828" s="46"/>
      <c r="P828" s="46"/>
      <c r="Q828" s="49"/>
      <c r="R828" s="49"/>
      <c r="S828" s="46"/>
      <c r="T828" s="46"/>
      <c r="U828" s="46"/>
      <c r="V828" s="49"/>
      <c r="W828" s="49"/>
      <c r="X828" s="46"/>
      <c r="Y828" s="46"/>
      <c r="Z828" s="49"/>
      <c r="AA828" s="49"/>
      <c r="AB828" s="49"/>
      <c r="AC828" s="49"/>
      <c r="AD828" s="49"/>
      <c r="AE828" s="49"/>
      <c r="AF828" s="49"/>
      <c r="AG828" s="49"/>
      <c r="AH828" s="49"/>
      <c r="AI828" s="49"/>
      <c r="AJ828" s="49"/>
      <c r="AK828" s="49"/>
      <c r="AL828" s="49"/>
      <c r="AM828" s="49"/>
      <c r="AN828" s="49"/>
      <c r="AO828" s="49"/>
    </row>
    <row r="829">
      <c r="A829" s="46"/>
      <c r="B829" s="46"/>
      <c r="C829" s="46"/>
      <c r="D829" s="46"/>
      <c r="E829" s="49"/>
      <c r="F829" s="49"/>
      <c r="G829" s="49"/>
      <c r="H829" s="49"/>
      <c r="I829" s="49"/>
      <c r="J829" s="49"/>
      <c r="K829" s="49"/>
      <c r="L829" s="51"/>
      <c r="M829" s="46"/>
      <c r="N829" s="46"/>
      <c r="O829" s="46"/>
      <c r="P829" s="46"/>
      <c r="Q829" s="49"/>
      <c r="R829" s="49"/>
      <c r="S829" s="46"/>
      <c r="T829" s="46"/>
      <c r="U829" s="46"/>
      <c r="V829" s="49"/>
      <c r="W829" s="49"/>
      <c r="X829" s="46"/>
      <c r="Y829" s="46"/>
      <c r="Z829" s="49"/>
      <c r="AA829" s="49"/>
      <c r="AB829" s="49"/>
      <c r="AC829" s="49"/>
      <c r="AD829" s="49"/>
      <c r="AE829" s="49"/>
      <c r="AF829" s="49"/>
      <c r="AG829" s="49"/>
      <c r="AH829" s="49"/>
      <c r="AI829" s="49"/>
      <c r="AJ829" s="49"/>
      <c r="AK829" s="49"/>
      <c r="AL829" s="49"/>
      <c r="AM829" s="49"/>
      <c r="AN829" s="49"/>
      <c r="AO829" s="49"/>
    </row>
    <row r="830">
      <c r="A830" s="46"/>
      <c r="B830" s="46"/>
      <c r="C830" s="46"/>
      <c r="D830" s="46"/>
      <c r="E830" s="49"/>
      <c r="F830" s="49"/>
      <c r="G830" s="49"/>
      <c r="H830" s="49"/>
      <c r="I830" s="49"/>
      <c r="J830" s="49"/>
      <c r="K830" s="49"/>
      <c r="L830" s="51"/>
      <c r="M830" s="46"/>
      <c r="N830" s="46"/>
      <c r="O830" s="46"/>
      <c r="P830" s="46"/>
      <c r="Q830" s="49"/>
      <c r="R830" s="49"/>
      <c r="S830" s="46"/>
      <c r="T830" s="46"/>
      <c r="U830" s="46"/>
      <c r="V830" s="49"/>
      <c r="W830" s="49"/>
      <c r="X830" s="46"/>
      <c r="Y830" s="46"/>
      <c r="Z830" s="49"/>
      <c r="AA830" s="49"/>
      <c r="AB830" s="49"/>
      <c r="AC830" s="49"/>
      <c r="AD830" s="49"/>
      <c r="AE830" s="49"/>
      <c r="AF830" s="49"/>
      <c r="AG830" s="49"/>
      <c r="AH830" s="49"/>
      <c r="AI830" s="49"/>
      <c r="AJ830" s="49"/>
      <c r="AK830" s="49"/>
      <c r="AL830" s="49"/>
      <c r="AM830" s="49"/>
      <c r="AN830" s="49"/>
      <c r="AO830" s="49"/>
    </row>
    <row r="831">
      <c r="A831" s="46"/>
      <c r="B831" s="46"/>
      <c r="C831" s="46"/>
      <c r="D831" s="46"/>
      <c r="E831" s="49"/>
      <c r="F831" s="49"/>
      <c r="G831" s="49"/>
      <c r="H831" s="49"/>
      <c r="I831" s="49"/>
      <c r="J831" s="49"/>
      <c r="K831" s="49"/>
      <c r="L831" s="51"/>
      <c r="M831" s="46"/>
      <c r="N831" s="46"/>
      <c r="O831" s="46"/>
      <c r="P831" s="46"/>
      <c r="Q831" s="49"/>
      <c r="R831" s="49"/>
      <c r="S831" s="46"/>
      <c r="T831" s="46"/>
      <c r="U831" s="46"/>
      <c r="V831" s="49"/>
      <c r="W831" s="49"/>
      <c r="X831" s="46"/>
      <c r="Y831" s="46"/>
      <c r="Z831" s="49"/>
      <c r="AA831" s="49"/>
      <c r="AB831" s="49"/>
      <c r="AC831" s="49"/>
      <c r="AD831" s="49"/>
      <c r="AE831" s="49"/>
      <c r="AF831" s="49"/>
      <c r="AG831" s="49"/>
      <c r="AH831" s="49"/>
      <c r="AI831" s="49"/>
      <c r="AJ831" s="49"/>
      <c r="AK831" s="49"/>
      <c r="AL831" s="49"/>
      <c r="AM831" s="49"/>
      <c r="AN831" s="49"/>
      <c r="AO831" s="49"/>
    </row>
    <row r="832">
      <c r="A832" s="46"/>
      <c r="B832" s="46"/>
      <c r="C832" s="46"/>
      <c r="D832" s="46"/>
      <c r="E832" s="49"/>
      <c r="F832" s="49"/>
      <c r="G832" s="49"/>
      <c r="H832" s="49"/>
      <c r="I832" s="49"/>
      <c r="J832" s="49"/>
      <c r="K832" s="49"/>
      <c r="L832" s="51"/>
      <c r="M832" s="46"/>
      <c r="N832" s="46"/>
      <c r="O832" s="46"/>
      <c r="P832" s="46"/>
      <c r="Q832" s="49"/>
      <c r="R832" s="49"/>
      <c r="S832" s="46"/>
      <c r="T832" s="46"/>
      <c r="U832" s="46"/>
      <c r="V832" s="49"/>
      <c r="W832" s="49"/>
      <c r="X832" s="46"/>
      <c r="Y832" s="46"/>
      <c r="Z832" s="49"/>
      <c r="AA832" s="49"/>
      <c r="AB832" s="49"/>
      <c r="AC832" s="49"/>
      <c r="AD832" s="49"/>
      <c r="AE832" s="49"/>
      <c r="AF832" s="49"/>
      <c r="AG832" s="49"/>
      <c r="AH832" s="49"/>
      <c r="AI832" s="49"/>
      <c r="AJ832" s="49"/>
      <c r="AK832" s="49"/>
      <c r="AL832" s="49"/>
      <c r="AM832" s="49"/>
      <c r="AN832" s="49"/>
      <c r="AO832" s="49"/>
    </row>
    <row r="833">
      <c r="A833" s="46"/>
      <c r="B833" s="46"/>
      <c r="C833" s="46"/>
      <c r="D833" s="46"/>
      <c r="E833" s="49"/>
      <c r="F833" s="49"/>
      <c r="G833" s="49"/>
      <c r="H833" s="49"/>
      <c r="I833" s="49"/>
      <c r="J833" s="49"/>
      <c r="K833" s="49"/>
      <c r="L833" s="51"/>
      <c r="M833" s="46"/>
      <c r="N833" s="46"/>
      <c r="O833" s="46"/>
      <c r="P833" s="46"/>
      <c r="Q833" s="49"/>
      <c r="R833" s="49"/>
      <c r="S833" s="46"/>
      <c r="T833" s="46"/>
      <c r="U833" s="46"/>
      <c r="V833" s="49"/>
      <c r="W833" s="49"/>
      <c r="X833" s="46"/>
      <c r="Y833" s="46"/>
      <c r="Z833" s="49"/>
      <c r="AA833" s="49"/>
      <c r="AB833" s="49"/>
      <c r="AC833" s="49"/>
      <c r="AD833" s="49"/>
      <c r="AE833" s="49"/>
      <c r="AF833" s="49"/>
      <c r="AG833" s="49"/>
      <c r="AH833" s="49"/>
      <c r="AI833" s="49"/>
      <c r="AJ833" s="49"/>
      <c r="AK833" s="49"/>
      <c r="AL833" s="49"/>
      <c r="AM833" s="49"/>
      <c r="AN833" s="49"/>
      <c r="AO833" s="49"/>
    </row>
    <row r="834">
      <c r="A834" s="46"/>
      <c r="B834" s="46"/>
      <c r="C834" s="46"/>
      <c r="D834" s="46"/>
      <c r="E834" s="49"/>
      <c r="F834" s="49"/>
      <c r="G834" s="49"/>
      <c r="H834" s="49"/>
      <c r="I834" s="49"/>
      <c r="J834" s="49"/>
      <c r="K834" s="49"/>
      <c r="L834" s="51"/>
      <c r="M834" s="46"/>
      <c r="N834" s="46"/>
      <c r="O834" s="46"/>
      <c r="P834" s="46"/>
      <c r="Q834" s="49"/>
      <c r="R834" s="49"/>
      <c r="S834" s="46"/>
      <c r="T834" s="46"/>
      <c r="U834" s="46"/>
      <c r="V834" s="49"/>
      <c r="W834" s="49"/>
      <c r="X834" s="46"/>
      <c r="Y834" s="46"/>
      <c r="Z834" s="49"/>
      <c r="AA834" s="49"/>
      <c r="AB834" s="49"/>
      <c r="AC834" s="49"/>
      <c r="AD834" s="49"/>
      <c r="AE834" s="49"/>
      <c r="AF834" s="49"/>
      <c r="AG834" s="49"/>
      <c r="AH834" s="49"/>
      <c r="AI834" s="49"/>
      <c r="AJ834" s="49"/>
      <c r="AK834" s="49"/>
      <c r="AL834" s="49"/>
      <c r="AM834" s="49"/>
      <c r="AN834" s="49"/>
      <c r="AO834" s="49"/>
    </row>
    <row r="835">
      <c r="A835" s="46"/>
      <c r="B835" s="46"/>
      <c r="C835" s="46"/>
      <c r="D835" s="46"/>
      <c r="E835" s="49"/>
      <c r="F835" s="49"/>
      <c r="G835" s="49"/>
      <c r="H835" s="49"/>
      <c r="I835" s="49"/>
      <c r="J835" s="49"/>
      <c r="K835" s="49"/>
      <c r="L835" s="51"/>
      <c r="M835" s="46"/>
      <c r="N835" s="46"/>
      <c r="O835" s="46"/>
      <c r="P835" s="46"/>
      <c r="Q835" s="49"/>
      <c r="R835" s="49"/>
      <c r="S835" s="46"/>
      <c r="T835" s="46"/>
      <c r="U835" s="46"/>
      <c r="V835" s="49"/>
      <c r="W835" s="49"/>
      <c r="X835" s="46"/>
      <c r="Y835" s="46"/>
      <c r="Z835" s="49"/>
      <c r="AA835" s="49"/>
      <c r="AB835" s="49"/>
      <c r="AC835" s="49"/>
      <c r="AD835" s="49"/>
      <c r="AE835" s="49"/>
      <c r="AF835" s="49"/>
      <c r="AG835" s="49"/>
      <c r="AH835" s="49"/>
      <c r="AI835" s="49"/>
      <c r="AJ835" s="49"/>
      <c r="AK835" s="49"/>
      <c r="AL835" s="49"/>
      <c r="AM835" s="49"/>
      <c r="AN835" s="49"/>
      <c r="AO835" s="49"/>
    </row>
    <row r="836">
      <c r="A836" s="46"/>
      <c r="B836" s="46"/>
      <c r="C836" s="46"/>
      <c r="D836" s="46"/>
      <c r="E836" s="49"/>
      <c r="F836" s="49"/>
      <c r="G836" s="49"/>
      <c r="H836" s="49"/>
      <c r="I836" s="49"/>
      <c r="J836" s="49"/>
      <c r="K836" s="49"/>
      <c r="L836" s="51"/>
      <c r="M836" s="46"/>
      <c r="N836" s="46"/>
      <c r="O836" s="46"/>
      <c r="P836" s="46"/>
      <c r="Q836" s="49"/>
      <c r="R836" s="49"/>
      <c r="S836" s="46"/>
      <c r="T836" s="46"/>
      <c r="U836" s="46"/>
      <c r="V836" s="49"/>
      <c r="W836" s="49"/>
      <c r="X836" s="46"/>
      <c r="Y836" s="46"/>
      <c r="Z836" s="49"/>
      <c r="AA836" s="49"/>
      <c r="AB836" s="49"/>
      <c r="AC836" s="49"/>
      <c r="AD836" s="49"/>
      <c r="AE836" s="49"/>
      <c r="AF836" s="49"/>
      <c r="AG836" s="49"/>
      <c r="AH836" s="49"/>
      <c r="AI836" s="49"/>
      <c r="AJ836" s="49"/>
      <c r="AK836" s="49"/>
      <c r="AL836" s="49"/>
      <c r="AM836" s="49"/>
      <c r="AN836" s="49"/>
      <c r="AO836" s="49"/>
    </row>
    <row r="837">
      <c r="A837" s="46"/>
      <c r="B837" s="46"/>
      <c r="C837" s="46"/>
      <c r="D837" s="46"/>
      <c r="E837" s="49"/>
      <c r="F837" s="49"/>
      <c r="G837" s="49"/>
      <c r="H837" s="49"/>
      <c r="I837" s="49"/>
      <c r="J837" s="49"/>
      <c r="K837" s="49"/>
      <c r="L837" s="51"/>
      <c r="M837" s="46"/>
      <c r="N837" s="46"/>
      <c r="O837" s="46"/>
      <c r="P837" s="46"/>
      <c r="Q837" s="49"/>
      <c r="R837" s="49"/>
      <c r="S837" s="46"/>
      <c r="T837" s="46"/>
      <c r="U837" s="46"/>
      <c r="V837" s="49"/>
      <c r="W837" s="49"/>
      <c r="X837" s="46"/>
      <c r="Y837" s="46"/>
      <c r="Z837" s="49"/>
      <c r="AA837" s="49"/>
      <c r="AB837" s="49"/>
      <c r="AC837" s="49"/>
      <c r="AD837" s="49"/>
      <c r="AE837" s="49"/>
      <c r="AF837" s="49"/>
      <c r="AG837" s="49"/>
      <c r="AH837" s="49"/>
      <c r="AI837" s="49"/>
      <c r="AJ837" s="49"/>
      <c r="AK837" s="49"/>
      <c r="AL837" s="49"/>
      <c r="AM837" s="49"/>
      <c r="AN837" s="49"/>
      <c r="AO837" s="49"/>
    </row>
    <row r="838">
      <c r="A838" s="46"/>
      <c r="B838" s="46"/>
      <c r="C838" s="46"/>
      <c r="D838" s="46"/>
      <c r="E838" s="49"/>
      <c r="F838" s="49"/>
      <c r="G838" s="49"/>
      <c r="H838" s="49"/>
      <c r="I838" s="49"/>
      <c r="J838" s="49"/>
      <c r="K838" s="49"/>
      <c r="L838" s="51"/>
      <c r="M838" s="46"/>
      <c r="N838" s="46"/>
      <c r="O838" s="46"/>
      <c r="P838" s="46"/>
      <c r="Q838" s="49"/>
      <c r="R838" s="49"/>
      <c r="S838" s="46"/>
      <c r="T838" s="46"/>
      <c r="U838" s="46"/>
      <c r="V838" s="49"/>
      <c r="W838" s="49"/>
      <c r="X838" s="46"/>
      <c r="Y838" s="46"/>
      <c r="Z838" s="49"/>
      <c r="AA838" s="49"/>
      <c r="AB838" s="49"/>
      <c r="AC838" s="49"/>
      <c r="AD838" s="49"/>
      <c r="AE838" s="49"/>
      <c r="AF838" s="49"/>
      <c r="AG838" s="49"/>
      <c r="AH838" s="49"/>
      <c r="AI838" s="49"/>
      <c r="AJ838" s="49"/>
      <c r="AK838" s="49"/>
      <c r="AL838" s="49"/>
      <c r="AM838" s="49"/>
      <c r="AN838" s="49"/>
      <c r="AO838" s="49"/>
    </row>
    <row r="839">
      <c r="A839" s="46"/>
      <c r="B839" s="46"/>
      <c r="C839" s="46"/>
      <c r="D839" s="46"/>
      <c r="E839" s="49"/>
      <c r="F839" s="49"/>
      <c r="G839" s="49"/>
      <c r="H839" s="49"/>
      <c r="I839" s="49"/>
      <c r="J839" s="49"/>
      <c r="K839" s="49"/>
      <c r="L839" s="51"/>
      <c r="M839" s="46"/>
      <c r="N839" s="46"/>
      <c r="O839" s="46"/>
      <c r="P839" s="46"/>
      <c r="Q839" s="49"/>
      <c r="R839" s="49"/>
      <c r="S839" s="46"/>
      <c r="T839" s="46"/>
      <c r="U839" s="46"/>
      <c r="V839" s="49"/>
      <c r="W839" s="49"/>
      <c r="X839" s="46"/>
      <c r="Y839" s="46"/>
      <c r="Z839" s="49"/>
      <c r="AA839" s="49"/>
      <c r="AB839" s="49"/>
      <c r="AC839" s="49"/>
      <c r="AD839" s="49"/>
      <c r="AE839" s="49"/>
      <c r="AF839" s="49"/>
      <c r="AG839" s="49"/>
      <c r="AH839" s="49"/>
      <c r="AI839" s="49"/>
      <c r="AJ839" s="49"/>
      <c r="AK839" s="49"/>
      <c r="AL839" s="49"/>
      <c r="AM839" s="49"/>
      <c r="AN839" s="49"/>
      <c r="AO839" s="49"/>
    </row>
    <row r="840">
      <c r="A840" s="46"/>
      <c r="B840" s="46"/>
      <c r="C840" s="46"/>
      <c r="D840" s="46"/>
      <c r="E840" s="49"/>
      <c r="F840" s="49"/>
      <c r="G840" s="49"/>
      <c r="H840" s="49"/>
      <c r="I840" s="49"/>
      <c r="J840" s="49"/>
      <c r="K840" s="49"/>
      <c r="L840" s="51"/>
      <c r="M840" s="46"/>
      <c r="N840" s="46"/>
      <c r="O840" s="46"/>
      <c r="P840" s="46"/>
      <c r="Q840" s="49"/>
      <c r="R840" s="49"/>
      <c r="S840" s="46"/>
      <c r="T840" s="46"/>
      <c r="U840" s="46"/>
      <c r="V840" s="49"/>
      <c r="W840" s="49"/>
      <c r="X840" s="46"/>
      <c r="Y840" s="46"/>
      <c r="Z840" s="49"/>
      <c r="AA840" s="49"/>
      <c r="AB840" s="49"/>
      <c r="AC840" s="49"/>
      <c r="AD840" s="49"/>
      <c r="AE840" s="49"/>
      <c r="AF840" s="49"/>
      <c r="AG840" s="49"/>
      <c r="AH840" s="49"/>
      <c r="AI840" s="49"/>
      <c r="AJ840" s="49"/>
      <c r="AK840" s="49"/>
      <c r="AL840" s="49"/>
      <c r="AM840" s="49"/>
      <c r="AN840" s="49"/>
      <c r="AO840" s="49"/>
    </row>
    <row r="841">
      <c r="A841" s="46"/>
      <c r="B841" s="46"/>
      <c r="C841" s="46"/>
      <c r="D841" s="46"/>
      <c r="E841" s="49"/>
      <c r="F841" s="49"/>
      <c r="G841" s="49"/>
      <c r="H841" s="49"/>
      <c r="I841" s="49"/>
      <c r="J841" s="49"/>
      <c r="K841" s="49"/>
      <c r="L841" s="51"/>
      <c r="M841" s="46"/>
      <c r="N841" s="46"/>
      <c r="O841" s="46"/>
      <c r="P841" s="46"/>
      <c r="Q841" s="49"/>
      <c r="R841" s="49"/>
      <c r="S841" s="46"/>
      <c r="T841" s="46"/>
      <c r="U841" s="46"/>
      <c r="V841" s="49"/>
      <c r="W841" s="49"/>
      <c r="X841" s="46"/>
      <c r="Y841" s="46"/>
      <c r="Z841" s="49"/>
      <c r="AA841" s="49"/>
      <c r="AB841" s="49"/>
      <c r="AC841" s="49"/>
      <c r="AD841" s="49"/>
      <c r="AE841" s="49"/>
      <c r="AF841" s="49"/>
      <c r="AG841" s="49"/>
      <c r="AH841" s="49"/>
      <c r="AI841" s="49"/>
      <c r="AJ841" s="49"/>
      <c r="AK841" s="49"/>
      <c r="AL841" s="49"/>
      <c r="AM841" s="49"/>
      <c r="AN841" s="49"/>
      <c r="AO841" s="49"/>
    </row>
    <row r="842">
      <c r="A842" s="46"/>
      <c r="B842" s="46"/>
      <c r="C842" s="46"/>
      <c r="D842" s="46"/>
      <c r="E842" s="49"/>
      <c r="F842" s="49"/>
      <c r="G842" s="49"/>
      <c r="H842" s="49"/>
      <c r="I842" s="49"/>
      <c r="J842" s="49"/>
      <c r="K842" s="49"/>
      <c r="L842" s="51"/>
      <c r="M842" s="46"/>
      <c r="N842" s="46"/>
      <c r="O842" s="46"/>
      <c r="P842" s="46"/>
      <c r="Q842" s="49"/>
      <c r="R842" s="49"/>
      <c r="S842" s="46"/>
      <c r="T842" s="46"/>
      <c r="U842" s="46"/>
      <c r="V842" s="49"/>
      <c r="W842" s="49"/>
      <c r="X842" s="46"/>
      <c r="Y842" s="46"/>
      <c r="Z842" s="49"/>
      <c r="AA842" s="49"/>
      <c r="AB842" s="49"/>
      <c r="AC842" s="49"/>
      <c r="AD842" s="49"/>
      <c r="AE842" s="49"/>
      <c r="AF842" s="49"/>
      <c r="AG842" s="49"/>
      <c r="AH842" s="49"/>
      <c r="AI842" s="49"/>
      <c r="AJ842" s="49"/>
      <c r="AK842" s="49"/>
      <c r="AL842" s="49"/>
      <c r="AM842" s="49"/>
      <c r="AN842" s="49"/>
      <c r="AO842" s="49"/>
    </row>
    <row r="843">
      <c r="A843" s="46"/>
      <c r="B843" s="46"/>
      <c r="C843" s="46"/>
      <c r="D843" s="46"/>
      <c r="E843" s="49"/>
      <c r="F843" s="49"/>
      <c r="G843" s="49"/>
      <c r="H843" s="49"/>
      <c r="I843" s="49"/>
      <c r="J843" s="49"/>
      <c r="K843" s="49"/>
      <c r="L843" s="51"/>
      <c r="M843" s="46"/>
      <c r="N843" s="46"/>
      <c r="O843" s="46"/>
      <c r="P843" s="46"/>
      <c r="Q843" s="49"/>
      <c r="R843" s="49"/>
      <c r="S843" s="46"/>
      <c r="T843" s="46"/>
      <c r="U843" s="46"/>
      <c r="V843" s="49"/>
      <c r="W843" s="49"/>
      <c r="X843" s="46"/>
      <c r="Y843" s="46"/>
      <c r="Z843" s="49"/>
      <c r="AA843" s="49"/>
      <c r="AB843" s="49"/>
      <c r="AC843" s="49"/>
      <c r="AD843" s="49"/>
      <c r="AE843" s="49"/>
      <c r="AF843" s="49"/>
      <c r="AG843" s="49"/>
      <c r="AH843" s="49"/>
      <c r="AI843" s="49"/>
      <c r="AJ843" s="49"/>
      <c r="AK843" s="49"/>
      <c r="AL843" s="49"/>
      <c r="AM843" s="49"/>
      <c r="AN843" s="49"/>
      <c r="AO843" s="49"/>
    </row>
    <row r="844">
      <c r="A844" s="46"/>
      <c r="B844" s="46"/>
      <c r="C844" s="46"/>
      <c r="D844" s="46"/>
      <c r="E844" s="49"/>
      <c r="F844" s="49"/>
      <c r="G844" s="49"/>
      <c r="H844" s="49"/>
      <c r="I844" s="49"/>
      <c r="J844" s="49"/>
      <c r="K844" s="49"/>
      <c r="L844" s="51"/>
      <c r="M844" s="46"/>
      <c r="N844" s="46"/>
      <c r="O844" s="46"/>
      <c r="P844" s="46"/>
      <c r="Q844" s="49"/>
      <c r="R844" s="49"/>
      <c r="S844" s="46"/>
      <c r="T844" s="46"/>
      <c r="U844" s="46"/>
      <c r="V844" s="49"/>
      <c r="W844" s="49"/>
      <c r="X844" s="46"/>
      <c r="Y844" s="46"/>
      <c r="Z844" s="49"/>
      <c r="AA844" s="49"/>
      <c r="AB844" s="49"/>
      <c r="AC844" s="49"/>
      <c r="AD844" s="49"/>
      <c r="AE844" s="49"/>
      <c r="AF844" s="49"/>
      <c r="AG844" s="49"/>
      <c r="AH844" s="49"/>
      <c r="AI844" s="49"/>
      <c r="AJ844" s="49"/>
      <c r="AK844" s="49"/>
      <c r="AL844" s="49"/>
      <c r="AM844" s="49"/>
      <c r="AN844" s="49"/>
      <c r="AO844" s="49"/>
    </row>
    <row r="845">
      <c r="A845" s="46"/>
      <c r="B845" s="46"/>
      <c r="C845" s="46"/>
      <c r="D845" s="46"/>
      <c r="E845" s="49"/>
      <c r="F845" s="49"/>
      <c r="G845" s="49"/>
      <c r="H845" s="49"/>
      <c r="I845" s="49"/>
      <c r="J845" s="49"/>
      <c r="K845" s="49"/>
      <c r="L845" s="51"/>
      <c r="M845" s="46"/>
      <c r="N845" s="46"/>
      <c r="O845" s="46"/>
      <c r="P845" s="46"/>
      <c r="Q845" s="49"/>
      <c r="R845" s="49"/>
      <c r="S845" s="46"/>
      <c r="T845" s="46"/>
      <c r="U845" s="46"/>
      <c r="V845" s="49"/>
      <c r="W845" s="49"/>
      <c r="X845" s="46"/>
      <c r="Y845" s="46"/>
      <c r="Z845" s="49"/>
      <c r="AA845" s="49"/>
      <c r="AB845" s="49"/>
      <c r="AC845" s="49"/>
      <c r="AD845" s="49"/>
      <c r="AE845" s="49"/>
      <c r="AF845" s="49"/>
      <c r="AG845" s="49"/>
      <c r="AH845" s="49"/>
      <c r="AI845" s="49"/>
      <c r="AJ845" s="49"/>
      <c r="AK845" s="49"/>
      <c r="AL845" s="49"/>
      <c r="AM845" s="49"/>
      <c r="AN845" s="49"/>
      <c r="AO845" s="49"/>
    </row>
    <row r="846">
      <c r="A846" s="46"/>
      <c r="B846" s="46"/>
      <c r="C846" s="46"/>
      <c r="D846" s="46"/>
      <c r="E846" s="49"/>
      <c r="F846" s="49"/>
      <c r="G846" s="49"/>
      <c r="H846" s="49"/>
      <c r="I846" s="49"/>
      <c r="J846" s="49"/>
      <c r="K846" s="49"/>
      <c r="L846" s="51"/>
      <c r="M846" s="46"/>
      <c r="N846" s="46"/>
      <c r="O846" s="46"/>
      <c r="P846" s="46"/>
      <c r="Q846" s="49"/>
      <c r="R846" s="49"/>
      <c r="S846" s="46"/>
      <c r="T846" s="46"/>
      <c r="U846" s="46"/>
      <c r="V846" s="49"/>
      <c r="W846" s="49"/>
      <c r="X846" s="46"/>
      <c r="Y846" s="46"/>
      <c r="Z846" s="49"/>
      <c r="AA846" s="49"/>
      <c r="AB846" s="49"/>
      <c r="AC846" s="49"/>
      <c r="AD846" s="49"/>
      <c r="AE846" s="49"/>
      <c r="AF846" s="49"/>
      <c r="AG846" s="49"/>
      <c r="AH846" s="49"/>
      <c r="AI846" s="49"/>
      <c r="AJ846" s="49"/>
      <c r="AK846" s="49"/>
      <c r="AL846" s="49"/>
      <c r="AM846" s="49"/>
      <c r="AN846" s="49"/>
      <c r="AO846" s="49"/>
    </row>
    <row r="847">
      <c r="A847" s="46"/>
      <c r="B847" s="46"/>
      <c r="C847" s="46"/>
      <c r="D847" s="46"/>
      <c r="E847" s="49"/>
      <c r="F847" s="49"/>
      <c r="G847" s="49"/>
      <c r="H847" s="49"/>
      <c r="I847" s="49"/>
      <c r="J847" s="49"/>
      <c r="K847" s="49"/>
      <c r="L847" s="51"/>
      <c r="M847" s="46"/>
      <c r="N847" s="46"/>
      <c r="O847" s="46"/>
      <c r="P847" s="46"/>
      <c r="Q847" s="49"/>
      <c r="R847" s="49"/>
      <c r="S847" s="46"/>
      <c r="T847" s="46"/>
      <c r="U847" s="46"/>
      <c r="V847" s="49"/>
      <c r="W847" s="49"/>
      <c r="X847" s="46"/>
      <c r="Y847" s="46"/>
      <c r="Z847" s="49"/>
      <c r="AA847" s="49"/>
      <c r="AB847" s="49"/>
      <c r="AC847" s="49"/>
      <c r="AD847" s="49"/>
      <c r="AE847" s="49"/>
      <c r="AF847" s="49"/>
      <c r="AG847" s="49"/>
      <c r="AH847" s="49"/>
      <c r="AI847" s="49"/>
      <c r="AJ847" s="49"/>
      <c r="AK847" s="49"/>
      <c r="AL847" s="49"/>
      <c r="AM847" s="49"/>
      <c r="AN847" s="49"/>
      <c r="AO847" s="49"/>
    </row>
    <row r="848">
      <c r="A848" s="46"/>
      <c r="B848" s="46"/>
      <c r="C848" s="46"/>
      <c r="D848" s="46"/>
      <c r="E848" s="49"/>
      <c r="F848" s="49"/>
      <c r="G848" s="49"/>
      <c r="H848" s="49"/>
      <c r="I848" s="49"/>
      <c r="J848" s="49"/>
      <c r="K848" s="49"/>
      <c r="L848" s="51"/>
      <c r="M848" s="46"/>
      <c r="N848" s="46"/>
      <c r="O848" s="46"/>
      <c r="P848" s="46"/>
      <c r="Q848" s="49"/>
      <c r="R848" s="49"/>
      <c r="S848" s="46"/>
      <c r="T848" s="46"/>
      <c r="U848" s="46"/>
      <c r="V848" s="49"/>
      <c r="W848" s="49"/>
      <c r="X848" s="46"/>
      <c r="Y848" s="46"/>
      <c r="Z848" s="49"/>
      <c r="AA848" s="49"/>
      <c r="AB848" s="49"/>
      <c r="AC848" s="49"/>
      <c r="AD848" s="49"/>
      <c r="AE848" s="49"/>
      <c r="AF848" s="49"/>
      <c r="AG848" s="49"/>
      <c r="AH848" s="49"/>
      <c r="AI848" s="49"/>
      <c r="AJ848" s="49"/>
      <c r="AK848" s="49"/>
      <c r="AL848" s="49"/>
      <c r="AM848" s="49"/>
      <c r="AN848" s="49"/>
      <c r="AO848" s="49"/>
    </row>
    <row r="849">
      <c r="A849" s="46"/>
      <c r="B849" s="46"/>
      <c r="C849" s="46"/>
      <c r="D849" s="46"/>
      <c r="E849" s="49"/>
      <c r="F849" s="49"/>
      <c r="G849" s="49"/>
      <c r="H849" s="49"/>
      <c r="I849" s="49"/>
      <c r="J849" s="49"/>
      <c r="K849" s="49"/>
      <c r="L849" s="51"/>
      <c r="M849" s="46"/>
      <c r="N849" s="46"/>
      <c r="O849" s="46"/>
      <c r="P849" s="46"/>
      <c r="Q849" s="49"/>
      <c r="R849" s="49"/>
      <c r="S849" s="46"/>
      <c r="T849" s="46"/>
      <c r="U849" s="46"/>
      <c r="V849" s="49"/>
      <c r="W849" s="49"/>
      <c r="X849" s="46"/>
      <c r="Y849" s="46"/>
      <c r="Z849" s="49"/>
      <c r="AA849" s="49"/>
      <c r="AB849" s="49"/>
      <c r="AC849" s="49"/>
      <c r="AD849" s="49"/>
      <c r="AE849" s="49"/>
      <c r="AF849" s="49"/>
      <c r="AG849" s="49"/>
      <c r="AH849" s="49"/>
      <c r="AI849" s="49"/>
      <c r="AJ849" s="49"/>
      <c r="AK849" s="49"/>
      <c r="AL849" s="49"/>
      <c r="AM849" s="49"/>
      <c r="AN849" s="49"/>
      <c r="AO849" s="49"/>
    </row>
    <row r="850">
      <c r="A850" s="46"/>
      <c r="B850" s="46"/>
      <c r="C850" s="46"/>
      <c r="D850" s="46"/>
      <c r="E850" s="49"/>
      <c r="F850" s="49"/>
      <c r="G850" s="49"/>
      <c r="H850" s="49"/>
      <c r="I850" s="49"/>
      <c r="J850" s="49"/>
      <c r="K850" s="49"/>
      <c r="L850" s="51"/>
      <c r="M850" s="46"/>
      <c r="N850" s="46"/>
      <c r="O850" s="46"/>
      <c r="P850" s="46"/>
      <c r="Q850" s="49"/>
      <c r="R850" s="49"/>
      <c r="S850" s="46"/>
      <c r="T850" s="46"/>
      <c r="U850" s="46"/>
      <c r="V850" s="49"/>
      <c r="W850" s="49"/>
      <c r="X850" s="46"/>
      <c r="Y850" s="46"/>
      <c r="Z850" s="49"/>
      <c r="AA850" s="49"/>
      <c r="AB850" s="49"/>
      <c r="AC850" s="49"/>
      <c r="AD850" s="49"/>
      <c r="AE850" s="49"/>
      <c r="AF850" s="49"/>
      <c r="AG850" s="49"/>
      <c r="AH850" s="49"/>
      <c r="AI850" s="49"/>
      <c r="AJ850" s="49"/>
      <c r="AK850" s="49"/>
      <c r="AL850" s="49"/>
      <c r="AM850" s="49"/>
      <c r="AN850" s="49"/>
      <c r="AO850" s="49"/>
    </row>
    <row r="851">
      <c r="A851" s="46"/>
      <c r="B851" s="46"/>
      <c r="C851" s="46"/>
      <c r="D851" s="46"/>
      <c r="E851" s="49"/>
      <c r="F851" s="49"/>
      <c r="G851" s="49"/>
      <c r="H851" s="49"/>
      <c r="I851" s="49"/>
      <c r="J851" s="49"/>
      <c r="K851" s="49"/>
      <c r="L851" s="51"/>
      <c r="M851" s="46"/>
      <c r="N851" s="46"/>
      <c r="O851" s="46"/>
      <c r="P851" s="46"/>
      <c r="Q851" s="49"/>
      <c r="R851" s="49"/>
      <c r="S851" s="46"/>
      <c r="T851" s="46"/>
      <c r="U851" s="46"/>
      <c r="V851" s="49"/>
      <c r="W851" s="49"/>
      <c r="X851" s="46"/>
      <c r="Y851" s="46"/>
      <c r="Z851" s="49"/>
      <c r="AA851" s="49"/>
      <c r="AB851" s="49"/>
      <c r="AC851" s="49"/>
      <c r="AD851" s="49"/>
      <c r="AE851" s="49"/>
      <c r="AF851" s="49"/>
      <c r="AG851" s="49"/>
      <c r="AH851" s="49"/>
      <c r="AI851" s="49"/>
      <c r="AJ851" s="49"/>
      <c r="AK851" s="49"/>
      <c r="AL851" s="49"/>
      <c r="AM851" s="49"/>
      <c r="AN851" s="49"/>
      <c r="AO851" s="49"/>
    </row>
    <row r="852">
      <c r="A852" s="46"/>
      <c r="B852" s="46"/>
      <c r="C852" s="46"/>
      <c r="D852" s="46"/>
      <c r="E852" s="49"/>
      <c r="F852" s="49"/>
      <c r="G852" s="49"/>
      <c r="H852" s="49"/>
      <c r="I852" s="49"/>
      <c r="J852" s="49"/>
      <c r="K852" s="49"/>
      <c r="L852" s="51"/>
      <c r="M852" s="46"/>
      <c r="N852" s="46"/>
      <c r="O852" s="46"/>
      <c r="P852" s="46"/>
      <c r="Q852" s="49"/>
      <c r="R852" s="49"/>
      <c r="S852" s="46"/>
      <c r="T852" s="46"/>
      <c r="U852" s="46"/>
      <c r="V852" s="49"/>
      <c r="W852" s="49"/>
      <c r="X852" s="46"/>
      <c r="Y852" s="46"/>
      <c r="Z852" s="49"/>
      <c r="AA852" s="49"/>
      <c r="AB852" s="49"/>
      <c r="AC852" s="49"/>
      <c r="AD852" s="49"/>
      <c r="AE852" s="49"/>
      <c r="AF852" s="49"/>
      <c r="AG852" s="49"/>
      <c r="AH852" s="49"/>
      <c r="AI852" s="49"/>
      <c r="AJ852" s="49"/>
      <c r="AK852" s="49"/>
      <c r="AL852" s="49"/>
      <c r="AM852" s="49"/>
      <c r="AN852" s="49"/>
      <c r="AO852" s="49"/>
    </row>
    <row r="853">
      <c r="A853" s="46"/>
      <c r="B853" s="46"/>
      <c r="C853" s="46"/>
      <c r="D853" s="46"/>
      <c r="E853" s="49"/>
      <c r="F853" s="49"/>
      <c r="G853" s="49"/>
      <c r="H853" s="49"/>
      <c r="I853" s="49"/>
      <c r="J853" s="49"/>
      <c r="K853" s="49"/>
      <c r="L853" s="51"/>
      <c r="M853" s="46"/>
      <c r="N853" s="46"/>
      <c r="O853" s="46"/>
      <c r="P853" s="46"/>
      <c r="Q853" s="49"/>
      <c r="R853" s="49"/>
      <c r="S853" s="46"/>
      <c r="T853" s="46"/>
      <c r="U853" s="46"/>
      <c r="V853" s="49"/>
      <c r="W853" s="49"/>
      <c r="X853" s="46"/>
      <c r="Y853" s="46"/>
      <c r="Z853" s="49"/>
      <c r="AA853" s="49"/>
      <c r="AB853" s="49"/>
      <c r="AC853" s="49"/>
      <c r="AD853" s="49"/>
      <c r="AE853" s="49"/>
      <c r="AF853" s="49"/>
      <c r="AG853" s="49"/>
      <c r="AH853" s="49"/>
      <c r="AI853" s="49"/>
      <c r="AJ853" s="49"/>
      <c r="AK853" s="49"/>
      <c r="AL853" s="49"/>
      <c r="AM853" s="49"/>
      <c r="AN853" s="49"/>
      <c r="AO853" s="49"/>
    </row>
    <row r="854">
      <c r="A854" s="46"/>
      <c r="B854" s="46"/>
      <c r="C854" s="46"/>
      <c r="D854" s="46"/>
      <c r="E854" s="49"/>
      <c r="F854" s="49"/>
      <c r="G854" s="49"/>
      <c r="H854" s="49"/>
      <c r="I854" s="49"/>
      <c r="J854" s="49"/>
      <c r="K854" s="49"/>
      <c r="L854" s="51"/>
      <c r="M854" s="46"/>
      <c r="N854" s="46"/>
      <c r="O854" s="46"/>
      <c r="P854" s="46"/>
      <c r="Q854" s="49"/>
      <c r="R854" s="49"/>
      <c r="S854" s="46"/>
      <c r="T854" s="46"/>
      <c r="U854" s="46"/>
      <c r="V854" s="49"/>
      <c r="W854" s="49"/>
      <c r="X854" s="46"/>
      <c r="Y854" s="46"/>
      <c r="Z854" s="49"/>
      <c r="AA854" s="49"/>
      <c r="AB854" s="49"/>
      <c r="AC854" s="49"/>
      <c r="AD854" s="49"/>
      <c r="AE854" s="49"/>
      <c r="AF854" s="49"/>
      <c r="AG854" s="49"/>
      <c r="AH854" s="49"/>
      <c r="AI854" s="49"/>
      <c r="AJ854" s="49"/>
      <c r="AK854" s="49"/>
      <c r="AL854" s="49"/>
      <c r="AM854" s="49"/>
      <c r="AN854" s="49"/>
      <c r="AO854" s="49"/>
    </row>
    <row r="855">
      <c r="A855" s="46"/>
      <c r="B855" s="46"/>
      <c r="C855" s="46"/>
      <c r="D855" s="46"/>
      <c r="E855" s="49"/>
      <c r="F855" s="49"/>
      <c r="G855" s="49"/>
      <c r="H855" s="49"/>
      <c r="I855" s="49"/>
      <c r="J855" s="49"/>
      <c r="K855" s="49"/>
      <c r="L855" s="51"/>
      <c r="M855" s="46"/>
      <c r="N855" s="46"/>
      <c r="O855" s="46"/>
      <c r="P855" s="46"/>
      <c r="Q855" s="49"/>
      <c r="R855" s="49"/>
      <c r="S855" s="46"/>
      <c r="T855" s="46"/>
      <c r="U855" s="46"/>
      <c r="V855" s="49"/>
      <c r="W855" s="49"/>
      <c r="X855" s="46"/>
      <c r="Y855" s="46"/>
      <c r="Z855" s="49"/>
      <c r="AA855" s="49"/>
      <c r="AB855" s="49"/>
      <c r="AC855" s="49"/>
      <c r="AD855" s="49"/>
      <c r="AE855" s="49"/>
      <c r="AF855" s="49"/>
      <c r="AG855" s="49"/>
      <c r="AH855" s="49"/>
      <c r="AI855" s="49"/>
      <c r="AJ855" s="49"/>
      <c r="AK855" s="49"/>
      <c r="AL855" s="49"/>
      <c r="AM855" s="49"/>
      <c r="AN855" s="49"/>
      <c r="AO855" s="49"/>
    </row>
    <row r="856">
      <c r="A856" s="46"/>
      <c r="B856" s="46"/>
      <c r="C856" s="46"/>
      <c r="D856" s="46"/>
      <c r="E856" s="49"/>
      <c r="F856" s="49"/>
      <c r="G856" s="49"/>
      <c r="H856" s="49"/>
      <c r="I856" s="49"/>
      <c r="J856" s="49"/>
      <c r="K856" s="49"/>
      <c r="L856" s="51"/>
      <c r="M856" s="46"/>
      <c r="N856" s="46"/>
      <c r="O856" s="46"/>
      <c r="P856" s="46"/>
      <c r="Q856" s="49"/>
      <c r="R856" s="49"/>
      <c r="S856" s="46"/>
      <c r="T856" s="46"/>
      <c r="U856" s="46"/>
      <c r="V856" s="49"/>
      <c r="W856" s="49"/>
      <c r="X856" s="46"/>
      <c r="Y856" s="46"/>
      <c r="Z856" s="49"/>
      <c r="AA856" s="49"/>
      <c r="AB856" s="49"/>
      <c r="AC856" s="49"/>
      <c r="AD856" s="49"/>
      <c r="AE856" s="49"/>
      <c r="AF856" s="49"/>
      <c r="AG856" s="49"/>
      <c r="AH856" s="49"/>
      <c r="AI856" s="49"/>
      <c r="AJ856" s="49"/>
      <c r="AK856" s="49"/>
      <c r="AL856" s="49"/>
      <c r="AM856" s="49"/>
      <c r="AN856" s="49"/>
      <c r="AO856" s="49"/>
    </row>
    <row r="857">
      <c r="A857" s="46"/>
      <c r="B857" s="46"/>
      <c r="C857" s="46"/>
      <c r="D857" s="46"/>
      <c r="E857" s="49"/>
      <c r="F857" s="49"/>
      <c r="G857" s="49"/>
      <c r="H857" s="49"/>
      <c r="I857" s="49"/>
      <c r="J857" s="49"/>
      <c r="K857" s="49"/>
      <c r="L857" s="51"/>
      <c r="M857" s="46"/>
      <c r="N857" s="46"/>
      <c r="O857" s="46"/>
      <c r="P857" s="46"/>
      <c r="Q857" s="49"/>
      <c r="R857" s="49"/>
      <c r="S857" s="46"/>
      <c r="T857" s="46"/>
      <c r="U857" s="46"/>
      <c r="V857" s="49"/>
      <c r="W857" s="49"/>
      <c r="X857" s="46"/>
      <c r="Y857" s="46"/>
      <c r="Z857" s="49"/>
      <c r="AA857" s="49"/>
      <c r="AB857" s="49"/>
      <c r="AC857" s="49"/>
      <c r="AD857" s="49"/>
      <c r="AE857" s="49"/>
      <c r="AF857" s="49"/>
      <c r="AG857" s="49"/>
      <c r="AH857" s="49"/>
      <c r="AI857" s="49"/>
      <c r="AJ857" s="49"/>
      <c r="AK857" s="49"/>
      <c r="AL857" s="49"/>
      <c r="AM857" s="49"/>
      <c r="AN857" s="49"/>
      <c r="AO857" s="49"/>
    </row>
    <row r="858">
      <c r="A858" s="46"/>
      <c r="B858" s="46"/>
      <c r="C858" s="46"/>
      <c r="D858" s="46"/>
      <c r="E858" s="49"/>
      <c r="F858" s="49"/>
      <c r="G858" s="49"/>
      <c r="H858" s="49"/>
      <c r="I858" s="49"/>
      <c r="J858" s="49"/>
      <c r="K858" s="49"/>
      <c r="L858" s="51"/>
      <c r="M858" s="46"/>
      <c r="N858" s="46"/>
      <c r="O858" s="46"/>
      <c r="P858" s="46"/>
      <c r="Q858" s="49"/>
      <c r="R858" s="49"/>
      <c r="S858" s="46"/>
      <c r="T858" s="46"/>
      <c r="U858" s="46"/>
      <c r="V858" s="49"/>
      <c r="W858" s="49"/>
      <c r="X858" s="46"/>
      <c r="Y858" s="46"/>
      <c r="Z858" s="49"/>
      <c r="AA858" s="49"/>
      <c r="AB858" s="49"/>
      <c r="AC858" s="49"/>
      <c r="AD858" s="49"/>
      <c r="AE858" s="49"/>
      <c r="AF858" s="49"/>
      <c r="AG858" s="49"/>
      <c r="AH858" s="49"/>
      <c r="AI858" s="49"/>
      <c r="AJ858" s="49"/>
      <c r="AK858" s="49"/>
      <c r="AL858" s="49"/>
      <c r="AM858" s="49"/>
      <c r="AN858" s="49"/>
      <c r="AO858" s="49"/>
    </row>
    <row r="859">
      <c r="A859" s="46"/>
      <c r="B859" s="46"/>
      <c r="C859" s="46"/>
      <c r="D859" s="46"/>
      <c r="E859" s="49"/>
      <c r="F859" s="49"/>
      <c r="G859" s="49"/>
      <c r="H859" s="49"/>
      <c r="I859" s="49"/>
      <c r="J859" s="49"/>
      <c r="K859" s="49"/>
      <c r="L859" s="51"/>
      <c r="M859" s="46"/>
      <c r="N859" s="46"/>
      <c r="O859" s="46"/>
      <c r="P859" s="46"/>
      <c r="Q859" s="49"/>
      <c r="R859" s="49"/>
      <c r="S859" s="46"/>
      <c r="T859" s="46"/>
      <c r="U859" s="46"/>
      <c r="V859" s="49"/>
      <c r="W859" s="49"/>
      <c r="X859" s="46"/>
      <c r="Y859" s="46"/>
      <c r="Z859" s="49"/>
      <c r="AA859" s="49"/>
      <c r="AB859" s="49"/>
      <c r="AC859" s="49"/>
      <c r="AD859" s="49"/>
      <c r="AE859" s="49"/>
      <c r="AF859" s="49"/>
      <c r="AG859" s="49"/>
      <c r="AH859" s="49"/>
      <c r="AI859" s="49"/>
      <c r="AJ859" s="49"/>
      <c r="AK859" s="49"/>
      <c r="AL859" s="49"/>
      <c r="AM859" s="49"/>
      <c r="AN859" s="49"/>
      <c r="AO859" s="49"/>
    </row>
    <row r="860">
      <c r="A860" s="46"/>
      <c r="B860" s="46"/>
      <c r="C860" s="46"/>
      <c r="D860" s="46"/>
      <c r="E860" s="49"/>
      <c r="F860" s="49"/>
      <c r="G860" s="49"/>
      <c r="H860" s="49"/>
      <c r="I860" s="49"/>
      <c r="J860" s="49"/>
      <c r="K860" s="49"/>
      <c r="L860" s="51"/>
      <c r="M860" s="46"/>
      <c r="N860" s="46"/>
      <c r="O860" s="46"/>
      <c r="P860" s="46"/>
      <c r="Q860" s="49"/>
      <c r="R860" s="49"/>
      <c r="S860" s="46"/>
      <c r="T860" s="46"/>
      <c r="U860" s="46"/>
      <c r="V860" s="49"/>
      <c r="W860" s="49"/>
      <c r="X860" s="46"/>
      <c r="Y860" s="46"/>
      <c r="Z860" s="49"/>
      <c r="AA860" s="49"/>
      <c r="AB860" s="49"/>
      <c r="AC860" s="49"/>
      <c r="AD860" s="49"/>
      <c r="AE860" s="49"/>
      <c r="AF860" s="49"/>
      <c r="AG860" s="49"/>
      <c r="AH860" s="49"/>
      <c r="AI860" s="49"/>
      <c r="AJ860" s="49"/>
      <c r="AK860" s="49"/>
      <c r="AL860" s="49"/>
      <c r="AM860" s="49"/>
      <c r="AN860" s="49"/>
      <c r="AO860" s="49"/>
    </row>
    <row r="861">
      <c r="A861" s="46"/>
      <c r="B861" s="46"/>
      <c r="C861" s="46"/>
      <c r="D861" s="46"/>
      <c r="E861" s="49"/>
      <c r="F861" s="49"/>
      <c r="G861" s="49"/>
      <c r="H861" s="49"/>
      <c r="I861" s="49"/>
      <c r="J861" s="49"/>
      <c r="K861" s="49"/>
      <c r="L861" s="51"/>
      <c r="M861" s="46"/>
      <c r="N861" s="46"/>
      <c r="O861" s="46"/>
      <c r="P861" s="46"/>
      <c r="Q861" s="49"/>
      <c r="R861" s="49"/>
      <c r="S861" s="46"/>
      <c r="T861" s="46"/>
      <c r="U861" s="46"/>
      <c r="V861" s="49"/>
      <c r="W861" s="49"/>
      <c r="X861" s="46"/>
      <c r="Y861" s="46"/>
      <c r="Z861" s="49"/>
      <c r="AA861" s="49"/>
      <c r="AB861" s="49"/>
      <c r="AC861" s="49"/>
      <c r="AD861" s="49"/>
      <c r="AE861" s="49"/>
      <c r="AF861" s="49"/>
      <c r="AG861" s="49"/>
      <c r="AH861" s="49"/>
      <c r="AI861" s="49"/>
      <c r="AJ861" s="49"/>
      <c r="AK861" s="49"/>
      <c r="AL861" s="49"/>
      <c r="AM861" s="49"/>
      <c r="AN861" s="49"/>
      <c r="AO861" s="49"/>
    </row>
    <row r="862">
      <c r="A862" s="46"/>
      <c r="B862" s="46"/>
      <c r="C862" s="46"/>
      <c r="D862" s="46"/>
      <c r="E862" s="49"/>
      <c r="F862" s="49"/>
      <c r="G862" s="49"/>
      <c r="H862" s="49"/>
      <c r="I862" s="49"/>
      <c r="J862" s="49"/>
      <c r="K862" s="49"/>
      <c r="L862" s="51"/>
      <c r="M862" s="46"/>
      <c r="N862" s="46"/>
      <c r="O862" s="46"/>
      <c r="P862" s="46"/>
      <c r="Q862" s="49"/>
      <c r="R862" s="49"/>
      <c r="S862" s="46"/>
      <c r="T862" s="46"/>
      <c r="U862" s="46"/>
      <c r="V862" s="49"/>
      <c r="W862" s="49"/>
      <c r="X862" s="46"/>
      <c r="Y862" s="46"/>
      <c r="Z862" s="49"/>
      <c r="AA862" s="49"/>
      <c r="AB862" s="49"/>
      <c r="AC862" s="49"/>
      <c r="AD862" s="49"/>
      <c r="AE862" s="49"/>
      <c r="AF862" s="49"/>
      <c r="AG862" s="49"/>
      <c r="AH862" s="49"/>
      <c r="AI862" s="49"/>
      <c r="AJ862" s="49"/>
      <c r="AK862" s="49"/>
      <c r="AL862" s="49"/>
      <c r="AM862" s="49"/>
      <c r="AN862" s="49"/>
      <c r="AO862" s="49"/>
    </row>
    <row r="863">
      <c r="A863" s="46"/>
      <c r="B863" s="46"/>
      <c r="C863" s="46"/>
      <c r="D863" s="46"/>
      <c r="E863" s="49"/>
      <c r="F863" s="49"/>
      <c r="G863" s="49"/>
      <c r="H863" s="49"/>
      <c r="I863" s="49"/>
      <c r="J863" s="49"/>
      <c r="K863" s="49"/>
      <c r="L863" s="51"/>
      <c r="M863" s="46"/>
      <c r="N863" s="46"/>
      <c r="O863" s="46"/>
      <c r="P863" s="46"/>
      <c r="Q863" s="49"/>
      <c r="R863" s="49"/>
      <c r="S863" s="46"/>
      <c r="T863" s="46"/>
      <c r="U863" s="46"/>
      <c r="V863" s="49"/>
      <c r="W863" s="49"/>
      <c r="X863" s="46"/>
      <c r="Y863" s="46"/>
      <c r="Z863" s="49"/>
      <c r="AA863" s="49"/>
      <c r="AB863" s="49"/>
      <c r="AC863" s="49"/>
      <c r="AD863" s="49"/>
      <c r="AE863" s="49"/>
      <c r="AF863" s="49"/>
      <c r="AG863" s="49"/>
      <c r="AH863" s="49"/>
      <c r="AI863" s="49"/>
      <c r="AJ863" s="49"/>
      <c r="AK863" s="49"/>
      <c r="AL863" s="49"/>
      <c r="AM863" s="49"/>
      <c r="AN863" s="49"/>
      <c r="AO863" s="49"/>
    </row>
    <row r="864">
      <c r="A864" s="46"/>
      <c r="B864" s="46"/>
      <c r="C864" s="46"/>
      <c r="D864" s="46"/>
      <c r="E864" s="49"/>
      <c r="F864" s="49"/>
      <c r="G864" s="49"/>
      <c r="H864" s="49"/>
      <c r="I864" s="49"/>
      <c r="J864" s="49"/>
      <c r="K864" s="49"/>
      <c r="L864" s="51"/>
      <c r="M864" s="46"/>
      <c r="N864" s="46"/>
      <c r="O864" s="46"/>
      <c r="P864" s="46"/>
      <c r="Q864" s="49"/>
      <c r="R864" s="49"/>
      <c r="S864" s="46"/>
      <c r="T864" s="46"/>
      <c r="U864" s="46"/>
      <c r="V864" s="49"/>
      <c r="W864" s="49"/>
      <c r="X864" s="46"/>
      <c r="Y864" s="46"/>
      <c r="Z864" s="49"/>
      <c r="AA864" s="49"/>
      <c r="AB864" s="49"/>
      <c r="AC864" s="49"/>
      <c r="AD864" s="49"/>
      <c r="AE864" s="49"/>
      <c r="AF864" s="49"/>
      <c r="AG864" s="49"/>
      <c r="AH864" s="49"/>
      <c r="AI864" s="49"/>
      <c r="AJ864" s="49"/>
      <c r="AK864" s="49"/>
      <c r="AL864" s="49"/>
      <c r="AM864" s="49"/>
      <c r="AN864" s="49"/>
      <c r="AO864" s="49"/>
    </row>
    <row r="865">
      <c r="A865" s="46"/>
      <c r="B865" s="46"/>
      <c r="C865" s="46"/>
      <c r="D865" s="46"/>
      <c r="E865" s="49"/>
      <c r="F865" s="49"/>
      <c r="G865" s="49"/>
      <c r="H865" s="49"/>
      <c r="I865" s="49"/>
      <c r="J865" s="49"/>
      <c r="K865" s="49"/>
      <c r="L865" s="51"/>
      <c r="M865" s="46"/>
      <c r="N865" s="46"/>
      <c r="O865" s="46"/>
      <c r="P865" s="46"/>
      <c r="Q865" s="49"/>
      <c r="R865" s="49"/>
      <c r="S865" s="46"/>
      <c r="T865" s="46"/>
      <c r="U865" s="46"/>
      <c r="V865" s="49"/>
      <c r="W865" s="49"/>
      <c r="X865" s="46"/>
      <c r="Y865" s="46"/>
      <c r="Z865" s="49"/>
      <c r="AA865" s="49"/>
      <c r="AB865" s="49"/>
      <c r="AC865" s="49"/>
      <c r="AD865" s="49"/>
      <c r="AE865" s="49"/>
      <c r="AF865" s="49"/>
      <c r="AG865" s="49"/>
      <c r="AH865" s="49"/>
      <c r="AI865" s="49"/>
      <c r="AJ865" s="49"/>
      <c r="AK865" s="49"/>
      <c r="AL865" s="49"/>
      <c r="AM865" s="49"/>
      <c r="AN865" s="49"/>
      <c r="AO865" s="49"/>
    </row>
    <row r="866">
      <c r="A866" s="46"/>
      <c r="B866" s="46"/>
      <c r="C866" s="46"/>
      <c r="D866" s="46"/>
      <c r="E866" s="49"/>
      <c r="F866" s="49"/>
      <c r="G866" s="49"/>
      <c r="H866" s="49"/>
      <c r="I866" s="49"/>
      <c r="J866" s="49"/>
      <c r="K866" s="49"/>
      <c r="L866" s="51"/>
      <c r="M866" s="46"/>
      <c r="N866" s="46"/>
      <c r="O866" s="46"/>
      <c r="P866" s="46"/>
      <c r="Q866" s="49"/>
      <c r="R866" s="49"/>
      <c r="S866" s="46"/>
      <c r="T866" s="46"/>
      <c r="U866" s="46"/>
      <c r="V866" s="49"/>
      <c r="W866" s="49"/>
      <c r="X866" s="46"/>
      <c r="Y866" s="46"/>
      <c r="Z866" s="49"/>
      <c r="AA866" s="49"/>
      <c r="AB866" s="49"/>
      <c r="AC866" s="49"/>
      <c r="AD866" s="49"/>
      <c r="AE866" s="49"/>
      <c r="AF866" s="49"/>
      <c r="AG866" s="49"/>
      <c r="AH866" s="49"/>
      <c r="AI866" s="49"/>
      <c r="AJ866" s="49"/>
      <c r="AK866" s="49"/>
      <c r="AL866" s="49"/>
      <c r="AM866" s="49"/>
      <c r="AN866" s="49"/>
      <c r="AO866" s="49"/>
    </row>
    <row r="867">
      <c r="A867" s="46"/>
      <c r="B867" s="46"/>
      <c r="C867" s="46"/>
      <c r="D867" s="46"/>
      <c r="E867" s="49"/>
      <c r="F867" s="49"/>
      <c r="G867" s="49"/>
      <c r="H867" s="49"/>
      <c r="I867" s="49"/>
      <c r="J867" s="49"/>
      <c r="K867" s="49"/>
      <c r="L867" s="51"/>
      <c r="M867" s="46"/>
      <c r="N867" s="46"/>
      <c r="O867" s="46"/>
      <c r="P867" s="46"/>
      <c r="Q867" s="49"/>
      <c r="R867" s="49"/>
      <c r="S867" s="46"/>
      <c r="T867" s="46"/>
      <c r="U867" s="46"/>
      <c r="V867" s="49"/>
      <c r="W867" s="49"/>
      <c r="X867" s="46"/>
      <c r="Y867" s="46"/>
      <c r="Z867" s="49"/>
      <c r="AA867" s="49"/>
      <c r="AB867" s="49"/>
      <c r="AC867" s="49"/>
      <c r="AD867" s="49"/>
      <c r="AE867" s="49"/>
      <c r="AF867" s="49"/>
      <c r="AG867" s="49"/>
      <c r="AH867" s="49"/>
      <c r="AI867" s="49"/>
      <c r="AJ867" s="49"/>
      <c r="AK867" s="49"/>
      <c r="AL867" s="49"/>
      <c r="AM867" s="49"/>
      <c r="AN867" s="49"/>
      <c r="AO867" s="49"/>
    </row>
    <row r="868">
      <c r="A868" s="46"/>
      <c r="B868" s="46"/>
      <c r="C868" s="46"/>
      <c r="D868" s="46"/>
      <c r="E868" s="49"/>
      <c r="F868" s="49"/>
      <c r="G868" s="49"/>
      <c r="H868" s="49"/>
      <c r="I868" s="49"/>
      <c r="J868" s="49"/>
      <c r="K868" s="49"/>
      <c r="L868" s="51"/>
      <c r="M868" s="46"/>
      <c r="N868" s="46"/>
      <c r="O868" s="46"/>
      <c r="P868" s="46"/>
      <c r="Q868" s="49"/>
      <c r="R868" s="49"/>
      <c r="S868" s="46"/>
      <c r="T868" s="46"/>
      <c r="U868" s="46"/>
      <c r="V868" s="49"/>
      <c r="W868" s="49"/>
      <c r="X868" s="46"/>
      <c r="Y868" s="46"/>
      <c r="Z868" s="49"/>
      <c r="AA868" s="49"/>
      <c r="AB868" s="49"/>
      <c r="AC868" s="49"/>
      <c r="AD868" s="49"/>
      <c r="AE868" s="49"/>
      <c r="AF868" s="49"/>
      <c r="AG868" s="49"/>
      <c r="AH868" s="49"/>
      <c r="AI868" s="49"/>
      <c r="AJ868" s="49"/>
      <c r="AK868" s="49"/>
      <c r="AL868" s="49"/>
      <c r="AM868" s="49"/>
      <c r="AN868" s="49"/>
      <c r="AO868" s="49"/>
    </row>
    <row r="869">
      <c r="A869" s="46"/>
      <c r="B869" s="46"/>
      <c r="C869" s="46"/>
      <c r="D869" s="46"/>
      <c r="E869" s="49"/>
      <c r="F869" s="49"/>
      <c r="G869" s="49"/>
      <c r="H869" s="49"/>
      <c r="I869" s="49"/>
      <c r="J869" s="49"/>
      <c r="K869" s="49"/>
      <c r="L869" s="51"/>
      <c r="M869" s="46"/>
      <c r="N869" s="46"/>
      <c r="O869" s="46"/>
      <c r="P869" s="46"/>
      <c r="Q869" s="49"/>
      <c r="R869" s="49"/>
      <c r="S869" s="46"/>
      <c r="T869" s="46"/>
      <c r="U869" s="46"/>
      <c r="V869" s="49"/>
      <c r="W869" s="49"/>
      <c r="X869" s="46"/>
      <c r="Y869" s="46"/>
      <c r="Z869" s="49"/>
      <c r="AA869" s="49"/>
      <c r="AB869" s="49"/>
      <c r="AC869" s="49"/>
      <c r="AD869" s="49"/>
      <c r="AE869" s="49"/>
      <c r="AF869" s="49"/>
      <c r="AG869" s="49"/>
      <c r="AH869" s="49"/>
      <c r="AI869" s="49"/>
      <c r="AJ869" s="49"/>
      <c r="AK869" s="49"/>
      <c r="AL869" s="49"/>
      <c r="AM869" s="49"/>
      <c r="AN869" s="49"/>
      <c r="AO869" s="49"/>
    </row>
    <row r="870">
      <c r="A870" s="46"/>
      <c r="B870" s="46"/>
      <c r="C870" s="46"/>
      <c r="D870" s="46"/>
      <c r="E870" s="49"/>
      <c r="F870" s="49"/>
      <c r="G870" s="49"/>
      <c r="H870" s="49"/>
      <c r="I870" s="49"/>
      <c r="J870" s="49"/>
      <c r="K870" s="49"/>
      <c r="L870" s="51"/>
      <c r="M870" s="46"/>
      <c r="N870" s="46"/>
      <c r="O870" s="46"/>
      <c r="P870" s="46"/>
      <c r="Q870" s="49"/>
      <c r="R870" s="49"/>
      <c r="S870" s="46"/>
      <c r="T870" s="46"/>
      <c r="U870" s="46"/>
      <c r="V870" s="49"/>
      <c r="W870" s="49"/>
      <c r="X870" s="46"/>
      <c r="Y870" s="46"/>
      <c r="Z870" s="49"/>
      <c r="AA870" s="49"/>
      <c r="AB870" s="49"/>
      <c r="AC870" s="49"/>
      <c r="AD870" s="49"/>
      <c r="AE870" s="49"/>
      <c r="AF870" s="49"/>
      <c r="AG870" s="49"/>
      <c r="AH870" s="49"/>
      <c r="AI870" s="49"/>
      <c r="AJ870" s="49"/>
      <c r="AK870" s="49"/>
      <c r="AL870" s="49"/>
      <c r="AM870" s="49"/>
      <c r="AN870" s="49"/>
      <c r="AO870" s="49"/>
    </row>
    <row r="871">
      <c r="A871" s="46"/>
      <c r="B871" s="46"/>
      <c r="C871" s="46"/>
      <c r="D871" s="46"/>
      <c r="E871" s="49"/>
      <c r="F871" s="49"/>
      <c r="G871" s="49"/>
      <c r="H871" s="49"/>
      <c r="I871" s="49"/>
      <c r="J871" s="49"/>
      <c r="K871" s="49"/>
      <c r="L871" s="51"/>
      <c r="M871" s="46"/>
      <c r="N871" s="46"/>
      <c r="O871" s="46"/>
      <c r="P871" s="46"/>
      <c r="Q871" s="49"/>
      <c r="R871" s="49"/>
      <c r="S871" s="46"/>
      <c r="T871" s="46"/>
      <c r="U871" s="46"/>
      <c r="V871" s="49"/>
      <c r="W871" s="49"/>
      <c r="X871" s="46"/>
      <c r="Y871" s="46"/>
      <c r="Z871" s="49"/>
      <c r="AA871" s="49"/>
      <c r="AB871" s="49"/>
      <c r="AC871" s="49"/>
      <c r="AD871" s="49"/>
      <c r="AE871" s="49"/>
      <c r="AF871" s="49"/>
      <c r="AG871" s="49"/>
      <c r="AH871" s="49"/>
      <c r="AI871" s="49"/>
      <c r="AJ871" s="49"/>
      <c r="AK871" s="49"/>
      <c r="AL871" s="49"/>
      <c r="AM871" s="49"/>
      <c r="AN871" s="49"/>
      <c r="AO871" s="49"/>
    </row>
    <row r="872">
      <c r="A872" s="46"/>
      <c r="B872" s="46"/>
      <c r="C872" s="46"/>
      <c r="D872" s="46"/>
      <c r="E872" s="49"/>
      <c r="F872" s="49"/>
      <c r="G872" s="49"/>
      <c r="H872" s="49"/>
      <c r="I872" s="49"/>
      <c r="J872" s="49"/>
      <c r="K872" s="49"/>
      <c r="L872" s="51"/>
      <c r="M872" s="46"/>
      <c r="N872" s="46"/>
      <c r="O872" s="46"/>
      <c r="P872" s="46"/>
      <c r="Q872" s="49"/>
      <c r="R872" s="49"/>
      <c r="S872" s="46"/>
      <c r="T872" s="46"/>
      <c r="U872" s="46"/>
      <c r="V872" s="49"/>
      <c r="W872" s="49"/>
      <c r="X872" s="46"/>
      <c r="Y872" s="46"/>
      <c r="Z872" s="49"/>
      <c r="AA872" s="49"/>
      <c r="AB872" s="49"/>
      <c r="AC872" s="49"/>
      <c r="AD872" s="49"/>
      <c r="AE872" s="49"/>
      <c r="AF872" s="49"/>
      <c r="AG872" s="49"/>
      <c r="AH872" s="49"/>
      <c r="AI872" s="49"/>
      <c r="AJ872" s="49"/>
      <c r="AK872" s="49"/>
      <c r="AL872" s="49"/>
      <c r="AM872" s="49"/>
      <c r="AN872" s="49"/>
      <c r="AO872" s="49"/>
    </row>
    <row r="873">
      <c r="A873" s="46"/>
      <c r="B873" s="46"/>
      <c r="C873" s="46"/>
      <c r="D873" s="46"/>
      <c r="E873" s="49"/>
      <c r="F873" s="49"/>
      <c r="G873" s="49"/>
      <c r="H873" s="49"/>
      <c r="I873" s="49"/>
      <c r="J873" s="49"/>
      <c r="K873" s="49"/>
      <c r="L873" s="51"/>
      <c r="M873" s="46"/>
      <c r="N873" s="46"/>
      <c r="O873" s="46"/>
      <c r="P873" s="46"/>
      <c r="Q873" s="49"/>
      <c r="R873" s="49"/>
      <c r="S873" s="46"/>
      <c r="T873" s="46"/>
      <c r="U873" s="46"/>
      <c r="V873" s="49"/>
      <c r="W873" s="49"/>
      <c r="X873" s="46"/>
      <c r="Y873" s="46"/>
      <c r="Z873" s="49"/>
      <c r="AA873" s="49"/>
      <c r="AB873" s="49"/>
      <c r="AC873" s="49"/>
      <c r="AD873" s="49"/>
      <c r="AE873" s="49"/>
      <c r="AF873" s="49"/>
      <c r="AG873" s="49"/>
      <c r="AH873" s="49"/>
      <c r="AI873" s="49"/>
      <c r="AJ873" s="49"/>
      <c r="AK873" s="49"/>
      <c r="AL873" s="49"/>
      <c r="AM873" s="49"/>
      <c r="AN873" s="49"/>
      <c r="AO873" s="49"/>
    </row>
    <row r="874">
      <c r="A874" s="46"/>
      <c r="B874" s="46"/>
      <c r="C874" s="46"/>
      <c r="D874" s="46"/>
      <c r="E874" s="49"/>
      <c r="F874" s="49"/>
      <c r="G874" s="49"/>
      <c r="H874" s="49"/>
      <c r="I874" s="49"/>
      <c r="J874" s="49"/>
      <c r="K874" s="49"/>
      <c r="L874" s="51"/>
      <c r="M874" s="46"/>
      <c r="N874" s="46"/>
      <c r="O874" s="46"/>
      <c r="P874" s="46"/>
      <c r="Q874" s="49"/>
      <c r="R874" s="49"/>
      <c r="S874" s="46"/>
      <c r="T874" s="46"/>
      <c r="U874" s="46"/>
      <c r="V874" s="49"/>
      <c r="W874" s="49"/>
      <c r="X874" s="46"/>
      <c r="Y874" s="46"/>
      <c r="Z874" s="49"/>
      <c r="AA874" s="49"/>
      <c r="AB874" s="49"/>
      <c r="AC874" s="49"/>
      <c r="AD874" s="49"/>
      <c r="AE874" s="49"/>
      <c r="AF874" s="49"/>
      <c r="AG874" s="49"/>
      <c r="AH874" s="49"/>
      <c r="AI874" s="49"/>
      <c r="AJ874" s="49"/>
      <c r="AK874" s="49"/>
      <c r="AL874" s="49"/>
      <c r="AM874" s="49"/>
      <c r="AN874" s="49"/>
      <c r="AO874" s="49"/>
    </row>
    <row r="875">
      <c r="A875" s="46"/>
      <c r="B875" s="46"/>
      <c r="C875" s="46"/>
      <c r="D875" s="46"/>
      <c r="E875" s="49"/>
      <c r="F875" s="49"/>
      <c r="G875" s="49"/>
      <c r="H875" s="49"/>
      <c r="I875" s="49"/>
      <c r="J875" s="49"/>
      <c r="K875" s="49"/>
      <c r="L875" s="51"/>
      <c r="M875" s="46"/>
      <c r="N875" s="46"/>
      <c r="O875" s="46"/>
      <c r="P875" s="46"/>
      <c r="Q875" s="49"/>
      <c r="R875" s="49"/>
      <c r="S875" s="46"/>
      <c r="T875" s="46"/>
      <c r="U875" s="46"/>
      <c r="V875" s="49"/>
      <c r="W875" s="49"/>
      <c r="X875" s="46"/>
      <c r="Y875" s="46"/>
      <c r="Z875" s="49"/>
      <c r="AA875" s="49"/>
      <c r="AB875" s="49"/>
      <c r="AC875" s="49"/>
      <c r="AD875" s="49"/>
      <c r="AE875" s="49"/>
      <c r="AF875" s="49"/>
      <c r="AG875" s="49"/>
      <c r="AH875" s="49"/>
      <c r="AI875" s="49"/>
      <c r="AJ875" s="49"/>
      <c r="AK875" s="49"/>
      <c r="AL875" s="49"/>
      <c r="AM875" s="49"/>
      <c r="AN875" s="49"/>
      <c r="AO875" s="49"/>
    </row>
    <row r="876">
      <c r="A876" s="46"/>
      <c r="B876" s="46"/>
      <c r="C876" s="46"/>
      <c r="D876" s="46"/>
      <c r="E876" s="49"/>
      <c r="F876" s="49"/>
      <c r="G876" s="49"/>
      <c r="H876" s="49"/>
      <c r="I876" s="49"/>
      <c r="J876" s="49"/>
      <c r="K876" s="49"/>
      <c r="L876" s="51"/>
      <c r="M876" s="46"/>
      <c r="N876" s="46"/>
      <c r="O876" s="46"/>
      <c r="P876" s="46"/>
      <c r="Q876" s="49"/>
      <c r="R876" s="49"/>
      <c r="S876" s="46"/>
      <c r="T876" s="46"/>
      <c r="U876" s="46"/>
      <c r="V876" s="49"/>
      <c r="W876" s="49"/>
      <c r="X876" s="46"/>
      <c r="Y876" s="46"/>
      <c r="Z876" s="49"/>
      <c r="AA876" s="49"/>
      <c r="AB876" s="49"/>
      <c r="AC876" s="49"/>
      <c r="AD876" s="49"/>
      <c r="AE876" s="49"/>
      <c r="AF876" s="49"/>
      <c r="AG876" s="49"/>
      <c r="AH876" s="49"/>
      <c r="AI876" s="49"/>
      <c r="AJ876" s="49"/>
      <c r="AK876" s="49"/>
      <c r="AL876" s="49"/>
      <c r="AM876" s="49"/>
      <c r="AN876" s="49"/>
      <c r="AO876" s="49"/>
    </row>
    <row r="877">
      <c r="A877" s="46"/>
      <c r="B877" s="46"/>
      <c r="C877" s="46"/>
      <c r="D877" s="46"/>
      <c r="E877" s="49"/>
      <c r="F877" s="49"/>
      <c r="G877" s="49"/>
      <c r="H877" s="49"/>
      <c r="I877" s="49"/>
      <c r="J877" s="49"/>
      <c r="K877" s="49"/>
      <c r="L877" s="51"/>
      <c r="M877" s="46"/>
      <c r="N877" s="46"/>
      <c r="O877" s="46"/>
      <c r="P877" s="46"/>
      <c r="Q877" s="49"/>
      <c r="R877" s="49"/>
      <c r="S877" s="46"/>
      <c r="T877" s="46"/>
      <c r="U877" s="46"/>
      <c r="V877" s="49"/>
      <c r="W877" s="49"/>
      <c r="X877" s="46"/>
      <c r="Y877" s="46"/>
      <c r="Z877" s="49"/>
      <c r="AA877" s="49"/>
      <c r="AB877" s="49"/>
      <c r="AC877" s="49"/>
      <c r="AD877" s="49"/>
      <c r="AE877" s="49"/>
      <c r="AF877" s="49"/>
      <c r="AG877" s="49"/>
      <c r="AH877" s="49"/>
      <c r="AI877" s="49"/>
      <c r="AJ877" s="49"/>
      <c r="AK877" s="49"/>
      <c r="AL877" s="49"/>
      <c r="AM877" s="49"/>
      <c r="AN877" s="49"/>
      <c r="AO877" s="49"/>
    </row>
    <row r="878">
      <c r="A878" s="46"/>
      <c r="B878" s="46"/>
      <c r="C878" s="46"/>
      <c r="D878" s="46"/>
      <c r="E878" s="49"/>
      <c r="F878" s="49"/>
      <c r="G878" s="49"/>
      <c r="H878" s="49"/>
      <c r="I878" s="49"/>
      <c r="J878" s="49"/>
      <c r="K878" s="49"/>
      <c r="L878" s="51"/>
      <c r="M878" s="46"/>
      <c r="N878" s="46"/>
      <c r="O878" s="46"/>
      <c r="P878" s="46"/>
      <c r="Q878" s="49"/>
      <c r="R878" s="49"/>
      <c r="S878" s="46"/>
      <c r="T878" s="46"/>
      <c r="U878" s="46"/>
      <c r="V878" s="49"/>
      <c r="W878" s="49"/>
      <c r="X878" s="46"/>
      <c r="Y878" s="46"/>
      <c r="Z878" s="49"/>
      <c r="AA878" s="49"/>
      <c r="AB878" s="49"/>
      <c r="AC878" s="49"/>
      <c r="AD878" s="49"/>
      <c r="AE878" s="49"/>
      <c r="AF878" s="49"/>
      <c r="AG878" s="49"/>
      <c r="AH878" s="49"/>
      <c r="AI878" s="49"/>
      <c r="AJ878" s="49"/>
      <c r="AK878" s="49"/>
      <c r="AL878" s="49"/>
      <c r="AM878" s="49"/>
      <c r="AN878" s="49"/>
      <c r="AO878" s="49"/>
    </row>
    <row r="879">
      <c r="A879" s="46"/>
      <c r="B879" s="46"/>
      <c r="C879" s="46"/>
      <c r="D879" s="46"/>
      <c r="E879" s="49"/>
      <c r="F879" s="49"/>
      <c r="G879" s="49"/>
      <c r="H879" s="49"/>
      <c r="I879" s="49"/>
      <c r="J879" s="49"/>
      <c r="K879" s="49"/>
      <c r="L879" s="51"/>
      <c r="M879" s="46"/>
      <c r="N879" s="46"/>
      <c r="O879" s="46"/>
      <c r="P879" s="46"/>
      <c r="Q879" s="49"/>
      <c r="R879" s="49"/>
      <c r="S879" s="46"/>
      <c r="T879" s="46"/>
      <c r="U879" s="46"/>
      <c r="V879" s="49"/>
      <c r="W879" s="49"/>
      <c r="X879" s="46"/>
      <c r="Y879" s="46"/>
      <c r="Z879" s="49"/>
      <c r="AA879" s="49"/>
      <c r="AB879" s="49"/>
      <c r="AC879" s="49"/>
      <c r="AD879" s="49"/>
      <c r="AE879" s="49"/>
      <c r="AF879" s="49"/>
      <c r="AG879" s="49"/>
      <c r="AH879" s="49"/>
      <c r="AI879" s="49"/>
      <c r="AJ879" s="49"/>
      <c r="AK879" s="49"/>
      <c r="AL879" s="49"/>
      <c r="AM879" s="49"/>
      <c r="AN879" s="49"/>
      <c r="AO879" s="49"/>
    </row>
    <row r="880">
      <c r="A880" s="46"/>
      <c r="B880" s="46"/>
      <c r="C880" s="46"/>
      <c r="D880" s="46"/>
      <c r="E880" s="49"/>
      <c r="F880" s="49"/>
      <c r="G880" s="49"/>
      <c r="H880" s="49"/>
      <c r="I880" s="49"/>
      <c r="J880" s="49"/>
      <c r="K880" s="49"/>
      <c r="L880" s="51"/>
      <c r="M880" s="46"/>
      <c r="N880" s="46"/>
      <c r="O880" s="46"/>
      <c r="P880" s="46"/>
      <c r="Q880" s="49"/>
      <c r="R880" s="49"/>
      <c r="S880" s="46"/>
      <c r="T880" s="46"/>
      <c r="U880" s="46"/>
      <c r="V880" s="49"/>
      <c r="W880" s="49"/>
      <c r="X880" s="46"/>
      <c r="Y880" s="46"/>
      <c r="Z880" s="49"/>
      <c r="AA880" s="49"/>
      <c r="AB880" s="49"/>
      <c r="AC880" s="49"/>
      <c r="AD880" s="49"/>
      <c r="AE880" s="49"/>
      <c r="AF880" s="49"/>
      <c r="AG880" s="49"/>
      <c r="AH880" s="49"/>
      <c r="AI880" s="49"/>
      <c r="AJ880" s="49"/>
      <c r="AK880" s="49"/>
      <c r="AL880" s="49"/>
      <c r="AM880" s="49"/>
      <c r="AN880" s="49"/>
      <c r="AO880" s="49"/>
    </row>
    <row r="881">
      <c r="A881" s="46"/>
      <c r="B881" s="46"/>
      <c r="C881" s="46"/>
      <c r="D881" s="46"/>
      <c r="E881" s="49"/>
      <c r="F881" s="49"/>
      <c r="G881" s="49"/>
      <c r="H881" s="49"/>
      <c r="I881" s="49"/>
      <c r="J881" s="49"/>
      <c r="K881" s="49"/>
      <c r="L881" s="51"/>
      <c r="M881" s="46"/>
      <c r="N881" s="46"/>
      <c r="O881" s="46"/>
      <c r="P881" s="46"/>
      <c r="Q881" s="49"/>
      <c r="R881" s="49"/>
      <c r="S881" s="46"/>
      <c r="T881" s="46"/>
      <c r="U881" s="46"/>
      <c r="V881" s="49"/>
      <c r="W881" s="49"/>
      <c r="X881" s="46"/>
      <c r="Y881" s="46"/>
      <c r="Z881" s="49"/>
      <c r="AA881" s="49"/>
      <c r="AB881" s="49"/>
      <c r="AC881" s="49"/>
      <c r="AD881" s="49"/>
      <c r="AE881" s="49"/>
      <c r="AF881" s="49"/>
      <c r="AG881" s="49"/>
      <c r="AH881" s="49"/>
      <c r="AI881" s="49"/>
      <c r="AJ881" s="49"/>
      <c r="AK881" s="49"/>
      <c r="AL881" s="49"/>
      <c r="AM881" s="49"/>
      <c r="AN881" s="49"/>
      <c r="AO881" s="49"/>
    </row>
    <row r="882">
      <c r="A882" s="46"/>
      <c r="B882" s="46"/>
      <c r="C882" s="46"/>
      <c r="D882" s="46"/>
      <c r="E882" s="49"/>
      <c r="F882" s="49"/>
      <c r="G882" s="49"/>
      <c r="H882" s="49"/>
      <c r="I882" s="49"/>
      <c r="J882" s="49"/>
      <c r="K882" s="49"/>
      <c r="L882" s="51"/>
      <c r="M882" s="46"/>
      <c r="N882" s="46"/>
      <c r="O882" s="46"/>
      <c r="P882" s="46"/>
      <c r="Q882" s="49"/>
      <c r="R882" s="49"/>
      <c r="S882" s="46"/>
      <c r="T882" s="46"/>
      <c r="U882" s="46"/>
      <c r="V882" s="49"/>
      <c r="W882" s="49"/>
      <c r="X882" s="46"/>
      <c r="Y882" s="46"/>
      <c r="Z882" s="49"/>
      <c r="AA882" s="49"/>
      <c r="AB882" s="49"/>
      <c r="AC882" s="49"/>
      <c r="AD882" s="49"/>
      <c r="AE882" s="49"/>
      <c r="AF882" s="49"/>
      <c r="AG882" s="49"/>
      <c r="AH882" s="49"/>
      <c r="AI882" s="49"/>
      <c r="AJ882" s="49"/>
      <c r="AK882" s="49"/>
      <c r="AL882" s="49"/>
      <c r="AM882" s="49"/>
      <c r="AN882" s="49"/>
      <c r="AO882" s="49"/>
    </row>
    <row r="883">
      <c r="A883" s="46"/>
      <c r="B883" s="46"/>
      <c r="C883" s="46"/>
      <c r="D883" s="46"/>
      <c r="E883" s="49"/>
      <c r="F883" s="49"/>
      <c r="G883" s="49"/>
      <c r="H883" s="49"/>
      <c r="I883" s="49"/>
      <c r="J883" s="49"/>
      <c r="K883" s="49"/>
      <c r="L883" s="51"/>
      <c r="M883" s="46"/>
      <c r="N883" s="46"/>
      <c r="O883" s="46"/>
      <c r="P883" s="46"/>
      <c r="Q883" s="49"/>
      <c r="R883" s="49"/>
      <c r="S883" s="46"/>
      <c r="T883" s="46"/>
      <c r="U883" s="46"/>
      <c r="V883" s="49"/>
      <c r="W883" s="49"/>
      <c r="X883" s="46"/>
      <c r="Y883" s="46"/>
      <c r="Z883" s="49"/>
      <c r="AA883" s="49"/>
      <c r="AB883" s="49"/>
      <c r="AC883" s="49"/>
      <c r="AD883" s="49"/>
      <c r="AE883" s="49"/>
      <c r="AF883" s="49"/>
      <c r="AG883" s="49"/>
      <c r="AH883" s="49"/>
      <c r="AI883" s="49"/>
      <c r="AJ883" s="49"/>
      <c r="AK883" s="49"/>
      <c r="AL883" s="49"/>
      <c r="AM883" s="49"/>
      <c r="AN883" s="49"/>
      <c r="AO883" s="49"/>
    </row>
    <row r="884">
      <c r="A884" s="46"/>
      <c r="B884" s="46"/>
      <c r="C884" s="46"/>
      <c r="D884" s="46"/>
      <c r="E884" s="49"/>
      <c r="F884" s="49"/>
      <c r="G884" s="49"/>
      <c r="H884" s="49"/>
      <c r="I884" s="49"/>
      <c r="J884" s="49"/>
      <c r="K884" s="49"/>
      <c r="L884" s="51"/>
      <c r="M884" s="46"/>
      <c r="N884" s="46"/>
      <c r="O884" s="46"/>
      <c r="P884" s="46"/>
      <c r="Q884" s="49"/>
      <c r="R884" s="49"/>
      <c r="S884" s="46"/>
      <c r="T884" s="46"/>
      <c r="U884" s="46"/>
      <c r="V884" s="49"/>
      <c r="W884" s="49"/>
      <c r="X884" s="46"/>
      <c r="Y884" s="46"/>
      <c r="Z884" s="49"/>
      <c r="AA884" s="49"/>
      <c r="AB884" s="49"/>
      <c r="AC884" s="49"/>
      <c r="AD884" s="49"/>
      <c r="AE884" s="49"/>
      <c r="AF884" s="49"/>
      <c r="AG884" s="49"/>
      <c r="AH884" s="49"/>
      <c r="AI884" s="49"/>
      <c r="AJ884" s="49"/>
      <c r="AK884" s="49"/>
      <c r="AL884" s="49"/>
      <c r="AM884" s="49"/>
      <c r="AN884" s="49"/>
      <c r="AO884" s="49"/>
    </row>
    <row r="885">
      <c r="A885" s="46"/>
      <c r="B885" s="46"/>
      <c r="C885" s="46"/>
      <c r="D885" s="46"/>
      <c r="E885" s="49"/>
      <c r="F885" s="49"/>
      <c r="G885" s="49"/>
      <c r="H885" s="49"/>
      <c r="I885" s="49"/>
      <c r="J885" s="49"/>
      <c r="K885" s="49"/>
      <c r="L885" s="51"/>
      <c r="M885" s="46"/>
      <c r="N885" s="46"/>
      <c r="O885" s="46"/>
      <c r="P885" s="46"/>
      <c r="Q885" s="49"/>
      <c r="R885" s="49"/>
      <c r="S885" s="46"/>
      <c r="T885" s="46"/>
      <c r="U885" s="46"/>
      <c r="V885" s="49"/>
      <c r="W885" s="49"/>
      <c r="X885" s="46"/>
      <c r="Y885" s="46"/>
      <c r="Z885" s="49"/>
      <c r="AA885" s="49"/>
      <c r="AB885" s="49"/>
      <c r="AC885" s="49"/>
      <c r="AD885" s="49"/>
      <c r="AE885" s="49"/>
      <c r="AF885" s="49"/>
      <c r="AG885" s="49"/>
      <c r="AH885" s="49"/>
      <c r="AI885" s="49"/>
      <c r="AJ885" s="49"/>
      <c r="AK885" s="49"/>
      <c r="AL885" s="49"/>
      <c r="AM885" s="49"/>
      <c r="AN885" s="49"/>
      <c r="AO885" s="49"/>
    </row>
    <row r="886">
      <c r="A886" s="46"/>
      <c r="B886" s="46"/>
      <c r="C886" s="46"/>
      <c r="D886" s="46"/>
      <c r="E886" s="49"/>
      <c r="F886" s="49"/>
      <c r="G886" s="49"/>
      <c r="H886" s="49"/>
      <c r="I886" s="49"/>
      <c r="J886" s="49"/>
      <c r="K886" s="49"/>
      <c r="L886" s="51"/>
      <c r="M886" s="46"/>
      <c r="N886" s="46"/>
      <c r="O886" s="46"/>
      <c r="P886" s="46"/>
      <c r="Q886" s="49"/>
      <c r="R886" s="49"/>
      <c r="S886" s="46"/>
      <c r="T886" s="46"/>
      <c r="U886" s="46"/>
      <c r="V886" s="49"/>
      <c r="W886" s="49"/>
      <c r="X886" s="46"/>
      <c r="Y886" s="46"/>
      <c r="Z886" s="49"/>
      <c r="AA886" s="49"/>
      <c r="AB886" s="49"/>
      <c r="AC886" s="49"/>
      <c r="AD886" s="49"/>
      <c r="AE886" s="49"/>
      <c r="AF886" s="49"/>
      <c r="AG886" s="49"/>
      <c r="AH886" s="49"/>
      <c r="AI886" s="49"/>
      <c r="AJ886" s="49"/>
      <c r="AK886" s="49"/>
      <c r="AL886" s="49"/>
      <c r="AM886" s="49"/>
      <c r="AN886" s="49"/>
      <c r="AO886" s="49"/>
    </row>
    <row r="887">
      <c r="A887" s="46"/>
      <c r="B887" s="46"/>
      <c r="C887" s="46"/>
      <c r="D887" s="46"/>
      <c r="E887" s="49"/>
      <c r="F887" s="49"/>
      <c r="G887" s="49"/>
      <c r="H887" s="49"/>
      <c r="I887" s="49"/>
      <c r="J887" s="49"/>
      <c r="K887" s="49"/>
      <c r="L887" s="51"/>
      <c r="M887" s="46"/>
      <c r="N887" s="46"/>
      <c r="O887" s="46"/>
      <c r="P887" s="46"/>
      <c r="Q887" s="49"/>
      <c r="R887" s="49"/>
      <c r="S887" s="46"/>
      <c r="T887" s="46"/>
      <c r="U887" s="46"/>
      <c r="V887" s="49"/>
      <c r="W887" s="49"/>
      <c r="X887" s="46"/>
      <c r="Y887" s="46"/>
      <c r="Z887" s="49"/>
      <c r="AA887" s="49"/>
      <c r="AB887" s="49"/>
      <c r="AC887" s="49"/>
      <c r="AD887" s="49"/>
      <c r="AE887" s="49"/>
      <c r="AF887" s="49"/>
      <c r="AG887" s="49"/>
      <c r="AH887" s="49"/>
      <c r="AI887" s="49"/>
      <c r="AJ887" s="49"/>
      <c r="AK887" s="49"/>
      <c r="AL887" s="49"/>
      <c r="AM887" s="49"/>
      <c r="AN887" s="49"/>
      <c r="AO887" s="49"/>
    </row>
    <row r="888">
      <c r="A888" s="46"/>
      <c r="B888" s="46"/>
      <c r="C888" s="46"/>
      <c r="D888" s="46"/>
      <c r="E888" s="49"/>
      <c r="F888" s="49"/>
      <c r="G888" s="49"/>
      <c r="H888" s="49"/>
      <c r="I888" s="49"/>
      <c r="J888" s="49"/>
      <c r="K888" s="49"/>
      <c r="L888" s="51"/>
      <c r="M888" s="46"/>
      <c r="N888" s="46"/>
      <c r="O888" s="46"/>
      <c r="P888" s="46"/>
      <c r="Q888" s="49"/>
      <c r="R888" s="49"/>
      <c r="S888" s="46"/>
      <c r="T888" s="46"/>
      <c r="U888" s="46"/>
      <c r="V888" s="49"/>
      <c r="W888" s="49"/>
      <c r="X888" s="46"/>
      <c r="Y888" s="46"/>
      <c r="Z888" s="49"/>
      <c r="AA888" s="49"/>
      <c r="AB888" s="49"/>
      <c r="AC888" s="49"/>
      <c r="AD888" s="49"/>
      <c r="AE888" s="49"/>
      <c r="AF888" s="49"/>
      <c r="AG888" s="49"/>
      <c r="AH888" s="49"/>
      <c r="AI888" s="49"/>
      <c r="AJ888" s="49"/>
      <c r="AK888" s="49"/>
      <c r="AL888" s="49"/>
      <c r="AM888" s="49"/>
      <c r="AN888" s="49"/>
      <c r="AO888" s="49"/>
    </row>
    <row r="889">
      <c r="A889" s="46"/>
      <c r="B889" s="46"/>
      <c r="C889" s="46"/>
      <c r="D889" s="46"/>
      <c r="E889" s="49"/>
      <c r="F889" s="49"/>
      <c r="G889" s="49"/>
      <c r="H889" s="49"/>
      <c r="I889" s="49"/>
      <c r="J889" s="49"/>
      <c r="K889" s="49"/>
      <c r="L889" s="51"/>
      <c r="M889" s="46"/>
      <c r="N889" s="46"/>
      <c r="O889" s="46"/>
      <c r="P889" s="46"/>
      <c r="Q889" s="49"/>
      <c r="R889" s="49"/>
      <c r="S889" s="46"/>
      <c r="T889" s="46"/>
      <c r="U889" s="46"/>
      <c r="V889" s="49"/>
      <c r="W889" s="49"/>
      <c r="X889" s="46"/>
      <c r="Y889" s="46"/>
      <c r="Z889" s="49"/>
      <c r="AA889" s="49"/>
      <c r="AB889" s="49"/>
      <c r="AC889" s="49"/>
      <c r="AD889" s="49"/>
      <c r="AE889" s="49"/>
      <c r="AF889" s="49"/>
      <c r="AG889" s="49"/>
      <c r="AH889" s="49"/>
      <c r="AI889" s="49"/>
      <c r="AJ889" s="49"/>
      <c r="AK889" s="49"/>
      <c r="AL889" s="49"/>
      <c r="AM889" s="49"/>
      <c r="AN889" s="49"/>
      <c r="AO889" s="49"/>
    </row>
    <row r="890">
      <c r="A890" s="46"/>
      <c r="B890" s="46"/>
      <c r="C890" s="46"/>
      <c r="D890" s="46"/>
      <c r="E890" s="49"/>
      <c r="F890" s="49"/>
      <c r="G890" s="49"/>
      <c r="H890" s="49"/>
      <c r="I890" s="49"/>
      <c r="J890" s="49"/>
      <c r="K890" s="49"/>
      <c r="L890" s="51"/>
      <c r="M890" s="46"/>
      <c r="N890" s="46"/>
      <c r="O890" s="46"/>
      <c r="P890" s="46"/>
      <c r="Q890" s="49"/>
      <c r="R890" s="49"/>
      <c r="S890" s="46"/>
      <c r="T890" s="46"/>
      <c r="U890" s="46"/>
      <c r="V890" s="49"/>
      <c r="W890" s="49"/>
      <c r="X890" s="46"/>
      <c r="Y890" s="46"/>
      <c r="Z890" s="49"/>
      <c r="AA890" s="49"/>
      <c r="AB890" s="49"/>
      <c r="AC890" s="49"/>
      <c r="AD890" s="49"/>
      <c r="AE890" s="49"/>
      <c r="AF890" s="49"/>
      <c r="AG890" s="49"/>
      <c r="AH890" s="49"/>
      <c r="AI890" s="49"/>
      <c r="AJ890" s="49"/>
      <c r="AK890" s="49"/>
      <c r="AL890" s="49"/>
      <c r="AM890" s="49"/>
      <c r="AN890" s="49"/>
      <c r="AO890" s="49"/>
    </row>
    <row r="891">
      <c r="A891" s="46"/>
      <c r="B891" s="46"/>
      <c r="C891" s="46"/>
      <c r="D891" s="46"/>
      <c r="E891" s="49"/>
      <c r="F891" s="49"/>
      <c r="G891" s="49"/>
      <c r="H891" s="49"/>
      <c r="I891" s="49"/>
      <c r="J891" s="49"/>
      <c r="K891" s="49"/>
      <c r="L891" s="51"/>
      <c r="M891" s="46"/>
      <c r="N891" s="46"/>
      <c r="O891" s="46"/>
      <c r="P891" s="46"/>
      <c r="Q891" s="49"/>
      <c r="R891" s="49"/>
      <c r="S891" s="46"/>
      <c r="T891" s="46"/>
      <c r="U891" s="46"/>
      <c r="V891" s="49"/>
      <c r="W891" s="49"/>
      <c r="X891" s="46"/>
      <c r="Y891" s="46"/>
      <c r="Z891" s="49"/>
      <c r="AA891" s="49"/>
      <c r="AB891" s="49"/>
      <c r="AC891" s="49"/>
      <c r="AD891" s="49"/>
      <c r="AE891" s="49"/>
      <c r="AF891" s="49"/>
      <c r="AG891" s="49"/>
      <c r="AH891" s="49"/>
      <c r="AI891" s="49"/>
      <c r="AJ891" s="49"/>
      <c r="AK891" s="49"/>
      <c r="AL891" s="49"/>
      <c r="AM891" s="49"/>
      <c r="AN891" s="49"/>
      <c r="AO891" s="49"/>
    </row>
    <row r="892">
      <c r="A892" s="46"/>
      <c r="B892" s="46"/>
      <c r="C892" s="46"/>
      <c r="D892" s="46"/>
      <c r="E892" s="49"/>
      <c r="F892" s="49"/>
      <c r="G892" s="49"/>
      <c r="H892" s="49"/>
      <c r="I892" s="49"/>
      <c r="J892" s="49"/>
      <c r="K892" s="49"/>
      <c r="L892" s="51"/>
      <c r="M892" s="46"/>
      <c r="N892" s="46"/>
      <c r="O892" s="46"/>
      <c r="P892" s="46"/>
      <c r="Q892" s="49"/>
      <c r="R892" s="49"/>
      <c r="S892" s="46"/>
      <c r="T892" s="46"/>
      <c r="U892" s="46"/>
      <c r="V892" s="49"/>
      <c r="W892" s="49"/>
      <c r="X892" s="46"/>
      <c r="Y892" s="46"/>
      <c r="Z892" s="49"/>
      <c r="AA892" s="49"/>
      <c r="AB892" s="49"/>
      <c r="AC892" s="49"/>
      <c r="AD892" s="49"/>
      <c r="AE892" s="49"/>
      <c r="AF892" s="49"/>
      <c r="AG892" s="49"/>
      <c r="AH892" s="49"/>
      <c r="AI892" s="49"/>
      <c r="AJ892" s="49"/>
      <c r="AK892" s="49"/>
      <c r="AL892" s="49"/>
      <c r="AM892" s="49"/>
      <c r="AN892" s="49"/>
      <c r="AO892" s="49"/>
    </row>
    <row r="893">
      <c r="A893" s="46"/>
      <c r="B893" s="46"/>
      <c r="C893" s="46"/>
      <c r="D893" s="46"/>
      <c r="E893" s="49"/>
      <c r="F893" s="49"/>
      <c r="G893" s="49"/>
      <c r="H893" s="49"/>
      <c r="I893" s="49"/>
      <c r="J893" s="49"/>
      <c r="K893" s="49"/>
      <c r="L893" s="51"/>
      <c r="M893" s="46"/>
      <c r="N893" s="46"/>
      <c r="O893" s="46"/>
      <c r="P893" s="46"/>
      <c r="Q893" s="49"/>
      <c r="R893" s="49"/>
      <c r="S893" s="46"/>
      <c r="T893" s="46"/>
      <c r="U893" s="46"/>
      <c r="V893" s="49"/>
      <c r="W893" s="49"/>
      <c r="X893" s="46"/>
      <c r="Y893" s="46"/>
      <c r="Z893" s="49"/>
      <c r="AA893" s="49"/>
      <c r="AB893" s="49"/>
      <c r="AC893" s="49"/>
      <c r="AD893" s="49"/>
      <c r="AE893" s="49"/>
      <c r="AF893" s="49"/>
      <c r="AG893" s="49"/>
      <c r="AH893" s="49"/>
      <c r="AI893" s="49"/>
      <c r="AJ893" s="49"/>
      <c r="AK893" s="49"/>
      <c r="AL893" s="49"/>
      <c r="AM893" s="49"/>
      <c r="AN893" s="49"/>
      <c r="AO893" s="49"/>
    </row>
    <row r="894">
      <c r="A894" s="46"/>
      <c r="B894" s="46"/>
      <c r="C894" s="46"/>
      <c r="D894" s="46"/>
      <c r="E894" s="49"/>
      <c r="F894" s="49"/>
      <c r="G894" s="49"/>
      <c r="H894" s="49"/>
      <c r="I894" s="49"/>
      <c r="J894" s="49"/>
      <c r="K894" s="49"/>
      <c r="L894" s="51"/>
      <c r="M894" s="46"/>
      <c r="N894" s="46"/>
      <c r="O894" s="46"/>
      <c r="P894" s="46"/>
      <c r="Q894" s="49"/>
      <c r="R894" s="49"/>
      <c r="S894" s="46"/>
      <c r="T894" s="46"/>
      <c r="U894" s="46"/>
      <c r="V894" s="49"/>
      <c r="W894" s="49"/>
      <c r="X894" s="46"/>
      <c r="Y894" s="46"/>
      <c r="Z894" s="49"/>
      <c r="AA894" s="49"/>
      <c r="AB894" s="49"/>
      <c r="AC894" s="49"/>
      <c r="AD894" s="49"/>
      <c r="AE894" s="49"/>
      <c r="AF894" s="49"/>
      <c r="AG894" s="49"/>
      <c r="AH894" s="49"/>
      <c r="AI894" s="49"/>
      <c r="AJ894" s="49"/>
      <c r="AK894" s="49"/>
      <c r="AL894" s="49"/>
      <c r="AM894" s="49"/>
      <c r="AN894" s="49"/>
      <c r="AO894" s="49"/>
    </row>
    <row r="895">
      <c r="A895" s="46"/>
      <c r="B895" s="46"/>
      <c r="C895" s="46"/>
      <c r="D895" s="46"/>
      <c r="E895" s="49"/>
      <c r="F895" s="49"/>
      <c r="G895" s="49"/>
      <c r="H895" s="49"/>
      <c r="I895" s="49"/>
      <c r="J895" s="49"/>
      <c r="K895" s="49"/>
      <c r="L895" s="51"/>
      <c r="M895" s="46"/>
      <c r="N895" s="46"/>
      <c r="O895" s="46"/>
      <c r="P895" s="46"/>
      <c r="Q895" s="49"/>
      <c r="R895" s="49"/>
      <c r="S895" s="46"/>
      <c r="T895" s="46"/>
      <c r="U895" s="46"/>
      <c r="V895" s="49"/>
      <c r="W895" s="49"/>
      <c r="X895" s="46"/>
      <c r="Y895" s="46"/>
      <c r="Z895" s="49"/>
      <c r="AA895" s="49"/>
      <c r="AB895" s="49"/>
      <c r="AC895" s="49"/>
      <c r="AD895" s="49"/>
      <c r="AE895" s="49"/>
      <c r="AF895" s="49"/>
      <c r="AG895" s="49"/>
      <c r="AH895" s="49"/>
      <c r="AI895" s="49"/>
      <c r="AJ895" s="49"/>
      <c r="AK895" s="49"/>
      <c r="AL895" s="49"/>
      <c r="AM895" s="49"/>
      <c r="AN895" s="49"/>
      <c r="AO895" s="49"/>
    </row>
    <row r="896">
      <c r="A896" s="46"/>
      <c r="B896" s="46"/>
      <c r="C896" s="46"/>
      <c r="D896" s="46"/>
      <c r="E896" s="49"/>
      <c r="F896" s="49"/>
      <c r="G896" s="49"/>
      <c r="H896" s="49"/>
      <c r="I896" s="49"/>
      <c r="J896" s="49"/>
      <c r="K896" s="49"/>
      <c r="L896" s="51"/>
      <c r="M896" s="46"/>
      <c r="N896" s="46"/>
      <c r="O896" s="46"/>
      <c r="P896" s="46"/>
      <c r="Q896" s="49"/>
      <c r="R896" s="49"/>
      <c r="S896" s="46"/>
      <c r="T896" s="46"/>
      <c r="U896" s="46"/>
      <c r="V896" s="49"/>
      <c r="W896" s="49"/>
      <c r="X896" s="46"/>
      <c r="Y896" s="46"/>
      <c r="Z896" s="49"/>
      <c r="AA896" s="49"/>
      <c r="AB896" s="49"/>
      <c r="AC896" s="49"/>
      <c r="AD896" s="49"/>
      <c r="AE896" s="49"/>
      <c r="AF896" s="49"/>
      <c r="AG896" s="49"/>
      <c r="AH896" s="49"/>
      <c r="AI896" s="49"/>
      <c r="AJ896" s="49"/>
      <c r="AK896" s="49"/>
      <c r="AL896" s="49"/>
      <c r="AM896" s="49"/>
      <c r="AN896" s="49"/>
      <c r="AO896" s="49"/>
    </row>
    <row r="897">
      <c r="A897" s="46"/>
      <c r="B897" s="46"/>
      <c r="C897" s="46"/>
      <c r="D897" s="46"/>
      <c r="E897" s="49"/>
      <c r="F897" s="49"/>
      <c r="G897" s="49"/>
      <c r="H897" s="49"/>
      <c r="I897" s="49"/>
      <c r="J897" s="49"/>
      <c r="K897" s="49"/>
      <c r="L897" s="51"/>
      <c r="M897" s="46"/>
      <c r="N897" s="46"/>
      <c r="O897" s="46"/>
      <c r="P897" s="46"/>
      <c r="Q897" s="49"/>
      <c r="R897" s="49"/>
      <c r="S897" s="46"/>
      <c r="T897" s="46"/>
      <c r="U897" s="46"/>
      <c r="V897" s="49"/>
      <c r="W897" s="49"/>
      <c r="X897" s="46"/>
      <c r="Y897" s="46"/>
      <c r="Z897" s="49"/>
      <c r="AA897" s="49"/>
      <c r="AB897" s="49"/>
      <c r="AC897" s="49"/>
      <c r="AD897" s="49"/>
      <c r="AE897" s="49"/>
      <c r="AF897" s="49"/>
      <c r="AG897" s="49"/>
      <c r="AH897" s="49"/>
      <c r="AI897" s="49"/>
      <c r="AJ897" s="49"/>
      <c r="AK897" s="49"/>
      <c r="AL897" s="49"/>
      <c r="AM897" s="49"/>
      <c r="AN897" s="49"/>
      <c r="AO897" s="49"/>
    </row>
    <row r="898">
      <c r="A898" s="46"/>
      <c r="B898" s="46"/>
      <c r="C898" s="46"/>
      <c r="D898" s="46"/>
      <c r="E898" s="49"/>
      <c r="F898" s="49"/>
      <c r="G898" s="49"/>
      <c r="H898" s="49"/>
      <c r="I898" s="49"/>
      <c r="J898" s="49"/>
      <c r="K898" s="49"/>
      <c r="L898" s="51"/>
      <c r="M898" s="46"/>
      <c r="N898" s="46"/>
      <c r="O898" s="46"/>
      <c r="P898" s="46"/>
      <c r="Q898" s="49"/>
      <c r="R898" s="49"/>
      <c r="S898" s="46"/>
      <c r="T898" s="46"/>
      <c r="U898" s="46"/>
      <c r="V898" s="49"/>
      <c r="W898" s="49"/>
      <c r="X898" s="46"/>
      <c r="Y898" s="46"/>
      <c r="Z898" s="49"/>
      <c r="AA898" s="49"/>
      <c r="AB898" s="49"/>
      <c r="AC898" s="49"/>
      <c r="AD898" s="49"/>
      <c r="AE898" s="49"/>
      <c r="AF898" s="49"/>
      <c r="AG898" s="49"/>
      <c r="AH898" s="49"/>
      <c r="AI898" s="49"/>
      <c r="AJ898" s="49"/>
      <c r="AK898" s="49"/>
      <c r="AL898" s="49"/>
      <c r="AM898" s="49"/>
      <c r="AN898" s="49"/>
      <c r="AO898" s="49"/>
    </row>
    <row r="899">
      <c r="A899" s="46"/>
      <c r="B899" s="46"/>
      <c r="C899" s="46"/>
      <c r="D899" s="46"/>
      <c r="E899" s="49"/>
      <c r="F899" s="49"/>
      <c r="G899" s="49"/>
      <c r="H899" s="49"/>
      <c r="I899" s="49"/>
      <c r="J899" s="49"/>
      <c r="K899" s="49"/>
      <c r="L899" s="51"/>
      <c r="M899" s="46"/>
      <c r="N899" s="46"/>
      <c r="O899" s="46"/>
      <c r="P899" s="46"/>
      <c r="Q899" s="49"/>
      <c r="R899" s="49"/>
      <c r="S899" s="46"/>
      <c r="T899" s="46"/>
      <c r="U899" s="46"/>
      <c r="V899" s="49"/>
      <c r="W899" s="49"/>
      <c r="X899" s="46"/>
      <c r="Y899" s="46"/>
      <c r="Z899" s="49"/>
      <c r="AA899" s="49"/>
      <c r="AB899" s="49"/>
      <c r="AC899" s="49"/>
      <c r="AD899" s="49"/>
      <c r="AE899" s="49"/>
      <c r="AF899" s="49"/>
      <c r="AG899" s="49"/>
      <c r="AH899" s="49"/>
      <c r="AI899" s="49"/>
      <c r="AJ899" s="49"/>
      <c r="AK899" s="49"/>
      <c r="AL899" s="49"/>
      <c r="AM899" s="49"/>
      <c r="AN899" s="49"/>
      <c r="AO899" s="49"/>
    </row>
    <row r="900">
      <c r="A900" s="46"/>
      <c r="B900" s="46"/>
      <c r="C900" s="46"/>
      <c r="D900" s="46"/>
      <c r="E900" s="49"/>
      <c r="F900" s="49"/>
      <c r="G900" s="49"/>
      <c r="H900" s="49"/>
      <c r="I900" s="49"/>
      <c r="J900" s="49"/>
      <c r="K900" s="49"/>
      <c r="L900" s="51"/>
      <c r="M900" s="46"/>
      <c r="N900" s="46"/>
      <c r="O900" s="46"/>
      <c r="P900" s="46"/>
      <c r="Q900" s="49"/>
      <c r="R900" s="49"/>
      <c r="S900" s="46"/>
      <c r="T900" s="46"/>
      <c r="U900" s="46"/>
      <c r="V900" s="49"/>
      <c r="W900" s="49"/>
      <c r="X900" s="46"/>
      <c r="Y900" s="46"/>
      <c r="Z900" s="49"/>
      <c r="AA900" s="49"/>
      <c r="AB900" s="49"/>
      <c r="AC900" s="49"/>
      <c r="AD900" s="49"/>
      <c r="AE900" s="49"/>
      <c r="AF900" s="49"/>
      <c r="AG900" s="49"/>
      <c r="AH900" s="49"/>
      <c r="AI900" s="49"/>
      <c r="AJ900" s="49"/>
      <c r="AK900" s="49"/>
      <c r="AL900" s="49"/>
      <c r="AM900" s="49"/>
      <c r="AN900" s="49"/>
      <c r="AO900" s="49"/>
    </row>
    <row r="901">
      <c r="A901" s="46"/>
      <c r="B901" s="46"/>
      <c r="C901" s="46"/>
      <c r="D901" s="46"/>
      <c r="E901" s="49"/>
      <c r="F901" s="49"/>
      <c r="G901" s="49"/>
      <c r="H901" s="49"/>
      <c r="I901" s="49"/>
      <c r="J901" s="49"/>
      <c r="K901" s="49"/>
      <c r="L901" s="51"/>
      <c r="M901" s="46"/>
      <c r="N901" s="46"/>
      <c r="O901" s="46"/>
      <c r="P901" s="46"/>
      <c r="Q901" s="49"/>
      <c r="R901" s="49"/>
      <c r="S901" s="46"/>
      <c r="T901" s="46"/>
      <c r="U901" s="46"/>
      <c r="V901" s="49"/>
      <c r="W901" s="49"/>
      <c r="X901" s="46"/>
      <c r="Y901" s="46"/>
      <c r="Z901" s="49"/>
      <c r="AA901" s="49"/>
      <c r="AB901" s="49"/>
      <c r="AC901" s="49"/>
      <c r="AD901" s="49"/>
      <c r="AE901" s="49"/>
      <c r="AF901" s="49"/>
      <c r="AG901" s="49"/>
      <c r="AH901" s="49"/>
      <c r="AI901" s="49"/>
      <c r="AJ901" s="49"/>
      <c r="AK901" s="49"/>
      <c r="AL901" s="49"/>
      <c r="AM901" s="49"/>
      <c r="AN901" s="49"/>
      <c r="AO901" s="49"/>
    </row>
    <row r="902">
      <c r="A902" s="46"/>
      <c r="B902" s="46"/>
      <c r="C902" s="46"/>
      <c r="D902" s="46"/>
      <c r="E902" s="49"/>
      <c r="F902" s="49"/>
      <c r="G902" s="49"/>
      <c r="H902" s="49"/>
      <c r="I902" s="49"/>
      <c r="J902" s="49"/>
      <c r="K902" s="49"/>
      <c r="L902" s="51"/>
      <c r="M902" s="46"/>
      <c r="N902" s="46"/>
      <c r="O902" s="46"/>
      <c r="P902" s="46"/>
      <c r="Q902" s="49"/>
      <c r="R902" s="49"/>
      <c r="S902" s="46"/>
      <c r="T902" s="46"/>
      <c r="U902" s="46"/>
      <c r="V902" s="49"/>
      <c r="W902" s="49"/>
      <c r="X902" s="46"/>
      <c r="Y902" s="46"/>
      <c r="Z902" s="49"/>
      <c r="AA902" s="49"/>
      <c r="AB902" s="49"/>
      <c r="AC902" s="49"/>
      <c r="AD902" s="49"/>
      <c r="AE902" s="49"/>
      <c r="AF902" s="49"/>
      <c r="AG902" s="49"/>
      <c r="AH902" s="49"/>
      <c r="AI902" s="49"/>
      <c r="AJ902" s="49"/>
      <c r="AK902" s="49"/>
      <c r="AL902" s="49"/>
      <c r="AM902" s="49"/>
      <c r="AN902" s="49"/>
      <c r="AO902" s="49"/>
    </row>
    <row r="903">
      <c r="A903" s="46"/>
      <c r="B903" s="46"/>
      <c r="C903" s="46"/>
      <c r="D903" s="46"/>
      <c r="E903" s="49"/>
      <c r="F903" s="49"/>
      <c r="G903" s="49"/>
      <c r="H903" s="49"/>
      <c r="I903" s="49"/>
      <c r="J903" s="49"/>
      <c r="K903" s="49"/>
      <c r="L903" s="51"/>
      <c r="M903" s="46"/>
      <c r="N903" s="46"/>
      <c r="O903" s="46"/>
      <c r="P903" s="46"/>
      <c r="Q903" s="49"/>
      <c r="R903" s="49"/>
      <c r="S903" s="46"/>
      <c r="T903" s="46"/>
      <c r="U903" s="46"/>
      <c r="V903" s="49"/>
      <c r="W903" s="49"/>
      <c r="X903" s="46"/>
      <c r="Y903" s="46"/>
      <c r="Z903" s="49"/>
      <c r="AA903" s="49"/>
      <c r="AB903" s="49"/>
      <c r="AC903" s="49"/>
      <c r="AD903" s="49"/>
      <c r="AE903" s="49"/>
      <c r="AF903" s="49"/>
      <c r="AG903" s="49"/>
      <c r="AH903" s="49"/>
      <c r="AI903" s="49"/>
      <c r="AJ903" s="49"/>
      <c r="AK903" s="49"/>
      <c r="AL903" s="49"/>
      <c r="AM903" s="49"/>
      <c r="AN903" s="49"/>
      <c r="AO903" s="49"/>
    </row>
    <row r="904">
      <c r="A904" s="46"/>
      <c r="B904" s="46"/>
      <c r="C904" s="46"/>
      <c r="D904" s="46"/>
      <c r="E904" s="49"/>
      <c r="F904" s="49"/>
      <c r="G904" s="49"/>
      <c r="H904" s="49"/>
      <c r="I904" s="49"/>
      <c r="J904" s="49"/>
      <c r="K904" s="49"/>
      <c r="L904" s="51"/>
      <c r="M904" s="46"/>
      <c r="N904" s="46"/>
      <c r="O904" s="46"/>
      <c r="P904" s="46"/>
      <c r="Q904" s="49"/>
      <c r="R904" s="49"/>
      <c r="S904" s="46"/>
      <c r="T904" s="46"/>
      <c r="U904" s="46"/>
      <c r="V904" s="49"/>
      <c r="W904" s="49"/>
      <c r="X904" s="46"/>
      <c r="Y904" s="46"/>
      <c r="Z904" s="49"/>
      <c r="AA904" s="49"/>
      <c r="AB904" s="49"/>
      <c r="AC904" s="49"/>
      <c r="AD904" s="49"/>
      <c r="AE904" s="49"/>
      <c r="AF904" s="49"/>
      <c r="AG904" s="49"/>
      <c r="AH904" s="49"/>
      <c r="AI904" s="49"/>
      <c r="AJ904" s="49"/>
      <c r="AK904" s="49"/>
      <c r="AL904" s="49"/>
      <c r="AM904" s="49"/>
      <c r="AN904" s="49"/>
      <c r="AO904" s="49"/>
    </row>
    <row r="905">
      <c r="A905" s="46"/>
      <c r="B905" s="46"/>
      <c r="C905" s="46"/>
      <c r="D905" s="46"/>
      <c r="E905" s="49"/>
      <c r="F905" s="49"/>
      <c r="G905" s="49"/>
      <c r="H905" s="49"/>
      <c r="I905" s="49"/>
      <c r="J905" s="49"/>
      <c r="K905" s="49"/>
      <c r="L905" s="51"/>
      <c r="M905" s="46"/>
      <c r="N905" s="46"/>
      <c r="O905" s="46"/>
      <c r="P905" s="46"/>
      <c r="Q905" s="49"/>
      <c r="R905" s="49"/>
      <c r="S905" s="46"/>
      <c r="T905" s="46"/>
      <c r="U905" s="46"/>
      <c r="V905" s="49"/>
      <c r="W905" s="49"/>
      <c r="X905" s="46"/>
      <c r="Y905" s="46"/>
      <c r="Z905" s="49"/>
      <c r="AA905" s="49"/>
      <c r="AB905" s="49"/>
      <c r="AC905" s="49"/>
      <c r="AD905" s="49"/>
      <c r="AE905" s="49"/>
      <c r="AF905" s="49"/>
      <c r="AG905" s="49"/>
      <c r="AH905" s="49"/>
      <c r="AI905" s="49"/>
      <c r="AJ905" s="49"/>
      <c r="AK905" s="49"/>
      <c r="AL905" s="49"/>
      <c r="AM905" s="49"/>
      <c r="AN905" s="49"/>
      <c r="AO905" s="49"/>
    </row>
    <row r="906">
      <c r="A906" s="46"/>
      <c r="B906" s="46"/>
      <c r="C906" s="46"/>
      <c r="D906" s="46"/>
      <c r="E906" s="49"/>
      <c r="F906" s="49"/>
      <c r="G906" s="49"/>
      <c r="H906" s="49"/>
      <c r="I906" s="49"/>
      <c r="J906" s="49"/>
      <c r="K906" s="49"/>
      <c r="L906" s="51"/>
      <c r="M906" s="46"/>
      <c r="N906" s="46"/>
      <c r="O906" s="46"/>
      <c r="P906" s="46"/>
      <c r="Q906" s="49"/>
      <c r="R906" s="49"/>
      <c r="S906" s="46"/>
      <c r="T906" s="46"/>
      <c r="U906" s="46"/>
      <c r="V906" s="49"/>
      <c r="W906" s="49"/>
      <c r="X906" s="46"/>
      <c r="Y906" s="46"/>
      <c r="Z906" s="49"/>
      <c r="AA906" s="49"/>
      <c r="AB906" s="49"/>
      <c r="AC906" s="49"/>
      <c r="AD906" s="49"/>
      <c r="AE906" s="49"/>
      <c r="AF906" s="49"/>
      <c r="AG906" s="49"/>
      <c r="AH906" s="49"/>
      <c r="AI906" s="49"/>
      <c r="AJ906" s="49"/>
      <c r="AK906" s="49"/>
      <c r="AL906" s="49"/>
      <c r="AM906" s="49"/>
      <c r="AN906" s="49"/>
      <c r="AO906" s="49"/>
    </row>
    <row r="907">
      <c r="A907" s="46"/>
      <c r="B907" s="46"/>
      <c r="C907" s="46"/>
      <c r="D907" s="46"/>
      <c r="E907" s="49"/>
      <c r="F907" s="49"/>
      <c r="G907" s="49"/>
      <c r="H907" s="49"/>
      <c r="I907" s="49"/>
      <c r="J907" s="49"/>
      <c r="K907" s="49"/>
      <c r="L907" s="51"/>
      <c r="M907" s="46"/>
      <c r="N907" s="46"/>
      <c r="O907" s="46"/>
      <c r="P907" s="46"/>
      <c r="Q907" s="49"/>
      <c r="R907" s="49"/>
      <c r="S907" s="46"/>
      <c r="T907" s="46"/>
      <c r="U907" s="46"/>
      <c r="V907" s="49"/>
      <c r="W907" s="49"/>
      <c r="X907" s="46"/>
      <c r="Y907" s="46"/>
      <c r="Z907" s="49"/>
      <c r="AA907" s="49"/>
      <c r="AB907" s="49"/>
      <c r="AC907" s="49"/>
      <c r="AD907" s="49"/>
      <c r="AE907" s="49"/>
      <c r="AF907" s="49"/>
      <c r="AG907" s="49"/>
      <c r="AH907" s="49"/>
      <c r="AI907" s="49"/>
      <c r="AJ907" s="49"/>
      <c r="AK907" s="49"/>
      <c r="AL907" s="49"/>
      <c r="AM907" s="49"/>
      <c r="AN907" s="49"/>
      <c r="AO907" s="49"/>
    </row>
    <row r="908">
      <c r="A908" s="46"/>
      <c r="B908" s="46"/>
      <c r="C908" s="46"/>
      <c r="D908" s="46"/>
      <c r="E908" s="49"/>
      <c r="F908" s="49"/>
      <c r="G908" s="49"/>
      <c r="H908" s="49"/>
      <c r="I908" s="49"/>
      <c r="J908" s="49"/>
      <c r="K908" s="49"/>
      <c r="L908" s="51"/>
      <c r="M908" s="46"/>
      <c r="N908" s="46"/>
      <c r="O908" s="46"/>
      <c r="P908" s="46"/>
      <c r="Q908" s="49"/>
      <c r="R908" s="49"/>
      <c r="S908" s="46"/>
      <c r="T908" s="46"/>
      <c r="U908" s="46"/>
      <c r="V908" s="49"/>
      <c r="W908" s="49"/>
      <c r="X908" s="46"/>
      <c r="Y908" s="46"/>
      <c r="Z908" s="49"/>
      <c r="AA908" s="49"/>
      <c r="AB908" s="49"/>
      <c r="AC908" s="49"/>
      <c r="AD908" s="49"/>
      <c r="AE908" s="49"/>
      <c r="AF908" s="49"/>
      <c r="AG908" s="49"/>
      <c r="AH908" s="49"/>
      <c r="AI908" s="49"/>
      <c r="AJ908" s="49"/>
      <c r="AK908" s="49"/>
      <c r="AL908" s="49"/>
      <c r="AM908" s="49"/>
      <c r="AN908" s="49"/>
      <c r="AO908" s="49"/>
    </row>
    <row r="909">
      <c r="A909" s="46"/>
      <c r="B909" s="46"/>
      <c r="C909" s="46"/>
      <c r="D909" s="46"/>
      <c r="E909" s="49"/>
      <c r="F909" s="49"/>
      <c r="G909" s="49"/>
      <c r="H909" s="49"/>
      <c r="I909" s="49"/>
      <c r="J909" s="49"/>
      <c r="K909" s="49"/>
      <c r="L909" s="51"/>
      <c r="M909" s="46"/>
      <c r="N909" s="46"/>
      <c r="O909" s="46"/>
      <c r="P909" s="46"/>
      <c r="Q909" s="49"/>
      <c r="R909" s="49"/>
      <c r="S909" s="46"/>
      <c r="T909" s="46"/>
      <c r="U909" s="46"/>
      <c r="V909" s="49"/>
      <c r="W909" s="49"/>
      <c r="X909" s="46"/>
      <c r="Y909" s="46"/>
      <c r="Z909" s="49"/>
      <c r="AA909" s="49"/>
      <c r="AB909" s="49"/>
      <c r="AC909" s="49"/>
      <c r="AD909" s="49"/>
      <c r="AE909" s="49"/>
      <c r="AF909" s="49"/>
      <c r="AG909" s="49"/>
      <c r="AH909" s="49"/>
      <c r="AI909" s="49"/>
      <c r="AJ909" s="49"/>
      <c r="AK909" s="49"/>
      <c r="AL909" s="49"/>
      <c r="AM909" s="49"/>
      <c r="AN909" s="49"/>
      <c r="AO909" s="49"/>
    </row>
    <row r="910">
      <c r="A910" s="46"/>
      <c r="B910" s="46"/>
      <c r="C910" s="46"/>
      <c r="D910" s="46"/>
      <c r="E910" s="49"/>
      <c r="F910" s="49"/>
      <c r="G910" s="49"/>
      <c r="H910" s="49"/>
      <c r="I910" s="49"/>
      <c r="J910" s="49"/>
      <c r="K910" s="49"/>
      <c r="L910" s="51"/>
      <c r="M910" s="46"/>
      <c r="N910" s="46"/>
      <c r="O910" s="46"/>
      <c r="P910" s="46"/>
      <c r="Q910" s="49"/>
      <c r="R910" s="49"/>
      <c r="S910" s="46"/>
      <c r="T910" s="46"/>
      <c r="U910" s="46"/>
      <c r="V910" s="49"/>
      <c r="W910" s="49"/>
      <c r="X910" s="46"/>
      <c r="Y910" s="46"/>
      <c r="Z910" s="49"/>
      <c r="AA910" s="49"/>
      <c r="AB910" s="49"/>
      <c r="AC910" s="49"/>
      <c r="AD910" s="49"/>
      <c r="AE910" s="49"/>
      <c r="AF910" s="49"/>
      <c r="AG910" s="49"/>
      <c r="AH910" s="49"/>
      <c r="AI910" s="49"/>
      <c r="AJ910" s="49"/>
      <c r="AK910" s="49"/>
      <c r="AL910" s="49"/>
      <c r="AM910" s="49"/>
      <c r="AN910" s="49"/>
      <c r="AO910" s="49"/>
    </row>
    <row r="911">
      <c r="A911" s="46"/>
      <c r="B911" s="46"/>
      <c r="C911" s="46"/>
      <c r="D911" s="46"/>
      <c r="E911" s="49"/>
      <c r="F911" s="49"/>
      <c r="G911" s="49"/>
      <c r="H911" s="49"/>
      <c r="I911" s="49"/>
      <c r="J911" s="49"/>
      <c r="K911" s="49"/>
      <c r="L911" s="51"/>
      <c r="M911" s="46"/>
      <c r="N911" s="46"/>
      <c r="O911" s="46"/>
      <c r="P911" s="46"/>
      <c r="Q911" s="49"/>
      <c r="R911" s="49"/>
      <c r="S911" s="46"/>
      <c r="T911" s="46"/>
      <c r="U911" s="46"/>
      <c r="V911" s="49"/>
      <c r="W911" s="49"/>
      <c r="X911" s="46"/>
      <c r="Y911" s="46"/>
      <c r="Z911" s="49"/>
      <c r="AA911" s="49"/>
      <c r="AB911" s="49"/>
      <c r="AC911" s="49"/>
      <c r="AD911" s="49"/>
      <c r="AE911" s="49"/>
      <c r="AF911" s="49"/>
      <c r="AG911" s="49"/>
      <c r="AH911" s="49"/>
      <c r="AI911" s="49"/>
      <c r="AJ911" s="49"/>
      <c r="AK911" s="49"/>
      <c r="AL911" s="49"/>
      <c r="AM911" s="49"/>
      <c r="AN911" s="49"/>
      <c r="AO911" s="49"/>
    </row>
    <row r="912">
      <c r="A912" s="46"/>
      <c r="B912" s="46"/>
      <c r="C912" s="46"/>
      <c r="D912" s="46"/>
      <c r="E912" s="49"/>
      <c r="F912" s="49"/>
      <c r="G912" s="49"/>
      <c r="H912" s="49"/>
      <c r="I912" s="49"/>
      <c r="J912" s="49"/>
      <c r="K912" s="49"/>
      <c r="L912" s="51"/>
      <c r="M912" s="46"/>
      <c r="N912" s="46"/>
      <c r="O912" s="46"/>
      <c r="P912" s="46"/>
      <c r="Q912" s="49"/>
      <c r="R912" s="49"/>
      <c r="S912" s="46"/>
      <c r="T912" s="46"/>
      <c r="U912" s="46"/>
      <c r="V912" s="49"/>
      <c r="W912" s="49"/>
      <c r="X912" s="46"/>
      <c r="Y912" s="46"/>
      <c r="Z912" s="49"/>
      <c r="AA912" s="49"/>
      <c r="AB912" s="49"/>
      <c r="AC912" s="49"/>
      <c r="AD912" s="49"/>
      <c r="AE912" s="49"/>
      <c r="AF912" s="49"/>
      <c r="AG912" s="49"/>
      <c r="AH912" s="49"/>
      <c r="AI912" s="49"/>
      <c r="AJ912" s="49"/>
      <c r="AK912" s="49"/>
      <c r="AL912" s="49"/>
      <c r="AM912" s="49"/>
      <c r="AN912" s="49"/>
      <c r="AO912" s="49"/>
    </row>
    <row r="913">
      <c r="A913" s="46"/>
      <c r="B913" s="46"/>
      <c r="C913" s="46"/>
      <c r="D913" s="46"/>
      <c r="E913" s="49"/>
      <c r="F913" s="49"/>
      <c r="G913" s="49"/>
      <c r="H913" s="49"/>
      <c r="I913" s="49"/>
      <c r="J913" s="49"/>
      <c r="K913" s="49"/>
      <c r="L913" s="51"/>
      <c r="M913" s="46"/>
      <c r="N913" s="46"/>
      <c r="O913" s="46"/>
      <c r="P913" s="46"/>
      <c r="Q913" s="49"/>
      <c r="R913" s="49"/>
      <c r="S913" s="46"/>
      <c r="T913" s="46"/>
      <c r="U913" s="46"/>
      <c r="V913" s="49"/>
      <c r="W913" s="49"/>
      <c r="X913" s="46"/>
      <c r="Y913" s="46"/>
      <c r="Z913" s="49"/>
      <c r="AA913" s="49"/>
      <c r="AB913" s="49"/>
      <c r="AC913" s="49"/>
      <c r="AD913" s="49"/>
      <c r="AE913" s="49"/>
      <c r="AF913" s="49"/>
      <c r="AG913" s="49"/>
      <c r="AH913" s="49"/>
      <c r="AI913" s="49"/>
      <c r="AJ913" s="49"/>
      <c r="AK913" s="49"/>
      <c r="AL913" s="49"/>
      <c r="AM913" s="49"/>
      <c r="AN913" s="49"/>
      <c r="AO913" s="49"/>
    </row>
    <row r="914">
      <c r="A914" s="46"/>
      <c r="B914" s="46"/>
      <c r="C914" s="46"/>
      <c r="D914" s="46"/>
      <c r="E914" s="49"/>
      <c r="F914" s="49"/>
      <c r="G914" s="49"/>
      <c r="H914" s="49"/>
      <c r="I914" s="49"/>
      <c r="J914" s="49"/>
      <c r="K914" s="49"/>
      <c r="L914" s="51"/>
      <c r="M914" s="46"/>
      <c r="N914" s="46"/>
      <c r="O914" s="46"/>
      <c r="P914" s="46"/>
      <c r="Q914" s="49"/>
      <c r="R914" s="49"/>
      <c r="S914" s="46"/>
      <c r="T914" s="46"/>
      <c r="U914" s="46"/>
      <c r="V914" s="49"/>
      <c r="W914" s="49"/>
      <c r="X914" s="46"/>
      <c r="Y914" s="46"/>
      <c r="Z914" s="49"/>
      <c r="AA914" s="49"/>
      <c r="AB914" s="49"/>
      <c r="AC914" s="49"/>
      <c r="AD914" s="49"/>
      <c r="AE914" s="49"/>
      <c r="AF914" s="49"/>
      <c r="AG914" s="49"/>
      <c r="AH914" s="49"/>
      <c r="AI914" s="49"/>
      <c r="AJ914" s="49"/>
      <c r="AK914" s="49"/>
      <c r="AL914" s="49"/>
      <c r="AM914" s="49"/>
      <c r="AN914" s="49"/>
      <c r="AO914" s="49"/>
    </row>
    <row r="915">
      <c r="A915" s="46"/>
      <c r="B915" s="46"/>
      <c r="C915" s="46"/>
      <c r="D915" s="46"/>
      <c r="E915" s="49"/>
      <c r="F915" s="49"/>
      <c r="G915" s="49"/>
      <c r="H915" s="49"/>
      <c r="I915" s="49"/>
      <c r="J915" s="49"/>
      <c r="K915" s="49"/>
      <c r="L915" s="51"/>
      <c r="M915" s="46"/>
      <c r="N915" s="46"/>
      <c r="O915" s="46"/>
      <c r="P915" s="46"/>
      <c r="Q915" s="49"/>
      <c r="R915" s="49"/>
      <c r="S915" s="46"/>
      <c r="T915" s="46"/>
      <c r="U915" s="46"/>
      <c r="V915" s="49"/>
      <c r="W915" s="49"/>
      <c r="X915" s="46"/>
      <c r="Y915" s="46"/>
      <c r="Z915" s="49"/>
      <c r="AA915" s="49"/>
      <c r="AB915" s="49"/>
      <c r="AC915" s="49"/>
      <c r="AD915" s="49"/>
      <c r="AE915" s="49"/>
      <c r="AF915" s="49"/>
      <c r="AG915" s="49"/>
      <c r="AH915" s="49"/>
      <c r="AI915" s="49"/>
      <c r="AJ915" s="49"/>
      <c r="AK915" s="49"/>
      <c r="AL915" s="49"/>
      <c r="AM915" s="49"/>
      <c r="AN915" s="49"/>
      <c r="AO915" s="49"/>
    </row>
    <row r="916">
      <c r="A916" s="46"/>
      <c r="B916" s="46"/>
      <c r="C916" s="46"/>
      <c r="D916" s="46"/>
      <c r="E916" s="49"/>
      <c r="F916" s="49"/>
      <c r="G916" s="49"/>
      <c r="H916" s="49"/>
      <c r="I916" s="49"/>
      <c r="J916" s="49"/>
      <c r="K916" s="49"/>
      <c r="L916" s="51"/>
      <c r="M916" s="46"/>
      <c r="N916" s="46"/>
      <c r="O916" s="46"/>
      <c r="P916" s="46"/>
      <c r="Q916" s="49"/>
      <c r="R916" s="49"/>
      <c r="S916" s="46"/>
      <c r="T916" s="46"/>
      <c r="U916" s="46"/>
      <c r="V916" s="49"/>
      <c r="W916" s="49"/>
      <c r="X916" s="46"/>
      <c r="Y916" s="46"/>
      <c r="Z916" s="49"/>
      <c r="AA916" s="49"/>
      <c r="AB916" s="49"/>
      <c r="AC916" s="49"/>
      <c r="AD916" s="49"/>
      <c r="AE916" s="49"/>
      <c r="AF916" s="49"/>
      <c r="AG916" s="49"/>
      <c r="AH916" s="49"/>
      <c r="AI916" s="49"/>
      <c r="AJ916" s="49"/>
      <c r="AK916" s="49"/>
      <c r="AL916" s="49"/>
      <c r="AM916" s="49"/>
      <c r="AN916" s="49"/>
      <c r="AO916" s="49"/>
    </row>
    <row r="917">
      <c r="A917" s="46"/>
      <c r="B917" s="46"/>
      <c r="C917" s="46"/>
      <c r="D917" s="46"/>
      <c r="E917" s="49"/>
      <c r="F917" s="49"/>
      <c r="G917" s="49"/>
      <c r="H917" s="49"/>
      <c r="I917" s="49"/>
      <c r="J917" s="49"/>
      <c r="K917" s="49"/>
      <c r="L917" s="51"/>
      <c r="M917" s="46"/>
      <c r="N917" s="46"/>
      <c r="O917" s="46"/>
      <c r="P917" s="46"/>
      <c r="Q917" s="49"/>
      <c r="R917" s="49"/>
      <c r="S917" s="46"/>
      <c r="T917" s="46"/>
      <c r="U917" s="46"/>
      <c r="V917" s="49"/>
      <c r="W917" s="49"/>
      <c r="X917" s="46"/>
      <c r="Y917" s="46"/>
      <c r="Z917" s="49"/>
      <c r="AA917" s="49"/>
      <c r="AB917" s="49"/>
      <c r="AC917" s="49"/>
      <c r="AD917" s="49"/>
      <c r="AE917" s="49"/>
      <c r="AF917" s="49"/>
      <c r="AG917" s="49"/>
      <c r="AH917" s="49"/>
      <c r="AI917" s="49"/>
      <c r="AJ917" s="49"/>
      <c r="AK917" s="49"/>
      <c r="AL917" s="49"/>
      <c r="AM917" s="49"/>
      <c r="AN917" s="49"/>
      <c r="AO917" s="49"/>
    </row>
    <row r="918">
      <c r="A918" s="46"/>
      <c r="B918" s="46"/>
      <c r="C918" s="46"/>
      <c r="D918" s="46"/>
      <c r="E918" s="49"/>
      <c r="F918" s="49"/>
      <c r="G918" s="49"/>
      <c r="H918" s="49"/>
      <c r="I918" s="49"/>
      <c r="J918" s="49"/>
      <c r="K918" s="49"/>
      <c r="L918" s="51"/>
      <c r="M918" s="46"/>
      <c r="N918" s="46"/>
      <c r="O918" s="46"/>
      <c r="P918" s="46"/>
      <c r="Q918" s="49"/>
      <c r="R918" s="49"/>
      <c r="S918" s="46"/>
      <c r="T918" s="46"/>
      <c r="U918" s="46"/>
      <c r="V918" s="49"/>
      <c r="W918" s="49"/>
      <c r="X918" s="46"/>
      <c r="Y918" s="46"/>
      <c r="Z918" s="49"/>
      <c r="AA918" s="49"/>
      <c r="AB918" s="49"/>
      <c r="AC918" s="49"/>
      <c r="AD918" s="49"/>
      <c r="AE918" s="49"/>
      <c r="AF918" s="49"/>
      <c r="AG918" s="49"/>
      <c r="AH918" s="49"/>
      <c r="AI918" s="49"/>
      <c r="AJ918" s="49"/>
      <c r="AK918" s="49"/>
      <c r="AL918" s="49"/>
      <c r="AM918" s="49"/>
      <c r="AN918" s="49"/>
      <c r="AO918" s="49"/>
    </row>
    <row r="919">
      <c r="A919" s="46"/>
      <c r="B919" s="46"/>
      <c r="C919" s="46"/>
      <c r="D919" s="46"/>
      <c r="E919" s="49"/>
      <c r="F919" s="49"/>
      <c r="G919" s="49"/>
      <c r="H919" s="49"/>
      <c r="I919" s="49"/>
      <c r="J919" s="49"/>
      <c r="K919" s="49"/>
      <c r="L919" s="51"/>
      <c r="M919" s="46"/>
      <c r="N919" s="46"/>
      <c r="O919" s="46"/>
      <c r="P919" s="46"/>
      <c r="Q919" s="49"/>
      <c r="R919" s="49"/>
      <c r="S919" s="46"/>
      <c r="T919" s="46"/>
      <c r="U919" s="46"/>
      <c r="V919" s="49"/>
      <c r="W919" s="49"/>
      <c r="X919" s="46"/>
      <c r="Y919" s="46"/>
      <c r="Z919" s="49"/>
      <c r="AA919" s="49"/>
      <c r="AB919" s="49"/>
      <c r="AC919" s="49"/>
      <c r="AD919" s="49"/>
      <c r="AE919" s="49"/>
      <c r="AF919" s="49"/>
      <c r="AG919" s="49"/>
      <c r="AH919" s="49"/>
      <c r="AI919" s="49"/>
      <c r="AJ919" s="49"/>
      <c r="AK919" s="49"/>
      <c r="AL919" s="49"/>
      <c r="AM919" s="49"/>
      <c r="AN919" s="49"/>
      <c r="AO919" s="49"/>
    </row>
    <row r="920">
      <c r="A920" s="46"/>
      <c r="B920" s="46"/>
      <c r="C920" s="46"/>
      <c r="D920" s="46"/>
      <c r="E920" s="49"/>
      <c r="F920" s="49"/>
      <c r="G920" s="49"/>
      <c r="H920" s="49"/>
      <c r="I920" s="49"/>
      <c r="J920" s="49"/>
      <c r="K920" s="49"/>
      <c r="L920" s="51"/>
      <c r="M920" s="46"/>
      <c r="N920" s="46"/>
      <c r="O920" s="46"/>
      <c r="P920" s="46"/>
      <c r="Q920" s="49"/>
      <c r="R920" s="49"/>
      <c r="S920" s="46"/>
      <c r="T920" s="46"/>
      <c r="U920" s="46"/>
      <c r="V920" s="49"/>
      <c r="W920" s="49"/>
      <c r="X920" s="46"/>
      <c r="Y920" s="46"/>
      <c r="Z920" s="49"/>
      <c r="AA920" s="49"/>
      <c r="AB920" s="49"/>
      <c r="AC920" s="49"/>
      <c r="AD920" s="49"/>
      <c r="AE920" s="49"/>
      <c r="AF920" s="49"/>
      <c r="AG920" s="49"/>
      <c r="AH920" s="49"/>
      <c r="AI920" s="49"/>
      <c r="AJ920" s="49"/>
      <c r="AK920" s="49"/>
      <c r="AL920" s="49"/>
      <c r="AM920" s="49"/>
      <c r="AN920" s="49"/>
      <c r="AO920" s="49"/>
    </row>
    <row r="921">
      <c r="A921" s="46"/>
      <c r="B921" s="46"/>
      <c r="C921" s="46"/>
      <c r="D921" s="46"/>
      <c r="E921" s="49"/>
      <c r="F921" s="49"/>
      <c r="G921" s="49"/>
      <c r="H921" s="49"/>
      <c r="I921" s="49"/>
      <c r="J921" s="49"/>
      <c r="K921" s="49"/>
      <c r="L921" s="51"/>
      <c r="M921" s="46"/>
      <c r="N921" s="46"/>
      <c r="O921" s="46"/>
      <c r="P921" s="46"/>
      <c r="Q921" s="49"/>
      <c r="R921" s="49"/>
      <c r="S921" s="46"/>
      <c r="T921" s="46"/>
      <c r="U921" s="46"/>
      <c r="V921" s="49"/>
      <c r="W921" s="49"/>
      <c r="X921" s="46"/>
      <c r="Y921" s="46"/>
      <c r="Z921" s="49"/>
      <c r="AA921" s="49"/>
      <c r="AB921" s="49"/>
      <c r="AC921" s="49"/>
      <c r="AD921" s="49"/>
      <c r="AE921" s="49"/>
      <c r="AF921" s="49"/>
      <c r="AG921" s="49"/>
      <c r="AH921" s="49"/>
      <c r="AI921" s="49"/>
      <c r="AJ921" s="49"/>
      <c r="AK921" s="49"/>
      <c r="AL921" s="49"/>
      <c r="AM921" s="49"/>
      <c r="AN921" s="49"/>
      <c r="AO921" s="49"/>
    </row>
    <row r="922">
      <c r="A922" s="46"/>
      <c r="B922" s="46"/>
      <c r="C922" s="46"/>
      <c r="D922" s="46"/>
      <c r="E922" s="49"/>
      <c r="F922" s="49"/>
      <c r="G922" s="49"/>
      <c r="H922" s="49"/>
      <c r="I922" s="49"/>
      <c r="J922" s="49"/>
      <c r="K922" s="49"/>
      <c r="L922" s="51"/>
      <c r="M922" s="46"/>
      <c r="N922" s="46"/>
      <c r="O922" s="46"/>
      <c r="P922" s="46"/>
      <c r="Q922" s="49"/>
      <c r="R922" s="49"/>
      <c r="S922" s="46"/>
      <c r="T922" s="46"/>
      <c r="U922" s="46"/>
      <c r="V922" s="49"/>
      <c r="W922" s="49"/>
      <c r="X922" s="46"/>
      <c r="Y922" s="46"/>
      <c r="Z922" s="49"/>
      <c r="AA922" s="49"/>
      <c r="AB922" s="49"/>
      <c r="AC922" s="49"/>
      <c r="AD922" s="49"/>
      <c r="AE922" s="49"/>
      <c r="AF922" s="49"/>
      <c r="AG922" s="49"/>
      <c r="AH922" s="49"/>
      <c r="AI922" s="49"/>
      <c r="AJ922" s="49"/>
      <c r="AK922" s="49"/>
      <c r="AL922" s="49"/>
      <c r="AM922" s="49"/>
      <c r="AN922" s="49"/>
      <c r="AO922" s="49"/>
    </row>
    <row r="923">
      <c r="A923" s="46"/>
      <c r="B923" s="46"/>
      <c r="C923" s="46"/>
      <c r="D923" s="46"/>
      <c r="E923" s="49"/>
      <c r="F923" s="49"/>
      <c r="G923" s="49"/>
      <c r="H923" s="49"/>
      <c r="I923" s="49"/>
      <c r="J923" s="49"/>
      <c r="K923" s="49"/>
      <c r="L923" s="51"/>
      <c r="M923" s="46"/>
      <c r="N923" s="46"/>
      <c r="O923" s="46"/>
      <c r="P923" s="46"/>
      <c r="Q923" s="49"/>
      <c r="R923" s="49"/>
      <c r="S923" s="46"/>
      <c r="T923" s="46"/>
      <c r="U923" s="46"/>
      <c r="V923" s="49"/>
      <c r="W923" s="49"/>
      <c r="X923" s="46"/>
      <c r="Y923" s="46"/>
      <c r="Z923" s="49"/>
      <c r="AA923" s="49"/>
      <c r="AB923" s="49"/>
      <c r="AC923" s="49"/>
      <c r="AD923" s="49"/>
      <c r="AE923" s="49"/>
      <c r="AF923" s="49"/>
      <c r="AG923" s="49"/>
      <c r="AH923" s="49"/>
      <c r="AI923" s="49"/>
      <c r="AJ923" s="49"/>
      <c r="AK923" s="49"/>
      <c r="AL923" s="49"/>
      <c r="AM923" s="49"/>
      <c r="AN923" s="49"/>
      <c r="AO923" s="49"/>
    </row>
    <row r="924">
      <c r="A924" s="46"/>
      <c r="B924" s="46"/>
      <c r="C924" s="46"/>
      <c r="D924" s="46"/>
      <c r="E924" s="49"/>
      <c r="F924" s="49"/>
      <c r="G924" s="49"/>
      <c r="H924" s="49"/>
      <c r="I924" s="49"/>
      <c r="J924" s="49"/>
      <c r="K924" s="49"/>
      <c r="L924" s="51"/>
      <c r="M924" s="46"/>
      <c r="N924" s="46"/>
      <c r="O924" s="46"/>
      <c r="P924" s="46"/>
      <c r="Q924" s="49"/>
      <c r="R924" s="49"/>
      <c r="S924" s="46"/>
      <c r="T924" s="46"/>
      <c r="U924" s="46"/>
      <c r="V924" s="49"/>
      <c r="W924" s="49"/>
      <c r="X924" s="46"/>
      <c r="Y924" s="46"/>
      <c r="Z924" s="49"/>
      <c r="AA924" s="49"/>
      <c r="AB924" s="49"/>
      <c r="AC924" s="49"/>
      <c r="AD924" s="49"/>
      <c r="AE924" s="49"/>
      <c r="AF924" s="49"/>
      <c r="AG924" s="49"/>
      <c r="AH924" s="49"/>
      <c r="AI924" s="49"/>
      <c r="AJ924" s="49"/>
      <c r="AK924" s="49"/>
      <c r="AL924" s="49"/>
      <c r="AM924" s="49"/>
      <c r="AN924" s="49"/>
      <c r="AO924" s="49"/>
    </row>
    <row r="925">
      <c r="A925" s="46"/>
      <c r="B925" s="46"/>
      <c r="C925" s="46"/>
      <c r="D925" s="46"/>
      <c r="E925" s="49"/>
      <c r="F925" s="49"/>
      <c r="G925" s="49"/>
      <c r="H925" s="49"/>
      <c r="I925" s="49"/>
      <c r="J925" s="49"/>
      <c r="K925" s="49"/>
      <c r="L925" s="51"/>
      <c r="M925" s="46"/>
      <c r="N925" s="46"/>
      <c r="O925" s="46"/>
      <c r="P925" s="46"/>
      <c r="Q925" s="49"/>
      <c r="R925" s="49"/>
      <c r="S925" s="46"/>
      <c r="T925" s="46"/>
      <c r="U925" s="46"/>
      <c r="V925" s="49"/>
      <c r="W925" s="49"/>
      <c r="X925" s="46"/>
      <c r="Y925" s="46"/>
      <c r="Z925" s="49"/>
      <c r="AA925" s="49"/>
      <c r="AB925" s="49"/>
      <c r="AC925" s="49"/>
      <c r="AD925" s="49"/>
      <c r="AE925" s="49"/>
      <c r="AF925" s="49"/>
      <c r="AG925" s="49"/>
      <c r="AH925" s="49"/>
      <c r="AI925" s="49"/>
      <c r="AJ925" s="49"/>
      <c r="AK925" s="49"/>
      <c r="AL925" s="49"/>
      <c r="AM925" s="49"/>
      <c r="AN925" s="49"/>
      <c r="AO925" s="49"/>
    </row>
    <row r="926">
      <c r="A926" s="46"/>
      <c r="B926" s="46"/>
      <c r="C926" s="46"/>
      <c r="D926" s="46"/>
      <c r="E926" s="49"/>
      <c r="F926" s="49"/>
      <c r="G926" s="49"/>
      <c r="H926" s="49"/>
      <c r="I926" s="49"/>
      <c r="J926" s="49"/>
      <c r="K926" s="49"/>
      <c r="L926" s="51"/>
      <c r="M926" s="46"/>
      <c r="N926" s="46"/>
      <c r="O926" s="46"/>
      <c r="P926" s="46"/>
      <c r="Q926" s="49"/>
      <c r="R926" s="49"/>
      <c r="S926" s="46"/>
      <c r="T926" s="46"/>
      <c r="U926" s="46"/>
      <c r="V926" s="49"/>
      <c r="W926" s="49"/>
      <c r="X926" s="46"/>
      <c r="Y926" s="46"/>
      <c r="Z926" s="49"/>
      <c r="AA926" s="49"/>
      <c r="AB926" s="49"/>
      <c r="AC926" s="49"/>
      <c r="AD926" s="49"/>
      <c r="AE926" s="49"/>
      <c r="AF926" s="49"/>
      <c r="AG926" s="49"/>
      <c r="AH926" s="49"/>
      <c r="AI926" s="49"/>
      <c r="AJ926" s="49"/>
      <c r="AK926" s="49"/>
      <c r="AL926" s="49"/>
      <c r="AM926" s="49"/>
      <c r="AN926" s="49"/>
      <c r="AO926" s="49"/>
    </row>
    <row r="927">
      <c r="A927" s="46"/>
      <c r="B927" s="46"/>
      <c r="C927" s="46"/>
      <c r="D927" s="46"/>
      <c r="E927" s="49"/>
      <c r="F927" s="49"/>
      <c r="G927" s="49"/>
      <c r="H927" s="49"/>
      <c r="I927" s="49"/>
      <c r="J927" s="49"/>
      <c r="K927" s="49"/>
      <c r="L927" s="51"/>
      <c r="M927" s="46"/>
      <c r="N927" s="46"/>
      <c r="O927" s="46"/>
      <c r="P927" s="46"/>
      <c r="Q927" s="49"/>
      <c r="R927" s="49"/>
      <c r="S927" s="46"/>
      <c r="T927" s="46"/>
      <c r="U927" s="46"/>
      <c r="V927" s="49"/>
      <c r="W927" s="49"/>
      <c r="X927" s="46"/>
      <c r="Y927" s="46"/>
      <c r="Z927" s="49"/>
      <c r="AA927" s="49"/>
      <c r="AB927" s="49"/>
      <c r="AC927" s="49"/>
      <c r="AD927" s="49"/>
      <c r="AE927" s="49"/>
      <c r="AF927" s="49"/>
      <c r="AG927" s="49"/>
      <c r="AH927" s="49"/>
      <c r="AI927" s="49"/>
      <c r="AJ927" s="49"/>
      <c r="AK927" s="49"/>
      <c r="AL927" s="49"/>
      <c r="AM927" s="49"/>
      <c r="AN927" s="49"/>
      <c r="AO927" s="49"/>
    </row>
    <row r="928">
      <c r="A928" s="46"/>
      <c r="B928" s="46"/>
      <c r="C928" s="46"/>
      <c r="D928" s="46"/>
      <c r="E928" s="49"/>
      <c r="F928" s="49"/>
      <c r="G928" s="49"/>
      <c r="H928" s="49"/>
      <c r="I928" s="49"/>
      <c r="J928" s="49"/>
      <c r="K928" s="49"/>
      <c r="L928" s="51"/>
      <c r="M928" s="46"/>
      <c r="N928" s="46"/>
      <c r="O928" s="46"/>
      <c r="P928" s="46"/>
      <c r="Q928" s="49"/>
      <c r="R928" s="49"/>
      <c r="S928" s="46"/>
      <c r="T928" s="46"/>
      <c r="U928" s="46"/>
      <c r="V928" s="49"/>
      <c r="W928" s="49"/>
      <c r="X928" s="46"/>
      <c r="Y928" s="46"/>
      <c r="Z928" s="49"/>
      <c r="AA928" s="49"/>
      <c r="AB928" s="49"/>
      <c r="AC928" s="49"/>
      <c r="AD928" s="49"/>
      <c r="AE928" s="49"/>
      <c r="AF928" s="49"/>
      <c r="AG928" s="49"/>
      <c r="AH928" s="49"/>
      <c r="AI928" s="49"/>
      <c r="AJ928" s="49"/>
      <c r="AK928" s="49"/>
      <c r="AL928" s="49"/>
      <c r="AM928" s="49"/>
      <c r="AN928" s="49"/>
      <c r="AO928" s="49"/>
    </row>
    <row r="929">
      <c r="A929" s="46"/>
      <c r="B929" s="46"/>
      <c r="C929" s="46"/>
      <c r="D929" s="46"/>
      <c r="E929" s="49"/>
      <c r="F929" s="49"/>
      <c r="G929" s="49"/>
      <c r="H929" s="49"/>
      <c r="I929" s="49"/>
      <c r="J929" s="49"/>
      <c r="K929" s="49"/>
      <c r="L929" s="51"/>
      <c r="M929" s="46"/>
      <c r="N929" s="46"/>
      <c r="O929" s="46"/>
      <c r="P929" s="46"/>
      <c r="Q929" s="49"/>
      <c r="R929" s="49"/>
      <c r="S929" s="46"/>
      <c r="T929" s="46"/>
      <c r="U929" s="46"/>
      <c r="V929" s="49"/>
      <c r="W929" s="49"/>
      <c r="X929" s="46"/>
      <c r="Y929" s="46"/>
      <c r="Z929" s="49"/>
      <c r="AA929" s="49"/>
      <c r="AB929" s="49"/>
      <c r="AC929" s="49"/>
      <c r="AD929" s="49"/>
      <c r="AE929" s="49"/>
      <c r="AF929" s="49"/>
      <c r="AG929" s="49"/>
      <c r="AH929" s="49"/>
      <c r="AI929" s="49"/>
      <c r="AJ929" s="49"/>
      <c r="AK929" s="49"/>
      <c r="AL929" s="49"/>
      <c r="AM929" s="49"/>
      <c r="AN929" s="49"/>
      <c r="AO929" s="49"/>
    </row>
    <row r="930">
      <c r="A930" s="46"/>
      <c r="B930" s="46"/>
      <c r="C930" s="46"/>
      <c r="D930" s="46"/>
      <c r="E930" s="49"/>
      <c r="F930" s="49"/>
      <c r="G930" s="49"/>
      <c r="H930" s="49"/>
      <c r="I930" s="49"/>
      <c r="J930" s="49"/>
      <c r="K930" s="49"/>
      <c r="L930" s="51"/>
      <c r="M930" s="46"/>
      <c r="N930" s="46"/>
      <c r="O930" s="46"/>
      <c r="P930" s="46"/>
      <c r="Q930" s="49"/>
      <c r="R930" s="49"/>
      <c r="S930" s="46"/>
      <c r="T930" s="46"/>
      <c r="U930" s="46"/>
      <c r="V930" s="49"/>
      <c r="W930" s="49"/>
      <c r="X930" s="46"/>
      <c r="Y930" s="46"/>
      <c r="Z930" s="49"/>
      <c r="AA930" s="49"/>
      <c r="AB930" s="49"/>
      <c r="AC930" s="49"/>
      <c r="AD930" s="49"/>
      <c r="AE930" s="49"/>
      <c r="AF930" s="49"/>
      <c r="AG930" s="49"/>
      <c r="AH930" s="49"/>
      <c r="AI930" s="49"/>
      <c r="AJ930" s="49"/>
      <c r="AK930" s="49"/>
      <c r="AL930" s="49"/>
      <c r="AM930" s="49"/>
      <c r="AN930" s="49"/>
      <c r="AO930" s="49"/>
    </row>
    <row r="931">
      <c r="A931" s="46"/>
      <c r="B931" s="46"/>
      <c r="C931" s="46"/>
      <c r="D931" s="46"/>
      <c r="E931" s="49"/>
      <c r="F931" s="49"/>
      <c r="G931" s="49"/>
      <c r="H931" s="49"/>
      <c r="I931" s="49"/>
      <c r="J931" s="49"/>
      <c r="K931" s="49"/>
      <c r="L931" s="51"/>
      <c r="M931" s="46"/>
      <c r="N931" s="46"/>
      <c r="O931" s="46"/>
      <c r="P931" s="46"/>
      <c r="Q931" s="49"/>
      <c r="R931" s="49"/>
      <c r="S931" s="46"/>
      <c r="T931" s="46"/>
      <c r="U931" s="46"/>
      <c r="V931" s="49"/>
      <c r="W931" s="49"/>
      <c r="X931" s="46"/>
      <c r="Y931" s="46"/>
      <c r="Z931" s="49"/>
      <c r="AA931" s="49"/>
      <c r="AB931" s="49"/>
      <c r="AC931" s="49"/>
      <c r="AD931" s="49"/>
      <c r="AE931" s="49"/>
      <c r="AF931" s="49"/>
      <c r="AG931" s="49"/>
      <c r="AH931" s="49"/>
      <c r="AI931" s="49"/>
      <c r="AJ931" s="49"/>
      <c r="AK931" s="49"/>
      <c r="AL931" s="49"/>
      <c r="AM931" s="49"/>
      <c r="AN931" s="49"/>
      <c r="AO931" s="49"/>
    </row>
    <row r="932">
      <c r="A932" s="46"/>
      <c r="B932" s="46"/>
      <c r="C932" s="46"/>
      <c r="D932" s="46"/>
      <c r="E932" s="49"/>
      <c r="F932" s="49"/>
      <c r="G932" s="49"/>
      <c r="H932" s="49"/>
      <c r="I932" s="49"/>
      <c r="J932" s="49"/>
      <c r="K932" s="49"/>
      <c r="L932" s="51"/>
      <c r="M932" s="46"/>
      <c r="N932" s="46"/>
      <c r="O932" s="46"/>
      <c r="P932" s="46"/>
      <c r="Q932" s="49"/>
      <c r="R932" s="49"/>
      <c r="S932" s="46"/>
      <c r="T932" s="46"/>
      <c r="U932" s="46"/>
      <c r="V932" s="49"/>
      <c r="W932" s="49"/>
      <c r="X932" s="46"/>
      <c r="Y932" s="46"/>
      <c r="Z932" s="49"/>
      <c r="AA932" s="49"/>
      <c r="AB932" s="49"/>
      <c r="AC932" s="49"/>
      <c r="AD932" s="49"/>
      <c r="AE932" s="49"/>
      <c r="AF932" s="49"/>
      <c r="AG932" s="49"/>
      <c r="AH932" s="49"/>
      <c r="AI932" s="49"/>
      <c r="AJ932" s="49"/>
      <c r="AK932" s="49"/>
      <c r="AL932" s="49"/>
      <c r="AM932" s="49"/>
      <c r="AN932" s="49"/>
      <c r="AO932" s="49"/>
    </row>
    <row r="933">
      <c r="A933" s="46"/>
      <c r="B933" s="46"/>
      <c r="C933" s="46"/>
      <c r="D933" s="46"/>
      <c r="E933" s="49"/>
      <c r="F933" s="49"/>
      <c r="G933" s="49"/>
      <c r="H933" s="49"/>
      <c r="I933" s="49"/>
      <c r="J933" s="49"/>
      <c r="K933" s="49"/>
      <c r="L933" s="51"/>
      <c r="M933" s="46"/>
      <c r="N933" s="46"/>
      <c r="O933" s="46"/>
      <c r="P933" s="46"/>
      <c r="Q933" s="49"/>
      <c r="R933" s="49"/>
      <c r="S933" s="46"/>
      <c r="T933" s="46"/>
      <c r="U933" s="46"/>
      <c r="V933" s="49"/>
      <c r="W933" s="49"/>
      <c r="X933" s="46"/>
      <c r="Y933" s="46"/>
      <c r="Z933" s="49"/>
      <c r="AA933" s="49"/>
      <c r="AB933" s="49"/>
      <c r="AC933" s="49"/>
      <c r="AD933" s="49"/>
      <c r="AE933" s="49"/>
      <c r="AF933" s="49"/>
      <c r="AG933" s="49"/>
      <c r="AH933" s="49"/>
      <c r="AI933" s="49"/>
      <c r="AJ933" s="49"/>
      <c r="AK933" s="49"/>
      <c r="AL933" s="49"/>
      <c r="AM933" s="49"/>
      <c r="AN933" s="49"/>
      <c r="AO933" s="49"/>
    </row>
    <row r="934">
      <c r="A934" s="46"/>
      <c r="B934" s="46"/>
      <c r="C934" s="46"/>
      <c r="D934" s="46"/>
      <c r="E934" s="49"/>
      <c r="F934" s="49"/>
      <c r="G934" s="49"/>
      <c r="H934" s="49"/>
      <c r="I934" s="49"/>
      <c r="J934" s="49"/>
      <c r="K934" s="49"/>
      <c r="L934" s="51"/>
      <c r="M934" s="46"/>
      <c r="N934" s="46"/>
      <c r="O934" s="46"/>
      <c r="P934" s="46"/>
      <c r="Q934" s="49"/>
      <c r="R934" s="49"/>
      <c r="S934" s="46"/>
      <c r="T934" s="46"/>
      <c r="U934" s="46"/>
      <c r="V934" s="49"/>
      <c r="W934" s="49"/>
      <c r="X934" s="46"/>
      <c r="Y934" s="46"/>
      <c r="Z934" s="49"/>
      <c r="AA934" s="49"/>
      <c r="AB934" s="49"/>
      <c r="AC934" s="49"/>
      <c r="AD934" s="49"/>
      <c r="AE934" s="49"/>
      <c r="AF934" s="49"/>
      <c r="AG934" s="49"/>
      <c r="AH934" s="49"/>
      <c r="AI934" s="49"/>
      <c r="AJ934" s="49"/>
      <c r="AK934" s="49"/>
      <c r="AL934" s="49"/>
      <c r="AM934" s="49"/>
      <c r="AN934" s="49"/>
      <c r="AO934" s="49"/>
    </row>
    <row r="935">
      <c r="A935" s="46"/>
      <c r="B935" s="46"/>
      <c r="C935" s="46"/>
      <c r="D935" s="46"/>
      <c r="E935" s="49"/>
      <c r="F935" s="49"/>
      <c r="G935" s="49"/>
      <c r="H935" s="49"/>
      <c r="I935" s="49"/>
      <c r="J935" s="49"/>
      <c r="K935" s="49"/>
      <c r="L935" s="51"/>
      <c r="M935" s="46"/>
      <c r="N935" s="46"/>
      <c r="O935" s="46"/>
      <c r="P935" s="46"/>
      <c r="Q935" s="49"/>
      <c r="R935" s="49"/>
      <c r="S935" s="46"/>
      <c r="T935" s="46"/>
      <c r="U935" s="46"/>
      <c r="V935" s="49"/>
      <c r="W935" s="49"/>
      <c r="X935" s="46"/>
      <c r="Y935" s="46"/>
      <c r="Z935" s="49"/>
      <c r="AA935" s="49"/>
      <c r="AB935" s="49"/>
      <c r="AC935" s="49"/>
      <c r="AD935" s="49"/>
      <c r="AE935" s="49"/>
      <c r="AF935" s="49"/>
      <c r="AG935" s="49"/>
      <c r="AH935" s="49"/>
      <c r="AI935" s="49"/>
      <c r="AJ935" s="49"/>
      <c r="AK935" s="49"/>
      <c r="AL935" s="49"/>
      <c r="AM935" s="49"/>
      <c r="AN935" s="49"/>
      <c r="AO935" s="49"/>
    </row>
    <row r="936">
      <c r="A936" s="46"/>
      <c r="B936" s="46"/>
      <c r="C936" s="46"/>
      <c r="D936" s="46"/>
      <c r="E936" s="49"/>
      <c r="F936" s="49"/>
      <c r="G936" s="49"/>
      <c r="H936" s="49"/>
      <c r="I936" s="49"/>
      <c r="J936" s="49"/>
      <c r="K936" s="49"/>
      <c r="L936" s="51"/>
      <c r="M936" s="46"/>
      <c r="N936" s="46"/>
      <c r="O936" s="46"/>
      <c r="P936" s="46"/>
      <c r="Q936" s="49"/>
      <c r="R936" s="49"/>
      <c r="S936" s="46"/>
      <c r="T936" s="46"/>
      <c r="U936" s="46"/>
      <c r="V936" s="49"/>
      <c r="W936" s="49"/>
      <c r="X936" s="46"/>
      <c r="Y936" s="46"/>
      <c r="Z936" s="49"/>
      <c r="AA936" s="49"/>
      <c r="AB936" s="49"/>
      <c r="AC936" s="49"/>
      <c r="AD936" s="49"/>
      <c r="AE936" s="49"/>
      <c r="AF936" s="49"/>
      <c r="AG936" s="49"/>
      <c r="AH936" s="49"/>
      <c r="AI936" s="49"/>
      <c r="AJ936" s="49"/>
      <c r="AK936" s="49"/>
      <c r="AL936" s="49"/>
      <c r="AM936" s="49"/>
      <c r="AN936" s="49"/>
      <c r="AO936" s="49"/>
    </row>
    <row r="937">
      <c r="A937" s="46"/>
      <c r="B937" s="46"/>
      <c r="C937" s="46"/>
      <c r="D937" s="46"/>
      <c r="E937" s="49"/>
      <c r="F937" s="49"/>
      <c r="G937" s="49"/>
      <c r="H937" s="49"/>
      <c r="I937" s="49"/>
      <c r="J937" s="49"/>
      <c r="K937" s="49"/>
      <c r="L937" s="51"/>
      <c r="M937" s="46"/>
      <c r="N937" s="46"/>
      <c r="O937" s="46"/>
      <c r="P937" s="46"/>
      <c r="Q937" s="49"/>
      <c r="R937" s="49"/>
      <c r="S937" s="46"/>
      <c r="T937" s="46"/>
      <c r="U937" s="46"/>
      <c r="V937" s="49"/>
      <c r="W937" s="49"/>
      <c r="X937" s="46"/>
      <c r="Y937" s="46"/>
      <c r="Z937" s="49"/>
      <c r="AA937" s="49"/>
      <c r="AB937" s="49"/>
      <c r="AC937" s="49"/>
      <c r="AD937" s="49"/>
      <c r="AE937" s="49"/>
      <c r="AF937" s="49"/>
      <c r="AG937" s="49"/>
      <c r="AH937" s="49"/>
      <c r="AI937" s="49"/>
      <c r="AJ937" s="49"/>
      <c r="AK937" s="49"/>
      <c r="AL937" s="49"/>
      <c r="AM937" s="49"/>
      <c r="AN937" s="49"/>
      <c r="AO937" s="49"/>
    </row>
    <row r="938">
      <c r="A938" s="46"/>
      <c r="B938" s="46"/>
      <c r="C938" s="46"/>
      <c r="D938" s="46"/>
      <c r="E938" s="49"/>
      <c r="F938" s="49"/>
      <c r="G938" s="49"/>
      <c r="H938" s="49"/>
      <c r="I938" s="49"/>
      <c r="J938" s="49"/>
      <c r="K938" s="49"/>
      <c r="L938" s="51"/>
      <c r="M938" s="46"/>
      <c r="N938" s="46"/>
      <c r="O938" s="46"/>
      <c r="P938" s="46"/>
      <c r="Q938" s="49"/>
      <c r="R938" s="49"/>
      <c r="S938" s="46"/>
      <c r="T938" s="46"/>
      <c r="U938" s="46"/>
      <c r="V938" s="49"/>
      <c r="W938" s="49"/>
      <c r="X938" s="46"/>
      <c r="Y938" s="46"/>
      <c r="Z938" s="49"/>
      <c r="AA938" s="49"/>
      <c r="AB938" s="49"/>
      <c r="AC938" s="49"/>
      <c r="AD938" s="49"/>
      <c r="AE938" s="49"/>
      <c r="AF938" s="49"/>
      <c r="AG938" s="49"/>
      <c r="AH938" s="49"/>
      <c r="AI938" s="49"/>
      <c r="AJ938" s="49"/>
      <c r="AK938" s="49"/>
      <c r="AL938" s="49"/>
      <c r="AM938" s="49"/>
      <c r="AN938" s="49"/>
      <c r="AO938" s="49"/>
    </row>
    <row r="939">
      <c r="A939" s="46"/>
      <c r="B939" s="46"/>
      <c r="C939" s="46"/>
      <c r="D939" s="46"/>
      <c r="E939" s="49"/>
      <c r="F939" s="49"/>
      <c r="G939" s="49"/>
      <c r="H939" s="49"/>
      <c r="I939" s="49"/>
      <c r="J939" s="49"/>
      <c r="K939" s="49"/>
      <c r="L939" s="51"/>
      <c r="M939" s="46"/>
      <c r="N939" s="46"/>
      <c r="O939" s="46"/>
      <c r="P939" s="46"/>
      <c r="Q939" s="49"/>
      <c r="R939" s="49"/>
      <c r="S939" s="46"/>
      <c r="T939" s="46"/>
      <c r="U939" s="46"/>
      <c r="V939" s="49"/>
      <c r="W939" s="49"/>
      <c r="X939" s="46"/>
      <c r="Y939" s="46"/>
      <c r="Z939" s="49"/>
      <c r="AA939" s="49"/>
      <c r="AB939" s="49"/>
      <c r="AC939" s="49"/>
      <c r="AD939" s="49"/>
      <c r="AE939" s="49"/>
      <c r="AF939" s="49"/>
      <c r="AG939" s="49"/>
      <c r="AH939" s="49"/>
      <c r="AI939" s="49"/>
      <c r="AJ939" s="49"/>
      <c r="AK939" s="49"/>
      <c r="AL939" s="49"/>
      <c r="AM939" s="49"/>
      <c r="AN939" s="49"/>
      <c r="AO939" s="49"/>
    </row>
    <row r="940">
      <c r="A940" s="46"/>
      <c r="B940" s="46"/>
      <c r="C940" s="46"/>
      <c r="D940" s="46"/>
      <c r="E940" s="49"/>
      <c r="F940" s="49"/>
      <c r="G940" s="49"/>
      <c r="H940" s="49"/>
      <c r="I940" s="49"/>
      <c r="J940" s="49"/>
      <c r="K940" s="49"/>
      <c r="L940" s="51"/>
      <c r="M940" s="46"/>
      <c r="N940" s="46"/>
      <c r="O940" s="46"/>
      <c r="P940" s="46"/>
      <c r="Q940" s="49"/>
      <c r="R940" s="49"/>
      <c r="S940" s="46"/>
      <c r="T940" s="46"/>
      <c r="U940" s="46"/>
      <c r="V940" s="49"/>
      <c r="W940" s="49"/>
      <c r="X940" s="46"/>
      <c r="Y940" s="46"/>
      <c r="Z940" s="49"/>
      <c r="AA940" s="49"/>
      <c r="AB940" s="49"/>
      <c r="AC940" s="49"/>
      <c r="AD940" s="49"/>
      <c r="AE940" s="49"/>
      <c r="AF940" s="49"/>
      <c r="AG940" s="49"/>
      <c r="AH940" s="49"/>
      <c r="AI940" s="49"/>
      <c r="AJ940" s="49"/>
      <c r="AK940" s="49"/>
      <c r="AL940" s="49"/>
      <c r="AM940" s="49"/>
      <c r="AN940" s="49"/>
      <c r="AO940" s="49"/>
    </row>
    <row r="941">
      <c r="A941" s="46"/>
      <c r="B941" s="46"/>
      <c r="C941" s="46"/>
      <c r="D941" s="46"/>
      <c r="E941" s="49"/>
      <c r="F941" s="49"/>
      <c r="G941" s="49"/>
      <c r="H941" s="49"/>
      <c r="I941" s="49"/>
      <c r="J941" s="49"/>
      <c r="K941" s="49"/>
      <c r="L941" s="51"/>
      <c r="M941" s="46"/>
      <c r="N941" s="46"/>
      <c r="O941" s="46"/>
      <c r="P941" s="46"/>
      <c r="Q941" s="49"/>
      <c r="R941" s="49"/>
      <c r="S941" s="46"/>
      <c r="T941" s="46"/>
      <c r="U941" s="46"/>
      <c r="V941" s="49"/>
      <c r="W941" s="49"/>
      <c r="X941" s="46"/>
      <c r="Y941" s="46"/>
      <c r="Z941" s="49"/>
      <c r="AA941" s="49"/>
      <c r="AB941" s="49"/>
      <c r="AC941" s="49"/>
      <c r="AD941" s="49"/>
      <c r="AE941" s="49"/>
      <c r="AF941" s="49"/>
      <c r="AG941" s="49"/>
      <c r="AH941" s="49"/>
      <c r="AI941" s="49"/>
      <c r="AJ941" s="49"/>
      <c r="AK941" s="49"/>
      <c r="AL941" s="49"/>
      <c r="AM941" s="49"/>
      <c r="AN941" s="49"/>
      <c r="AO941" s="49"/>
    </row>
    <row r="942">
      <c r="A942" s="46"/>
      <c r="B942" s="46"/>
      <c r="C942" s="46"/>
      <c r="D942" s="46"/>
      <c r="E942" s="49"/>
      <c r="F942" s="49"/>
      <c r="G942" s="49"/>
      <c r="H942" s="49"/>
      <c r="I942" s="49"/>
      <c r="J942" s="49"/>
      <c r="K942" s="49"/>
      <c r="L942" s="51"/>
      <c r="M942" s="46"/>
      <c r="N942" s="46"/>
      <c r="O942" s="46"/>
      <c r="P942" s="46"/>
      <c r="Q942" s="49"/>
      <c r="R942" s="49"/>
      <c r="S942" s="46"/>
      <c r="T942" s="46"/>
      <c r="U942" s="46"/>
      <c r="V942" s="49"/>
      <c r="W942" s="49"/>
      <c r="X942" s="46"/>
      <c r="Y942" s="46"/>
      <c r="Z942" s="49"/>
      <c r="AA942" s="49"/>
      <c r="AB942" s="49"/>
      <c r="AC942" s="49"/>
      <c r="AD942" s="49"/>
      <c r="AE942" s="49"/>
      <c r="AF942" s="49"/>
      <c r="AG942" s="49"/>
      <c r="AH942" s="49"/>
      <c r="AI942" s="49"/>
      <c r="AJ942" s="49"/>
      <c r="AK942" s="49"/>
      <c r="AL942" s="49"/>
      <c r="AM942" s="49"/>
      <c r="AN942" s="49"/>
      <c r="AO942" s="49"/>
    </row>
    <row r="943">
      <c r="A943" s="46"/>
      <c r="B943" s="46"/>
      <c r="C943" s="46"/>
      <c r="D943" s="46"/>
      <c r="E943" s="49"/>
      <c r="F943" s="49"/>
      <c r="G943" s="49"/>
      <c r="H943" s="49"/>
      <c r="I943" s="49"/>
      <c r="J943" s="49"/>
      <c r="K943" s="49"/>
      <c r="L943" s="51"/>
      <c r="M943" s="46"/>
      <c r="N943" s="46"/>
      <c r="O943" s="46"/>
      <c r="P943" s="46"/>
      <c r="Q943" s="49"/>
      <c r="R943" s="49"/>
      <c r="S943" s="46"/>
      <c r="T943" s="46"/>
      <c r="U943" s="46"/>
      <c r="V943" s="49"/>
      <c r="W943" s="49"/>
      <c r="X943" s="46"/>
      <c r="Y943" s="46"/>
      <c r="Z943" s="49"/>
      <c r="AA943" s="49"/>
      <c r="AB943" s="49"/>
      <c r="AC943" s="49"/>
      <c r="AD943" s="49"/>
      <c r="AE943" s="49"/>
      <c r="AF943" s="49"/>
      <c r="AG943" s="49"/>
      <c r="AH943" s="49"/>
      <c r="AI943" s="49"/>
      <c r="AJ943" s="49"/>
      <c r="AK943" s="49"/>
      <c r="AL943" s="49"/>
      <c r="AM943" s="49"/>
      <c r="AN943" s="49"/>
      <c r="AO943" s="49"/>
    </row>
    <row r="944">
      <c r="A944" s="46"/>
      <c r="B944" s="46"/>
      <c r="C944" s="46"/>
      <c r="D944" s="46"/>
      <c r="E944" s="49"/>
      <c r="F944" s="49"/>
      <c r="G944" s="49"/>
      <c r="H944" s="49"/>
      <c r="I944" s="49"/>
      <c r="J944" s="49"/>
      <c r="K944" s="49"/>
      <c r="L944" s="51"/>
      <c r="M944" s="46"/>
      <c r="N944" s="46"/>
      <c r="O944" s="46"/>
      <c r="P944" s="46"/>
      <c r="Q944" s="49"/>
      <c r="R944" s="49"/>
      <c r="S944" s="46"/>
      <c r="T944" s="46"/>
      <c r="U944" s="46"/>
      <c r="V944" s="49"/>
      <c r="W944" s="49"/>
      <c r="X944" s="46"/>
      <c r="Y944" s="46"/>
      <c r="Z944" s="49"/>
      <c r="AA944" s="49"/>
      <c r="AB944" s="49"/>
      <c r="AC944" s="49"/>
      <c r="AD944" s="49"/>
      <c r="AE944" s="49"/>
      <c r="AF944" s="49"/>
      <c r="AG944" s="49"/>
      <c r="AH944" s="49"/>
      <c r="AI944" s="49"/>
      <c r="AJ944" s="49"/>
      <c r="AK944" s="49"/>
      <c r="AL944" s="49"/>
      <c r="AM944" s="49"/>
      <c r="AN944" s="49"/>
      <c r="AO944" s="49"/>
    </row>
    <row r="945">
      <c r="A945" s="46"/>
      <c r="B945" s="46"/>
      <c r="C945" s="46"/>
      <c r="D945" s="46"/>
      <c r="E945" s="49"/>
      <c r="F945" s="49"/>
      <c r="G945" s="49"/>
      <c r="H945" s="49"/>
      <c r="I945" s="49"/>
      <c r="J945" s="49"/>
      <c r="K945" s="49"/>
      <c r="L945" s="51"/>
      <c r="M945" s="46"/>
      <c r="N945" s="46"/>
      <c r="O945" s="46"/>
      <c r="P945" s="46"/>
      <c r="Q945" s="49"/>
      <c r="R945" s="49"/>
      <c r="S945" s="46"/>
      <c r="T945" s="46"/>
      <c r="U945" s="46"/>
      <c r="V945" s="49"/>
      <c r="W945" s="49"/>
      <c r="X945" s="46"/>
      <c r="Y945" s="46"/>
      <c r="Z945" s="49"/>
      <c r="AA945" s="49"/>
      <c r="AB945" s="49"/>
      <c r="AC945" s="49"/>
      <c r="AD945" s="49"/>
      <c r="AE945" s="49"/>
      <c r="AF945" s="49"/>
      <c r="AG945" s="49"/>
      <c r="AH945" s="49"/>
      <c r="AI945" s="49"/>
      <c r="AJ945" s="49"/>
      <c r="AK945" s="49"/>
      <c r="AL945" s="49"/>
      <c r="AM945" s="49"/>
      <c r="AN945" s="49"/>
      <c r="AO945" s="49"/>
    </row>
    <row r="946">
      <c r="A946" s="46"/>
      <c r="B946" s="46"/>
      <c r="C946" s="46"/>
      <c r="D946" s="46"/>
      <c r="E946" s="49"/>
      <c r="F946" s="49"/>
      <c r="G946" s="49"/>
      <c r="H946" s="49"/>
      <c r="I946" s="49"/>
      <c r="J946" s="49"/>
      <c r="K946" s="49"/>
      <c r="L946" s="51"/>
      <c r="M946" s="46"/>
      <c r="N946" s="46"/>
      <c r="O946" s="46"/>
      <c r="P946" s="46"/>
      <c r="Q946" s="49"/>
      <c r="R946" s="49"/>
      <c r="S946" s="46"/>
      <c r="T946" s="46"/>
      <c r="U946" s="46"/>
      <c r="V946" s="49"/>
      <c r="W946" s="49"/>
      <c r="X946" s="46"/>
      <c r="Y946" s="46"/>
      <c r="Z946" s="49"/>
      <c r="AA946" s="49"/>
      <c r="AB946" s="49"/>
      <c r="AC946" s="49"/>
      <c r="AD946" s="49"/>
      <c r="AE946" s="49"/>
      <c r="AF946" s="49"/>
      <c r="AG946" s="49"/>
      <c r="AH946" s="49"/>
      <c r="AI946" s="49"/>
      <c r="AJ946" s="49"/>
      <c r="AK946" s="49"/>
      <c r="AL946" s="49"/>
      <c r="AM946" s="49"/>
      <c r="AN946" s="49"/>
      <c r="AO946" s="49"/>
    </row>
    <row r="947">
      <c r="A947" s="46"/>
      <c r="B947" s="46"/>
      <c r="C947" s="46"/>
      <c r="D947" s="46"/>
      <c r="E947" s="49"/>
      <c r="F947" s="49"/>
      <c r="G947" s="49"/>
      <c r="H947" s="49"/>
      <c r="I947" s="49"/>
      <c r="J947" s="49"/>
      <c r="K947" s="49"/>
      <c r="L947" s="51"/>
      <c r="M947" s="46"/>
      <c r="N947" s="46"/>
      <c r="O947" s="46"/>
      <c r="P947" s="46"/>
      <c r="Q947" s="49"/>
      <c r="R947" s="49"/>
      <c r="S947" s="46"/>
      <c r="T947" s="46"/>
      <c r="U947" s="46"/>
      <c r="V947" s="49"/>
      <c r="W947" s="49"/>
      <c r="X947" s="46"/>
      <c r="Y947" s="46"/>
      <c r="Z947" s="49"/>
      <c r="AA947" s="49"/>
      <c r="AB947" s="49"/>
      <c r="AC947" s="49"/>
      <c r="AD947" s="49"/>
      <c r="AE947" s="49"/>
      <c r="AF947" s="49"/>
      <c r="AG947" s="49"/>
      <c r="AH947" s="49"/>
      <c r="AI947" s="49"/>
      <c r="AJ947" s="49"/>
      <c r="AK947" s="49"/>
      <c r="AL947" s="49"/>
      <c r="AM947" s="49"/>
      <c r="AN947" s="49"/>
      <c r="AO947" s="49"/>
    </row>
    <row r="948">
      <c r="A948" s="46"/>
      <c r="B948" s="46"/>
      <c r="C948" s="46"/>
      <c r="D948" s="46"/>
      <c r="E948" s="49"/>
      <c r="F948" s="49"/>
      <c r="G948" s="49"/>
      <c r="H948" s="49"/>
      <c r="I948" s="49"/>
      <c r="J948" s="49"/>
      <c r="K948" s="49"/>
      <c r="L948" s="51"/>
      <c r="M948" s="46"/>
      <c r="N948" s="46"/>
      <c r="O948" s="46"/>
      <c r="P948" s="46"/>
      <c r="Q948" s="49"/>
      <c r="R948" s="49"/>
      <c r="S948" s="46"/>
      <c r="T948" s="46"/>
      <c r="U948" s="46"/>
      <c r="V948" s="49"/>
      <c r="W948" s="49"/>
      <c r="X948" s="46"/>
      <c r="Y948" s="46"/>
      <c r="Z948" s="49"/>
      <c r="AA948" s="49"/>
      <c r="AB948" s="49"/>
      <c r="AC948" s="49"/>
      <c r="AD948" s="49"/>
      <c r="AE948" s="49"/>
      <c r="AF948" s="49"/>
      <c r="AG948" s="49"/>
      <c r="AH948" s="49"/>
      <c r="AI948" s="49"/>
      <c r="AJ948" s="49"/>
      <c r="AK948" s="49"/>
      <c r="AL948" s="49"/>
      <c r="AM948" s="49"/>
      <c r="AN948" s="49"/>
      <c r="AO948" s="49"/>
    </row>
    <row r="949">
      <c r="A949" s="46"/>
      <c r="B949" s="46"/>
      <c r="C949" s="46"/>
      <c r="D949" s="46"/>
      <c r="E949" s="49"/>
      <c r="F949" s="49"/>
      <c r="G949" s="49"/>
      <c r="H949" s="49"/>
      <c r="I949" s="49"/>
      <c r="J949" s="49"/>
      <c r="K949" s="49"/>
      <c r="L949" s="51"/>
      <c r="M949" s="46"/>
      <c r="N949" s="46"/>
      <c r="O949" s="46"/>
      <c r="P949" s="46"/>
      <c r="Q949" s="49"/>
      <c r="R949" s="49"/>
      <c r="S949" s="46"/>
      <c r="T949" s="46"/>
      <c r="U949" s="46"/>
      <c r="V949" s="49"/>
      <c r="W949" s="49"/>
      <c r="X949" s="46"/>
      <c r="Y949" s="46"/>
      <c r="Z949" s="49"/>
      <c r="AA949" s="49"/>
      <c r="AB949" s="49"/>
      <c r="AC949" s="49"/>
      <c r="AD949" s="49"/>
      <c r="AE949" s="49"/>
      <c r="AF949" s="49"/>
      <c r="AG949" s="49"/>
      <c r="AH949" s="49"/>
      <c r="AI949" s="49"/>
      <c r="AJ949" s="49"/>
      <c r="AK949" s="49"/>
      <c r="AL949" s="49"/>
      <c r="AM949" s="49"/>
      <c r="AN949" s="49"/>
      <c r="AO949" s="49"/>
    </row>
    <row r="950">
      <c r="A950" s="46"/>
      <c r="B950" s="46"/>
      <c r="C950" s="46"/>
      <c r="D950" s="46"/>
      <c r="E950" s="49"/>
      <c r="F950" s="49"/>
      <c r="G950" s="49"/>
      <c r="H950" s="49"/>
      <c r="I950" s="49"/>
      <c r="J950" s="49"/>
      <c r="K950" s="49"/>
      <c r="L950" s="51"/>
      <c r="M950" s="46"/>
      <c r="N950" s="46"/>
      <c r="O950" s="46"/>
      <c r="P950" s="46"/>
      <c r="Q950" s="49"/>
      <c r="R950" s="49"/>
      <c r="S950" s="46"/>
      <c r="T950" s="46"/>
      <c r="U950" s="46"/>
      <c r="V950" s="49"/>
      <c r="W950" s="49"/>
      <c r="X950" s="46"/>
      <c r="Y950" s="46"/>
      <c r="Z950" s="49"/>
      <c r="AA950" s="49"/>
      <c r="AB950" s="49"/>
      <c r="AC950" s="49"/>
      <c r="AD950" s="49"/>
      <c r="AE950" s="49"/>
      <c r="AF950" s="49"/>
      <c r="AG950" s="49"/>
      <c r="AH950" s="49"/>
      <c r="AI950" s="49"/>
      <c r="AJ950" s="49"/>
      <c r="AK950" s="49"/>
      <c r="AL950" s="49"/>
      <c r="AM950" s="49"/>
      <c r="AN950" s="49"/>
      <c r="AO950" s="49"/>
    </row>
    <row r="951">
      <c r="A951" s="46"/>
      <c r="B951" s="46"/>
      <c r="C951" s="46"/>
      <c r="D951" s="46"/>
      <c r="E951" s="49"/>
      <c r="F951" s="49"/>
      <c r="G951" s="49"/>
      <c r="H951" s="49"/>
      <c r="I951" s="49"/>
      <c r="J951" s="49"/>
      <c r="K951" s="49"/>
      <c r="L951" s="51"/>
      <c r="M951" s="46"/>
      <c r="N951" s="46"/>
      <c r="O951" s="46"/>
      <c r="P951" s="46"/>
      <c r="Q951" s="49"/>
      <c r="R951" s="49"/>
      <c r="S951" s="46"/>
      <c r="T951" s="46"/>
      <c r="U951" s="46"/>
      <c r="V951" s="49"/>
      <c r="W951" s="49"/>
      <c r="X951" s="46"/>
      <c r="Y951" s="46"/>
      <c r="Z951" s="49"/>
      <c r="AA951" s="49"/>
      <c r="AB951" s="49"/>
      <c r="AC951" s="49"/>
      <c r="AD951" s="49"/>
      <c r="AE951" s="49"/>
      <c r="AF951" s="49"/>
      <c r="AG951" s="49"/>
      <c r="AH951" s="49"/>
      <c r="AI951" s="49"/>
      <c r="AJ951" s="49"/>
      <c r="AK951" s="49"/>
      <c r="AL951" s="49"/>
      <c r="AM951" s="49"/>
      <c r="AN951" s="49"/>
      <c r="AO951" s="49"/>
    </row>
    <row r="952">
      <c r="A952" s="46"/>
      <c r="B952" s="46"/>
      <c r="C952" s="46"/>
      <c r="D952" s="46"/>
      <c r="E952" s="49"/>
      <c r="F952" s="49"/>
      <c r="G952" s="49"/>
      <c r="H952" s="49"/>
      <c r="I952" s="49"/>
      <c r="J952" s="49"/>
      <c r="K952" s="49"/>
      <c r="L952" s="51"/>
      <c r="M952" s="46"/>
      <c r="N952" s="46"/>
      <c r="O952" s="46"/>
      <c r="P952" s="46"/>
      <c r="Q952" s="49"/>
      <c r="R952" s="49"/>
      <c r="S952" s="46"/>
      <c r="T952" s="46"/>
      <c r="U952" s="46"/>
      <c r="V952" s="49"/>
      <c r="W952" s="49"/>
      <c r="X952" s="46"/>
      <c r="Y952" s="46"/>
      <c r="Z952" s="49"/>
      <c r="AA952" s="49"/>
      <c r="AB952" s="49"/>
      <c r="AC952" s="49"/>
      <c r="AD952" s="49"/>
      <c r="AE952" s="49"/>
      <c r="AF952" s="49"/>
      <c r="AG952" s="49"/>
      <c r="AH952" s="49"/>
      <c r="AI952" s="49"/>
      <c r="AJ952" s="49"/>
      <c r="AK952" s="49"/>
      <c r="AL952" s="49"/>
      <c r="AM952" s="49"/>
      <c r="AN952" s="49"/>
      <c r="AO952" s="49"/>
    </row>
    <row r="953">
      <c r="A953" s="46"/>
      <c r="B953" s="46"/>
      <c r="C953" s="46"/>
      <c r="D953" s="46"/>
      <c r="E953" s="49"/>
      <c r="F953" s="49"/>
      <c r="G953" s="49"/>
      <c r="H953" s="49"/>
      <c r="I953" s="49"/>
      <c r="J953" s="49"/>
      <c r="K953" s="49"/>
      <c r="L953" s="51"/>
      <c r="M953" s="46"/>
      <c r="N953" s="46"/>
      <c r="O953" s="46"/>
      <c r="P953" s="46"/>
      <c r="Q953" s="49"/>
      <c r="R953" s="49"/>
      <c r="S953" s="46"/>
      <c r="T953" s="46"/>
      <c r="U953" s="46"/>
      <c r="V953" s="49"/>
      <c r="W953" s="49"/>
      <c r="X953" s="46"/>
      <c r="Y953" s="46"/>
      <c r="Z953" s="49"/>
      <c r="AA953" s="49"/>
      <c r="AB953" s="49"/>
      <c r="AC953" s="49"/>
      <c r="AD953" s="49"/>
      <c r="AE953" s="49"/>
      <c r="AF953" s="49"/>
      <c r="AG953" s="49"/>
      <c r="AH953" s="49"/>
      <c r="AI953" s="49"/>
      <c r="AJ953" s="49"/>
      <c r="AK953" s="49"/>
      <c r="AL953" s="49"/>
      <c r="AM953" s="49"/>
      <c r="AN953" s="49"/>
      <c r="AO953" s="49"/>
    </row>
    <row r="954">
      <c r="A954" s="46"/>
      <c r="B954" s="46"/>
      <c r="C954" s="46"/>
      <c r="D954" s="46"/>
      <c r="E954" s="49"/>
      <c r="F954" s="49"/>
      <c r="G954" s="49"/>
      <c r="H954" s="49"/>
      <c r="I954" s="49"/>
      <c r="J954" s="49"/>
      <c r="K954" s="49"/>
      <c r="L954" s="51"/>
      <c r="M954" s="46"/>
      <c r="N954" s="46"/>
      <c r="O954" s="46"/>
      <c r="P954" s="46"/>
      <c r="Q954" s="49"/>
      <c r="R954" s="49"/>
      <c r="S954" s="46"/>
      <c r="T954" s="46"/>
      <c r="U954" s="46"/>
      <c r="V954" s="49"/>
      <c r="W954" s="49"/>
      <c r="X954" s="46"/>
      <c r="Y954" s="46"/>
      <c r="Z954" s="49"/>
      <c r="AA954" s="49"/>
      <c r="AB954" s="49"/>
      <c r="AC954" s="49"/>
      <c r="AD954" s="49"/>
      <c r="AE954" s="49"/>
      <c r="AF954" s="49"/>
      <c r="AG954" s="49"/>
      <c r="AH954" s="49"/>
      <c r="AI954" s="49"/>
      <c r="AJ954" s="49"/>
      <c r="AK954" s="49"/>
      <c r="AL954" s="49"/>
      <c r="AM954" s="49"/>
      <c r="AN954" s="49"/>
      <c r="AO954" s="49"/>
    </row>
    <row r="955">
      <c r="A955" s="46"/>
      <c r="B955" s="46"/>
      <c r="C955" s="46"/>
      <c r="D955" s="46"/>
      <c r="E955" s="49"/>
      <c r="F955" s="49"/>
      <c r="G955" s="49"/>
      <c r="H955" s="49"/>
      <c r="I955" s="49"/>
      <c r="J955" s="49"/>
      <c r="K955" s="49"/>
      <c r="L955" s="51"/>
      <c r="M955" s="46"/>
      <c r="N955" s="46"/>
      <c r="O955" s="46"/>
      <c r="P955" s="46"/>
      <c r="Q955" s="49"/>
      <c r="R955" s="49"/>
      <c r="S955" s="46"/>
      <c r="T955" s="46"/>
      <c r="U955" s="46"/>
      <c r="V955" s="49"/>
      <c r="W955" s="49"/>
      <c r="X955" s="46"/>
      <c r="Y955" s="46"/>
      <c r="Z955" s="49"/>
      <c r="AA955" s="49"/>
      <c r="AB955" s="49"/>
      <c r="AC955" s="49"/>
      <c r="AD955" s="49"/>
      <c r="AE955" s="49"/>
      <c r="AF955" s="49"/>
      <c r="AG955" s="49"/>
      <c r="AH955" s="49"/>
      <c r="AI955" s="49"/>
      <c r="AJ955" s="49"/>
      <c r="AK955" s="49"/>
      <c r="AL955" s="49"/>
      <c r="AM955" s="49"/>
      <c r="AN955" s="49"/>
      <c r="AO955" s="49"/>
    </row>
    <row r="956">
      <c r="A956" s="46"/>
      <c r="B956" s="46"/>
      <c r="C956" s="46"/>
      <c r="D956" s="46"/>
      <c r="E956" s="49"/>
      <c r="F956" s="49"/>
      <c r="G956" s="49"/>
      <c r="H956" s="49"/>
      <c r="I956" s="49"/>
      <c r="J956" s="49"/>
      <c r="K956" s="49"/>
      <c r="L956" s="51"/>
      <c r="M956" s="46"/>
      <c r="N956" s="46"/>
      <c r="O956" s="46"/>
      <c r="P956" s="46"/>
      <c r="Q956" s="49"/>
      <c r="R956" s="49"/>
      <c r="S956" s="46"/>
      <c r="T956" s="46"/>
      <c r="U956" s="46"/>
      <c r="V956" s="49"/>
      <c r="W956" s="49"/>
      <c r="X956" s="46"/>
      <c r="Y956" s="46"/>
      <c r="Z956" s="49"/>
      <c r="AA956" s="49"/>
      <c r="AB956" s="49"/>
      <c r="AC956" s="49"/>
      <c r="AD956" s="49"/>
      <c r="AE956" s="49"/>
      <c r="AF956" s="49"/>
      <c r="AG956" s="49"/>
      <c r="AH956" s="49"/>
      <c r="AI956" s="49"/>
      <c r="AJ956" s="49"/>
      <c r="AK956" s="49"/>
      <c r="AL956" s="49"/>
      <c r="AM956" s="49"/>
      <c r="AN956" s="49"/>
      <c r="AO956" s="49"/>
    </row>
    <row r="957">
      <c r="A957" s="46"/>
      <c r="B957" s="46"/>
      <c r="C957" s="46"/>
      <c r="D957" s="46"/>
      <c r="E957" s="49"/>
      <c r="F957" s="49"/>
      <c r="G957" s="49"/>
      <c r="H957" s="49"/>
      <c r="I957" s="49"/>
      <c r="J957" s="49"/>
      <c r="K957" s="49"/>
      <c r="L957" s="51"/>
      <c r="M957" s="46"/>
      <c r="N957" s="46"/>
      <c r="O957" s="46"/>
      <c r="P957" s="46"/>
      <c r="Q957" s="49"/>
      <c r="R957" s="49"/>
      <c r="S957" s="46"/>
      <c r="T957" s="46"/>
      <c r="U957" s="46"/>
      <c r="V957" s="49"/>
      <c r="W957" s="49"/>
      <c r="X957" s="46"/>
      <c r="Y957" s="46"/>
      <c r="Z957" s="49"/>
      <c r="AA957" s="49"/>
      <c r="AB957" s="49"/>
      <c r="AC957" s="49"/>
      <c r="AD957" s="49"/>
      <c r="AE957" s="49"/>
      <c r="AF957" s="49"/>
      <c r="AG957" s="49"/>
      <c r="AH957" s="49"/>
      <c r="AI957" s="49"/>
      <c r="AJ957" s="49"/>
      <c r="AK957" s="49"/>
      <c r="AL957" s="49"/>
      <c r="AM957" s="49"/>
      <c r="AN957" s="49"/>
      <c r="AO957" s="49"/>
    </row>
    <row r="958">
      <c r="A958" s="46"/>
      <c r="B958" s="46"/>
      <c r="C958" s="46"/>
      <c r="D958" s="46"/>
      <c r="E958" s="49"/>
      <c r="F958" s="49"/>
      <c r="G958" s="49"/>
      <c r="H958" s="49"/>
      <c r="I958" s="49"/>
      <c r="J958" s="49"/>
      <c r="K958" s="49"/>
      <c r="L958" s="51"/>
      <c r="M958" s="46"/>
      <c r="N958" s="46"/>
      <c r="O958" s="46"/>
      <c r="P958" s="46"/>
      <c r="Q958" s="49"/>
      <c r="R958" s="49"/>
      <c r="S958" s="46"/>
      <c r="T958" s="46"/>
      <c r="U958" s="46"/>
      <c r="V958" s="49"/>
      <c r="W958" s="49"/>
      <c r="X958" s="46"/>
      <c r="Y958" s="46"/>
      <c r="Z958" s="49"/>
      <c r="AA958" s="49"/>
      <c r="AB958" s="49"/>
      <c r="AC958" s="49"/>
      <c r="AD958" s="49"/>
      <c r="AE958" s="49"/>
      <c r="AF958" s="49"/>
      <c r="AG958" s="49"/>
      <c r="AH958" s="49"/>
      <c r="AI958" s="49"/>
      <c r="AJ958" s="49"/>
      <c r="AK958" s="49"/>
      <c r="AL958" s="49"/>
      <c r="AM958" s="49"/>
      <c r="AN958" s="49"/>
      <c r="AO958" s="49"/>
    </row>
    <row r="959">
      <c r="A959" s="46"/>
      <c r="B959" s="46"/>
      <c r="C959" s="46"/>
      <c r="D959" s="46"/>
      <c r="E959" s="49"/>
      <c r="F959" s="49"/>
      <c r="G959" s="49"/>
      <c r="H959" s="49"/>
      <c r="I959" s="49"/>
      <c r="J959" s="49"/>
      <c r="K959" s="49"/>
      <c r="L959" s="51"/>
      <c r="M959" s="46"/>
      <c r="N959" s="46"/>
      <c r="O959" s="46"/>
      <c r="P959" s="46"/>
      <c r="Q959" s="49"/>
      <c r="R959" s="49"/>
      <c r="S959" s="46"/>
      <c r="T959" s="46"/>
      <c r="U959" s="46"/>
      <c r="V959" s="49"/>
      <c r="W959" s="49"/>
      <c r="X959" s="46"/>
      <c r="Y959" s="46"/>
      <c r="Z959" s="49"/>
      <c r="AA959" s="49"/>
      <c r="AB959" s="49"/>
      <c r="AC959" s="49"/>
      <c r="AD959" s="49"/>
      <c r="AE959" s="49"/>
      <c r="AF959" s="49"/>
      <c r="AG959" s="49"/>
      <c r="AH959" s="49"/>
      <c r="AI959" s="49"/>
      <c r="AJ959" s="49"/>
      <c r="AK959" s="49"/>
      <c r="AL959" s="49"/>
      <c r="AM959" s="49"/>
      <c r="AN959" s="49"/>
      <c r="AO959" s="49"/>
    </row>
    <row r="960">
      <c r="A960" s="46"/>
      <c r="B960" s="46"/>
      <c r="C960" s="46"/>
      <c r="D960" s="46"/>
      <c r="E960" s="49"/>
      <c r="F960" s="49"/>
      <c r="G960" s="49"/>
      <c r="H960" s="49"/>
      <c r="I960" s="49"/>
      <c r="J960" s="49"/>
      <c r="K960" s="49"/>
      <c r="L960" s="51"/>
      <c r="M960" s="46"/>
      <c r="N960" s="46"/>
      <c r="O960" s="46"/>
      <c r="P960" s="46"/>
      <c r="Q960" s="49"/>
      <c r="R960" s="49"/>
      <c r="S960" s="46"/>
      <c r="T960" s="46"/>
      <c r="U960" s="46"/>
      <c r="V960" s="49"/>
      <c r="W960" s="49"/>
      <c r="X960" s="46"/>
      <c r="Y960" s="46"/>
      <c r="Z960" s="49"/>
      <c r="AA960" s="49"/>
      <c r="AB960" s="49"/>
      <c r="AC960" s="49"/>
      <c r="AD960" s="49"/>
      <c r="AE960" s="49"/>
      <c r="AF960" s="49"/>
      <c r="AG960" s="49"/>
      <c r="AH960" s="49"/>
      <c r="AI960" s="49"/>
      <c r="AJ960" s="49"/>
      <c r="AK960" s="49"/>
      <c r="AL960" s="49"/>
      <c r="AM960" s="49"/>
      <c r="AN960" s="49"/>
      <c r="AO960" s="49"/>
    </row>
    <row r="961">
      <c r="A961" s="46"/>
      <c r="B961" s="46"/>
      <c r="C961" s="46"/>
      <c r="D961" s="46"/>
      <c r="E961" s="49"/>
      <c r="F961" s="49"/>
      <c r="G961" s="49"/>
      <c r="H961" s="49"/>
      <c r="I961" s="49"/>
      <c r="J961" s="49"/>
      <c r="K961" s="49"/>
      <c r="L961" s="51"/>
      <c r="M961" s="46"/>
      <c r="N961" s="46"/>
      <c r="O961" s="46"/>
      <c r="P961" s="46"/>
      <c r="Q961" s="49"/>
      <c r="R961" s="49"/>
      <c r="S961" s="46"/>
      <c r="T961" s="46"/>
      <c r="U961" s="46"/>
      <c r="V961" s="49"/>
      <c r="W961" s="49"/>
      <c r="X961" s="46"/>
      <c r="Y961" s="46"/>
      <c r="Z961" s="49"/>
      <c r="AA961" s="49"/>
      <c r="AB961" s="49"/>
      <c r="AC961" s="49"/>
      <c r="AD961" s="49"/>
      <c r="AE961" s="49"/>
      <c r="AF961" s="49"/>
      <c r="AG961" s="49"/>
      <c r="AH961" s="49"/>
      <c r="AI961" s="49"/>
      <c r="AJ961" s="49"/>
      <c r="AK961" s="49"/>
      <c r="AL961" s="49"/>
      <c r="AM961" s="49"/>
      <c r="AN961" s="49"/>
      <c r="AO961" s="49"/>
    </row>
    <row r="962">
      <c r="A962" s="46"/>
      <c r="B962" s="46"/>
      <c r="C962" s="46"/>
      <c r="D962" s="46"/>
      <c r="E962" s="49"/>
      <c r="F962" s="49"/>
      <c r="G962" s="49"/>
      <c r="H962" s="49"/>
      <c r="I962" s="49"/>
      <c r="J962" s="49"/>
      <c r="K962" s="49"/>
      <c r="L962" s="51"/>
      <c r="M962" s="46"/>
      <c r="N962" s="46"/>
      <c r="O962" s="46"/>
      <c r="P962" s="46"/>
      <c r="Q962" s="49"/>
      <c r="R962" s="49"/>
      <c r="S962" s="46"/>
      <c r="T962" s="46"/>
      <c r="U962" s="46"/>
      <c r="V962" s="49"/>
      <c r="W962" s="49"/>
      <c r="X962" s="46"/>
      <c r="Y962" s="46"/>
      <c r="Z962" s="49"/>
      <c r="AA962" s="49"/>
      <c r="AB962" s="49"/>
      <c r="AC962" s="49"/>
      <c r="AD962" s="49"/>
      <c r="AE962" s="49"/>
      <c r="AF962" s="49"/>
      <c r="AG962" s="49"/>
      <c r="AH962" s="49"/>
      <c r="AI962" s="49"/>
      <c r="AJ962" s="49"/>
      <c r="AK962" s="49"/>
      <c r="AL962" s="49"/>
      <c r="AM962" s="49"/>
      <c r="AN962" s="49"/>
      <c r="AO962" s="49"/>
    </row>
    <row r="963">
      <c r="A963" s="46"/>
      <c r="B963" s="46"/>
      <c r="C963" s="46"/>
      <c r="D963" s="46"/>
      <c r="E963" s="49"/>
      <c r="F963" s="49"/>
      <c r="G963" s="49"/>
      <c r="H963" s="49"/>
      <c r="I963" s="49"/>
      <c r="J963" s="49"/>
      <c r="K963" s="49"/>
      <c r="L963" s="51"/>
      <c r="M963" s="46"/>
      <c r="N963" s="46"/>
      <c r="O963" s="46"/>
      <c r="P963" s="46"/>
      <c r="Q963" s="49"/>
      <c r="R963" s="49"/>
      <c r="S963" s="46"/>
      <c r="T963" s="46"/>
      <c r="U963" s="46"/>
      <c r="V963" s="49"/>
      <c r="W963" s="49"/>
      <c r="X963" s="46"/>
      <c r="Y963" s="46"/>
      <c r="Z963" s="49"/>
      <c r="AA963" s="49"/>
      <c r="AB963" s="49"/>
      <c r="AC963" s="49"/>
      <c r="AD963" s="49"/>
      <c r="AE963" s="49"/>
      <c r="AF963" s="49"/>
      <c r="AG963" s="49"/>
      <c r="AH963" s="49"/>
      <c r="AI963" s="49"/>
      <c r="AJ963" s="49"/>
      <c r="AK963" s="49"/>
      <c r="AL963" s="49"/>
      <c r="AM963" s="49"/>
      <c r="AN963" s="49"/>
      <c r="AO963" s="49"/>
    </row>
    <row r="964">
      <c r="A964" s="46"/>
      <c r="B964" s="46"/>
      <c r="C964" s="46"/>
      <c r="D964" s="46"/>
      <c r="E964" s="49"/>
      <c r="F964" s="49"/>
      <c r="G964" s="49"/>
      <c r="H964" s="49"/>
      <c r="I964" s="49"/>
      <c r="J964" s="49"/>
      <c r="K964" s="49"/>
      <c r="L964" s="51"/>
      <c r="M964" s="46"/>
      <c r="N964" s="46"/>
      <c r="O964" s="46"/>
      <c r="P964" s="46"/>
      <c r="Q964" s="49"/>
      <c r="R964" s="49"/>
      <c r="S964" s="46"/>
      <c r="T964" s="46"/>
      <c r="U964" s="46"/>
      <c r="V964" s="49"/>
      <c r="W964" s="49"/>
      <c r="X964" s="46"/>
      <c r="Y964" s="46"/>
      <c r="Z964" s="49"/>
      <c r="AA964" s="49"/>
      <c r="AB964" s="49"/>
      <c r="AC964" s="49"/>
      <c r="AD964" s="49"/>
      <c r="AE964" s="49"/>
      <c r="AF964" s="49"/>
      <c r="AG964" s="49"/>
      <c r="AH964" s="49"/>
      <c r="AI964" s="49"/>
      <c r="AJ964" s="49"/>
      <c r="AK964" s="49"/>
      <c r="AL964" s="49"/>
      <c r="AM964" s="49"/>
      <c r="AN964" s="49"/>
      <c r="AO964" s="49"/>
    </row>
    <row r="965">
      <c r="A965" s="46"/>
      <c r="B965" s="46"/>
      <c r="C965" s="46"/>
      <c r="D965" s="46"/>
      <c r="E965" s="49"/>
      <c r="F965" s="49"/>
      <c r="G965" s="49"/>
      <c r="H965" s="49"/>
      <c r="I965" s="49"/>
      <c r="J965" s="49"/>
      <c r="K965" s="49"/>
      <c r="L965" s="51"/>
      <c r="M965" s="46"/>
      <c r="N965" s="46"/>
      <c r="O965" s="46"/>
      <c r="P965" s="46"/>
      <c r="Q965" s="49"/>
      <c r="R965" s="49"/>
      <c r="S965" s="46"/>
      <c r="T965" s="46"/>
      <c r="U965" s="46"/>
      <c r="V965" s="49"/>
      <c r="W965" s="49"/>
      <c r="X965" s="46"/>
      <c r="Y965" s="46"/>
      <c r="Z965" s="49"/>
      <c r="AA965" s="49"/>
      <c r="AB965" s="49"/>
      <c r="AC965" s="49"/>
      <c r="AD965" s="49"/>
      <c r="AE965" s="49"/>
      <c r="AF965" s="49"/>
      <c r="AG965" s="49"/>
      <c r="AH965" s="49"/>
      <c r="AI965" s="49"/>
      <c r="AJ965" s="49"/>
      <c r="AK965" s="49"/>
      <c r="AL965" s="49"/>
      <c r="AM965" s="49"/>
      <c r="AN965" s="49"/>
      <c r="AO965" s="49"/>
    </row>
    <row r="966">
      <c r="A966" s="46"/>
      <c r="B966" s="46"/>
      <c r="C966" s="46"/>
      <c r="D966" s="46"/>
      <c r="E966" s="49"/>
      <c r="F966" s="49"/>
      <c r="G966" s="49"/>
      <c r="H966" s="49"/>
      <c r="I966" s="49"/>
      <c r="J966" s="49"/>
      <c r="K966" s="49"/>
      <c r="L966" s="51"/>
      <c r="M966" s="46"/>
      <c r="N966" s="46"/>
      <c r="O966" s="46"/>
      <c r="P966" s="46"/>
      <c r="Q966" s="49"/>
      <c r="R966" s="49"/>
      <c r="S966" s="46"/>
      <c r="T966" s="46"/>
      <c r="U966" s="46"/>
      <c r="V966" s="49"/>
      <c r="W966" s="49"/>
      <c r="X966" s="46"/>
      <c r="Y966" s="46"/>
      <c r="Z966" s="49"/>
      <c r="AA966" s="49"/>
      <c r="AB966" s="49"/>
      <c r="AC966" s="49"/>
      <c r="AD966" s="49"/>
      <c r="AE966" s="49"/>
      <c r="AF966" s="49"/>
      <c r="AG966" s="49"/>
      <c r="AH966" s="49"/>
      <c r="AI966" s="49"/>
      <c r="AJ966" s="49"/>
      <c r="AK966" s="49"/>
      <c r="AL966" s="49"/>
      <c r="AM966" s="49"/>
      <c r="AN966" s="49"/>
      <c r="AO966" s="49"/>
    </row>
    <row r="967">
      <c r="A967" s="46"/>
      <c r="B967" s="46"/>
      <c r="C967" s="46"/>
      <c r="D967" s="46"/>
      <c r="E967" s="49"/>
      <c r="F967" s="49"/>
      <c r="G967" s="49"/>
      <c r="H967" s="49"/>
      <c r="I967" s="49"/>
      <c r="J967" s="49"/>
      <c r="K967" s="49"/>
      <c r="L967" s="51"/>
      <c r="M967" s="46"/>
      <c r="N967" s="46"/>
      <c r="O967" s="46"/>
      <c r="P967" s="46"/>
      <c r="Q967" s="49"/>
      <c r="R967" s="49"/>
      <c r="S967" s="46"/>
      <c r="T967" s="46"/>
      <c r="U967" s="46"/>
      <c r="V967" s="49"/>
      <c r="W967" s="49"/>
      <c r="X967" s="46"/>
      <c r="Y967" s="46"/>
      <c r="Z967" s="49"/>
      <c r="AA967" s="49"/>
      <c r="AB967" s="49"/>
      <c r="AC967" s="49"/>
      <c r="AD967" s="49"/>
      <c r="AE967" s="49"/>
      <c r="AF967" s="49"/>
      <c r="AG967" s="49"/>
      <c r="AH967" s="49"/>
      <c r="AI967" s="49"/>
      <c r="AJ967" s="49"/>
      <c r="AK967" s="49"/>
      <c r="AL967" s="49"/>
      <c r="AM967" s="49"/>
      <c r="AN967" s="49"/>
      <c r="AO967" s="49"/>
    </row>
    <row r="968">
      <c r="A968" s="46"/>
      <c r="B968" s="46"/>
      <c r="C968" s="46"/>
      <c r="D968" s="46"/>
      <c r="E968" s="49"/>
      <c r="F968" s="49"/>
      <c r="G968" s="49"/>
      <c r="H968" s="49"/>
      <c r="I968" s="49"/>
      <c r="J968" s="49"/>
      <c r="K968" s="49"/>
      <c r="L968" s="51"/>
      <c r="M968" s="46"/>
      <c r="N968" s="46"/>
      <c r="O968" s="46"/>
      <c r="P968" s="46"/>
      <c r="Q968" s="49"/>
      <c r="R968" s="49"/>
      <c r="S968" s="46"/>
      <c r="T968" s="46"/>
      <c r="U968" s="46"/>
      <c r="V968" s="49"/>
      <c r="W968" s="49"/>
      <c r="X968" s="46"/>
      <c r="Y968" s="46"/>
      <c r="Z968" s="49"/>
      <c r="AA968" s="49"/>
      <c r="AB968" s="49"/>
      <c r="AC968" s="49"/>
      <c r="AD968" s="49"/>
      <c r="AE968" s="49"/>
      <c r="AF968" s="49"/>
      <c r="AG968" s="49"/>
      <c r="AH968" s="49"/>
      <c r="AI968" s="49"/>
      <c r="AJ968" s="49"/>
      <c r="AK968" s="49"/>
      <c r="AL968" s="49"/>
      <c r="AM968" s="49"/>
      <c r="AN968" s="49"/>
      <c r="AO968" s="49"/>
    </row>
    <row r="969">
      <c r="A969" s="46"/>
      <c r="B969" s="46"/>
      <c r="C969" s="46"/>
      <c r="D969" s="46"/>
      <c r="E969" s="49"/>
      <c r="F969" s="49"/>
      <c r="G969" s="49"/>
      <c r="H969" s="49"/>
      <c r="I969" s="49"/>
      <c r="J969" s="49"/>
      <c r="K969" s="49"/>
      <c r="L969" s="51"/>
      <c r="M969" s="46"/>
      <c r="N969" s="46"/>
      <c r="O969" s="46"/>
      <c r="P969" s="46"/>
      <c r="Q969" s="49"/>
      <c r="R969" s="49"/>
      <c r="S969" s="46"/>
      <c r="T969" s="46"/>
      <c r="U969" s="46"/>
      <c r="V969" s="49"/>
      <c r="W969" s="49"/>
      <c r="X969" s="46"/>
      <c r="Y969" s="46"/>
      <c r="Z969" s="49"/>
      <c r="AA969" s="49"/>
      <c r="AB969" s="49"/>
      <c r="AC969" s="49"/>
      <c r="AD969" s="49"/>
      <c r="AE969" s="49"/>
      <c r="AF969" s="49"/>
      <c r="AG969" s="49"/>
      <c r="AH969" s="49"/>
      <c r="AI969" s="49"/>
      <c r="AJ969" s="49"/>
      <c r="AK969" s="49"/>
      <c r="AL969" s="49"/>
      <c r="AM969" s="49"/>
      <c r="AN969" s="49"/>
      <c r="AO969" s="49"/>
    </row>
    <row r="970">
      <c r="A970" s="46"/>
      <c r="B970" s="46"/>
      <c r="C970" s="46"/>
      <c r="D970" s="46"/>
      <c r="E970" s="49"/>
      <c r="F970" s="49"/>
      <c r="G970" s="49"/>
      <c r="H970" s="49"/>
      <c r="I970" s="49"/>
      <c r="J970" s="49"/>
      <c r="K970" s="49"/>
      <c r="L970" s="51"/>
      <c r="M970" s="46"/>
      <c r="N970" s="46"/>
      <c r="O970" s="46"/>
      <c r="P970" s="46"/>
      <c r="Q970" s="49"/>
      <c r="R970" s="49"/>
      <c r="S970" s="46"/>
      <c r="T970" s="46"/>
      <c r="U970" s="46"/>
      <c r="V970" s="49"/>
      <c r="W970" s="49"/>
      <c r="X970" s="46"/>
      <c r="Y970" s="46"/>
      <c r="Z970" s="49"/>
      <c r="AA970" s="49"/>
      <c r="AB970" s="49"/>
      <c r="AC970" s="49"/>
      <c r="AD970" s="49"/>
      <c r="AE970" s="49"/>
      <c r="AF970" s="49"/>
      <c r="AG970" s="49"/>
      <c r="AH970" s="49"/>
      <c r="AI970" s="49"/>
      <c r="AJ970" s="49"/>
      <c r="AK970" s="49"/>
      <c r="AL970" s="49"/>
      <c r="AM970" s="49"/>
      <c r="AN970" s="49"/>
      <c r="AO970" s="49"/>
    </row>
    <row r="971">
      <c r="A971" s="46"/>
      <c r="B971" s="46"/>
      <c r="C971" s="46"/>
      <c r="D971" s="46"/>
      <c r="E971" s="49"/>
      <c r="F971" s="49"/>
      <c r="G971" s="49"/>
      <c r="H971" s="49"/>
      <c r="I971" s="49"/>
      <c r="J971" s="49"/>
      <c r="K971" s="49"/>
      <c r="L971" s="51"/>
      <c r="M971" s="46"/>
      <c r="N971" s="46"/>
      <c r="O971" s="46"/>
      <c r="P971" s="46"/>
      <c r="Q971" s="49"/>
      <c r="R971" s="49"/>
      <c r="S971" s="46"/>
      <c r="T971" s="46"/>
      <c r="U971" s="46"/>
      <c r="V971" s="49"/>
      <c r="W971" s="49"/>
      <c r="X971" s="46"/>
      <c r="Y971" s="46"/>
      <c r="Z971" s="49"/>
      <c r="AA971" s="49"/>
      <c r="AB971" s="49"/>
      <c r="AC971" s="49"/>
      <c r="AD971" s="49"/>
      <c r="AE971" s="49"/>
      <c r="AF971" s="49"/>
      <c r="AG971" s="49"/>
      <c r="AH971" s="49"/>
      <c r="AI971" s="49"/>
      <c r="AJ971" s="49"/>
      <c r="AK971" s="49"/>
      <c r="AL971" s="49"/>
      <c r="AM971" s="49"/>
      <c r="AN971" s="49"/>
      <c r="AO971" s="49"/>
    </row>
    <row r="972">
      <c r="A972" s="46"/>
      <c r="B972" s="46"/>
      <c r="C972" s="46"/>
      <c r="D972" s="46"/>
      <c r="E972" s="49"/>
      <c r="F972" s="49"/>
      <c r="G972" s="49"/>
      <c r="H972" s="49"/>
      <c r="I972" s="49"/>
      <c r="J972" s="49"/>
      <c r="K972" s="49"/>
      <c r="L972" s="51"/>
      <c r="M972" s="46"/>
      <c r="N972" s="46"/>
      <c r="O972" s="46"/>
      <c r="P972" s="46"/>
      <c r="Q972" s="49"/>
      <c r="R972" s="49"/>
      <c r="S972" s="46"/>
      <c r="T972" s="46"/>
      <c r="U972" s="46"/>
      <c r="V972" s="49"/>
      <c r="W972" s="49"/>
      <c r="X972" s="46"/>
      <c r="Y972" s="46"/>
      <c r="Z972" s="49"/>
      <c r="AA972" s="49"/>
      <c r="AB972" s="49"/>
      <c r="AC972" s="49"/>
      <c r="AD972" s="49"/>
      <c r="AE972" s="49"/>
      <c r="AF972" s="49"/>
      <c r="AG972" s="49"/>
      <c r="AH972" s="49"/>
      <c r="AI972" s="49"/>
      <c r="AJ972" s="49"/>
      <c r="AK972" s="49"/>
      <c r="AL972" s="49"/>
      <c r="AM972" s="49"/>
      <c r="AN972" s="49"/>
      <c r="AO972" s="49"/>
    </row>
    <row r="973">
      <c r="A973" s="46"/>
      <c r="B973" s="46"/>
      <c r="C973" s="46"/>
      <c r="D973" s="46"/>
      <c r="E973" s="49"/>
      <c r="F973" s="49"/>
      <c r="G973" s="49"/>
      <c r="H973" s="49"/>
      <c r="I973" s="49"/>
      <c r="J973" s="49"/>
      <c r="K973" s="49"/>
      <c r="L973" s="51"/>
      <c r="M973" s="46"/>
      <c r="N973" s="46"/>
      <c r="O973" s="46"/>
      <c r="P973" s="46"/>
      <c r="Q973" s="49"/>
      <c r="R973" s="49"/>
      <c r="S973" s="46"/>
      <c r="T973" s="46"/>
      <c r="U973" s="46"/>
      <c r="V973" s="49"/>
      <c r="W973" s="49"/>
      <c r="X973" s="46"/>
      <c r="Y973" s="46"/>
      <c r="Z973" s="49"/>
      <c r="AA973" s="49"/>
      <c r="AB973" s="49"/>
      <c r="AC973" s="49"/>
      <c r="AD973" s="49"/>
      <c r="AE973" s="49"/>
      <c r="AF973" s="49"/>
      <c r="AG973" s="49"/>
      <c r="AH973" s="49"/>
      <c r="AI973" s="49"/>
      <c r="AJ973" s="49"/>
      <c r="AK973" s="49"/>
      <c r="AL973" s="49"/>
      <c r="AM973" s="49"/>
      <c r="AN973" s="49"/>
      <c r="AO973" s="49"/>
    </row>
    <row r="974">
      <c r="A974" s="46"/>
      <c r="B974" s="46"/>
      <c r="C974" s="46"/>
      <c r="D974" s="46"/>
      <c r="E974" s="49"/>
      <c r="F974" s="49"/>
      <c r="G974" s="49"/>
      <c r="H974" s="49"/>
      <c r="I974" s="49"/>
      <c r="J974" s="49"/>
      <c r="K974" s="49"/>
      <c r="L974" s="51"/>
      <c r="M974" s="46"/>
      <c r="N974" s="46"/>
      <c r="O974" s="46"/>
      <c r="P974" s="46"/>
      <c r="Q974" s="49"/>
      <c r="R974" s="49"/>
      <c r="S974" s="46"/>
      <c r="T974" s="46"/>
      <c r="U974" s="46"/>
      <c r="V974" s="49"/>
      <c r="W974" s="49"/>
      <c r="X974" s="46"/>
      <c r="Y974" s="46"/>
      <c r="Z974" s="49"/>
      <c r="AA974" s="49"/>
      <c r="AB974" s="49"/>
      <c r="AC974" s="49"/>
      <c r="AD974" s="49"/>
      <c r="AE974" s="49"/>
      <c r="AF974" s="49"/>
      <c r="AG974" s="49"/>
      <c r="AH974" s="49"/>
      <c r="AI974" s="49"/>
      <c r="AJ974" s="49"/>
      <c r="AK974" s="49"/>
      <c r="AL974" s="49"/>
      <c r="AM974" s="49"/>
      <c r="AN974" s="49"/>
      <c r="AO974" s="49"/>
    </row>
    <row r="975">
      <c r="A975" s="46"/>
      <c r="B975" s="46"/>
      <c r="C975" s="46"/>
      <c r="D975" s="46"/>
      <c r="E975" s="49"/>
      <c r="F975" s="49"/>
      <c r="G975" s="49"/>
      <c r="H975" s="49"/>
      <c r="I975" s="49"/>
      <c r="J975" s="49"/>
      <c r="K975" s="49"/>
      <c r="L975" s="51"/>
      <c r="M975" s="46"/>
      <c r="N975" s="46"/>
      <c r="O975" s="46"/>
      <c r="P975" s="46"/>
      <c r="Q975" s="49"/>
      <c r="R975" s="49"/>
      <c r="S975" s="46"/>
      <c r="T975" s="46"/>
      <c r="U975" s="46"/>
      <c r="V975" s="49"/>
      <c r="W975" s="49"/>
      <c r="X975" s="46"/>
      <c r="Y975" s="46"/>
      <c r="Z975" s="49"/>
      <c r="AA975" s="49"/>
      <c r="AB975" s="49"/>
      <c r="AC975" s="49"/>
      <c r="AD975" s="49"/>
      <c r="AE975" s="49"/>
      <c r="AF975" s="49"/>
      <c r="AG975" s="49"/>
      <c r="AH975" s="49"/>
      <c r="AI975" s="49"/>
      <c r="AJ975" s="49"/>
      <c r="AK975" s="49"/>
      <c r="AL975" s="49"/>
      <c r="AM975" s="49"/>
      <c r="AN975" s="49"/>
      <c r="AO975" s="49"/>
    </row>
    <row r="976">
      <c r="A976" s="46"/>
      <c r="B976" s="46"/>
      <c r="C976" s="46"/>
      <c r="D976" s="46"/>
      <c r="E976" s="49"/>
      <c r="F976" s="49"/>
      <c r="G976" s="49"/>
      <c r="H976" s="49"/>
      <c r="I976" s="49"/>
      <c r="J976" s="49"/>
      <c r="K976" s="49"/>
      <c r="L976" s="51"/>
      <c r="M976" s="46"/>
      <c r="N976" s="46"/>
      <c r="O976" s="46"/>
      <c r="P976" s="46"/>
      <c r="Q976" s="49"/>
      <c r="R976" s="49"/>
      <c r="S976" s="46"/>
      <c r="T976" s="46"/>
      <c r="U976" s="46"/>
      <c r="V976" s="49"/>
      <c r="W976" s="49"/>
      <c r="X976" s="46"/>
      <c r="Y976" s="46"/>
      <c r="Z976" s="49"/>
      <c r="AA976" s="49"/>
      <c r="AB976" s="49"/>
      <c r="AC976" s="49"/>
      <c r="AD976" s="49"/>
      <c r="AE976" s="49"/>
      <c r="AF976" s="49"/>
      <c r="AG976" s="49"/>
      <c r="AH976" s="49"/>
      <c r="AI976" s="49"/>
      <c r="AJ976" s="49"/>
      <c r="AK976" s="49"/>
      <c r="AL976" s="49"/>
      <c r="AM976" s="49"/>
      <c r="AN976" s="49"/>
      <c r="AO976" s="49"/>
    </row>
    <row r="977">
      <c r="A977" s="46"/>
      <c r="B977" s="46"/>
      <c r="C977" s="46"/>
      <c r="D977" s="46"/>
      <c r="E977" s="49"/>
      <c r="F977" s="49"/>
      <c r="G977" s="49"/>
      <c r="H977" s="49"/>
      <c r="I977" s="49"/>
      <c r="J977" s="49"/>
      <c r="K977" s="49"/>
      <c r="L977" s="51"/>
      <c r="M977" s="46"/>
      <c r="N977" s="46"/>
      <c r="O977" s="46"/>
      <c r="P977" s="46"/>
      <c r="Q977" s="49"/>
      <c r="R977" s="49"/>
      <c r="S977" s="46"/>
      <c r="T977" s="46"/>
      <c r="U977" s="46"/>
      <c r="V977" s="49"/>
      <c r="W977" s="49"/>
      <c r="X977" s="46"/>
      <c r="Y977" s="46"/>
      <c r="Z977" s="49"/>
      <c r="AA977" s="49"/>
      <c r="AB977" s="49"/>
      <c r="AC977" s="49"/>
      <c r="AD977" s="49"/>
      <c r="AE977" s="49"/>
      <c r="AF977" s="49"/>
      <c r="AG977" s="49"/>
      <c r="AH977" s="49"/>
      <c r="AI977" s="49"/>
      <c r="AJ977" s="49"/>
      <c r="AK977" s="49"/>
      <c r="AL977" s="49"/>
      <c r="AM977" s="49"/>
      <c r="AN977" s="49"/>
      <c r="AO977" s="49"/>
    </row>
    <row r="978">
      <c r="A978" s="46"/>
      <c r="B978" s="46"/>
      <c r="C978" s="46"/>
      <c r="D978" s="46"/>
      <c r="E978" s="49"/>
      <c r="F978" s="49"/>
      <c r="G978" s="49"/>
      <c r="H978" s="49"/>
      <c r="I978" s="49"/>
      <c r="J978" s="49"/>
      <c r="K978" s="49"/>
      <c r="L978" s="51"/>
      <c r="M978" s="46"/>
      <c r="N978" s="46"/>
      <c r="O978" s="46"/>
      <c r="P978" s="46"/>
      <c r="Q978" s="49"/>
      <c r="R978" s="49"/>
      <c r="S978" s="46"/>
      <c r="T978" s="46"/>
      <c r="U978" s="46"/>
      <c r="V978" s="49"/>
      <c r="W978" s="49"/>
      <c r="X978" s="46"/>
      <c r="Y978" s="46"/>
      <c r="Z978" s="49"/>
      <c r="AA978" s="49"/>
      <c r="AB978" s="49"/>
      <c r="AC978" s="49"/>
      <c r="AD978" s="49"/>
      <c r="AE978" s="49"/>
      <c r="AF978" s="49"/>
      <c r="AG978" s="49"/>
      <c r="AH978" s="49"/>
      <c r="AI978" s="49"/>
      <c r="AJ978" s="49"/>
      <c r="AK978" s="49"/>
      <c r="AL978" s="49"/>
      <c r="AM978" s="49"/>
      <c r="AN978" s="49"/>
      <c r="AO978" s="49"/>
    </row>
    <row r="979">
      <c r="A979" s="46"/>
      <c r="B979" s="46"/>
      <c r="C979" s="46"/>
      <c r="D979" s="46"/>
      <c r="E979" s="49"/>
      <c r="F979" s="49"/>
      <c r="G979" s="49"/>
      <c r="H979" s="49"/>
      <c r="I979" s="49"/>
      <c r="J979" s="49"/>
      <c r="K979" s="49"/>
      <c r="L979" s="51"/>
      <c r="M979" s="46"/>
      <c r="N979" s="46"/>
      <c r="O979" s="46"/>
      <c r="P979" s="46"/>
      <c r="Q979" s="49"/>
      <c r="R979" s="49"/>
      <c r="S979" s="46"/>
      <c r="T979" s="46"/>
      <c r="U979" s="46"/>
      <c r="V979" s="49"/>
      <c r="W979" s="49"/>
      <c r="X979" s="46"/>
      <c r="Y979" s="46"/>
      <c r="Z979" s="49"/>
      <c r="AA979" s="49"/>
      <c r="AB979" s="49"/>
      <c r="AC979" s="49"/>
      <c r="AD979" s="49"/>
      <c r="AE979" s="49"/>
      <c r="AF979" s="49"/>
      <c r="AG979" s="49"/>
      <c r="AH979" s="49"/>
      <c r="AI979" s="49"/>
      <c r="AJ979" s="49"/>
      <c r="AK979" s="49"/>
      <c r="AL979" s="49"/>
      <c r="AM979" s="49"/>
      <c r="AN979" s="49"/>
      <c r="AO979" s="49"/>
    </row>
    <row r="980">
      <c r="A980" s="46"/>
      <c r="B980" s="46"/>
      <c r="C980" s="46"/>
      <c r="D980" s="46"/>
      <c r="E980" s="49"/>
      <c r="F980" s="49"/>
      <c r="G980" s="49"/>
      <c r="H980" s="49"/>
      <c r="I980" s="49"/>
      <c r="J980" s="49"/>
      <c r="K980" s="49"/>
      <c r="L980" s="51"/>
      <c r="M980" s="46"/>
      <c r="N980" s="46"/>
      <c r="O980" s="46"/>
      <c r="P980" s="46"/>
      <c r="Q980" s="49"/>
      <c r="R980" s="49"/>
      <c r="S980" s="46"/>
      <c r="T980" s="46"/>
      <c r="U980" s="46"/>
      <c r="V980" s="49"/>
      <c r="W980" s="49"/>
      <c r="X980" s="46"/>
      <c r="Y980" s="46"/>
      <c r="Z980" s="49"/>
      <c r="AA980" s="49"/>
      <c r="AB980" s="49"/>
      <c r="AC980" s="49"/>
      <c r="AD980" s="49"/>
      <c r="AE980" s="49"/>
      <c r="AF980" s="49"/>
      <c r="AG980" s="49"/>
      <c r="AH980" s="49"/>
      <c r="AI980" s="49"/>
      <c r="AJ980" s="49"/>
      <c r="AK980" s="49"/>
      <c r="AL980" s="49"/>
      <c r="AM980" s="49"/>
      <c r="AN980" s="49"/>
      <c r="AO980" s="49"/>
    </row>
    <row r="981">
      <c r="A981" s="46"/>
      <c r="B981" s="46"/>
      <c r="C981" s="46"/>
      <c r="D981" s="46"/>
      <c r="E981" s="49"/>
      <c r="F981" s="49"/>
      <c r="G981" s="49"/>
      <c r="H981" s="49"/>
      <c r="I981" s="49"/>
      <c r="J981" s="49"/>
      <c r="K981" s="49"/>
      <c r="L981" s="51"/>
      <c r="M981" s="46"/>
      <c r="N981" s="46"/>
      <c r="O981" s="46"/>
      <c r="P981" s="46"/>
      <c r="Q981" s="49"/>
      <c r="R981" s="49"/>
      <c r="S981" s="46"/>
      <c r="T981" s="46"/>
      <c r="U981" s="46"/>
      <c r="V981" s="49"/>
      <c r="W981" s="49"/>
      <c r="X981" s="46"/>
      <c r="Y981" s="46"/>
      <c r="Z981" s="49"/>
      <c r="AA981" s="49"/>
      <c r="AB981" s="49"/>
      <c r="AC981" s="49"/>
      <c r="AD981" s="49"/>
      <c r="AE981" s="49"/>
      <c r="AF981" s="49"/>
      <c r="AG981" s="49"/>
      <c r="AH981" s="49"/>
      <c r="AI981" s="49"/>
      <c r="AJ981" s="49"/>
      <c r="AK981" s="49"/>
      <c r="AL981" s="49"/>
      <c r="AM981" s="49"/>
      <c r="AN981" s="49"/>
      <c r="AO981" s="49"/>
    </row>
    <row r="982">
      <c r="A982" s="46"/>
      <c r="B982" s="46"/>
      <c r="C982" s="46"/>
      <c r="D982" s="46"/>
      <c r="E982" s="49"/>
      <c r="F982" s="49"/>
      <c r="G982" s="49"/>
      <c r="H982" s="49"/>
      <c r="I982" s="49"/>
      <c r="J982" s="49"/>
      <c r="K982" s="49"/>
      <c r="L982" s="51"/>
      <c r="M982" s="46"/>
      <c r="N982" s="46"/>
      <c r="O982" s="46"/>
      <c r="P982" s="46"/>
      <c r="Q982" s="49"/>
      <c r="R982" s="49"/>
      <c r="S982" s="46"/>
      <c r="T982" s="46"/>
      <c r="U982" s="46"/>
      <c r="V982" s="49"/>
      <c r="W982" s="49"/>
      <c r="X982" s="46"/>
      <c r="Y982" s="46"/>
      <c r="Z982" s="49"/>
      <c r="AA982" s="49"/>
      <c r="AB982" s="49"/>
      <c r="AC982" s="49"/>
      <c r="AD982" s="49"/>
      <c r="AE982" s="49"/>
      <c r="AF982" s="49"/>
      <c r="AG982" s="49"/>
      <c r="AH982" s="49"/>
      <c r="AI982" s="49"/>
      <c r="AJ982" s="49"/>
      <c r="AK982" s="49"/>
      <c r="AL982" s="49"/>
      <c r="AM982" s="49"/>
      <c r="AN982" s="49"/>
      <c r="AO982" s="49"/>
    </row>
    <row r="983">
      <c r="A983" s="46"/>
      <c r="B983" s="46"/>
      <c r="C983" s="46"/>
      <c r="D983" s="46"/>
      <c r="E983" s="49"/>
      <c r="F983" s="49"/>
      <c r="G983" s="49"/>
      <c r="H983" s="49"/>
      <c r="I983" s="49"/>
      <c r="J983" s="49"/>
      <c r="K983" s="49"/>
      <c r="L983" s="51"/>
      <c r="M983" s="46"/>
      <c r="N983" s="46"/>
      <c r="O983" s="46"/>
      <c r="P983" s="46"/>
      <c r="Q983" s="49"/>
      <c r="R983" s="49"/>
      <c r="S983" s="46"/>
      <c r="T983" s="46"/>
      <c r="U983" s="46"/>
      <c r="V983" s="49"/>
      <c r="W983" s="49"/>
      <c r="X983" s="46"/>
      <c r="Y983" s="46"/>
      <c r="Z983" s="49"/>
      <c r="AA983" s="49"/>
      <c r="AB983" s="49"/>
      <c r="AC983" s="49"/>
      <c r="AD983" s="49"/>
      <c r="AE983" s="49"/>
      <c r="AF983" s="49"/>
      <c r="AG983" s="49"/>
      <c r="AH983" s="49"/>
      <c r="AI983" s="49"/>
      <c r="AJ983" s="49"/>
      <c r="AK983" s="49"/>
      <c r="AL983" s="49"/>
      <c r="AM983" s="49"/>
      <c r="AN983" s="49"/>
      <c r="AO983" s="49"/>
    </row>
    <row r="984">
      <c r="A984" s="46"/>
      <c r="B984" s="46"/>
      <c r="C984" s="46"/>
      <c r="D984" s="46"/>
      <c r="E984" s="49"/>
      <c r="F984" s="49"/>
      <c r="G984" s="49"/>
      <c r="H984" s="49"/>
      <c r="I984" s="49"/>
      <c r="J984" s="49"/>
      <c r="K984" s="49"/>
      <c r="L984" s="51"/>
      <c r="M984" s="46"/>
      <c r="N984" s="46"/>
      <c r="O984" s="46"/>
      <c r="P984" s="46"/>
      <c r="Q984" s="49"/>
      <c r="R984" s="49"/>
      <c r="S984" s="46"/>
      <c r="T984" s="46"/>
      <c r="U984" s="46"/>
      <c r="V984" s="49"/>
      <c r="W984" s="49"/>
      <c r="X984" s="46"/>
      <c r="Y984" s="46"/>
      <c r="Z984" s="49"/>
      <c r="AA984" s="49"/>
      <c r="AB984" s="49"/>
      <c r="AC984" s="49"/>
      <c r="AD984" s="49"/>
      <c r="AE984" s="49"/>
      <c r="AF984" s="49"/>
      <c r="AG984" s="49"/>
      <c r="AH984" s="49"/>
      <c r="AI984" s="49"/>
      <c r="AJ984" s="49"/>
      <c r="AK984" s="49"/>
      <c r="AL984" s="49"/>
      <c r="AM984" s="49"/>
      <c r="AN984" s="49"/>
      <c r="AO984" s="49"/>
    </row>
    <row r="985">
      <c r="A985" s="46"/>
      <c r="B985" s="46"/>
      <c r="C985" s="46"/>
      <c r="D985" s="46"/>
      <c r="E985" s="49"/>
      <c r="F985" s="49"/>
      <c r="G985" s="49"/>
      <c r="H985" s="49"/>
      <c r="I985" s="49"/>
      <c r="J985" s="49"/>
      <c r="K985" s="49"/>
      <c r="L985" s="51"/>
      <c r="M985" s="46"/>
      <c r="N985" s="46"/>
      <c r="O985" s="46"/>
      <c r="P985" s="46"/>
      <c r="Q985" s="49"/>
      <c r="R985" s="49"/>
      <c r="S985" s="46"/>
      <c r="T985" s="46"/>
      <c r="U985" s="46"/>
      <c r="V985" s="49"/>
      <c r="W985" s="49"/>
      <c r="X985" s="46"/>
      <c r="Y985" s="46"/>
      <c r="Z985" s="49"/>
      <c r="AA985" s="49"/>
      <c r="AB985" s="49"/>
      <c r="AC985" s="49"/>
      <c r="AD985" s="49"/>
      <c r="AE985" s="49"/>
      <c r="AF985" s="49"/>
      <c r="AG985" s="49"/>
      <c r="AH985" s="49"/>
      <c r="AI985" s="49"/>
      <c r="AJ985" s="49"/>
      <c r="AK985" s="49"/>
      <c r="AL985" s="49"/>
      <c r="AM985" s="49"/>
      <c r="AN985" s="49"/>
      <c r="AO985" s="49"/>
    </row>
    <row r="986">
      <c r="A986" s="46"/>
      <c r="B986" s="46"/>
      <c r="C986" s="46"/>
      <c r="D986" s="46"/>
      <c r="E986" s="49"/>
      <c r="F986" s="49"/>
      <c r="G986" s="49"/>
      <c r="H986" s="49"/>
      <c r="I986" s="49"/>
      <c r="J986" s="49"/>
      <c r="K986" s="49"/>
      <c r="L986" s="51"/>
      <c r="M986" s="46"/>
      <c r="N986" s="46"/>
      <c r="O986" s="46"/>
      <c r="P986" s="46"/>
      <c r="Q986" s="49"/>
      <c r="R986" s="49"/>
      <c r="S986" s="46"/>
      <c r="T986" s="46"/>
      <c r="U986" s="46"/>
      <c r="V986" s="49"/>
      <c r="W986" s="49"/>
      <c r="X986" s="46"/>
      <c r="Y986" s="46"/>
      <c r="Z986" s="49"/>
      <c r="AA986" s="49"/>
      <c r="AB986" s="49"/>
      <c r="AC986" s="49"/>
      <c r="AD986" s="49"/>
      <c r="AE986" s="49"/>
      <c r="AF986" s="49"/>
      <c r="AG986" s="49"/>
      <c r="AH986" s="49"/>
      <c r="AI986" s="49"/>
      <c r="AJ986" s="49"/>
      <c r="AK986" s="49"/>
      <c r="AL986" s="49"/>
      <c r="AM986" s="49"/>
      <c r="AN986" s="49"/>
      <c r="AO986" s="49"/>
    </row>
    <row r="987">
      <c r="A987" s="46"/>
      <c r="B987" s="46"/>
      <c r="C987" s="46"/>
      <c r="D987" s="46"/>
      <c r="E987" s="49"/>
      <c r="F987" s="49"/>
      <c r="G987" s="49"/>
      <c r="H987" s="49"/>
      <c r="I987" s="49"/>
      <c r="J987" s="49"/>
      <c r="K987" s="49"/>
      <c r="L987" s="51"/>
      <c r="M987" s="46"/>
      <c r="N987" s="46"/>
      <c r="O987" s="46"/>
      <c r="P987" s="46"/>
      <c r="Q987" s="49"/>
      <c r="R987" s="49"/>
      <c r="S987" s="46"/>
      <c r="T987" s="46"/>
      <c r="U987" s="46"/>
      <c r="V987" s="49"/>
      <c r="W987" s="49"/>
      <c r="X987" s="46"/>
      <c r="Y987" s="46"/>
      <c r="Z987" s="49"/>
      <c r="AA987" s="49"/>
      <c r="AB987" s="49"/>
      <c r="AC987" s="49"/>
      <c r="AD987" s="49"/>
      <c r="AE987" s="49"/>
      <c r="AF987" s="49"/>
      <c r="AG987" s="49"/>
      <c r="AH987" s="49"/>
      <c r="AI987" s="49"/>
      <c r="AJ987" s="49"/>
      <c r="AK987" s="49"/>
      <c r="AL987" s="49"/>
      <c r="AM987" s="49"/>
      <c r="AN987" s="49"/>
      <c r="AO987" s="49"/>
    </row>
    <row r="988">
      <c r="A988" s="46"/>
      <c r="B988" s="46"/>
      <c r="C988" s="46"/>
      <c r="D988" s="46"/>
      <c r="E988" s="49"/>
      <c r="F988" s="49"/>
      <c r="G988" s="49"/>
      <c r="H988" s="49"/>
      <c r="I988" s="49"/>
      <c r="J988" s="49"/>
      <c r="K988" s="49"/>
      <c r="L988" s="51"/>
      <c r="M988" s="46"/>
      <c r="N988" s="46"/>
      <c r="O988" s="46"/>
      <c r="P988" s="46"/>
      <c r="Q988" s="49"/>
      <c r="R988" s="49"/>
      <c r="S988" s="46"/>
      <c r="T988" s="46"/>
      <c r="U988" s="46"/>
      <c r="V988" s="49"/>
      <c r="W988" s="49"/>
      <c r="X988" s="46"/>
      <c r="Y988" s="46"/>
      <c r="Z988" s="49"/>
      <c r="AA988" s="49"/>
      <c r="AB988" s="49"/>
      <c r="AC988" s="49"/>
      <c r="AD988" s="49"/>
      <c r="AE988" s="49"/>
      <c r="AF988" s="49"/>
      <c r="AG988" s="49"/>
      <c r="AH988" s="49"/>
      <c r="AI988" s="49"/>
      <c r="AJ988" s="49"/>
      <c r="AK988" s="49"/>
      <c r="AL988" s="49"/>
      <c r="AM988" s="49"/>
      <c r="AN988" s="49"/>
      <c r="AO988" s="49"/>
    </row>
    <row r="989">
      <c r="A989" s="46"/>
      <c r="B989" s="46"/>
      <c r="C989" s="46"/>
      <c r="D989" s="46"/>
      <c r="E989" s="49"/>
      <c r="F989" s="49"/>
      <c r="G989" s="49"/>
      <c r="H989" s="49"/>
      <c r="I989" s="49"/>
      <c r="J989" s="49"/>
      <c r="K989" s="49"/>
      <c r="L989" s="51"/>
      <c r="M989" s="46"/>
      <c r="N989" s="46"/>
      <c r="O989" s="46"/>
      <c r="P989" s="46"/>
      <c r="Q989" s="49"/>
      <c r="R989" s="49"/>
      <c r="S989" s="46"/>
      <c r="T989" s="46"/>
      <c r="U989" s="46"/>
      <c r="V989" s="49"/>
      <c r="W989" s="49"/>
      <c r="X989" s="46"/>
      <c r="Y989" s="46"/>
      <c r="Z989" s="49"/>
      <c r="AA989" s="49"/>
      <c r="AB989" s="49"/>
      <c r="AC989" s="49"/>
      <c r="AD989" s="49"/>
      <c r="AE989" s="49"/>
      <c r="AF989" s="49"/>
      <c r="AG989" s="49"/>
      <c r="AH989" s="49"/>
      <c r="AI989" s="49"/>
      <c r="AJ989" s="49"/>
      <c r="AK989" s="49"/>
      <c r="AL989" s="49"/>
      <c r="AM989" s="49"/>
      <c r="AN989" s="49"/>
      <c r="AO989" s="49"/>
    </row>
    <row r="990">
      <c r="A990" s="46"/>
      <c r="B990" s="46"/>
      <c r="C990" s="46"/>
      <c r="D990" s="46"/>
      <c r="E990" s="49"/>
      <c r="F990" s="49"/>
      <c r="G990" s="49"/>
      <c r="H990" s="49"/>
      <c r="I990" s="49"/>
      <c r="J990" s="49"/>
      <c r="K990" s="49"/>
      <c r="L990" s="51"/>
      <c r="M990" s="46"/>
      <c r="N990" s="46"/>
      <c r="O990" s="46"/>
      <c r="P990" s="46"/>
      <c r="Q990" s="49"/>
      <c r="R990" s="49"/>
      <c r="S990" s="46"/>
      <c r="T990" s="46"/>
      <c r="U990" s="46"/>
      <c r="V990" s="49"/>
      <c r="W990" s="49"/>
      <c r="X990" s="46"/>
      <c r="Y990" s="46"/>
      <c r="Z990" s="49"/>
      <c r="AA990" s="49"/>
      <c r="AB990" s="49"/>
      <c r="AC990" s="49"/>
      <c r="AD990" s="49"/>
      <c r="AE990" s="49"/>
      <c r="AF990" s="49"/>
      <c r="AG990" s="49"/>
      <c r="AH990" s="49"/>
      <c r="AI990" s="49"/>
      <c r="AJ990" s="49"/>
      <c r="AK990" s="49"/>
      <c r="AL990" s="49"/>
      <c r="AM990" s="49"/>
      <c r="AN990" s="49"/>
      <c r="AO990" s="49"/>
    </row>
    <row r="991">
      <c r="A991" s="46"/>
      <c r="B991" s="46"/>
      <c r="C991" s="46"/>
      <c r="D991" s="46"/>
      <c r="E991" s="49"/>
      <c r="F991" s="49"/>
      <c r="G991" s="49"/>
      <c r="H991" s="49"/>
      <c r="I991" s="49"/>
      <c r="J991" s="49"/>
      <c r="K991" s="49"/>
      <c r="L991" s="51"/>
      <c r="M991" s="46"/>
      <c r="N991" s="46"/>
      <c r="O991" s="46"/>
      <c r="P991" s="46"/>
      <c r="Q991" s="49"/>
      <c r="R991" s="49"/>
      <c r="S991" s="46"/>
      <c r="T991" s="46"/>
      <c r="U991" s="46"/>
      <c r="V991" s="49"/>
      <c r="W991" s="49"/>
      <c r="X991" s="46"/>
      <c r="Y991" s="46"/>
      <c r="Z991" s="49"/>
      <c r="AA991" s="49"/>
      <c r="AB991" s="49"/>
      <c r="AC991" s="49"/>
      <c r="AD991" s="49"/>
      <c r="AE991" s="49"/>
      <c r="AF991" s="49"/>
      <c r="AG991" s="49"/>
      <c r="AH991" s="49"/>
      <c r="AI991" s="49"/>
      <c r="AJ991" s="49"/>
      <c r="AK991" s="49"/>
      <c r="AL991" s="49"/>
      <c r="AM991" s="49"/>
      <c r="AN991" s="49"/>
      <c r="AO991" s="49"/>
    </row>
    <row r="992">
      <c r="A992" s="46"/>
      <c r="B992" s="46"/>
      <c r="C992" s="46"/>
      <c r="D992" s="46"/>
      <c r="E992" s="49"/>
      <c r="F992" s="49"/>
      <c r="G992" s="49"/>
      <c r="H992" s="49"/>
      <c r="I992" s="49"/>
      <c r="J992" s="49"/>
      <c r="K992" s="49"/>
      <c r="L992" s="51"/>
      <c r="M992" s="46"/>
      <c r="N992" s="46"/>
      <c r="O992" s="46"/>
      <c r="P992" s="46"/>
      <c r="Q992" s="49"/>
      <c r="R992" s="49"/>
      <c r="S992" s="46"/>
      <c r="T992" s="46"/>
      <c r="U992" s="46"/>
      <c r="V992" s="49"/>
      <c r="W992" s="49"/>
      <c r="X992" s="46"/>
      <c r="Y992" s="46"/>
      <c r="Z992" s="49"/>
      <c r="AA992" s="49"/>
      <c r="AB992" s="49"/>
      <c r="AC992" s="49"/>
      <c r="AD992" s="49"/>
      <c r="AE992" s="49"/>
      <c r="AF992" s="49"/>
      <c r="AG992" s="49"/>
      <c r="AH992" s="49"/>
      <c r="AI992" s="49"/>
      <c r="AJ992" s="49"/>
      <c r="AK992" s="49"/>
      <c r="AL992" s="49"/>
      <c r="AM992" s="49"/>
      <c r="AN992" s="49"/>
      <c r="AO992" s="49"/>
    </row>
    <row r="993">
      <c r="A993" s="46"/>
      <c r="B993" s="46"/>
      <c r="C993" s="46"/>
      <c r="D993" s="46"/>
      <c r="E993" s="49"/>
      <c r="F993" s="49"/>
      <c r="G993" s="49"/>
      <c r="H993" s="49"/>
      <c r="I993" s="49"/>
      <c r="J993" s="49"/>
      <c r="K993" s="49"/>
      <c r="L993" s="51"/>
      <c r="M993" s="46"/>
      <c r="N993" s="46"/>
      <c r="O993" s="46"/>
      <c r="P993" s="46"/>
      <c r="Q993" s="49"/>
      <c r="R993" s="49"/>
      <c r="S993" s="46"/>
      <c r="T993" s="46"/>
      <c r="U993" s="46"/>
      <c r="V993" s="49"/>
      <c r="W993" s="49"/>
      <c r="X993" s="46"/>
      <c r="Y993" s="46"/>
      <c r="Z993" s="49"/>
      <c r="AA993" s="49"/>
      <c r="AB993" s="49"/>
      <c r="AC993" s="49"/>
      <c r="AD993" s="49"/>
      <c r="AE993" s="49"/>
      <c r="AF993" s="49"/>
      <c r="AG993" s="49"/>
      <c r="AH993" s="49"/>
      <c r="AI993" s="49"/>
      <c r="AJ993" s="49"/>
      <c r="AK993" s="49"/>
      <c r="AL993" s="49"/>
      <c r="AM993" s="49"/>
      <c r="AN993" s="49"/>
      <c r="AO993" s="49"/>
    </row>
    <row r="994">
      <c r="A994" s="46"/>
      <c r="B994" s="46"/>
      <c r="C994" s="46"/>
      <c r="D994" s="46"/>
      <c r="E994" s="49"/>
      <c r="F994" s="49"/>
      <c r="G994" s="49"/>
      <c r="H994" s="49"/>
      <c r="I994" s="49"/>
      <c r="J994" s="49"/>
      <c r="K994" s="49"/>
      <c r="L994" s="51"/>
      <c r="M994" s="46"/>
      <c r="N994" s="46"/>
      <c r="O994" s="46"/>
      <c r="P994" s="46"/>
      <c r="Q994" s="49"/>
      <c r="R994" s="49"/>
      <c r="S994" s="46"/>
      <c r="T994" s="46"/>
      <c r="U994" s="46"/>
      <c r="V994" s="49"/>
      <c r="W994" s="49"/>
      <c r="X994" s="46"/>
      <c r="Y994" s="46"/>
      <c r="Z994" s="49"/>
      <c r="AA994" s="49"/>
      <c r="AB994" s="49"/>
      <c r="AC994" s="49"/>
      <c r="AD994" s="49"/>
      <c r="AE994" s="49"/>
      <c r="AF994" s="49"/>
      <c r="AG994" s="49"/>
      <c r="AH994" s="49"/>
      <c r="AI994" s="49"/>
      <c r="AJ994" s="49"/>
      <c r="AK994" s="49"/>
      <c r="AL994" s="49"/>
      <c r="AM994" s="49"/>
      <c r="AN994" s="49"/>
      <c r="AO994" s="49"/>
    </row>
    <row r="995">
      <c r="A995" s="46"/>
      <c r="B995" s="46"/>
      <c r="C995" s="46"/>
      <c r="D995" s="46"/>
      <c r="E995" s="49"/>
      <c r="F995" s="49"/>
      <c r="G995" s="49"/>
      <c r="H995" s="49"/>
      <c r="I995" s="49"/>
      <c r="J995" s="49"/>
      <c r="K995" s="49"/>
      <c r="L995" s="51"/>
      <c r="M995" s="46"/>
      <c r="N995" s="46"/>
      <c r="O995" s="46"/>
      <c r="P995" s="46"/>
      <c r="Q995" s="49"/>
      <c r="R995" s="49"/>
      <c r="S995" s="46"/>
      <c r="T995" s="46"/>
      <c r="U995" s="46"/>
      <c r="V995" s="49"/>
      <c r="W995" s="49"/>
      <c r="X995" s="46"/>
      <c r="Y995" s="46"/>
      <c r="Z995" s="49"/>
      <c r="AA995" s="49"/>
      <c r="AB995" s="49"/>
      <c r="AC995" s="49"/>
      <c r="AD995" s="49"/>
      <c r="AE995" s="49"/>
      <c r="AF995" s="49"/>
      <c r="AG995" s="49"/>
      <c r="AH995" s="49"/>
      <c r="AI995" s="49"/>
      <c r="AJ995" s="49"/>
      <c r="AK995" s="49"/>
      <c r="AL995" s="49"/>
      <c r="AM995" s="49"/>
      <c r="AN995" s="49"/>
      <c r="AO995" s="49"/>
    </row>
    <row r="996">
      <c r="A996" s="46"/>
      <c r="B996" s="46"/>
      <c r="C996" s="46"/>
      <c r="D996" s="46"/>
      <c r="E996" s="49"/>
      <c r="F996" s="49"/>
      <c r="G996" s="49"/>
      <c r="H996" s="49"/>
      <c r="I996" s="49"/>
      <c r="J996" s="49"/>
      <c r="K996" s="49"/>
      <c r="L996" s="51"/>
      <c r="M996" s="46"/>
      <c r="N996" s="46"/>
      <c r="O996" s="46"/>
      <c r="P996" s="46"/>
      <c r="Q996" s="49"/>
      <c r="R996" s="49"/>
      <c r="S996" s="46"/>
      <c r="T996" s="46"/>
      <c r="U996" s="46"/>
      <c r="V996" s="49"/>
      <c r="W996" s="49"/>
      <c r="X996" s="46"/>
      <c r="Y996" s="46"/>
      <c r="Z996" s="49"/>
      <c r="AA996" s="49"/>
      <c r="AB996" s="49"/>
      <c r="AC996" s="49"/>
      <c r="AD996" s="49"/>
      <c r="AE996" s="49"/>
      <c r="AF996" s="49"/>
      <c r="AG996" s="49"/>
      <c r="AH996" s="49"/>
      <c r="AI996" s="49"/>
      <c r="AJ996" s="49"/>
      <c r="AK996" s="49"/>
      <c r="AL996" s="49"/>
      <c r="AM996" s="49"/>
      <c r="AN996" s="49"/>
      <c r="AO996" s="49"/>
    </row>
    <row r="997">
      <c r="A997" s="46"/>
      <c r="B997" s="46"/>
      <c r="C997" s="46"/>
      <c r="D997" s="46"/>
      <c r="E997" s="49"/>
      <c r="F997" s="49"/>
      <c r="G997" s="49"/>
      <c r="H997" s="49"/>
      <c r="I997" s="49"/>
      <c r="J997" s="49"/>
      <c r="K997" s="49"/>
      <c r="L997" s="51"/>
      <c r="M997" s="46"/>
      <c r="N997" s="46"/>
      <c r="O997" s="46"/>
      <c r="P997" s="46"/>
      <c r="Q997" s="49"/>
      <c r="R997" s="49"/>
      <c r="S997" s="46"/>
      <c r="T997" s="46"/>
      <c r="U997" s="46"/>
      <c r="V997" s="49"/>
      <c r="W997" s="49"/>
      <c r="X997" s="46"/>
      <c r="Y997" s="46"/>
      <c r="Z997" s="49"/>
      <c r="AA997" s="49"/>
      <c r="AB997" s="49"/>
      <c r="AC997" s="49"/>
      <c r="AD997" s="49"/>
      <c r="AE997" s="49"/>
      <c r="AF997" s="49"/>
      <c r="AG997" s="49"/>
      <c r="AH997" s="49"/>
      <c r="AI997" s="49"/>
      <c r="AJ997" s="49"/>
      <c r="AK997" s="49"/>
      <c r="AL997" s="49"/>
      <c r="AM997" s="49"/>
      <c r="AN997" s="49"/>
      <c r="AO997" s="49"/>
    </row>
    <row r="998">
      <c r="A998" s="46"/>
      <c r="B998" s="46"/>
      <c r="C998" s="46"/>
      <c r="D998" s="46"/>
      <c r="E998" s="49"/>
      <c r="F998" s="49"/>
      <c r="G998" s="49"/>
      <c r="H998" s="49"/>
      <c r="I998" s="49"/>
      <c r="J998" s="49"/>
      <c r="K998" s="49"/>
      <c r="L998" s="51"/>
      <c r="M998" s="46"/>
      <c r="N998" s="46"/>
      <c r="O998" s="46"/>
      <c r="P998" s="46"/>
      <c r="Q998" s="49"/>
      <c r="R998" s="49"/>
      <c r="S998" s="46"/>
      <c r="T998" s="46"/>
      <c r="U998" s="46"/>
      <c r="V998" s="49"/>
      <c r="W998" s="49"/>
      <c r="X998" s="46"/>
      <c r="Y998" s="46"/>
      <c r="Z998" s="49"/>
      <c r="AA998" s="49"/>
      <c r="AB998" s="49"/>
      <c r="AC998" s="49"/>
      <c r="AD998" s="49"/>
      <c r="AE998" s="49"/>
      <c r="AF998" s="49"/>
      <c r="AG998" s="49"/>
      <c r="AH998" s="49"/>
      <c r="AI998" s="49"/>
      <c r="AJ998" s="49"/>
      <c r="AK998" s="49"/>
      <c r="AL998" s="49"/>
      <c r="AM998" s="49"/>
      <c r="AN998" s="49"/>
      <c r="AO998" s="49"/>
    </row>
    <row r="999">
      <c r="A999" s="46"/>
      <c r="B999" s="46"/>
      <c r="C999" s="46"/>
      <c r="D999" s="46"/>
      <c r="E999" s="49"/>
      <c r="F999" s="49"/>
      <c r="G999" s="49"/>
      <c r="H999" s="49"/>
      <c r="I999" s="49"/>
      <c r="J999" s="49"/>
      <c r="K999" s="49"/>
      <c r="L999" s="51"/>
      <c r="M999" s="46"/>
      <c r="N999" s="46"/>
      <c r="O999" s="46"/>
      <c r="P999" s="46"/>
      <c r="Q999" s="49"/>
      <c r="R999" s="49"/>
      <c r="S999" s="46"/>
      <c r="T999" s="46"/>
      <c r="U999" s="46"/>
      <c r="V999" s="49"/>
      <c r="W999" s="49"/>
      <c r="X999" s="46"/>
      <c r="Y999" s="46"/>
      <c r="Z999" s="49"/>
      <c r="AA999" s="49"/>
      <c r="AB999" s="49"/>
      <c r="AC999" s="49"/>
      <c r="AD999" s="49"/>
      <c r="AE999" s="49"/>
      <c r="AF999" s="49"/>
      <c r="AG999" s="49"/>
      <c r="AH999" s="49"/>
      <c r="AI999" s="49"/>
      <c r="AJ999" s="49"/>
      <c r="AK999" s="49"/>
      <c r="AL999" s="49"/>
      <c r="AM999" s="49"/>
      <c r="AN999" s="49"/>
      <c r="AO999" s="49"/>
    </row>
    <row r="1000">
      <c r="A1000" s="46"/>
      <c r="B1000" s="46"/>
      <c r="C1000" s="46"/>
      <c r="D1000" s="46"/>
      <c r="E1000" s="49"/>
      <c r="F1000" s="49"/>
      <c r="G1000" s="49"/>
      <c r="H1000" s="49"/>
      <c r="I1000" s="49"/>
      <c r="J1000" s="49"/>
      <c r="K1000" s="49"/>
      <c r="L1000" s="51"/>
      <c r="M1000" s="46"/>
      <c r="N1000" s="46"/>
      <c r="O1000" s="46"/>
      <c r="P1000" s="46"/>
      <c r="Q1000" s="49"/>
      <c r="R1000" s="49"/>
      <c r="S1000" s="46"/>
      <c r="T1000" s="46"/>
      <c r="U1000" s="46"/>
      <c r="V1000" s="49"/>
      <c r="W1000" s="49"/>
      <c r="X1000" s="46"/>
      <c r="Y1000" s="46"/>
      <c r="Z1000" s="49"/>
      <c r="AA1000" s="49"/>
      <c r="AB1000" s="49"/>
      <c r="AC1000" s="49"/>
      <c r="AD1000" s="49"/>
      <c r="AE1000" s="49"/>
      <c r="AF1000" s="49"/>
      <c r="AG1000" s="49"/>
      <c r="AH1000" s="49"/>
      <c r="AI1000" s="49"/>
      <c r="AJ1000" s="49"/>
      <c r="AK1000" s="49"/>
      <c r="AL1000" s="49"/>
      <c r="AM1000" s="49"/>
      <c r="AN1000" s="49"/>
      <c r="AO1000" s="49"/>
    </row>
  </sheetData>
  <dataValidations>
    <dataValidation type="list" allowBlank="1" showErrorMessage="1" sqref="R2:R1000 V2:V1000">
      <formula1>Enumerations!$P$2:$P$100</formula1>
    </dataValidation>
    <dataValidation type="list" allowBlank="1" sqref="T2:T100">
      <formula1>"Active,Pending,Complete,In Progress,Approved,Scheduled,Inactive"</formula1>
    </dataValidation>
    <dataValidation type="list" allowBlank="1" sqref="AA2:AA100">
      <formula1>Teams!$A$2:$A$15</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563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15.75"/>
    <col customWidth="1" min="3" max="3" width="18.88"/>
    <col customWidth="1" min="4" max="4" width="12.63"/>
    <col customWidth="1" min="5" max="5" width="37.63"/>
    <col customWidth="1" min="6" max="6" width="43.88"/>
    <col customWidth="1" min="7" max="7" width="15.75"/>
    <col customWidth="1" min="8" max="8" width="18.88"/>
    <col customWidth="1" min="9" max="10" width="12.63"/>
    <col customWidth="1" min="11" max="11" width="15.75"/>
    <col customWidth="1" min="12" max="12" width="18.88"/>
    <col customWidth="1" min="13" max="15" width="12.63"/>
    <col customWidth="1" min="16" max="16" width="15.75"/>
    <col customWidth="1" min="17" max="17" width="12.63"/>
    <col customWidth="1" min="18" max="18" width="31.38"/>
    <col customWidth="1" min="19" max="19" width="22.0"/>
    <col customWidth="1" min="20" max="23" width="12.63"/>
    <col customWidth="1" min="24" max="24" width="34.5"/>
  </cols>
  <sheetData>
    <row r="1" ht="27.0" customHeight="1">
      <c r="A1" s="9" t="s">
        <v>232</v>
      </c>
      <c r="B1" s="11" t="s">
        <v>0</v>
      </c>
      <c r="C1" s="12" t="s">
        <v>2</v>
      </c>
      <c r="D1" s="12" t="s">
        <v>45</v>
      </c>
      <c r="E1" s="12" t="s">
        <v>233</v>
      </c>
      <c r="F1" s="12" t="s">
        <v>26</v>
      </c>
      <c r="G1" s="12" t="s">
        <v>234</v>
      </c>
      <c r="H1" s="12" t="s">
        <v>236</v>
      </c>
      <c r="I1" s="12" t="s">
        <v>237</v>
      </c>
      <c r="J1" s="12" t="s">
        <v>238</v>
      </c>
      <c r="K1" s="12" t="s">
        <v>55</v>
      </c>
      <c r="L1" s="12" t="s">
        <v>239</v>
      </c>
      <c r="M1" s="12" t="s">
        <v>11</v>
      </c>
      <c r="N1" s="12" t="s">
        <v>12</v>
      </c>
      <c r="O1" s="12" t="s">
        <v>57</v>
      </c>
      <c r="P1" s="12" t="s">
        <v>242</v>
      </c>
      <c r="Q1" s="12" t="s">
        <v>29</v>
      </c>
      <c r="R1" s="12" t="s">
        <v>52</v>
      </c>
      <c r="S1" s="12" t="s">
        <v>243</v>
      </c>
      <c r="T1" s="12" t="s">
        <v>53</v>
      </c>
      <c r="U1" s="12" t="s">
        <v>62</v>
      </c>
      <c r="V1" s="12" t="s">
        <v>35</v>
      </c>
      <c r="W1" s="12" t="s">
        <v>37</v>
      </c>
      <c r="X1" s="20" t="s">
        <v>38</v>
      </c>
      <c r="Y1" s="83"/>
      <c r="Z1" s="83"/>
      <c r="AA1" s="83"/>
    </row>
    <row r="2">
      <c r="A2" s="84" t="s">
        <v>244</v>
      </c>
      <c r="B2" s="28" t="s">
        <v>43</v>
      </c>
      <c r="C2" s="85" t="s">
        <v>71</v>
      </c>
      <c r="D2" s="85" t="s">
        <v>246</v>
      </c>
      <c r="E2" s="85" t="s">
        <v>247</v>
      </c>
      <c r="F2" s="85" t="s">
        <v>248</v>
      </c>
      <c r="G2" s="85" t="s">
        <v>249</v>
      </c>
      <c r="H2" s="85" t="s">
        <v>251</v>
      </c>
      <c r="I2" s="85" t="s">
        <v>252</v>
      </c>
      <c r="J2" s="85" t="s">
        <v>254</v>
      </c>
      <c r="K2" s="85" t="s">
        <v>82</v>
      </c>
      <c r="L2" s="85" t="s">
        <v>88</v>
      </c>
      <c r="M2" s="33">
        <v>46255.0</v>
      </c>
      <c r="N2" s="33">
        <v>46261.0</v>
      </c>
      <c r="O2" s="35">
        <v>7.0</v>
      </c>
      <c r="P2" s="29"/>
      <c r="Q2" s="86" t="s">
        <v>261</v>
      </c>
      <c r="R2" s="29" t="s">
        <v>263</v>
      </c>
      <c r="S2" s="87"/>
      <c r="T2" s="85" t="s">
        <v>80</v>
      </c>
      <c r="U2" s="50">
        <v>1.0</v>
      </c>
      <c r="V2" s="29" t="s">
        <v>101</v>
      </c>
      <c r="W2" s="29" t="b">
        <v>0</v>
      </c>
      <c r="X2" s="52" t="s">
        <v>267</v>
      </c>
      <c r="Y2" s="1"/>
      <c r="Z2" s="1"/>
      <c r="AA2" s="1"/>
    </row>
    <row r="3">
      <c r="A3" s="84" t="s">
        <v>268</v>
      </c>
      <c r="B3" s="28" t="s">
        <v>43</v>
      </c>
      <c r="C3" s="85" t="s">
        <v>71</v>
      </c>
      <c r="D3" s="85" t="s">
        <v>269</v>
      </c>
      <c r="E3" s="85" t="s">
        <v>270</v>
      </c>
      <c r="F3" s="85" t="s">
        <v>271</v>
      </c>
      <c r="G3" s="85" t="s">
        <v>249</v>
      </c>
      <c r="H3" s="85" t="s">
        <v>273</v>
      </c>
      <c r="I3" s="85" t="s">
        <v>274</v>
      </c>
      <c r="J3" s="85" t="s">
        <v>254</v>
      </c>
      <c r="K3" s="85" t="s">
        <v>82</v>
      </c>
      <c r="L3" s="85" t="s">
        <v>88</v>
      </c>
      <c r="M3" s="33">
        <v>46262.0</v>
      </c>
      <c r="N3" s="33">
        <v>46268.0</v>
      </c>
      <c r="O3" s="35">
        <v>7.0</v>
      </c>
      <c r="P3" s="29" t="s">
        <v>244</v>
      </c>
      <c r="Q3" s="86" t="s">
        <v>275</v>
      </c>
      <c r="R3" s="29" t="s">
        <v>276</v>
      </c>
      <c r="S3" s="85"/>
      <c r="T3" s="85"/>
      <c r="U3" s="50">
        <v>1.0</v>
      </c>
      <c r="V3" s="29" t="s">
        <v>101</v>
      </c>
      <c r="W3" s="29" t="b">
        <v>0</v>
      </c>
      <c r="X3" s="52" t="s">
        <v>281</v>
      </c>
      <c r="Y3" s="1"/>
      <c r="Z3" s="1"/>
      <c r="AA3" s="1"/>
    </row>
    <row r="4">
      <c r="A4" s="84" t="s">
        <v>282</v>
      </c>
      <c r="B4" s="28" t="s">
        <v>43</v>
      </c>
      <c r="C4" s="85" t="s">
        <v>162</v>
      </c>
      <c r="D4" s="85" t="s">
        <v>283</v>
      </c>
      <c r="E4" s="85" t="s">
        <v>284</v>
      </c>
      <c r="F4" s="85" t="s">
        <v>285</v>
      </c>
      <c r="G4" s="85" t="s">
        <v>249</v>
      </c>
      <c r="H4" s="85" t="s">
        <v>273</v>
      </c>
      <c r="I4" s="85" t="s">
        <v>286</v>
      </c>
      <c r="J4" s="85" t="s">
        <v>254</v>
      </c>
      <c r="K4" s="85" t="s">
        <v>181</v>
      </c>
      <c r="L4" s="85" t="s">
        <v>287</v>
      </c>
      <c r="M4" s="33">
        <v>46269.0</v>
      </c>
      <c r="N4" s="33">
        <v>46275.0</v>
      </c>
      <c r="O4" s="35">
        <v>7.0</v>
      </c>
      <c r="P4" s="29" t="s">
        <v>268</v>
      </c>
      <c r="Q4" s="86" t="s">
        <v>261</v>
      </c>
      <c r="R4" s="29" t="s">
        <v>288</v>
      </c>
      <c r="S4" s="85"/>
      <c r="T4" s="85" t="s">
        <v>174</v>
      </c>
      <c r="U4" s="50">
        <v>1.0</v>
      </c>
      <c r="V4" s="29" t="s">
        <v>101</v>
      </c>
      <c r="W4" s="29" t="b">
        <v>0</v>
      </c>
      <c r="X4" s="52" t="s">
        <v>289</v>
      </c>
      <c r="Y4" s="1"/>
      <c r="Z4" s="1"/>
      <c r="AA4" s="1"/>
    </row>
    <row r="5">
      <c r="A5" s="84" t="s">
        <v>290</v>
      </c>
      <c r="B5" s="28" t="s">
        <v>43</v>
      </c>
      <c r="C5" s="85" t="s">
        <v>162</v>
      </c>
      <c r="D5" s="85" t="s">
        <v>291</v>
      </c>
      <c r="E5" s="85" t="s">
        <v>292</v>
      </c>
      <c r="F5" s="85" t="s">
        <v>293</v>
      </c>
      <c r="G5" s="85" t="s">
        <v>249</v>
      </c>
      <c r="H5" s="85" t="s">
        <v>294</v>
      </c>
      <c r="I5" s="85" t="s">
        <v>286</v>
      </c>
      <c r="J5" s="85" t="s">
        <v>254</v>
      </c>
      <c r="K5" s="85" t="s">
        <v>181</v>
      </c>
      <c r="L5" s="85" t="s">
        <v>287</v>
      </c>
      <c r="M5" s="33">
        <v>46276.0</v>
      </c>
      <c r="N5" s="33">
        <v>46282.0</v>
      </c>
      <c r="O5" s="35">
        <v>7.0</v>
      </c>
      <c r="P5" s="29" t="s">
        <v>282</v>
      </c>
      <c r="Q5" s="86" t="s">
        <v>275</v>
      </c>
      <c r="R5" s="29" t="s">
        <v>295</v>
      </c>
      <c r="S5" s="85"/>
      <c r="T5" s="85" t="s">
        <v>297</v>
      </c>
      <c r="U5" s="50">
        <v>1.0</v>
      </c>
      <c r="V5" s="29" t="s">
        <v>101</v>
      </c>
      <c r="W5" s="29" t="b">
        <v>0</v>
      </c>
      <c r="X5" s="52" t="s">
        <v>298</v>
      </c>
      <c r="Y5" s="1"/>
      <c r="Z5" s="1"/>
      <c r="AA5" s="1"/>
    </row>
    <row r="6">
      <c r="A6" s="84" t="s">
        <v>299</v>
      </c>
      <c r="B6" s="28" t="s">
        <v>43</v>
      </c>
      <c r="C6" s="85" t="s">
        <v>184</v>
      </c>
      <c r="D6" s="85" t="s">
        <v>302</v>
      </c>
      <c r="E6" s="85" t="s">
        <v>303</v>
      </c>
      <c r="F6" s="85" t="s">
        <v>305</v>
      </c>
      <c r="G6" s="85" t="s">
        <v>249</v>
      </c>
      <c r="H6" s="85" t="s">
        <v>308</v>
      </c>
      <c r="I6" s="85" t="s">
        <v>309</v>
      </c>
      <c r="J6" s="85" t="s">
        <v>254</v>
      </c>
      <c r="K6" s="85" t="s">
        <v>181</v>
      </c>
      <c r="L6" s="85" t="s">
        <v>287</v>
      </c>
      <c r="M6" s="33">
        <v>46283.0</v>
      </c>
      <c r="N6" s="33">
        <v>46289.0</v>
      </c>
      <c r="O6" s="35">
        <v>7.0</v>
      </c>
      <c r="P6" s="29" t="s">
        <v>290</v>
      </c>
      <c r="Q6" s="86" t="s">
        <v>261</v>
      </c>
      <c r="R6" s="29" t="s">
        <v>314</v>
      </c>
      <c r="S6" s="85"/>
      <c r="T6" s="85" t="s">
        <v>80</v>
      </c>
      <c r="U6" s="50">
        <v>1.0</v>
      </c>
      <c r="V6" s="29" t="s">
        <v>101</v>
      </c>
      <c r="W6" s="29" t="b">
        <v>0</v>
      </c>
      <c r="X6" s="52" t="s">
        <v>315</v>
      </c>
      <c r="Y6" s="1"/>
      <c r="Z6" s="1"/>
      <c r="AA6" s="1"/>
    </row>
    <row r="7">
      <c r="A7" s="84" t="s">
        <v>316</v>
      </c>
      <c r="B7" s="28" t="s">
        <v>43</v>
      </c>
      <c r="C7" s="85" t="s">
        <v>116</v>
      </c>
      <c r="D7" s="85" t="s">
        <v>317</v>
      </c>
      <c r="E7" s="85" t="s">
        <v>318</v>
      </c>
      <c r="F7" s="85" t="s">
        <v>319</v>
      </c>
      <c r="G7" s="85" t="s">
        <v>249</v>
      </c>
      <c r="H7" s="85" t="s">
        <v>320</v>
      </c>
      <c r="I7" s="85" t="s">
        <v>321</v>
      </c>
      <c r="J7" s="85" t="s">
        <v>254</v>
      </c>
      <c r="K7" s="85" t="s">
        <v>129</v>
      </c>
      <c r="L7" s="85" t="s">
        <v>322</v>
      </c>
      <c r="M7" s="33">
        <v>46255.0</v>
      </c>
      <c r="N7" s="33">
        <v>46268.0</v>
      </c>
      <c r="O7" s="35">
        <v>14.0</v>
      </c>
      <c r="P7" s="29"/>
      <c r="Q7" s="86" t="s">
        <v>275</v>
      </c>
      <c r="R7" s="29" t="s">
        <v>323</v>
      </c>
      <c r="S7" s="87"/>
      <c r="T7" s="85"/>
      <c r="U7" s="50">
        <v>1.0</v>
      </c>
      <c r="V7" s="29" t="s">
        <v>101</v>
      </c>
      <c r="W7" s="29" t="b">
        <v>0</v>
      </c>
      <c r="X7" s="52" t="s">
        <v>324</v>
      </c>
      <c r="Y7" s="1"/>
      <c r="Z7" s="1"/>
      <c r="AA7" s="1"/>
    </row>
    <row r="8">
      <c r="A8" s="84" t="s">
        <v>325</v>
      </c>
      <c r="B8" s="28" t="s">
        <v>43</v>
      </c>
      <c r="C8" s="85" t="s">
        <v>171</v>
      </c>
      <c r="D8" s="85" t="s">
        <v>326</v>
      </c>
      <c r="E8" s="85" t="s">
        <v>327</v>
      </c>
      <c r="F8" s="85" t="s">
        <v>329</v>
      </c>
      <c r="G8" s="85" t="s">
        <v>249</v>
      </c>
      <c r="H8" s="85" t="s">
        <v>294</v>
      </c>
      <c r="I8" s="85" t="s">
        <v>331</v>
      </c>
      <c r="J8" s="85" t="s">
        <v>332</v>
      </c>
      <c r="K8" s="85" t="s">
        <v>150</v>
      </c>
      <c r="L8" s="85" t="s">
        <v>333</v>
      </c>
      <c r="M8" s="33">
        <v>46269.0</v>
      </c>
      <c r="N8" s="33">
        <v>46282.0</v>
      </c>
      <c r="O8" s="35">
        <v>14.0</v>
      </c>
      <c r="P8" s="29" t="s">
        <v>316</v>
      </c>
      <c r="Q8" s="86" t="s">
        <v>261</v>
      </c>
      <c r="R8" s="29" t="s">
        <v>335</v>
      </c>
      <c r="S8" s="85"/>
      <c r="T8" s="85" t="s">
        <v>174</v>
      </c>
      <c r="U8" s="50">
        <v>1.0</v>
      </c>
      <c r="V8" s="29" t="s">
        <v>101</v>
      </c>
      <c r="W8" s="29" t="b">
        <v>0</v>
      </c>
      <c r="X8" s="52" t="s">
        <v>341</v>
      </c>
      <c r="Y8" s="1"/>
      <c r="Z8" s="1"/>
      <c r="AA8" s="1"/>
    </row>
    <row r="9">
      <c r="A9" s="84" t="s">
        <v>344</v>
      </c>
      <c r="B9" s="28" t="s">
        <v>43</v>
      </c>
      <c r="C9" s="85" t="s">
        <v>195</v>
      </c>
      <c r="D9" s="85" t="s">
        <v>345</v>
      </c>
      <c r="E9" s="85" t="s">
        <v>347</v>
      </c>
      <c r="F9" s="85" t="s">
        <v>348</v>
      </c>
      <c r="G9" s="85" t="s">
        <v>249</v>
      </c>
      <c r="H9" s="85" t="s">
        <v>349</v>
      </c>
      <c r="I9" s="85" t="s">
        <v>350</v>
      </c>
      <c r="J9" s="85" t="s">
        <v>254</v>
      </c>
      <c r="K9" s="85" t="s">
        <v>129</v>
      </c>
      <c r="L9" s="85" t="s">
        <v>322</v>
      </c>
      <c r="M9" s="33">
        <v>46283.0</v>
      </c>
      <c r="N9" s="33">
        <v>46289.0</v>
      </c>
      <c r="O9" s="35">
        <v>7.0</v>
      </c>
      <c r="P9" s="29" t="s">
        <v>325</v>
      </c>
      <c r="Q9" s="86" t="s">
        <v>275</v>
      </c>
      <c r="R9" s="29" t="s">
        <v>351</v>
      </c>
      <c r="S9" s="85"/>
      <c r="T9" s="85" t="s">
        <v>198</v>
      </c>
      <c r="U9" s="50">
        <v>1.0</v>
      </c>
      <c r="V9" s="29" t="s">
        <v>101</v>
      </c>
      <c r="W9" s="29" t="b">
        <v>0</v>
      </c>
      <c r="X9" s="52" t="s">
        <v>352</v>
      </c>
      <c r="Y9" s="1"/>
      <c r="Z9" s="1"/>
      <c r="AA9" s="1"/>
    </row>
    <row r="10">
      <c r="A10" s="84" t="s">
        <v>353</v>
      </c>
      <c r="B10" s="28" t="s">
        <v>43</v>
      </c>
      <c r="C10" s="85" t="s">
        <v>206</v>
      </c>
      <c r="D10" s="85" t="s">
        <v>354</v>
      </c>
      <c r="E10" s="85" t="s">
        <v>355</v>
      </c>
      <c r="F10" s="85" t="s">
        <v>356</v>
      </c>
      <c r="G10" s="85" t="s">
        <v>222</v>
      </c>
      <c r="H10" s="85" t="s">
        <v>357</v>
      </c>
      <c r="I10" s="85" t="s">
        <v>358</v>
      </c>
      <c r="J10" s="85" t="s">
        <v>359</v>
      </c>
      <c r="K10" s="85" t="s">
        <v>82</v>
      </c>
      <c r="L10" s="85" t="s">
        <v>88</v>
      </c>
      <c r="M10" s="33">
        <v>46290.0</v>
      </c>
      <c r="N10" s="33">
        <v>46296.0</v>
      </c>
      <c r="O10" s="35">
        <v>7.0</v>
      </c>
      <c r="P10" s="29" t="s">
        <v>344</v>
      </c>
      <c r="Q10" s="86" t="s">
        <v>275</v>
      </c>
      <c r="R10" s="29" t="s">
        <v>361</v>
      </c>
      <c r="S10" s="85" t="s">
        <v>362</v>
      </c>
      <c r="T10" s="85" t="s">
        <v>213</v>
      </c>
      <c r="U10" s="50">
        <v>1.0</v>
      </c>
      <c r="V10" s="29" t="s">
        <v>101</v>
      </c>
      <c r="W10" s="29" t="b">
        <v>0</v>
      </c>
      <c r="X10" s="52" t="s">
        <v>365</v>
      </c>
      <c r="Y10" s="1"/>
      <c r="Z10" s="1"/>
      <c r="AA10" s="1"/>
    </row>
    <row r="11">
      <c r="A11" s="84" t="s">
        <v>366</v>
      </c>
      <c r="B11" s="28" t="s">
        <v>43</v>
      </c>
      <c r="C11" s="85" t="s">
        <v>206</v>
      </c>
      <c r="D11" s="85" t="s">
        <v>367</v>
      </c>
      <c r="E11" s="85" t="s">
        <v>368</v>
      </c>
      <c r="F11" s="85" t="s">
        <v>369</v>
      </c>
      <c r="G11" s="85" t="s">
        <v>249</v>
      </c>
      <c r="H11" s="85" t="s">
        <v>273</v>
      </c>
      <c r="I11" s="85" t="s">
        <v>370</v>
      </c>
      <c r="J11" s="85" t="s">
        <v>332</v>
      </c>
      <c r="K11" s="85" t="s">
        <v>82</v>
      </c>
      <c r="L11" s="85" t="s">
        <v>88</v>
      </c>
      <c r="M11" s="33">
        <v>46290.0</v>
      </c>
      <c r="N11" s="33">
        <v>46296.0</v>
      </c>
      <c r="O11" s="35">
        <v>7.0</v>
      </c>
      <c r="P11" s="29" t="s">
        <v>353</v>
      </c>
      <c r="Q11" s="86" t="s">
        <v>371</v>
      </c>
      <c r="R11" s="29" t="s">
        <v>372</v>
      </c>
      <c r="S11" s="85"/>
      <c r="T11" s="85" t="s">
        <v>213</v>
      </c>
      <c r="U11" s="50">
        <v>1.0</v>
      </c>
      <c r="V11" s="29" t="s">
        <v>101</v>
      </c>
      <c r="W11" s="29" t="b">
        <v>0</v>
      </c>
      <c r="X11" s="52" t="s">
        <v>378</v>
      </c>
      <c r="Y11" s="1"/>
      <c r="Z11" s="1"/>
      <c r="AA11" s="1"/>
    </row>
    <row r="12">
      <c r="A12" s="84" t="s">
        <v>381</v>
      </c>
      <c r="B12" s="28" t="s">
        <v>43</v>
      </c>
      <c r="C12" s="85" t="s">
        <v>219</v>
      </c>
      <c r="D12" s="85" t="s">
        <v>384</v>
      </c>
      <c r="E12" s="85" t="s">
        <v>386</v>
      </c>
      <c r="F12" s="85" t="s">
        <v>387</v>
      </c>
      <c r="G12" s="85" t="s">
        <v>222</v>
      </c>
      <c r="H12" s="85" t="s">
        <v>357</v>
      </c>
      <c r="I12" s="85" t="s">
        <v>358</v>
      </c>
      <c r="J12" s="85" t="s">
        <v>388</v>
      </c>
      <c r="K12" s="85" t="s">
        <v>82</v>
      </c>
      <c r="L12" s="85" t="s">
        <v>88</v>
      </c>
      <c r="M12" s="33">
        <v>46297.0</v>
      </c>
      <c r="N12" s="33">
        <v>46303.0</v>
      </c>
      <c r="O12" s="35">
        <v>7.0</v>
      </c>
      <c r="P12" s="29" t="s">
        <v>366</v>
      </c>
      <c r="Q12" s="86" t="s">
        <v>275</v>
      </c>
      <c r="R12" s="29" t="s">
        <v>391</v>
      </c>
      <c r="S12" s="85" t="s">
        <v>362</v>
      </c>
      <c r="T12" s="85" t="s">
        <v>213</v>
      </c>
      <c r="U12" s="50">
        <v>0.8</v>
      </c>
      <c r="V12" s="29" t="s">
        <v>86</v>
      </c>
      <c r="W12" s="29" t="b">
        <v>0</v>
      </c>
      <c r="X12" s="52" t="s">
        <v>392</v>
      </c>
      <c r="Y12" s="1"/>
      <c r="Z12" s="1"/>
      <c r="AA12" s="1"/>
    </row>
    <row r="13">
      <c r="A13" s="84" t="s">
        <v>393</v>
      </c>
      <c r="B13" s="28" t="s">
        <v>43</v>
      </c>
      <c r="C13" s="85" t="s">
        <v>219</v>
      </c>
      <c r="D13" s="85" t="s">
        <v>395</v>
      </c>
      <c r="E13" s="85" t="s">
        <v>396</v>
      </c>
      <c r="F13" s="85" t="s">
        <v>397</v>
      </c>
      <c r="G13" s="85" t="s">
        <v>222</v>
      </c>
      <c r="H13" s="85" t="s">
        <v>349</v>
      </c>
      <c r="I13" s="85" t="s">
        <v>398</v>
      </c>
      <c r="J13" s="85" t="s">
        <v>359</v>
      </c>
      <c r="K13" s="85" t="s">
        <v>129</v>
      </c>
      <c r="L13" s="85" t="s">
        <v>322</v>
      </c>
      <c r="M13" s="33">
        <v>46301.0</v>
      </c>
      <c r="N13" s="33">
        <v>46306.0</v>
      </c>
      <c r="O13" s="35">
        <v>6.0</v>
      </c>
      <c r="P13" s="29" t="s">
        <v>381</v>
      </c>
      <c r="Q13" s="86" t="s">
        <v>371</v>
      </c>
      <c r="R13" s="29" t="s">
        <v>399</v>
      </c>
      <c r="S13" s="85"/>
      <c r="T13" s="85" t="s">
        <v>259</v>
      </c>
      <c r="U13" s="50">
        <v>0.6</v>
      </c>
      <c r="V13" s="29" t="s">
        <v>86</v>
      </c>
      <c r="W13" s="29" t="b">
        <v>0</v>
      </c>
      <c r="X13" s="52" t="s">
        <v>401</v>
      </c>
      <c r="Y13" s="1"/>
      <c r="Z13" s="1"/>
      <c r="AA13" s="1"/>
    </row>
    <row r="14">
      <c r="A14" s="84" t="s">
        <v>402</v>
      </c>
      <c r="B14" s="28" t="s">
        <v>43</v>
      </c>
      <c r="C14" s="85" t="s">
        <v>227</v>
      </c>
      <c r="D14" s="85" t="s">
        <v>403</v>
      </c>
      <c r="E14" s="85" t="s">
        <v>404</v>
      </c>
      <c r="F14" s="85" t="s">
        <v>405</v>
      </c>
      <c r="G14" s="85" t="s">
        <v>222</v>
      </c>
      <c r="H14" s="85" t="s">
        <v>406</v>
      </c>
      <c r="I14" s="85" t="s">
        <v>407</v>
      </c>
      <c r="J14" s="85" t="s">
        <v>408</v>
      </c>
      <c r="K14" s="85" t="s">
        <v>82</v>
      </c>
      <c r="L14" s="85" t="s">
        <v>88</v>
      </c>
      <c r="M14" s="33">
        <v>46297.0</v>
      </c>
      <c r="N14" s="33">
        <v>46301.0</v>
      </c>
      <c r="O14" s="35">
        <v>5.0</v>
      </c>
      <c r="P14" s="29" t="s">
        <v>366</v>
      </c>
      <c r="Q14" s="86" t="s">
        <v>261</v>
      </c>
      <c r="R14" s="29" t="s">
        <v>409</v>
      </c>
      <c r="S14" s="85" t="s">
        <v>362</v>
      </c>
      <c r="T14" s="85" t="s">
        <v>230</v>
      </c>
      <c r="U14" s="50">
        <v>1.0</v>
      </c>
      <c r="V14" s="29" t="s">
        <v>101</v>
      </c>
      <c r="W14" s="29" t="b">
        <v>0</v>
      </c>
      <c r="X14" s="52" t="s">
        <v>410</v>
      </c>
      <c r="Y14" s="1"/>
      <c r="Z14" s="1"/>
      <c r="AA14" s="1"/>
    </row>
    <row r="15">
      <c r="A15" s="84" t="s">
        <v>411</v>
      </c>
      <c r="B15" s="28" t="s">
        <v>43</v>
      </c>
      <c r="C15" s="85" t="s">
        <v>227</v>
      </c>
      <c r="D15" s="85" t="s">
        <v>412</v>
      </c>
      <c r="E15" s="85" t="s">
        <v>414</v>
      </c>
      <c r="F15" s="85" t="s">
        <v>415</v>
      </c>
      <c r="G15" s="85" t="s">
        <v>222</v>
      </c>
      <c r="H15" s="85" t="s">
        <v>349</v>
      </c>
      <c r="I15" s="85" t="s">
        <v>416</v>
      </c>
      <c r="J15" s="85" t="s">
        <v>408</v>
      </c>
      <c r="K15" s="85" t="s">
        <v>417</v>
      </c>
      <c r="L15" s="85" t="s">
        <v>418</v>
      </c>
      <c r="M15" s="33">
        <v>46302.0</v>
      </c>
      <c r="N15" s="33">
        <v>46306.0</v>
      </c>
      <c r="O15" s="35">
        <v>5.0</v>
      </c>
      <c r="P15" s="29" t="s">
        <v>402</v>
      </c>
      <c r="Q15" s="86" t="s">
        <v>275</v>
      </c>
      <c r="R15" s="29" t="s">
        <v>419</v>
      </c>
      <c r="S15" s="85" t="s">
        <v>420</v>
      </c>
      <c r="T15" s="85" t="s">
        <v>230</v>
      </c>
      <c r="U15" s="50">
        <v>0.75</v>
      </c>
      <c r="V15" s="29" t="s">
        <v>86</v>
      </c>
      <c r="W15" s="29" t="b">
        <v>0</v>
      </c>
      <c r="X15" s="52" t="s">
        <v>423</v>
      </c>
      <c r="Y15" s="1"/>
      <c r="Z15" s="1"/>
      <c r="AA15" s="1"/>
    </row>
    <row r="16">
      <c r="A16" s="84" t="s">
        <v>424</v>
      </c>
      <c r="B16" s="28" t="s">
        <v>43</v>
      </c>
      <c r="C16" s="85" t="s">
        <v>250</v>
      </c>
      <c r="D16" s="85" t="s">
        <v>425</v>
      </c>
      <c r="E16" s="85" t="s">
        <v>426</v>
      </c>
      <c r="F16" s="85" t="s">
        <v>427</v>
      </c>
      <c r="G16" s="85" t="s">
        <v>222</v>
      </c>
      <c r="H16" s="85" t="s">
        <v>349</v>
      </c>
      <c r="I16" s="85" t="s">
        <v>428</v>
      </c>
      <c r="J16" s="85" t="s">
        <v>408</v>
      </c>
      <c r="K16" s="85" t="s">
        <v>82</v>
      </c>
      <c r="L16" s="85" t="s">
        <v>88</v>
      </c>
      <c r="M16" s="33">
        <v>46307.0</v>
      </c>
      <c r="N16" s="33">
        <v>46308.0</v>
      </c>
      <c r="O16" s="35">
        <v>2.0</v>
      </c>
      <c r="P16" s="29" t="s">
        <v>411</v>
      </c>
      <c r="Q16" s="86" t="s">
        <v>261</v>
      </c>
      <c r="R16" s="29" t="s">
        <v>429</v>
      </c>
      <c r="S16" s="85" t="s">
        <v>420</v>
      </c>
      <c r="T16" s="85" t="s">
        <v>259</v>
      </c>
      <c r="U16" s="50">
        <v>0.0</v>
      </c>
      <c r="V16" s="29" t="s">
        <v>151</v>
      </c>
      <c r="W16" s="29" t="b">
        <v>0</v>
      </c>
      <c r="X16" s="52" t="s">
        <v>430</v>
      </c>
      <c r="Y16" s="1"/>
      <c r="Z16" s="1"/>
      <c r="AA16" s="1"/>
    </row>
    <row r="17">
      <c r="A17" s="84" t="s">
        <v>431</v>
      </c>
      <c r="B17" s="28" t="s">
        <v>43</v>
      </c>
      <c r="C17" s="85" t="s">
        <v>250</v>
      </c>
      <c r="D17" s="85" t="s">
        <v>432</v>
      </c>
      <c r="E17" s="85" t="s">
        <v>433</v>
      </c>
      <c r="F17" s="85" t="s">
        <v>434</v>
      </c>
      <c r="G17" s="85" t="s">
        <v>222</v>
      </c>
      <c r="H17" s="85" t="s">
        <v>435</v>
      </c>
      <c r="I17" s="85" t="s">
        <v>416</v>
      </c>
      <c r="J17" s="85" t="s">
        <v>408</v>
      </c>
      <c r="K17" s="85" t="s">
        <v>417</v>
      </c>
      <c r="L17" s="85" t="s">
        <v>418</v>
      </c>
      <c r="M17" s="33">
        <v>46309.0</v>
      </c>
      <c r="N17" s="33">
        <v>46310.0</v>
      </c>
      <c r="O17" s="35">
        <v>2.0</v>
      </c>
      <c r="P17" s="29" t="s">
        <v>424</v>
      </c>
      <c r="Q17" s="86" t="s">
        <v>275</v>
      </c>
      <c r="R17" s="29" t="s">
        <v>436</v>
      </c>
      <c r="S17" s="85" t="s">
        <v>420</v>
      </c>
      <c r="T17" s="85" t="s">
        <v>437</v>
      </c>
      <c r="U17" s="50">
        <v>0.0</v>
      </c>
      <c r="V17" s="29" t="s">
        <v>151</v>
      </c>
      <c r="W17" s="29" t="b">
        <v>0</v>
      </c>
      <c r="X17" s="52" t="s">
        <v>438</v>
      </c>
      <c r="Y17" s="1"/>
      <c r="Z17" s="1"/>
      <c r="AA17" s="1"/>
    </row>
    <row r="18">
      <c r="A18" s="84" t="s">
        <v>439</v>
      </c>
      <c r="B18" s="28" t="s">
        <v>43</v>
      </c>
      <c r="C18" s="85" t="s">
        <v>262</v>
      </c>
      <c r="D18" s="85" t="s">
        <v>440</v>
      </c>
      <c r="E18" s="85" t="s">
        <v>441</v>
      </c>
      <c r="F18" s="85" t="s">
        <v>442</v>
      </c>
      <c r="G18" s="85" t="s">
        <v>443</v>
      </c>
      <c r="H18" s="85" t="s">
        <v>444</v>
      </c>
      <c r="I18" s="85" t="s">
        <v>445</v>
      </c>
      <c r="J18" s="85" t="s">
        <v>446</v>
      </c>
      <c r="K18" s="85" t="s">
        <v>82</v>
      </c>
      <c r="L18" s="85" t="s">
        <v>88</v>
      </c>
      <c r="M18" s="33">
        <v>46309.0</v>
      </c>
      <c r="N18" s="33">
        <v>46310.0</v>
      </c>
      <c r="O18" s="35">
        <v>2.0</v>
      </c>
      <c r="P18" s="29" t="s">
        <v>431</v>
      </c>
      <c r="Q18" s="86" t="s">
        <v>261</v>
      </c>
      <c r="R18" s="29" t="s">
        <v>447</v>
      </c>
      <c r="S18" s="85"/>
      <c r="T18" s="85" t="s">
        <v>266</v>
      </c>
      <c r="U18" s="50">
        <v>0.0</v>
      </c>
      <c r="V18" s="29" t="s">
        <v>151</v>
      </c>
      <c r="W18" s="29" t="b">
        <v>0</v>
      </c>
      <c r="X18" s="52" t="s">
        <v>448</v>
      </c>
      <c r="Y18" s="1"/>
      <c r="Z18" s="1"/>
      <c r="AA18" s="1"/>
    </row>
    <row r="19">
      <c r="A19" s="84" t="s">
        <v>449</v>
      </c>
      <c r="B19" s="28" t="s">
        <v>43</v>
      </c>
      <c r="C19" s="85" t="s">
        <v>262</v>
      </c>
      <c r="D19" s="85" t="s">
        <v>450</v>
      </c>
      <c r="E19" s="85" t="s">
        <v>451</v>
      </c>
      <c r="F19" s="85" t="s">
        <v>452</v>
      </c>
      <c r="G19" s="85" t="s">
        <v>249</v>
      </c>
      <c r="H19" s="85" t="s">
        <v>273</v>
      </c>
      <c r="I19" s="85" t="s">
        <v>453</v>
      </c>
      <c r="J19" s="85" t="s">
        <v>254</v>
      </c>
      <c r="K19" s="85" t="s">
        <v>454</v>
      </c>
      <c r="L19" s="85" t="s">
        <v>455</v>
      </c>
      <c r="M19" s="33">
        <v>46310.0</v>
      </c>
      <c r="N19" s="33">
        <v>46310.0</v>
      </c>
      <c r="O19" s="35">
        <v>1.0</v>
      </c>
      <c r="P19" s="29" t="s">
        <v>439</v>
      </c>
      <c r="Q19" s="86" t="s">
        <v>275</v>
      </c>
      <c r="R19" s="29" t="s">
        <v>456</v>
      </c>
      <c r="S19" s="85"/>
      <c r="T19" s="85" t="s">
        <v>279</v>
      </c>
      <c r="U19" s="50">
        <v>0.0</v>
      </c>
      <c r="V19" s="29" t="s">
        <v>151</v>
      </c>
      <c r="W19" s="29" t="b">
        <v>0</v>
      </c>
      <c r="X19" s="52" t="s">
        <v>457</v>
      </c>
      <c r="Y19" s="1"/>
      <c r="Z19" s="1"/>
      <c r="AA19" s="1"/>
    </row>
    <row r="20">
      <c r="A20" s="84" t="s">
        <v>458</v>
      </c>
      <c r="B20" s="28" t="s">
        <v>43</v>
      </c>
      <c r="C20" s="85" t="s">
        <v>300</v>
      </c>
      <c r="D20" s="85" t="s">
        <v>459</v>
      </c>
      <c r="E20" s="85" t="s">
        <v>460</v>
      </c>
      <c r="F20" s="85" t="s">
        <v>461</v>
      </c>
      <c r="G20" s="85" t="s">
        <v>462</v>
      </c>
      <c r="H20" s="85" t="s">
        <v>463</v>
      </c>
      <c r="I20" s="85" t="s">
        <v>464</v>
      </c>
      <c r="J20" s="85" t="s">
        <v>465</v>
      </c>
      <c r="K20" s="85" t="s">
        <v>129</v>
      </c>
      <c r="L20" s="85" t="s">
        <v>322</v>
      </c>
      <c r="M20" s="33">
        <v>46311.0</v>
      </c>
      <c r="N20" s="33">
        <v>46311.0</v>
      </c>
      <c r="O20" s="35">
        <v>1.0</v>
      </c>
      <c r="P20" s="29" t="s">
        <v>449</v>
      </c>
      <c r="Q20" s="86" t="s">
        <v>275</v>
      </c>
      <c r="R20" s="29" t="s">
        <v>466</v>
      </c>
      <c r="S20" s="85"/>
      <c r="T20" s="85" t="s">
        <v>198</v>
      </c>
      <c r="U20" s="50">
        <v>0.0</v>
      </c>
      <c r="V20" s="29" t="s">
        <v>328</v>
      </c>
      <c r="W20" s="29" t="b">
        <v>0</v>
      </c>
      <c r="X20" s="52" t="s">
        <v>467</v>
      </c>
      <c r="Y20" s="1"/>
      <c r="Z20" s="1"/>
      <c r="AA20" s="1"/>
    </row>
    <row r="21">
      <c r="A21" s="84" t="s">
        <v>468</v>
      </c>
      <c r="B21" s="28" t="s">
        <v>43</v>
      </c>
      <c r="C21" s="85" t="s">
        <v>300</v>
      </c>
      <c r="D21" s="85" t="s">
        <v>469</v>
      </c>
      <c r="E21" s="85" t="s">
        <v>470</v>
      </c>
      <c r="F21" s="85" t="s">
        <v>471</v>
      </c>
      <c r="G21" s="85" t="s">
        <v>462</v>
      </c>
      <c r="H21" s="85" t="s">
        <v>463</v>
      </c>
      <c r="I21" s="85" t="s">
        <v>472</v>
      </c>
      <c r="J21" s="85" t="s">
        <v>408</v>
      </c>
      <c r="K21" s="85" t="s">
        <v>82</v>
      </c>
      <c r="L21" s="85" t="s">
        <v>88</v>
      </c>
      <c r="M21" s="33">
        <v>46311.0</v>
      </c>
      <c r="N21" s="33">
        <v>46311.0</v>
      </c>
      <c r="O21" s="35">
        <v>1.0</v>
      </c>
      <c r="P21" s="29" t="s">
        <v>431</v>
      </c>
      <c r="Q21" s="86" t="s">
        <v>261</v>
      </c>
      <c r="R21" s="29" t="s">
        <v>473</v>
      </c>
      <c r="S21" s="85"/>
      <c r="T21" s="85" t="s">
        <v>312</v>
      </c>
      <c r="U21" s="50">
        <v>0.0</v>
      </c>
      <c r="V21" s="29" t="s">
        <v>328</v>
      </c>
      <c r="W21" s="29" t="b">
        <v>0</v>
      </c>
      <c r="X21" s="52" t="s">
        <v>474</v>
      </c>
      <c r="Y21" s="1"/>
      <c r="Z21" s="1"/>
      <c r="AA21" s="1"/>
    </row>
    <row r="22">
      <c r="A22" s="84" t="s">
        <v>475</v>
      </c>
      <c r="B22" s="28" t="s">
        <v>43</v>
      </c>
      <c r="C22" s="85" t="s">
        <v>334</v>
      </c>
      <c r="D22" s="85" t="s">
        <v>476</v>
      </c>
      <c r="E22" s="85" t="s">
        <v>477</v>
      </c>
      <c r="F22" s="85" t="s">
        <v>478</v>
      </c>
      <c r="G22" s="85" t="s">
        <v>249</v>
      </c>
      <c r="H22" s="85" t="s">
        <v>320</v>
      </c>
      <c r="I22" s="85" t="s">
        <v>479</v>
      </c>
      <c r="J22" s="85" t="s">
        <v>254</v>
      </c>
      <c r="K22" s="85" t="s">
        <v>129</v>
      </c>
      <c r="L22" s="85" t="s">
        <v>322</v>
      </c>
      <c r="M22" s="33">
        <v>46312.0</v>
      </c>
      <c r="N22" s="33">
        <v>46315.0</v>
      </c>
      <c r="O22" s="35">
        <v>4.0</v>
      </c>
      <c r="P22" s="29" t="s">
        <v>468</v>
      </c>
      <c r="Q22" s="86" t="s">
        <v>275</v>
      </c>
      <c r="R22" s="29" t="s">
        <v>480</v>
      </c>
      <c r="S22" s="85"/>
      <c r="T22" s="85" t="s">
        <v>342</v>
      </c>
      <c r="U22" s="50">
        <v>0.0</v>
      </c>
      <c r="V22" s="29" t="s">
        <v>328</v>
      </c>
      <c r="W22" s="29" t="b">
        <v>0</v>
      </c>
      <c r="X22" s="52" t="s">
        <v>482</v>
      </c>
      <c r="Y22" s="1"/>
      <c r="Z22" s="1"/>
      <c r="AA22" s="1"/>
    </row>
    <row r="23">
      <c r="A23" s="84" t="s">
        <v>483</v>
      </c>
      <c r="B23" s="28" t="s">
        <v>43</v>
      </c>
      <c r="C23" s="85" t="s">
        <v>334</v>
      </c>
      <c r="D23" s="85" t="s">
        <v>484</v>
      </c>
      <c r="E23" s="85" t="s">
        <v>485</v>
      </c>
      <c r="F23" s="85" t="s">
        <v>486</v>
      </c>
      <c r="G23" s="85" t="s">
        <v>249</v>
      </c>
      <c r="H23" s="85" t="s">
        <v>320</v>
      </c>
      <c r="I23" s="85" t="s">
        <v>487</v>
      </c>
      <c r="J23" s="85" t="s">
        <v>254</v>
      </c>
      <c r="K23" s="85" t="s">
        <v>82</v>
      </c>
      <c r="L23" s="85" t="s">
        <v>88</v>
      </c>
      <c r="M23" s="33">
        <v>46312.0</v>
      </c>
      <c r="N23" s="33">
        <v>46318.0</v>
      </c>
      <c r="O23" s="35">
        <v>7.0</v>
      </c>
      <c r="P23" s="29" t="s">
        <v>475</v>
      </c>
      <c r="Q23" s="86" t="s">
        <v>371</v>
      </c>
      <c r="R23" s="29" t="s">
        <v>489</v>
      </c>
      <c r="S23" s="85"/>
      <c r="T23" s="85" t="s">
        <v>198</v>
      </c>
      <c r="U23" s="50">
        <v>0.0</v>
      </c>
      <c r="V23" s="29" t="s">
        <v>328</v>
      </c>
      <c r="W23" s="29" t="b">
        <v>0</v>
      </c>
      <c r="X23" s="52" t="s">
        <v>491</v>
      </c>
      <c r="Y23" s="1"/>
      <c r="Z23" s="1"/>
      <c r="AA23" s="1"/>
    </row>
    <row r="24">
      <c r="A24" s="84" t="s">
        <v>492</v>
      </c>
      <c r="B24" s="28" t="s">
        <v>43</v>
      </c>
      <c r="C24" s="85" t="s">
        <v>364</v>
      </c>
      <c r="D24" s="85" t="s">
        <v>493</v>
      </c>
      <c r="E24" s="85" t="s">
        <v>494</v>
      </c>
      <c r="F24" s="85" t="s">
        <v>495</v>
      </c>
      <c r="G24" s="85" t="s">
        <v>496</v>
      </c>
      <c r="H24" s="85" t="s">
        <v>498</v>
      </c>
      <c r="I24" s="85" t="s">
        <v>407</v>
      </c>
      <c r="J24" s="85" t="s">
        <v>408</v>
      </c>
      <c r="K24" s="85" t="s">
        <v>82</v>
      </c>
      <c r="L24" s="85" t="s">
        <v>88</v>
      </c>
      <c r="M24" s="33">
        <v>46312.0</v>
      </c>
      <c r="N24" s="33">
        <v>46315.0</v>
      </c>
      <c r="O24" s="35">
        <v>4.0</v>
      </c>
      <c r="P24" s="29" t="s">
        <v>468</v>
      </c>
      <c r="Q24" s="86" t="s">
        <v>275</v>
      </c>
      <c r="R24" s="29" t="s">
        <v>500</v>
      </c>
      <c r="S24" s="85" t="s">
        <v>362</v>
      </c>
      <c r="T24" s="85" t="s">
        <v>382</v>
      </c>
      <c r="U24" s="50">
        <v>0.0</v>
      </c>
      <c r="V24" s="29" t="s">
        <v>328</v>
      </c>
      <c r="W24" s="29" t="b">
        <v>0</v>
      </c>
      <c r="X24" s="52" t="s">
        <v>501</v>
      </c>
      <c r="Y24" s="1"/>
      <c r="Z24" s="1"/>
      <c r="AA24" s="1"/>
    </row>
    <row r="25">
      <c r="A25" s="114" t="s">
        <v>503</v>
      </c>
      <c r="B25" s="89" t="s">
        <v>43</v>
      </c>
      <c r="C25" s="115" t="s">
        <v>364</v>
      </c>
      <c r="D25" s="115" t="s">
        <v>505</v>
      </c>
      <c r="E25" s="115" t="s">
        <v>506</v>
      </c>
      <c r="F25" s="115" t="s">
        <v>507</v>
      </c>
      <c r="G25" s="115" t="s">
        <v>249</v>
      </c>
      <c r="H25" s="115" t="s">
        <v>308</v>
      </c>
      <c r="I25" s="115" t="s">
        <v>274</v>
      </c>
      <c r="J25" s="115" t="s">
        <v>254</v>
      </c>
      <c r="K25" s="115" t="s">
        <v>181</v>
      </c>
      <c r="L25" s="115" t="s">
        <v>287</v>
      </c>
      <c r="M25" s="94">
        <v>46319.0</v>
      </c>
      <c r="N25" s="94">
        <v>46325.0</v>
      </c>
      <c r="O25" s="95">
        <v>7.0</v>
      </c>
      <c r="P25" s="90" t="s">
        <v>492</v>
      </c>
      <c r="Q25" s="116" t="s">
        <v>275</v>
      </c>
      <c r="R25" s="90" t="s">
        <v>508</v>
      </c>
      <c r="S25" s="115"/>
      <c r="T25" s="115" t="s">
        <v>297</v>
      </c>
      <c r="U25" s="98">
        <v>0.0</v>
      </c>
      <c r="V25" s="90" t="s">
        <v>328</v>
      </c>
      <c r="W25" s="90" t="b">
        <v>0</v>
      </c>
      <c r="X25" s="100" t="s">
        <v>509</v>
      </c>
      <c r="Y25" s="1"/>
      <c r="Z25" s="1"/>
      <c r="AA25" s="1"/>
    </row>
    <row r="26">
      <c r="A26" s="117"/>
      <c r="B26" s="117"/>
      <c r="C26" s="117"/>
      <c r="D26" s="117"/>
      <c r="E26" s="117"/>
      <c r="F26" s="117"/>
      <c r="G26" s="117"/>
      <c r="H26" s="117"/>
      <c r="I26" s="117"/>
      <c r="J26" s="117"/>
      <c r="K26" s="117"/>
      <c r="L26" s="117"/>
      <c r="M26" s="117"/>
      <c r="N26" s="117"/>
      <c r="O26" s="117"/>
      <c r="P26" s="117"/>
      <c r="Q26" s="117"/>
      <c r="R26" s="117"/>
      <c r="S26" s="117"/>
      <c r="T26" s="117"/>
      <c r="U26" s="117"/>
      <c r="V26" s="117"/>
      <c r="W26" s="117"/>
      <c r="X26" s="117"/>
      <c r="Y26" s="1"/>
      <c r="Z26" s="1"/>
      <c r="AA26" s="1"/>
    </row>
    <row r="27">
      <c r="A27" s="117"/>
      <c r="B27" s="117"/>
      <c r="C27" s="117"/>
      <c r="D27" s="117"/>
      <c r="E27" s="117"/>
      <c r="F27" s="117"/>
      <c r="G27" s="117"/>
      <c r="H27" s="117"/>
      <c r="I27" s="117"/>
      <c r="J27" s="117"/>
      <c r="K27" s="117"/>
      <c r="L27" s="117"/>
      <c r="M27" s="117"/>
      <c r="N27" s="117"/>
      <c r="O27" s="117"/>
      <c r="P27" s="117"/>
      <c r="Q27" s="117"/>
      <c r="R27" s="117"/>
      <c r="S27" s="117"/>
      <c r="T27" s="117"/>
      <c r="U27" s="117"/>
      <c r="V27" s="117"/>
      <c r="W27" s="117"/>
      <c r="X27" s="117"/>
      <c r="Y27" s="1"/>
      <c r="Z27" s="1"/>
      <c r="AA27" s="1"/>
    </row>
    <row r="28">
      <c r="A28" s="117"/>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
      <c r="Z28" s="1"/>
      <c r="AA28" s="1"/>
    </row>
    <row r="29">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
      <c r="Z29" s="1"/>
      <c r="AA29" s="1"/>
    </row>
    <row r="30">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
      <c r="Z30" s="1"/>
      <c r="AA30" s="1"/>
    </row>
    <row r="31">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
      <c r="Z31" s="1"/>
      <c r="AA31" s="1"/>
    </row>
    <row r="32">
      <c r="A32" s="117"/>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
      <c r="Z32" s="1"/>
      <c r="AA32" s="1"/>
    </row>
    <row r="33">
      <c r="A33" s="117"/>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
      <c r="Z33" s="1"/>
      <c r="AA33" s="1"/>
    </row>
    <row r="34">
      <c r="A34" s="117"/>
      <c r="B34" s="117"/>
      <c r="C34" s="117"/>
      <c r="D34" s="117"/>
      <c r="E34" s="117"/>
      <c r="F34" s="117"/>
      <c r="G34" s="117"/>
      <c r="H34" s="117"/>
      <c r="I34" s="117"/>
      <c r="J34" s="117"/>
      <c r="K34" s="117"/>
      <c r="L34" s="117"/>
      <c r="M34" s="117"/>
      <c r="N34" s="117"/>
      <c r="O34" s="117"/>
      <c r="P34" s="117"/>
      <c r="Q34" s="117"/>
      <c r="R34" s="117"/>
      <c r="S34" s="117"/>
      <c r="T34" s="117"/>
      <c r="U34" s="117"/>
      <c r="V34" s="117"/>
      <c r="W34" s="117"/>
      <c r="X34" s="117"/>
      <c r="Y34" s="1"/>
      <c r="Z34" s="1"/>
      <c r="AA34" s="1"/>
    </row>
    <row r="35">
      <c r="A35" s="117"/>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
      <c r="Z35" s="1"/>
      <c r="AA35" s="1"/>
    </row>
    <row r="36">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
      <c r="Z36" s="1"/>
      <c r="AA36" s="1"/>
    </row>
    <row r="37">
      <c r="A37" s="117"/>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
      <c r="Z37" s="1"/>
      <c r="AA37" s="1"/>
    </row>
    <row r="38">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
      <c r="Z38" s="1"/>
      <c r="AA38" s="1"/>
    </row>
    <row r="39">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
      <c r="Z39" s="1"/>
      <c r="AA39" s="1"/>
    </row>
    <row r="40">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
      <c r="Z40" s="1"/>
      <c r="AA40" s="1"/>
    </row>
    <row r="4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
      <c r="Z41" s="1"/>
      <c r="AA41" s="1"/>
    </row>
    <row r="42">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
      <c r="Z42" s="1"/>
      <c r="AA42" s="1"/>
    </row>
    <row r="43">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
      <c r="Z43" s="1"/>
      <c r="AA43" s="1"/>
    </row>
    <row r="44">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
      <c r="Z44" s="1"/>
      <c r="AA44" s="1"/>
    </row>
    <row r="45">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
      <c r="Z45" s="1"/>
      <c r="AA45" s="1"/>
    </row>
    <row r="46">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
      <c r="Z46" s="1"/>
      <c r="AA46" s="1"/>
    </row>
    <row r="47">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
      <c r="Z47" s="1"/>
      <c r="AA47" s="1"/>
    </row>
    <row r="48">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
      <c r="Z48" s="1"/>
      <c r="AA48" s="1"/>
    </row>
    <row r="49">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
      <c r="Z49" s="1"/>
      <c r="AA49" s="1"/>
    </row>
    <row r="50">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
      <c r="Z50" s="1"/>
      <c r="AA50" s="1"/>
    </row>
    <row r="51">
      <c r="A51" s="140"/>
      <c r="B51" s="140"/>
      <c r="C51" s="140"/>
      <c r="D51" s="140"/>
      <c r="E51" s="140"/>
      <c r="F51" s="140"/>
      <c r="G51" s="140"/>
      <c r="H51" s="140"/>
      <c r="I51" s="140"/>
      <c r="J51" s="140"/>
      <c r="K51" s="140"/>
      <c r="L51" s="140"/>
      <c r="M51" s="140"/>
      <c r="N51" s="140"/>
      <c r="O51" s="140"/>
      <c r="P51" s="140"/>
      <c r="Q51" s="140"/>
      <c r="R51" s="140"/>
      <c r="S51" s="140"/>
      <c r="T51" s="140"/>
      <c r="U51" s="140"/>
      <c r="V51" s="140"/>
      <c r="W51" s="140"/>
      <c r="X51" s="140"/>
    </row>
    <row r="52">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row>
    <row r="53">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row>
    <row r="54">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row>
    <row r="55">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row>
    <row r="56">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row>
    <row r="57">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row>
    <row r="58">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row>
    <row r="59">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row>
    <row r="60">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row>
    <row r="61">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row>
    <row r="62">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row>
    <row r="63">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row>
    <row r="64">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row>
    <row r="65">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row>
    <row r="66">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row>
    <row r="67">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row>
    <row r="68">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row>
    <row r="69">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row>
    <row r="70">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row>
    <row r="71">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row>
    <row r="72">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row>
    <row r="73">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row>
    <row r="74">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row>
    <row r="75">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row>
    <row r="76">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row>
    <row r="77">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row>
    <row r="78">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row>
    <row r="79">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row>
    <row r="80">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row>
    <row r="81">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row>
    <row r="82">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row>
    <row r="83">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row>
    <row r="84">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row>
    <row r="85">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row>
    <row r="86">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row>
    <row r="87">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row>
    <row r="88">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row>
    <row r="89">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row>
    <row r="90">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row>
    <row r="91">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row>
    <row r="92">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row>
    <row r="93">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row>
    <row r="94">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row>
    <row r="95">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row>
    <row r="96">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row>
    <row r="97">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row>
    <row r="98">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row>
    <row r="99">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row>
    <row r="100">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row>
  </sheetData>
  <dataValidations>
    <dataValidation type="list" allowBlank="1" showErrorMessage="1" sqref="P2:P100 V2:V100">
      <formula1>Enumerations!$P$2:$P$100</formula1>
    </dataValidation>
    <dataValidation type="list" allowBlank="1" showErrorMessage="1" sqref="Q2:Q100">
      <formula1>Enumerations!$Q$2:$Q$100</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563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3" width="15.75"/>
    <col customWidth="1" min="4" max="4" width="28.25"/>
    <col customWidth="1" min="5" max="5" width="22.0"/>
    <col customWidth="1" min="6" max="6" width="18.88"/>
    <col customWidth="1" min="7" max="7" width="9.5"/>
    <col customWidth="1" min="8" max="8" width="15.75"/>
    <col customWidth="1" min="9" max="9" width="28.25"/>
    <col customWidth="1" min="10" max="10" width="18.88"/>
    <col customWidth="1" min="11" max="11" width="12.63"/>
    <col customWidth="1" min="12" max="13" width="18.88"/>
    <col customWidth="1" min="14" max="14" width="40.75"/>
    <col customWidth="1" min="15" max="15" width="53.25"/>
    <col customWidth="1" min="16" max="16" width="50.13"/>
    <col customWidth="1" min="17" max="17" width="22.0"/>
    <col customWidth="1" min="18" max="21" width="18.88"/>
    <col customWidth="1" min="22" max="22" width="15.75"/>
    <col customWidth="1" min="23" max="23" width="12.63"/>
    <col customWidth="1" min="24" max="24" width="18.88"/>
    <col customWidth="1" min="25" max="25" width="22.0"/>
    <col customWidth="1" min="26" max="26" width="25.13"/>
    <col customWidth="1" min="27" max="27" width="9.5"/>
    <col customWidth="1" min="28" max="28" width="6.38"/>
    <col customWidth="1" min="29" max="30" width="34.5"/>
    <col customWidth="1" hidden="1" min="31" max="31" width="12.63"/>
    <col customWidth="1" hidden="1" min="32" max="33" width="15.75"/>
  </cols>
  <sheetData>
    <row r="1" ht="24.0" customHeight="1">
      <c r="A1" s="168" t="s">
        <v>1</v>
      </c>
      <c r="B1" s="168" t="s">
        <v>0</v>
      </c>
      <c r="C1" s="168" t="s">
        <v>18</v>
      </c>
      <c r="D1" s="168" t="s">
        <v>20</v>
      </c>
      <c r="E1" s="168" t="s">
        <v>22</v>
      </c>
      <c r="F1" s="168" t="s">
        <v>545</v>
      </c>
      <c r="G1" s="168" t="s">
        <v>29</v>
      </c>
      <c r="H1" s="168" t="s">
        <v>238</v>
      </c>
      <c r="I1" s="168" t="s">
        <v>546</v>
      </c>
      <c r="J1" s="168" t="s">
        <v>548</v>
      </c>
      <c r="K1" s="168" t="s">
        <v>237</v>
      </c>
      <c r="L1" s="168" t="s">
        <v>55</v>
      </c>
      <c r="M1" s="168" t="s">
        <v>550</v>
      </c>
      <c r="N1" s="168" t="s">
        <v>552</v>
      </c>
      <c r="O1" s="168" t="s">
        <v>26</v>
      </c>
      <c r="P1" s="168" t="s">
        <v>553</v>
      </c>
      <c r="Q1" s="168" t="s">
        <v>555</v>
      </c>
      <c r="R1" s="168" t="s">
        <v>556</v>
      </c>
      <c r="S1" s="168" t="s">
        <v>558</v>
      </c>
      <c r="T1" s="168" t="s">
        <v>560</v>
      </c>
      <c r="U1" s="168" t="s">
        <v>561</v>
      </c>
      <c r="V1" s="168" t="s">
        <v>562</v>
      </c>
      <c r="W1" s="168" t="s">
        <v>563</v>
      </c>
      <c r="X1" s="168" t="s">
        <v>564</v>
      </c>
      <c r="Y1" s="168" t="s">
        <v>565</v>
      </c>
      <c r="Z1" s="168" t="s">
        <v>566</v>
      </c>
      <c r="AA1" s="168" t="s">
        <v>35</v>
      </c>
      <c r="AB1" s="168" t="s">
        <v>37</v>
      </c>
      <c r="AC1" s="168" t="s">
        <v>568</v>
      </c>
      <c r="AD1" s="168" t="s">
        <v>38</v>
      </c>
      <c r="AE1" s="170" t="s">
        <v>39</v>
      </c>
      <c r="AF1" s="170" t="s">
        <v>40</v>
      </c>
      <c r="AG1" s="170" t="s">
        <v>41</v>
      </c>
      <c r="AH1" s="172"/>
      <c r="AI1" s="172"/>
      <c r="AJ1" s="172"/>
      <c r="AK1" s="172"/>
      <c r="AL1" s="172"/>
      <c r="AM1" s="172"/>
    </row>
    <row r="2">
      <c r="A2" s="173" t="s">
        <v>420</v>
      </c>
      <c r="B2" s="55" t="str">
        <f>'Cover Page'!$C$7</f>
        <v>CSMIA26</v>
      </c>
      <c r="C2" s="173" t="s">
        <v>579</v>
      </c>
      <c r="D2" s="173" t="s">
        <v>580</v>
      </c>
      <c r="E2" s="173" t="s">
        <v>581</v>
      </c>
      <c r="F2" s="173" t="s">
        <v>582</v>
      </c>
      <c r="G2" s="173" t="s">
        <v>261</v>
      </c>
      <c r="H2" s="173" t="s">
        <v>408</v>
      </c>
      <c r="I2" s="173" t="str">
        <f t="array" ref="I2">IF(ISBLANK(H2), "", _xlfn.XLOOKUP(H2, Locations!$A$2:$A100, Locations!$F$2:$F100, ""))</f>
        <v>Zone B - Main Stage</v>
      </c>
      <c r="J2" s="173" t="s">
        <v>590</v>
      </c>
      <c r="K2" s="173" t="s">
        <v>416</v>
      </c>
      <c r="L2" s="173" t="s">
        <v>417</v>
      </c>
      <c r="M2" s="173" t="str">
        <f t="array" ref="M2">IF(ISBLANK(L2), "", TRIM(_xlfn.XLOOKUP(L2, 'Personnel Roster'!$A$2:$A100, 'Personnel Roster'!$D$2:$D100, "") &amp; " " &amp; _xlfn.XLOOKUP(L2, 'Personnel Roster'!$A$2:$A100, 'Personnel Roster'!$E$2:$E100, "")))</f>
        <v>David Miller</v>
      </c>
      <c r="N2" s="173" t="s">
        <v>600</v>
      </c>
      <c r="O2" s="173" t="s">
        <v>601</v>
      </c>
      <c r="P2" s="173" t="s">
        <v>603</v>
      </c>
      <c r="Q2" s="108">
        <v>46310.0</v>
      </c>
      <c r="R2" s="108">
        <v>46311.0</v>
      </c>
      <c r="S2" s="108">
        <v>46310.0</v>
      </c>
      <c r="T2" s="108">
        <v>46311.0</v>
      </c>
      <c r="U2" s="181">
        <v>16.0</v>
      </c>
      <c r="V2" s="181">
        <v>14.5</v>
      </c>
      <c r="W2" s="182">
        <v>75.0</v>
      </c>
      <c r="X2" s="182">
        <f t="shared" ref="X2:X6" si="1">V2*W2</f>
        <v>1087.5</v>
      </c>
      <c r="Y2" s="173" t="s">
        <v>371</v>
      </c>
      <c r="Z2" s="183">
        <v>1.0</v>
      </c>
      <c r="AA2" s="173" t="s">
        <v>625</v>
      </c>
      <c r="AB2" s="173" t="b">
        <v>0</v>
      </c>
      <c r="AC2" s="173" t="s">
        <v>627</v>
      </c>
      <c r="AD2" s="173" t="s">
        <v>629</v>
      </c>
      <c r="AE2" s="173" t="s">
        <v>88</v>
      </c>
      <c r="AF2" s="175">
        <v>46296.0</v>
      </c>
      <c r="AG2" s="175">
        <v>46311.0</v>
      </c>
      <c r="AH2" s="1"/>
      <c r="AI2" s="1"/>
      <c r="AJ2" s="1"/>
      <c r="AK2" s="1"/>
      <c r="AL2" s="1"/>
      <c r="AM2" s="1"/>
    </row>
    <row r="3">
      <c r="A3" s="173" t="s">
        <v>362</v>
      </c>
      <c r="B3" s="55" t="str">
        <f>'Cover Page'!$C$7</f>
        <v>CSMIA26</v>
      </c>
      <c r="C3" s="173" t="s">
        <v>638</v>
      </c>
      <c r="D3" s="173" t="s">
        <v>640</v>
      </c>
      <c r="E3" s="173" t="s">
        <v>641</v>
      </c>
      <c r="F3" s="173" t="s">
        <v>642</v>
      </c>
      <c r="G3" s="173" t="s">
        <v>275</v>
      </c>
      <c r="H3" s="173" t="s">
        <v>408</v>
      </c>
      <c r="I3" s="173" t="str">
        <f t="array" ref="I3">IF(ISBLANK(H3), "", _xlfn.XLOOKUP(H3, Locations!$A$2:$A100, Locations!$F$2:$F100, ""))</f>
        <v>Zone B - Main Stage</v>
      </c>
      <c r="J3" s="173" t="s">
        <v>655</v>
      </c>
      <c r="K3" s="173" t="s">
        <v>657</v>
      </c>
      <c r="L3" s="173" t="s">
        <v>82</v>
      </c>
      <c r="M3" s="173" t="str">
        <f t="array" ref="M3">IF(ISBLANK(L3), "", TRIM(_xlfn.XLOOKUP(L3, 'Personnel Roster'!$A$2:$A100, 'Personnel Roster'!$D$2:$D100, "") &amp; " " &amp; _xlfn.XLOOKUP(L3, 'Personnel Roster'!$A$2:$A100, 'Personnel Roster'!$E$2:$E100, "")))</f>
        <v>Julian Clarkson</v>
      </c>
      <c r="N3" s="173" t="s">
        <v>672</v>
      </c>
      <c r="O3" s="173" t="s">
        <v>674</v>
      </c>
      <c r="P3" s="173" t="s">
        <v>676</v>
      </c>
      <c r="Q3" s="108">
        <v>46313.0</v>
      </c>
      <c r="R3" s="108">
        <v>46314.0</v>
      </c>
      <c r="S3" s="108">
        <v>46313.0</v>
      </c>
      <c r="T3" s="108">
        <v>46314.0</v>
      </c>
      <c r="U3" s="181">
        <v>24.0</v>
      </c>
      <c r="V3" s="181">
        <v>22.0</v>
      </c>
      <c r="W3" s="182">
        <v>65.0</v>
      </c>
      <c r="X3" s="182">
        <f t="shared" si="1"/>
        <v>1430</v>
      </c>
      <c r="Y3" s="173" t="s">
        <v>275</v>
      </c>
      <c r="Z3" s="183">
        <v>1.0</v>
      </c>
      <c r="AA3" s="173" t="s">
        <v>625</v>
      </c>
      <c r="AB3" s="173" t="b">
        <v>0</v>
      </c>
      <c r="AC3" s="173" t="s">
        <v>678</v>
      </c>
      <c r="AD3" s="173" t="s">
        <v>679</v>
      </c>
      <c r="AE3" s="173" t="s">
        <v>88</v>
      </c>
      <c r="AF3" s="175">
        <v>46300.0</v>
      </c>
      <c r="AG3" s="175">
        <v>46314.0</v>
      </c>
      <c r="AH3" s="1"/>
      <c r="AI3" s="1"/>
      <c r="AJ3" s="1"/>
      <c r="AK3" s="1"/>
      <c r="AL3" s="1"/>
      <c r="AM3" s="1"/>
    </row>
    <row r="4">
      <c r="A4" s="173" t="s">
        <v>680</v>
      </c>
      <c r="B4" s="55" t="str">
        <f>'Cover Page'!$C$7</f>
        <v>CSMIA26</v>
      </c>
      <c r="C4" s="173" t="s">
        <v>681</v>
      </c>
      <c r="D4" s="173" t="s">
        <v>682</v>
      </c>
      <c r="E4" s="173" t="s">
        <v>683</v>
      </c>
      <c r="F4" s="173" t="s">
        <v>684</v>
      </c>
      <c r="G4" s="173" t="s">
        <v>275</v>
      </c>
      <c r="H4" s="173" t="s">
        <v>254</v>
      </c>
      <c r="I4" s="173" t="str">
        <f t="array" ref="I4">IF(ISBLANK(H4), "", _xlfn.XLOOKUP(H4, Locations!$A$2:$A100, Locations!$F$2:$F100, ""))</f>
        <v>Production Office / Quartermaster</v>
      </c>
      <c r="J4" s="173" t="s">
        <v>685</v>
      </c>
      <c r="K4" s="173" t="s">
        <v>686</v>
      </c>
      <c r="L4" s="173" t="s">
        <v>82</v>
      </c>
      <c r="M4" s="173" t="str">
        <f t="array" ref="M4">IF(ISBLANK(L4), "", TRIM(_xlfn.XLOOKUP(L4, 'Personnel Roster'!$A$2:$A100, 'Personnel Roster'!$D$2:$D100, "") &amp; " " &amp; _xlfn.XLOOKUP(L4, 'Personnel Roster'!$A$2:$A100, 'Personnel Roster'!$E$2:$E100, "")))</f>
        <v>Julian Clarkson</v>
      </c>
      <c r="N4" s="173" t="s">
        <v>687</v>
      </c>
      <c r="O4" s="173" t="s">
        <v>688</v>
      </c>
      <c r="P4" s="173" t="s">
        <v>689</v>
      </c>
      <c r="Q4" s="108">
        <v>46315.0</v>
      </c>
      <c r="R4" s="108">
        <v>46316.0</v>
      </c>
      <c r="S4" s="108">
        <v>46315.0</v>
      </c>
      <c r="T4" s="108">
        <v>46316.0</v>
      </c>
      <c r="U4" s="181">
        <v>12.0</v>
      </c>
      <c r="V4" s="181">
        <v>11.5</v>
      </c>
      <c r="W4" s="182">
        <v>85.0</v>
      </c>
      <c r="X4" s="182">
        <f t="shared" si="1"/>
        <v>977.5</v>
      </c>
      <c r="Y4" s="173" t="s">
        <v>690</v>
      </c>
      <c r="Z4" s="183">
        <v>1.0</v>
      </c>
      <c r="AA4" s="173" t="s">
        <v>625</v>
      </c>
      <c r="AB4" s="173" t="b">
        <v>0</v>
      </c>
      <c r="AC4" s="173" t="s">
        <v>691</v>
      </c>
      <c r="AD4" s="173" t="s">
        <v>692</v>
      </c>
      <c r="AE4" s="173" t="s">
        <v>88</v>
      </c>
      <c r="AF4" s="175">
        <v>46305.0</v>
      </c>
      <c r="AG4" s="175">
        <v>46316.0</v>
      </c>
      <c r="AH4" s="1"/>
      <c r="AI4" s="1"/>
      <c r="AJ4" s="1"/>
      <c r="AK4" s="1"/>
      <c r="AL4" s="1"/>
      <c r="AM4" s="1"/>
    </row>
    <row r="5">
      <c r="A5" s="173" t="s">
        <v>693</v>
      </c>
      <c r="B5" s="55" t="str">
        <f>'Cover Page'!$C$7</f>
        <v>CSMIA26</v>
      </c>
      <c r="C5" s="173" t="s">
        <v>694</v>
      </c>
      <c r="D5" s="173" t="s">
        <v>695</v>
      </c>
      <c r="E5" s="173" t="s">
        <v>696</v>
      </c>
      <c r="F5" s="173" t="s">
        <v>697</v>
      </c>
      <c r="G5" s="173" t="s">
        <v>371</v>
      </c>
      <c r="H5" s="173" t="s">
        <v>698</v>
      </c>
      <c r="I5" s="173" t="str">
        <f t="array" ref="I5">IF(ISBLANK(H5), "", _xlfn.XLOOKUP(H5, Locations!$A$2:$A100, Locations!$F$2:$F100, ""))</f>
        <v>Gate 2 - South Gate</v>
      </c>
      <c r="J5" s="173" t="s">
        <v>699</v>
      </c>
      <c r="K5" s="173" t="s">
        <v>700</v>
      </c>
      <c r="L5" s="173" t="s">
        <v>454</v>
      </c>
      <c r="M5" s="173" t="str">
        <f t="array" ref="M5">IF(ISBLANK(L5), "", TRIM(_xlfn.XLOOKUP(L5, 'Personnel Roster'!$A$2:$A100, 'Personnel Roster'!$D$2:$D100, "") &amp; " " &amp; _xlfn.XLOOKUP(L5, 'Personnel Roster'!$A$2:$A100, 'Personnel Roster'!$E$2:$E100, "")))</f>
        <v>Mary Christianson</v>
      </c>
      <c r="N5" s="173" t="s">
        <v>701</v>
      </c>
      <c r="O5" s="173" t="s">
        <v>702</v>
      </c>
      <c r="P5" s="173" t="s">
        <v>703</v>
      </c>
      <c r="Q5" s="108">
        <v>46317.0</v>
      </c>
      <c r="R5" s="108">
        <v>46318.0</v>
      </c>
      <c r="S5" s="108">
        <v>46317.0</v>
      </c>
      <c r="T5" s="184"/>
      <c r="U5" s="181">
        <v>10.0</v>
      </c>
      <c r="V5" s="181">
        <v>6.0</v>
      </c>
      <c r="W5" s="182">
        <v>55.0</v>
      </c>
      <c r="X5" s="182">
        <f t="shared" si="1"/>
        <v>330</v>
      </c>
      <c r="Y5" s="173" t="s">
        <v>371</v>
      </c>
      <c r="Z5" s="183">
        <v>0.6</v>
      </c>
      <c r="AA5" s="173" t="s">
        <v>704</v>
      </c>
      <c r="AB5" s="173" t="b">
        <v>0</v>
      </c>
      <c r="AC5" s="173" t="s">
        <v>705</v>
      </c>
      <c r="AD5" s="173" t="s">
        <v>706</v>
      </c>
      <c r="AE5" s="173" t="s">
        <v>88</v>
      </c>
      <c r="AF5" s="175">
        <v>46307.0</v>
      </c>
      <c r="AG5" s="175">
        <v>46317.0</v>
      </c>
      <c r="AH5" s="1"/>
      <c r="AI5" s="1"/>
      <c r="AJ5" s="1"/>
      <c r="AK5" s="1"/>
      <c r="AL5" s="1"/>
      <c r="AM5" s="1"/>
    </row>
    <row r="6">
      <c r="A6" s="173" t="s">
        <v>707</v>
      </c>
      <c r="B6" s="55" t="str">
        <f>'Cover Page'!$C$7</f>
        <v>CSMIA26</v>
      </c>
      <c r="C6" s="173" t="s">
        <v>579</v>
      </c>
      <c r="D6" s="173" t="s">
        <v>708</v>
      </c>
      <c r="E6" s="173" t="s">
        <v>709</v>
      </c>
      <c r="F6" s="173" t="s">
        <v>710</v>
      </c>
      <c r="G6" s="173" t="s">
        <v>275</v>
      </c>
      <c r="H6" s="173" t="s">
        <v>408</v>
      </c>
      <c r="I6" s="173" t="str">
        <f t="array" ref="I6">IF(ISBLANK(H6), "", _xlfn.XLOOKUP(H6, Locations!$A$2:$A100, Locations!$F$2:$F100, ""))</f>
        <v>Zone B - Main Stage</v>
      </c>
      <c r="J6" s="173" t="s">
        <v>711</v>
      </c>
      <c r="K6" s="173" t="s">
        <v>712</v>
      </c>
      <c r="L6" s="173" t="s">
        <v>82</v>
      </c>
      <c r="M6" s="173" t="str">
        <f t="array" ref="M6">IF(ISBLANK(L6), "", TRIM(_xlfn.XLOOKUP(L6, 'Personnel Roster'!$A$2:$A100, 'Personnel Roster'!$D$2:$D100, "") &amp; " " &amp; _xlfn.XLOOKUP(L6, 'Personnel Roster'!$A$2:$A100, 'Personnel Roster'!$E$2:$E100, "")))</f>
        <v>Julian Clarkson</v>
      </c>
      <c r="N6" s="173" t="s">
        <v>713</v>
      </c>
      <c r="O6" s="173" t="s">
        <v>714</v>
      </c>
      <c r="P6" s="173" t="s">
        <v>715</v>
      </c>
      <c r="Q6" s="108">
        <v>46320.0</v>
      </c>
      <c r="R6" s="108">
        <v>46321.0</v>
      </c>
      <c r="S6" s="184"/>
      <c r="T6" s="184"/>
      <c r="U6" s="181">
        <v>18.0</v>
      </c>
      <c r="V6" s="181">
        <v>0.0</v>
      </c>
      <c r="W6" s="182">
        <v>75.0</v>
      </c>
      <c r="X6" s="182">
        <f t="shared" si="1"/>
        <v>0</v>
      </c>
      <c r="Y6" s="173" t="s">
        <v>275</v>
      </c>
      <c r="Z6" s="183">
        <v>0.0</v>
      </c>
      <c r="AA6" s="173" t="s">
        <v>151</v>
      </c>
      <c r="AB6" s="173" t="b">
        <v>0</v>
      </c>
      <c r="AC6" s="173" t="s">
        <v>716</v>
      </c>
      <c r="AD6" s="173" t="s">
        <v>717</v>
      </c>
      <c r="AE6" s="173" t="s">
        <v>88</v>
      </c>
      <c r="AF6" s="175">
        <v>46309.0</v>
      </c>
      <c r="AG6" s="175">
        <v>46309.0</v>
      </c>
      <c r="AH6" s="1"/>
      <c r="AI6" s="1"/>
      <c r="AJ6" s="1"/>
      <c r="AK6" s="1"/>
      <c r="AL6" s="1"/>
      <c r="AM6" s="1"/>
    </row>
    <row r="7">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
      <c r="AI7" s="1"/>
      <c r="AJ7" s="1"/>
      <c r="AK7" s="1"/>
      <c r="AL7" s="1"/>
      <c r="AM7" s="1"/>
    </row>
    <row r="8">
      <c r="A8" s="117"/>
      <c r="B8" s="117"/>
      <c r="C8" s="117"/>
      <c r="D8" s="117"/>
      <c r="E8" s="117"/>
      <c r="F8" s="117"/>
      <c r="G8" s="117"/>
      <c r="H8" s="117"/>
      <c r="I8" s="117"/>
      <c r="J8" s="117"/>
      <c r="K8" s="117"/>
      <c r="L8" s="117"/>
      <c r="M8" s="117"/>
      <c r="N8" s="117"/>
      <c r="O8" s="117"/>
      <c r="P8" s="117"/>
      <c r="Q8" s="117"/>
      <c r="R8" s="117"/>
      <c r="S8" s="117"/>
      <c r="T8" s="117"/>
      <c r="U8" s="117"/>
      <c r="V8" s="117"/>
      <c r="W8" s="117"/>
      <c r="X8" s="117"/>
      <c r="Y8" s="117"/>
      <c r="Z8" s="117"/>
      <c r="AA8" s="117"/>
      <c r="AB8" s="117"/>
      <c r="AC8" s="117"/>
      <c r="AD8" s="117"/>
      <c r="AE8" s="117"/>
      <c r="AF8" s="117"/>
      <c r="AG8" s="117"/>
      <c r="AH8" s="1"/>
      <c r="AI8" s="1"/>
      <c r="AJ8" s="1"/>
      <c r="AK8" s="1"/>
      <c r="AL8" s="1"/>
      <c r="AM8" s="1"/>
    </row>
    <row r="9">
      <c r="A9" s="117"/>
      <c r="B9" s="117"/>
      <c r="C9" s="117"/>
      <c r="D9" s="117"/>
      <c r="E9" s="117"/>
      <c r="F9" s="117"/>
      <c r="G9" s="117"/>
      <c r="H9" s="117"/>
      <c r="I9" s="117"/>
      <c r="J9" s="117"/>
      <c r="K9" s="117"/>
      <c r="L9" s="117"/>
      <c r="M9" s="117"/>
      <c r="N9" s="117"/>
      <c r="O9" s="117"/>
      <c r="P9" s="117"/>
      <c r="Q9" s="117"/>
      <c r="R9" s="117"/>
      <c r="S9" s="117"/>
      <c r="T9" s="117"/>
      <c r="U9" s="117"/>
      <c r="V9" s="117"/>
      <c r="W9" s="117"/>
      <c r="X9" s="117"/>
      <c r="Y9" s="117"/>
      <c r="Z9" s="117"/>
      <c r="AA9" s="117"/>
      <c r="AB9" s="117"/>
      <c r="AC9" s="117"/>
      <c r="AD9" s="117"/>
      <c r="AE9" s="117"/>
      <c r="AF9" s="117"/>
      <c r="AG9" s="117"/>
      <c r="AH9" s="1"/>
      <c r="AI9" s="1"/>
      <c r="AJ9" s="1"/>
      <c r="AK9" s="1"/>
      <c r="AL9" s="1"/>
      <c r="AM9" s="1"/>
    </row>
    <row r="10">
      <c r="A10" s="117"/>
      <c r="B10" s="117"/>
      <c r="C10" s="117"/>
      <c r="D10" s="117"/>
      <c r="E10" s="117"/>
      <c r="F10" s="117"/>
      <c r="G10" s="117"/>
      <c r="H10" s="117"/>
      <c r="I10" s="117"/>
      <c r="J10" s="117"/>
      <c r="K10" s="117"/>
      <c r="L10" s="117"/>
      <c r="M10" s="117"/>
      <c r="N10" s="117"/>
      <c r="O10" s="117"/>
      <c r="P10" s="117"/>
      <c r="Q10" s="117"/>
      <c r="R10" s="117"/>
      <c r="S10" s="117"/>
      <c r="T10" s="117"/>
      <c r="U10" s="117"/>
      <c r="V10" s="117"/>
      <c r="W10" s="117"/>
      <c r="X10" s="117"/>
      <c r="Y10" s="117"/>
      <c r="Z10" s="117"/>
      <c r="AA10" s="117"/>
      <c r="AB10" s="117"/>
      <c r="AC10" s="117"/>
      <c r="AD10" s="117"/>
      <c r="AE10" s="117"/>
      <c r="AF10" s="117"/>
      <c r="AG10" s="117"/>
      <c r="AH10" s="1"/>
      <c r="AI10" s="1"/>
      <c r="AJ10" s="1"/>
      <c r="AK10" s="1"/>
      <c r="AL10" s="1"/>
      <c r="AM10" s="1"/>
    </row>
    <row r="11">
      <c r="A11" s="117"/>
      <c r="B11" s="117"/>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c r="AA11" s="117"/>
      <c r="AB11" s="117"/>
      <c r="AC11" s="117"/>
      <c r="AD11" s="117"/>
      <c r="AE11" s="117"/>
      <c r="AF11" s="117"/>
      <c r="AG11" s="117"/>
      <c r="AH11" s="1"/>
      <c r="AI11" s="1"/>
      <c r="AJ11" s="1"/>
      <c r="AK11" s="1"/>
      <c r="AL11" s="1"/>
      <c r="AM11" s="1"/>
    </row>
    <row r="12">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
      <c r="AI12" s="1"/>
      <c r="AJ12" s="1"/>
      <c r="AK12" s="1"/>
      <c r="AL12" s="1"/>
      <c r="AM12" s="1"/>
    </row>
    <row r="13">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
      <c r="AI13" s="1"/>
      <c r="AJ13" s="1"/>
      <c r="AK13" s="1"/>
      <c r="AL13" s="1"/>
      <c r="AM13" s="1"/>
    </row>
    <row r="14">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
      <c r="AI14" s="1"/>
      <c r="AJ14" s="1"/>
      <c r="AK14" s="1"/>
      <c r="AL14" s="1"/>
      <c r="AM14" s="1"/>
    </row>
    <row r="15">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
      <c r="AI15" s="1"/>
      <c r="AJ15" s="1"/>
      <c r="AK15" s="1"/>
      <c r="AL15" s="1"/>
      <c r="AM15" s="1"/>
    </row>
    <row r="16">
      <c r="A16" s="117"/>
      <c r="B16" s="117"/>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7"/>
      <c r="AF16" s="117"/>
      <c r="AG16" s="117"/>
      <c r="AH16" s="1"/>
      <c r="AI16" s="1"/>
      <c r="AJ16" s="1"/>
      <c r="AK16" s="1"/>
      <c r="AL16" s="1"/>
      <c r="AM16" s="1"/>
    </row>
    <row r="17">
      <c r="A17" s="117"/>
      <c r="B17" s="117"/>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c r="AA17" s="117"/>
      <c r="AB17" s="117"/>
      <c r="AC17" s="117"/>
      <c r="AD17" s="117"/>
      <c r="AE17" s="117"/>
      <c r="AF17" s="117"/>
      <c r="AG17" s="117"/>
      <c r="AH17" s="1"/>
      <c r="AI17" s="1"/>
      <c r="AJ17" s="1"/>
      <c r="AK17" s="1"/>
      <c r="AL17" s="1"/>
      <c r="AM17" s="1"/>
    </row>
    <row r="18">
      <c r="A18" s="117"/>
      <c r="B18" s="117"/>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c r="AA18" s="117"/>
      <c r="AB18" s="117"/>
      <c r="AC18" s="117"/>
      <c r="AD18" s="117"/>
      <c r="AE18" s="117"/>
      <c r="AF18" s="117"/>
      <c r="AG18" s="117"/>
      <c r="AH18" s="1"/>
      <c r="AI18" s="1"/>
      <c r="AJ18" s="1"/>
      <c r="AK18" s="1"/>
      <c r="AL18" s="1"/>
      <c r="AM18" s="1"/>
    </row>
    <row r="19">
      <c r="A19" s="117"/>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c r="AA19" s="117"/>
      <c r="AB19" s="117"/>
      <c r="AC19" s="117"/>
      <c r="AD19" s="117"/>
      <c r="AE19" s="117"/>
      <c r="AF19" s="117"/>
      <c r="AG19" s="117"/>
      <c r="AH19" s="1"/>
      <c r="AI19" s="1"/>
      <c r="AJ19" s="1"/>
      <c r="AK19" s="1"/>
      <c r="AL19" s="1"/>
      <c r="AM19" s="1"/>
    </row>
    <row r="20">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
      <c r="AI20" s="1"/>
      <c r="AJ20" s="1"/>
      <c r="AK20" s="1"/>
      <c r="AL20" s="1"/>
      <c r="AM20" s="1"/>
    </row>
    <row r="21">
      <c r="A21" s="140"/>
      <c r="B21" s="140"/>
      <c r="C21" s="140"/>
      <c r="D21" s="140"/>
      <c r="E21" s="140"/>
      <c r="F21" s="140"/>
      <c r="G21" s="140"/>
      <c r="H21" s="140"/>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row>
    <row r="22">
      <c r="A22" s="140"/>
      <c r="B22" s="140"/>
      <c r="C22" s="140"/>
      <c r="D22" s="140"/>
      <c r="E22" s="140"/>
      <c r="F22" s="140"/>
      <c r="G22" s="140"/>
      <c r="H22" s="140"/>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row>
    <row r="23">
      <c r="A23" s="140"/>
      <c r="B23" s="140"/>
      <c r="C23" s="140"/>
      <c r="D23" s="140"/>
      <c r="E23" s="140"/>
      <c r="F23" s="140"/>
      <c r="G23" s="140"/>
      <c r="H23" s="140"/>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row>
    <row r="24">
      <c r="A24" s="140"/>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row>
    <row r="25">
      <c r="A25" s="140"/>
      <c r="B25" s="140"/>
      <c r="C25" s="140"/>
      <c r="D25" s="140"/>
      <c r="E25" s="140"/>
      <c r="F25" s="140"/>
      <c r="G25" s="140"/>
      <c r="H25" s="140"/>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row>
    <row r="26">
      <c r="A26" s="140"/>
      <c r="B26" s="140"/>
      <c r="C26" s="140"/>
      <c r="D26" s="140"/>
      <c r="E26" s="140"/>
      <c r="F26" s="140"/>
      <c r="G26" s="140"/>
      <c r="H26" s="140"/>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row>
    <row r="27">
      <c r="A27" s="140"/>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row>
    <row r="28">
      <c r="A28" s="140"/>
      <c r="B28" s="140"/>
      <c r="C28" s="140"/>
      <c r="D28" s="140"/>
      <c r="E28" s="140"/>
      <c r="F28" s="140"/>
      <c r="G28" s="140"/>
      <c r="H28" s="140"/>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row>
    <row r="29">
      <c r="A29" s="140"/>
      <c r="B29" s="140"/>
      <c r="C29" s="140"/>
      <c r="D29" s="140"/>
      <c r="E29" s="140"/>
      <c r="F29" s="140"/>
      <c r="G29" s="140"/>
      <c r="H29" s="140"/>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row>
    <row r="30">
      <c r="A30" s="140"/>
      <c r="B30" s="140"/>
      <c r="C30" s="140"/>
      <c r="D30" s="140"/>
      <c r="E30" s="140"/>
      <c r="F30" s="140"/>
      <c r="G30" s="140"/>
      <c r="H30" s="140"/>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row>
    <row r="31">
      <c r="A31" s="140"/>
      <c r="B31" s="140"/>
      <c r="C31" s="140"/>
      <c r="D31" s="140"/>
      <c r="E31" s="140"/>
      <c r="F31" s="140"/>
      <c r="G31" s="140"/>
      <c r="H31" s="140"/>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row>
    <row r="32">
      <c r="A32" s="140"/>
      <c r="B32" s="140"/>
      <c r="C32" s="140"/>
      <c r="D32" s="140"/>
      <c r="E32" s="140"/>
      <c r="F32" s="140"/>
      <c r="G32" s="140"/>
      <c r="H32" s="140"/>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row>
    <row r="33">
      <c r="A33" s="140"/>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row>
    <row r="34">
      <c r="A34" s="140"/>
      <c r="B34" s="140"/>
      <c r="C34" s="140"/>
      <c r="D34" s="140"/>
      <c r="E34" s="140"/>
      <c r="F34" s="140"/>
      <c r="G34" s="140"/>
      <c r="H34" s="140"/>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row>
    <row r="35">
      <c r="A35" s="140"/>
      <c r="B35" s="140"/>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row>
    <row r="36">
      <c r="A36" s="140"/>
      <c r="B36" s="140"/>
      <c r="C36" s="140"/>
      <c r="D36" s="140"/>
      <c r="E36" s="140"/>
      <c r="F36" s="140"/>
      <c r="G36" s="140"/>
      <c r="H36" s="140"/>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row>
    <row r="37">
      <c r="A37" s="140"/>
      <c r="B37" s="140"/>
      <c r="C37" s="140"/>
      <c r="D37" s="140"/>
      <c r="E37" s="140"/>
      <c r="F37" s="140"/>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row>
    <row r="38">
      <c r="A38" s="140"/>
      <c r="B38" s="140"/>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row>
    <row r="39">
      <c r="A39" s="140"/>
      <c r="B39" s="140"/>
      <c r="C39" s="140"/>
      <c r="D39" s="140"/>
      <c r="E39" s="140"/>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row>
    <row r="40">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row>
    <row r="41">
      <c r="A41" s="140"/>
      <c r="B41" s="140"/>
      <c r="C41" s="140"/>
      <c r="D41" s="140"/>
      <c r="E41" s="140"/>
      <c r="F41" s="140"/>
      <c r="G41" s="140"/>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row>
    <row r="42">
      <c r="A42" s="140"/>
      <c r="B42" s="140"/>
      <c r="C42" s="140"/>
      <c r="D42" s="140"/>
      <c r="E42" s="140"/>
      <c r="F42" s="140"/>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row>
    <row r="43">
      <c r="A43" s="140"/>
      <c r="B43" s="140"/>
      <c r="C43" s="140"/>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row>
    <row r="44">
      <c r="A44" s="140"/>
      <c r="B44" s="140"/>
      <c r="C44" s="140"/>
      <c r="D44" s="140"/>
      <c r="E44" s="140"/>
      <c r="F44" s="140"/>
      <c r="G44" s="140"/>
      <c r="H44" s="140"/>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row>
    <row r="45">
      <c r="A45" s="140"/>
      <c r="B45" s="140"/>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row>
    <row r="46">
      <c r="A46" s="140"/>
      <c r="B46" s="140"/>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row>
    <row r="47">
      <c r="A47" s="140"/>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row>
    <row r="48">
      <c r="A48" s="140"/>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row>
    <row r="49">
      <c r="A49" s="140"/>
      <c r="B49" s="140"/>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row>
    <row r="50">
      <c r="A50" s="140"/>
      <c r="B50" s="140"/>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row>
    <row r="51">
      <c r="A51" s="140"/>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row>
    <row r="52">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row>
    <row r="53">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row>
    <row r="54">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row>
    <row r="55">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c r="AG55" s="140"/>
    </row>
    <row r="56">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c r="AG56" s="140"/>
    </row>
    <row r="57">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c r="AA57" s="140"/>
      <c r="AB57" s="140"/>
      <c r="AC57" s="140"/>
      <c r="AD57" s="140"/>
      <c r="AE57" s="140"/>
      <c r="AF57" s="140"/>
      <c r="AG57" s="140"/>
    </row>
    <row r="58">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c r="AG58" s="140"/>
    </row>
    <row r="59">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c r="Y59" s="140"/>
      <c r="Z59" s="140"/>
      <c r="AA59" s="140"/>
      <c r="AB59" s="140"/>
      <c r="AC59" s="140"/>
      <c r="AD59" s="140"/>
      <c r="AE59" s="140"/>
      <c r="AF59" s="140"/>
      <c r="AG59" s="140"/>
    </row>
    <row r="60">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c r="AA60" s="140"/>
      <c r="AB60" s="140"/>
      <c r="AC60" s="140"/>
      <c r="AD60" s="140"/>
      <c r="AE60" s="140"/>
      <c r="AF60" s="140"/>
      <c r="AG60" s="140"/>
    </row>
    <row r="61">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c r="AA61" s="140"/>
      <c r="AB61" s="140"/>
      <c r="AC61" s="140"/>
      <c r="AD61" s="140"/>
      <c r="AE61" s="140"/>
      <c r="AF61" s="140"/>
      <c r="AG61" s="140"/>
    </row>
    <row r="62">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c r="AA62" s="140"/>
      <c r="AB62" s="140"/>
      <c r="AC62" s="140"/>
      <c r="AD62" s="140"/>
      <c r="AE62" s="140"/>
      <c r="AF62" s="140"/>
      <c r="AG62" s="140"/>
    </row>
    <row r="63">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c r="AA63" s="140"/>
      <c r="AB63" s="140"/>
      <c r="AC63" s="140"/>
      <c r="AD63" s="140"/>
      <c r="AE63" s="140"/>
      <c r="AF63" s="140"/>
      <c r="AG63" s="140"/>
    </row>
    <row r="64">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c r="AA64" s="140"/>
      <c r="AB64" s="140"/>
      <c r="AC64" s="140"/>
      <c r="AD64" s="140"/>
      <c r="AE64" s="140"/>
      <c r="AF64" s="140"/>
      <c r="AG64" s="140"/>
    </row>
    <row r="65">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row>
    <row r="66">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c r="AA66" s="140"/>
      <c r="AB66" s="140"/>
      <c r="AC66" s="140"/>
      <c r="AD66" s="140"/>
      <c r="AE66" s="140"/>
      <c r="AF66" s="140"/>
      <c r="AG66" s="140"/>
    </row>
    <row r="67">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c r="AF67" s="140"/>
      <c r="AG67" s="140"/>
    </row>
    <row r="68">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0"/>
      <c r="AC68" s="140"/>
      <c r="AD68" s="140"/>
      <c r="AE68" s="140"/>
      <c r="AF68" s="140"/>
      <c r="AG68" s="140"/>
    </row>
    <row r="69">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row>
    <row r="70">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c r="AG70" s="140"/>
    </row>
    <row r="71">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c r="AA71" s="140"/>
      <c r="AB71" s="140"/>
      <c r="AC71" s="140"/>
      <c r="AD71" s="140"/>
      <c r="AE71" s="140"/>
      <c r="AF71" s="140"/>
      <c r="AG71" s="140"/>
    </row>
    <row r="72">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c r="AA72" s="140"/>
      <c r="AB72" s="140"/>
      <c r="AC72" s="140"/>
      <c r="AD72" s="140"/>
      <c r="AE72" s="140"/>
      <c r="AF72" s="140"/>
      <c r="AG72" s="140"/>
    </row>
    <row r="73">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c r="AG73" s="140"/>
    </row>
    <row r="74">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c r="AG74" s="140"/>
    </row>
    <row r="75">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c r="AA75" s="140"/>
      <c r="AB75" s="140"/>
      <c r="AC75" s="140"/>
      <c r="AD75" s="140"/>
      <c r="AE75" s="140"/>
      <c r="AF75" s="140"/>
      <c r="AG75" s="140"/>
    </row>
    <row r="76">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c r="AA76" s="140"/>
      <c r="AB76" s="140"/>
      <c r="AC76" s="140"/>
      <c r="AD76" s="140"/>
      <c r="AE76" s="140"/>
      <c r="AF76" s="140"/>
      <c r="AG76" s="140"/>
    </row>
    <row r="77">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c r="AA77" s="140"/>
      <c r="AB77" s="140"/>
      <c r="AC77" s="140"/>
      <c r="AD77" s="140"/>
      <c r="AE77" s="140"/>
      <c r="AF77" s="140"/>
      <c r="AG77" s="140"/>
    </row>
    <row r="78">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c r="AA78" s="140"/>
      <c r="AB78" s="140"/>
      <c r="AC78" s="140"/>
      <c r="AD78" s="140"/>
      <c r="AE78" s="140"/>
      <c r="AF78" s="140"/>
      <c r="AG78" s="140"/>
    </row>
    <row r="79">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c r="AA79" s="140"/>
      <c r="AB79" s="140"/>
      <c r="AC79" s="140"/>
      <c r="AD79" s="140"/>
      <c r="AE79" s="140"/>
      <c r="AF79" s="140"/>
      <c r="AG79" s="140"/>
    </row>
    <row r="80">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c r="AA80" s="140"/>
      <c r="AB80" s="140"/>
      <c r="AC80" s="140"/>
      <c r="AD80" s="140"/>
      <c r="AE80" s="140"/>
      <c r="AF80" s="140"/>
      <c r="AG80" s="140"/>
    </row>
    <row r="81">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c r="AA81" s="140"/>
      <c r="AB81" s="140"/>
      <c r="AC81" s="140"/>
      <c r="AD81" s="140"/>
      <c r="AE81" s="140"/>
      <c r="AF81" s="140"/>
      <c r="AG81" s="140"/>
    </row>
    <row r="82">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c r="AA82" s="140"/>
      <c r="AB82" s="140"/>
      <c r="AC82" s="140"/>
      <c r="AD82" s="140"/>
      <c r="AE82" s="140"/>
      <c r="AF82" s="140"/>
      <c r="AG82" s="140"/>
    </row>
    <row r="83">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row>
    <row r="84">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c r="AG84" s="140"/>
    </row>
    <row r="85">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c r="AG85" s="140"/>
    </row>
    <row r="86">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c r="AA86" s="140"/>
      <c r="AB86" s="140"/>
      <c r="AC86" s="140"/>
      <c r="AD86" s="140"/>
      <c r="AE86" s="140"/>
      <c r="AF86" s="140"/>
      <c r="AG86" s="140"/>
    </row>
    <row r="87">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c r="AA87" s="140"/>
      <c r="AB87" s="140"/>
      <c r="AC87" s="140"/>
      <c r="AD87" s="140"/>
      <c r="AE87" s="140"/>
      <c r="AF87" s="140"/>
      <c r="AG87" s="140"/>
    </row>
    <row r="88">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c r="AA88" s="140"/>
      <c r="AB88" s="140"/>
      <c r="AC88" s="140"/>
      <c r="AD88" s="140"/>
      <c r="AE88" s="140"/>
      <c r="AF88" s="140"/>
      <c r="AG88" s="140"/>
    </row>
    <row r="89">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c r="AA89" s="140"/>
      <c r="AB89" s="140"/>
      <c r="AC89" s="140"/>
      <c r="AD89" s="140"/>
      <c r="AE89" s="140"/>
      <c r="AF89" s="140"/>
      <c r="AG89" s="140"/>
    </row>
    <row r="90">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c r="AA90" s="140"/>
      <c r="AB90" s="140"/>
      <c r="AC90" s="140"/>
      <c r="AD90" s="140"/>
      <c r="AE90" s="140"/>
      <c r="AF90" s="140"/>
      <c r="AG90" s="140"/>
    </row>
    <row r="91">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c r="AA91" s="140"/>
      <c r="AB91" s="140"/>
      <c r="AC91" s="140"/>
      <c r="AD91" s="140"/>
      <c r="AE91" s="140"/>
      <c r="AF91" s="140"/>
      <c r="AG91" s="140"/>
    </row>
    <row r="92">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row>
    <row r="93">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c r="AA93" s="140"/>
      <c r="AB93" s="140"/>
      <c r="AC93" s="140"/>
      <c r="AD93" s="140"/>
      <c r="AE93" s="140"/>
      <c r="AF93" s="140"/>
      <c r="AG93" s="140"/>
    </row>
    <row r="94">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c r="AA94" s="140"/>
      <c r="AB94" s="140"/>
      <c r="AC94" s="140"/>
      <c r="AD94" s="140"/>
      <c r="AE94" s="140"/>
      <c r="AF94" s="140"/>
      <c r="AG94" s="140"/>
    </row>
    <row r="95">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c r="AA95" s="140"/>
      <c r="AB95" s="140"/>
      <c r="AC95" s="140"/>
      <c r="AD95" s="140"/>
      <c r="AE95" s="140"/>
      <c r="AF95" s="140"/>
      <c r="AG95" s="140"/>
    </row>
    <row r="96">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c r="AA96" s="140"/>
      <c r="AB96" s="140"/>
      <c r="AC96" s="140"/>
      <c r="AD96" s="140"/>
      <c r="AE96" s="140"/>
      <c r="AF96" s="140"/>
      <c r="AG96" s="140"/>
    </row>
    <row r="97">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c r="AA97" s="140"/>
      <c r="AB97" s="140"/>
      <c r="AC97" s="140"/>
      <c r="AD97" s="140"/>
      <c r="AE97" s="140"/>
      <c r="AF97" s="140"/>
      <c r="AG97" s="140"/>
    </row>
    <row r="98">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c r="AA98" s="140"/>
      <c r="AB98" s="140"/>
      <c r="AC98" s="140"/>
      <c r="AD98" s="140"/>
      <c r="AE98" s="140"/>
      <c r="AF98" s="140"/>
      <c r="AG98" s="140"/>
    </row>
    <row r="99">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c r="AA99" s="140"/>
      <c r="AB99" s="140"/>
      <c r="AC99" s="140"/>
      <c r="AD99" s="140"/>
      <c r="AE99" s="140"/>
      <c r="AF99" s="140"/>
      <c r="AG99" s="140"/>
    </row>
    <row r="100">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c r="AA100" s="140"/>
      <c r="AB100" s="140"/>
      <c r="AC100" s="140"/>
      <c r="AD100" s="140"/>
      <c r="AE100" s="140"/>
      <c r="AF100" s="140"/>
      <c r="AG100" s="140"/>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563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15.75"/>
    <col customWidth="1" min="3" max="3" width="12.63"/>
    <col customWidth="1" min="4" max="4" width="18.88"/>
    <col customWidth="1" min="5" max="5" width="9.5"/>
    <col customWidth="1" min="6" max="6" width="28.25"/>
    <col customWidth="1" min="7" max="7" width="34.5"/>
    <col customWidth="1" min="8" max="8" width="59.5"/>
    <col customWidth="1" min="9" max="10" width="12.63"/>
    <col customWidth="1" min="11" max="12" width="15.75"/>
    <col customWidth="1" min="13" max="13" width="18.88"/>
    <col customWidth="1" min="14" max="17" width="53.25"/>
    <col customWidth="1" min="18" max="18" width="50.13"/>
    <col customWidth="1" min="19" max="19" width="9.5"/>
    <col customWidth="1" min="20" max="20" width="6.38"/>
    <col customWidth="1" min="21" max="21" width="56.38"/>
    <col customWidth="1" min="22" max="22" width="12.63"/>
    <col customWidth="1" min="23" max="24" width="15.75"/>
  </cols>
  <sheetData>
    <row r="1" ht="24.0" customHeight="1">
      <c r="A1" s="169" t="s">
        <v>1</v>
      </c>
      <c r="B1" s="169" t="s">
        <v>7</v>
      </c>
      <c r="C1" s="170" t="s">
        <v>0</v>
      </c>
      <c r="D1" s="169" t="s">
        <v>547</v>
      </c>
      <c r="E1" s="169" t="s">
        <v>549</v>
      </c>
      <c r="F1" s="169" t="s">
        <v>48</v>
      </c>
      <c r="G1" s="169" t="s">
        <v>551</v>
      </c>
      <c r="H1" s="169" t="s">
        <v>26</v>
      </c>
      <c r="I1" s="169" t="s">
        <v>554</v>
      </c>
      <c r="J1" s="169" t="s">
        <v>557</v>
      </c>
      <c r="K1" s="169" t="s">
        <v>559</v>
      </c>
      <c r="L1" s="169" t="s">
        <v>238</v>
      </c>
      <c r="M1" s="171" t="s">
        <v>55</v>
      </c>
      <c r="N1" s="169" t="s">
        <v>567</v>
      </c>
      <c r="O1" s="169" t="s">
        <v>569</v>
      </c>
      <c r="P1" s="169" t="s">
        <v>570</v>
      </c>
      <c r="Q1" s="169" t="s">
        <v>571</v>
      </c>
      <c r="R1" s="169" t="s">
        <v>572</v>
      </c>
      <c r="S1" s="169" t="s">
        <v>35</v>
      </c>
      <c r="T1" s="169" t="s">
        <v>37</v>
      </c>
      <c r="U1" s="169" t="s">
        <v>38</v>
      </c>
      <c r="V1" s="169" t="s">
        <v>39</v>
      </c>
      <c r="W1" s="169" t="s">
        <v>40</v>
      </c>
      <c r="X1" s="169" t="s">
        <v>41</v>
      </c>
      <c r="Y1" s="172"/>
      <c r="Z1" s="172"/>
    </row>
    <row r="2">
      <c r="A2" s="55" t="s">
        <v>573</v>
      </c>
      <c r="B2" s="55" t="s">
        <v>63</v>
      </c>
      <c r="C2" s="55" t="s">
        <v>43</v>
      </c>
      <c r="D2" s="55" t="s">
        <v>574</v>
      </c>
      <c r="E2" s="55" t="s">
        <v>575</v>
      </c>
      <c r="F2" s="173" t="s">
        <v>576</v>
      </c>
      <c r="G2" s="173" t="s">
        <v>577</v>
      </c>
      <c r="H2" s="173" t="s">
        <v>578</v>
      </c>
      <c r="I2" s="174">
        <v>0.75</v>
      </c>
      <c r="J2" s="174">
        <v>0.7708333333333334</v>
      </c>
      <c r="K2" s="107">
        <v>30.0</v>
      </c>
      <c r="L2" s="55" t="s">
        <v>465</v>
      </c>
      <c r="M2" s="55" t="s">
        <v>454</v>
      </c>
      <c r="N2" s="173" t="s">
        <v>583</v>
      </c>
      <c r="O2" s="173" t="s">
        <v>584</v>
      </c>
      <c r="P2" s="173" t="s">
        <v>585</v>
      </c>
      <c r="Q2" s="173" t="s">
        <v>586</v>
      </c>
      <c r="R2" s="173" t="s">
        <v>587</v>
      </c>
      <c r="S2" s="55" t="s">
        <v>151</v>
      </c>
      <c r="T2" s="55" t="b">
        <v>0</v>
      </c>
      <c r="U2" s="173" t="s">
        <v>588</v>
      </c>
      <c r="V2" s="173" t="s">
        <v>88</v>
      </c>
      <c r="W2" s="175">
        <v>46297.413125</v>
      </c>
      <c r="X2" s="175">
        <v>46297.413125</v>
      </c>
      <c r="Y2" s="1"/>
      <c r="Z2" s="1"/>
    </row>
    <row r="3">
      <c r="A3" s="176" t="s">
        <v>589</v>
      </c>
      <c r="B3" s="176" t="s">
        <v>63</v>
      </c>
      <c r="C3" s="176" t="s">
        <v>43</v>
      </c>
      <c r="D3" s="176" t="s">
        <v>574</v>
      </c>
      <c r="E3" s="176" t="s">
        <v>591</v>
      </c>
      <c r="F3" s="177" t="s">
        <v>576</v>
      </c>
      <c r="G3" s="177" t="s">
        <v>592</v>
      </c>
      <c r="H3" s="177" t="s">
        <v>593</v>
      </c>
      <c r="I3" s="178">
        <v>0.7708333333333334</v>
      </c>
      <c r="J3" s="178">
        <v>0.8125</v>
      </c>
      <c r="K3" s="179">
        <v>60.0</v>
      </c>
      <c r="L3" s="176" t="s">
        <v>408</v>
      </c>
      <c r="M3" s="176" t="s">
        <v>417</v>
      </c>
      <c r="N3" s="177" t="s">
        <v>594</v>
      </c>
      <c r="O3" s="177" t="s">
        <v>595</v>
      </c>
      <c r="P3" s="177" t="s">
        <v>596</v>
      </c>
      <c r="Q3" s="177" t="s">
        <v>597</v>
      </c>
      <c r="R3" s="177" t="s">
        <v>598</v>
      </c>
      <c r="S3" s="176" t="s">
        <v>151</v>
      </c>
      <c r="T3" s="176" t="b">
        <v>0</v>
      </c>
      <c r="U3" s="177" t="s">
        <v>599</v>
      </c>
      <c r="V3" s="177" t="s">
        <v>88</v>
      </c>
      <c r="W3" s="180">
        <v>46297.413125</v>
      </c>
      <c r="X3" s="180">
        <v>46297.413125</v>
      </c>
      <c r="Y3" s="1"/>
      <c r="Z3" s="1"/>
    </row>
    <row r="4">
      <c r="A4" s="55" t="s">
        <v>602</v>
      </c>
      <c r="B4" s="55" t="s">
        <v>63</v>
      </c>
      <c r="C4" s="55" t="s">
        <v>43</v>
      </c>
      <c r="D4" s="55" t="s">
        <v>574</v>
      </c>
      <c r="E4" s="55" t="s">
        <v>604</v>
      </c>
      <c r="F4" s="173" t="s">
        <v>605</v>
      </c>
      <c r="G4" s="173" t="s">
        <v>606</v>
      </c>
      <c r="H4" s="173" t="s">
        <v>607</v>
      </c>
      <c r="I4" s="174">
        <v>0.8125</v>
      </c>
      <c r="J4" s="174">
        <v>0.8229166666666666</v>
      </c>
      <c r="K4" s="107">
        <v>15.0</v>
      </c>
      <c r="L4" s="55" t="s">
        <v>408</v>
      </c>
      <c r="M4" s="55" t="s">
        <v>82</v>
      </c>
      <c r="N4" s="173" t="s">
        <v>608</v>
      </c>
      <c r="O4" s="173" t="s">
        <v>609</v>
      </c>
      <c r="P4" s="173" t="s">
        <v>610</v>
      </c>
      <c r="Q4" s="173" t="s">
        <v>611</v>
      </c>
      <c r="R4" s="173" t="s">
        <v>612</v>
      </c>
      <c r="S4" s="55" t="s">
        <v>151</v>
      </c>
      <c r="T4" s="55" t="b">
        <v>0</v>
      </c>
      <c r="U4" s="173" t="s">
        <v>613</v>
      </c>
      <c r="V4" s="173" t="s">
        <v>88</v>
      </c>
      <c r="W4" s="175">
        <v>46297.413125</v>
      </c>
      <c r="X4" s="175">
        <v>46297.413125</v>
      </c>
      <c r="Y4" s="1"/>
      <c r="Z4" s="1"/>
    </row>
    <row r="5">
      <c r="A5" s="176" t="s">
        <v>614</v>
      </c>
      <c r="B5" s="176" t="s">
        <v>63</v>
      </c>
      <c r="C5" s="176" t="s">
        <v>43</v>
      </c>
      <c r="D5" s="176" t="s">
        <v>574</v>
      </c>
      <c r="E5" s="176" t="s">
        <v>615</v>
      </c>
      <c r="F5" s="177" t="s">
        <v>605</v>
      </c>
      <c r="G5" s="177" t="s">
        <v>616</v>
      </c>
      <c r="H5" s="177" t="s">
        <v>617</v>
      </c>
      <c r="I5" s="178">
        <v>0.8229166666666666</v>
      </c>
      <c r="J5" s="178">
        <v>0.8333333333333334</v>
      </c>
      <c r="K5" s="179">
        <v>15.0</v>
      </c>
      <c r="L5" s="176" t="s">
        <v>408</v>
      </c>
      <c r="M5" s="176" t="s">
        <v>82</v>
      </c>
      <c r="N5" s="177" t="s">
        <v>618</v>
      </c>
      <c r="O5" s="177" t="s">
        <v>619</v>
      </c>
      <c r="P5" s="177" t="s">
        <v>620</v>
      </c>
      <c r="Q5" s="177" t="s">
        <v>621</v>
      </c>
      <c r="R5" s="177" t="s">
        <v>622</v>
      </c>
      <c r="S5" s="176" t="s">
        <v>151</v>
      </c>
      <c r="T5" s="176" t="b">
        <v>0</v>
      </c>
      <c r="U5" s="177" t="s">
        <v>623</v>
      </c>
      <c r="V5" s="177" t="s">
        <v>88</v>
      </c>
      <c r="W5" s="180">
        <v>46297.413125</v>
      </c>
      <c r="X5" s="180">
        <v>46297.413125</v>
      </c>
      <c r="Y5" s="1"/>
      <c r="Z5" s="1"/>
    </row>
    <row r="6">
      <c r="A6" s="55" t="s">
        <v>624</v>
      </c>
      <c r="B6" s="55" t="s">
        <v>63</v>
      </c>
      <c r="C6" s="55" t="s">
        <v>43</v>
      </c>
      <c r="D6" s="55" t="s">
        <v>574</v>
      </c>
      <c r="E6" s="55" t="s">
        <v>626</v>
      </c>
      <c r="F6" s="173" t="s">
        <v>628</v>
      </c>
      <c r="G6" s="173" t="s">
        <v>630</v>
      </c>
      <c r="H6" s="173" t="s">
        <v>631</v>
      </c>
      <c r="I6" s="174">
        <v>0.8333333333333334</v>
      </c>
      <c r="J6" s="174">
        <v>0.8854166666666666</v>
      </c>
      <c r="K6" s="107">
        <v>75.0</v>
      </c>
      <c r="L6" s="55" t="s">
        <v>408</v>
      </c>
      <c r="M6" s="55" t="s">
        <v>417</v>
      </c>
      <c r="N6" s="173" t="s">
        <v>632</v>
      </c>
      <c r="O6" s="173" t="s">
        <v>633</v>
      </c>
      <c r="P6" s="173" t="s">
        <v>634</v>
      </c>
      <c r="Q6" s="173" t="s">
        <v>635</v>
      </c>
      <c r="R6" s="173" t="s">
        <v>636</v>
      </c>
      <c r="S6" s="55" t="s">
        <v>151</v>
      </c>
      <c r="T6" s="55" t="b">
        <v>0</v>
      </c>
      <c r="U6" s="173" t="s">
        <v>637</v>
      </c>
      <c r="V6" s="173" t="s">
        <v>88</v>
      </c>
      <c r="W6" s="175">
        <v>46297.413125</v>
      </c>
      <c r="X6" s="175">
        <v>46297.413125</v>
      </c>
      <c r="Y6" s="1"/>
      <c r="Z6" s="1"/>
    </row>
    <row r="7">
      <c r="A7" s="176" t="s">
        <v>639</v>
      </c>
      <c r="B7" s="176" t="s">
        <v>63</v>
      </c>
      <c r="C7" s="176" t="s">
        <v>43</v>
      </c>
      <c r="D7" s="176" t="s">
        <v>574</v>
      </c>
      <c r="E7" s="176" t="s">
        <v>643</v>
      </c>
      <c r="F7" s="177" t="s">
        <v>628</v>
      </c>
      <c r="G7" s="177" t="s">
        <v>644</v>
      </c>
      <c r="H7" s="177" t="s">
        <v>645</v>
      </c>
      <c r="I7" s="178">
        <v>0.8854166666666666</v>
      </c>
      <c r="J7" s="178">
        <v>0.9166666666666666</v>
      </c>
      <c r="K7" s="179">
        <v>45.0</v>
      </c>
      <c r="L7" s="176" t="s">
        <v>408</v>
      </c>
      <c r="M7" s="176" t="s">
        <v>417</v>
      </c>
      <c r="N7" s="177" t="s">
        <v>646</v>
      </c>
      <c r="O7" s="177" t="s">
        <v>647</v>
      </c>
      <c r="P7" s="177" t="s">
        <v>648</v>
      </c>
      <c r="Q7" s="177" t="s">
        <v>649</v>
      </c>
      <c r="R7" s="177" t="s">
        <v>650</v>
      </c>
      <c r="S7" s="176" t="s">
        <v>151</v>
      </c>
      <c r="T7" s="176" t="b">
        <v>0</v>
      </c>
      <c r="U7" s="177" t="s">
        <v>651</v>
      </c>
      <c r="V7" s="177" t="s">
        <v>88</v>
      </c>
      <c r="W7" s="180">
        <v>46297.413125</v>
      </c>
      <c r="X7" s="180">
        <v>46297.413125</v>
      </c>
      <c r="Y7" s="1"/>
      <c r="Z7" s="1"/>
    </row>
    <row r="8">
      <c r="A8" s="55" t="s">
        <v>652</v>
      </c>
      <c r="B8" s="55" t="s">
        <v>63</v>
      </c>
      <c r="C8" s="55" t="s">
        <v>43</v>
      </c>
      <c r="D8" s="55" t="s">
        <v>574</v>
      </c>
      <c r="E8" s="55" t="s">
        <v>653</v>
      </c>
      <c r="F8" s="173" t="s">
        <v>654</v>
      </c>
      <c r="G8" s="173" t="s">
        <v>656</v>
      </c>
      <c r="H8" s="173" t="s">
        <v>658</v>
      </c>
      <c r="I8" s="174">
        <v>0.9166666666666666</v>
      </c>
      <c r="J8" s="174">
        <v>0.9583333333333334</v>
      </c>
      <c r="K8" s="107">
        <v>60.0</v>
      </c>
      <c r="L8" s="55" t="s">
        <v>408</v>
      </c>
      <c r="M8" s="55" t="s">
        <v>82</v>
      </c>
      <c r="N8" s="173" t="s">
        <v>659</v>
      </c>
      <c r="O8" s="173" t="s">
        <v>660</v>
      </c>
      <c r="P8" s="173" t="s">
        <v>661</v>
      </c>
      <c r="Q8" s="173" t="s">
        <v>662</v>
      </c>
      <c r="R8" s="173" t="s">
        <v>663</v>
      </c>
      <c r="S8" s="55" t="s">
        <v>151</v>
      </c>
      <c r="T8" s="55" t="b">
        <v>0</v>
      </c>
      <c r="U8" s="173" t="s">
        <v>664</v>
      </c>
      <c r="V8" s="173" t="s">
        <v>88</v>
      </c>
      <c r="W8" s="175">
        <v>46297.413125</v>
      </c>
      <c r="X8" s="175">
        <v>46297.413125</v>
      </c>
      <c r="Y8" s="1"/>
      <c r="Z8" s="1"/>
    </row>
    <row r="9">
      <c r="A9" s="176" t="s">
        <v>665</v>
      </c>
      <c r="B9" s="176" t="s">
        <v>63</v>
      </c>
      <c r="C9" s="176" t="s">
        <v>43</v>
      </c>
      <c r="D9" s="176" t="s">
        <v>574</v>
      </c>
      <c r="E9" s="176" t="s">
        <v>666</v>
      </c>
      <c r="F9" s="177" t="s">
        <v>654</v>
      </c>
      <c r="G9" s="177" t="s">
        <v>667</v>
      </c>
      <c r="H9" s="177" t="s">
        <v>668</v>
      </c>
      <c r="I9" s="178">
        <v>0.9583333333333334</v>
      </c>
      <c r="J9" s="178">
        <v>0.9895833333333334</v>
      </c>
      <c r="K9" s="179">
        <v>45.0</v>
      </c>
      <c r="L9" s="176" t="s">
        <v>446</v>
      </c>
      <c r="M9" s="176" t="s">
        <v>454</v>
      </c>
      <c r="N9" s="177" t="s">
        <v>669</v>
      </c>
      <c r="O9" s="177" t="s">
        <v>670</v>
      </c>
      <c r="P9" s="177" t="s">
        <v>671</v>
      </c>
      <c r="Q9" s="177" t="s">
        <v>673</v>
      </c>
      <c r="R9" s="177" t="s">
        <v>675</v>
      </c>
      <c r="S9" s="176" t="s">
        <v>151</v>
      </c>
      <c r="T9" s="176" t="b">
        <v>0</v>
      </c>
      <c r="U9" s="177" t="s">
        <v>677</v>
      </c>
      <c r="V9" s="177" t="s">
        <v>88</v>
      </c>
      <c r="W9" s="180">
        <v>46297.413125</v>
      </c>
      <c r="X9" s="180">
        <v>46297.413125</v>
      </c>
      <c r="Y9" s="1"/>
      <c r="Z9" s="1"/>
    </row>
    <row r="10">
      <c r="A10" s="117"/>
      <c r="B10" s="117"/>
      <c r="C10" s="117"/>
      <c r="D10" s="117"/>
      <c r="E10" s="117"/>
      <c r="F10" s="117"/>
      <c r="G10" s="117"/>
      <c r="H10" s="117"/>
      <c r="I10" s="117"/>
      <c r="J10" s="117"/>
      <c r="K10" s="117"/>
      <c r="L10" s="117"/>
      <c r="M10" s="117"/>
      <c r="N10" s="117"/>
      <c r="O10" s="117"/>
      <c r="P10" s="117"/>
      <c r="Q10" s="117"/>
      <c r="R10" s="117"/>
      <c r="S10" s="117"/>
      <c r="T10" s="117"/>
      <c r="U10" s="117"/>
      <c r="V10" s="117"/>
      <c r="W10" s="117"/>
      <c r="X10" s="117"/>
      <c r="Y10" s="1"/>
      <c r="Z10" s="1"/>
    </row>
    <row r="11">
      <c r="A11" s="117"/>
      <c r="B11" s="117"/>
      <c r="C11" s="117"/>
      <c r="D11" s="117"/>
      <c r="E11" s="117"/>
      <c r="F11" s="117"/>
      <c r="G11" s="117"/>
      <c r="H11" s="117"/>
      <c r="I11" s="117"/>
      <c r="J11" s="117"/>
      <c r="K11" s="117"/>
      <c r="L11" s="117"/>
      <c r="M11" s="117"/>
      <c r="N11" s="117"/>
      <c r="O11" s="117"/>
      <c r="P11" s="117"/>
      <c r="Q11" s="117"/>
      <c r="R11" s="117"/>
      <c r="S11" s="117"/>
      <c r="T11" s="117"/>
      <c r="U11" s="117"/>
      <c r="V11" s="117"/>
      <c r="W11" s="117"/>
      <c r="X11" s="117"/>
      <c r="Y11" s="1"/>
      <c r="Z11" s="1"/>
    </row>
    <row r="12">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
      <c r="Z12" s="1"/>
    </row>
    <row r="13">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
      <c r="Z13" s="1"/>
    </row>
    <row r="14">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
      <c r="Z14" s="1"/>
    </row>
    <row r="15">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
      <c r="Z15" s="1"/>
    </row>
    <row r="16">
      <c r="A16" s="117"/>
      <c r="B16" s="117"/>
      <c r="C16" s="117"/>
      <c r="D16" s="117"/>
      <c r="E16" s="117"/>
      <c r="F16" s="117"/>
      <c r="G16" s="117"/>
      <c r="H16" s="117"/>
      <c r="I16" s="117"/>
      <c r="J16" s="117"/>
      <c r="K16" s="117"/>
      <c r="L16" s="117"/>
      <c r="M16" s="117"/>
      <c r="N16" s="117"/>
      <c r="O16" s="117"/>
      <c r="P16" s="117"/>
      <c r="Q16" s="117"/>
      <c r="R16" s="117"/>
      <c r="S16" s="117"/>
      <c r="T16" s="117"/>
      <c r="U16" s="117"/>
      <c r="V16" s="117"/>
      <c r="W16" s="117"/>
      <c r="X16" s="117"/>
      <c r="Y16" s="1"/>
      <c r="Z16" s="1"/>
    </row>
    <row r="17">
      <c r="A17" s="117"/>
      <c r="B17" s="117"/>
      <c r="C17" s="117"/>
      <c r="D17" s="117"/>
      <c r="E17" s="117"/>
      <c r="F17" s="117"/>
      <c r="G17" s="117"/>
      <c r="H17" s="117"/>
      <c r="I17" s="117"/>
      <c r="J17" s="117"/>
      <c r="K17" s="117"/>
      <c r="L17" s="117"/>
      <c r="M17" s="117"/>
      <c r="N17" s="117"/>
      <c r="O17" s="117"/>
      <c r="P17" s="117"/>
      <c r="Q17" s="117"/>
      <c r="R17" s="117"/>
      <c r="S17" s="117"/>
      <c r="T17" s="117"/>
      <c r="U17" s="117"/>
      <c r="V17" s="117"/>
      <c r="W17" s="117"/>
      <c r="X17" s="117"/>
      <c r="Y17" s="1"/>
      <c r="Z17" s="1"/>
    </row>
    <row r="18">
      <c r="A18" s="117"/>
      <c r="B18" s="117"/>
      <c r="C18" s="117"/>
      <c r="D18" s="117"/>
      <c r="E18" s="117"/>
      <c r="F18" s="117"/>
      <c r="G18" s="117"/>
      <c r="H18" s="117"/>
      <c r="I18" s="117"/>
      <c r="J18" s="117"/>
      <c r="K18" s="117"/>
      <c r="L18" s="117"/>
      <c r="M18" s="117"/>
      <c r="N18" s="117"/>
      <c r="O18" s="117"/>
      <c r="P18" s="117"/>
      <c r="Q18" s="117"/>
      <c r="R18" s="117"/>
      <c r="S18" s="117"/>
      <c r="T18" s="117"/>
      <c r="U18" s="117"/>
      <c r="V18" s="117"/>
      <c r="W18" s="117"/>
      <c r="X18" s="117"/>
      <c r="Y18" s="1"/>
      <c r="Z18" s="1"/>
    </row>
    <row r="19">
      <c r="A19" s="117"/>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
      <c r="Z19" s="1"/>
    </row>
    <row r="20">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
      <c r="Z20" s="1"/>
    </row>
    <row r="21">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
      <c r="Z21" s="1"/>
    </row>
    <row r="22">
      <c r="A22" s="117"/>
      <c r="B22" s="117"/>
      <c r="C22" s="117"/>
      <c r="D22" s="117"/>
      <c r="E22" s="117"/>
      <c r="F22" s="117"/>
      <c r="G22" s="117"/>
      <c r="H22" s="117"/>
      <c r="I22" s="117"/>
      <c r="J22" s="117"/>
      <c r="K22" s="117"/>
      <c r="L22" s="117"/>
      <c r="M22" s="117"/>
      <c r="N22" s="117"/>
      <c r="O22" s="117"/>
      <c r="P22" s="117"/>
      <c r="Q22" s="117"/>
      <c r="R22" s="117"/>
      <c r="S22" s="117"/>
      <c r="T22" s="117"/>
      <c r="U22" s="117"/>
      <c r="V22" s="117"/>
      <c r="W22" s="117"/>
      <c r="X22" s="117"/>
      <c r="Y22" s="1"/>
      <c r="Z22" s="1"/>
    </row>
    <row r="23">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
      <c r="Z23" s="1"/>
    </row>
    <row r="24">
      <c r="A24" s="117"/>
      <c r="B24" s="117"/>
      <c r="C24" s="117"/>
      <c r="D24" s="117"/>
      <c r="E24" s="117"/>
      <c r="F24" s="117"/>
      <c r="G24" s="117"/>
      <c r="H24" s="117"/>
      <c r="I24" s="117"/>
      <c r="J24" s="117"/>
      <c r="K24" s="117"/>
      <c r="L24" s="117"/>
      <c r="M24" s="117"/>
      <c r="N24" s="117"/>
      <c r="O24" s="117"/>
      <c r="P24" s="117"/>
      <c r="Q24" s="117"/>
      <c r="R24" s="117"/>
      <c r="S24" s="117"/>
      <c r="T24" s="117"/>
      <c r="U24" s="117"/>
      <c r="V24" s="117"/>
      <c r="W24" s="117"/>
      <c r="X24" s="117"/>
      <c r="Y24" s="1"/>
      <c r="Z24" s="1"/>
    </row>
    <row r="25">
      <c r="A25" s="117"/>
      <c r="B25" s="117"/>
      <c r="C25" s="117"/>
      <c r="D25" s="117"/>
      <c r="E25" s="117"/>
      <c r="F25" s="117"/>
      <c r="G25" s="117"/>
      <c r="H25" s="117"/>
      <c r="I25" s="117"/>
      <c r="J25" s="117"/>
      <c r="K25" s="117"/>
      <c r="L25" s="117"/>
      <c r="M25" s="117"/>
      <c r="N25" s="117"/>
      <c r="O25" s="117"/>
      <c r="P25" s="117"/>
      <c r="Q25" s="117"/>
      <c r="R25" s="117"/>
      <c r="S25" s="117"/>
      <c r="T25" s="117"/>
      <c r="U25" s="117"/>
      <c r="V25" s="117"/>
      <c r="W25" s="117"/>
      <c r="X25" s="117"/>
      <c r="Y25" s="1"/>
      <c r="Z25" s="1"/>
    </row>
    <row r="26">
      <c r="A26" s="117"/>
      <c r="B26" s="117"/>
      <c r="C26" s="117"/>
      <c r="D26" s="117"/>
      <c r="E26" s="117"/>
      <c r="F26" s="117"/>
      <c r="G26" s="117"/>
      <c r="H26" s="117"/>
      <c r="I26" s="117"/>
      <c r="J26" s="117"/>
      <c r="K26" s="117"/>
      <c r="L26" s="117"/>
      <c r="M26" s="117"/>
      <c r="N26" s="117"/>
      <c r="O26" s="117"/>
      <c r="P26" s="117"/>
      <c r="Q26" s="117"/>
      <c r="R26" s="117"/>
      <c r="S26" s="117"/>
      <c r="T26" s="117"/>
      <c r="U26" s="117"/>
      <c r="V26" s="117"/>
      <c r="W26" s="117"/>
      <c r="X26" s="117"/>
      <c r="Y26" s="1"/>
      <c r="Z26" s="1"/>
    </row>
    <row r="27">
      <c r="A27" s="117"/>
      <c r="B27" s="117"/>
      <c r="C27" s="117"/>
      <c r="D27" s="117"/>
      <c r="E27" s="117"/>
      <c r="F27" s="117"/>
      <c r="G27" s="117"/>
      <c r="H27" s="117"/>
      <c r="I27" s="117"/>
      <c r="J27" s="117"/>
      <c r="K27" s="117"/>
      <c r="L27" s="117"/>
      <c r="M27" s="117"/>
      <c r="N27" s="117"/>
      <c r="O27" s="117"/>
      <c r="P27" s="117"/>
      <c r="Q27" s="117"/>
      <c r="R27" s="117"/>
      <c r="S27" s="117"/>
      <c r="T27" s="117"/>
      <c r="U27" s="117"/>
      <c r="V27" s="117"/>
      <c r="W27" s="117"/>
      <c r="X27" s="117"/>
      <c r="Y27" s="1"/>
      <c r="Z27" s="1"/>
    </row>
    <row r="28">
      <c r="A28" s="117"/>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
      <c r="Z28" s="1"/>
    </row>
    <row r="29">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
      <c r="Z29" s="1"/>
    </row>
    <row r="30">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
      <c r="Z30" s="1"/>
    </row>
    <row r="31">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
      <c r="Z31" s="1"/>
    </row>
    <row r="32">
      <c r="A32" s="117"/>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
      <c r="Z32" s="1"/>
    </row>
    <row r="33">
      <c r="A33" s="117"/>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
      <c r="Z33" s="1"/>
    </row>
    <row r="34">
      <c r="A34" s="117"/>
      <c r="B34" s="117"/>
      <c r="C34" s="117"/>
      <c r="D34" s="117"/>
      <c r="E34" s="117"/>
      <c r="F34" s="117"/>
      <c r="G34" s="117"/>
      <c r="H34" s="117"/>
      <c r="I34" s="117"/>
      <c r="J34" s="117"/>
      <c r="K34" s="117"/>
      <c r="L34" s="117"/>
      <c r="M34" s="117"/>
      <c r="N34" s="117"/>
      <c r="O34" s="117"/>
      <c r="P34" s="117"/>
      <c r="Q34" s="117"/>
      <c r="R34" s="117"/>
      <c r="S34" s="117"/>
      <c r="T34" s="117"/>
      <c r="U34" s="117"/>
      <c r="V34" s="117"/>
      <c r="W34" s="117"/>
      <c r="X34" s="117"/>
      <c r="Y34" s="1"/>
      <c r="Z34" s="1"/>
    </row>
    <row r="35">
      <c r="A35" s="117"/>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
      <c r="Z35" s="1"/>
    </row>
    <row r="36">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
      <c r="Z36" s="1"/>
    </row>
    <row r="37">
      <c r="A37" s="117"/>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
      <c r="Z37" s="1"/>
    </row>
    <row r="38">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
      <c r="Z38" s="1"/>
    </row>
    <row r="39">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
      <c r="Z39" s="1"/>
    </row>
    <row r="40">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
      <c r="Z40" s="1"/>
    </row>
    <row r="4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
      <c r="Z41" s="1"/>
    </row>
    <row r="42">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
      <c r="Z42" s="1"/>
    </row>
    <row r="43">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
      <c r="Z43" s="1"/>
    </row>
    <row r="44">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
      <c r="Z44" s="1"/>
    </row>
    <row r="45">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
      <c r="Z45" s="1"/>
    </row>
    <row r="46">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
      <c r="Z46" s="1"/>
    </row>
    <row r="47">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
      <c r="Z47" s="1"/>
    </row>
    <row r="48">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
      <c r="Z48" s="1"/>
    </row>
    <row r="49">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
      <c r="Z49" s="1"/>
    </row>
    <row r="50">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
      <c r="Z50" s="1"/>
    </row>
    <row r="51">
      <c r="A51" s="140"/>
      <c r="B51" s="140"/>
      <c r="C51" s="140"/>
      <c r="D51" s="140"/>
      <c r="E51" s="140"/>
      <c r="F51" s="140"/>
      <c r="G51" s="140"/>
      <c r="H51" s="140"/>
      <c r="I51" s="140"/>
      <c r="J51" s="140"/>
      <c r="K51" s="140"/>
      <c r="L51" s="140"/>
      <c r="M51" s="140"/>
      <c r="N51" s="140"/>
      <c r="O51" s="140"/>
      <c r="P51" s="140"/>
      <c r="Q51" s="140"/>
      <c r="R51" s="140"/>
      <c r="S51" s="140"/>
      <c r="T51" s="140"/>
      <c r="U51" s="140"/>
      <c r="V51" s="140"/>
      <c r="W51" s="140"/>
      <c r="X51" s="140"/>
    </row>
    <row r="52">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row>
    <row r="53">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row>
    <row r="54">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row>
    <row r="55">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row>
    <row r="56">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row>
    <row r="57">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row>
    <row r="58">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row>
    <row r="59">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row>
    <row r="60">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row>
    <row r="61">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row>
    <row r="62">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row>
    <row r="63">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row>
    <row r="64">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row>
    <row r="65">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row>
    <row r="66">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row>
    <row r="67">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row>
    <row r="68">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row>
    <row r="69">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row>
    <row r="70">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row>
    <row r="71">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row>
    <row r="72">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row>
    <row r="73">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row>
    <row r="74">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row>
    <row r="75">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row>
    <row r="76">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row>
    <row r="77">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row>
    <row r="78">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row>
    <row r="79">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row>
    <row r="80">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row>
    <row r="81">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row>
    <row r="82">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row>
    <row r="83">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row>
    <row r="84">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row>
    <row r="85">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row>
    <row r="86">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row>
    <row r="87">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row>
    <row r="88">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row>
    <row r="89">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row>
    <row r="90">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row>
    <row r="91">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row>
    <row r="92">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row>
    <row r="93">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row>
    <row r="94">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row>
    <row r="95">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row>
    <row r="96">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row>
    <row r="97">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row>
    <row r="98">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row>
    <row r="99">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row>
    <row r="100">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563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37.63"/>
    <col customWidth="1" min="3" max="3" width="25.13"/>
    <col customWidth="1" min="4" max="4" width="12.63"/>
    <col customWidth="1" min="5" max="6" width="15.75"/>
    <col customWidth="1" min="7" max="7" width="18.88"/>
    <col customWidth="1" min="8" max="8" width="15.75"/>
    <col customWidth="1" min="9" max="9" width="22.0"/>
    <col customWidth="1" min="10" max="10" width="18.88"/>
    <col customWidth="1" min="11" max="11" width="28.25"/>
    <col customWidth="1" min="12" max="12" width="31.38"/>
    <col customWidth="1" min="13" max="17" width="37.63"/>
    <col customWidth="1" min="18" max="18" width="15.75"/>
    <col customWidth="1" min="19" max="19" width="34.5"/>
    <col customWidth="1" min="20" max="21" width="12.63"/>
    <col customWidth="1" min="22" max="22" width="31.38"/>
    <col customWidth="1" min="23" max="25" width="18.88"/>
  </cols>
  <sheetData>
    <row r="1">
      <c r="A1" s="185" t="s">
        <v>53</v>
      </c>
      <c r="B1" s="186" t="s">
        <v>718</v>
      </c>
      <c r="C1" s="186" t="s">
        <v>719</v>
      </c>
      <c r="D1" s="186" t="s">
        <v>720</v>
      </c>
      <c r="E1" s="186" t="s">
        <v>7</v>
      </c>
      <c r="F1" s="186" t="s">
        <v>16</v>
      </c>
      <c r="G1" s="186" t="s">
        <v>18</v>
      </c>
      <c r="H1" s="186" t="s">
        <v>20</v>
      </c>
      <c r="I1" s="186" t="s">
        <v>22</v>
      </c>
      <c r="J1" s="186" t="s">
        <v>721</v>
      </c>
      <c r="K1" s="186" t="s">
        <v>722</v>
      </c>
      <c r="L1" s="186" t="s">
        <v>723</v>
      </c>
      <c r="M1" s="186" t="s">
        <v>724</v>
      </c>
      <c r="N1" s="186" t="s">
        <v>725</v>
      </c>
      <c r="O1" s="186" t="s">
        <v>726</v>
      </c>
      <c r="P1" s="186" t="s">
        <v>727</v>
      </c>
      <c r="Q1" s="186" t="s">
        <v>728</v>
      </c>
      <c r="R1" s="186" t="s">
        <v>729</v>
      </c>
      <c r="S1" s="186" t="s">
        <v>730</v>
      </c>
      <c r="T1" s="186" t="s">
        <v>35</v>
      </c>
      <c r="U1" s="186" t="s">
        <v>37</v>
      </c>
      <c r="V1" s="187" t="s">
        <v>38</v>
      </c>
      <c r="W1" s="187" t="s">
        <v>39</v>
      </c>
      <c r="X1" s="187" t="s">
        <v>40</v>
      </c>
      <c r="Y1" s="188" t="s">
        <v>41</v>
      </c>
      <c r="Z1" s="83"/>
    </row>
    <row r="2">
      <c r="A2" s="189" t="s">
        <v>230</v>
      </c>
      <c r="B2" s="190" t="s">
        <v>731</v>
      </c>
      <c r="C2" s="190" t="s">
        <v>732</v>
      </c>
      <c r="D2" s="191" t="s">
        <v>733</v>
      </c>
      <c r="E2" s="190"/>
      <c r="F2" s="190"/>
      <c r="G2" s="190" t="s">
        <v>579</v>
      </c>
      <c r="H2" s="190" t="s">
        <v>734</v>
      </c>
      <c r="I2" s="190" t="s">
        <v>735</v>
      </c>
      <c r="J2" s="190" t="s">
        <v>736</v>
      </c>
      <c r="K2" s="190" t="str">
        <f t="array" ref="K2">_xlfn.XLOOKUP(J2, 'Roles Library'!$A$2:$A100, 'Roles Library'!$B$2:$B100, "")</f>
        <v>Head Arena / Festival Rigger</v>
      </c>
      <c r="L2" s="190" t="s">
        <v>737</v>
      </c>
      <c r="M2" s="190" t="s">
        <v>738</v>
      </c>
      <c r="N2" s="190" t="s">
        <v>739</v>
      </c>
      <c r="O2" s="190" t="s">
        <v>740</v>
      </c>
      <c r="P2" s="190" t="s">
        <v>741</v>
      </c>
      <c r="Q2" s="190" t="s">
        <v>742</v>
      </c>
      <c r="R2" s="190" t="s">
        <v>743</v>
      </c>
      <c r="S2" s="190" t="str">
        <f t="array" ref="S2">_xlfn.XLOOKUP(R2, 'Document &amp; Asset Library'!$A$2:$A100, 'Document &amp; Asset Library'!$B$2:$B100, "")</f>
        <v>Overhead Rigging Plot &amp; Stamped Structural Analysis</v>
      </c>
      <c r="T2" s="191" t="s">
        <v>86</v>
      </c>
      <c r="U2" s="191" t="b">
        <v>0</v>
      </c>
      <c r="V2" s="192" t="s">
        <v>744</v>
      </c>
      <c r="W2" s="192" t="s">
        <v>88</v>
      </c>
      <c r="X2" s="193">
        <v>46297.413125</v>
      </c>
      <c r="Y2" s="194">
        <v>46297.0</v>
      </c>
    </row>
    <row r="3">
      <c r="A3" s="189" t="s">
        <v>259</v>
      </c>
      <c r="B3" s="190" t="s">
        <v>745</v>
      </c>
      <c r="C3" s="190" t="s">
        <v>746</v>
      </c>
      <c r="D3" s="191" t="s">
        <v>747</v>
      </c>
      <c r="E3" s="190"/>
      <c r="F3" s="190"/>
      <c r="G3" s="190" t="s">
        <v>579</v>
      </c>
      <c r="H3" s="190" t="s">
        <v>748</v>
      </c>
      <c r="I3" s="190" t="s">
        <v>749</v>
      </c>
      <c r="J3" s="190" t="s">
        <v>750</v>
      </c>
      <c r="K3" s="190" t="str">
        <f t="array" ref="K3">_xlfn.XLOOKUP(J3, 'Roles Library'!$A$2:$A100, 'Roles Library'!$B$2:$B100, "")</f>
        <v>Master Electrician / Power Lead</v>
      </c>
      <c r="L3" s="190" t="s">
        <v>751</v>
      </c>
      <c r="M3" s="190" t="s">
        <v>752</v>
      </c>
      <c r="N3" s="190" t="s">
        <v>753</v>
      </c>
      <c r="O3" s="190" t="s">
        <v>754</v>
      </c>
      <c r="P3" s="190" t="s">
        <v>755</v>
      </c>
      <c r="Q3" s="190" t="s">
        <v>756</v>
      </c>
      <c r="R3" s="190" t="s">
        <v>757</v>
      </c>
      <c r="S3" s="190" t="str">
        <f t="array" ref="S3">_xlfn.XLOOKUP(R3, 'Document &amp; Asset Library'!$A$2:$A100, 'Document &amp; Asset Library'!$B$2:$B100, "")</f>
        <v>Temporary Power &amp; Generator Tie-In Permit &amp; Load Calc</v>
      </c>
      <c r="T3" s="191" t="s">
        <v>86</v>
      </c>
      <c r="U3" s="191" t="b">
        <v>0</v>
      </c>
      <c r="V3" s="192" t="s">
        <v>758</v>
      </c>
      <c r="W3" s="192" t="s">
        <v>88</v>
      </c>
      <c r="X3" s="193">
        <v>46297.413125</v>
      </c>
      <c r="Y3" s="194">
        <v>46297.0</v>
      </c>
    </row>
    <row r="4">
      <c r="A4" s="189" t="s">
        <v>437</v>
      </c>
      <c r="B4" s="190" t="s">
        <v>759</v>
      </c>
      <c r="C4" s="190" t="s">
        <v>760</v>
      </c>
      <c r="D4" s="191" t="s">
        <v>733</v>
      </c>
      <c r="E4" s="190"/>
      <c r="F4" s="190"/>
      <c r="G4" s="190" t="s">
        <v>579</v>
      </c>
      <c r="H4" s="190" t="s">
        <v>761</v>
      </c>
      <c r="I4" s="190" t="s">
        <v>762</v>
      </c>
      <c r="J4" s="190" t="s">
        <v>763</v>
      </c>
      <c r="K4" s="190" t="str">
        <f t="array" ref="K4">_xlfn.XLOOKUP(J4, 'Roles Library'!$A$2:$A100, 'Roles Library'!$B$2:$B100, "")</f>
        <v>Audio Engineer - A1/FOH</v>
      </c>
      <c r="L4" s="190" t="s">
        <v>764</v>
      </c>
      <c r="M4" s="190" t="s">
        <v>765</v>
      </c>
      <c r="N4" s="190" t="s">
        <v>766</v>
      </c>
      <c r="O4" s="190" t="s">
        <v>767</v>
      </c>
      <c r="P4" s="190" t="s">
        <v>768</v>
      </c>
      <c r="Q4" s="190" t="s">
        <v>769</v>
      </c>
      <c r="R4" s="190" t="s">
        <v>770</v>
      </c>
      <c r="S4" s="190" t="str">
        <f t="array" ref="S4">_xlfn.XLOOKUP(R4, 'Document &amp; Asset Library'!$A$2:$A100, 'Document &amp; Asset Library'!$B$2:$B100, "")</f>
        <v>Acoustic Sound Modeling &amp; SPL Compliance Plan</v>
      </c>
      <c r="T4" s="191" t="s">
        <v>86</v>
      </c>
      <c r="U4" s="191" t="b">
        <v>0</v>
      </c>
      <c r="V4" s="192" t="s">
        <v>771</v>
      </c>
      <c r="W4" s="192" t="s">
        <v>88</v>
      </c>
      <c r="X4" s="193">
        <v>46297.413125</v>
      </c>
      <c r="Y4" s="194">
        <v>46297.0</v>
      </c>
    </row>
    <row r="5">
      <c r="A5" s="189" t="s">
        <v>279</v>
      </c>
      <c r="B5" s="190" t="s">
        <v>772</v>
      </c>
      <c r="C5" s="190" t="s">
        <v>773</v>
      </c>
      <c r="D5" s="191" t="s">
        <v>774</v>
      </c>
      <c r="E5" s="190"/>
      <c r="F5" s="190"/>
      <c r="G5" s="190" t="s">
        <v>694</v>
      </c>
      <c r="H5" s="190" t="s">
        <v>775</v>
      </c>
      <c r="I5" s="190" t="s">
        <v>776</v>
      </c>
      <c r="J5" s="190" t="s">
        <v>777</v>
      </c>
      <c r="K5" s="190" t="str">
        <f t="array" ref="K5">_xlfn.XLOOKUP(J5, 'Roles Library'!$A$2:$A100, 'Roles Library'!$B$2:$B100, "")</f>
        <v>Site Safety &amp; Security Lead</v>
      </c>
      <c r="L5" s="190" t="s">
        <v>778</v>
      </c>
      <c r="M5" s="190" t="s">
        <v>779</v>
      </c>
      <c r="N5" s="190" t="s">
        <v>780</v>
      </c>
      <c r="O5" s="190" t="s">
        <v>781</v>
      </c>
      <c r="P5" s="190" t="s">
        <v>782</v>
      </c>
      <c r="Q5" s="190" t="s">
        <v>783</v>
      </c>
      <c r="R5" s="190" t="s">
        <v>784</v>
      </c>
      <c r="S5" s="190" t="str">
        <f t="array" ref="S5">_xlfn.XLOOKUP(R5, 'Document &amp; Asset Library'!$A$2:$A100, 'Document &amp; Asset Library'!$B$2:$B100, "")</f>
        <v>Comprehensive Emergency Action &amp; Severe Weather Plan</v>
      </c>
      <c r="T5" s="191" t="s">
        <v>86</v>
      </c>
      <c r="U5" s="191" t="b">
        <v>0</v>
      </c>
      <c r="V5" s="192" t="s">
        <v>785</v>
      </c>
      <c r="W5" s="192" t="s">
        <v>88</v>
      </c>
      <c r="X5" s="193">
        <v>46297.413125</v>
      </c>
      <c r="Y5" s="194">
        <v>46297.0</v>
      </c>
    </row>
    <row r="6">
      <c r="A6" s="189" t="s">
        <v>266</v>
      </c>
      <c r="B6" s="190" t="s">
        <v>786</v>
      </c>
      <c r="C6" s="190" t="s">
        <v>787</v>
      </c>
      <c r="D6" s="191" t="s">
        <v>788</v>
      </c>
      <c r="E6" s="190"/>
      <c r="F6" s="190"/>
      <c r="G6" s="190" t="s">
        <v>694</v>
      </c>
      <c r="H6" s="190" t="s">
        <v>789</v>
      </c>
      <c r="I6" s="190" t="s">
        <v>790</v>
      </c>
      <c r="J6" s="190" t="s">
        <v>789</v>
      </c>
      <c r="K6" s="190" t="str">
        <f t="array" ref="K6">_xlfn.XLOOKUP(J6, 'Roles Library'!$A$2:$A100, 'Roles Library'!$B$2:$B100, "")</f>
        <v>House Manager</v>
      </c>
      <c r="L6" s="190" t="s">
        <v>791</v>
      </c>
      <c r="M6" s="190" t="s">
        <v>792</v>
      </c>
      <c r="N6" s="190" t="s">
        <v>793</v>
      </c>
      <c r="O6" s="190" t="s">
        <v>794</v>
      </c>
      <c r="P6" s="190" t="s">
        <v>795</v>
      </c>
      <c r="Q6" s="190" t="s">
        <v>796</v>
      </c>
      <c r="R6" s="190" t="s">
        <v>797</v>
      </c>
      <c r="S6" s="190" t="str">
        <f t="array" ref="S6">_xlfn.XLOOKUP(R6, 'Document &amp; Asset Library'!$A$2:$A100, 'Document &amp; Asset Library'!$B$2:$B100, "")</f>
        <v>City of Miami Special Assembly Occupancy Permit</v>
      </c>
      <c r="T6" s="191" t="s">
        <v>86</v>
      </c>
      <c r="U6" s="191" t="b">
        <v>0</v>
      </c>
      <c r="V6" s="192" t="s">
        <v>798</v>
      </c>
      <c r="W6" s="192" t="s">
        <v>88</v>
      </c>
      <c r="X6" s="193">
        <v>46297.413125</v>
      </c>
      <c r="Y6" s="194">
        <v>46297.0</v>
      </c>
    </row>
    <row r="7">
      <c r="A7" s="189" t="s">
        <v>312</v>
      </c>
      <c r="B7" s="190" t="s">
        <v>800</v>
      </c>
      <c r="C7" s="190" t="s">
        <v>801</v>
      </c>
      <c r="D7" s="191" t="s">
        <v>802</v>
      </c>
      <c r="E7" s="190"/>
      <c r="F7" s="190"/>
      <c r="G7" s="190" t="s">
        <v>681</v>
      </c>
      <c r="H7" s="190" t="s">
        <v>804</v>
      </c>
      <c r="I7" s="190" t="s">
        <v>806</v>
      </c>
      <c r="J7" s="190" t="s">
        <v>804</v>
      </c>
      <c r="K7" s="190" t="str">
        <f t="array" ref="K7">_xlfn.XLOOKUP(J7, 'Roles Library'!$A$2:$A100, 'Roles Library'!$B$2:$B100, "")</f>
        <v>Production Stage Manager</v>
      </c>
      <c r="L7" s="190" t="s">
        <v>809</v>
      </c>
      <c r="M7" s="190" t="s">
        <v>810</v>
      </c>
      <c r="N7" s="190" t="s">
        <v>811</v>
      </c>
      <c r="O7" s="190" t="s">
        <v>812</v>
      </c>
      <c r="P7" s="190" t="s">
        <v>813</v>
      </c>
      <c r="Q7" s="190" t="s">
        <v>814</v>
      </c>
      <c r="R7" s="190" t="s">
        <v>815</v>
      </c>
      <c r="S7" s="190" t="str">
        <f t="array" ref="S7">_xlfn.XLOOKUP(R7, 'Document &amp; Asset Library'!$A$2:$A100, 'Document &amp; Asset Library'!$B$2:$B100, "")</f>
        <v>Artist Sizzle Reel &amp; Main LED Key Visual Master 4K</v>
      </c>
      <c r="T7" s="191" t="s">
        <v>86</v>
      </c>
      <c r="U7" s="191" t="b">
        <v>0</v>
      </c>
      <c r="V7" s="192" t="s">
        <v>817</v>
      </c>
      <c r="W7" s="192" t="s">
        <v>88</v>
      </c>
      <c r="X7" s="193">
        <v>46297.413125</v>
      </c>
      <c r="Y7" s="194">
        <v>46297.0</v>
      </c>
    </row>
    <row r="8">
      <c r="A8" s="189" t="s">
        <v>342</v>
      </c>
      <c r="B8" s="190" t="s">
        <v>818</v>
      </c>
      <c r="C8" s="190" t="s">
        <v>819</v>
      </c>
      <c r="D8" s="191" t="s">
        <v>788</v>
      </c>
      <c r="E8" s="190"/>
      <c r="F8" s="190"/>
      <c r="G8" s="190" t="s">
        <v>820</v>
      </c>
      <c r="H8" s="190" t="s">
        <v>821</v>
      </c>
      <c r="I8" s="190" t="s">
        <v>822</v>
      </c>
      <c r="J8" s="190" t="s">
        <v>821</v>
      </c>
      <c r="K8" s="190" t="str">
        <f t="array" ref="K8">_xlfn.XLOOKUP(J8, 'Roles Library'!$A$2:$A100, 'Roles Library'!$B$2:$B100, "")</f>
        <v>Lead Cinematographer / Video Shooter</v>
      </c>
      <c r="L8" s="190" t="s">
        <v>824</v>
      </c>
      <c r="M8" s="190" t="s">
        <v>825</v>
      </c>
      <c r="N8" s="190" t="s">
        <v>827</v>
      </c>
      <c r="O8" s="190" t="s">
        <v>829</v>
      </c>
      <c r="P8" s="190" t="s">
        <v>831</v>
      </c>
      <c r="Q8" s="190" t="s">
        <v>833</v>
      </c>
      <c r="R8" s="190" t="s">
        <v>834</v>
      </c>
      <c r="S8" s="190" t="str">
        <f t="array" ref="S8">_xlfn.XLOOKUP(R8, 'Document &amp; Asset Library'!$A$2:$A100, 'Document &amp; Asset Library'!$B$2:$B100, "")</f>
        <v>Casa Spotify Wynwood Brand Toolkit &amp; Style Guide</v>
      </c>
      <c r="T8" s="191" t="s">
        <v>86</v>
      </c>
      <c r="U8" s="191" t="b">
        <v>0</v>
      </c>
      <c r="V8" s="192" t="s">
        <v>838</v>
      </c>
      <c r="W8" s="192" t="s">
        <v>88</v>
      </c>
      <c r="X8" s="193">
        <v>46297.413125</v>
      </c>
      <c r="Y8" s="194">
        <v>46297.0</v>
      </c>
    </row>
    <row r="9">
      <c r="A9" s="202" t="s">
        <v>382</v>
      </c>
      <c r="B9" s="203" t="s">
        <v>846</v>
      </c>
      <c r="C9" s="203" t="s">
        <v>848</v>
      </c>
      <c r="D9" s="204" t="s">
        <v>733</v>
      </c>
      <c r="E9" s="203"/>
      <c r="F9" s="203"/>
      <c r="G9" s="203" t="s">
        <v>579</v>
      </c>
      <c r="H9" s="203" t="s">
        <v>854</v>
      </c>
      <c r="I9" s="203" t="s">
        <v>855</v>
      </c>
      <c r="J9" s="203" t="s">
        <v>854</v>
      </c>
      <c r="K9" s="203" t="str">
        <f t="array" ref="K9">_xlfn.XLOOKUP(J9, 'Roles Library'!$A$2:$A100, 'Roles Library'!$B$2:$B100, "")</f>
        <v>Lead Stagehand / Deck Crew Chief</v>
      </c>
      <c r="L9" s="203" t="s">
        <v>864</v>
      </c>
      <c r="M9" s="203" t="s">
        <v>865</v>
      </c>
      <c r="N9" s="203" t="s">
        <v>866</v>
      </c>
      <c r="O9" s="203" t="s">
        <v>867</v>
      </c>
      <c r="P9" s="203" t="s">
        <v>868</v>
      </c>
      <c r="Q9" s="203" t="s">
        <v>869</v>
      </c>
      <c r="R9" s="203" t="s">
        <v>870</v>
      </c>
      <c r="S9" s="203" t="str">
        <f t="array" ref="S9">_xlfn.XLOOKUP(R9, 'Document &amp; Asset Library'!$A$2:$A100, 'Document &amp; Asset Library'!$B$2:$B100, "")</f>
        <v>Master Architectural Site Plan &amp; Life Safety CAD</v>
      </c>
      <c r="T9" s="204" t="s">
        <v>86</v>
      </c>
      <c r="U9" s="204" t="b">
        <v>0</v>
      </c>
      <c r="V9" s="205" t="s">
        <v>879</v>
      </c>
      <c r="W9" s="205" t="s">
        <v>88</v>
      </c>
      <c r="X9" s="206">
        <v>46297.413125</v>
      </c>
      <c r="Y9" s="207">
        <v>46297.0</v>
      </c>
    </row>
    <row r="10">
      <c r="A10" s="208" t="s">
        <v>213</v>
      </c>
      <c r="B10" s="208" t="s">
        <v>890</v>
      </c>
      <c r="C10" s="208" t="s">
        <v>891</v>
      </c>
      <c r="D10" s="209" t="s">
        <v>892</v>
      </c>
      <c r="E10" s="208"/>
      <c r="F10" s="208"/>
      <c r="G10" s="208" t="s">
        <v>638</v>
      </c>
      <c r="H10" s="208" t="s">
        <v>899</v>
      </c>
      <c r="I10" s="208" t="s">
        <v>900</v>
      </c>
      <c r="J10" s="208" t="s">
        <v>901</v>
      </c>
      <c r="K10" s="210" t="str">
        <f t="array" ref="K10">_xlfn.XLOOKUP(J10, 'Roles Library'!$A$2:$A100, 'Roles Library'!$B$2:$B100, "")</f>
        <v>Structural Carpenter / Build Lead</v>
      </c>
      <c r="L10" s="208" t="s">
        <v>908</v>
      </c>
      <c r="M10" s="208" t="s">
        <v>909</v>
      </c>
      <c r="N10" s="208" t="s">
        <v>911</v>
      </c>
      <c r="O10" s="208" t="s">
        <v>912</v>
      </c>
      <c r="P10" s="208" t="s">
        <v>913</v>
      </c>
      <c r="Q10" s="208" t="s">
        <v>914</v>
      </c>
      <c r="R10" s="208" t="s">
        <v>915</v>
      </c>
      <c r="S10" s="210" t="str">
        <f t="array" ref="S10">_xlfn.XLOOKUP(R10, 'Document &amp; Asset Library'!$A$2:$A100, 'Document &amp; Asset Library'!$B$2:$B100, "")</f>
        <v>Temporary Demountable Structures (TDS) Wind Stability &amp; Ballast Analysis</v>
      </c>
      <c r="T10" s="209" t="s">
        <v>86</v>
      </c>
      <c r="U10" s="209" t="b">
        <v>0</v>
      </c>
      <c r="V10" s="208" t="s">
        <v>925</v>
      </c>
      <c r="W10" s="208" t="s">
        <v>88</v>
      </c>
      <c r="X10" s="211">
        <v>46297.413125</v>
      </c>
      <c r="Y10" s="212">
        <v>46297.0</v>
      </c>
    </row>
    <row r="11">
      <c r="A11" s="208" t="s">
        <v>929</v>
      </c>
      <c r="B11" s="208" t="s">
        <v>930</v>
      </c>
      <c r="C11" s="208" t="s">
        <v>931</v>
      </c>
      <c r="D11" s="209" t="s">
        <v>788</v>
      </c>
      <c r="E11" s="208"/>
      <c r="F11" s="208"/>
      <c r="G11" s="208" t="s">
        <v>579</v>
      </c>
      <c r="H11" s="208" t="s">
        <v>935</v>
      </c>
      <c r="I11" s="208" t="s">
        <v>936</v>
      </c>
      <c r="J11" s="208" t="s">
        <v>937</v>
      </c>
      <c r="K11" s="210" t="str">
        <f t="array" ref="K11">_xlfn.XLOOKUP(J11, 'Roles Library'!$A$2:$A100, 'Roles Library'!$B$2:$B100, "")</f>
        <v>Special Effects / Pyro Lead</v>
      </c>
      <c r="L11" s="208" t="s">
        <v>945</v>
      </c>
      <c r="M11" s="208" t="s">
        <v>946</v>
      </c>
      <c r="N11" s="208" t="s">
        <v>947</v>
      </c>
      <c r="O11" s="208" t="s">
        <v>948</v>
      </c>
      <c r="P11" s="208" t="s">
        <v>949</v>
      </c>
      <c r="Q11" s="208" t="s">
        <v>951</v>
      </c>
      <c r="R11" s="208" t="s">
        <v>952</v>
      </c>
      <c r="S11" s="210" t="str">
        <f t="array" ref="S11">_xlfn.XLOOKUP(R11, 'Document &amp; Asset Library'!$A$2:$A100, 'Document &amp; Asset Library'!$B$2:$B100, "")</f>
        <v>Miami Fire-Rescue Special Effects &amp; Flame Effects Permit</v>
      </c>
      <c r="T11" s="209" t="s">
        <v>86</v>
      </c>
      <c r="U11" s="209" t="b">
        <v>0</v>
      </c>
      <c r="V11" s="208" t="s">
        <v>958</v>
      </c>
      <c r="W11" s="208" t="s">
        <v>88</v>
      </c>
      <c r="X11" s="211">
        <v>46297.413125</v>
      </c>
      <c r="Y11" s="212">
        <v>46297.0</v>
      </c>
    </row>
    <row r="12">
      <c r="A12" s="208" t="s">
        <v>960</v>
      </c>
      <c r="B12" s="208" t="s">
        <v>962</v>
      </c>
      <c r="C12" s="208" t="s">
        <v>964</v>
      </c>
      <c r="D12" s="209" t="s">
        <v>788</v>
      </c>
      <c r="E12" s="208"/>
      <c r="F12" s="208"/>
      <c r="G12" s="208" t="s">
        <v>579</v>
      </c>
      <c r="H12" s="208" t="s">
        <v>935</v>
      </c>
      <c r="I12" s="208" t="s">
        <v>936</v>
      </c>
      <c r="J12" s="208" t="s">
        <v>967</v>
      </c>
      <c r="K12" s="210" t="str">
        <f t="array" ref="K12">_xlfn.XLOOKUP(J12, 'Roles Library'!$A$2:$A100, 'Roles Library'!$B$2:$B100, "")</f>
        <v>Lighting Designer / LD</v>
      </c>
      <c r="L12" s="208" t="s">
        <v>973</v>
      </c>
      <c r="M12" s="208" t="s">
        <v>974</v>
      </c>
      <c r="N12" s="208" t="s">
        <v>975</v>
      </c>
      <c r="O12" s="208" t="s">
        <v>976</v>
      </c>
      <c r="P12" s="208" t="s">
        <v>978</v>
      </c>
      <c r="Q12" s="208" t="s">
        <v>979</v>
      </c>
      <c r="R12" s="208" t="s">
        <v>980</v>
      </c>
      <c r="S12" s="210" t="str">
        <f t="array" ref="S12">_xlfn.XLOOKUP(R12, 'Document &amp; Asset Library'!$A$2:$A100, 'Document &amp; Asset Library'!$B$2:$B100, "")</f>
        <v>FDA CDRH Class 3B/4 Audience-Scanned Laser Variance</v>
      </c>
      <c r="T12" s="209" t="s">
        <v>86</v>
      </c>
      <c r="U12" s="209" t="b">
        <v>0</v>
      </c>
      <c r="V12" s="208" t="s">
        <v>988</v>
      </c>
      <c r="W12" s="208" t="s">
        <v>88</v>
      </c>
      <c r="X12" s="211">
        <v>46297.413125</v>
      </c>
      <c r="Y12" s="212">
        <v>46297.0</v>
      </c>
    </row>
    <row r="13">
      <c r="A13" s="208" t="s">
        <v>991</v>
      </c>
      <c r="B13" s="208" t="s">
        <v>993</v>
      </c>
      <c r="C13" s="208" t="s">
        <v>760</v>
      </c>
      <c r="D13" s="209" t="s">
        <v>733</v>
      </c>
      <c r="E13" s="208"/>
      <c r="F13" s="208"/>
      <c r="G13" s="208" t="s">
        <v>579</v>
      </c>
      <c r="H13" s="208" t="s">
        <v>761</v>
      </c>
      <c r="I13" s="208" t="s">
        <v>762</v>
      </c>
      <c r="J13" s="208" t="s">
        <v>763</v>
      </c>
      <c r="K13" s="210" t="str">
        <f t="array" ref="K13">_xlfn.XLOOKUP(J13, 'Roles Library'!$A$2:$A100, 'Roles Library'!$B$2:$B100, "")</f>
        <v>Audio Engineer - A1/FOH</v>
      </c>
      <c r="L13" s="208" t="s">
        <v>1002</v>
      </c>
      <c r="M13" s="208" t="s">
        <v>1003</v>
      </c>
      <c r="N13" s="208" t="s">
        <v>1005</v>
      </c>
      <c r="O13" s="208" t="s">
        <v>1006</v>
      </c>
      <c r="P13" s="208" t="s">
        <v>1007</v>
      </c>
      <c r="Q13" s="208" t="s">
        <v>1008</v>
      </c>
      <c r="R13" s="208" t="s">
        <v>1009</v>
      </c>
      <c r="S13" s="210" t="str">
        <f t="array" ref="S13">_xlfn.XLOOKUP(R13, 'Document &amp; Asset Library'!$A$2:$A100, 'Document &amp; Asset Library'!$B$2:$B100, "")</f>
        <v>City of Miami Code Compliance Noise Variance &amp; Perimeter Curfew Permit</v>
      </c>
      <c r="T13" s="209" t="s">
        <v>86</v>
      </c>
      <c r="U13" s="209" t="b">
        <v>0</v>
      </c>
      <c r="V13" s="208" t="s">
        <v>1014</v>
      </c>
      <c r="W13" s="208" t="s">
        <v>88</v>
      </c>
      <c r="X13" s="211">
        <v>46297.413125</v>
      </c>
      <c r="Y13" s="212">
        <v>46297.0</v>
      </c>
    </row>
    <row r="14">
      <c r="A14" s="208" t="s">
        <v>1017</v>
      </c>
      <c r="B14" s="208" t="s">
        <v>1019</v>
      </c>
      <c r="C14" s="208" t="s">
        <v>1021</v>
      </c>
      <c r="D14" s="209" t="s">
        <v>788</v>
      </c>
      <c r="E14" s="208"/>
      <c r="F14" s="208"/>
      <c r="G14" s="208" t="s">
        <v>1023</v>
      </c>
      <c r="H14" s="208" t="s">
        <v>1024</v>
      </c>
      <c r="I14" s="208" t="s">
        <v>1025</v>
      </c>
      <c r="J14" s="208" t="s">
        <v>1026</v>
      </c>
      <c r="K14" s="210" t="str">
        <f t="array" ref="K14">_xlfn.XLOOKUP(J14, 'Roles Library'!$A$2:$A100, 'Roles Library'!$B$2:$B100, "")</f>
        <v>Executive Catering Captain</v>
      </c>
      <c r="L14" s="208" t="s">
        <v>1033</v>
      </c>
      <c r="M14" s="208" t="s">
        <v>1034</v>
      </c>
      <c r="N14" s="208" t="s">
        <v>1035</v>
      </c>
      <c r="O14" s="208" t="s">
        <v>1037</v>
      </c>
      <c r="P14" s="208" t="s">
        <v>1038</v>
      </c>
      <c r="Q14" s="208" t="s">
        <v>1039</v>
      </c>
      <c r="R14" s="208" t="s">
        <v>1040</v>
      </c>
      <c r="S14" s="210" t="str">
        <f t="array" ref="S14">_xlfn.XLOOKUP(R14, 'Document &amp; Asset Library'!$A$2:$A100, 'Document &amp; Asset Library'!$B$2:$B100, "")</f>
        <v>Florida DBPR Division of Hotels &amp; Restaurants Temporary Food Service License</v>
      </c>
      <c r="T14" s="209" t="s">
        <v>86</v>
      </c>
      <c r="U14" s="209" t="b">
        <v>0</v>
      </c>
      <c r="V14" s="208" t="s">
        <v>1047</v>
      </c>
      <c r="W14" s="208" t="s">
        <v>88</v>
      </c>
      <c r="X14" s="211">
        <v>46297.413125</v>
      </c>
      <c r="Y14" s="212">
        <v>46297.0</v>
      </c>
    </row>
    <row r="15">
      <c r="A15" s="208" t="s">
        <v>1050</v>
      </c>
      <c r="B15" s="208" t="s">
        <v>1051</v>
      </c>
      <c r="C15" s="208" t="s">
        <v>1052</v>
      </c>
      <c r="D15" s="209" t="s">
        <v>1054</v>
      </c>
      <c r="E15" s="208"/>
      <c r="F15" s="208"/>
      <c r="G15" s="208" t="s">
        <v>1023</v>
      </c>
      <c r="H15" s="208" t="s">
        <v>1055</v>
      </c>
      <c r="I15" s="208" t="s">
        <v>1056</v>
      </c>
      <c r="J15" s="208" t="s">
        <v>1057</v>
      </c>
      <c r="K15" s="210" t="str">
        <f t="array" ref="K15">_xlfn.XLOOKUP(J15, 'Roles Library'!$A$2:$A100, 'Roles Library'!$B$2:$B100, "")</f>
        <v>Head Beverage Director / Bar Manager</v>
      </c>
      <c r="L15" s="208" t="s">
        <v>1064</v>
      </c>
      <c r="M15" s="208" t="s">
        <v>1065</v>
      </c>
      <c r="N15" s="208" t="s">
        <v>1066</v>
      </c>
      <c r="O15" s="208" t="s">
        <v>1068</v>
      </c>
      <c r="P15" s="208" t="s">
        <v>1069</v>
      </c>
      <c r="Q15" s="208" t="s">
        <v>1070</v>
      </c>
      <c r="R15" s="208" t="s">
        <v>1071</v>
      </c>
      <c r="S15" s="210" t="str">
        <f t="array" ref="S15">_xlfn.XLOOKUP(R15, 'Document &amp; Asset Library'!$A$2:$A100, 'Document &amp; Asset Library'!$B$2:$B100, "")</f>
        <v>Florida DBPR Division of ABT Special Event Alcoholic Beverage Permit (ODP)</v>
      </c>
      <c r="T15" s="209" t="s">
        <v>86</v>
      </c>
      <c r="U15" s="209" t="b">
        <v>0</v>
      </c>
      <c r="V15" s="208" t="s">
        <v>1078</v>
      </c>
      <c r="W15" s="208" t="s">
        <v>88</v>
      </c>
      <c r="X15" s="211">
        <v>46297.413125</v>
      </c>
      <c r="Y15" s="212">
        <v>46297.0</v>
      </c>
    </row>
    <row r="16">
      <c r="A16" s="208" t="s">
        <v>1079</v>
      </c>
      <c r="B16" s="208" t="s">
        <v>1081</v>
      </c>
      <c r="C16" s="208" t="s">
        <v>1082</v>
      </c>
      <c r="D16" s="209" t="s">
        <v>1084</v>
      </c>
      <c r="E16" s="208"/>
      <c r="F16" s="208"/>
      <c r="G16" s="208" t="s">
        <v>694</v>
      </c>
      <c r="H16" s="208" t="s">
        <v>1087</v>
      </c>
      <c r="I16" s="208" t="s">
        <v>1088</v>
      </c>
      <c r="J16" s="208" t="s">
        <v>1089</v>
      </c>
      <c r="K16" s="210" t="str">
        <f t="array" ref="K16">_xlfn.XLOOKUP(J16, 'Roles Library'!$A$2:$A100, 'Roles Library'!$B$2:$B100, "")</f>
        <v>Lead Event Paramedic / EMT</v>
      </c>
      <c r="L16" s="208" t="s">
        <v>1091</v>
      </c>
      <c r="M16" s="208" t="s">
        <v>1092</v>
      </c>
      <c r="N16" s="208" t="s">
        <v>1093</v>
      </c>
      <c r="O16" s="208" t="s">
        <v>1094</v>
      </c>
      <c r="P16" s="208" t="s">
        <v>1095</v>
      </c>
      <c r="Q16" s="208" t="s">
        <v>1097</v>
      </c>
      <c r="R16" s="208" t="s">
        <v>1098</v>
      </c>
      <c r="S16" s="210" t="str">
        <f t="array" ref="S16">_xlfn.XLOOKUP(R16, 'Document &amp; Asset Library'!$A$2:$A100, 'Document &amp; Asset Library'!$B$2:$B100, "")</f>
        <v>Event Mass-Gathering Medical Action Plan &amp; Miami-Dade EMS Detail</v>
      </c>
      <c r="T16" s="209" t="s">
        <v>86</v>
      </c>
      <c r="U16" s="209" t="b">
        <v>0</v>
      </c>
      <c r="V16" s="208" t="s">
        <v>1104</v>
      </c>
      <c r="W16" s="208" t="s">
        <v>88</v>
      </c>
      <c r="X16" s="211">
        <v>46297.413125</v>
      </c>
      <c r="Y16" s="212">
        <v>46297.0</v>
      </c>
    </row>
    <row r="17">
      <c r="A17" s="208" t="s">
        <v>1106</v>
      </c>
      <c r="B17" s="208" t="s">
        <v>1107</v>
      </c>
      <c r="C17" s="208" t="s">
        <v>1108</v>
      </c>
      <c r="D17" s="209" t="s">
        <v>733</v>
      </c>
      <c r="E17" s="208"/>
      <c r="F17" s="208"/>
      <c r="G17" s="208" t="s">
        <v>694</v>
      </c>
      <c r="H17" s="208" t="s">
        <v>1111</v>
      </c>
      <c r="I17" s="208" t="s">
        <v>696</v>
      </c>
      <c r="J17" s="208" t="s">
        <v>1114</v>
      </c>
      <c r="K17" s="210" t="str">
        <f t="array" ref="K17">_xlfn.XLOOKUP(J17, 'Roles Library'!$A$2:$A100, 'Roles Library'!$B$2:$B100, "")</f>
        <v>Security Supervisor</v>
      </c>
      <c r="L17" s="208" t="s">
        <v>1118</v>
      </c>
      <c r="M17" s="208" t="s">
        <v>1120</v>
      </c>
      <c r="N17" s="208" t="s">
        <v>1121</v>
      </c>
      <c r="O17" s="208" t="s">
        <v>1123</v>
      </c>
      <c r="P17" s="208" t="s">
        <v>1124</v>
      </c>
      <c r="Q17" s="208" t="s">
        <v>1125</v>
      </c>
      <c r="R17" s="208" t="s">
        <v>1126</v>
      </c>
      <c r="S17" s="210" t="str">
        <f t="array" ref="S17">_xlfn.XLOOKUP(R17, 'Document &amp; Asset Library'!$A$2:$A100, 'Document &amp; Asset Library'!$B$2:$B100, "")</f>
        <v>Event Physical Security, Crowd Management &amp; Evacuation Routing Plan</v>
      </c>
      <c r="T17" s="209" t="s">
        <v>86</v>
      </c>
      <c r="U17" s="209" t="b">
        <v>0</v>
      </c>
      <c r="V17" s="208" t="s">
        <v>1133</v>
      </c>
      <c r="W17" s="208" t="s">
        <v>88</v>
      </c>
      <c r="X17" s="211">
        <v>46297.413125</v>
      </c>
      <c r="Y17" s="212">
        <v>46297.0</v>
      </c>
    </row>
    <row r="18">
      <c r="A18" s="208" t="s">
        <v>1134</v>
      </c>
      <c r="B18" s="208" t="s">
        <v>1135</v>
      </c>
      <c r="C18" s="208" t="s">
        <v>1136</v>
      </c>
      <c r="D18" s="209" t="s">
        <v>1137</v>
      </c>
      <c r="E18" s="208"/>
      <c r="F18" s="208"/>
      <c r="G18" s="208" t="s">
        <v>694</v>
      </c>
      <c r="H18" s="208" t="s">
        <v>1138</v>
      </c>
      <c r="I18" s="208" t="s">
        <v>1139</v>
      </c>
      <c r="J18" s="208" t="s">
        <v>1140</v>
      </c>
      <c r="K18" s="210" t="str">
        <f t="array" ref="K18">_xlfn.XLOOKUP(J18, 'Roles Library'!$A$2:$A100, 'Roles Library'!$B$2:$B100, "")</f>
        <v>Marshalling Yard &amp; Dock Master</v>
      </c>
      <c r="L18" s="208" t="s">
        <v>1141</v>
      </c>
      <c r="M18" s="208" t="s">
        <v>1142</v>
      </c>
      <c r="N18" s="208" t="s">
        <v>1143</v>
      </c>
      <c r="O18" s="208" t="s">
        <v>1144</v>
      </c>
      <c r="P18" s="208" t="s">
        <v>1145</v>
      </c>
      <c r="Q18" s="208" t="s">
        <v>1146</v>
      </c>
      <c r="R18" s="208" t="s">
        <v>1147</v>
      </c>
      <c r="S18" s="210" t="str">
        <f t="array" ref="S18">_xlfn.XLOOKUP(R18, 'Document &amp; Asset Library'!$A$2:$A100, 'Document &amp; Asset Library'!$B$2:$B100, "")</f>
        <v>Public Right-of-Way Closure &amp; Maintenance of Traffic (MOT) Plan</v>
      </c>
      <c r="T18" s="209" t="s">
        <v>86</v>
      </c>
      <c r="U18" s="209" t="b">
        <v>0</v>
      </c>
      <c r="V18" s="208" t="s">
        <v>1148</v>
      </c>
      <c r="W18" s="208" t="s">
        <v>88</v>
      </c>
      <c r="X18" s="211">
        <v>46297.413125</v>
      </c>
      <c r="Y18" s="212">
        <v>46297.0</v>
      </c>
    </row>
    <row r="19">
      <c r="A19" s="208" t="s">
        <v>1149</v>
      </c>
      <c r="B19" s="208" t="s">
        <v>1150</v>
      </c>
      <c r="C19" s="208" t="s">
        <v>1151</v>
      </c>
      <c r="D19" s="209" t="s">
        <v>788</v>
      </c>
      <c r="E19" s="208"/>
      <c r="F19" s="208"/>
      <c r="G19" s="208" t="s">
        <v>579</v>
      </c>
      <c r="H19" s="208" t="s">
        <v>1152</v>
      </c>
      <c r="I19" s="208" t="s">
        <v>1153</v>
      </c>
      <c r="J19" s="208" t="s">
        <v>821</v>
      </c>
      <c r="K19" s="210" t="str">
        <f t="array" ref="K19">_xlfn.XLOOKUP(J19, 'Roles Library'!$A$2:$A100, 'Roles Library'!$B$2:$B100, "")</f>
        <v>Lead Cinematographer / Video Shooter</v>
      </c>
      <c r="L19" s="208" t="s">
        <v>1154</v>
      </c>
      <c r="M19" s="208" t="s">
        <v>1155</v>
      </c>
      <c r="N19" s="208" t="s">
        <v>1156</v>
      </c>
      <c r="O19" s="208" t="s">
        <v>1157</v>
      </c>
      <c r="P19" s="208" t="s">
        <v>1158</v>
      </c>
      <c r="Q19" s="208" t="s">
        <v>1159</v>
      </c>
      <c r="R19" s="208" t="s">
        <v>1160</v>
      </c>
      <c r="S19" s="210" t="str">
        <f t="array" ref="S19">_xlfn.XLOOKUP(R19, 'Document &amp; Asset Library'!$A$2:$A100, 'Document &amp; Asset Library'!$B$2:$B100, "")</f>
        <v>FAA Part 107 Airspace Authorization &amp; UAS Night Flight Waiver</v>
      </c>
      <c r="T19" s="209" t="s">
        <v>86</v>
      </c>
      <c r="U19" s="209" t="b">
        <v>0</v>
      </c>
      <c r="V19" s="208" t="s">
        <v>1161</v>
      </c>
      <c r="W19" s="208" t="s">
        <v>88</v>
      </c>
      <c r="X19" s="211">
        <v>46297.413125</v>
      </c>
      <c r="Y19" s="212">
        <v>46297.0</v>
      </c>
    </row>
    <row r="20">
      <c r="A20" s="208" t="s">
        <v>1162</v>
      </c>
      <c r="B20" s="208" t="s">
        <v>1163</v>
      </c>
      <c r="C20" s="208" t="s">
        <v>1164</v>
      </c>
      <c r="D20" s="209" t="s">
        <v>733</v>
      </c>
      <c r="E20" s="208"/>
      <c r="F20" s="208"/>
      <c r="G20" s="208" t="s">
        <v>1165</v>
      </c>
      <c r="H20" s="208" t="s">
        <v>1166</v>
      </c>
      <c r="I20" s="208" t="s">
        <v>1167</v>
      </c>
      <c r="J20" s="208" t="s">
        <v>1168</v>
      </c>
      <c r="K20" s="210" t="str">
        <f t="array" ref="K20">_xlfn.XLOOKUP(J20, 'Roles Library'!$A$2:$A100, 'Roles Library'!$B$2:$B100, "")</f>
        <v>Front of House Lead / Box Office Manager</v>
      </c>
      <c r="L20" s="208" t="s">
        <v>1169</v>
      </c>
      <c r="M20" s="208" t="s">
        <v>1170</v>
      </c>
      <c r="N20" s="208" t="s">
        <v>1171</v>
      </c>
      <c r="O20" s="208" t="s">
        <v>1172</v>
      </c>
      <c r="P20" s="208" t="s">
        <v>1173</v>
      </c>
      <c r="Q20" s="208" t="s">
        <v>1174</v>
      </c>
      <c r="R20" s="208" t="s">
        <v>1175</v>
      </c>
      <c r="S20" s="210" t="str">
        <f t="array" ref="S20">_xlfn.XLOOKUP(R20, 'Document &amp; Asset Library'!$A$2:$A100, 'Document &amp; Asset Library'!$B$2:$B100, "")</f>
        <v>ADA Accessibility, Companion Seating &amp; Accessible Route Survey</v>
      </c>
      <c r="T20" s="209" t="s">
        <v>86</v>
      </c>
      <c r="U20" s="209" t="b">
        <v>0</v>
      </c>
      <c r="V20" s="208" t="s">
        <v>1176</v>
      </c>
      <c r="W20" s="208" t="s">
        <v>88</v>
      </c>
      <c r="X20" s="211">
        <v>46297.413125</v>
      </c>
      <c r="Y20" s="212">
        <v>46297.0</v>
      </c>
    </row>
    <row r="21">
      <c r="A21" s="208" t="s">
        <v>1177</v>
      </c>
      <c r="B21" s="208" t="s">
        <v>1178</v>
      </c>
      <c r="C21" s="208" t="s">
        <v>1179</v>
      </c>
      <c r="D21" s="209" t="s">
        <v>774</v>
      </c>
      <c r="E21" s="208"/>
      <c r="F21" s="208"/>
      <c r="G21" s="208" t="s">
        <v>681</v>
      </c>
      <c r="H21" s="208" t="s">
        <v>1180</v>
      </c>
      <c r="I21" s="208" t="s">
        <v>1181</v>
      </c>
      <c r="J21" s="208" t="s">
        <v>1182</v>
      </c>
      <c r="K21" s="210" t="str">
        <f t="array" ref="K21">_xlfn.XLOOKUP(J21, 'Roles Library'!$A$2:$A100, 'Roles Library'!$B$2:$B100, "")</f>
        <v>Lead Network &amp; Comms Engineer</v>
      </c>
      <c r="L21" s="208" t="s">
        <v>1183</v>
      </c>
      <c r="M21" s="208" t="s">
        <v>1184</v>
      </c>
      <c r="N21" s="208" t="s">
        <v>1185</v>
      </c>
      <c r="O21" s="208" t="s">
        <v>1186</v>
      </c>
      <c r="P21" s="208" t="s">
        <v>1187</v>
      </c>
      <c r="Q21" s="208" t="s">
        <v>1188</v>
      </c>
      <c r="R21" s="208" t="s">
        <v>1189</v>
      </c>
      <c r="S21" s="210" t="str">
        <f t="array" ref="S21">_xlfn.XLOOKUP(R21, 'Document &amp; Asset Library'!$A$2:$A100, 'Document &amp; Asset Library'!$B$2:$B100, "")</f>
        <v>FCC Part 74 Wireless Microphone &amp; Comms Frequency Coordination</v>
      </c>
      <c r="T21" s="209" t="s">
        <v>86</v>
      </c>
      <c r="U21" s="209" t="b">
        <v>0</v>
      </c>
      <c r="V21" s="208" t="s">
        <v>1190</v>
      </c>
      <c r="W21" s="208" t="s">
        <v>88</v>
      </c>
      <c r="X21" s="211">
        <v>46297.413125</v>
      </c>
      <c r="Y21" s="212">
        <v>46297.0</v>
      </c>
    </row>
    <row r="22">
      <c r="A22" s="208" t="s">
        <v>1191</v>
      </c>
      <c r="B22" s="208" t="s">
        <v>1192</v>
      </c>
      <c r="C22" s="208" t="s">
        <v>1193</v>
      </c>
      <c r="D22" s="209" t="s">
        <v>788</v>
      </c>
      <c r="E22" s="208"/>
      <c r="F22" s="208"/>
      <c r="G22" s="208" t="s">
        <v>694</v>
      </c>
      <c r="H22" s="208" t="s">
        <v>1194</v>
      </c>
      <c r="I22" s="208" t="s">
        <v>1195</v>
      </c>
      <c r="J22" s="208" t="s">
        <v>750</v>
      </c>
      <c r="K22" s="210" t="str">
        <f t="array" ref="K22">_xlfn.XLOOKUP(J22, 'Roles Library'!$A$2:$A100, 'Roles Library'!$B$2:$B100, "")</f>
        <v>Master Electrician / Power Lead</v>
      </c>
      <c r="L22" s="208" t="s">
        <v>1196</v>
      </c>
      <c r="M22" s="208" t="s">
        <v>1197</v>
      </c>
      <c r="N22" s="208" t="s">
        <v>1198</v>
      </c>
      <c r="O22" s="208" t="s">
        <v>1199</v>
      </c>
      <c r="P22" s="208" t="s">
        <v>1200</v>
      </c>
      <c r="Q22" s="208" t="s">
        <v>1201</v>
      </c>
      <c r="R22" s="208" t="s">
        <v>1202</v>
      </c>
      <c r="S22" s="210" t="str">
        <f t="array" ref="S22">_xlfn.XLOOKUP(R22, 'Document &amp; Asset Library'!$A$2:$A100, 'Document &amp; Asset Library'!$B$2:$B100, "")</f>
        <v>Hazardous Materials &amp; Diesel Fuel Storage Environmental Plan</v>
      </c>
      <c r="T22" s="209" t="s">
        <v>86</v>
      </c>
      <c r="U22" s="209" t="b">
        <v>0</v>
      </c>
      <c r="V22" s="208" t="s">
        <v>1203</v>
      </c>
      <c r="W22" s="208" t="s">
        <v>88</v>
      </c>
      <c r="X22" s="211">
        <v>46297.413125</v>
      </c>
      <c r="Y22" s="212">
        <v>46297.0</v>
      </c>
    </row>
    <row r="23">
      <c r="A23" s="208" t="s">
        <v>80</v>
      </c>
      <c r="B23" s="208" t="s">
        <v>1204</v>
      </c>
      <c r="C23" s="208" t="s">
        <v>1205</v>
      </c>
      <c r="D23" s="209" t="s">
        <v>788</v>
      </c>
      <c r="E23" s="208"/>
      <c r="F23" s="208"/>
      <c r="G23" s="208" t="s">
        <v>1206</v>
      </c>
      <c r="H23" s="208" t="s">
        <v>1207</v>
      </c>
      <c r="I23" s="208" t="s">
        <v>1208</v>
      </c>
      <c r="J23" s="208" t="s">
        <v>1209</v>
      </c>
      <c r="K23" s="210" t="str">
        <f t="array" ref="K23">_xlfn.XLOOKUP(J23, 'Roles Library'!$A$2:$A100, 'Roles Library'!$B$2:$B100, "")</f>
        <v>Production Finance Director</v>
      </c>
      <c r="L23" s="208" t="s">
        <v>1210</v>
      </c>
      <c r="M23" s="208" t="s">
        <v>1211</v>
      </c>
      <c r="N23" s="208" t="s">
        <v>1212</v>
      </c>
      <c r="O23" s="208" t="s">
        <v>1213</v>
      </c>
      <c r="P23" s="208" t="s">
        <v>1214</v>
      </c>
      <c r="Q23" s="208" t="s">
        <v>1215</v>
      </c>
      <c r="R23" s="208" t="s">
        <v>1216</v>
      </c>
      <c r="S23" s="210" t="str">
        <f t="array" ref="S23">_xlfn.XLOOKUP(R23, 'Document &amp; Asset Library'!$A$2:$A100, 'Document &amp; Asset Library'!$B$2:$B100, "")</f>
        <v>Commercial General Liability &amp; $10M Excess Umbrella Insurance Binder</v>
      </c>
      <c r="T23" s="209" t="s">
        <v>86</v>
      </c>
      <c r="U23" s="209" t="b">
        <v>0</v>
      </c>
      <c r="V23" s="208" t="s">
        <v>1217</v>
      </c>
      <c r="W23" s="208" t="s">
        <v>88</v>
      </c>
      <c r="X23" s="211">
        <v>46297.413125</v>
      </c>
      <c r="Y23" s="212">
        <v>46297.0</v>
      </c>
    </row>
    <row r="24">
      <c r="A24" s="208" t="s">
        <v>1218</v>
      </c>
      <c r="B24" s="208" t="s">
        <v>1219</v>
      </c>
      <c r="C24" s="208" t="s">
        <v>1220</v>
      </c>
      <c r="D24" s="209" t="s">
        <v>1084</v>
      </c>
      <c r="E24" s="208"/>
      <c r="F24" s="208"/>
      <c r="G24" s="208" t="s">
        <v>579</v>
      </c>
      <c r="H24" s="208" t="s">
        <v>734</v>
      </c>
      <c r="I24" s="208" t="s">
        <v>1221</v>
      </c>
      <c r="J24" s="208" t="s">
        <v>736</v>
      </c>
      <c r="K24" s="210" t="str">
        <f t="array" ref="K24">_xlfn.XLOOKUP(J24, 'Roles Library'!$A$2:$A100, 'Roles Library'!$B$2:$B100, "")</f>
        <v>Head Arena / Festival Rigger</v>
      </c>
      <c r="L24" s="208" t="s">
        <v>1222</v>
      </c>
      <c r="M24" s="208" t="s">
        <v>1223</v>
      </c>
      <c r="N24" s="208" t="s">
        <v>1224</v>
      </c>
      <c r="O24" s="208" t="s">
        <v>1225</v>
      </c>
      <c r="P24" s="208" t="s">
        <v>1226</v>
      </c>
      <c r="Q24" s="208" t="s">
        <v>1227</v>
      </c>
      <c r="R24" s="208" t="s">
        <v>1228</v>
      </c>
      <c r="S24" s="210" t="str">
        <f t="array" ref="S24">_xlfn.XLOOKUP(R24, 'Document &amp; Asset Library'!$A$2:$A100, 'Document &amp; Asset Library'!$B$2:$B100, "")</f>
        <v>OSHA Fall Protection &amp; Aerial Work Platform (AWP) Safety Protocol</v>
      </c>
      <c r="T24" s="209" t="s">
        <v>86</v>
      </c>
      <c r="U24" s="209" t="b">
        <v>0</v>
      </c>
      <c r="V24" s="208" t="s">
        <v>1229</v>
      </c>
      <c r="W24" s="208" t="s">
        <v>88</v>
      </c>
      <c r="X24" s="211">
        <v>46297.413125</v>
      </c>
      <c r="Y24" s="212">
        <v>46297.0</v>
      </c>
    </row>
    <row r="25">
      <c r="A25" s="208" t="s">
        <v>1230</v>
      </c>
      <c r="B25" s="208" t="s">
        <v>1231</v>
      </c>
      <c r="C25" s="208" t="s">
        <v>732</v>
      </c>
      <c r="D25" s="209" t="s">
        <v>788</v>
      </c>
      <c r="E25" s="208"/>
      <c r="F25" s="208"/>
      <c r="G25" s="208" t="s">
        <v>579</v>
      </c>
      <c r="H25" s="208" t="s">
        <v>734</v>
      </c>
      <c r="I25" s="208" t="s">
        <v>1221</v>
      </c>
      <c r="J25" s="208" t="s">
        <v>1232</v>
      </c>
      <c r="K25" s="210" t="str">
        <f t="array" ref="K25">_xlfn.XLOOKUP(J25, 'Roles Library'!$A$2:$A100, 'Roles Library'!$B$2:$B100, "")</f>
        <v>Lead System Rigger</v>
      </c>
      <c r="L25" s="208" t="s">
        <v>1233</v>
      </c>
      <c r="M25" s="208" t="s">
        <v>1234</v>
      </c>
      <c r="N25" s="208" t="s">
        <v>1235</v>
      </c>
      <c r="O25" s="208" t="s">
        <v>1236</v>
      </c>
      <c r="P25" s="208" t="s">
        <v>1237</v>
      </c>
      <c r="Q25" s="208" t="s">
        <v>1238</v>
      </c>
      <c r="R25" s="208" t="s">
        <v>1239</v>
      </c>
      <c r="S25" s="210" t="str">
        <f t="array" ref="S25">_xlfn.XLOOKUP(R25, 'Document &amp; Asset Library'!$A$2:$A100, 'Document &amp; Asset Library'!$B$2:$B100, "")</f>
        <v>ANSI ES1.9 Rigging Point Inspection &amp; Proof Test Certification</v>
      </c>
      <c r="T25" s="209" t="s">
        <v>86</v>
      </c>
      <c r="U25" s="209" t="b">
        <v>0</v>
      </c>
      <c r="V25" s="208" t="s">
        <v>1240</v>
      </c>
      <c r="W25" s="208" t="s">
        <v>88</v>
      </c>
      <c r="X25" s="211">
        <v>46297.413125</v>
      </c>
      <c r="Y25" s="212">
        <v>46297.0</v>
      </c>
    </row>
    <row r="26">
      <c r="A26" s="208" t="s">
        <v>1241</v>
      </c>
      <c r="B26" s="208" t="s">
        <v>1242</v>
      </c>
      <c r="C26" s="208" t="s">
        <v>801</v>
      </c>
      <c r="D26" s="209" t="s">
        <v>1243</v>
      </c>
      <c r="E26" s="208"/>
      <c r="F26" s="208"/>
      <c r="G26" s="208" t="s">
        <v>681</v>
      </c>
      <c r="H26" s="208" t="s">
        <v>804</v>
      </c>
      <c r="I26" s="208" t="s">
        <v>1244</v>
      </c>
      <c r="J26" s="208" t="s">
        <v>804</v>
      </c>
      <c r="K26" s="210" t="str">
        <f t="array" ref="K26">_xlfn.XLOOKUP(J26, 'Roles Library'!$A$2:$A100, 'Roles Library'!$B$2:$B100, "")</f>
        <v>Production Stage Manager</v>
      </c>
      <c r="L26" s="208" t="s">
        <v>1245</v>
      </c>
      <c r="M26" s="208" t="s">
        <v>1246</v>
      </c>
      <c r="N26" s="208" t="s">
        <v>1247</v>
      </c>
      <c r="O26" s="208" t="s">
        <v>1248</v>
      </c>
      <c r="P26" s="208" t="s">
        <v>1249</v>
      </c>
      <c r="Q26" s="208" t="s">
        <v>1250</v>
      </c>
      <c r="R26" s="208" t="s">
        <v>1251</v>
      </c>
      <c r="S26" s="210" t="str">
        <f t="array" ref="S26">_xlfn.XLOOKUP(R26, 'Document &amp; Asset Library'!$A$2:$A100, 'Document &amp; Asset Library'!$B$2:$B100, "")</f>
        <v>Master Run of Show &amp; SMPTE Timecode Production Cue Sheet</v>
      </c>
      <c r="T26" s="209" t="s">
        <v>86</v>
      </c>
      <c r="U26" s="209" t="b">
        <v>0</v>
      </c>
      <c r="V26" s="208" t="s">
        <v>1252</v>
      </c>
      <c r="W26" s="208" t="s">
        <v>88</v>
      </c>
      <c r="X26" s="211">
        <v>46297.413125</v>
      </c>
      <c r="Y26" s="212">
        <v>46297.0</v>
      </c>
    </row>
    <row r="27">
      <c r="A27" s="208" t="s">
        <v>1253</v>
      </c>
      <c r="B27" s="208" t="s">
        <v>1254</v>
      </c>
      <c r="C27" s="208" t="s">
        <v>1255</v>
      </c>
      <c r="D27" s="209" t="s">
        <v>788</v>
      </c>
      <c r="E27" s="208"/>
      <c r="F27" s="208"/>
      <c r="G27" s="208" t="s">
        <v>694</v>
      </c>
      <c r="H27" s="208" t="s">
        <v>1194</v>
      </c>
      <c r="I27" s="208" t="s">
        <v>1195</v>
      </c>
      <c r="J27" s="208" t="s">
        <v>1256</v>
      </c>
      <c r="K27" s="210" t="str">
        <f t="array" ref="K27">_xlfn.XLOOKUP(J27, 'Roles Library'!$A$2:$A100, 'Roles Library'!$B$2:$B100, "")</f>
        <v>Janitorial &amp; Waste Operations Lead</v>
      </c>
      <c r="L27" s="208" t="s">
        <v>1257</v>
      </c>
      <c r="M27" s="208" t="s">
        <v>1258</v>
      </c>
      <c r="N27" s="208" t="s">
        <v>1259</v>
      </c>
      <c r="O27" s="208" t="s">
        <v>1260</v>
      </c>
      <c r="P27" s="208" t="s">
        <v>1261</v>
      </c>
      <c r="Q27" s="208" t="s">
        <v>1262</v>
      </c>
      <c r="R27" s="208" t="s">
        <v>1263</v>
      </c>
      <c r="S27" s="210" t="str">
        <f t="array" ref="S27">_xlfn.XLOOKUP(R27, 'Document &amp; Asset Library'!$A$2:$A100, 'Document &amp; Asset Library'!$B$2:$B100, "")</f>
        <v>Solid Waste Diversion, Composting &amp; Site Sanitation Log</v>
      </c>
      <c r="T27" s="209" t="s">
        <v>86</v>
      </c>
      <c r="U27" s="209" t="b">
        <v>0</v>
      </c>
      <c r="V27" s="208" t="s">
        <v>1264</v>
      </c>
      <c r="W27" s="208" t="s">
        <v>88</v>
      </c>
      <c r="X27" s="211">
        <v>46297.413125</v>
      </c>
      <c r="Y27" s="212">
        <v>46297.0</v>
      </c>
    </row>
    <row r="28">
      <c r="A28" s="208" t="s">
        <v>1265</v>
      </c>
      <c r="B28" s="208" t="s">
        <v>1266</v>
      </c>
      <c r="C28" s="208" t="s">
        <v>1267</v>
      </c>
      <c r="D28" s="209" t="s">
        <v>788</v>
      </c>
      <c r="E28" s="208"/>
      <c r="F28" s="208"/>
      <c r="G28" s="208" t="s">
        <v>694</v>
      </c>
      <c r="H28" s="208" t="s">
        <v>1268</v>
      </c>
      <c r="I28" s="208" t="s">
        <v>1269</v>
      </c>
      <c r="J28" s="208" t="s">
        <v>1270</v>
      </c>
      <c r="K28" s="210" t="str">
        <f t="array" ref="K28">_xlfn.XLOOKUP(J28, 'Roles Library'!$A$2:$A100, 'Roles Library'!$B$2:$B100, "")</f>
        <v>HVAC &amp; Site Climate Tech</v>
      </c>
      <c r="L28" s="208" t="s">
        <v>1271</v>
      </c>
      <c r="M28" s="208" t="s">
        <v>1272</v>
      </c>
      <c r="N28" s="208" t="s">
        <v>1273</v>
      </c>
      <c r="O28" s="208" t="s">
        <v>1274</v>
      </c>
      <c r="P28" s="208" t="s">
        <v>1275</v>
      </c>
      <c r="Q28" s="208" t="s">
        <v>1276</v>
      </c>
      <c r="R28" s="208" t="s">
        <v>1277</v>
      </c>
      <c r="S28" s="210" t="str">
        <f t="array" ref="S28">_xlfn.XLOOKUP(R28, 'Document &amp; Asset Library'!$A$2:$A100, 'Document &amp; Asset Library'!$B$2:$B100, "")</f>
        <v>Temporary Potable Water System Disinfection &amp; Backflow Certification</v>
      </c>
      <c r="T28" s="209" t="s">
        <v>86</v>
      </c>
      <c r="U28" s="209" t="b">
        <v>0</v>
      </c>
      <c r="V28" s="208" t="s">
        <v>1278</v>
      </c>
      <c r="W28" s="208" t="s">
        <v>88</v>
      </c>
      <c r="X28" s="211">
        <v>46297.413125</v>
      </c>
      <c r="Y28" s="212">
        <v>46297.0</v>
      </c>
    </row>
    <row r="29">
      <c r="A29" s="208" t="s">
        <v>198</v>
      </c>
      <c r="B29" s="208" t="s">
        <v>1279</v>
      </c>
      <c r="C29" s="208" t="s">
        <v>1280</v>
      </c>
      <c r="D29" s="209" t="s">
        <v>733</v>
      </c>
      <c r="E29" s="208"/>
      <c r="F29" s="208"/>
      <c r="G29" s="208" t="s">
        <v>1165</v>
      </c>
      <c r="H29" s="208" t="s">
        <v>1281</v>
      </c>
      <c r="I29" s="208" t="s">
        <v>1282</v>
      </c>
      <c r="J29" s="208" t="s">
        <v>1281</v>
      </c>
      <c r="K29" s="210" t="str">
        <f t="array" ref="K29">_xlfn.XLOOKUP(J29, 'Roles Library'!$A$2:$A100, 'Roles Library'!$B$2:$B100, "")</f>
        <v>Credential Operations Coordinator</v>
      </c>
      <c r="L29" s="208" t="s">
        <v>1283</v>
      </c>
      <c r="M29" s="208" t="s">
        <v>1284</v>
      </c>
      <c r="N29" s="208" t="s">
        <v>1285</v>
      </c>
      <c r="O29" s="208" t="s">
        <v>1286</v>
      </c>
      <c r="P29" s="208" t="s">
        <v>1287</v>
      </c>
      <c r="Q29" s="208" t="s">
        <v>1288</v>
      </c>
      <c r="R29" s="208" t="s">
        <v>1289</v>
      </c>
      <c r="S29" s="210" t="str">
        <f t="array" ref="S29">_xlfn.XLOOKUP(R29, 'Document &amp; Asset Library'!$A$2:$A100, 'Document &amp; Asset Library'!$B$2:$B100, "")</f>
        <v>RFID Credentialing Architecture &amp; Zone Security Matrix</v>
      </c>
      <c r="T29" s="209" t="s">
        <v>86</v>
      </c>
      <c r="U29" s="209" t="b">
        <v>0</v>
      </c>
      <c r="V29" s="208" t="s">
        <v>1290</v>
      </c>
      <c r="W29" s="208" t="s">
        <v>88</v>
      </c>
      <c r="X29" s="211">
        <v>46297.413125</v>
      </c>
      <c r="Y29" s="212">
        <v>46297.0</v>
      </c>
    </row>
    <row r="30">
      <c r="A30" s="208" t="s">
        <v>1291</v>
      </c>
      <c r="B30" s="208" t="s">
        <v>1292</v>
      </c>
      <c r="C30" s="208" t="s">
        <v>1293</v>
      </c>
      <c r="D30" s="209" t="s">
        <v>1294</v>
      </c>
      <c r="E30" s="208"/>
      <c r="F30" s="208"/>
      <c r="G30" s="208" t="s">
        <v>694</v>
      </c>
      <c r="H30" s="208" t="s">
        <v>1295</v>
      </c>
      <c r="I30" s="208" t="s">
        <v>1296</v>
      </c>
      <c r="J30" s="208" t="s">
        <v>1140</v>
      </c>
      <c r="K30" s="210" t="str">
        <f t="array" ref="K30">_xlfn.XLOOKUP(J30, 'Roles Library'!$A$2:$A100, 'Roles Library'!$B$2:$B100, "")</f>
        <v>Marshalling Yard &amp; Dock Master</v>
      </c>
      <c r="L30" s="208" t="s">
        <v>1297</v>
      </c>
      <c r="M30" s="208" t="s">
        <v>1298</v>
      </c>
      <c r="N30" s="208" t="s">
        <v>1299</v>
      </c>
      <c r="O30" s="208" t="s">
        <v>1300</v>
      </c>
      <c r="P30" s="208" t="s">
        <v>1301</v>
      </c>
      <c r="Q30" s="208" t="s">
        <v>1302</v>
      </c>
      <c r="R30" s="208" t="s">
        <v>1303</v>
      </c>
      <c r="S30" s="210" t="str">
        <f t="array" ref="S30">_xlfn.XLOOKUP(R30, 'Document &amp; Asset Library'!$A$2:$A100, 'Document &amp; Asset Library'!$B$2:$B100, "")</f>
        <v>Marshalling Yard Freight Schedule &amp; Dock Booking Master</v>
      </c>
      <c r="T30" s="209" t="s">
        <v>86</v>
      </c>
      <c r="U30" s="209" t="b">
        <v>0</v>
      </c>
      <c r="V30" s="208" t="s">
        <v>1304</v>
      </c>
      <c r="W30" s="208" t="s">
        <v>88</v>
      </c>
      <c r="X30" s="211">
        <v>46297.413125</v>
      </c>
      <c r="Y30" s="212">
        <v>46297.0</v>
      </c>
    </row>
    <row r="31">
      <c r="A31" s="208" t="s">
        <v>1305</v>
      </c>
      <c r="B31" s="208" t="s">
        <v>1306</v>
      </c>
      <c r="C31" s="208" t="s">
        <v>1307</v>
      </c>
      <c r="D31" s="209" t="s">
        <v>747</v>
      </c>
      <c r="E31" s="208"/>
      <c r="F31" s="208"/>
      <c r="G31" s="208" t="s">
        <v>638</v>
      </c>
      <c r="H31" s="208" t="s">
        <v>1308</v>
      </c>
      <c r="I31" s="208" t="s">
        <v>1309</v>
      </c>
      <c r="J31" s="208" t="s">
        <v>1270</v>
      </c>
      <c r="K31" s="210" t="str">
        <f t="array" ref="K31">_xlfn.XLOOKUP(J31, 'Roles Library'!$A$2:$A100, 'Roles Library'!$B$2:$B100, "")</f>
        <v>HVAC &amp; Site Climate Tech</v>
      </c>
      <c r="L31" s="208" t="s">
        <v>1310</v>
      </c>
      <c r="M31" s="208" t="s">
        <v>1311</v>
      </c>
      <c r="N31" s="208" t="s">
        <v>1312</v>
      </c>
      <c r="O31" s="208" t="s">
        <v>1313</v>
      </c>
      <c r="P31" s="208" t="s">
        <v>1314</v>
      </c>
      <c r="Q31" s="208" t="s">
        <v>1315</v>
      </c>
      <c r="R31" s="208" t="s">
        <v>1316</v>
      </c>
      <c r="S31" s="210" t="str">
        <f t="array" ref="S31">_xlfn.XLOOKUP(R31, 'Document &amp; Asset Library'!$A$2:$A100, 'Document &amp; Asset Library'!$B$2:$B100, "")</f>
        <v>Temporary HVAC Load Calculation &amp; Psychrometric Cooling Plan</v>
      </c>
      <c r="T31" s="209" t="s">
        <v>86</v>
      </c>
      <c r="U31" s="209" t="b">
        <v>0</v>
      </c>
      <c r="V31" s="208" t="s">
        <v>1317</v>
      </c>
      <c r="W31" s="208" t="s">
        <v>88</v>
      </c>
      <c r="X31" s="211">
        <v>46297.413125</v>
      </c>
      <c r="Y31" s="212">
        <v>46297.0</v>
      </c>
    </row>
    <row r="32">
      <c r="A32" s="208" t="s">
        <v>174</v>
      </c>
      <c r="B32" s="208" t="s">
        <v>1318</v>
      </c>
      <c r="C32" s="208" t="s">
        <v>1319</v>
      </c>
      <c r="D32" s="209" t="s">
        <v>788</v>
      </c>
      <c r="E32" s="208"/>
      <c r="F32" s="208"/>
      <c r="G32" s="208" t="s">
        <v>1320</v>
      </c>
      <c r="H32" s="208" t="s">
        <v>1321</v>
      </c>
      <c r="I32" s="208" t="s">
        <v>1322</v>
      </c>
      <c r="J32" s="208" t="s">
        <v>1323</v>
      </c>
      <c r="K32" s="210" t="str">
        <f t="array" ref="K32">_xlfn.XLOOKUP(J32, 'Roles Library'!$A$2:$A100, 'Roles Library'!$B$2:$B100, "")</f>
        <v>Artist Relations Coordinator</v>
      </c>
      <c r="L32" s="208" t="s">
        <v>1324</v>
      </c>
      <c r="M32" s="208" t="s">
        <v>1325</v>
      </c>
      <c r="N32" s="208" t="s">
        <v>1326</v>
      </c>
      <c r="O32" s="208" t="s">
        <v>1327</v>
      </c>
      <c r="P32" s="208" t="s">
        <v>1328</v>
      </c>
      <c r="Q32" s="208" t="s">
        <v>1329</v>
      </c>
      <c r="R32" s="208" t="s">
        <v>1330</v>
      </c>
      <c r="S32" s="210" t="str">
        <f t="array" ref="S32">_xlfn.XLOOKUP(R32, 'Document &amp; Asset Library'!$A$2:$A100, 'Document &amp; Asset Library'!$B$2:$B100, "")</f>
        <v>Artist Performance Contract, Music Publishing &amp; Sync Clearances</v>
      </c>
      <c r="T32" s="209" t="s">
        <v>86</v>
      </c>
      <c r="U32" s="209" t="b">
        <v>0</v>
      </c>
      <c r="V32" s="208" t="s">
        <v>1331</v>
      </c>
      <c r="W32" s="208" t="s">
        <v>88</v>
      </c>
      <c r="X32" s="211">
        <v>46297.413125</v>
      </c>
      <c r="Y32" s="212">
        <v>46297.0</v>
      </c>
    </row>
    <row r="33">
      <c r="A33" s="208" t="s">
        <v>1332</v>
      </c>
      <c r="B33" s="208" t="s">
        <v>1333</v>
      </c>
      <c r="C33" s="208" t="s">
        <v>1334</v>
      </c>
      <c r="D33" s="209" t="s">
        <v>733</v>
      </c>
      <c r="E33" s="208"/>
      <c r="F33" s="208"/>
      <c r="G33" s="208" t="s">
        <v>694</v>
      </c>
      <c r="H33" s="208" t="s">
        <v>775</v>
      </c>
      <c r="I33" s="208" t="s">
        <v>1335</v>
      </c>
      <c r="J33" s="208" t="s">
        <v>777</v>
      </c>
      <c r="K33" s="210" t="str">
        <f t="array" ref="K33">_xlfn.XLOOKUP(J33, 'Roles Library'!$A$2:$A100, 'Roles Library'!$B$2:$B100, "")</f>
        <v>Site Safety &amp; Security Lead</v>
      </c>
      <c r="L33" s="208" t="s">
        <v>1336</v>
      </c>
      <c r="M33" s="208" t="s">
        <v>1337</v>
      </c>
      <c r="N33" s="208" t="s">
        <v>1338</v>
      </c>
      <c r="O33" s="208" t="s">
        <v>1339</v>
      </c>
      <c r="P33" s="208" t="s">
        <v>1340</v>
      </c>
      <c r="Q33" s="208" t="s">
        <v>1341</v>
      </c>
      <c r="R33" s="208" t="s">
        <v>1342</v>
      </c>
      <c r="S33" s="210" t="str">
        <f t="array" ref="S33">_xlfn.XLOOKUP(R33, 'Document &amp; Asset Library'!$A$2:$A100, 'Document &amp; Asset Library'!$B$2:$B100, "")</f>
        <v>Incident Command Structure (ICS) &amp; Emergency CAD Dispatch Guide</v>
      </c>
      <c r="T33" s="209" t="s">
        <v>86</v>
      </c>
      <c r="U33" s="209" t="b">
        <v>0</v>
      </c>
      <c r="V33" s="208" t="s">
        <v>1343</v>
      </c>
      <c r="W33" s="208" t="s">
        <v>88</v>
      </c>
      <c r="X33" s="211">
        <v>46297.413125</v>
      </c>
      <c r="Y33" s="212">
        <v>46297.0</v>
      </c>
    </row>
    <row r="34">
      <c r="A34" s="208" t="s">
        <v>1344</v>
      </c>
      <c r="B34" s="208" t="s">
        <v>1345</v>
      </c>
      <c r="C34" s="208" t="s">
        <v>1346</v>
      </c>
      <c r="D34" s="209" t="s">
        <v>1054</v>
      </c>
      <c r="E34" s="208"/>
      <c r="F34" s="208"/>
      <c r="G34" s="208" t="s">
        <v>1165</v>
      </c>
      <c r="H34" s="208" t="s">
        <v>1347</v>
      </c>
      <c r="I34" s="208" t="s">
        <v>1348</v>
      </c>
      <c r="J34" s="208" t="s">
        <v>1168</v>
      </c>
      <c r="K34" s="210" t="str">
        <f t="array" ref="K34">_xlfn.XLOOKUP(J34, 'Roles Library'!$A$2:$A100, 'Roles Library'!$B$2:$B100, "")</f>
        <v>Front of House Lead / Box Office Manager</v>
      </c>
      <c r="L34" s="208" t="s">
        <v>1349</v>
      </c>
      <c r="M34" s="208" t="s">
        <v>1350</v>
      </c>
      <c r="N34" s="208" t="s">
        <v>1351</v>
      </c>
      <c r="O34" s="208" t="s">
        <v>1352</v>
      </c>
      <c r="P34" s="208" t="s">
        <v>1353</v>
      </c>
      <c r="Q34" s="208" t="s">
        <v>1354</v>
      </c>
      <c r="R34" s="208" t="s">
        <v>1355</v>
      </c>
      <c r="S34" s="210" t="str">
        <f t="array" ref="S34">_xlfn.XLOOKUP(R34, 'Document &amp; Asset Library'!$A$2:$A100, 'Document &amp; Asset Library'!$B$2:$B100, "")</f>
        <v>Scent Diffusion Formulation &amp; Hypoallergenic Safety Data Sheet (SDS)</v>
      </c>
      <c r="T34" s="209" t="s">
        <v>86</v>
      </c>
      <c r="U34" s="209" t="b">
        <v>0</v>
      </c>
      <c r="V34" s="208" t="s">
        <v>1356</v>
      </c>
      <c r="W34" s="208" t="s">
        <v>88</v>
      </c>
      <c r="X34" s="211">
        <v>46297.413125</v>
      </c>
      <c r="Y34" s="212">
        <v>46297.0</v>
      </c>
    </row>
    <row r="35">
      <c r="A35" s="208" t="s">
        <v>297</v>
      </c>
      <c r="B35" s="208" t="s">
        <v>1357</v>
      </c>
      <c r="C35" s="208" t="s">
        <v>1358</v>
      </c>
      <c r="D35" s="209" t="s">
        <v>788</v>
      </c>
      <c r="E35" s="208"/>
      <c r="F35" s="208"/>
      <c r="G35" s="208" t="s">
        <v>1206</v>
      </c>
      <c r="H35" s="208" t="s">
        <v>1359</v>
      </c>
      <c r="I35" s="208" t="s">
        <v>1360</v>
      </c>
      <c r="J35" s="208" t="s">
        <v>1361</v>
      </c>
      <c r="K35" s="210" t="str">
        <f t="array" ref="K35">_xlfn.XLOOKUP(J35, 'Roles Library'!$A$2:$A100, 'Roles Library'!$B$2:$B100, "")</f>
        <v>Chief Executive Officer</v>
      </c>
      <c r="L35" s="208" t="s">
        <v>1362</v>
      </c>
      <c r="M35" s="208" t="s">
        <v>1363</v>
      </c>
      <c r="N35" s="208" t="s">
        <v>1364</v>
      </c>
      <c r="O35" s="208" t="s">
        <v>1365</v>
      </c>
      <c r="P35" s="208" t="s">
        <v>1366</v>
      </c>
      <c r="Q35" s="208" t="s">
        <v>1367</v>
      </c>
      <c r="R35" s="208" t="s">
        <v>1368</v>
      </c>
      <c r="S35" s="210" t="str">
        <f t="array" ref="S35">_xlfn.XLOOKUP(R35, 'Document &amp; Asset Library'!$A$2:$A100, 'Document &amp; Asset Library'!$B$2:$B100, "")</f>
        <v>Post-Event Site Restoration &amp; Landlord Handover Inspection Log</v>
      </c>
      <c r="T35" s="209" t="s">
        <v>86</v>
      </c>
      <c r="U35" s="209" t="b">
        <v>0</v>
      </c>
      <c r="V35" s="208" t="s">
        <v>1369</v>
      </c>
      <c r="W35" s="208" t="s">
        <v>88</v>
      </c>
      <c r="X35" s="211">
        <v>46297.413125</v>
      </c>
      <c r="Y35" s="212">
        <v>46297.0</v>
      </c>
    </row>
    <row r="36">
      <c r="A36" s="140"/>
      <c r="B36" s="140"/>
      <c r="C36" s="140"/>
      <c r="D36" s="140"/>
      <c r="E36" s="140"/>
      <c r="F36" s="140"/>
      <c r="G36" s="140"/>
      <c r="H36" s="140"/>
      <c r="I36" s="140"/>
      <c r="J36" s="140"/>
      <c r="K36" s="140"/>
      <c r="L36" s="140"/>
      <c r="M36" s="140"/>
      <c r="N36" s="140"/>
      <c r="O36" s="140"/>
      <c r="P36" s="140"/>
      <c r="Q36" s="140"/>
      <c r="R36" s="140"/>
      <c r="S36" s="140"/>
      <c r="T36" s="140"/>
      <c r="U36" s="140"/>
      <c r="V36" s="140"/>
      <c r="W36" s="140"/>
      <c r="X36" s="140"/>
      <c r="Y36" s="140"/>
    </row>
    <row r="37">
      <c r="A37" s="140"/>
      <c r="B37" s="140"/>
      <c r="C37" s="140"/>
      <c r="D37" s="140"/>
      <c r="E37" s="140"/>
      <c r="F37" s="140"/>
      <c r="G37" s="140"/>
      <c r="H37" s="140"/>
      <c r="I37" s="140"/>
      <c r="J37" s="140"/>
      <c r="K37" s="140"/>
      <c r="L37" s="140"/>
      <c r="M37" s="140"/>
      <c r="N37" s="140"/>
      <c r="O37" s="140"/>
      <c r="P37" s="140"/>
      <c r="Q37" s="140"/>
      <c r="R37" s="140"/>
      <c r="S37" s="140"/>
      <c r="T37" s="140"/>
      <c r="U37" s="140"/>
      <c r="V37" s="140"/>
      <c r="W37" s="140"/>
      <c r="X37" s="140"/>
      <c r="Y37" s="140"/>
    </row>
    <row r="38">
      <c r="A38" s="140"/>
      <c r="B38" s="140"/>
      <c r="C38" s="140"/>
      <c r="D38" s="140"/>
      <c r="E38" s="140"/>
      <c r="F38" s="140"/>
      <c r="G38" s="140"/>
      <c r="H38" s="140"/>
      <c r="I38" s="140"/>
      <c r="J38" s="140"/>
      <c r="K38" s="140"/>
      <c r="L38" s="140"/>
      <c r="M38" s="140"/>
      <c r="N38" s="140"/>
      <c r="O38" s="140"/>
      <c r="P38" s="140"/>
      <c r="Q38" s="140"/>
      <c r="R38" s="140"/>
      <c r="S38" s="140"/>
      <c r="T38" s="140"/>
      <c r="U38" s="140"/>
      <c r="V38" s="140"/>
      <c r="W38" s="140"/>
      <c r="X38" s="140"/>
      <c r="Y38" s="140"/>
    </row>
    <row r="39">
      <c r="A39" s="140"/>
      <c r="B39" s="140"/>
      <c r="C39" s="140"/>
      <c r="D39" s="140"/>
      <c r="E39" s="140"/>
      <c r="F39" s="140"/>
      <c r="G39" s="140"/>
      <c r="H39" s="140"/>
      <c r="I39" s="140"/>
      <c r="J39" s="140"/>
      <c r="K39" s="140"/>
      <c r="L39" s="140"/>
      <c r="M39" s="140"/>
      <c r="N39" s="140"/>
      <c r="O39" s="140"/>
      <c r="P39" s="140"/>
      <c r="Q39" s="140"/>
      <c r="R39" s="140"/>
      <c r="S39" s="140"/>
      <c r="T39" s="140"/>
      <c r="U39" s="140"/>
      <c r="V39" s="140"/>
      <c r="W39" s="140"/>
      <c r="X39" s="140"/>
      <c r="Y39" s="140"/>
    </row>
    <row r="40">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row>
    <row r="41">
      <c r="A41" s="140"/>
      <c r="B41" s="140"/>
      <c r="C41" s="140"/>
      <c r="D41" s="140"/>
      <c r="E41" s="140"/>
      <c r="F41" s="140"/>
      <c r="G41" s="140"/>
      <c r="H41" s="140"/>
      <c r="I41" s="140"/>
      <c r="J41" s="140"/>
      <c r="K41" s="140"/>
      <c r="L41" s="140"/>
      <c r="M41" s="140"/>
      <c r="N41" s="140"/>
      <c r="O41" s="140"/>
      <c r="P41" s="140"/>
      <c r="Q41" s="140"/>
      <c r="R41" s="140"/>
      <c r="S41" s="140"/>
      <c r="T41" s="140"/>
      <c r="U41" s="140"/>
      <c r="V41" s="140"/>
      <c r="W41" s="140"/>
      <c r="X41" s="140"/>
      <c r="Y41" s="140"/>
    </row>
    <row r="42">
      <c r="A42" s="140"/>
      <c r="B42" s="140"/>
      <c r="C42" s="140"/>
      <c r="D42" s="140"/>
      <c r="E42" s="140"/>
      <c r="F42" s="140"/>
      <c r="G42" s="140"/>
      <c r="H42" s="140"/>
      <c r="I42" s="140"/>
      <c r="J42" s="140"/>
      <c r="K42" s="140"/>
      <c r="L42" s="140"/>
      <c r="M42" s="140"/>
      <c r="N42" s="140"/>
      <c r="O42" s="140"/>
      <c r="P42" s="140"/>
      <c r="Q42" s="140"/>
      <c r="R42" s="140"/>
      <c r="S42" s="140"/>
      <c r="T42" s="140"/>
      <c r="U42" s="140"/>
      <c r="V42" s="140"/>
      <c r="W42" s="140"/>
      <c r="X42" s="140"/>
      <c r="Y42" s="140"/>
    </row>
    <row r="43">
      <c r="A43" s="140"/>
      <c r="B43" s="140"/>
      <c r="C43" s="140"/>
      <c r="D43" s="140"/>
      <c r="E43" s="140"/>
      <c r="F43" s="140"/>
      <c r="G43" s="140"/>
      <c r="H43" s="140"/>
      <c r="I43" s="140"/>
      <c r="J43" s="140"/>
      <c r="K43" s="140"/>
      <c r="L43" s="140"/>
      <c r="M43" s="140"/>
      <c r="N43" s="140"/>
      <c r="O43" s="140"/>
      <c r="P43" s="140"/>
      <c r="Q43" s="140"/>
      <c r="R43" s="140"/>
      <c r="S43" s="140"/>
      <c r="T43" s="140"/>
      <c r="U43" s="140"/>
      <c r="V43" s="140"/>
      <c r="W43" s="140"/>
      <c r="X43" s="140"/>
      <c r="Y43" s="140"/>
    </row>
    <row r="44">
      <c r="A44" s="140"/>
      <c r="B44" s="140"/>
      <c r="C44" s="140"/>
      <c r="D44" s="140"/>
      <c r="E44" s="140"/>
      <c r="F44" s="140"/>
      <c r="G44" s="140"/>
      <c r="H44" s="140"/>
      <c r="I44" s="140"/>
      <c r="J44" s="140"/>
      <c r="K44" s="140"/>
      <c r="L44" s="140"/>
      <c r="M44" s="140"/>
      <c r="N44" s="140"/>
      <c r="O44" s="140"/>
      <c r="P44" s="140"/>
      <c r="Q44" s="140"/>
      <c r="R44" s="140"/>
      <c r="S44" s="140"/>
      <c r="T44" s="140"/>
      <c r="U44" s="140"/>
      <c r="V44" s="140"/>
      <c r="W44" s="140"/>
      <c r="X44" s="140"/>
      <c r="Y44" s="140"/>
    </row>
    <row r="45">
      <c r="A45" s="140"/>
      <c r="B45" s="140"/>
      <c r="C45" s="140"/>
      <c r="D45" s="140"/>
      <c r="E45" s="140"/>
      <c r="F45" s="140"/>
      <c r="G45" s="140"/>
      <c r="H45" s="140"/>
      <c r="I45" s="140"/>
      <c r="J45" s="140"/>
      <c r="K45" s="140"/>
      <c r="L45" s="140"/>
      <c r="M45" s="140"/>
      <c r="N45" s="140"/>
      <c r="O45" s="140"/>
      <c r="P45" s="140"/>
      <c r="Q45" s="140"/>
      <c r="R45" s="140"/>
      <c r="S45" s="140"/>
      <c r="T45" s="140"/>
      <c r="U45" s="140"/>
      <c r="V45" s="140"/>
      <c r="W45" s="140"/>
      <c r="X45" s="140"/>
      <c r="Y45" s="140"/>
    </row>
    <row r="46">
      <c r="A46" s="140"/>
      <c r="B46" s="140"/>
      <c r="C46" s="140"/>
      <c r="D46" s="140"/>
      <c r="E46" s="140"/>
      <c r="F46" s="140"/>
      <c r="G46" s="140"/>
      <c r="H46" s="140"/>
      <c r="I46" s="140"/>
      <c r="J46" s="140"/>
      <c r="K46" s="140"/>
      <c r="L46" s="140"/>
      <c r="M46" s="140"/>
      <c r="N46" s="140"/>
      <c r="O46" s="140"/>
      <c r="P46" s="140"/>
      <c r="Q46" s="140"/>
      <c r="R46" s="140"/>
      <c r="S46" s="140"/>
      <c r="T46" s="140"/>
      <c r="U46" s="140"/>
      <c r="V46" s="140"/>
      <c r="W46" s="140"/>
      <c r="X46" s="140"/>
      <c r="Y46" s="140"/>
    </row>
    <row r="47">
      <c r="A47" s="140"/>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row>
    <row r="48">
      <c r="A48" s="140"/>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row>
    <row r="49">
      <c r="A49" s="140"/>
      <c r="B49" s="140"/>
      <c r="C49" s="140"/>
      <c r="D49" s="140"/>
      <c r="E49" s="140"/>
      <c r="F49" s="140"/>
      <c r="G49" s="140"/>
      <c r="H49" s="140"/>
      <c r="I49" s="140"/>
      <c r="J49" s="140"/>
      <c r="K49" s="140"/>
      <c r="L49" s="140"/>
      <c r="M49" s="140"/>
      <c r="N49" s="140"/>
      <c r="O49" s="140"/>
      <c r="P49" s="140"/>
      <c r="Q49" s="140"/>
      <c r="R49" s="140"/>
      <c r="S49" s="140"/>
      <c r="T49" s="140"/>
      <c r="U49" s="140"/>
      <c r="V49" s="140"/>
      <c r="W49" s="140"/>
      <c r="X49" s="140"/>
      <c r="Y49" s="140"/>
    </row>
    <row r="50">
      <c r="A50" s="140"/>
      <c r="B50" s="140"/>
      <c r="C50" s="140"/>
      <c r="D50" s="140"/>
      <c r="E50" s="140"/>
      <c r="F50" s="140"/>
      <c r="G50" s="140"/>
      <c r="H50" s="140"/>
      <c r="I50" s="140"/>
      <c r="J50" s="140"/>
      <c r="K50" s="140"/>
      <c r="L50" s="140"/>
      <c r="M50" s="140"/>
      <c r="N50" s="140"/>
      <c r="O50" s="140"/>
      <c r="P50" s="140"/>
      <c r="Q50" s="140"/>
      <c r="R50" s="140"/>
      <c r="S50" s="140"/>
      <c r="T50" s="140"/>
      <c r="U50" s="140"/>
      <c r="V50" s="140"/>
      <c r="W50" s="140"/>
      <c r="X50" s="140"/>
      <c r="Y50" s="140"/>
    </row>
    <row r="51">
      <c r="A51" s="140"/>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row>
    <row r="52">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row>
    <row r="53">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row>
    <row r="54">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row>
    <row r="55">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row>
    <row r="56">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row>
    <row r="57">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row>
    <row r="58">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row>
    <row r="59">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c r="Y59" s="140"/>
    </row>
    <row r="60">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c r="Y60" s="140"/>
    </row>
    <row r="61">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row>
    <row r="62">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row>
    <row r="63">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row>
    <row r="64">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row>
    <row r="65">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row>
    <row r="66">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row>
    <row r="67">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row>
    <row r="68">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row>
    <row r="69">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row>
    <row r="70">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row>
    <row r="71">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row>
    <row r="72">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row>
    <row r="73">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row>
    <row r="74">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row>
    <row r="75">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row>
    <row r="76">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row>
    <row r="77">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row>
    <row r="78">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row>
    <row r="79">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row>
    <row r="80">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row>
    <row r="81">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row>
    <row r="82">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row>
    <row r="83">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row>
    <row r="84">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row>
    <row r="85">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row>
    <row r="86">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row>
    <row r="87">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row>
    <row r="88">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row>
    <row r="89">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row>
    <row r="90">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row>
    <row r="91">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row>
    <row r="92">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row>
    <row r="93">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row>
    <row r="94">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row>
    <row r="95">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row>
    <row r="96">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row>
    <row r="97">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row>
    <row r="98">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row>
    <row r="99">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row>
    <row r="100">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770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8.88"/>
    <col customWidth="1" min="2" max="2" width="12.63"/>
    <col customWidth="1" min="3" max="3" width="18.88"/>
    <col customWidth="1" min="4" max="5" width="15.75"/>
    <col customWidth="1" min="6" max="6" width="31.38"/>
    <col customWidth="1" min="7" max="7" width="43.88"/>
    <col customWidth="1" min="8" max="8" width="9.5"/>
    <col customWidth="1" min="9" max="9" width="6.38"/>
    <col customWidth="1" min="10" max="10" width="34.5"/>
    <col customWidth="1" hidden="1" min="11" max="11" width="12.63"/>
    <col customWidth="1" hidden="1" min="12" max="13" width="15.75"/>
    <col customWidth="1" min="14" max="27" width="12.63"/>
  </cols>
  <sheetData>
    <row r="1" ht="24.0" customHeight="1">
      <c r="A1" s="4" t="s">
        <v>1</v>
      </c>
      <c r="B1" s="4" t="s">
        <v>0</v>
      </c>
      <c r="C1" s="4" t="s">
        <v>18</v>
      </c>
      <c r="D1" s="4" t="s">
        <v>20</v>
      </c>
      <c r="E1" s="4" t="s">
        <v>22</v>
      </c>
      <c r="F1" s="4" t="s">
        <v>10</v>
      </c>
      <c r="G1" s="4" t="s">
        <v>26</v>
      </c>
      <c r="H1" s="4" t="s">
        <v>35</v>
      </c>
      <c r="I1" s="4" t="s">
        <v>37</v>
      </c>
      <c r="J1" s="4" t="s">
        <v>38</v>
      </c>
      <c r="K1" s="4" t="s">
        <v>39</v>
      </c>
      <c r="L1" s="4" t="s">
        <v>40</v>
      </c>
      <c r="M1" s="4" t="s">
        <v>41</v>
      </c>
      <c r="N1" s="195"/>
      <c r="O1" s="195"/>
      <c r="P1" s="195"/>
      <c r="Q1" s="195"/>
      <c r="R1" s="195"/>
      <c r="S1" s="195"/>
      <c r="T1" s="195"/>
      <c r="U1" s="195"/>
      <c r="V1" s="195"/>
      <c r="W1" s="195"/>
      <c r="X1" s="195"/>
      <c r="Y1" s="195"/>
      <c r="Z1" s="195"/>
      <c r="AA1" s="195"/>
    </row>
    <row r="2">
      <c r="A2" s="196" t="s">
        <v>408</v>
      </c>
      <c r="B2" s="196" t="str">
        <f>'Cover Page'!$C$7</f>
        <v>CSMIA26</v>
      </c>
      <c r="C2" s="197" t="s">
        <v>799</v>
      </c>
      <c r="D2" s="56" t="s">
        <v>803</v>
      </c>
      <c r="E2" s="56" t="s">
        <v>805</v>
      </c>
      <c r="F2" s="55" t="s">
        <v>807</v>
      </c>
      <c r="G2" s="56" t="s">
        <v>808</v>
      </c>
      <c r="H2" s="55" t="s">
        <v>86</v>
      </c>
      <c r="I2" s="55" t="b">
        <v>0</v>
      </c>
      <c r="J2" s="56" t="s">
        <v>816</v>
      </c>
      <c r="K2" s="56" t="s">
        <v>88</v>
      </c>
      <c r="L2" s="198">
        <v>46295.54513888889</v>
      </c>
      <c r="M2" s="198">
        <v>46295.54513888889</v>
      </c>
      <c r="N2" s="199"/>
      <c r="O2" s="199"/>
      <c r="P2" s="199"/>
      <c r="Q2" s="199"/>
      <c r="R2" s="199"/>
      <c r="S2" s="199"/>
      <c r="T2" s="199"/>
      <c r="U2" s="199"/>
      <c r="V2" s="199"/>
      <c r="W2" s="199"/>
      <c r="X2" s="199"/>
      <c r="Y2" s="199"/>
      <c r="Z2" s="199"/>
      <c r="AA2" s="199"/>
    </row>
    <row r="3">
      <c r="A3" s="200" t="s">
        <v>465</v>
      </c>
      <c r="B3" s="200" t="str">
        <f>'Cover Page'!$C$7</f>
        <v>CSMIA26</v>
      </c>
      <c r="C3" s="201" t="s">
        <v>823</v>
      </c>
      <c r="D3" s="56" t="s">
        <v>826</v>
      </c>
      <c r="E3" s="56" t="s">
        <v>828</v>
      </c>
      <c r="F3" s="55" t="s">
        <v>830</v>
      </c>
      <c r="G3" s="56" t="s">
        <v>832</v>
      </c>
      <c r="H3" s="55" t="s">
        <v>86</v>
      </c>
      <c r="I3" s="55" t="b">
        <v>0</v>
      </c>
      <c r="J3" s="56" t="s">
        <v>835</v>
      </c>
      <c r="K3" s="56" t="s">
        <v>836</v>
      </c>
      <c r="L3" s="198">
        <v>46295.54513888889</v>
      </c>
      <c r="M3" s="198">
        <v>46295.54513888889</v>
      </c>
      <c r="N3" s="199"/>
      <c r="O3" s="199"/>
      <c r="P3" s="199"/>
      <c r="Q3" s="199"/>
      <c r="R3" s="199"/>
      <c r="S3" s="199"/>
      <c r="T3" s="199"/>
      <c r="U3" s="199"/>
      <c r="V3" s="199"/>
      <c r="W3" s="199"/>
      <c r="X3" s="199"/>
      <c r="Y3" s="199"/>
      <c r="Z3" s="199"/>
      <c r="AA3" s="199"/>
    </row>
    <row r="4">
      <c r="A4" s="196" t="s">
        <v>254</v>
      </c>
      <c r="B4" s="196" t="str">
        <f>'Cover Page'!$C$7</f>
        <v>CSMIA26</v>
      </c>
      <c r="C4" s="197" t="s">
        <v>837</v>
      </c>
      <c r="D4" s="56" t="s">
        <v>839</v>
      </c>
      <c r="E4" s="56" t="s">
        <v>840</v>
      </c>
      <c r="F4" s="55" t="s">
        <v>841</v>
      </c>
      <c r="G4" s="56" t="s">
        <v>842</v>
      </c>
      <c r="H4" s="55" t="s">
        <v>86</v>
      </c>
      <c r="I4" s="55" t="b">
        <v>0</v>
      </c>
      <c r="J4" s="56" t="s">
        <v>843</v>
      </c>
      <c r="K4" s="56" t="s">
        <v>844</v>
      </c>
      <c r="L4" s="198">
        <v>46295.54513888889</v>
      </c>
      <c r="M4" s="198">
        <v>46295.54513888889</v>
      </c>
      <c r="N4" s="199"/>
      <c r="O4" s="199"/>
      <c r="P4" s="199"/>
      <c r="Q4" s="199"/>
      <c r="R4" s="199"/>
      <c r="S4" s="199"/>
      <c r="T4" s="199"/>
      <c r="U4" s="199"/>
      <c r="V4" s="199"/>
      <c r="W4" s="199"/>
      <c r="X4" s="199"/>
      <c r="Y4" s="199"/>
      <c r="Z4" s="199"/>
      <c r="AA4" s="199"/>
    </row>
    <row r="5">
      <c r="A5" s="200" t="s">
        <v>845</v>
      </c>
      <c r="B5" s="200" t="str">
        <f>'Cover Page'!$C$7</f>
        <v>CSMIA26</v>
      </c>
      <c r="C5" s="201" t="s">
        <v>847</v>
      </c>
      <c r="D5" s="56" t="s">
        <v>849</v>
      </c>
      <c r="E5" s="56" t="s">
        <v>850</v>
      </c>
      <c r="F5" s="55" t="s">
        <v>851</v>
      </c>
      <c r="G5" s="56" t="s">
        <v>852</v>
      </c>
      <c r="H5" s="55" t="s">
        <v>86</v>
      </c>
      <c r="I5" s="55" t="b">
        <v>0</v>
      </c>
      <c r="J5" s="56" t="s">
        <v>853</v>
      </c>
      <c r="K5" s="56" t="s">
        <v>88</v>
      </c>
      <c r="L5" s="198">
        <v>46295.54513888889</v>
      </c>
      <c r="M5" s="198">
        <v>46295.54513888889</v>
      </c>
      <c r="N5" s="199"/>
      <c r="O5" s="199"/>
      <c r="P5" s="199"/>
      <c r="Q5" s="199"/>
      <c r="R5" s="199"/>
      <c r="S5" s="199"/>
      <c r="T5" s="199"/>
      <c r="U5" s="199"/>
      <c r="V5" s="199"/>
      <c r="W5" s="199"/>
      <c r="X5" s="199"/>
      <c r="Y5" s="199"/>
      <c r="Z5" s="199"/>
      <c r="AA5" s="199"/>
    </row>
    <row r="6">
      <c r="A6" s="196" t="s">
        <v>856</v>
      </c>
      <c r="B6" s="196" t="str">
        <f>'Cover Page'!$C$7</f>
        <v>CSMIA26</v>
      </c>
      <c r="C6" s="197" t="s">
        <v>857</v>
      </c>
      <c r="D6" s="56" t="s">
        <v>858</v>
      </c>
      <c r="E6" s="56" t="s">
        <v>859</v>
      </c>
      <c r="F6" s="55" t="s">
        <v>860</v>
      </c>
      <c r="G6" s="56" t="s">
        <v>861</v>
      </c>
      <c r="H6" s="55" t="s">
        <v>86</v>
      </c>
      <c r="I6" s="55" t="b">
        <v>0</v>
      </c>
      <c r="J6" s="56" t="s">
        <v>862</v>
      </c>
      <c r="K6" s="56" t="s">
        <v>863</v>
      </c>
      <c r="L6" s="198">
        <v>46295.54513888889</v>
      </c>
      <c r="M6" s="198">
        <v>46295.54513888889</v>
      </c>
      <c r="N6" s="199"/>
      <c r="O6" s="199"/>
      <c r="P6" s="199"/>
      <c r="Q6" s="199"/>
      <c r="R6" s="199"/>
      <c r="S6" s="199"/>
      <c r="T6" s="199"/>
      <c r="U6" s="199"/>
      <c r="V6" s="199"/>
      <c r="W6" s="199"/>
      <c r="X6" s="199"/>
      <c r="Y6" s="199"/>
      <c r="Z6" s="199"/>
      <c r="AA6" s="199"/>
    </row>
    <row r="7">
      <c r="A7" s="200" t="s">
        <v>332</v>
      </c>
      <c r="B7" s="200" t="str">
        <f>'Cover Page'!$C$7</f>
        <v>CSMIA26</v>
      </c>
      <c r="C7" s="201" t="s">
        <v>871</v>
      </c>
      <c r="D7" s="56" t="s">
        <v>872</v>
      </c>
      <c r="E7" s="56" t="s">
        <v>873</v>
      </c>
      <c r="F7" s="55" t="s">
        <v>874</v>
      </c>
      <c r="G7" s="56" t="s">
        <v>875</v>
      </c>
      <c r="H7" s="55" t="s">
        <v>86</v>
      </c>
      <c r="I7" s="55" t="b">
        <v>0</v>
      </c>
      <c r="J7" s="56" t="s">
        <v>876</v>
      </c>
      <c r="K7" s="56" t="s">
        <v>836</v>
      </c>
      <c r="L7" s="198">
        <v>46295.54513888889</v>
      </c>
      <c r="M7" s="198">
        <v>46295.54513888889</v>
      </c>
      <c r="N7" s="199"/>
      <c r="O7" s="199"/>
      <c r="P7" s="199"/>
      <c r="Q7" s="199"/>
      <c r="R7" s="199"/>
      <c r="S7" s="199"/>
      <c r="T7" s="199"/>
      <c r="U7" s="199"/>
      <c r="V7" s="199"/>
      <c r="W7" s="199"/>
      <c r="X7" s="199"/>
      <c r="Y7" s="199"/>
      <c r="Z7" s="199"/>
      <c r="AA7" s="199"/>
    </row>
    <row r="8">
      <c r="A8" s="196" t="s">
        <v>877</v>
      </c>
      <c r="B8" s="196" t="str">
        <f>'Cover Page'!$C$7</f>
        <v>CSMIA26</v>
      </c>
      <c r="C8" s="197" t="s">
        <v>799</v>
      </c>
      <c r="D8" s="56" t="s">
        <v>878</v>
      </c>
      <c r="E8" s="56" t="s">
        <v>880</v>
      </c>
      <c r="F8" s="55" t="s">
        <v>881</v>
      </c>
      <c r="G8" s="56" t="s">
        <v>882</v>
      </c>
      <c r="H8" s="55" t="s">
        <v>86</v>
      </c>
      <c r="I8" s="55" t="b">
        <v>0</v>
      </c>
      <c r="J8" s="56" t="s">
        <v>883</v>
      </c>
      <c r="K8" s="56" t="s">
        <v>88</v>
      </c>
      <c r="L8" s="198">
        <v>46295.54513888889</v>
      </c>
      <c r="M8" s="198">
        <v>46295.54513888889</v>
      </c>
      <c r="N8" s="199"/>
      <c r="O8" s="199"/>
      <c r="P8" s="199"/>
      <c r="Q8" s="199"/>
      <c r="R8" s="199"/>
      <c r="S8" s="199"/>
      <c r="T8" s="199"/>
      <c r="U8" s="199"/>
      <c r="V8" s="199"/>
      <c r="W8" s="199"/>
      <c r="X8" s="199"/>
      <c r="Y8" s="199"/>
      <c r="Z8" s="199"/>
      <c r="AA8" s="199"/>
    </row>
    <row r="9">
      <c r="A9" s="200" t="s">
        <v>698</v>
      </c>
      <c r="B9" s="200" t="str">
        <f>'Cover Page'!$C$7</f>
        <v>CSMIA26</v>
      </c>
      <c r="C9" s="201" t="s">
        <v>884</v>
      </c>
      <c r="D9" s="56" t="s">
        <v>885</v>
      </c>
      <c r="E9" s="56" t="s">
        <v>826</v>
      </c>
      <c r="F9" s="55" t="s">
        <v>886</v>
      </c>
      <c r="G9" s="56" t="s">
        <v>887</v>
      </c>
      <c r="H9" s="55" t="s">
        <v>86</v>
      </c>
      <c r="I9" s="55" t="b">
        <v>0</v>
      </c>
      <c r="J9" s="56" t="s">
        <v>888</v>
      </c>
      <c r="K9" s="56" t="s">
        <v>88</v>
      </c>
      <c r="L9" s="198">
        <v>46295.54513888889</v>
      </c>
      <c r="M9" s="198">
        <v>46295.54513888889</v>
      </c>
      <c r="N9" s="199"/>
      <c r="O9" s="199"/>
      <c r="P9" s="199"/>
      <c r="Q9" s="199"/>
      <c r="R9" s="199"/>
      <c r="S9" s="199"/>
      <c r="T9" s="199"/>
      <c r="U9" s="199"/>
      <c r="V9" s="199"/>
      <c r="W9" s="199"/>
      <c r="X9" s="199"/>
      <c r="Y9" s="199"/>
      <c r="Z9" s="199"/>
      <c r="AA9" s="199"/>
    </row>
    <row r="10">
      <c r="A10" s="196" t="s">
        <v>889</v>
      </c>
      <c r="B10" s="196" t="str">
        <f>'Cover Page'!$C$7</f>
        <v>CSMIA26</v>
      </c>
      <c r="C10" s="197" t="s">
        <v>893</v>
      </c>
      <c r="D10" s="56" t="s">
        <v>894</v>
      </c>
      <c r="E10" s="56" t="s">
        <v>895</v>
      </c>
      <c r="F10" s="55" t="s">
        <v>896</v>
      </c>
      <c r="G10" s="56" t="s">
        <v>897</v>
      </c>
      <c r="H10" s="55" t="s">
        <v>86</v>
      </c>
      <c r="I10" s="55" t="b">
        <v>0</v>
      </c>
      <c r="J10" s="56" t="s">
        <v>898</v>
      </c>
      <c r="K10" s="56" t="s">
        <v>88</v>
      </c>
      <c r="L10" s="198">
        <v>46295.54513888889</v>
      </c>
      <c r="M10" s="198">
        <v>46295.54513888889</v>
      </c>
      <c r="N10" s="199"/>
      <c r="O10" s="199"/>
      <c r="P10" s="199"/>
      <c r="Q10" s="199"/>
      <c r="R10" s="199"/>
      <c r="S10" s="199"/>
      <c r="T10" s="199"/>
      <c r="U10" s="199"/>
      <c r="V10" s="199"/>
      <c r="W10" s="199"/>
      <c r="X10" s="199"/>
      <c r="Y10" s="199"/>
      <c r="Z10" s="199"/>
      <c r="AA10" s="199"/>
    </row>
    <row r="11">
      <c r="A11" s="200" t="s">
        <v>902</v>
      </c>
      <c r="B11" s="200" t="str">
        <f>'Cover Page'!$C$7</f>
        <v>CSMIA26</v>
      </c>
      <c r="C11" s="201" t="s">
        <v>799</v>
      </c>
      <c r="D11" s="56" t="s">
        <v>903</v>
      </c>
      <c r="E11" s="56" t="s">
        <v>904</v>
      </c>
      <c r="F11" s="55" t="s">
        <v>905</v>
      </c>
      <c r="G11" s="56" t="s">
        <v>906</v>
      </c>
      <c r="H11" s="55" t="s">
        <v>86</v>
      </c>
      <c r="I11" s="55" t="b">
        <v>0</v>
      </c>
      <c r="J11" s="56" t="s">
        <v>907</v>
      </c>
      <c r="K11" s="56" t="s">
        <v>88</v>
      </c>
      <c r="L11" s="198">
        <v>46295.54513888889</v>
      </c>
      <c r="M11" s="198">
        <v>46295.54513888889</v>
      </c>
      <c r="N11" s="199"/>
      <c r="O11" s="199"/>
      <c r="P11" s="199"/>
      <c r="Q11" s="199"/>
      <c r="R11" s="199"/>
      <c r="S11" s="199"/>
      <c r="T11" s="199"/>
      <c r="U11" s="199"/>
      <c r="V11" s="199"/>
      <c r="W11" s="199"/>
      <c r="X11" s="199"/>
      <c r="Y11" s="199"/>
      <c r="Z11" s="199"/>
      <c r="AA11" s="199"/>
    </row>
    <row r="12">
      <c r="A12" s="196" t="s">
        <v>910</v>
      </c>
      <c r="B12" s="196" t="str">
        <f>'Cover Page'!$C$7</f>
        <v>CSMIA26</v>
      </c>
      <c r="C12" s="197" t="s">
        <v>916</v>
      </c>
      <c r="D12" s="56" t="s">
        <v>917</v>
      </c>
      <c r="E12" s="56" t="s">
        <v>918</v>
      </c>
      <c r="F12" s="55" t="s">
        <v>919</v>
      </c>
      <c r="G12" s="56" t="s">
        <v>920</v>
      </c>
      <c r="H12" s="55" t="s">
        <v>86</v>
      </c>
      <c r="I12" s="55" t="b">
        <v>0</v>
      </c>
      <c r="J12" s="56" t="s">
        <v>921</v>
      </c>
      <c r="K12" s="56" t="s">
        <v>88</v>
      </c>
      <c r="L12" s="198">
        <v>46295.54513888889</v>
      </c>
      <c r="M12" s="198">
        <v>46295.54513888889</v>
      </c>
      <c r="N12" s="199"/>
      <c r="O12" s="199"/>
      <c r="P12" s="199"/>
      <c r="Q12" s="199"/>
      <c r="R12" s="199"/>
      <c r="S12" s="199"/>
      <c r="T12" s="199"/>
      <c r="U12" s="199"/>
      <c r="V12" s="199"/>
      <c r="W12" s="199"/>
      <c r="X12" s="199"/>
      <c r="Y12" s="199"/>
      <c r="Z12" s="199"/>
      <c r="AA12" s="199"/>
    </row>
    <row r="13">
      <c r="A13" s="200" t="s">
        <v>922</v>
      </c>
      <c r="B13" s="200" t="str">
        <f>'Cover Page'!$C$7</f>
        <v>CSMIA26</v>
      </c>
      <c r="C13" s="201" t="s">
        <v>799</v>
      </c>
      <c r="D13" s="56" t="s">
        <v>878</v>
      </c>
      <c r="E13" s="56" t="s">
        <v>923</v>
      </c>
      <c r="F13" s="55" t="s">
        <v>924</v>
      </c>
      <c r="G13" s="56" t="s">
        <v>926</v>
      </c>
      <c r="H13" s="55" t="s">
        <v>86</v>
      </c>
      <c r="I13" s="55" t="b">
        <v>0</v>
      </c>
      <c r="J13" s="56" t="s">
        <v>927</v>
      </c>
      <c r="K13" s="56" t="s">
        <v>88</v>
      </c>
      <c r="L13" s="198">
        <v>46295.54513888889</v>
      </c>
      <c r="M13" s="198">
        <v>46295.54513888889</v>
      </c>
      <c r="N13" s="199"/>
      <c r="O13" s="199"/>
      <c r="P13" s="199"/>
      <c r="Q13" s="199"/>
      <c r="R13" s="199"/>
      <c r="S13" s="199"/>
      <c r="T13" s="199"/>
      <c r="U13" s="199"/>
      <c r="V13" s="199"/>
      <c r="W13" s="199"/>
      <c r="X13" s="199"/>
      <c r="Y13" s="199"/>
      <c r="Z13" s="199"/>
      <c r="AA13" s="199"/>
    </row>
    <row r="14">
      <c r="A14" s="196" t="s">
        <v>928</v>
      </c>
      <c r="B14" s="196" t="str">
        <f>'Cover Page'!$C$7</f>
        <v>CSMIA26</v>
      </c>
      <c r="C14" s="197" t="s">
        <v>847</v>
      </c>
      <c r="D14" s="56" t="s">
        <v>849</v>
      </c>
      <c r="E14" s="56" t="s">
        <v>932</v>
      </c>
      <c r="F14" s="55" t="s">
        <v>933</v>
      </c>
      <c r="G14" s="56" t="s">
        <v>934</v>
      </c>
      <c r="H14" s="55" t="s">
        <v>86</v>
      </c>
      <c r="I14" s="55" t="b">
        <v>0</v>
      </c>
      <c r="J14" s="56" t="s">
        <v>938</v>
      </c>
      <c r="K14" s="56" t="s">
        <v>88</v>
      </c>
      <c r="L14" s="198">
        <v>46295.54513888889</v>
      </c>
      <c r="M14" s="198">
        <v>46295.54513888889</v>
      </c>
      <c r="N14" s="199"/>
      <c r="O14" s="199"/>
      <c r="P14" s="199"/>
      <c r="Q14" s="199"/>
      <c r="R14" s="199"/>
      <c r="S14" s="199"/>
      <c r="T14" s="199"/>
      <c r="U14" s="199"/>
      <c r="V14" s="199"/>
      <c r="W14" s="199"/>
      <c r="X14" s="199"/>
      <c r="Y14" s="199"/>
      <c r="Z14" s="199"/>
      <c r="AA14" s="199"/>
    </row>
    <row r="15">
      <c r="A15" s="200" t="s">
        <v>939</v>
      </c>
      <c r="B15" s="200" t="str">
        <f>'Cover Page'!$C$7</f>
        <v>CSMIA26</v>
      </c>
      <c r="C15" s="201" t="s">
        <v>837</v>
      </c>
      <c r="D15" s="56" t="s">
        <v>940</v>
      </c>
      <c r="E15" s="56" t="s">
        <v>941</v>
      </c>
      <c r="F15" s="55" t="s">
        <v>942</v>
      </c>
      <c r="G15" s="56" t="s">
        <v>943</v>
      </c>
      <c r="H15" s="55" t="s">
        <v>86</v>
      </c>
      <c r="I15" s="55" t="b">
        <v>0</v>
      </c>
      <c r="J15" s="56" t="s">
        <v>944</v>
      </c>
      <c r="K15" s="56" t="s">
        <v>88</v>
      </c>
      <c r="L15" s="198">
        <v>46295.54513888889</v>
      </c>
      <c r="M15" s="198">
        <v>46295.54513888889</v>
      </c>
      <c r="N15" s="199"/>
      <c r="O15" s="199"/>
      <c r="P15" s="199"/>
      <c r="Q15" s="199"/>
      <c r="R15" s="199"/>
      <c r="S15" s="199"/>
      <c r="T15" s="199"/>
      <c r="U15" s="199"/>
      <c r="V15" s="199"/>
      <c r="W15" s="199"/>
      <c r="X15" s="199"/>
      <c r="Y15" s="199"/>
      <c r="Z15" s="199"/>
      <c r="AA15" s="199"/>
    </row>
    <row r="16">
      <c r="A16" s="196" t="s">
        <v>950</v>
      </c>
      <c r="B16" s="196" t="str">
        <f>'Cover Page'!$C$7</f>
        <v>CSMIA26</v>
      </c>
      <c r="C16" s="197" t="s">
        <v>857</v>
      </c>
      <c r="D16" s="56" t="s">
        <v>953</v>
      </c>
      <c r="E16" s="56" t="s">
        <v>954</v>
      </c>
      <c r="F16" s="55" t="s">
        <v>955</v>
      </c>
      <c r="G16" s="56" t="s">
        <v>956</v>
      </c>
      <c r="H16" s="55" t="s">
        <v>86</v>
      </c>
      <c r="I16" s="55" t="b">
        <v>0</v>
      </c>
      <c r="J16" s="56" t="s">
        <v>957</v>
      </c>
      <c r="K16" s="56" t="s">
        <v>88</v>
      </c>
      <c r="L16" s="198">
        <v>46295.54513888889</v>
      </c>
      <c r="M16" s="198">
        <v>46295.54513888889</v>
      </c>
      <c r="N16" s="199"/>
      <c r="O16" s="199"/>
      <c r="P16" s="199"/>
      <c r="Q16" s="199"/>
      <c r="R16" s="199"/>
      <c r="S16" s="199"/>
      <c r="T16" s="199"/>
      <c r="U16" s="199"/>
      <c r="V16" s="199"/>
      <c r="W16" s="199"/>
      <c r="X16" s="199"/>
      <c r="Y16" s="199"/>
      <c r="Z16" s="199"/>
      <c r="AA16" s="199"/>
    </row>
    <row r="17">
      <c r="A17" s="200" t="s">
        <v>359</v>
      </c>
      <c r="B17" s="200" t="str">
        <f>'Cover Page'!$C$7</f>
        <v>CSMIA26</v>
      </c>
      <c r="C17" s="201" t="s">
        <v>823</v>
      </c>
      <c r="D17" s="56" t="s">
        <v>959</v>
      </c>
      <c r="E17" s="56" t="s">
        <v>961</v>
      </c>
      <c r="F17" s="55" t="s">
        <v>963</v>
      </c>
      <c r="G17" s="56" t="s">
        <v>965</v>
      </c>
      <c r="H17" s="55" t="s">
        <v>86</v>
      </c>
      <c r="I17" s="55" t="b">
        <v>0</v>
      </c>
      <c r="J17" s="56" t="s">
        <v>966</v>
      </c>
      <c r="K17" s="56" t="s">
        <v>88</v>
      </c>
      <c r="L17" s="198">
        <v>46295.54513888889</v>
      </c>
      <c r="M17" s="198">
        <v>46295.54513888889</v>
      </c>
      <c r="N17" s="199"/>
      <c r="O17" s="199"/>
      <c r="P17" s="199"/>
      <c r="Q17" s="199"/>
      <c r="R17" s="199"/>
      <c r="S17" s="199"/>
      <c r="T17" s="199"/>
      <c r="U17" s="199"/>
      <c r="V17" s="199"/>
      <c r="W17" s="199"/>
      <c r="X17" s="199"/>
      <c r="Y17" s="199"/>
      <c r="Z17" s="199"/>
      <c r="AA17" s="199"/>
    </row>
    <row r="18">
      <c r="A18" s="196" t="s">
        <v>446</v>
      </c>
      <c r="B18" s="196" t="str">
        <f>'Cover Page'!$C$7</f>
        <v>CSMIA26</v>
      </c>
      <c r="C18" s="197" t="s">
        <v>884</v>
      </c>
      <c r="D18" s="56" t="s">
        <v>968</v>
      </c>
      <c r="E18" s="56" t="s">
        <v>969</v>
      </c>
      <c r="F18" s="55" t="s">
        <v>970</v>
      </c>
      <c r="G18" s="56" t="s">
        <v>971</v>
      </c>
      <c r="H18" s="55" t="s">
        <v>86</v>
      </c>
      <c r="I18" s="55" t="b">
        <v>0</v>
      </c>
      <c r="J18" s="56" t="s">
        <v>972</v>
      </c>
      <c r="K18" s="56" t="s">
        <v>88</v>
      </c>
      <c r="L18" s="198">
        <v>46295.54513888889</v>
      </c>
      <c r="M18" s="198">
        <v>46295.54513888889</v>
      </c>
      <c r="N18" s="199"/>
      <c r="O18" s="199"/>
      <c r="P18" s="199"/>
      <c r="Q18" s="199"/>
      <c r="R18" s="199"/>
      <c r="S18" s="199"/>
      <c r="T18" s="199"/>
      <c r="U18" s="199"/>
      <c r="V18" s="199"/>
      <c r="W18" s="199"/>
      <c r="X18" s="199"/>
      <c r="Y18" s="199"/>
      <c r="Z18" s="199"/>
      <c r="AA18" s="199"/>
    </row>
    <row r="19">
      <c r="A19" s="200" t="s">
        <v>977</v>
      </c>
      <c r="B19" s="200" t="str">
        <f>'Cover Page'!$C$7</f>
        <v>CSMIA26</v>
      </c>
      <c r="C19" s="201" t="s">
        <v>981</v>
      </c>
      <c r="D19" s="56" t="s">
        <v>982</v>
      </c>
      <c r="E19" s="56" t="s">
        <v>983</v>
      </c>
      <c r="F19" s="55" t="s">
        <v>984</v>
      </c>
      <c r="G19" s="56" t="s">
        <v>985</v>
      </c>
      <c r="H19" s="55" t="s">
        <v>86</v>
      </c>
      <c r="I19" s="55" t="b">
        <v>0</v>
      </c>
      <c r="J19" s="56" t="s">
        <v>986</v>
      </c>
      <c r="K19" s="56" t="s">
        <v>88</v>
      </c>
      <c r="L19" s="198">
        <v>46295.54513888889</v>
      </c>
      <c r="M19" s="198">
        <v>46295.54513888889</v>
      </c>
      <c r="N19" s="199"/>
      <c r="O19" s="199"/>
      <c r="P19" s="199"/>
      <c r="Q19" s="199"/>
      <c r="R19" s="199"/>
      <c r="S19" s="199"/>
      <c r="T19" s="199"/>
      <c r="U19" s="199"/>
      <c r="V19" s="199"/>
      <c r="W19" s="199"/>
      <c r="X19" s="199"/>
      <c r="Y19" s="199"/>
      <c r="Z19" s="199"/>
      <c r="AA19" s="199"/>
    </row>
    <row r="20">
      <c r="A20" s="196" t="s">
        <v>987</v>
      </c>
      <c r="B20" s="196" t="str">
        <f>'Cover Page'!$C$7</f>
        <v>CSMIA26</v>
      </c>
      <c r="C20" s="197" t="s">
        <v>981</v>
      </c>
      <c r="D20" s="56" t="s">
        <v>989</v>
      </c>
      <c r="E20" s="56" t="s">
        <v>990</v>
      </c>
      <c r="F20" s="55" t="s">
        <v>992</v>
      </c>
      <c r="G20" s="56" t="s">
        <v>994</v>
      </c>
      <c r="H20" s="55" t="s">
        <v>86</v>
      </c>
      <c r="I20" s="55" t="b">
        <v>0</v>
      </c>
      <c r="J20" s="56" t="s">
        <v>995</v>
      </c>
      <c r="K20" s="56" t="s">
        <v>88</v>
      </c>
      <c r="L20" s="198">
        <v>46295.54513888889</v>
      </c>
      <c r="M20" s="198">
        <v>46295.54513888889</v>
      </c>
      <c r="N20" s="199"/>
      <c r="O20" s="199"/>
      <c r="P20" s="199"/>
      <c r="Q20" s="199"/>
      <c r="R20" s="199"/>
      <c r="S20" s="199"/>
      <c r="T20" s="199"/>
      <c r="U20" s="199"/>
      <c r="V20" s="199"/>
      <c r="W20" s="199"/>
      <c r="X20" s="199"/>
      <c r="Y20" s="199"/>
      <c r="Z20" s="199"/>
      <c r="AA20" s="199"/>
    </row>
    <row r="21">
      <c r="A21" s="200" t="s">
        <v>996</v>
      </c>
      <c r="B21" s="200" t="str">
        <f>'Cover Page'!$C$7</f>
        <v>CSMIA26</v>
      </c>
      <c r="C21" s="201" t="s">
        <v>916</v>
      </c>
      <c r="D21" s="56" t="s">
        <v>997</v>
      </c>
      <c r="E21" s="56" t="s">
        <v>998</v>
      </c>
      <c r="F21" s="55" t="s">
        <v>999</v>
      </c>
      <c r="G21" s="56" t="s">
        <v>1000</v>
      </c>
      <c r="H21" s="55" t="s">
        <v>86</v>
      </c>
      <c r="I21" s="55" t="b">
        <v>0</v>
      </c>
      <c r="J21" s="56" t="s">
        <v>1001</v>
      </c>
      <c r="K21" s="56" t="s">
        <v>88</v>
      </c>
      <c r="L21" s="198">
        <v>46295.54513888889</v>
      </c>
      <c r="M21" s="198">
        <v>46295.54513888889</v>
      </c>
      <c r="N21" s="199"/>
      <c r="O21" s="199"/>
      <c r="P21" s="199"/>
      <c r="Q21" s="199"/>
      <c r="R21" s="199"/>
      <c r="S21" s="199"/>
      <c r="T21" s="199"/>
      <c r="U21" s="199"/>
      <c r="V21" s="199"/>
      <c r="W21" s="199"/>
      <c r="X21" s="199"/>
      <c r="Y21" s="199"/>
      <c r="Z21" s="199"/>
      <c r="AA21" s="199"/>
    </row>
    <row r="22">
      <c r="A22" s="196" t="s">
        <v>1004</v>
      </c>
      <c r="B22" s="196" t="str">
        <f>'Cover Page'!$C$7</f>
        <v>CSMIA26</v>
      </c>
      <c r="C22" s="197" t="s">
        <v>847</v>
      </c>
      <c r="D22" s="56" t="s">
        <v>803</v>
      </c>
      <c r="E22" s="56" t="s">
        <v>1010</v>
      </c>
      <c r="F22" s="55" t="s">
        <v>1011</v>
      </c>
      <c r="G22" s="56" t="s">
        <v>1012</v>
      </c>
      <c r="H22" s="55" t="s">
        <v>86</v>
      </c>
      <c r="I22" s="55" t="b">
        <v>0</v>
      </c>
      <c r="J22" s="56" t="s">
        <v>1013</v>
      </c>
      <c r="K22" s="56" t="s">
        <v>88</v>
      </c>
      <c r="L22" s="198">
        <v>46295.54513888889</v>
      </c>
      <c r="M22" s="198">
        <v>46295.54513888889</v>
      </c>
      <c r="N22" s="199"/>
      <c r="O22" s="199"/>
      <c r="P22" s="199"/>
      <c r="Q22" s="199"/>
      <c r="R22" s="199"/>
      <c r="S22" s="199"/>
      <c r="T22" s="199"/>
      <c r="U22" s="199"/>
      <c r="V22" s="199"/>
      <c r="W22" s="199"/>
      <c r="X22" s="199"/>
      <c r="Y22" s="199"/>
      <c r="Z22" s="199"/>
      <c r="AA22" s="199"/>
    </row>
    <row r="23">
      <c r="A23" s="200" t="s">
        <v>388</v>
      </c>
      <c r="B23" s="200" t="str">
        <f>'Cover Page'!$C$7</f>
        <v>CSMIA26</v>
      </c>
      <c r="C23" s="201" t="s">
        <v>837</v>
      </c>
      <c r="D23" s="56" t="s">
        <v>1015</v>
      </c>
      <c r="E23" s="56" t="s">
        <v>1016</v>
      </c>
      <c r="F23" s="55" t="s">
        <v>1018</v>
      </c>
      <c r="G23" s="56" t="s">
        <v>1020</v>
      </c>
      <c r="H23" s="55" t="s">
        <v>86</v>
      </c>
      <c r="I23" s="55" t="b">
        <v>0</v>
      </c>
      <c r="J23" s="56" t="s">
        <v>1022</v>
      </c>
      <c r="K23" s="56" t="s">
        <v>88</v>
      </c>
      <c r="L23" s="198">
        <v>46295.54513888889</v>
      </c>
      <c r="M23" s="198">
        <v>46295.54513888889</v>
      </c>
      <c r="N23" s="199"/>
      <c r="O23" s="199"/>
      <c r="P23" s="199"/>
      <c r="Q23" s="199"/>
      <c r="R23" s="199"/>
      <c r="S23" s="199"/>
      <c r="T23" s="199"/>
      <c r="U23" s="199"/>
      <c r="V23" s="199"/>
      <c r="W23" s="199"/>
      <c r="X23" s="199"/>
      <c r="Y23" s="199"/>
      <c r="Z23" s="199"/>
      <c r="AA23" s="199"/>
    </row>
    <row r="24">
      <c r="A24" s="196" t="s">
        <v>1027</v>
      </c>
      <c r="B24" s="196" t="str">
        <f>'Cover Page'!$C$7</f>
        <v>CSMIA26</v>
      </c>
      <c r="C24" s="197" t="s">
        <v>823</v>
      </c>
      <c r="D24" s="56" t="s">
        <v>1028</v>
      </c>
      <c r="E24" s="56" t="s">
        <v>1029</v>
      </c>
      <c r="F24" s="55" t="s">
        <v>1030</v>
      </c>
      <c r="G24" s="56" t="s">
        <v>1031</v>
      </c>
      <c r="H24" s="55" t="s">
        <v>86</v>
      </c>
      <c r="I24" s="55" t="b">
        <v>0</v>
      </c>
      <c r="J24" s="56" t="s">
        <v>1032</v>
      </c>
      <c r="K24" s="56" t="s">
        <v>88</v>
      </c>
      <c r="L24" s="198">
        <v>46295.54513888889</v>
      </c>
      <c r="M24" s="198">
        <v>46295.54513888889</v>
      </c>
      <c r="N24" s="199"/>
      <c r="O24" s="199"/>
      <c r="P24" s="199"/>
      <c r="Q24" s="199"/>
      <c r="R24" s="199"/>
      <c r="S24" s="199"/>
      <c r="T24" s="199"/>
      <c r="U24" s="199"/>
      <c r="V24" s="199"/>
      <c r="W24" s="199"/>
      <c r="X24" s="199"/>
      <c r="Y24" s="199"/>
      <c r="Z24" s="199"/>
      <c r="AA24" s="199"/>
    </row>
    <row r="25">
      <c r="A25" s="200" t="s">
        <v>1036</v>
      </c>
      <c r="B25" s="200" t="str">
        <f>'Cover Page'!$C$7</f>
        <v>CSMIA26</v>
      </c>
      <c r="C25" s="201" t="s">
        <v>799</v>
      </c>
      <c r="D25" s="56" t="s">
        <v>1041</v>
      </c>
      <c r="E25" s="56" t="s">
        <v>1042</v>
      </c>
      <c r="F25" s="55" t="s">
        <v>1043</v>
      </c>
      <c r="G25" s="56" t="s">
        <v>1044</v>
      </c>
      <c r="H25" s="55" t="s">
        <v>86</v>
      </c>
      <c r="I25" s="55" t="b">
        <v>0</v>
      </c>
      <c r="J25" s="56" t="s">
        <v>1045</v>
      </c>
      <c r="K25" s="56" t="s">
        <v>88</v>
      </c>
      <c r="L25" s="198">
        <v>46295.54513888889</v>
      </c>
      <c r="M25" s="198">
        <v>46295.54513888889</v>
      </c>
      <c r="N25" s="199"/>
      <c r="O25" s="199"/>
      <c r="P25" s="199"/>
      <c r="Q25" s="199"/>
      <c r="R25" s="199"/>
      <c r="S25" s="199"/>
      <c r="T25" s="199"/>
      <c r="U25" s="199"/>
      <c r="V25" s="199"/>
      <c r="W25" s="199"/>
      <c r="X25" s="199"/>
      <c r="Y25" s="199"/>
      <c r="Z25" s="199"/>
      <c r="AA25" s="199"/>
    </row>
    <row r="26">
      <c r="A26" s="196" t="s">
        <v>1046</v>
      </c>
      <c r="B26" s="196" t="str">
        <f>'Cover Page'!$C$7</f>
        <v>CSMIA26</v>
      </c>
      <c r="C26" s="197" t="s">
        <v>893</v>
      </c>
      <c r="D26" s="56" t="s">
        <v>894</v>
      </c>
      <c r="E26" s="56" t="s">
        <v>895</v>
      </c>
      <c r="F26" s="55" t="s">
        <v>1048</v>
      </c>
      <c r="G26" s="56" t="s">
        <v>1049</v>
      </c>
      <c r="H26" s="55" t="s">
        <v>86</v>
      </c>
      <c r="I26" s="55" t="b">
        <v>0</v>
      </c>
      <c r="J26" s="56" t="s">
        <v>1053</v>
      </c>
      <c r="K26" s="56" t="s">
        <v>88</v>
      </c>
      <c r="L26" s="198">
        <v>46295.54513888889</v>
      </c>
      <c r="M26" s="198">
        <v>46295.54513888889</v>
      </c>
      <c r="N26" s="199"/>
      <c r="O26" s="199"/>
      <c r="P26" s="199"/>
      <c r="Q26" s="199"/>
      <c r="R26" s="199"/>
      <c r="S26" s="199"/>
      <c r="T26" s="199"/>
      <c r="U26" s="199"/>
      <c r="V26" s="199"/>
      <c r="W26" s="199"/>
      <c r="X26" s="199"/>
      <c r="Y26" s="199"/>
      <c r="Z26" s="199"/>
      <c r="AA26" s="199"/>
    </row>
    <row r="27">
      <c r="A27" s="200" t="s">
        <v>1058</v>
      </c>
      <c r="B27" s="200" t="str">
        <f>'Cover Page'!$C$7</f>
        <v>CSMIA26</v>
      </c>
      <c r="C27" s="201" t="s">
        <v>884</v>
      </c>
      <c r="D27" s="56" t="s">
        <v>1059</v>
      </c>
      <c r="E27" s="56" t="s">
        <v>1060</v>
      </c>
      <c r="F27" s="55" t="s">
        <v>1061</v>
      </c>
      <c r="G27" s="56" t="s">
        <v>1062</v>
      </c>
      <c r="H27" s="55" t="s">
        <v>86</v>
      </c>
      <c r="I27" s="55" t="b">
        <v>0</v>
      </c>
      <c r="J27" s="56" t="s">
        <v>1063</v>
      </c>
      <c r="K27" s="56" t="s">
        <v>88</v>
      </c>
      <c r="L27" s="198">
        <v>46295.54513888889</v>
      </c>
      <c r="M27" s="198">
        <v>46295.54513888889</v>
      </c>
      <c r="N27" s="199"/>
      <c r="O27" s="199"/>
      <c r="P27" s="199"/>
      <c r="Q27" s="199"/>
      <c r="R27" s="199"/>
      <c r="S27" s="199"/>
      <c r="T27" s="199"/>
      <c r="U27" s="199"/>
      <c r="V27" s="199"/>
      <c r="W27" s="199"/>
      <c r="X27" s="199"/>
      <c r="Y27" s="199"/>
      <c r="Z27" s="199"/>
      <c r="AA27" s="199"/>
    </row>
    <row r="28">
      <c r="A28" s="196" t="s">
        <v>1067</v>
      </c>
      <c r="B28" s="196" t="str">
        <f>'Cover Page'!$C$7</f>
        <v>CSMIA26</v>
      </c>
      <c r="C28" s="197" t="s">
        <v>823</v>
      </c>
      <c r="D28" s="56" t="s">
        <v>1072</v>
      </c>
      <c r="E28" s="56" t="s">
        <v>1073</v>
      </c>
      <c r="F28" s="55" t="s">
        <v>1074</v>
      </c>
      <c r="G28" s="56" t="s">
        <v>1075</v>
      </c>
      <c r="H28" s="55" t="s">
        <v>86</v>
      </c>
      <c r="I28" s="55" t="b">
        <v>0</v>
      </c>
      <c r="J28" s="56" t="s">
        <v>1076</v>
      </c>
      <c r="K28" s="56" t="s">
        <v>88</v>
      </c>
      <c r="L28" s="198">
        <v>46295.54513888889</v>
      </c>
      <c r="M28" s="198">
        <v>46295.54513888889</v>
      </c>
      <c r="N28" s="199"/>
      <c r="O28" s="199"/>
      <c r="P28" s="199"/>
      <c r="Q28" s="199"/>
      <c r="R28" s="199"/>
      <c r="S28" s="199"/>
      <c r="T28" s="199"/>
      <c r="U28" s="199"/>
      <c r="V28" s="199"/>
      <c r="W28" s="199"/>
      <c r="X28" s="199"/>
      <c r="Y28" s="199"/>
      <c r="Z28" s="199"/>
      <c r="AA28" s="199"/>
    </row>
    <row r="29">
      <c r="A29" s="200" t="s">
        <v>1077</v>
      </c>
      <c r="B29" s="200" t="str">
        <f>'Cover Page'!$C$7</f>
        <v>CSMIA26</v>
      </c>
      <c r="C29" s="201" t="s">
        <v>799</v>
      </c>
      <c r="D29" s="56" t="s">
        <v>1080</v>
      </c>
      <c r="E29" s="56" t="s">
        <v>1083</v>
      </c>
      <c r="F29" s="55" t="s">
        <v>1085</v>
      </c>
      <c r="G29" s="56" t="s">
        <v>1086</v>
      </c>
      <c r="H29" s="55" t="s">
        <v>86</v>
      </c>
      <c r="I29" s="55" t="b">
        <v>0</v>
      </c>
      <c r="J29" s="56" t="s">
        <v>1090</v>
      </c>
      <c r="K29" s="56" t="s">
        <v>88</v>
      </c>
      <c r="L29" s="198">
        <v>46295.54513888889</v>
      </c>
      <c r="M29" s="198">
        <v>46295.54513888889</v>
      </c>
      <c r="N29" s="199"/>
      <c r="O29" s="199"/>
      <c r="P29" s="199"/>
      <c r="Q29" s="199"/>
      <c r="R29" s="199"/>
      <c r="S29" s="199"/>
      <c r="T29" s="199"/>
      <c r="U29" s="199"/>
      <c r="V29" s="199"/>
      <c r="W29" s="199"/>
      <c r="X29" s="199"/>
      <c r="Y29" s="199"/>
      <c r="Z29" s="199"/>
      <c r="AA29" s="199"/>
    </row>
    <row r="30">
      <c r="A30" s="196" t="s">
        <v>1096</v>
      </c>
      <c r="B30" s="196" t="str">
        <f>'Cover Page'!$C$7</f>
        <v>CSMIA26</v>
      </c>
      <c r="C30" s="197" t="s">
        <v>799</v>
      </c>
      <c r="D30" s="56" t="s">
        <v>1099</v>
      </c>
      <c r="E30" s="56" t="s">
        <v>1100</v>
      </c>
      <c r="F30" s="55" t="s">
        <v>1101</v>
      </c>
      <c r="G30" s="56" t="s">
        <v>1102</v>
      </c>
      <c r="H30" s="55" t="s">
        <v>86</v>
      </c>
      <c r="I30" s="55" t="b">
        <v>0</v>
      </c>
      <c r="J30" s="56" t="s">
        <v>1103</v>
      </c>
      <c r="K30" s="56" t="s">
        <v>88</v>
      </c>
      <c r="L30" s="198">
        <v>46295.54513888889</v>
      </c>
      <c r="M30" s="198">
        <v>46295.54513888889</v>
      </c>
      <c r="N30" s="199"/>
      <c r="O30" s="199"/>
      <c r="P30" s="199"/>
      <c r="Q30" s="199"/>
      <c r="R30" s="199"/>
      <c r="S30" s="199"/>
      <c r="T30" s="199"/>
      <c r="U30" s="199"/>
      <c r="V30" s="199"/>
      <c r="W30" s="199"/>
      <c r="X30" s="199"/>
      <c r="Y30" s="199"/>
      <c r="Z30" s="199"/>
      <c r="AA30" s="199"/>
    </row>
    <row r="31">
      <c r="A31" s="200" t="s">
        <v>1105</v>
      </c>
      <c r="B31" s="200" t="str">
        <f>'Cover Page'!$C$7</f>
        <v>CSMIA26</v>
      </c>
      <c r="C31" s="201" t="s">
        <v>847</v>
      </c>
      <c r="D31" s="56" t="s">
        <v>1109</v>
      </c>
      <c r="E31" s="56" t="s">
        <v>1110</v>
      </c>
      <c r="F31" s="55" t="s">
        <v>1112</v>
      </c>
      <c r="G31" s="56" t="s">
        <v>1113</v>
      </c>
      <c r="H31" s="55" t="s">
        <v>86</v>
      </c>
      <c r="I31" s="55" t="b">
        <v>0</v>
      </c>
      <c r="J31" s="56" t="s">
        <v>1115</v>
      </c>
      <c r="K31" s="56" t="s">
        <v>88</v>
      </c>
      <c r="L31" s="198">
        <v>46295.54513888889</v>
      </c>
      <c r="M31" s="198">
        <v>46295.54513888889</v>
      </c>
      <c r="N31" s="199"/>
      <c r="O31" s="199"/>
      <c r="P31" s="199"/>
      <c r="Q31" s="199"/>
      <c r="R31" s="199"/>
      <c r="S31" s="199"/>
      <c r="T31" s="199"/>
      <c r="U31" s="199"/>
      <c r="V31" s="199"/>
      <c r="W31" s="199"/>
      <c r="X31" s="199"/>
      <c r="Y31" s="199"/>
      <c r="Z31" s="199"/>
      <c r="AA31" s="199"/>
    </row>
    <row r="32">
      <c r="A32" s="55" t="s">
        <v>1116</v>
      </c>
      <c r="B32" s="55" t="str">
        <f>'Cover Page'!$C$7</f>
        <v>CSMIA26</v>
      </c>
      <c r="C32" s="56" t="s">
        <v>857</v>
      </c>
      <c r="D32" s="56" t="s">
        <v>858</v>
      </c>
      <c r="E32" s="56" t="s">
        <v>859</v>
      </c>
      <c r="F32" s="55" t="s">
        <v>1117</v>
      </c>
      <c r="G32" s="56" t="s">
        <v>1119</v>
      </c>
      <c r="H32" s="55" t="s">
        <v>86</v>
      </c>
      <c r="I32" s="55" t="b">
        <v>0</v>
      </c>
      <c r="J32" s="56" t="s">
        <v>1122</v>
      </c>
      <c r="K32" s="56" t="s">
        <v>88</v>
      </c>
      <c r="L32" s="198">
        <v>46295.54513888889</v>
      </c>
      <c r="M32" s="198">
        <v>46295.54513888889</v>
      </c>
      <c r="N32" s="199"/>
      <c r="O32" s="199"/>
      <c r="P32" s="199"/>
      <c r="Q32" s="199"/>
      <c r="R32" s="199"/>
      <c r="S32" s="199"/>
      <c r="T32" s="199"/>
      <c r="U32" s="199"/>
      <c r="V32" s="199"/>
      <c r="W32" s="199"/>
      <c r="X32" s="199"/>
      <c r="Y32" s="199"/>
      <c r="Z32" s="199"/>
      <c r="AA32" s="199"/>
    </row>
    <row r="33">
      <c r="A33" s="55" t="s">
        <v>1127</v>
      </c>
      <c r="B33" s="55" t="str">
        <f>'Cover Page'!$C$7</f>
        <v>CSMIA26</v>
      </c>
      <c r="C33" s="56" t="s">
        <v>799</v>
      </c>
      <c r="D33" s="56" t="s">
        <v>1128</v>
      </c>
      <c r="E33" s="56" t="s">
        <v>1129</v>
      </c>
      <c r="F33" s="55" t="s">
        <v>1130</v>
      </c>
      <c r="G33" s="56" t="s">
        <v>1131</v>
      </c>
      <c r="H33" s="55" t="s">
        <v>86</v>
      </c>
      <c r="I33" s="55" t="b">
        <v>0</v>
      </c>
      <c r="J33" s="56" t="s">
        <v>1132</v>
      </c>
      <c r="K33" s="56" t="s">
        <v>88</v>
      </c>
      <c r="L33" s="198">
        <v>46295.54513888889</v>
      </c>
      <c r="M33" s="198">
        <v>46295.54513888889</v>
      </c>
      <c r="N33" s="199"/>
      <c r="O33" s="199"/>
      <c r="P33" s="199"/>
      <c r="Q33" s="199"/>
      <c r="R33" s="199"/>
      <c r="S33" s="199"/>
      <c r="T33" s="199"/>
      <c r="U33" s="199"/>
      <c r="V33" s="199"/>
      <c r="W33" s="199"/>
      <c r="X33" s="199"/>
      <c r="Y33" s="199"/>
      <c r="Z33" s="199"/>
      <c r="AA33" s="199"/>
    </row>
    <row r="34">
      <c r="A34" s="213"/>
      <c r="B34" s="163"/>
      <c r="C34" s="214"/>
      <c r="D34" s="214"/>
      <c r="E34" s="214"/>
      <c r="F34" s="213"/>
      <c r="G34" s="214"/>
      <c r="H34" s="213"/>
      <c r="I34" s="213"/>
      <c r="J34" s="214"/>
      <c r="K34" s="214"/>
      <c r="L34" s="215"/>
      <c r="M34" s="215"/>
      <c r="N34" s="199"/>
      <c r="O34" s="199"/>
      <c r="P34" s="199"/>
      <c r="Q34" s="199"/>
      <c r="R34" s="199"/>
      <c r="S34" s="199"/>
      <c r="T34" s="199"/>
      <c r="U34" s="199"/>
      <c r="V34" s="199"/>
      <c r="W34" s="199"/>
      <c r="X34" s="199"/>
      <c r="Y34" s="199"/>
      <c r="Z34" s="199"/>
      <c r="AA34" s="199"/>
    </row>
    <row r="35">
      <c r="A35" s="163"/>
      <c r="B35" s="163"/>
      <c r="C35" s="164"/>
      <c r="D35" s="164"/>
      <c r="E35" s="164"/>
      <c r="F35" s="163"/>
      <c r="G35" s="164"/>
      <c r="H35" s="163"/>
      <c r="I35" s="163"/>
      <c r="J35" s="164"/>
      <c r="K35" s="164"/>
      <c r="L35" s="163"/>
      <c r="M35" s="163"/>
      <c r="N35" s="199"/>
      <c r="O35" s="199"/>
      <c r="P35" s="199"/>
      <c r="Q35" s="199"/>
      <c r="R35" s="199"/>
      <c r="S35" s="199"/>
      <c r="T35" s="199"/>
      <c r="U35" s="199"/>
      <c r="V35" s="199"/>
      <c r="W35" s="199"/>
      <c r="X35" s="199"/>
      <c r="Y35" s="199"/>
      <c r="Z35" s="199"/>
      <c r="AA35" s="199"/>
    </row>
    <row r="36">
      <c r="A36" s="163"/>
      <c r="B36" s="163"/>
      <c r="C36" s="164"/>
      <c r="D36" s="164"/>
      <c r="E36" s="164"/>
      <c r="F36" s="163"/>
      <c r="G36" s="164"/>
      <c r="H36" s="163"/>
      <c r="I36" s="163"/>
      <c r="J36" s="164"/>
      <c r="K36" s="164"/>
      <c r="L36" s="163"/>
      <c r="M36" s="163"/>
      <c r="N36" s="199"/>
      <c r="O36" s="199"/>
      <c r="P36" s="199"/>
      <c r="Q36" s="199"/>
      <c r="R36" s="199"/>
      <c r="S36" s="199"/>
      <c r="T36" s="199"/>
      <c r="U36" s="199"/>
      <c r="V36" s="199"/>
      <c r="W36" s="199"/>
      <c r="X36" s="199"/>
      <c r="Y36" s="199"/>
      <c r="Z36" s="199"/>
      <c r="AA36" s="199"/>
    </row>
    <row r="37">
      <c r="A37" s="163"/>
      <c r="B37" s="163"/>
      <c r="C37" s="164"/>
      <c r="D37" s="164"/>
      <c r="E37" s="164"/>
      <c r="F37" s="163"/>
      <c r="G37" s="164"/>
      <c r="H37" s="163"/>
      <c r="I37" s="163"/>
      <c r="J37" s="164"/>
      <c r="K37" s="164"/>
      <c r="L37" s="163"/>
      <c r="M37" s="163"/>
      <c r="N37" s="199"/>
      <c r="O37" s="199"/>
      <c r="P37" s="199"/>
      <c r="Q37" s="199"/>
      <c r="R37" s="199"/>
      <c r="S37" s="199"/>
      <c r="T37" s="199"/>
      <c r="U37" s="199"/>
      <c r="V37" s="199"/>
      <c r="W37" s="199"/>
      <c r="X37" s="199"/>
      <c r="Y37" s="199"/>
      <c r="Z37" s="199"/>
      <c r="AA37" s="199"/>
    </row>
    <row r="38">
      <c r="A38" s="163"/>
      <c r="B38" s="163"/>
      <c r="C38" s="164"/>
      <c r="D38" s="164"/>
      <c r="E38" s="164"/>
      <c r="F38" s="163"/>
      <c r="G38" s="164"/>
      <c r="H38" s="163"/>
      <c r="I38" s="163"/>
      <c r="J38" s="164"/>
      <c r="K38" s="164"/>
      <c r="L38" s="163"/>
      <c r="M38" s="163"/>
      <c r="N38" s="199"/>
      <c r="O38" s="199"/>
      <c r="P38" s="199"/>
      <c r="Q38" s="199"/>
      <c r="R38" s="199"/>
      <c r="S38" s="199"/>
      <c r="T38" s="199"/>
      <c r="U38" s="199"/>
      <c r="V38" s="199"/>
      <c r="W38" s="199"/>
      <c r="X38" s="199"/>
      <c r="Y38" s="199"/>
      <c r="Z38" s="199"/>
      <c r="AA38" s="199"/>
    </row>
    <row r="39">
      <c r="A39" s="163"/>
      <c r="B39" s="163"/>
      <c r="C39" s="164"/>
      <c r="D39" s="164"/>
      <c r="E39" s="164"/>
      <c r="F39" s="163"/>
      <c r="G39" s="164"/>
      <c r="H39" s="163"/>
      <c r="I39" s="163"/>
      <c r="J39" s="164"/>
      <c r="K39" s="164"/>
      <c r="L39" s="163"/>
      <c r="M39" s="163"/>
      <c r="N39" s="199"/>
      <c r="O39" s="199"/>
      <c r="P39" s="199"/>
      <c r="Q39" s="199"/>
      <c r="R39" s="199"/>
      <c r="S39" s="199"/>
      <c r="T39" s="199"/>
      <c r="U39" s="199"/>
      <c r="V39" s="199"/>
      <c r="W39" s="199"/>
      <c r="X39" s="199"/>
      <c r="Y39" s="199"/>
      <c r="Z39" s="199"/>
      <c r="AA39" s="199"/>
    </row>
    <row r="40">
      <c r="A40" s="163"/>
      <c r="B40" s="163"/>
      <c r="C40" s="164"/>
      <c r="D40" s="164"/>
      <c r="E40" s="164"/>
      <c r="F40" s="163"/>
      <c r="G40" s="164"/>
      <c r="H40" s="163"/>
      <c r="I40" s="163"/>
      <c r="J40" s="164"/>
      <c r="K40" s="164"/>
      <c r="L40" s="163"/>
      <c r="M40" s="163"/>
      <c r="N40" s="199"/>
      <c r="O40" s="199"/>
      <c r="P40" s="199"/>
      <c r="Q40" s="199"/>
      <c r="R40" s="199"/>
      <c r="S40" s="199"/>
      <c r="T40" s="199"/>
      <c r="U40" s="199"/>
      <c r="V40" s="199"/>
      <c r="W40" s="199"/>
      <c r="X40" s="199"/>
      <c r="Y40" s="199"/>
      <c r="Z40" s="199"/>
      <c r="AA40" s="199"/>
    </row>
    <row r="41">
      <c r="A41" s="163"/>
      <c r="B41" s="163"/>
      <c r="C41" s="164"/>
      <c r="D41" s="164"/>
      <c r="E41" s="164"/>
      <c r="F41" s="163"/>
      <c r="G41" s="164"/>
      <c r="H41" s="163"/>
      <c r="I41" s="163"/>
      <c r="J41" s="164"/>
      <c r="K41" s="164"/>
      <c r="L41" s="163"/>
      <c r="M41" s="163"/>
      <c r="N41" s="199"/>
      <c r="O41" s="199"/>
      <c r="P41" s="199"/>
      <c r="Q41" s="199"/>
      <c r="R41" s="199"/>
      <c r="S41" s="199"/>
      <c r="T41" s="199"/>
      <c r="U41" s="199"/>
      <c r="V41" s="199"/>
      <c r="W41" s="199"/>
      <c r="X41" s="199"/>
      <c r="Y41" s="199"/>
      <c r="Z41" s="199"/>
      <c r="AA41" s="199"/>
    </row>
    <row r="42">
      <c r="A42" s="163"/>
      <c r="B42" s="163"/>
      <c r="C42" s="164"/>
      <c r="D42" s="164"/>
      <c r="E42" s="164"/>
      <c r="F42" s="163"/>
      <c r="G42" s="164"/>
      <c r="H42" s="163"/>
      <c r="I42" s="163"/>
      <c r="J42" s="164"/>
      <c r="K42" s="164"/>
      <c r="L42" s="163"/>
      <c r="M42" s="163"/>
      <c r="N42" s="199"/>
      <c r="O42" s="199"/>
      <c r="P42" s="199"/>
      <c r="Q42" s="199"/>
      <c r="R42" s="199"/>
      <c r="S42" s="199"/>
      <c r="T42" s="199"/>
      <c r="U42" s="199"/>
      <c r="V42" s="199"/>
      <c r="W42" s="199"/>
      <c r="X42" s="199"/>
      <c r="Y42" s="199"/>
      <c r="Z42" s="199"/>
      <c r="AA42" s="199"/>
    </row>
    <row r="43">
      <c r="A43" s="163"/>
      <c r="B43" s="163"/>
      <c r="C43" s="164"/>
      <c r="D43" s="164"/>
      <c r="E43" s="164"/>
      <c r="F43" s="163"/>
      <c r="G43" s="164"/>
      <c r="H43" s="163"/>
      <c r="I43" s="163"/>
      <c r="J43" s="164"/>
      <c r="K43" s="164"/>
      <c r="L43" s="163"/>
      <c r="M43" s="163"/>
      <c r="N43" s="199"/>
      <c r="O43" s="199"/>
      <c r="P43" s="199"/>
      <c r="Q43" s="199"/>
      <c r="R43" s="199"/>
      <c r="S43" s="199"/>
      <c r="T43" s="199"/>
      <c r="U43" s="199"/>
      <c r="V43" s="199"/>
      <c r="W43" s="199"/>
      <c r="X43" s="199"/>
      <c r="Y43" s="199"/>
      <c r="Z43" s="199"/>
      <c r="AA43" s="199"/>
    </row>
    <row r="44">
      <c r="A44" s="163"/>
      <c r="B44" s="163"/>
      <c r="C44" s="164"/>
      <c r="D44" s="164"/>
      <c r="E44" s="164"/>
      <c r="F44" s="163"/>
      <c r="G44" s="164"/>
      <c r="H44" s="163"/>
      <c r="I44" s="163"/>
      <c r="J44" s="164"/>
      <c r="K44" s="164"/>
      <c r="L44" s="163"/>
      <c r="M44" s="163"/>
      <c r="N44" s="199"/>
      <c r="O44" s="199"/>
      <c r="P44" s="199"/>
      <c r="Q44" s="199"/>
      <c r="R44" s="199"/>
      <c r="S44" s="199"/>
      <c r="T44" s="199"/>
      <c r="U44" s="199"/>
      <c r="V44" s="199"/>
      <c r="W44" s="199"/>
      <c r="X44" s="199"/>
      <c r="Y44" s="199"/>
      <c r="Z44" s="199"/>
      <c r="AA44" s="199"/>
    </row>
    <row r="45">
      <c r="A45" s="163"/>
      <c r="B45" s="163"/>
      <c r="C45" s="164"/>
      <c r="D45" s="164"/>
      <c r="E45" s="164"/>
      <c r="F45" s="163"/>
      <c r="G45" s="164"/>
      <c r="H45" s="163"/>
      <c r="I45" s="163"/>
      <c r="J45" s="164"/>
      <c r="K45" s="164"/>
      <c r="L45" s="163"/>
      <c r="M45" s="163"/>
      <c r="N45" s="199"/>
      <c r="O45" s="199"/>
      <c r="P45" s="199"/>
      <c r="Q45" s="199"/>
      <c r="R45" s="199"/>
      <c r="S45" s="199"/>
      <c r="T45" s="199"/>
      <c r="U45" s="199"/>
      <c r="V45" s="199"/>
      <c r="W45" s="199"/>
      <c r="X45" s="199"/>
      <c r="Y45" s="199"/>
      <c r="Z45" s="199"/>
      <c r="AA45" s="199"/>
    </row>
    <row r="46">
      <c r="A46" s="163"/>
      <c r="B46" s="163"/>
      <c r="C46" s="164"/>
      <c r="D46" s="164"/>
      <c r="E46" s="164"/>
      <c r="F46" s="163"/>
      <c r="G46" s="164"/>
      <c r="H46" s="163"/>
      <c r="I46" s="163"/>
      <c r="J46" s="164"/>
      <c r="K46" s="164"/>
      <c r="L46" s="163"/>
      <c r="M46" s="163"/>
      <c r="N46" s="199"/>
      <c r="O46" s="199"/>
      <c r="P46" s="199"/>
      <c r="Q46" s="199"/>
      <c r="R46" s="199"/>
      <c r="S46" s="199"/>
      <c r="T46" s="199"/>
      <c r="U46" s="199"/>
      <c r="V46" s="199"/>
      <c r="W46" s="199"/>
      <c r="X46" s="199"/>
      <c r="Y46" s="199"/>
      <c r="Z46" s="199"/>
      <c r="AA46" s="199"/>
    </row>
    <row r="47">
      <c r="A47" s="163"/>
      <c r="B47" s="163"/>
      <c r="C47" s="164"/>
      <c r="D47" s="164"/>
      <c r="E47" s="164"/>
      <c r="F47" s="163"/>
      <c r="G47" s="164"/>
      <c r="H47" s="163"/>
      <c r="I47" s="163"/>
      <c r="J47" s="164"/>
      <c r="K47" s="164"/>
      <c r="L47" s="163"/>
      <c r="M47" s="163"/>
      <c r="N47" s="199"/>
      <c r="O47" s="199"/>
      <c r="P47" s="199"/>
      <c r="Q47" s="199"/>
      <c r="R47" s="199"/>
      <c r="S47" s="199"/>
      <c r="T47" s="199"/>
      <c r="U47" s="199"/>
      <c r="V47" s="199"/>
      <c r="W47" s="199"/>
      <c r="X47" s="199"/>
      <c r="Y47" s="199"/>
      <c r="Z47" s="199"/>
      <c r="AA47" s="199"/>
    </row>
    <row r="48">
      <c r="A48" s="163"/>
      <c r="B48" s="163"/>
      <c r="C48" s="164"/>
      <c r="D48" s="164"/>
      <c r="E48" s="164"/>
      <c r="F48" s="163"/>
      <c r="G48" s="164"/>
      <c r="H48" s="163"/>
      <c r="I48" s="163"/>
      <c r="J48" s="164"/>
      <c r="K48" s="164"/>
      <c r="L48" s="163"/>
      <c r="M48" s="163"/>
      <c r="N48" s="199"/>
      <c r="O48" s="199"/>
      <c r="P48" s="199"/>
      <c r="Q48" s="199"/>
      <c r="R48" s="199"/>
      <c r="S48" s="199"/>
      <c r="T48" s="199"/>
      <c r="U48" s="199"/>
      <c r="V48" s="199"/>
      <c r="W48" s="199"/>
      <c r="X48" s="199"/>
      <c r="Y48" s="199"/>
      <c r="Z48" s="199"/>
      <c r="AA48" s="199"/>
    </row>
    <row r="49">
      <c r="A49" s="163"/>
      <c r="B49" s="163"/>
      <c r="C49" s="164"/>
      <c r="D49" s="164"/>
      <c r="E49" s="164"/>
      <c r="F49" s="163"/>
      <c r="G49" s="164"/>
      <c r="H49" s="163"/>
      <c r="I49" s="163"/>
      <c r="J49" s="164"/>
      <c r="K49" s="164"/>
      <c r="L49" s="163"/>
      <c r="M49" s="163"/>
      <c r="N49" s="199"/>
      <c r="O49" s="199"/>
      <c r="P49" s="199"/>
      <c r="Q49" s="199"/>
      <c r="R49" s="199"/>
      <c r="S49" s="199"/>
      <c r="T49" s="199"/>
      <c r="U49" s="199"/>
      <c r="V49" s="199"/>
      <c r="W49" s="199"/>
      <c r="X49" s="199"/>
      <c r="Y49" s="199"/>
      <c r="Z49" s="199"/>
      <c r="AA49" s="199"/>
    </row>
    <row r="50">
      <c r="A50" s="163"/>
      <c r="B50" s="163"/>
      <c r="C50" s="164"/>
      <c r="D50" s="164"/>
      <c r="E50" s="164"/>
      <c r="F50" s="163"/>
      <c r="G50" s="164"/>
      <c r="H50" s="163"/>
      <c r="I50" s="163"/>
      <c r="J50" s="164"/>
      <c r="K50" s="164"/>
      <c r="L50" s="163"/>
      <c r="M50" s="163"/>
      <c r="N50" s="199"/>
      <c r="O50" s="199"/>
      <c r="P50" s="199"/>
      <c r="Q50" s="199"/>
      <c r="R50" s="199"/>
      <c r="S50" s="199"/>
      <c r="T50" s="199"/>
      <c r="U50" s="199"/>
      <c r="V50" s="199"/>
      <c r="W50" s="199"/>
      <c r="X50" s="199"/>
      <c r="Y50" s="199"/>
      <c r="Z50" s="199"/>
      <c r="AA50" s="199"/>
    </row>
    <row r="51">
      <c r="A51" s="46"/>
      <c r="B51" s="46"/>
      <c r="C51" s="49"/>
      <c r="D51" s="49"/>
      <c r="E51" s="49"/>
      <c r="F51" s="46"/>
      <c r="G51" s="49"/>
      <c r="H51" s="46"/>
      <c r="I51" s="46"/>
      <c r="J51" s="49"/>
      <c r="K51" s="49"/>
      <c r="L51" s="46"/>
      <c r="M51" s="46"/>
      <c r="N51" s="37"/>
      <c r="O51" s="37"/>
      <c r="P51" s="37"/>
      <c r="Q51" s="37"/>
      <c r="R51" s="37"/>
      <c r="S51" s="37"/>
      <c r="T51" s="37"/>
      <c r="U51" s="37"/>
      <c r="V51" s="37"/>
      <c r="W51" s="37"/>
      <c r="X51" s="37"/>
      <c r="Y51" s="37"/>
      <c r="Z51" s="37"/>
      <c r="AA51" s="37"/>
    </row>
    <row r="52">
      <c r="A52" s="46"/>
      <c r="B52" s="46"/>
      <c r="C52" s="49"/>
      <c r="D52" s="49"/>
      <c r="E52" s="49"/>
      <c r="F52" s="46"/>
      <c r="G52" s="49"/>
      <c r="H52" s="46"/>
      <c r="I52" s="46"/>
      <c r="J52" s="49"/>
      <c r="K52" s="49"/>
      <c r="L52" s="46"/>
      <c r="M52" s="46"/>
      <c r="N52" s="37"/>
      <c r="O52" s="37"/>
      <c r="P52" s="37"/>
      <c r="Q52" s="37"/>
      <c r="R52" s="37"/>
      <c r="S52" s="37"/>
      <c r="T52" s="37"/>
      <c r="U52" s="37"/>
      <c r="V52" s="37"/>
      <c r="W52" s="37"/>
      <c r="X52" s="37"/>
      <c r="Y52" s="37"/>
      <c r="Z52" s="37"/>
      <c r="AA52" s="37"/>
    </row>
    <row r="53">
      <c r="A53" s="46"/>
      <c r="B53" s="46"/>
      <c r="C53" s="49"/>
      <c r="D53" s="49"/>
      <c r="E53" s="49"/>
      <c r="F53" s="46"/>
      <c r="G53" s="49"/>
      <c r="H53" s="46"/>
      <c r="I53" s="46"/>
      <c r="J53" s="49"/>
      <c r="K53" s="49"/>
      <c r="L53" s="46"/>
      <c r="M53" s="46"/>
      <c r="N53" s="37"/>
      <c r="O53" s="37"/>
      <c r="P53" s="37"/>
      <c r="Q53" s="37"/>
      <c r="R53" s="37"/>
      <c r="S53" s="37"/>
      <c r="T53" s="37"/>
      <c r="U53" s="37"/>
      <c r="V53" s="37"/>
      <c r="W53" s="37"/>
      <c r="X53" s="37"/>
      <c r="Y53" s="37"/>
      <c r="Z53" s="37"/>
      <c r="AA53" s="37"/>
    </row>
    <row r="54">
      <c r="A54" s="46"/>
      <c r="B54" s="46"/>
      <c r="C54" s="49"/>
      <c r="D54" s="49"/>
      <c r="E54" s="49"/>
      <c r="F54" s="46"/>
      <c r="G54" s="49"/>
      <c r="H54" s="46"/>
      <c r="I54" s="46"/>
      <c r="J54" s="49"/>
      <c r="K54" s="49"/>
      <c r="L54" s="46"/>
      <c r="M54" s="46"/>
      <c r="N54" s="37"/>
      <c r="O54" s="37"/>
      <c r="P54" s="37"/>
      <c r="Q54" s="37"/>
      <c r="R54" s="37"/>
      <c r="S54" s="37"/>
      <c r="T54" s="37"/>
      <c r="U54" s="37"/>
      <c r="V54" s="37"/>
      <c r="W54" s="37"/>
      <c r="X54" s="37"/>
      <c r="Y54" s="37"/>
      <c r="Z54" s="37"/>
      <c r="AA54" s="37"/>
    </row>
    <row r="55">
      <c r="A55" s="46"/>
      <c r="B55" s="46"/>
      <c r="C55" s="49"/>
      <c r="D55" s="49"/>
      <c r="E55" s="49"/>
      <c r="F55" s="46"/>
      <c r="G55" s="49"/>
      <c r="H55" s="46"/>
      <c r="I55" s="46"/>
      <c r="J55" s="49"/>
      <c r="K55" s="49"/>
      <c r="L55" s="46"/>
      <c r="M55" s="46"/>
      <c r="N55" s="37"/>
      <c r="O55" s="37"/>
      <c r="P55" s="37"/>
      <c r="Q55" s="37"/>
      <c r="R55" s="37"/>
      <c r="S55" s="37"/>
      <c r="T55" s="37"/>
      <c r="U55" s="37"/>
      <c r="V55" s="37"/>
      <c r="W55" s="37"/>
      <c r="X55" s="37"/>
      <c r="Y55" s="37"/>
      <c r="Z55" s="37"/>
      <c r="AA55" s="37"/>
    </row>
    <row r="56">
      <c r="A56" s="46"/>
      <c r="B56" s="46"/>
      <c r="C56" s="49"/>
      <c r="D56" s="49"/>
      <c r="E56" s="49"/>
      <c r="F56" s="46"/>
      <c r="G56" s="49"/>
      <c r="H56" s="46"/>
      <c r="I56" s="46"/>
      <c r="J56" s="49"/>
      <c r="K56" s="49"/>
      <c r="L56" s="46"/>
      <c r="M56" s="46"/>
      <c r="N56" s="37"/>
      <c r="O56" s="37"/>
      <c r="P56" s="37"/>
      <c r="Q56" s="37"/>
      <c r="R56" s="37"/>
      <c r="S56" s="37"/>
      <c r="T56" s="37"/>
      <c r="U56" s="37"/>
      <c r="V56" s="37"/>
      <c r="W56" s="37"/>
      <c r="X56" s="37"/>
      <c r="Y56" s="37"/>
      <c r="Z56" s="37"/>
      <c r="AA56" s="37"/>
    </row>
    <row r="57">
      <c r="A57" s="46"/>
      <c r="B57" s="46"/>
      <c r="C57" s="49"/>
      <c r="D57" s="49"/>
      <c r="E57" s="49"/>
      <c r="F57" s="46"/>
      <c r="G57" s="49"/>
      <c r="H57" s="46"/>
      <c r="I57" s="46"/>
      <c r="J57" s="49"/>
      <c r="K57" s="49"/>
      <c r="L57" s="46"/>
      <c r="M57" s="46"/>
      <c r="N57" s="37"/>
      <c r="O57" s="37"/>
      <c r="P57" s="37"/>
      <c r="Q57" s="37"/>
      <c r="R57" s="37"/>
      <c r="S57" s="37"/>
      <c r="T57" s="37"/>
      <c r="U57" s="37"/>
      <c r="V57" s="37"/>
      <c r="W57" s="37"/>
      <c r="X57" s="37"/>
      <c r="Y57" s="37"/>
      <c r="Z57" s="37"/>
      <c r="AA57" s="37"/>
    </row>
    <row r="58">
      <c r="A58" s="46"/>
      <c r="B58" s="46"/>
      <c r="C58" s="49"/>
      <c r="D58" s="49"/>
      <c r="E58" s="49"/>
      <c r="F58" s="46"/>
      <c r="G58" s="49"/>
      <c r="H58" s="46"/>
      <c r="I58" s="46"/>
      <c r="J58" s="49"/>
      <c r="K58" s="49"/>
      <c r="L58" s="46"/>
      <c r="M58" s="46"/>
      <c r="N58" s="37"/>
      <c r="O58" s="37"/>
      <c r="P58" s="37"/>
      <c r="Q58" s="37"/>
      <c r="R58" s="37"/>
      <c r="S58" s="37"/>
      <c r="T58" s="37"/>
      <c r="U58" s="37"/>
      <c r="V58" s="37"/>
      <c r="W58" s="37"/>
      <c r="X58" s="37"/>
      <c r="Y58" s="37"/>
      <c r="Z58" s="37"/>
      <c r="AA58" s="37"/>
    </row>
    <row r="59">
      <c r="A59" s="46"/>
      <c r="B59" s="46"/>
      <c r="C59" s="49"/>
      <c r="D59" s="49"/>
      <c r="E59" s="49"/>
      <c r="F59" s="46"/>
      <c r="G59" s="49"/>
      <c r="H59" s="46"/>
      <c r="I59" s="46"/>
      <c r="J59" s="49"/>
      <c r="K59" s="49"/>
      <c r="L59" s="46"/>
      <c r="M59" s="46"/>
      <c r="N59" s="37"/>
      <c r="O59" s="37"/>
      <c r="P59" s="37"/>
      <c r="Q59" s="37"/>
      <c r="R59" s="37"/>
      <c r="S59" s="37"/>
      <c r="T59" s="37"/>
      <c r="U59" s="37"/>
      <c r="V59" s="37"/>
      <c r="W59" s="37"/>
      <c r="X59" s="37"/>
      <c r="Y59" s="37"/>
      <c r="Z59" s="37"/>
      <c r="AA59" s="37"/>
    </row>
    <row r="60">
      <c r="A60" s="46"/>
      <c r="B60" s="46"/>
      <c r="C60" s="49"/>
      <c r="D60" s="49"/>
      <c r="E60" s="49"/>
      <c r="F60" s="46"/>
      <c r="G60" s="49"/>
      <c r="H60" s="46"/>
      <c r="I60" s="46"/>
      <c r="J60" s="49"/>
      <c r="K60" s="49"/>
      <c r="L60" s="46"/>
      <c r="M60" s="46"/>
      <c r="N60" s="37"/>
      <c r="O60" s="37"/>
      <c r="P60" s="37"/>
      <c r="Q60" s="37"/>
      <c r="R60" s="37"/>
      <c r="S60" s="37"/>
      <c r="T60" s="37"/>
      <c r="U60" s="37"/>
      <c r="V60" s="37"/>
      <c r="W60" s="37"/>
      <c r="X60" s="37"/>
      <c r="Y60" s="37"/>
      <c r="Z60" s="37"/>
      <c r="AA60" s="37"/>
    </row>
    <row r="61">
      <c r="A61" s="46"/>
      <c r="B61" s="46"/>
      <c r="C61" s="49"/>
      <c r="D61" s="49"/>
      <c r="E61" s="49"/>
      <c r="F61" s="46"/>
      <c r="G61" s="49"/>
      <c r="H61" s="46"/>
      <c r="I61" s="46"/>
      <c r="J61" s="49"/>
      <c r="K61" s="49"/>
      <c r="L61" s="46"/>
      <c r="M61" s="46"/>
      <c r="N61" s="37"/>
      <c r="O61" s="37"/>
      <c r="P61" s="37"/>
      <c r="Q61" s="37"/>
      <c r="R61" s="37"/>
      <c r="S61" s="37"/>
      <c r="T61" s="37"/>
      <c r="U61" s="37"/>
      <c r="V61" s="37"/>
      <c r="W61" s="37"/>
      <c r="X61" s="37"/>
      <c r="Y61" s="37"/>
      <c r="Z61" s="37"/>
      <c r="AA61" s="37"/>
    </row>
    <row r="62">
      <c r="A62" s="46"/>
      <c r="B62" s="46"/>
      <c r="C62" s="49"/>
      <c r="D62" s="49"/>
      <c r="E62" s="49"/>
      <c r="F62" s="46"/>
      <c r="G62" s="49"/>
      <c r="H62" s="46"/>
      <c r="I62" s="46"/>
      <c r="J62" s="49"/>
      <c r="K62" s="49"/>
      <c r="L62" s="46"/>
      <c r="M62" s="46"/>
      <c r="N62" s="37"/>
      <c r="O62" s="37"/>
      <c r="P62" s="37"/>
      <c r="Q62" s="37"/>
      <c r="R62" s="37"/>
      <c r="S62" s="37"/>
      <c r="T62" s="37"/>
      <c r="U62" s="37"/>
      <c r="V62" s="37"/>
      <c r="W62" s="37"/>
      <c r="X62" s="37"/>
      <c r="Y62" s="37"/>
      <c r="Z62" s="37"/>
      <c r="AA62" s="37"/>
    </row>
    <row r="63">
      <c r="A63" s="46"/>
      <c r="B63" s="46"/>
      <c r="C63" s="49"/>
      <c r="D63" s="49"/>
      <c r="E63" s="49"/>
      <c r="F63" s="46"/>
      <c r="G63" s="49"/>
      <c r="H63" s="46"/>
      <c r="I63" s="46"/>
      <c r="J63" s="49"/>
      <c r="K63" s="49"/>
      <c r="L63" s="46"/>
      <c r="M63" s="46"/>
      <c r="N63" s="37"/>
      <c r="O63" s="37"/>
      <c r="P63" s="37"/>
      <c r="Q63" s="37"/>
      <c r="R63" s="37"/>
      <c r="S63" s="37"/>
      <c r="T63" s="37"/>
      <c r="U63" s="37"/>
      <c r="V63" s="37"/>
      <c r="W63" s="37"/>
      <c r="X63" s="37"/>
      <c r="Y63" s="37"/>
      <c r="Z63" s="37"/>
      <c r="AA63" s="37"/>
    </row>
    <row r="64">
      <c r="A64" s="46"/>
      <c r="B64" s="46"/>
      <c r="C64" s="49"/>
      <c r="D64" s="49"/>
      <c r="E64" s="49"/>
      <c r="F64" s="46"/>
      <c r="G64" s="49"/>
      <c r="H64" s="46"/>
      <c r="I64" s="46"/>
      <c r="J64" s="49"/>
      <c r="K64" s="49"/>
      <c r="L64" s="46"/>
      <c r="M64" s="46"/>
      <c r="N64" s="37"/>
      <c r="O64" s="37"/>
      <c r="P64" s="37"/>
      <c r="Q64" s="37"/>
      <c r="R64" s="37"/>
      <c r="S64" s="37"/>
      <c r="T64" s="37"/>
      <c r="U64" s="37"/>
      <c r="V64" s="37"/>
      <c r="W64" s="37"/>
      <c r="X64" s="37"/>
      <c r="Y64" s="37"/>
      <c r="Z64" s="37"/>
      <c r="AA64" s="37"/>
    </row>
    <row r="65">
      <c r="A65" s="46"/>
      <c r="B65" s="46"/>
      <c r="C65" s="49"/>
      <c r="D65" s="49"/>
      <c r="E65" s="49"/>
      <c r="F65" s="46"/>
      <c r="G65" s="49"/>
      <c r="H65" s="46"/>
      <c r="I65" s="46"/>
      <c r="J65" s="49"/>
      <c r="K65" s="49"/>
      <c r="L65" s="46"/>
      <c r="M65" s="46"/>
      <c r="N65" s="37"/>
      <c r="O65" s="37"/>
      <c r="P65" s="37"/>
      <c r="Q65" s="37"/>
      <c r="R65" s="37"/>
      <c r="S65" s="37"/>
      <c r="T65" s="37"/>
      <c r="U65" s="37"/>
      <c r="V65" s="37"/>
      <c r="W65" s="37"/>
      <c r="X65" s="37"/>
      <c r="Y65" s="37"/>
      <c r="Z65" s="37"/>
      <c r="AA65" s="37"/>
    </row>
    <row r="66">
      <c r="A66" s="46"/>
      <c r="B66" s="46"/>
      <c r="C66" s="49"/>
      <c r="D66" s="49"/>
      <c r="E66" s="49"/>
      <c r="F66" s="46"/>
      <c r="G66" s="49"/>
      <c r="H66" s="46"/>
      <c r="I66" s="46"/>
      <c r="J66" s="49"/>
      <c r="K66" s="49"/>
      <c r="L66" s="46"/>
      <c r="M66" s="46"/>
      <c r="N66" s="37"/>
      <c r="O66" s="37"/>
      <c r="P66" s="37"/>
      <c r="Q66" s="37"/>
      <c r="R66" s="37"/>
      <c r="S66" s="37"/>
      <c r="T66" s="37"/>
      <c r="U66" s="37"/>
      <c r="V66" s="37"/>
      <c r="W66" s="37"/>
      <c r="X66" s="37"/>
      <c r="Y66" s="37"/>
      <c r="Z66" s="37"/>
      <c r="AA66" s="37"/>
    </row>
    <row r="67">
      <c r="A67" s="46"/>
      <c r="B67" s="46"/>
      <c r="C67" s="49"/>
      <c r="D67" s="49"/>
      <c r="E67" s="49"/>
      <c r="F67" s="46"/>
      <c r="G67" s="49"/>
      <c r="H67" s="46"/>
      <c r="I67" s="46"/>
      <c r="J67" s="49"/>
      <c r="K67" s="49"/>
      <c r="L67" s="46"/>
      <c r="M67" s="46"/>
      <c r="N67" s="37"/>
      <c r="O67" s="37"/>
      <c r="P67" s="37"/>
      <c r="Q67" s="37"/>
      <c r="R67" s="37"/>
      <c r="S67" s="37"/>
      <c r="T67" s="37"/>
      <c r="U67" s="37"/>
      <c r="V67" s="37"/>
      <c r="W67" s="37"/>
      <c r="X67" s="37"/>
      <c r="Y67" s="37"/>
      <c r="Z67" s="37"/>
      <c r="AA67" s="37"/>
    </row>
    <row r="68">
      <c r="A68" s="46"/>
      <c r="B68" s="46"/>
      <c r="C68" s="49"/>
      <c r="D68" s="49"/>
      <c r="E68" s="49"/>
      <c r="F68" s="46"/>
      <c r="G68" s="49"/>
      <c r="H68" s="46"/>
      <c r="I68" s="46"/>
      <c r="J68" s="49"/>
      <c r="K68" s="49"/>
      <c r="L68" s="46"/>
      <c r="M68" s="46"/>
      <c r="N68" s="37"/>
      <c r="O68" s="37"/>
      <c r="P68" s="37"/>
      <c r="Q68" s="37"/>
      <c r="R68" s="37"/>
      <c r="S68" s="37"/>
      <c r="T68" s="37"/>
      <c r="U68" s="37"/>
      <c r="V68" s="37"/>
      <c r="W68" s="37"/>
      <c r="X68" s="37"/>
      <c r="Y68" s="37"/>
      <c r="Z68" s="37"/>
      <c r="AA68" s="37"/>
    </row>
    <row r="69">
      <c r="A69" s="46"/>
      <c r="B69" s="46"/>
      <c r="C69" s="49"/>
      <c r="D69" s="49"/>
      <c r="E69" s="49"/>
      <c r="F69" s="46"/>
      <c r="G69" s="49"/>
      <c r="H69" s="46"/>
      <c r="I69" s="46"/>
      <c r="J69" s="49"/>
      <c r="K69" s="49"/>
      <c r="L69" s="46"/>
      <c r="M69" s="46"/>
      <c r="N69" s="37"/>
      <c r="O69" s="37"/>
      <c r="P69" s="37"/>
      <c r="Q69" s="37"/>
      <c r="R69" s="37"/>
      <c r="S69" s="37"/>
      <c r="T69" s="37"/>
      <c r="U69" s="37"/>
      <c r="V69" s="37"/>
      <c r="W69" s="37"/>
      <c r="X69" s="37"/>
      <c r="Y69" s="37"/>
      <c r="Z69" s="37"/>
      <c r="AA69" s="37"/>
    </row>
    <row r="70">
      <c r="A70" s="46"/>
      <c r="B70" s="46"/>
      <c r="C70" s="49"/>
      <c r="D70" s="49"/>
      <c r="E70" s="49"/>
      <c r="F70" s="46"/>
      <c r="G70" s="49"/>
      <c r="H70" s="46"/>
      <c r="I70" s="46"/>
      <c r="J70" s="49"/>
      <c r="K70" s="49"/>
      <c r="L70" s="46"/>
      <c r="M70" s="46"/>
      <c r="N70" s="37"/>
      <c r="O70" s="37"/>
      <c r="P70" s="37"/>
      <c r="Q70" s="37"/>
      <c r="R70" s="37"/>
      <c r="S70" s="37"/>
      <c r="T70" s="37"/>
      <c r="U70" s="37"/>
      <c r="V70" s="37"/>
      <c r="W70" s="37"/>
      <c r="X70" s="37"/>
      <c r="Y70" s="37"/>
      <c r="Z70" s="37"/>
      <c r="AA70" s="37"/>
    </row>
    <row r="71">
      <c r="A71" s="46"/>
      <c r="B71" s="46"/>
      <c r="C71" s="49"/>
      <c r="D71" s="49"/>
      <c r="E71" s="49"/>
      <c r="F71" s="46"/>
      <c r="G71" s="49"/>
      <c r="H71" s="46"/>
      <c r="I71" s="46"/>
      <c r="J71" s="49"/>
      <c r="K71" s="49"/>
      <c r="L71" s="46"/>
      <c r="M71" s="46"/>
      <c r="N71" s="37"/>
      <c r="O71" s="37"/>
      <c r="P71" s="37"/>
      <c r="Q71" s="37"/>
      <c r="R71" s="37"/>
      <c r="S71" s="37"/>
      <c r="T71" s="37"/>
      <c r="U71" s="37"/>
      <c r="V71" s="37"/>
      <c r="W71" s="37"/>
      <c r="X71" s="37"/>
      <c r="Y71" s="37"/>
      <c r="Z71" s="37"/>
      <c r="AA71" s="37"/>
    </row>
    <row r="72">
      <c r="A72" s="46"/>
      <c r="B72" s="46"/>
      <c r="C72" s="49"/>
      <c r="D72" s="49"/>
      <c r="E72" s="49"/>
      <c r="F72" s="46"/>
      <c r="G72" s="49"/>
      <c r="H72" s="46"/>
      <c r="I72" s="46"/>
      <c r="J72" s="49"/>
      <c r="K72" s="49"/>
      <c r="L72" s="46"/>
      <c r="M72" s="46"/>
      <c r="N72" s="37"/>
      <c r="O72" s="37"/>
      <c r="P72" s="37"/>
      <c r="Q72" s="37"/>
      <c r="R72" s="37"/>
      <c r="S72" s="37"/>
      <c r="T72" s="37"/>
      <c r="U72" s="37"/>
      <c r="V72" s="37"/>
      <c r="W72" s="37"/>
      <c r="X72" s="37"/>
      <c r="Y72" s="37"/>
      <c r="Z72" s="37"/>
      <c r="AA72" s="37"/>
    </row>
    <row r="73">
      <c r="A73" s="46"/>
      <c r="B73" s="46"/>
      <c r="C73" s="49"/>
      <c r="D73" s="49"/>
      <c r="E73" s="49"/>
      <c r="F73" s="46"/>
      <c r="G73" s="49"/>
      <c r="H73" s="46"/>
      <c r="I73" s="46"/>
      <c r="J73" s="49"/>
      <c r="K73" s="49"/>
      <c r="L73" s="46"/>
      <c r="M73" s="46"/>
      <c r="N73" s="37"/>
      <c r="O73" s="37"/>
      <c r="P73" s="37"/>
      <c r="Q73" s="37"/>
      <c r="R73" s="37"/>
      <c r="S73" s="37"/>
      <c r="T73" s="37"/>
      <c r="U73" s="37"/>
      <c r="V73" s="37"/>
      <c r="W73" s="37"/>
      <c r="X73" s="37"/>
      <c r="Y73" s="37"/>
      <c r="Z73" s="37"/>
      <c r="AA73" s="37"/>
    </row>
    <row r="74">
      <c r="A74" s="46"/>
      <c r="B74" s="46"/>
      <c r="C74" s="49"/>
      <c r="D74" s="49"/>
      <c r="E74" s="49"/>
      <c r="F74" s="46"/>
      <c r="G74" s="49"/>
      <c r="H74" s="46"/>
      <c r="I74" s="46"/>
      <c r="J74" s="49"/>
      <c r="K74" s="49"/>
      <c r="L74" s="46"/>
      <c r="M74" s="46"/>
      <c r="N74" s="37"/>
      <c r="O74" s="37"/>
      <c r="P74" s="37"/>
      <c r="Q74" s="37"/>
      <c r="R74" s="37"/>
      <c r="S74" s="37"/>
      <c r="T74" s="37"/>
      <c r="U74" s="37"/>
      <c r="V74" s="37"/>
      <c r="W74" s="37"/>
      <c r="X74" s="37"/>
      <c r="Y74" s="37"/>
      <c r="Z74" s="37"/>
      <c r="AA74" s="37"/>
    </row>
    <row r="75">
      <c r="A75" s="46"/>
      <c r="B75" s="46"/>
      <c r="C75" s="49"/>
      <c r="D75" s="49"/>
      <c r="E75" s="49"/>
      <c r="F75" s="46"/>
      <c r="G75" s="49"/>
      <c r="H75" s="46"/>
      <c r="I75" s="46"/>
      <c r="J75" s="49"/>
      <c r="K75" s="49"/>
      <c r="L75" s="46"/>
      <c r="M75" s="46"/>
      <c r="N75" s="37"/>
      <c r="O75" s="37"/>
      <c r="P75" s="37"/>
      <c r="Q75" s="37"/>
      <c r="R75" s="37"/>
      <c r="S75" s="37"/>
      <c r="T75" s="37"/>
      <c r="U75" s="37"/>
      <c r="V75" s="37"/>
      <c r="W75" s="37"/>
      <c r="X75" s="37"/>
      <c r="Y75" s="37"/>
      <c r="Z75" s="37"/>
      <c r="AA75" s="37"/>
    </row>
    <row r="76">
      <c r="A76" s="46"/>
      <c r="B76" s="46"/>
      <c r="C76" s="49"/>
      <c r="D76" s="49"/>
      <c r="E76" s="49"/>
      <c r="F76" s="46"/>
      <c r="G76" s="49"/>
      <c r="H76" s="46"/>
      <c r="I76" s="46"/>
      <c r="J76" s="49"/>
      <c r="K76" s="49"/>
      <c r="L76" s="46"/>
      <c r="M76" s="46"/>
      <c r="N76" s="37"/>
      <c r="O76" s="37"/>
      <c r="P76" s="37"/>
      <c r="Q76" s="37"/>
      <c r="R76" s="37"/>
      <c r="S76" s="37"/>
      <c r="T76" s="37"/>
      <c r="U76" s="37"/>
      <c r="V76" s="37"/>
      <c r="W76" s="37"/>
      <c r="X76" s="37"/>
      <c r="Y76" s="37"/>
      <c r="Z76" s="37"/>
      <c r="AA76" s="37"/>
    </row>
    <row r="77">
      <c r="A77" s="46"/>
      <c r="B77" s="46"/>
      <c r="C77" s="49"/>
      <c r="D77" s="49"/>
      <c r="E77" s="49"/>
      <c r="F77" s="46"/>
      <c r="G77" s="49"/>
      <c r="H77" s="46"/>
      <c r="I77" s="46"/>
      <c r="J77" s="49"/>
      <c r="K77" s="49"/>
      <c r="L77" s="46"/>
      <c r="M77" s="46"/>
      <c r="N77" s="37"/>
      <c r="O77" s="37"/>
      <c r="P77" s="37"/>
      <c r="Q77" s="37"/>
      <c r="R77" s="37"/>
      <c r="S77" s="37"/>
      <c r="T77" s="37"/>
      <c r="U77" s="37"/>
      <c r="V77" s="37"/>
      <c r="W77" s="37"/>
      <c r="X77" s="37"/>
      <c r="Y77" s="37"/>
      <c r="Z77" s="37"/>
      <c r="AA77" s="37"/>
    </row>
    <row r="78">
      <c r="A78" s="46"/>
      <c r="B78" s="46"/>
      <c r="C78" s="49"/>
      <c r="D78" s="49"/>
      <c r="E78" s="49"/>
      <c r="F78" s="46"/>
      <c r="G78" s="49"/>
      <c r="H78" s="46"/>
      <c r="I78" s="46"/>
      <c r="J78" s="49"/>
      <c r="K78" s="49"/>
      <c r="L78" s="46"/>
      <c r="M78" s="46"/>
      <c r="N78" s="37"/>
      <c r="O78" s="37"/>
      <c r="P78" s="37"/>
      <c r="Q78" s="37"/>
      <c r="R78" s="37"/>
      <c r="S78" s="37"/>
      <c r="T78" s="37"/>
      <c r="U78" s="37"/>
      <c r="V78" s="37"/>
      <c r="W78" s="37"/>
      <c r="X78" s="37"/>
      <c r="Y78" s="37"/>
      <c r="Z78" s="37"/>
      <c r="AA78" s="37"/>
    </row>
    <row r="79">
      <c r="A79" s="46"/>
      <c r="B79" s="46"/>
      <c r="C79" s="49"/>
      <c r="D79" s="49"/>
      <c r="E79" s="49"/>
      <c r="F79" s="46"/>
      <c r="G79" s="49"/>
      <c r="H79" s="46"/>
      <c r="I79" s="46"/>
      <c r="J79" s="49"/>
      <c r="K79" s="49"/>
      <c r="L79" s="46"/>
      <c r="M79" s="46"/>
      <c r="N79" s="37"/>
      <c r="O79" s="37"/>
      <c r="P79" s="37"/>
      <c r="Q79" s="37"/>
      <c r="R79" s="37"/>
      <c r="S79" s="37"/>
      <c r="T79" s="37"/>
      <c r="U79" s="37"/>
      <c r="V79" s="37"/>
      <c r="W79" s="37"/>
      <c r="X79" s="37"/>
      <c r="Y79" s="37"/>
      <c r="Z79" s="37"/>
      <c r="AA79" s="37"/>
    </row>
    <row r="80">
      <c r="A80" s="46"/>
      <c r="B80" s="46"/>
      <c r="C80" s="49"/>
      <c r="D80" s="49"/>
      <c r="E80" s="49"/>
      <c r="F80" s="46"/>
      <c r="G80" s="49"/>
      <c r="H80" s="46"/>
      <c r="I80" s="46"/>
      <c r="J80" s="49"/>
      <c r="K80" s="49"/>
      <c r="L80" s="46"/>
      <c r="M80" s="46"/>
      <c r="N80" s="37"/>
      <c r="O80" s="37"/>
      <c r="P80" s="37"/>
      <c r="Q80" s="37"/>
      <c r="R80" s="37"/>
      <c r="S80" s="37"/>
      <c r="T80" s="37"/>
      <c r="U80" s="37"/>
      <c r="V80" s="37"/>
      <c r="W80" s="37"/>
      <c r="X80" s="37"/>
      <c r="Y80" s="37"/>
      <c r="Z80" s="37"/>
      <c r="AA80" s="37"/>
    </row>
    <row r="81">
      <c r="A81" s="46"/>
      <c r="B81" s="46"/>
      <c r="C81" s="49"/>
      <c r="D81" s="49"/>
      <c r="E81" s="49"/>
      <c r="F81" s="46"/>
      <c r="G81" s="49"/>
      <c r="H81" s="46"/>
      <c r="I81" s="46"/>
      <c r="J81" s="49"/>
      <c r="K81" s="49"/>
      <c r="L81" s="46"/>
      <c r="M81" s="46"/>
      <c r="N81" s="37"/>
      <c r="O81" s="37"/>
      <c r="P81" s="37"/>
      <c r="Q81" s="37"/>
      <c r="R81" s="37"/>
      <c r="S81" s="37"/>
      <c r="T81" s="37"/>
      <c r="U81" s="37"/>
      <c r="V81" s="37"/>
      <c r="W81" s="37"/>
      <c r="X81" s="37"/>
      <c r="Y81" s="37"/>
      <c r="Z81" s="37"/>
      <c r="AA81" s="37"/>
    </row>
    <row r="82">
      <c r="A82" s="46"/>
      <c r="B82" s="46"/>
      <c r="C82" s="49"/>
      <c r="D82" s="49"/>
      <c r="E82" s="49"/>
      <c r="F82" s="46"/>
      <c r="G82" s="49"/>
      <c r="H82" s="46"/>
      <c r="I82" s="46"/>
      <c r="J82" s="49"/>
      <c r="K82" s="49"/>
      <c r="L82" s="46"/>
      <c r="M82" s="46"/>
      <c r="N82" s="37"/>
      <c r="O82" s="37"/>
      <c r="P82" s="37"/>
      <c r="Q82" s="37"/>
      <c r="R82" s="37"/>
      <c r="S82" s="37"/>
      <c r="T82" s="37"/>
      <c r="U82" s="37"/>
      <c r="V82" s="37"/>
      <c r="W82" s="37"/>
      <c r="X82" s="37"/>
      <c r="Y82" s="37"/>
      <c r="Z82" s="37"/>
      <c r="AA82" s="37"/>
    </row>
    <row r="83">
      <c r="A83" s="46"/>
      <c r="B83" s="46"/>
      <c r="C83" s="49"/>
      <c r="D83" s="49"/>
      <c r="E83" s="49"/>
      <c r="F83" s="46"/>
      <c r="G83" s="49"/>
      <c r="H83" s="46"/>
      <c r="I83" s="46"/>
      <c r="J83" s="49"/>
      <c r="K83" s="49"/>
      <c r="L83" s="46"/>
      <c r="M83" s="46"/>
      <c r="N83" s="37"/>
      <c r="O83" s="37"/>
      <c r="P83" s="37"/>
      <c r="Q83" s="37"/>
      <c r="R83" s="37"/>
      <c r="S83" s="37"/>
      <c r="T83" s="37"/>
      <c r="U83" s="37"/>
      <c r="V83" s="37"/>
      <c r="W83" s="37"/>
      <c r="X83" s="37"/>
      <c r="Y83" s="37"/>
      <c r="Z83" s="37"/>
      <c r="AA83" s="37"/>
    </row>
    <row r="84">
      <c r="A84" s="46"/>
      <c r="B84" s="46"/>
      <c r="C84" s="49"/>
      <c r="D84" s="49"/>
      <c r="E84" s="49"/>
      <c r="F84" s="46"/>
      <c r="G84" s="49"/>
      <c r="H84" s="46"/>
      <c r="I84" s="46"/>
      <c r="J84" s="49"/>
      <c r="K84" s="49"/>
      <c r="L84" s="46"/>
      <c r="M84" s="46"/>
      <c r="N84" s="37"/>
      <c r="O84" s="37"/>
      <c r="P84" s="37"/>
      <c r="Q84" s="37"/>
      <c r="R84" s="37"/>
      <c r="S84" s="37"/>
      <c r="T84" s="37"/>
      <c r="U84" s="37"/>
      <c r="V84" s="37"/>
      <c r="W84" s="37"/>
      <c r="X84" s="37"/>
      <c r="Y84" s="37"/>
      <c r="Z84" s="37"/>
      <c r="AA84" s="37"/>
    </row>
    <row r="85">
      <c r="A85" s="46"/>
      <c r="B85" s="46"/>
      <c r="C85" s="49"/>
      <c r="D85" s="49"/>
      <c r="E85" s="49"/>
      <c r="F85" s="46"/>
      <c r="G85" s="49"/>
      <c r="H85" s="46"/>
      <c r="I85" s="46"/>
      <c r="J85" s="49"/>
      <c r="K85" s="49"/>
      <c r="L85" s="46"/>
      <c r="M85" s="46"/>
      <c r="N85" s="37"/>
      <c r="O85" s="37"/>
      <c r="P85" s="37"/>
      <c r="Q85" s="37"/>
      <c r="R85" s="37"/>
      <c r="S85" s="37"/>
      <c r="T85" s="37"/>
      <c r="U85" s="37"/>
      <c r="V85" s="37"/>
      <c r="W85" s="37"/>
      <c r="X85" s="37"/>
      <c r="Y85" s="37"/>
      <c r="Z85" s="37"/>
      <c r="AA85" s="37"/>
    </row>
    <row r="86">
      <c r="A86" s="46"/>
      <c r="B86" s="46"/>
      <c r="C86" s="49"/>
      <c r="D86" s="49"/>
      <c r="E86" s="49"/>
      <c r="F86" s="46"/>
      <c r="G86" s="49"/>
      <c r="H86" s="46"/>
      <c r="I86" s="46"/>
      <c r="J86" s="49"/>
      <c r="K86" s="49"/>
      <c r="L86" s="46"/>
      <c r="M86" s="46"/>
      <c r="N86" s="37"/>
      <c r="O86" s="37"/>
      <c r="P86" s="37"/>
      <c r="Q86" s="37"/>
      <c r="R86" s="37"/>
      <c r="S86" s="37"/>
      <c r="T86" s="37"/>
      <c r="U86" s="37"/>
      <c r="V86" s="37"/>
      <c r="W86" s="37"/>
      <c r="X86" s="37"/>
      <c r="Y86" s="37"/>
      <c r="Z86" s="37"/>
      <c r="AA86" s="37"/>
    </row>
    <row r="87">
      <c r="A87" s="46"/>
      <c r="B87" s="46"/>
      <c r="C87" s="49"/>
      <c r="D87" s="49"/>
      <c r="E87" s="49"/>
      <c r="F87" s="46"/>
      <c r="G87" s="49"/>
      <c r="H87" s="46"/>
      <c r="I87" s="46"/>
      <c r="J87" s="49"/>
      <c r="K87" s="49"/>
      <c r="L87" s="46"/>
      <c r="M87" s="46"/>
      <c r="N87" s="37"/>
      <c r="O87" s="37"/>
      <c r="P87" s="37"/>
      <c r="Q87" s="37"/>
      <c r="R87" s="37"/>
      <c r="S87" s="37"/>
      <c r="T87" s="37"/>
      <c r="U87" s="37"/>
      <c r="V87" s="37"/>
      <c r="W87" s="37"/>
      <c r="X87" s="37"/>
      <c r="Y87" s="37"/>
      <c r="Z87" s="37"/>
      <c r="AA87" s="37"/>
    </row>
    <row r="88">
      <c r="A88" s="46"/>
      <c r="B88" s="46"/>
      <c r="C88" s="49"/>
      <c r="D88" s="49"/>
      <c r="E88" s="49"/>
      <c r="F88" s="46"/>
      <c r="G88" s="49"/>
      <c r="H88" s="46"/>
      <c r="I88" s="46"/>
      <c r="J88" s="49"/>
      <c r="K88" s="49"/>
      <c r="L88" s="46"/>
      <c r="M88" s="46"/>
      <c r="N88" s="37"/>
      <c r="O88" s="37"/>
      <c r="P88" s="37"/>
      <c r="Q88" s="37"/>
      <c r="R88" s="37"/>
      <c r="S88" s="37"/>
      <c r="T88" s="37"/>
      <c r="U88" s="37"/>
      <c r="V88" s="37"/>
      <c r="W88" s="37"/>
      <c r="X88" s="37"/>
      <c r="Y88" s="37"/>
      <c r="Z88" s="37"/>
      <c r="AA88" s="37"/>
    </row>
    <row r="89">
      <c r="A89" s="46"/>
      <c r="B89" s="46"/>
      <c r="C89" s="49"/>
      <c r="D89" s="49"/>
      <c r="E89" s="49"/>
      <c r="F89" s="46"/>
      <c r="G89" s="49"/>
      <c r="H89" s="46"/>
      <c r="I89" s="46"/>
      <c r="J89" s="49"/>
      <c r="K89" s="49"/>
      <c r="L89" s="46"/>
      <c r="M89" s="46"/>
      <c r="N89" s="37"/>
      <c r="O89" s="37"/>
      <c r="P89" s="37"/>
      <c r="Q89" s="37"/>
      <c r="R89" s="37"/>
      <c r="S89" s="37"/>
      <c r="T89" s="37"/>
      <c r="U89" s="37"/>
      <c r="V89" s="37"/>
      <c r="W89" s="37"/>
      <c r="X89" s="37"/>
      <c r="Y89" s="37"/>
      <c r="Z89" s="37"/>
      <c r="AA89" s="37"/>
    </row>
    <row r="90">
      <c r="A90" s="46"/>
      <c r="B90" s="46"/>
      <c r="C90" s="49"/>
      <c r="D90" s="49"/>
      <c r="E90" s="49"/>
      <c r="F90" s="46"/>
      <c r="G90" s="49"/>
      <c r="H90" s="46"/>
      <c r="I90" s="46"/>
      <c r="J90" s="49"/>
      <c r="K90" s="49"/>
      <c r="L90" s="46"/>
      <c r="M90" s="46"/>
      <c r="N90" s="37"/>
      <c r="O90" s="37"/>
      <c r="P90" s="37"/>
      <c r="Q90" s="37"/>
      <c r="R90" s="37"/>
      <c r="S90" s="37"/>
      <c r="T90" s="37"/>
      <c r="U90" s="37"/>
      <c r="V90" s="37"/>
      <c r="W90" s="37"/>
      <c r="X90" s="37"/>
      <c r="Y90" s="37"/>
      <c r="Z90" s="37"/>
      <c r="AA90" s="37"/>
    </row>
    <row r="91">
      <c r="A91" s="46"/>
      <c r="B91" s="46"/>
      <c r="C91" s="49"/>
      <c r="D91" s="49"/>
      <c r="E91" s="49"/>
      <c r="F91" s="46"/>
      <c r="G91" s="49"/>
      <c r="H91" s="46"/>
      <c r="I91" s="46"/>
      <c r="J91" s="49"/>
      <c r="K91" s="49"/>
      <c r="L91" s="46"/>
      <c r="M91" s="46"/>
      <c r="N91" s="37"/>
      <c r="O91" s="37"/>
      <c r="P91" s="37"/>
      <c r="Q91" s="37"/>
      <c r="R91" s="37"/>
      <c r="S91" s="37"/>
      <c r="T91" s="37"/>
      <c r="U91" s="37"/>
      <c r="V91" s="37"/>
      <c r="W91" s="37"/>
      <c r="X91" s="37"/>
      <c r="Y91" s="37"/>
      <c r="Z91" s="37"/>
      <c r="AA91" s="37"/>
    </row>
    <row r="92">
      <c r="A92" s="46"/>
      <c r="B92" s="46"/>
      <c r="C92" s="49"/>
      <c r="D92" s="49"/>
      <c r="E92" s="49"/>
      <c r="F92" s="46"/>
      <c r="G92" s="49"/>
      <c r="H92" s="46"/>
      <c r="I92" s="46"/>
      <c r="J92" s="49"/>
      <c r="K92" s="49"/>
      <c r="L92" s="46"/>
      <c r="M92" s="46"/>
      <c r="N92" s="37"/>
      <c r="O92" s="37"/>
      <c r="P92" s="37"/>
      <c r="Q92" s="37"/>
      <c r="R92" s="37"/>
      <c r="S92" s="37"/>
      <c r="T92" s="37"/>
      <c r="U92" s="37"/>
      <c r="V92" s="37"/>
      <c r="W92" s="37"/>
      <c r="X92" s="37"/>
      <c r="Y92" s="37"/>
      <c r="Z92" s="37"/>
      <c r="AA92" s="37"/>
    </row>
    <row r="93">
      <c r="A93" s="46"/>
      <c r="B93" s="46"/>
      <c r="C93" s="49"/>
      <c r="D93" s="49"/>
      <c r="E93" s="49"/>
      <c r="F93" s="46"/>
      <c r="G93" s="49"/>
      <c r="H93" s="46"/>
      <c r="I93" s="46"/>
      <c r="J93" s="49"/>
      <c r="K93" s="49"/>
      <c r="L93" s="46"/>
      <c r="M93" s="46"/>
      <c r="N93" s="37"/>
      <c r="O93" s="37"/>
      <c r="P93" s="37"/>
      <c r="Q93" s="37"/>
      <c r="R93" s="37"/>
      <c r="S93" s="37"/>
      <c r="T93" s="37"/>
      <c r="U93" s="37"/>
      <c r="V93" s="37"/>
      <c r="W93" s="37"/>
      <c r="X93" s="37"/>
      <c r="Y93" s="37"/>
      <c r="Z93" s="37"/>
      <c r="AA93" s="37"/>
    </row>
    <row r="94">
      <c r="A94" s="46"/>
      <c r="B94" s="46"/>
      <c r="C94" s="49"/>
      <c r="D94" s="49"/>
      <c r="E94" s="49"/>
      <c r="F94" s="46"/>
      <c r="G94" s="49"/>
      <c r="H94" s="46"/>
      <c r="I94" s="46"/>
      <c r="J94" s="49"/>
      <c r="K94" s="49"/>
      <c r="L94" s="46"/>
      <c r="M94" s="46"/>
      <c r="N94" s="37"/>
      <c r="O94" s="37"/>
      <c r="P94" s="37"/>
      <c r="Q94" s="37"/>
      <c r="R94" s="37"/>
      <c r="S94" s="37"/>
      <c r="T94" s="37"/>
      <c r="U94" s="37"/>
      <c r="V94" s="37"/>
      <c r="W94" s="37"/>
      <c r="X94" s="37"/>
      <c r="Y94" s="37"/>
      <c r="Z94" s="37"/>
      <c r="AA94" s="37"/>
    </row>
    <row r="95">
      <c r="A95" s="46"/>
      <c r="B95" s="46"/>
      <c r="C95" s="49"/>
      <c r="D95" s="49"/>
      <c r="E95" s="49"/>
      <c r="F95" s="46"/>
      <c r="G95" s="49"/>
      <c r="H95" s="46"/>
      <c r="I95" s="46"/>
      <c r="J95" s="49"/>
      <c r="K95" s="49"/>
      <c r="L95" s="46"/>
      <c r="M95" s="46"/>
      <c r="N95" s="37"/>
      <c r="O95" s="37"/>
      <c r="P95" s="37"/>
      <c r="Q95" s="37"/>
      <c r="R95" s="37"/>
      <c r="S95" s="37"/>
      <c r="T95" s="37"/>
      <c r="U95" s="37"/>
      <c r="V95" s="37"/>
      <c r="W95" s="37"/>
      <c r="X95" s="37"/>
      <c r="Y95" s="37"/>
      <c r="Z95" s="37"/>
      <c r="AA95" s="37"/>
    </row>
    <row r="96">
      <c r="A96" s="46"/>
      <c r="B96" s="46"/>
      <c r="C96" s="49"/>
      <c r="D96" s="49"/>
      <c r="E96" s="49"/>
      <c r="F96" s="46"/>
      <c r="G96" s="49"/>
      <c r="H96" s="46"/>
      <c r="I96" s="46"/>
      <c r="J96" s="49"/>
      <c r="K96" s="49"/>
      <c r="L96" s="46"/>
      <c r="M96" s="46"/>
      <c r="N96" s="37"/>
      <c r="O96" s="37"/>
      <c r="P96" s="37"/>
      <c r="Q96" s="37"/>
      <c r="R96" s="37"/>
      <c r="S96" s="37"/>
      <c r="T96" s="37"/>
      <c r="U96" s="37"/>
      <c r="V96" s="37"/>
      <c r="W96" s="37"/>
      <c r="X96" s="37"/>
      <c r="Y96" s="37"/>
      <c r="Z96" s="37"/>
      <c r="AA96" s="37"/>
    </row>
    <row r="97">
      <c r="A97" s="46"/>
      <c r="B97" s="46"/>
      <c r="C97" s="49"/>
      <c r="D97" s="49"/>
      <c r="E97" s="49"/>
      <c r="F97" s="46"/>
      <c r="G97" s="49"/>
      <c r="H97" s="46"/>
      <c r="I97" s="46"/>
      <c r="J97" s="49"/>
      <c r="K97" s="49"/>
      <c r="L97" s="46"/>
      <c r="M97" s="46"/>
      <c r="N97" s="37"/>
      <c r="O97" s="37"/>
      <c r="P97" s="37"/>
      <c r="Q97" s="37"/>
      <c r="R97" s="37"/>
      <c r="S97" s="37"/>
      <c r="T97" s="37"/>
      <c r="U97" s="37"/>
      <c r="V97" s="37"/>
      <c r="W97" s="37"/>
      <c r="X97" s="37"/>
      <c r="Y97" s="37"/>
      <c r="Z97" s="37"/>
      <c r="AA97" s="37"/>
    </row>
    <row r="98">
      <c r="A98" s="46"/>
      <c r="B98" s="46"/>
      <c r="C98" s="49"/>
      <c r="D98" s="49"/>
      <c r="E98" s="49"/>
      <c r="F98" s="46"/>
      <c r="G98" s="49"/>
      <c r="H98" s="46"/>
      <c r="I98" s="46"/>
      <c r="J98" s="49"/>
      <c r="K98" s="49"/>
      <c r="L98" s="46"/>
      <c r="M98" s="46"/>
      <c r="N98" s="37"/>
      <c r="O98" s="37"/>
      <c r="P98" s="37"/>
      <c r="Q98" s="37"/>
      <c r="R98" s="37"/>
      <c r="S98" s="37"/>
      <c r="T98" s="37"/>
      <c r="U98" s="37"/>
      <c r="V98" s="37"/>
      <c r="W98" s="37"/>
      <c r="X98" s="37"/>
      <c r="Y98" s="37"/>
      <c r="Z98" s="37"/>
      <c r="AA98" s="37"/>
    </row>
    <row r="99">
      <c r="A99" s="46"/>
      <c r="B99" s="46"/>
      <c r="C99" s="49"/>
      <c r="D99" s="49"/>
      <c r="E99" s="49"/>
      <c r="F99" s="46"/>
      <c r="G99" s="49"/>
      <c r="H99" s="46"/>
      <c r="I99" s="46"/>
      <c r="J99" s="49"/>
      <c r="K99" s="49"/>
      <c r="L99" s="46"/>
      <c r="M99" s="46"/>
      <c r="N99" s="37"/>
      <c r="O99" s="37"/>
      <c r="P99" s="37"/>
      <c r="Q99" s="37"/>
      <c r="R99" s="37"/>
      <c r="S99" s="37"/>
      <c r="T99" s="37"/>
      <c r="U99" s="37"/>
      <c r="V99" s="37"/>
      <c r="W99" s="37"/>
      <c r="X99" s="37"/>
      <c r="Y99" s="37"/>
      <c r="Z99" s="37"/>
      <c r="AA99" s="37"/>
    </row>
    <row r="100">
      <c r="A100" s="46"/>
      <c r="B100" s="46"/>
      <c r="C100" s="49"/>
      <c r="D100" s="49"/>
      <c r="E100" s="49"/>
      <c r="F100" s="46"/>
      <c r="G100" s="49"/>
      <c r="H100" s="46"/>
      <c r="I100" s="46"/>
      <c r="J100" s="49"/>
      <c r="K100" s="49"/>
      <c r="L100" s="46"/>
      <c r="M100" s="46"/>
      <c r="N100" s="37"/>
      <c r="O100" s="37"/>
      <c r="P100" s="37"/>
      <c r="Q100" s="37"/>
      <c r="R100" s="37"/>
      <c r="S100" s="37"/>
      <c r="T100" s="37"/>
      <c r="U100" s="37"/>
      <c r="V100" s="37"/>
      <c r="W100" s="37"/>
      <c r="X100" s="37"/>
      <c r="Y100" s="37"/>
      <c r="Z100" s="37"/>
      <c r="AA100" s="37"/>
    </row>
    <row r="101">
      <c r="A101" s="46"/>
      <c r="B101" s="46"/>
      <c r="C101" s="49"/>
      <c r="D101" s="49"/>
      <c r="E101" s="49"/>
      <c r="F101" s="46"/>
      <c r="G101" s="49"/>
      <c r="H101" s="46"/>
      <c r="I101" s="46"/>
      <c r="J101" s="49"/>
      <c r="K101" s="49"/>
      <c r="L101" s="46"/>
      <c r="M101" s="46"/>
      <c r="N101" s="37"/>
      <c r="O101" s="37"/>
      <c r="P101" s="37"/>
      <c r="Q101" s="37"/>
      <c r="R101" s="37"/>
      <c r="S101" s="37"/>
      <c r="T101" s="37"/>
      <c r="U101" s="37"/>
      <c r="V101" s="37"/>
      <c r="W101" s="37"/>
      <c r="X101" s="37"/>
      <c r="Y101" s="37"/>
      <c r="Z101" s="37"/>
      <c r="AA101" s="37"/>
    </row>
    <row r="102">
      <c r="A102" s="46"/>
      <c r="B102" s="46"/>
      <c r="C102" s="49"/>
      <c r="D102" s="49"/>
      <c r="E102" s="49"/>
      <c r="F102" s="46"/>
      <c r="G102" s="49"/>
      <c r="H102" s="46"/>
      <c r="I102" s="46"/>
      <c r="J102" s="49"/>
      <c r="K102" s="49"/>
      <c r="L102" s="46"/>
      <c r="M102" s="46"/>
      <c r="N102" s="37"/>
      <c r="O102" s="37"/>
      <c r="P102" s="37"/>
      <c r="Q102" s="37"/>
      <c r="R102" s="37"/>
      <c r="S102" s="37"/>
      <c r="T102" s="37"/>
      <c r="U102" s="37"/>
      <c r="V102" s="37"/>
      <c r="W102" s="37"/>
      <c r="X102" s="37"/>
      <c r="Y102" s="37"/>
      <c r="Z102" s="37"/>
      <c r="AA102" s="37"/>
    </row>
    <row r="103">
      <c r="A103" s="46"/>
      <c r="B103" s="46"/>
      <c r="C103" s="49"/>
      <c r="D103" s="49"/>
      <c r="E103" s="49"/>
      <c r="F103" s="46"/>
      <c r="G103" s="49"/>
      <c r="H103" s="46"/>
      <c r="I103" s="46"/>
      <c r="J103" s="49"/>
      <c r="K103" s="49"/>
      <c r="L103" s="46"/>
      <c r="M103" s="46"/>
      <c r="N103" s="37"/>
      <c r="O103" s="37"/>
      <c r="P103" s="37"/>
      <c r="Q103" s="37"/>
      <c r="R103" s="37"/>
      <c r="S103" s="37"/>
      <c r="T103" s="37"/>
      <c r="U103" s="37"/>
      <c r="V103" s="37"/>
      <c r="W103" s="37"/>
      <c r="X103" s="37"/>
      <c r="Y103" s="37"/>
      <c r="Z103" s="37"/>
      <c r="AA103" s="37"/>
    </row>
    <row r="104">
      <c r="A104" s="46"/>
      <c r="B104" s="46"/>
      <c r="C104" s="49"/>
      <c r="D104" s="49"/>
      <c r="E104" s="49"/>
      <c r="F104" s="46"/>
      <c r="G104" s="49"/>
      <c r="H104" s="46"/>
      <c r="I104" s="46"/>
      <c r="J104" s="49"/>
      <c r="K104" s="49"/>
      <c r="L104" s="46"/>
      <c r="M104" s="46"/>
      <c r="N104" s="37"/>
      <c r="O104" s="37"/>
      <c r="P104" s="37"/>
      <c r="Q104" s="37"/>
      <c r="R104" s="37"/>
      <c r="S104" s="37"/>
      <c r="T104" s="37"/>
      <c r="U104" s="37"/>
      <c r="V104" s="37"/>
      <c r="W104" s="37"/>
      <c r="X104" s="37"/>
      <c r="Y104" s="37"/>
      <c r="Z104" s="37"/>
      <c r="AA104" s="37"/>
    </row>
    <row r="105">
      <c r="A105" s="46"/>
      <c r="B105" s="46"/>
      <c r="C105" s="49"/>
      <c r="D105" s="49"/>
      <c r="E105" s="49"/>
      <c r="F105" s="46"/>
      <c r="G105" s="49"/>
      <c r="H105" s="46"/>
      <c r="I105" s="46"/>
      <c r="J105" s="49"/>
      <c r="K105" s="49"/>
      <c r="L105" s="46"/>
      <c r="M105" s="46"/>
      <c r="N105" s="37"/>
      <c r="O105" s="37"/>
      <c r="P105" s="37"/>
      <c r="Q105" s="37"/>
      <c r="R105" s="37"/>
      <c r="S105" s="37"/>
      <c r="T105" s="37"/>
      <c r="U105" s="37"/>
      <c r="V105" s="37"/>
      <c r="W105" s="37"/>
      <c r="X105" s="37"/>
      <c r="Y105" s="37"/>
      <c r="Z105" s="37"/>
      <c r="AA105" s="37"/>
    </row>
    <row r="106">
      <c r="A106" s="46"/>
      <c r="B106" s="46"/>
      <c r="C106" s="49"/>
      <c r="D106" s="49"/>
      <c r="E106" s="49"/>
      <c r="F106" s="46"/>
      <c r="G106" s="49"/>
      <c r="H106" s="46"/>
      <c r="I106" s="46"/>
      <c r="J106" s="49"/>
      <c r="K106" s="49"/>
      <c r="L106" s="46"/>
      <c r="M106" s="46"/>
      <c r="N106" s="37"/>
      <c r="O106" s="37"/>
      <c r="P106" s="37"/>
      <c r="Q106" s="37"/>
      <c r="R106" s="37"/>
      <c r="S106" s="37"/>
      <c r="T106" s="37"/>
      <c r="U106" s="37"/>
      <c r="V106" s="37"/>
      <c r="W106" s="37"/>
      <c r="X106" s="37"/>
      <c r="Y106" s="37"/>
      <c r="Z106" s="37"/>
      <c r="AA106" s="37"/>
    </row>
    <row r="107">
      <c r="A107" s="46"/>
      <c r="B107" s="46"/>
      <c r="C107" s="49"/>
      <c r="D107" s="49"/>
      <c r="E107" s="49"/>
      <c r="F107" s="46"/>
      <c r="G107" s="49"/>
      <c r="H107" s="46"/>
      <c r="I107" s="46"/>
      <c r="J107" s="49"/>
      <c r="K107" s="49"/>
      <c r="L107" s="46"/>
      <c r="M107" s="46"/>
      <c r="N107" s="37"/>
      <c r="O107" s="37"/>
      <c r="P107" s="37"/>
      <c r="Q107" s="37"/>
      <c r="R107" s="37"/>
      <c r="S107" s="37"/>
      <c r="T107" s="37"/>
      <c r="U107" s="37"/>
      <c r="V107" s="37"/>
      <c r="W107" s="37"/>
      <c r="X107" s="37"/>
      <c r="Y107" s="37"/>
      <c r="Z107" s="37"/>
      <c r="AA107" s="37"/>
    </row>
    <row r="108">
      <c r="A108" s="46"/>
      <c r="B108" s="46"/>
      <c r="C108" s="49"/>
      <c r="D108" s="49"/>
      <c r="E108" s="49"/>
      <c r="F108" s="46"/>
      <c r="G108" s="49"/>
      <c r="H108" s="46"/>
      <c r="I108" s="46"/>
      <c r="J108" s="49"/>
      <c r="K108" s="49"/>
      <c r="L108" s="46"/>
      <c r="M108" s="46"/>
      <c r="N108" s="37"/>
      <c r="O108" s="37"/>
      <c r="P108" s="37"/>
      <c r="Q108" s="37"/>
      <c r="R108" s="37"/>
      <c r="S108" s="37"/>
      <c r="T108" s="37"/>
      <c r="U108" s="37"/>
      <c r="V108" s="37"/>
      <c r="W108" s="37"/>
      <c r="X108" s="37"/>
      <c r="Y108" s="37"/>
      <c r="Z108" s="37"/>
      <c r="AA108" s="37"/>
    </row>
    <row r="109">
      <c r="A109" s="46"/>
      <c r="B109" s="46"/>
      <c r="C109" s="49"/>
      <c r="D109" s="49"/>
      <c r="E109" s="49"/>
      <c r="F109" s="46"/>
      <c r="G109" s="49"/>
      <c r="H109" s="46"/>
      <c r="I109" s="46"/>
      <c r="J109" s="49"/>
      <c r="K109" s="49"/>
      <c r="L109" s="46"/>
      <c r="M109" s="46"/>
      <c r="N109" s="37"/>
      <c r="O109" s="37"/>
      <c r="P109" s="37"/>
      <c r="Q109" s="37"/>
      <c r="R109" s="37"/>
      <c r="S109" s="37"/>
      <c r="T109" s="37"/>
      <c r="U109" s="37"/>
      <c r="V109" s="37"/>
      <c r="W109" s="37"/>
      <c r="X109" s="37"/>
      <c r="Y109" s="37"/>
      <c r="Z109" s="37"/>
      <c r="AA109" s="37"/>
    </row>
    <row r="110">
      <c r="A110" s="46"/>
      <c r="B110" s="46"/>
      <c r="C110" s="49"/>
      <c r="D110" s="49"/>
      <c r="E110" s="49"/>
      <c r="F110" s="46"/>
      <c r="G110" s="49"/>
      <c r="H110" s="46"/>
      <c r="I110" s="46"/>
      <c r="J110" s="49"/>
      <c r="K110" s="49"/>
      <c r="L110" s="46"/>
      <c r="M110" s="46"/>
      <c r="N110" s="37"/>
      <c r="O110" s="37"/>
      <c r="P110" s="37"/>
      <c r="Q110" s="37"/>
      <c r="R110" s="37"/>
      <c r="S110" s="37"/>
      <c r="T110" s="37"/>
      <c r="U110" s="37"/>
      <c r="V110" s="37"/>
      <c r="W110" s="37"/>
      <c r="X110" s="37"/>
      <c r="Y110" s="37"/>
      <c r="Z110" s="37"/>
      <c r="AA110" s="37"/>
    </row>
    <row r="111">
      <c r="A111" s="46"/>
      <c r="B111" s="46"/>
      <c r="C111" s="49"/>
      <c r="D111" s="49"/>
      <c r="E111" s="49"/>
      <c r="F111" s="46"/>
      <c r="G111" s="49"/>
      <c r="H111" s="46"/>
      <c r="I111" s="46"/>
      <c r="J111" s="49"/>
      <c r="K111" s="49"/>
      <c r="L111" s="46"/>
      <c r="M111" s="46"/>
      <c r="N111" s="37"/>
      <c r="O111" s="37"/>
      <c r="P111" s="37"/>
      <c r="Q111" s="37"/>
      <c r="R111" s="37"/>
      <c r="S111" s="37"/>
      <c r="T111" s="37"/>
      <c r="U111" s="37"/>
      <c r="V111" s="37"/>
      <c r="W111" s="37"/>
      <c r="X111" s="37"/>
      <c r="Y111" s="37"/>
      <c r="Z111" s="37"/>
      <c r="AA111" s="37"/>
    </row>
    <row r="112">
      <c r="A112" s="46"/>
      <c r="B112" s="46"/>
      <c r="C112" s="49"/>
      <c r="D112" s="49"/>
      <c r="E112" s="49"/>
      <c r="F112" s="46"/>
      <c r="G112" s="49"/>
      <c r="H112" s="46"/>
      <c r="I112" s="46"/>
      <c r="J112" s="49"/>
      <c r="K112" s="49"/>
      <c r="L112" s="46"/>
      <c r="M112" s="46"/>
      <c r="N112" s="37"/>
      <c r="O112" s="37"/>
      <c r="P112" s="37"/>
      <c r="Q112" s="37"/>
      <c r="R112" s="37"/>
      <c r="S112" s="37"/>
      <c r="T112" s="37"/>
      <c r="U112" s="37"/>
      <c r="V112" s="37"/>
      <c r="W112" s="37"/>
      <c r="X112" s="37"/>
      <c r="Y112" s="37"/>
      <c r="Z112" s="37"/>
      <c r="AA112" s="37"/>
    </row>
    <row r="113">
      <c r="A113" s="46"/>
      <c r="B113" s="46"/>
      <c r="C113" s="49"/>
      <c r="D113" s="49"/>
      <c r="E113" s="49"/>
      <c r="F113" s="46"/>
      <c r="G113" s="49"/>
      <c r="H113" s="46"/>
      <c r="I113" s="46"/>
      <c r="J113" s="49"/>
      <c r="K113" s="49"/>
      <c r="L113" s="46"/>
      <c r="M113" s="46"/>
      <c r="N113" s="37"/>
      <c r="O113" s="37"/>
      <c r="P113" s="37"/>
      <c r="Q113" s="37"/>
      <c r="R113" s="37"/>
      <c r="S113" s="37"/>
      <c r="T113" s="37"/>
      <c r="U113" s="37"/>
      <c r="V113" s="37"/>
      <c r="W113" s="37"/>
      <c r="X113" s="37"/>
      <c r="Y113" s="37"/>
      <c r="Z113" s="37"/>
      <c r="AA113" s="37"/>
    </row>
    <row r="114">
      <c r="A114" s="46"/>
      <c r="B114" s="46"/>
      <c r="C114" s="49"/>
      <c r="D114" s="49"/>
      <c r="E114" s="49"/>
      <c r="F114" s="46"/>
      <c r="G114" s="49"/>
      <c r="H114" s="46"/>
      <c r="I114" s="46"/>
      <c r="J114" s="49"/>
      <c r="K114" s="49"/>
      <c r="L114" s="46"/>
      <c r="M114" s="46"/>
      <c r="N114" s="37"/>
      <c r="O114" s="37"/>
      <c r="P114" s="37"/>
      <c r="Q114" s="37"/>
      <c r="R114" s="37"/>
      <c r="S114" s="37"/>
      <c r="T114" s="37"/>
      <c r="U114" s="37"/>
      <c r="V114" s="37"/>
      <c r="W114" s="37"/>
      <c r="X114" s="37"/>
      <c r="Y114" s="37"/>
      <c r="Z114" s="37"/>
      <c r="AA114" s="37"/>
    </row>
    <row r="115">
      <c r="A115" s="46"/>
      <c r="B115" s="46"/>
      <c r="C115" s="49"/>
      <c r="D115" s="49"/>
      <c r="E115" s="49"/>
      <c r="F115" s="46"/>
      <c r="G115" s="49"/>
      <c r="H115" s="46"/>
      <c r="I115" s="46"/>
      <c r="J115" s="49"/>
      <c r="K115" s="49"/>
      <c r="L115" s="46"/>
      <c r="M115" s="46"/>
      <c r="N115" s="37"/>
      <c r="O115" s="37"/>
      <c r="P115" s="37"/>
      <c r="Q115" s="37"/>
      <c r="R115" s="37"/>
      <c r="S115" s="37"/>
      <c r="T115" s="37"/>
      <c r="U115" s="37"/>
      <c r="V115" s="37"/>
      <c r="W115" s="37"/>
      <c r="X115" s="37"/>
      <c r="Y115" s="37"/>
      <c r="Z115" s="37"/>
      <c r="AA115" s="37"/>
    </row>
    <row r="116">
      <c r="A116" s="46"/>
      <c r="B116" s="46"/>
      <c r="C116" s="49"/>
      <c r="D116" s="49"/>
      <c r="E116" s="49"/>
      <c r="F116" s="46"/>
      <c r="G116" s="49"/>
      <c r="H116" s="46"/>
      <c r="I116" s="46"/>
      <c r="J116" s="49"/>
      <c r="K116" s="49"/>
      <c r="L116" s="46"/>
      <c r="M116" s="46"/>
      <c r="N116" s="37"/>
      <c r="O116" s="37"/>
      <c r="P116" s="37"/>
      <c r="Q116" s="37"/>
      <c r="R116" s="37"/>
      <c r="S116" s="37"/>
      <c r="T116" s="37"/>
      <c r="U116" s="37"/>
      <c r="V116" s="37"/>
      <c r="W116" s="37"/>
      <c r="X116" s="37"/>
      <c r="Y116" s="37"/>
      <c r="Z116" s="37"/>
      <c r="AA116" s="37"/>
    </row>
    <row r="117">
      <c r="A117" s="46"/>
      <c r="B117" s="46"/>
      <c r="C117" s="49"/>
      <c r="D117" s="49"/>
      <c r="E117" s="49"/>
      <c r="F117" s="46"/>
      <c r="G117" s="49"/>
      <c r="H117" s="46"/>
      <c r="I117" s="46"/>
      <c r="J117" s="49"/>
      <c r="K117" s="49"/>
      <c r="L117" s="46"/>
      <c r="M117" s="46"/>
      <c r="N117" s="37"/>
      <c r="O117" s="37"/>
      <c r="P117" s="37"/>
      <c r="Q117" s="37"/>
      <c r="R117" s="37"/>
      <c r="S117" s="37"/>
      <c r="T117" s="37"/>
      <c r="U117" s="37"/>
      <c r="V117" s="37"/>
      <c r="W117" s="37"/>
      <c r="X117" s="37"/>
      <c r="Y117" s="37"/>
      <c r="Z117" s="37"/>
      <c r="AA117" s="37"/>
    </row>
    <row r="118">
      <c r="A118" s="46"/>
      <c r="B118" s="46"/>
      <c r="C118" s="49"/>
      <c r="D118" s="49"/>
      <c r="E118" s="49"/>
      <c r="F118" s="46"/>
      <c r="G118" s="49"/>
      <c r="H118" s="46"/>
      <c r="I118" s="46"/>
      <c r="J118" s="49"/>
      <c r="K118" s="49"/>
      <c r="L118" s="46"/>
      <c r="M118" s="46"/>
      <c r="N118" s="37"/>
      <c r="O118" s="37"/>
      <c r="P118" s="37"/>
      <c r="Q118" s="37"/>
      <c r="R118" s="37"/>
      <c r="S118" s="37"/>
      <c r="T118" s="37"/>
      <c r="U118" s="37"/>
      <c r="V118" s="37"/>
      <c r="W118" s="37"/>
      <c r="X118" s="37"/>
      <c r="Y118" s="37"/>
      <c r="Z118" s="37"/>
      <c r="AA118" s="37"/>
    </row>
    <row r="119">
      <c r="A119" s="46"/>
      <c r="B119" s="46"/>
      <c r="C119" s="49"/>
      <c r="D119" s="49"/>
      <c r="E119" s="49"/>
      <c r="F119" s="46"/>
      <c r="G119" s="49"/>
      <c r="H119" s="46"/>
      <c r="I119" s="46"/>
      <c r="J119" s="49"/>
      <c r="K119" s="49"/>
      <c r="L119" s="46"/>
      <c r="M119" s="46"/>
      <c r="N119" s="37"/>
      <c r="O119" s="37"/>
      <c r="P119" s="37"/>
      <c r="Q119" s="37"/>
      <c r="R119" s="37"/>
      <c r="S119" s="37"/>
      <c r="T119" s="37"/>
      <c r="U119" s="37"/>
      <c r="V119" s="37"/>
      <c r="W119" s="37"/>
      <c r="X119" s="37"/>
      <c r="Y119" s="37"/>
      <c r="Z119" s="37"/>
      <c r="AA119" s="37"/>
    </row>
    <row r="120">
      <c r="A120" s="46"/>
      <c r="B120" s="46"/>
      <c r="C120" s="49"/>
      <c r="D120" s="49"/>
      <c r="E120" s="49"/>
      <c r="F120" s="46"/>
      <c r="G120" s="49"/>
      <c r="H120" s="46"/>
      <c r="I120" s="46"/>
      <c r="J120" s="49"/>
      <c r="K120" s="49"/>
      <c r="L120" s="46"/>
      <c r="M120" s="46"/>
      <c r="N120" s="37"/>
      <c r="O120" s="37"/>
      <c r="P120" s="37"/>
      <c r="Q120" s="37"/>
      <c r="R120" s="37"/>
      <c r="S120" s="37"/>
      <c r="T120" s="37"/>
      <c r="U120" s="37"/>
      <c r="V120" s="37"/>
      <c r="W120" s="37"/>
      <c r="X120" s="37"/>
      <c r="Y120" s="37"/>
      <c r="Z120" s="37"/>
      <c r="AA120" s="37"/>
    </row>
    <row r="121">
      <c r="A121" s="46"/>
      <c r="B121" s="46"/>
      <c r="C121" s="49"/>
      <c r="D121" s="49"/>
      <c r="E121" s="49"/>
      <c r="F121" s="46"/>
      <c r="G121" s="49"/>
      <c r="H121" s="46"/>
      <c r="I121" s="46"/>
      <c r="J121" s="49"/>
      <c r="K121" s="49"/>
      <c r="L121" s="46"/>
      <c r="M121" s="46"/>
      <c r="N121" s="37"/>
      <c r="O121" s="37"/>
      <c r="P121" s="37"/>
      <c r="Q121" s="37"/>
      <c r="R121" s="37"/>
      <c r="S121" s="37"/>
      <c r="T121" s="37"/>
      <c r="U121" s="37"/>
      <c r="V121" s="37"/>
      <c r="W121" s="37"/>
      <c r="X121" s="37"/>
      <c r="Y121" s="37"/>
      <c r="Z121" s="37"/>
      <c r="AA121" s="37"/>
    </row>
    <row r="122">
      <c r="A122" s="46"/>
      <c r="B122" s="46"/>
      <c r="C122" s="49"/>
      <c r="D122" s="49"/>
      <c r="E122" s="49"/>
      <c r="F122" s="46"/>
      <c r="G122" s="49"/>
      <c r="H122" s="46"/>
      <c r="I122" s="46"/>
      <c r="J122" s="49"/>
      <c r="K122" s="49"/>
      <c r="L122" s="46"/>
      <c r="M122" s="46"/>
      <c r="N122" s="37"/>
      <c r="O122" s="37"/>
      <c r="P122" s="37"/>
      <c r="Q122" s="37"/>
      <c r="R122" s="37"/>
      <c r="S122" s="37"/>
      <c r="T122" s="37"/>
      <c r="U122" s="37"/>
      <c r="V122" s="37"/>
      <c r="W122" s="37"/>
      <c r="X122" s="37"/>
      <c r="Y122" s="37"/>
      <c r="Z122" s="37"/>
      <c r="AA122" s="37"/>
    </row>
    <row r="123">
      <c r="A123" s="46"/>
      <c r="B123" s="46"/>
      <c r="C123" s="49"/>
      <c r="D123" s="49"/>
      <c r="E123" s="49"/>
      <c r="F123" s="46"/>
      <c r="G123" s="49"/>
      <c r="H123" s="46"/>
      <c r="I123" s="46"/>
      <c r="J123" s="49"/>
      <c r="K123" s="49"/>
      <c r="L123" s="46"/>
      <c r="M123" s="46"/>
      <c r="N123" s="37"/>
      <c r="O123" s="37"/>
      <c r="P123" s="37"/>
      <c r="Q123" s="37"/>
      <c r="R123" s="37"/>
      <c r="S123" s="37"/>
      <c r="T123" s="37"/>
      <c r="U123" s="37"/>
      <c r="V123" s="37"/>
      <c r="W123" s="37"/>
      <c r="X123" s="37"/>
      <c r="Y123" s="37"/>
      <c r="Z123" s="37"/>
      <c r="AA123" s="37"/>
    </row>
    <row r="124">
      <c r="A124" s="46"/>
      <c r="B124" s="46"/>
      <c r="C124" s="49"/>
      <c r="D124" s="49"/>
      <c r="E124" s="49"/>
      <c r="F124" s="46"/>
      <c r="G124" s="49"/>
      <c r="H124" s="46"/>
      <c r="I124" s="46"/>
      <c r="J124" s="49"/>
      <c r="K124" s="49"/>
      <c r="L124" s="46"/>
      <c r="M124" s="46"/>
      <c r="N124" s="37"/>
      <c r="O124" s="37"/>
      <c r="P124" s="37"/>
      <c r="Q124" s="37"/>
      <c r="R124" s="37"/>
      <c r="S124" s="37"/>
      <c r="T124" s="37"/>
      <c r="U124" s="37"/>
      <c r="V124" s="37"/>
      <c r="W124" s="37"/>
      <c r="X124" s="37"/>
      <c r="Y124" s="37"/>
      <c r="Z124" s="37"/>
      <c r="AA124" s="37"/>
    </row>
    <row r="125">
      <c r="A125" s="46"/>
      <c r="B125" s="46"/>
      <c r="C125" s="49"/>
      <c r="D125" s="49"/>
      <c r="E125" s="49"/>
      <c r="F125" s="46"/>
      <c r="G125" s="49"/>
      <c r="H125" s="46"/>
      <c r="I125" s="46"/>
      <c r="J125" s="49"/>
      <c r="K125" s="49"/>
      <c r="L125" s="46"/>
      <c r="M125" s="46"/>
      <c r="N125" s="37"/>
      <c r="O125" s="37"/>
      <c r="P125" s="37"/>
      <c r="Q125" s="37"/>
      <c r="R125" s="37"/>
      <c r="S125" s="37"/>
      <c r="T125" s="37"/>
      <c r="U125" s="37"/>
      <c r="V125" s="37"/>
      <c r="W125" s="37"/>
      <c r="X125" s="37"/>
      <c r="Y125" s="37"/>
      <c r="Z125" s="37"/>
      <c r="AA125" s="37"/>
    </row>
    <row r="126">
      <c r="A126" s="46"/>
      <c r="B126" s="46"/>
      <c r="C126" s="49"/>
      <c r="D126" s="49"/>
      <c r="E126" s="49"/>
      <c r="F126" s="46"/>
      <c r="G126" s="49"/>
      <c r="H126" s="46"/>
      <c r="I126" s="46"/>
      <c r="J126" s="49"/>
      <c r="K126" s="49"/>
      <c r="L126" s="46"/>
      <c r="M126" s="46"/>
      <c r="N126" s="37"/>
      <c r="O126" s="37"/>
      <c r="P126" s="37"/>
      <c r="Q126" s="37"/>
      <c r="R126" s="37"/>
      <c r="S126" s="37"/>
      <c r="T126" s="37"/>
      <c r="U126" s="37"/>
      <c r="V126" s="37"/>
      <c r="W126" s="37"/>
      <c r="X126" s="37"/>
      <c r="Y126" s="37"/>
      <c r="Z126" s="37"/>
      <c r="AA126" s="37"/>
    </row>
    <row r="127">
      <c r="A127" s="46"/>
      <c r="B127" s="46"/>
      <c r="C127" s="49"/>
      <c r="D127" s="49"/>
      <c r="E127" s="49"/>
      <c r="F127" s="46"/>
      <c r="G127" s="49"/>
      <c r="H127" s="46"/>
      <c r="I127" s="46"/>
      <c r="J127" s="49"/>
      <c r="K127" s="49"/>
      <c r="L127" s="46"/>
      <c r="M127" s="46"/>
      <c r="N127" s="37"/>
      <c r="O127" s="37"/>
      <c r="P127" s="37"/>
      <c r="Q127" s="37"/>
      <c r="R127" s="37"/>
      <c r="S127" s="37"/>
      <c r="T127" s="37"/>
      <c r="U127" s="37"/>
      <c r="V127" s="37"/>
      <c r="W127" s="37"/>
      <c r="X127" s="37"/>
      <c r="Y127" s="37"/>
      <c r="Z127" s="37"/>
      <c r="AA127" s="37"/>
    </row>
    <row r="128">
      <c r="A128" s="46"/>
      <c r="B128" s="46"/>
      <c r="C128" s="49"/>
      <c r="D128" s="49"/>
      <c r="E128" s="49"/>
      <c r="F128" s="46"/>
      <c r="G128" s="49"/>
      <c r="H128" s="46"/>
      <c r="I128" s="46"/>
      <c r="J128" s="49"/>
      <c r="K128" s="49"/>
      <c r="L128" s="46"/>
      <c r="M128" s="46"/>
      <c r="N128" s="37"/>
      <c r="O128" s="37"/>
      <c r="P128" s="37"/>
      <c r="Q128" s="37"/>
      <c r="R128" s="37"/>
      <c r="S128" s="37"/>
      <c r="T128" s="37"/>
      <c r="U128" s="37"/>
      <c r="V128" s="37"/>
      <c r="W128" s="37"/>
      <c r="X128" s="37"/>
      <c r="Y128" s="37"/>
      <c r="Z128" s="37"/>
      <c r="AA128" s="37"/>
    </row>
    <row r="129">
      <c r="A129" s="46"/>
      <c r="B129" s="46"/>
      <c r="C129" s="49"/>
      <c r="D129" s="49"/>
      <c r="E129" s="49"/>
      <c r="F129" s="46"/>
      <c r="G129" s="49"/>
      <c r="H129" s="46"/>
      <c r="I129" s="46"/>
      <c r="J129" s="49"/>
      <c r="K129" s="49"/>
      <c r="L129" s="46"/>
      <c r="M129" s="46"/>
      <c r="N129" s="37"/>
      <c r="O129" s="37"/>
      <c r="P129" s="37"/>
      <c r="Q129" s="37"/>
      <c r="R129" s="37"/>
      <c r="S129" s="37"/>
      <c r="T129" s="37"/>
      <c r="U129" s="37"/>
      <c r="V129" s="37"/>
      <c r="W129" s="37"/>
      <c r="X129" s="37"/>
      <c r="Y129" s="37"/>
      <c r="Z129" s="37"/>
      <c r="AA129" s="37"/>
    </row>
    <row r="130">
      <c r="A130" s="46"/>
      <c r="B130" s="46"/>
      <c r="C130" s="49"/>
      <c r="D130" s="49"/>
      <c r="E130" s="49"/>
      <c r="F130" s="46"/>
      <c r="G130" s="49"/>
      <c r="H130" s="46"/>
      <c r="I130" s="46"/>
      <c r="J130" s="49"/>
      <c r="K130" s="49"/>
      <c r="L130" s="46"/>
      <c r="M130" s="46"/>
      <c r="N130" s="37"/>
      <c r="O130" s="37"/>
      <c r="P130" s="37"/>
      <c r="Q130" s="37"/>
      <c r="R130" s="37"/>
      <c r="S130" s="37"/>
      <c r="T130" s="37"/>
      <c r="U130" s="37"/>
      <c r="V130" s="37"/>
      <c r="W130" s="37"/>
      <c r="X130" s="37"/>
      <c r="Y130" s="37"/>
      <c r="Z130" s="37"/>
      <c r="AA130" s="37"/>
    </row>
    <row r="131">
      <c r="A131" s="46"/>
      <c r="B131" s="46"/>
      <c r="C131" s="49"/>
      <c r="D131" s="49"/>
      <c r="E131" s="49"/>
      <c r="F131" s="46"/>
      <c r="G131" s="49"/>
      <c r="H131" s="46"/>
      <c r="I131" s="46"/>
      <c r="J131" s="49"/>
      <c r="K131" s="49"/>
      <c r="L131" s="46"/>
      <c r="M131" s="46"/>
      <c r="N131" s="37"/>
      <c r="O131" s="37"/>
      <c r="P131" s="37"/>
      <c r="Q131" s="37"/>
      <c r="R131" s="37"/>
      <c r="S131" s="37"/>
      <c r="T131" s="37"/>
      <c r="U131" s="37"/>
      <c r="V131" s="37"/>
      <c r="W131" s="37"/>
      <c r="X131" s="37"/>
      <c r="Y131" s="37"/>
      <c r="Z131" s="37"/>
      <c r="AA131" s="37"/>
    </row>
    <row r="132">
      <c r="A132" s="46"/>
      <c r="B132" s="46"/>
      <c r="C132" s="49"/>
      <c r="D132" s="49"/>
      <c r="E132" s="49"/>
      <c r="F132" s="46"/>
      <c r="G132" s="49"/>
      <c r="H132" s="46"/>
      <c r="I132" s="46"/>
      <c r="J132" s="49"/>
      <c r="K132" s="49"/>
      <c r="L132" s="46"/>
      <c r="M132" s="46"/>
      <c r="N132" s="37"/>
      <c r="O132" s="37"/>
      <c r="P132" s="37"/>
      <c r="Q132" s="37"/>
      <c r="R132" s="37"/>
      <c r="S132" s="37"/>
      <c r="T132" s="37"/>
      <c r="U132" s="37"/>
      <c r="V132" s="37"/>
      <c r="W132" s="37"/>
      <c r="X132" s="37"/>
      <c r="Y132" s="37"/>
      <c r="Z132" s="37"/>
      <c r="AA132" s="37"/>
    </row>
    <row r="133">
      <c r="A133" s="46"/>
      <c r="B133" s="46"/>
      <c r="C133" s="49"/>
      <c r="D133" s="49"/>
      <c r="E133" s="49"/>
      <c r="F133" s="46"/>
      <c r="G133" s="49"/>
      <c r="H133" s="46"/>
      <c r="I133" s="46"/>
      <c r="J133" s="49"/>
      <c r="K133" s="49"/>
      <c r="L133" s="46"/>
      <c r="M133" s="46"/>
      <c r="N133" s="37"/>
      <c r="O133" s="37"/>
      <c r="P133" s="37"/>
      <c r="Q133" s="37"/>
      <c r="R133" s="37"/>
      <c r="S133" s="37"/>
      <c r="T133" s="37"/>
      <c r="U133" s="37"/>
      <c r="V133" s="37"/>
      <c r="W133" s="37"/>
      <c r="X133" s="37"/>
      <c r="Y133" s="37"/>
      <c r="Z133" s="37"/>
      <c r="AA133" s="37"/>
    </row>
    <row r="134">
      <c r="A134" s="46"/>
      <c r="B134" s="46"/>
      <c r="C134" s="49"/>
      <c r="D134" s="49"/>
      <c r="E134" s="49"/>
      <c r="F134" s="46"/>
      <c r="G134" s="49"/>
      <c r="H134" s="46"/>
      <c r="I134" s="46"/>
      <c r="J134" s="49"/>
      <c r="K134" s="49"/>
      <c r="L134" s="46"/>
      <c r="M134" s="46"/>
      <c r="N134" s="37"/>
      <c r="O134" s="37"/>
      <c r="P134" s="37"/>
      <c r="Q134" s="37"/>
      <c r="R134" s="37"/>
      <c r="S134" s="37"/>
      <c r="T134" s="37"/>
      <c r="U134" s="37"/>
      <c r="V134" s="37"/>
      <c r="W134" s="37"/>
      <c r="X134" s="37"/>
      <c r="Y134" s="37"/>
      <c r="Z134" s="37"/>
      <c r="AA134" s="37"/>
    </row>
    <row r="135">
      <c r="A135" s="46"/>
      <c r="B135" s="46"/>
      <c r="C135" s="49"/>
      <c r="D135" s="49"/>
      <c r="E135" s="49"/>
      <c r="F135" s="46"/>
      <c r="G135" s="49"/>
      <c r="H135" s="46"/>
      <c r="I135" s="46"/>
      <c r="J135" s="49"/>
      <c r="K135" s="49"/>
      <c r="L135" s="46"/>
      <c r="M135" s="46"/>
      <c r="N135" s="37"/>
      <c r="O135" s="37"/>
      <c r="P135" s="37"/>
      <c r="Q135" s="37"/>
      <c r="R135" s="37"/>
      <c r="S135" s="37"/>
      <c r="T135" s="37"/>
      <c r="U135" s="37"/>
      <c r="V135" s="37"/>
      <c r="W135" s="37"/>
      <c r="X135" s="37"/>
      <c r="Y135" s="37"/>
      <c r="Z135" s="37"/>
      <c r="AA135" s="37"/>
    </row>
    <row r="136">
      <c r="A136" s="46"/>
      <c r="B136" s="46"/>
      <c r="C136" s="49"/>
      <c r="D136" s="49"/>
      <c r="E136" s="49"/>
      <c r="F136" s="46"/>
      <c r="G136" s="49"/>
      <c r="H136" s="46"/>
      <c r="I136" s="46"/>
      <c r="J136" s="49"/>
      <c r="K136" s="49"/>
      <c r="L136" s="46"/>
      <c r="M136" s="46"/>
      <c r="N136" s="37"/>
      <c r="O136" s="37"/>
      <c r="P136" s="37"/>
      <c r="Q136" s="37"/>
      <c r="R136" s="37"/>
      <c r="S136" s="37"/>
      <c r="T136" s="37"/>
      <c r="U136" s="37"/>
      <c r="V136" s="37"/>
      <c r="W136" s="37"/>
      <c r="X136" s="37"/>
      <c r="Y136" s="37"/>
      <c r="Z136" s="37"/>
      <c r="AA136" s="37"/>
    </row>
    <row r="137">
      <c r="A137" s="46"/>
      <c r="B137" s="46"/>
      <c r="C137" s="49"/>
      <c r="D137" s="49"/>
      <c r="E137" s="49"/>
      <c r="F137" s="46"/>
      <c r="G137" s="49"/>
      <c r="H137" s="46"/>
      <c r="I137" s="46"/>
      <c r="J137" s="49"/>
      <c r="K137" s="49"/>
      <c r="L137" s="46"/>
      <c r="M137" s="46"/>
      <c r="N137" s="37"/>
      <c r="O137" s="37"/>
      <c r="P137" s="37"/>
      <c r="Q137" s="37"/>
      <c r="R137" s="37"/>
      <c r="S137" s="37"/>
      <c r="T137" s="37"/>
      <c r="U137" s="37"/>
      <c r="V137" s="37"/>
      <c r="W137" s="37"/>
      <c r="X137" s="37"/>
      <c r="Y137" s="37"/>
      <c r="Z137" s="37"/>
      <c r="AA137" s="37"/>
    </row>
    <row r="138">
      <c r="A138" s="46"/>
      <c r="B138" s="46"/>
      <c r="C138" s="49"/>
      <c r="D138" s="49"/>
      <c r="E138" s="49"/>
      <c r="F138" s="46"/>
      <c r="G138" s="49"/>
      <c r="H138" s="46"/>
      <c r="I138" s="46"/>
      <c r="J138" s="49"/>
      <c r="K138" s="49"/>
      <c r="L138" s="46"/>
      <c r="M138" s="46"/>
      <c r="N138" s="37"/>
      <c r="O138" s="37"/>
      <c r="P138" s="37"/>
      <c r="Q138" s="37"/>
      <c r="R138" s="37"/>
      <c r="S138" s="37"/>
      <c r="T138" s="37"/>
      <c r="U138" s="37"/>
      <c r="V138" s="37"/>
      <c r="W138" s="37"/>
      <c r="X138" s="37"/>
      <c r="Y138" s="37"/>
      <c r="Z138" s="37"/>
      <c r="AA138" s="37"/>
    </row>
    <row r="139">
      <c r="A139" s="46"/>
      <c r="B139" s="46"/>
      <c r="C139" s="49"/>
      <c r="D139" s="49"/>
      <c r="E139" s="49"/>
      <c r="F139" s="46"/>
      <c r="G139" s="49"/>
      <c r="H139" s="46"/>
      <c r="I139" s="46"/>
      <c r="J139" s="49"/>
      <c r="K139" s="49"/>
      <c r="L139" s="46"/>
      <c r="M139" s="46"/>
      <c r="N139" s="37"/>
      <c r="O139" s="37"/>
      <c r="P139" s="37"/>
      <c r="Q139" s="37"/>
      <c r="R139" s="37"/>
      <c r="S139" s="37"/>
      <c r="T139" s="37"/>
      <c r="U139" s="37"/>
      <c r="V139" s="37"/>
      <c r="W139" s="37"/>
      <c r="X139" s="37"/>
      <c r="Y139" s="37"/>
      <c r="Z139" s="37"/>
      <c r="AA139" s="37"/>
    </row>
    <row r="140">
      <c r="A140" s="46"/>
      <c r="B140" s="46"/>
      <c r="C140" s="49"/>
      <c r="D140" s="49"/>
      <c r="E140" s="49"/>
      <c r="F140" s="46"/>
      <c r="G140" s="49"/>
      <c r="H140" s="46"/>
      <c r="I140" s="46"/>
      <c r="J140" s="49"/>
      <c r="K140" s="49"/>
      <c r="L140" s="46"/>
      <c r="M140" s="46"/>
      <c r="N140" s="37"/>
      <c r="O140" s="37"/>
      <c r="P140" s="37"/>
      <c r="Q140" s="37"/>
      <c r="R140" s="37"/>
      <c r="S140" s="37"/>
      <c r="T140" s="37"/>
      <c r="U140" s="37"/>
      <c r="V140" s="37"/>
      <c r="W140" s="37"/>
      <c r="X140" s="37"/>
      <c r="Y140" s="37"/>
      <c r="Z140" s="37"/>
      <c r="AA140" s="37"/>
    </row>
    <row r="141">
      <c r="A141" s="46"/>
      <c r="B141" s="46"/>
      <c r="C141" s="49"/>
      <c r="D141" s="49"/>
      <c r="E141" s="49"/>
      <c r="F141" s="46"/>
      <c r="G141" s="49"/>
      <c r="H141" s="46"/>
      <c r="I141" s="46"/>
      <c r="J141" s="49"/>
      <c r="K141" s="49"/>
      <c r="L141" s="46"/>
      <c r="M141" s="46"/>
      <c r="N141" s="37"/>
      <c r="O141" s="37"/>
      <c r="P141" s="37"/>
      <c r="Q141" s="37"/>
      <c r="R141" s="37"/>
      <c r="S141" s="37"/>
      <c r="T141" s="37"/>
      <c r="U141" s="37"/>
      <c r="V141" s="37"/>
      <c r="W141" s="37"/>
      <c r="X141" s="37"/>
      <c r="Y141" s="37"/>
      <c r="Z141" s="37"/>
      <c r="AA141" s="37"/>
    </row>
    <row r="142">
      <c r="A142" s="46"/>
      <c r="B142" s="46"/>
      <c r="C142" s="49"/>
      <c r="D142" s="49"/>
      <c r="E142" s="49"/>
      <c r="F142" s="46"/>
      <c r="G142" s="49"/>
      <c r="H142" s="46"/>
      <c r="I142" s="46"/>
      <c r="J142" s="49"/>
      <c r="K142" s="49"/>
      <c r="L142" s="46"/>
      <c r="M142" s="46"/>
      <c r="N142" s="37"/>
      <c r="O142" s="37"/>
      <c r="P142" s="37"/>
      <c r="Q142" s="37"/>
      <c r="R142" s="37"/>
      <c r="S142" s="37"/>
      <c r="T142" s="37"/>
      <c r="U142" s="37"/>
      <c r="V142" s="37"/>
      <c r="W142" s="37"/>
      <c r="X142" s="37"/>
      <c r="Y142" s="37"/>
      <c r="Z142" s="37"/>
      <c r="AA142" s="37"/>
    </row>
    <row r="143">
      <c r="A143" s="46"/>
      <c r="B143" s="46"/>
      <c r="C143" s="49"/>
      <c r="D143" s="49"/>
      <c r="E143" s="49"/>
      <c r="F143" s="46"/>
      <c r="G143" s="49"/>
      <c r="H143" s="46"/>
      <c r="I143" s="46"/>
      <c r="J143" s="49"/>
      <c r="K143" s="49"/>
      <c r="L143" s="46"/>
      <c r="M143" s="46"/>
      <c r="N143" s="37"/>
      <c r="O143" s="37"/>
      <c r="P143" s="37"/>
      <c r="Q143" s="37"/>
      <c r="R143" s="37"/>
      <c r="S143" s="37"/>
      <c r="T143" s="37"/>
      <c r="U143" s="37"/>
      <c r="V143" s="37"/>
      <c r="W143" s="37"/>
      <c r="X143" s="37"/>
      <c r="Y143" s="37"/>
      <c r="Z143" s="37"/>
      <c r="AA143" s="37"/>
    </row>
    <row r="144">
      <c r="A144" s="46"/>
      <c r="B144" s="46"/>
      <c r="C144" s="49"/>
      <c r="D144" s="49"/>
      <c r="E144" s="49"/>
      <c r="F144" s="46"/>
      <c r="G144" s="49"/>
      <c r="H144" s="46"/>
      <c r="I144" s="46"/>
      <c r="J144" s="49"/>
      <c r="K144" s="49"/>
      <c r="L144" s="46"/>
      <c r="M144" s="46"/>
      <c r="N144" s="37"/>
      <c r="O144" s="37"/>
      <c r="P144" s="37"/>
      <c r="Q144" s="37"/>
      <c r="R144" s="37"/>
      <c r="S144" s="37"/>
      <c r="T144" s="37"/>
      <c r="U144" s="37"/>
      <c r="V144" s="37"/>
      <c r="W144" s="37"/>
      <c r="X144" s="37"/>
      <c r="Y144" s="37"/>
      <c r="Z144" s="37"/>
      <c r="AA144" s="37"/>
    </row>
    <row r="145">
      <c r="A145" s="46"/>
      <c r="B145" s="46"/>
      <c r="C145" s="49"/>
      <c r="D145" s="49"/>
      <c r="E145" s="49"/>
      <c r="F145" s="46"/>
      <c r="G145" s="49"/>
      <c r="H145" s="46"/>
      <c r="I145" s="46"/>
      <c r="J145" s="49"/>
      <c r="K145" s="49"/>
      <c r="L145" s="46"/>
      <c r="M145" s="46"/>
      <c r="N145" s="37"/>
      <c r="O145" s="37"/>
      <c r="P145" s="37"/>
      <c r="Q145" s="37"/>
      <c r="R145" s="37"/>
      <c r="S145" s="37"/>
      <c r="T145" s="37"/>
      <c r="U145" s="37"/>
      <c r="V145" s="37"/>
      <c r="W145" s="37"/>
      <c r="X145" s="37"/>
      <c r="Y145" s="37"/>
      <c r="Z145" s="37"/>
      <c r="AA145" s="37"/>
    </row>
    <row r="146">
      <c r="A146" s="46"/>
      <c r="B146" s="46"/>
      <c r="C146" s="49"/>
      <c r="D146" s="49"/>
      <c r="E146" s="49"/>
      <c r="F146" s="46"/>
      <c r="G146" s="49"/>
      <c r="H146" s="46"/>
      <c r="I146" s="46"/>
      <c r="J146" s="49"/>
      <c r="K146" s="49"/>
      <c r="L146" s="46"/>
      <c r="M146" s="46"/>
      <c r="N146" s="37"/>
      <c r="O146" s="37"/>
      <c r="P146" s="37"/>
      <c r="Q146" s="37"/>
      <c r="R146" s="37"/>
      <c r="S146" s="37"/>
      <c r="T146" s="37"/>
      <c r="U146" s="37"/>
      <c r="V146" s="37"/>
      <c r="W146" s="37"/>
      <c r="X146" s="37"/>
      <c r="Y146" s="37"/>
      <c r="Z146" s="37"/>
      <c r="AA146" s="37"/>
    </row>
    <row r="147">
      <c r="A147" s="46"/>
      <c r="B147" s="46"/>
      <c r="C147" s="49"/>
      <c r="D147" s="49"/>
      <c r="E147" s="49"/>
      <c r="F147" s="46"/>
      <c r="G147" s="49"/>
      <c r="H147" s="46"/>
      <c r="I147" s="46"/>
      <c r="J147" s="49"/>
      <c r="K147" s="49"/>
      <c r="L147" s="46"/>
      <c r="M147" s="46"/>
      <c r="N147" s="37"/>
      <c r="O147" s="37"/>
      <c r="P147" s="37"/>
      <c r="Q147" s="37"/>
      <c r="R147" s="37"/>
      <c r="S147" s="37"/>
      <c r="T147" s="37"/>
      <c r="U147" s="37"/>
      <c r="V147" s="37"/>
      <c r="W147" s="37"/>
      <c r="X147" s="37"/>
      <c r="Y147" s="37"/>
      <c r="Z147" s="37"/>
      <c r="AA147" s="37"/>
    </row>
    <row r="148">
      <c r="A148" s="46"/>
      <c r="B148" s="46"/>
      <c r="C148" s="49"/>
      <c r="D148" s="49"/>
      <c r="E148" s="49"/>
      <c r="F148" s="46"/>
      <c r="G148" s="49"/>
      <c r="H148" s="46"/>
      <c r="I148" s="46"/>
      <c r="J148" s="49"/>
      <c r="K148" s="49"/>
      <c r="L148" s="46"/>
      <c r="M148" s="46"/>
      <c r="N148" s="37"/>
      <c r="O148" s="37"/>
      <c r="P148" s="37"/>
      <c r="Q148" s="37"/>
      <c r="R148" s="37"/>
      <c r="S148" s="37"/>
      <c r="T148" s="37"/>
      <c r="U148" s="37"/>
      <c r="V148" s="37"/>
      <c r="W148" s="37"/>
      <c r="X148" s="37"/>
      <c r="Y148" s="37"/>
      <c r="Z148" s="37"/>
      <c r="AA148" s="37"/>
    </row>
    <row r="149">
      <c r="A149" s="46"/>
      <c r="B149" s="46"/>
      <c r="C149" s="49"/>
      <c r="D149" s="49"/>
      <c r="E149" s="49"/>
      <c r="F149" s="46"/>
      <c r="G149" s="49"/>
      <c r="H149" s="46"/>
      <c r="I149" s="46"/>
      <c r="J149" s="49"/>
      <c r="K149" s="49"/>
      <c r="L149" s="46"/>
      <c r="M149" s="46"/>
      <c r="N149" s="37"/>
      <c r="O149" s="37"/>
      <c r="P149" s="37"/>
      <c r="Q149" s="37"/>
      <c r="R149" s="37"/>
      <c r="S149" s="37"/>
      <c r="T149" s="37"/>
      <c r="U149" s="37"/>
      <c r="V149" s="37"/>
      <c r="W149" s="37"/>
      <c r="X149" s="37"/>
      <c r="Y149" s="37"/>
      <c r="Z149" s="37"/>
      <c r="AA149" s="37"/>
    </row>
    <row r="150">
      <c r="A150" s="46"/>
      <c r="B150" s="46"/>
      <c r="C150" s="49"/>
      <c r="D150" s="49"/>
      <c r="E150" s="49"/>
      <c r="F150" s="46"/>
      <c r="G150" s="49"/>
      <c r="H150" s="46"/>
      <c r="I150" s="46"/>
      <c r="J150" s="49"/>
      <c r="K150" s="49"/>
      <c r="L150" s="46"/>
      <c r="M150" s="46"/>
      <c r="N150" s="37"/>
      <c r="O150" s="37"/>
      <c r="P150" s="37"/>
      <c r="Q150" s="37"/>
      <c r="R150" s="37"/>
      <c r="S150" s="37"/>
      <c r="T150" s="37"/>
      <c r="U150" s="37"/>
      <c r="V150" s="37"/>
      <c r="W150" s="37"/>
      <c r="X150" s="37"/>
      <c r="Y150" s="37"/>
      <c r="Z150" s="37"/>
      <c r="AA150" s="37"/>
    </row>
    <row r="151">
      <c r="A151" s="46"/>
      <c r="B151" s="46"/>
      <c r="C151" s="49"/>
      <c r="D151" s="49"/>
      <c r="E151" s="49"/>
      <c r="F151" s="46"/>
      <c r="G151" s="49"/>
      <c r="H151" s="46"/>
      <c r="I151" s="46"/>
      <c r="J151" s="49"/>
      <c r="K151" s="49"/>
      <c r="L151" s="46"/>
      <c r="M151" s="46"/>
      <c r="N151" s="37"/>
      <c r="O151" s="37"/>
      <c r="P151" s="37"/>
      <c r="Q151" s="37"/>
      <c r="R151" s="37"/>
      <c r="S151" s="37"/>
      <c r="T151" s="37"/>
      <c r="U151" s="37"/>
      <c r="V151" s="37"/>
      <c r="W151" s="37"/>
      <c r="X151" s="37"/>
      <c r="Y151" s="37"/>
      <c r="Z151" s="37"/>
      <c r="AA151" s="37"/>
    </row>
    <row r="152">
      <c r="A152" s="46"/>
      <c r="B152" s="46"/>
      <c r="C152" s="49"/>
      <c r="D152" s="49"/>
      <c r="E152" s="49"/>
      <c r="F152" s="46"/>
      <c r="G152" s="49"/>
      <c r="H152" s="46"/>
      <c r="I152" s="46"/>
      <c r="J152" s="49"/>
      <c r="K152" s="49"/>
      <c r="L152" s="46"/>
      <c r="M152" s="46"/>
      <c r="N152" s="37"/>
      <c r="O152" s="37"/>
      <c r="P152" s="37"/>
      <c r="Q152" s="37"/>
      <c r="R152" s="37"/>
      <c r="S152" s="37"/>
      <c r="T152" s="37"/>
      <c r="U152" s="37"/>
      <c r="V152" s="37"/>
      <c r="W152" s="37"/>
      <c r="X152" s="37"/>
      <c r="Y152" s="37"/>
      <c r="Z152" s="37"/>
      <c r="AA152" s="37"/>
    </row>
    <row r="153">
      <c r="A153" s="46"/>
      <c r="B153" s="46"/>
      <c r="C153" s="49"/>
      <c r="D153" s="49"/>
      <c r="E153" s="49"/>
      <c r="F153" s="46"/>
      <c r="G153" s="49"/>
      <c r="H153" s="46"/>
      <c r="I153" s="46"/>
      <c r="J153" s="49"/>
      <c r="K153" s="49"/>
      <c r="L153" s="46"/>
      <c r="M153" s="46"/>
      <c r="N153" s="37"/>
      <c r="O153" s="37"/>
      <c r="P153" s="37"/>
      <c r="Q153" s="37"/>
      <c r="R153" s="37"/>
      <c r="S153" s="37"/>
      <c r="T153" s="37"/>
      <c r="U153" s="37"/>
      <c r="V153" s="37"/>
      <c r="W153" s="37"/>
      <c r="X153" s="37"/>
      <c r="Y153" s="37"/>
      <c r="Z153" s="37"/>
      <c r="AA153" s="37"/>
    </row>
    <row r="154">
      <c r="A154" s="46"/>
      <c r="B154" s="46"/>
      <c r="C154" s="49"/>
      <c r="D154" s="49"/>
      <c r="E154" s="49"/>
      <c r="F154" s="46"/>
      <c r="G154" s="49"/>
      <c r="H154" s="46"/>
      <c r="I154" s="46"/>
      <c r="J154" s="49"/>
      <c r="K154" s="49"/>
      <c r="L154" s="46"/>
      <c r="M154" s="46"/>
      <c r="N154" s="37"/>
      <c r="O154" s="37"/>
      <c r="P154" s="37"/>
      <c r="Q154" s="37"/>
      <c r="R154" s="37"/>
      <c r="S154" s="37"/>
      <c r="T154" s="37"/>
      <c r="U154" s="37"/>
      <c r="V154" s="37"/>
      <c r="W154" s="37"/>
      <c r="X154" s="37"/>
      <c r="Y154" s="37"/>
      <c r="Z154" s="37"/>
      <c r="AA154" s="37"/>
    </row>
    <row r="155">
      <c r="A155" s="46"/>
      <c r="B155" s="46"/>
      <c r="C155" s="49"/>
      <c r="D155" s="49"/>
      <c r="E155" s="49"/>
      <c r="F155" s="46"/>
      <c r="G155" s="49"/>
      <c r="H155" s="46"/>
      <c r="I155" s="46"/>
      <c r="J155" s="49"/>
      <c r="K155" s="49"/>
      <c r="L155" s="46"/>
      <c r="M155" s="46"/>
      <c r="N155" s="37"/>
      <c r="O155" s="37"/>
      <c r="P155" s="37"/>
      <c r="Q155" s="37"/>
      <c r="R155" s="37"/>
      <c r="S155" s="37"/>
      <c r="T155" s="37"/>
      <c r="U155" s="37"/>
      <c r="V155" s="37"/>
      <c r="W155" s="37"/>
      <c r="X155" s="37"/>
      <c r="Y155" s="37"/>
      <c r="Z155" s="37"/>
      <c r="AA155" s="37"/>
    </row>
    <row r="156">
      <c r="A156" s="46"/>
      <c r="B156" s="46"/>
      <c r="C156" s="49"/>
      <c r="D156" s="49"/>
      <c r="E156" s="49"/>
      <c r="F156" s="46"/>
      <c r="G156" s="49"/>
      <c r="H156" s="46"/>
      <c r="I156" s="46"/>
      <c r="J156" s="49"/>
      <c r="K156" s="49"/>
      <c r="L156" s="46"/>
      <c r="M156" s="46"/>
      <c r="N156" s="37"/>
      <c r="O156" s="37"/>
      <c r="P156" s="37"/>
      <c r="Q156" s="37"/>
      <c r="R156" s="37"/>
      <c r="S156" s="37"/>
      <c r="T156" s="37"/>
      <c r="U156" s="37"/>
      <c r="V156" s="37"/>
      <c r="W156" s="37"/>
      <c r="X156" s="37"/>
      <c r="Y156" s="37"/>
      <c r="Z156" s="37"/>
      <c r="AA156" s="37"/>
    </row>
    <row r="157">
      <c r="A157" s="46"/>
      <c r="B157" s="46"/>
      <c r="C157" s="49"/>
      <c r="D157" s="49"/>
      <c r="E157" s="49"/>
      <c r="F157" s="46"/>
      <c r="G157" s="49"/>
      <c r="H157" s="46"/>
      <c r="I157" s="46"/>
      <c r="J157" s="49"/>
      <c r="K157" s="49"/>
      <c r="L157" s="46"/>
      <c r="M157" s="46"/>
      <c r="N157" s="37"/>
      <c r="O157" s="37"/>
      <c r="P157" s="37"/>
      <c r="Q157" s="37"/>
      <c r="R157" s="37"/>
      <c r="S157" s="37"/>
      <c r="T157" s="37"/>
      <c r="U157" s="37"/>
      <c r="V157" s="37"/>
      <c r="W157" s="37"/>
      <c r="X157" s="37"/>
      <c r="Y157" s="37"/>
      <c r="Z157" s="37"/>
      <c r="AA157" s="37"/>
    </row>
    <row r="158">
      <c r="A158" s="46"/>
      <c r="B158" s="46"/>
      <c r="C158" s="49"/>
      <c r="D158" s="49"/>
      <c r="E158" s="49"/>
      <c r="F158" s="46"/>
      <c r="G158" s="49"/>
      <c r="H158" s="46"/>
      <c r="I158" s="46"/>
      <c r="J158" s="49"/>
      <c r="K158" s="49"/>
      <c r="L158" s="46"/>
      <c r="M158" s="46"/>
      <c r="N158" s="37"/>
      <c r="O158" s="37"/>
      <c r="P158" s="37"/>
      <c r="Q158" s="37"/>
      <c r="R158" s="37"/>
      <c r="S158" s="37"/>
      <c r="T158" s="37"/>
      <c r="U158" s="37"/>
      <c r="V158" s="37"/>
      <c r="W158" s="37"/>
      <c r="X158" s="37"/>
      <c r="Y158" s="37"/>
      <c r="Z158" s="37"/>
      <c r="AA158" s="37"/>
    </row>
    <row r="159">
      <c r="A159" s="46"/>
      <c r="B159" s="46"/>
      <c r="C159" s="49"/>
      <c r="D159" s="49"/>
      <c r="E159" s="49"/>
      <c r="F159" s="46"/>
      <c r="G159" s="49"/>
      <c r="H159" s="46"/>
      <c r="I159" s="46"/>
      <c r="J159" s="49"/>
      <c r="K159" s="49"/>
      <c r="L159" s="46"/>
      <c r="M159" s="46"/>
      <c r="N159" s="37"/>
      <c r="O159" s="37"/>
      <c r="P159" s="37"/>
      <c r="Q159" s="37"/>
      <c r="R159" s="37"/>
      <c r="S159" s="37"/>
      <c r="T159" s="37"/>
      <c r="U159" s="37"/>
      <c r="V159" s="37"/>
      <c r="W159" s="37"/>
      <c r="X159" s="37"/>
      <c r="Y159" s="37"/>
      <c r="Z159" s="37"/>
      <c r="AA159" s="37"/>
    </row>
    <row r="160">
      <c r="A160" s="46"/>
      <c r="B160" s="46"/>
      <c r="C160" s="49"/>
      <c r="D160" s="49"/>
      <c r="E160" s="49"/>
      <c r="F160" s="46"/>
      <c r="G160" s="49"/>
      <c r="H160" s="46"/>
      <c r="I160" s="46"/>
      <c r="J160" s="49"/>
      <c r="K160" s="49"/>
      <c r="L160" s="46"/>
      <c r="M160" s="46"/>
      <c r="N160" s="37"/>
      <c r="O160" s="37"/>
      <c r="P160" s="37"/>
      <c r="Q160" s="37"/>
      <c r="R160" s="37"/>
      <c r="S160" s="37"/>
      <c r="T160" s="37"/>
      <c r="U160" s="37"/>
      <c r="V160" s="37"/>
      <c r="W160" s="37"/>
      <c r="X160" s="37"/>
      <c r="Y160" s="37"/>
      <c r="Z160" s="37"/>
      <c r="AA160" s="37"/>
    </row>
    <row r="161">
      <c r="A161" s="46"/>
      <c r="B161" s="46"/>
      <c r="C161" s="49"/>
      <c r="D161" s="49"/>
      <c r="E161" s="49"/>
      <c r="F161" s="46"/>
      <c r="G161" s="49"/>
      <c r="H161" s="46"/>
      <c r="I161" s="46"/>
      <c r="J161" s="49"/>
      <c r="K161" s="49"/>
      <c r="L161" s="46"/>
      <c r="M161" s="46"/>
      <c r="N161" s="37"/>
      <c r="O161" s="37"/>
      <c r="P161" s="37"/>
      <c r="Q161" s="37"/>
      <c r="R161" s="37"/>
      <c r="S161" s="37"/>
      <c r="T161" s="37"/>
      <c r="U161" s="37"/>
      <c r="V161" s="37"/>
      <c r="W161" s="37"/>
      <c r="X161" s="37"/>
      <c r="Y161" s="37"/>
      <c r="Z161" s="37"/>
      <c r="AA161" s="37"/>
    </row>
    <row r="162">
      <c r="A162" s="46"/>
      <c r="B162" s="46"/>
      <c r="C162" s="49"/>
      <c r="D162" s="49"/>
      <c r="E162" s="49"/>
      <c r="F162" s="46"/>
      <c r="G162" s="49"/>
      <c r="H162" s="46"/>
      <c r="I162" s="46"/>
      <c r="J162" s="49"/>
      <c r="K162" s="49"/>
      <c r="L162" s="46"/>
      <c r="M162" s="46"/>
      <c r="N162" s="37"/>
      <c r="O162" s="37"/>
      <c r="P162" s="37"/>
      <c r="Q162" s="37"/>
      <c r="R162" s="37"/>
      <c r="S162" s="37"/>
      <c r="T162" s="37"/>
      <c r="U162" s="37"/>
      <c r="V162" s="37"/>
      <c r="W162" s="37"/>
      <c r="X162" s="37"/>
      <c r="Y162" s="37"/>
      <c r="Z162" s="37"/>
      <c r="AA162" s="37"/>
    </row>
    <row r="163">
      <c r="A163" s="46"/>
      <c r="B163" s="46"/>
      <c r="C163" s="49"/>
      <c r="D163" s="49"/>
      <c r="E163" s="49"/>
      <c r="F163" s="46"/>
      <c r="G163" s="49"/>
      <c r="H163" s="46"/>
      <c r="I163" s="46"/>
      <c r="J163" s="49"/>
      <c r="K163" s="49"/>
      <c r="L163" s="46"/>
      <c r="M163" s="46"/>
      <c r="N163" s="37"/>
      <c r="O163" s="37"/>
      <c r="P163" s="37"/>
      <c r="Q163" s="37"/>
      <c r="R163" s="37"/>
      <c r="S163" s="37"/>
      <c r="T163" s="37"/>
      <c r="U163" s="37"/>
      <c r="V163" s="37"/>
      <c r="W163" s="37"/>
      <c r="X163" s="37"/>
      <c r="Y163" s="37"/>
      <c r="Z163" s="37"/>
      <c r="AA163" s="37"/>
    </row>
    <row r="164">
      <c r="A164" s="46"/>
      <c r="B164" s="46"/>
      <c r="C164" s="49"/>
      <c r="D164" s="49"/>
      <c r="E164" s="49"/>
      <c r="F164" s="46"/>
      <c r="G164" s="49"/>
      <c r="H164" s="46"/>
      <c r="I164" s="46"/>
      <c r="J164" s="49"/>
      <c r="K164" s="49"/>
      <c r="L164" s="46"/>
      <c r="M164" s="46"/>
      <c r="N164" s="37"/>
      <c r="O164" s="37"/>
      <c r="P164" s="37"/>
      <c r="Q164" s="37"/>
      <c r="R164" s="37"/>
      <c r="S164" s="37"/>
      <c r="T164" s="37"/>
      <c r="U164" s="37"/>
      <c r="V164" s="37"/>
      <c r="W164" s="37"/>
      <c r="X164" s="37"/>
      <c r="Y164" s="37"/>
      <c r="Z164" s="37"/>
      <c r="AA164" s="37"/>
    </row>
    <row r="165">
      <c r="A165" s="46"/>
      <c r="B165" s="46"/>
      <c r="C165" s="49"/>
      <c r="D165" s="49"/>
      <c r="E165" s="49"/>
      <c r="F165" s="46"/>
      <c r="G165" s="49"/>
      <c r="H165" s="46"/>
      <c r="I165" s="46"/>
      <c r="J165" s="49"/>
      <c r="K165" s="49"/>
      <c r="L165" s="46"/>
      <c r="M165" s="46"/>
      <c r="N165" s="37"/>
      <c r="O165" s="37"/>
      <c r="P165" s="37"/>
      <c r="Q165" s="37"/>
      <c r="R165" s="37"/>
      <c r="S165" s="37"/>
      <c r="T165" s="37"/>
      <c r="U165" s="37"/>
      <c r="V165" s="37"/>
      <c r="W165" s="37"/>
      <c r="X165" s="37"/>
      <c r="Y165" s="37"/>
      <c r="Z165" s="37"/>
      <c r="AA165" s="37"/>
    </row>
    <row r="166">
      <c r="A166" s="46"/>
      <c r="B166" s="46"/>
      <c r="C166" s="49"/>
      <c r="D166" s="49"/>
      <c r="E166" s="49"/>
      <c r="F166" s="46"/>
      <c r="G166" s="49"/>
      <c r="H166" s="46"/>
      <c r="I166" s="46"/>
      <c r="J166" s="49"/>
      <c r="K166" s="49"/>
      <c r="L166" s="46"/>
      <c r="M166" s="46"/>
      <c r="N166" s="37"/>
      <c r="O166" s="37"/>
      <c r="P166" s="37"/>
      <c r="Q166" s="37"/>
      <c r="R166" s="37"/>
      <c r="S166" s="37"/>
      <c r="T166" s="37"/>
      <c r="U166" s="37"/>
      <c r="V166" s="37"/>
      <c r="W166" s="37"/>
      <c r="X166" s="37"/>
      <c r="Y166" s="37"/>
      <c r="Z166" s="37"/>
      <c r="AA166" s="37"/>
    </row>
    <row r="167">
      <c r="A167" s="46"/>
      <c r="B167" s="46"/>
      <c r="C167" s="49"/>
      <c r="D167" s="49"/>
      <c r="E167" s="49"/>
      <c r="F167" s="46"/>
      <c r="G167" s="49"/>
      <c r="H167" s="46"/>
      <c r="I167" s="46"/>
      <c r="J167" s="49"/>
      <c r="K167" s="49"/>
      <c r="L167" s="46"/>
      <c r="M167" s="46"/>
      <c r="N167" s="37"/>
      <c r="O167" s="37"/>
      <c r="P167" s="37"/>
      <c r="Q167" s="37"/>
      <c r="R167" s="37"/>
      <c r="S167" s="37"/>
      <c r="T167" s="37"/>
      <c r="U167" s="37"/>
      <c r="V167" s="37"/>
      <c r="W167" s="37"/>
      <c r="X167" s="37"/>
      <c r="Y167" s="37"/>
      <c r="Z167" s="37"/>
      <c r="AA167" s="37"/>
    </row>
    <row r="168">
      <c r="A168" s="46"/>
      <c r="B168" s="46"/>
      <c r="C168" s="49"/>
      <c r="D168" s="49"/>
      <c r="E168" s="49"/>
      <c r="F168" s="46"/>
      <c r="G168" s="49"/>
      <c r="H168" s="46"/>
      <c r="I168" s="46"/>
      <c r="J168" s="49"/>
      <c r="K168" s="49"/>
      <c r="L168" s="46"/>
      <c r="M168" s="46"/>
      <c r="N168" s="37"/>
      <c r="O168" s="37"/>
      <c r="P168" s="37"/>
      <c r="Q168" s="37"/>
      <c r="R168" s="37"/>
      <c r="S168" s="37"/>
      <c r="T168" s="37"/>
      <c r="U168" s="37"/>
      <c r="V168" s="37"/>
      <c r="W168" s="37"/>
      <c r="X168" s="37"/>
      <c r="Y168" s="37"/>
      <c r="Z168" s="37"/>
      <c r="AA168" s="37"/>
    </row>
    <row r="169">
      <c r="A169" s="46"/>
      <c r="B169" s="46"/>
      <c r="C169" s="49"/>
      <c r="D169" s="49"/>
      <c r="E169" s="49"/>
      <c r="F169" s="46"/>
      <c r="G169" s="49"/>
      <c r="H169" s="46"/>
      <c r="I169" s="46"/>
      <c r="J169" s="49"/>
      <c r="K169" s="49"/>
      <c r="L169" s="46"/>
      <c r="M169" s="46"/>
      <c r="N169" s="37"/>
      <c r="O169" s="37"/>
      <c r="P169" s="37"/>
      <c r="Q169" s="37"/>
      <c r="R169" s="37"/>
      <c r="S169" s="37"/>
      <c r="T169" s="37"/>
      <c r="U169" s="37"/>
      <c r="V169" s="37"/>
      <c r="W169" s="37"/>
      <c r="X169" s="37"/>
      <c r="Y169" s="37"/>
      <c r="Z169" s="37"/>
      <c r="AA169" s="37"/>
    </row>
    <row r="170">
      <c r="A170" s="46"/>
      <c r="B170" s="46"/>
      <c r="C170" s="49"/>
      <c r="D170" s="49"/>
      <c r="E170" s="49"/>
      <c r="F170" s="46"/>
      <c r="G170" s="49"/>
      <c r="H170" s="46"/>
      <c r="I170" s="46"/>
      <c r="J170" s="49"/>
      <c r="K170" s="49"/>
      <c r="L170" s="46"/>
      <c r="M170" s="46"/>
      <c r="N170" s="37"/>
      <c r="O170" s="37"/>
      <c r="P170" s="37"/>
      <c r="Q170" s="37"/>
      <c r="R170" s="37"/>
      <c r="S170" s="37"/>
      <c r="T170" s="37"/>
      <c r="U170" s="37"/>
      <c r="V170" s="37"/>
      <c r="W170" s="37"/>
      <c r="X170" s="37"/>
      <c r="Y170" s="37"/>
      <c r="Z170" s="37"/>
      <c r="AA170" s="37"/>
    </row>
    <row r="171">
      <c r="A171" s="46"/>
      <c r="B171" s="46"/>
      <c r="C171" s="49"/>
      <c r="D171" s="49"/>
      <c r="E171" s="49"/>
      <c r="F171" s="46"/>
      <c r="G171" s="49"/>
      <c r="H171" s="46"/>
      <c r="I171" s="46"/>
      <c r="J171" s="49"/>
      <c r="K171" s="49"/>
      <c r="L171" s="46"/>
      <c r="M171" s="46"/>
      <c r="N171" s="37"/>
      <c r="O171" s="37"/>
      <c r="P171" s="37"/>
      <c r="Q171" s="37"/>
      <c r="R171" s="37"/>
      <c r="S171" s="37"/>
      <c r="T171" s="37"/>
      <c r="U171" s="37"/>
      <c r="V171" s="37"/>
      <c r="W171" s="37"/>
      <c r="X171" s="37"/>
      <c r="Y171" s="37"/>
      <c r="Z171" s="37"/>
      <c r="AA171" s="37"/>
    </row>
    <row r="172">
      <c r="A172" s="46"/>
      <c r="B172" s="46"/>
      <c r="C172" s="49"/>
      <c r="D172" s="49"/>
      <c r="E172" s="49"/>
      <c r="F172" s="46"/>
      <c r="G172" s="49"/>
      <c r="H172" s="46"/>
      <c r="I172" s="46"/>
      <c r="J172" s="49"/>
      <c r="K172" s="49"/>
      <c r="L172" s="46"/>
      <c r="M172" s="46"/>
      <c r="N172" s="37"/>
      <c r="O172" s="37"/>
      <c r="P172" s="37"/>
      <c r="Q172" s="37"/>
      <c r="R172" s="37"/>
      <c r="S172" s="37"/>
      <c r="T172" s="37"/>
      <c r="U172" s="37"/>
      <c r="V172" s="37"/>
      <c r="W172" s="37"/>
      <c r="X172" s="37"/>
      <c r="Y172" s="37"/>
      <c r="Z172" s="37"/>
      <c r="AA172" s="37"/>
    </row>
    <row r="173">
      <c r="A173" s="46"/>
      <c r="B173" s="46"/>
      <c r="C173" s="49"/>
      <c r="D173" s="49"/>
      <c r="E173" s="49"/>
      <c r="F173" s="46"/>
      <c r="G173" s="49"/>
      <c r="H173" s="46"/>
      <c r="I173" s="46"/>
      <c r="J173" s="49"/>
      <c r="K173" s="49"/>
      <c r="L173" s="46"/>
      <c r="M173" s="46"/>
      <c r="N173" s="37"/>
      <c r="O173" s="37"/>
      <c r="P173" s="37"/>
      <c r="Q173" s="37"/>
      <c r="R173" s="37"/>
      <c r="S173" s="37"/>
      <c r="T173" s="37"/>
      <c r="U173" s="37"/>
      <c r="V173" s="37"/>
      <c r="W173" s="37"/>
      <c r="X173" s="37"/>
      <c r="Y173" s="37"/>
      <c r="Z173" s="37"/>
      <c r="AA173" s="37"/>
    </row>
    <row r="174">
      <c r="A174" s="46"/>
      <c r="B174" s="46"/>
      <c r="C174" s="49"/>
      <c r="D174" s="49"/>
      <c r="E174" s="49"/>
      <c r="F174" s="46"/>
      <c r="G174" s="49"/>
      <c r="H174" s="46"/>
      <c r="I174" s="46"/>
      <c r="J174" s="49"/>
      <c r="K174" s="49"/>
      <c r="L174" s="46"/>
      <c r="M174" s="46"/>
      <c r="N174" s="37"/>
      <c r="O174" s="37"/>
      <c r="P174" s="37"/>
      <c r="Q174" s="37"/>
      <c r="R174" s="37"/>
      <c r="S174" s="37"/>
      <c r="T174" s="37"/>
      <c r="U174" s="37"/>
      <c r="V174" s="37"/>
      <c r="W174" s="37"/>
      <c r="X174" s="37"/>
      <c r="Y174" s="37"/>
      <c r="Z174" s="37"/>
      <c r="AA174" s="37"/>
    </row>
    <row r="175">
      <c r="A175" s="46"/>
      <c r="B175" s="46"/>
      <c r="C175" s="49"/>
      <c r="D175" s="49"/>
      <c r="E175" s="49"/>
      <c r="F175" s="46"/>
      <c r="G175" s="49"/>
      <c r="H175" s="46"/>
      <c r="I175" s="46"/>
      <c r="J175" s="49"/>
      <c r="K175" s="49"/>
      <c r="L175" s="46"/>
      <c r="M175" s="46"/>
      <c r="N175" s="37"/>
      <c r="O175" s="37"/>
      <c r="P175" s="37"/>
      <c r="Q175" s="37"/>
      <c r="R175" s="37"/>
      <c r="S175" s="37"/>
      <c r="T175" s="37"/>
      <c r="U175" s="37"/>
      <c r="V175" s="37"/>
      <c r="W175" s="37"/>
      <c r="X175" s="37"/>
      <c r="Y175" s="37"/>
      <c r="Z175" s="37"/>
      <c r="AA175" s="37"/>
    </row>
    <row r="176">
      <c r="A176" s="46"/>
      <c r="B176" s="46"/>
      <c r="C176" s="49"/>
      <c r="D176" s="49"/>
      <c r="E176" s="49"/>
      <c r="F176" s="46"/>
      <c r="G176" s="49"/>
      <c r="H176" s="46"/>
      <c r="I176" s="46"/>
      <c r="J176" s="49"/>
      <c r="K176" s="49"/>
      <c r="L176" s="46"/>
      <c r="M176" s="46"/>
      <c r="N176" s="37"/>
      <c r="O176" s="37"/>
      <c r="P176" s="37"/>
      <c r="Q176" s="37"/>
      <c r="R176" s="37"/>
      <c r="S176" s="37"/>
      <c r="T176" s="37"/>
      <c r="U176" s="37"/>
      <c r="V176" s="37"/>
      <c r="W176" s="37"/>
      <c r="X176" s="37"/>
      <c r="Y176" s="37"/>
      <c r="Z176" s="37"/>
      <c r="AA176" s="37"/>
    </row>
    <row r="177">
      <c r="A177" s="46"/>
      <c r="B177" s="46"/>
      <c r="C177" s="49"/>
      <c r="D177" s="49"/>
      <c r="E177" s="49"/>
      <c r="F177" s="46"/>
      <c r="G177" s="49"/>
      <c r="H177" s="46"/>
      <c r="I177" s="46"/>
      <c r="J177" s="49"/>
      <c r="K177" s="49"/>
      <c r="L177" s="46"/>
      <c r="M177" s="46"/>
      <c r="N177" s="37"/>
      <c r="O177" s="37"/>
      <c r="P177" s="37"/>
      <c r="Q177" s="37"/>
      <c r="R177" s="37"/>
      <c r="S177" s="37"/>
      <c r="T177" s="37"/>
      <c r="U177" s="37"/>
      <c r="V177" s="37"/>
      <c r="W177" s="37"/>
      <c r="X177" s="37"/>
      <c r="Y177" s="37"/>
      <c r="Z177" s="37"/>
      <c r="AA177" s="37"/>
    </row>
    <row r="178">
      <c r="A178" s="46"/>
      <c r="B178" s="46"/>
      <c r="C178" s="49"/>
      <c r="D178" s="49"/>
      <c r="E178" s="49"/>
      <c r="F178" s="46"/>
      <c r="G178" s="49"/>
      <c r="H178" s="46"/>
      <c r="I178" s="46"/>
      <c r="J178" s="49"/>
      <c r="K178" s="49"/>
      <c r="L178" s="46"/>
      <c r="M178" s="46"/>
      <c r="N178" s="37"/>
      <c r="O178" s="37"/>
      <c r="P178" s="37"/>
      <c r="Q178" s="37"/>
      <c r="R178" s="37"/>
      <c r="S178" s="37"/>
      <c r="T178" s="37"/>
      <c r="U178" s="37"/>
      <c r="V178" s="37"/>
      <c r="W178" s="37"/>
      <c r="X178" s="37"/>
      <c r="Y178" s="37"/>
      <c r="Z178" s="37"/>
      <c r="AA178" s="37"/>
    </row>
    <row r="179">
      <c r="A179" s="46"/>
      <c r="B179" s="46"/>
      <c r="C179" s="49"/>
      <c r="D179" s="49"/>
      <c r="E179" s="49"/>
      <c r="F179" s="46"/>
      <c r="G179" s="49"/>
      <c r="H179" s="46"/>
      <c r="I179" s="46"/>
      <c r="J179" s="49"/>
      <c r="K179" s="49"/>
      <c r="L179" s="46"/>
      <c r="M179" s="46"/>
      <c r="N179" s="37"/>
      <c r="O179" s="37"/>
      <c r="P179" s="37"/>
      <c r="Q179" s="37"/>
      <c r="R179" s="37"/>
      <c r="S179" s="37"/>
      <c r="T179" s="37"/>
      <c r="U179" s="37"/>
      <c r="V179" s="37"/>
      <c r="W179" s="37"/>
      <c r="X179" s="37"/>
      <c r="Y179" s="37"/>
      <c r="Z179" s="37"/>
      <c r="AA179" s="37"/>
    </row>
    <row r="180">
      <c r="A180" s="46"/>
      <c r="B180" s="46"/>
      <c r="C180" s="49"/>
      <c r="D180" s="49"/>
      <c r="E180" s="49"/>
      <c r="F180" s="46"/>
      <c r="G180" s="49"/>
      <c r="H180" s="46"/>
      <c r="I180" s="46"/>
      <c r="J180" s="49"/>
      <c r="K180" s="49"/>
      <c r="L180" s="46"/>
      <c r="M180" s="46"/>
      <c r="N180" s="37"/>
      <c r="O180" s="37"/>
      <c r="P180" s="37"/>
      <c r="Q180" s="37"/>
      <c r="R180" s="37"/>
      <c r="S180" s="37"/>
      <c r="T180" s="37"/>
      <c r="U180" s="37"/>
      <c r="V180" s="37"/>
      <c r="W180" s="37"/>
      <c r="X180" s="37"/>
      <c r="Y180" s="37"/>
      <c r="Z180" s="37"/>
      <c r="AA180" s="37"/>
    </row>
    <row r="181">
      <c r="A181" s="46"/>
      <c r="B181" s="46"/>
      <c r="C181" s="49"/>
      <c r="D181" s="49"/>
      <c r="E181" s="49"/>
      <c r="F181" s="46"/>
      <c r="G181" s="49"/>
      <c r="H181" s="46"/>
      <c r="I181" s="46"/>
      <c r="J181" s="49"/>
      <c r="K181" s="49"/>
      <c r="L181" s="46"/>
      <c r="M181" s="46"/>
      <c r="N181" s="37"/>
      <c r="O181" s="37"/>
      <c r="P181" s="37"/>
      <c r="Q181" s="37"/>
      <c r="R181" s="37"/>
      <c r="S181" s="37"/>
      <c r="T181" s="37"/>
      <c r="U181" s="37"/>
      <c r="V181" s="37"/>
      <c r="W181" s="37"/>
      <c r="X181" s="37"/>
      <c r="Y181" s="37"/>
      <c r="Z181" s="37"/>
      <c r="AA181" s="37"/>
    </row>
    <row r="182">
      <c r="A182" s="46"/>
      <c r="B182" s="46"/>
      <c r="C182" s="49"/>
      <c r="D182" s="49"/>
      <c r="E182" s="49"/>
      <c r="F182" s="46"/>
      <c r="G182" s="49"/>
      <c r="H182" s="46"/>
      <c r="I182" s="46"/>
      <c r="J182" s="49"/>
      <c r="K182" s="49"/>
      <c r="L182" s="46"/>
      <c r="M182" s="46"/>
      <c r="N182" s="37"/>
      <c r="O182" s="37"/>
      <c r="P182" s="37"/>
      <c r="Q182" s="37"/>
      <c r="R182" s="37"/>
      <c r="S182" s="37"/>
      <c r="T182" s="37"/>
      <c r="U182" s="37"/>
      <c r="V182" s="37"/>
      <c r="W182" s="37"/>
      <c r="X182" s="37"/>
      <c r="Y182" s="37"/>
      <c r="Z182" s="37"/>
      <c r="AA182" s="37"/>
    </row>
    <row r="183">
      <c r="A183" s="46"/>
      <c r="B183" s="46"/>
      <c r="C183" s="49"/>
      <c r="D183" s="49"/>
      <c r="E183" s="49"/>
      <c r="F183" s="46"/>
      <c r="G183" s="49"/>
      <c r="H183" s="46"/>
      <c r="I183" s="46"/>
      <c r="J183" s="49"/>
      <c r="K183" s="49"/>
      <c r="L183" s="46"/>
      <c r="M183" s="46"/>
      <c r="N183" s="37"/>
      <c r="O183" s="37"/>
      <c r="P183" s="37"/>
      <c r="Q183" s="37"/>
      <c r="R183" s="37"/>
      <c r="S183" s="37"/>
      <c r="T183" s="37"/>
      <c r="U183" s="37"/>
      <c r="V183" s="37"/>
      <c r="W183" s="37"/>
      <c r="X183" s="37"/>
      <c r="Y183" s="37"/>
      <c r="Z183" s="37"/>
      <c r="AA183" s="37"/>
    </row>
    <row r="184">
      <c r="A184" s="46"/>
      <c r="B184" s="46"/>
      <c r="C184" s="49"/>
      <c r="D184" s="49"/>
      <c r="E184" s="49"/>
      <c r="F184" s="46"/>
      <c r="G184" s="49"/>
      <c r="H184" s="46"/>
      <c r="I184" s="46"/>
      <c r="J184" s="49"/>
      <c r="K184" s="49"/>
      <c r="L184" s="46"/>
      <c r="M184" s="46"/>
      <c r="N184" s="37"/>
      <c r="O184" s="37"/>
      <c r="P184" s="37"/>
      <c r="Q184" s="37"/>
      <c r="R184" s="37"/>
      <c r="S184" s="37"/>
      <c r="T184" s="37"/>
      <c r="U184" s="37"/>
      <c r="V184" s="37"/>
      <c r="W184" s="37"/>
      <c r="X184" s="37"/>
      <c r="Y184" s="37"/>
      <c r="Z184" s="37"/>
      <c r="AA184" s="37"/>
    </row>
    <row r="185">
      <c r="A185" s="46"/>
      <c r="B185" s="46"/>
      <c r="C185" s="49"/>
      <c r="D185" s="49"/>
      <c r="E185" s="49"/>
      <c r="F185" s="46"/>
      <c r="G185" s="49"/>
      <c r="H185" s="46"/>
      <c r="I185" s="46"/>
      <c r="J185" s="49"/>
      <c r="K185" s="49"/>
      <c r="L185" s="46"/>
      <c r="M185" s="46"/>
      <c r="N185" s="37"/>
      <c r="O185" s="37"/>
      <c r="P185" s="37"/>
      <c r="Q185" s="37"/>
      <c r="R185" s="37"/>
      <c r="S185" s="37"/>
      <c r="T185" s="37"/>
      <c r="U185" s="37"/>
      <c r="V185" s="37"/>
      <c r="W185" s="37"/>
      <c r="X185" s="37"/>
      <c r="Y185" s="37"/>
      <c r="Z185" s="37"/>
      <c r="AA185" s="37"/>
    </row>
    <row r="186">
      <c r="A186" s="46"/>
      <c r="B186" s="46"/>
      <c r="C186" s="49"/>
      <c r="D186" s="49"/>
      <c r="E186" s="49"/>
      <c r="F186" s="46"/>
      <c r="G186" s="49"/>
      <c r="H186" s="46"/>
      <c r="I186" s="46"/>
      <c r="J186" s="49"/>
      <c r="K186" s="49"/>
      <c r="L186" s="46"/>
      <c r="M186" s="46"/>
      <c r="N186" s="37"/>
      <c r="O186" s="37"/>
      <c r="P186" s="37"/>
      <c r="Q186" s="37"/>
      <c r="R186" s="37"/>
      <c r="S186" s="37"/>
      <c r="T186" s="37"/>
      <c r="U186" s="37"/>
      <c r="V186" s="37"/>
      <c r="W186" s="37"/>
      <c r="X186" s="37"/>
      <c r="Y186" s="37"/>
      <c r="Z186" s="37"/>
      <c r="AA186" s="37"/>
    </row>
    <row r="187">
      <c r="A187" s="46"/>
      <c r="B187" s="46"/>
      <c r="C187" s="49"/>
      <c r="D187" s="49"/>
      <c r="E187" s="49"/>
      <c r="F187" s="46"/>
      <c r="G187" s="49"/>
      <c r="H187" s="46"/>
      <c r="I187" s="46"/>
      <c r="J187" s="49"/>
      <c r="K187" s="49"/>
      <c r="L187" s="46"/>
      <c r="M187" s="46"/>
      <c r="N187" s="37"/>
      <c r="O187" s="37"/>
      <c r="P187" s="37"/>
      <c r="Q187" s="37"/>
      <c r="R187" s="37"/>
      <c r="S187" s="37"/>
      <c r="T187" s="37"/>
      <c r="U187" s="37"/>
      <c r="V187" s="37"/>
      <c r="W187" s="37"/>
      <c r="X187" s="37"/>
      <c r="Y187" s="37"/>
      <c r="Z187" s="37"/>
      <c r="AA187" s="37"/>
    </row>
    <row r="188">
      <c r="A188" s="46"/>
      <c r="B188" s="46"/>
      <c r="C188" s="49"/>
      <c r="D188" s="49"/>
      <c r="E188" s="49"/>
      <c r="F188" s="46"/>
      <c r="G188" s="49"/>
      <c r="H188" s="46"/>
      <c r="I188" s="46"/>
      <c r="J188" s="49"/>
      <c r="K188" s="49"/>
      <c r="L188" s="46"/>
      <c r="M188" s="46"/>
      <c r="N188" s="37"/>
      <c r="O188" s="37"/>
      <c r="P188" s="37"/>
      <c r="Q188" s="37"/>
      <c r="R188" s="37"/>
      <c r="S188" s="37"/>
      <c r="T188" s="37"/>
      <c r="U188" s="37"/>
      <c r="V188" s="37"/>
      <c r="W188" s="37"/>
      <c r="X188" s="37"/>
      <c r="Y188" s="37"/>
      <c r="Z188" s="37"/>
      <c r="AA188" s="37"/>
    </row>
    <row r="189">
      <c r="A189" s="46"/>
      <c r="B189" s="46"/>
      <c r="C189" s="49"/>
      <c r="D189" s="49"/>
      <c r="E189" s="49"/>
      <c r="F189" s="46"/>
      <c r="G189" s="49"/>
      <c r="H189" s="46"/>
      <c r="I189" s="46"/>
      <c r="J189" s="49"/>
      <c r="K189" s="49"/>
      <c r="L189" s="46"/>
      <c r="M189" s="46"/>
      <c r="N189" s="37"/>
      <c r="O189" s="37"/>
      <c r="P189" s="37"/>
      <c r="Q189" s="37"/>
      <c r="R189" s="37"/>
      <c r="S189" s="37"/>
      <c r="T189" s="37"/>
      <c r="U189" s="37"/>
      <c r="V189" s="37"/>
      <c r="W189" s="37"/>
      <c r="X189" s="37"/>
      <c r="Y189" s="37"/>
      <c r="Z189" s="37"/>
      <c r="AA189" s="37"/>
    </row>
    <row r="190">
      <c r="A190" s="46"/>
      <c r="B190" s="46"/>
      <c r="C190" s="49"/>
      <c r="D190" s="49"/>
      <c r="E190" s="49"/>
      <c r="F190" s="46"/>
      <c r="G190" s="49"/>
      <c r="H190" s="46"/>
      <c r="I190" s="46"/>
      <c r="J190" s="49"/>
      <c r="K190" s="49"/>
      <c r="L190" s="46"/>
      <c r="M190" s="46"/>
      <c r="N190" s="37"/>
      <c r="O190" s="37"/>
      <c r="P190" s="37"/>
      <c r="Q190" s="37"/>
      <c r="R190" s="37"/>
      <c r="S190" s="37"/>
      <c r="T190" s="37"/>
      <c r="U190" s="37"/>
      <c r="V190" s="37"/>
      <c r="W190" s="37"/>
      <c r="X190" s="37"/>
      <c r="Y190" s="37"/>
      <c r="Z190" s="37"/>
      <c r="AA190" s="37"/>
    </row>
    <row r="191">
      <c r="A191" s="46"/>
      <c r="B191" s="46"/>
      <c r="C191" s="49"/>
      <c r="D191" s="49"/>
      <c r="E191" s="49"/>
      <c r="F191" s="46"/>
      <c r="G191" s="49"/>
      <c r="H191" s="46"/>
      <c r="I191" s="46"/>
      <c r="J191" s="49"/>
      <c r="K191" s="49"/>
      <c r="L191" s="46"/>
      <c r="M191" s="46"/>
      <c r="N191" s="37"/>
      <c r="O191" s="37"/>
      <c r="P191" s="37"/>
      <c r="Q191" s="37"/>
      <c r="R191" s="37"/>
      <c r="S191" s="37"/>
      <c r="T191" s="37"/>
      <c r="U191" s="37"/>
      <c r="V191" s="37"/>
      <c r="W191" s="37"/>
      <c r="X191" s="37"/>
      <c r="Y191" s="37"/>
      <c r="Z191" s="37"/>
      <c r="AA191" s="37"/>
    </row>
    <row r="192">
      <c r="A192" s="46"/>
      <c r="B192" s="46"/>
      <c r="C192" s="49"/>
      <c r="D192" s="49"/>
      <c r="E192" s="49"/>
      <c r="F192" s="46"/>
      <c r="G192" s="49"/>
      <c r="H192" s="46"/>
      <c r="I192" s="46"/>
      <c r="J192" s="49"/>
      <c r="K192" s="49"/>
      <c r="L192" s="46"/>
      <c r="M192" s="46"/>
      <c r="N192" s="37"/>
      <c r="O192" s="37"/>
      <c r="P192" s="37"/>
      <c r="Q192" s="37"/>
      <c r="R192" s="37"/>
      <c r="S192" s="37"/>
      <c r="T192" s="37"/>
      <c r="U192" s="37"/>
      <c r="V192" s="37"/>
      <c r="W192" s="37"/>
      <c r="X192" s="37"/>
      <c r="Y192" s="37"/>
      <c r="Z192" s="37"/>
      <c r="AA192" s="37"/>
    </row>
    <row r="193">
      <c r="A193" s="46"/>
      <c r="B193" s="46"/>
      <c r="C193" s="49"/>
      <c r="D193" s="49"/>
      <c r="E193" s="49"/>
      <c r="F193" s="46"/>
      <c r="G193" s="49"/>
      <c r="H193" s="46"/>
      <c r="I193" s="46"/>
      <c r="J193" s="49"/>
      <c r="K193" s="49"/>
      <c r="L193" s="46"/>
      <c r="M193" s="46"/>
      <c r="N193" s="37"/>
      <c r="O193" s="37"/>
      <c r="P193" s="37"/>
      <c r="Q193" s="37"/>
      <c r="R193" s="37"/>
      <c r="S193" s="37"/>
      <c r="T193" s="37"/>
      <c r="U193" s="37"/>
      <c r="V193" s="37"/>
      <c r="W193" s="37"/>
      <c r="X193" s="37"/>
      <c r="Y193" s="37"/>
      <c r="Z193" s="37"/>
      <c r="AA193" s="37"/>
    </row>
    <row r="194">
      <c r="A194" s="46"/>
      <c r="B194" s="46"/>
      <c r="C194" s="49"/>
      <c r="D194" s="49"/>
      <c r="E194" s="49"/>
      <c r="F194" s="46"/>
      <c r="G194" s="49"/>
      <c r="H194" s="46"/>
      <c r="I194" s="46"/>
      <c r="J194" s="49"/>
      <c r="K194" s="49"/>
      <c r="L194" s="46"/>
      <c r="M194" s="46"/>
      <c r="N194" s="37"/>
      <c r="O194" s="37"/>
      <c r="P194" s="37"/>
      <c r="Q194" s="37"/>
      <c r="R194" s="37"/>
      <c r="S194" s="37"/>
      <c r="T194" s="37"/>
      <c r="U194" s="37"/>
      <c r="V194" s="37"/>
      <c r="W194" s="37"/>
      <c r="X194" s="37"/>
      <c r="Y194" s="37"/>
      <c r="Z194" s="37"/>
      <c r="AA194" s="37"/>
    </row>
    <row r="195">
      <c r="A195" s="46"/>
      <c r="B195" s="46"/>
      <c r="C195" s="49"/>
      <c r="D195" s="49"/>
      <c r="E195" s="49"/>
      <c r="F195" s="46"/>
      <c r="G195" s="49"/>
      <c r="H195" s="46"/>
      <c r="I195" s="46"/>
      <c r="J195" s="49"/>
      <c r="K195" s="49"/>
      <c r="L195" s="46"/>
      <c r="M195" s="46"/>
      <c r="N195" s="37"/>
      <c r="O195" s="37"/>
      <c r="P195" s="37"/>
      <c r="Q195" s="37"/>
      <c r="R195" s="37"/>
      <c r="S195" s="37"/>
      <c r="T195" s="37"/>
      <c r="U195" s="37"/>
      <c r="V195" s="37"/>
      <c r="W195" s="37"/>
      <c r="X195" s="37"/>
      <c r="Y195" s="37"/>
      <c r="Z195" s="37"/>
      <c r="AA195" s="37"/>
    </row>
    <row r="196">
      <c r="A196" s="46"/>
      <c r="B196" s="46"/>
      <c r="C196" s="49"/>
      <c r="D196" s="49"/>
      <c r="E196" s="49"/>
      <c r="F196" s="46"/>
      <c r="G196" s="49"/>
      <c r="H196" s="46"/>
      <c r="I196" s="46"/>
      <c r="J196" s="49"/>
      <c r="K196" s="49"/>
      <c r="L196" s="46"/>
      <c r="M196" s="46"/>
      <c r="N196" s="37"/>
      <c r="O196" s="37"/>
      <c r="P196" s="37"/>
      <c r="Q196" s="37"/>
      <c r="R196" s="37"/>
      <c r="S196" s="37"/>
      <c r="T196" s="37"/>
      <c r="U196" s="37"/>
      <c r="V196" s="37"/>
      <c r="W196" s="37"/>
      <c r="X196" s="37"/>
      <c r="Y196" s="37"/>
      <c r="Z196" s="37"/>
      <c r="AA196" s="37"/>
    </row>
    <row r="197">
      <c r="A197" s="46"/>
      <c r="B197" s="46"/>
      <c r="C197" s="49"/>
      <c r="D197" s="49"/>
      <c r="E197" s="49"/>
      <c r="F197" s="46"/>
      <c r="G197" s="49"/>
      <c r="H197" s="46"/>
      <c r="I197" s="46"/>
      <c r="J197" s="49"/>
      <c r="K197" s="49"/>
      <c r="L197" s="46"/>
      <c r="M197" s="46"/>
      <c r="N197" s="37"/>
      <c r="O197" s="37"/>
      <c r="P197" s="37"/>
      <c r="Q197" s="37"/>
      <c r="R197" s="37"/>
      <c r="S197" s="37"/>
      <c r="T197" s="37"/>
      <c r="U197" s="37"/>
      <c r="V197" s="37"/>
      <c r="W197" s="37"/>
      <c r="X197" s="37"/>
      <c r="Y197" s="37"/>
      <c r="Z197" s="37"/>
      <c r="AA197" s="37"/>
    </row>
    <row r="198">
      <c r="A198" s="46"/>
      <c r="B198" s="46"/>
      <c r="C198" s="49"/>
      <c r="D198" s="49"/>
      <c r="E198" s="49"/>
      <c r="F198" s="46"/>
      <c r="G198" s="49"/>
      <c r="H198" s="46"/>
      <c r="I198" s="46"/>
      <c r="J198" s="49"/>
      <c r="K198" s="49"/>
      <c r="L198" s="46"/>
      <c r="M198" s="46"/>
      <c r="N198" s="37"/>
      <c r="O198" s="37"/>
      <c r="P198" s="37"/>
      <c r="Q198" s="37"/>
      <c r="R198" s="37"/>
      <c r="S198" s="37"/>
      <c r="T198" s="37"/>
      <c r="U198" s="37"/>
      <c r="V198" s="37"/>
      <c r="W198" s="37"/>
      <c r="X198" s="37"/>
      <c r="Y198" s="37"/>
      <c r="Z198" s="37"/>
      <c r="AA198" s="37"/>
    </row>
    <row r="199">
      <c r="A199" s="46"/>
      <c r="B199" s="46"/>
      <c r="C199" s="49"/>
      <c r="D199" s="49"/>
      <c r="E199" s="49"/>
      <c r="F199" s="46"/>
      <c r="G199" s="49"/>
      <c r="H199" s="46"/>
      <c r="I199" s="46"/>
      <c r="J199" s="49"/>
      <c r="K199" s="49"/>
      <c r="L199" s="46"/>
      <c r="M199" s="46"/>
      <c r="N199" s="37"/>
      <c r="O199" s="37"/>
      <c r="P199" s="37"/>
      <c r="Q199" s="37"/>
      <c r="R199" s="37"/>
      <c r="S199" s="37"/>
      <c r="T199" s="37"/>
      <c r="U199" s="37"/>
      <c r="V199" s="37"/>
      <c r="W199" s="37"/>
      <c r="X199" s="37"/>
      <c r="Y199" s="37"/>
      <c r="Z199" s="37"/>
      <c r="AA199" s="37"/>
    </row>
    <row r="200">
      <c r="A200" s="46"/>
      <c r="B200" s="46"/>
      <c r="C200" s="49"/>
      <c r="D200" s="49"/>
      <c r="E200" s="49"/>
      <c r="F200" s="46"/>
      <c r="G200" s="49"/>
      <c r="H200" s="46"/>
      <c r="I200" s="46"/>
      <c r="J200" s="49"/>
      <c r="K200" s="49"/>
      <c r="L200" s="46"/>
      <c r="M200" s="46"/>
      <c r="N200" s="37"/>
      <c r="O200" s="37"/>
      <c r="P200" s="37"/>
      <c r="Q200" s="37"/>
      <c r="R200" s="37"/>
      <c r="S200" s="37"/>
      <c r="T200" s="37"/>
      <c r="U200" s="37"/>
      <c r="V200" s="37"/>
      <c r="W200" s="37"/>
      <c r="X200" s="37"/>
      <c r="Y200" s="37"/>
      <c r="Z200" s="37"/>
      <c r="AA200" s="37"/>
    </row>
    <row r="201">
      <c r="A201" s="46"/>
      <c r="B201" s="46"/>
      <c r="C201" s="49"/>
      <c r="D201" s="49"/>
      <c r="E201" s="49"/>
      <c r="F201" s="46"/>
      <c r="G201" s="49"/>
      <c r="H201" s="46"/>
      <c r="I201" s="46"/>
      <c r="J201" s="49"/>
      <c r="K201" s="49"/>
      <c r="L201" s="46"/>
      <c r="M201" s="46"/>
      <c r="N201" s="37"/>
      <c r="O201" s="37"/>
      <c r="P201" s="37"/>
      <c r="Q201" s="37"/>
      <c r="R201" s="37"/>
      <c r="S201" s="37"/>
      <c r="T201" s="37"/>
      <c r="U201" s="37"/>
      <c r="V201" s="37"/>
      <c r="W201" s="37"/>
      <c r="X201" s="37"/>
      <c r="Y201" s="37"/>
      <c r="Z201" s="37"/>
      <c r="AA201" s="37"/>
    </row>
    <row r="202">
      <c r="A202" s="46"/>
      <c r="B202" s="46"/>
      <c r="C202" s="49"/>
      <c r="D202" s="49"/>
      <c r="E202" s="49"/>
      <c r="F202" s="46"/>
      <c r="G202" s="49"/>
      <c r="H202" s="46"/>
      <c r="I202" s="46"/>
      <c r="J202" s="49"/>
      <c r="K202" s="49"/>
      <c r="L202" s="46"/>
      <c r="M202" s="46"/>
      <c r="N202" s="37"/>
      <c r="O202" s="37"/>
      <c r="P202" s="37"/>
      <c r="Q202" s="37"/>
      <c r="R202" s="37"/>
      <c r="S202" s="37"/>
      <c r="T202" s="37"/>
      <c r="U202" s="37"/>
      <c r="V202" s="37"/>
      <c r="W202" s="37"/>
      <c r="X202" s="37"/>
      <c r="Y202" s="37"/>
      <c r="Z202" s="37"/>
      <c r="AA202" s="37"/>
    </row>
    <row r="203">
      <c r="A203" s="46"/>
      <c r="B203" s="46"/>
      <c r="C203" s="49"/>
      <c r="D203" s="49"/>
      <c r="E203" s="49"/>
      <c r="F203" s="46"/>
      <c r="G203" s="49"/>
      <c r="H203" s="46"/>
      <c r="I203" s="46"/>
      <c r="J203" s="49"/>
      <c r="K203" s="49"/>
      <c r="L203" s="46"/>
      <c r="M203" s="46"/>
      <c r="N203" s="37"/>
      <c r="O203" s="37"/>
      <c r="P203" s="37"/>
      <c r="Q203" s="37"/>
      <c r="R203" s="37"/>
      <c r="S203" s="37"/>
      <c r="T203" s="37"/>
      <c r="U203" s="37"/>
      <c r="V203" s="37"/>
      <c r="W203" s="37"/>
      <c r="X203" s="37"/>
      <c r="Y203" s="37"/>
      <c r="Z203" s="37"/>
      <c r="AA203" s="37"/>
    </row>
    <row r="204">
      <c r="A204" s="46"/>
      <c r="B204" s="46"/>
      <c r="C204" s="49"/>
      <c r="D204" s="49"/>
      <c r="E204" s="49"/>
      <c r="F204" s="46"/>
      <c r="G204" s="49"/>
      <c r="H204" s="46"/>
      <c r="I204" s="46"/>
      <c r="J204" s="49"/>
      <c r="K204" s="49"/>
      <c r="L204" s="46"/>
      <c r="M204" s="46"/>
      <c r="N204" s="37"/>
      <c r="O204" s="37"/>
      <c r="P204" s="37"/>
      <c r="Q204" s="37"/>
      <c r="R204" s="37"/>
      <c r="S204" s="37"/>
      <c r="T204" s="37"/>
      <c r="U204" s="37"/>
      <c r="V204" s="37"/>
      <c r="W204" s="37"/>
      <c r="X204" s="37"/>
      <c r="Y204" s="37"/>
      <c r="Z204" s="37"/>
      <c r="AA204" s="37"/>
    </row>
    <row r="205">
      <c r="A205" s="46"/>
      <c r="B205" s="46"/>
      <c r="C205" s="49"/>
      <c r="D205" s="49"/>
      <c r="E205" s="49"/>
      <c r="F205" s="46"/>
      <c r="G205" s="49"/>
      <c r="H205" s="46"/>
      <c r="I205" s="46"/>
      <c r="J205" s="49"/>
      <c r="K205" s="49"/>
      <c r="L205" s="46"/>
      <c r="M205" s="46"/>
      <c r="N205" s="37"/>
      <c r="O205" s="37"/>
      <c r="P205" s="37"/>
      <c r="Q205" s="37"/>
      <c r="R205" s="37"/>
      <c r="S205" s="37"/>
      <c r="T205" s="37"/>
      <c r="U205" s="37"/>
      <c r="V205" s="37"/>
      <c r="W205" s="37"/>
      <c r="X205" s="37"/>
      <c r="Y205" s="37"/>
      <c r="Z205" s="37"/>
      <c r="AA205" s="37"/>
    </row>
    <row r="206">
      <c r="A206" s="46"/>
      <c r="B206" s="46"/>
      <c r="C206" s="49"/>
      <c r="D206" s="49"/>
      <c r="E206" s="49"/>
      <c r="F206" s="46"/>
      <c r="G206" s="49"/>
      <c r="H206" s="46"/>
      <c r="I206" s="46"/>
      <c r="J206" s="49"/>
      <c r="K206" s="49"/>
      <c r="L206" s="46"/>
      <c r="M206" s="46"/>
      <c r="N206" s="37"/>
      <c r="O206" s="37"/>
      <c r="P206" s="37"/>
      <c r="Q206" s="37"/>
      <c r="R206" s="37"/>
      <c r="S206" s="37"/>
      <c r="T206" s="37"/>
      <c r="U206" s="37"/>
      <c r="V206" s="37"/>
      <c r="W206" s="37"/>
      <c r="X206" s="37"/>
      <c r="Y206" s="37"/>
      <c r="Z206" s="37"/>
      <c r="AA206" s="37"/>
    </row>
    <row r="207">
      <c r="A207" s="46"/>
      <c r="B207" s="46"/>
      <c r="C207" s="49"/>
      <c r="D207" s="49"/>
      <c r="E207" s="49"/>
      <c r="F207" s="46"/>
      <c r="G207" s="49"/>
      <c r="H207" s="46"/>
      <c r="I207" s="46"/>
      <c r="J207" s="49"/>
      <c r="K207" s="49"/>
      <c r="L207" s="46"/>
      <c r="M207" s="46"/>
      <c r="N207" s="37"/>
      <c r="O207" s="37"/>
      <c r="P207" s="37"/>
      <c r="Q207" s="37"/>
      <c r="R207" s="37"/>
      <c r="S207" s="37"/>
      <c r="T207" s="37"/>
      <c r="U207" s="37"/>
      <c r="V207" s="37"/>
      <c r="W207" s="37"/>
      <c r="X207" s="37"/>
      <c r="Y207" s="37"/>
      <c r="Z207" s="37"/>
      <c r="AA207" s="37"/>
    </row>
    <row r="208">
      <c r="A208" s="46"/>
      <c r="B208" s="46"/>
      <c r="C208" s="49"/>
      <c r="D208" s="49"/>
      <c r="E208" s="49"/>
      <c r="F208" s="46"/>
      <c r="G208" s="49"/>
      <c r="H208" s="46"/>
      <c r="I208" s="46"/>
      <c r="J208" s="49"/>
      <c r="K208" s="49"/>
      <c r="L208" s="46"/>
      <c r="M208" s="46"/>
      <c r="N208" s="37"/>
      <c r="O208" s="37"/>
      <c r="P208" s="37"/>
      <c r="Q208" s="37"/>
      <c r="R208" s="37"/>
      <c r="S208" s="37"/>
      <c r="T208" s="37"/>
      <c r="U208" s="37"/>
      <c r="V208" s="37"/>
      <c r="W208" s="37"/>
      <c r="X208" s="37"/>
      <c r="Y208" s="37"/>
      <c r="Z208" s="37"/>
      <c r="AA208" s="37"/>
    </row>
    <row r="209">
      <c r="A209" s="46"/>
      <c r="B209" s="46"/>
      <c r="C209" s="49"/>
      <c r="D209" s="49"/>
      <c r="E209" s="49"/>
      <c r="F209" s="46"/>
      <c r="G209" s="49"/>
      <c r="H209" s="46"/>
      <c r="I209" s="46"/>
      <c r="J209" s="49"/>
      <c r="K209" s="49"/>
      <c r="L209" s="46"/>
      <c r="M209" s="46"/>
      <c r="N209" s="37"/>
      <c r="O209" s="37"/>
      <c r="P209" s="37"/>
      <c r="Q209" s="37"/>
      <c r="R209" s="37"/>
      <c r="S209" s="37"/>
      <c r="T209" s="37"/>
      <c r="U209" s="37"/>
      <c r="V209" s="37"/>
      <c r="W209" s="37"/>
      <c r="X209" s="37"/>
      <c r="Y209" s="37"/>
      <c r="Z209" s="37"/>
      <c r="AA209" s="37"/>
    </row>
    <row r="210">
      <c r="A210" s="46"/>
      <c r="B210" s="46"/>
      <c r="C210" s="49"/>
      <c r="D210" s="49"/>
      <c r="E210" s="49"/>
      <c r="F210" s="46"/>
      <c r="G210" s="49"/>
      <c r="H210" s="46"/>
      <c r="I210" s="46"/>
      <c r="J210" s="49"/>
      <c r="K210" s="49"/>
      <c r="L210" s="46"/>
      <c r="M210" s="46"/>
      <c r="N210" s="37"/>
      <c r="O210" s="37"/>
      <c r="P210" s="37"/>
      <c r="Q210" s="37"/>
      <c r="R210" s="37"/>
      <c r="S210" s="37"/>
      <c r="T210" s="37"/>
      <c r="U210" s="37"/>
      <c r="V210" s="37"/>
      <c r="W210" s="37"/>
      <c r="X210" s="37"/>
      <c r="Y210" s="37"/>
      <c r="Z210" s="37"/>
      <c r="AA210" s="37"/>
    </row>
    <row r="211">
      <c r="A211" s="46"/>
      <c r="B211" s="46"/>
      <c r="C211" s="49"/>
      <c r="D211" s="49"/>
      <c r="E211" s="49"/>
      <c r="F211" s="46"/>
      <c r="G211" s="49"/>
      <c r="H211" s="46"/>
      <c r="I211" s="46"/>
      <c r="J211" s="49"/>
      <c r="K211" s="49"/>
      <c r="L211" s="46"/>
      <c r="M211" s="46"/>
      <c r="N211" s="37"/>
      <c r="O211" s="37"/>
      <c r="P211" s="37"/>
      <c r="Q211" s="37"/>
      <c r="R211" s="37"/>
      <c r="S211" s="37"/>
      <c r="T211" s="37"/>
      <c r="U211" s="37"/>
      <c r="V211" s="37"/>
      <c r="W211" s="37"/>
      <c r="X211" s="37"/>
      <c r="Y211" s="37"/>
      <c r="Z211" s="37"/>
      <c r="AA211" s="37"/>
    </row>
    <row r="212">
      <c r="A212" s="46"/>
      <c r="B212" s="46"/>
      <c r="C212" s="49"/>
      <c r="D212" s="49"/>
      <c r="E212" s="49"/>
      <c r="F212" s="46"/>
      <c r="G212" s="49"/>
      <c r="H212" s="46"/>
      <c r="I212" s="46"/>
      <c r="J212" s="49"/>
      <c r="K212" s="49"/>
      <c r="L212" s="46"/>
      <c r="M212" s="46"/>
      <c r="N212" s="37"/>
      <c r="O212" s="37"/>
      <c r="P212" s="37"/>
      <c r="Q212" s="37"/>
      <c r="R212" s="37"/>
      <c r="S212" s="37"/>
      <c r="T212" s="37"/>
      <c r="U212" s="37"/>
      <c r="V212" s="37"/>
      <c r="W212" s="37"/>
      <c r="X212" s="37"/>
      <c r="Y212" s="37"/>
      <c r="Z212" s="37"/>
      <c r="AA212" s="37"/>
    </row>
    <row r="213">
      <c r="A213" s="46"/>
      <c r="B213" s="46"/>
      <c r="C213" s="49"/>
      <c r="D213" s="49"/>
      <c r="E213" s="49"/>
      <c r="F213" s="46"/>
      <c r="G213" s="49"/>
      <c r="H213" s="46"/>
      <c r="I213" s="46"/>
      <c r="J213" s="49"/>
      <c r="K213" s="49"/>
      <c r="L213" s="46"/>
      <c r="M213" s="46"/>
      <c r="N213" s="37"/>
      <c r="O213" s="37"/>
      <c r="P213" s="37"/>
      <c r="Q213" s="37"/>
      <c r="R213" s="37"/>
      <c r="S213" s="37"/>
      <c r="T213" s="37"/>
      <c r="U213" s="37"/>
      <c r="V213" s="37"/>
      <c r="W213" s="37"/>
      <c r="X213" s="37"/>
      <c r="Y213" s="37"/>
      <c r="Z213" s="37"/>
      <c r="AA213" s="37"/>
    </row>
    <row r="214">
      <c r="A214" s="46"/>
      <c r="B214" s="46"/>
      <c r="C214" s="49"/>
      <c r="D214" s="49"/>
      <c r="E214" s="49"/>
      <c r="F214" s="46"/>
      <c r="G214" s="49"/>
      <c r="H214" s="46"/>
      <c r="I214" s="46"/>
      <c r="J214" s="49"/>
      <c r="K214" s="49"/>
      <c r="L214" s="46"/>
      <c r="M214" s="46"/>
      <c r="N214" s="37"/>
      <c r="O214" s="37"/>
      <c r="P214" s="37"/>
      <c r="Q214" s="37"/>
      <c r="R214" s="37"/>
      <c r="S214" s="37"/>
      <c r="T214" s="37"/>
      <c r="U214" s="37"/>
      <c r="V214" s="37"/>
      <c r="W214" s="37"/>
      <c r="X214" s="37"/>
      <c r="Y214" s="37"/>
      <c r="Z214" s="37"/>
      <c r="AA214" s="37"/>
    </row>
    <row r="215">
      <c r="A215" s="46"/>
      <c r="B215" s="46"/>
      <c r="C215" s="49"/>
      <c r="D215" s="49"/>
      <c r="E215" s="49"/>
      <c r="F215" s="46"/>
      <c r="G215" s="49"/>
      <c r="H215" s="46"/>
      <c r="I215" s="46"/>
      <c r="J215" s="49"/>
      <c r="K215" s="49"/>
      <c r="L215" s="46"/>
      <c r="M215" s="46"/>
      <c r="N215" s="37"/>
      <c r="O215" s="37"/>
      <c r="P215" s="37"/>
      <c r="Q215" s="37"/>
      <c r="R215" s="37"/>
      <c r="S215" s="37"/>
      <c r="T215" s="37"/>
      <c r="U215" s="37"/>
      <c r="V215" s="37"/>
      <c r="W215" s="37"/>
      <c r="X215" s="37"/>
      <c r="Y215" s="37"/>
      <c r="Z215" s="37"/>
      <c r="AA215" s="37"/>
    </row>
    <row r="216">
      <c r="A216" s="46"/>
      <c r="B216" s="46"/>
      <c r="C216" s="49"/>
      <c r="D216" s="49"/>
      <c r="E216" s="49"/>
      <c r="F216" s="46"/>
      <c r="G216" s="49"/>
      <c r="H216" s="46"/>
      <c r="I216" s="46"/>
      <c r="J216" s="49"/>
      <c r="K216" s="49"/>
      <c r="L216" s="46"/>
      <c r="M216" s="46"/>
      <c r="N216" s="37"/>
      <c r="O216" s="37"/>
      <c r="P216" s="37"/>
      <c r="Q216" s="37"/>
      <c r="R216" s="37"/>
      <c r="S216" s="37"/>
      <c r="T216" s="37"/>
      <c r="U216" s="37"/>
      <c r="V216" s="37"/>
      <c r="W216" s="37"/>
      <c r="X216" s="37"/>
      <c r="Y216" s="37"/>
      <c r="Z216" s="37"/>
      <c r="AA216" s="37"/>
    </row>
    <row r="217">
      <c r="A217" s="46"/>
      <c r="B217" s="46"/>
      <c r="C217" s="49"/>
      <c r="D217" s="49"/>
      <c r="E217" s="49"/>
      <c r="F217" s="46"/>
      <c r="G217" s="49"/>
      <c r="H217" s="46"/>
      <c r="I217" s="46"/>
      <c r="J217" s="49"/>
      <c r="K217" s="49"/>
      <c r="L217" s="46"/>
      <c r="M217" s="46"/>
      <c r="N217" s="37"/>
      <c r="O217" s="37"/>
      <c r="P217" s="37"/>
      <c r="Q217" s="37"/>
      <c r="R217" s="37"/>
      <c r="S217" s="37"/>
      <c r="T217" s="37"/>
      <c r="U217" s="37"/>
      <c r="V217" s="37"/>
      <c r="W217" s="37"/>
      <c r="X217" s="37"/>
      <c r="Y217" s="37"/>
      <c r="Z217" s="37"/>
      <c r="AA217" s="37"/>
    </row>
    <row r="218">
      <c r="A218" s="46"/>
      <c r="B218" s="46"/>
      <c r="C218" s="49"/>
      <c r="D218" s="49"/>
      <c r="E218" s="49"/>
      <c r="F218" s="46"/>
      <c r="G218" s="49"/>
      <c r="H218" s="46"/>
      <c r="I218" s="46"/>
      <c r="J218" s="49"/>
      <c r="K218" s="49"/>
      <c r="L218" s="46"/>
      <c r="M218" s="46"/>
      <c r="N218" s="37"/>
      <c r="O218" s="37"/>
      <c r="P218" s="37"/>
      <c r="Q218" s="37"/>
      <c r="R218" s="37"/>
      <c r="S218" s="37"/>
      <c r="T218" s="37"/>
      <c r="U218" s="37"/>
      <c r="V218" s="37"/>
      <c r="W218" s="37"/>
      <c r="X218" s="37"/>
      <c r="Y218" s="37"/>
      <c r="Z218" s="37"/>
      <c r="AA218" s="37"/>
    </row>
    <row r="219">
      <c r="A219" s="46"/>
      <c r="B219" s="46"/>
      <c r="C219" s="49"/>
      <c r="D219" s="49"/>
      <c r="E219" s="49"/>
      <c r="F219" s="46"/>
      <c r="G219" s="49"/>
      <c r="H219" s="46"/>
      <c r="I219" s="46"/>
      <c r="J219" s="49"/>
      <c r="K219" s="49"/>
      <c r="L219" s="46"/>
      <c r="M219" s="46"/>
      <c r="N219" s="37"/>
      <c r="O219" s="37"/>
      <c r="P219" s="37"/>
      <c r="Q219" s="37"/>
      <c r="R219" s="37"/>
      <c r="S219" s="37"/>
      <c r="T219" s="37"/>
      <c r="U219" s="37"/>
      <c r="V219" s="37"/>
      <c r="W219" s="37"/>
      <c r="X219" s="37"/>
      <c r="Y219" s="37"/>
      <c r="Z219" s="37"/>
      <c r="AA219" s="37"/>
    </row>
    <row r="220">
      <c r="A220" s="46"/>
      <c r="B220" s="46"/>
      <c r="C220" s="49"/>
      <c r="D220" s="49"/>
      <c r="E220" s="49"/>
      <c r="F220" s="46"/>
      <c r="G220" s="49"/>
      <c r="H220" s="46"/>
      <c r="I220" s="46"/>
      <c r="J220" s="49"/>
      <c r="K220" s="49"/>
      <c r="L220" s="46"/>
      <c r="M220" s="46"/>
      <c r="N220" s="37"/>
      <c r="O220" s="37"/>
      <c r="P220" s="37"/>
      <c r="Q220" s="37"/>
      <c r="R220" s="37"/>
      <c r="S220" s="37"/>
      <c r="T220" s="37"/>
      <c r="U220" s="37"/>
      <c r="V220" s="37"/>
      <c r="W220" s="37"/>
      <c r="X220" s="37"/>
      <c r="Y220" s="37"/>
      <c r="Z220" s="37"/>
      <c r="AA220" s="37"/>
    </row>
    <row r="221">
      <c r="A221" s="46"/>
      <c r="B221" s="46"/>
      <c r="C221" s="49"/>
      <c r="D221" s="49"/>
      <c r="E221" s="49"/>
      <c r="F221" s="46"/>
      <c r="G221" s="49"/>
      <c r="H221" s="46"/>
      <c r="I221" s="46"/>
      <c r="J221" s="49"/>
      <c r="K221" s="49"/>
      <c r="L221" s="46"/>
      <c r="M221" s="46"/>
      <c r="N221" s="37"/>
      <c r="O221" s="37"/>
      <c r="P221" s="37"/>
      <c r="Q221" s="37"/>
      <c r="R221" s="37"/>
      <c r="S221" s="37"/>
      <c r="T221" s="37"/>
      <c r="U221" s="37"/>
      <c r="V221" s="37"/>
      <c r="W221" s="37"/>
      <c r="X221" s="37"/>
      <c r="Y221" s="37"/>
      <c r="Z221" s="37"/>
      <c r="AA221" s="37"/>
    </row>
    <row r="222">
      <c r="A222" s="46"/>
      <c r="B222" s="46"/>
      <c r="C222" s="49"/>
      <c r="D222" s="49"/>
      <c r="E222" s="49"/>
      <c r="F222" s="46"/>
      <c r="G222" s="49"/>
      <c r="H222" s="46"/>
      <c r="I222" s="46"/>
      <c r="J222" s="49"/>
      <c r="K222" s="49"/>
      <c r="L222" s="46"/>
      <c r="M222" s="46"/>
      <c r="N222" s="37"/>
      <c r="O222" s="37"/>
      <c r="P222" s="37"/>
      <c r="Q222" s="37"/>
      <c r="R222" s="37"/>
      <c r="S222" s="37"/>
      <c r="T222" s="37"/>
      <c r="U222" s="37"/>
      <c r="V222" s="37"/>
      <c r="W222" s="37"/>
      <c r="X222" s="37"/>
      <c r="Y222" s="37"/>
      <c r="Z222" s="37"/>
      <c r="AA222" s="37"/>
    </row>
    <row r="223">
      <c r="A223" s="46"/>
      <c r="B223" s="46"/>
      <c r="C223" s="49"/>
      <c r="D223" s="49"/>
      <c r="E223" s="49"/>
      <c r="F223" s="46"/>
      <c r="G223" s="49"/>
      <c r="H223" s="46"/>
      <c r="I223" s="46"/>
      <c r="J223" s="49"/>
      <c r="K223" s="49"/>
      <c r="L223" s="46"/>
      <c r="M223" s="46"/>
      <c r="N223" s="37"/>
      <c r="O223" s="37"/>
      <c r="P223" s="37"/>
      <c r="Q223" s="37"/>
      <c r="R223" s="37"/>
      <c r="S223" s="37"/>
      <c r="T223" s="37"/>
      <c r="U223" s="37"/>
      <c r="V223" s="37"/>
      <c r="W223" s="37"/>
      <c r="X223" s="37"/>
      <c r="Y223" s="37"/>
      <c r="Z223" s="37"/>
      <c r="AA223" s="37"/>
    </row>
    <row r="224">
      <c r="A224" s="46"/>
      <c r="B224" s="46"/>
      <c r="C224" s="49"/>
      <c r="D224" s="49"/>
      <c r="E224" s="49"/>
      <c r="F224" s="46"/>
      <c r="G224" s="49"/>
      <c r="H224" s="46"/>
      <c r="I224" s="46"/>
      <c r="J224" s="49"/>
      <c r="K224" s="49"/>
      <c r="L224" s="46"/>
      <c r="M224" s="46"/>
      <c r="N224" s="37"/>
      <c r="O224" s="37"/>
      <c r="P224" s="37"/>
      <c r="Q224" s="37"/>
      <c r="R224" s="37"/>
      <c r="S224" s="37"/>
      <c r="T224" s="37"/>
      <c r="U224" s="37"/>
      <c r="V224" s="37"/>
      <c r="W224" s="37"/>
      <c r="X224" s="37"/>
      <c r="Y224" s="37"/>
      <c r="Z224" s="37"/>
      <c r="AA224" s="37"/>
    </row>
    <row r="225">
      <c r="A225" s="46"/>
      <c r="B225" s="46"/>
      <c r="C225" s="49"/>
      <c r="D225" s="49"/>
      <c r="E225" s="49"/>
      <c r="F225" s="46"/>
      <c r="G225" s="49"/>
      <c r="H225" s="46"/>
      <c r="I225" s="46"/>
      <c r="J225" s="49"/>
      <c r="K225" s="49"/>
      <c r="L225" s="46"/>
      <c r="M225" s="46"/>
      <c r="N225" s="37"/>
      <c r="O225" s="37"/>
      <c r="P225" s="37"/>
      <c r="Q225" s="37"/>
      <c r="R225" s="37"/>
      <c r="S225" s="37"/>
      <c r="T225" s="37"/>
      <c r="U225" s="37"/>
      <c r="V225" s="37"/>
      <c r="W225" s="37"/>
      <c r="X225" s="37"/>
      <c r="Y225" s="37"/>
      <c r="Z225" s="37"/>
      <c r="AA225" s="37"/>
    </row>
    <row r="226">
      <c r="A226" s="46"/>
      <c r="B226" s="46"/>
      <c r="C226" s="49"/>
      <c r="D226" s="49"/>
      <c r="E226" s="49"/>
      <c r="F226" s="46"/>
      <c r="G226" s="49"/>
      <c r="H226" s="46"/>
      <c r="I226" s="46"/>
      <c r="J226" s="49"/>
      <c r="K226" s="49"/>
      <c r="L226" s="46"/>
      <c r="M226" s="46"/>
      <c r="N226" s="37"/>
      <c r="O226" s="37"/>
      <c r="P226" s="37"/>
      <c r="Q226" s="37"/>
      <c r="R226" s="37"/>
      <c r="S226" s="37"/>
      <c r="T226" s="37"/>
      <c r="U226" s="37"/>
      <c r="V226" s="37"/>
      <c r="W226" s="37"/>
      <c r="X226" s="37"/>
      <c r="Y226" s="37"/>
      <c r="Z226" s="37"/>
      <c r="AA226" s="37"/>
    </row>
    <row r="227">
      <c r="A227" s="46"/>
      <c r="B227" s="46"/>
      <c r="C227" s="49"/>
      <c r="D227" s="49"/>
      <c r="E227" s="49"/>
      <c r="F227" s="46"/>
      <c r="G227" s="49"/>
      <c r="H227" s="46"/>
      <c r="I227" s="46"/>
      <c r="J227" s="49"/>
      <c r="K227" s="49"/>
      <c r="L227" s="46"/>
      <c r="M227" s="46"/>
      <c r="N227" s="37"/>
      <c r="O227" s="37"/>
      <c r="P227" s="37"/>
      <c r="Q227" s="37"/>
      <c r="R227" s="37"/>
      <c r="S227" s="37"/>
      <c r="T227" s="37"/>
      <c r="U227" s="37"/>
      <c r="V227" s="37"/>
      <c r="W227" s="37"/>
      <c r="X227" s="37"/>
      <c r="Y227" s="37"/>
      <c r="Z227" s="37"/>
      <c r="AA227" s="37"/>
    </row>
    <row r="228">
      <c r="A228" s="46"/>
      <c r="B228" s="46"/>
      <c r="C228" s="49"/>
      <c r="D228" s="49"/>
      <c r="E228" s="49"/>
      <c r="F228" s="46"/>
      <c r="G228" s="49"/>
      <c r="H228" s="46"/>
      <c r="I228" s="46"/>
      <c r="J228" s="49"/>
      <c r="K228" s="49"/>
      <c r="L228" s="46"/>
      <c r="M228" s="46"/>
      <c r="N228" s="37"/>
      <c r="O228" s="37"/>
      <c r="P228" s="37"/>
      <c r="Q228" s="37"/>
      <c r="R228" s="37"/>
      <c r="S228" s="37"/>
      <c r="T228" s="37"/>
      <c r="U228" s="37"/>
      <c r="V228" s="37"/>
      <c r="W228" s="37"/>
      <c r="X228" s="37"/>
      <c r="Y228" s="37"/>
      <c r="Z228" s="37"/>
      <c r="AA228" s="37"/>
    </row>
    <row r="229">
      <c r="A229" s="46"/>
      <c r="B229" s="46"/>
      <c r="C229" s="49"/>
      <c r="D229" s="49"/>
      <c r="E229" s="49"/>
      <c r="F229" s="46"/>
      <c r="G229" s="49"/>
      <c r="H229" s="46"/>
      <c r="I229" s="46"/>
      <c r="J229" s="49"/>
      <c r="K229" s="49"/>
      <c r="L229" s="46"/>
      <c r="M229" s="46"/>
      <c r="N229" s="37"/>
      <c r="O229" s="37"/>
      <c r="P229" s="37"/>
      <c r="Q229" s="37"/>
      <c r="R229" s="37"/>
      <c r="S229" s="37"/>
      <c r="T229" s="37"/>
      <c r="U229" s="37"/>
      <c r="V229" s="37"/>
      <c r="W229" s="37"/>
      <c r="X229" s="37"/>
      <c r="Y229" s="37"/>
      <c r="Z229" s="37"/>
      <c r="AA229" s="37"/>
    </row>
    <row r="230">
      <c r="A230" s="46"/>
      <c r="B230" s="46"/>
      <c r="C230" s="49"/>
      <c r="D230" s="49"/>
      <c r="E230" s="49"/>
      <c r="F230" s="46"/>
      <c r="G230" s="49"/>
      <c r="H230" s="46"/>
      <c r="I230" s="46"/>
      <c r="J230" s="49"/>
      <c r="K230" s="49"/>
      <c r="L230" s="46"/>
      <c r="M230" s="46"/>
      <c r="N230" s="37"/>
      <c r="O230" s="37"/>
      <c r="P230" s="37"/>
      <c r="Q230" s="37"/>
      <c r="R230" s="37"/>
      <c r="S230" s="37"/>
      <c r="T230" s="37"/>
      <c r="U230" s="37"/>
      <c r="V230" s="37"/>
      <c r="W230" s="37"/>
      <c r="X230" s="37"/>
      <c r="Y230" s="37"/>
      <c r="Z230" s="37"/>
      <c r="AA230" s="37"/>
    </row>
    <row r="231">
      <c r="A231" s="46"/>
      <c r="B231" s="46"/>
      <c r="C231" s="49"/>
      <c r="D231" s="49"/>
      <c r="E231" s="49"/>
      <c r="F231" s="46"/>
      <c r="G231" s="49"/>
      <c r="H231" s="46"/>
      <c r="I231" s="46"/>
      <c r="J231" s="49"/>
      <c r="K231" s="49"/>
      <c r="L231" s="46"/>
      <c r="M231" s="46"/>
      <c r="N231" s="37"/>
      <c r="O231" s="37"/>
      <c r="P231" s="37"/>
      <c r="Q231" s="37"/>
      <c r="R231" s="37"/>
      <c r="S231" s="37"/>
      <c r="T231" s="37"/>
      <c r="U231" s="37"/>
      <c r="V231" s="37"/>
      <c r="W231" s="37"/>
      <c r="X231" s="37"/>
      <c r="Y231" s="37"/>
      <c r="Z231" s="37"/>
      <c r="AA231" s="37"/>
    </row>
    <row r="232">
      <c r="A232" s="46"/>
      <c r="B232" s="46"/>
      <c r="C232" s="49"/>
      <c r="D232" s="49"/>
      <c r="E232" s="49"/>
      <c r="F232" s="46"/>
      <c r="G232" s="49"/>
      <c r="H232" s="46"/>
      <c r="I232" s="46"/>
      <c r="J232" s="49"/>
      <c r="K232" s="49"/>
      <c r="L232" s="46"/>
      <c r="M232" s="46"/>
      <c r="N232" s="37"/>
      <c r="O232" s="37"/>
      <c r="P232" s="37"/>
      <c r="Q232" s="37"/>
      <c r="R232" s="37"/>
      <c r="S232" s="37"/>
      <c r="T232" s="37"/>
      <c r="U232" s="37"/>
      <c r="V232" s="37"/>
      <c r="W232" s="37"/>
      <c r="X232" s="37"/>
      <c r="Y232" s="37"/>
      <c r="Z232" s="37"/>
      <c r="AA232" s="37"/>
    </row>
    <row r="233">
      <c r="A233" s="46"/>
      <c r="B233" s="46"/>
      <c r="C233" s="49"/>
      <c r="D233" s="49"/>
      <c r="E233" s="49"/>
      <c r="F233" s="46"/>
      <c r="G233" s="49"/>
      <c r="H233" s="46"/>
      <c r="I233" s="46"/>
      <c r="J233" s="49"/>
      <c r="K233" s="49"/>
      <c r="L233" s="46"/>
      <c r="M233" s="46"/>
      <c r="N233" s="37"/>
      <c r="O233" s="37"/>
      <c r="P233" s="37"/>
      <c r="Q233" s="37"/>
      <c r="R233" s="37"/>
      <c r="S233" s="37"/>
      <c r="T233" s="37"/>
      <c r="U233" s="37"/>
      <c r="V233" s="37"/>
      <c r="W233" s="37"/>
      <c r="X233" s="37"/>
      <c r="Y233" s="37"/>
      <c r="Z233" s="37"/>
      <c r="AA233" s="37"/>
    </row>
    <row r="234">
      <c r="A234" s="46"/>
      <c r="B234" s="46"/>
      <c r="C234" s="49"/>
      <c r="D234" s="49"/>
      <c r="E234" s="49"/>
      <c r="F234" s="46"/>
      <c r="G234" s="49"/>
      <c r="H234" s="46"/>
      <c r="I234" s="46"/>
      <c r="J234" s="49"/>
      <c r="K234" s="49"/>
      <c r="L234" s="46"/>
      <c r="M234" s="46"/>
      <c r="N234" s="37"/>
      <c r="O234" s="37"/>
      <c r="P234" s="37"/>
      <c r="Q234" s="37"/>
      <c r="R234" s="37"/>
      <c r="S234" s="37"/>
      <c r="T234" s="37"/>
      <c r="U234" s="37"/>
      <c r="V234" s="37"/>
      <c r="W234" s="37"/>
      <c r="X234" s="37"/>
      <c r="Y234" s="37"/>
      <c r="Z234" s="37"/>
      <c r="AA234" s="37"/>
    </row>
    <row r="235">
      <c r="A235" s="46"/>
      <c r="B235" s="46"/>
      <c r="C235" s="49"/>
      <c r="D235" s="49"/>
      <c r="E235" s="49"/>
      <c r="F235" s="46"/>
      <c r="G235" s="49"/>
      <c r="H235" s="46"/>
      <c r="I235" s="46"/>
      <c r="J235" s="49"/>
      <c r="K235" s="49"/>
      <c r="L235" s="46"/>
      <c r="M235" s="46"/>
      <c r="N235" s="37"/>
      <c r="O235" s="37"/>
      <c r="P235" s="37"/>
      <c r="Q235" s="37"/>
      <c r="R235" s="37"/>
      <c r="S235" s="37"/>
      <c r="T235" s="37"/>
      <c r="U235" s="37"/>
      <c r="V235" s="37"/>
      <c r="W235" s="37"/>
      <c r="X235" s="37"/>
      <c r="Y235" s="37"/>
      <c r="Z235" s="37"/>
      <c r="AA235" s="37"/>
    </row>
    <row r="236">
      <c r="A236" s="46"/>
      <c r="B236" s="46"/>
      <c r="C236" s="49"/>
      <c r="D236" s="49"/>
      <c r="E236" s="49"/>
      <c r="F236" s="46"/>
      <c r="G236" s="49"/>
      <c r="H236" s="46"/>
      <c r="I236" s="46"/>
      <c r="J236" s="49"/>
      <c r="K236" s="49"/>
      <c r="L236" s="46"/>
      <c r="M236" s="46"/>
      <c r="N236" s="37"/>
      <c r="O236" s="37"/>
      <c r="P236" s="37"/>
      <c r="Q236" s="37"/>
      <c r="R236" s="37"/>
      <c r="S236" s="37"/>
      <c r="T236" s="37"/>
      <c r="U236" s="37"/>
      <c r="V236" s="37"/>
      <c r="W236" s="37"/>
      <c r="X236" s="37"/>
      <c r="Y236" s="37"/>
      <c r="Z236" s="37"/>
      <c r="AA236" s="37"/>
    </row>
    <row r="237">
      <c r="A237" s="46"/>
      <c r="B237" s="46"/>
      <c r="C237" s="49"/>
      <c r="D237" s="49"/>
      <c r="E237" s="49"/>
      <c r="F237" s="46"/>
      <c r="G237" s="49"/>
      <c r="H237" s="46"/>
      <c r="I237" s="46"/>
      <c r="J237" s="49"/>
      <c r="K237" s="49"/>
      <c r="L237" s="46"/>
      <c r="M237" s="46"/>
      <c r="N237" s="37"/>
      <c r="O237" s="37"/>
      <c r="P237" s="37"/>
      <c r="Q237" s="37"/>
      <c r="R237" s="37"/>
      <c r="S237" s="37"/>
      <c r="T237" s="37"/>
      <c r="U237" s="37"/>
      <c r="V237" s="37"/>
      <c r="W237" s="37"/>
      <c r="X237" s="37"/>
      <c r="Y237" s="37"/>
      <c r="Z237" s="37"/>
      <c r="AA237" s="37"/>
    </row>
    <row r="238">
      <c r="A238" s="46"/>
      <c r="B238" s="46"/>
      <c r="C238" s="49"/>
      <c r="D238" s="49"/>
      <c r="E238" s="49"/>
      <c r="F238" s="46"/>
      <c r="G238" s="49"/>
      <c r="H238" s="46"/>
      <c r="I238" s="46"/>
      <c r="J238" s="49"/>
      <c r="K238" s="49"/>
      <c r="L238" s="46"/>
      <c r="M238" s="46"/>
      <c r="N238" s="37"/>
      <c r="O238" s="37"/>
      <c r="P238" s="37"/>
      <c r="Q238" s="37"/>
      <c r="R238" s="37"/>
      <c r="S238" s="37"/>
      <c r="T238" s="37"/>
      <c r="U238" s="37"/>
      <c r="V238" s="37"/>
      <c r="W238" s="37"/>
      <c r="X238" s="37"/>
      <c r="Y238" s="37"/>
      <c r="Z238" s="37"/>
      <c r="AA238" s="37"/>
    </row>
    <row r="239">
      <c r="A239" s="46"/>
      <c r="B239" s="46"/>
      <c r="C239" s="49"/>
      <c r="D239" s="49"/>
      <c r="E239" s="49"/>
      <c r="F239" s="46"/>
      <c r="G239" s="49"/>
      <c r="H239" s="46"/>
      <c r="I239" s="46"/>
      <c r="J239" s="49"/>
      <c r="K239" s="49"/>
      <c r="L239" s="46"/>
      <c r="M239" s="46"/>
      <c r="N239" s="37"/>
      <c r="O239" s="37"/>
      <c r="P239" s="37"/>
      <c r="Q239" s="37"/>
      <c r="R239" s="37"/>
      <c r="S239" s="37"/>
      <c r="T239" s="37"/>
      <c r="U239" s="37"/>
      <c r="V239" s="37"/>
      <c r="W239" s="37"/>
      <c r="X239" s="37"/>
      <c r="Y239" s="37"/>
      <c r="Z239" s="37"/>
      <c r="AA239" s="37"/>
    </row>
    <row r="240">
      <c r="A240" s="46"/>
      <c r="B240" s="46"/>
      <c r="C240" s="49"/>
      <c r="D240" s="49"/>
      <c r="E240" s="49"/>
      <c r="F240" s="46"/>
      <c r="G240" s="49"/>
      <c r="H240" s="46"/>
      <c r="I240" s="46"/>
      <c r="J240" s="49"/>
      <c r="K240" s="49"/>
      <c r="L240" s="46"/>
      <c r="M240" s="46"/>
      <c r="N240" s="37"/>
      <c r="O240" s="37"/>
      <c r="P240" s="37"/>
      <c r="Q240" s="37"/>
      <c r="R240" s="37"/>
      <c r="S240" s="37"/>
      <c r="T240" s="37"/>
      <c r="U240" s="37"/>
      <c r="V240" s="37"/>
      <c r="W240" s="37"/>
      <c r="X240" s="37"/>
      <c r="Y240" s="37"/>
      <c r="Z240" s="37"/>
      <c r="AA240" s="37"/>
    </row>
    <row r="241">
      <c r="A241" s="46"/>
      <c r="B241" s="46"/>
      <c r="C241" s="49"/>
      <c r="D241" s="49"/>
      <c r="E241" s="49"/>
      <c r="F241" s="46"/>
      <c r="G241" s="49"/>
      <c r="H241" s="46"/>
      <c r="I241" s="46"/>
      <c r="J241" s="49"/>
      <c r="K241" s="49"/>
      <c r="L241" s="46"/>
      <c r="M241" s="46"/>
      <c r="N241" s="37"/>
      <c r="O241" s="37"/>
      <c r="P241" s="37"/>
      <c r="Q241" s="37"/>
      <c r="R241" s="37"/>
      <c r="S241" s="37"/>
      <c r="T241" s="37"/>
      <c r="U241" s="37"/>
      <c r="V241" s="37"/>
      <c r="W241" s="37"/>
      <c r="X241" s="37"/>
      <c r="Y241" s="37"/>
      <c r="Z241" s="37"/>
      <c r="AA241" s="37"/>
    </row>
    <row r="242">
      <c r="A242" s="46"/>
      <c r="B242" s="46"/>
      <c r="C242" s="49"/>
      <c r="D242" s="49"/>
      <c r="E242" s="49"/>
      <c r="F242" s="46"/>
      <c r="G242" s="49"/>
      <c r="H242" s="46"/>
      <c r="I242" s="46"/>
      <c r="J242" s="49"/>
      <c r="K242" s="49"/>
      <c r="L242" s="46"/>
      <c r="M242" s="46"/>
      <c r="N242" s="37"/>
      <c r="O242" s="37"/>
      <c r="P242" s="37"/>
      <c r="Q242" s="37"/>
      <c r="R242" s="37"/>
      <c r="S242" s="37"/>
      <c r="T242" s="37"/>
      <c r="U242" s="37"/>
      <c r="V242" s="37"/>
      <c r="W242" s="37"/>
      <c r="X242" s="37"/>
      <c r="Y242" s="37"/>
      <c r="Z242" s="37"/>
      <c r="AA242" s="37"/>
    </row>
    <row r="243">
      <c r="A243" s="46"/>
      <c r="B243" s="46"/>
      <c r="C243" s="49"/>
      <c r="D243" s="49"/>
      <c r="E243" s="49"/>
      <c r="F243" s="46"/>
      <c r="G243" s="49"/>
      <c r="H243" s="46"/>
      <c r="I243" s="46"/>
      <c r="J243" s="49"/>
      <c r="K243" s="49"/>
      <c r="L243" s="46"/>
      <c r="M243" s="46"/>
      <c r="N243" s="37"/>
      <c r="O243" s="37"/>
      <c r="P243" s="37"/>
      <c r="Q243" s="37"/>
      <c r="R243" s="37"/>
      <c r="S243" s="37"/>
      <c r="T243" s="37"/>
      <c r="U243" s="37"/>
      <c r="V243" s="37"/>
      <c r="W243" s="37"/>
      <c r="X243" s="37"/>
      <c r="Y243" s="37"/>
      <c r="Z243" s="37"/>
      <c r="AA243" s="37"/>
    </row>
    <row r="244">
      <c r="A244" s="46"/>
      <c r="B244" s="46"/>
      <c r="C244" s="49"/>
      <c r="D244" s="49"/>
      <c r="E244" s="49"/>
      <c r="F244" s="46"/>
      <c r="G244" s="49"/>
      <c r="H244" s="46"/>
      <c r="I244" s="46"/>
      <c r="J244" s="49"/>
      <c r="K244" s="49"/>
      <c r="L244" s="46"/>
      <c r="M244" s="46"/>
      <c r="N244" s="37"/>
      <c r="O244" s="37"/>
      <c r="P244" s="37"/>
      <c r="Q244" s="37"/>
      <c r="R244" s="37"/>
      <c r="S244" s="37"/>
      <c r="T244" s="37"/>
      <c r="U244" s="37"/>
      <c r="V244" s="37"/>
      <c r="W244" s="37"/>
      <c r="X244" s="37"/>
      <c r="Y244" s="37"/>
      <c r="Z244" s="37"/>
      <c r="AA244" s="37"/>
    </row>
    <row r="245">
      <c r="A245" s="46"/>
      <c r="B245" s="46"/>
      <c r="C245" s="49"/>
      <c r="D245" s="49"/>
      <c r="E245" s="49"/>
      <c r="F245" s="46"/>
      <c r="G245" s="49"/>
      <c r="H245" s="46"/>
      <c r="I245" s="46"/>
      <c r="J245" s="49"/>
      <c r="K245" s="49"/>
      <c r="L245" s="46"/>
      <c r="M245" s="46"/>
      <c r="N245" s="37"/>
      <c r="O245" s="37"/>
      <c r="P245" s="37"/>
      <c r="Q245" s="37"/>
      <c r="R245" s="37"/>
      <c r="S245" s="37"/>
      <c r="T245" s="37"/>
      <c r="U245" s="37"/>
      <c r="V245" s="37"/>
      <c r="W245" s="37"/>
      <c r="X245" s="37"/>
      <c r="Y245" s="37"/>
      <c r="Z245" s="37"/>
      <c r="AA245" s="37"/>
    </row>
    <row r="246">
      <c r="A246" s="46"/>
      <c r="B246" s="46"/>
      <c r="C246" s="49"/>
      <c r="D246" s="49"/>
      <c r="E246" s="49"/>
      <c r="F246" s="46"/>
      <c r="G246" s="49"/>
      <c r="H246" s="46"/>
      <c r="I246" s="46"/>
      <c r="J246" s="49"/>
      <c r="K246" s="49"/>
      <c r="L246" s="46"/>
      <c r="M246" s="46"/>
      <c r="N246" s="37"/>
      <c r="O246" s="37"/>
      <c r="P246" s="37"/>
      <c r="Q246" s="37"/>
      <c r="R246" s="37"/>
      <c r="S246" s="37"/>
      <c r="T246" s="37"/>
      <c r="U246" s="37"/>
      <c r="V246" s="37"/>
      <c r="W246" s="37"/>
      <c r="X246" s="37"/>
      <c r="Y246" s="37"/>
      <c r="Z246" s="37"/>
      <c r="AA246" s="37"/>
    </row>
    <row r="247">
      <c r="A247" s="46"/>
      <c r="B247" s="46"/>
      <c r="C247" s="49"/>
      <c r="D247" s="49"/>
      <c r="E247" s="49"/>
      <c r="F247" s="46"/>
      <c r="G247" s="49"/>
      <c r="H247" s="46"/>
      <c r="I247" s="46"/>
      <c r="J247" s="49"/>
      <c r="K247" s="49"/>
      <c r="L247" s="46"/>
      <c r="M247" s="46"/>
      <c r="N247" s="37"/>
      <c r="O247" s="37"/>
      <c r="P247" s="37"/>
      <c r="Q247" s="37"/>
      <c r="R247" s="37"/>
      <c r="S247" s="37"/>
      <c r="T247" s="37"/>
      <c r="U247" s="37"/>
      <c r="V247" s="37"/>
      <c r="W247" s="37"/>
      <c r="X247" s="37"/>
      <c r="Y247" s="37"/>
      <c r="Z247" s="37"/>
      <c r="AA247" s="37"/>
    </row>
    <row r="248">
      <c r="A248" s="46"/>
      <c r="B248" s="46"/>
      <c r="C248" s="49"/>
      <c r="D248" s="49"/>
      <c r="E248" s="49"/>
      <c r="F248" s="46"/>
      <c r="G248" s="49"/>
      <c r="H248" s="46"/>
      <c r="I248" s="46"/>
      <c r="J248" s="49"/>
      <c r="K248" s="49"/>
      <c r="L248" s="46"/>
      <c r="M248" s="46"/>
      <c r="N248" s="37"/>
      <c r="O248" s="37"/>
      <c r="P248" s="37"/>
      <c r="Q248" s="37"/>
      <c r="R248" s="37"/>
      <c r="S248" s="37"/>
      <c r="T248" s="37"/>
      <c r="U248" s="37"/>
      <c r="V248" s="37"/>
      <c r="W248" s="37"/>
      <c r="X248" s="37"/>
      <c r="Y248" s="37"/>
      <c r="Z248" s="37"/>
      <c r="AA248" s="37"/>
    </row>
    <row r="249">
      <c r="A249" s="46"/>
      <c r="B249" s="46"/>
      <c r="C249" s="49"/>
      <c r="D249" s="49"/>
      <c r="E249" s="49"/>
      <c r="F249" s="46"/>
      <c r="G249" s="49"/>
      <c r="H249" s="46"/>
      <c r="I249" s="46"/>
      <c r="J249" s="49"/>
      <c r="K249" s="49"/>
      <c r="L249" s="46"/>
      <c r="M249" s="46"/>
      <c r="N249" s="37"/>
      <c r="O249" s="37"/>
      <c r="P249" s="37"/>
      <c r="Q249" s="37"/>
      <c r="R249" s="37"/>
      <c r="S249" s="37"/>
      <c r="T249" s="37"/>
      <c r="U249" s="37"/>
      <c r="V249" s="37"/>
      <c r="W249" s="37"/>
      <c r="X249" s="37"/>
      <c r="Y249" s="37"/>
      <c r="Z249" s="37"/>
      <c r="AA249" s="37"/>
    </row>
    <row r="250">
      <c r="A250" s="46"/>
      <c r="B250" s="46"/>
      <c r="C250" s="49"/>
      <c r="D250" s="49"/>
      <c r="E250" s="49"/>
      <c r="F250" s="46"/>
      <c r="G250" s="49"/>
      <c r="H250" s="46"/>
      <c r="I250" s="46"/>
      <c r="J250" s="49"/>
      <c r="K250" s="49"/>
      <c r="L250" s="46"/>
      <c r="M250" s="46"/>
      <c r="N250" s="37"/>
      <c r="O250" s="37"/>
      <c r="P250" s="37"/>
      <c r="Q250" s="37"/>
      <c r="R250" s="37"/>
      <c r="S250" s="37"/>
      <c r="T250" s="37"/>
      <c r="U250" s="37"/>
      <c r="V250" s="37"/>
      <c r="W250" s="37"/>
      <c r="X250" s="37"/>
      <c r="Y250" s="37"/>
      <c r="Z250" s="37"/>
      <c r="AA250" s="37"/>
    </row>
    <row r="251">
      <c r="A251" s="46"/>
      <c r="B251" s="46"/>
      <c r="C251" s="49"/>
      <c r="D251" s="49"/>
      <c r="E251" s="49"/>
      <c r="F251" s="46"/>
      <c r="G251" s="49"/>
      <c r="H251" s="46"/>
      <c r="I251" s="46"/>
      <c r="J251" s="49"/>
      <c r="K251" s="49"/>
      <c r="L251" s="46"/>
      <c r="M251" s="46"/>
      <c r="N251" s="37"/>
      <c r="O251" s="37"/>
      <c r="P251" s="37"/>
      <c r="Q251" s="37"/>
      <c r="R251" s="37"/>
      <c r="S251" s="37"/>
      <c r="T251" s="37"/>
      <c r="U251" s="37"/>
      <c r="V251" s="37"/>
      <c r="W251" s="37"/>
      <c r="X251" s="37"/>
      <c r="Y251" s="37"/>
      <c r="Z251" s="37"/>
      <c r="AA251" s="37"/>
    </row>
    <row r="252">
      <c r="A252" s="46"/>
      <c r="B252" s="46"/>
      <c r="C252" s="49"/>
      <c r="D252" s="49"/>
      <c r="E252" s="49"/>
      <c r="F252" s="46"/>
      <c r="G252" s="49"/>
      <c r="H252" s="46"/>
      <c r="I252" s="46"/>
      <c r="J252" s="49"/>
      <c r="K252" s="49"/>
      <c r="L252" s="46"/>
      <c r="M252" s="46"/>
      <c r="N252" s="37"/>
      <c r="O252" s="37"/>
      <c r="P252" s="37"/>
      <c r="Q252" s="37"/>
      <c r="R252" s="37"/>
      <c r="S252" s="37"/>
      <c r="T252" s="37"/>
      <c r="U252" s="37"/>
      <c r="V252" s="37"/>
      <c r="W252" s="37"/>
      <c r="X252" s="37"/>
      <c r="Y252" s="37"/>
      <c r="Z252" s="37"/>
      <c r="AA252" s="37"/>
    </row>
    <row r="253">
      <c r="A253" s="46"/>
      <c r="B253" s="46"/>
      <c r="C253" s="49"/>
      <c r="D253" s="49"/>
      <c r="E253" s="49"/>
      <c r="F253" s="46"/>
      <c r="G253" s="49"/>
      <c r="H253" s="46"/>
      <c r="I253" s="46"/>
      <c r="J253" s="49"/>
      <c r="K253" s="49"/>
      <c r="L253" s="46"/>
      <c r="M253" s="46"/>
      <c r="N253" s="37"/>
      <c r="O253" s="37"/>
      <c r="P253" s="37"/>
      <c r="Q253" s="37"/>
      <c r="R253" s="37"/>
      <c r="S253" s="37"/>
      <c r="T253" s="37"/>
      <c r="U253" s="37"/>
      <c r="V253" s="37"/>
      <c r="W253" s="37"/>
      <c r="X253" s="37"/>
      <c r="Y253" s="37"/>
      <c r="Z253" s="37"/>
      <c r="AA253" s="37"/>
    </row>
    <row r="254">
      <c r="A254" s="46"/>
      <c r="B254" s="46"/>
      <c r="C254" s="49"/>
      <c r="D254" s="49"/>
      <c r="E254" s="49"/>
      <c r="F254" s="46"/>
      <c r="G254" s="49"/>
      <c r="H254" s="46"/>
      <c r="I254" s="46"/>
      <c r="J254" s="49"/>
      <c r="K254" s="49"/>
      <c r="L254" s="46"/>
      <c r="M254" s="46"/>
      <c r="N254" s="37"/>
      <c r="O254" s="37"/>
      <c r="P254" s="37"/>
      <c r="Q254" s="37"/>
      <c r="R254" s="37"/>
      <c r="S254" s="37"/>
      <c r="T254" s="37"/>
      <c r="U254" s="37"/>
      <c r="V254" s="37"/>
      <c r="W254" s="37"/>
      <c r="X254" s="37"/>
      <c r="Y254" s="37"/>
      <c r="Z254" s="37"/>
      <c r="AA254" s="37"/>
    </row>
    <row r="255">
      <c r="A255" s="46"/>
      <c r="B255" s="46"/>
      <c r="C255" s="49"/>
      <c r="D255" s="49"/>
      <c r="E255" s="49"/>
      <c r="F255" s="46"/>
      <c r="G255" s="49"/>
      <c r="H255" s="46"/>
      <c r="I255" s="46"/>
      <c r="J255" s="49"/>
      <c r="K255" s="49"/>
      <c r="L255" s="46"/>
      <c r="M255" s="46"/>
      <c r="N255" s="37"/>
      <c r="O255" s="37"/>
      <c r="P255" s="37"/>
      <c r="Q255" s="37"/>
      <c r="R255" s="37"/>
      <c r="S255" s="37"/>
      <c r="T255" s="37"/>
      <c r="U255" s="37"/>
      <c r="V255" s="37"/>
      <c r="W255" s="37"/>
      <c r="X255" s="37"/>
      <c r="Y255" s="37"/>
      <c r="Z255" s="37"/>
      <c r="AA255" s="37"/>
    </row>
    <row r="256">
      <c r="A256" s="46"/>
      <c r="B256" s="46"/>
      <c r="C256" s="49"/>
      <c r="D256" s="49"/>
      <c r="E256" s="49"/>
      <c r="F256" s="46"/>
      <c r="G256" s="49"/>
      <c r="H256" s="46"/>
      <c r="I256" s="46"/>
      <c r="J256" s="49"/>
      <c r="K256" s="49"/>
      <c r="L256" s="46"/>
      <c r="M256" s="46"/>
      <c r="N256" s="37"/>
      <c r="O256" s="37"/>
      <c r="P256" s="37"/>
      <c r="Q256" s="37"/>
      <c r="R256" s="37"/>
      <c r="S256" s="37"/>
      <c r="T256" s="37"/>
      <c r="U256" s="37"/>
      <c r="V256" s="37"/>
      <c r="W256" s="37"/>
      <c r="X256" s="37"/>
      <c r="Y256" s="37"/>
      <c r="Z256" s="37"/>
      <c r="AA256" s="37"/>
    </row>
    <row r="257">
      <c r="A257" s="46"/>
      <c r="B257" s="46"/>
      <c r="C257" s="49"/>
      <c r="D257" s="49"/>
      <c r="E257" s="49"/>
      <c r="F257" s="46"/>
      <c r="G257" s="49"/>
      <c r="H257" s="46"/>
      <c r="I257" s="46"/>
      <c r="J257" s="49"/>
      <c r="K257" s="49"/>
      <c r="L257" s="46"/>
      <c r="M257" s="46"/>
      <c r="N257" s="37"/>
      <c r="O257" s="37"/>
      <c r="P257" s="37"/>
      <c r="Q257" s="37"/>
      <c r="R257" s="37"/>
      <c r="S257" s="37"/>
      <c r="T257" s="37"/>
      <c r="U257" s="37"/>
      <c r="V257" s="37"/>
      <c r="W257" s="37"/>
      <c r="X257" s="37"/>
      <c r="Y257" s="37"/>
      <c r="Z257" s="37"/>
      <c r="AA257" s="37"/>
    </row>
    <row r="258">
      <c r="A258" s="46"/>
      <c r="B258" s="46"/>
      <c r="C258" s="49"/>
      <c r="D258" s="49"/>
      <c r="E258" s="49"/>
      <c r="F258" s="46"/>
      <c r="G258" s="49"/>
      <c r="H258" s="46"/>
      <c r="I258" s="46"/>
      <c r="J258" s="49"/>
      <c r="K258" s="49"/>
      <c r="L258" s="46"/>
      <c r="M258" s="46"/>
      <c r="N258" s="37"/>
      <c r="O258" s="37"/>
      <c r="P258" s="37"/>
      <c r="Q258" s="37"/>
      <c r="R258" s="37"/>
      <c r="S258" s="37"/>
      <c r="T258" s="37"/>
      <c r="U258" s="37"/>
      <c r="V258" s="37"/>
      <c r="W258" s="37"/>
      <c r="X258" s="37"/>
      <c r="Y258" s="37"/>
      <c r="Z258" s="37"/>
      <c r="AA258" s="37"/>
    </row>
    <row r="259">
      <c r="A259" s="46"/>
      <c r="B259" s="46"/>
      <c r="C259" s="49"/>
      <c r="D259" s="49"/>
      <c r="E259" s="49"/>
      <c r="F259" s="46"/>
      <c r="G259" s="49"/>
      <c r="H259" s="46"/>
      <c r="I259" s="46"/>
      <c r="J259" s="49"/>
      <c r="K259" s="49"/>
      <c r="L259" s="46"/>
      <c r="M259" s="46"/>
      <c r="N259" s="37"/>
      <c r="O259" s="37"/>
      <c r="P259" s="37"/>
      <c r="Q259" s="37"/>
      <c r="R259" s="37"/>
      <c r="S259" s="37"/>
      <c r="T259" s="37"/>
      <c r="U259" s="37"/>
      <c r="V259" s="37"/>
      <c r="W259" s="37"/>
      <c r="X259" s="37"/>
      <c r="Y259" s="37"/>
      <c r="Z259" s="37"/>
      <c r="AA259" s="37"/>
    </row>
    <row r="260">
      <c r="A260" s="46"/>
      <c r="B260" s="46"/>
      <c r="C260" s="49"/>
      <c r="D260" s="49"/>
      <c r="E260" s="49"/>
      <c r="F260" s="46"/>
      <c r="G260" s="49"/>
      <c r="H260" s="46"/>
      <c r="I260" s="46"/>
      <c r="J260" s="49"/>
      <c r="K260" s="49"/>
      <c r="L260" s="46"/>
      <c r="M260" s="46"/>
      <c r="N260" s="37"/>
      <c r="O260" s="37"/>
      <c r="P260" s="37"/>
      <c r="Q260" s="37"/>
      <c r="R260" s="37"/>
      <c r="S260" s="37"/>
      <c r="T260" s="37"/>
      <c r="U260" s="37"/>
      <c r="V260" s="37"/>
      <c r="W260" s="37"/>
      <c r="X260" s="37"/>
      <c r="Y260" s="37"/>
      <c r="Z260" s="37"/>
      <c r="AA260" s="37"/>
    </row>
    <row r="261">
      <c r="A261" s="46"/>
      <c r="B261" s="46"/>
      <c r="C261" s="49"/>
      <c r="D261" s="49"/>
      <c r="E261" s="49"/>
      <c r="F261" s="46"/>
      <c r="G261" s="49"/>
      <c r="H261" s="46"/>
      <c r="I261" s="46"/>
      <c r="J261" s="49"/>
      <c r="K261" s="49"/>
      <c r="L261" s="46"/>
      <c r="M261" s="46"/>
      <c r="N261" s="37"/>
      <c r="O261" s="37"/>
      <c r="P261" s="37"/>
      <c r="Q261" s="37"/>
      <c r="R261" s="37"/>
      <c r="S261" s="37"/>
      <c r="T261" s="37"/>
      <c r="U261" s="37"/>
      <c r="V261" s="37"/>
      <c r="W261" s="37"/>
      <c r="X261" s="37"/>
      <c r="Y261" s="37"/>
      <c r="Z261" s="37"/>
      <c r="AA261" s="37"/>
    </row>
    <row r="262">
      <c r="A262" s="46"/>
      <c r="B262" s="46"/>
      <c r="C262" s="49"/>
      <c r="D262" s="49"/>
      <c r="E262" s="49"/>
      <c r="F262" s="46"/>
      <c r="G262" s="49"/>
      <c r="H262" s="46"/>
      <c r="I262" s="46"/>
      <c r="J262" s="49"/>
      <c r="K262" s="49"/>
      <c r="L262" s="46"/>
      <c r="M262" s="46"/>
      <c r="N262" s="37"/>
      <c r="O262" s="37"/>
      <c r="P262" s="37"/>
      <c r="Q262" s="37"/>
      <c r="R262" s="37"/>
      <c r="S262" s="37"/>
      <c r="T262" s="37"/>
      <c r="U262" s="37"/>
      <c r="V262" s="37"/>
      <c r="W262" s="37"/>
      <c r="X262" s="37"/>
      <c r="Y262" s="37"/>
      <c r="Z262" s="37"/>
      <c r="AA262" s="37"/>
    </row>
    <row r="263">
      <c r="A263" s="46"/>
      <c r="B263" s="46"/>
      <c r="C263" s="49"/>
      <c r="D263" s="49"/>
      <c r="E263" s="49"/>
      <c r="F263" s="46"/>
      <c r="G263" s="49"/>
      <c r="H263" s="46"/>
      <c r="I263" s="46"/>
      <c r="J263" s="49"/>
      <c r="K263" s="49"/>
      <c r="L263" s="46"/>
      <c r="M263" s="46"/>
      <c r="N263" s="37"/>
      <c r="O263" s="37"/>
      <c r="P263" s="37"/>
      <c r="Q263" s="37"/>
      <c r="R263" s="37"/>
      <c r="S263" s="37"/>
      <c r="T263" s="37"/>
      <c r="U263" s="37"/>
      <c r="V263" s="37"/>
      <c r="W263" s="37"/>
      <c r="X263" s="37"/>
      <c r="Y263" s="37"/>
      <c r="Z263" s="37"/>
      <c r="AA263" s="37"/>
    </row>
    <row r="264">
      <c r="A264" s="46"/>
      <c r="B264" s="46"/>
      <c r="C264" s="49"/>
      <c r="D264" s="49"/>
      <c r="E264" s="49"/>
      <c r="F264" s="46"/>
      <c r="G264" s="49"/>
      <c r="H264" s="46"/>
      <c r="I264" s="46"/>
      <c r="J264" s="49"/>
      <c r="K264" s="49"/>
      <c r="L264" s="46"/>
      <c r="M264" s="46"/>
      <c r="N264" s="37"/>
      <c r="O264" s="37"/>
      <c r="P264" s="37"/>
      <c r="Q264" s="37"/>
      <c r="R264" s="37"/>
      <c r="S264" s="37"/>
      <c r="T264" s="37"/>
      <c r="U264" s="37"/>
      <c r="V264" s="37"/>
      <c r="W264" s="37"/>
      <c r="X264" s="37"/>
      <c r="Y264" s="37"/>
      <c r="Z264" s="37"/>
      <c r="AA264" s="37"/>
    </row>
    <row r="265">
      <c r="A265" s="46"/>
      <c r="B265" s="46"/>
      <c r="C265" s="49"/>
      <c r="D265" s="49"/>
      <c r="E265" s="49"/>
      <c r="F265" s="46"/>
      <c r="G265" s="49"/>
      <c r="H265" s="46"/>
      <c r="I265" s="46"/>
      <c r="J265" s="49"/>
      <c r="K265" s="49"/>
      <c r="L265" s="46"/>
      <c r="M265" s="46"/>
      <c r="N265" s="37"/>
      <c r="O265" s="37"/>
      <c r="P265" s="37"/>
      <c r="Q265" s="37"/>
      <c r="R265" s="37"/>
      <c r="S265" s="37"/>
      <c r="T265" s="37"/>
      <c r="U265" s="37"/>
      <c r="V265" s="37"/>
      <c r="W265" s="37"/>
      <c r="X265" s="37"/>
      <c r="Y265" s="37"/>
      <c r="Z265" s="37"/>
      <c r="AA265" s="37"/>
    </row>
    <row r="266">
      <c r="A266" s="46"/>
      <c r="B266" s="46"/>
      <c r="C266" s="49"/>
      <c r="D266" s="49"/>
      <c r="E266" s="49"/>
      <c r="F266" s="46"/>
      <c r="G266" s="49"/>
      <c r="H266" s="46"/>
      <c r="I266" s="46"/>
      <c r="J266" s="49"/>
      <c r="K266" s="49"/>
      <c r="L266" s="46"/>
      <c r="M266" s="46"/>
      <c r="N266" s="37"/>
      <c r="O266" s="37"/>
      <c r="P266" s="37"/>
      <c r="Q266" s="37"/>
      <c r="R266" s="37"/>
      <c r="S266" s="37"/>
      <c r="T266" s="37"/>
      <c r="U266" s="37"/>
      <c r="V266" s="37"/>
      <c r="W266" s="37"/>
      <c r="X266" s="37"/>
      <c r="Y266" s="37"/>
      <c r="Z266" s="37"/>
      <c r="AA266" s="37"/>
    </row>
    <row r="267">
      <c r="A267" s="46"/>
      <c r="B267" s="46"/>
      <c r="C267" s="49"/>
      <c r="D267" s="49"/>
      <c r="E267" s="49"/>
      <c r="F267" s="46"/>
      <c r="G267" s="49"/>
      <c r="H267" s="46"/>
      <c r="I267" s="46"/>
      <c r="J267" s="49"/>
      <c r="K267" s="49"/>
      <c r="L267" s="46"/>
      <c r="M267" s="46"/>
      <c r="N267" s="37"/>
      <c r="O267" s="37"/>
      <c r="P267" s="37"/>
      <c r="Q267" s="37"/>
      <c r="R267" s="37"/>
      <c r="S267" s="37"/>
      <c r="T267" s="37"/>
      <c r="U267" s="37"/>
      <c r="V267" s="37"/>
      <c r="W267" s="37"/>
      <c r="X267" s="37"/>
      <c r="Y267" s="37"/>
      <c r="Z267" s="37"/>
      <c r="AA267" s="37"/>
    </row>
    <row r="268">
      <c r="A268" s="46"/>
      <c r="B268" s="46"/>
      <c r="C268" s="49"/>
      <c r="D268" s="49"/>
      <c r="E268" s="49"/>
      <c r="F268" s="46"/>
      <c r="G268" s="49"/>
      <c r="H268" s="46"/>
      <c r="I268" s="46"/>
      <c r="J268" s="49"/>
      <c r="K268" s="49"/>
      <c r="L268" s="46"/>
      <c r="M268" s="46"/>
      <c r="N268" s="37"/>
      <c r="O268" s="37"/>
      <c r="P268" s="37"/>
      <c r="Q268" s="37"/>
      <c r="R268" s="37"/>
      <c r="S268" s="37"/>
      <c r="T268" s="37"/>
      <c r="U268" s="37"/>
      <c r="V268" s="37"/>
      <c r="W268" s="37"/>
      <c r="X268" s="37"/>
      <c r="Y268" s="37"/>
      <c r="Z268" s="37"/>
      <c r="AA268" s="37"/>
    </row>
    <row r="269">
      <c r="A269" s="46"/>
      <c r="B269" s="46"/>
      <c r="C269" s="49"/>
      <c r="D269" s="49"/>
      <c r="E269" s="49"/>
      <c r="F269" s="46"/>
      <c r="G269" s="49"/>
      <c r="H269" s="46"/>
      <c r="I269" s="46"/>
      <c r="J269" s="49"/>
      <c r="K269" s="49"/>
      <c r="L269" s="46"/>
      <c r="M269" s="46"/>
      <c r="N269" s="37"/>
      <c r="O269" s="37"/>
      <c r="P269" s="37"/>
      <c r="Q269" s="37"/>
      <c r="R269" s="37"/>
      <c r="S269" s="37"/>
      <c r="T269" s="37"/>
      <c r="U269" s="37"/>
      <c r="V269" s="37"/>
      <c r="W269" s="37"/>
      <c r="X269" s="37"/>
      <c r="Y269" s="37"/>
      <c r="Z269" s="37"/>
      <c r="AA269" s="37"/>
    </row>
    <row r="270">
      <c r="A270" s="46"/>
      <c r="B270" s="46"/>
      <c r="C270" s="49"/>
      <c r="D270" s="49"/>
      <c r="E270" s="49"/>
      <c r="F270" s="46"/>
      <c r="G270" s="49"/>
      <c r="H270" s="46"/>
      <c r="I270" s="46"/>
      <c r="J270" s="49"/>
      <c r="K270" s="49"/>
      <c r="L270" s="46"/>
      <c r="M270" s="46"/>
      <c r="N270" s="37"/>
      <c r="O270" s="37"/>
      <c r="P270" s="37"/>
      <c r="Q270" s="37"/>
      <c r="R270" s="37"/>
      <c r="S270" s="37"/>
      <c r="T270" s="37"/>
      <c r="U270" s="37"/>
      <c r="V270" s="37"/>
      <c r="W270" s="37"/>
      <c r="X270" s="37"/>
      <c r="Y270" s="37"/>
      <c r="Z270" s="37"/>
      <c r="AA270" s="37"/>
    </row>
    <row r="271">
      <c r="A271" s="46"/>
      <c r="B271" s="46"/>
      <c r="C271" s="49"/>
      <c r="D271" s="49"/>
      <c r="E271" s="49"/>
      <c r="F271" s="46"/>
      <c r="G271" s="49"/>
      <c r="H271" s="46"/>
      <c r="I271" s="46"/>
      <c r="J271" s="49"/>
      <c r="K271" s="49"/>
      <c r="L271" s="46"/>
      <c r="M271" s="46"/>
      <c r="N271" s="37"/>
      <c r="O271" s="37"/>
      <c r="P271" s="37"/>
      <c r="Q271" s="37"/>
      <c r="R271" s="37"/>
      <c r="S271" s="37"/>
      <c r="T271" s="37"/>
      <c r="U271" s="37"/>
      <c r="V271" s="37"/>
      <c r="W271" s="37"/>
      <c r="X271" s="37"/>
      <c r="Y271" s="37"/>
      <c r="Z271" s="37"/>
      <c r="AA271" s="37"/>
    </row>
    <row r="272">
      <c r="A272" s="46"/>
      <c r="B272" s="46"/>
      <c r="C272" s="49"/>
      <c r="D272" s="49"/>
      <c r="E272" s="49"/>
      <c r="F272" s="46"/>
      <c r="G272" s="49"/>
      <c r="H272" s="46"/>
      <c r="I272" s="46"/>
      <c r="J272" s="49"/>
      <c r="K272" s="49"/>
      <c r="L272" s="46"/>
      <c r="M272" s="46"/>
      <c r="N272" s="37"/>
      <c r="O272" s="37"/>
      <c r="P272" s="37"/>
      <c r="Q272" s="37"/>
      <c r="R272" s="37"/>
      <c r="S272" s="37"/>
      <c r="T272" s="37"/>
      <c r="U272" s="37"/>
      <c r="V272" s="37"/>
      <c r="W272" s="37"/>
      <c r="X272" s="37"/>
      <c r="Y272" s="37"/>
      <c r="Z272" s="37"/>
      <c r="AA272" s="37"/>
    </row>
    <row r="273">
      <c r="A273" s="46"/>
      <c r="B273" s="46"/>
      <c r="C273" s="49"/>
      <c r="D273" s="49"/>
      <c r="E273" s="49"/>
      <c r="F273" s="46"/>
      <c r="G273" s="49"/>
      <c r="H273" s="46"/>
      <c r="I273" s="46"/>
      <c r="J273" s="49"/>
      <c r="K273" s="49"/>
      <c r="L273" s="46"/>
      <c r="M273" s="46"/>
      <c r="N273" s="37"/>
      <c r="O273" s="37"/>
      <c r="P273" s="37"/>
      <c r="Q273" s="37"/>
      <c r="R273" s="37"/>
      <c r="S273" s="37"/>
      <c r="T273" s="37"/>
      <c r="U273" s="37"/>
      <c r="V273" s="37"/>
      <c r="W273" s="37"/>
      <c r="X273" s="37"/>
      <c r="Y273" s="37"/>
      <c r="Z273" s="37"/>
      <c r="AA273" s="37"/>
    </row>
    <row r="274">
      <c r="A274" s="46"/>
      <c r="B274" s="46"/>
      <c r="C274" s="49"/>
      <c r="D274" s="49"/>
      <c r="E274" s="49"/>
      <c r="F274" s="46"/>
      <c r="G274" s="49"/>
      <c r="H274" s="46"/>
      <c r="I274" s="46"/>
      <c r="J274" s="49"/>
      <c r="K274" s="49"/>
      <c r="L274" s="46"/>
      <c r="M274" s="46"/>
      <c r="N274" s="37"/>
      <c r="O274" s="37"/>
      <c r="P274" s="37"/>
      <c r="Q274" s="37"/>
      <c r="R274" s="37"/>
      <c r="S274" s="37"/>
      <c r="T274" s="37"/>
      <c r="U274" s="37"/>
      <c r="V274" s="37"/>
      <c r="W274" s="37"/>
      <c r="X274" s="37"/>
      <c r="Y274" s="37"/>
      <c r="Z274" s="37"/>
      <c r="AA274" s="37"/>
    </row>
    <row r="275">
      <c r="A275" s="46"/>
      <c r="B275" s="46"/>
      <c r="C275" s="49"/>
      <c r="D275" s="49"/>
      <c r="E275" s="49"/>
      <c r="F275" s="46"/>
      <c r="G275" s="49"/>
      <c r="H275" s="46"/>
      <c r="I275" s="46"/>
      <c r="J275" s="49"/>
      <c r="K275" s="49"/>
      <c r="L275" s="46"/>
      <c r="M275" s="46"/>
      <c r="N275" s="37"/>
      <c r="O275" s="37"/>
      <c r="P275" s="37"/>
      <c r="Q275" s="37"/>
      <c r="R275" s="37"/>
      <c r="S275" s="37"/>
      <c r="T275" s="37"/>
      <c r="U275" s="37"/>
      <c r="V275" s="37"/>
      <c r="W275" s="37"/>
      <c r="X275" s="37"/>
      <c r="Y275" s="37"/>
      <c r="Z275" s="37"/>
      <c r="AA275" s="37"/>
    </row>
    <row r="276">
      <c r="A276" s="46"/>
      <c r="B276" s="46"/>
      <c r="C276" s="49"/>
      <c r="D276" s="49"/>
      <c r="E276" s="49"/>
      <c r="F276" s="46"/>
      <c r="G276" s="49"/>
      <c r="H276" s="46"/>
      <c r="I276" s="46"/>
      <c r="J276" s="49"/>
      <c r="K276" s="49"/>
      <c r="L276" s="46"/>
      <c r="M276" s="46"/>
      <c r="N276" s="37"/>
      <c r="O276" s="37"/>
      <c r="P276" s="37"/>
      <c r="Q276" s="37"/>
      <c r="R276" s="37"/>
      <c r="S276" s="37"/>
      <c r="T276" s="37"/>
      <c r="U276" s="37"/>
      <c r="V276" s="37"/>
      <c r="W276" s="37"/>
      <c r="X276" s="37"/>
      <c r="Y276" s="37"/>
      <c r="Z276" s="37"/>
      <c r="AA276" s="37"/>
    </row>
    <row r="277">
      <c r="A277" s="46"/>
      <c r="B277" s="46"/>
      <c r="C277" s="49"/>
      <c r="D277" s="49"/>
      <c r="E277" s="49"/>
      <c r="F277" s="46"/>
      <c r="G277" s="49"/>
      <c r="H277" s="46"/>
      <c r="I277" s="46"/>
      <c r="J277" s="49"/>
      <c r="K277" s="49"/>
      <c r="L277" s="46"/>
      <c r="M277" s="46"/>
      <c r="N277" s="37"/>
      <c r="O277" s="37"/>
      <c r="P277" s="37"/>
      <c r="Q277" s="37"/>
      <c r="R277" s="37"/>
      <c r="S277" s="37"/>
      <c r="T277" s="37"/>
      <c r="U277" s="37"/>
      <c r="V277" s="37"/>
      <c r="W277" s="37"/>
      <c r="X277" s="37"/>
      <c r="Y277" s="37"/>
      <c r="Z277" s="37"/>
      <c r="AA277" s="37"/>
    </row>
    <row r="278">
      <c r="A278" s="46"/>
      <c r="B278" s="46"/>
      <c r="C278" s="49"/>
      <c r="D278" s="49"/>
      <c r="E278" s="49"/>
      <c r="F278" s="46"/>
      <c r="G278" s="49"/>
      <c r="H278" s="46"/>
      <c r="I278" s="46"/>
      <c r="J278" s="49"/>
      <c r="K278" s="49"/>
      <c r="L278" s="46"/>
      <c r="M278" s="46"/>
      <c r="N278" s="37"/>
      <c r="O278" s="37"/>
      <c r="P278" s="37"/>
      <c r="Q278" s="37"/>
      <c r="R278" s="37"/>
      <c r="S278" s="37"/>
      <c r="T278" s="37"/>
      <c r="U278" s="37"/>
      <c r="V278" s="37"/>
      <c r="W278" s="37"/>
      <c r="X278" s="37"/>
      <c r="Y278" s="37"/>
      <c r="Z278" s="37"/>
      <c r="AA278" s="37"/>
    </row>
    <row r="279">
      <c r="A279" s="46"/>
      <c r="B279" s="46"/>
      <c r="C279" s="49"/>
      <c r="D279" s="49"/>
      <c r="E279" s="49"/>
      <c r="F279" s="46"/>
      <c r="G279" s="49"/>
      <c r="H279" s="46"/>
      <c r="I279" s="46"/>
      <c r="J279" s="49"/>
      <c r="K279" s="49"/>
      <c r="L279" s="46"/>
      <c r="M279" s="46"/>
      <c r="N279" s="37"/>
      <c r="O279" s="37"/>
      <c r="P279" s="37"/>
      <c r="Q279" s="37"/>
      <c r="R279" s="37"/>
      <c r="S279" s="37"/>
      <c r="T279" s="37"/>
      <c r="U279" s="37"/>
      <c r="V279" s="37"/>
      <c r="W279" s="37"/>
      <c r="X279" s="37"/>
      <c r="Y279" s="37"/>
      <c r="Z279" s="37"/>
      <c r="AA279" s="37"/>
    </row>
    <row r="280">
      <c r="A280" s="46"/>
      <c r="B280" s="46"/>
      <c r="C280" s="49"/>
      <c r="D280" s="49"/>
      <c r="E280" s="49"/>
      <c r="F280" s="46"/>
      <c r="G280" s="49"/>
      <c r="H280" s="46"/>
      <c r="I280" s="46"/>
      <c r="J280" s="49"/>
      <c r="K280" s="49"/>
      <c r="L280" s="46"/>
      <c r="M280" s="46"/>
      <c r="N280" s="37"/>
      <c r="O280" s="37"/>
      <c r="P280" s="37"/>
      <c r="Q280" s="37"/>
      <c r="R280" s="37"/>
      <c r="S280" s="37"/>
      <c r="T280" s="37"/>
      <c r="U280" s="37"/>
      <c r="V280" s="37"/>
      <c r="W280" s="37"/>
      <c r="X280" s="37"/>
      <c r="Y280" s="37"/>
      <c r="Z280" s="37"/>
      <c r="AA280" s="37"/>
    </row>
    <row r="281">
      <c r="A281" s="46"/>
      <c r="B281" s="46"/>
      <c r="C281" s="49"/>
      <c r="D281" s="49"/>
      <c r="E281" s="49"/>
      <c r="F281" s="46"/>
      <c r="G281" s="49"/>
      <c r="H281" s="46"/>
      <c r="I281" s="46"/>
      <c r="J281" s="49"/>
      <c r="K281" s="49"/>
      <c r="L281" s="46"/>
      <c r="M281" s="46"/>
      <c r="N281" s="37"/>
      <c r="O281" s="37"/>
      <c r="P281" s="37"/>
      <c r="Q281" s="37"/>
      <c r="R281" s="37"/>
      <c r="S281" s="37"/>
      <c r="T281" s="37"/>
      <c r="U281" s="37"/>
      <c r="V281" s="37"/>
      <c r="W281" s="37"/>
      <c r="X281" s="37"/>
      <c r="Y281" s="37"/>
      <c r="Z281" s="37"/>
      <c r="AA281" s="37"/>
    </row>
    <row r="282">
      <c r="A282" s="46"/>
      <c r="B282" s="46"/>
      <c r="C282" s="49"/>
      <c r="D282" s="49"/>
      <c r="E282" s="49"/>
      <c r="F282" s="46"/>
      <c r="G282" s="49"/>
      <c r="H282" s="46"/>
      <c r="I282" s="46"/>
      <c r="J282" s="49"/>
      <c r="K282" s="49"/>
      <c r="L282" s="46"/>
      <c r="M282" s="46"/>
      <c r="N282" s="37"/>
      <c r="O282" s="37"/>
      <c r="P282" s="37"/>
      <c r="Q282" s="37"/>
      <c r="R282" s="37"/>
      <c r="S282" s="37"/>
      <c r="T282" s="37"/>
      <c r="U282" s="37"/>
      <c r="V282" s="37"/>
      <c r="W282" s="37"/>
      <c r="X282" s="37"/>
      <c r="Y282" s="37"/>
      <c r="Z282" s="37"/>
      <c r="AA282" s="37"/>
    </row>
    <row r="283">
      <c r="A283" s="46"/>
      <c r="B283" s="46"/>
      <c r="C283" s="49"/>
      <c r="D283" s="49"/>
      <c r="E283" s="49"/>
      <c r="F283" s="46"/>
      <c r="G283" s="49"/>
      <c r="H283" s="46"/>
      <c r="I283" s="46"/>
      <c r="J283" s="49"/>
      <c r="K283" s="49"/>
      <c r="L283" s="46"/>
      <c r="M283" s="46"/>
      <c r="N283" s="37"/>
      <c r="O283" s="37"/>
      <c r="P283" s="37"/>
      <c r="Q283" s="37"/>
      <c r="R283" s="37"/>
      <c r="S283" s="37"/>
      <c r="T283" s="37"/>
      <c r="U283" s="37"/>
      <c r="V283" s="37"/>
      <c r="W283" s="37"/>
      <c r="X283" s="37"/>
      <c r="Y283" s="37"/>
      <c r="Z283" s="37"/>
      <c r="AA283" s="37"/>
    </row>
    <row r="284">
      <c r="A284" s="46"/>
      <c r="B284" s="46"/>
      <c r="C284" s="49"/>
      <c r="D284" s="49"/>
      <c r="E284" s="49"/>
      <c r="F284" s="46"/>
      <c r="G284" s="49"/>
      <c r="H284" s="46"/>
      <c r="I284" s="46"/>
      <c r="J284" s="49"/>
      <c r="K284" s="49"/>
      <c r="L284" s="46"/>
      <c r="M284" s="46"/>
      <c r="N284" s="37"/>
      <c r="O284" s="37"/>
      <c r="P284" s="37"/>
      <c r="Q284" s="37"/>
      <c r="R284" s="37"/>
      <c r="S284" s="37"/>
      <c r="T284" s="37"/>
      <c r="U284" s="37"/>
      <c r="V284" s="37"/>
      <c r="W284" s="37"/>
      <c r="X284" s="37"/>
      <c r="Y284" s="37"/>
      <c r="Z284" s="37"/>
      <c r="AA284" s="37"/>
    </row>
    <row r="285">
      <c r="A285" s="46"/>
      <c r="B285" s="46"/>
      <c r="C285" s="49"/>
      <c r="D285" s="49"/>
      <c r="E285" s="49"/>
      <c r="F285" s="46"/>
      <c r="G285" s="49"/>
      <c r="H285" s="46"/>
      <c r="I285" s="46"/>
      <c r="J285" s="49"/>
      <c r="K285" s="49"/>
      <c r="L285" s="46"/>
      <c r="M285" s="46"/>
      <c r="N285" s="37"/>
      <c r="O285" s="37"/>
      <c r="P285" s="37"/>
      <c r="Q285" s="37"/>
      <c r="R285" s="37"/>
      <c r="S285" s="37"/>
      <c r="T285" s="37"/>
      <c r="U285" s="37"/>
      <c r="V285" s="37"/>
      <c r="W285" s="37"/>
      <c r="X285" s="37"/>
      <c r="Y285" s="37"/>
      <c r="Z285" s="37"/>
      <c r="AA285" s="37"/>
    </row>
    <row r="286">
      <c r="A286" s="46"/>
      <c r="B286" s="46"/>
      <c r="C286" s="49"/>
      <c r="D286" s="49"/>
      <c r="E286" s="49"/>
      <c r="F286" s="46"/>
      <c r="G286" s="49"/>
      <c r="H286" s="46"/>
      <c r="I286" s="46"/>
      <c r="J286" s="49"/>
      <c r="K286" s="49"/>
      <c r="L286" s="46"/>
      <c r="M286" s="46"/>
      <c r="N286" s="37"/>
      <c r="O286" s="37"/>
      <c r="P286" s="37"/>
      <c r="Q286" s="37"/>
      <c r="R286" s="37"/>
      <c r="S286" s="37"/>
      <c r="T286" s="37"/>
      <c r="U286" s="37"/>
      <c r="V286" s="37"/>
      <c r="W286" s="37"/>
      <c r="X286" s="37"/>
      <c r="Y286" s="37"/>
      <c r="Z286" s="37"/>
      <c r="AA286" s="37"/>
    </row>
    <row r="287">
      <c r="A287" s="46"/>
      <c r="B287" s="46"/>
      <c r="C287" s="49"/>
      <c r="D287" s="49"/>
      <c r="E287" s="49"/>
      <c r="F287" s="46"/>
      <c r="G287" s="49"/>
      <c r="H287" s="46"/>
      <c r="I287" s="46"/>
      <c r="J287" s="49"/>
      <c r="K287" s="49"/>
      <c r="L287" s="46"/>
      <c r="M287" s="46"/>
      <c r="N287" s="37"/>
      <c r="O287" s="37"/>
      <c r="P287" s="37"/>
      <c r="Q287" s="37"/>
      <c r="R287" s="37"/>
      <c r="S287" s="37"/>
      <c r="T287" s="37"/>
      <c r="U287" s="37"/>
      <c r="V287" s="37"/>
      <c r="W287" s="37"/>
      <c r="X287" s="37"/>
      <c r="Y287" s="37"/>
      <c r="Z287" s="37"/>
      <c r="AA287" s="37"/>
    </row>
    <row r="288">
      <c r="A288" s="46"/>
      <c r="B288" s="46"/>
      <c r="C288" s="49"/>
      <c r="D288" s="49"/>
      <c r="E288" s="49"/>
      <c r="F288" s="46"/>
      <c r="G288" s="49"/>
      <c r="H288" s="46"/>
      <c r="I288" s="46"/>
      <c r="J288" s="49"/>
      <c r="K288" s="49"/>
      <c r="L288" s="46"/>
      <c r="M288" s="46"/>
      <c r="N288" s="37"/>
      <c r="O288" s="37"/>
      <c r="P288" s="37"/>
      <c r="Q288" s="37"/>
      <c r="R288" s="37"/>
      <c r="S288" s="37"/>
      <c r="T288" s="37"/>
      <c r="U288" s="37"/>
      <c r="V288" s="37"/>
      <c r="W288" s="37"/>
      <c r="X288" s="37"/>
      <c r="Y288" s="37"/>
      <c r="Z288" s="37"/>
      <c r="AA288" s="37"/>
    </row>
    <row r="289">
      <c r="A289" s="46"/>
      <c r="B289" s="46"/>
      <c r="C289" s="49"/>
      <c r="D289" s="49"/>
      <c r="E289" s="49"/>
      <c r="F289" s="46"/>
      <c r="G289" s="49"/>
      <c r="H289" s="46"/>
      <c r="I289" s="46"/>
      <c r="J289" s="49"/>
      <c r="K289" s="49"/>
      <c r="L289" s="46"/>
      <c r="M289" s="46"/>
      <c r="N289" s="37"/>
      <c r="O289" s="37"/>
      <c r="P289" s="37"/>
      <c r="Q289" s="37"/>
      <c r="R289" s="37"/>
      <c r="S289" s="37"/>
      <c r="T289" s="37"/>
      <c r="U289" s="37"/>
      <c r="V289" s="37"/>
      <c r="W289" s="37"/>
      <c r="X289" s="37"/>
      <c r="Y289" s="37"/>
      <c r="Z289" s="37"/>
      <c r="AA289" s="37"/>
    </row>
    <row r="290">
      <c r="A290" s="46"/>
      <c r="B290" s="46"/>
      <c r="C290" s="49"/>
      <c r="D290" s="49"/>
      <c r="E290" s="49"/>
      <c r="F290" s="46"/>
      <c r="G290" s="49"/>
      <c r="H290" s="46"/>
      <c r="I290" s="46"/>
      <c r="J290" s="49"/>
      <c r="K290" s="49"/>
      <c r="L290" s="46"/>
      <c r="M290" s="46"/>
      <c r="N290" s="37"/>
      <c r="O290" s="37"/>
      <c r="P290" s="37"/>
      <c r="Q290" s="37"/>
      <c r="R290" s="37"/>
      <c r="S290" s="37"/>
      <c r="T290" s="37"/>
      <c r="U290" s="37"/>
      <c r="V290" s="37"/>
      <c r="W290" s="37"/>
      <c r="X290" s="37"/>
      <c r="Y290" s="37"/>
      <c r="Z290" s="37"/>
      <c r="AA290" s="37"/>
    </row>
    <row r="291">
      <c r="A291" s="46"/>
      <c r="B291" s="46"/>
      <c r="C291" s="49"/>
      <c r="D291" s="49"/>
      <c r="E291" s="49"/>
      <c r="F291" s="46"/>
      <c r="G291" s="49"/>
      <c r="H291" s="46"/>
      <c r="I291" s="46"/>
      <c r="J291" s="49"/>
      <c r="K291" s="49"/>
      <c r="L291" s="46"/>
      <c r="M291" s="46"/>
      <c r="N291" s="37"/>
      <c r="O291" s="37"/>
      <c r="P291" s="37"/>
      <c r="Q291" s="37"/>
      <c r="R291" s="37"/>
      <c r="S291" s="37"/>
      <c r="T291" s="37"/>
      <c r="U291" s="37"/>
      <c r="V291" s="37"/>
      <c r="W291" s="37"/>
      <c r="X291" s="37"/>
      <c r="Y291" s="37"/>
      <c r="Z291" s="37"/>
      <c r="AA291" s="37"/>
    </row>
    <row r="292">
      <c r="A292" s="46"/>
      <c r="B292" s="46"/>
      <c r="C292" s="49"/>
      <c r="D292" s="49"/>
      <c r="E292" s="49"/>
      <c r="F292" s="46"/>
      <c r="G292" s="49"/>
      <c r="H292" s="46"/>
      <c r="I292" s="46"/>
      <c r="J292" s="49"/>
      <c r="K292" s="49"/>
      <c r="L292" s="46"/>
      <c r="M292" s="46"/>
      <c r="N292" s="37"/>
      <c r="O292" s="37"/>
      <c r="P292" s="37"/>
      <c r="Q292" s="37"/>
      <c r="R292" s="37"/>
      <c r="S292" s="37"/>
      <c r="T292" s="37"/>
      <c r="U292" s="37"/>
      <c r="V292" s="37"/>
      <c r="W292" s="37"/>
      <c r="X292" s="37"/>
      <c r="Y292" s="37"/>
      <c r="Z292" s="37"/>
      <c r="AA292" s="37"/>
    </row>
    <row r="293">
      <c r="A293" s="46"/>
      <c r="B293" s="46"/>
      <c r="C293" s="49"/>
      <c r="D293" s="49"/>
      <c r="E293" s="49"/>
      <c r="F293" s="46"/>
      <c r="G293" s="49"/>
      <c r="H293" s="46"/>
      <c r="I293" s="46"/>
      <c r="J293" s="49"/>
      <c r="K293" s="49"/>
      <c r="L293" s="46"/>
      <c r="M293" s="46"/>
      <c r="N293" s="37"/>
      <c r="O293" s="37"/>
      <c r="P293" s="37"/>
      <c r="Q293" s="37"/>
      <c r="R293" s="37"/>
      <c r="S293" s="37"/>
      <c r="T293" s="37"/>
      <c r="U293" s="37"/>
      <c r="V293" s="37"/>
      <c r="W293" s="37"/>
      <c r="X293" s="37"/>
      <c r="Y293" s="37"/>
      <c r="Z293" s="37"/>
      <c r="AA293" s="37"/>
    </row>
    <row r="294">
      <c r="A294" s="46"/>
      <c r="B294" s="46"/>
      <c r="C294" s="49"/>
      <c r="D294" s="49"/>
      <c r="E294" s="49"/>
      <c r="F294" s="46"/>
      <c r="G294" s="49"/>
      <c r="H294" s="46"/>
      <c r="I294" s="46"/>
      <c r="J294" s="49"/>
      <c r="K294" s="49"/>
      <c r="L294" s="46"/>
      <c r="M294" s="46"/>
      <c r="N294" s="37"/>
      <c r="O294" s="37"/>
      <c r="P294" s="37"/>
      <c r="Q294" s="37"/>
      <c r="R294" s="37"/>
      <c r="S294" s="37"/>
      <c r="T294" s="37"/>
      <c r="U294" s="37"/>
      <c r="V294" s="37"/>
      <c r="W294" s="37"/>
      <c r="X294" s="37"/>
      <c r="Y294" s="37"/>
      <c r="Z294" s="37"/>
      <c r="AA294" s="37"/>
    </row>
    <row r="295">
      <c r="A295" s="46"/>
      <c r="B295" s="46"/>
      <c r="C295" s="49"/>
      <c r="D295" s="49"/>
      <c r="E295" s="49"/>
      <c r="F295" s="46"/>
      <c r="G295" s="49"/>
      <c r="H295" s="46"/>
      <c r="I295" s="46"/>
      <c r="J295" s="49"/>
      <c r="K295" s="49"/>
      <c r="L295" s="46"/>
      <c r="M295" s="46"/>
      <c r="N295" s="37"/>
      <c r="O295" s="37"/>
      <c r="P295" s="37"/>
      <c r="Q295" s="37"/>
      <c r="R295" s="37"/>
      <c r="S295" s="37"/>
      <c r="T295" s="37"/>
      <c r="U295" s="37"/>
      <c r="V295" s="37"/>
      <c r="W295" s="37"/>
      <c r="X295" s="37"/>
      <c r="Y295" s="37"/>
      <c r="Z295" s="37"/>
      <c r="AA295" s="37"/>
    </row>
    <row r="296">
      <c r="A296" s="46"/>
      <c r="B296" s="46"/>
      <c r="C296" s="49"/>
      <c r="D296" s="49"/>
      <c r="E296" s="49"/>
      <c r="F296" s="46"/>
      <c r="G296" s="49"/>
      <c r="H296" s="46"/>
      <c r="I296" s="46"/>
      <c r="J296" s="49"/>
      <c r="K296" s="49"/>
      <c r="L296" s="46"/>
      <c r="M296" s="46"/>
      <c r="N296" s="37"/>
      <c r="O296" s="37"/>
      <c r="P296" s="37"/>
      <c r="Q296" s="37"/>
      <c r="R296" s="37"/>
      <c r="S296" s="37"/>
      <c r="T296" s="37"/>
      <c r="U296" s="37"/>
      <c r="V296" s="37"/>
      <c r="W296" s="37"/>
      <c r="X296" s="37"/>
      <c r="Y296" s="37"/>
      <c r="Z296" s="37"/>
      <c r="AA296" s="37"/>
    </row>
    <row r="297">
      <c r="A297" s="46"/>
      <c r="B297" s="46"/>
      <c r="C297" s="49"/>
      <c r="D297" s="49"/>
      <c r="E297" s="49"/>
      <c r="F297" s="46"/>
      <c r="G297" s="49"/>
      <c r="H297" s="46"/>
      <c r="I297" s="46"/>
      <c r="J297" s="49"/>
      <c r="K297" s="49"/>
      <c r="L297" s="46"/>
      <c r="M297" s="46"/>
      <c r="N297" s="37"/>
      <c r="O297" s="37"/>
      <c r="P297" s="37"/>
      <c r="Q297" s="37"/>
      <c r="R297" s="37"/>
      <c r="S297" s="37"/>
      <c r="T297" s="37"/>
      <c r="U297" s="37"/>
      <c r="V297" s="37"/>
      <c r="W297" s="37"/>
      <c r="X297" s="37"/>
      <c r="Y297" s="37"/>
      <c r="Z297" s="37"/>
      <c r="AA297" s="37"/>
    </row>
    <row r="298">
      <c r="A298" s="46"/>
      <c r="B298" s="46"/>
      <c r="C298" s="49"/>
      <c r="D298" s="49"/>
      <c r="E298" s="49"/>
      <c r="F298" s="46"/>
      <c r="G298" s="49"/>
      <c r="H298" s="46"/>
      <c r="I298" s="46"/>
      <c r="J298" s="49"/>
      <c r="K298" s="49"/>
      <c r="L298" s="46"/>
      <c r="M298" s="46"/>
      <c r="N298" s="37"/>
      <c r="O298" s="37"/>
      <c r="P298" s="37"/>
      <c r="Q298" s="37"/>
      <c r="R298" s="37"/>
      <c r="S298" s="37"/>
      <c r="T298" s="37"/>
      <c r="U298" s="37"/>
      <c r="V298" s="37"/>
      <c r="W298" s="37"/>
      <c r="X298" s="37"/>
      <c r="Y298" s="37"/>
      <c r="Z298" s="37"/>
      <c r="AA298" s="37"/>
    </row>
    <row r="299">
      <c r="A299" s="46"/>
      <c r="B299" s="46"/>
      <c r="C299" s="49"/>
      <c r="D299" s="49"/>
      <c r="E299" s="49"/>
      <c r="F299" s="46"/>
      <c r="G299" s="49"/>
      <c r="H299" s="46"/>
      <c r="I299" s="46"/>
      <c r="J299" s="49"/>
      <c r="K299" s="49"/>
      <c r="L299" s="46"/>
      <c r="M299" s="46"/>
      <c r="N299" s="37"/>
      <c r="O299" s="37"/>
      <c r="P299" s="37"/>
      <c r="Q299" s="37"/>
      <c r="R299" s="37"/>
      <c r="S299" s="37"/>
      <c r="T299" s="37"/>
      <c r="U299" s="37"/>
      <c r="V299" s="37"/>
      <c r="W299" s="37"/>
      <c r="X299" s="37"/>
      <c r="Y299" s="37"/>
      <c r="Z299" s="37"/>
      <c r="AA299" s="37"/>
    </row>
    <row r="300">
      <c r="A300" s="46"/>
      <c r="B300" s="46"/>
      <c r="C300" s="49"/>
      <c r="D300" s="49"/>
      <c r="E300" s="49"/>
      <c r="F300" s="46"/>
      <c r="G300" s="49"/>
      <c r="H300" s="46"/>
      <c r="I300" s="46"/>
      <c r="J300" s="49"/>
      <c r="K300" s="49"/>
      <c r="L300" s="46"/>
      <c r="M300" s="46"/>
      <c r="N300" s="37"/>
      <c r="O300" s="37"/>
      <c r="P300" s="37"/>
      <c r="Q300" s="37"/>
      <c r="R300" s="37"/>
      <c r="S300" s="37"/>
      <c r="T300" s="37"/>
      <c r="U300" s="37"/>
      <c r="V300" s="37"/>
      <c r="W300" s="37"/>
      <c r="X300" s="37"/>
      <c r="Y300" s="37"/>
      <c r="Z300" s="37"/>
      <c r="AA300" s="37"/>
    </row>
    <row r="301">
      <c r="A301" s="46"/>
      <c r="B301" s="46"/>
      <c r="C301" s="49"/>
      <c r="D301" s="49"/>
      <c r="E301" s="49"/>
      <c r="F301" s="46"/>
      <c r="G301" s="49"/>
      <c r="H301" s="46"/>
      <c r="I301" s="46"/>
      <c r="J301" s="49"/>
      <c r="K301" s="49"/>
      <c r="L301" s="46"/>
      <c r="M301" s="46"/>
      <c r="N301" s="37"/>
      <c r="O301" s="37"/>
      <c r="P301" s="37"/>
      <c r="Q301" s="37"/>
      <c r="R301" s="37"/>
      <c r="S301" s="37"/>
      <c r="T301" s="37"/>
      <c r="U301" s="37"/>
      <c r="V301" s="37"/>
      <c r="W301" s="37"/>
      <c r="X301" s="37"/>
      <c r="Y301" s="37"/>
      <c r="Z301" s="37"/>
      <c r="AA301" s="37"/>
    </row>
    <row r="302">
      <c r="A302" s="46"/>
      <c r="B302" s="46"/>
      <c r="C302" s="49"/>
      <c r="D302" s="49"/>
      <c r="E302" s="49"/>
      <c r="F302" s="46"/>
      <c r="G302" s="49"/>
      <c r="H302" s="46"/>
      <c r="I302" s="46"/>
      <c r="J302" s="49"/>
      <c r="K302" s="49"/>
      <c r="L302" s="46"/>
      <c r="M302" s="46"/>
      <c r="N302" s="37"/>
      <c r="O302" s="37"/>
      <c r="P302" s="37"/>
      <c r="Q302" s="37"/>
      <c r="R302" s="37"/>
      <c r="S302" s="37"/>
      <c r="T302" s="37"/>
      <c r="U302" s="37"/>
      <c r="V302" s="37"/>
      <c r="W302" s="37"/>
      <c r="X302" s="37"/>
      <c r="Y302" s="37"/>
      <c r="Z302" s="37"/>
      <c r="AA302" s="37"/>
    </row>
    <row r="303">
      <c r="A303" s="46"/>
      <c r="B303" s="46"/>
      <c r="C303" s="49"/>
      <c r="D303" s="49"/>
      <c r="E303" s="49"/>
      <c r="F303" s="46"/>
      <c r="G303" s="49"/>
      <c r="H303" s="46"/>
      <c r="I303" s="46"/>
      <c r="J303" s="49"/>
      <c r="K303" s="49"/>
      <c r="L303" s="46"/>
      <c r="M303" s="46"/>
      <c r="N303" s="37"/>
      <c r="O303" s="37"/>
      <c r="P303" s="37"/>
      <c r="Q303" s="37"/>
      <c r="R303" s="37"/>
      <c r="S303" s="37"/>
      <c r="T303" s="37"/>
      <c r="U303" s="37"/>
      <c r="V303" s="37"/>
      <c r="W303" s="37"/>
      <c r="X303" s="37"/>
      <c r="Y303" s="37"/>
      <c r="Z303" s="37"/>
      <c r="AA303" s="37"/>
    </row>
    <row r="304">
      <c r="A304" s="46"/>
      <c r="B304" s="46"/>
      <c r="C304" s="49"/>
      <c r="D304" s="49"/>
      <c r="E304" s="49"/>
      <c r="F304" s="46"/>
      <c r="G304" s="49"/>
      <c r="H304" s="46"/>
      <c r="I304" s="46"/>
      <c r="J304" s="49"/>
      <c r="K304" s="49"/>
      <c r="L304" s="46"/>
      <c r="M304" s="46"/>
      <c r="N304" s="37"/>
      <c r="O304" s="37"/>
      <c r="P304" s="37"/>
      <c r="Q304" s="37"/>
      <c r="R304" s="37"/>
      <c r="S304" s="37"/>
      <c r="T304" s="37"/>
      <c r="U304" s="37"/>
      <c r="V304" s="37"/>
      <c r="W304" s="37"/>
      <c r="X304" s="37"/>
      <c r="Y304" s="37"/>
      <c r="Z304" s="37"/>
      <c r="AA304" s="37"/>
    </row>
    <row r="305">
      <c r="A305" s="46"/>
      <c r="B305" s="46"/>
      <c r="C305" s="49"/>
      <c r="D305" s="49"/>
      <c r="E305" s="49"/>
      <c r="F305" s="46"/>
      <c r="G305" s="49"/>
      <c r="H305" s="46"/>
      <c r="I305" s="46"/>
      <c r="J305" s="49"/>
      <c r="K305" s="49"/>
      <c r="L305" s="46"/>
      <c r="M305" s="46"/>
      <c r="N305" s="37"/>
      <c r="O305" s="37"/>
      <c r="P305" s="37"/>
      <c r="Q305" s="37"/>
      <c r="R305" s="37"/>
      <c r="S305" s="37"/>
      <c r="T305" s="37"/>
      <c r="U305" s="37"/>
      <c r="V305" s="37"/>
      <c r="W305" s="37"/>
      <c r="X305" s="37"/>
      <c r="Y305" s="37"/>
      <c r="Z305" s="37"/>
      <c r="AA305" s="37"/>
    </row>
    <row r="306">
      <c r="A306" s="46"/>
      <c r="B306" s="46"/>
      <c r="C306" s="49"/>
      <c r="D306" s="49"/>
      <c r="E306" s="49"/>
      <c r="F306" s="46"/>
      <c r="G306" s="49"/>
      <c r="H306" s="46"/>
      <c r="I306" s="46"/>
      <c r="J306" s="49"/>
      <c r="K306" s="49"/>
      <c r="L306" s="46"/>
      <c r="M306" s="46"/>
      <c r="N306" s="37"/>
      <c r="O306" s="37"/>
      <c r="P306" s="37"/>
      <c r="Q306" s="37"/>
      <c r="R306" s="37"/>
      <c r="S306" s="37"/>
      <c r="T306" s="37"/>
      <c r="U306" s="37"/>
      <c r="V306" s="37"/>
      <c r="W306" s="37"/>
      <c r="X306" s="37"/>
      <c r="Y306" s="37"/>
      <c r="Z306" s="37"/>
      <c r="AA306" s="37"/>
    </row>
    <row r="307">
      <c r="A307" s="46"/>
      <c r="B307" s="46"/>
      <c r="C307" s="49"/>
      <c r="D307" s="49"/>
      <c r="E307" s="49"/>
      <c r="F307" s="46"/>
      <c r="G307" s="49"/>
      <c r="H307" s="46"/>
      <c r="I307" s="46"/>
      <c r="J307" s="49"/>
      <c r="K307" s="49"/>
      <c r="L307" s="46"/>
      <c r="M307" s="46"/>
      <c r="N307" s="37"/>
      <c r="O307" s="37"/>
      <c r="P307" s="37"/>
      <c r="Q307" s="37"/>
      <c r="R307" s="37"/>
      <c r="S307" s="37"/>
      <c r="T307" s="37"/>
      <c r="U307" s="37"/>
      <c r="V307" s="37"/>
      <c r="W307" s="37"/>
      <c r="X307" s="37"/>
      <c r="Y307" s="37"/>
      <c r="Z307" s="37"/>
      <c r="AA307" s="37"/>
    </row>
    <row r="308">
      <c r="A308" s="46"/>
      <c r="B308" s="46"/>
      <c r="C308" s="49"/>
      <c r="D308" s="49"/>
      <c r="E308" s="49"/>
      <c r="F308" s="46"/>
      <c r="G308" s="49"/>
      <c r="H308" s="46"/>
      <c r="I308" s="46"/>
      <c r="J308" s="49"/>
      <c r="K308" s="49"/>
      <c r="L308" s="46"/>
      <c r="M308" s="46"/>
      <c r="N308" s="37"/>
      <c r="O308" s="37"/>
      <c r="P308" s="37"/>
      <c r="Q308" s="37"/>
      <c r="R308" s="37"/>
      <c r="S308" s="37"/>
      <c r="T308" s="37"/>
      <c r="U308" s="37"/>
      <c r="V308" s="37"/>
      <c r="W308" s="37"/>
      <c r="X308" s="37"/>
      <c r="Y308" s="37"/>
      <c r="Z308" s="37"/>
      <c r="AA308" s="37"/>
    </row>
    <row r="309">
      <c r="A309" s="46"/>
      <c r="B309" s="46"/>
      <c r="C309" s="49"/>
      <c r="D309" s="49"/>
      <c r="E309" s="49"/>
      <c r="F309" s="46"/>
      <c r="G309" s="49"/>
      <c r="H309" s="46"/>
      <c r="I309" s="46"/>
      <c r="J309" s="49"/>
      <c r="K309" s="49"/>
      <c r="L309" s="46"/>
      <c r="M309" s="46"/>
      <c r="N309" s="37"/>
      <c r="O309" s="37"/>
      <c r="P309" s="37"/>
      <c r="Q309" s="37"/>
      <c r="R309" s="37"/>
      <c r="S309" s="37"/>
      <c r="T309" s="37"/>
      <c r="U309" s="37"/>
      <c r="V309" s="37"/>
      <c r="W309" s="37"/>
      <c r="X309" s="37"/>
      <c r="Y309" s="37"/>
      <c r="Z309" s="37"/>
      <c r="AA309" s="37"/>
    </row>
    <row r="310">
      <c r="A310" s="46"/>
      <c r="B310" s="46"/>
      <c r="C310" s="49"/>
      <c r="D310" s="49"/>
      <c r="E310" s="49"/>
      <c r="F310" s="46"/>
      <c r="G310" s="49"/>
      <c r="H310" s="46"/>
      <c r="I310" s="46"/>
      <c r="J310" s="49"/>
      <c r="K310" s="49"/>
      <c r="L310" s="46"/>
      <c r="M310" s="46"/>
      <c r="N310" s="37"/>
      <c r="O310" s="37"/>
      <c r="P310" s="37"/>
      <c r="Q310" s="37"/>
      <c r="R310" s="37"/>
      <c r="S310" s="37"/>
      <c r="T310" s="37"/>
      <c r="U310" s="37"/>
      <c r="V310" s="37"/>
      <c r="W310" s="37"/>
      <c r="X310" s="37"/>
      <c r="Y310" s="37"/>
      <c r="Z310" s="37"/>
      <c r="AA310" s="37"/>
    </row>
    <row r="311">
      <c r="A311" s="46"/>
      <c r="B311" s="46"/>
      <c r="C311" s="49"/>
      <c r="D311" s="49"/>
      <c r="E311" s="49"/>
      <c r="F311" s="46"/>
      <c r="G311" s="49"/>
      <c r="H311" s="46"/>
      <c r="I311" s="46"/>
      <c r="J311" s="49"/>
      <c r="K311" s="49"/>
      <c r="L311" s="46"/>
      <c r="M311" s="46"/>
      <c r="N311" s="37"/>
      <c r="O311" s="37"/>
      <c r="P311" s="37"/>
      <c r="Q311" s="37"/>
      <c r="R311" s="37"/>
      <c r="S311" s="37"/>
      <c r="T311" s="37"/>
      <c r="U311" s="37"/>
      <c r="V311" s="37"/>
      <c r="W311" s="37"/>
      <c r="X311" s="37"/>
      <c r="Y311" s="37"/>
      <c r="Z311" s="37"/>
      <c r="AA311" s="37"/>
    </row>
    <row r="312">
      <c r="A312" s="46"/>
      <c r="B312" s="46"/>
      <c r="C312" s="49"/>
      <c r="D312" s="49"/>
      <c r="E312" s="49"/>
      <c r="F312" s="46"/>
      <c r="G312" s="49"/>
      <c r="H312" s="46"/>
      <c r="I312" s="46"/>
      <c r="J312" s="49"/>
      <c r="K312" s="49"/>
      <c r="L312" s="46"/>
      <c r="M312" s="46"/>
      <c r="N312" s="37"/>
      <c r="O312" s="37"/>
      <c r="P312" s="37"/>
      <c r="Q312" s="37"/>
      <c r="R312" s="37"/>
      <c r="S312" s="37"/>
      <c r="T312" s="37"/>
      <c r="U312" s="37"/>
      <c r="V312" s="37"/>
      <c r="W312" s="37"/>
      <c r="X312" s="37"/>
      <c r="Y312" s="37"/>
      <c r="Z312" s="37"/>
      <c r="AA312" s="37"/>
    </row>
    <row r="313">
      <c r="A313" s="46"/>
      <c r="B313" s="46"/>
      <c r="C313" s="49"/>
      <c r="D313" s="49"/>
      <c r="E313" s="49"/>
      <c r="F313" s="46"/>
      <c r="G313" s="49"/>
      <c r="H313" s="46"/>
      <c r="I313" s="46"/>
      <c r="J313" s="49"/>
      <c r="K313" s="49"/>
      <c r="L313" s="46"/>
      <c r="M313" s="46"/>
      <c r="N313" s="37"/>
      <c r="O313" s="37"/>
      <c r="P313" s="37"/>
      <c r="Q313" s="37"/>
      <c r="R313" s="37"/>
      <c r="S313" s="37"/>
      <c r="T313" s="37"/>
      <c r="U313" s="37"/>
      <c r="V313" s="37"/>
      <c r="W313" s="37"/>
      <c r="X313" s="37"/>
      <c r="Y313" s="37"/>
      <c r="Z313" s="37"/>
      <c r="AA313" s="37"/>
    </row>
    <row r="314">
      <c r="A314" s="46"/>
      <c r="B314" s="46"/>
      <c r="C314" s="49"/>
      <c r="D314" s="49"/>
      <c r="E314" s="49"/>
      <c r="F314" s="46"/>
      <c r="G314" s="49"/>
      <c r="H314" s="46"/>
      <c r="I314" s="46"/>
      <c r="J314" s="49"/>
      <c r="K314" s="49"/>
      <c r="L314" s="46"/>
      <c r="M314" s="46"/>
      <c r="N314" s="37"/>
      <c r="O314" s="37"/>
      <c r="P314" s="37"/>
      <c r="Q314" s="37"/>
      <c r="R314" s="37"/>
      <c r="S314" s="37"/>
      <c r="T314" s="37"/>
      <c r="U314" s="37"/>
      <c r="V314" s="37"/>
      <c r="W314" s="37"/>
      <c r="X314" s="37"/>
      <c r="Y314" s="37"/>
      <c r="Z314" s="37"/>
      <c r="AA314" s="37"/>
    </row>
    <row r="315">
      <c r="A315" s="46"/>
      <c r="B315" s="46"/>
      <c r="C315" s="49"/>
      <c r="D315" s="49"/>
      <c r="E315" s="49"/>
      <c r="F315" s="46"/>
      <c r="G315" s="49"/>
      <c r="H315" s="46"/>
      <c r="I315" s="46"/>
      <c r="J315" s="49"/>
      <c r="K315" s="49"/>
      <c r="L315" s="46"/>
      <c r="M315" s="46"/>
      <c r="N315" s="37"/>
      <c r="O315" s="37"/>
      <c r="P315" s="37"/>
      <c r="Q315" s="37"/>
      <c r="R315" s="37"/>
      <c r="S315" s="37"/>
      <c r="T315" s="37"/>
      <c r="U315" s="37"/>
      <c r="V315" s="37"/>
      <c r="W315" s="37"/>
      <c r="X315" s="37"/>
      <c r="Y315" s="37"/>
      <c r="Z315" s="37"/>
      <c r="AA315" s="37"/>
    </row>
    <row r="316">
      <c r="A316" s="46"/>
      <c r="B316" s="46"/>
      <c r="C316" s="49"/>
      <c r="D316" s="49"/>
      <c r="E316" s="49"/>
      <c r="F316" s="46"/>
      <c r="G316" s="49"/>
      <c r="H316" s="46"/>
      <c r="I316" s="46"/>
      <c r="J316" s="49"/>
      <c r="K316" s="49"/>
      <c r="L316" s="46"/>
      <c r="M316" s="46"/>
      <c r="N316" s="37"/>
      <c r="O316" s="37"/>
      <c r="P316" s="37"/>
      <c r="Q316" s="37"/>
      <c r="R316" s="37"/>
      <c r="S316" s="37"/>
      <c r="T316" s="37"/>
      <c r="U316" s="37"/>
      <c r="V316" s="37"/>
      <c r="W316" s="37"/>
      <c r="X316" s="37"/>
      <c r="Y316" s="37"/>
      <c r="Z316" s="37"/>
      <c r="AA316" s="37"/>
    </row>
    <row r="317">
      <c r="A317" s="46"/>
      <c r="B317" s="46"/>
      <c r="C317" s="49"/>
      <c r="D317" s="49"/>
      <c r="E317" s="49"/>
      <c r="F317" s="46"/>
      <c r="G317" s="49"/>
      <c r="H317" s="46"/>
      <c r="I317" s="46"/>
      <c r="J317" s="49"/>
      <c r="K317" s="49"/>
      <c r="L317" s="46"/>
      <c r="M317" s="46"/>
      <c r="N317" s="37"/>
      <c r="O317" s="37"/>
      <c r="P317" s="37"/>
      <c r="Q317" s="37"/>
      <c r="R317" s="37"/>
      <c r="S317" s="37"/>
      <c r="T317" s="37"/>
      <c r="U317" s="37"/>
      <c r="V317" s="37"/>
      <c r="W317" s="37"/>
      <c r="X317" s="37"/>
      <c r="Y317" s="37"/>
      <c r="Z317" s="37"/>
      <c r="AA317" s="37"/>
    </row>
    <row r="318">
      <c r="A318" s="46"/>
      <c r="B318" s="46"/>
      <c r="C318" s="49"/>
      <c r="D318" s="49"/>
      <c r="E318" s="49"/>
      <c r="F318" s="46"/>
      <c r="G318" s="49"/>
      <c r="H318" s="46"/>
      <c r="I318" s="46"/>
      <c r="J318" s="49"/>
      <c r="K318" s="49"/>
      <c r="L318" s="46"/>
      <c r="M318" s="46"/>
      <c r="N318" s="37"/>
      <c r="O318" s="37"/>
      <c r="P318" s="37"/>
      <c r="Q318" s="37"/>
      <c r="R318" s="37"/>
      <c r="S318" s="37"/>
      <c r="T318" s="37"/>
      <c r="U318" s="37"/>
      <c r="V318" s="37"/>
      <c r="W318" s="37"/>
      <c r="X318" s="37"/>
      <c r="Y318" s="37"/>
      <c r="Z318" s="37"/>
      <c r="AA318" s="37"/>
    </row>
    <row r="319">
      <c r="A319" s="46"/>
      <c r="B319" s="46"/>
      <c r="C319" s="49"/>
      <c r="D319" s="49"/>
      <c r="E319" s="49"/>
      <c r="F319" s="46"/>
      <c r="G319" s="49"/>
      <c r="H319" s="46"/>
      <c r="I319" s="46"/>
      <c r="J319" s="49"/>
      <c r="K319" s="49"/>
      <c r="L319" s="46"/>
      <c r="M319" s="46"/>
      <c r="N319" s="37"/>
      <c r="O319" s="37"/>
      <c r="P319" s="37"/>
      <c r="Q319" s="37"/>
      <c r="R319" s="37"/>
      <c r="S319" s="37"/>
      <c r="T319" s="37"/>
      <c r="U319" s="37"/>
      <c r="V319" s="37"/>
      <c r="W319" s="37"/>
      <c r="X319" s="37"/>
      <c r="Y319" s="37"/>
      <c r="Z319" s="37"/>
      <c r="AA319" s="37"/>
    </row>
    <row r="320">
      <c r="A320" s="46"/>
      <c r="B320" s="46"/>
      <c r="C320" s="49"/>
      <c r="D320" s="49"/>
      <c r="E320" s="49"/>
      <c r="F320" s="46"/>
      <c r="G320" s="49"/>
      <c r="H320" s="46"/>
      <c r="I320" s="46"/>
      <c r="J320" s="49"/>
      <c r="K320" s="49"/>
      <c r="L320" s="46"/>
      <c r="M320" s="46"/>
      <c r="N320" s="37"/>
      <c r="O320" s="37"/>
      <c r="P320" s="37"/>
      <c r="Q320" s="37"/>
      <c r="R320" s="37"/>
      <c r="S320" s="37"/>
      <c r="T320" s="37"/>
      <c r="U320" s="37"/>
      <c r="V320" s="37"/>
      <c r="W320" s="37"/>
      <c r="X320" s="37"/>
      <c r="Y320" s="37"/>
      <c r="Z320" s="37"/>
      <c r="AA320" s="37"/>
    </row>
    <row r="321">
      <c r="A321" s="46"/>
      <c r="B321" s="46"/>
      <c r="C321" s="49"/>
      <c r="D321" s="49"/>
      <c r="E321" s="49"/>
      <c r="F321" s="46"/>
      <c r="G321" s="49"/>
      <c r="H321" s="46"/>
      <c r="I321" s="46"/>
      <c r="J321" s="49"/>
      <c r="K321" s="49"/>
      <c r="L321" s="46"/>
      <c r="M321" s="46"/>
      <c r="N321" s="37"/>
      <c r="O321" s="37"/>
      <c r="P321" s="37"/>
      <c r="Q321" s="37"/>
      <c r="R321" s="37"/>
      <c r="S321" s="37"/>
      <c r="T321" s="37"/>
      <c r="U321" s="37"/>
      <c r="V321" s="37"/>
      <c r="W321" s="37"/>
      <c r="X321" s="37"/>
      <c r="Y321" s="37"/>
      <c r="Z321" s="37"/>
      <c r="AA321" s="37"/>
    </row>
    <row r="322">
      <c r="A322" s="46"/>
      <c r="B322" s="46"/>
      <c r="C322" s="49"/>
      <c r="D322" s="49"/>
      <c r="E322" s="49"/>
      <c r="F322" s="46"/>
      <c r="G322" s="49"/>
      <c r="H322" s="46"/>
      <c r="I322" s="46"/>
      <c r="J322" s="49"/>
      <c r="K322" s="49"/>
      <c r="L322" s="46"/>
      <c r="M322" s="46"/>
      <c r="N322" s="37"/>
      <c r="O322" s="37"/>
      <c r="P322" s="37"/>
      <c r="Q322" s="37"/>
      <c r="R322" s="37"/>
      <c r="S322" s="37"/>
      <c r="T322" s="37"/>
      <c r="U322" s="37"/>
      <c r="V322" s="37"/>
      <c r="W322" s="37"/>
      <c r="X322" s="37"/>
      <c r="Y322" s="37"/>
      <c r="Z322" s="37"/>
      <c r="AA322" s="37"/>
    </row>
    <row r="323">
      <c r="A323" s="46"/>
      <c r="B323" s="46"/>
      <c r="C323" s="49"/>
      <c r="D323" s="49"/>
      <c r="E323" s="49"/>
      <c r="F323" s="46"/>
      <c r="G323" s="49"/>
      <c r="H323" s="46"/>
      <c r="I323" s="46"/>
      <c r="J323" s="49"/>
      <c r="K323" s="49"/>
      <c r="L323" s="46"/>
      <c r="M323" s="46"/>
      <c r="N323" s="37"/>
      <c r="O323" s="37"/>
      <c r="P323" s="37"/>
      <c r="Q323" s="37"/>
      <c r="R323" s="37"/>
      <c r="S323" s="37"/>
      <c r="T323" s="37"/>
      <c r="U323" s="37"/>
      <c r="V323" s="37"/>
      <c r="W323" s="37"/>
      <c r="X323" s="37"/>
      <c r="Y323" s="37"/>
      <c r="Z323" s="37"/>
      <c r="AA323" s="37"/>
    </row>
    <row r="324">
      <c r="A324" s="46"/>
      <c r="B324" s="46"/>
      <c r="C324" s="49"/>
      <c r="D324" s="49"/>
      <c r="E324" s="49"/>
      <c r="F324" s="46"/>
      <c r="G324" s="49"/>
      <c r="H324" s="46"/>
      <c r="I324" s="46"/>
      <c r="J324" s="49"/>
      <c r="K324" s="49"/>
      <c r="L324" s="46"/>
      <c r="M324" s="46"/>
      <c r="N324" s="37"/>
      <c r="O324" s="37"/>
      <c r="P324" s="37"/>
      <c r="Q324" s="37"/>
      <c r="R324" s="37"/>
      <c r="S324" s="37"/>
      <c r="T324" s="37"/>
      <c r="U324" s="37"/>
      <c r="V324" s="37"/>
      <c r="W324" s="37"/>
      <c r="X324" s="37"/>
      <c r="Y324" s="37"/>
      <c r="Z324" s="37"/>
      <c r="AA324" s="37"/>
    </row>
    <row r="325">
      <c r="A325" s="46"/>
      <c r="B325" s="46"/>
      <c r="C325" s="49"/>
      <c r="D325" s="49"/>
      <c r="E325" s="49"/>
      <c r="F325" s="46"/>
      <c r="G325" s="49"/>
      <c r="H325" s="46"/>
      <c r="I325" s="46"/>
      <c r="J325" s="49"/>
      <c r="K325" s="49"/>
      <c r="L325" s="46"/>
      <c r="M325" s="46"/>
      <c r="N325" s="37"/>
      <c r="O325" s="37"/>
      <c r="P325" s="37"/>
      <c r="Q325" s="37"/>
      <c r="R325" s="37"/>
      <c r="S325" s="37"/>
      <c r="T325" s="37"/>
      <c r="U325" s="37"/>
      <c r="V325" s="37"/>
      <c r="W325" s="37"/>
      <c r="X325" s="37"/>
      <c r="Y325" s="37"/>
      <c r="Z325" s="37"/>
      <c r="AA325" s="37"/>
    </row>
    <row r="326">
      <c r="A326" s="46"/>
      <c r="B326" s="46"/>
      <c r="C326" s="49"/>
      <c r="D326" s="49"/>
      <c r="E326" s="49"/>
      <c r="F326" s="46"/>
      <c r="G326" s="49"/>
      <c r="H326" s="46"/>
      <c r="I326" s="46"/>
      <c r="J326" s="49"/>
      <c r="K326" s="49"/>
      <c r="L326" s="46"/>
      <c r="M326" s="46"/>
      <c r="N326" s="37"/>
      <c r="O326" s="37"/>
      <c r="P326" s="37"/>
      <c r="Q326" s="37"/>
      <c r="R326" s="37"/>
      <c r="S326" s="37"/>
      <c r="T326" s="37"/>
      <c r="U326" s="37"/>
      <c r="V326" s="37"/>
      <c r="W326" s="37"/>
      <c r="X326" s="37"/>
      <c r="Y326" s="37"/>
      <c r="Z326" s="37"/>
      <c r="AA326" s="37"/>
    </row>
    <row r="327">
      <c r="A327" s="46"/>
      <c r="B327" s="46"/>
      <c r="C327" s="49"/>
      <c r="D327" s="49"/>
      <c r="E327" s="49"/>
      <c r="F327" s="46"/>
      <c r="G327" s="49"/>
      <c r="H327" s="46"/>
      <c r="I327" s="46"/>
      <c r="J327" s="49"/>
      <c r="K327" s="49"/>
      <c r="L327" s="46"/>
      <c r="M327" s="46"/>
      <c r="N327" s="37"/>
      <c r="O327" s="37"/>
      <c r="P327" s="37"/>
      <c r="Q327" s="37"/>
      <c r="R327" s="37"/>
      <c r="S327" s="37"/>
      <c r="T327" s="37"/>
      <c r="U327" s="37"/>
      <c r="V327" s="37"/>
      <c r="W327" s="37"/>
      <c r="X327" s="37"/>
      <c r="Y327" s="37"/>
      <c r="Z327" s="37"/>
      <c r="AA327" s="37"/>
    </row>
    <row r="328">
      <c r="A328" s="46"/>
      <c r="B328" s="46"/>
      <c r="C328" s="49"/>
      <c r="D328" s="49"/>
      <c r="E328" s="49"/>
      <c r="F328" s="46"/>
      <c r="G328" s="49"/>
      <c r="H328" s="46"/>
      <c r="I328" s="46"/>
      <c r="J328" s="49"/>
      <c r="K328" s="49"/>
      <c r="L328" s="46"/>
      <c r="M328" s="46"/>
      <c r="N328" s="37"/>
      <c r="O328" s="37"/>
      <c r="P328" s="37"/>
      <c r="Q328" s="37"/>
      <c r="R328" s="37"/>
      <c r="S328" s="37"/>
      <c r="T328" s="37"/>
      <c r="U328" s="37"/>
      <c r="V328" s="37"/>
      <c r="W328" s="37"/>
      <c r="X328" s="37"/>
      <c r="Y328" s="37"/>
      <c r="Z328" s="37"/>
      <c r="AA328" s="37"/>
    </row>
    <row r="329">
      <c r="A329" s="46"/>
      <c r="B329" s="46"/>
      <c r="C329" s="49"/>
      <c r="D329" s="49"/>
      <c r="E329" s="49"/>
      <c r="F329" s="46"/>
      <c r="G329" s="49"/>
      <c r="H329" s="46"/>
      <c r="I329" s="46"/>
      <c r="J329" s="49"/>
      <c r="K329" s="49"/>
      <c r="L329" s="46"/>
      <c r="M329" s="46"/>
      <c r="N329" s="37"/>
      <c r="O329" s="37"/>
      <c r="P329" s="37"/>
      <c r="Q329" s="37"/>
      <c r="R329" s="37"/>
      <c r="S329" s="37"/>
      <c r="T329" s="37"/>
      <c r="U329" s="37"/>
      <c r="V329" s="37"/>
      <c r="W329" s="37"/>
      <c r="X329" s="37"/>
      <c r="Y329" s="37"/>
      <c r="Z329" s="37"/>
      <c r="AA329" s="37"/>
    </row>
    <row r="330">
      <c r="A330" s="46"/>
      <c r="B330" s="46"/>
      <c r="C330" s="49"/>
      <c r="D330" s="49"/>
      <c r="E330" s="49"/>
      <c r="F330" s="46"/>
      <c r="G330" s="49"/>
      <c r="H330" s="46"/>
      <c r="I330" s="46"/>
      <c r="J330" s="49"/>
      <c r="K330" s="49"/>
      <c r="L330" s="46"/>
      <c r="M330" s="46"/>
      <c r="N330" s="37"/>
      <c r="O330" s="37"/>
      <c r="P330" s="37"/>
      <c r="Q330" s="37"/>
      <c r="R330" s="37"/>
      <c r="S330" s="37"/>
      <c r="T330" s="37"/>
      <c r="U330" s="37"/>
      <c r="V330" s="37"/>
      <c r="W330" s="37"/>
      <c r="X330" s="37"/>
      <c r="Y330" s="37"/>
      <c r="Z330" s="37"/>
      <c r="AA330" s="37"/>
    </row>
    <row r="331">
      <c r="A331" s="46"/>
      <c r="B331" s="46"/>
      <c r="C331" s="49"/>
      <c r="D331" s="49"/>
      <c r="E331" s="49"/>
      <c r="F331" s="46"/>
      <c r="G331" s="49"/>
      <c r="H331" s="46"/>
      <c r="I331" s="46"/>
      <c r="J331" s="49"/>
      <c r="K331" s="49"/>
      <c r="L331" s="46"/>
      <c r="M331" s="46"/>
      <c r="N331" s="37"/>
      <c r="O331" s="37"/>
      <c r="P331" s="37"/>
      <c r="Q331" s="37"/>
      <c r="R331" s="37"/>
      <c r="S331" s="37"/>
      <c r="T331" s="37"/>
      <c r="U331" s="37"/>
      <c r="V331" s="37"/>
      <c r="W331" s="37"/>
      <c r="X331" s="37"/>
      <c r="Y331" s="37"/>
      <c r="Z331" s="37"/>
      <c r="AA331" s="37"/>
    </row>
    <row r="332">
      <c r="A332" s="46"/>
      <c r="B332" s="46"/>
      <c r="C332" s="49"/>
      <c r="D332" s="49"/>
      <c r="E332" s="49"/>
      <c r="F332" s="46"/>
      <c r="G332" s="49"/>
      <c r="H332" s="46"/>
      <c r="I332" s="46"/>
      <c r="J332" s="49"/>
      <c r="K332" s="49"/>
      <c r="L332" s="46"/>
      <c r="M332" s="46"/>
      <c r="N332" s="37"/>
      <c r="O332" s="37"/>
      <c r="P332" s="37"/>
      <c r="Q332" s="37"/>
      <c r="R332" s="37"/>
      <c r="S332" s="37"/>
      <c r="T332" s="37"/>
      <c r="U332" s="37"/>
      <c r="V332" s="37"/>
      <c r="W332" s="37"/>
      <c r="X332" s="37"/>
      <c r="Y332" s="37"/>
      <c r="Z332" s="37"/>
      <c r="AA332" s="37"/>
    </row>
    <row r="333">
      <c r="A333" s="46"/>
      <c r="B333" s="46"/>
      <c r="C333" s="49"/>
      <c r="D333" s="49"/>
      <c r="E333" s="49"/>
      <c r="F333" s="46"/>
      <c r="G333" s="49"/>
      <c r="H333" s="46"/>
      <c r="I333" s="46"/>
      <c r="J333" s="49"/>
      <c r="K333" s="49"/>
      <c r="L333" s="46"/>
      <c r="M333" s="46"/>
      <c r="N333" s="37"/>
      <c r="O333" s="37"/>
      <c r="P333" s="37"/>
      <c r="Q333" s="37"/>
      <c r="R333" s="37"/>
      <c r="S333" s="37"/>
      <c r="T333" s="37"/>
      <c r="U333" s="37"/>
      <c r="V333" s="37"/>
      <c r="W333" s="37"/>
      <c r="X333" s="37"/>
      <c r="Y333" s="37"/>
      <c r="Z333" s="37"/>
      <c r="AA333" s="37"/>
    </row>
    <row r="334">
      <c r="A334" s="46"/>
      <c r="B334" s="46"/>
      <c r="C334" s="49"/>
      <c r="D334" s="49"/>
      <c r="E334" s="49"/>
      <c r="F334" s="46"/>
      <c r="G334" s="49"/>
      <c r="H334" s="46"/>
      <c r="I334" s="46"/>
      <c r="J334" s="49"/>
      <c r="K334" s="49"/>
      <c r="L334" s="46"/>
      <c r="M334" s="46"/>
      <c r="N334" s="37"/>
      <c r="O334" s="37"/>
      <c r="P334" s="37"/>
      <c r="Q334" s="37"/>
      <c r="R334" s="37"/>
      <c r="S334" s="37"/>
      <c r="T334" s="37"/>
      <c r="U334" s="37"/>
      <c r="V334" s="37"/>
      <c r="W334" s="37"/>
      <c r="X334" s="37"/>
      <c r="Y334" s="37"/>
      <c r="Z334" s="37"/>
      <c r="AA334" s="37"/>
    </row>
    <row r="335">
      <c r="A335" s="46"/>
      <c r="B335" s="46"/>
      <c r="C335" s="49"/>
      <c r="D335" s="49"/>
      <c r="E335" s="49"/>
      <c r="F335" s="46"/>
      <c r="G335" s="49"/>
      <c r="H335" s="46"/>
      <c r="I335" s="46"/>
      <c r="J335" s="49"/>
      <c r="K335" s="49"/>
      <c r="L335" s="46"/>
      <c r="M335" s="46"/>
      <c r="N335" s="37"/>
      <c r="O335" s="37"/>
      <c r="P335" s="37"/>
      <c r="Q335" s="37"/>
      <c r="R335" s="37"/>
      <c r="S335" s="37"/>
      <c r="T335" s="37"/>
      <c r="U335" s="37"/>
      <c r="V335" s="37"/>
      <c r="W335" s="37"/>
      <c r="X335" s="37"/>
      <c r="Y335" s="37"/>
      <c r="Z335" s="37"/>
      <c r="AA335" s="37"/>
    </row>
    <row r="336">
      <c r="A336" s="46"/>
      <c r="B336" s="46"/>
      <c r="C336" s="49"/>
      <c r="D336" s="49"/>
      <c r="E336" s="49"/>
      <c r="F336" s="46"/>
      <c r="G336" s="49"/>
      <c r="H336" s="46"/>
      <c r="I336" s="46"/>
      <c r="J336" s="49"/>
      <c r="K336" s="49"/>
      <c r="L336" s="46"/>
      <c r="M336" s="46"/>
      <c r="N336" s="37"/>
      <c r="O336" s="37"/>
      <c r="P336" s="37"/>
      <c r="Q336" s="37"/>
      <c r="R336" s="37"/>
      <c r="S336" s="37"/>
      <c r="T336" s="37"/>
      <c r="U336" s="37"/>
      <c r="V336" s="37"/>
      <c r="W336" s="37"/>
      <c r="X336" s="37"/>
      <c r="Y336" s="37"/>
      <c r="Z336" s="37"/>
      <c r="AA336" s="37"/>
    </row>
    <row r="337">
      <c r="A337" s="46"/>
      <c r="B337" s="46"/>
      <c r="C337" s="49"/>
      <c r="D337" s="49"/>
      <c r="E337" s="49"/>
      <c r="F337" s="46"/>
      <c r="G337" s="49"/>
      <c r="H337" s="46"/>
      <c r="I337" s="46"/>
      <c r="J337" s="49"/>
      <c r="K337" s="49"/>
      <c r="L337" s="46"/>
      <c r="M337" s="46"/>
      <c r="N337" s="37"/>
      <c r="O337" s="37"/>
      <c r="P337" s="37"/>
      <c r="Q337" s="37"/>
      <c r="R337" s="37"/>
      <c r="S337" s="37"/>
      <c r="T337" s="37"/>
      <c r="U337" s="37"/>
      <c r="V337" s="37"/>
      <c r="W337" s="37"/>
      <c r="X337" s="37"/>
      <c r="Y337" s="37"/>
      <c r="Z337" s="37"/>
      <c r="AA337" s="37"/>
    </row>
    <row r="338">
      <c r="A338" s="46"/>
      <c r="B338" s="46"/>
      <c r="C338" s="49"/>
      <c r="D338" s="49"/>
      <c r="E338" s="49"/>
      <c r="F338" s="46"/>
      <c r="G338" s="49"/>
      <c r="H338" s="46"/>
      <c r="I338" s="46"/>
      <c r="J338" s="49"/>
      <c r="K338" s="49"/>
      <c r="L338" s="46"/>
      <c r="M338" s="46"/>
      <c r="N338" s="37"/>
      <c r="O338" s="37"/>
      <c r="P338" s="37"/>
      <c r="Q338" s="37"/>
      <c r="R338" s="37"/>
      <c r="S338" s="37"/>
      <c r="T338" s="37"/>
      <c r="U338" s="37"/>
      <c r="V338" s="37"/>
      <c r="W338" s="37"/>
      <c r="X338" s="37"/>
      <c r="Y338" s="37"/>
      <c r="Z338" s="37"/>
      <c r="AA338" s="37"/>
    </row>
    <row r="339">
      <c r="A339" s="46"/>
      <c r="B339" s="46"/>
      <c r="C339" s="49"/>
      <c r="D339" s="49"/>
      <c r="E339" s="49"/>
      <c r="F339" s="46"/>
      <c r="G339" s="49"/>
      <c r="H339" s="46"/>
      <c r="I339" s="46"/>
      <c r="J339" s="49"/>
      <c r="K339" s="49"/>
      <c r="L339" s="46"/>
      <c r="M339" s="46"/>
      <c r="N339" s="37"/>
      <c r="O339" s="37"/>
      <c r="P339" s="37"/>
      <c r="Q339" s="37"/>
      <c r="R339" s="37"/>
      <c r="S339" s="37"/>
      <c r="T339" s="37"/>
      <c r="U339" s="37"/>
      <c r="V339" s="37"/>
      <c r="W339" s="37"/>
      <c r="X339" s="37"/>
      <c r="Y339" s="37"/>
      <c r="Z339" s="37"/>
      <c r="AA339" s="37"/>
    </row>
    <row r="340">
      <c r="A340" s="46"/>
      <c r="B340" s="46"/>
      <c r="C340" s="49"/>
      <c r="D340" s="49"/>
      <c r="E340" s="49"/>
      <c r="F340" s="46"/>
      <c r="G340" s="49"/>
      <c r="H340" s="46"/>
      <c r="I340" s="46"/>
      <c r="J340" s="49"/>
      <c r="K340" s="49"/>
      <c r="L340" s="46"/>
      <c r="M340" s="46"/>
      <c r="N340" s="37"/>
      <c r="O340" s="37"/>
      <c r="P340" s="37"/>
      <c r="Q340" s="37"/>
      <c r="R340" s="37"/>
      <c r="S340" s="37"/>
      <c r="T340" s="37"/>
      <c r="U340" s="37"/>
      <c r="V340" s="37"/>
      <c r="W340" s="37"/>
      <c r="X340" s="37"/>
      <c r="Y340" s="37"/>
      <c r="Z340" s="37"/>
      <c r="AA340" s="37"/>
    </row>
    <row r="341">
      <c r="A341" s="46"/>
      <c r="B341" s="46"/>
      <c r="C341" s="49"/>
      <c r="D341" s="49"/>
      <c r="E341" s="49"/>
      <c r="F341" s="46"/>
      <c r="G341" s="49"/>
      <c r="H341" s="46"/>
      <c r="I341" s="46"/>
      <c r="J341" s="49"/>
      <c r="K341" s="49"/>
      <c r="L341" s="46"/>
      <c r="M341" s="46"/>
      <c r="N341" s="37"/>
      <c r="O341" s="37"/>
      <c r="P341" s="37"/>
      <c r="Q341" s="37"/>
      <c r="R341" s="37"/>
      <c r="S341" s="37"/>
      <c r="T341" s="37"/>
      <c r="U341" s="37"/>
      <c r="V341" s="37"/>
      <c r="W341" s="37"/>
      <c r="X341" s="37"/>
      <c r="Y341" s="37"/>
      <c r="Z341" s="37"/>
      <c r="AA341" s="37"/>
    </row>
    <row r="342">
      <c r="A342" s="46"/>
      <c r="B342" s="46"/>
      <c r="C342" s="49"/>
      <c r="D342" s="49"/>
      <c r="E342" s="49"/>
      <c r="F342" s="46"/>
      <c r="G342" s="49"/>
      <c r="H342" s="46"/>
      <c r="I342" s="46"/>
      <c r="J342" s="49"/>
      <c r="K342" s="49"/>
      <c r="L342" s="46"/>
      <c r="M342" s="46"/>
      <c r="N342" s="37"/>
      <c r="O342" s="37"/>
      <c r="P342" s="37"/>
      <c r="Q342" s="37"/>
      <c r="R342" s="37"/>
      <c r="S342" s="37"/>
      <c r="T342" s="37"/>
      <c r="U342" s="37"/>
      <c r="V342" s="37"/>
      <c r="W342" s="37"/>
      <c r="X342" s="37"/>
      <c r="Y342" s="37"/>
      <c r="Z342" s="37"/>
      <c r="AA342" s="37"/>
    </row>
    <row r="343">
      <c r="A343" s="46"/>
      <c r="B343" s="46"/>
      <c r="C343" s="49"/>
      <c r="D343" s="49"/>
      <c r="E343" s="49"/>
      <c r="F343" s="46"/>
      <c r="G343" s="49"/>
      <c r="H343" s="46"/>
      <c r="I343" s="46"/>
      <c r="J343" s="49"/>
      <c r="K343" s="49"/>
      <c r="L343" s="46"/>
      <c r="M343" s="46"/>
      <c r="N343" s="37"/>
      <c r="O343" s="37"/>
      <c r="P343" s="37"/>
      <c r="Q343" s="37"/>
      <c r="R343" s="37"/>
      <c r="S343" s="37"/>
      <c r="T343" s="37"/>
      <c r="U343" s="37"/>
      <c r="V343" s="37"/>
      <c r="W343" s="37"/>
      <c r="X343" s="37"/>
      <c r="Y343" s="37"/>
      <c r="Z343" s="37"/>
      <c r="AA343" s="37"/>
    </row>
    <row r="344">
      <c r="A344" s="46"/>
      <c r="B344" s="46"/>
      <c r="C344" s="49"/>
      <c r="D344" s="49"/>
      <c r="E344" s="49"/>
      <c r="F344" s="46"/>
      <c r="G344" s="49"/>
      <c r="H344" s="46"/>
      <c r="I344" s="46"/>
      <c r="J344" s="49"/>
      <c r="K344" s="49"/>
      <c r="L344" s="46"/>
      <c r="M344" s="46"/>
      <c r="N344" s="37"/>
      <c r="O344" s="37"/>
      <c r="P344" s="37"/>
      <c r="Q344" s="37"/>
      <c r="R344" s="37"/>
      <c r="S344" s="37"/>
      <c r="T344" s="37"/>
      <c r="U344" s="37"/>
      <c r="V344" s="37"/>
      <c r="W344" s="37"/>
      <c r="X344" s="37"/>
      <c r="Y344" s="37"/>
      <c r="Z344" s="37"/>
      <c r="AA344" s="37"/>
    </row>
    <row r="345">
      <c r="A345" s="46"/>
      <c r="B345" s="46"/>
      <c r="C345" s="49"/>
      <c r="D345" s="49"/>
      <c r="E345" s="49"/>
      <c r="F345" s="46"/>
      <c r="G345" s="49"/>
      <c r="H345" s="46"/>
      <c r="I345" s="46"/>
      <c r="J345" s="49"/>
      <c r="K345" s="49"/>
      <c r="L345" s="46"/>
      <c r="M345" s="46"/>
      <c r="N345" s="37"/>
      <c r="O345" s="37"/>
      <c r="P345" s="37"/>
      <c r="Q345" s="37"/>
      <c r="R345" s="37"/>
      <c r="S345" s="37"/>
      <c r="T345" s="37"/>
      <c r="U345" s="37"/>
      <c r="V345" s="37"/>
      <c r="W345" s="37"/>
      <c r="X345" s="37"/>
      <c r="Y345" s="37"/>
      <c r="Z345" s="37"/>
      <c r="AA345" s="37"/>
    </row>
    <row r="346">
      <c r="A346" s="46"/>
      <c r="B346" s="46"/>
      <c r="C346" s="49"/>
      <c r="D346" s="49"/>
      <c r="E346" s="49"/>
      <c r="F346" s="46"/>
      <c r="G346" s="49"/>
      <c r="H346" s="46"/>
      <c r="I346" s="46"/>
      <c r="J346" s="49"/>
      <c r="K346" s="49"/>
      <c r="L346" s="46"/>
      <c r="M346" s="46"/>
      <c r="N346" s="37"/>
      <c r="O346" s="37"/>
      <c r="P346" s="37"/>
      <c r="Q346" s="37"/>
      <c r="R346" s="37"/>
      <c r="S346" s="37"/>
      <c r="T346" s="37"/>
      <c r="U346" s="37"/>
      <c r="V346" s="37"/>
      <c r="W346" s="37"/>
      <c r="X346" s="37"/>
      <c r="Y346" s="37"/>
      <c r="Z346" s="37"/>
      <c r="AA346" s="37"/>
    </row>
    <row r="347">
      <c r="A347" s="46"/>
      <c r="B347" s="46"/>
      <c r="C347" s="49"/>
      <c r="D347" s="49"/>
      <c r="E347" s="49"/>
      <c r="F347" s="46"/>
      <c r="G347" s="49"/>
      <c r="H347" s="46"/>
      <c r="I347" s="46"/>
      <c r="J347" s="49"/>
      <c r="K347" s="49"/>
      <c r="L347" s="46"/>
      <c r="M347" s="46"/>
      <c r="N347" s="37"/>
      <c r="O347" s="37"/>
      <c r="P347" s="37"/>
      <c r="Q347" s="37"/>
      <c r="R347" s="37"/>
      <c r="S347" s="37"/>
      <c r="T347" s="37"/>
      <c r="U347" s="37"/>
      <c r="V347" s="37"/>
      <c r="W347" s="37"/>
      <c r="X347" s="37"/>
      <c r="Y347" s="37"/>
      <c r="Z347" s="37"/>
      <c r="AA347" s="37"/>
    </row>
    <row r="348">
      <c r="A348" s="46"/>
      <c r="B348" s="46"/>
      <c r="C348" s="49"/>
      <c r="D348" s="49"/>
      <c r="E348" s="49"/>
      <c r="F348" s="46"/>
      <c r="G348" s="49"/>
      <c r="H348" s="46"/>
      <c r="I348" s="46"/>
      <c r="J348" s="49"/>
      <c r="K348" s="49"/>
      <c r="L348" s="46"/>
      <c r="M348" s="46"/>
      <c r="N348" s="37"/>
      <c r="O348" s="37"/>
      <c r="P348" s="37"/>
      <c r="Q348" s="37"/>
      <c r="R348" s="37"/>
      <c r="S348" s="37"/>
      <c r="T348" s="37"/>
      <c r="U348" s="37"/>
      <c r="V348" s="37"/>
      <c r="W348" s="37"/>
      <c r="X348" s="37"/>
      <c r="Y348" s="37"/>
      <c r="Z348" s="37"/>
      <c r="AA348" s="37"/>
    </row>
    <row r="349">
      <c r="A349" s="46"/>
      <c r="B349" s="46"/>
      <c r="C349" s="49"/>
      <c r="D349" s="49"/>
      <c r="E349" s="49"/>
      <c r="F349" s="46"/>
      <c r="G349" s="49"/>
      <c r="H349" s="46"/>
      <c r="I349" s="46"/>
      <c r="J349" s="49"/>
      <c r="K349" s="49"/>
      <c r="L349" s="46"/>
      <c r="M349" s="46"/>
      <c r="N349" s="37"/>
      <c r="O349" s="37"/>
      <c r="P349" s="37"/>
      <c r="Q349" s="37"/>
      <c r="R349" s="37"/>
      <c r="S349" s="37"/>
      <c r="T349" s="37"/>
      <c r="U349" s="37"/>
      <c r="V349" s="37"/>
      <c r="W349" s="37"/>
      <c r="X349" s="37"/>
      <c r="Y349" s="37"/>
      <c r="Z349" s="37"/>
      <c r="AA349" s="37"/>
    </row>
    <row r="350">
      <c r="A350" s="46"/>
      <c r="B350" s="46"/>
      <c r="C350" s="49"/>
      <c r="D350" s="49"/>
      <c r="E350" s="49"/>
      <c r="F350" s="46"/>
      <c r="G350" s="49"/>
      <c r="H350" s="46"/>
      <c r="I350" s="46"/>
      <c r="J350" s="49"/>
      <c r="K350" s="49"/>
      <c r="L350" s="46"/>
      <c r="M350" s="46"/>
      <c r="N350" s="37"/>
      <c r="O350" s="37"/>
      <c r="P350" s="37"/>
      <c r="Q350" s="37"/>
      <c r="R350" s="37"/>
      <c r="S350" s="37"/>
      <c r="T350" s="37"/>
      <c r="U350" s="37"/>
      <c r="V350" s="37"/>
      <c r="W350" s="37"/>
      <c r="X350" s="37"/>
      <c r="Y350" s="37"/>
      <c r="Z350" s="37"/>
      <c r="AA350" s="37"/>
    </row>
    <row r="351">
      <c r="A351" s="46"/>
      <c r="B351" s="46"/>
      <c r="C351" s="49"/>
      <c r="D351" s="49"/>
      <c r="E351" s="49"/>
      <c r="F351" s="46"/>
      <c r="G351" s="49"/>
      <c r="H351" s="46"/>
      <c r="I351" s="46"/>
      <c r="J351" s="49"/>
      <c r="K351" s="49"/>
      <c r="L351" s="46"/>
      <c r="M351" s="46"/>
      <c r="N351" s="37"/>
      <c r="O351" s="37"/>
      <c r="P351" s="37"/>
      <c r="Q351" s="37"/>
      <c r="R351" s="37"/>
      <c r="S351" s="37"/>
      <c r="T351" s="37"/>
      <c r="U351" s="37"/>
      <c r="V351" s="37"/>
      <c r="W351" s="37"/>
      <c r="X351" s="37"/>
      <c r="Y351" s="37"/>
      <c r="Z351" s="37"/>
      <c r="AA351" s="37"/>
    </row>
    <row r="352">
      <c r="A352" s="46"/>
      <c r="B352" s="46"/>
      <c r="C352" s="49"/>
      <c r="D352" s="49"/>
      <c r="E352" s="49"/>
      <c r="F352" s="46"/>
      <c r="G352" s="49"/>
      <c r="H352" s="46"/>
      <c r="I352" s="46"/>
      <c r="J352" s="49"/>
      <c r="K352" s="49"/>
      <c r="L352" s="46"/>
      <c r="M352" s="46"/>
      <c r="N352" s="37"/>
      <c r="O352" s="37"/>
      <c r="P352" s="37"/>
      <c r="Q352" s="37"/>
      <c r="R352" s="37"/>
      <c r="S352" s="37"/>
      <c r="T352" s="37"/>
      <c r="U352" s="37"/>
      <c r="V352" s="37"/>
      <c r="W352" s="37"/>
      <c r="X352" s="37"/>
      <c r="Y352" s="37"/>
      <c r="Z352" s="37"/>
      <c r="AA352" s="37"/>
    </row>
    <row r="353">
      <c r="A353" s="46"/>
      <c r="B353" s="46"/>
      <c r="C353" s="49"/>
      <c r="D353" s="49"/>
      <c r="E353" s="49"/>
      <c r="F353" s="46"/>
      <c r="G353" s="49"/>
      <c r="H353" s="46"/>
      <c r="I353" s="46"/>
      <c r="J353" s="49"/>
      <c r="K353" s="49"/>
      <c r="L353" s="46"/>
      <c r="M353" s="46"/>
      <c r="N353" s="37"/>
      <c r="O353" s="37"/>
      <c r="P353" s="37"/>
      <c r="Q353" s="37"/>
      <c r="R353" s="37"/>
      <c r="S353" s="37"/>
      <c r="T353" s="37"/>
      <c r="U353" s="37"/>
      <c r="V353" s="37"/>
      <c r="W353" s="37"/>
      <c r="X353" s="37"/>
      <c r="Y353" s="37"/>
      <c r="Z353" s="37"/>
      <c r="AA353" s="37"/>
    </row>
    <row r="354">
      <c r="A354" s="46"/>
      <c r="B354" s="46"/>
      <c r="C354" s="49"/>
      <c r="D354" s="49"/>
      <c r="E354" s="49"/>
      <c r="F354" s="46"/>
      <c r="G354" s="49"/>
      <c r="H354" s="46"/>
      <c r="I354" s="46"/>
      <c r="J354" s="49"/>
      <c r="K354" s="49"/>
      <c r="L354" s="46"/>
      <c r="M354" s="46"/>
      <c r="N354" s="37"/>
      <c r="O354" s="37"/>
      <c r="P354" s="37"/>
      <c r="Q354" s="37"/>
      <c r="R354" s="37"/>
      <c r="S354" s="37"/>
      <c r="T354" s="37"/>
      <c r="U354" s="37"/>
      <c r="V354" s="37"/>
      <c r="W354" s="37"/>
      <c r="X354" s="37"/>
      <c r="Y354" s="37"/>
      <c r="Z354" s="37"/>
      <c r="AA354" s="37"/>
    </row>
    <row r="355">
      <c r="A355" s="46"/>
      <c r="B355" s="46"/>
      <c r="C355" s="49"/>
      <c r="D355" s="49"/>
      <c r="E355" s="49"/>
      <c r="F355" s="46"/>
      <c r="G355" s="49"/>
      <c r="H355" s="46"/>
      <c r="I355" s="46"/>
      <c r="J355" s="49"/>
      <c r="K355" s="49"/>
      <c r="L355" s="46"/>
      <c r="M355" s="46"/>
      <c r="N355" s="37"/>
      <c r="O355" s="37"/>
      <c r="P355" s="37"/>
      <c r="Q355" s="37"/>
      <c r="R355" s="37"/>
      <c r="S355" s="37"/>
      <c r="T355" s="37"/>
      <c r="U355" s="37"/>
      <c r="V355" s="37"/>
      <c r="W355" s="37"/>
      <c r="X355" s="37"/>
      <c r="Y355" s="37"/>
      <c r="Z355" s="37"/>
      <c r="AA355" s="37"/>
    </row>
    <row r="356">
      <c r="A356" s="46"/>
      <c r="B356" s="46"/>
      <c r="C356" s="49"/>
      <c r="D356" s="49"/>
      <c r="E356" s="49"/>
      <c r="F356" s="46"/>
      <c r="G356" s="49"/>
      <c r="H356" s="46"/>
      <c r="I356" s="46"/>
      <c r="J356" s="49"/>
      <c r="K356" s="49"/>
      <c r="L356" s="46"/>
      <c r="M356" s="46"/>
      <c r="N356" s="37"/>
      <c r="O356" s="37"/>
      <c r="P356" s="37"/>
      <c r="Q356" s="37"/>
      <c r="R356" s="37"/>
      <c r="S356" s="37"/>
      <c r="T356" s="37"/>
      <c r="U356" s="37"/>
      <c r="V356" s="37"/>
      <c r="W356" s="37"/>
      <c r="X356" s="37"/>
      <c r="Y356" s="37"/>
      <c r="Z356" s="37"/>
      <c r="AA356" s="37"/>
    </row>
    <row r="357">
      <c r="A357" s="46"/>
      <c r="B357" s="46"/>
      <c r="C357" s="49"/>
      <c r="D357" s="49"/>
      <c r="E357" s="49"/>
      <c r="F357" s="46"/>
      <c r="G357" s="49"/>
      <c r="H357" s="46"/>
      <c r="I357" s="46"/>
      <c r="J357" s="49"/>
      <c r="K357" s="49"/>
      <c r="L357" s="46"/>
      <c r="M357" s="46"/>
      <c r="N357" s="37"/>
      <c r="O357" s="37"/>
      <c r="P357" s="37"/>
      <c r="Q357" s="37"/>
      <c r="R357" s="37"/>
      <c r="S357" s="37"/>
      <c r="T357" s="37"/>
      <c r="U357" s="37"/>
      <c r="V357" s="37"/>
      <c r="W357" s="37"/>
      <c r="X357" s="37"/>
      <c r="Y357" s="37"/>
      <c r="Z357" s="37"/>
      <c r="AA357" s="37"/>
    </row>
    <row r="358">
      <c r="A358" s="46"/>
      <c r="B358" s="46"/>
      <c r="C358" s="49"/>
      <c r="D358" s="49"/>
      <c r="E358" s="49"/>
      <c r="F358" s="46"/>
      <c r="G358" s="49"/>
      <c r="H358" s="46"/>
      <c r="I358" s="46"/>
      <c r="J358" s="49"/>
      <c r="K358" s="49"/>
      <c r="L358" s="46"/>
      <c r="M358" s="46"/>
      <c r="N358" s="37"/>
      <c r="O358" s="37"/>
      <c r="P358" s="37"/>
      <c r="Q358" s="37"/>
      <c r="R358" s="37"/>
      <c r="S358" s="37"/>
      <c r="T358" s="37"/>
      <c r="U358" s="37"/>
      <c r="V358" s="37"/>
      <c r="W358" s="37"/>
      <c r="X358" s="37"/>
      <c r="Y358" s="37"/>
      <c r="Z358" s="37"/>
      <c r="AA358" s="37"/>
    </row>
    <row r="359">
      <c r="A359" s="46"/>
      <c r="B359" s="46"/>
      <c r="C359" s="49"/>
      <c r="D359" s="49"/>
      <c r="E359" s="49"/>
      <c r="F359" s="46"/>
      <c r="G359" s="49"/>
      <c r="H359" s="46"/>
      <c r="I359" s="46"/>
      <c r="J359" s="49"/>
      <c r="K359" s="49"/>
      <c r="L359" s="46"/>
      <c r="M359" s="46"/>
      <c r="N359" s="37"/>
      <c r="O359" s="37"/>
      <c r="P359" s="37"/>
      <c r="Q359" s="37"/>
      <c r="R359" s="37"/>
      <c r="S359" s="37"/>
      <c r="T359" s="37"/>
      <c r="U359" s="37"/>
      <c r="V359" s="37"/>
      <c r="W359" s="37"/>
      <c r="X359" s="37"/>
      <c r="Y359" s="37"/>
      <c r="Z359" s="37"/>
      <c r="AA359" s="37"/>
    </row>
    <row r="360">
      <c r="A360" s="46"/>
      <c r="B360" s="46"/>
      <c r="C360" s="49"/>
      <c r="D360" s="49"/>
      <c r="E360" s="49"/>
      <c r="F360" s="46"/>
      <c r="G360" s="49"/>
      <c r="H360" s="46"/>
      <c r="I360" s="46"/>
      <c r="J360" s="49"/>
      <c r="K360" s="49"/>
      <c r="L360" s="46"/>
      <c r="M360" s="46"/>
      <c r="N360" s="37"/>
      <c r="O360" s="37"/>
      <c r="P360" s="37"/>
      <c r="Q360" s="37"/>
      <c r="R360" s="37"/>
      <c r="S360" s="37"/>
      <c r="T360" s="37"/>
      <c r="U360" s="37"/>
      <c r="V360" s="37"/>
      <c r="W360" s="37"/>
      <c r="X360" s="37"/>
      <c r="Y360" s="37"/>
      <c r="Z360" s="37"/>
      <c r="AA360" s="37"/>
    </row>
    <row r="361">
      <c r="A361" s="46"/>
      <c r="B361" s="46"/>
      <c r="C361" s="49"/>
      <c r="D361" s="49"/>
      <c r="E361" s="49"/>
      <c r="F361" s="46"/>
      <c r="G361" s="49"/>
      <c r="H361" s="46"/>
      <c r="I361" s="46"/>
      <c r="J361" s="49"/>
      <c r="K361" s="49"/>
      <c r="L361" s="46"/>
      <c r="M361" s="46"/>
      <c r="N361" s="37"/>
      <c r="O361" s="37"/>
      <c r="P361" s="37"/>
      <c r="Q361" s="37"/>
      <c r="R361" s="37"/>
      <c r="S361" s="37"/>
      <c r="T361" s="37"/>
      <c r="U361" s="37"/>
      <c r="V361" s="37"/>
      <c r="W361" s="37"/>
      <c r="X361" s="37"/>
      <c r="Y361" s="37"/>
      <c r="Z361" s="37"/>
      <c r="AA361" s="37"/>
    </row>
    <row r="362">
      <c r="A362" s="46"/>
      <c r="B362" s="46"/>
      <c r="C362" s="49"/>
      <c r="D362" s="49"/>
      <c r="E362" s="49"/>
      <c r="F362" s="46"/>
      <c r="G362" s="49"/>
      <c r="H362" s="46"/>
      <c r="I362" s="46"/>
      <c r="J362" s="49"/>
      <c r="K362" s="49"/>
      <c r="L362" s="46"/>
      <c r="M362" s="46"/>
      <c r="N362" s="37"/>
      <c r="O362" s="37"/>
      <c r="P362" s="37"/>
      <c r="Q362" s="37"/>
      <c r="R362" s="37"/>
      <c r="S362" s="37"/>
      <c r="T362" s="37"/>
      <c r="U362" s="37"/>
      <c r="V362" s="37"/>
      <c r="W362" s="37"/>
      <c r="X362" s="37"/>
      <c r="Y362" s="37"/>
      <c r="Z362" s="37"/>
      <c r="AA362" s="37"/>
    </row>
    <row r="363">
      <c r="A363" s="46"/>
      <c r="B363" s="46"/>
      <c r="C363" s="49"/>
      <c r="D363" s="49"/>
      <c r="E363" s="49"/>
      <c r="F363" s="46"/>
      <c r="G363" s="49"/>
      <c r="H363" s="46"/>
      <c r="I363" s="46"/>
      <c r="J363" s="49"/>
      <c r="K363" s="49"/>
      <c r="L363" s="46"/>
      <c r="M363" s="46"/>
      <c r="N363" s="37"/>
      <c r="O363" s="37"/>
      <c r="P363" s="37"/>
      <c r="Q363" s="37"/>
      <c r="R363" s="37"/>
      <c r="S363" s="37"/>
      <c r="T363" s="37"/>
      <c r="U363" s="37"/>
      <c r="V363" s="37"/>
      <c r="W363" s="37"/>
      <c r="X363" s="37"/>
      <c r="Y363" s="37"/>
      <c r="Z363" s="37"/>
      <c r="AA363" s="37"/>
    </row>
    <row r="364">
      <c r="A364" s="46"/>
      <c r="B364" s="46"/>
      <c r="C364" s="49"/>
      <c r="D364" s="49"/>
      <c r="E364" s="49"/>
      <c r="F364" s="46"/>
      <c r="G364" s="49"/>
      <c r="H364" s="46"/>
      <c r="I364" s="46"/>
      <c r="J364" s="49"/>
      <c r="K364" s="49"/>
      <c r="L364" s="46"/>
      <c r="M364" s="46"/>
      <c r="N364" s="37"/>
      <c r="O364" s="37"/>
      <c r="P364" s="37"/>
      <c r="Q364" s="37"/>
      <c r="R364" s="37"/>
      <c r="S364" s="37"/>
      <c r="T364" s="37"/>
      <c r="U364" s="37"/>
      <c r="V364" s="37"/>
      <c r="W364" s="37"/>
      <c r="X364" s="37"/>
      <c r="Y364" s="37"/>
      <c r="Z364" s="37"/>
      <c r="AA364" s="37"/>
    </row>
    <row r="365">
      <c r="A365" s="46"/>
      <c r="B365" s="46"/>
      <c r="C365" s="49"/>
      <c r="D365" s="49"/>
      <c r="E365" s="49"/>
      <c r="F365" s="46"/>
      <c r="G365" s="49"/>
      <c r="H365" s="46"/>
      <c r="I365" s="46"/>
      <c r="J365" s="49"/>
      <c r="K365" s="49"/>
      <c r="L365" s="46"/>
      <c r="M365" s="46"/>
      <c r="N365" s="37"/>
      <c r="O365" s="37"/>
      <c r="P365" s="37"/>
      <c r="Q365" s="37"/>
      <c r="R365" s="37"/>
      <c r="S365" s="37"/>
      <c r="T365" s="37"/>
      <c r="U365" s="37"/>
      <c r="V365" s="37"/>
      <c r="W365" s="37"/>
      <c r="X365" s="37"/>
      <c r="Y365" s="37"/>
      <c r="Z365" s="37"/>
      <c r="AA365" s="37"/>
    </row>
    <row r="366">
      <c r="A366" s="46"/>
      <c r="B366" s="46"/>
      <c r="C366" s="49"/>
      <c r="D366" s="49"/>
      <c r="E366" s="49"/>
      <c r="F366" s="46"/>
      <c r="G366" s="49"/>
      <c r="H366" s="46"/>
      <c r="I366" s="46"/>
      <c r="J366" s="49"/>
      <c r="K366" s="49"/>
      <c r="L366" s="46"/>
      <c r="M366" s="46"/>
      <c r="N366" s="37"/>
      <c r="O366" s="37"/>
      <c r="P366" s="37"/>
      <c r="Q366" s="37"/>
      <c r="R366" s="37"/>
      <c r="S366" s="37"/>
      <c r="T366" s="37"/>
      <c r="U366" s="37"/>
      <c r="V366" s="37"/>
      <c r="W366" s="37"/>
      <c r="X366" s="37"/>
      <c r="Y366" s="37"/>
      <c r="Z366" s="37"/>
      <c r="AA366" s="37"/>
    </row>
    <row r="367">
      <c r="A367" s="46"/>
      <c r="B367" s="46"/>
      <c r="C367" s="49"/>
      <c r="D367" s="49"/>
      <c r="E367" s="49"/>
      <c r="F367" s="46"/>
      <c r="G367" s="49"/>
      <c r="H367" s="46"/>
      <c r="I367" s="46"/>
      <c r="J367" s="49"/>
      <c r="K367" s="49"/>
      <c r="L367" s="46"/>
      <c r="M367" s="46"/>
      <c r="N367" s="37"/>
      <c r="O367" s="37"/>
      <c r="P367" s="37"/>
      <c r="Q367" s="37"/>
      <c r="R367" s="37"/>
      <c r="S367" s="37"/>
      <c r="T367" s="37"/>
      <c r="U367" s="37"/>
      <c r="V367" s="37"/>
      <c r="W367" s="37"/>
      <c r="X367" s="37"/>
      <c r="Y367" s="37"/>
      <c r="Z367" s="37"/>
      <c r="AA367" s="37"/>
    </row>
    <row r="368">
      <c r="A368" s="46"/>
      <c r="B368" s="46"/>
      <c r="C368" s="49"/>
      <c r="D368" s="49"/>
      <c r="E368" s="49"/>
      <c r="F368" s="46"/>
      <c r="G368" s="49"/>
      <c r="H368" s="46"/>
      <c r="I368" s="46"/>
      <c r="J368" s="49"/>
      <c r="K368" s="49"/>
      <c r="L368" s="46"/>
      <c r="M368" s="46"/>
      <c r="N368" s="37"/>
      <c r="O368" s="37"/>
      <c r="P368" s="37"/>
      <c r="Q368" s="37"/>
      <c r="R368" s="37"/>
      <c r="S368" s="37"/>
      <c r="T368" s="37"/>
      <c r="U368" s="37"/>
      <c r="V368" s="37"/>
      <c r="W368" s="37"/>
      <c r="X368" s="37"/>
      <c r="Y368" s="37"/>
      <c r="Z368" s="37"/>
      <c r="AA368" s="37"/>
    </row>
    <row r="369">
      <c r="A369" s="46"/>
      <c r="B369" s="46"/>
      <c r="C369" s="49"/>
      <c r="D369" s="49"/>
      <c r="E369" s="49"/>
      <c r="F369" s="46"/>
      <c r="G369" s="49"/>
      <c r="H369" s="46"/>
      <c r="I369" s="46"/>
      <c r="J369" s="49"/>
      <c r="K369" s="49"/>
      <c r="L369" s="46"/>
      <c r="M369" s="46"/>
      <c r="N369" s="37"/>
      <c r="O369" s="37"/>
      <c r="P369" s="37"/>
      <c r="Q369" s="37"/>
      <c r="R369" s="37"/>
      <c r="S369" s="37"/>
      <c r="T369" s="37"/>
      <c r="U369" s="37"/>
      <c r="V369" s="37"/>
      <c r="W369" s="37"/>
      <c r="X369" s="37"/>
      <c r="Y369" s="37"/>
      <c r="Z369" s="37"/>
      <c r="AA369" s="37"/>
    </row>
    <row r="370">
      <c r="A370" s="46"/>
      <c r="B370" s="46"/>
      <c r="C370" s="49"/>
      <c r="D370" s="49"/>
      <c r="E370" s="49"/>
      <c r="F370" s="46"/>
      <c r="G370" s="49"/>
      <c r="H370" s="46"/>
      <c r="I370" s="46"/>
      <c r="J370" s="49"/>
      <c r="K370" s="49"/>
      <c r="L370" s="46"/>
      <c r="M370" s="46"/>
      <c r="N370" s="37"/>
      <c r="O370" s="37"/>
      <c r="P370" s="37"/>
      <c r="Q370" s="37"/>
      <c r="R370" s="37"/>
      <c r="S370" s="37"/>
      <c r="T370" s="37"/>
      <c r="U370" s="37"/>
      <c r="V370" s="37"/>
      <c r="W370" s="37"/>
      <c r="X370" s="37"/>
      <c r="Y370" s="37"/>
      <c r="Z370" s="37"/>
      <c r="AA370" s="37"/>
    </row>
    <row r="371">
      <c r="A371" s="46"/>
      <c r="B371" s="46"/>
      <c r="C371" s="49"/>
      <c r="D371" s="49"/>
      <c r="E371" s="49"/>
      <c r="F371" s="46"/>
      <c r="G371" s="49"/>
      <c r="H371" s="46"/>
      <c r="I371" s="46"/>
      <c r="J371" s="49"/>
      <c r="K371" s="49"/>
      <c r="L371" s="46"/>
      <c r="M371" s="46"/>
      <c r="N371" s="37"/>
      <c r="O371" s="37"/>
      <c r="P371" s="37"/>
      <c r="Q371" s="37"/>
      <c r="R371" s="37"/>
      <c r="S371" s="37"/>
      <c r="T371" s="37"/>
      <c r="U371" s="37"/>
      <c r="V371" s="37"/>
      <c r="W371" s="37"/>
      <c r="X371" s="37"/>
      <c r="Y371" s="37"/>
      <c r="Z371" s="37"/>
      <c r="AA371" s="37"/>
    </row>
    <row r="372">
      <c r="A372" s="46"/>
      <c r="B372" s="46"/>
      <c r="C372" s="49"/>
      <c r="D372" s="49"/>
      <c r="E372" s="49"/>
      <c r="F372" s="46"/>
      <c r="G372" s="49"/>
      <c r="H372" s="46"/>
      <c r="I372" s="46"/>
      <c r="J372" s="49"/>
      <c r="K372" s="49"/>
      <c r="L372" s="46"/>
      <c r="M372" s="46"/>
      <c r="N372" s="37"/>
      <c r="O372" s="37"/>
      <c r="P372" s="37"/>
      <c r="Q372" s="37"/>
      <c r="R372" s="37"/>
      <c r="S372" s="37"/>
      <c r="T372" s="37"/>
      <c r="U372" s="37"/>
      <c r="V372" s="37"/>
      <c r="W372" s="37"/>
      <c r="X372" s="37"/>
      <c r="Y372" s="37"/>
      <c r="Z372" s="37"/>
      <c r="AA372" s="37"/>
    </row>
    <row r="373">
      <c r="A373" s="46"/>
      <c r="B373" s="46"/>
      <c r="C373" s="49"/>
      <c r="D373" s="49"/>
      <c r="E373" s="49"/>
      <c r="F373" s="46"/>
      <c r="G373" s="49"/>
      <c r="H373" s="46"/>
      <c r="I373" s="46"/>
      <c r="J373" s="49"/>
      <c r="K373" s="49"/>
      <c r="L373" s="46"/>
      <c r="M373" s="46"/>
      <c r="N373" s="37"/>
      <c r="O373" s="37"/>
      <c r="P373" s="37"/>
      <c r="Q373" s="37"/>
      <c r="R373" s="37"/>
      <c r="S373" s="37"/>
      <c r="T373" s="37"/>
      <c r="U373" s="37"/>
      <c r="V373" s="37"/>
      <c r="W373" s="37"/>
      <c r="X373" s="37"/>
      <c r="Y373" s="37"/>
      <c r="Z373" s="37"/>
      <c r="AA373" s="37"/>
    </row>
    <row r="374">
      <c r="A374" s="46"/>
      <c r="B374" s="46"/>
      <c r="C374" s="49"/>
      <c r="D374" s="49"/>
      <c r="E374" s="49"/>
      <c r="F374" s="46"/>
      <c r="G374" s="49"/>
      <c r="H374" s="46"/>
      <c r="I374" s="46"/>
      <c r="J374" s="49"/>
      <c r="K374" s="49"/>
      <c r="L374" s="46"/>
      <c r="M374" s="46"/>
      <c r="N374" s="37"/>
      <c r="O374" s="37"/>
      <c r="P374" s="37"/>
      <c r="Q374" s="37"/>
      <c r="R374" s="37"/>
      <c r="S374" s="37"/>
      <c r="T374" s="37"/>
      <c r="U374" s="37"/>
      <c r="V374" s="37"/>
      <c r="W374" s="37"/>
      <c r="X374" s="37"/>
      <c r="Y374" s="37"/>
      <c r="Z374" s="37"/>
      <c r="AA374" s="37"/>
    </row>
    <row r="375">
      <c r="A375" s="46"/>
      <c r="B375" s="46"/>
      <c r="C375" s="49"/>
      <c r="D375" s="49"/>
      <c r="E375" s="49"/>
      <c r="F375" s="46"/>
      <c r="G375" s="49"/>
      <c r="H375" s="46"/>
      <c r="I375" s="46"/>
      <c r="J375" s="49"/>
      <c r="K375" s="49"/>
      <c r="L375" s="46"/>
      <c r="M375" s="46"/>
      <c r="N375" s="37"/>
      <c r="O375" s="37"/>
      <c r="P375" s="37"/>
      <c r="Q375" s="37"/>
      <c r="R375" s="37"/>
      <c r="S375" s="37"/>
      <c r="T375" s="37"/>
      <c r="U375" s="37"/>
      <c r="V375" s="37"/>
      <c r="W375" s="37"/>
      <c r="X375" s="37"/>
      <c r="Y375" s="37"/>
      <c r="Z375" s="37"/>
      <c r="AA375" s="37"/>
    </row>
    <row r="376">
      <c r="A376" s="46"/>
      <c r="B376" s="46"/>
      <c r="C376" s="49"/>
      <c r="D376" s="49"/>
      <c r="E376" s="49"/>
      <c r="F376" s="46"/>
      <c r="G376" s="49"/>
      <c r="H376" s="46"/>
      <c r="I376" s="46"/>
      <c r="J376" s="49"/>
      <c r="K376" s="49"/>
      <c r="L376" s="46"/>
      <c r="M376" s="46"/>
      <c r="N376" s="37"/>
      <c r="O376" s="37"/>
      <c r="P376" s="37"/>
      <c r="Q376" s="37"/>
      <c r="R376" s="37"/>
      <c r="S376" s="37"/>
      <c r="T376" s="37"/>
      <c r="U376" s="37"/>
      <c r="V376" s="37"/>
      <c r="W376" s="37"/>
      <c r="X376" s="37"/>
      <c r="Y376" s="37"/>
      <c r="Z376" s="37"/>
      <c r="AA376" s="37"/>
    </row>
    <row r="377">
      <c r="A377" s="46"/>
      <c r="B377" s="46"/>
      <c r="C377" s="49"/>
      <c r="D377" s="49"/>
      <c r="E377" s="49"/>
      <c r="F377" s="46"/>
      <c r="G377" s="49"/>
      <c r="H377" s="46"/>
      <c r="I377" s="46"/>
      <c r="J377" s="49"/>
      <c r="K377" s="49"/>
      <c r="L377" s="46"/>
      <c r="M377" s="46"/>
      <c r="N377" s="37"/>
      <c r="O377" s="37"/>
      <c r="P377" s="37"/>
      <c r="Q377" s="37"/>
      <c r="R377" s="37"/>
      <c r="S377" s="37"/>
      <c r="T377" s="37"/>
      <c r="U377" s="37"/>
      <c r="V377" s="37"/>
      <c r="W377" s="37"/>
      <c r="X377" s="37"/>
      <c r="Y377" s="37"/>
      <c r="Z377" s="37"/>
      <c r="AA377" s="37"/>
    </row>
    <row r="378">
      <c r="A378" s="46"/>
      <c r="B378" s="46"/>
      <c r="C378" s="49"/>
      <c r="D378" s="49"/>
      <c r="E378" s="49"/>
      <c r="F378" s="46"/>
      <c r="G378" s="49"/>
      <c r="H378" s="46"/>
      <c r="I378" s="46"/>
      <c r="J378" s="49"/>
      <c r="K378" s="49"/>
      <c r="L378" s="46"/>
      <c r="M378" s="46"/>
      <c r="N378" s="37"/>
      <c r="O378" s="37"/>
      <c r="P378" s="37"/>
      <c r="Q378" s="37"/>
      <c r="R378" s="37"/>
      <c r="S378" s="37"/>
      <c r="T378" s="37"/>
      <c r="U378" s="37"/>
      <c r="V378" s="37"/>
      <c r="W378" s="37"/>
      <c r="X378" s="37"/>
      <c r="Y378" s="37"/>
      <c r="Z378" s="37"/>
      <c r="AA378" s="37"/>
    </row>
    <row r="379">
      <c r="A379" s="46"/>
      <c r="B379" s="46"/>
      <c r="C379" s="49"/>
      <c r="D379" s="49"/>
      <c r="E379" s="49"/>
      <c r="F379" s="46"/>
      <c r="G379" s="49"/>
      <c r="H379" s="46"/>
      <c r="I379" s="46"/>
      <c r="J379" s="49"/>
      <c r="K379" s="49"/>
      <c r="L379" s="46"/>
      <c r="M379" s="46"/>
      <c r="N379" s="37"/>
      <c r="O379" s="37"/>
      <c r="P379" s="37"/>
      <c r="Q379" s="37"/>
      <c r="R379" s="37"/>
      <c r="S379" s="37"/>
      <c r="T379" s="37"/>
      <c r="U379" s="37"/>
      <c r="V379" s="37"/>
      <c r="W379" s="37"/>
      <c r="X379" s="37"/>
      <c r="Y379" s="37"/>
      <c r="Z379" s="37"/>
      <c r="AA379" s="37"/>
    </row>
    <row r="380">
      <c r="A380" s="46"/>
      <c r="B380" s="46"/>
      <c r="C380" s="49"/>
      <c r="D380" s="49"/>
      <c r="E380" s="49"/>
      <c r="F380" s="46"/>
      <c r="G380" s="49"/>
      <c r="H380" s="46"/>
      <c r="I380" s="46"/>
      <c r="J380" s="49"/>
      <c r="K380" s="49"/>
      <c r="L380" s="46"/>
      <c r="M380" s="46"/>
      <c r="N380" s="37"/>
      <c r="O380" s="37"/>
      <c r="P380" s="37"/>
      <c r="Q380" s="37"/>
      <c r="R380" s="37"/>
      <c r="S380" s="37"/>
      <c r="T380" s="37"/>
      <c r="U380" s="37"/>
      <c r="V380" s="37"/>
      <c r="W380" s="37"/>
      <c r="X380" s="37"/>
      <c r="Y380" s="37"/>
      <c r="Z380" s="37"/>
      <c r="AA380" s="37"/>
    </row>
    <row r="381">
      <c r="A381" s="46"/>
      <c r="B381" s="46"/>
      <c r="C381" s="49"/>
      <c r="D381" s="49"/>
      <c r="E381" s="49"/>
      <c r="F381" s="46"/>
      <c r="G381" s="49"/>
      <c r="H381" s="46"/>
      <c r="I381" s="46"/>
      <c r="J381" s="49"/>
      <c r="K381" s="49"/>
      <c r="L381" s="46"/>
      <c r="M381" s="46"/>
      <c r="N381" s="37"/>
      <c r="O381" s="37"/>
      <c r="P381" s="37"/>
      <c r="Q381" s="37"/>
      <c r="R381" s="37"/>
      <c r="S381" s="37"/>
      <c r="T381" s="37"/>
      <c r="U381" s="37"/>
      <c r="V381" s="37"/>
      <c r="W381" s="37"/>
      <c r="X381" s="37"/>
      <c r="Y381" s="37"/>
      <c r="Z381" s="37"/>
      <c r="AA381" s="37"/>
    </row>
    <row r="382">
      <c r="A382" s="46"/>
      <c r="B382" s="46"/>
      <c r="C382" s="49"/>
      <c r="D382" s="49"/>
      <c r="E382" s="49"/>
      <c r="F382" s="46"/>
      <c r="G382" s="49"/>
      <c r="H382" s="46"/>
      <c r="I382" s="46"/>
      <c r="J382" s="49"/>
      <c r="K382" s="49"/>
      <c r="L382" s="46"/>
      <c r="M382" s="46"/>
      <c r="N382" s="37"/>
      <c r="O382" s="37"/>
      <c r="P382" s="37"/>
      <c r="Q382" s="37"/>
      <c r="R382" s="37"/>
      <c r="S382" s="37"/>
      <c r="T382" s="37"/>
      <c r="U382" s="37"/>
      <c r="V382" s="37"/>
      <c r="W382" s="37"/>
      <c r="X382" s="37"/>
      <c r="Y382" s="37"/>
      <c r="Z382" s="37"/>
      <c r="AA382" s="37"/>
    </row>
    <row r="383">
      <c r="A383" s="46"/>
      <c r="B383" s="46"/>
      <c r="C383" s="49"/>
      <c r="D383" s="49"/>
      <c r="E383" s="49"/>
      <c r="F383" s="46"/>
      <c r="G383" s="49"/>
      <c r="H383" s="46"/>
      <c r="I383" s="46"/>
      <c r="J383" s="49"/>
      <c r="K383" s="49"/>
      <c r="L383" s="46"/>
      <c r="M383" s="46"/>
      <c r="N383" s="37"/>
      <c r="O383" s="37"/>
      <c r="P383" s="37"/>
      <c r="Q383" s="37"/>
      <c r="R383" s="37"/>
      <c r="S383" s="37"/>
      <c r="T383" s="37"/>
      <c r="U383" s="37"/>
      <c r="V383" s="37"/>
      <c r="W383" s="37"/>
      <c r="X383" s="37"/>
      <c r="Y383" s="37"/>
      <c r="Z383" s="37"/>
      <c r="AA383" s="37"/>
    </row>
    <row r="384">
      <c r="A384" s="46"/>
      <c r="B384" s="46"/>
      <c r="C384" s="49"/>
      <c r="D384" s="49"/>
      <c r="E384" s="49"/>
      <c r="F384" s="46"/>
      <c r="G384" s="49"/>
      <c r="H384" s="46"/>
      <c r="I384" s="46"/>
      <c r="J384" s="49"/>
      <c r="K384" s="49"/>
      <c r="L384" s="46"/>
      <c r="M384" s="46"/>
      <c r="N384" s="37"/>
      <c r="O384" s="37"/>
      <c r="P384" s="37"/>
      <c r="Q384" s="37"/>
      <c r="R384" s="37"/>
      <c r="S384" s="37"/>
      <c r="T384" s="37"/>
      <c r="U384" s="37"/>
      <c r="V384" s="37"/>
      <c r="W384" s="37"/>
      <c r="X384" s="37"/>
      <c r="Y384" s="37"/>
      <c r="Z384" s="37"/>
      <c r="AA384" s="37"/>
    </row>
    <row r="385">
      <c r="A385" s="46"/>
      <c r="B385" s="46"/>
      <c r="C385" s="49"/>
      <c r="D385" s="49"/>
      <c r="E385" s="49"/>
      <c r="F385" s="46"/>
      <c r="G385" s="49"/>
      <c r="H385" s="46"/>
      <c r="I385" s="46"/>
      <c r="J385" s="49"/>
      <c r="K385" s="49"/>
      <c r="L385" s="46"/>
      <c r="M385" s="46"/>
      <c r="N385" s="37"/>
      <c r="O385" s="37"/>
      <c r="P385" s="37"/>
      <c r="Q385" s="37"/>
      <c r="R385" s="37"/>
      <c r="S385" s="37"/>
      <c r="T385" s="37"/>
      <c r="U385" s="37"/>
      <c r="V385" s="37"/>
      <c r="W385" s="37"/>
      <c r="X385" s="37"/>
      <c r="Y385" s="37"/>
      <c r="Z385" s="37"/>
      <c r="AA385" s="37"/>
    </row>
    <row r="386">
      <c r="A386" s="46"/>
      <c r="B386" s="46"/>
      <c r="C386" s="49"/>
      <c r="D386" s="49"/>
      <c r="E386" s="49"/>
      <c r="F386" s="46"/>
      <c r="G386" s="49"/>
      <c r="H386" s="46"/>
      <c r="I386" s="46"/>
      <c r="J386" s="49"/>
      <c r="K386" s="49"/>
      <c r="L386" s="46"/>
      <c r="M386" s="46"/>
      <c r="N386" s="37"/>
      <c r="O386" s="37"/>
      <c r="P386" s="37"/>
      <c r="Q386" s="37"/>
      <c r="R386" s="37"/>
      <c r="S386" s="37"/>
      <c r="T386" s="37"/>
      <c r="U386" s="37"/>
      <c r="V386" s="37"/>
      <c r="W386" s="37"/>
      <c r="X386" s="37"/>
      <c r="Y386" s="37"/>
      <c r="Z386" s="37"/>
      <c r="AA386" s="37"/>
    </row>
    <row r="387">
      <c r="A387" s="46"/>
      <c r="B387" s="46"/>
      <c r="C387" s="49"/>
      <c r="D387" s="49"/>
      <c r="E387" s="49"/>
      <c r="F387" s="46"/>
      <c r="G387" s="49"/>
      <c r="H387" s="46"/>
      <c r="I387" s="46"/>
      <c r="J387" s="49"/>
      <c r="K387" s="49"/>
      <c r="L387" s="46"/>
      <c r="M387" s="46"/>
      <c r="N387" s="37"/>
      <c r="O387" s="37"/>
      <c r="P387" s="37"/>
      <c r="Q387" s="37"/>
      <c r="R387" s="37"/>
      <c r="S387" s="37"/>
      <c r="T387" s="37"/>
      <c r="U387" s="37"/>
      <c r="V387" s="37"/>
      <c r="W387" s="37"/>
      <c r="X387" s="37"/>
      <c r="Y387" s="37"/>
      <c r="Z387" s="37"/>
      <c r="AA387" s="37"/>
    </row>
    <row r="388">
      <c r="A388" s="46"/>
      <c r="B388" s="46"/>
      <c r="C388" s="49"/>
      <c r="D388" s="49"/>
      <c r="E388" s="49"/>
      <c r="F388" s="46"/>
      <c r="G388" s="49"/>
      <c r="H388" s="46"/>
      <c r="I388" s="46"/>
      <c r="J388" s="49"/>
      <c r="K388" s="49"/>
      <c r="L388" s="46"/>
      <c r="M388" s="46"/>
      <c r="N388" s="37"/>
      <c r="O388" s="37"/>
      <c r="P388" s="37"/>
      <c r="Q388" s="37"/>
      <c r="R388" s="37"/>
      <c r="S388" s="37"/>
      <c r="T388" s="37"/>
      <c r="U388" s="37"/>
      <c r="V388" s="37"/>
      <c r="W388" s="37"/>
      <c r="X388" s="37"/>
      <c r="Y388" s="37"/>
      <c r="Z388" s="37"/>
      <c r="AA388" s="37"/>
    </row>
    <row r="389">
      <c r="A389" s="46"/>
      <c r="B389" s="46"/>
      <c r="C389" s="49"/>
      <c r="D389" s="49"/>
      <c r="E389" s="49"/>
      <c r="F389" s="46"/>
      <c r="G389" s="49"/>
      <c r="H389" s="46"/>
      <c r="I389" s="46"/>
      <c r="J389" s="49"/>
      <c r="K389" s="49"/>
      <c r="L389" s="46"/>
      <c r="M389" s="46"/>
      <c r="N389" s="37"/>
      <c r="O389" s="37"/>
      <c r="P389" s="37"/>
      <c r="Q389" s="37"/>
      <c r="R389" s="37"/>
      <c r="S389" s="37"/>
      <c r="T389" s="37"/>
      <c r="U389" s="37"/>
      <c r="V389" s="37"/>
      <c r="W389" s="37"/>
      <c r="X389" s="37"/>
      <c r="Y389" s="37"/>
      <c r="Z389" s="37"/>
      <c r="AA389" s="37"/>
    </row>
    <row r="390">
      <c r="A390" s="46"/>
      <c r="B390" s="46"/>
      <c r="C390" s="49"/>
      <c r="D390" s="49"/>
      <c r="E390" s="49"/>
      <c r="F390" s="46"/>
      <c r="G390" s="49"/>
      <c r="H390" s="46"/>
      <c r="I390" s="46"/>
      <c r="J390" s="49"/>
      <c r="K390" s="49"/>
      <c r="L390" s="46"/>
      <c r="M390" s="46"/>
      <c r="N390" s="37"/>
      <c r="O390" s="37"/>
      <c r="P390" s="37"/>
      <c r="Q390" s="37"/>
      <c r="R390" s="37"/>
      <c r="S390" s="37"/>
      <c r="T390" s="37"/>
      <c r="U390" s="37"/>
      <c r="V390" s="37"/>
      <c r="W390" s="37"/>
      <c r="X390" s="37"/>
      <c r="Y390" s="37"/>
      <c r="Z390" s="37"/>
      <c r="AA390" s="37"/>
    </row>
    <row r="391">
      <c r="A391" s="46"/>
      <c r="B391" s="46"/>
      <c r="C391" s="49"/>
      <c r="D391" s="49"/>
      <c r="E391" s="49"/>
      <c r="F391" s="46"/>
      <c r="G391" s="49"/>
      <c r="H391" s="46"/>
      <c r="I391" s="46"/>
      <c r="J391" s="49"/>
      <c r="K391" s="49"/>
      <c r="L391" s="46"/>
      <c r="M391" s="46"/>
      <c r="N391" s="37"/>
      <c r="O391" s="37"/>
      <c r="P391" s="37"/>
      <c r="Q391" s="37"/>
      <c r="R391" s="37"/>
      <c r="S391" s="37"/>
      <c r="T391" s="37"/>
      <c r="U391" s="37"/>
      <c r="V391" s="37"/>
      <c r="W391" s="37"/>
      <c r="X391" s="37"/>
      <c r="Y391" s="37"/>
      <c r="Z391" s="37"/>
      <c r="AA391" s="37"/>
    </row>
    <row r="392">
      <c r="A392" s="46"/>
      <c r="B392" s="46"/>
      <c r="C392" s="49"/>
      <c r="D392" s="49"/>
      <c r="E392" s="49"/>
      <c r="F392" s="46"/>
      <c r="G392" s="49"/>
      <c r="H392" s="46"/>
      <c r="I392" s="46"/>
      <c r="J392" s="49"/>
      <c r="K392" s="49"/>
      <c r="L392" s="46"/>
      <c r="M392" s="46"/>
      <c r="N392" s="37"/>
      <c r="O392" s="37"/>
      <c r="P392" s="37"/>
      <c r="Q392" s="37"/>
      <c r="R392" s="37"/>
      <c r="S392" s="37"/>
      <c r="T392" s="37"/>
      <c r="U392" s="37"/>
      <c r="V392" s="37"/>
      <c r="W392" s="37"/>
      <c r="X392" s="37"/>
      <c r="Y392" s="37"/>
      <c r="Z392" s="37"/>
      <c r="AA392" s="37"/>
    </row>
    <row r="393">
      <c r="A393" s="46"/>
      <c r="B393" s="46"/>
      <c r="C393" s="49"/>
      <c r="D393" s="49"/>
      <c r="E393" s="49"/>
      <c r="F393" s="46"/>
      <c r="G393" s="49"/>
      <c r="H393" s="46"/>
      <c r="I393" s="46"/>
      <c r="J393" s="49"/>
      <c r="K393" s="49"/>
      <c r="L393" s="46"/>
      <c r="M393" s="46"/>
      <c r="N393" s="37"/>
      <c r="O393" s="37"/>
      <c r="P393" s="37"/>
      <c r="Q393" s="37"/>
      <c r="R393" s="37"/>
      <c r="S393" s="37"/>
      <c r="T393" s="37"/>
      <c r="U393" s="37"/>
      <c r="V393" s="37"/>
      <c r="W393" s="37"/>
      <c r="X393" s="37"/>
      <c r="Y393" s="37"/>
      <c r="Z393" s="37"/>
      <c r="AA393" s="37"/>
    </row>
    <row r="394">
      <c r="A394" s="46"/>
      <c r="B394" s="46"/>
      <c r="C394" s="49"/>
      <c r="D394" s="49"/>
      <c r="E394" s="49"/>
      <c r="F394" s="46"/>
      <c r="G394" s="49"/>
      <c r="H394" s="46"/>
      <c r="I394" s="46"/>
      <c r="J394" s="49"/>
      <c r="K394" s="49"/>
      <c r="L394" s="46"/>
      <c r="M394" s="46"/>
      <c r="N394" s="37"/>
      <c r="O394" s="37"/>
      <c r="P394" s="37"/>
      <c r="Q394" s="37"/>
      <c r="R394" s="37"/>
      <c r="S394" s="37"/>
      <c r="T394" s="37"/>
      <c r="U394" s="37"/>
      <c r="V394" s="37"/>
      <c r="W394" s="37"/>
      <c r="X394" s="37"/>
      <c r="Y394" s="37"/>
      <c r="Z394" s="37"/>
      <c r="AA394" s="37"/>
    </row>
    <row r="395">
      <c r="A395" s="46"/>
      <c r="B395" s="46"/>
      <c r="C395" s="49"/>
      <c r="D395" s="49"/>
      <c r="E395" s="49"/>
      <c r="F395" s="46"/>
      <c r="G395" s="49"/>
      <c r="H395" s="46"/>
      <c r="I395" s="46"/>
      <c r="J395" s="49"/>
      <c r="K395" s="49"/>
      <c r="L395" s="46"/>
      <c r="M395" s="46"/>
      <c r="N395" s="37"/>
      <c r="O395" s="37"/>
      <c r="P395" s="37"/>
      <c r="Q395" s="37"/>
      <c r="R395" s="37"/>
      <c r="S395" s="37"/>
      <c r="T395" s="37"/>
      <c r="U395" s="37"/>
      <c r="V395" s="37"/>
      <c r="W395" s="37"/>
      <c r="X395" s="37"/>
      <c r="Y395" s="37"/>
      <c r="Z395" s="37"/>
      <c r="AA395" s="37"/>
    </row>
    <row r="396">
      <c r="A396" s="46"/>
      <c r="B396" s="46"/>
      <c r="C396" s="49"/>
      <c r="D396" s="49"/>
      <c r="E396" s="49"/>
      <c r="F396" s="46"/>
      <c r="G396" s="49"/>
      <c r="H396" s="46"/>
      <c r="I396" s="46"/>
      <c r="J396" s="49"/>
      <c r="K396" s="49"/>
      <c r="L396" s="46"/>
      <c r="M396" s="46"/>
      <c r="N396" s="37"/>
      <c r="O396" s="37"/>
      <c r="P396" s="37"/>
      <c r="Q396" s="37"/>
      <c r="R396" s="37"/>
      <c r="S396" s="37"/>
      <c r="T396" s="37"/>
      <c r="U396" s="37"/>
      <c r="V396" s="37"/>
      <c r="W396" s="37"/>
      <c r="X396" s="37"/>
      <c r="Y396" s="37"/>
      <c r="Z396" s="37"/>
      <c r="AA396" s="37"/>
    </row>
    <row r="397">
      <c r="A397" s="46"/>
      <c r="B397" s="46"/>
      <c r="C397" s="49"/>
      <c r="D397" s="49"/>
      <c r="E397" s="49"/>
      <c r="F397" s="46"/>
      <c r="G397" s="49"/>
      <c r="H397" s="46"/>
      <c r="I397" s="46"/>
      <c r="J397" s="49"/>
      <c r="K397" s="49"/>
      <c r="L397" s="46"/>
      <c r="M397" s="46"/>
      <c r="N397" s="37"/>
      <c r="O397" s="37"/>
      <c r="P397" s="37"/>
      <c r="Q397" s="37"/>
      <c r="R397" s="37"/>
      <c r="S397" s="37"/>
      <c r="T397" s="37"/>
      <c r="U397" s="37"/>
      <c r="V397" s="37"/>
      <c r="W397" s="37"/>
      <c r="X397" s="37"/>
      <c r="Y397" s="37"/>
      <c r="Z397" s="37"/>
      <c r="AA397" s="37"/>
    </row>
    <row r="398">
      <c r="A398" s="46"/>
      <c r="B398" s="46"/>
      <c r="C398" s="49"/>
      <c r="D398" s="49"/>
      <c r="E398" s="49"/>
      <c r="F398" s="46"/>
      <c r="G398" s="49"/>
      <c r="H398" s="46"/>
      <c r="I398" s="46"/>
      <c r="J398" s="49"/>
      <c r="K398" s="49"/>
      <c r="L398" s="46"/>
      <c r="M398" s="46"/>
      <c r="N398" s="37"/>
      <c r="O398" s="37"/>
      <c r="P398" s="37"/>
      <c r="Q398" s="37"/>
      <c r="R398" s="37"/>
      <c r="S398" s="37"/>
      <c r="T398" s="37"/>
      <c r="U398" s="37"/>
      <c r="V398" s="37"/>
      <c r="W398" s="37"/>
      <c r="X398" s="37"/>
      <c r="Y398" s="37"/>
      <c r="Z398" s="37"/>
      <c r="AA398" s="37"/>
    </row>
    <row r="399">
      <c r="A399" s="46"/>
      <c r="B399" s="46"/>
      <c r="C399" s="49"/>
      <c r="D399" s="49"/>
      <c r="E399" s="49"/>
      <c r="F399" s="46"/>
      <c r="G399" s="49"/>
      <c r="H399" s="46"/>
      <c r="I399" s="46"/>
      <c r="J399" s="49"/>
      <c r="K399" s="49"/>
      <c r="L399" s="46"/>
      <c r="M399" s="46"/>
      <c r="N399" s="37"/>
      <c r="O399" s="37"/>
      <c r="P399" s="37"/>
      <c r="Q399" s="37"/>
      <c r="R399" s="37"/>
      <c r="S399" s="37"/>
      <c r="T399" s="37"/>
      <c r="U399" s="37"/>
      <c r="V399" s="37"/>
      <c r="W399" s="37"/>
      <c r="X399" s="37"/>
      <c r="Y399" s="37"/>
      <c r="Z399" s="37"/>
      <c r="AA399" s="37"/>
    </row>
    <row r="400">
      <c r="A400" s="46"/>
      <c r="B400" s="46"/>
      <c r="C400" s="49"/>
      <c r="D400" s="49"/>
      <c r="E400" s="49"/>
      <c r="F400" s="46"/>
      <c r="G400" s="49"/>
      <c r="H400" s="46"/>
      <c r="I400" s="46"/>
      <c r="J400" s="49"/>
      <c r="K400" s="49"/>
      <c r="L400" s="46"/>
      <c r="M400" s="46"/>
      <c r="N400" s="37"/>
      <c r="O400" s="37"/>
      <c r="P400" s="37"/>
      <c r="Q400" s="37"/>
      <c r="R400" s="37"/>
      <c r="S400" s="37"/>
      <c r="T400" s="37"/>
      <c r="U400" s="37"/>
      <c r="V400" s="37"/>
      <c r="W400" s="37"/>
      <c r="X400" s="37"/>
      <c r="Y400" s="37"/>
      <c r="Z400" s="37"/>
      <c r="AA400" s="37"/>
    </row>
    <row r="401">
      <c r="A401" s="46"/>
      <c r="B401" s="46"/>
      <c r="C401" s="49"/>
      <c r="D401" s="49"/>
      <c r="E401" s="49"/>
      <c r="F401" s="46"/>
      <c r="G401" s="49"/>
      <c r="H401" s="46"/>
      <c r="I401" s="46"/>
      <c r="J401" s="49"/>
      <c r="K401" s="49"/>
      <c r="L401" s="46"/>
      <c r="M401" s="46"/>
      <c r="N401" s="37"/>
      <c r="O401" s="37"/>
      <c r="P401" s="37"/>
      <c r="Q401" s="37"/>
      <c r="R401" s="37"/>
      <c r="S401" s="37"/>
      <c r="T401" s="37"/>
      <c r="U401" s="37"/>
      <c r="V401" s="37"/>
      <c r="W401" s="37"/>
      <c r="X401" s="37"/>
      <c r="Y401" s="37"/>
      <c r="Z401" s="37"/>
      <c r="AA401" s="37"/>
    </row>
    <row r="402">
      <c r="A402" s="46"/>
      <c r="B402" s="46"/>
      <c r="C402" s="49"/>
      <c r="D402" s="49"/>
      <c r="E402" s="49"/>
      <c r="F402" s="46"/>
      <c r="G402" s="49"/>
      <c r="H402" s="46"/>
      <c r="I402" s="46"/>
      <c r="J402" s="49"/>
      <c r="K402" s="49"/>
      <c r="L402" s="46"/>
      <c r="M402" s="46"/>
      <c r="N402" s="37"/>
      <c r="O402" s="37"/>
      <c r="P402" s="37"/>
      <c r="Q402" s="37"/>
      <c r="R402" s="37"/>
      <c r="S402" s="37"/>
      <c r="T402" s="37"/>
      <c r="U402" s="37"/>
      <c r="V402" s="37"/>
      <c r="W402" s="37"/>
      <c r="X402" s="37"/>
      <c r="Y402" s="37"/>
      <c r="Z402" s="37"/>
      <c r="AA402" s="37"/>
    </row>
    <row r="403">
      <c r="A403" s="46"/>
      <c r="B403" s="46"/>
      <c r="C403" s="49"/>
      <c r="D403" s="49"/>
      <c r="E403" s="49"/>
      <c r="F403" s="46"/>
      <c r="G403" s="49"/>
      <c r="H403" s="46"/>
      <c r="I403" s="46"/>
      <c r="J403" s="49"/>
      <c r="K403" s="49"/>
      <c r="L403" s="46"/>
      <c r="M403" s="46"/>
      <c r="N403" s="37"/>
      <c r="O403" s="37"/>
      <c r="P403" s="37"/>
      <c r="Q403" s="37"/>
      <c r="R403" s="37"/>
      <c r="S403" s="37"/>
      <c r="T403" s="37"/>
      <c r="U403" s="37"/>
      <c r="V403" s="37"/>
      <c r="W403" s="37"/>
      <c r="X403" s="37"/>
      <c r="Y403" s="37"/>
      <c r="Z403" s="37"/>
      <c r="AA403" s="37"/>
    </row>
    <row r="404">
      <c r="A404" s="46"/>
      <c r="B404" s="46"/>
      <c r="C404" s="49"/>
      <c r="D404" s="49"/>
      <c r="E404" s="49"/>
      <c r="F404" s="46"/>
      <c r="G404" s="49"/>
      <c r="H404" s="46"/>
      <c r="I404" s="46"/>
      <c r="J404" s="49"/>
      <c r="K404" s="49"/>
      <c r="L404" s="46"/>
      <c r="M404" s="46"/>
      <c r="N404" s="37"/>
      <c r="O404" s="37"/>
      <c r="P404" s="37"/>
      <c r="Q404" s="37"/>
      <c r="R404" s="37"/>
      <c r="S404" s="37"/>
      <c r="T404" s="37"/>
      <c r="U404" s="37"/>
      <c r="V404" s="37"/>
      <c r="W404" s="37"/>
      <c r="X404" s="37"/>
      <c r="Y404" s="37"/>
      <c r="Z404" s="37"/>
      <c r="AA404" s="37"/>
    </row>
    <row r="405">
      <c r="A405" s="46"/>
      <c r="B405" s="46"/>
      <c r="C405" s="49"/>
      <c r="D405" s="49"/>
      <c r="E405" s="49"/>
      <c r="F405" s="46"/>
      <c r="G405" s="49"/>
      <c r="H405" s="46"/>
      <c r="I405" s="46"/>
      <c r="J405" s="49"/>
      <c r="K405" s="49"/>
      <c r="L405" s="46"/>
      <c r="M405" s="46"/>
      <c r="N405" s="37"/>
      <c r="O405" s="37"/>
      <c r="P405" s="37"/>
      <c r="Q405" s="37"/>
      <c r="R405" s="37"/>
      <c r="S405" s="37"/>
      <c r="T405" s="37"/>
      <c r="U405" s="37"/>
      <c r="V405" s="37"/>
      <c r="W405" s="37"/>
      <c r="X405" s="37"/>
      <c r="Y405" s="37"/>
      <c r="Z405" s="37"/>
      <c r="AA405" s="37"/>
    </row>
    <row r="406">
      <c r="A406" s="46"/>
      <c r="B406" s="46"/>
      <c r="C406" s="49"/>
      <c r="D406" s="49"/>
      <c r="E406" s="49"/>
      <c r="F406" s="46"/>
      <c r="G406" s="49"/>
      <c r="H406" s="46"/>
      <c r="I406" s="46"/>
      <c r="J406" s="49"/>
      <c r="K406" s="49"/>
      <c r="L406" s="46"/>
      <c r="M406" s="46"/>
      <c r="N406" s="37"/>
      <c r="O406" s="37"/>
      <c r="P406" s="37"/>
      <c r="Q406" s="37"/>
      <c r="R406" s="37"/>
      <c r="S406" s="37"/>
      <c r="T406" s="37"/>
      <c r="U406" s="37"/>
      <c r="V406" s="37"/>
      <c r="W406" s="37"/>
      <c r="X406" s="37"/>
      <c r="Y406" s="37"/>
      <c r="Z406" s="37"/>
      <c r="AA406" s="37"/>
    </row>
    <row r="407">
      <c r="A407" s="46"/>
      <c r="B407" s="46"/>
      <c r="C407" s="49"/>
      <c r="D407" s="49"/>
      <c r="E407" s="49"/>
      <c r="F407" s="46"/>
      <c r="G407" s="49"/>
      <c r="H407" s="46"/>
      <c r="I407" s="46"/>
      <c r="J407" s="49"/>
      <c r="K407" s="49"/>
      <c r="L407" s="46"/>
      <c r="M407" s="46"/>
      <c r="N407" s="37"/>
      <c r="O407" s="37"/>
      <c r="P407" s="37"/>
      <c r="Q407" s="37"/>
      <c r="R407" s="37"/>
      <c r="S407" s="37"/>
      <c r="T407" s="37"/>
      <c r="U407" s="37"/>
      <c r="V407" s="37"/>
      <c r="W407" s="37"/>
      <c r="X407" s="37"/>
      <c r="Y407" s="37"/>
      <c r="Z407" s="37"/>
      <c r="AA407" s="37"/>
    </row>
    <row r="408">
      <c r="A408" s="46"/>
      <c r="B408" s="46"/>
      <c r="C408" s="49"/>
      <c r="D408" s="49"/>
      <c r="E408" s="49"/>
      <c r="F408" s="46"/>
      <c r="G408" s="49"/>
      <c r="H408" s="46"/>
      <c r="I408" s="46"/>
      <c r="J408" s="49"/>
      <c r="K408" s="49"/>
      <c r="L408" s="46"/>
      <c r="M408" s="46"/>
      <c r="N408" s="37"/>
      <c r="O408" s="37"/>
      <c r="P408" s="37"/>
      <c r="Q408" s="37"/>
      <c r="R408" s="37"/>
      <c r="S408" s="37"/>
      <c r="T408" s="37"/>
      <c r="U408" s="37"/>
      <c r="V408" s="37"/>
      <c r="W408" s="37"/>
      <c r="X408" s="37"/>
      <c r="Y408" s="37"/>
      <c r="Z408" s="37"/>
      <c r="AA408" s="37"/>
    </row>
    <row r="409">
      <c r="A409" s="46"/>
      <c r="B409" s="46"/>
      <c r="C409" s="49"/>
      <c r="D409" s="49"/>
      <c r="E409" s="49"/>
      <c r="F409" s="46"/>
      <c r="G409" s="49"/>
      <c r="H409" s="46"/>
      <c r="I409" s="46"/>
      <c r="J409" s="49"/>
      <c r="K409" s="49"/>
      <c r="L409" s="46"/>
      <c r="M409" s="46"/>
      <c r="N409" s="37"/>
      <c r="O409" s="37"/>
      <c r="P409" s="37"/>
      <c r="Q409" s="37"/>
      <c r="R409" s="37"/>
      <c r="S409" s="37"/>
      <c r="T409" s="37"/>
      <c r="U409" s="37"/>
      <c r="V409" s="37"/>
      <c r="W409" s="37"/>
      <c r="X409" s="37"/>
      <c r="Y409" s="37"/>
      <c r="Z409" s="37"/>
      <c r="AA409" s="37"/>
    </row>
    <row r="410">
      <c r="A410" s="46"/>
      <c r="B410" s="46"/>
      <c r="C410" s="49"/>
      <c r="D410" s="49"/>
      <c r="E410" s="49"/>
      <c r="F410" s="46"/>
      <c r="G410" s="49"/>
      <c r="H410" s="46"/>
      <c r="I410" s="46"/>
      <c r="J410" s="49"/>
      <c r="K410" s="49"/>
      <c r="L410" s="46"/>
      <c r="M410" s="46"/>
      <c r="N410" s="37"/>
      <c r="O410" s="37"/>
      <c r="P410" s="37"/>
      <c r="Q410" s="37"/>
      <c r="R410" s="37"/>
      <c r="S410" s="37"/>
      <c r="T410" s="37"/>
      <c r="U410" s="37"/>
      <c r="V410" s="37"/>
      <c r="W410" s="37"/>
      <c r="X410" s="37"/>
      <c r="Y410" s="37"/>
      <c r="Z410" s="37"/>
      <c r="AA410" s="37"/>
    </row>
    <row r="411">
      <c r="A411" s="46"/>
      <c r="B411" s="46"/>
      <c r="C411" s="49"/>
      <c r="D411" s="49"/>
      <c r="E411" s="49"/>
      <c r="F411" s="46"/>
      <c r="G411" s="49"/>
      <c r="H411" s="46"/>
      <c r="I411" s="46"/>
      <c r="J411" s="49"/>
      <c r="K411" s="49"/>
      <c r="L411" s="46"/>
      <c r="M411" s="46"/>
      <c r="N411" s="37"/>
      <c r="O411" s="37"/>
      <c r="P411" s="37"/>
      <c r="Q411" s="37"/>
      <c r="R411" s="37"/>
      <c r="S411" s="37"/>
      <c r="T411" s="37"/>
      <c r="U411" s="37"/>
      <c r="V411" s="37"/>
      <c r="W411" s="37"/>
      <c r="X411" s="37"/>
      <c r="Y411" s="37"/>
      <c r="Z411" s="37"/>
      <c r="AA411" s="37"/>
    </row>
    <row r="412">
      <c r="A412" s="46"/>
      <c r="B412" s="46"/>
      <c r="C412" s="49"/>
      <c r="D412" s="49"/>
      <c r="E412" s="49"/>
      <c r="F412" s="46"/>
      <c r="G412" s="49"/>
      <c r="H412" s="46"/>
      <c r="I412" s="46"/>
      <c r="J412" s="49"/>
      <c r="K412" s="49"/>
      <c r="L412" s="46"/>
      <c r="M412" s="46"/>
      <c r="N412" s="37"/>
      <c r="O412" s="37"/>
      <c r="P412" s="37"/>
      <c r="Q412" s="37"/>
      <c r="R412" s="37"/>
      <c r="S412" s="37"/>
      <c r="T412" s="37"/>
      <c r="U412" s="37"/>
      <c r="V412" s="37"/>
      <c r="W412" s="37"/>
      <c r="X412" s="37"/>
      <c r="Y412" s="37"/>
      <c r="Z412" s="37"/>
      <c r="AA412" s="37"/>
    </row>
    <row r="413">
      <c r="A413" s="46"/>
      <c r="B413" s="46"/>
      <c r="C413" s="49"/>
      <c r="D413" s="49"/>
      <c r="E413" s="49"/>
      <c r="F413" s="46"/>
      <c r="G413" s="49"/>
      <c r="H413" s="46"/>
      <c r="I413" s="46"/>
      <c r="J413" s="49"/>
      <c r="K413" s="49"/>
      <c r="L413" s="46"/>
      <c r="M413" s="46"/>
      <c r="N413" s="37"/>
      <c r="O413" s="37"/>
      <c r="P413" s="37"/>
      <c r="Q413" s="37"/>
      <c r="R413" s="37"/>
      <c r="S413" s="37"/>
      <c r="T413" s="37"/>
      <c r="U413" s="37"/>
      <c r="V413" s="37"/>
      <c r="W413" s="37"/>
      <c r="X413" s="37"/>
      <c r="Y413" s="37"/>
      <c r="Z413" s="37"/>
      <c r="AA413" s="37"/>
    </row>
    <row r="414">
      <c r="A414" s="46"/>
      <c r="B414" s="46"/>
      <c r="C414" s="49"/>
      <c r="D414" s="49"/>
      <c r="E414" s="49"/>
      <c r="F414" s="46"/>
      <c r="G414" s="49"/>
      <c r="H414" s="46"/>
      <c r="I414" s="46"/>
      <c r="J414" s="49"/>
      <c r="K414" s="49"/>
      <c r="L414" s="46"/>
      <c r="M414" s="46"/>
      <c r="N414" s="37"/>
      <c r="O414" s="37"/>
      <c r="P414" s="37"/>
      <c r="Q414" s="37"/>
      <c r="R414" s="37"/>
      <c r="S414" s="37"/>
      <c r="T414" s="37"/>
      <c r="U414" s="37"/>
      <c r="V414" s="37"/>
      <c r="W414" s="37"/>
      <c r="X414" s="37"/>
      <c r="Y414" s="37"/>
      <c r="Z414" s="37"/>
      <c r="AA414" s="37"/>
    </row>
    <row r="415">
      <c r="A415" s="46"/>
      <c r="B415" s="46"/>
      <c r="C415" s="49"/>
      <c r="D415" s="49"/>
      <c r="E415" s="49"/>
      <c r="F415" s="46"/>
      <c r="G415" s="49"/>
      <c r="H415" s="46"/>
      <c r="I415" s="46"/>
      <c r="J415" s="49"/>
      <c r="K415" s="49"/>
      <c r="L415" s="46"/>
      <c r="M415" s="46"/>
      <c r="N415" s="37"/>
      <c r="O415" s="37"/>
      <c r="P415" s="37"/>
      <c r="Q415" s="37"/>
      <c r="R415" s="37"/>
      <c r="S415" s="37"/>
      <c r="T415" s="37"/>
      <c r="U415" s="37"/>
      <c r="V415" s="37"/>
      <c r="W415" s="37"/>
      <c r="X415" s="37"/>
      <c r="Y415" s="37"/>
      <c r="Z415" s="37"/>
      <c r="AA415" s="37"/>
    </row>
    <row r="416">
      <c r="A416" s="46"/>
      <c r="B416" s="46"/>
      <c r="C416" s="49"/>
      <c r="D416" s="49"/>
      <c r="E416" s="49"/>
      <c r="F416" s="46"/>
      <c r="G416" s="49"/>
      <c r="H416" s="46"/>
      <c r="I416" s="46"/>
      <c r="J416" s="49"/>
      <c r="K416" s="49"/>
      <c r="L416" s="46"/>
      <c r="M416" s="46"/>
      <c r="N416" s="37"/>
      <c r="O416" s="37"/>
      <c r="P416" s="37"/>
      <c r="Q416" s="37"/>
      <c r="R416" s="37"/>
      <c r="S416" s="37"/>
      <c r="T416" s="37"/>
      <c r="U416" s="37"/>
      <c r="V416" s="37"/>
      <c r="W416" s="37"/>
      <c r="X416" s="37"/>
      <c r="Y416" s="37"/>
      <c r="Z416" s="37"/>
      <c r="AA416" s="37"/>
    </row>
    <row r="417">
      <c r="A417" s="46"/>
      <c r="B417" s="46"/>
      <c r="C417" s="49"/>
      <c r="D417" s="49"/>
      <c r="E417" s="49"/>
      <c r="F417" s="46"/>
      <c r="G417" s="49"/>
      <c r="H417" s="46"/>
      <c r="I417" s="46"/>
      <c r="J417" s="49"/>
      <c r="K417" s="49"/>
      <c r="L417" s="46"/>
      <c r="M417" s="46"/>
      <c r="N417" s="37"/>
      <c r="O417" s="37"/>
      <c r="P417" s="37"/>
      <c r="Q417" s="37"/>
      <c r="R417" s="37"/>
      <c r="S417" s="37"/>
      <c r="T417" s="37"/>
      <c r="U417" s="37"/>
      <c r="V417" s="37"/>
      <c r="W417" s="37"/>
      <c r="X417" s="37"/>
      <c r="Y417" s="37"/>
      <c r="Z417" s="37"/>
      <c r="AA417" s="37"/>
    </row>
    <row r="418">
      <c r="A418" s="46"/>
      <c r="B418" s="46"/>
      <c r="C418" s="49"/>
      <c r="D418" s="49"/>
      <c r="E418" s="49"/>
      <c r="F418" s="46"/>
      <c r="G418" s="49"/>
      <c r="H418" s="46"/>
      <c r="I418" s="46"/>
      <c r="J418" s="49"/>
      <c r="K418" s="49"/>
      <c r="L418" s="46"/>
      <c r="M418" s="46"/>
      <c r="N418" s="37"/>
      <c r="O418" s="37"/>
      <c r="P418" s="37"/>
      <c r="Q418" s="37"/>
      <c r="R418" s="37"/>
      <c r="S418" s="37"/>
      <c r="T418" s="37"/>
      <c r="U418" s="37"/>
      <c r="V418" s="37"/>
      <c r="W418" s="37"/>
      <c r="X418" s="37"/>
      <c r="Y418" s="37"/>
      <c r="Z418" s="37"/>
      <c r="AA418" s="37"/>
    </row>
    <row r="419">
      <c r="A419" s="46"/>
      <c r="B419" s="46"/>
      <c r="C419" s="49"/>
      <c r="D419" s="49"/>
      <c r="E419" s="49"/>
      <c r="F419" s="46"/>
      <c r="G419" s="49"/>
      <c r="H419" s="46"/>
      <c r="I419" s="46"/>
      <c r="J419" s="49"/>
      <c r="K419" s="49"/>
      <c r="L419" s="46"/>
      <c r="M419" s="46"/>
      <c r="N419" s="37"/>
      <c r="O419" s="37"/>
      <c r="P419" s="37"/>
      <c r="Q419" s="37"/>
      <c r="R419" s="37"/>
      <c r="S419" s="37"/>
      <c r="T419" s="37"/>
      <c r="U419" s="37"/>
      <c r="V419" s="37"/>
      <c r="W419" s="37"/>
      <c r="X419" s="37"/>
      <c r="Y419" s="37"/>
      <c r="Z419" s="37"/>
      <c r="AA419" s="37"/>
    </row>
    <row r="420">
      <c r="A420" s="46"/>
      <c r="B420" s="46"/>
      <c r="C420" s="49"/>
      <c r="D420" s="49"/>
      <c r="E420" s="49"/>
      <c r="F420" s="46"/>
      <c r="G420" s="49"/>
      <c r="H420" s="46"/>
      <c r="I420" s="46"/>
      <c r="J420" s="49"/>
      <c r="K420" s="49"/>
      <c r="L420" s="46"/>
      <c r="M420" s="46"/>
      <c r="N420" s="37"/>
      <c r="O420" s="37"/>
      <c r="P420" s="37"/>
      <c r="Q420" s="37"/>
      <c r="R420" s="37"/>
      <c r="S420" s="37"/>
      <c r="T420" s="37"/>
      <c r="U420" s="37"/>
      <c r="V420" s="37"/>
      <c r="W420" s="37"/>
      <c r="X420" s="37"/>
      <c r="Y420" s="37"/>
      <c r="Z420" s="37"/>
      <c r="AA420" s="37"/>
    </row>
    <row r="421">
      <c r="A421" s="46"/>
      <c r="B421" s="46"/>
      <c r="C421" s="49"/>
      <c r="D421" s="49"/>
      <c r="E421" s="49"/>
      <c r="F421" s="46"/>
      <c r="G421" s="49"/>
      <c r="H421" s="46"/>
      <c r="I421" s="46"/>
      <c r="J421" s="49"/>
      <c r="K421" s="49"/>
      <c r="L421" s="46"/>
      <c r="M421" s="46"/>
      <c r="N421" s="37"/>
      <c r="O421" s="37"/>
      <c r="P421" s="37"/>
      <c r="Q421" s="37"/>
      <c r="R421" s="37"/>
      <c r="S421" s="37"/>
      <c r="T421" s="37"/>
      <c r="U421" s="37"/>
      <c r="V421" s="37"/>
      <c r="W421" s="37"/>
      <c r="X421" s="37"/>
      <c r="Y421" s="37"/>
      <c r="Z421" s="37"/>
      <c r="AA421" s="37"/>
    </row>
    <row r="422">
      <c r="A422" s="46"/>
      <c r="B422" s="46"/>
      <c r="C422" s="49"/>
      <c r="D422" s="49"/>
      <c r="E422" s="49"/>
      <c r="F422" s="46"/>
      <c r="G422" s="49"/>
      <c r="H422" s="46"/>
      <c r="I422" s="46"/>
      <c r="J422" s="49"/>
      <c r="K422" s="49"/>
      <c r="L422" s="46"/>
      <c r="M422" s="46"/>
      <c r="N422" s="37"/>
      <c r="O422" s="37"/>
      <c r="P422" s="37"/>
      <c r="Q422" s="37"/>
      <c r="R422" s="37"/>
      <c r="S422" s="37"/>
      <c r="T422" s="37"/>
      <c r="U422" s="37"/>
      <c r="V422" s="37"/>
      <c r="W422" s="37"/>
      <c r="X422" s="37"/>
      <c r="Y422" s="37"/>
      <c r="Z422" s="37"/>
      <c r="AA422" s="37"/>
    </row>
    <row r="423">
      <c r="A423" s="46"/>
      <c r="B423" s="46"/>
      <c r="C423" s="49"/>
      <c r="D423" s="49"/>
      <c r="E423" s="49"/>
      <c r="F423" s="46"/>
      <c r="G423" s="49"/>
      <c r="H423" s="46"/>
      <c r="I423" s="46"/>
      <c r="J423" s="49"/>
      <c r="K423" s="49"/>
      <c r="L423" s="46"/>
      <c r="M423" s="46"/>
      <c r="N423" s="37"/>
      <c r="O423" s="37"/>
      <c r="P423" s="37"/>
      <c r="Q423" s="37"/>
      <c r="R423" s="37"/>
      <c r="S423" s="37"/>
      <c r="T423" s="37"/>
      <c r="U423" s="37"/>
      <c r="V423" s="37"/>
      <c r="W423" s="37"/>
      <c r="X423" s="37"/>
      <c r="Y423" s="37"/>
      <c r="Z423" s="37"/>
      <c r="AA423" s="37"/>
    </row>
    <row r="424">
      <c r="A424" s="46"/>
      <c r="B424" s="46"/>
      <c r="C424" s="49"/>
      <c r="D424" s="49"/>
      <c r="E424" s="49"/>
      <c r="F424" s="46"/>
      <c r="G424" s="49"/>
      <c r="H424" s="46"/>
      <c r="I424" s="46"/>
      <c r="J424" s="49"/>
      <c r="K424" s="49"/>
      <c r="L424" s="46"/>
      <c r="M424" s="46"/>
      <c r="N424" s="37"/>
      <c r="O424" s="37"/>
      <c r="P424" s="37"/>
      <c r="Q424" s="37"/>
      <c r="R424" s="37"/>
      <c r="S424" s="37"/>
      <c r="T424" s="37"/>
      <c r="U424" s="37"/>
      <c r="V424" s="37"/>
      <c r="W424" s="37"/>
      <c r="X424" s="37"/>
      <c r="Y424" s="37"/>
      <c r="Z424" s="37"/>
      <c r="AA424" s="37"/>
    </row>
    <row r="425">
      <c r="A425" s="46"/>
      <c r="B425" s="46"/>
      <c r="C425" s="49"/>
      <c r="D425" s="49"/>
      <c r="E425" s="49"/>
      <c r="F425" s="46"/>
      <c r="G425" s="49"/>
      <c r="H425" s="46"/>
      <c r="I425" s="46"/>
      <c r="J425" s="49"/>
      <c r="K425" s="49"/>
      <c r="L425" s="46"/>
      <c r="M425" s="46"/>
      <c r="N425" s="37"/>
      <c r="O425" s="37"/>
      <c r="P425" s="37"/>
      <c r="Q425" s="37"/>
      <c r="R425" s="37"/>
      <c r="S425" s="37"/>
      <c r="T425" s="37"/>
      <c r="U425" s="37"/>
      <c r="V425" s="37"/>
      <c r="W425" s="37"/>
      <c r="X425" s="37"/>
      <c r="Y425" s="37"/>
      <c r="Z425" s="37"/>
      <c r="AA425" s="37"/>
    </row>
    <row r="426">
      <c r="A426" s="46"/>
      <c r="B426" s="46"/>
      <c r="C426" s="49"/>
      <c r="D426" s="49"/>
      <c r="E426" s="49"/>
      <c r="F426" s="46"/>
      <c r="G426" s="49"/>
      <c r="H426" s="46"/>
      <c r="I426" s="46"/>
      <c r="J426" s="49"/>
      <c r="K426" s="49"/>
      <c r="L426" s="46"/>
      <c r="M426" s="46"/>
      <c r="N426" s="37"/>
      <c r="O426" s="37"/>
      <c r="P426" s="37"/>
      <c r="Q426" s="37"/>
      <c r="R426" s="37"/>
      <c r="S426" s="37"/>
      <c r="T426" s="37"/>
      <c r="U426" s="37"/>
      <c r="V426" s="37"/>
      <c r="W426" s="37"/>
      <c r="X426" s="37"/>
      <c r="Y426" s="37"/>
      <c r="Z426" s="37"/>
      <c r="AA426" s="37"/>
    </row>
    <row r="427">
      <c r="A427" s="46"/>
      <c r="B427" s="46"/>
      <c r="C427" s="49"/>
      <c r="D427" s="49"/>
      <c r="E427" s="49"/>
      <c r="F427" s="46"/>
      <c r="G427" s="49"/>
      <c r="H427" s="46"/>
      <c r="I427" s="46"/>
      <c r="J427" s="49"/>
      <c r="K427" s="49"/>
      <c r="L427" s="46"/>
      <c r="M427" s="46"/>
      <c r="N427" s="37"/>
      <c r="O427" s="37"/>
      <c r="P427" s="37"/>
      <c r="Q427" s="37"/>
      <c r="R427" s="37"/>
      <c r="S427" s="37"/>
      <c r="T427" s="37"/>
      <c r="U427" s="37"/>
      <c r="V427" s="37"/>
      <c r="W427" s="37"/>
      <c r="X427" s="37"/>
      <c r="Y427" s="37"/>
      <c r="Z427" s="37"/>
      <c r="AA427" s="37"/>
    </row>
    <row r="428">
      <c r="A428" s="46"/>
      <c r="B428" s="46"/>
      <c r="C428" s="49"/>
      <c r="D428" s="49"/>
      <c r="E428" s="49"/>
      <c r="F428" s="46"/>
      <c r="G428" s="49"/>
      <c r="H428" s="46"/>
      <c r="I428" s="46"/>
      <c r="J428" s="49"/>
      <c r="K428" s="49"/>
      <c r="L428" s="46"/>
      <c r="M428" s="46"/>
      <c r="N428" s="37"/>
      <c r="O428" s="37"/>
      <c r="P428" s="37"/>
      <c r="Q428" s="37"/>
      <c r="R428" s="37"/>
      <c r="S428" s="37"/>
      <c r="T428" s="37"/>
      <c r="U428" s="37"/>
      <c r="V428" s="37"/>
      <c r="W428" s="37"/>
      <c r="X428" s="37"/>
      <c r="Y428" s="37"/>
      <c r="Z428" s="37"/>
      <c r="AA428" s="37"/>
    </row>
    <row r="429">
      <c r="A429" s="46"/>
      <c r="B429" s="46"/>
      <c r="C429" s="49"/>
      <c r="D429" s="49"/>
      <c r="E429" s="49"/>
      <c r="F429" s="46"/>
      <c r="G429" s="49"/>
      <c r="H429" s="46"/>
      <c r="I429" s="46"/>
      <c r="J429" s="49"/>
      <c r="K429" s="49"/>
      <c r="L429" s="46"/>
      <c r="M429" s="46"/>
      <c r="N429" s="37"/>
      <c r="O429" s="37"/>
      <c r="P429" s="37"/>
      <c r="Q429" s="37"/>
      <c r="R429" s="37"/>
      <c r="S429" s="37"/>
      <c r="T429" s="37"/>
      <c r="U429" s="37"/>
      <c r="V429" s="37"/>
      <c r="W429" s="37"/>
      <c r="X429" s="37"/>
      <c r="Y429" s="37"/>
      <c r="Z429" s="37"/>
      <c r="AA429" s="37"/>
    </row>
    <row r="430">
      <c r="A430" s="46"/>
      <c r="B430" s="46"/>
      <c r="C430" s="49"/>
      <c r="D430" s="49"/>
      <c r="E430" s="49"/>
      <c r="F430" s="46"/>
      <c r="G430" s="49"/>
      <c r="H430" s="46"/>
      <c r="I430" s="46"/>
      <c r="J430" s="49"/>
      <c r="K430" s="49"/>
      <c r="L430" s="46"/>
      <c r="M430" s="46"/>
      <c r="N430" s="37"/>
      <c r="O430" s="37"/>
      <c r="P430" s="37"/>
      <c r="Q430" s="37"/>
      <c r="R430" s="37"/>
      <c r="S430" s="37"/>
      <c r="T430" s="37"/>
      <c r="U430" s="37"/>
      <c r="V430" s="37"/>
      <c r="W430" s="37"/>
      <c r="X430" s="37"/>
      <c r="Y430" s="37"/>
      <c r="Z430" s="37"/>
      <c r="AA430" s="37"/>
    </row>
    <row r="431">
      <c r="A431" s="46"/>
      <c r="B431" s="46"/>
      <c r="C431" s="49"/>
      <c r="D431" s="49"/>
      <c r="E431" s="49"/>
      <c r="F431" s="46"/>
      <c r="G431" s="49"/>
      <c r="H431" s="46"/>
      <c r="I431" s="46"/>
      <c r="J431" s="49"/>
      <c r="K431" s="49"/>
      <c r="L431" s="46"/>
      <c r="M431" s="46"/>
      <c r="N431" s="37"/>
      <c r="O431" s="37"/>
      <c r="P431" s="37"/>
      <c r="Q431" s="37"/>
      <c r="R431" s="37"/>
      <c r="S431" s="37"/>
      <c r="T431" s="37"/>
      <c r="U431" s="37"/>
      <c r="V431" s="37"/>
      <c r="W431" s="37"/>
      <c r="X431" s="37"/>
      <c r="Y431" s="37"/>
      <c r="Z431" s="37"/>
      <c r="AA431" s="37"/>
    </row>
    <row r="432">
      <c r="A432" s="46"/>
      <c r="B432" s="46"/>
      <c r="C432" s="49"/>
      <c r="D432" s="49"/>
      <c r="E432" s="49"/>
      <c r="F432" s="46"/>
      <c r="G432" s="49"/>
      <c r="H432" s="46"/>
      <c r="I432" s="46"/>
      <c r="J432" s="49"/>
      <c r="K432" s="49"/>
      <c r="L432" s="46"/>
      <c r="M432" s="46"/>
      <c r="N432" s="37"/>
      <c r="O432" s="37"/>
      <c r="P432" s="37"/>
      <c r="Q432" s="37"/>
      <c r="R432" s="37"/>
      <c r="S432" s="37"/>
      <c r="T432" s="37"/>
      <c r="U432" s="37"/>
      <c r="V432" s="37"/>
      <c r="W432" s="37"/>
      <c r="X432" s="37"/>
      <c r="Y432" s="37"/>
      <c r="Z432" s="37"/>
      <c r="AA432" s="37"/>
    </row>
    <row r="433">
      <c r="A433" s="46"/>
      <c r="B433" s="46"/>
      <c r="C433" s="49"/>
      <c r="D433" s="49"/>
      <c r="E433" s="49"/>
      <c r="F433" s="46"/>
      <c r="G433" s="49"/>
      <c r="H433" s="46"/>
      <c r="I433" s="46"/>
      <c r="J433" s="49"/>
      <c r="K433" s="49"/>
      <c r="L433" s="46"/>
      <c r="M433" s="46"/>
      <c r="N433" s="37"/>
      <c r="O433" s="37"/>
      <c r="P433" s="37"/>
      <c r="Q433" s="37"/>
      <c r="R433" s="37"/>
      <c r="S433" s="37"/>
      <c r="T433" s="37"/>
      <c r="U433" s="37"/>
      <c r="V433" s="37"/>
      <c r="W433" s="37"/>
      <c r="X433" s="37"/>
      <c r="Y433" s="37"/>
      <c r="Z433" s="37"/>
      <c r="AA433" s="37"/>
    </row>
    <row r="434">
      <c r="A434" s="46"/>
      <c r="B434" s="46"/>
      <c r="C434" s="49"/>
      <c r="D434" s="49"/>
      <c r="E434" s="49"/>
      <c r="F434" s="46"/>
      <c r="G434" s="49"/>
      <c r="H434" s="46"/>
      <c r="I434" s="46"/>
      <c r="J434" s="49"/>
      <c r="K434" s="49"/>
      <c r="L434" s="46"/>
      <c r="M434" s="46"/>
      <c r="N434" s="37"/>
      <c r="O434" s="37"/>
      <c r="P434" s="37"/>
      <c r="Q434" s="37"/>
      <c r="R434" s="37"/>
      <c r="S434" s="37"/>
      <c r="T434" s="37"/>
      <c r="U434" s="37"/>
      <c r="V434" s="37"/>
      <c r="W434" s="37"/>
      <c r="X434" s="37"/>
      <c r="Y434" s="37"/>
      <c r="Z434" s="37"/>
      <c r="AA434" s="37"/>
    </row>
    <row r="435">
      <c r="A435" s="46"/>
      <c r="B435" s="46"/>
      <c r="C435" s="49"/>
      <c r="D435" s="49"/>
      <c r="E435" s="49"/>
      <c r="F435" s="46"/>
      <c r="G435" s="49"/>
      <c r="H435" s="46"/>
      <c r="I435" s="46"/>
      <c r="J435" s="49"/>
      <c r="K435" s="49"/>
      <c r="L435" s="46"/>
      <c r="M435" s="46"/>
      <c r="N435" s="37"/>
      <c r="O435" s="37"/>
      <c r="P435" s="37"/>
      <c r="Q435" s="37"/>
      <c r="R435" s="37"/>
      <c r="S435" s="37"/>
      <c r="T435" s="37"/>
      <c r="U435" s="37"/>
      <c r="V435" s="37"/>
      <c r="W435" s="37"/>
      <c r="X435" s="37"/>
      <c r="Y435" s="37"/>
      <c r="Z435" s="37"/>
      <c r="AA435" s="37"/>
    </row>
    <row r="436">
      <c r="A436" s="46"/>
      <c r="B436" s="46"/>
      <c r="C436" s="49"/>
      <c r="D436" s="49"/>
      <c r="E436" s="49"/>
      <c r="F436" s="46"/>
      <c r="G436" s="49"/>
      <c r="H436" s="46"/>
      <c r="I436" s="46"/>
      <c r="J436" s="49"/>
      <c r="K436" s="49"/>
      <c r="L436" s="46"/>
      <c r="M436" s="46"/>
      <c r="N436" s="37"/>
      <c r="O436" s="37"/>
      <c r="P436" s="37"/>
      <c r="Q436" s="37"/>
      <c r="R436" s="37"/>
      <c r="S436" s="37"/>
      <c r="T436" s="37"/>
      <c r="U436" s="37"/>
      <c r="V436" s="37"/>
      <c r="W436" s="37"/>
      <c r="X436" s="37"/>
      <c r="Y436" s="37"/>
      <c r="Z436" s="37"/>
      <c r="AA436" s="37"/>
    </row>
    <row r="437">
      <c r="A437" s="46"/>
      <c r="B437" s="46"/>
      <c r="C437" s="49"/>
      <c r="D437" s="49"/>
      <c r="E437" s="49"/>
      <c r="F437" s="46"/>
      <c r="G437" s="49"/>
      <c r="H437" s="46"/>
      <c r="I437" s="46"/>
      <c r="J437" s="49"/>
      <c r="K437" s="49"/>
      <c r="L437" s="46"/>
      <c r="M437" s="46"/>
      <c r="N437" s="37"/>
      <c r="O437" s="37"/>
      <c r="P437" s="37"/>
      <c r="Q437" s="37"/>
      <c r="R437" s="37"/>
      <c r="S437" s="37"/>
      <c r="T437" s="37"/>
      <c r="U437" s="37"/>
      <c r="V437" s="37"/>
      <c r="W437" s="37"/>
      <c r="X437" s="37"/>
      <c r="Y437" s="37"/>
      <c r="Z437" s="37"/>
      <c r="AA437" s="37"/>
    </row>
    <row r="438">
      <c r="A438" s="46"/>
      <c r="B438" s="46"/>
      <c r="C438" s="49"/>
      <c r="D438" s="49"/>
      <c r="E438" s="49"/>
      <c r="F438" s="46"/>
      <c r="G438" s="49"/>
      <c r="H438" s="46"/>
      <c r="I438" s="46"/>
      <c r="J438" s="49"/>
      <c r="K438" s="49"/>
      <c r="L438" s="46"/>
      <c r="M438" s="46"/>
      <c r="N438" s="37"/>
      <c r="O438" s="37"/>
      <c r="P438" s="37"/>
      <c r="Q438" s="37"/>
      <c r="R438" s="37"/>
      <c r="S438" s="37"/>
      <c r="T438" s="37"/>
      <c r="U438" s="37"/>
      <c r="V438" s="37"/>
      <c r="W438" s="37"/>
      <c r="X438" s="37"/>
      <c r="Y438" s="37"/>
      <c r="Z438" s="37"/>
      <c r="AA438" s="37"/>
    </row>
    <row r="439">
      <c r="A439" s="46"/>
      <c r="B439" s="46"/>
      <c r="C439" s="49"/>
      <c r="D439" s="49"/>
      <c r="E439" s="49"/>
      <c r="F439" s="46"/>
      <c r="G439" s="49"/>
      <c r="H439" s="46"/>
      <c r="I439" s="46"/>
      <c r="J439" s="49"/>
      <c r="K439" s="49"/>
      <c r="L439" s="46"/>
      <c r="M439" s="46"/>
      <c r="N439" s="37"/>
      <c r="O439" s="37"/>
      <c r="P439" s="37"/>
      <c r="Q439" s="37"/>
      <c r="R439" s="37"/>
      <c r="S439" s="37"/>
      <c r="T439" s="37"/>
      <c r="U439" s="37"/>
      <c r="V439" s="37"/>
      <c r="W439" s="37"/>
      <c r="X439" s="37"/>
      <c r="Y439" s="37"/>
      <c r="Z439" s="37"/>
      <c r="AA439" s="37"/>
    </row>
    <row r="440">
      <c r="A440" s="46"/>
      <c r="B440" s="46"/>
      <c r="C440" s="49"/>
      <c r="D440" s="49"/>
      <c r="E440" s="49"/>
      <c r="F440" s="46"/>
      <c r="G440" s="49"/>
      <c r="H440" s="46"/>
      <c r="I440" s="46"/>
      <c r="J440" s="49"/>
      <c r="K440" s="49"/>
      <c r="L440" s="46"/>
      <c r="M440" s="46"/>
      <c r="N440" s="37"/>
      <c r="O440" s="37"/>
      <c r="P440" s="37"/>
      <c r="Q440" s="37"/>
      <c r="R440" s="37"/>
      <c r="S440" s="37"/>
      <c r="T440" s="37"/>
      <c r="U440" s="37"/>
      <c r="V440" s="37"/>
      <c r="W440" s="37"/>
      <c r="X440" s="37"/>
      <c r="Y440" s="37"/>
      <c r="Z440" s="37"/>
      <c r="AA440" s="37"/>
    </row>
    <row r="441">
      <c r="A441" s="46"/>
      <c r="B441" s="46"/>
      <c r="C441" s="49"/>
      <c r="D441" s="49"/>
      <c r="E441" s="49"/>
      <c r="F441" s="46"/>
      <c r="G441" s="49"/>
      <c r="H441" s="46"/>
      <c r="I441" s="46"/>
      <c r="J441" s="49"/>
      <c r="K441" s="49"/>
      <c r="L441" s="46"/>
      <c r="M441" s="46"/>
      <c r="N441" s="37"/>
      <c r="O441" s="37"/>
      <c r="P441" s="37"/>
      <c r="Q441" s="37"/>
      <c r="R441" s="37"/>
      <c r="S441" s="37"/>
      <c r="T441" s="37"/>
      <c r="U441" s="37"/>
      <c r="V441" s="37"/>
      <c r="W441" s="37"/>
      <c r="X441" s="37"/>
      <c r="Y441" s="37"/>
      <c r="Z441" s="37"/>
      <c r="AA441" s="37"/>
    </row>
    <row r="442">
      <c r="A442" s="46"/>
      <c r="B442" s="46"/>
      <c r="C442" s="49"/>
      <c r="D442" s="49"/>
      <c r="E442" s="49"/>
      <c r="F442" s="46"/>
      <c r="G442" s="49"/>
      <c r="H442" s="46"/>
      <c r="I442" s="46"/>
      <c r="J442" s="49"/>
      <c r="K442" s="49"/>
      <c r="L442" s="46"/>
      <c r="M442" s="46"/>
      <c r="N442" s="37"/>
      <c r="O442" s="37"/>
      <c r="P442" s="37"/>
      <c r="Q442" s="37"/>
      <c r="R442" s="37"/>
      <c r="S442" s="37"/>
      <c r="T442" s="37"/>
      <c r="U442" s="37"/>
      <c r="V442" s="37"/>
      <c r="W442" s="37"/>
      <c r="X442" s="37"/>
      <c r="Y442" s="37"/>
      <c r="Z442" s="37"/>
      <c r="AA442" s="37"/>
    </row>
    <row r="443">
      <c r="A443" s="46"/>
      <c r="B443" s="46"/>
      <c r="C443" s="49"/>
      <c r="D443" s="49"/>
      <c r="E443" s="49"/>
      <c r="F443" s="46"/>
      <c r="G443" s="49"/>
      <c r="H443" s="46"/>
      <c r="I443" s="46"/>
      <c r="J443" s="49"/>
      <c r="K443" s="49"/>
      <c r="L443" s="46"/>
      <c r="M443" s="46"/>
      <c r="N443" s="37"/>
      <c r="O443" s="37"/>
      <c r="P443" s="37"/>
      <c r="Q443" s="37"/>
      <c r="R443" s="37"/>
      <c r="S443" s="37"/>
      <c r="T443" s="37"/>
      <c r="U443" s="37"/>
      <c r="V443" s="37"/>
      <c r="W443" s="37"/>
      <c r="X443" s="37"/>
      <c r="Y443" s="37"/>
      <c r="Z443" s="37"/>
      <c r="AA443" s="37"/>
    </row>
    <row r="444">
      <c r="A444" s="46"/>
      <c r="B444" s="46"/>
      <c r="C444" s="49"/>
      <c r="D444" s="49"/>
      <c r="E444" s="49"/>
      <c r="F444" s="46"/>
      <c r="G444" s="49"/>
      <c r="H444" s="46"/>
      <c r="I444" s="46"/>
      <c r="J444" s="49"/>
      <c r="K444" s="49"/>
      <c r="L444" s="46"/>
      <c r="M444" s="46"/>
      <c r="N444" s="37"/>
      <c r="O444" s="37"/>
      <c r="P444" s="37"/>
      <c r="Q444" s="37"/>
      <c r="R444" s="37"/>
      <c r="S444" s="37"/>
      <c r="T444" s="37"/>
      <c r="U444" s="37"/>
      <c r="V444" s="37"/>
      <c r="W444" s="37"/>
      <c r="X444" s="37"/>
      <c r="Y444" s="37"/>
      <c r="Z444" s="37"/>
      <c r="AA444" s="37"/>
    </row>
    <row r="445">
      <c r="A445" s="46"/>
      <c r="B445" s="46"/>
      <c r="C445" s="49"/>
      <c r="D445" s="49"/>
      <c r="E445" s="49"/>
      <c r="F445" s="46"/>
      <c r="G445" s="49"/>
      <c r="H445" s="46"/>
      <c r="I445" s="46"/>
      <c r="J445" s="49"/>
      <c r="K445" s="49"/>
      <c r="L445" s="46"/>
      <c r="M445" s="46"/>
      <c r="N445" s="37"/>
      <c r="O445" s="37"/>
      <c r="P445" s="37"/>
      <c r="Q445" s="37"/>
      <c r="R445" s="37"/>
      <c r="S445" s="37"/>
      <c r="T445" s="37"/>
      <c r="U445" s="37"/>
      <c r="V445" s="37"/>
      <c r="W445" s="37"/>
      <c r="X445" s="37"/>
      <c r="Y445" s="37"/>
      <c r="Z445" s="37"/>
      <c r="AA445" s="37"/>
    </row>
    <row r="446">
      <c r="A446" s="46"/>
      <c r="B446" s="46"/>
      <c r="C446" s="49"/>
      <c r="D446" s="49"/>
      <c r="E446" s="49"/>
      <c r="F446" s="46"/>
      <c r="G446" s="49"/>
      <c r="H446" s="46"/>
      <c r="I446" s="46"/>
      <c r="J446" s="49"/>
      <c r="K446" s="49"/>
      <c r="L446" s="46"/>
      <c r="M446" s="46"/>
      <c r="N446" s="37"/>
      <c r="O446" s="37"/>
      <c r="P446" s="37"/>
      <c r="Q446" s="37"/>
      <c r="R446" s="37"/>
      <c r="S446" s="37"/>
      <c r="T446" s="37"/>
      <c r="U446" s="37"/>
      <c r="V446" s="37"/>
      <c r="W446" s="37"/>
      <c r="X446" s="37"/>
      <c r="Y446" s="37"/>
      <c r="Z446" s="37"/>
      <c r="AA446" s="37"/>
    </row>
    <row r="447">
      <c r="A447" s="46"/>
      <c r="B447" s="46"/>
      <c r="C447" s="49"/>
      <c r="D447" s="49"/>
      <c r="E447" s="49"/>
      <c r="F447" s="46"/>
      <c r="G447" s="49"/>
      <c r="H447" s="46"/>
      <c r="I447" s="46"/>
      <c r="J447" s="49"/>
      <c r="K447" s="49"/>
      <c r="L447" s="46"/>
      <c r="M447" s="46"/>
      <c r="N447" s="37"/>
      <c r="O447" s="37"/>
      <c r="P447" s="37"/>
      <c r="Q447" s="37"/>
      <c r="R447" s="37"/>
      <c r="S447" s="37"/>
      <c r="T447" s="37"/>
      <c r="U447" s="37"/>
      <c r="V447" s="37"/>
      <c r="W447" s="37"/>
      <c r="X447" s="37"/>
      <c r="Y447" s="37"/>
      <c r="Z447" s="37"/>
      <c r="AA447" s="37"/>
    </row>
    <row r="448">
      <c r="A448" s="46"/>
      <c r="B448" s="46"/>
      <c r="C448" s="49"/>
      <c r="D448" s="49"/>
      <c r="E448" s="49"/>
      <c r="F448" s="46"/>
      <c r="G448" s="49"/>
      <c r="H448" s="46"/>
      <c r="I448" s="46"/>
      <c r="J448" s="49"/>
      <c r="K448" s="49"/>
      <c r="L448" s="46"/>
      <c r="M448" s="46"/>
      <c r="N448" s="37"/>
      <c r="O448" s="37"/>
      <c r="P448" s="37"/>
      <c r="Q448" s="37"/>
      <c r="R448" s="37"/>
      <c r="S448" s="37"/>
      <c r="T448" s="37"/>
      <c r="U448" s="37"/>
      <c r="V448" s="37"/>
      <c r="W448" s="37"/>
      <c r="X448" s="37"/>
      <c r="Y448" s="37"/>
      <c r="Z448" s="37"/>
      <c r="AA448" s="37"/>
    </row>
    <row r="449">
      <c r="A449" s="46"/>
      <c r="B449" s="46"/>
      <c r="C449" s="49"/>
      <c r="D449" s="49"/>
      <c r="E449" s="49"/>
      <c r="F449" s="46"/>
      <c r="G449" s="49"/>
      <c r="H449" s="46"/>
      <c r="I449" s="46"/>
      <c r="J449" s="49"/>
      <c r="K449" s="49"/>
      <c r="L449" s="46"/>
      <c r="M449" s="46"/>
      <c r="N449" s="37"/>
      <c r="O449" s="37"/>
      <c r="P449" s="37"/>
      <c r="Q449" s="37"/>
      <c r="R449" s="37"/>
      <c r="S449" s="37"/>
      <c r="T449" s="37"/>
      <c r="U449" s="37"/>
      <c r="V449" s="37"/>
      <c r="W449" s="37"/>
      <c r="X449" s="37"/>
      <c r="Y449" s="37"/>
      <c r="Z449" s="37"/>
      <c r="AA449" s="37"/>
    </row>
    <row r="450">
      <c r="A450" s="46"/>
      <c r="B450" s="46"/>
      <c r="C450" s="49"/>
      <c r="D450" s="49"/>
      <c r="E450" s="49"/>
      <c r="F450" s="46"/>
      <c r="G450" s="49"/>
      <c r="H450" s="46"/>
      <c r="I450" s="46"/>
      <c r="J450" s="49"/>
      <c r="K450" s="49"/>
      <c r="L450" s="46"/>
      <c r="M450" s="46"/>
      <c r="N450" s="37"/>
      <c r="O450" s="37"/>
      <c r="P450" s="37"/>
      <c r="Q450" s="37"/>
      <c r="R450" s="37"/>
      <c r="S450" s="37"/>
      <c r="T450" s="37"/>
      <c r="U450" s="37"/>
      <c r="V450" s="37"/>
      <c r="W450" s="37"/>
      <c r="X450" s="37"/>
      <c r="Y450" s="37"/>
      <c r="Z450" s="37"/>
      <c r="AA450" s="37"/>
    </row>
    <row r="451">
      <c r="A451" s="46"/>
      <c r="B451" s="46"/>
      <c r="C451" s="49"/>
      <c r="D451" s="49"/>
      <c r="E451" s="49"/>
      <c r="F451" s="46"/>
      <c r="G451" s="49"/>
      <c r="H451" s="46"/>
      <c r="I451" s="46"/>
      <c r="J451" s="49"/>
      <c r="K451" s="49"/>
      <c r="L451" s="46"/>
      <c r="M451" s="46"/>
      <c r="N451" s="37"/>
      <c r="O451" s="37"/>
      <c r="P451" s="37"/>
      <c r="Q451" s="37"/>
      <c r="R451" s="37"/>
      <c r="S451" s="37"/>
      <c r="T451" s="37"/>
      <c r="U451" s="37"/>
      <c r="V451" s="37"/>
      <c r="W451" s="37"/>
      <c r="X451" s="37"/>
      <c r="Y451" s="37"/>
      <c r="Z451" s="37"/>
      <c r="AA451" s="37"/>
    </row>
    <row r="452">
      <c r="A452" s="46"/>
      <c r="B452" s="46"/>
      <c r="C452" s="49"/>
      <c r="D452" s="49"/>
      <c r="E452" s="49"/>
      <c r="F452" s="46"/>
      <c r="G452" s="49"/>
      <c r="H452" s="46"/>
      <c r="I452" s="46"/>
      <c r="J452" s="49"/>
      <c r="K452" s="49"/>
      <c r="L452" s="46"/>
      <c r="M452" s="46"/>
      <c r="N452" s="37"/>
      <c r="O452" s="37"/>
      <c r="P452" s="37"/>
      <c r="Q452" s="37"/>
      <c r="R452" s="37"/>
      <c r="S452" s="37"/>
      <c r="T452" s="37"/>
      <c r="U452" s="37"/>
      <c r="V452" s="37"/>
      <c r="W452" s="37"/>
      <c r="X452" s="37"/>
      <c r="Y452" s="37"/>
      <c r="Z452" s="37"/>
      <c r="AA452" s="37"/>
    </row>
    <row r="453">
      <c r="A453" s="46"/>
      <c r="B453" s="46"/>
      <c r="C453" s="49"/>
      <c r="D453" s="49"/>
      <c r="E453" s="49"/>
      <c r="F453" s="46"/>
      <c r="G453" s="49"/>
      <c r="H453" s="46"/>
      <c r="I453" s="46"/>
      <c r="J453" s="49"/>
      <c r="K453" s="49"/>
      <c r="L453" s="46"/>
      <c r="M453" s="46"/>
      <c r="N453" s="37"/>
      <c r="O453" s="37"/>
      <c r="P453" s="37"/>
      <c r="Q453" s="37"/>
      <c r="R453" s="37"/>
      <c r="S453" s="37"/>
      <c r="T453" s="37"/>
      <c r="U453" s="37"/>
      <c r="V453" s="37"/>
      <c r="W453" s="37"/>
      <c r="X453" s="37"/>
      <c r="Y453" s="37"/>
      <c r="Z453" s="37"/>
      <c r="AA453" s="37"/>
    </row>
    <row r="454">
      <c r="A454" s="46"/>
      <c r="B454" s="46"/>
      <c r="C454" s="49"/>
      <c r="D454" s="49"/>
      <c r="E454" s="49"/>
      <c r="F454" s="46"/>
      <c r="G454" s="49"/>
      <c r="H454" s="46"/>
      <c r="I454" s="46"/>
      <c r="J454" s="49"/>
      <c r="K454" s="49"/>
      <c r="L454" s="46"/>
      <c r="M454" s="46"/>
      <c r="N454" s="37"/>
      <c r="O454" s="37"/>
      <c r="P454" s="37"/>
      <c r="Q454" s="37"/>
      <c r="R454" s="37"/>
      <c r="S454" s="37"/>
      <c r="T454" s="37"/>
      <c r="U454" s="37"/>
      <c r="V454" s="37"/>
      <c r="W454" s="37"/>
      <c r="X454" s="37"/>
      <c r="Y454" s="37"/>
      <c r="Z454" s="37"/>
      <c r="AA454" s="37"/>
    </row>
    <row r="455">
      <c r="A455" s="46"/>
      <c r="B455" s="46"/>
      <c r="C455" s="49"/>
      <c r="D455" s="49"/>
      <c r="E455" s="49"/>
      <c r="F455" s="46"/>
      <c r="G455" s="49"/>
      <c r="H455" s="46"/>
      <c r="I455" s="46"/>
      <c r="J455" s="49"/>
      <c r="K455" s="49"/>
      <c r="L455" s="46"/>
      <c r="M455" s="46"/>
      <c r="N455" s="37"/>
      <c r="O455" s="37"/>
      <c r="P455" s="37"/>
      <c r="Q455" s="37"/>
      <c r="R455" s="37"/>
      <c r="S455" s="37"/>
      <c r="T455" s="37"/>
      <c r="U455" s="37"/>
      <c r="V455" s="37"/>
      <c r="W455" s="37"/>
      <c r="X455" s="37"/>
      <c r="Y455" s="37"/>
      <c r="Z455" s="37"/>
      <c r="AA455" s="37"/>
    </row>
    <row r="456">
      <c r="A456" s="46"/>
      <c r="B456" s="46"/>
      <c r="C456" s="49"/>
      <c r="D456" s="49"/>
      <c r="E456" s="49"/>
      <c r="F456" s="46"/>
      <c r="G456" s="49"/>
      <c r="H456" s="46"/>
      <c r="I456" s="46"/>
      <c r="J456" s="49"/>
      <c r="K456" s="49"/>
      <c r="L456" s="46"/>
      <c r="M456" s="46"/>
      <c r="N456" s="37"/>
      <c r="O456" s="37"/>
      <c r="P456" s="37"/>
      <c r="Q456" s="37"/>
      <c r="R456" s="37"/>
      <c r="S456" s="37"/>
      <c r="T456" s="37"/>
      <c r="U456" s="37"/>
      <c r="V456" s="37"/>
      <c r="W456" s="37"/>
      <c r="X456" s="37"/>
      <c r="Y456" s="37"/>
      <c r="Z456" s="37"/>
      <c r="AA456" s="37"/>
    </row>
    <row r="457">
      <c r="A457" s="46"/>
      <c r="B457" s="46"/>
      <c r="C457" s="49"/>
      <c r="D457" s="49"/>
      <c r="E457" s="49"/>
      <c r="F457" s="46"/>
      <c r="G457" s="49"/>
      <c r="H457" s="46"/>
      <c r="I457" s="46"/>
      <c r="J457" s="49"/>
      <c r="K457" s="49"/>
      <c r="L457" s="46"/>
      <c r="M457" s="46"/>
      <c r="N457" s="37"/>
      <c r="O457" s="37"/>
      <c r="P457" s="37"/>
      <c r="Q457" s="37"/>
      <c r="R457" s="37"/>
      <c r="S457" s="37"/>
      <c r="T457" s="37"/>
      <c r="U457" s="37"/>
      <c r="V457" s="37"/>
      <c r="W457" s="37"/>
      <c r="X457" s="37"/>
      <c r="Y457" s="37"/>
      <c r="Z457" s="37"/>
      <c r="AA457" s="37"/>
    </row>
    <row r="458">
      <c r="A458" s="46"/>
      <c r="B458" s="46"/>
      <c r="C458" s="49"/>
      <c r="D458" s="49"/>
      <c r="E458" s="49"/>
      <c r="F458" s="46"/>
      <c r="G458" s="49"/>
      <c r="H458" s="46"/>
      <c r="I458" s="46"/>
      <c r="J458" s="49"/>
      <c r="K458" s="49"/>
      <c r="L458" s="46"/>
      <c r="M458" s="46"/>
      <c r="N458" s="37"/>
      <c r="O458" s="37"/>
      <c r="P458" s="37"/>
      <c r="Q458" s="37"/>
      <c r="R458" s="37"/>
      <c r="S458" s="37"/>
      <c r="T458" s="37"/>
      <c r="U458" s="37"/>
      <c r="V458" s="37"/>
      <c r="W458" s="37"/>
      <c r="X458" s="37"/>
      <c r="Y458" s="37"/>
      <c r="Z458" s="37"/>
      <c r="AA458" s="37"/>
    </row>
    <row r="459">
      <c r="A459" s="46"/>
      <c r="B459" s="46"/>
      <c r="C459" s="49"/>
      <c r="D459" s="49"/>
      <c r="E459" s="49"/>
      <c r="F459" s="46"/>
      <c r="G459" s="49"/>
      <c r="H459" s="46"/>
      <c r="I459" s="46"/>
      <c r="J459" s="49"/>
      <c r="K459" s="49"/>
      <c r="L459" s="46"/>
      <c r="M459" s="46"/>
      <c r="N459" s="37"/>
      <c r="O459" s="37"/>
      <c r="P459" s="37"/>
      <c r="Q459" s="37"/>
      <c r="R459" s="37"/>
      <c r="S459" s="37"/>
      <c r="T459" s="37"/>
      <c r="U459" s="37"/>
      <c r="V459" s="37"/>
      <c r="W459" s="37"/>
      <c r="X459" s="37"/>
      <c r="Y459" s="37"/>
      <c r="Z459" s="37"/>
      <c r="AA459" s="37"/>
    </row>
    <row r="460">
      <c r="A460" s="46"/>
      <c r="B460" s="46"/>
      <c r="C460" s="49"/>
      <c r="D460" s="49"/>
      <c r="E460" s="49"/>
      <c r="F460" s="46"/>
      <c r="G460" s="49"/>
      <c r="H460" s="46"/>
      <c r="I460" s="46"/>
      <c r="J460" s="49"/>
      <c r="K460" s="49"/>
      <c r="L460" s="46"/>
      <c r="M460" s="46"/>
      <c r="N460" s="37"/>
      <c r="O460" s="37"/>
      <c r="P460" s="37"/>
      <c r="Q460" s="37"/>
      <c r="R460" s="37"/>
      <c r="S460" s="37"/>
      <c r="T460" s="37"/>
      <c r="U460" s="37"/>
      <c r="V460" s="37"/>
      <c r="W460" s="37"/>
      <c r="X460" s="37"/>
      <c r="Y460" s="37"/>
      <c r="Z460" s="37"/>
      <c r="AA460" s="37"/>
    </row>
    <row r="461">
      <c r="A461" s="46"/>
      <c r="B461" s="46"/>
      <c r="C461" s="49"/>
      <c r="D461" s="49"/>
      <c r="E461" s="49"/>
      <c r="F461" s="46"/>
      <c r="G461" s="49"/>
      <c r="H461" s="46"/>
      <c r="I461" s="46"/>
      <c r="J461" s="49"/>
      <c r="K461" s="49"/>
      <c r="L461" s="46"/>
      <c r="M461" s="46"/>
      <c r="N461" s="37"/>
      <c r="O461" s="37"/>
      <c r="P461" s="37"/>
      <c r="Q461" s="37"/>
      <c r="R461" s="37"/>
      <c r="S461" s="37"/>
      <c r="T461" s="37"/>
      <c r="U461" s="37"/>
      <c r="V461" s="37"/>
      <c r="W461" s="37"/>
      <c r="X461" s="37"/>
      <c r="Y461" s="37"/>
      <c r="Z461" s="37"/>
      <c r="AA461" s="37"/>
    </row>
    <row r="462">
      <c r="A462" s="46"/>
      <c r="B462" s="46"/>
      <c r="C462" s="49"/>
      <c r="D462" s="49"/>
      <c r="E462" s="49"/>
      <c r="F462" s="46"/>
      <c r="G462" s="49"/>
      <c r="H462" s="46"/>
      <c r="I462" s="46"/>
      <c r="J462" s="49"/>
      <c r="K462" s="49"/>
      <c r="L462" s="46"/>
      <c r="M462" s="46"/>
      <c r="N462" s="37"/>
      <c r="O462" s="37"/>
      <c r="P462" s="37"/>
      <c r="Q462" s="37"/>
      <c r="R462" s="37"/>
      <c r="S462" s="37"/>
      <c r="T462" s="37"/>
      <c r="U462" s="37"/>
      <c r="V462" s="37"/>
      <c r="W462" s="37"/>
      <c r="X462" s="37"/>
      <c r="Y462" s="37"/>
      <c r="Z462" s="37"/>
      <c r="AA462" s="37"/>
    </row>
    <row r="463">
      <c r="A463" s="46"/>
      <c r="B463" s="46"/>
      <c r="C463" s="49"/>
      <c r="D463" s="49"/>
      <c r="E463" s="49"/>
      <c r="F463" s="46"/>
      <c r="G463" s="49"/>
      <c r="H463" s="46"/>
      <c r="I463" s="46"/>
      <c r="J463" s="49"/>
      <c r="K463" s="49"/>
      <c r="L463" s="46"/>
      <c r="M463" s="46"/>
      <c r="N463" s="37"/>
      <c r="O463" s="37"/>
      <c r="P463" s="37"/>
      <c r="Q463" s="37"/>
      <c r="R463" s="37"/>
      <c r="S463" s="37"/>
      <c r="T463" s="37"/>
      <c r="U463" s="37"/>
      <c r="V463" s="37"/>
      <c r="W463" s="37"/>
      <c r="X463" s="37"/>
      <c r="Y463" s="37"/>
      <c r="Z463" s="37"/>
      <c r="AA463" s="37"/>
    </row>
    <row r="464">
      <c r="A464" s="46"/>
      <c r="B464" s="46"/>
      <c r="C464" s="49"/>
      <c r="D464" s="49"/>
      <c r="E464" s="49"/>
      <c r="F464" s="46"/>
      <c r="G464" s="49"/>
      <c r="H464" s="46"/>
      <c r="I464" s="46"/>
      <c r="J464" s="49"/>
      <c r="K464" s="49"/>
      <c r="L464" s="46"/>
      <c r="M464" s="46"/>
      <c r="N464" s="37"/>
      <c r="O464" s="37"/>
      <c r="P464" s="37"/>
      <c r="Q464" s="37"/>
      <c r="R464" s="37"/>
      <c r="S464" s="37"/>
      <c r="T464" s="37"/>
      <c r="U464" s="37"/>
      <c r="V464" s="37"/>
      <c r="W464" s="37"/>
      <c r="X464" s="37"/>
      <c r="Y464" s="37"/>
      <c r="Z464" s="37"/>
      <c r="AA464" s="37"/>
    </row>
    <row r="465">
      <c r="A465" s="46"/>
      <c r="B465" s="46"/>
      <c r="C465" s="49"/>
      <c r="D465" s="49"/>
      <c r="E465" s="49"/>
      <c r="F465" s="46"/>
      <c r="G465" s="49"/>
      <c r="H465" s="46"/>
      <c r="I465" s="46"/>
      <c r="J465" s="49"/>
      <c r="K465" s="49"/>
      <c r="L465" s="46"/>
      <c r="M465" s="46"/>
      <c r="N465" s="37"/>
      <c r="O465" s="37"/>
      <c r="P465" s="37"/>
      <c r="Q465" s="37"/>
      <c r="R465" s="37"/>
      <c r="S465" s="37"/>
      <c r="T465" s="37"/>
      <c r="U465" s="37"/>
      <c r="V465" s="37"/>
      <c r="W465" s="37"/>
      <c r="X465" s="37"/>
      <c r="Y465" s="37"/>
      <c r="Z465" s="37"/>
      <c r="AA465" s="37"/>
    </row>
    <row r="466">
      <c r="A466" s="46"/>
      <c r="B466" s="46"/>
      <c r="C466" s="49"/>
      <c r="D466" s="49"/>
      <c r="E466" s="49"/>
      <c r="F466" s="46"/>
      <c r="G466" s="49"/>
      <c r="H466" s="46"/>
      <c r="I466" s="46"/>
      <c r="J466" s="49"/>
      <c r="K466" s="49"/>
      <c r="L466" s="46"/>
      <c r="M466" s="46"/>
      <c r="N466" s="37"/>
      <c r="O466" s="37"/>
      <c r="P466" s="37"/>
      <c r="Q466" s="37"/>
      <c r="R466" s="37"/>
      <c r="S466" s="37"/>
      <c r="T466" s="37"/>
      <c r="U466" s="37"/>
      <c r="V466" s="37"/>
      <c r="W466" s="37"/>
      <c r="X466" s="37"/>
      <c r="Y466" s="37"/>
      <c r="Z466" s="37"/>
      <c r="AA466" s="37"/>
    </row>
    <row r="467">
      <c r="A467" s="46"/>
      <c r="B467" s="46"/>
      <c r="C467" s="49"/>
      <c r="D467" s="49"/>
      <c r="E467" s="49"/>
      <c r="F467" s="46"/>
      <c r="G467" s="49"/>
      <c r="H467" s="46"/>
      <c r="I467" s="46"/>
      <c r="J467" s="49"/>
      <c r="K467" s="49"/>
      <c r="L467" s="46"/>
      <c r="M467" s="46"/>
      <c r="N467" s="37"/>
      <c r="O467" s="37"/>
      <c r="P467" s="37"/>
      <c r="Q467" s="37"/>
      <c r="R467" s="37"/>
      <c r="S467" s="37"/>
      <c r="T467" s="37"/>
      <c r="U467" s="37"/>
      <c r="V467" s="37"/>
      <c r="W467" s="37"/>
      <c r="X467" s="37"/>
      <c r="Y467" s="37"/>
      <c r="Z467" s="37"/>
      <c r="AA467" s="37"/>
    </row>
    <row r="468">
      <c r="A468" s="46"/>
      <c r="B468" s="46"/>
      <c r="C468" s="49"/>
      <c r="D468" s="49"/>
      <c r="E468" s="49"/>
      <c r="F468" s="46"/>
      <c r="G468" s="49"/>
      <c r="H468" s="46"/>
      <c r="I468" s="46"/>
      <c r="J468" s="49"/>
      <c r="K468" s="49"/>
      <c r="L468" s="46"/>
      <c r="M468" s="46"/>
      <c r="N468" s="37"/>
      <c r="O468" s="37"/>
      <c r="P468" s="37"/>
      <c r="Q468" s="37"/>
      <c r="R468" s="37"/>
      <c r="S468" s="37"/>
      <c r="T468" s="37"/>
      <c r="U468" s="37"/>
      <c r="V468" s="37"/>
      <c r="W468" s="37"/>
      <c r="X468" s="37"/>
      <c r="Y468" s="37"/>
      <c r="Z468" s="37"/>
      <c r="AA468" s="37"/>
    </row>
    <row r="469">
      <c r="A469" s="46"/>
      <c r="B469" s="46"/>
      <c r="C469" s="49"/>
      <c r="D469" s="49"/>
      <c r="E469" s="49"/>
      <c r="F469" s="46"/>
      <c r="G469" s="49"/>
      <c r="H469" s="46"/>
      <c r="I469" s="46"/>
      <c r="J469" s="49"/>
      <c r="K469" s="49"/>
      <c r="L469" s="46"/>
      <c r="M469" s="46"/>
      <c r="N469" s="37"/>
      <c r="O469" s="37"/>
      <c r="P469" s="37"/>
      <c r="Q469" s="37"/>
      <c r="R469" s="37"/>
      <c r="S469" s="37"/>
      <c r="T469" s="37"/>
      <c r="U469" s="37"/>
      <c r="V469" s="37"/>
      <c r="W469" s="37"/>
      <c r="X469" s="37"/>
      <c r="Y469" s="37"/>
      <c r="Z469" s="37"/>
      <c r="AA469" s="37"/>
    </row>
    <row r="470">
      <c r="A470" s="46"/>
      <c r="B470" s="46"/>
      <c r="C470" s="49"/>
      <c r="D470" s="49"/>
      <c r="E470" s="49"/>
      <c r="F470" s="46"/>
      <c r="G470" s="49"/>
      <c r="H470" s="46"/>
      <c r="I470" s="46"/>
      <c r="J470" s="49"/>
      <c r="K470" s="49"/>
      <c r="L470" s="46"/>
      <c r="M470" s="46"/>
      <c r="N470" s="37"/>
      <c r="O470" s="37"/>
      <c r="P470" s="37"/>
      <c r="Q470" s="37"/>
      <c r="R470" s="37"/>
      <c r="S470" s="37"/>
      <c r="T470" s="37"/>
      <c r="U470" s="37"/>
      <c r="V470" s="37"/>
      <c r="W470" s="37"/>
      <c r="X470" s="37"/>
      <c r="Y470" s="37"/>
      <c r="Z470" s="37"/>
      <c r="AA470" s="37"/>
    </row>
    <row r="471">
      <c r="A471" s="46"/>
      <c r="B471" s="46"/>
      <c r="C471" s="49"/>
      <c r="D471" s="49"/>
      <c r="E471" s="49"/>
      <c r="F471" s="46"/>
      <c r="G471" s="49"/>
      <c r="H471" s="46"/>
      <c r="I471" s="46"/>
      <c r="J471" s="49"/>
      <c r="K471" s="49"/>
      <c r="L471" s="46"/>
      <c r="M471" s="46"/>
      <c r="N471" s="37"/>
      <c r="O471" s="37"/>
      <c r="P471" s="37"/>
      <c r="Q471" s="37"/>
      <c r="R471" s="37"/>
      <c r="S471" s="37"/>
      <c r="T471" s="37"/>
      <c r="U471" s="37"/>
      <c r="V471" s="37"/>
      <c r="W471" s="37"/>
      <c r="X471" s="37"/>
      <c r="Y471" s="37"/>
      <c r="Z471" s="37"/>
      <c r="AA471" s="37"/>
    </row>
    <row r="472">
      <c r="A472" s="46"/>
      <c r="B472" s="46"/>
      <c r="C472" s="49"/>
      <c r="D472" s="49"/>
      <c r="E472" s="49"/>
      <c r="F472" s="46"/>
      <c r="G472" s="49"/>
      <c r="H472" s="46"/>
      <c r="I472" s="46"/>
      <c r="J472" s="49"/>
      <c r="K472" s="49"/>
      <c r="L472" s="46"/>
      <c r="M472" s="46"/>
      <c r="N472" s="37"/>
      <c r="O472" s="37"/>
      <c r="P472" s="37"/>
      <c r="Q472" s="37"/>
      <c r="R472" s="37"/>
      <c r="S472" s="37"/>
      <c r="T472" s="37"/>
      <c r="U472" s="37"/>
      <c r="V472" s="37"/>
      <c r="W472" s="37"/>
      <c r="X472" s="37"/>
      <c r="Y472" s="37"/>
      <c r="Z472" s="37"/>
      <c r="AA472" s="37"/>
    </row>
    <row r="473">
      <c r="A473" s="46"/>
      <c r="B473" s="46"/>
      <c r="C473" s="49"/>
      <c r="D473" s="49"/>
      <c r="E473" s="49"/>
      <c r="F473" s="46"/>
      <c r="G473" s="49"/>
      <c r="H473" s="46"/>
      <c r="I473" s="46"/>
      <c r="J473" s="49"/>
      <c r="K473" s="49"/>
      <c r="L473" s="46"/>
      <c r="M473" s="46"/>
      <c r="N473" s="37"/>
      <c r="O473" s="37"/>
      <c r="P473" s="37"/>
      <c r="Q473" s="37"/>
      <c r="R473" s="37"/>
      <c r="S473" s="37"/>
      <c r="T473" s="37"/>
      <c r="U473" s="37"/>
      <c r="V473" s="37"/>
      <c r="W473" s="37"/>
      <c r="X473" s="37"/>
      <c r="Y473" s="37"/>
      <c r="Z473" s="37"/>
      <c r="AA473" s="37"/>
    </row>
    <row r="474">
      <c r="A474" s="46"/>
      <c r="B474" s="46"/>
      <c r="C474" s="49"/>
      <c r="D474" s="49"/>
      <c r="E474" s="49"/>
      <c r="F474" s="46"/>
      <c r="G474" s="49"/>
      <c r="H474" s="46"/>
      <c r="I474" s="46"/>
      <c r="J474" s="49"/>
      <c r="K474" s="49"/>
      <c r="L474" s="46"/>
      <c r="M474" s="46"/>
      <c r="N474" s="37"/>
      <c r="O474" s="37"/>
      <c r="P474" s="37"/>
      <c r="Q474" s="37"/>
      <c r="R474" s="37"/>
      <c r="S474" s="37"/>
      <c r="T474" s="37"/>
      <c r="U474" s="37"/>
      <c r="V474" s="37"/>
      <c r="W474" s="37"/>
      <c r="X474" s="37"/>
      <c r="Y474" s="37"/>
      <c r="Z474" s="37"/>
      <c r="AA474" s="37"/>
    </row>
    <row r="475">
      <c r="A475" s="46"/>
      <c r="B475" s="46"/>
      <c r="C475" s="49"/>
      <c r="D475" s="49"/>
      <c r="E475" s="49"/>
      <c r="F475" s="46"/>
      <c r="G475" s="49"/>
      <c r="H475" s="46"/>
      <c r="I475" s="46"/>
      <c r="J475" s="49"/>
      <c r="K475" s="49"/>
      <c r="L475" s="46"/>
      <c r="M475" s="46"/>
      <c r="N475" s="37"/>
      <c r="O475" s="37"/>
      <c r="P475" s="37"/>
      <c r="Q475" s="37"/>
      <c r="R475" s="37"/>
      <c r="S475" s="37"/>
      <c r="T475" s="37"/>
      <c r="U475" s="37"/>
      <c r="V475" s="37"/>
      <c r="W475" s="37"/>
      <c r="X475" s="37"/>
      <c r="Y475" s="37"/>
      <c r="Z475" s="37"/>
      <c r="AA475" s="37"/>
    </row>
    <row r="476">
      <c r="A476" s="46"/>
      <c r="B476" s="46"/>
      <c r="C476" s="49"/>
      <c r="D476" s="49"/>
      <c r="E476" s="49"/>
      <c r="F476" s="46"/>
      <c r="G476" s="49"/>
      <c r="H476" s="46"/>
      <c r="I476" s="46"/>
      <c r="J476" s="49"/>
      <c r="K476" s="49"/>
      <c r="L476" s="46"/>
      <c r="M476" s="46"/>
      <c r="N476" s="37"/>
      <c r="O476" s="37"/>
      <c r="P476" s="37"/>
      <c r="Q476" s="37"/>
      <c r="R476" s="37"/>
      <c r="S476" s="37"/>
      <c r="T476" s="37"/>
      <c r="U476" s="37"/>
      <c r="V476" s="37"/>
      <c r="W476" s="37"/>
      <c r="X476" s="37"/>
      <c r="Y476" s="37"/>
      <c r="Z476" s="37"/>
      <c r="AA476" s="37"/>
    </row>
    <row r="477">
      <c r="A477" s="46"/>
      <c r="B477" s="46"/>
      <c r="C477" s="49"/>
      <c r="D477" s="49"/>
      <c r="E477" s="49"/>
      <c r="F477" s="46"/>
      <c r="G477" s="49"/>
      <c r="H477" s="46"/>
      <c r="I477" s="46"/>
      <c r="J477" s="49"/>
      <c r="K477" s="49"/>
      <c r="L477" s="46"/>
      <c r="M477" s="46"/>
      <c r="N477" s="37"/>
      <c r="O477" s="37"/>
      <c r="P477" s="37"/>
      <c r="Q477" s="37"/>
      <c r="R477" s="37"/>
      <c r="S477" s="37"/>
      <c r="T477" s="37"/>
      <c r="U477" s="37"/>
      <c r="V477" s="37"/>
      <c r="W477" s="37"/>
      <c r="X477" s="37"/>
      <c r="Y477" s="37"/>
      <c r="Z477" s="37"/>
      <c r="AA477" s="37"/>
    </row>
    <row r="478">
      <c r="A478" s="46"/>
      <c r="B478" s="46"/>
      <c r="C478" s="49"/>
      <c r="D478" s="49"/>
      <c r="E478" s="49"/>
      <c r="F478" s="46"/>
      <c r="G478" s="49"/>
      <c r="H478" s="46"/>
      <c r="I478" s="46"/>
      <c r="J478" s="49"/>
      <c r="K478" s="49"/>
      <c r="L478" s="46"/>
      <c r="M478" s="46"/>
      <c r="N478" s="37"/>
      <c r="O478" s="37"/>
      <c r="P478" s="37"/>
      <c r="Q478" s="37"/>
      <c r="R478" s="37"/>
      <c r="S478" s="37"/>
      <c r="T478" s="37"/>
      <c r="U478" s="37"/>
      <c r="V478" s="37"/>
      <c r="W478" s="37"/>
      <c r="X478" s="37"/>
      <c r="Y478" s="37"/>
      <c r="Z478" s="37"/>
      <c r="AA478" s="37"/>
    </row>
    <row r="479">
      <c r="A479" s="46"/>
      <c r="B479" s="46"/>
      <c r="C479" s="49"/>
      <c r="D479" s="49"/>
      <c r="E479" s="49"/>
      <c r="F479" s="46"/>
      <c r="G479" s="49"/>
      <c r="H479" s="46"/>
      <c r="I479" s="46"/>
      <c r="J479" s="49"/>
      <c r="K479" s="49"/>
      <c r="L479" s="46"/>
      <c r="M479" s="46"/>
      <c r="N479" s="37"/>
      <c r="O479" s="37"/>
      <c r="P479" s="37"/>
      <c r="Q479" s="37"/>
      <c r="R479" s="37"/>
      <c r="S479" s="37"/>
      <c r="T479" s="37"/>
      <c r="U479" s="37"/>
      <c r="V479" s="37"/>
      <c r="W479" s="37"/>
      <c r="X479" s="37"/>
      <c r="Y479" s="37"/>
      <c r="Z479" s="37"/>
      <c r="AA479" s="37"/>
    </row>
    <row r="480">
      <c r="A480" s="46"/>
      <c r="B480" s="46"/>
      <c r="C480" s="49"/>
      <c r="D480" s="49"/>
      <c r="E480" s="49"/>
      <c r="F480" s="46"/>
      <c r="G480" s="49"/>
      <c r="H480" s="46"/>
      <c r="I480" s="46"/>
      <c r="J480" s="49"/>
      <c r="K480" s="49"/>
      <c r="L480" s="46"/>
      <c r="M480" s="46"/>
      <c r="N480" s="37"/>
      <c r="O480" s="37"/>
      <c r="P480" s="37"/>
      <c r="Q480" s="37"/>
      <c r="R480" s="37"/>
      <c r="S480" s="37"/>
      <c r="T480" s="37"/>
      <c r="U480" s="37"/>
      <c r="V480" s="37"/>
      <c r="W480" s="37"/>
      <c r="X480" s="37"/>
      <c r="Y480" s="37"/>
      <c r="Z480" s="37"/>
      <c r="AA480" s="37"/>
    </row>
    <row r="481">
      <c r="A481" s="46"/>
      <c r="B481" s="46"/>
      <c r="C481" s="49"/>
      <c r="D481" s="49"/>
      <c r="E481" s="49"/>
      <c r="F481" s="46"/>
      <c r="G481" s="49"/>
      <c r="H481" s="46"/>
      <c r="I481" s="46"/>
      <c r="J481" s="49"/>
      <c r="K481" s="49"/>
      <c r="L481" s="46"/>
      <c r="M481" s="46"/>
      <c r="N481" s="37"/>
      <c r="O481" s="37"/>
      <c r="P481" s="37"/>
      <c r="Q481" s="37"/>
      <c r="R481" s="37"/>
      <c r="S481" s="37"/>
      <c r="T481" s="37"/>
      <c r="U481" s="37"/>
      <c r="V481" s="37"/>
      <c r="W481" s="37"/>
      <c r="X481" s="37"/>
      <c r="Y481" s="37"/>
      <c r="Z481" s="37"/>
      <c r="AA481" s="37"/>
    </row>
    <row r="482">
      <c r="A482" s="46"/>
      <c r="B482" s="46"/>
      <c r="C482" s="49"/>
      <c r="D482" s="49"/>
      <c r="E482" s="49"/>
      <c r="F482" s="46"/>
      <c r="G482" s="49"/>
      <c r="H482" s="46"/>
      <c r="I482" s="46"/>
      <c r="J482" s="49"/>
      <c r="K482" s="49"/>
      <c r="L482" s="46"/>
      <c r="M482" s="46"/>
      <c r="N482" s="37"/>
      <c r="O482" s="37"/>
      <c r="P482" s="37"/>
      <c r="Q482" s="37"/>
      <c r="R482" s="37"/>
      <c r="S482" s="37"/>
      <c r="T482" s="37"/>
      <c r="U482" s="37"/>
      <c r="V482" s="37"/>
      <c r="W482" s="37"/>
      <c r="X482" s="37"/>
      <c r="Y482" s="37"/>
      <c r="Z482" s="37"/>
      <c r="AA482" s="37"/>
    </row>
    <row r="483">
      <c r="A483" s="46"/>
      <c r="B483" s="46"/>
      <c r="C483" s="49"/>
      <c r="D483" s="49"/>
      <c r="E483" s="49"/>
      <c r="F483" s="46"/>
      <c r="G483" s="49"/>
      <c r="H483" s="46"/>
      <c r="I483" s="46"/>
      <c r="J483" s="49"/>
      <c r="K483" s="49"/>
      <c r="L483" s="46"/>
      <c r="M483" s="46"/>
      <c r="N483" s="37"/>
      <c r="O483" s="37"/>
      <c r="P483" s="37"/>
      <c r="Q483" s="37"/>
      <c r="R483" s="37"/>
      <c r="S483" s="37"/>
      <c r="T483" s="37"/>
      <c r="U483" s="37"/>
      <c r="V483" s="37"/>
      <c r="W483" s="37"/>
      <c r="X483" s="37"/>
      <c r="Y483" s="37"/>
      <c r="Z483" s="37"/>
      <c r="AA483" s="37"/>
    </row>
    <row r="484">
      <c r="A484" s="46"/>
      <c r="B484" s="46"/>
      <c r="C484" s="49"/>
      <c r="D484" s="49"/>
      <c r="E484" s="49"/>
      <c r="F484" s="46"/>
      <c r="G484" s="49"/>
      <c r="H484" s="46"/>
      <c r="I484" s="46"/>
      <c r="J484" s="49"/>
      <c r="K484" s="49"/>
      <c r="L484" s="46"/>
      <c r="M484" s="46"/>
      <c r="N484" s="37"/>
      <c r="O484" s="37"/>
      <c r="P484" s="37"/>
      <c r="Q484" s="37"/>
      <c r="R484" s="37"/>
      <c r="S484" s="37"/>
      <c r="T484" s="37"/>
      <c r="U484" s="37"/>
      <c r="V484" s="37"/>
      <c r="W484" s="37"/>
      <c r="X484" s="37"/>
      <c r="Y484" s="37"/>
      <c r="Z484" s="37"/>
      <c r="AA484" s="37"/>
    </row>
    <row r="485">
      <c r="A485" s="46"/>
      <c r="B485" s="46"/>
      <c r="C485" s="49"/>
      <c r="D485" s="49"/>
      <c r="E485" s="49"/>
      <c r="F485" s="46"/>
      <c r="G485" s="49"/>
      <c r="H485" s="46"/>
      <c r="I485" s="46"/>
      <c r="J485" s="49"/>
      <c r="K485" s="49"/>
      <c r="L485" s="46"/>
      <c r="M485" s="46"/>
      <c r="N485" s="37"/>
      <c r="O485" s="37"/>
      <c r="P485" s="37"/>
      <c r="Q485" s="37"/>
      <c r="R485" s="37"/>
      <c r="S485" s="37"/>
      <c r="T485" s="37"/>
      <c r="U485" s="37"/>
      <c r="V485" s="37"/>
      <c r="W485" s="37"/>
      <c r="X485" s="37"/>
      <c r="Y485" s="37"/>
      <c r="Z485" s="37"/>
      <c r="AA485" s="37"/>
    </row>
    <row r="486">
      <c r="A486" s="46"/>
      <c r="B486" s="46"/>
      <c r="C486" s="49"/>
      <c r="D486" s="49"/>
      <c r="E486" s="49"/>
      <c r="F486" s="46"/>
      <c r="G486" s="49"/>
      <c r="H486" s="46"/>
      <c r="I486" s="46"/>
      <c r="J486" s="49"/>
      <c r="K486" s="49"/>
      <c r="L486" s="46"/>
      <c r="M486" s="46"/>
      <c r="N486" s="37"/>
      <c r="O486" s="37"/>
      <c r="P486" s="37"/>
      <c r="Q486" s="37"/>
      <c r="R486" s="37"/>
      <c r="S486" s="37"/>
      <c r="T486" s="37"/>
      <c r="U486" s="37"/>
      <c r="V486" s="37"/>
      <c r="W486" s="37"/>
      <c r="X486" s="37"/>
      <c r="Y486" s="37"/>
      <c r="Z486" s="37"/>
      <c r="AA486" s="37"/>
    </row>
    <row r="487">
      <c r="A487" s="46"/>
      <c r="B487" s="46"/>
      <c r="C487" s="49"/>
      <c r="D487" s="49"/>
      <c r="E487" s="49"/>
      <c r="F487" s="46"/>
      <c r="G487" s="49"/>
      <c r="H487" s="46"/>
      <c r="I487" s="46"/>
      <c r="J487" s="49"/>
      <c r="K487" s="49"/>
      <c r="L487" s="46"/>
      <c r="M487" s="46"/>
      <c r="N487" s="37"/>
      <c r="O487" s="37"/>
      <c r="P487" s="37"/>
      <c r="Q487" s="37"/>
      <c r="R487" s="37"/>
      <c r="S487" s="37"/>
      <c r="T487" s="37"/>
      <c r="U487" s="37"/>
      <c r="V487" s="37"/>
      <c r="W487" s="37"/>
      <c r="X487" s="37"/>
      <c r="Y487" s="37"/>
      <c r="Z487" s="37"/>
      <c r="AA487" s="37"/>
    </row>
    <row r="488">
      <c r="A488" s="46"/>
      <c r="B488" s="46"/>
      <c r="C488" s="49"/>
      <c r="D488" s="49"/>
      <c r="E488" s="49"/>
      <c r="F488" s="46"/>
      <c r="G488" s="49"/>
      <c r="H488" s="46"/>
      <c r="I488" s="46"/>
      <c r="J488" s="49"/>
      <c r="K488" s="49"/>
      <c r="L488" s="46"/>
      <c r="M488" s="46"/>
      <c r="N488" s="37"/>
      <c r="O488" s="37"/>
      <c r="P488" s="37"/>
      <c r="Q488" s="37"/>
      <c r="R488" s="37"/>
      <c r="S488" s="37"/>
      <c r="T488" s="37"/>
      <c r="U488" s="37"/>
      <c r="V488" s="37"/>
      <c r="W488" s="37"/>
      <c r="X488" s="37"/>
      <c r="Y488" s="37"/>
      <c r="Z488" s="37"/>
      <c r="AA488" s="37"/>
    </row>
    <row r="489">
      <c r="A489" s="46"/>
      <c r="B489" s="46"/>
      <c r="C489" s="49"/>
      <c r="D489" s="49"/>
      <c r="E489" s="49"/>
      <c r="F489" s="46"/>
      <c r="G489" s="49"/>
      <c r="H489" s="46"/>
      <c r="I489" s="46"/>
      <c r="J489" s="49"/>
      <c r="K489" s="49"/>
      <c r="L489" s="46"/>
      <c r="M489" s="46"/>
      <c r="N489" s="37"/>
      <c r="O489" s="37"/>
      <c r="P489" s="37"/>
      <c r="Q489" s="37"/>
      <c r="R489" s="37"/>
      <c r="S489" s="37"/>
      <c r="T489" s="37"/>
      <c r="U489" s="37"/>
      <c r="V489" s="37"/>
      <c r="W489" s="37"/>
      <c r="X489" s="37"/>
      <c r="Y489" s="37"/>
      <c r="Z489" s="37"/>
      <c r="AA489" s="37"/>
    </row>
    <row r="490">
      <c r="A490" s="46"/>
      <c r="B490" s="46"/>
      <c r="C490" s="49"/>
      <c r="D490" s="49"/>
      <c r="E490" s="49"/>
      <c r="F490" s="46"/>
      <c r="G490" s="49"/>
      <c r="H490" s="46"/>
      <c r="I490" s="46"/>
      <c r="J490" s="49"/>
      <c r="K490" s="49"/>
      <c r="L490" s="46"/>
      <c r="M490" s="46"/>
      <c r="N490" s="37"/>
      <c r="O490" s="37"/>
      <c r="P490" s="37"/>
      <c r="Q490" s="37"/>
      <c r="R490" s="37"/>
      <c r="S490" s="37"/>
      <c r="T490" s="37"/>
      <c r="U490" s="37"/>
      <c r="V490" s="37"/>
      <c r="W490" s="37"/>
      <c r="X490" s="37"/>
      <c r="Y490" s="37"/>
      <c r="Z490" s="37"/>
      <c r="AA490" s="37"/>
    </row>
    <row r="491">
      <c r="A491" s="46"/>
      <c r="B491" s="46"/>
      <c r="C491" s="49"/>
      <c r="D491" s="49"/>
      <c r="E491" s="49"/>
      <c r="F491" s="46"/>
      <c r="G491" s="49"/>
      <c r="H491" s="46"/>
      <c r="I491" s="46"/>
      <c r="J491" s="49"/>
      <c r="K491" s="49"/>
      <c r="L491" s="46"/>
      <c r="M491" s="46"/>
      <c r="N491" s="37"/>
      <c r="O491" s="37"/>
      <c r="P491" s="37"/>
      <c r="Q491" s="37"/>
      <c r="R491" s="37"/>
      <c r="S491" s="37"/>
      <c r="T491" s="37"/>
      <c r="U491" s="37"/>
      <c r="V491" s="37"/>
      <c r="W491" s="37"/>
      <c r="X491" s="37"/>
      <c r="Y491" s="37"/>
      <c r="Z491" s="37"/>
      <c r="AA491" s="37"/>
    </row>
    <row r="492">
      <c r="A492" s="46"/>
      <c r="B492" s="46"/>
      <c r="C492" s="49"/>
      <c r="D492" s="49"/>
      <c r="E492" s="49"/>
      <c r="F492" s="46"/>
      <c r="G492" s="49"/>
      <c r="H492" s="46"/>
      <c r="I492" s="46"/>
      <c r="J492" s="49"/>
      <c r="K492" s="49"/>
      <c r="L492" s="46"/>
      <c r="M492" s="46"/>
      <c r="N492" s="37"/>
      <c r="O492" s="37"/>
      <c r="P492" s="37"/>
      <c r="Q492" s="37"/>
      <c r="R492" s="37"/>
      <c r="S492" s="37"/>
      <c r="T492" s="37"/>
      <c r="U492" s="37"/>
      <c r="V492" s="37"/>
      <c r="W492" s="37"/>
      <c r="X492" s="37"/>
      <c r="Y492" s="37"/>
      <c r="Z492" s="37"/>
      <c r="AA492" s="37"/>
    </row>
    <row r="493">
      <c r="A493" s="46"/>
      <c r="B493" s="46"/>
      <c r="C493" s="49"/>
      <c r="D493" s="49"/>
      <c r="E493" s="49"/>
      <c r="F493" s="46"/>
      <c r="G493" s="49"/>
      <c r="H493" s="46"/>
      <c r="I493" s="46"/>
      <c r="J493" s="49"/>
      <c r="K493" s="49"/>
      <c r="L493" s="46"/>
      <c r="M493" s="46"/>
      <c r="N493" s="37"/>
      <c r="O493" s="37"/>
      <c r="P493" s="37"/>
      <c r="Q493" s="37"/>
      <c r="R493" s="37"/>
      <c r="S493" s="37"/>
      <c r="T493" s="37"/>
      <c r="U493" s="37"/>
      <c r="V493" s="37"/>
      <c r="W493" s="37"/>
      <c r="X493" s="37"/>
      <c r="Y493" s="37"/>
      <c r="Z493" s="37"/>
      <c r="AA493" s="37"/>
    </row>
    <row r="494">
      <c r="A494" s="46"/>
      <c r="B494" s="46"/>
      <c r="C494" s="49"/>
      <c r="D494" s="49"/>
      <c r="E494" s="49"/>
      <c r="F494" s="46"/>
      <c r="G494" s="49"/>
      <c r="H494" s="46"/>
      <c r="I494" s="46"/>
      <c r="J494" s="49"/>
      <c r="K494" s="49"/>
      <c r="L494" s="46"/>
      <c r="M494" s="46"/>
      <c r="N494" s="37"/>
      <c r="O494" s="37"/>
      <c r="P494" s="37"/>
      <c r="Q494" s="37"/>
      <c r="R494" s="37"/>
      <c r="S494" s="37"/>
      <c r="T494" s="37"/>
      <c r="U494" s="37"/>
      <c r="V494" s="37"/>
      <c r="W494" s="37"/>
      <c r="X494" s="37"/>
      <c r="Y494" s="37"/>
      <c r="Z494" s="37"/>
      <c r="AA494" s="37"/>
    </row>
    <row r="495">
      <c r="A495" s="46"/>
      <c r="B495" s="46"/>
      <c r="C495" s="49"/>
      <c r="D495" s="49"/>
      <c r="E495" s="49"/>
      <c r="F495" s="46"/>
      <c r="G495" s="49"/>
      <c r="H495" s="46"/>
      <c r="I495" s="46"/>
      <c r="J495" s="49"/>
      <c r="K495" s="49"/>
      <c r="L495" s="46"/>
      <c r="M495" s="46"/>
      <c r="N495" s="37"/>
      <c r="O495" s="37"/>
      <c r="P495" s="37"/>
      <c r="Q495" s="37"/>
      <c r="R495" s="37"/>
      <c r="S495" s="37"/>
      <c r="T495" s="37"/>
      <c r="U495" s="37"/>
      <c r="V495" s="37"/>
      <c r="W495" s="37"/>
      <c r="X495" s="37"/>
      <c r="Y495" s="37"/>
      <c r="Z495" s="37"/>
      <c r="AA495" s="37"/>
    </row>
    <row r="496">
      <c r="A496" s="46"/>
      <c r="B496" s="46"/>
      <c r="C496" s="49"/>
      <c r="D496" s="49"/>
      <c r="E496" s="49"/>
      <c r="F496" s="46"/>
      <c r="G496" s="49"/>
      <c r="H496" s="46"/>
      <c r="I496" s="46"/>
      <c r="J496" s="49"/>
      <c r="K496" s="49"/>
      <c r="L496" s="46"/>
      <c r="M496" s="46"/>
      <c r="N496" s="37"/>
      <c r="O496" s="37"/>
      <c r="P496" s="37"/>
      <c r="Q496" s="37"/>
      <c r="R496" s="37"/>
      <c r="S496" s="37"/>
      <c r="T496" s="37"/>
      <c r="U496" s="37"/>
      <c r="V496" s="37"/>
      <c r="W496" s="37"/>
      <c r="X496" s="37"/>
      <c r="Y496" s="37"/>
      <c r="Z496" s="37"/>
      <c r="AA496" s="37"/>
    </row>
    <row r="497">
      <c r="A497" s="46"/>
      <c r="B497" s="46"/>
      <c r="C497" s="49"/>
      <c r="D497" s="49"/>
      <c r="E497" s="49"/>
      <c r="F497" s="46"/>
      <c r="G497" s="49"/>
      <c r="H497" s="46"/>
      <c r="I497" s="46"/>
      <c r="J497" s="49"/>
      <c r="K497" s="49"/>
      <c r="L497" s="46"/>
      <c r="M497" s="46"/>
      <c r="N497" s="37"/>
      <c r="O497" s="37"/>
      <c r="P497" s="37"/>
      <c r="Q497" s="37"/>
      <c r="R497" s="37"/>
      <c r="S497" s="37"/>
      <c r="T497" s="37"/>
      <c r="U497" s="37"/>
      <c r="V497" s="37"/>
      <c r="W497" s="37"/>
      <c r="X497" s="37"/>
      <c r="Y497" s="37"/>
      <c r="Z497" s="37"/>
      <c r="AA497" s="37"/>
    </row>
    <row r="498">
      <c r="A498" s="46"/>
      <c r="B498" s="46"/>
      <c r="C498" s="49"/>
      <c r="D498" s="49"/>
      <c r="E498" s="49"/>
      <c r="F498" s="46"/>
      <c r="G498" s="49"/>
      <c r="H498" s="46"/>
      <c r="I498" s="46"/>
      <c r="J498" s="49"/>
      <c r="K498" s="49"/>
      <c r="L498" s="46"/>
      <c r="M498" s="46"/>
      <c r="N498" s="37"/>
      <c r="O498" s="37"/>
      <c r="P498" s="37"/>
      <c r="Q498" s="37"/>
      <c r="R498" s="37"/>
      <c r="S498" s="37"/>
      <c r="T498" s="37"/>
      <c r="U498" s="37"/>
      <c r="V498" s="37"/>
      <c r="W498" s="37"/>
      <c r="X498" s="37"/>
      <c r="Y498" s="37"/>
      <c r="Z498" s="37"/>
      <c r="AA498" s="37"/>
    </row>
    <row r="499">
      <c r="A499" s="46"/>
      <c r="B499" s="46"/>
      <c r="C499" s="49"/>
      <c r="D499" s="49"/>
      <c r="E499" s="49"/>
      <c r="F499" s="46"/>
      <c r="G499" s="49"/>
      <c r="H499" s="46"/>
      <c r="I499" s="46"/>
      <c r="J499" s="49"/>
      <c r="K499" s="49"/>
      <c r="L499" s="46"/>
      <c r="M499" s="46"/>
      <c r="N499" s="37"/>
      <c r="O499" s="37"/>
      <c r="P499" s="37"/>
      <c r="Q499" s="37"/>
      <c r="R499" s="37"/>
      <c r="S499" s="37"/>
      <c r="T499" s="37"/>
      <c r="U499" s="37"/>
      <c r="V499" s="37"/>
      <c r="W499" s="37"/>
      <c r="X499" s="37"/>
      <c r="Y499" s="37"/>
      <c r="Z499" s="37"/>
      <c r="AA499" s="37"/>
    </row>
    <row r="500">
      <c r="A500" s="46"/>
      <c r="B500" s="46"/>
      <c r="C500" s="49"/>
      <c r="D500" s="49"/>
      <c r="E500" s="49"/>
      <c r="F500" s="46"/>
      <c r="G500" s="49"/>
      <c r="H500" s="46"/>
      <c r="I500" s="46"/>
      <c r="J500" s="49"/>
      <c r="K500" s="49"/>
      <c r="L500" s="46"/>
      <c r="M500" s="46"/>
      <c r="N500" s="37"/>
      <c r="O500" s="37"/>
      <c r="P500" s="37"/>
      <c r="Q500" s="37"/>
      <c r="R500" s="37"/>
      <c r="S500" s="37"/>
      <c r="T500" s="37"/>
      <c r="U500" s="37"/>
      <c r="V500" s="37"/>
      <c r="W500" s="37"/>
      <c r="X500" s="37"/>
      <c r="Y500" s="37"/>
      <c r="Z500" s="37"/>
      <c r="AA500" s="37"/>
    </row>
    <row r="501">
      <c r="A501" s="46"/>
      <c r="B501" s="46"/>
      <c r="C501" s="49"/>
      <c r="D501" s="49"/>
      <c r="E501" s="49"/>
      <c r="F501" s="46"/>
      <c r="G501" s="49"/>
      <c r="H501" s="46"/>
      <c r="I501" s="46"/>
      <c r="J501" s="49"/>
      <c r="K501" s="49"/>
      <c r="L501" s="46"/>
      <c r="M501" s="46"/>
      <c r="N501" s="37"/>
      <c r="O501" s="37"/>
      <c r="P501" s="37"/>
      <c r="Q501" s="37"/>
      <c r="R501" s="37"/>
      <c r="S501" s="37"/>
      <c r="T501" s="37"/>
      <c r="U501" s="37"/>
      <c r="V501" s="37"/>
      <c r="W501" s="37"/>
      <c r="X501" s="37"/>
      <c r="Y501" s="37"/>
      <c r="Z501" s="37"/>
      <c r="AA501" s="37"/>
    </row>
    <row r="502">
      <c r="A502" s="46"/>
      <c r="B502" s="46"/>
      <c r="C502" s="49"/>
      <c r="D502" s="49"/>
      <c r="E502" s="49"/>
      <c r="F502" s="46"/>
      <c r="G502" s="49"/>
      <c r="H502" s="46"/>
      <c r="I502" s="46"/>
      <c r="J502" s="49"/>
      <c r="K502" s="49"/>
      <c r="L502" s="46"/>
      <c r="M502" s="46"/>
      <c r="N502" s="37"/>
      <c r="O502" s="37"/>
      <c r="P502" s="37"/>
      <c r="Q502" s="37"/>
      <c r="R502" s="37"/>
      <c r="S502" s="37"/>
      <c r="T502" s="37"/>
      <c r="U502" s="37"/>
      <c r="V502" s="37"/>
      <c r="W502" s="37"/>
      <c r="X502" s="37"/>
      <c r="Y502" s="37"/>
      <c r="Z502" s="37"/>
      <c r="AA502" s="37"/>
    </row>
    <row r="503">
      <c r="A503" s="46"/>
      <c r="B503" s="46"/>
      <c r="C503" s="49"/>
      <c r="D503" s="49"/>
      <c r="E503" s="49"/>
      <c r="F503" s="46"/>
      <c r="G503" s="49"/>
      <c r="H503" s="46"/>
      <c r="I503" s="46"/>
      <c r="J503" s="49"/>
      <c r="K503" s="49"/>
      <c r="L503" s="46"/>
      <c r="M503" s="46"/>
      <c r="N503" s="37"/>
      <c r="O503" s="37"/>
      <c r="P503" s="37"/>
      <c r="Q503" s="37"/>
      <c r="R503" s="37"/>
      <c r="S503" s="37"/>
      <c r="T503" s="37"/>
      <c r="U503" s="37"/>
      <c r="V503" s="37"/>
      <c r="W503" s="37"/>
      <c r="X503" s="37"/>
      <c r="Y503" s="37"/>
      <c r="Z503" s="37"/>
      <c r="AA503" s="37"/>
    </row>
    <row r="504">
      <c r="A504" s="46"/>
      <c r="B504" s="46"/>
      <c r="C504" s="49"/>
      <c r="D504" s="49"/>
      <c r="E504" s="49"/>
      <c r="F504" s="46"/>
      <c r="G504" s="49"/>
      <c r="H504" s="46"/>
      <c r="I504" s="46"/>
      <c r="J504" s="49"/>
      <c r="K504" s="49"/>
      <c r="L504" s="46"/>
      <c r="M504" s="46"/>
      <c r="N504" s="37"/>
      <c r="O504" s="37"/>
      <c r="P504" s="37"/>
      <c r="Q504" s="37"/>
      <c r="R504" s="37"/>
      <c r="S504" s="37"/>
      <c r="T504" s="37"/>
      <c r="U504" s="37"/>
      <c r="V504" s="37"/>
      <c r="W504" s="37"/>
      <c r="X504" s="37"/>
      <c r="Y504" s="37"/>
      <c r="Z504" s="37"/>
      <c r="AA504" s="37"/>
    </row>
    <row r="505">
      <c r="A505" s="46"/>
      <c r="B505" s="46"/>
      <c r="C505" s="49"/>
      <c r="D505" s="49"/>
      <c r="E505" s="49"/>
      <c r="F505" s="46"/>
      <c r="G505" s="49"/>
      <c r="H505" s="46"/>
      <c r="I505" s="46"/>
      <c r="J505" s="49"/>
      <c r="K505" s="49"/>
      <c r="L505" s="46"/>
      <c r="M505" s="46"/>
      <c r="N505" s="37"/>
      <c r="O505" s="37"/>
      <c r="P505" s="37"/>
      <c r="Q505" s="37"/>
      <c r="R505" s="37"/>
      <c r="S505" s="37"/>
      <c r="T505" s="37"/>
      <c r="U505" s="37"/>
      <c r="V505" s="37"/>
      <c r="W505" s="37"/>
      <c r="X505" s="37"/>
      <c r="Y505" s="37"/>
      <c r="Z505" s="37"/>
      <c r="AA505" s="37"/>
    </row>
    <row r="506">
      <c r="A506" s="46"/>
      <c r="B506" s="46"/>
      <c r="C506" s="49"/>
      <c r="D506" s="49"/>
      <c r="E506" s="49"/>
      <c r="F506" s="46"/>
      <c r="G506" s="49"/>
      <c r="H506" s="46"/>
      <c r="I506" s="46"/>
      <c r="J506" s="49"/>
      <c r="K506" s="49"/>
      <c r="L506" s="46"/>
      <c r="M506" s="46"/>
      <c r="N506" s="37"/>
      <c r="O506" s="37"/>
      <c r="P506" s="37"/>
      <c r="Q506" s="37"/>
      <c r="R506" s="37"/>
      <c r="S506" s="37"/>
      <c r="T506" s="37"/>
      <c r="U506" s="37"/>
      <c r="V506" s="37"/>
      <c r="W506" s="37"/>
      <c r="X506" s="37"/>
      <c r="Y506" s="37"/>
      <c r="Z506" s="37"/>
      <c r="AA506" s="37"/>
    </row>
    <row r="507">
      <c r="A507" s="46"/>
      <c r="B507" s="46"/>
      <c r="C507" s="49"/>
      <c r="D507" s="49"/>
      <c r="E507" s="49"/>
      <c r="F507" s="46"/>
      <c r="G507" s="49"/>
      <c r="H507" s="46"/>
      <c r="I507" s="46"/>
      <c r="J507" s="49"/>
      <c r="K507" s="49"/>
      <c r="L507" s="46"/>
      <c r="M507" s="46"/>
      <c r="N507" s="37"/>
      <c r="O507" s="37"/>
      <c r="P507" s="37"/>
      <c r="Q507" s="37"/>
      <c r="R507" s="37"/>
      <c r="S507" s="37"/>
      <c r="T507" s="37"/>
      <c r="U507" s="37"/>
      <c r="V507" s="37"/>
      <c r="W507" s="37"/>
      <c r="X507" s="37"/>
      <c r="Y507" s="37"/>
      <c r="Z507" s="37"/>
      <c r="AA507" s="37"/>
    </row>
    <row r="508">
      <c r="A508" s="46"/>
      <c r="B508" s="46"/>
      <c r="C508" s="49"/>
      <c r="D508" s="49"/>
      <c r="E508" s="49"/>
      <c r="F508" s="46"/>
      <c r="G508" s="49"/>
      <c r="H508" s="46"/>
      <c r="I508" s="46"/>
      <c r="J508" s="49"/>
      <c r="K508" s="49"/>
      <c r="L508" s="46"/>
      <c r="M508" s="46"/>
      <c r="N508" s="37"/>
      <c r="O508" s="37"/>
      <c r="P508" s="37"/>
      <c r="Q508" s="37"/>
      <c r="R508" s="37"/>
      <c r="S508" s="37"/>
      <c r="T508" s="37"/>
      <c r="U508" s="37"/>
      <c r="V508" s="37"/>
      <c r="W508" s="37"/>
      <c r="X508" s="37"/>
      <c r="Y508" s="37"/>
      <c r="Z508" s="37"/>
      <c r="AA508" s="37"/>
    </row>
    <row r="509">
      <c r="A509" s="46"/>
      <c r="B509" s="46"/>
      <c r="C509" s="49"/>
      <c r="D509" s="49"/>
      <c r="E509" s="49"/>
      <c r="F509" s="46"/>
      <c r="G509" s="49"/>
      <c r="H509" s="46"/>
      <c r="I509" s="46"/>
      <c r="J509" s="49"/>
      <c r="K509" s="49"/>
      <c r="L509" s="46"/>
      <c r="M509" s="46"/>
      <c r="N509" s="37"/>
      <c r="O509" s="37"/>
      <c r="P509" s="37"/>
      <c r="Q509" s="37"/>
      <c r="R509" s="37"/>
      <c r="S509" s="37"/>
      <c r="T509" s="37"/>
      <c r="U509" s="37"/>
      <c r="V509" s="37"/>
      <c r="W509" s="37"/>
      <c r="X509" s="37"/>
      <c r="Y509" s="37"/>
      <c r="Z509" s="37"/>
      <c r="AA509" s="37"/>
    </row>
    <row r="510">
      <c r="A510" s="46"/>
      <c r="B510" s="46"/>
      <c r="C510" s="49"/>
      <c r="D510" s="49"/>
      <c r="E510" s="49"/>
      <c r="F510" s="46"/>
      <c r="G510" s="49"/>
      <c r="H510" s="46"/>
      <c r="I510" s="46"/>
      <c r="J510" s="49"/>
      <c r="K510" s="49"/>
      <c r="L510" s="46"/>
      <c r="M510" s="46"/>
      <c r="N510" s="37"/>
      <c r="O510" s="37"/>
      <c r="P510" s="37"/>
      <c r="Q510" s="37"/>
      <c r="R510" s="37"/>
      <c r="S510" s="37"/>
      <c r="T510" s="37"/>
      <c r="U510" s="37"/>
      <c r="V510" s="37"/>
      <c r="W510" s="37"/>
      <c r="X510" s="37"/>
      <c r="Y510" s="37"/>
      <c r="Z510" s="37"/>
      <c r="AA510" s="37"/>
    </row>
    <row r="511">
      <c r="A511" s="46"/>
      <c r="B511" s="46"/>
      <c r="C511" s="49"/>
      <c r="D511" s="49"/>
      <c r="E511" s="49"/>
      <c r="F511" s="46"/>
      <c r="G511" s="49"/>
      <c r="H511" s="46"/>
      <c r="I511" s="46"/>
      <c r="J511" s="49"/>
      <c r="K511" s="49"/>
      <c r="L511" s="46"/>
      <c r="M511" s="46"/>
      <c r="N511" s="37"/>
      <c r="O511" s="37"/>
      <c r="P511" s="37"/>
      <c r="Q511" s="37"/>
      <c r="R511" s="37"/>
      <c r="S511" s="37"/>
      <c r="T511" s="37"/>
      <c r="U511" s="37"/>
      <c r="V511" s="37"/>
      <c r="W511" s="37"/>
      <c r="X511" s="37"/>
      <c r="Y511" s="37"/>
      <c r="Z511" s="37"/>
      <c r="AA511" s="37"/>
    </row>
    <row r="512">
      <c r="A512" s="46"/>
      <c r="B512" s="46"/>
      <c r="C512" s="49"/>
      <c r="D512" s="49"/>
      <c r="E512" s="49"/>
      <c r="F512" s="46"/>
      <c r="G512" s="49"/>
      <c r="H512" s="46"/>
      <c r="I512" s="46"/>
      <c r="J512" s="49"/>
      <c r="K512" s="49"/>
      <c r="L512" s="46"/>
      <c r="M512" s="46"/>
      <c r="N512" s="37"/>
      <c r="O512" s="37"/>
      <c r="P512" s="37"/>
      <c r="Q512" s="37"/>
      <c r="R512" s="37"/>
      <c r="S512" s="37"/>
      <c r="T512" s="37"/>
      <c r="U512" s="37"/>
      <c r="V512" s="37"/>
      <c r="W512" s="37"/>
      <c r="X512" s="37"/>
      <c r="Y512" s="37"/>
      <c r="Z512" s="37"/>
      <c r="AA512" s="37"/>
    </row>
    <row r="513">
      <c r="A513" s="46"/>
      <c r="B513" s="46"/>
      <c r="C513" s="49"/>
      <c r="D513" s="49"/>
      <c r="E513" s="49"/>
      <c r="F513" s="46"/>
      <c r="G513" s="49"/>
      <c r="H513" s="46"/>
      <c r="I513" s="46"/>
      <c r="J513" s="49"/>
      <c r="K513" s="49"/>
      <c r="L513" s="46"/>
      <c r="M513" s="46"/>
      <c r="N513" s="37"/>
      <c r="O513" s="37"/>
      <c r="P513" s="37"/>
      <c r="Q513" s="37"/>
      <c r="R513" s="37"/>
      <c r="S513" s="37"/>
      <c r="T513" s="37"/>
      <c r="U513" s="37"/>
      <c r="V513" s="37"/>
      <c r="W513" s="37"/>
      <c r="X513" s="37"/>
      <c r="Y513" s="37"/>
      <c r="Z513" s="37"/>
      <c r="AA513" s="37"/>
    </row>
    <row r="514">
      <c r="A514" s="46"/>
      <c r="B514" s="46"/>
      <c r="C514" s="49"/>
      <c r="D514" s="49"/>
      <c r="E514" s="49"/>
      <c r="F514" s="46"/>
      <c r="G514" s="49"/>
      <c r="H514" s="46"/>
      <c r="I514" s="46"/>
      <c r="J514" s="49"/>
      <c r="K514" s="49"/>
      <c r="L514" s="46"/>
      <c r="M514" s="46"/>
      <c r="N514" s="37"/>
      <c r="O514" s="37"/>
      <c r="P514" s="37"/>
      <c r="Q514" s="37"/>
      <c r="R514" s="37"/>
      <c r="S514" s="37"/>
      <c r="T514" s="37"/>
      <c r="U514" s="37"/>
      <c r="V514" s="37"/>
      <c r="W514" s="37"/>
      <c r="X514" s="37"/>
      <c r="Y514" s="37"/>
      <c r="Z514" s="37"/>
      <c r="AA514" s="37"/>
    </row>
    <row r="515">
      <c r="A515" s="46"/>
      <c r="B515" s="46"/>
      <c r="C515" s="49"/>
      <c r="D515" s="49"/>
      <c r="E515" s="49"/>
      <c r="F515" s="46"/>
      <c r="G515" s="49"/>
      <c r="H515" s="46"/>
      <c r="I515" s="46"/>
      <c r="J515" s="49"/>
      <c r="K515" s="49"/>
      <c r="L515" s="46"/>
      <c r="M515" s="46"/>
      <c r="N515" s="37"/>
      <c r="O515" s="37"/>
      <c r="P515" s="37"/>
      <c r="Q515" s="37"/>
      <c r="R515" s="37"/>
      <c r="S515" s="37"/>
      <c r="T515" s="37"/>
      <c r="U515" s="37"/>
      <c r="V515" s="37"/>
      <c r="W515" s="37"/>
      <c r="X515" s="37"/>
      <c r="Y515" s="37"/>
      <c r="Z515" s="37"/>
      <c r="AA515" s="37"/>
    </row>
    <row r="516">
      <c r="A516" s="46"/>
      <c r="B516" s="46"/>
      <c r="C516" s="49"/>
      <c r="D516" s="49"/>
      <c r="E516" s="49"/>
      <c r="F516" s="46"/>
      <c r="G516" s="49"/>
      <c r="H516" s="46"/>
      <c r="I516" s="46"/>
      <c r="J516" s="49"/>
      <c r="K516" s="49"/>
      <c r="L516" s="46"/>
      <c r="M516" s="46"/>
      <c r="N516" s="37"/>
      <c r="O516" s="37"/>
      <c r="P516" s="37"/>
      <c r="Q516" s="37"/>
      <c r="R516" s="37"/>
      <c r="S516" s="37"/>
      <c r="T516" s="37"/>
      <c r="U516" s="37"/>
      <c r="V516" s="37"/>
      <c r="W516" s="37"/>
      <c r="X516" s="37"/>
      <c r="Y516" s="37"/>
      <c r="Z516" s="37"/>
      <c r="AA516" s="37"/>
    </row>
    <row r="517">
      <c r="A517" s="46"/>
      <c r="B517" s="46"/>
      <c r="C517" s="49"/>
      <c r="D517" s="49"/>
      <c r="E517" s="49"/>
      <c r="F517" s="46"/>
      <c r="G517" s="49"/>
      <c r="H517" s="46"/>
      <c r="I517" s="46"/>
      <c r="J517" s="49"/>
      <c r="K517" s="49"/>
      <c r="L517" s="46"/>
      <c r="M517" s="46"/>
      <c r="N517" s="37"/>
      <c r="O517" s="37"/>
      <c r="P517" s="37"/>
      <c r="Q517" s="37"/>
      <c r="R517" s="37"/>
      <c r="S517" s="37"/>
      <c r="T517" s="37"/>
      <c r="U517" s="37"/>
      <c r="V517" s="37"/>
      <c r="W517" s="37"/>
      <c r="X517" s="37"/>
      <c r="Y517" s="37"/>
      <c r="Z517" s="37"/>
      <c r="AA517" s="37"/>
    </row>
    <row r="518">
      <c r="A518" s="46"/>
      <c r="B518" s="46"/>
      <c r="C518" s="49"/>
      <c r="D518" s="49"/>
      <c r="E518" s="49"/>
      <c r="F518" s="46"/>
      <c r="G518" s="49"/>
      <c r="H518" s="46"/>
      <c r="I518" s="46"/>
      <c r="J518" s="49"/>
      <c r="K518" s="49"/>
      <c r="L518" s="46"/>
      <c r="M518" s="46"/>
      <c r="N518" s="37"/>
      <c r="O518" s="37"/>
      <c r="P518" s="37"/>
      <c r="Q518" s="37"/>
      <c r="R518" s="37"/>
      <c r="S518" s="37"/>
      <c r="T518" s="37"/>
      <c r="U518" s="37"/>
      <c r="V518" s="37"/>
      <c r="W518" s="37"/>
      <c r="X518" s="37"/>
      <c r="Y518" s="37"/>
      <c r="Z518" s="37"/>
      <c r="AA518" s="37"/>
    </row>
    <row r="519">
      <c r="A519" s="46"/>
      <c r="B519" s="46"/>
      <c r="C519" s="49"/>
      <c r="D519" s="49"/>
      <c r="E519" s="49"/>
      <c r="F519" s="46"/>
      <c r="G519" s="49"/>
      <c r="H519" s="46"/>
      <c r="I519" s="46"/>
      <c r="J519" s="49"/>
      <c r="K519" s="49"/>
      <c r="L519" s="46"/>
      <c r="M519" s="46"/>
      <c r="N519" s="37"/>
      <c r="O519" s="37"/>
      <c r="P519" s="37"/>
      <c r="Q519" s="37"/>
      <c r="R519" s="37"/>
      <c r="S519" s="37"/>
      <c r="T519" s="37"/>
      <c r="U519" s="37"/>
      <c r="V519" s="37"/>
      <c r="W519" s="37"/>
      <c r="X519" s="37"/>
      <c r="Y519" s="37"/>
      <c r="Z519" s="37"/>
      <c r="AA519" s="37"/>
    </row>
    <row r="520">
      <c r="A520" s="46"/>
      <c r="B520" s="46"/>
      <c r="C520" s="49"/>
      <c r="D520" s="49"/>
      <c r="E520" s="49"/>
      <c r="F520" s="46"/>
      <c r="G520" s="49"/>
      <c r="H520" s="46"/>
      <c r="I520" s="46"/>
      <c r="J520" s="49"/>
      <c r="K520" s="49"/>
      <c r="L520" s="46"/>
      <c r="M520" s="46"/>
      <c r="N520" s="37"/>
      <c r="O520" s="37"/>
      <c r="P520" s="37"/>
      <c r="Q520" s="37"/>
      <c r="R520" s="37"/>
      <c r="S520" s="37"/>
      <c r="T520" s="37"/>
      <c r="U520" s="37"/>
      <c r="V520" s="37"/>
      <c r="W520" s="37"/>
      <c r="X520" s="37"/>
      <c r="Y520" s="37"/>
      <c r="Z520" s="37"/>
      <c r="AA520" s="37"/>
    </row>
    <row r="521">
      <c r="A521" s="46"/>
      <c r="B521" s="46"/>
      <c r="C521" s="49"/>
      <c r="D521" s="49"/>
      <c r="E521" s="49"/>
      <c r="F521" s="46"/>
      <c r="G521" s="49"/>
      <c r="H521" s="46"/>
      <c r="I521" s="46"/>
      <c r="J521" s="49"/>
      <c r="K521" s="49"/>
      <c r="L521" s="46"/>
      <c r="M521" s="46"/>
      <c r="N521" s="37"/>
      <c r="O521" s="37"/>
      <c r="P521" s="37"/>
      <c r="Q521" s="37"/>
      <c r="R521" s="37"/>
      <c r="S521" s="37"/>
      <c r="T521" s="37"/>
      <c r="U521" s="37"/>
      <c r="V521" s="37"/>
      <c r="W521" s="37"/>
      <c r="X521" s="37"/>
      <c r="Y521" s="37"/>
      <c r="Z521" s="37"/>
      <c r="AA521" s="37"/>
    </row>
    <row r="522">
      <c r="A522" s="46"/>
      <c r="B522" s="46"/>
      <c r="C522" s="49"/>
      <c r="D522" s="49"/>
      <c r="E522" s="49"/>
      <c r="F522" s="46"/>
      <c r="G522" s="49"/>
      <c r="H522" s="46"/>
      <c r="I522" s="46"/>
      <c r="J522" s="49"/>
      <c r="K522" s="49"/>
      <c r="L522" s="46"/>
      <c r="M522" s="46"/>
      <c r="N522" s="37"/>
      <c r="O522" s="37"/>
      <c r="P522" s="37"/>
      <c r="Q522" s="37"/>
      <c r="R522" s="37"/>
      <c r="S522" s="37"/>
      <c r="T522" s="37"/>
      <c r="U522" s="37"/>
      <c r="V522" s="37"/>
      <c r="W522" s="37"/>
      <c r="X522" s="37"/>
      <c r="Y522" s="37"/>
      <c r="Z522" s="37"/>
      <c r="AA522" s="37"/>
    </row>
    <row r="523">
      <c r="A523" s="46"/>
      <c r="B523" s="46"/>
      <c r="C523" s="49"/>
      <c r="D523" s="49"/>
      <c r="E523" s="49"/>
      <c r="F523" s="46"/>
      <c r="G523" s="49"/>
      <c r="H523" s="46"/>
      <c r="I523" s="46"/>
      <c r="J523" s="49"/>
      <c r="K523" s="49"/>
      <c r="L523" s="46"/>
      <c r="M523" s="46"/>
      <c r="N523" s="37"/>
      <c r="O523" s="37"/>
      <c r="P523" s="37"/>
      <c r="Q523" s="37"/>
      <c r="R523" s="37"/>
      <c r="S523" s="37"/>
      <c r="T523" s="37"/>
      <c r="U523" s="37"/>
      <c r="V523" s="37"/>
      <c r="W523" s="37"/>
      <c r="X523" s="37"/>
      <c r="Y523" s="37"/>
      <c r="Z523" s="37"/>
      <c r="AA523" s="37"/>
    </row>
    <row r="524">
      <c r="A524" s="46"/>
      <c r="B524" s="46"/>
      <c r="C524" s="49"/>
      <c r="D524" s="49"/>
      <c r="E524" s="49"/>
      <c r="F524" s="46"/>
      <c r="G524" s="49"/>
      <c r="H524" s="46"/>
      <c r="I524" s="46"/>
      <c r="J524" s="49"/>
      <c r="K524" s="49"/>
      <c r="L524" s="46"/>
      <c r="M524" s="46"/>
      <c r="N524" s="37"/>
      <c r="O524" s="37"/>
      <c r="P524" s="37"/>
      <c r="Q524" s="37"/>
      <c r="R524" s="37"/>
      <c r="S524" s="37"/>
      <c r="T524" s="37"/>
      <c r="U524" s="37"/>
      <c r="V524" s="37"/>
      <c r="W524" s="37"/>
      <c r="X524" s="37"/>
      <c r="Y524" s="37"/>
      <c r="Z524" s="37"/>
      <c r="AA524" s="37"/>
    </row>
    <row r="525">
      <c r="A525" s="46"/>
      <c r="B525" s="46"/>
      <c r="C525" s="49"/>
      <c r="D525" s="49"/>
      <c r="E525" s="49"/>
      <c r="F525" s="46"/>
      <c r="G525" s="49"/>
      <c r="H525" s="46"/>
      <c r="I525" s="46"/>
      <c r="J525" s="49"/>
      <c r="K525" s="49"/>
      <c r="L525" s="46"/>
      <c r="M525" s="46"/>
      <c r="N525" s="37"/>
      <c r="O525" s="37"/>
      <c r="P525" s="37"/>
      <c r="Q525" s="37"/>
      <c r="R525" s="37"/>
      <c r="S525" s="37"/>
      <c r="T525" s="37"/>
      <c r="U525" s="37"/>
      <c r="V525" s="37"/>
      <c r="W525" s="37"/>
      <c r="X525" s="37"/>
      <c r="Y525" s="37"/>
      <c r="Z525" s="37"/>
      <c r="AA525" s="37"/>
    </row>
    <row r="526">
      <c r="A526" s="46"/>
      <c r="B526" s="46"/>
      <c r="C526" s="49"/>
      <c r="D526" s="49"/>
      <c r="E526" s="49"/>
      <c r="F526" s="46"/>
      <c r="G526" s="49"/>
      <c r="H526" s="46"/>
      <c r="I526" s="46"/>
      <c r="J526" s="49"/>
      <c r="K526" s="49"/>
      <c r="L526" s="46"/>
      <c r="M526" s="46"/>
      <c r="N526" s="37"/>
      <c r="O526" s="37"/>
      <c r="P526" s="37"/>
      <c r="Q526" s="37"/>
      <c r="R526" s="37"/>
      <c r="S526" s="37"/>
      <c r="T526" s="37"/>
      <c r="U526" s="37"/>
      <c r="V526" s="37"/>
      <c r="W526" s="37"/>
      <c r="X526" s="37"/>
      <c r="Y526" s="37"/>
      <c r="Z526" s="37"/>
      <c r="AA526" s="37"/>
    </row>
    <row r="527">
      <c r="A527" s="46"/>
      <c r="B527" s="46"/>
      <c r="C527" s="49"/>
      <c r="D527" s="49"/>
      <c r="E527" s="49"/>
      <c r="F527" s="46"/>
      <c r="G527" s="49"/>
      <c r="H527" s="46"/>
      <c r="I527" s="46"/>
      <c r="J527" s="49"/>
      <c r="K527" s="49"/>
      <c r="L527" s="46"/>
      <c r="M527" s="46"/>
      <c r="N527" s="37"/>
      <c r="O527" s="37"/>
      <c r="P527" s="37"/>
      <c r="Q527" s="37"/>
      <c r="R527" s="37"/>
      <c r="S527" s="37"/>
      <c r="T527" s="37"/>
      <c r="U527" s="37"/>
      <c r="V527" s="37"/>
      <c r="W527" s="37"/>
      <c r="X527" s="37"/>
      <c r="Y527" s="37"/>
      <c r="Z527" s="37"/>
      <c r="AA527" s="37"/>
    </row>
    <row r="528">
      <c r="A528" s="46"/>
      <c r="B528" s="46"/>
      <c r="C528" s="49"/>
      <c r="D528" s="49"/>
      <c r="E528" s="49"/>
      <c r="F528" s="46"/>
      <c r="G528" s="49"/>
      <c r="H528" s="46"/>
      <c r="I528" s="46"/>
      <c r="J528" s="49"/>
      <c r="K528" s="49"/>
      <c r="L528" s="46"/>
      <c r="M528" s="46"/>
      <c r="N528" s="37"/>
      <c r="O528" s="37"/>
      <c r="P528" s="37"/>
      <c r="Q528" s="37"/>
      <c r="R528" s="37"/>
      <c r="S528" s="37"/>
      <c r="T528" s="37"/>
      <c r="U528" s="37"/>
      <c r="V528" s="37"/>
      <c r="W528" s="37"/>
      <c r="X528" s="37"/>
      <c r="Y528" s="37"/>
      <c r="Z528" s="37"/>
      <c r="AA528" s="37"/>
    </row>
    <row r="529">
      <c r="A529" s="46"/>
      <c r="B529" s="46"/>
      <c r="C529" s="49"/>
      <c r="D529" s="49"/>
      <c r="E529" s="49"/>
      <c r="F529" s="46"/>
      <c r="G529" s="49"/>
      <c r="H529" s="46"/>
      <c r="I529" s="46"/>
      <c r="J529" s="49"/>
      <c r="K529" s="49"/>
      <c r="L529" s="46"/>
      <c r="M529" s="46"/>
      <c r="N529" s="37"/>
      <c r="O529" s="37"/>
      <c r="P529" s="37"/>
      <c r="Q529" s="37"/>
      <c r="R529" s="37"/>
      <c r="S529" s="37"/>
      <c r="T529" s="37"/>
      <c r="U529" s="37"/>
      <c r="V529" s="37"/>
      <c r="W529" s="37"/>
      <c r="X529" s="37"/>
      <c r="Y529" s="37"/>
      <c r="Z529" s="37"/>
      <c r="AA529" s="37"/>
    </row>
    <row r="530">
      <c r="A530" s="46"/>
      <c r="B530" s="46"/>
      <c r="C530" s="49"/>
      <c r="D530" s="49"/>
      <c r="E530" s="49"/>
      <c r="F530" s="46"/>
      <c r="G530" s="49"/>
      <c r="H530" s="46"/>
      <c r="I530" s="46"/>
      <c r="J530" s="49"/>
      <c r="K530" s="49"/>
      <c r="L530" s="46"/>
      <c r="M530" s="46"/>
      <c r="N530" s="37"/>
      <c r="O530" s="37"/>
      <c r="P530" s="37"/>
      <c r="Q530" s="37"/>
      <c r="R530" s="37"/>
      <c r="S530" s="37"/>
      <c r="T530" s="37"/>
      <c r="U530" s="37"/>
      <c r="V530" s="37"/>
      <c r="W530" s="37"/>
      <c r="X530" s="37"/>
      <c r="Y530" s="37"/>
      <c r="Z530" s="37"/>
      <c r="AA530" s="37"/>
    </row>
    <row r="531">
      <c r="A531" s="46"/>
      <c r="B531" s="46"/>
      <c r="C531" s="49"/>
      <c r="D531" s="49"/>
      <c r="E531" s="49"/>
      <c r="F531" s="46"/>
      <c r="G531" s="49"/>
      <c r="H531" s="46"/>
      <c r="I531" s="46"/>
      <c r="J531" s="49"/>
      <c r="K531" s="49"/>
      <c r="L531" s="46"/>
      <c r="M531" s="46"/>
      <c r="N531" s="37"/>
      <c r="O531" s="37"/>
      <c r="P531" s="37"/>
      <c r="Q531" s="37"/>
      <c r="R531" s="37"/>
      <c r="S531" s="37"/>
      <c r="T531" s="37"/>
      <c r="U531" s="37"/>
      <c r="V531" s="37"/>
      <c r="W531" s="37"/>
      <c r="X531" s="37"/>
      <c r="Y531" s="37"/>
      <c r="Z531" s="37"/>
      <c r="AA531" s="37"/>
    </row>
    <row r="532">
      <c r="A532" s="46"/>
      <c r="B532" s="46"/>
      <c r="C532" s="49"/>
      <c r="D532" s="49"/>
      <c r="E532" s="49"/>
      <c r="F532" s="46"/>
      <c r="G532" s="49"/>
      <c r="H532" s="46"/>
      <c r="I532" s="46"/>
      <c r="J532" s="49"/>
      <c r="K532" s="49"/>
      <c r="L532" s="46"/>
      <c r="M532" s="46"/>
      <c r="N532" s="37"/>
      <c r="O532" s="37"/>
      <c r="P532" s="37"/>
      <c r="Q532" s="37"/>
      <c r="R532" s="37"/>
      <c r="S532" s="37"/>
      <c r="T532" s="37"/>
      <c r="U532" s="37"/>
      <c r="V532" s="37"/>
      <c r="W532" s="37"/>
      <c r="X532" s="37"/>
      <c r="Y532" s="37"/>
      <c r="Z532" s="37"/>
      <c r="AA532" s="37"/>
    </row>
    <row r="533">
      <c r="A533" s="46"/>
      <c r="B533" s="46"/>
      <c r="C533" s="49"/>
      <c r="D533" s="49"/>
      <c r="E533" s="49"/>
      <c r="F533" s="46"/>
      <c r="G533" s="49"/>
      <c r="H533" s="46"/>
      <c r="I533" s="46"/>
      <c r="J533" s="49"/>
      <c r="K533" s="49"/>
      <c r="L533" s="46"/>
      <c r="M533" s="46"/>
      <c r="N533" s="37"/>
      <c r="O533" s="37"/>
      <c r="P533" s="37"/>
      <c r="Q533" s="37"/>
      <c r="R533" s="37"/>
      <c r="S533" s="37"/>
      <c r="T533" s="37"/>
      <c r="U533" s="37"/>
      <c r="V533" s="37"/>
      <c r="W533" s="37"/>
      <c r="X533" s="37"/>
      <c r="Y533" s="37"/>
      <c r="Z533" s="37"/>
      <c r="AA533" s="37"/>
    </row>
    <row r="534">
      <c r="A534" s="46"/>
      <c r="B534" s="46"/>
      <c r="C534" s="49"/>
      <c r="D534" s="49"/>
      <c r="E534" s="49"/>
      <c r="F534" s="46"/>
      <c r="G534" s="49"/>
      <c r="H534" s="46"/>
      <c r="I534" s="46"/>
      <c r="J534" s="49"/>
      <c r="K534" s="49"/>
      <c r="L534" s="46"/>
      <c r="M534" s="46"/>
      <c r="N534" s="37"/>
      <c r="O534" s="37"/>
      <c r="P534" s="37"/>
      <c r="Q534" s="37"/>
      <c r="R534" s="37"/>
      <c r="S534" s="37"/>
      <c r="T534" s="37"/>
      <c r="U534" s="37"/>
      <c r="V534" s="37"/>
      <c r="W534" s="37"/>
      <c r="X534" s="37"/>
      <c r="Y534" s="37"/>
      <c r="Z534" s="37"/>
      <c r="AA534" s="37"/>
    </row>
    <row r="535">
      <c r="A535" s="46"/>
      <c r="B535" s="46"/>
      <c r="C535" s="49"/>
      <c r="D535" s="49"/>
      <c r="E535" s="49"/>
      <c r="F535" s="46"/>
      <c r="G535" s="49"/>
      <c r="H535" s="46"/>
      <c r="I535" s="46"/>
      <c r="J535" s="49"/>
      <c r="K535" s="49"/>
      <c r="L535" s="46"/>
      <c r="M535" s="46"/>
      <c r="N535" s="37"/>
      <c r="O535" s="37"/>
      <c r="P535" s="37"/>
      <c r="Q535" s="37"/>
      <c r="R535" s="37"/>
      <c r="S535" s="37"/>
      <c r="T535" s="37"/>
      <c r="U535" s="37"/>
      <c r="V535" s="37"/>
      <c r="W535" s="37"/>
      <c r="X535" s="37"/>
      <c r="Y535" s="37"/>
      <c r="Z535" s="37"/>
      <c r="AA535" s="37"/>
    </row>
    <row r="536">
      <c r="A536" s="46"/>
      <c r="B536" s="46"/>
      <c r="C536" s="49"/>
      <c r="D536" s="49"/>
      <c r="E536" s="49"/>
      <c r="F536" s="46"/>
      <c r="G536" s="49"/>
      <c r="H536" s="46"/>
      <c r="I536" s="46"/>
      <c r="J536" s="49"/>
      <c r="K536" s="49"/>
      <c r="L536" s="46"/>
      <c r="M536" s="46"/>
      <c r="N536" s="37"/>
      <c r="O536" s="37"/>
      <c r="P536" s="37"/>
      <c r="Q536" s="37"/>
      <c r="R536" s="37"/>
      <c r="S536" s="37"/>
      <c r="T536" s="37"/>
      <c r="U536" s="37"/>
      <c r="V536" s="37"/>
      <c r="W536" s="37"/>
      <c r="X536" s="37"/>
      <c r="Y536" s="37"/>
      <c r="Z536" s="37"/>
      <c r="AA536" s="37"/>
    </row>
    <row r="537">
      <c r="A537" s="46"/>
      <c r="B537" s="46"/>
      <c r="C537" s="49"/>
      <c r="D537" s="49"/>
      <c r="E537" s="49"/>
      <c r="F537" s="46"/>
      <c r="G537" s="49"/>
      <c r="H537" s="46"/>
      <c r="I537" s="46"/>
      <c r="J537" s="49"/>
      <c r="K537" s="49"/>
      <c r="L537" s="46"/>
      <c r="M537" s="46"/>
      <c r="N537" s="37"/>
      <c r="O537" s="37"/>
      <c r="P537" s="37"/>
      <c r="Q537" s="37"/>
      <c r="R537" s="37"/>
      <c r="S537" s="37"/>
      <c r="T537" s="37"/>
      <c r="U537" s="37"/>
      <c r="V537" s="37"/>
      <c r="W537" s="37"/>
      <c r="X537" s="37"/>
      <c r="Y537" s="37"/>
      <c r="Z537" s="37"/>
      <c r="AA537" s="37"/>
    </row>
    <row r="538">
      <c r="A538" s="46"/>
      <c r="B538" s="46"/>
      <c r="C538" s="49"/>
      <c r="D538" s="49"/>
      <c r="E538" s="49"/>
      <c r="F538" s="46"/>
      <c r="G538" s="49"/>
      <c r="H538" s="46"/>
      <c r="I538" s="46"/>
      <c r="J538" s="49"/>
      <c r="K538" s="49"/>
      <c r="L538" s="46"/>
      <c r="M538" s="46"/>
      <c r="N538" s="37"/>
      <c r="O538" s="37"/>
      <c r="P538" s="37"/>
      <c r="Q538" s="37"/>
      <c r="R538" s="37"/>
      <c r="S538" s="37"/>
      <c r="T538" s="37"/>
      <c r="U538" s="37"/>
      <c r="V538" s="37"/>
      <c r="W538" s="37"/>
      <c r="X538" s="37"/>
      <c r="Y538" s="37"/>
      <c r="Z538" s="37"/>
      <c r="AA538" s="37"/>
    </row>
    <row r="539">
      <c r="A539" s="46"/>
      <c r="B539" s="46"/>
      <c r="C539" s="49"/>
      <c r="D539" s="49"/>
      <c r="E539" s="49"/>
      <c r="F539" s="46"/>
      <c r="G539" s="49"/>
      <c r="H539" s="46"/>
      <c r="I539" s="46"/>
      <c r="J539" s="49"/>
      <c r="K539" s="49"/>
      <c r="L539" s="46"/>
      <c r="M539" s="46"/>
      <c r="N539" s="37"/>
      <c r="O539" s="37"/>
      <c r="P539" s="37"/>
      <c r="Q539" s="37"/>
      <c r="R539" s="37"/>
      <c r="S539" s="37"/>
      <c r="T539" s="37"/>
      <c r="U539" s="37"/>
      <c r="V539" s="37"/>
      <c r="W539" s="37"/>
      <c r="X539" s="37"/>
      <c r="Y539" s="37"/>
      <c r="Z539" s="37"/>
      <c r="AA539" s="37"/>
    </row>
    <row r="540">
      <c r="A540" s="46"/>
      <c r="B540" s="46"/>
      <c r="C540" s="49"/>
      <c r="D540" s="49"/>
      <c r="E540" s="49"/>
      <c r="F540" s="46"/>
      <c r="G540" s="49"/>
      <c r="H540" s="46"/>
      <c r="I540" s="46"/>
      <c r="J540" s="49"/>
      <c r="K540" s="49"/>
      <c r="L540" s="46"/>
      <c r="M540" s="46"/>
      <c r="N540" s="37"/>
      <c r="O540" s="37"/>
      <c r="P540" s="37"/>
      <c r="Q540" s="37"/>
      <c r="R540" s="37"/>
      <c r="S540" s="37"/>
      <c r="T540" s="37"/>
      <c r="U540" s="37"/>
      <c r="V540" s="37"/>
      <c r="W540" s="37"/>
      <c r="X540" s="37"/>
      <c r="Y540" s="37"/>
      <c r="Z540" s="37"/>
      <c r="AA540" s="37"/>
    </row>
    <row r="541">
      <c r="A541" s="46"/>
      <c r="B541" s="46"/>
      <c r="C541" s="49"/>
      <c r="D541" s="49"/>
      <c r="E541" s="49"/>
      <c r="F541" s="46"/>
      <c r="G541" s="49"/>
      <c r="H541" s="46"/>
      <c r="I541" s="46"/>
      <c r="J541" s="49"/>
      <c r="K541" s="49"/>
      <c r="L541" s="46"/>
      <c r="M541" s="46"/>
      <c r="N541" s="37"/>
      <c r="O541" s="37"/>
      <c r="P541" s="37"/>
      <c r="Q541" s="37"/>
      <c r="R541" s="37"/>
      <c r="S541" s="37"/>
      <c r="T541" s="37"/>
      <c r="U541" s="37"/>
      <c r="V541" s="37"/>
      <c r="W541" s="37"/>
      <c r="X541" s="37"/>
      <c r="Y541" s="37"/>
      <c r="Z541" s="37"/>
      <c r="AA541" s="37"/>
    </row>
    <row r="542">
      <c r="A542" s="46"/>
      <c r="B542" s="46"/>
      <c r="C542" s="49"/>
      <c r="D542" s="49"/>
      <c r="E542" s="49"/>
      <c r="F542" s="46"/>
      <c r="G542" s="49"/>
      <c r="H542" s="46"/>
      <c r="I542" s="46"/>
      <c r="J542" s="49"/>
      <c r="K542" s="49"/>
      <c r="L542" s="46"/>
      <c r="M542" s="46"/>
      <c r="N542" s="37"/>
      <c r="O542" s="37"/>
      <c r="P542" s="37"/>
      <c r="Q542" s="37"/>
      <c r="R542" s="37"/>
      <c r="S542" s="37"/>
      <c r="T542" s="37"/>
      <c r="U542" s="37"/>
      <c r="V542" s="37"/>
      <c r="W542" s="37"/>
      <c r="X542" s="37"/>
      <c r="Y542" s="37"/>
      <c r="Z542" s="37"/>
      <c r="AA542" s="37"/>
    </row>
    <row r="543">
      <c r="A543" s="46"/>
      <c r="B543" s="46"/>
      <c r="C543" s="49"/>
      <c r="D543" s="49"/>
      <c r="E543" s="49"/>
      <c r="F543" s="46"/>
      <c r="G543" s="49"/>
      <c r="H543" s="46"/>
      <c r="I543" s="46"/>
      <c r="J543" s="49"/>
      <c r="K543" s="49"/>
      <c r="L543" s="46"/>
      <c r="M543" s="46"/>
      <c r="N543" s="37"/>
      <c r="O543" s="37"/>
      <c r="P543" s="37"/>
      <c r="Q543" s="37"/>
      <c r="R543" s="37"/>
      <c r="S543" s="37"/>
      <c r="T543" s="37"/>
      <c r="U543" s="37"/>
      <c r="V543" s="37"/>
      <c r="W543" s="37"/>
      <c r="X543" s="37"/>
      <c r="Y543" s="37"/>
      <c r="Z543" s="37"/>
      <c r="AA543" s="37"/>
    </row>
    <row r="544">
      <c r="A544" s="46"/>
      <c r="B544" s="46"/>
      <c r="C544" s="49"/>
      <c r="D544" s="49"/>
      <c r="E544" s="49"/>
      <c r="F544" s="46"/>
      <c r="G544" s="49"/>
      <c r="H544" s="46"/>
      <c r="I544" s="46"/>
      <c r="J544" s="49"/>
      <c r="K544" s="49"/>
      <c r="L544" s="46"/>
      <c r="M544" s="46"/>
      <c r="N544" s="37"/>
      <c r="O544" s="37"/>
      <c r="P544" s="37"/>
      <c r="Q544" s="37"/>
      <c r="R544" s="37"/>
      <c r="S544" s="37"/>
      <c r="T544" s="37"/>
      <c r="U544" s="37"/>
      <c r="V544" s="37"/>
      <c r="W544" s="37"/>
      <c r="X544" s="37"/>
      <c r="Y544" s="37"/>
      <c r="Z544" s="37"/>
      <c r="AA544" s="37"/>
    </row>
    <row r="545">
      <c r="A545" s="46"/>
      <c r="B545" s="46"/>
      <c r="C545" s="49"/>
      <c r="D545" s="49"/>
      <c r="E545" s="49"/>
      <c r="F545" s="46"/>
      <c r="G545" s="49"/>
      <c r="H545" s="46"/>
      <c r="I545" s="46"/>
      <c r="J545" s="49"/>
      <c r="K545" s="49"/>
      <c r="L545" s="46"/>
      <c r="M545" s="46"/>
      <c r="N545" s="37"/>
      <c r="O545" s="37"/>
      <c r="P545" s="37"/>
      <c r="Q545" s="37"/>
      <c r="R545" s="37"/>
      <c r="S545" s="37"/>
      <c r="T545" s="37"/>
      <c r="U545" s="37"/>
      <c r="V545" s="37"/>
      <c r="W545" s="37"/>
      <c r="X545" s="37"/>
      <c r="Y545" s="37"/>
      <c r="Z545" s="37"/>
      <c r="AA545" s="37"/>
    </row>
    <row r="546">
      <c r="A546" s="46"/>
      <c r="B546" s="46"/>
      <c r="C546" s="49"/>
      <c r="D546" s="49"/>
      <c r="E546" s="49"/>
      <c r="F546" s="46"/>
      <c r="G546" s="49"/>
      <c r="H546" s="46"/>
      <c r="I546" s="46"/>
      <c r="J546" s="49"/>
      <c r="K546" s="49"/>
      <c r="L546" s="46"/>
      <c r="M546" s="46"/>
      <c r="N546" s="37"/>
      <c r="O546" s="37"/>
      <c r="P546" s="37"/>
      <c r="Q546" s="37"/>
      <c r="R546" s="37"/>
      <c r="S546" s="37"/>
      <c r="T546" s="37"/>
      <c r="U546" s="37"/>
      <c r="V546" s="37"/>
      <c r="W546" s="37"/>
      <c r="X546" s="37"/>
      <c r="Y546" s="37"/>
      <c r="Z546" s="37"/>
      <c r="AA546" s="37"/>
    </row>
    <row r="547">
      <c r="A547" s="46"/>
      <c r="B547" s="46"/>
      <c r="C547" s="49"/>
      <c r="D547" s="49"/>
      <c r="E547" s="49"/>
      <c r="F547" s="46"/>
      <c r="G547" s="49"/>
      <c r="H547" s="46"/>
      <c r="I547" s="46"/>
      <c r="J547" s="49"/>
      <c r="K547" s="49"/>
      <c r="L547" s="46"/>
      <c r="M547" s="46"/>
      <c r="N547" s="37"/>
      <c r="O547" s="37"/>
      <c r="P547" s="37"/>
      <c r="Q547" s="37"/>
      <c r="R547" s="37"/>
      <c r="S547" s="37"/>
      <c r="T547" s="37"/>
      <c r="U547" s="37"/>
      <c r="V547" s="37"/>
      <c r="W547" s="37"/>
      <c r="X547" s="37"/>
      <c r="Y547" s="37"/>
      <c r="Z547" s="37"/>
      <c r="AA547" s="37"/>
    </row>
    <row r="548">
      <c r="A548" s="46"/>
      <c r="B548" s="46"/>
      <c r="C548" s="49"/>
      <c r="D548" s="49"/>
      <c r="E548" s="49"/>
      <c r="F548" s="46"/>
      <c r="G548" s="49"/>
      <c r="H548" s="46"/>
      <c r="I548" s="46"/>
      <c r="J548" s="49"/>
      <c r="K548" s="49"/>
      <c r="L548" s="46"/>
      <c r="M548" s="46"/>
      <c r="N548" s="37"/>
      <c r="O548" s="37"/>
      <c r="P548" s="37"/>
      <c r="Q548" s="37"/>
      <c r="R548" s="37"/>
      <c r="S548" s="37"/>
      <c r="T548" s="37"/>
      <c r="U548" s="37"/>
      <c r="V548" s="37"/>
      <c r="W548" s="37"/>
      <c r="X548" s="37"/>
      <c r="Y548" s="37"/>
      <c r="Z548" s="37"/>
      <c r="AA548" s="37"/>
    </row>
    <row r="549">
      <c r="A549" s="46"/>
      <c r="B549" s="46"/>
      <c r="C549" s="49"/>
      <c r="D549" s="49"/>
      <c r="E549" s="49"/>
      <c r="F549" s="46"/>
      <c r="G549" s="49"/>
      <c r="H549" s="46"/>
      <c r="I549" s="46"/>
      <c r="J549" s="49"/>
      <c r="K549" s="49"/>
      <c r="L549" s="46"/>
      <c r="M549" s="46"/>
      <c r="N549" s="37"/>
      <c r="O549" s="37"/>
      <c r="P549" s="37"/>
      <c r="Q549" s="37"/>
      <c r="R549" s="37"/>
      <c r="S549" s="37"/>
      <c r="T549" s="37"/>
      <c r="U549" s="37"/>
      <c r="V549" s="37"/>
      <c r="W549" s="37"/>
      <c r="X549" s="37"/>
      <c r="Y549" s="37"/>
      <c r="Z549" s="37"/>
      <c r="AA549" s="37"/>
    </row>
    <row r="550">
      <c r="A550" s="46"/>
      <c r="B550" s="46"/>
      <c r="C550" s="49"/>
      <c r="D550" s="49"/>
      <c r="E550" s="49"/>
      <c r="F550" s="46"/>
      <c r="G550" s="49"/>
      <c r="H550" s="46"/>
      <c r="I550" s="46"/>
      <c r="J550" s="49"/>
      <c r="K550" s="49"/>
      <c r="L550" s="46"/>
      <c r="M550" s="46"/>
      <c r="N550" s="37"/>
      <c r="O550" s="37"/>
      <c r="P550" s="37"/>
      <c r="Q550" s="37"/>
      <c r="R550" s="37"/>
      <c r="S550" s="37"/>
      <c r="T550" s="37"/>
      <c r="U550" s="37"/>
      <c r="V550" s="37"/>
      <c r="W550" s="37"/>
      <c r="X550" s="37"/>
      <c r="Y550" s="37"/>
      <c r="Z550" s="37"/>
      <c r="AA550" s="37"/>
    </row>
    <row r="551">
      <c r="A551" s="46"/>
      <c r="B551" s="46"/>
      <c r="C551" s="49"/>
      <c r="D551" s="49"/>
      <c r="E551" s="49"/>
      <c r="F551" s="46"/>
      <c r="G551" s="49"/>
      <c r="H551" s="46"/>
      <c r="I551" s="46"/>
      <c r="J551" s="49"/>
      <c r="K551" s="49"/>
      <c r="L551" s="46"/>
      <c r="M551" s="46"/>
      <c r="N551" s="37"/>
      <c r="O551" s="37"/>
      <c r="P551" s="37"/>
      <c r="Q551" s="37"/>
      <c r="R551" s="37"/>
      <c r="S551" s="37"/>
      <c r="T551" s="37"/>
      <c r="U551" s="37"/>
      <c r="V551" s="37"/>
      <c r="W551" s="37"/>
      <c r="X551" s="37"/>
      <c r="Y551" s="37"/>
      <c r="Z551" s="37"/>
      <c r="AA551" s="37"/>
    </row>
    <row r="552">
      <c r="A552" s="46"/>
      <c r="B552" s="46"/>
      <c r="C552" s="49"/>
      <c r="D552" s="49"/>
      <c r="E552" s="49"/>
      <c r="F552" s="46"/>
      <c r="G552" s="49"/>
      <c r="H552" s="46"/>
      <c r="I552" s="46"/>
      <c r="J552" s="49"/>
      <c r="K552" s="49"/>
      <c r="L552" s="46"/>
      <c r="M552" s="46"/>
      <c r="N552" s="37"/>
      <c r="O552" s="37"/>
      <c r="P552" s="37"/>
      <c r="Q552" s="37"/>
      <c r="R552" s="37"/>
      <c r="S552" s="37"/>
      <c r="T552" s="37"/>
      <c r="U552" s="37"/>
      <c r="V552" s="37"/>
      <c r="W552" s="37"/>
      <c r="X552" s="37"/>
      <c r="Y552" s="37"/>
      <c r="Z552" s="37"/>
      <c r="AA552" s="37"/>
    </row>
    <row r="553">
      <c r="A553" s="46"/>
      <c r="B553" s="46"/>
      <c r="C553" s="49"/>
      <c r="D553" s="49"/>
      <c r="E553" s="49"/>
      <c r="F553" s="46"/>
      <c r="G553" s="49"/>
      <c r="H553" s="46"/>
      <c r="I553" s="46"/>
      <c r="J553" s="49"/>
      <c r="K553" s="49"/>
      <c r="L553" s="46"/>
      <c r="M553" s="46"/>
      <c r="N553" s="37"/>
      <c r="O553" s="37"/>
      <c r="P553" s="37"/>
      <c r="Q553" s="37"/>
      <c r="R553" s="37"/>
      <c r="S553" s="37"/>
      <c r="T553" s="37"/>
      <c r="U553" s="37"/>
      <c r="V553" s="37"/>
      <c r="W553" s="37"/>
      <c r="X553" s="37"/>
      <c r="Y553" s="37"/>
      <c r="Z553" s="37"/>
      <c r="AA553" s="37"/>
    </row>
    <row r="554">
      <c r="A554" s="46"/>
      <c r="B554" s="46"/>
      <c r="C554" s="49"/>
      <c r="D554" s="49"/>
      <c r="E554" s="49"/>
      <c r="F554" s="46"/>
      <c r="G554" s="49"/>
      <c r="H554" s="46"/>
      <c r="I554" s="46"/>
      <c r="J554" s="49"/>
      <c r="K554" s="49"/>
      <c r="L554" s="46"/>
      <c r="M554" s="46"/>
      <c r="N554" s="37"/>
      <c r="O554" s="37"/>
      <c r="P554" s="37"/>
      <c r="Q554" s="37"/>
      <c r="R554" s="37"/>
      <c r="S554" s="37"/>
      <c r="T554" s="37"/>
      <c r="U554" s="37"/>
      <c r="V554" s="37"/>
      <c r="W554" s="37"/>
      <c r="X554" s="37"/>
      <c r="Y554" s="37"/>
      <c r="Z554" s="37"/>
      <c r="AA554" s="37"/>
    </row>
    <row r="555">
      <c r="A555" s="46"/>
      <c r="B555" s="46"/>
      <c r="C555" s="49"/>
      <c r="D555" s="49"/>
      <c r="E555" s="49"/>
      <c r="F555" s="46"/>
      <c r="G555" s="49"/>
      <c r="H555" s="46"/>
      <c r="I555" s="46"/>
      <c r="J555" s="49"/>
      <c r="K555" s="49"/>
      <c r="L555" s="46"/>
      <c r="M555" s="46"/>
      <c r="N555" s="37"/>
      <c r="O555" s="37"/>
      <c r="P555" s="37"/>
      <c r="Q555" s="37"/>
      <c r="R555" s="37"/>
      <c r="S555" s="37"/>
      <c r="T555" s="37"/>
      <c r="U555" s="37"/>
      <c r="V555" s="37"/>
      <c r="W555" s="37"/>
      <c r="X555" s="37"/>
      <c r="Y555" s="37"/>
      <c r="Z555" s="37"/>
      <c r="AA555" s="37"/>
    </row>
    <row r="556">
      <c r="A556" s="46"/>
      <c r="B556" s="46"/>
      <c r="C556" s="49"/>
      <c r="D556" s="49"/>
      <c r="E556" s="49"/>
      <c r="F556" s="46"/>
      <c r="G556" s="49"/>
      <c r="H556" s="46"/>
      <c r="I556" s="46"/>
      <c r="J556" s="49"/>
      <c r="K556" s="49"/>
      <c r="L556" s="46"/>
      <c r="M556" s="46"/>
      <c r="N556" s="37"/>
      <c r="O556" s="37"/>
      <c r="P556" s="37"/>
      <c r="Q556" s="37"/>
      <c r="R556" s="37"/>
      <c r="S556" s="37"/>
      <c r="T556" s="37"/>
      <c r="U556" s="37"/>
      <c r="V556" s="37"/>
      <c r="W556" s="37"/>
      <c r="X556" s="37"/>
      <c r="Y556" s="37"/>
      <c r="Z556" s="37"/>
      <c r="AA556" s="37"/>
    </row>
    <row r="557">
      <c r="A557" s="46"/>
      <c r="B557" s="46"/>
      <c r="C557" s="49"/>
      <c r="D557" s="49"/>
      <c r="E557" s="49"/>
      <c r="F557" s="46"/>
      <c r="G557" s="49"/>
      <c r="H557" s="46"/>
      <c r="I557" s="46"/>
      <c r="J557" s="49"/>
      <c r="K557" s="49"/>
      <c r="L557" s="46"/>
      <c r="M557" s="46"/>
      <c r="N557" s="37"/>
      <c r="O557" s="37"/>
      <c r="P557" s="37"/>
      <c r="Q557" s="37"/>
      <c r="R557" s="37"/>
      <c r="S557" s="37"/>
      <c r="T557" s="37"/>
      <c r="U557" s="37"/>
      <c r="V557" s="37"/>
      <c r="W557" s="37"/>
      <c r="X557" s="37"/>
      <c r="Y557" s="37"/>
      <c r="Z557" s="37"/>
      <c r="AA557" s="37"/>
    </row>
    <row r="558">
      <c r="A558" s="46"/>
      <c r="B558" s="46"/>
      <c r="C558" s="49"/>
      <c r="D558" s="49"/>
      <c r="E558" s="49"/>
      <c r="F558" s="46"/>
      <c r="G558" s="49"/>
      <c r="H558" s="46"/>
      <c r="I558" s="46"/>
      <c r="J558" s="49"/>
      <c r="K558" s="49"/>
      <c r="L558" s="46"/>
      <c r="M558" s="46"/>
      <c r="N558" s="37"/>
      <c r="O558" s="37"/>
      <c r="P558" s="37"/>
      <c r="Q558" s="37"/>
      <c r="R558" s="37"/>
      <c r="S558" s="37"/>
      <c r="T558" s="37"/>
      <c r="U558" s="37"/>
      <c r="V558" s="37"/>
      <c r="W558" s="37"/>
      <c r="X558" s="37"/>
      <c r="Y558" s="37"/>
      <c r="Z558" s="37"/>
      <c r="AA558" s="37"/>
    </row>
    <row r="559">
      <c r="A559" s="46"/>
      <c r="B559" s="46"/>
      <c r="C559" s="49"/>
      <c r="D559" s="49"/>
      <c r="E559" s="49"/>
      <c r="F559" s="46"/>
      <c r="G559" s="49"/>
      <c r="H559" s="46"/>
      <c r="I559" s="46"/>
      <c r="J559" s="49"/>
      <c r="K559" s="49"/>
      <c r="L559" s="46"/>
      <c r="M559" s="46"/>
      <c r="N559" s="37"/>
      <c r="O559" s="37"/>
      <c r="P559" s="37"/>
      <c r="Q559" s="37"/>
      <c r="R559" s="37"/>
      <c r="S559" s="37"/>
      <c r="T559" s="37"/>
      <c r="U559" s="37"/>
      <c r="V559" s="37"/>
      <c r="W559" s="37"/>
      <c r="X559" s="37"/>
      <c r="Y559" s="37"/>
      <c r="Z559" s="37"/>
      <c r="AA559" s="37"/>
    </row>
    <row r="560">
      <c r="A560" s="46"/>
      <c r="B560" s="46"/>
      <c r="C560" s="49"/>
      <c r="D560" s="49"/>
      <c r="E560" s="49"/>
      <c r="F560" s="46"/>
      <c r="G560" s="49"/>
      <c r="H560" s="46"/>
      <c r="I560" s="46"/>
      <c r="J560" s="49"/>
      <c r="K560" s="49"/>
      <c r="L560" s="46"/>
      <c r="M560" s="46"/>
      <c r="N560" s="37"/>
      <c r="O560" s="37"/>
      <c r="P560" s="37"/>
      <c r="Q560" s="37"/>
      <c r="R560" s="37"/>
      <c r="S560" s="37"/>
      <c r="T560" s="37"/>
      <c r="U560" s="37"/>
      <c r="V560" s="37"/>
      <c r="W560" s="37"/>
      <c r="X560" s="37"/>
      <c r="Y560" s="37"/>
      <c r="Z560" s="37"/>
      <c r="AA560" s="37"/>
    </row>
    <row r="561">
      <c r="A561" s="46"/>
      <c r="B561" s="46"/>
      <c r="C561" s="49"/>
      <c r="D561" s="49"/>
      <c r="E561" s="49"/>
      <c r="F561" s="46"/>
      <c r="G561" s="49"/>
      <c r="H561" s="46"/>
      <c r="I561" s="46"/>
      <c r="J561" s="49"/>
      <c r="K561" s="49"/>
      <c r="L561" s="46"/>
      <c r="M561" s="46"/>
      <c r="N561" s="37"/>
      <c r="O561" s="37"/>
      <c r="P561" s="37"/>
      <c r="Q561" s="37"/>
      <c r="R561" s="37"/>
      <c r="S561" s="37"/>
      <c r="T561" s="37"/>
      <c r="U561" s="37"/>
      <c r="V561" s="37"/>
      <c r="W561" s="37"/>
      <c r="X561" s="37"/>
      <c r="Y561" s="37"/>
      <c r="Z561" s="37"/>
      <c r="AA561" s="37"/>
    </row>
    <row r="562">
      <c r="A562" s="46"/>
      <c r="B562" s="46"/>
      <c r="C562" s="49"/>
      <c r="D562" s="49"/>
      <c r="E562" s="49"/>
      <c r="F562" s="46"/>
      <c r="G562" s="49"/>
      <c r="H562" s="46"/>
      <c r="I562" s="46"/>
      <c r="J562" s="49"/>
      <c r="K562" s="49"/>
      <c r="L562" s="46"/>
      <c r="M562" s="46"/>
      <c r="N562" s="37"/>
      <c r="O562" s="37"/>
      <c r="P562" s="37"/>
      <c r="Q562" s="37"/>
      <c r="R562" s="37"/>
      <c r="S562" s="37"/>
      <c r="T562" s="37"/>
      <c r="U562" s="37"/>
      <c r="V562" s="37"/>
      <c r="W562" s="37"/>
      <c r="X562" s="37"/>
      <c r="Y562" s="37"/>
      <c r="Z562" s="37"/>
      <c r="AA562" s="37"/>
    </row>
    <row r="563">
      <c r="A563" s="46"/>
      <c r="B563" s="46"/>
      <c r="C563" s="49"/>
      <c r="D563" s="49"/>
      <c r="E563" s="49"/>
      <c r="F563" s="46"/>
      <c r="G563" s="49"/>
      <c r="H563" s="46"/>
      <c r="I563" s="46"/>
      <c r="J563" s="49"/>
      <c r="K563" s="49"/>
      <c r="L563" s="46"/>
      <c r="M563" s="46"/>
      <c r="N563" s="37"/>
      <c r="O563" s="37"/>
      <c r="P563" s="37"/>
      <c r="Q563" s="37"/>
      <c r="R563" s="37"/>
      <c r="S563" s="37"/>
      <c r="T563" s="37"/>
      <c r="U563" s="37"/>
      <c r="V563" s="37"/>
      <c r="W563" s="37"/>
      <c r="X563" s="37"/>
      <c r="Y563" s="37"/>
      <c r="Z563" s="37"/>
      <c r="AA563" s="37"/>
    </row>
    <row r="564">
      <c r="A564" s="46"/>
      <c r="B564" s="46"/>
      <c r="C564" s="49"/>
      <c r="D564" s="49"/>
      <c r="E564" s="49"/>
      <c r="F564" s="46"/>
      <c r="G564" s="49"/>
      <c r="H564" s="46"/>
      <c r="I564" s="46"/>
      <c r="J564" s="49"/>
      <c r="K564" s="49"/>
      <c r="L564" s="46"/>
      <c r="M564" s="46"/>
      <c r="N564" s="37"/>
      <c r="O564" s="37"/>
      <c r="P564" s="37"/>
      <c r="Q564" s="37"/>
      <c r="R564" s="37"/>
      <c r="S564" s="37"/>
      <c r="T564" s="37"/>
      <c r="U564" s="37"/>
      <c r="V564" s="37"/>
      <c r="W564" s="37"/>
      <c r="X564" s="37"/>
      <c r="Y564" s="37"/>
      <c r="Z564" s="37"/>
      <c r="AA564" s="37"/>
    </row>
    <row r="565">
      <c r="A565" s="46"/>
      <c r="B565" s="46"/>
      <c r="C565" s="49"/>
      <c r="D565" s="49"/>
      <c r="E565" s="49"/>
      <c r="F565" s="46"/>
      <c r="G565" s="49"/>
      <c r="H565" s="46"/>
      <c r="I565" s="46"/>
      <c r="J565" s="49"/>
      <c r="K565" s="49"/>
      <c r="L565" s="46"/>
      <c r="M565" s="46"/>
      <c r="N565" s="37"/>
      <c r="O565" s="37"/>
      <c r="P565" s="37"/>
      <c r="Q565" s="37"/>
      <c r="R565" s="37"/>
      <c r="S565" s="37"/>
      <c r="T565" s="37"/>
      <c r="U565" s="37"/>
      <c r="V565" s="37"/>
      <c r="W565" s="37"/>
      <c r="X565" s="37"/>
      <c r="Y565" s="37"/>
      <c r="Z565" s="37"/>
      <c r="AA565" s="37"/>
    </row>
    <row r="566">
      <c r="A566" s="46"/>
      <c r="B566" s="46"/>
      <c r="C566" s="49"/>
      <c r="D566" s="49"/>
      <c r="E566" s="49"/>
      <c r="F566" s="46"/>
      <c r="G566" s="49"/>
      <c r="H566" s="46"/>
      <c r="I566" s="46"/>
      <c r="J566" s="49"/>
      <c r="K566" s="49"/>
      <c r="L566" s="46"/>
      <c r="M566" s="46"/>
      <c r="N566" s="37"/>
      <c r="O566" s="37"/>
      <c r="P566" s="37"/>
      <c r="Q566" s="37"/>
      <c r="R566" s="37"/>
      <c r="S566" s="37"/>
      <c r="T566" s="37"/>
      <c r="U566" s="37"/>
      <c r="V566" s="37"/>
      <c r="W566" s="37"/>
      <c r="X566" s="37"/>
      <c r="Y566" s="37"/>
      <c r="Z566" s="37"/>
      <c r="AA566" s="37"/>
    </row>
    <row r="567">
      <c r="A567" s="46"/>
      <c r="B567" s="46"/>
      <c r="C567" s="49"/>
      <c r="D567" s="49"/>
      <c r="E567" s="49"/>
      <c r="F567" s="46"/>
      <c r="G567" s="49"/>
      <c r="H567" s="46"/>
      <c r="I567" s="46"/>
      <c r="J567" s="49"/>
      <c r="K567" s="49"/>
      <c r="L567" s="46"/>
      <c r="M567" s="46"/>
      <c r="N567" s="37"/>
      <c r="O567" s="37"/>
      <c r="P567" s="37"/>
      <c r="Q567" s="37"/>
      <c r="R567" s="37"/>
      <c r="S567" s="37"/>
      <c r="T567" s="37"/>
      <c r="U567" s="37"/>
      <c r="V567" s="37"/>
      <c r="W567" s="37"/>
      <c r="X567" s="37"/>
      <c r="Y567" s="37"/>
      <c r="Z567" s="37"/>
      <c r="AA567" s="37"/>
    </row>
    <row r="568">
      <c r="A568" s="46"/>
      <c r="B568" s="46"/>
      <c r="C568" s="49"/>
      <c r="D568" s="49"/>
      <c r="E568" s="49"/>
      <c r="F568" s="46"/>
      <c r="G568" s="49"/>
      <c r="H568" s="46"/>
      <c r="I568" s="46"/>
      <c r="J568" s="49"/>
      <c r="K568" s="49"/>
      <c r="L568" s="46"/>
      <c r="M568" s="46"/>
      <c r="N568" s="37"/>
      <c r="O568" s="37"/>
      <c r="P568" s="37"/>
      <c r="Q568" s="37"/>
      <c r="R568" s="37"/>
      <c r="S568" s="37"/>
      <c r="T568" s="37"/>
      <c r="U568" s="37"/>
      <c r="V568" s="37"/>
      <c r="W568" s="37"/>
      <c r="X568" s="37"/>
      <c r="Y568" s="37"/>
      <c r="Z568" s="37"/>
      <c r="AA568" s="37"/>
    </row>
    <row r="569">
      <c r="A569" s="46"/>
      <c r="B569" s="46"/>
      <c r="C569" s="49"/>
      <c r="D569" s="49"/>
      <c r="E569" s="49"/>
      <c r="F569" s="46"/>
      <c r="G569" s="49"/>
      <c r="H569" s="46"/>
      <c r="I569" s="46"/>
      <c r="J569" s="49"/>
      <c r="K569" s="49"/>
      <c r="L569" s="46"/>
      <c r="M569" s="46"/>
      <c r="N569" s="37"/>
      <c r="O569" s="37"/>
      <c r="P569" s="37"/>
      <c r="Q569" s="37"/>
      <c r="R569" s="37"/>
      <c r="S569" s="37"/>
      <c r="T569" s="37"/>
      <c r="U569" s="37"/>
      <c r="V569" s="37"/>
      <c r="W569" s="37"/>
      <c r="X569" s="37"/>
      <c r="Y569" s="37"/>
      <c r="Z569" s="37"/>
      <c r="AA569" s="37"/>
    </row>
    <row r="570">
      <c r="A570" s="46"/>
      <c r="B570" s="46"/>
      <c r="C570" s="49"/>
      <c r="D570" s="49"/>
      <c r="E570" s="49"/>
      <c r="F570" s="46"/>
      <c r="G570" s="49"/>
      <c r="H570" s="46"/>
      <c r="I570" s="46"/>
      <c r="J570" s="49"/>
      <c r="K570" s="49"/>
      <c r="L570" s="46"/>
      <c r="M570" s="46"/>
      <c r="N570" s="37"/>
      <c r="O570" s="37"/>
      <c r="P570" s="37"/>
      <c r="Q570" s="37"/>
      <c r="R570" s="37"/>
      <c r="S570" s="37"/>
      <c r="T570" s="37"/>
      <c r="U570" s="37"/>
      <c r="V570" s="37"/>
      <c r="W570" s="37"/>
      <c r="X570" s="37"/>
      <c r="Y570" s="37"/>
      <c r="Z570" s="37"/>
      <c r="AA570" s="37"/>
    </row>
    <row r="571">
      <c r="A571" s="46"/>
      <c r="B571" s="46"/>
      <c r="C571" s="49"/>
      <c r="D571" s="49"/>
      <c r="E571" s="49"/>
      <c r="F571" s="46"/>
      <c r="G571" s="49"/>
      <c r="H571" s="46"/>
      <c r="I571" s="46"/>
      <c r="J571" s="49"/>
      <c r="K571" s="49"/>
      <c r="L571" s="46"/>
      <c r="M571" s="46"/>
      <c r="N571" s="37"/>
      <c r="O571" s="37"/>
      <c r="P571" s="37"/>
      <c r="Q571" s="37"/>
      <c r="R571" s="37"/>
      <c r="S571" s="37"/>
      <c r="T571" s="37"/>
      <c r="U571" s="37"/>
      <c r="V571" s="37"/>
      <c r="W571" s="37"/>
      <c r="X571" s="37"/>
      <c r="Y571" s="37"/>
      <c r="Z571" s="37"/>
      <c r="AA571" s="37"/>
    </row>
    <row r="572">
      <c r="A572" s="46"/>
      <c r="B572" s="46"/>
      <c r="C572" s="49"/>
      <c r="D572" s="49"/>
      <c r="E572" s="49"/>
      <c r="F572" s="46"/>
      <c r="G572" s="49"/>
      <c r="H572" s="46"/>
      <c r="I572" s="46"/>
      <c r="J572" s="49"/>
      <c r="K572" s="49"/>
      <c r="L572" s="46"/>
      <c r="M572" s="46"/>
      <c r="N572" s="37"/>
      <c r="O572" s="37"/>
      <c r="P572" s="37"/>
      <c r="Q572" s="37"/>
      <c r="R572" s="37"/>
      <c r="S572" s="37"/>
      <c r="T572" s="37"/>
      <c r="U572" s="37"/>
      <c r="V572" s="37"/>
      <c r="W572" s="37"/>
      <c r="X572" s="37"/>
      <c r="Y572" s="37"/>
      <c r="Z572" s="37"/>
      <c r="AA572" s="37"/>
    </row>
    <row r="573">
      <c r="A573" s="46"/>
      <c r="B573" s="46"/>
      <c r="C573" s="49"/>
      <c r="D573" s="49"/>
      <c r="E573" s="49"/>
      <c r="F573" s="46"/>
      <c r="G573" s="49"/>
      <c r="H573" s="46"/>
      <c r="I573" s="46"/>
      <c r="J573" s="49"/>
      <c r="K573" s="49"/>
      <c r="L573" s="46"/>
      <c r="M573" s="46"/>
      <c r="N573" s="37"/>
      <c r="O573" s="37"/>
      <c r="P573" s="37"/>
      <c r="Q573" s="37"/>
      <c r="R573" s="37"/>
      <c r="S573" s="37"/>
      <c r="T573" s="37"/>
      <c r="U573" s="37"/>
      <c r="V573" s="37"/>
      <c r="W573" s="37"/>
      <c r="X573" s="37"/>
      <c r="Y573" s="37"/>
      <c r="Z573" s="37"/>
      <c r="AA573" s="37"/>
    </row>
    <row r="574">
      <c r="A574" s="46"/>
      <c r="B574" s="46"/>
      <c r="C574" s="49"/>
      <c r="D574" s="49"/>
      <c r="E574" s="49"/>
      <c r="F574" s="46"/>
      <c r="G574" s="49"/>
      <c r="H574" s="46"/>
      <c r="I574" s="46"/>
      <c r="J574" s="49"/>
      <c r="K574" s="49"/>
      <c r="L574" s="46"/>
      <c r="M574" s="46"/>
      <c r="N574" s="37"/>
      <c r="O574" s="37"/>
      <c r="P574" s="37"/>
      <c r="Q574" s="37"/>
      <c r="R574" s="37"/>
      <c r="S574" s="37"/>
      <c r="T574" s="37"/>
      <c r="U574" s="37"/>
      <c r="V574" s="37"/>
      <c r="W574" s="37"/>
      <c r="X574" s="37"/>
      <c r="Y574" s="37"/>
      <c r="Z574" s="37"/>
      <c r="AA574" s="37"/>
    </row>
    <row r="575">
      <c r="A575" s="46"/>
      <c r="B575" s="46"/>
      <c r="C575" s="49"/>
      <c r="D575" s="49"/>
      <c r="E575" s="49"/>
      <c r="F575" s="46"/>
      <c r="G575" s="49"/>
      <c r="H575" s="46"/>
      <c r="I575" s="46"/>
      <c r="J575" s="49"/>
      <c r="K575" s="49"/>
      <c r="L575" s="46"/>
      <c r="M575" s="46"/>
      <c r="N575" s="37"/>
      <c r="O575" s="37"/>
      <c r="P575" s="37"/>
      <c r="Q575" s="37"/>
      <c r="R575" s="37"/>
      <c r="S575" s="37"/>
      <c r="T575" s="37"/>
      <c r="U575" s="37"/>
      <c r="V575" s="37"/>
      <c r="W575" s="37"/>
      <c r="X575" s="37"/>
      <c r="Y575" s="37"/>
      <c r="Z575" s="37"/>
      <c r="AA575" s="37"/>
    </row>
    <row r="576">
      <c r="A576" s="46"/>
      <c r="B576" s="46"/>
      <c r="C576" s="49"/>
      <c r="D576" s="49"/>
      <c r="E576" s="49"/>
      <c r="F576" s="46"/>
      <c r="G576" s="49"/>
      <c r="H576" s="46"/>
      <c r="I576" s="46"/>
      <c r="J576" s="49"/>
      <c r="K576" s="49"/>
      <c r="L576" s="46"/>
      <c r="M576" s="46"/>
      <c r="N576" s="37"/>
      <c r="O576" s="37"/>
      <c r="P576" s="37"/>
      <c r="Q576" s="37"/>
      <c r="R576" s="37"/>
      <c r="S576" s="37"/>
      <c r="T576" s="37"/>
      <c r="U576" s="37"/>
      <c r="V576" s="37"/>
      <c r="W576" s="37"/>
      <c r="X576" s="37"/>
      <c r="Y576" s="37"/>
      <c r="Z576" s="37"/>
      <c r="AA576" s="37"/>
    </row>
    <row r="577">
      <c r="A577" s="46"/>
      <c r="B577" s="46"/>
      <c r="C577" s="49"/>
      <c r="D577" s="49"/>
      <c r="E577" s="49"/>
      <c r="F577" s="46"/>
      <c r="G577" s="49"/>
      <c r="H577" s="46"/>
      <c r="I577" s="46"/>
      <c r="J577" s="49"/>
      <c r="K577" s="49"/>
      <c r="L577" s="46"/>
      <c r="M577" s="46"/>
      <c r="N577" s="37"/>
      <c r="O577" s="37"/>
      <c r="P577" s="37"/>
      <c r="Q577" s="37"/>
      <c r="R577" s="37"/>
      <c r="S577" s="37"/>
      <c r="T577" s="37"/>
      <c r="U577" s="37"/>
      <c r="V577" s="37"/>
      <c r="W577" s="37"/>
      <c r="X577" s="37"/>
      <c r="Y577" s="37"/>
      <c r="Z577" s="37"/>
      <c r="AA577" s="37"/>
    </row>
    <row r="578">
      <c r="A578" s="46"/>
      <c r="B578" s="46"/>
      <c r="C578" s="49"/>
      <c r="D578" s="49"/>
      <c r="E578" s="49"/>
      <c r="F578" s="46"/>
      <c r="G578" s="49"/>
      <c r="H578" s="46"/>
      <c r="I578" s="46"/>
      <c r="J578" s="49"/>
      <c r="K578" s="49"/>
      <c r="L578" s="46"/>
      <c r="M578" s="46"/>
      <c r="N578" s="37"/>
      <c r="O578" s="37"/>
      <c r="P578" s="37"/>
      <c r="Q578" s="37"/>
      <c r="R578" s="37"/>
      <c r="S578" s="37"/>
      <c r="T578" s="37"/>
      <c r="U578" s="37"/>
      <c r="V578" s="37"/>
      <c r="W578" s="37"/>
      <c r="X578" s="37"/>
      <c r="Y578" s="37"/>
      <c r="Z578" s="37"/>
      <c r="AA578" s="37"/>
    </row>
    <row r="579">
      <c r="A579" s="46"/>
      <c r="B579" s="46"/>
      <c r="C579" s="49"/>
      <c r="D579" s="49"/>
      <c r="E579" s="49"/>
      <c r="F579" s="46"/>
      <c r="G579" s="49"/>
      <c r="H579" s="46"/>
      <c r="I579" s="46"/>
      <c r="J579" s="49"/>
      <c r="K579" s="49"/>
      <c r="L579" s="46"/>
      <c r="M579" s="46"/>
      <c r="N579" s="37"/>
      <c r="O579" s="37"/>
      <c r="P579" s="37"/>
      <c r="Q579" s="37"/>
      <c r="R579" s="37"/>
      <c r="S579" s="37"/>
      <c r="T579" s="37"/>
      <c r="U579" s="37"/>
      <c r="V579" s="37"/>
      <c r="W579" s="37"/>
      <c r="X579" s="37"/>
      <c r="Y579" s="37"/>
      <c r="Z579" s="37"/>
      <c r="AA579" s="37"/>
    </row>
    <row r="580">
      <c r="A580" s="46"/>
      <c r="B580" s="46"/>
      <c r="C580" s="49"/>
      <c r="D580" s="49"/>
      <c r="E580" s="49"/>
      <c r="F580" s="46"/>
      <c r="G580" s="49"/>
      <c r="H580" s="46"/>
      <c r="I580" s="46"/>
      <c r="J580" s="49"/>
      <c r="K580" s="49"/>
      <c r="L580" s="46"/>
      <c r="M580" s="46"/>
      <c r="N580" s="37"/>
      <c r="O580" s="37"/>
      <c r="P580" s="37"/>
      <c r="Q580" s="37"/>
      <c r="R580" s="37"/>
      <c r="S580" s="37"/>
      <c r="T580" s="37"/>
      <c r="U580" s="37"/>
      <c r="V580" s="37"/>
      <c r="W580" s="37"/>
      <c r="X580" s="37"/>
      <c r="Y580" s="37"/>
      <c r="Z580" s="37"/>
      <c r="AA580" s="37"/>
    </row>
    <row r="581">
      <c r="A581" s="46"/>
      <c r="B581" s="46"/>
      <c r="C581" s="49"/>
      <c r="D581" s="49"/>
      <c r="E581" s="49"/>
      <c r="F581" s="46"/>
      <c r="G581" s="49"/>
      <c r="H581" s="46"/>
      <c r="I581" s="46"/>
      <c r="J581" s="49"/>
      <c r="K581" s="49"/>
      <c r="L581" s="46"/>
      <c r="M581" s="46"/>
      <c r="N581" s="37"/>
      <c r="O581" s="37"/>
      <c r="P581" s="37"/>
      <c r="Q581" s="37"/>
      <c r="R581" s="37"/>
      <c r="S581" s="37"/>
      <c r="T581" s="37"/>
      <c r="U581" s="37"/>
      <c r="V581" s="37"/>
      <c r="W581" s="37"/>
      <c r="X581" s="37"/>
      <c r="Y581" s="37"/>
      <c r="Z581" s="37"/>
      <c r="AA581" s="37"/>
    </row>
    <row r="582">
      <c r="A582" s="46"/>
      <c r="B582" s="46"/>
      <c r="C582" s="49"/>
      <c r="D582" s="49"/>
      <c r="E582" s="49"/>
      <c r="F582" s="46"/>
      <c r="G582" s="49"/>
      <c r="H582" s="46"/>
      <c r="I582" s="46"/>
      <c r="J582" s="49"/>
      <c r="K582" s="49"/>
      <c r="L582" s="46"/>
      <c r="M582" s="46"/>
      <c r="N582" s="37"/>
      <c r="O582" s="37"/>
      <c r="P582" s="37"/>
      <c r="Q582" s="37"/>
      <c r="R582" s="37"/>
      <c r="S582" s="37"/>
      <c r="T582" s="37"/>
      <c r="U582" s="37"/>
      <c r="V582" s="37"/>
      <c r="W582" s="37"/>
      <c r="X582" s="37"/>
      <c r="Y582" s="37"/>
      <c r="Z582" s="37"/>
      <c r="AA582" s="37"/>
    </row>
    <row r="583">
      <c r="A583" s="46"/>
      <c r="B583" s="46"/>
      <c r="C583" s="49"/>
      <c r="D583" s="49"/>
      <c r="E583" s="49"/>
      <c r="F583" s="46"/>
      <c r="G583" s="49"/>
      <c r="H583" s="46"/>
      <c r="I583" s="46"/>
      <c r="J583" s="49"/>
      <c r="K583" s="49"/>
      <c r="L583" s="46"/>
      <c r="M583" s="46"/>
      <c r="N583" s="37"/>
      <c r="O583" s="37"/>
      <c r="P583" s="37"/>
      <c r="Q583" s="37"/>
      <c r="R583" s="37"/>
      <c r="S583" s="37"/>
      <c r="T583" s="37"/>
      <c r="U583" s="37"/>
      <c r="V583" s="37"/>
      <c r="W583" s="37"/>
      <c r="X583" s="37"/>
      <c r="Y583" s="37"/>
      <c r="Z583" s="37"/>
      <c r="AA583" s="37"/>
    </row>
    <row r="584">
      <c r="A584" s="46"/>
      <c r="B584" s="46"/>
      <c r="C584" s="49"/>
      <c r="D584" s="49"/>
      <c r="E584" s="49"/>
      <c r="F584" s="46"/>
      <c r="G584" s="49"/>
      <c r="H584" s="46"/>
      <c r="I584" s="46"/>
      <c r="J584" s="49"/>
      <c r="K584" s="49"/>
      <c r="L584" s="46"/>
      <c r="M584" s="46"/>
      <c r="N584" s="37"/>
      <c r="O584" s="37"/>
      <c r="P584" s="37"/>
      <c r="Q584" s="37"/>
      <c r="R584" s="37"/>
      <c r="S584" s="37"/>
      <c r="T584" s="37"/>
      <c r="U584" s="37"/>
      <c r="V584" s="37"/>
      <c r="W584" s="37"/>
      <c r="X584" s="37"/>
      <c r="Y584" s="37"/>
      <c r="Z584" s="37"/>
      <c r="AA584" s="37"/>
    </row>
    <row r="585">
      <c r="A585" s="46"/>
      <c r="B585" s="46"/>
      <c r="C585" s="49"/>
      <c r="D585" s="49"/>
      <c r="E585" s="49"/>
      <c r="F585" s="46"/>
      <c r="G585" s="49"/>
      <c r="H585" s="46"/>
      <c r="I585" s="46"/>
      <c r="J585" s="49"/>
      <c r="K585" s="49"/>
      <c r="L585" s="46"/>
      <c r="M585" s="46"/>
      <c r="N585" s="37"/>
      <c r="O585" s="37"/>
      <c r="P585" s="37"/>
      <c r="Q585" s="37"/>
      <c r="R585" s="37"/>
      <c r="S585" s="37"/>
      <c r="T585" s="37"/>
      <c r="U585" s="37"/>
      <c r="V585" s="37"/>
      <c r="W585" s="37"/>
      <c r="X585" s="37"/>
      <c r="Y585" s="37"/>
      <c r="Z585" s="37"/>
      <c r="AA585" s="37"/>
    </row>
    <row r="586">
      <c r="A586" s="46"/>
      <c r="B586" s="46"/>
      <c r="C586" s="49"/>
      <c r="D586" s="49"/>
      <c r="E586" s="49"/>
      <c r="F586" s="46"/>
      <c r="G586" s="49"/>
      <c r="H586" s="46"/>
      <c r="I586" s="46"/>
      <c r="J586" s="49"/>
      <c r="K586" s="49"/>
      <c r="L586" s="46"/>
      <c r="M586" s="46"/>
      <c r="N586" s="37"/>
      <c r="O586" s="37"/>
      <c r="P586" s="37"/>
      <c r="Q586" s="37"/>
      <c r="R586" s="37"/>
      <c r="S586" s="37"/>
      <c r="T586" s="37"/>
      <c r="U586" s="37"/>
      <c r="V586" s="37"/>
      <c r="W586" s="37"/>
      <c r="X586" s="37"/>
      <c r="Y586" s="37"/>
      <c r="Z586" s="37"/>
      <c r="AA586" s="37"/>
    </row>
    <row r="587">
      <c r="A587" s="46"/>
      <c r="B587" s="46"/>
      <c r="C587" s="49"/>
      <c r="D587" s="49"/>
      <c r="E587" s="49"/>
      <c r="F587" s="46"/>
      <c r="G587" s="49"/>
      <c r="H587" s="46"/>
      <c r="I587" s="46"/>
      <c r="J587" s="49"/>
      <c r="K587" s="49"/>
      <c r="L587" s="46"/>
      <c r="M587" s="46"/>
      <c r="N587" s="37"/>
      <c r="O587" s="37"/>
      <c r="P587" s="37"/>
      <c r="Q587" s="37"/>
      <c r="R587" s="37"/>
      <c r="S587" s="37"/>
      <c r="T587" s="37"/>
      <c r="U587" s="37"/>
      <c r="V587" s="37"/>
      <c r="W587" s="37"/>
      <c r="X587" s="37"/>
      <c r="Y587" s="37"/>
      <c r="Z587" s="37"/>
      <c r="AA587" s="37"/>
    </row>
    <row r="588">
      <c r="A588" s="46"/>
      <c r="B588" s="46"/>
      <c r="C588" s="49"/>
      <c r="D588" s="49"/>
      <c r="E588" s="49"/>
      <c r="F588" s="46"/>
      <c r="G588" s="49"/>
      <c r="H588" s="46"/>
      <c r="I588" s="46"/>
      <c r="J588" s="49"/>
      <c r="K588" s="49"/>
      <c r="L588" s="46"/>
      <c r="M588" s="46"/>
      <c r="N588" s="37"/>
      <c r="O588" s="37"/>
      <c r="P588" s="37"/>
      <c r="Q588" s="37"/>
      <c r="R588" s="37"/>
      <c r="S588" s="37"/>
      <c r="T588" s="37"/>
      <c r="U588" s="37"/>
      <c r="V588" s="37"/>
      <c r="W588" s="37"/>
      <c r="X588" s="37"/>
      <c r="Y588" s="37"/>
      <c r="Z588" s="37"/>
      <c r="AA588" s="37"/>
    </row>
    <row r="589">
      <c r="A589" s="46"/>
      <c r="B589" s="46"/>
      <c r="C589" s="49"/>
      <c r="D589" s="49"/>
      <c r="E589" s="49"/>
      <c r="F589" s="46"/>
      <c r="G589" s="49"/>
      <c r="H589" s="46"/>
      <c r="I589" s="46"/>
      <c r="J589" s="49"/>
      <c r="K589" s="49"/>
      <c r="L589" s="46"/>
      <c r="M589" s="46"/>
      <c r="N589" s="37"/>
      <c r="O589" s="37"/>
      <c r="P589" s="37"/>
      <c r="Q589" s="37"/>
      <c r="R589" s="37"/>
      <c r="S589" s="37"/>
      <c r="T589" s="37"/>
      <c r="U589" s="37"/>
      <c r="V589" s="37"/>
      <c r="W589" s="37"/>
      <c r="X589" s="37"/>
      <c r="Y589" s="37"/>
      <c r="Z589" s="37"/>
      <c r="AA589" s="37"/>
    </row>
    <row r="590">
      <c r="A590" s="46"/>
      <c r="B590" s="46"/>
      <c r="C590" s="49"/>
      <c r="D590" s="49"/>
      <c r="E590" s="49"/>
      <c r="F590" s="46"/>
      <c r="G590" s="49"/>
      <c r="H590" s="46"/>
      <c r="I590" s="46"/>
      <c r="J590" s="49"/>
      <c r="K590" s="49"/>
      <c r="L590" s="46"/>
      <c r="M590" s="46"/>
      <c r="N590" s="37"/>
      <c r="O590" s="37"/>
      <c r="P590" s="37"/>
      <c r="Q590" s="37"/>
      <c r="R590" s="37"/>
      <c r="S590" s="37"/>
      <c r="T590" s="37"/>
      <c r="U590" s="37"/>
      <c r="V590" s="37"/>
      <c r="W590" s="37"/>
      <c r="X590" s="37"/>
      <c r="Y590" s="37"/>
      <c r="Z590" s="37"/>
      <c r="AA590" s="37"/>
    </row>
    <row r="591">
      <c r="A591" s="46"/>
      <c r="B591" s="46"/>
      <c r="C591" s="49"/>
      <c r="D591" s="49"/>
      <c r="E591" s="49"/>
      <c r="F591" s="46"/>
      <c r="G591" s="49"/>
      <c r="H591" s="46"/>
      <c r="I591" s="46"/>
      <c r="J591" s="49"/>
      <c r="K591" s="49"/>
      <c r="L591" s="46"/>
      <c r="M591" s="46"/>
      <c r="N591" s="37"/>
      <c r="O591" s="37"/>
      <c r="P591" s="37"/>
      <c r="Q591" s="37"/>
      <c r="R591" s="37"/>
      <c r="S591" s="37"/>
      <c r="T591" s="37"/>
      <c r="U591" s="37"/>
      <c r="V591" s="37"/>
      <c r="W591" s="37"/>
      <c r="X591" s="37"/>
      <c r="Y591" s="37"/>
      <c r="Z591" s="37"/>
      <c r="AA591" s="37"/>
    </row>
    <row r="592">
      <c r="A592" s="46"/>
      <c r="B592" s="46"/>
      <c r="C592" s="49"/>
      <c r="D592" s="49"/>
      <c r="E592" s="49"/>
      <c r="F592" s="46"/>
      <c r="G592" s="49"/>
      <c r="H592" s="46"/>
      <c r="I592" s="46"/>
      <c r="J592" s="49"/>
      <c r="K592" s="49"/>
      <c r="L592" s="46"/>
      <c r="M592" s="46"/>
      <c r="N592" s="37"/>
      <c r="O592" s="37"/>
      <c r="P592" s="37"/>
      <c r="Q592" s="37"/>
      <c r="R592" s="37"/>
      <c r="S592" s="37"/>
      <c r="T592" s="37"/>
      <c r="U592" s="37"/>
      <c r="V592" s="37"/>
      <c r="W592" s="37"/>
      <c r="X592" s="37"/>
      <c r="Y592" s="37"/>
      <c r="Z592" s="37"/>
      <c r="AA592" s="37"/>
    </row>
    <row r="593">
      <c r="A593" s="46"/>
      <c r="B593" s="46"/>
      <c r="C593" s="49"/>
      <c r="D593" s="49"/>
      <c r="E593" s="49"/>
      <c r="F593" s="46"/>
      <c r="G593" s="49"/>
      <c r="H593" s="46"/>
      <c r="I593" s="46"/>
      <c r="J593" s="49"/>
      <c r="K593" s="49"/>
      <c r="L593" s="46"/>
      <c r="M593" s="46"/>
      <c r="N593" s="37"/>
      <c r="O593" s="37"/>
      <c r="P593" s="37"/>
      <c r="Q593" s="37"/>
      <c r="R593" s="37"/>
      <c r="S593" s="37"/>
      <c r="T593" s="37"/>
      <c r="U593" s="37"/>
      <c r="V593" s="37"/>
      <c r="W593" s="37"/>
      <c r="X593" s="37"/>
      <c r="Y593" s="37"/>
      <c r="Z593" s="37"/>
      <c r="AA593" s="37"/>
    </row>
    <row r="594">
      <c r="A594" s="46"/>
      <c r="B594" s="46"/>
      <c r="C594" s="49"/>
      <c r="D594" s="49"/>
      <c r="E594" s="49"/>
      <c r="F594" s="46"/>
      <c r="G594" s="49"/>
      <c r="H594" s="46"/>
      <c r="I594" s="46"/>
      <c r="J594" s="49"/>
      <c r="K594" s="49"/>
      <c r="L594" s="46"/>
      <c r="M594" s="46"/>
      <c r="N594" s="37"/>
      <c r="O594" s="37"/>
      <c r="P594" s="37"/>
      <c r="Q594" s="37"/>
      <c r="R594" s="37"/>
      <c r="S594" s="37"/>
      <c r="T594" s="37"/>
      <c r="U594" s="37"/>
      <c r="V594" s="37"/>
      <c r="W594" s="37"/>
      <c r="X594" s="37"/>
      <c r="Y594" s="37"/>
      <c r="Z594" s="37"/>
      <c r="AA594" s="37"/>
    </row>
    <row r="595">
      <c r="A595" s="46"/>
      <c r="B595" s="46"/>
      <c r="C595" s="49"/>
      <c r="D595" s="49"/>
      <c r="E595" s="49"/>
      <c r="F595" s="46"/>
      <c r="G595" s="49"/>
      <c r="H595" s="46"/>
      <c r="I595" s="46"/>
      <c r="J595" s="49"/>
      <c r="K595" s="49"/>
      <c r="L595" s="46"/>
      <c r="M595" s="46"/>
      <c r="N595" s="37"/>
      <c r="O595" s="37"/>
      <c r="P595" s="37"/>
      <c r="Q595" s="37"/>
      <c r="R595" s="37"/>
      <c r="S595" s="37"/>
      <c r="T595" s="37"/>
      <c r="U595" s="37"/>
      <c r="V595" s="37"/>
      <c r="W595" s="37"/>
      <c r="X595" s="37"/>
      <c r="Y595" s="37"/>
      <c r="Z595" s="37"/>
      <c r="AA595" s="37"/>
    </row>
    <row r="596">
      <c r="A596" s="46"/>
      <c r="B596" s="46"/>
      <c r="C596" s="49"/>
      <c r="D596" s="49"/>
      <c r="E596" s="49"/>
      <c r="F596" s="46"/>
      <c r="G596" s="49"/>
      <c r="H596" s="46"/>
      <c r="I596" s="46"/>
      <c r="J596" s="49"/>
      <c r="K596" s="49"/>
      <c r="L596" s="46"/>
      <c r="M596" s="46"/>
      <c r="N596" s="37"/>
      <c r="O596" s="37"/>
      <c r="P596" s="37"/>
      <c r="Q596" s="37"/>
      <c r="R596" s="37"/>
      <c r="S596" s="37"/>
      <c r="T596" s="37"/>
      <c r="U596" s="37"/>
      <c r="V596" s="37"/>
      <c r="W596" s="37"/>
      <c r="X596" s="37"/>
      <c r="Y596" s="37"/>
      <c r="Z596" s="37"/>
      <c r="AA596" s="37"/>
    </row>
    <row r="597">
      <c r="A597" s="46"/>
      <c r="B597" s="46"/>
      <c r="C597" s="49"/>
      <c r="D597" s="49"/>
      <c r="E597" s="49"/>
      <c r="F597" s="46"/>
      <c r="G597" s="49"/>
      <c r="H597" s="46"/>
      <c r="I597" s="46"/>
      <c r="J597" s="49"/>
      <c r="K597" s="49"/>
      <c r="L597" s="46"/>
      <c r="M597" s="46"/>
      <c r="N597" s="37"/>
      <c r="O597" s="37"/>
      <c r="P597" s="37"/>
      <c r="Q597" s="37"/>
      <c r="R597" s="37"/>
      <c r="S597" s="37"/>
      <c r="T597" s="37"/>
      <c r="U597" s="37"/>
      <c r="V597" s="37"/>
      <c r="W597" s="37"/>
      <c r="X597" s="37"/>
      <c r="Y597" s="37"/>
      <c r="Z597" s="37"/>
      <c r="AA597" s="37"/>
    </row>
    <row r="598">
      <c r="A598" s="46"/>
      <c r="B598" s="46"/>
      <c r="C598" s="49"/>
      <c r="D598" s="49"/>
      <c r="E598" s="49"/>
      <c r="F598" s="46"/>
      <c r="G598" s="49"/>
      <c r="H598" s="46"/>
      <c r="I598" s="46"/>
      <c r="J598" s="49"/>
      <c r="K598" s="49"/>
      <c r="L598" s="46"/>
      <c r="M598" s="46"/>
      <c r="N598" s="37"/>
      <c r="O598" s="37"/>
      <c r="P598" s="37"/>
      <c r="Q598" s="37"/>
      <c r="R598" s="37"/>
      <c r="S598" s="37"/>
      <c r="T598" s="37"/>
      <c r="U598" s="37"/>
      <c r="V598" s="37"/>
      <c r="W598" s="37"/>
      <c r="X598" s="37"/>
      <c r="Y598" s="37"/>
      <c r="Z598" s="37"/>
      <c r="AA598" s="37"/>
    </row>
    <row r="599">
      <c r="A599" s="46"/>
      <c r="B599" s="46"/>
      <c r="C599" s="49"/>
      <c r="D599" s="49"/>
      <c r="E599" s="49"/>
      <c r="F599" s="46"/>
      <c r="G599" s="49"/>
      <c r="H599" s="46"/>
      <c r="I599" s="46"/>
      <c r="J599" s="49"/>
      <c r="K599" s="49"/>
      <c r="L599" s="46"/>
      <c r="M599" s="46"/>
      <c r="N599" s="37"/>
      <c r="O599" s="37"/>
      <c r="P599" s="37"/>
      <c r="Q599" s="37"/>
      <c r="R599" s="37"/>
      <c r="S599" s="37"/>
      <c r="T599" s="37"/>
      <c r="U599" s="37"/>
      <c r="V599" s="37"/>
      <c r="W599" s="37"/>
      <c r="X599" s="37"/>
      <c r="Y599" s="37"/>
      <c r="Z599" s="37"/>
      <c r="AA599" s="37"/>
    </row>
    <row r="600">
      <c r="A600" s="46"/>
      <c r="B600" s="46"/>
      <c r="C600" s="49"/>
      <c r="D600" s="49"/>
      <c r="E600" s="49"/>
      <c r="F600" s="46"/>
      <c r="G600" s="49"/>
      <c r="H600" s="46"/>
      <c r="I600" s="46"/>
      <c r="J600" s="49"/>
      <c r="K600" s="49"/>
      <c r="L600" s="46"/>
      <c r="M600" s="46"/>
      <c r="N600" s="37"/>
      <c r="O600" s="37"/>
      <c r="P600" s="37"/>
      <c r="Q600" s="37"/>
      <c r="R600" s="37"/>
      <c r="S600" s="37"/>
      <c r="T600" s="37"/>
      <c r="U600" s="37"/>
      <c r="V600" s="37"/>
      <c r="W600" s="37"/>
      <c r="X600" s="37"/>
      <c r="Y600" s="37"/>
      <c r="Z600" s="37"/>
      <c r="AA600" s="37"/>
    </row>
    <row r="601">
      <c r="A601" s="46"/>
      <c r="B601" s="46"/>
      <c r="C601" s="49"/>
      <c r="D601" s="49"/>
      <c r="E601" s="49"/>
      <c r="F601" s="46"/>
      <c r="G601" s="49"/>
      <c r="H601" s="46"/>
      <c r="I601" s="46"/>
      <c r="J601" s="49"/>
      <c r="K601" s="49"/>
      <c r="L601" s="46"/>
      <c r="M601" s="46"/>
      <c r="N601" s="37"/>
      <c r="O601" s="37"/>
      <c r="P601" s="37"/>
      <c r="Q601" s="37"/>
      <c r="R601" s="37"/>
      <c r="S601" s="37"/>
      <c r="T601" s="37"/>
      <c r="U601" s="37"/>
      <c r="V601" s="37"/>
      <c r="W601" s="37"/>
      <c r="X601" s="37"/>
      <c r="Y601" s="37"/>
      <c r="Z601" s="37"/>
      <c r="AA601" s="37"/>
    </row>
    <row r="602">
      <c r="A602" s="46"/>
      <c r="B602" s="46"/>
      <c r="C602" s="49"/>
      <c r="D602" s="49"/>
      <c r="E602" s="49"/>
      <c r="F602" s="46"/>
      <c r="G602" s="49"/>
      <c r="H602" s="46"/>
      <c r="I602" s="46"/>
      <c r="J602" s="49"/>
      <c r="K602" s="49"/>
      <c r="L602" s="46"/>
      <c r="M602" s="46"/>
      <c r="N602" s="37"/>
      <c r="O602" s="37"/>
      <c r="P602" s="37"/>
      <c r="Q602" s="37"/>
      <c r="R602" s="37"/>
      <c r="S602" s="37"/>
      <c r="T602" s="37"/>
      <c r="U602" s="37"/>
      <c r="V602" s="37"/>
      <c r="W602" s="37"/>
      <c r="X602" s="37"/>
      <c r="Y602" s="37"/>
      <c r="Z602" s="37"/>
      <c r="AA602" s="37"/>
    </row>
    <row r="603">
      <c r="A603" s="46"/>
      <c r="B603" s="46"/>
      <c r="C603" s="49"/>
      <c r="D603" s="49"/>
      <c r="E603" s="49"/>
      <c r="F603" s="46"/>
      <c r="G603" s="49"/>
      <c r="H603" s="46"/>
      <c r="I603" s="46"/>
      <c r="J603" s="49"/>
      <c r="K603" s="49"/>
      <c r="L603" s="46"/>
      <c r="M603" s="46"/>
      <c r="N603" s="37"/>
      <c r="O603" s="37"/>
      <c r="P603" s="37"/>
      <c r="Q603" s="37"/>
      <c r="R603" s="37"/>
      <c r="S603" s="37"/>
      <c r="T603" s="37"/>
      <c r="U603" s="37"/>
      <c r="V603" s="37"/>
      <c r="W603" s="37"/>
      <c r="X603" s="37"/>
      <c r="Y603" s="37"/>
      <c r="Z603" s="37"/>
      <c r="AA603" s="37"/>
    </row>
    <row r="604">
      <c r="A604" s="46"/>
      <c r="B604" s="46"/>
      <c r="C604" s="49"/>
      <c r="D604" s="49"/>
      <c r="E604" s="49"/>
      <c r="F604" s="46"/>
      <c r="G604" s="49"/>
      <c r="H604" s="46"/>
      <c r="I604" s="46"/>
      <c r="J604" s="49"/>
      <c r="K604" s="49"/>
      <c r="L604" s="46"/>
      <c r="M604" s="46"/>
      <c r="N604" s="37"/>
      <c r="O604" s="37"/>
      <c r="P604" s="37"/>
      <c r="Q604" s="37"/>
      <c r="R604" s="37"/>
      <c r="S604" s="37"/>
      <c r="T604" s="37"/>
      <c r="U604" s="37"/>
      <c r="V604" s="37"/>
      <c r="W604" s="37"/>
      <c r="X604" s="37"/>
      <c r="Y604" s="37"/>
      <c r="Z604" s="37"/>
      <c r="AA604" s="37"/>
    </row>
    <row r="605">
      <c r="A605" s="46"/>
      <c r="B605" s="46"/>
      <c r="C605" s="49"/>
      <c r="D605" s="49"/>
      <c r="E605" s="49"/>
      <c r="F605" s="46"/>
      <c r="G605" s="49"/>
      <c r="H605" s="46"/>
      <c r="I605" s="46"/>
      <c r="J605" s="49"/>
      <c r="K605" s="49"/>
      <c r="L605" s="46"/>
      <c r="M605" s="46"/>
      <c r="N605" s="37"/>
      <c r="O605" s="37"/>
      <c r="P605" s="37"/>
      <c r="Q605" s="37"/>
      <c r="R605" s="37"/>
      <c r="S605" s="37"/>
      <c r="T605" s="37"/>
      <c r="U605" s="37"/>
      <c r="V605" s="37"/>
      <c r="W605" s="37"/>
      <c r="X605" s="37"/>
      <c r="Y605" s="37"/>
      <c r="Z605" s="37"/>
      <c r="AA605" s="37"/>
    </row>
    <row r="606">
      <c r="A606" s="46"/>
      <c r="B606" s="46"/>
      <c r="C606" s="49"/>
      <c r="D606" s="49"/>
      <c r="E606" s="49"/>
      <c r="F606" s="46"/>
      <c r="G606" s="49"/>
      <c r="H606" s="46"/>
      <c r="I606" s="46"/>
      <c r="J606" s="49"/>
      <c r="K606" s="49"/>
      <c r="L606" s="46"/>
      <c r="M606" s="46"/>
      <c r="N606" s="37"/>
      <c r="O606" s="37"/>
      <c r="P606" s="37"/>
      <c r="Q606" s="37"/>
      <c r="R606" s="37"/>
      <c r="S606" s="37"/>
      <c r="T606" s="37"/>
      <c r="U606" s="37"/>
      <c r="V606" s="37"/>
      <c r="W606" s="37"/>
      <c r="X606" s="37"/>
      <c r="Y606" s="37"/>
      <c r="Z606" s="37"/>
      <c r="AA606" s="37"/>
    </row>
    <row r="607">
      <c r="A607" s="46"/>
      <c r="B607" s="46"/>
      <c r="C607" s="49"/>
      <c r="D607" s="49"/>
      <c r="E607" s="49"/>
      <c r="F607" s="46"/>
      <c r="G607" s="49"/>
      <c r="H607" s="46"/>
      <c r="I607" s="46"/>
      <c r="J607" s="49"/>
      <c r="K607" s="49"/>
      <c r="L607" s="46"/>
      <c r="M607" s="46"/>
      <c r="N607" s="37"/>
      <c r="O607" s="37"/>
      <c r="P607" s="37"/>
      <c r="Q607" s="37"/>
      <c r="R607" s="37"/>
      <c r="S607" s="37"/>
      <c r="T607" s="37"/>
      <c r="U607" s="37"/>
      <c r="V607" s="37"/>
      <c r="W607" s="37"/>
      <c r="X607" s="37"/>
      <c r="Y607" s="37"/>
      <c r="Z607" s="37"/>
      <c r="AA607" s="37"/>
    </row>
    <row r="608">
      <c r="A608" s="46"/>
      <c r="B608" s="46"/>
      <c r="C608" s="49"/>
      <c r="D608" s="49"/>
      <c r="E608" s="49"/>
      <c r="F608" s="46"/>
      <c r="G608" s="49"/>
      <c r="H608" s="46"/>
      <c r="I608" s="46"/>
      <c r="J608" s="49"/>
      <c r="K608" s="49"/>
      <c r="L608" s="46"/>
      <c r="M608" s="46"/>
      <c r="N608" s="37"/>
      <c r="O608" s="37"/>
      <c r="P608" s="37"/>
      <c r="Q608" s="37"/>
      <c r="R608" s="37"/>
      <c r="S608" s="37"/>
      <c r="T608" s="37"/>
      <c r="U608" s="37"/>
      <c r="V608" s="37"/>
      <c r="W608" s="37"/>
      <c r="X608" s="37"/>
      <c r="Y608" s="37"/>
      <c r="Z608" s="37"/>
      <c r="AA608" s="37"/>
    </row>
    <row r="609">
      <c r="A609" s="46"/>
      <c r="B609" s="46"/>
      <c r="C609" s="49"/>
      <c r="D609" s="49"/>
      <c r="E609" s="49"/>
      <c r="F609" s="46"/>
      <c r="G609" s="49"/>
      <c r="H609" s="46"/>
      <c r="I609" s="46"/>
      <c r="J609" s="49"/>
      <c r="K609" s="49"/>
      <c r="L609" s="46"/>
      <c r="M609" s="46"/>
      <c r="N609" s="37"/>
      <c r="O609" s="37"/>
      <c r="P609" s="37"/>
      <c r="Q609" s="37"/>
      <c r="R609" s="37"/>
      <c r="S609" s="37"/>
      <c r="T609" s="37"/>
      <c r="U609" s="37"/>
      <c r="V609" s="37"/>
      <c r="W609" s="37"/>
      <c r="X609" s="37"/>
      <c r="Y609" s="37"/>
      <c r="Z609" s="37"/>
      <c r="AA609" s="37"/>
    </row>
    <row r="610">
      <c r="A610" s="46"/>
      <c r="B610" s="46"/>
      <c r="C610" s="49"/>
      <c r="D610" s="49"/>
      <c r="E610" s="49"/>
      <c r="F610" s="46"/>
      <c r="G610" s="49"/>
      <c r="H610" s="46"/>
      <c r="I610" s="46"/>
      <c r="J610" s="49"/>
      <c r="K610" s="49"/>
      <c r="L610" s="46"/>
      <c r="M610" s="46"/>
      <c r="N610" s="37"/>
      <c r="O610" s="37"/>
      <c r="P610" s="37"/>
      <c r="Q610" s="37"/>
      <c r="R610" s="37"/>
      <c r="S610" s="37"/>
      <c r="T610" s="37"/>
      <c r="U610" s="37"/>
      <c r="V610" s="37"/>
      <c r="W610" s="37"/>
      <c r="X610" s="37"/>
      <c r="Y610" s="37"/>
      <c r="Z610" s="37"/>
      <c r="AA610" s="37"/>
    </row>
    <row r="611">
      <c r="A611" s="46"/>
      <c r="B611" s="46"/>
      <c r="C611" s="49"/>
      <c r="D611" s="49"/>
      <c r="E611" s="49"/>
      <c r="F611" s="46"/>
      <c r="G611" s="49"/>
      <c r="H611" s="46"/>
      <c r="I611" s="46"/>
      <c r="J611" s="49"/>
      <c r="K611" s="49"/>
      <c r="L611" s="46"/>
      <c r="M611" s="46"/>
      <c r="N611" s="37"/>
      <c r="O611" s="37"/>
      <c r="P611" s="37"/>
      <c r="Q611" s="37"/>
      <c r="R611" s="37"/>
      <c r="S611" s="37"/>
      <c r="T611" s="37"/>
      <c r="U611" s="37"/>
      <c r="V611" s="37"/>
      <c r="W611" s="37"/>
      <c r="X611" s="37"/>
      <c r="Y611" s="37"/>
      <c r="Z611" s="37"/>
      <c r="AA611" s="37"/>
    </row>
    <row r="612">
      <c r="A612" s="46"/>
      <c r="B612" s="46"/>
      <c r="C612" s="49"/>
      <c r="D612" s="49"/>
      <c r="E612" s="49"/>
      <c r="F612" s="46"/>
      <c r="G612" s="49"/>
      <c r="H612" s="46"/>
      <c r="I612" s="46"/>
      <c r="J612" s="49"/>
      <c r="K612" s="49"/>
      <c r="L612" s="46"/>
      <c r="M612" s="46"/>
      <c r="N612" s="37"/>
      <c r="O612" s="37"/>
      <c r="P612" s="37"/>
      <c r="Q612" s="37"/>
      <c r="R612" s="37"/>
      <c r="S612" s="37"/>
      <c r="T612" s="37"/>
      <c r="U612" s="37"/>
      <c r="V612" s="37"/>
      <c r="W612" s="37"/>
      <c r="X612" s="37"/>
      <c r="Y612" s="37"/>
      <c r="Z612" s="37"/>
      <c r="AA612" s="37"/>
    </row>
    <row r="613">
      <c r="A613" s="46"/>
      <c r="B613" s="46"/>
      <c r="C613" s="49"/>
      <c r="D613" s="49"/>
      <c r="E613" s="49"/>
      <c r="F613" s="46"/>
      <c r="G613" s="49"/>
      <c r="H613" s="46"/>
      <c r="I613" s="46"/>
      <c r="J613" s="49"/>
      <c r="K613" s="49"/>
      <c r="L613" s="46"/>
      <c r="M613" s="46"/>
      <c r="N613" s="37"/>
      <c r="O613" s="37"/>
      <c r="P613" s="37"/>
      <c r="Q613" s="37"/>
      <c r="R613" s="37"/>
      <c r="S613" s="37"/>
      <c r="T613" s="37"/>
      <c r="U613" s="37"/>
      <c r="V613" s="37"/>
      <c r="W613" s="37"/>
      <c r="X613" s="37"/>
      <c r="Y613" s="37"/>
      <c r="Z613" s="37"/>
      <c r="AA613" s="37"/>
    </row>
    <row r="614">
      <c r="A614" s="46"/>
      <c r="B614" s="46"/>
      <c r="C614" s="49"/>
      <c r="D614" s="49"/>
      <c r="E614" s="49"/>
      <c r="F614" s="46"/>
      <c r="G614" s="49"/>
      <c r="H614" s="46"/>
      <c r="I614" s="46"/>
      <c r="J614" s="49"/>
      <c r="K614" s="49"/>
      <c r="L614" s="46"/>
      <c r="M614" s="46"/>
      <c r="N614" s="37"/>
      <c r="O614" s="37"/>
      <c r="P614" s="37"/>
      <c r="Q614" s="37"/>
      <c r="R614" s="37"/>
      <c r="S614" s="37"/>
      <c r="T614" s="37"/>
      <c r="U614" s="37"/>
      <c r="V614" s="37"/>
      <c r="W614" s="37"/>
      <c r="X614" s="37"/>
      <c r="Y614" s="37"/>
      <c r="Z614" s="37"/>
      <c r="AA614" s="37"/>
    </row>
    <row r="615">
      <c r="A615" s="46"/>
      <c r="B615" s="46"/>
      <c r="C615" s="49"/>
      <c r="D615" s="49"/>
      <c r="E615" s="49"/>
      <c r="F615" s="46"/>
      <c r="G615" s="49"/>
      <c r="H615" s="46"/>
      <c r="I615" s="46"/>
      <c r="J615" s="49"/>
      <c r="K615" s="49"/>
      <c r="L615" s="46"/>
      <c r="M615" s="46"/>
      <c r="N615" s="37"/>
      <c r="O615" s="37"/>
      <c r="P615" s="37"/>
      <c r="Q615" s="37"/>
      <c r="R615" s="37"/>
      <c r="S615" s="37"/>
      <c r="T615" s="37"/>
      <c r="U615" s="37"/>
      <c r="V615" s="37"/>
      <c r="W615" s="37"/>
      <c r="X615" s="37"/>
      <c r="Y615" s="37"/>
      <c r="Z615" s="37"/>
      <c r="AA615" s="37"/>
    </row>
    <row r="616">
      <c r="A616" s="46"/>
      <c r="B616" s="46"/>
      <c r="C616" s="49"/>
      <c r="D616" s="49"/>
      <c r="E616" s="49"/>
      <c r="F616" s="46"/>
      <c r="G616" s="49"/>
      <c r="H616" s="46"/>
      <c r="I616" s="46"/>
      <c r="J616" s="49"/>
      <c r="K616" s="49"/>
      <c r="L616" s="46"/>
      <c r="M616" s="46"/>
      <c r="N616" s="37"/>
      <c r="O616" s="37"/>
      <c r="P616" s="37"/>
      <c r="Q616" s="37"/>
      <c r="R616" s="37"/>
      <c r="S616" s="37"/>
      <c r="T616" s="37"/>
      <c r="U616" s="37"/>
      <c r="V616" s="37"/>
      <c r="W616" s="37"/>
      <c r="X616" s="37"/>
      <c r="Y616" s="37"/>
      <c r="Z616" s="37"/>
      <c r="AA616" s="37"/>
    </row>
    <row r="617">
      <c r="A617" s="46"/>
      <c r="B617" s="46"/>
      <c r="C617" s="49"/>
      <c r="D617" s="49"/>
      <c r="E617" s="49"/>
      <c r="F617" s="46"/>
      <c r="G617" s="49"/>
      <c r="H617" s="46"/>
      <c r="I617" s="46"/>
      <c r="J617" s="49"/>
      <c r="K617" s="49"/>
      <c r="L617" s="46"/>
      <c r="M617" s="46"/>
      <c r="N617" s="37"/>
      <c r="O617" s="37"/>
      <c r="P617" s="37"/>
      <c r="Q617" s="37"/>
      <c r="R617" s="37"/>
      <c r="S617" s="37"/>
      <c r="T617" s="37"/>
      <c r="U617" s="37"/>
      <c r="V617" s="37"/>
      <c r="W617" s="37"/>
      <c r="X617" s="37"/>
      <c r="Y617" s="37"/>
      <c r="Z617" s="37"/>
      <c r="AA617" s="37"/>
    </row>
    <row r="618">
      <c r="A618" s="46"/>
      <c r="B618" s="46"/>
      <c r="C618" s="49"/>
      <c r="D618" s="49"/>
      <c r="E618" s="49"/>
      <c r="F618" s="46"/>
      <c r="G618" s="49"/>
      <c r="H618" s="46"/>
      <c r="I618" s="46"/>
      <c r="J618" s="49"/>
      <c r="K618" s="49"/>
      <c r="L618" s="46"/>
      <c r="M618" s="46"/>
      <c r="N618" s="37"/>
      <c r="O618" s="37"/>
      <c r="P618" s="37"/>
      <c r="Q618" s="37"/>
      <c r="R618" s="37"/>
      <c r="S618" s="37"/>
      <c r="T618" s="37"/>
      <c r="U618" s="37"/>
      <c r="V618" s="37"/>
      <c r="W618" s="37"/>
      <c r="X618" s="37"/>
      <c r="Y618" s="37"/>
      <c r="Z618" s="37"/>
      <c r="AA618" s="37"/>
    </row>
    <row r="619">
      <c r="A619" s="46"/>
      <c r="B619" s="46"/>
      <c r="C619" s="49"/>
      <c r="D619" s="49"/>
      <c r="E619" s="49"/>
      <c r="F619" s="46"/>
      <c r="G619" s="49"/>
      <c r="H619" s="46"/>
      <c r="I619" s="46"/>
      <c r="J619" s="49"/>
      <c r="K619" s="49"/>
      <c r="L619" s="46"/>
      <c r="M619" s="46"/>
      <c r="N619" s="37"/>
      <c r="O619" s="37"/>
      <c r="P619" s="37"/>
      <c r="Q619" s="37"/>
      <c r="R619" s="37"/>
      <c r="S619" s="37"/>
      <c r="T619" s="37"/>
      <c r="U619" s="37"/>
      <c r="V619" s="37"/>
      <c r="W619" s="37"/>
      <c r="X619" s="37"/>
      <c r="Y619" s="37"/>
      <c r="Z619" s="37"/>
      <c r="AA619" s="37"/>
    </row>
    <row r="620">
      <c r="A620" s="46"/>
      <c r="B620" s="46"/>
      <c r="C620" s="49"/>
      <c r="D620" s="49"/>
      <c r="E620" s="49"/>
      <c r="F620" s="46"/>
      <c r="G620" s="49"/>
      <c r="H620" s="46"/>
      <c r="I620" s="46"/>
      <c r="J620" s="49"/>
      <c r="K620" s="49"/>
      <c r="L620" s="46"/>
      <c r="M620" s="46"/>
      <c r="N620" s="37"/>
      <c r="O620" s="37"/>
      <c r="P620" s="37"/>
      <c r="Q620" s="37"/>
      <c r="R620" s="37"/>
      <c r="S620" s="37"/>
      <c r="T620" s="37"/>
      <c r="U620" s="37"/>
      <c r="V620" s="37"/>
      <c r="W620" s="37"/>
      <c r="X620" s="37"/>
      <c r="Y620" s="37"/>
      <c r="Z620" s="37"/>
      <c r="AA620" s="37"/>
    </row>
    <row r="621">
      <c r="A621" s="46"/>
      <c r="B621" s="46"/>
      <c r="C621" s="49"/>
      <c r="D621" s="49"/>
      <c r="E621" s="49"/>
      <c r="F621" s="46"/>
      <c r="G621" s="49"/>
      <c r="H621" s="46"/>
      <c r="I621" s="46"/>
      <c r="J621" s="49"/>
      <c r="K621" s="49"/>
      <c r="L621" s="46"/>
      <c r="M621" s="46"/>
      <c r="N621" s="37"/>
      <c r="O621" s="37"/>
      <c r="P621" s="37"/>
      <c r="Q621" s="37"/>
      <c r="R621" s="37"/>
      <c r="S621" s="37"/>
      <c r="T621" s="37"/>
      <c r="U621" s="37"/>
      <c r="V621" s="37"/>
      <c r="W621" s="37"/>
      <c r="X621" s="37"/>
      <c r="Y621" s="37"/>
      <c r="Z621" s="37"/>
      <c r="AA621" s="37"/>
    </row>
    <row r="622">
      <c r="A622" s="46"/>
      <c r="B622" s="46"/>
      <c r="C622" s="49"/>
      <c r="D622" s="49"/>
      <c r="E622" s="49"/>
      <c r="F622" s="46"/>
      <c r="G622" s="49"/>
      <c r="H622" s="46"/>
      <c r="I622" s="46"/>
      <c r="J622" s="49"/>
      <c r="K622" s="49"/>
      <c r="L622" s="46"/>
      <c r="M622" s="46"/>
      <c r="N622" s="37"/>
      <c r="O622" s="37"/>
      <c r="P622" s="37"/>
      <c r="Q622" s="37"/>
      <c r="R622" s="37"/>
      <c r="S622" s="37"/>
      <c r="T622" s="37"/>
      <c r="U622" s="37"/>
      <c r="V622" s="37"/>
      <c r="W622" s="37"/>
      <c r="X622" s="37"/>
      <c r="Y622" s="37"/>
      <c r="Z622" s="37"/>
      <c r="AA622" s="37"/>
    </row>
    <row r="623">
      <c r="A623" s="46"/>
      <c r="B623" s="46"/>
      <c r="C623" s="49"/>
      <c r="D623" s="49"/>
      <c r="E623" s="49"/>
      <c r="F623" s="46"/>
      <c r="G623" s="49"/>
      <c r="H623" s="46"/>
      <c r="I623" s="46"/>
      <c r="J623" s="49"/>
      <c r="K623" s="49"/>
      <c r="L623" s="46"/>
      <c r="M623" s="46"/>
      <c r="N623" s="37"/>
      <c r="O623" s="37"/>
      <c r="P623" s="37"/>
      <c r="Q623" s="37"/>
      <c r="R623" s="37"/>
      <c r="S623" s="37"/>
      <c r="T623" s="37"/>
      <c r="U623" s="37"/>
      <c r="V623" s="37"/>
      <c r="W623" s="37"/>
      <c r="X623" s="37"/>
      <c r="Y623" s="37"/>
      <c r="Z623" s="37"/>
      <c r="AA623" s="37"/>
    </row>
    <row r="624">
      <c r="A624" s="46"/>
      <c r="B624" s="46"/>
      <c r="C624" s="49"/>
      <c r="D624" s="49"/>
      <c r="E624" s="49"/>
      <c r="F624" s="46"/>
      <c r="G624" s="49"/>
      <c r="H624" s="46"/>
      <c r="I624" s="46"/>
      <c r="J624" s="49"/>
      <c r="K624" s="49"/>
      <c r="L624" s="46"/>
      <c r="M624" s="46"/>
      <c r="N624" s="37"/>
      <c r="O624" s="37"/>
      <c r="P624" s="37"/>
      <c r="Q624" s="37"/>
      <c r="R624" s="37"/>
      <c r="S624" s="37"/>
      <c r="T624" s="37"/>
      <c r="U624" s="37"/>
      <c r="V624" s="37"/>
      <c r="W624" s="37"/>
      <c r="X624" s="37"/>
      <c r="Y624" s="37"/>
      <c r="Z624" s="37"/>
      <c r="AA624" s="37"/>
    </row>
    <row r="625">
      <c r="A625" s="46"/>
      <c r="B625" s="46"/>
      <c r="C625" s="49"/>
      <c r="D625" s="49"/>
      <c r="E625" s="49"/>
      <c r="F625" s="46"/>
      <c r="G625" s="49"/>
      <c r="H625" s="46"/>
      <c r="I625" s="46"/>
      <c r="J625" s="49"/>
      <c r="K625" s="49"/>
      <c r="L625" s="46"/>
      <c r="M625" s="46"/>
      <c r="N625" s="37"/>
      <c r="O625" s="37"/>
      <c r="P625" s="37"/>
      <c r="Q625" s="37"/>
      <c r="R625" s="37"/>
      <c r="S625" s="37"/>
      <c r="T625" s="37"/>
      <c r="U625" s="37"/>
      <c r="V625" s="37"/>
      <c r="W625" s="37"/>
      <c r="X625" s="37"/>
      <c r="Y625" s="37"/>
      <c r="Z625" s="37"/>
      <c r="AA625" s="37"/>
    </row>
    <row r="626">
      <c r="A626" s="46"/>
      <c r="B626" s="46"/>
      <c r="C626" s="49"/>
      <c r="D626" s="49"/>
      <c r="E626" s="49"/>
      <c r="F626" s="46"/>
      <c r="G626" s="49"/>
      <c r="H626" s="46"/>
      <c r="I626" s="46"/>
      <c r="J626" s="49"/>
      <c r="K626" s="49"/>
      <c r="L626" s="46"/>
      <c r="M626" s="46"/>
      <c r="N626" s="37"/>
      <c r="O626" s="37"/>
      <c r="P626" s="37"/>
      <c r="Q626" s="37"/>
      <c r="R626" s="37"/>
      <c r="S626" s="37"/>
      <c r="T626" s="37"/>
      <c r="U626" s="37"/>
      <c r="V626" s="37"/>
      <c r="W626" s="37"/>
      <c r="X626" s="37"/>
      <c r="Y626" s="37"/>
      <c r="Z626" s="37"/>
      <c r="AA626" s="37"/>
    </row>
    <row r="627">
      <c r="A627" s="46"/>
      <c r="B627" s="46"/>
      <c r="C627" s="49"/>
      <c r="D627" s="49"/>
      <c r="E627" s="49"/>
      <c r="F627" s="46"/>
      <c r="G627" s="49"/>
      <c r="H627" s="46"/>
      <c r="I627" s="46"/>
      <c r="J627" s="49"/>
      <c r="K627" s="49"/>
      <c r="L627" s="46"/>
      <c r="M627" s="46"/>
      <c r="N627" s="37"/>
      <c r="O627" s="37"/>
      <c r="P627" s="37"/>
      <c r="Q627" s="37"/>
      <c r="R627" s="37"/>
      <c r="S627" s="37"/>
      <c r="T627" s="37"/>
      <c r="U627" s="37"/>
      <c r="V627" s="37"/>
      <c r="W627" s="37"/>
      <c r="X627" s="37"/>
      <c r="Y627" s="37"/>
      <c r="Z627" s="37"/>
      <c r="AA627" s="37"/>
    </row>
    <row r="628">
      <c r="A628" s="46"/>
      <c r="B628" s="46"/>
      <c r="C628" s="49"/>
      <c r="D628" s="49"/>
      <c r="E628" s="49"/>
      <c r="F628" s="46"/>
      <c r="G628" s="49"/>
      <c r="H628" s="46"/>
      <c r="I628" s="46"/>
      <c r="J628" s="49"/>
      <c r="K628" s="49"/>
      <c r="L628" s="46"/>
      <c r="M628" s="46"/>
      <c r="N628" s="37"/>
      <c r="O628" s="37"/>
      <c r="P628" s="37"/>
      <c r="Q628" s="37"/>
      <c r="R628" s="37"/>
      <c r="S628" s="37"/>
      <c r="T628" s="37"/>
      <c r="U628" s="37"/>
      <c r="V628" s="37"/>
      <c r="W628" s="37"/>
      <c r="X628" s="37"/>
      <c r="Y628" s="37"/>
      <c r="Z628" s="37"/>
      <c r="AA628" s="37"/>
    </row>
    <row r="629">
      <c r="A629" s="46"/>
      <c r="B629" s="46"/>
      <c r="C629" s="49"/>
      <c r="D629" s="49"/>
      <c r="E629" s="49"/>
      <c r="F629" s="46"/>
      <c r="G629" s="49"/>
      <c r="H629" s="46"/>
      <c r="I629" s="46"/>
      <c r="J629" s="49"/>
      <c r="K629" s="49"/>
      <c r="L629" s="46"/>
      <c r="M629" s="46"/>
      <c r="N629" s="37"/>
      <c r="O629" s="37"/>
      <c r="P629" s="37"/>
      <c r="Q629" s="37"/>
      <c r="R629" s="37"/>
      <c r="S629" s="37"/>
      <c r="T629" s="37"/>
      <c r="U629" s="37"/>
      <c r="V629" s="37"/>
      <c r="W629" s="37"/>
      <c r="X629" s="37"/>
      <c r="Y629" s="37"/>
      <c r="Z629" s="37"/>
      <c r="AA629" s="37"/>
    </row>
    <row r="630">
      <c r="A630" s="46"/>
      <c r="B630" s="46"/>
      <c r="C630" s="49"/>
      <c r="D630" s="49"/>
      <c r="E630" s="49"/>
      <c r="F630" s="46"/>
      <c r="G630" s="49"/>
      <c r="H630" s="46"/>
      <c r="I630" s="46"/>
      <c r="J630" s="49"/>
      <c r="K630" s="49"/>
      <c r="L630" s="46"/>
      <c r="M630" s="46"/>
      <c r="N630" s="37"/>
      <c r="O630" s="37"/>
      <c r="P630" s="37"/>
      <c r="Q630" s="37"/>
      <c r="R630" s="37"/>
      <c r="S630" s="37"/>
      <c r="T630" s="37"/>
      <c r="U630" s="37"/>
      <c r="V630" s="37"/>
      <c r="W630" s="37"/>
      <c r="X630" s="37"/>
      <c r="Y630" s="37"/>
      <c r="Z630" s="37"/>
      <c r="AA630" s="37"/>
    </row>
    <row r="631">
      <c r="A631" s="46"/>
      <c r="B631" s="46"/>
      <c r="C631" s="49"/>
      <c r="D631" s="49"/>
      <c r="E631" s="49"/>
      <c r="F631" s="46"/>
      <c r="G631" s="49"/>
      <c r="H631" s="46"/>
      <c r="I631" s="46"/>
      <c r="J631" s="49"/>
      <c r="K631" s="49"/>
      <c r="L631" s="46"/>
      <c r="M631" s="46"/>
      <c r="N631" s="37"/>
      <c r="O631" s="37"/>
      <c r="P631" s="37"/>
      <c r="Q631" s="37"/>
      <c r="R631" s="37"/>
      <c r="S631" s="37"/>
      <c r="T631" s="37"/>
      <c r="U631" s="37"/>
      <c r="V631" s="37"/>
      <c r="W631" s="37"/>
      <c r="X631" s="37"/>
      <c r="Y631" s="37"/>
      <c r="Z631" s="37"/>
      <c r="AA631" s="37"/>
    </row>
    <row r="632">
      <c r="A632" s="46"/>
      <c r="B632" s="46"/>
      <c r="C632" s="49"/>
      <c r="D632" s="49"/>
      <c r="E632" s="49"/>
      <c r="F632" s="46"/>
      <c r="G632" s="49"/>
      <c r="H632" s="46"/>
      <c r="I632" s="46"/>
      <c r="J632" s="49"/>
      <c r="K632" s="49"/>
      <c r="L632" s="46"/>
      <c r="M632" s="46"/>
      <c r="N632" s="37"/>
      <c r="O632" s="37"/>
      <c r="P632" s="37"/>
      <c r="Q632" s="37"/>
      <c r="R632" s="37"/>
      <c r="S632" s="37"/>
      <c r="T632" s="37"/>
      <c r="U632" s="37"/>
      <c r="V632" s="37"/>
      <c r="W632" s="37"/>
      <c r="X632" s="37"/>
      <c r="Y632" s="37"/>
      <c r="Z632" s="37"/>
      <c r="AA632" s="37"/>
    </row>
    <row r="633">
      <c r="A633" s="46"/>
      <c r="B633" s="46"/>
      <c r="C633" s="49"/>
      <c r="D633" s="49"/>
      <c r="E633" s="49"/>
      <c r="F633" s="46"/>
      <c r="G633" s="49"/>
      <c r="H633" s="46"/>
      <c r="I633" s="46"/>
      <c r="J633" s="49"/>
      <c r="K633" s="49"/>
      <c r="L633" s="46"/>
      <c r="M633" s="46"/>
      <c r="N633" s="37"/>
      <c r="O633" s="37"/>
      <c r="P633" s="37"/>
      <c r="Q633" s="37"/>
      <c r="R633" s="37"/>
      <c r="S633" s="37"/>
      <c r="T633" s="37"/>
      <c r="U633" s="37"/>
      <c r="V633" s="37"/>
      <c r="W633" s="37"/>
      <c r="X633" s="37"/>
      <c r="Y633" s="37"/>
      <c r="Z633" s="37"/>
      <c r="AA633" s="37"/>
    </row>
    <row r="634">
      <c r="A634" s="46"/>
      <c r="B634" s="46"/>
      <c r="C634" s="49"/>
      <c r="D634" s="49"/>
      <c r="E634" s="49"/>
      <c r="F634" s="46"/>
      <c r="G634" s="49"/>
      <c r="H634" s="46"/>
      <c r="I634" s="46"/>
      <c r="J634" s="49"/>
      <c r="K634" s="49"/>
      <c r="L634" s="46"/>
      <c r="M634" s="46"/>
      <c r="N634" s="37"/>
      <c r="O634" s="37"/>
      <c r="P634" s="37"/>
      <c r="Q634" s="37"/>
      <c r="R634" s="37"/>
      <c r="S634" s="37"/>
      <c r="T634" s="37"/>
      <c r="U634" s="37"/>
      <c r="V634" s="37"/>
      <c r="W634" s="37"/>
      <c r="X634" s="37"/>
      <c r="Y634" s="37"/>
      <c r="Z634" s="37"/>
      <c r="AA634" s="37"/>
    </row>
    <row r="635">
      <c r="A635" s="46"/>
      <c r="B635" s="46"/>
      <c r="C635" s="49"/>
      <c r="D635" s="49"/>
      <c r="E635" s="49"/>
      <c r="F635" s="46"/>
      <c r="G635" s="49"/>
      <c r="H635" s="46"/>
      <c r="I635" s="46"/>
      <c r="J635" s="49"/>
      <c r="K635" s="49"/>
      <c r="L635" s="46"/>
      <c r="M635" s="46"/>
      <c r="N635" s="37"/>
      <c r="O635" s="37"/>
      <c r="P635" s="37"/>
      <c r="Q635" s="37"/>
      <c r="R635" s="37"/>
      <c r="S635" s="37"/>
      <c r="T635" s="37"/>
      <c r="U635" s="37"/>
      <c r="V635" s="37"/>
      <c r="W635" s="37"/>
      <c r="X635" s="37"/>
      <c r="Y635" s="37"/>
      <c r="Z635" s="37"/>
      <c r="AA635" s="37"/>
    </row>
    <row r="636">
      <c r="A636" s="46"/>
      <c r="B636" s="46"/>
      <c r="C636" s="49"/>
      <c r="D636" s="49"/>
      <c r="E636" s="49"/>
      <c r="F636" s="46"/>
      <c r="G636" s="49"/>
      <c r="H636" s="46"/>
      <c r="I636" s="46"/>
      <c r="J636" s="49"/>
      <c r="K636" s="49"/>
      <c r="L636" s="46"/>
      <c r="M636" s="46"/>
      <c r="N636" s="37"/>
      <c r="O636" s="37"/>
      <c r="P636" s="37"/>
      <c r="Q636" s="37"/>
      <c r="R636" s="37"/>
      <c r="S636" s="37"/>
      <c r="T636" s="37"/>
      <c r="U636" s="37"/>
      <c r="V636" s="37"/>
      <c r="W636" s="37"/>
      <c r="X636" s="37"/>
      <c r="Y636" s="37"/>
      <c r="Z636" s="37"/>
      <c r="AA636" s="37"/>
    </row>
    <row r="637">
      <c r="A637" s="46"/>
      <c r="B637" s="46"/>
      <c r="C637" s="49"/>
      <c r="D637" s="49"/>
      <c r="E637" s="49"/>
      <c r="F637" s="46"/>
      <c r="G637" s="49"/>
      <c r="H637" s="46"/>
      <c r="I637" s="46"/>
      <c r="J637" s="49"/>
      <c r="K637" s="49"/>
      <c r="L637" s="46"/>
      <c r="M637" s="46"/>
      <c r="N637" s="37"/>
      <c r="O637" s="37"/>
      <c r="P637" s="37"/>
      <c r="Q637" s="37"/>
      <c r="R637" s="37"/>
      <c r="S637" s="37"/>
      <c r="T637" s="37"/>
      <c r="U637" s="37"/>
      <c r="V637" s="37"/>
      <c r="W637" s="37"/>
      <c r="X637" s="37"/>
      <c r="Y637" s="37"/>
      <c r="Z637" s="37"/>
      <c r="AA637" s="37"/>
    </row>
    <row r="638">
      <c r="A638" s="46"/>
      <c r="B638" s="46"/>
      <c r="C638" s="49"/>
      <c r="D638" s="49"/>
      <c r="E638" s="49"/>
      <c r="F638" s="46"/>
      <c r="G638" s="49"/>
      <c r="H638" s="46"/>
      <c r="I638" s="46"/>
      <c r="J638" s="49"/>
      <c r="K638" s="49"/>
      <c r="L638" s="46"/>
      <c r="M638" s="46"/>
      <c r="N638" s="37"/>
      <c r="O638" s="37"/>
      <c r="P638" s="37"/>
      <c r="Q638" s="37"/>
      <c r="R638" s="37"/>
      <c r="S638" s="37"/>
      <c r="T638" s="37"/>
      <c r="U638" s="37"/>
      <c r="V638" s="37"/>
      <c r="W638" s="37"/>
      <c r="X638" s="37"/>
      <c r="Y638" s="37"/>
      <c r="Z638" s="37"/>
      <c r="AA638" s="37"/>
    </row>
    <row r="639">
      <c r="A639" s="46"/>
      <c r="B639" s="46"/>
      <c r="C639" s="49"/>
      <c r="D639" s="49"/>
      <c r="E639" s="49"/>
      <c r="F639" s="46"/>
      <c r="G639" s="49"/>
      <c r="H639" s="46"/>
      <c r="I639" s="46"/>
      <c r="J639" s="49"/>
      <c r="K639" s="49"/>
      <c r="L639" s="46"/>
      <c r="M639" s="46"/>
      <c r="N639" s="37"/>
      <c r="O639" s="37"/>
      <c r="P639" s="37"/>
      <c r="Q639" s="37"/>
      <c r="R639" s="37"/>
      <c r="S639" s="37"/>
      <c r="T639" s="37"/>
      <c r="U639" s="37"/>
      <c r="V639" s="37"/>
      <c r="W639" s="37"/>
      <c r="X639" s="37"/>
      <c r="Y639" s="37"/>
      <c r="Z639" s="37"/>
      <c r="AA639" s="37"/>
    </row>
    <row r="640">
      <c r="A640" s="46"/>
      <c r="B640" s="46"/>
      <c r="C640" s="49"/>
      <c r="D640" s="49"/>
      <c r="E640" s="49"/>
      <c r="F640" s="46"/>
      <c r="G640" s="49"/>
      <c r="H640" s="46"/>
      <c r="I640" s="46"/>
      <c r="J640" s="49"/>
      <c r="K640" s="49"/>
      <c r="L640" s="46"/>
      <c r="M640" s="46"/>
      <c r="N640" s="37"/>
      <c r="O640" s="37"/>
      <c r="P640" s="37"/>
      <c r="Q640" s="37"/>
      <c r="R640" s="37"/>
      <c r="S640" s="37"/>
      <c r="T640" s="37"/>
      <c r="U640" s="37"/>
      <c r="V640" s="37"/>
      <c r="W640" s="37"/>
      <c r="X640" s="37"/>
      <c r="Y640" s="37"/>
      <c r="Z640" s="37"/>
      <c r="AA640" s="37"/>
    </row>
    <row r="641">
      <c r="A641" s="46"/>
      <c r="B641" s="46"/>
      <c r="C641" s="49"/>
      <c r="D641" s="49"/>
      <c r="E641" s="49"/>
      <c r="F641" s="46"/>
      <c r="G641" s="49"/>
      <c r="H641" s="46"/>
      <c r="I641" s="46"/>
      <c r="J641" s="49"/>
      <c r="K641" s="49"/>
      <c r="L641" s="46"/>
      <c r="M641" s="46"/>
      <c r="N641" s="37"/>
      <c r="O641" s="37"/>
      <c r="P641" s="37"/>
      <c r="Q641" s="37"/>
      <c r="R641" s="37"/>
      <c r="S641" s="37"/>
      <c r="T641" s="37"/>
      <c r="U641" s="37"/>
      <c r="V641" s="37"/>
      <c r="W641" s="37"/>
      <c r="X641" s="37"/>
      <c r="Y641" s="37"/>
      <c r="Z641" s="37"/>
      <c r="AA641" s="37"/>
    </row>
    <row r="642">
      <c r="A642" s="46"/>
      <c r="B642" s="46"/>
      <c r="C642" s="49"/>
      <c r="D642" s="49"/>
      <c r="E642" s="49"/>
      <c r="F642" s="46"/>
      <c r="G642" s="49"/>
      <c r="H642" s="46"/>
      <c r="I642" s="46"/>
      <c r="J642" s="49"/>
      <c r="K642" s="49"/>
      <c r="L642" s="46"/>
      <c r="M642" s="46"/>
      <c r="N642" s="37"/>
      <c r="O642" s="37"/>
      <c r="P642" s="37"/>
      <c r="Q642" s="37"/>
      <c r="R642" s="37"/>
      <c r="S642" s="37"/>
      <c r="T642" s="37"/>
      <c r="U642" s="37"/>
      <c r="V642" s="37"/>
      <c r="W642" s="37"/>
      <c r="X642" s="37"/>
      <c r="Y642" s="37"/>
      <c r="Z642" s="37"/>
      <c r="AA642" s="37"/>
    </row>
    <row r="643">
      <c r="A643" s="46"/>
      <c r="B643" s="46"/>
      <c r="C643" s="49"/>
      <c r="D643" s="49"/>
      <c r="E643" s="49"/>
      <c r="F643" s="46"/>
      <c r="G643" s="49"/>
      <c r="H643" s="46"/>
      <c r="I643" s="46"/>
      <c r="J643" s="49"/>
      <c r="K643" s="49"/>
      <c r="L643" s="46"/>
      <c r="M643" s="46"/>
      <c r="N643" s="37"/>
      <c r="O643" s="37"/>
      <c r="P643" s="37"/>
      <c r="Q643" s="37"/>
      <c r="R643" s="37"/>
      <c r="S643" s="37"/>
      <c r="T643" s="37"/>
      <c r="U643" s="37"/>
      <c r="V643" s="37"/>
      <c r="W643" s="37"/>
      <c r="X643" s="37"/>
      <c r="Y643" s="37"/>
      <c r="Z643" s="37"/>
      <c r="AA643" s="37"/>
    </row>
    <row r="644">
      <c r="A644" s="46"/>
      <c r="B644" s="46"/>
      <c r="C644" s="49"/>
      <c r="D644" s="49"/>
      <c r="E644" s="49"/>
      <c r="F644" s="46"/>
      <c r="G644" s="49"/>
      <c r="H644" s="46"/>
      <c r="I644" s="46"/>
      <c r="J644" s="49"/>
      <c r="K644" s="49"/>
      <c r="L644" s="46"/>
      <c r="M644" s="46"/>
      <c r="N644" s="37"/>
      <c r="O644" s="37"/>
      <c r="P644" s="37"/>
      <c r="Q644" s="37"/>
      <c r="R644" s="37"/>
      <c r="S644" s="37"/>
      <c r="T644" s="37"/>
      <c r="U644" s="37"/>
      <c r="V644" s="37"/>
      <c r="W644" s="37"/>
      <c r="X644" s="37"/>
      <c r="Y644" s="37"/>
      <c r="Z644" s="37"/>
      <c r="AA644" s="37"/>
    </row>
    <row r="645">
      <c r="A645" s="46"/>
      <c r="B645" s="46"/>
      <c r="C645" s="49"/>
      <c r="D645" s="49"/>
      <c r="E645" s="49"/>
      <c r="F645" s="46"/>
      <c r="G645" s="49"/>
      <c r="H645" s="46"/>
      <c r="I645" s="46"/>
      <c r="J645" s="49"/>
      <c r="K645" s="49"/>
      <c r="L645" s="46"/>
      <c r="M645" s="46"/>
      <c r="N645" s="37"/>
      <c r="O645" s="37"/>
      <c r="P645" s="37"/>
      <c r="Q645" s="37"/>
      <c r="R645" s="37"/>
      <c r="S645" s="37"/>
      <c r="T645" s="37"/>
      <c r="U645" s="37"/>
      <c r="V645" s="37"/>
      <c r="W645" s="37"/>
      <c r="X645" s="37"/>
      <c r="Y645" s="37"/>
      <c r="Z645" s="37"/>
      <c r="AA645" s="37"/>
    </row>
    <row r="646">
      <c r="A646" s="46"/>
      <c r="B646" s="46"/>
      <c r="C646" s="49"/>
      <c r="D646" s="49"/>
      <c r="E646" s="49"/>
      <c r="F646" s="46"/>
      <c r="G646" s="49"/>
      <c r="H646" s="46"/>
      <c r="I646" s="46"/>
      <c r="J646" s="49"/>
      <c r="K646" s="49"/>
      <c r="L646" s="46"/>
      <c r="M646" s="46"/>
      <c r="N646" s="37"/>
      <c r="O646" s="37"/>
      <c r="P646" s="37"/>
      <c r="Q646" s="37"/>
      <c r="R646" s="37"/>
      <c r="S646" s="37"/>
      <c r="T646" s="37"/>
      <c r="U646" s="37"/>
      <c r="V646" s="37"/>
      <c r="W646" s="37"/>
      <c r="X646" s="37"/>
      <c r="Y646" s="37"/>
      <c r="Z646" s="37"/>
      <c r="AA646" s="37"/>
    </row>
    <row r="647">
      <c r="A647" s="46"/>
      <c r="B647" s="46"/>
      <c r="C647" s="49"/>
      <c r="D647" s="49"/>
      <c r="E647" s="49"/>
      <c r="F647" s="46"/>
      <c r="G647" s="49"/>
      <c r="H647" s="46"/>
      <c r="I647" s="46"/>
      <c r="J647" s="49"/>
      <c r="K647" s="49"/>
      <c r="L647" s="46"/>
      <c r="M647" s="46"/>
      <c r="N647" s="37"/>
      <c r="O647" s="37"/>
      <c r="P647" s="37"/>
      <c r="Q647" s="37"/>
      <c r="R647" s="37"/>
      <c r="S647" s="37"/>
      <c r="T647" s="37"/>
      <c r="U647" s="37"/>
      <c r="V647" s="37"/>
      <c r="W647" s="37"/>
      <c r="X647" s="37"/>
      <c r="Y647" s="37"/>
      <c r="Z647" s="37"/>
      <c r="AA647" s="37"/>
    </row>
    <row r="648">
      <c r="A648" s="46"/>
      <c r="B648" s="46"/>
      <c r="C648" s="49"/>
      <c r="D648" s="49"/>
      <c r="E648" s="49"/>
      <c r="F648" s="46"/>
      <c r="G648" s="49"/>
      <c r="H648" s="46"/>
      <c r="I648" s="46"/>
      <c r="J648" s="49"/>
      <c r="K648" s="49"/>
      <c r="L648" s="46"/>
      <c r="M648" s="46"/>
      <c r="N648" s="37"/>
      <c r="O648" s="37"/>
      <c r="P648" s="37"/>
      <c r="Q648" s="37"/>
      <c r="R648" s="37"/>
      <c r="S648" s="37"/>
      <c r="T648" s="37"/>
      <c r="U648" s="37"/>
      <c r="V648" s="37"/>
      <c r="W648" s="37"/>
      <c r="X648" s="37"/>
      <c r="Y648" s="37"/>
      <c r="Z648" s="37"/>
      <c r="AA648" s="37"/>
    </row>
    <row r="649">
      <c r="A649" s="46"/>
      <c r="B649" s="46"/>
      <c r="C649" s="49"/>
      <c r="D649" s="49"/>
      <c r="E649" s="49"/>
      <c r="F649" s="46"/>
      <c r="G649" s="49"/>
      <c r="H649" s="46"/>
      <c r="I649" s="46"/>
      <c r="J649" s="49"/>
      <c r="K649" s="49"/>
      <c r="L649" s="46"/>
      <c r="M649" s="46"/>
      <c r="N649" s="37"/>
      <c r="O649" s="37"/>
      <c r="P649" s="37"/>
      <c r="Q649" s="37"/>
      <c r="R649" s="37"/>
      <c r="S649" s="37"/>
      <c r="T649" s="37"/>
      <c r="U649" s="37"/>
      <c r="V649" s="37"/>
      <c r="W649" s="37"/>
      <c r="X649" s="37"/>
      <c r="Y649" s="37"/>
      <c r="Z649" s="37"/>
      <c r="AA649" s="37"/>
    </row>
    <row r="650">
      <c r="A650" s="46"/>
      <c r="B650" s="46"/>
      <c r="C650" s="49"/>
      <c r="D650" s="49"/>
      <c r="E650" s="49"/>
      <c r="F650" s="46"/>
      <c r="G650" s="49"/>
      <c r="H650" s="46"/>
      <c r="I650" s="46"/>
      <c r="J650" s="49"/>
      <c r="K650" s="49"/>
      <c r="L650" s="46"/>
      <c r="M650" s="46"/>
      <c r="N650" s="37"/>
      <c r="O650" s="37"/>
      <c r="P650" s="37"/>
      <c r="Q650" s="37"/>
      <c r="R650" s="37"/>
      <c r="S650" s="37"/>
      <c r="T650" s="37"/>
      <c r="U650" s="37"/>
      <c r="V650" s="37"/>
      <c r="W650" s="37"/>
      <c r="X650" s="37"/>
      <c r="Y650" s="37"/>
      <c r="Z650" s="37"/>
      <c r="AA650" s="37"/>
    </row>
    <row r="651">
      <c r="A651" s="46"/>
      <c r="B651" s="46"/>
      <c r="C651" s="49"/>
      <c r="D651" s="49"/>
      <c r="E651" s="49"/>
      <c r="F651" s="46"/>
      <c r="G651" s="49"/>
      <c r="H651" s="46"/>
      <c r="I651" s="46"/>
      <c r="J651" s="49"/>
      <c r="K651" s="49"/>
      <c r="L651" s="46"/>
      <c r="M651" s="46"/>
      <c r="N651" s="37"/>
      <c r="O651" s="37"/>
      <c r="P651" s="37"/>
      <c r="Q651" s="37"/>
      <c r="R651" s="37"/>
      <c r="S651" s="37"/>
      <c r="T651" s="37"/>
      <c r="U651" s="37"/>
      <c r="V651" s="37"/>
      <c r="W651" s="37"/>
      <c r="X651" s="37"/>
      <c r="Y651" s="37"/>
      <c r="Z651" s="37"/>
      <c r="AA651" s="37"/>
    </row>
    <row r="652">
      <c r="A652" s="46"/>
      <c r="B652" s="46"/>
      <c r="C652" s="49"/>
      <c r="D652" s="49"/>
      <c r="E652" s="49"/>
      <c r="F652" s="46"/>
      <c r="G652" s="49"/>
      <c r="H652" s="46"/>
      <c r="I652" s="46"/>
      <c r="J652" s="49"/>
      <c r="K652" s="49"/>
      <c r="L652" s="46"/>
      <c r="M652" s="46"/>
      <c r="N652" s="37"/>
      <c r="O652" s="37"/>
      <c r="P652" s="37"/>
      <c r="Q652" s="37"/>
      <c r="R652" s="37"/>
      <c r="S652" s="37"/>
      <c r="T652" s="37"/>
      <c r="U652" s="37"/>
      <c r="V652" s="37"/>
      <c r="W652" s="37"/>
      <c r="X652" s="37"/>
      <c r="Y652" s="37"/>
      <c r="Z652" s="37"/>
      <c r="AA652" s="37"/>
    </row>
    <row r="653">
      <c r="A653" s="46"/>
      <c r="B653" s="46"/>
      <c r="C653" s="49"/>
      <c r="D653" s="49"/>
      <c r="E653" s="49"/>
      <c r="F653" s="46"/>
      <c r="G653" s="49"/>
      <c r="H653" s="46"/>
      <c r="I653" s="46"/>
      <c r="J653" s="49"/>
      <c r="K653" s="49"/>
      <c r="L653" s="46"/>
      <c r="M653" s="46"/>
      <c r="N653" s="37"/>
      <c r="O653" s="37"/>
      <c r="P653" s="37"/>
      <c r="Q653" s="37"/>
      <c r="R653" s="37"/>
      <c r="S653" s="37"/>
      <c r="T653" s="37"/>
      <c r="U653" s="37"/>
      <c r="V653" s="37"/>
      <c r="W653" s="37"/>
      <c r="X653" s="37"/>
      <c r="Y653" s="37"/>
      <c r="Z653" s="37"/>
      <c r="AA653" s="37"/>
    </row>
    <row r="654">
      <c r="A654" s="46"/>
      <c r="B654" s="46"/>
      <c r="C654" s="49"/>
      <c r="D654" s="49"/>
      <c r="E654" s="49"/>
      <c r="F654" s="46"/>
      <c r="G654" s="49"/>
      <c r="H654" s="46"/>
      <c r="I654" s="46"/>
      <c r="J654" s="49"/>
      <c r="K654" s="49"/>
      <c r="L654" s="46"/>
      <c r="M654" s="46"/>
      <c r="N654" s="37"/>
      <c r="O654" s="37"/>
      <c r="P654" s="37"/>
      <c r="Q654" s="37"/>
      <c r="R654" s="37"/>
      <c r="S654" s="37"/>
      <c r="T654" s="37"/>
      <c r="U654" s="37"/>
      <c r="V654" s="37"/>
      <c r="W654" s="37"/>
      <c r="X654" s="37"/>
      <c r="Y654" s="37"/>
      <c r="Z654" s="37"/>
      <c r="AA654" s="37"/>
    </row>
    <row r="655">
      <c r="A655" s="46"/>
      <c r="B655" s="46"/>
      <c r="C655" s="49"/>
      <c r="D655" s="49"/>
      <c r="E655" s="49"/>
      <c r="F655" s="46"/>
      <c r="G655" s="49"/>
      <c r="H655" s="46"/>
      <c r="I655" s="46"/>
      <c r="J655" s="49"/>
      <c r="K655" s="49"/>
      <c r="L655" s="46"/>
      <c r="M655" s="46"/>
      <c r="N655" s="37"/>
      <c r="O655" s="37"/>
      <c r="P655" s="37"/>
      <c r="Q655" s="37"/>
      <c r="R655" s="37"/>
      <c r="S655" s="37"/>
      <c r="T655" s="37"/>
      <c r="U655" s="37"/>
      <c r="V655" s="37"/>
      <c r="W655" s="37"/>
      <c r="X655" s="37"/>
      <c r="Y655" s="37"/>
      <c r="Z655" s="37"/>
      <c r="AA655" s="37"/>
    </row>
    <row r="656">
      <c r="A656" s="46"/>
      <c r="B656" s="46"/>
      <c r="C656" s="49"/>
      <c r="D656" s="49"/>
      <c r="E656" s="49"/>
      <c r="F656" s="46"/>
      <c r="G656" s="49"/>
      <c r="H656" s="46"/>
      <c r="I656" s="46"/>
      <c r="J656" s="49"/>
      <c r="K656" s="49"/>
      <c r="L656" s="46"/>
      <c r="M656" s="46"/>
      <c r="N656" s="37"/>
      <c r="O656" s="37"/>
      <c r="P656" s="37"/>
      <c r="Q656" s="37"/>
      <c r="R656" s="37"/>
      <c r="S656" s="37"/>
      <c r="T656" s="37"/>
      <c r="U656" s="37"/>
      <c r="V656" s="37"/>
      <c r="W656" s="37"/>
      <c r="X656" s="37"/>
      <c r="Y656" s="37"/>
      <c r="Z656" s="37"/>
      <c r="AA656" s="37"/>
    </row>
    <row r="657">
      <c r="A657" s="46"/>
      <c r="B657" s="46"/>
      <c r="C657" s="49"/>
      <c r="D657" s="49"/>
      <c r="E657" s="49"/>
      <c r="F657" s="46"/>
      <c r="G657" s="49"/>
      <c r="H657" s="46"/>
      <c r="I657" s="46"/>
      <c r="J657" s="49"/>
      <c r="K657" s="49"/>
      <c r="L657" s="46"/>
      <c r="M657" s="46"/>
      <c r="N657" s="37"/>
      <c r="O657" s="37"/>
      <c r="P657" s="37"/>
      <c r="Q657" s="37"/>
      <c r="R657" s="37"/>
      <c r="S657" s="37"/>
      <c r="T657" s="37"/>
      <c r="U657" s="37"/>
      <c r="V657" s="37"/>
      <c r="W657" s="37"/>
      <c r="X657" s="37"/>
      <c r="Y657" s="37"/>
      <c r="Z657" s="37"/>
      <c r="AA657" s="37"/>
    </row>
    <row r="658">
      <c r="A658" s="46"/>
      <c r="B658" s="46"/>
      <c r="C658" s="49"/>
      <c r="D658" s="49"/>
      <c r="E658" s="49"/>
      <c r="F658" s="46"/>
      <c r="G658" s="49"/>
      <c r="H658" s="46"/>
      <c r="I658" s="46"/>
      <c r="J658" s="49"/>
      <c r="K658" s="49"/>
      <c r="L658" s="46"/>
      <c r="M658" s="46"/>
      <c r="N658" s="37"/>
      <c r="O658" s="37"/>
      <c r="P658" s="37"/>
      <c r="Q658" s="37"/>
      <c r="R658" s="37"/>
      <c r="S658" s="37"/>
      <c r="T658" s="37"/>
      <c r="U658" s="37"/>
      <c r="V658" s="37"/>
      <c r="W658" s="37"/>
      <c r="X658" s="37"/>
      <c r="Y658" s="37"/>
      <c r="Z658" s="37"/>
      <c r="AA658" s="37"/>
    </row>
    <row r="659">
      <c r="A659" s="46"/>
      <c r="B659" s="46"/>
      <c r="C659" s="49"/>
      <c r="D659" s="49"/>
      <c r="E659" s="49"/>
      <c r="F659" s="46"/>
      <c r="G659" s="49"/>
      <c r="H659" s="46"/>
      <c r="I659" s="46"/>
      <c r="J659" s="49"/>
      <c r="K659" s="49"/>
      <c r="L659" s="46"/>
      <c r="M659" s="46"/>
      <c r="N659" s="37"/>
      <c r="O659" s="37"/>
      <c r="P659" s="37"/>
      <c r="Q659" s="37"/>
      <c r="R659" s="37"/>
      <c r="S659" s="37"/>
      <c r="T659" s="37"/>
      <c r="U659" s="37"/>
      <c r="V659" s="37"/>
      <c r="W659" s="37"/>
      <c r="X659" s="37"/>
      <c r="Y659" s="37"/>
      <c r="Z659" s="37"/>
      <c r="AA659" s="37"/>
    </row>
    <row r="660">
      <c r="A660" s="46"/>
      <c r="B660" s="46"/>
      <c r="C660" s="49"/>
      <c r="D660" s="49"/>
      <c r="E660" s="49"/>
      <c r="F660" s="46"/>
      <c r="G660" s="49"/>
      <c r="H660" s="46"/>
      <c r="I660" s="46"/>
      <c r="J660" s="49"/>
      <c r="K660" s="49"/>
      <c r="L660" s="46"/>
      <c r="M660" s="46"/>
      <c r="N660" s="37"/>
      <c r="O660" s="37"/>
      <c r="P660" s="37"/>
      <c r="Q660" s="37"/>
      <c r="R660" s="37"/>
      <c r="S660" s="37"/>
      <c r="T660" s="37"/>
      <c r="U660" s="37"/>
      <c r="V660" s="37"/>
      <c r="W660" s="37"/>
      <c r="X660" s="37"/>
      <c r="Y660" s="37"/>
      <c r="Z660" s="37"/>
      <c r="AA660" s="37"/>
    </row>
    <row r="661">
      <c r="A661" s="46"/>
      <c r="B661" s="46"/>
      <c r="C661" s="49"/>
      <c r="D661" s="49"/>
      <c r="E661" s="49"/>
      <c r="F661" s="46"/>
      <c r="G661" s="49"/>
      <c r="H661" s="46"/>
      <c r="I661" s="46"/>
      <c r="J661" s="49"/>
      <c r="K661" s="49"/>
      <c r="L661" s="46"/>
      <c r="M661" s="46"/>
      <c r="N661" s="37"/>
      <c r="O661" s="37"/>
      <c r="P661" s="37"/>
      <c r="Q661" s="37"/>
      <c r="R661" s="37"/>
      <c r="S661" s="37"/>
      <c r="T661" s="37"/>
      <c r="U661" s="37"/>
      <c r="V661" s="37"/>
      <c r="W661" s="37"/>
      <c r="X661" s="37"/>
      <c r="Y661" s="37"/>
      <c r="Z661" s="37"/>
      <c r="AA661" s="37"/>
    </row>
    <row r="662">
      <c r="A662" s="46"/>
      <c r="B662" s="46"/>
      <c r="C662" s="49"/>
      <c r="D662" s="49"/>
      <c r="E662" s="49"/>
      <c r="F662" s="46"/>
      <c r="G662" s="49"/>
      <c r="H662" s="46"/>
      <c r="I662" s="46"/>
      <c r="J662" s="49"/>
      <c r="K662" s="49"/>
      <c r="L662" s="46"/>
      <c r="M662" s="46"/>
      <c r="N662" s="37"/>
      <c r="O662" s="37"/>
      <c r="P662" s="37"/>
      <c r="Q662" s="37"/>
      <c r="R662" s="37"/>
      <c r="S662" s="37"/>
      <c r="T662" s="37"/>
      <c r="U662" s="37"/>
      <c r="V662" s="37"/>
      <c r="W662" s="37"/>
      <c r="X662" s="37"/>
      <c r="Y662" s="37"/>
      <c r="Z662" s="37"/>
      <c r="AA662" s="37"/>
    </row>
    <row r="663">
      <c r="A663" s="46"/>
      <c r="B663" s="46"/>
      <c r="C663" s="49"/>
      <c r="D663" s="49"/>
      <c r="E663" s="49"/>
      <c r="F663" s="46"/>
      <c r="G663" s="49"/>
      <c r="H663" s="46"/>
      <c r="I663" s="46"/>
      <c r="J663" s="49"/>
      <c r="K663" s="49"/>
      <c r="L663" s="46"/>
      <c r="M663" s="46"/>
      <c r="N663" s="37"/>
      <c r="O663" s="37"/>
      <c r="P663" s="37"/>
      <c r="Q663" s="37"/>
      <c r="R663" s="37"/>
      <c r="S663" s="37"/>
      <c r="T663" s="37"/>
      <c r="U663" s="37"/>
      <c r="V663" s="37"/>
      <c r="W663" s="37"/>
      <c r="X663" s="37"/>
      <c r="Y663" s="37"/>
      <c r="Z663" s="37"/>
      <c r="AA663" s="37"/>
    </row>
    <row r="664">
      <c r="A664" s="46"/>
      <c r="B664" s="46"/>
      <c r="C664" s="49"/>
      <c r="D664" s="49"/>
      <c r="E664" s="49"/>
      <c r="F664" s="46"/>
      <c r="G664" s="49"/>
      <c r="H664" s="46"/>
      <c r="I664" s="46"/>
      <c r="J664" s="49"/>
      <c r="K664" s="49"/>
      <c r="L664" s="46"/>
      <c r="M664" s="46"/>
      <c r="N664" s="37"/>
      <c r="O664" s="37"/>
      <c r="P664" s="37"/>
      <c r="Q664" s="37"/>
      <c r="R664" s="37"/>
      <c r="S664" s="37"/>
      <c r="T664" s="37"/>
      <c r="U664" s="37"/>
      <c r="V664" s="37"/>
      <c r="W664" s="37"/>
      <c r="X664" s="37"/>
      <c r="Y664" s="37"/>
      <c r="Z664" s="37"/>
      <c r="AA664" s="37"/>
    </row>
    <row r="665">
      <c r="A665" s="46"/>
      <c r="B665" s="46"/>
      <c r="C665" s="49"/>
      <c r="D665" s="49"/>
      <c r="E665" s="49"/>
      <c r="F665" s="46"/>
      <c r="G665" s="49"/>
      <c r="H665" s="46"/>
      <c r="I665" s="46"/>
      <c r="J665" s="49"/>
      <c r="K665" s="49"/>
      <c r="L665" s="46"/>
      <c r="M665" s="46"/>
      <c r="N665" s="37"/>
      <c r="O665" s="37"/>
      <c r="P665" s="37"/>
      <c r="Q665" s="37"/>
      <c r="R665" s="37"/>
      <c r="S665" s="37"/>
      <c r="T665" s="37"/>
      <c r="U665" s="37"/>
      <c r="V665" s="37"/>
      <c r="W665" s="37"/>
      <c r="X665" s="37"/>
      <c r="Y665" s="37"/>
      <c r="Z665" s="37"/>
      <c r="AA665" s="37"/>
    </row>
    <row r="666">
      <c r="A666" s="46"/>
      <c r="B666" s="46"/>
      <c r="C666" s="49"/>
      <c r="D666" s="49"/>
      <c r="E666" s="49"/>
      <c r="F666" s="46"/>
      <c r="G666" s="49"/>
      <c r="H666" s="46"/>
      <c r="I666" s="46"/>
      <c r="J666" s="49"/>
      <c r="K666" s="49"/>
      <c r="L666" s="46"/>
      <c r="M666" s="46"/>
      <c r="N666" s="37"/>
      <c r="O666" s="37"/>
      <c r="P666" s="37"/>
      <c r="Q666" s="37"/>
      <c r="R666" s="37"/>
      <c r="S666" s="37"/>
      <c r="T666" s="37"/>
      <c r="U666" s="37"/>
      <c r="V666" s="37"/>
      <c r="W666" s="37"/>
      <c r="X666" s="37"/>
      <c r="Y666" s="37"/>
      <c r="Z666" s="37"/>
      <c r="AA666" s="37"/>
    </row>
    <row r="667">
      <c r="A667" s="46"/>
      <c r="B667" s="46"/>
      <c r="C667" s="49"/>
      <c r="D667" s="49"/>
      <c r="E667" s="49"/>
      <c r="F667" s="46"/>
      <c r="G667" s="49"/>
      <c r="H667" s="46"/>
      <c r="I667" s="46"/>
      <c r="J667" s="49"/>
      <c r="K667" s="49"/>
      <c r="L667" s="46"/>
      <c r="M667" s="46"/>
      <c r="N667" s="37"/>
      <c r="O667" s="37"/>
      <c r="P667" s="37"/>
      <c r="Q667" s="37"/>
      <c r="R667" s="37"/>
      <c r="S667" s="37"/>
      <c r="T667" s="37"/>
      <c r="U667" s="37"/>
      <c r="V667" s="37"/>
      <c r="W667" s="37"/>
      <c r="X667" s="37"/>
      <c r="Y667" s="37"/>
      <c r="Z667" s="37"/>
      <c r="AA667" s="37"/>
    </row>
    <row r="668">
      <c r="A668" s="46"/>
      <c r="B668" s="46"/>
      <c r="C668" s="49"/>
      <c r="D668" s="49"/>
      <c r="E668" s="49"/>
      <c r="F668" s="46"/>
      <c r="G668" s="49"/>
      <c r="H668" s="46"/>
      <c r="I668" s="46"/>
      <c r="J668" s="49"/>
      <c r="K668" s="49"/>
      <c r="L668" s="46"/>
      <c r="M668" s="46"/>
      <c r="N668" s="37"/>
      <c r="O668" s="37"/>
      <c r="P668" s="37"/>
      <c r="Q668" s="37"/>
      <c r="R668" s="37"/>
      <c r="S668" s="37"/>
      <c r="T668" s="37"/>
      <c r="U668" s="37"/>
      <c r="V668" s="37"/>
      <c r="W668" s="37"/>
      <c r="X668" s="37"/>
      <c r="Y668" s="37"/>
      <c r="Z668" s="37"/>
      <c r="AA668" s="37"/>
    </row>
    <row r="669">
      <c r="A669" s="46"/>
      <c r="B669" s="46"/>
      <c r="C669" s="49"/>
      <c r="D669" s="49"/>
      <c r="E669" s="49"/>
      <c r="F669" s="46"/>
      <c r="G669" s="49"/>
      <c r="H669" s="46"/>
      <c r="I669" s="46"/>
      <c r="J669" s="49"/>
      <c r="K669" s="49"/>
      <c r="L669" s="46"/>
      <c r="M669" s="46"/>
      <c r="N669" s="37"/>
      <c r="O669" s="37"/>
      <c r="P669" s="37"/>
      <c r="Q669" s="37"/>
      <c r="R669" s="37"/>
      <c r="S669" s="37"/>
      <c r="T669" s="37"/>
      <c r="U669" s="37"/>
      <c r="V669" s="37"/>
      <c r="W669" s="37"/>
      <c r="X669" s="37"/>
      <c r="Y669" s="37"/>
      <c r="Z669" s="37"/>
      <c r="AA669" s="37"/>
    </row>
    <row r="670">
      <c r="A670" s="46"/>
      <c r="B670" s="46"/>
      <c r="C670" s="49"/>
      <c r="D670" s="49"/>
      <c r="E670" s="49"/>
      <c r="F670" s="46"/>
      <c r="G670" s="49"/>
      <c r="H670" s="46"/>
      <c r="I670" s="46"/>
      <c r="J670" s="49"/>
      <c r="K670" s="49"/>
      <c r="L670" s="46"/>
      <c r="M670" s="46"/>
      <c r="N670" s="37"/>
      <c r="O670" s="37"/>
      <c r="P670" s="37"/>
      <c r="Q670" s="37"/>
      <c r="R670" s="37"/>
      <c r="S670" s="37"/>
      <c r="T670" s="37"/>
      <c r="U670" s="37"/>
      <c r="V670" s="37"/>
      <c r="W670" s="37"/>
      <c r="X670" s="37"/>
      <c r="Y670" s="37"/>
      <c r="Z670" s="37"/>
      <c r="AA670" s="37"/>
    </row>
    <row r="671">
      <c r="A671" s="46"/>
      <c r="B671" s="46"/>
      <c r="C671" s="49"/>
      <c r="D671" s="49"/>
      <c r="E671" s="49"/>
      <c r="F671" s="46"/>
      <c r="G671" s="49"/>
      <c r="H671" s="46"/>
      <c r="I671" s="46"/>
      <c r="J671" s="49"/>
      <c r="K671" s="49"/>
      <c r="L671" s="46"/>
      <c r="M671" s="46"/>
      <c r="N671" s="37"/>
      <c r="O671" s="37"/>
      <c r="P671" s="37"/>
      <c r="Q671" s="37"/>
      <c r="R671" s="37"/>
      <c r="S671" s="37"/>
      <c r="T671" s="37"/>
      <c r="U671" s="37"/>
      <c r="V671" s="37"/>
      <c r="W671" s="37"/>
      <c r="X671" s="37"/>
      <c r="Y671" s="37"/>
      <c r="Z671" s="37"/>
      <c r="AA671" s="37"/>
    </row>
    <row r="672">
      <c r="A672" s="46"/>
      <c r="B672" s="46"/>
      <c r="C672" s="49"/>
      <c r="D672" s="49"/>
      <c r="E672" s="49"/>
      <c r="F672" s="46"/>
      <c r="G672" s="49"/>
      <c r="H672" s="46"/>
      <c r="I672" s="46"/>
      <c r="J672" s="49"/>
      <c r="K672" s="49"/>
      <c r="L672" s="46"/>
      <c r="M672" s="46"/>
      <c r="N672" s="37"/>
      <c r="O672" s="37"/>
      <c r="P672" s="37"/>
      <c r="Q672" s="37"/>
      <c r="R672" s="37"/>
      <c r="S672" s="37"/>
      <c r="T672" s="37"/>
      <c r="U672" s="37"/>
      <c r="V672" s="37"/>
      <c r="W672" s="37"/>
      <c r="X672" s="37"/>
      <c r="Y672" s="37"/>
      <c r="Z672" s="37"/>
      <c r="AA672" s="37"/>
    </row>
    <row r="673">
      <c r="A673" s="46"/>
      <c r="B673" s="46"/>
      <c r="C673" s="49"/>
      <c r="D673" s="49"/>
      <c r="E673" s="49"/>
      <c r="F673" s="46"/>
      <c r="G673" s="49"/>
      <c r="H673" s="46"/>
      <c r="I673" s="46"/>
      <c r="J673" s="49"/>
      <c r="K673" s="49"/>
      <c r="L673" s="46"/>
      <c r="M673" s="46"/>
      <c r="N673" s="37"/>
      <c r="O673" s="37"/>
      <c r="P673" s="37"/>
      <c r="Q673" s="37"/>
      <c r="R673" s="37"/>
      <c r="S673" s="37"/>
      <c r="T673" s="37"/>
      <c r="U673" s="37"/>
      <c r="V673" s="37"/>
      <c r="W673" s="37"/>
      <c r="X673" s="37"/>
      <c r="Y673" s="37"/>
      <c r="Z673" s="37"/>
      <c r="AA673" s="37"/>
    </row>
    <row r="674">
      <c r="A674" s="46"/>
      <c r="B674" s="46"/>
      <c r="C674" s="49"/>
      <c r="D674" s="49"/>
      <c r="E674" s="49"/>
      <c r="F674" s="46"/>
      <c r="G674" s="49"/>
      <c r="H674" s="46"/>
      <c r="I674" s="46"/>
      <c r="J674" s="49"/>
      <c r="K674" s="49"/>
      <c r="L674" s="46"/>
      <c r="M674" s="46"/>
      <c r="N674" s="37"/>
      <c r="O674" s="37"/>
      <c r="P674" s="37"/>
      <c r="Q674" s="37"/>
      <c r="R674" s="37"/>
      <c r="S674" s="37"/>
      <c r="T674" s="37"/>
      <c r="U674" s="37"/>
      <c r="V674" s="37"/>
      <c r="W674" s="37"/>
      <c r="X674" s="37"/>
      <c r="Y674" s="37"/>
      <c r="Z674" s="37"/>
      <c r="AA674" s="37"/>
    </row>
    <row r="675">
      <c r="A675" s="46"/>
      <c r="B675" s="46"/>
      <c r="C675" s="49"/>
      <c r="D675" s="49"/>
      <c r="E675" s="49"/>
      <c r="F675" s="46"/>
      <c r="G675" s="49"/>
      <c r="H675" s="46"/>
      <c r="I675" s="46"/>
      <c r="J675" s="49"/>
      <c r="K675" s="49"/>
      <c r="L675" s="46"/>
      <c r="M675" s="46"/>
      <c r="N675" s="37"/>
      <c r="O675" s="37"/>
      <c r="P675" s="37"/>
      <c r="Q675" s="37"/>
      <c r="R675" s="37"/>
      <c r="S675" s="37"/>
      <c r="T675" s="37"/>
      <c r="U675" s="37"/>
      <c r="V675" s="37"/>
      <c r="W675" s="37"/>
      <c r="X675" s="37"/>
      <c r="Y675" s="37"/>
      <c r="Z675" s="37"/>
      <c r="AA675" s="37"/>
    </row>
    <row r="676">
      <c r="A676" s="46"/>
      <c r="B676" s="46"/>
      <c r="C676" s="49"/>
      <c r="D676" s="49"/>
      <c r="E676" s="49"/>
      <c r="F676" s="46"/>
      <c r="G676" s="49"/>
      <c r="H676" s="46"/>
      <c r="I676" s="46"/>
      <c r="J676" s="49"/>
      <c r="K676" s="49"/>
      <c r="L676" s="46"/>
      <c r="M676" s="46"/>
      <c r="N676" s="37"/>
      <c r="O676" s="37"/>
      <c r="P676" s="37"/>
      <c r="Q676" s="37"/>
      <c r="R676" s="37"/>
      <c r="S676" s="37"/>
      <c r="T676" s="37"/>
      <c r="U676" s="37"/>
      <c r="V676" s="37"/>
      <c r="W676" s="37"/>
      <c r="X676" s="37"/>
      <c r="Y676" s="37"/>
      <c r="Z676" s="37"/>
      <c r="AA676" s="37"/>
    </row>
    <row r="677">
      <c r="A677" s="46"/>
      <c r="B677" s="46"/>
      <c r="C677" s="49"/>
      <c r="D677" s="49"/>
      <c r="E677" s="49"/>
      <c r="F677" s="46"/>
      <c r="G677" s="49"/>
      <c r="H677" s="46"/>
      <c r="I677" s="46"/>
      <c r="J677" s="49"/>
      <c r="K677" s="49"/>
      <c r="L677" s="46"/>
      <c r="M677" s="46"/>
      <c r="N677" s="37"/>
      <c r="O677" s="37"/>
      <c r="P677" s="37"/>
      <c r="Q677" s="37"/>
      <c r="R677" s="37"/>
      <c r="S677" s="37"/>
      <c r="T677" s="37"/>
      <c r="U677" s="37"/>
      <c r="V677" s="37"/>
      <c r="W677" s="37"/>
      <c r="X677" s="37"/>
      <c r="Y677" s="37"/>
      <c r="Z677" s="37"/>
      <c r="AA677" s="37"/>
    </row>
    <row r="678">
      <c r="A678" s="46"/>
      <c r="B678" s="46"/>
      <c r="C678" s="49"/>
      <c r="D678" s="49"/>
      <c r="E678" s="49"/>
      <c r="F678" s="46"/>
      <c r="G678" s="49"/>
      <c r="H678" s="46"/>
      <c r="I678" s="46"/>
      <c r="J678" s="49"/>
      <c r="K678" s="49"/>
      <c r="L678" s="46"/>
      <c r="M678" s="46"/>
      <c r="N678" s="37"/>
      <c r="O678" s="37"/>
      <c r="P678" s="37"/>
      <c r="Q678" s="37"/>
      <c r="R678" s="37"/>
      <c r="S678" s="37"/>
      <c r="T678" s="37"/>
      <c r="U678" s="37"/>
      <c r="V678" s="37"/>
      <c r="W678" s="37"/>
      <c r="X678" s="37"/>
      <c r="Y678" s="37"/>
      <c r="Z678" s="37"/>
      <c r="AA678" s="37"/>
    </row>
    <row r="679">
      <c r="A679" s="46"/>
      <c r="B679" s="46"/>
      <c r="C679" s="49"/>
      <c r="D679" s="49"/>
      <c r="E679" s="49"/>
      <c r="F679" s="46"/>
      <c r="G679" s="49"/>
      <c r="H679" s="46"/>
      <c r="I679" s="46"/>
      <c r="J679" s="49"/>
      <c r="K679" s="49"/>
      <c r="L679" s="46"/>
      <c r="M679" s="46"/>
      <c r="N679" s="37"/>
      <c r="O679" s="37"/>
      <c r="P679" s="37"/>
      <c r="Q679" s="37"/>
      <c r="R679" s="37"/>
      <c r="S679" s="37"/>
      <c r="T679" s="37"/>
      <c r="U679" s="37"/>
      <c r="V679" s="37"/>
      <c r="W679" s="37"/>
      <c r="X679" s="37"/>
      <c r="Y679" s="37"/>
      <c r="Z679" s="37"/>
      <c r="AA679" s="37"/>
    </row>
    <row r="680">
      <c r="A680" s="46"/>
      <c r="B680" s="46"/>
      <c r="C680" s="49"/>
      <c r="D680" s="49"/>
      <c r="E680" s="49"/>
      <c r="F680" s="46"/>
      <c r="G680" s="49"/>
      <c r="H680" s="46"/>
      <c r="I680" s="46"/>
      <c r="J680" s="49"/>
      <c r="K680" s="49"/>
      <c r="L680" s="46"/>
      <c r="M680" s="46"/>
      <c r="N680" s="37"/>
      <c r="O680" s="37"/>
      <c r="P680" s="37"/>
      <c r="Q680" s="37"/>
      <c r="R680" s="37"/>
      <c r="S680" s="37"/>
      <c r="T680" s="37"/>
      <c r="U680" s="37"/>
      <c r="V680" s="37"/>
      <c r="W680" s="37"/>
      <c r="X680" s="37"/>
      <c r="Y680" s="37"/>
      <c r="Z680" s="37"/>
      <c r="AA680" s="37"/>
    </row>
    <row r="681">
      <c r="A681" s="46"/>
      <c r="B681" s="46"/>
      <c r="C681" s="49"/>
      <c r="D681" s="49"/>
      <c r="E681" s="49"/>
      <c r="F681" s="46"/>
      <c r="G681" s="49"/>
      <c r="H681" s="46"/>
      <c r="I681" s="46"/>
      <c r="J681" s="49"/>
      <c r="K681" s="49"/>
      <c r="L681" s="46"/>
      <c r="M681" s="46"/>
      <c r="N681" s="37"/>
      <c r="O681" s="37"/>
      <c r="P681" s="37"/>
      <c r="Q681" s="37"/>
      <c r="R681" s="37"/>
      <c r="S681" s="37"/>
      <c r="T681" s="37"/>
      <c r="U681" s="37"/>
      <c r="V681" s="37"/>
      <c r="W681" s="37"/>
      <c r="X681" s="37"/>
      <c r="Y681" s="37"/>
      <c r="Z681" s="37"/>
      <c r="AA681" s="37"/>
    </row>
    <row r="682">
      <c r="A682" s="46"/>
      <c r="B682" s="46"/>
      <c r="C682" s="49"/>
      <c r="D682" s="49"/>
      <c r="E682" s="49"/>
      <c r="F682" s="46"/>
      <c r="G682" s="49"/>
      <c r="H682" s="46"/>
      <c r="I682" s="46"/>
      <c r="J682" s="49"/>
      <c r="K682" s="49"/>
      <c r="L682" s="46"/>
      <c r="M682" s="46"/>
      <c r="N682" s="37"/>
      <c r="O682" s="37"/>
      <c r="P682" s="37"/>
      <c r="Q682" s="37"/>
      <c r="R682" s="37"/>
      <c r="S682" s="37"/>
      <c r="T682" s="37"/>
      <c r="U682" s="37"/>
      <c r="V682" s="37"/>
      <c r="W682" s="37"/>
      <c r="X682" s="37"/>
      <c r="Y682" s="37"/>
      <c r="Z682" s="37"/>
      <c r="AA682" s="37"/>
    </row>
    <row r="683">
      <c r="A683" s="46"/>
      <c r="B683" s="46"/>
      <c r="C683" s="49"/>
      <c r="D683" s="49"/>
      <c r="E683" s="49"/>
      <c r="F683" s="46"/>
      <c r="G683" s="49"/>
      <c r="H683" s="46"/>
      <c r="I683" s="46"/>
      <c r="J683" s="49"/>
      <c r="K683" s="49"/>
      <c r="L683" s="46"/>
      <c r="M683" s="46"/>
      <c r="N683" s="37"/>
      <c r="O683" s="37"/>
      <c r="P683" s="37"/>
      <c r="Q683" s="37"/>
      <c r="R683" s="37"/>
      <c r="S683" s="37"/>
      <c r="T683" s="37"/>
      <c r="U683" s="37"/>
      <c r="V683" s="37"/>
      <c r="W683" s="37"/>
      <c r="X683" s="37"/>
      <c r="Y683" s="37"/>
      <c r="Z683" s="37"/>
      <c r="AA683" s="37"/>
    </row>
    <row r="684">
      <c r="A684" s="46"/>
      <c r="B684" s="46"/>
      <c r="C684" s="49"/>
      <c r="D684" s="49"/>
      <c r="E684" s="49"/>
      <c r="F684" s="46"/>
      <c r="G684" s="49"/>
      <c r="H684" s="46"/>
      <c r="I684" s="46"/>
      <c r="J684" s="49"/>
      <c r="K684" s="49"/>
      <c r="L684" s="46"/>
      <c r="M684" s="46"/>
      <c r="N684" s="37"/>
      <c r="O684" s="37"/>
      <c r="P684" s="37"/>
      <c r="Q684" s="37"/>
      <c r="R684" s="37"/>
      <c r="S684" s="37"/>
      <c r="T684" s="37"/>
      <c r="U684" s="37"/>
      <c r="V684" s="37"/>
      <c r="W684" s="37"/>
      <c r="X684" s="37"/>
      <c r="Y684" s="37"/>
      <c r="Z684" s="37"/>
      <c r="AA684" s="37"/>
    </row>
    <row r="685">
      <c r="A685" s="46"/>
      <c r="B685" s="46"/>
      <c r="C685" s="49"/>
      <c r="D685" s="49"/>
      <c r="E685" s="49"/>
      <c r="F685" s="46"/>
      <c r="G685" s="49"/>
      <c r="H685" s="46"/>
      <c r="I685" s="46"/>
      <c r="J685" s="49"/>
      <c r="K685" s="49"/>
      <c r="L685" s="46"/>
      <c r="M685" s="46"/>
      <c r="N685" s="37"/>
      <c r="O685" s="37"/>
      <c r="P685" s="37"/>
      <c r="Q685" s="37"/>
      <c r="R685" s="37"/>
      <c r="S685" s="37"/>
      <c r="T685" s="37"/>
      <c r="U685" s="37"/>
      <c r="V685" s="37"/>
      <c r="W685" s="37"/>
      <c r="X685" s="37"/>
      <c r="Y685" s="37"/>
      <c r="Z685" s="37"/>
      <c r="AA685" s="37"/>
    </row>
    <row r="686">
      <c r="A686" s="46"/>
      <c r="B686" s="46"/>
      <c r="C686" s="49"/>
      <c r="D686" s="49"/>
      <c r="E686" s="49"/>
      <c r="F686" s="46"/>
      <c r="G686" s="49"/>
      <c r="H686" s="46"/>
      <c r="I686" s="46"/>
      <c r="J686" s="49"/>
      <c r="K686" s="49"/>
      <c r="L686" s="46"/>
      <c r="M686" s="46"/>
      <c r="N686" s="37"/>
      <c r="O686" s="37"/>
      <c r="P686" s="37"/>
      <c r="Q686" s="37"/>
      <c r="R686" s="37"/>
      <c r="S686" s="37"/>
      <c r="T686" s="37"/>
      <c r="U686" s="37"/>
      <c r="V686" s="37"/>
      <c r="W686" s="37"/>
      <c r="X686" s="37"/>
      <c r="Y686" s="37"/>
      <c r="Z686" s="37"/>
      <c r="AA686" s="37"/>
    </row>
    <row r="687">
      <c r="A687" s="46"/>
      <c r="B687" s="46"/>
      <c r="C687" s="49"/>
      <c r="D687" s="49"/>
      <c r="E687" s="49"/>
      <c r="F687" s="46"/>
      <c r="G687" s="49"/>
      <c r="H687" s="46"/>
      <c r="I687" s="46"/>
      <c r="J687" s="49"/>
      <c r="K687" s="49"/>
      <c r="L687" s="46"/>
      <c r="M687" s="46"/>
      <c r="N687" s="37"/>
      <c r="O687" s="37"/>
      <c r="P687" s="37"/>
      <c r="Q687" s="37"/>
      <c r="R687" s="37"/>
      <c r="S687" s="37"/>
      <c r="T687" s="37"/>
      <c r="U687" s="37"/>
      <c r="V687" s="37"/>
      <c r="W687" s="37"/>
      <c r="X687" s="37"/>
      <c r="Y687" s="37"/>
      <c r="Z687" s="37"/>
      <c r="AA687" s="37"/>
    </row>
    <row r="688">
      <c r="A688" s="46"/>
      <c r="B688" s="46"/>
      <c r="C688" s="49"/>
      <c r="D688" s="49"/>
      <c r="E688" s="49"/>
      <c r="F688" s="46"/>
      <c r="G688" s="49"/>
      <c r="H688" s="46"/>
      <c r="I688" s="46"/>
      <c r="J688" s="49"/>
      <c r="K688" s="49"/>
      <c r="L688" s="46"/>
      <c r="M688" s="46"/>
      <c r="N688" s="37"/>
      <c r="O688" s="37"/>
      <c r="P688" s="37"/>
      <c r="Q688" s="37"/>
      <c r="R688" s="37"/>
      <c r="S688" s="37"/>
      <c r="T688" s="37"/>
      <c r="U688" s="37"/>
      <c r="V688" s="37"/>
      <c r="W688" s="37"/>
      <c r="X688" s="37"/>
      <c r="Y688" s="37"/>
      <c r="Z688" s="37"/>
      <c r="AA688" s="37"/>
    </row>
    <row r="689">
      <c r="A689" s="46"/>
      <c r="B689" s="46"/>
      <c r="C689" s="49"/>
      <c r="D689" s="49"/>
      <c r="E689" s="49"/>
      <c r="F689" s="46"/>
      <c r="G689" s="49"/>
      <c r="H689" s="46"/>
      <c r="I689" s="46"/>
      <c r="J689" s="49"/>
      <c r="K689" s="49"/>
      <c r="L689" s="46"/>
      <c r="M689" s="46"/>
      <c r="N689" s="37"/>
      <c r="O689" s="37"/>
      <c r="P689" s="37"/>
      <c r="Q689" s="37"/>
      <c r="R689" s="37"/>
      <c r="S689" s="37"/>
      <c r="T689" s="37"/>
      <c r="U689" s="37"/>
      <c r="V689" s="37"/>
      <c r="W689" s="37"/>
      <c r="X689" s="37"/>
      <c r="Y689" s="37"/>
      <c r="Z689" s="37"/>
      <c r="AA689" s="37"/>
    </row>
    <row r="690">
      <c r="A690" s="46"/>
      <c r="B690" s="46"/>
      <c r="C690" s="49"/>
      <c r="D690" s="49"/>
      <c r="E690" s="49"/>
      <c r="F690" s="46"/>
      <c r="G690" s="49"/>
      <c r="H690" s="46"/>
      <c r="I690" s="46"/>
      <c r="J690" s="49"/>
      <c r="K690" s="49"/>
      <c r="L690" s="46"/>
      <c r="M690" s="46"/>
      <c r="N690" s="37"/>
      <c r="O690" s="37"/>
      <c r="P690" s="37"/>
      <c r="Q690" s="37"/>
      <c r="R690" s="37"/>
      <c r="S690" s="37"/>
      <c r="T690" s="37"/>
      <c r="U690" s="37"/>
      <c r="V690" s="37"/>
      <c r="W690" s="37"/>
      <c r="X690" s="37"/>
      <c r="Y690" s="37"/>
      <c r="Z690" s="37"/>
      <c r="AA690" s="37"/>
    </row>
    <row r="691">
      <c r="A691" s="46"/>
      <c r="B691" s="46"/>
      <c r="C691" s="49"/>
      <c r="D691" s="49"/>
      <c r="E691" s="49"/>
      <c r="F691" s="46"/>
      <c r="G691" s="49"/>
      <c r="H691" s="46"/>
      <c r="I691" s="46"/>
      <c r="J691" s="49"/>
      <c r="K691" s="49"/>
      <c r="L691" s="46"/>
      <c r="M691" s="46"/>
      <c r="N691" s="37"/>
      <c r="O691" s="37"/>
      <c r="P691" s="37"/>
      <c r="Q691" s="37"/>
      <c r="R691" s="37"/>
      <c r="S691" s="37"/>
      <c r="T691" s="37"/>
      <c r="U691" s="37"/>
      <c r="V691" s="37"/>
      <c r="W691" s="37"/>
      <c r="X691" s="37"/>
      <c r="Y691" s="37"/>
      <c r="Z691" s="37"/>
      <c r="AA691" s="37"/>
    </row>
    <row r="692">
      <c r="A692" s="46"/>
      <c r="B692" s="46"/>
      <c r="C692" s="49"/>
      <c r="D692" s="49"/>
      <c r="E692" s="49"/>
      <c r="F692" s="46"/>
      <c r="G692" s="49"/>
      <c r="H692" s="46"/>
      <c r="I692" s="46"/>
      <c r="J692" s="49"/>
      <c r="K692" s="49"/>
      <c r="L692" s="46"/>
      <c r="M692" s="46"/>
      <c r="N692" s="37"/>
      <c r="O692" s="37"/>
      <c r="P692" s="37"/>
      <c r="Q692" s="37"/>
      <c r="R692" s="37"/>
      <c r="S692" s="37"/>
      <c r="T692" s="37"/>
      <c r="U692" s="37"/>
      <c r="V692" s="37"/>
      <c r="W692" s="37"/>
      <c r="X692" s="37"/>
      <c r="Y692" s="37"/>
      <c r="Z692" s="37"/>
      <c r="AA692" s="37"/>
    </row>
    <row r="693">
      <c r="A693" s="46"/>
      <c r="B693" s="46"/>
      <c r="C693" s="49"/>
      <c r="D693" s="49"/>
      <c r="E693" s="49"/>
      <c r="F693" s="46"/>
      <c r="G693" s="49"/>
      <c r="H693" s="46"/>
      <c r="I693" s="46"/>
      <c r="J693" s="49"/>
      <c r="K693" s="49"/>
      <c r="L693" s="46"/>
      <c r="M693" s="46"/>
      <c r="N693" s="37"/>
      <c r="O693" s="37"/>
      <c r="P693" s="37"/>
      <c r="Q693" s="37"/>
      <c r="R693" s="37"/>
      <c r="S693" s="37"/>
      <c r="T693" s="37"/>
      <c r="U693" s="37"/>
      <c r="V693" s="37"/>
      <c r="W693" s="37"/>
      <c r="X693" s="37"/>
      <c r="Y693" s="37"/>
      <c r="Z693" s="37"/>
      <c r="AA693" s="37"/>
    </row>
    <row r="694">
      <c r="A694" s="46"/>
      <c r="B694" s="46"/>
      <c r="C694" s="49"/>
      <c r="D694" s="49"/>
      <c r="E694" s="49"/>
      <c r="F694" s="46"/>
      <c r="G694" s="49"/>
      <c r="H694" s="46"/>
      <c r="I694" s="46"/>
      <c r="J694" s="49"/>
      <c r="K694" s="49"/>
      <c r="L694" s="46"/>
      <c r="M694" s="46"/>
      <c r="N694" s="37"/>
      <c r="O694" s="37"/>
      <c r="P694" s="37"/>
      <c r="Q694" s="37"/>
      <c r="R694" s="37"/>
      <c r="S694" s="37"/>
      <c r="T694" s="37"/>
      <c r="U694" s="37"/>
      <c r="V694" s="37"/>
      <c r="W694" s="37"/>
      <c r="X694" s="37"/>
      <c r="Y694" s="37"/>
      <c r="Z694" s="37"/>
      <c r="AA694" s="37"/>
    </row>
    <row r="695">
      <c r="A695" s="46"/>
      <c r="B695" s="46"/>
      <c r="C695" s="49"/>
      <c r="D695" s="49"/>
      <c r="E695" s="49"/>
      <c r="F695" s="46"/>
      <c r="G695" s="49"/>
      <c r="H695" s="46"/>
      <c r="I695" s="46"/>
      <c r="J695" s="49"/>
      <c r="K695" s="49"/>
      <c r="L695" s="46"/>
      <c r="M695" s="46"/>
      <c r="N695" s="37"/>
      <c r="O695" s="37"/>
      <c r="P695" s="37"/>
      <c r="Q695" s="37"/>
      <c r="R695" s="37"/>
      <c r="S695" s="37"/>
      <c r="T695" s="37"/>
      <c r="U695" s="37"/>
      <c r="V695" s="37"/>
      <c r="W695" s="37"/>
      <c r="X695" s="37"/>
      <c r="Y695" s="37"/>
      <c r="Z695" s="37"/>
      <c r="AA695" s="37"/>
    </row>
    <row r="696">
      <c r="A696" s="46"/>
      <c r="B696" s="46"/>
      <c r="C696" s="49"/>
      <c r="D696" s="49"/>
      <c r="E696" s="49"/>
      <c r="F696" s="46"/>
      <c r="G696" s="49"/>
      <c r="H696" s="46"/>
      <c r="I696" s="46"/>
      <c r="J696" s="49"/>
      <c r="K696" s="49"/>
      <c r="L696" s="46"/>
      <c r="M696" s="46"/>
      <c r="N696" s="37"/>
      <c r="O696" s="37"/>
      <c r="P696" s="37"/>
      <c r="Q696" s="37"/>
      <c r="R696" s="37"/>
      <c r="S696" s="37"/>
      <c r="T696" s="37"/>
      <c r="U696" s="37"/>
      <c r="V696" s="37"/>
      <c r="W696" s="37"/>
      <c r="X696" s="37"/>
      <c r="Y696" s="37"/>
      <c r="Z696" s="37"/>
      <c r="AA696" s="37"/>
    </row>
    <row r="697">
      <c r="A697" s="46"/>
      <c r="B697" s="46"/>
      <c r="C697" s="49"/>
      <c r="D697" s="49"/>
      <c r="E697" s="49"/>
      <c r="F697" s="46"/>
      <c r="G697" s="49"/>
      <c r="H697" s="46"/>
      <c r="I697" s="46"/>
      <c r="J697" s="49"/>
      <c r="K697" s="49"/>
      <c r="L697" s="46"/>
      <c r="M697" s="46"/>
      <c r="N697" s="37"/>
      <c r="O697" s="37"/>
      <c r="P697" s="37"/>
      <c r="Q697" s="37"/>
      <c r="R697" s="37"/>
      <c r="S697" s="37"/>
      <c r="T697" s="37"/>
      <c r="U697" s="37"/>
      <c r="V697" s="37"/>
      <c r="W697" s="37"/>
      <c r="X697" s="37"/>
      <c r="Y697" s="37"/>
      <c r="Z697" s="37"/>
      <c r="AA697" s="37"/>
    </row>
    <row r="698">
      <c r="A698" s="46"/>
      <c r="B698" s="46"/>
      <c r="C698" s="49"/>
      <c r="D698" s="49"/>
      <c r="E698" s="49"/>
      <c r="F698" s="46"/>
      <c r="G698" s="49"/>
      <c r="H698" s="46"/>
      <c r="I698" s="46"/>
      <c r="J698" s="49"/>
      <c r="K698" s="49"/>
      <c r="L698" s="46"/>
      <c r="M698" s="46"/>
      <c r="N698" s="37"/>
      <c r="O698" s="37"/>
      <c r="P698" s="37"/>
      <c r="Q698" s="37"/>
      <c r="R698" s="37"/>
      <c r="S698" s="37"/>
      <c r="T698" s="37"/>
      <c r="U698" s="37"/>
      <c r="V698" s="37"/>
      <c r="W698" s="37"/>
      <c r="X698" s="37"/>
      <c r="Y698" s="37"/>
      <c r="Z698" s="37"/>
      <c r="AA698" s="37"/>
    </row>
    <row r="699">
      <c r="A699" s="46"/>
      <c r="B699" s="46"/>
      <c r="C699" s="49"/>
      <c r="D699" s="49"/>
      <c r="E699" s="49"/>
      <c r="F699" s="46"/>
      <c r="G699" s="49"/>
      <c r="H699" s="46"/>
      <c r="I699" s="46"/>
      <c r="J699" s="49"/>
      <c r="K699" s="49"/>
      <c r="L699" s="46"/>
      <c r="M699" s="46"/>
      <c r="N699" s="37"/>
      <c r="O699" s="37"/>
      <c r="P699" s="37"/>
      <c r="Q699" s="37"/>
      <c r="R699" s="37"/>
      <c r="S699" s="37"/>
      <c r="T699" s="37"/>
      <c r="U699" s="37"/>
      <c r="V699" s="37"/>
      <c r="W699" s="37"/>
      <c r="X699" s="37"/>
      <c r="Y699" s="37"/>
      <c r="Z699" s="37"/>
      <c r="AA699" s="37"/>
    </row>
    <row r="700">
      <c r="A700" s="46"/>
      <c r="B700" s="46"/>
      <c r="C700" s="49"/>
      <c r="D700" s="49"/>
      <c r="E700" s="49"/>
      <c r="F700" s="46"/>
      <c r="G700" s="49"/>
      <c r="H700" s="46"/>
      <c r="I700" s="46"/>
      <c r="J700" s="49"/>
      <c r="K700" s="49"/>
      <c r="L700" s="46"/>
      <c r="M700" s="46"/>
      <c r="N700" s="37"/>
      <c r="O700" s="37"/>
      <c r="P700" s="37"/>
      <c r="Q700" s="37"/>
      <c r="R700" s="37"/>
      <c r="S700" s="37"/>
      <c r="T700" s="37"/>
      <c r="U700" s="37"/>
      <c r="V700" s="37"/>
      <c r="W700" s="37"/>
      <c r="X700" s="37"/>
      <c r="Y700" s="37"/>
      <c r="Z700" s="37"/>
      <c r="AA700" s="37"/>
    </row>
    <row r="701">
      <c r="A701" s="46"/>
      <c r="B701" s="46"/>
      <c r="C701" s="49"/>
      <c r="D701" s="49"/>
      <c r="E701" s="49"/>
      <c r="F701" s="46"/>
      <c r="G701" s="49"/>
      <c r="H701" s="46"/>
      <c r="I701" s="46"/>
      <c r="J701" s="49"/>
      <c r="K701" s="49"/>
      <c r="L701" s="46"/>
      <c r="M701" s="46"/>
      <c r="N701" s="37"/>
      <c r="O701" s="37"/>
      <c r="P701" s="37"/>
      <c r="Q701" s="37"/>
      <c r="R701" s="37"/>
      <c r="S701" s="37"/>
      <c r="T701" s="37"/>
      <c r="U701" s="37"/>
      <c r="V701" s="37"/>
      <c r="W701" s="37"/>
      <c r="X701" s="37"/>
      <c r="Y701" s="37"/>
      <c r="Z701" s="37"/>
      <c r="AA701" s="37"/>
    </row>
    <row r="702">
      <c r="A702" s="46"/>
      <c r="B702" s="46"/>
      <c r="C702" s="49"/>
      <c r="D702" s="49"/>
      <c r="E702" s="49"/>
      <c r="F702" s="46"/>
      <c r="G702" s="49"/>
      <c r="H702" s="46"/>
      <c r="I702" s="46"/>
      <c r="J702" s="49"/>
      <c r="K702" s="49"/>
      <c r="L702" s="46"/>
      <c r="M702" s="46"/>
      <c r="N702" s="37"/>
      <c r="O702" s="37"/>
      <c r="P702" s="37"/>
      <c r="Q702" s="37"/>
      <c r="R702" s="37"/>
      <c r="S702" s="37"/>
      <c r="T702" s="37"/>
      <c r="U702" s="37"/>
      <c r="V702" s="37"/>
      <c r="W702" s="37"/>
      <c r="X702" s="37"/>
      <c r="Y702" s="37"/>
      <c r="Z702" s="37"/>
      <c r="AA702" s="37"/>
    </row>
    <row r="703">
      <c r="A703" s="46"/>
      <c r="B703" s="46"/>
      <c r="C703" s="49"/>
      <c r="D703" s="49"/>
      <c r="E703" s="49"/>
      <c r="F703" s="46"/>
      <c r="G703" s="49"/>
      <c r="H703" s="46"/>
      <c r="I703" s="46"/>
      <c r="J703" s="49"/>
      <c r="K703" s="49"/>
      <c r="L703" s="46"/>
      <c r="M703" s="46"/>
      <c r="N703" s="37"/>
      <c r="O703" s="37"/>
      <c r="P703" s="37"/>
      <c r="Q703" s="37"/>
      <c r="R703" s="37"/>
      <c r="S703" s="37"/>
      <c r="T703" s="37"/>
      <c r="U703" s="37"/>
      <c r="V703" s="37"/>
      <c r="W703" s="37"/>
      <c r="X703" s="37"/>
      <c r="Y703" s="37"/>
      <c r="Z703" s="37"/>
      <c r="AA703" s="37"/>
    </row>
    <row r="704">
      <c r="A704" s="46"/>
      <c r="B704" s="46"/>
      <c r="C704" s="49"/>
      <c r="D704" s="49"/>
      <c r="E704" s="49"/>
      <c r="F704" s="46"/>
      <c r="G704" s="49"/>
      <c r="H704" s="46"/>
      <c r="I704" s="46"/>
      <c r="J704" s="49"/>
      <c r="K704" s="49"/>
      <c r="L704" s="46"/>
      <c r="M704" s="46"/>
      <c r="N704" s="37"/>
      <c r="O704" s="37"/>
      <c r="P704" s="37"/>
      <c r="Q704" s="37"/>
      <c r="R704" s="37"/>
      <c r="S704" s="37"/>
      <c r="T704" s="37"/>
      <c r="U704" s="37"/>
      <c r="V704" s="37"/>
      <c r="W704" s="37"/>
      <c r="X704" s="37"/>
      <c r="Y704" s="37"/>
      <c r="Z704" s="37"/>
      <c r="AA704" s="37"/>
    </row>
    <row r="705">
      <c r="A705" s="46"/>
      <c r="B705" s="46"/>
      <c r="C705" s="49"/>
      <c r="D705" s="49"/>
      <c r="E705" s="49"/>
      <c r="F705" s="46"/>
      <c r="G705" s="49"/>
      <c r="H705" s="46"/>
      <c r="I705" s="46"/>
      <c r="J705" s="49"/>
      <c r="K705" s="49"/>
      <c r="L705" s="46"/>
      <c r="M705" s="46"/>
      <c r="N705" s="37"/>
      <c r="O705" s="37"/>
      <c r="P705" s="37"/>
      <c r="Q705" s="37"/>
      <c r="R705" s="37"/>
      <c r="S705" s="37"/>
      <c r="T705" s="37"/>
      <c r="U705" s="37"/>
      <c r="V705" s="37"/>
      <c r="W705" s="37"/>
      <c r="X705" s="37"/>
      <c r="Y705" s="37"/>
      <c r="Z705" s="37"/>
      <c r="AA705" s="37"/>
    </row>
    <row r="706">
      <c r="A706" s="46"/>
      <c r="B706" s="46"/>
      <c r="C706" s="49"/>
      <c r="D706" s="49"/>
      <c r="E706" s="49"/>
      <c r="F706" s="46"/>
      <c r="G706" s="49"/>
      <c r="H706" s="46"/>
      <c r="I706" s="46"/>
      <c r="J706" s="49"/>
      <c r="K706" s="49"/>
      <c r="L706" s="46"/>
      <c r="M706" s="46"/>
      <c r="N706" s="37"/>
      <c r="O706" s="37"/>
      <c r="P706" s="37"/>
      <c r="Q706" s="37"/>
      <c r="R706" s="37"/>
      <c r="S706" s="37"/>
      <c r="T706" s="37"/>
      <c r="U706" s="37"/>
      <c r="V706" s="37"/>
      <c r="W706" s="37"/>
      <c r="X706" s="37"/>
      <c r="Y706" s="37"/>
      <c r="Z706" s="37"/>
      <c r="AA706" s="37"/>
    </row>
    <row r="707">
      <c r="A707" s="46"/>
      <c r="B707" s="46"/>
      <c r="C707" s="49"/>
      <c r="D707" s="49"/>
      <c r="E707" s="49"/>
      <c r="F707" s="46"/>
      <c r="G707" s="49"/>
      <c r="H707" s="46"/>
      <c r="I707" s="46"/>
      <c r="J707" s="49"/>
      <c r="K707" s="49"/>
      <c r="L707" s="46"/>
      <c r="M707" s="46"/>
      <c r="N707" s="37"/>
      <c r="O707" s="37"/>
      <c r="P707" s="37"/>
      <c r="Q707" s="37"/>
      <c r="R707" s="37"/>
      <c r="S707" s="37"/>
      <c r="T707" s="37"/>
      <c r="U707" s="37"/>
      <c r="V707" s="37"/>
      <c r="W707" s="37"/>
      <c r="X707" s="37"/>
      <c r="Y707" s="37"/>
      <c r="Z707" s="37"/>
      <c r="AA707" s="37"/>
    </row>
    <row r="708">
      <c r="A708" s="46"/>
      <c r="B708" s="46"/>
      <c r="C708" s="49"/>
      <c r="D708" s="49"/>
      <c r="E708" s="49"/>
      <c r="F708" s="46"/>
      <c r="G708" s="49"/>
      <c r="H708" s="46"/>
      <c r="I708" s="46"/>
      <c r="J708" s="49"/>
      <c r="K708" s="49"/>
      <c r="L708" s="46"/>
      <c r="M708" s="46"/>
      <c r="N708" s="37"/>
      <c r="O708" s="37"/>
      <c r="P708" s="37"/>
      <c r="Q708" s="37"/>
      <c r="R708" s="37"/>
      <c r="S708" s="37"/>
      <c r="T708" s="37"/>
      <c r="U708" s="37"/>
      <c r="V708" s="37"/>
      <c r="W708" s="37"/>
      <c r="X708" s="37"/>
      <c r="Y708" s="37"/>
      <c r="Z708" s="37"/>
      <c r="AA708" s="37"/>
    </row>
    <row r="709">
      <c r="A709" s="46"/>
      <c r="B709" s="46"/>
      <c r="C709" s="49"/>
      <c r="D709" s="49"/>
      <c r="E709" s="49"/>
      <c r="F709" s="46"/>
      <c r="G709" s="49"/>
      <c r="H709" s="46"/>
      <c r="I709" s="46"/>
      <c r="J709" s="49"/>
      <c r="K709" s="49"/>
      <c r="L709" s="46"/>
      <c r="M709" s="46"/>
      <c r="N709" s="37"/>
      <c r="O709" s="37"/>
      <c r="P709" s="37"/>
      <c r="Q709" s="37"/>
      <c r="R709" s="37"/>
      <c r="S709" s="37"/>
      <c r="T709" s="37"/>
      <c r="U709" s="37"/>
      <c r="V709" s="37"/>
      <c r="W709" s="37"/>
      <c r="X709" s="37"/>
      <c r="Y709" s="37"/>
      <c r="Z709" s="37"/>
      <c r="AA709" s="37"/>
    </row>
    <row r="710">
      <c r="A710" s="46"/>
      <c r="B710" s="46"/>
      <c r="C710" s="49"/>
      <c r="D710" s="49"/>
      <c r="E710" s="49"/>
      <c r="F710" s="46"/>
      <c r="G710" s="49"/>
      <c r="H710" s="46"/>
      <c r="I710" s="46"/>
      <c r="J710" s="49"/>
      <c r="K710" s="49"/>
      <c r="L710" s="46"/>
      <c r="M710" s="46"/>
      <c r="N710" s="37"/>
      <c r="O710" s="37"/>
      <c r="P710" s="37"/>
      <c r="Q710" s="37"/>
      <c r="R710" s="37"/>
      <c r="S710" s="37"/>
      <c r="T710" s="37"/>
      <c r="U710" s="37"/>
      <c r="V710" s="37"/>
      <c r="W710" s="37"/>
      <c r="X710" s="37"/>
      <c r="Y710" s="37"/>
      <c r="Z710" s="37"/>
      <c r="AA710" s="37"/>
    </row>
    <row r="711">
      <c r="A711" s="46"/>
      <c r="B711" s="46"/>
      <c r="C711" s="49"/>
      <c r="D711" s="49"/>
      <c r="E711" s="49"/>
      <c r="F711" s="46"/>
      <c r="G711" s="49"/>
      <c r="H711" s="46"/>
      <c r="I711" s="46"/>
      <c r="J711" s="49"/>
      <c r="K711" s="49"/>
      <c r="L711" s="46"/>
      <c r="M711" s="46"/>
      <c r="N711" s="37"/>
      <c r="O711" s="37"/>
      <c r="P711" s="37"/>
      <c r="Q711" s="37"/>
      <c r="R711" s="37"/>
      <c r="S711" s="37"/>
      <c r="T711" s="37"/>
      <c r="U711" s="37"/>
      <c r="V711" s="37"/>
      <c r="W711" s="37"/>
      <c r="X711" s="37"/>
      <c r="Y711" s="37"/>
      <c r="Z711" s="37"/>
      <c r="AA711" s="37"/>
    </row>
    <row r="712">
      <c r="A712" s="46"/>
      <c r="B712" s="46"/>
      <c r="C712" s="49"/>
      <c r="D712" s="49"/>
      <c r="E712" s="49"/>
      <c r="F712" s="46"/>
      <c r="G712" s="49"/>
      <c r="H712" s="46"/>
      <c r="I712" s="46"/>
      <c r="J712" s="49"/>
      <c r="K712" s="49"/>
      <c r="L712" s="46"/>
      <c r="M712" s="46"/>
      <c r="N712" s="37"/>
      <c r="O712" s="37"/>
      <c r="P712" s="37"/>
      <c r="Q712" s="37"/>
      <c r="R712" s="37"/>
      <c r="S712" s="37"/>
      <c r="T712" s="37"/>
      <c r="U712" s="37"/>
      <c r="V712" s="37"/>
      <c r="W712" s="37"/>
      <c r="X712" s="37"/>
      <c r="Y712" s="37"/>
      <c r="Z712" s="37"/>
      <c r="AA712" s="37"/>
    </row>
    <row r="713">
      <c r="A713" s="46"/>
      <c r="B713" s="46"/>
      <c r="C713" s="49"/>
      <c r="D713" s="49"/>
      <c r="E713" s="49"/>
      <c r="F713" s="46"/>
      <c r="G713" s="49"/>
      <c r="H713" s="46"/>
      <c r="I713" s="46"/>
      <c r="J713" s="49"/>
      <c r="K713" s="49"/>
      <c r="L713" s="46"/>
      <c r="M713" s="46"/>
      <c r="N713" s="37"/>
      <c r="O713" s="37"/>
      <c r="P713" s="37"/>
      <c r="Q713" s="37"/>
      <c r="R713" s="37"/>
      <c r="S713" s="37"/>
      <c r="T713" s="37"/>
      <c r="U713" s="37"/>
      <c r="V713" s="37"/>
      <c r="W713" s="37"/>
      <c r="X713" s="37"/>
      <c r="Y713" s="37"/>
      <c r="Z713" s="37"/>
      <c r="AA713" s="37"/>
    </row>
    <row r="714">
      <c r="A714" s="46"/>
      <c r="B714" s="46"/>
      <c r="C714" s="49"/>
      <c r="D714" s="49"/>
      <c r="E714" s="49"/>
      <c r="F714" s="46"/>
      <c r="G714" s="49"/>
      <c r="H714" s="46"/>
      <c r="I714" s="46"/>
      <c r="J714" s="49"/>
      <c r="K714" s="49"/>
      <c r="L714" s="46"/>
      <c r="M714" s="46"/>
      <c r="N714" s="37"/>
      <c r="O714" s="37"/>
      <c r="P714" s="37"/>
      <c r="Q714" s="37"/>
      <c r="R714" s="37"/>
      <c r="S714" s="37"/>
      <c r="T714" s="37"/>
      <c r="U714" s="37"/>
      <c r="V714" s="37"/>
      <c r="W714" s="37"/>
      <c r="X714" s="37"/>
      <c r="Y714" s="37"/>
      <c r="Z714" s="37"/>
      <c r="AA714" s="37"/>
    </row>
    <row r="715">
      <c r="A715" s="46"/>
      <c r="B715" s="46"/>
      <c r="C715" s="49"/>
      <c r="D715" s="49"/>
      <c r="E715" s="49"/>
      <c r="F715" s="46"/>
      <c r="G715" s="49"/>
      <c r="H715" s="46"/>
      <c r="I715" s="46"/>
      <c r="J715" s="49"/>
      <c r="K715" s="49"/>
      <c r="L715" s="46"/>
      <c r="M715" s="46"/>
      <c r="N715" s="37"/>
      <c r="O715" s="37"/>
      <c r="P715" s="37"/>
      <c r="Q715" s="37"/>
      <c r="R715" s="37"/>
      <c r="S715" s="37"/>
      <c r="T715" s="37"/>
      <c r="U715" s="37"/>
      <c r="V715" s="37"/>
      <c r="W715" s="37"/>
      <c r="X715" s="37"/>
      <c r="Y715" s="37"/>
      <c r="Z715" s="37"/>
      <c r="AA715" s="37"/>
    </row>
    <row r="716">
      <c r="A716" s="46"/>
      <c r="B716" s="46"/>
      <c r="C716" s="49"/>
      <c r="D716" s="49"/>
      <c r="E716" s="49"/>
      <c r="F716" s="46"/>
      <c r="G716" s="49"/>
      <c r="H716" s="46"/>
      <c r="I716" s="46"/>
      <c r="J716" s="49"/>
      <c r="K716" s="49"/>
      <c r="L716" s="46"/>
      <c r="M716" s="46"/>
      <c r="N716" s="37"/>
      <c r="O716" s="37"/>
      <c r="P716" s="37"/>
      <c r="Q716" s="37"/>
      <c r="R716" s="37"/>
      <c r="S716" s="37"/>
      <c r="T716" s="37"/>
      <c r="U716" s="37"/>
      <c r="V716" s="37"/>
      <c r="W716" s="37"/>
      <c r="X716" s="37"/>
      <c r="Y716" s="37"/>
      <c r="Z716" s="37"/>
      <c r="AA716" s="37"/>
    </row>
    <row r="717">
      <c r="A717" s="46"/>
      <c r="B717" s="46"/>
      <c r="C717" s="49"/>
      <c r="D717" s="49"/>
      <c r="E717" s="49"/>
      <c r="F717" s="46"/>
      <c r="G717" s="49"/>
      <c r="H717" s="46"/>
      <c r="I717" s="46"/>
      <c r="J717" s="49"/>
      <c r="K717" s="49"/>
      <c r="L717" s="46"/>
      <c r="M717" s="46"/>
      <c r="N717" s="37"/>
      <c r="O717" s="37"/>
      <c r="P717" s="37"/>
      <c r="Q717" s="37"/>
      <c r="R717" s="37"/>
      <c r="S717" s="37"/>
      <c r="T717" s="37"/>
      <c r="U717" s="37"/>
      <c r="V717" s="37"/>
      <c r="W717" s="37"/>
      <c r="X717" s="37"/>
      <c r="Y717" s="37"/>
      <c r="Z717" s="37"/>
      <c r="AA717" s="37"/>
    </row>
    <row r="718">
      <c r="A718" s="46"/>
      <c r="B718" s="46"/>
      <c r="C718" s="49"/>
      <c r="D718" s="49"/>
      <c r="E718" s="49"/>
      <c r="F718" s="46"/>
      <c r="G718" s="49"/>
      <c r="H718" s="46"/>
      <c r="I718" s="46"/>
      <c r="J718" s="49"/>
      <c r="K718" s="49"/>
      <c r="L718" s="46"/>
      <c r="M718" s="46"/>
      <c r="N718" s="37"/>
      <c r="O718" s="37"/>
      <c r="P718" s="37"/>
      <c r="Q718" s="37"/>
      <c r="R718" s="37"/>
      <c r="S718" s="37"/>
      <c r="T718" s="37"/>
      <c r="U718" s="37"/>
      <c r="V718" s="37"/>
      <c r="W718" s="37"/>
      <c r="X718" s="37"/>
      <c r="Y718" s="37"/>
      <c r="Z718" s="37"/>
      <c r="AA718" s="37"/>
    </row>
    <row r="719">
      <c r="A719" s="46"/>
      <c r="B719" s="46"/>
      <c r="C719" s="49"/>
      <c r="D719" s="49"/>
      <c r="E719" s="49"/>
      <c r="F719" s="46"/>
      <c r="G719" s="49"/>
      <c r="H719" s="46"/>
      <c r="I719" s="46"/>
      <c r="J719" s="49"/>
      <c r="K719" s="49"/>
      <c r="L719" s="46"/>
      <c r="M719" s="46"/>
      <c r="N719" s="37"/>
      <c r="O719" s="37"/>
      <c r="P719" s="37"/>
      <c r="Q719" s="37"/>
      <c r="R719" s="37"/>
      <c r="S719" s="37"/>
      <c r="T719" s="37"/>
      <c r="U719" s="37"/>
      <c r="V719" s="37"/>
      <c r="W719" s="37"/>
      <c r="X719" s="37"/>
      <c r="Y719" s="37"/>
      <c r="Z719" s="37"/>
      <c r="AA719" s="37"/>
    </row>
    <row r="720">
      <c r="A720" s="46"/>
      <c r="B720" s="46"/>
      <c r="C720" s="49"/>
      <c r="D720" s="49"/>
      <c r="E720" s="49"/>
      <c r="F720" s="46"/>
      <c r="G720" s="49"/>
      <c r="H720" s="46"/>
      <c r="I720" s="46"/>
      <c r="J720" s="49"/>
      <c r="K720" s="49"/>
      <c r="L720" s="46"/>
      <c r="M720" s="46"/>
      <c r="N720" s="37"/>
      <c r="O720" s="37"/>
      <c r="P720" s="37"/>
      <c r="Q720" s="37"/>
      <c r="R720" s="37"/>
      <c r="S720" s="37"/>
      <c r="T720" s="37"/>
      <c r="U720" s="37"/>
      <c r="V720" s="37"/>
      <c r="W720" s="37"/>
      <c r="X720" s="37"/>
      <c r="Y720" s="37"/>
      <c r="Z720" s="37"/>
      <c r="AA720" s="37"/>
    </row>
    <row r="721">
      <c r="A721" s="46"/>
      <c r="B721" s="46"/>
      <c r="C721" s="49"/>
      <c r="D721" s="49"/>
      <c r="E721" s="49"/>
      <c r="F721" s="46"/>
      <c r="G721" s="49"/>
      <c r="H721" s="46"/>
      <c r="I721" s="46"/>
      <c r="J721" s="49"/>
      <c r="K721" s="49"/>
      <c r="L721" s="46"/>
      <c r="M721" s="46"/>
      <c r="N721" s="37"/>
      <c r="O721" s="37"/>
      <c r="P721" s="37"/>
      <c r="Q721" s="37"/>
      <c r="R721" s="37"/>
      <c r="S721" s="37"/>
      <c r="T721" s="37"/>
      <c r="U721" s="37"/>
      <c r="V721" s="37"/>
      <c r="W721" s="37"/>
      <c r="X721" s="37"/>
      <c r="Y721" s="37"/>
      <c r="Z721" s="37"/>
      <c r="AA721" s="37"/>
    </row>
    <row r="722">
      <c r="A722" s="46"/>
      <c r="B722" s="46"/>
      <c r="C722" s="49"/>
      <c r="D722" s="49"/>
      <c r="E722" s="49"/>
      <c r="F722" s="46"/>
      <c r="G722" s="49"/>
      <c r="H722" s="46"/>
      <c r="I722" s="46"/>
      <c r="J722" s="49"/>
      <c r="K722" s="49"/>
      <c r="L722" s="46"/>
      <c r="M722" s="46"/>
      <c r="N722" s="37"/>
      <c r="O722" s="37"/>
      <c r="P722" s="37"/>
      <c r="Q722" s="37"/>
      <c r="R722" s="37"/>
      <c r="S722" s="37"/>
      <c r="T722" s="37"/>
      <c r="U722" s="37"/>
      <c r="V722" s="37"/>
      <c r="W722" s="37"/>
      <c r="X722" s="37"/>
      <c r="Y722" s="37"/>
      <c r="Z722" s="37"/>
      <c r="AA722" s="37"/>
    </row>
    <row r="723">
      <c r="A723" s="46"/>
      <c r="B723" s="46"/>
      <c r="C723" s="49"/>
      <c r="D723" s="49"/>
      <c r="E723" s="49"/>
      <c r="F723" s="46"/>
      <c r="G723" s="49"/>
      <c r="H723" s="46"/>
      <c r="I723" s="46"/>
      <c r="J723" s="49"/>
      <c r="K723" s="49"/>
      <c r="L723" s="46"/>
      <c r="M723" s="46"/>
      <c r="N723" s="37"/>
      <c r="O723" s="37"/>
      <c r="P723" s="37"/>
      <c r="Q723" s="37"/>
      <c r="R723" s="37"/>
      <c r="S723" s="37"/>
      <c r="T723" s="37"/>
      <c r="U723" s="37"/>
      <c r="V723" s="37"/>
      <c r="W723" s="37"/>
      <c r="X723" s="37"/>
      <c r="Y723" s="37"/>
      <c r="Z723" s="37"/>
      <c r="AA723" s="37"/>
    </row>
    <row r="724">
      <c r="A724" s="46"/>
      <c r="B724" s="46"/>
      <c r="C724" s="49"/>
      <c r="D724" s="49"/>
      <c r="E724" s="49"/>
      <c r="F724" s="46"/>
      <c r="G724" s="49"/>
      <c r="H724" s="46"/>
      <c r="I724" s="46"/>
      <c r="J724" s="49"/>
      <c r="K724" s="49"/>
      <c r="L724" s="46"/>
      <c r="M724" s="46"/>
      <c r="N724" s="37"/>
      <c r="O724" s="37"/>
      <c r="P724" s="37"/>
      <c r="Q724" s="37"/>
      <c r="R724" s="37"/>
      <c r="S724" s="37"/>
      <c r="T724" s="37"/>
      <c r="U724" s="37"/>
      <c r="V724" s="37"/>
      <c r="W724" s="37"/>
      <c r="X724" s="37"/>
      <c r="Y724" s="37"/>
      <c r="Z724" s="37"/>
      <c r="AA724" s="37"/>
    </row>
    <row r="725">
      <c r="A725" s="46"/>
      <c r="B725" s="46"/>
      <c r="C725" s="49"/>
      <c r="D725" s="49"/>
      <c r="E725" s="49"/>
      <c r="F725" s="46"/>
      <c r="G725" s="49"/>
      <c r="H725" s="46"/>
      <c r="I725" s="46"/>
      <c r="J725" s="49"/>
      <c r="K725" s="49"/>
      <c r="L725" s="46"/>
      <c r="M725" s="46"/>
      <c r="N725" s="37"/>
      <c r="O725" s="37"/>
      <c r="P725" s="37"/>
      <c r="Q725" s="37"/>
      <c r="R725" s="37"/>
      <c r="S725" s="37"/>
      <c r="T725" s="37"/>
      <c r="U725" s="37"/>
      <c r="V725" s="37"/>
      <c r="W725" s="37"/>
      <c r="X725" s="37"/>
      <c r="Y725" s="37"/>
      <c r="Z725" s="37"/>
      <c r="AA725" s="37"/>
    </row>
    <row r="726">
      <c r="A726" s="46"/>
      <c r="B726" s="46"/>
      <c r="C726" s="49"/>
      <c r="D726" s="49"/>
      <c r="E726" s="49"/>
      <c r="F726" s="46"/>
      <c r="G726" s="49"/>
      <c r="H726" s="46"/>
      <c r="I726" s="46"/>
      <c r="J726" s="49"/>
      <c r="K726" s="49"/>
      <c r="L726" s="46"/>
      <c r="M726" s="46"/>
      <c r="N726" s="37"/>
      <c r="O726" s="37"/>
      <c r="P726" s="37"/>
      <c r="Q726" s="37"/>
      <c r="R726" s="37"/>
      <c r="S726" s="37"/>
      <c r="T726" s="37"/>
      <c r="U726" s="37"/>
      <c r="V726" s="37"/>
      <c r="W726" s="37"/>
      <c r="X726" s="37"/>
      <c r="Y726" s="37"/>
      <c r="Z726" s="37"/>
      <c r="AA726" s="37"/>
    </row>
    <row r="727">
      <c r="A727" s="46"/>
      <c r="B727" s="46"/>
      <c r="C727" s="49"/>
      <c r="D727" s="49"/>
      <c r="E727" s="49"/>
      <c r="F727" s="46"/>
      <c r="G727" s="49"/>
      <c r="H727" s="46"/>
      <c r="I727" s="46"/>
      <c r="J727" s="49"/>
      <c r="K727" s="49"/>
      <c r="L727" s="46"/>
      <c r="M727" s="46"/>
      <c r="N727" s="37"/>
      <c r="O727" s="37"/>
      <c r="P727" s="37"/>
      <c r="Q727" s="37"/>
      <c r="R727" s="37"/>
      <c r="S727" s="37"/>
      <c r="T727" s="37"/>
      <c r="U727" s="37"/>
      <c r="V727" s="37"/>
      <c r="W727" s="37"/>
      <c r="X727" s="37"/>
      <c r="Y727" s="37"/>
      <c r="Z727" s="37"/>
      <c r="AA727" s="37"/>
    </row>
    <row r="728">
      <c r="A728" s="46"/>
      <c r="B728" s="46"/>
      <c r="C728" s="49"/>
      <c r="D728" s="49"/>
      <c r="E728" s="49"/>
      <c r="F728" s="46"/>
      <c r="G728" s="49"/>
      <c r="H728" s="46"/>
      <c r="I728" s="46"/>
      <c r="J728" s="49"/>
      <c r="K728" s="49"/>
      <c r="L728" s="46"/>
      <c r="M728" s="46"/>
      <c r="N728" s="37"/>
      <c r="O728" s="37"/>
      <c r="P728" s="37"/>
      <c r="Q728" s="37"/>
      <c r="R728" s="37"/>
      <c r="S728" s="37"/>
      <c r="T728" s="37"/>
      <c r="U728" s="37"/>
      <c r="V728" s="37"/>
      <c r="W728" s="37"/>
      <c r="X728" s="37"/>
      <c r="Y728" s="37"/>
      <c r="Z728" s="37"/>
      <c r="AA728" s="37"/>
    </row>
    <row r="729">
      <c r="A729" s="46"/>
      <c r="B729" s="46"/>
      <c r="C729" s="49"/>
      <c r="D729" s="49"/>
      <c r="E729" s="49"/>
      <c r="F729" s="46"/>
      <c r="G729" s="49"/>
      <c r="H729" s="46"/>
      <c r="I729" s="46"/>
      <c r="J729" s="49"/>
      <c r="K729" s="49"/>
      <c r="L729" s="46"/>
      <c r="M729" s="46"/>
      <c r="N729" s="37"/>
      <c r="O729" s="37"/>
      <c r="P729" s="37"/>
      <c r="Q729" s="37"/>
      <c r="R729" s="37"/>
      <c r="S729" s="37"/>
      <c r="T729" s="37"/>
      <c r="U729" s="37"/>
      <c r="V729" s="37"/>
      <c r="W729" s="37"/>
      <c r="X729" s="37"/>
      <c r="Y729" s="37"/>
      <c r="Z729" s="37"/>
      <c r="AA729" s="37"/>
    </row>
    <row r="730">
      <c r="A730" s="46"/>
      <c r="B730" s="46"/>
      <c r="C730" s="49"/>
      <c r="D730" s="49"/>
      <c r="E730" s="49"/>
      <c r="F730" s="46"/>
      <c r="G730" s="49"/>
      <c r="H730" s="46"/>
      <c r="I730" s="46"/>
      <c r="J730" s="49"/>
      <c r="K730" s="49"/>
      <c r="L730" s="46"/>
      <c r="M730" s="46"/>
      <c r="N730" s="37"/>
      <c r="O730" s="37"/>
      <c r="P730" s="37"/>
      <c r="Q730" s="37"/>
      <c r="R730" s="37"/>
      <c r="S730" s="37"/>
      <c r="T730" s="37"/>
      <c r="U730" s="37"/>
      <c r="V730" s="37"/>
      <c r="W730" s="37"/>
      <c r="X730" s="37"/>
      <c r="Y730" s="37"/>
      <c r="Z730" s="37"/>
      <c r="AA730" s="37"/>
    </row>
    <row r="731">
      <c r="A731" s="46"/>
      <c r="B731" s="46"/>
      <c r="C731" s="49"/>
      <c r="D731" s="49"/>
      <c r="E731" s="49"/>
      <c r="F731" s="46"/>
      <c r="G731" s="49"/>
      <c r="H731" s="46"/>
      <c r="I731" s="46"/>
      <c r="J731" s="49"/>
      <c r="K731" s="49"/>
      <c r="L731" s="46"/>
      <c r="M731" s="46"/>
      <c r="N731" s="37"/>
      <c r="O731" s="37"/>
      <c r="P731" s="37"/>
      <c r="Q731" s="37"/>
      <c r="R731" s="37"/>
      <c r="S731" s="37"/>
      <c r="T731" s="37"/>
      <c r="U731" s="37"/>
      <c r="V731" s="37"/>
      <c r="W731" s="37"/>
      <c r="X731" s="37"/>
      <c r="Y731" s="37"/>
      <c r="Z731" s="37"/>
      <c r="AA731" s="37"/>
    </row>
    <row r="732">
      <c r="A732" s="46"/>
      <c r="B732" s="46"/>
      <c r="C732" s="49"/>
      <c r="D732" s="49"/>
      <c r="E732" s="49"/>
      <c r="F732" s="46"/>
      <c r="G732" s="49"/>
      <c r="H732" s="46"/>
      <c r="I732" s="46"/>
      <c r="J732" s="49"/>
      <c r="K732" s="49"/>
      <c r="L732" s="46"/>
      <c r="M732" s="46"/>
      <c r="N732" s="37"/>
      <c r="O732" s="37"/>
      <c r="P732" s="37"/>
      <c r="Q732" s="37"/>
      <c r="R732" s="37"/>
      <c r="S732" s="37"/>
      <c r="T732" s="37"/>
      <c r="U732" s="37"/>
      <c r="V732" s="37"/>
      <c r="W732" s="37"/>
      <c r="X732" s="37"/>
      <c r="Y732" s="37"/>
      <c r="Z732" s="37"/>
      <c r="AA732" s="37"/>
    </row>
    <row r="733">
      <c r="A733" s="46"/>
      <c r="B733" s="46"/>
      <c r="C733" s="49"/>
      <c r="D733" s="49"/>
      <c r="E733" s="49"/>
      <c r="F733" s="46"/>
      <c r="G733" s="49"/>
      <c r="H733" s="46"/>
      <c r="I733" s="46"/>
      <c r="J733" s="49"/>
      <c r="K733" s="49"/>
      <c r="L733" s="46"/>
      <c r="M733" s="46"/>
      <c r="N733" s="37"/>
      <c r="O733" s="37"/>
      <c r="P733" s="37"/>
      <c r="Q733" s="37"/>
      <c r="R733" s="37"/>
      <c r="S733" s="37"/>
      <c r="T733" s="37"/>
      <c r="U733" s="37"/>
      <c r="V733" s="37"/>
      <c r="W733" s="37"/>
      <c r="X733" s="37"/>
      <c r="Y733" s="37"/>
      <c r="Z733" s="37"/>
      <c r="AA733" s="37"/>
    </row>
    <row r="734">
      <c r="A734" s="46"/>
      <c r="B734" s="46"/>
      <c r="C734" s="49"/>
      <c r="D734" s="49"/>
      <c r="E734" s="49"/>
      <c r="F734" s="46"/>
      <c r="G734" s="49"/>
      <c r="H734" s="46"/>
      <c r="I734" s="46"/>
      <c r="J734" s="49"/>
      <c r="K734" s="49"/>
      <c r="L734" s="46"/>
      <c r="M734" s="46"/>
      <c r="N734" s="37"/>
      <c r="O734" s="37"/>
      <c r="P734" s="37"/>
      <c r="Q734" s="37"/>
      <c r="R734" s="37"/>
      <c r="S734" s="37"/>
      <c r="T734" s="37"/>
      <c r="U734" s="37"/>
      <c r="V734" s="37"/>
      <c r="W734" s="37"/>
      <c r="X734" s="37"/>
      <c r="Y734" s="37"/>
      <c r="Z734" s="37"/>
      <c r="AA734" s="37"/>
    </row>
    <row r="735">
      <c r="A735" s="46"/>
      <c r="B735" s="46"/>
      <c r="C735" s="49"/>
      <c r="D735" s="49"/>
      <c r="E735" s="49"/>
      <c r="F735" s="46"/>
      <c r="G735" s="49"/>
      <c r="H735" s="46"/>
      <c r="I735" s="46"/>
      <c r="J735" s="49"/>
      <c r="K735" s="49"/>
      <c r="L735" s="46"/>
      <c r="M735" s="46"/>
      <c r="N735" s="37"/>
      <c r="O735" s="37"/>
      <c r="P735" s="37"/>
      <c r="Q735" s="37"/>
      <c r="R735" s="37"/>
      <c r="S735" s="37"/>
      <c r="T735" s="37"/>
      <c r="U735" s="37"/>
      <c r="V735" s="37"/>
      <c r="W735" s="37"/>
      <c r="X735" s="37"/>
      <c r="Y735" s="37"/>
      <c r="Z735" s="37"/>
      <c r="AA735" s="37"/>
    </row>
    <row r="736">
      <c r="A736" s="46"/>
      <c r="B736" s="46"/>
      <c r="C736" s="49"/>
      <c r="D736" s="49"/>
      <c r="E736" s="49"/>
      <c r="F736" s="46"/>
      <c r="G736" s="49"/>
      <c r="H736" s="46"/>
      <c r="I736" s="46"/>
      <c r="J736" s="49"/>
      <c r="K736" s="49"/>
      <c r="L736" s="46"/>
      <c r="M736" s="46"/>
      <c r="N736" s="37"/>
      <c r="O736" s="37"/>
      <c r="P736" s="37"/>
      <c r="Q736" s="37"/>
      <c r="R736" s="37"/>
      <c r="S736" s="37"/>
      <c r="T736" s="37"/>
      <c r="U736" s="37"/>
      <c r="V736" s="37"/>
      <c r="W736" s="37"/>
      <c r="X736" s="37"/>
      <c r="Y736" s="37"/>
      <c r="Z736" s="37"/>
      <c r="AA736" s="37"/>
    </row>
    <row r="737">
      <c r="A737" s="46"/>
      <c r="B737" s="46"/>
      <c r="C737" s="49"/>
      <c r="D737" s="49"/>
      <c r="E737" s="49"/>
      <c r="F737" s="46"/>
      <c r="G737" s="49"/>
      <c r="H737" s="46"/>
      <c r="I737" s="46"/>
      <c r="J737" s="49"/>
      <c r="K737" s="49"/>
      <c r="L737" s="46"/>
      <c r="M737" s="46"/>
      <c r="N737" s="37"/>
      <c r="O737" s="37"/>
      <c r="P737" s="37"/>
      <c r="Q737" s="37"/>
      <c r="R737" s="37"/>
      <c r="S737" s="37"/>
      <c r="T737" s="37"/>
      <c r="U737" s="37"/>
      <c r="V737" s="37"/>
      <c r="W737" s="37"/>
      <c r="X737" s="37"/>
      <c r="Y737" s="37"/>
      <c r="Z737" s="37"/>
      <c r="AA737" s="37"/>
    </row>
    <row r="738">
      <c r="A738" s="46"/>
      <c r="B738" s="46"/>
      <c r="C738" s="49"/>
      <c r="D738" s="49"/>
      <c r="E738" s="49"/>
      <c r="F738" s="46"/>
      <c r="G738" s="49"/>
      <c r="H738" s="46"/>
      <c r="I738" s="46"/>
      <c r="J738" s="49"/>
      <c r="K738" s="49"/>
      <c r="L738" s="46"/>
      <c r="M738" s="46"/>
      <c r="N738" s="37"/>
      <c r="O738" s="37"/>
      <c r="P738" s="37"/>
      <c r="Q738" s="37"/>
      <c r="R738" s="37"/>
      <c r="S738" s="37"/>
      <c r="T738" s="37"/>
      <c r="U738" s="37"/>
      <c r="V738" s="37"/>
      <c r="W738" s="37"/>
      <c r="X738" s="37"/>
      <c r="Y738" s="37"/>
      <c r="Z738" s="37"/>
      <c r="AA738" s="37"/>
    </row>
    <row r="739">
      <c r="A739" s="46"/>
      <c r="B739" s="46"/>
      <c r="C739" s="49"/>
      <c r="D739" s="49"/>
      <c r="E739" s="49"/>
      <c r="F739" s="46"/>
      <c r="G739" s="49"/>
      <c r="H739" s="46"/>
      <c r="I739" s="46"/>
      <c r="J739" s="49"/>
      <c r="K739" s="49"/>
      <c r="L739" s="46"/>
      <c r="M739" s="46"/>
      <c r="N739" s="37"/>
      <c r="O739" s="37"/>
      <c r="P739" s="37"/>
      <c r="Q739" s="37"/>
      <c r="R739" s="37"/>
      <c r="S739" s="37"/>
      <c r="T739" s="37"/>
      <c r="U739" s="37"/>
      <c r="V739" s="37"/>
      <c r="W739" s="37"/>
      <c r="X739" s="37"/>
      <c r="Y739" s="37"/>
      <c r="Z739" s="37"/>
      <c r="AA739" s="37"/>
    </row>
    <row r="740">
      <c r="A740" s="46"/>
      <c r="B740" s="46"/>
      <c r="C740" s="49"/>
      <c r="D740" s="49"/>
      <c r="E740" s="49"/>
      <c r="F740" s="46"/>
      <c r="G740" s="49"/>
      <c r="H740" s="46"/>
      <c r="I740" s="46"/>
      <c r="J740" s="49"/>
      <c r="K740" s="49"/>
      <c r="L740" s="46"/>
      <c r="M740" s="46"/>
      <c r="N740" s="37"/>
      <c r="O740" s="37"/>
      <c r="P740" s="37"/>
      <c r="Q740" s="37"/>
      <c r="R740" s="37"/>
      <c r="S740" s="37"/>
      <c r="T740" s="37"/>
      <c r="U740" s="37"/>
      <c r="V740" s="37"/>
      <c r="W740" s="37"/>
      <c r="X740" s="37"/>
      <c r="Y740" s="37"/>
      <c r="Z740" s="37"/>
      <c r="AA740" s="37"/>
    </row>
    <row r="741">
      <c r="A741" s="46"/>
      <c r="B741" s="46"/>
      <c r="C741" s="49"/>
      <c r="D741" s="49"/>
      <c r="E741" s="49"/>
      <c r="F741" s="46"/>
      <c r="G741" s="49"/>
      <c r="H741" s="46"/>
      <c r="I741" s="46"/>
      <c r="J741" s="49"/>
      <c r="K741" s="49"/>
      <c r="L741" s="46"/>
      <c r="M741" s="46"/>
      <c r="N741" s="37"/>
      <c r="O741" s="37"/>
      <c r="P741" s="37"/>
      <c r="Q741" s="37"/>
      <c r="R741" s="37"/>
      <c r="S741" s="37"/>
      <c r="T741" s="37"/>
      <c r="U741" s="37"/>
      <c r="V741" s="37"/>
      <c r="W741" s="37"/>
      <c r="X741" s="37"/>
      <c r="Y741" s="37"/>
      <c r="Z741" s="37"/>
      <c r="AA741" s="37"/>
    </row>
    <row r="742">
      <c r="A742" s="46"/>
      <c r="B742" s="46"/>
      <c r="C742" s="49"/>
      <c r="D742" s="49"/>
      <c r="E742" s="49"/>
      <c r="F742" s="46"/>
      <c r="G742" s="49"/>
      <c r="H742" s="46"/>
      <c r="I742" s="46"/>
      <c r="J742" s="49"/>
      <c r="K742" s="49"/>
      <c r="L742" s="46"/>
      <c r="M742" s="46"/>
      <c r="N742" s="37"/>
      <c r="O742" s="37"/>
      <c r="P742" s="37"/>
      <c r="Q742" s="37"/>
      <c r="R742" s="37"/>
      <c r="S742" s="37"/>
      <c r="T742" s="37"/>
      <c r="U742" s="37"/>
      <c r="V742" s="37"/>
      <c r="W742" s="37"/>
      <c r="X742" s="37"/>
      <c r="Y742" s="37"/>
      <c r="Z742" s="37"/>
      <c r="AA742" s="37"/>
    </row>
    <row r="743">
      <c r="A743" s="46"/>
      <c r="B743" s="46"/>
      <c r="C743" s="49"/>
      <c r="D743" s="49"/>
      <c r="E743" s="49"/>
      <c r="F743" s="46"/>
      <c r="G743" s="49"/>
      <c r="H743" s="46"/>
      <c r="I743" s="46"/>
      <c r="J743" s="49"/>
      <c r="K743" s="49"/>
      <c r="L743" s="46"/>
      <c r="M743" s="46"/>
      <c r="N743" s="37"/>
      <c r="O743" s="37"/>
      <c r="P743" s="37"/>
      <c r="Q743" s="37"/>
      <c r="R743" s="37"/>
      <c r="S743" s="37"/>
      <c r="T743" s="37"/>
      <c r="U743" s="37"/>
      <c r="V743" s="37"/>
      <c r="W743" s="37"/>
      <c r="X743" s="37"/>
      <c r="Y743" s="37"/>
      <c r="Z743" s="37"/>
      <c r="AA743" s="37"/>
    </row>
    <row r="744">
      <c r="A744" s="46"/>
      <c r="B744" s="46"/>
      <c r="C744" s="49"/>
      <c r="D744" s="49"/>
      <c r="E744" s="49"/>
      <c r="F744" s="46"/>
      <c r="G744" s="49"/>
      <c r="H744" s="46"/>
      <c r="I744" s="46"/>
      <c r="J744" s="49"/>
      <c r="K744" s="49"/>
      <c r="L744" s="46"/>
      <c r="M744" s="46"/>
      <c r="N744" s="37"/>
      <c r="O744" s="37"/>
      <c r="P744" s="37"/>
      <c r="Q744" s="37"/>
      <c r="R744" s="37"/>
      <c r="S744" s="37"/>
      <c r="T744" s="37"/>
      <c r="U744" s="37"/>
      <c r="V744" s="37"/>
      <c r="W744" s="37"/>
      <c r="X744" s="37"/>
      <c r="Y744" s="37"/>
      <c r="Z744" s="37"/>
      <c r="AA744" s="37"/>
    </row>
    <row r="745">
      <c r="A745" s="46"/>
      <c r="B745" s="46"/>
      <c r="C745" s="49"/>
      <c r="D745" s="49"/>
      <c r="E745" s="49"/>
      <c r="F745" s="46"/>
      <c r="G745" s="49"/>
      <c r="H745" s="46"/>
      <c r="I745" s="46"/>
      <c r="J745" s="49"/>
      <c r="K745" s="49"/>
      <c r="L745" s="46"/>
      <c r="M745" s="46"/>
      <c r="N745" s="37"/>
      <c r="O745" s="37"/>
      <c r="P745" s="37"/>
      <c r="Q745" s="37"/>
      <c r="R745" s="37"/>
      <c r="S745" s="37"/>
      <c r="T745" s="37"/>
      <c r="U745" s="37"/>
      <c r="V745" s="37"/>
      <c r="W745" s="37"/>
      <c r="X745" s="37"/>
      <c r="Y745" s="37"/>
      <c r="Z745" s="37"/>
      <c r="AA745" s="37"/>
    </row>
    <row r="746">
      <c r="A746" s="46"/>
      <c r="B746" s="46"/>
      <c r="C746" s="49"/>
      <c r="D746" s="49"/>
      <c r="E746" s="49"/>
      <c r="F746" s="46"/>
      <c r="G746" s="49"/>
      <c r="H746" s="46"/>
      <c r="I746" s="46"/>
      <c r="J746" s="49"/>
      <c r="K746" s="49"/>
      <c r="L746" s="46"/>
      <c r="M746" s="46"/>
      <c r="N746" s="37"/>
      <c r="O746" s="37"/>
      <c r="P746" s="37"/>
      <c r="Q746" s="37"/>
      <c r="R746" s="37"/>
      <c r="S746" s="37"/>
      <c r="T746" s="37"/>
      <c r="U746" s="37"/>
      <c r="V746" s="37"/>
      <c r="W746" s="37"/>
      <c r="X746" s="37"/>
      <c r="Y746" s="37"/>
      <c r="Z746" s="37"/>
      <c r="AA746" s="37"/>
    </row>
    <row r="747">
      <c r="A747" s="46"/>
      <c r="B747" s="46"/>
      <c r="C747" s="49"/>
      <c r="D747" s="49"/>
      <c r="E747" s="49"/>
      <c r="F747" s="46"/>
      <c r="G747" s="49"/>
      <c r="H747" s="46"/>
      <c r="I747" s="46"/>
      <c r="J747" s="49"/>
      <c r="K747" s="49"/>
      <c r="L747" s="46"/>
      <c r="M747" s="46"/>
      <c r="N747" s="37"/>
      <c r="O747" s="37"/>
      <c r="P747" s="37"/>
      <c r="Q747" s="37"/>
      <c r="R747" s="37"/>
      <c r="S747" s="37"/>
      <c r="T747" s="37"/>
      <c r="U747" s="37"/>
      <c r="V747" s="37"/>
      <c r="W747" s="37"/>
      <c r="X747" s="37"/>
      <c r="Y747" s="37"/>
      <c r="Z747" s="37"/>
      <c r="AA747" s="37"/>
    </row>
    <row r="748">
      <c r="A748" s="46"/>
      <c r="B748" s="46"/>
      <c r="C748" s="49"/>
      <c r="D748" s="49"/>
      <c r="E748" s="49"/>
      <c r="F748" s="46"/>
      <c r="G748" s="49"/>
      <c r="H748" s="46"/>
      <c r="I748" s="46"/>
      <c r="J748" s="49"/>
      <c r="K748" s="49"/>
      <c r="L748" s="46"/>
      <c r="M748" s="46"/>
      <c r="N748" s="37"/>
      <c r="O748" s="37"/>
      <c r="P748" s="37"/>
      <c r="Q748" s="37"/>
      <c r="R748" s="37"/>
      <c r="S748" s="37"/>
      <c r="T748" s="37"/>
      <c r="U748" s="37"/>
      <c r="V748" s="37"/>
      <c r="W748" s="37"/>
      <c r="X748" s="37"/>
      <c r="Y748" s="37"/>
      <c r="Z748" s="37"/>
      <c r="AA748" s="37"/>
    </row>
    <row r="749">
      <c r="A749" s="46"/>
      <c r="B749" s="46"/>
      <c r="C749" s="49"/>
      <c r="D749" s="49"/>
      <c r="E749" s="49"/>
      <c r="F749" s="46"/>
      <c r="G749" s="49"/>
      <c r="H749" s="46"/>
      <c r="I749" s="46"/>
      <c r="J749" s="49"/>
      <c r="K749" s="49"/>
      <c r="L749" s="46"/>
      <c r="M749" s="46"/>
      <c r="N749" s="37"/>
      <c r="O749" s="37"/>
      <c r="P749" s="37"/>
      <c r="Q749" s="37"/>
      <c r="R749" s="37"/>
      <c r="S749" s="37"/>
      <c r="T749" s="37"/>
      <c r="U749" s="37"/>
      <c r="V749" s="37"/>
      <c r="W749" s="37"/>
      <c r="X749" s="37"/>
      <c r="Y749" s="37"/>
      <c r="Z749" s="37"/>
      <c r="AA749" s="37"/>
    </row>
    <row r="750">
      <c r="A750" s="46"/>
      <c r="B750" s="46"/>
      <c r="C750" s="49"/>
      <c r="D750" s="49"/>
      <c r="E750" s="49"/>
      <c r="F750" s="46"/>
      <c r="G750" s="49"/>
      <c r="H750" s="46"/>
      <c r="I750" s="46"/>
      <c r="J750" s="49"/>
      <c r="K750" s="49"/>
      <c r="L750" s="46"/>
      <c r="M750" s="46"/>
      <c r="N750" s="37"/>
      <c r="O750" s="37"/>
      <c r="P750" s="37"/>
      <c r="Q750" s="37"/>
      <c r="R750" s="37"/>
      <c r="S750" s="37"/>
      <c r="T750" s="37"/>
      <c r="U750" s="37"/>
      <c r="V750" s="37"/>
      <c r="W750" s="37"/>
      <c r="X750" s="37"/>
      <c r="Y750" s="37"/>
      <c r="Z750" s="37"/>
      <c r="AA750" s="37"/>
    </row>
    <row r="751">
      <c r="A751" s="46"/>
      <c r="B751" s="46"/>
      <c r="C751" s="49"/>
      <c r="D751" s="49"/>
      <c r="E751" s="49"/>
      <c r="F751" s="46"/>
      <c r="G751" s="49"/>
      <c r="H751" s="46"/>
      <c r="I751" s="46"/>
      <c r="J751" s="49"/>
      <c r="K751" s="49"/>
      <c r="L751" s="46"/>
      <c r="M751" s="46"/>
      <c r="N751" s="37"/>
      <c r="O751" s="37"/>
      <c r="P751" s="37"/>
      <c r="Q751" s="37"/>
      <c r="R751" s="37"/>
      <c r="S751" s="37"/>
      <c r="T751" s="37"/>
      <c r="U751" s="37"/>
      <c r="V751" s="37"/>
      <c r="W751" s="37"/>
      <c r="X751" s="37"/>
      <c r="Y751" s="37"/>
      <c r="Z751" s="37"/>
      <c r="AA751" s="37"/>
    </row>
    <row r="752">
      <c r="A752" s="46"/>
      <c r="B752" s="46"/>
      <c r="C752" s="49"/>
      <c r="D752" s="49"/>
      <c r="E752" s="49"/>
      <c r="F752" s="46"/>
      <c r="G752" s="49"/>
      <c r="H752" s="46"/>
      <c r="I752" s="46"/>
      <c r="J752" s="49"/>
      <c r="K752" s="49"/>
      <c r="L752" s="46"/>
      <c r="M752" s="46"/>
      <c r="N752" s="37"/>
      <c r="O752" s="37"/>
      <c r="P752" s="37"/>
      <c r="Q752" s="37"/>
      <c r="R752" s="37"/>
      <c r="S752" s="37"/>
      <c r="T752" s="37"/>
      <c r="U752" s="37"/>
      <c r="V752" s="37"/>
      <c r="W752" s="37"/>
      <c r="X752" s="37"/>
      <c r="Y752" s="37"/>
      <c r="Z752" s="37"/>
      <c r="AA752" s="37"/>
    </row>
    <row r="753">
      <c r="A753" s="46"/>
      <c r="B753" s="46"/>
      <c r="C753" s="49"/>
      <c r="D753" s="49"/>
      <c r="E753" s="49"/>
      <c r="F753" s="46"/>
      <c r="G753" s="49"/>
      <c r="H753" s="46"/>
      <c r="I753" s="46"/>
      <c r="J753" s="49"/>
      <c r="K753" s="49"/>
      <c r="L753" s="46"/>
      <c r="M753" s="46"/>
      <c r="N753" s="37"/>
      <c r="O753" s="37"/>
      <c r="P753" s="37"/>
      <c r="Q753" s="37"/>
      <c r="R753" s="37"/>
      <c r="S753" s="37"/>
      <c r="T753" s="37"/>
      <c r="U753" s="37"/>
      <c r="V753" s="37"/>
      <c r="W753" s="37"/>
      <c r="X753" s="37"/>
      <c r="Y753" s="37"/>
      <c r="Z753" s="37"/>
      <c r="AA753" s="37"/>
    </row>
    <row r="754">
      <c r="A754" s="46"/>
      <c r="B754" s="46"/>
      <c r="C754" s="49"/>
      <c r="D754" s="49"/>
      <c r="E754" s="49"/>
      <c r="F754" s="46"/>
      <c r="G754" s="49"/>
      <c r="H754" s="46"/>
      <c r="I754" s="46"/>
      <c r="J754" s="49"/>
      <c r="K754" s="49"/>
      <c r="L754" s="46"/>
      <c r="M754" s="46"/>
      <c r="N754" s="37"/>
      <c r="O754" s="37"/>
      <c r="P754" s="37"/>
      <c r="Q754" s="37"/>
      <c r="R754" s="37"/>
      <c r="S754" s="37"/>
      <c r="T754" s="37"/>
      <c r="U754" s="37"/>
      <c r="V754" s="37"/>
      <c r="W754" s="37"/>
      <c r="X754" s="37"/>
      <c r="Y754" s="37"/>
      <c r="Z754" s="37"/>
      <c r="AA754" s="37"/>
    </row>
    <row r="755">
      <c r="A755" s="46"/>
      <c r="B755" s="46"/>
      <c r="C755" s="49"/>
      <c r="D755" s="49"/>
      <c r="E755" s="49"/>
      <c r="F755" s="46"/>
      <c r="G755" s="49"/>
      <c r="H755" s="46"/>
      <c r="I755" s="46"/>
      <c r="J755" s="49"/>
      <c r="K755" s="49"/>
      <c r="L755" s="46"/>
      <c r="M755" s="46"/>
      <c r="N755" s="37"/>
      <c r="O755" s="37"/>
      <c r="P755" s="37"/>
      <c r="Q755" s="37"/>
      <c r="R755" s="37"/>
      <c r="S755" s="37"/>
      <c r="T755" s="37"/>
      <c r="U755" s="37"/>
      <c r="V755" s="37"/>
      <c r="W755" s="37"/>
      <c r="X755" s="37"/>
      <c r="Y755" s="37"/>
      <c r="Z755" s="37"/>
      <c r="AA755" s="37"/>
    </row>
    <row r="756">
      <c r="A756" s="46"/>
      <c r="B756" s="46"/>
      <c r="C756" s="49"/>
      <c r="D756" s="49"/>
      <c r="E756" s="49"/>
      <c r="F756" s="46"/>
      <c r="G756" s="49"/>
      <c r="H756" s="46"/>
      <c r="I756" s="46"/>
      <c r="J756" s="49"/>
      <c r="K756" s="49"/>
      <c r="L756" s="46"/>
      <c r="M756" s="46"/>
      <c r="N756" s="37"/>
      <c r="O756" s="37"/>
      <c r="P756" s="37"/>
      <c r="Q756" s="37"/>
      <c r="R756" s="37"/>
      <c r="S756" s="37"/>
      <c r="T756" s="37"/>
      <c r="U756" s="37"/>
      <c r="V756" s="37"/>
      <c r="W756" s="37"/>
      <c r="X756" s="37"/>
      <c r="Y756" s="37"/>
      <c r="Z756" s="37"/>
      <c r="AA756" s="37"/>
    </row>
    <row r="757">
      <c r="A757" s="46"/>
      <c r="B757" s="46"/>
      <c r="C757" s="49"/>
      <c r="D757" s="49"/>
      <c r="E757" s="49"/>
      <c r="F757" s="46"/>
      <c r="G757" s="49"/>
      <c r="H757" s="46"/>
      <c r="I757" s="46"/>
      <c r="J757" s="49"/>
      <c r="K757" s="49"/>
      <c r="L757" s="46"/>
      <c r="M757" s="46"/>
      <c r="N757" s="37"/>
      <c r="O757" s="37"/>
      <c r="P757" s="37"/>
      <c r="Q757" s="37"/>
      <c r="R757" s="37"/>
      <c r="S757" s="37"/>
      <c r="T757" s="37"/>
      <c r="U757" s="37"/>
      <c r="V757" s="37"/>
      <c r="W757" s="37"/>
      <c r="X757" s="37"/>
      <c r="Y757" s="37"/>
      <c r="Z757" s="37"/>
      <c r="AA757" s="37"/>
    </row>
    <row r="758">
      <c r="A758" s="46"/>
      <c r="B758" s="46"/>
      <c r="C758" s="49"/>
      <c r="D758" s="49"/>
      <c r="E758" s="49"/>
      <c r="F758" s="46"/>
      <c r="G758" s="49"/>
      <c r="H758" s="46"/>
      <c r="I758" s="46"/>
      <c r="J758" s="49"/>
      <c r="K758" s="49"/>
      <c r="L758" s="46"/>
      <c r="M758" s="46"/>
      <c r="N758" s="37"/>
      <c r="O758" s="37"/>
      <c r="P758" s="37"/>
      <c r="Q758" s="37"/>
      <c r="R758" s="37"/>
      <c r="S758" s="37"/>
      <c r="T758" s="37"/>
      <c r="U758" s="37"/>
      <c r="V758" s="37"/>
      <c r="W758" s="37"/>
      <c r="X758" s="37"/>
      <c r="Y758" s="37"/>
      <c r="Z758" s="37"/>
      <c r="AA758" s="37"/>
    </row>
    <row r="759">
      <c r="A759" s="46"/>
      <c r="B759" s="46"/>
      <c r="C759" s="49"/>
      <c r="D759" s="49"/>
      <c r="E759" s="49"/>
      <c r="F759" s="46"/>
      <c r="G759" s="49"/>
      <c r="H759" s="46"/>
      <c r="I759" s="46"/>
      <c r="J759" s="49"/>
      <c r="K759" s="49"/>
      <c r="L759" s="46"/>
      <c r="M759" s="46"/>
      <c r="N759" s="37"/>
      <c r="O759" s="37"/>
      <c r="P759" s="37"/>
      <c r="Q759" s="37"/>
      <c r="R759" s="37"/>
      <c r="S759" s="37"/>
      <c r="T759" s="37"/>
      <c r="U759" s="37"/>
      <c r="V759" s="37"/>
      <c r="W759" s="37"/>
      <c r="X759" s="37"/>
      <c r="Y759" s="37"/>
      <c r="Z759" s="37"/>
      <c r="AA759" s="37"/>
    </row>
    <row r="760">
      <c r="A760" s="46"/>
      <c r="B760" s="46"/>
      <c r="C760" s="49"/>
      <c r="D760" s="49"/>
      <c r="E760" s="49"/>
      <c r="F760" s="46"/>
      <c r="G760" s="49"/>
      <c r="H760" s="46"/>
      <c r="I760" s="46"/>
      <c r="J760" s="49"/>
      <c r="K760" s="49"/>
      <c r="L760" s="46"/>
      <c r="M760" s="46"/>
      <c r="N760" s="37"/>
      <c r="O760" s="37"/>
      <c r="P760" s="37"/>
      <c r="Q760" s="37"/>
      <c r="R760" s="37"/>
      <c r="S760" s="37"/>
      <c r="T760" s="37"/>
      <c r="U760" s="37"/>
      <c r="V760" s="37"/>
      <c r="W760" s="37"/>
      <c r="X760" s="37"/>
      <c r="Y760" s="37"/>
      <c r="Z760" s="37"/>
      <c r="AA760" s="37"/>
    </row>
    <row r="761">
      <c r="A761" s="46"/>
      <c r="B761" s="46"/>
      <c r="C761" s="49"/>
      <c r="D761" s="49"/>
      <c r="E761" s="49"/>
      <c r="F761" s="46"/>
      <c r="G761" s="49"/>
      <c r="H761" s="46"/>
      <c r="I761" s="46"/>
      <c r="J761" s="49"/>
      <c r="K761" s="49"/>
      <c r="L761" s="46"/>
      <c r="M761" s="46"/>
      <c r="N761" s="37"/>
      <c r="O761" s="37"/>
      <c r="P761" s="37"/>
      <c r="Q761" s="37"/>
      <c r="R761" s="37"/>
      <c r="S761" s="37"/>
      <c r="T761" s="37"/>
      <c r="U761" s="37"/>
      <c r="V761" s="37"/>
      <c r="W761" s="37"/>
      <c r="X761" s="37"/>
      <c r="Y761" s="37"/>
      <c r="Z761" s="37"/>
      <c r="AA761" s="37"/>
    </row>
    <row r="762">
      <c r="A762" s="46"/>
      <c r="B762" s="46"/>
      <c r="C762" s="49"/>
      <c r="D762" s="49"/>
      <c r="E762" s="49"/>
      <c r="F762" s="46"/>
      <c r="G762" s="49"/>
      <c r="H762" s="46"/>
      <c r="I762" s="46"/>
      <c r="J762" s="49"/>
      <c r="K762" s="49"/>
      <c r="L762" s="46"/>
      <c r="M762" s="46"/>
      <c r="N762" s="37"/>
      <c r="O762" s="37"/>
      <c r="P762" s="37"/>
      <c r="Q762" s="37"/>
      <c r="R762" s="37"/>
      <c r="S762" s="37"/>
      <c r="T762" s="37"/>
      <c r="U762" s="37"/>
      <c r="V762" s="37"/>
      <c r="W762" s="37"/>
      <c r="X762" s="37"/>
      <c r="Y762" s="37"/>
      <c r="Z762" s="37"/>
      <c r="AA762" s="37"/>
    </row>
    <row r="763">
      <c r="A763" s="46"/>
      <c r="B763" s="46"/>
      <c r="C763" s="49"/>
      <c r="D763" s="49"/>
      <c r="E763" s="49"/>
      <c r="F763" s="46"/>
      <c r="G763" s="49"/>
      <c r="H763" s="46"/>
      <c r="I763" s="46"/>
      <c r="J763" s="49"/>
      <c r="K763" s="49"/>
      <c r="L763" s="46"/>
      <c r="M763" s="46"/>
      <c r="N763" s="37"/>
      <c r="O763" s="37"/>
      <c r="P763" s="37"/>
      <c r="Q763" s="37"/>
      <c r="R763" s="37"/>
      <c r="S763" s="37"/>
      <c r="T763" s="37"/>
      <c r="U763" s="37"/>
      <c r="V763" s="37"/>
      <c r="W763" s="37"/>
      <c r="X763" s="37"/>
      <c r="Y763" s="37"/>
      <c r="Z763" s="37"/>
      <c r="AA763" s="37"/>
    </row>
    <row r="764">
      <c r="A764" s="46"/>
      <c r="B764" s="46"/>
      <c r="C764" s="49"/>
      <c r="D764" s="49"/>
      <c r="E764" s="49"/>
      <c r="F764" s="46"/>
      <c r="G764" s="49"/>
      <c r="H764" s="46"/>
      <c r="I764" s="46"/>
      <c r="J764" s="49"/>
      <c r="K764" s="49"/>
      <c r="L764" s="46"/>
      <c r="M764" s="46"/>
      <c r="N764" s="37"/>
      <c r="O764" s="37"/>
      <c r="P764" s="37"/>
      <c r="Q764" s="37"/>
      <c r="R764" s="37"/>
      <c r="S764" s="37"/>
      <c r="T764" s="37"/>
      <c r="U764" s="37"/>
      <c r="V764" s="37"/>
      <c r="W764" s="37"/>
      <c r="X764" s="37"/>
      <c r="Y764" s="37"/>
      <c r="Z764" s="37"/>
      <c r="AA764" s="37"/>
    </row>
    <row r="765">
      <c r="A765" s="46"/>
      <c r="B765" s="46"/>
      <c r="C765" s="49"/>
      <c r="D765" s="49"/>
      <c r="E765" s="49"/>
      <c r="F765" s="46"/>
      <c r="G765" s="49"/>
      <c r="H765" s="46"/>
      <c r="I765" s="46"/>
      <c r="J765" s="49"/>
      <c r="K765" s="49"/>
      <c r="L765" s="46"/>
      <c r="M765" s="46"/>
      <c r="N765" s="37"/>
      <c r="O765" s="37"/>
      <c r="P765" s="37"/>
      <c r="Q765" s="37"/>
      <c r="R765" s="37"/>
      <c r="S765" s="37"/>
      <c r="T765" s="37"/>
      <c r="U765" s="37"/>
      <c r="V765" s="37"/>
      <c r="W765" s="37"/>
      <c r="X765" s="37"/>
      <c r="Y765" s="37"/>
      <c r="Z765" s="37"/>
      <c r="AA765" s="37"/>
    </row>
    <row r="766">
      <c r="A766" s="46"/>
      <c r="B766" s="46"/>
      <c r="C766" s="49"/>
      <c r="D766" s="49"/>
      <c r="E766" s="49"/>
      <c r="F766" s="46"/>
      <c r="G766" s="49"/>
      <c r="H766" s="46"/>
      <c r="I766" s="46"/>
      <c r="J766" s="49"/>
      <c r="K766" s="49"/>
      <c r="L766" s="46"/>
      <c r="M766" s="46"/>
      <c r="N766" s="37"/>
      <c r="O766" s="37"/>
      <c r="P766" s="37"/>
      <c r="Q766" s="37"/>
      <c r="R766" s="37"/>
      <c r="S766" s="37"/>
      <c r="T766" s="37"/>
      <c r="U766" s="37"/>
      <c r="V766" s="37"/>
      <c r="W766" s="37"/>
      <c r="X766" s="37"/>
      <c r="Y766" s="37"/>
      <c r="Z766" s="37"/>
      <c r="AA766" s="37"/>
    </row>
    <row r="767">
      <c r="A767" s="46"/>
      <c r="B767" s="46"/>
      <c r="C767" s="49"/>
      <c r="D767" s="49"/>
      <c r="E767" s="49"/>
      <c r="F767" s="46"/>
      <c r="G767" s="49"/>
      <c r="H767" s="46"/>
      <c r="I767" s="46"/>
      <c r="J767" s="49"/>
      <c r="K767" s="49"/>
      <c r="L767" s="46"/>
      <c r="M767" s="46"/>
      <c r="N767" s="37"/>
      <c r="O767" s="37"/>
      <c r="P767" s="37"/>
      <c r="Q767" s="37"/>
      <c r="R767" s="37"/>
      <c r="S767" s="37"/>
      <c r="T767" s="37"/>
      <c r="U767" s="37"/>
      <c r="V767" s="37"/>
      <c r="W767" s="37"/>
      <c r="X767" s="37"/>
      <c r="Y767" s="37"/>
      <c r="Z767" s="37"/>
      <c r="AA767" s="37"/>
    </row>
    <row r="768">
      <c r="A768" s="46"/>
      <c r="B768" s="46"/>
      <c r="C768" s="49"/>
      <c r="D768" s="49"/>
      <c r="E768" s="49"/>
      <c r="F768" s="46"/>
      <c r="G768" s="49"/>
      <c r="H768" s="46"/>
      <c r="I768" s="46"/>
      <c r="J768" s="49"/>
      <c r="K768" s="49"/>
      <c r="L768" s="46"/>
      <c r="M768" s="46"/>
      <c r="N768" s="37"/>
      <c r="O768" s="37"/>
      <c r="P768" s="37"/>
      <c r="Q768" s="37"/>
      <c r="R768" s="37"/>
      <c r="S768" s="37"/>
      <c r="T768" s="37"/>
      <c r="U768" s="37"/>
      <c r="V768" s="37"/>
      <c r="W768" s="37"/>
      <c r="X768" s="37"/>
      <c r="Y768" s="37"/>
      <c r="Z768" s="37"/>
      <c r="AA768" s="37"/>
    </row>
    <row r="769">
      <c r="A769" s="46"/>
      <c r="B769" s="46"/>
      <c r="C769" s="49"/>
      <c r="D769" s="49"/>
      <c r="E769" s="49"/>
      <c r="F769" s="46"/>
      <c r="G769" s="49"/>
      <c r="H769" s="46"/>
      <c r="I769" s="46"/>
      <c r="J769" s="49"/>
      <c r="K769" s="49"/>
      <c r="L769" s="46"/>
      <c r="M769" s="46"/>
      <c r="N769" s="37"/>
      <c r="O769" s="37"/>
      <c r="P769" s="37"/>
      <c r="Q769" s="37"/>
      <c r="R769" s="37"/>
      <c r="S769" s="37"/>
      <c r="T769" s="37"/>
      <c r="U769" s="37"/>
      <c r="V769" s="37"/>
      <c r="W769" s="37"/>
      <c r="X769" s="37"/>
      <c r="Y769" s="37"/>
      <c r="Z769" s="37"/>
      <c r="AA769" s="37"/>
    </row>
    <row r="770">
      <c r="A770" s="46"/>
      <c r="B770" s="46"/>
      <c r="C770" s="49"/>
      <c r="D770" s="49"/>
      <c r="E770" s="49"/>
      <c r="F770" s="46"/>
      <c r="G770" s="49"/>
      <c r="H770" s="46"/>
      <c r="I770" s="46"/>
      <c r="J770" s="49"/>
      <c r="K770" s="49"/>
      <c r="L770" s="46"/>
      <c r="M770" s="46"/>
      <c r="N770" s="37"/>
      <c r="O770" s="37"/>
      <c r="P770" s="37"/>
      <c r="Q770" s="37"/>
      <c r="R770" s="37"/>
      <c r="S770" s="37"/>
      <c r="T770" s="37"/>
      <c r="U770" s="37"/>
      <c r="V770" s="37"/>
      <c r="W770" s="37"/>
      <c r="X770" s="37"/>
      <c r="Y770" s="37"/>
      <c r="Z770" s="37"/>
      <c r="AA770" s="37"/>
    </row>
    <row r="771">
      <c r="A771" s="46"/>
      <c r="B771" s="46"/>
      <c r="C771" s="49"/>
      <c r="D771" s="49"/>
      <c r="E771" s="49"/>
      <c r="F771" s="46"/>
      <c r="G771" s="49"/>
      <c r="H771" s="46"/>
      <c r="I771" s="46"/>
      <c r="J771" s="49"/>
      <c r="K771" s="49"/>
      <c r="L771" s="46"/>
      <c r="M771" s="46"/>
      <c r="N771" s="37"/>
      <c r="O771" s="37"/>
      <c r="P771" s="37"/>
      <c r="Q771" s="37"/>
      <c r="R771" s="37"/>
      <c r="S771" s="37"/>
      <c r="T771" s="37"/>
      <c r="U771" s="37"/>
      <c r="V771" s="37"/>
      <c r="W771" s="37"/>
      <c r="X771" s="37"/>
      <c r="Y771" s="37"/>
      <c r="Z771" s="37"/>
      <c r="AA771" s="37"/>
    </row>
    <row r="772">
      <c r="A772" s="46"/>
      <c r="B772" s="46"/>
      <c r="C772" s="49"/>
      <c r="D772" s="49"/>
      <c r="E772" s="49"/>
      <c r="F772" s="46"/>
      <c r="G772" s="49"/>
      <c r="H772" s="46"/>
      <c r="I772" s="46"/>
      <c r="J772" s="49"/>
      <c r="K772" s="49"/>
      <c r="L772" s="46"/>
      <c r="M772" s="46"/>
      <c r="N772" s="37"/>
      <c r="O772" s="37"/>
      <c r="P772" s="37"/>
      <c r="Q772" s="37"/>
      <c r="R772" s="37"/>
      <c r="S772" s="37"/>
      <c r="T772" s="37"/>
      <c r="U772" s="37"/>
      <c r="V772" s="37"/>
      <c r="W772" s="37"/>
      <c r="X772" s="37"/>
      <c r="Y772" s="37"/>
      <c r="Z772" s="37"/>
      <c r="AA772" s="37"/>
    </row>
    <row r="773">
      <c r="A773" s="46"/>
      <c r="B773" s="46"/>
      <c r="C773" s="49"/>
      <c r="D773" s="49"/>
      <c r="E773" s="49"/>
      <c r="F773" s="46"/>
      <c r="G773" s="49"/>
      <c r="H773" s="46"/>
      <c r="I773" s="46"/>
      <c r="J773" s="49"/>
      <c r="K773" s="49"/>
      <c r="L773" s="46"/>
      <c r="M773" s="46"/>
      <c r="N773" s="37"/>
      <c r="O773" s="37"/>
      <c r="P773" s="37"/>
      <c r="Q773" s="37"/>
      <c r="R773" s="37"/>
      <c r="S773" s="37"/>
      <c r="T773" s="37"/>
      <c r="U773" s="37"/>
      <c r="V773" s="37"/>
      <c r="W773" s="37"/>
      <c r="X773" s="37"/>
      <c r="Y773" s="37"/>
      <c r="Z773" s="37"/>
      <c r="AA773" s="37"/>
    </row>
    <row r="774">
      <c r="A774" s="46"/>
      <c r="B774" s="46"/>
      <c r="C774" s="49"/>
      <c r="D774" s="49"/>
      <c r="E774" s="49"/>
      <c r="F774" s="46"/>
      <c r="G774" s="49"/>
      <c r="H774" s="46"/>
      <c r="I774" s="46"/>
      <c r="J774" s="49"/>
      <c r="K774" s="49"/>
      <c r="L774" s="46"/>
      <c r="M774" s="46"/>
      <c r="N774" s="37"/>
      <c r="O774" s="37"/>
      <c r="P774" s="37"/>
      <c r="Q774" s="37"/>
      <c r="R774" s="37"/>
      <c r="S774" s="37"/>
      <c r="T774" s="37"/>
      <c r="U774" s="37"/>
      <c r="V774" s="37"/>
      <c r="W774" s="37"/>
      <c r="X774" s="37"/>
      <c r="Y774" s="37"/>
      <c r="Z774" s="37"/>
      <c r="AA774" s="37"/>
    </row>
    <row r="775">
      <c r="A775" s="46"/>
      <c r="B775" s="46"/>
      <c r="C775" s="49"/>
      <c r="D775" s="49"/>
      <c r="E775" s="49"/>
      <c r="F775" s="46"/>
      <c r="G775" s="49"/>
      <c r="H775" s="46"/>
      <c r="I775" s="46"/>
      <c r="J775" s="49"/>
      <c r="K775" s="49"/>
      <c r="L775" s="46"/>
      <c r="M775" s="46"/>
      <c r="N775" s="37"/>
      <c r="O775" s="37"/>
      <c r="P775" s="37"/>
      <c r="Q775" s="37"/>
      <c r="R775" s="37"/>
      <c r="S775" s="37"/>
      <c r="T775" s="37"/>
      <c r="U775" s="37"/>
      <c r="V775" s="37"/>
      <c r="W775" s="37"/>
      <c r="X775" s="37"/>
      <c r="Y775" s="37"/>
      <c r="Z775" s="37"/>
      <c r="AA775" s="37"/>
    </row>
    <row r="776">
      <c r="A776" s="46"/>
      <c r="B776" s="46"/>
      <c r="C776" s="49"/>
      <c r="D776" s="49"/>
      <c r="E776" s="49"/>
      <c r="F776" s="46"/>
      <c r="G776" s="49"/>
      <c r="H776" s="46"/>
      <c r="I776" s="46"/>
      <c r="J776" s="49"/>
      <c r="K776" s="49"/>
      <c r="L776" s="46"/>
      <c r="M776" s="46"/>
      <c r="N776" s="37"/>
      <c r="O776" s="37"/>
      <c r="P776" s="37"/>
      <c r="Q776" s="37"/>
      <c r="R776" s="37"/>
      <c r="S776" s="37"/>
      <c r="T776" s="37"/>
      <c r="U776" s="37"/>
      <c r="V776" s="37"/>
      <c r="W776" s="37"/>
      <c r="X776" s="37"/>
      <c r="Y776" s="37"/>
      <c r="Z776" s="37"/>
      <c r="AA776" s="37"/>
    </row>
    <row r="777">
      <c r="A777" s="46"/>
      <c r="B777" s="46"/>
      <c r="C777" s="49"/>
      <c r="D777" s="49"/>
      <c r="E777" s="49"/>
      <c r="F777" s="46"/>
      <c r="G777" s="49"/>
      <c r="H777" s="46"/>
      <c r="I777" s="46"/>
      <c r="J777" s="49"/>
      <c r="K777" s="49"/>
      <c r="L777" s="46"/>
      <c r="M777" s="46"/>
      <c r="N777" s="37"/>
      <c r="O777" s="37"/>
      <c r="P777" s="37"/>
      <c r="Q777" s="37"/>
      <c r="R777" s="37"/>
      <c r="S777" s="37"/>
      <c r="T777" s="37"/>
      <c r="U777" s="37"/>
      <c r="V777" s="37"/>
      <c r="W777" s="37"/>
      <c r="X777" s="37"/>
      <c r="Y777" s="37"/>
      <c r="Z777" s="37"/>
      <c r="AA777" s="37"/>
    </row>
    <row r="778">
      <c r="A778" s="46"/>
      <c r="B778" s="46"/>
      <c r="C778" s="49"/>
      <c r="D778" s="49"/>
      <c r="E778" s="49"/>
      <c r="F778" s="46"/>
      <c r="G778" s="49"/>
      <c r="H778" s="46"/>
      <c r="I778" s="46"/>
      <c r="J778" s="49"/>
      <c r="K778" s="49"/>
      <c r="L778" s="46"/>
      <c r="M778" s="46"/>
      <c r="N778" s="37"/>
      <c r="O778" s="37"/>
      <c r="P778" s="37"/>
      <c r="Q778" s="37"/>
      <c r="R778" s="37"/>
      <c r="S778" s="37"/>
      <c r="T778" s="37"/>
      <c r="U778" s="37"/>
      <c r="V778" s="37"/>
      <c r="W778" s="37"/>
      <c r="X778" s="37"/>
      <c r="Y778" s="37"/>
      <c r="Z778" s="37"/>
      <c r="AA778" s="37"/>
    </row>
    <row r="779">
      <c r="A779" s="46"/>
      <c r="B779" s="46"/>
      <c r="C779" s="49"/>
      <c r="D779" s="49"/>
      <c r="E779" s="49"/>
      <c r="F779" s="46"/>
      <c r="G779" s="49"/>
      <c r="H779" s="46"/>
      <c r="I779" s="46"/>
      <c r="J779" s="49"/>
      <c r="K779" s="49"/>
      <c r="L779" s="46"/>
      <c r="M779" s="46"/>
      <c r="N779" s="37"/>
      <c r="O779" s="37"/>
      <c r="P779" s="37"/>
      <c r="Q779" s="37"/>
      <c r="R779" s="37"/>
      <c r="S779" s="37"/>
      <c r="T779" s="37"/>
      <c r="U779" s="37"/>
      <c r="V779" s="37"/>
      <c r="W779" s="37"/>
      <c r="X779" s="37"/>
      <c r="Y779" s="37"/>
      <c r="Z779" s="37"/>
      <c r="AA779" s="37"/>
    </row>
    <row r="780">
      <c r="A780" s="46"/>
      <c r="B780" s="46"/>
      <c r="C780" s="49"/>
      <c r="D780" s="49"/>
      <c r="E780" s="49"/>
      <c r="F780" s="46"/>
      <c r="G780" s="49"/>
      <c r="H780" s="46"/>
      <c r="I780" s="46"/>
      <c r="J780" s="49"/>
      <c r="K780" s="49"/>
      <c r="L780" s="46"/>
      <c r="M780" s="46"/>
      <c r="N780" s="37"/>
      <c r="O780" s="37"/>
      <c r="P780" s="37"/>
      <c r="Q780" s="37"/>
      <c r="R780" s="37"/>
      <c r="S780" s="37"/>
      <c r="T780" s="37"/>
      <c r="U780" s="37"/>
      <c r="V780" s="37"/>
      <c r="W780" s="37"/>
      <c r="X780" s="37"/>
      <c r="Y780" s="37"/>
      <c r="Z780" s="37"/>
      <c r="AA780" s="37"/>
    </row>
    <row r="781">
      <c r="A781" s="46"/>
      <c r="B781" s="46"/>
      <c r="C781" s="49"/>
      <c r="D781" s="49"/>
      <c r="E781" s="49"/>
      <c r="F781" s="46"/>
      <c r="G781" s="49"/>
      <c r="H781" s="46"/>
      <c r="I781" s="46"/>
      <c r="J781" s="49"/>
      <c r="K781" s="49"/>
      <c r="L781" s="46"/>
      <c r="M781" s="46"/>
      <c r="N781" s="37"/>
      <c r="O781" s="37"/>
      <c r="P781" s="37"/>
      <c r="Q781" s="37"/>
      <c r="R781" s="37"/>
      <c r="S781" s="37"/>
      <c r="T781" s="37"/>
      <c r="U781" s="37"/>
      <c r="V781" s="37"/>
      <c r="W781" s="37"/>
      <c r="X781" s="37"/>
      <c r="Y781" s="37"/>
      <c r="Z781" s="37"/>
      <c r="AA781" s="37"/>
    </row>
    <row r="782">
      <c r="A782" s="46"/>
      <c r="B782" s="46"/>
      <c r="C782" s="49"/>
      <c r="D782" s="49"/>
      <c r="E782" s="49"/>
      <c r="F782" s="46"/>
      <c r="G782" s="49"/>
      <c r="H782" s="46"/>
      <c r="I782" s="46"/>
      <c r="J782" s="49"/>
      <c r="K782" s="49"/>
      <c r="L782" s="46"/>
      <c r="M782" s="46"/>
      <c r="N782" s="37"/>
      <c r="O782" s="37"/>
      <c r="P782" s="37"/>
      <c r="Q782" s="37"/>
      <c r="R782" s="37"/>
      <c r="S782" s="37"/>
      <c r="T782" s="37"/>
      <c r="U782" s="37"/>
      <c r="V782" s="37"/>
      <c r="W782" s="37"/>
      <c r="X782" s="37"/>
      <c r="Y782" s="37"/>
      <c r="Z782" s="37"/>
      <c r="AA782" s="37"/>
    </row>
    <row r="783">
      <c r="A783" s="46"/>
      <c r="B783" s="46"/>
      <c r="C783" s="49"/>
      <c r="D783" s="49"/>
      <c r="E783" s="49"/>
      <c r="F783" s="46"/>
      <c r="G783" s="49"/>
      <c r="H783" s="46"/>
      <c r="I783" s="46"/>
      <c r="J783" s="49"/>
      <c r="K783" s="49"/>
      <c r="L783" s="46"/>
      <c r="M783" s="46"/>
      <c r="N783" s="37"/>
      <c r="O783" s="37"/>
      <c r="P783" s="37"/>
      <c r="Q783" s="37"/>
      <c r="R783" s="37"/>
      <c r="S783" s="37"/>
      <c r="T783" s="37"/>
      <c r="U783" s="37"/>
      <c r="V783" s="37"/>
      <c r="W783" s="37"/>
      <c r="X783" s="37"/>
      <c r="Y783" s="37"/>
      <c r="Z783" s="37"/>
      <c r="AA783" s="37"/>
    </row>
    <row r="784">
      <c r="A784" s="46"/>
      <c r="B784" s="46"/>
      <c r="C784" s="49"/>
      <c r="D784" s="49"/>
      <c r="E784" s="49"/>
      <c r="F784" s="46"/>
      <c r="G784" s="49"/>
      <c r="H784" s="46"/>
      <c r="I784" s="46"/>
      <c r="J784" s="49"/>
      <c r="K784" s="49"/>
      <c r="L784" s="46"/>
      <c r="M784" s="46"/>
      <c r="N784" s="37"/>
      <c r="O784" s="37"/>
      <c r="P784" s="37"/>
      <c r="Q784" s="37"/>
      <c r="R784" s="37"/>
      <c r="S784" s="37"/>
      <c r="T784" s="37"/>
      <c r="U784" s="37"/>
      <c r="V784" s="37"/>
      <c r="W784" s="37"/>
      <c r="X784" s="37"/>
      <c r="Y784" s="37"/>
      <c r="Z784" s="37"/>
      <c r="AA784" s="37"/>
    </row>
    <row r="785">
      <c r="A785" s="46"/>
      <c r="B785" s="46"/>
      <c r="C785" s="49"/>
      <c r="D785" s="49"/>
      <c r="E785" s="49"/>
      <c r="F785" s="46"/>
      <c r="G785" s="49"/>
      <c r="H785" s="46"/>
      <c r="I785" s="46"/>
      <c r="J785" s="49"/>
      <c r="K785" s="49"/>
      <c r="L785" s="46"/>
      <c r="M785" s="46"/>
      <c r="N785" s="37"/>
      <c r="O785" s="37"/>
      <c r="P785" s="37"/>
      <c r="Q785" s="37"/>
      <c r="R785" s="37"/>
      <c r="S785" s="37"/>
      <c r="T785" s="37"/>
      <c r="U785" s="37"/>
      <c r="V785" s="37"/>
      <c r="W785" s="37"/>
      <c r="X785" s="37"/>
      <c r="Y785" s="37"/>
      <c r="Z785" s="37"/>
      <c r="AA785" s="37"/>
    </row>
    <row r="786">
      <c r="A786" s="46"/>
      <c r="B786" s="46"/>
      <c r="C786" s="49"/>
      <c r="D786" s="49"/>
      <c r="E786" s="49"/>
      <c r="F786" s="46"/>
      <c r="G786" s="49"/>
      <c r="H786" s="46"/>
      <c r="I786" s="46"/>
      <c r="J786" s="49"/>
      <c r="K786" s="49"/>
      <c r="L786" s="46"/>
      <c r="M786" s="46"/>
      <c r="N786" s="37"/>
      <c r="O786" s="37"/>
      <c r="P786" s="37"/>
      <c r="Q786" s="37"/>
      <c r="R786" s="37"/>
      <c r="S786" s="37"/>
      <c r="T786" s="37"/>
      <c r="U786" s="37"/>
      <c r="V786" s="37"/>
      <c r="W786" s="37"/>
      <c r="X786" s="37"/>
      <c r="Y786" s="37"/>
      <c r="Z786" s="37"/>
      <c r="AA786" s="37"/>
    </row>
    <row r="787">
      <c r="A787" s="46"/>
      <c r="B787" s="46"/>
      <c r="C787" s="49"/>
      <c r="D787" s="49"/>
      <c r="E787" s="49"/>
      <c r="F787" s="46"/>
      <c r="G787" s="49"/>
      <c r="H787" s="46"/>
      <c r="I787" s="46"/>
      <c r="J787" s="49"/>
      <c r="K787" s="49"/>
      <c r="L787" s="46"/>
      <c r="M787" s="46"/>
      <c r="N787" s="37"/>
      <c r="O787" s="37"/>
      <c r="P787" s="37"/>
      <c r="Q787" s="37"/>
      <c r="R787" s="37"/>
      <c r="S787" s="37"/>
      <c r="T787" s="37"/>
      <c r="U787" s="37"/>
      <c r="V787" s="37"/>
      <c r="W787" s="37"/>
      <c r="X787" s="37"/>
      <c r="Y787" s="37"/>
      <c r="Z787" s="37"/>
      <c r="AA787" s="37"/>
    </row>
    <row r="788">
      <c r="A788" s="46"/>
      <c r="B788" s="46"/>
      <c r="C788" s="49"/>
      <c r="D788" s="49"/>
      <c r="E788" s="49"/>
      <c r="F788" s="46"/>
      <c r="G788" s="49"/>
      <c r="H788" s="46"/>
      <c r="I788" s="46"/>
      <c r="J788" s="49"/>
      <c r="K788" s="49"/>
      <c r="L788" s="46"/>
      <c r="M788" s="46"/>
      <c r="N788" s="37"/>
      <c r="O788" s="37"/>
      <c r="P788" s="37"/>
      <c r="Q788" s="37"/>
      <c r="R788" s="37"/>
      <c r="S788" s="37"/>
      <c r="T788" s="37"/>
      <c r="U788" s="37"/>
      <c r="V788" s="37"/>
      <c r="W788" s="37"/>
      <c r="X788" s="37"/>
      <c r="Y788" s="37"/>
      <c r="Z788" s="37"/>
      <c r="AA788" s="37"/>
    </row>
    <row r="789">
      <c r="A789" s="46"/>
      <c r="B789" s="46"/>
      <c r="C789" s="49"/>
      <c r="D789" s="49"/>
      <c r="E789" s="49"/>
      <c r="F789" s="46"/>
      <c r="G789" s="49"/>
      <c r="H789" s="46"/>
      <c r="I789" s="46"/>
      <c r="J789" s="49"/>
      <c r="K789" s="49"/>
      <c r="L789" s="46"/>
      <c r="M789" s="46"/>
      <c r="N789" s="37"/>
      <c r="O789" s="37"/>
      <c r="P789" s="37"/>
      <c r="Q789" s="37"/>
      <c r="R789" s="37"/>
      <c r="S789" s="37"/>
      <c r="T789" s="37"/>
      <c r="U789" s="37"/>
      <c r="V789" s="37"/>
      <c r="W789" s="37"/>
      <c r="X789" s="37"/>
      <c r="Y789" s="37"/>
      <c r="Z789" s="37"/>
      <c r="AA789" s="37"/>
    </row>
    <row r="790">
      <c r="A790" s="46"/>
      <c r="B790" s="46"/>
      <c r="C790" s="49"/>
      <c r="D790" s="49"/>
      <c r="E790" s="49"/>
      <c r="F790" s="46"/>
      <c r="G790" s="49"/>
      <c r="H790" s="46"/>
      <c r="I790" s="46"/>
      <c r="J790" s="49"/>
      <c r="K790" s="49"/>
      <c r="L790" s="46"/>
      <c r="M790" s="46"/>
      <c r="N790" s="37"/>
      <c r="O790" s="37"/>
      <c r="P790" s="37"/>
      <c r="Q790" s="37"/>
      <c r="R790" s="37"/>
      <c r="S790" s="37"/>
      <c r="T790" s="37"/>
      <c r="U790" s="37"/>
      <c r="V790" s="37"/>
      <c r="W790" s="37"/>
      <c r="X790" s="37"/>
      <c r="Y790" s="37"/>
      <c r="Z790" s="37"/>
      <c r="AA790" s="37"/>
    </row>
    <row r="791">
      <c r="A791" s="46"/>
      <c r="B791" s="46"/>
      <c r="C791" s="49"/>
      <c r="D791" s="49"/>
      <c r="E791" s="49"/>
      <c r="F791" s="46"/>
      <c r="G791" s="49"/>
      <c r="H791" s="46"/>
      <c r="I791" s="46"/>
      <c r="J791" s="49"/>
      <c r="K791" s="49"/>
      <c r="L791" s="46"/>
      <c r="M791" s="46"/>
      <c r="N791" s="37"/>
      <c r="O791" s="37"/>
      <c r="P791" s="37"/>
      <c r="Q791" s="37"/>
      <c r="R791" s="37"/>
      <c r="S791" s="37"/>
      <c r="T791" s="37"/>
      <c r="U791" s="37"/>
      <c r="V791" s="37"/>
      <c r="W791" s="37"/>
      <c r="X791" s="37"/>
      <c r="Y791" s="37"/>
      <c r="Z791" s="37"/>
      <c r="AA791" s="37"/>
    </row>
    <row r="792">
      <c r="A792" s="46"/>
      <c r="B792" s="46"/>
      <c r="C792" s="49"/>
      <c r="D792" s="49"/>
      <c r="E792" s="49"/>
      <c r="F792" s="46"/>
      <c r="G792" s="49"/>
      <c r="H792" s="46"/>
      <c r="I792" s="46"/>
      <c r="J792" s="49"/>
      <c r="K792" s="49"/>
      <c r="L792" s="46"/>
      <c r="M792" s="46"/>
      <c r="N792" s="37"/>
      <c r="O792" s="37"/>
      <c r="P792" s="37"/>
      <c r="Q792" s="37"/>
      <c r="R792" s="37"/>
      <c r="S792" s="37"/>
      <c r="T792" s="37"/>
      <c r="U792" s="37"/>
      <c r="V792" s="37"/>
      <c r="W792" s="37"/>
      <c r="X792" s="37"/>
      <c r="Y792" s="37"/>
      <c r="Z792" s="37"/>
      <c r="AA792" s="37"/>
    </row>
    <row r="793">
      <c r="A793" s="46"/>
      <c r="B793" s="46"/>
      <c r="C793" s="49"/>
      <c r="D793" s="49"/>
      <c r="E793" s="49"/>
      <c r="F793" s="46"/>
      <c r="G793" s="49"/>
      <c r="H793" s="46"/>
      <c r="I793" s="46"/>
      <c r="J793" s="49"/>
      <c r="K793" s="49"/>
      <c r="L793" s="46"/>
      <c r="M793" s="46"/>
      <c r="N793" s="37"/>
      <c r="O793" s="37"/>
      <c r="P793" s="37"/>
      <c r="Q793" s="37"/>
      <c r="R793" s="37"/>
      <c r="S793" s="37"/>
      <c r="T793" s="37"/>
      <c r="U793" s="37"/>
      <c r="V793" s="37"/>
      <c r="W793" s="37"/>
      <c r="X793" s="37"/>
      <c r="Y793" s="37"/>
      <c r="Z793" s="37"/>
      <c r="AA793" s="37"/>
    </row>
    <row r="794">
      <c r="A794" s="46"/>
      <c r="B794" s="46"/>
      <c r="C794" s="49"/>
      <c r="D794" s="49"/>
      <c r="E794" s="49"/>
      <c r="F794" s="46"/>
      <c r="G794" s="49"/>
      <c r="H794" s="46"/>
      <c r="I794" s="46"/>
      <c r="J794" s="49"/>
      <c r="K794" s="49"/>
      <c r="L794" s="46"/>
      <c r="M794" s="46"/>
      <c r="N794" s="37"/>
      <c r="O794" s="37"/>
      <c r="P794" s="37"/>
      <c r="Q794" s="37"/>
      <c r="R794" s="37"/>
      <c r="S794" s="37"/>
      <c r="T794" s="37"/>
      <c r="U794" s="37"/>
      <c r="V794" s="37"/>
      <c r="W794" s="37"/>
      <c r="X794" s="37"/>
      <c r="Y794" s="37"/>
      <c r="Z794" s="37"/>
      <c r="AA794" s="37"/>
    </row>
    <row r="795">
      <c r="A795" s="46"/>
      <c r="B795" s="46"/>
      <c r="C795" s="49"/>
      <c r="D795" s="49"/>
      <c r="E795" s="49"/>
      <c r="F795" s="46"/>
      <c r="G795" s="49"/>
      <c r="H795" s="46"/>
      <c r="I795" s="46"/>
      <c r="J795" s="49"/>
      <c r="K795" s="49"/>
      <c r="L795" s="46"/>
      <c r="M795" s="46"/>
      <c r="N795" s="37"/>
      <c r="O795" s="37"/>
      <c r="P795" s="37"/>
      <c r="Q795" s="37"/>
      <c r="R795" s="37"/>
      <c r="S795" s="37"/>
      <c r="T795" s="37"/>
      <c r="U795" s="37"/>
      <c r="V795" s="37"/>
      <c r="W795" s="37"/>
      <c r="X795" s="37"/>
      <c r="Y795" s="37"/>
      <c r="Z795" s="37"/>
      <c r="AA795" s="37"/>
    </row>
    <row r="796">
      <c r="A796" s="46"/>
      <c r="B796" s="46"/>
      <c r="C796" s="49"/>
      <c r="D796" s="49"/>
      <c r="E796" s="49"/>
      <c r="F796" s="46"/>
      <c r="G796" s="49"/>
      <c r="H796" s="46"/>
      <c r="I796" s="46"/>
      <c r="J796" s="49"/>
      <c r="K796" s="49"/>
      <c r="L796" s="46"/>
      <c r="M796" s="46"/>
      <c r="N796" s="37"/>
      <c r="O796" s="37"/>
      <c r="P796" s="37"/>
      <c r="Q796" s="37"/>
      <c r="R796" s="37"/>
      <c r="S796" s="37"/>
      <c r="T796" s="37"/>
      <c r="U796" s="37"/>
      <c r="V796" s="37"/>
      <c r="W796" s="37"/>
      <c r="X796" s="37"/>
      <c r="Y796" s="37"/>
      <c r="Z796" s="37"/>
      <c r="AA796" s="37"/>
    </row>
    <row r="797">
      <c r="A797" s="46"/>
      <c r="B797" s="46"/>
      <c r="C797" s="49"/>
      <c r="D797" s="49"/>
      <c r="E797" s="49"/>
      <c r="F797" s="46"/>
      <c r="G797" s="49"/>
      <c r="H797" s="46"/>
      <c r="I797" s="46"/>
      <c r="J797" s="49"/>
      <c r="K797" s="49"/>
      <c r="L797" s="46"/>
      <c r="M797" s="46"/>
      <c r="N797" s="37"/>
      <c r="O797" s="37"/>
      <c r="P797" s="37"/>
      <c r="Q797" s="37"/>
      <c r="R797" s="37"/>
      <c r="S797" s="37"/>
      <c r="T797" s="37"/>
      <c r="U797" s="37"/>
      <c r="V797" s="37"/>
      <c r="W797" s="37"/>
      <c r="X797" s="37"/>
      <c r="Y797" s="37"/>
      <c r="Z797" s="37"/>
      <c r="AA797" s="37"/>
    </row>
    <row r="798">
      <c r="A798" s="46"/>
      <c r="B798" s="46"/>
      <c r="C798" s="49"/>
      <c r="D798" s="49"/>
      <c r="E798" s="49"/>
      <c r="F798" s="46"/>
      <c r="G798" s="49"/>
      <c r="H798" s="46"/>
      <c r="I798" s="46"/>
      <c r="J798" s="49"/>
      <c r="K798" s="49"/>
      <c r="L798" s="46"/>
      <c r="M798" s="46"/>
      <c r="N798" s="37"/>
      <c r="O798" s="37"/>
      <c r="P798" s="37"/>
      <c r="Q798" s="37"/>
      <c r="R798" s="37"/>
      <c r="S798" s="37"/>
      <c r="T798" s="37"/>
      <c r="U798" s="37"/>
      <c r="V798" s="37"/>
      <c r="W798" s="37"/>
      <c r="X798" s="37"/>
      <c r="Y798" s="37"/>
      <c r="Z798" s="37"/>
      <c r="AA798" s="37"/>
    </row>
    <row r="799">
      <c r="A799" s="46"/>
      <c r="B799" s="46"/>
      <c r="C799" s="49"/>
      <c r="D799" s="49"/>
      <c r="E799" s="49"/>
      <c r="F799" s="46"/>
      <c r="G799" s="49"/>
      <c r="H799" s="46"/>
      <c r="I799" s="46"/>
      <c r="J799" s="49"/>
      <c r="K799" s="49"/>
      <c r="L799" s="46"/>
      <c r="M799" s="46"/>
      <c r="N799" s="37"/>
      <c r="O799" s="37"/>
      <c r="P799" s="37"/>
      <c r="Q799" s="37"/>
      <c r="R799" s="37"/>
      <c r="S799" s="37"/>
      <c r="T799" s="37"/>
      <c r="U799" s="37"/>
      <c r="V799" s="37"/>
      <c r="W799" s="37"/>
      <c r="X799" s="37"/>
      <c r="Y799" s="37"/>
      <c r="Z799" s="37"/>
      <c r="AA799" s="37"/>
    </row>
    <row r="800">
      <c r="A800" s="46"/>
      <c r="B800" s="46"/>
      <c r="C800" s="49"/>
      <c r="D800" s="49"/>
      <c r="E800" s="49"/>
      <c r="F800" s="46"/>
      <c r="G800" s="49"/>
      <c r="H800" s="46"/>
      <c r="I800" s="46"/>
      <c r="J800" s="49"/>
      <c r="K800" s="49"/>
      <c r="L800" s="46"/>
      <c r="M800" s="46"/>
      <c r="N800" s="37"/>
      <c r="O800" s="37"/>
      <c r="P800" s="37"/>
      <c r="Q800" s="37"/>
      <c r="R800" s="37"/>
      <c r="S800" s="37"/>
      <c r="T800" s="37"/>
      <c r="U800" s="37"/>
      <c r="V800" s="37"/>
      <c r="W800" s="37"/>
      <c r="X800" s="37"/>
      <c r="Y800" s="37"/>
      <c r="Z800" s="37"/>
      <c r="AA800" s="37"/>
    </row>
    <row r="801">
      <c r="A801" s="46"/>
      <c r="B801" s="46"/>
      <c r="C801" s="49"/>
      <c r="D801" s="49"/>
      <c r="E801" s="49"/>
      <c r="F801" s="46"/>
      <c r="G801" s="49"/>
      <c r="H801" s="46"/>
      <c r="I801" s="46"/>
      <c r="J801" s="49"/>
      <c r="K801" s="49"/>
      <c r="L801" s="46"/>
      <c r="M801" s="46"/>
      <c r="N801" s="37"/>
      <c r="O801" s="37"/>
      <c r="P801" s="37"/>
      <c r="Q801" s="37"/>
      <c r="R801" s="37"/>
      <c r="S801" s="37"/>
      <c r="T801" s="37"/>
      <c r="U801" s="37"/>
      <c r="V801" s="37"/>
      <c r="W801" s="37"/>
      <c r="X801" s="37"/>
      <c r="Y801" s="37"/>
      <c r="Z801" s="37"/>
      <c r="AA801" s="37"/>
    </row>
    <row r="802">
      <c r="A802" s="46"/>
      <c r="B802" s="46"/>
      <c r="C802" s="49"/>
      <c r="D802" s="49"/>
      <c r="E802" s="49"/>
      <c r="F802" s="46"/>
      <c r="G802" s="49"/>
      <c r="H802" s="46"/>
      <c r="I802" s="46"/>
      <c r="J802" s="49"/>
      <c r="K802" s="49"/>
      <c r="L802" s="46"/>
      <c r="M802" s="46"/>
      <c r="N802" s="37"/>
      <c r="O802" s="37"/>
      <c r="P802" s="37"/>
      <c r="Q802" s="37"/>
      <c r="R802" s="37"/>
      <c r="S802" s="37"/>
      <c r="T802" s="37"/>
      <c r="U802" s="37"/>
      <c r="V802" s="37"/>
      <c r="W802" s="37"/>
      <c r="X802" s="37"/>
      <c r="Y802" s="37"/>
      <c r="Z802" s="37"/>
      <c r="AA802" s="37"/>
    </row>
    <row r="803">
      <c r="A803" s="46"/>
      <c r="B803" s="46"/>
      <c r="C803" s="49"/>
      <c r="D803" s="49"/>
      <c r="E803" s="49"/>
      <c r="F803" s="46"/>
      <c r="G803" s="49"/>
      <c r="H803" s="46"/>
      <c r="I803" s="46"/>
      <c r="J803" s="49"/>
      <c r="K803" s="49"/>
      <c r="L803" s="46"/>
      <c r="M803" s="46"/>
      <c r="N803" s="37"/>
      <c r="O803" s="37"/>
      <c r="P803" s="37"/>
      <c r="Q803" s="37"/>
      <c r="R803" s="37"/>
      <c r="S803" s="37"/>
      <c r="T803" s="37"/>
      <c r="U803" s="37"/>
      <c r="V803" s="37"/>
      <c r="W803" s="37"/>
      <c r="X803" s="37"/>
      <c r="Y803" s="37"/>
      <c r="Z803" s="37"/>
      <c r="AA803" s="37"/>
    </row>
    <row r="804">
      <c r="A804" s="46"/>
      <c r="B804" s="46"/>
      <c r="C804" s="49"/>
      <c r="D804" s="49"/>
      <c r="E804" s="49"/>
      <c r="F804" s="46"/>
      <c r="G804" s="49"/>
      <c r="H804" s="46"/>
      <c r="I804" s="46"/>
      <c r="J804" s="49"/>
      <c r="K804" s="49"/>
      <c r="L804" s="46"/>
      <c r="M804" s="46"/>
      <c r="N804" s="37"/>
      <c r="O804" s="37"/>
      <c r="P804" s="37"/>
      <c r="Q804" s="37"/>
      <c r="R804" s="37"/>
      <c r="S804" s="37"/>
      <c r="T804" s="37"/>
      <c r="U804" s="37"/>
      <c r="V804" s="37"/>
      <c r="W804" s="37"/>
      <c r="X804" s="37"/>
      <c r="Y804" s="37"/>
      <c r="Z804" s="37"/>
      <c r="AA804" s="37"/>
    </row>
    <row r="805">
      <c r="A805" s="46"/>
      <c r="B805" s="46"/>
      <c r="C805" s="49"/>
      <c r="D805" s="49"/>
      <c r="E805" s="49"/>
      <c r="F805" s="46"/>
      <c r="G805" s="49"/>
      <c r="H805" s="46"/>
      <c r="I805" s="46"/>
      <c r="J805" s="49"/>
      <c r="K805" s="49"/>
      <c r="L805" s="46"/>
      <c r="M805" s="46"/>
      <c r="N805" s="37"/>
      <c r="O805" s="37"/>
      <c r="P805" s="37"/>
      <c r="Q805" s="37"/>
      <c r="R805" s="37"/>
      <c r="S805" s="37"/>
      <c r="T805" s="37"/>
      <c r="U805" s="37"/>
      <c r="V805" s="37"/>
      <c r="W805" s="37"/>
      <c r="X805" s="37"/>
      <c r="Y805" s="37"/>
      <c r="Z805" s="37"/>
      <c r="AA805" s="37"/>
    </row>
    <row r="806">
      <c r="A806" s="46"/>
      <c r="B806" s="46"/>
      <c r="C806" s="49"/>
      <c r="D806" s="49"/>
      <c r="E806" s="49"/>
      <c r="F806" s="46"/>
      <c r="G806" s="49"/>
      <c r="H806" s="46"/>
      <c r="I806" s="46"/>
      <c r="J806" s="49"/>
      <c r="K806" s="49"/>
      <c r="L806" s="46"/>
      <c r="M806" s="46"/>
      <c r="N806" s="37"/>
      <c r="O806" s="37"/>
      <c r="P806" s="37"/>
      <c r="Q806" s="37"/>
      <c r="R806" s="37"/>
      <c r="S806" s="37"/>
      <c r="T806" s="37"/>
      <c r="U806" s="37"/>
      <c r="V806" s="37"/>
      <c r="W806" s="37"/>
      <c r="X806" s="37"/>
      <c r="Y806" s="37"/>
      <c r="Z806" s="37"/>
      <c r="AA806" s="37"/>
    </row>
    <row r="807">
      <c r="A807" s="46"/>
      <c r="B807" s="46"/>
      <c r="C807" s="49"/>
      <c r="D807" s="49"/>
      <c r="E807" s="49"/>
      <c r="F807" s="46"/>
      <c r="G807" s="49"/>
      <c r="H807" s="46"/>
      <c r="I807" s="46"/>
      <c r="J807" s="49"/>
      <c r="K807" s="49"/>
      <c r="L807" s="46"/>
      <c r="M807" s="46"/>
      <c r="N807" s="37"/>
      <c r="O807" s="37"/>
      <c r="P807" s="37"/>
      <c r="Q807" s="37"/>
      <c r="R807" s="37"/>
      <c r="S807" s="37"/>
      <c r="T807" s="37"/>
      <c r="U807" s="37"/>
      <c r="V807" s="37"/>
      <c r="W807" s="37"/>
      <c r="X807" s="37"/>
      <c r="Y807" s="37"/>
      <c r="Z807" s="37"/>
      <c r="AA807" s="37"/>
    </row>
    <row r="808">
      <c r="A808" s="46"/>
      <c r="B808" s="46"/>
      <c r="C808" s="49"/>
      <c r="D808" s="49"/>
      <c r="E808" s="49"/>
      <c r="F808" s="46"/>
      <c r="G808" s="49"/>
      <c r="H808" s="46"/>
      <c r="I808" s="46"/>
      <c r="J808" s="49"/>
      <c r="K808" s="49"/>
      <c r="L808" s="46"/>
      <c r="M808" s="46"/>
      <c r="N808" s="37"/>
      <c r="O808" s="37"/>
      <c r="P808" s="37"/>
      <c r="Q808" s="37"/>
      <c r="R808" s="37"/>
      <c r="S808" s="37"/>
      <c r="T808" s="37"/>
      <c r="U808" s="37"/>
      <c r="V808" s="37"/>
      <c r="W808" s="37"/>
      <c r="X808" s="37"/>
      <c r="Y808" s="37"/>
      <c r="Z808" s="37"/>
      <c r="AA808" s="37"/>
    </row>
    <row r="809">
      <c r="A809" s="46"/>
      <c r="B809" s="46"/>
      <c r="C809" s="49"/>
      <c r="D809" s="49"/>
      <c r="E809" s="49"/>
      <c r="F809" s="46"/>
      <c r="G809" s="49"/>
      <c r="H809" s="46"/>
      <c r="I809" s="46"/>
      <c r="J809" s="49"/>
      <c r="K809" s="49"/>
      <c r="L809" s="46"/>
      <c r="M809" s="46"/>
      <c r="N809" s="37"/>
      <c r="O809" s="37"/>
      <c r="P809" s="37"/>
      <c r="Q809" s="37"/>
      <c r="R809" s="37"/>
      <c r="S809" s="37"/>
      <c r="T809" s="37"/>
      <c r="U809" s="37"/>
      <c r="V809" s="37"/>
      <c r="W809" s="37"/>
      <c r="X809" s="37"/>
      <c r="Y809" s="37"/>
      <c r="Z809" s="37"/>
      <c r="AA809" s="37"/>
    </row>
    <row r="810">
      <c r="A810" s="46"/>
      <c r="B810" s="46"/>
      <c r="C810" s="49"/>
      <c r="D810" s="49"/>
      <c r="E810" s="49"/>
      <c r="F810" s="46"/>
      <c r="G810" s="49"/>
      <c r="H810" s="46"/>
      <c r="I810" s="46"/>
      <c r="J810" s="49"/>
      <c r="K810" s="49"/>
      <c r="L810" s="46"/>
      <c r="M810" s="46"/>
      <c r="N810" s="37"/>
      <c r="O810" s="37"/>
      <c r="P810" s="37"/>
      <c r="Q810" s="37"/>
      <c r="R810" s="37"/>
      <c r="S810" s="37"/>
      <c r="T810" s="37"/>
      <c r="U810" s="37"/>
      <c r="V810" s="37"/>
      <c r="W810" s="37"/>
      <c r="X810" s="37"/>
      <c r="Y810" s="37"/>
      <c r="Z810" s="37"/>
      <c r="AA810" s="37"/>
    </row>
    <row r="811">
      <c r="A811" s="46"/>
      <c r="B811" s="46"/>
      <c r="C811" s="49"/>
      <c r="D811" s="49"/>
      <c r="E811" s="49"/>
      <c r="F811" s="46"/>
      <c r="G811" s="49"/>
      <c r="H811" s="46"/>
      <c r="I811" s="46"/>
      <c r="J811" s="49"/>
      <c r="K811" s="49"/>
      <c r="L811" s="46"/>
      <c r="M811" s="46"/>
      <c r="N811" s="37"/>
      <c r="O811" s="37"/>
      <c r="P811" s="37"/>
      <c r="Q811" s="37"/>
      <c r="R811" s="37"/>
      <c r="S811" s="37"/>
      <c r="T811" s="37"/>
      <c r="U811" s="37"/>
      <c r="V811" s="37"/>
      <c r="W811" s="37"/>
      <c r="X811" s="37"/>
      <c r="Y811" s="37"/>
      <c r="Z811" s="37"/>
      <c r="AA811" s="37"/>
    </row>
    <row r="812">
      <c r="A812" s="46"/>
      <c r="B812" s="46"/>
      <c r="C812" s="49"/>
      <c r="D812" s="49"/>
      <c r="E812" s="49"/>
      <c r="F812" s="46"/>
      <c r="G812" s="49"/>
      <c r="H812" s="46"/>
      <c r="I812" s="46"/>
      <c r="J812" s="49"/>
      <c r="K812" s="49"/>
      <c r="L812" s="46"/>
      <c r="M812" s="46"/>
      <c r="N812" s="37"/>
      <c r="O812" s="37"/>
      <c r="P812" s="37"/>
      <c r="Q812" s="37"/>
      <c r="R812" s="37"/>
      <c r="S812" s="37"/>
      <c r="T812" s="37"/>
      <c r="U812" s="37"/>
      <c r="V812" s="37"/>
      <c r="W812" s="37"/>
      <c r="X812" s="37"/>
      <c r="Y812" s="37"/>
      <c r="Z812" s="37"/>
      <c r="AA812" s="37"/>
    </row>
    <row r="813">
      <c r="A813" s="46"/>
      <c r="B813" s="46"/>
      <c r="C813" s="49"/>
      <c r="D813" s="49"/>
      <c r="E813" s="49"/>
      <c r="F813" s="46"/>
      <c r="G813" s="49"/>
      <c r="H813" s="46"/>
      <c r="I813" s="46"/>
      <c r="J813" s="49"/>
      <c r="K813" s="49"/>
      <c r="L813" s="46"/>
      <c r="M813" s="46"/>
      <c r="N813" s="37"/>
      <c r="O813" s="37"/>
      <c r="P813" s="37"/>
      <c r="Q813" s="37"/>
      <c r="R813" s="37"/>
      <c r="S813" s="37"/>
      <c r="T813" s="37"/>
      <c r="U813" s="37"/>
      <c r="V813" s="37"/>
      <c r="W813" s="37"/>
      <c r="X813" s="37"/>
      <c r="Y813" s="37"/>
      <c r="Z813" s="37"/>
      <c r="AA813" s="37"/>
    </row>
    <row r="814">
      <c r="A814" s="46"/>
      <c r="B814" s="46"/>
      <c r="C814" s="49"/>
      <c r="D814" s="49"/>
      <c r="E814" s="49"/>
      <c r="F814" s="46"/>
      <c r="G814" s="49"/>
      <c r="H814" s="46"/>
      <c r="I814" s="46"/>
      <c r="J814" s="49"/>
      <c r="K814" s="49"/>
      <c r="L814" s="46"/>
      <c r="M814" s="46"/>
      <c r="N814" s="37"/>
      <c r="O814" s="37"/>
      <c r="P814" s="37"/>
      <c r="Q814" s="37"/>
      <c r="R814" s="37"/>
      <c r="S814" s="37"/>
      <c r="T814" s="37"/>
      <c r="U814" s="37"/>
      <c r="V814" s="37"/>
      <c r="W814" s="37"/>
      <c r="X814" s="37"/>
      <c r="Y814" s="37"/>
      <c r="Z814" s="37"/>
      <c r="AA814" s="37"/>
    </row>
    <row r="815">
      <c r="A815" s="46"/>
      <c r="B815" s="46"/>
      <c r="C815" s="49"/>
      <c r="D815" s="49"/>
      <c r="E815" s="49"/>
      <c r="F815" s="46"/>
      <c r="G815" s="49"/>
      <c r="H815" s="46"/>
      <c r="I815" s="46"/>
      <c r="J815" s="49"/>
      <c r="K815" s="49"/>
      <c r="L815" s="46"/>
      <c r="M815" s="46"/>
      <c r="N815" s="37"/>
      <c r="O815" s="37"/>
      <c r="P815" s="37"/>
      <c r="Q815" s="37"/>
      <c r="R815" s="37"/>
      <c r="S815" s="37"/>
      <c r="T815" s="37"/>
      <c r="U815" s="37"/>
      <c r="V815" s="37"/>
      <c r="W815" s="37"/>
      <c r="X815" s="37"/>
      <c r="Y815" s="37"/>
      <c r="Z815" s="37"/>
      <c r="AA815" s="37"/>
    </row>
    <row r="816">
      <c r="A816" s="46"/>
      <c r="B816" s="46"/>
      <c r="C816" s="49"/>
      <c r="D816" s="49"/>
      <c r="E816" s="49"/>
      <c r="F816" s="46"/>
      <c r="G816" s="49"/>
      <c r="H816" s="46"/>
      <c r="I816" s="46"/>
      <c r="J816" s="49"/>
      <c r="K816" s="49"/>
      <c r="L816" s="46"/>
      <c r="M816" s="46"/>
      <c r="N816" s="37"/>
      <c r="O816" s="37"/>
      <c r="P816" s="37"/>
      <c r="Q816" s="37"/>
      <c r="R816" s="37"/>
      <c r="S816" s="37"/>
      <c r="T816" s="37"/>
      <c r="U816" s="37"/>
      <c r="V816" s="37"/>
      <c r="W816" s="37"/>
      <c r="X816" s="37"/>
      <c r="Y816" s="37"/>
      <c r="Z816" s="37"/>
      <c r="AA816" s="37"/>
    </row>
    <row r="817">
      <c r="A817" s="46"/>
      <c r="B817" s="46"/>
      <c r="C817" s="49"/>
      <c r="D817" s="49"/>
      <c r="E817" s="49"/>
      <c r="F817" s="46"/>
      <c r="G817" s="49"/>
      <c r="H817" s="46"/>
      <c r="I817" s="46"/>
      <c r="J817" s="49"/>
      <c r="K817" s="49"/>
      <c r="L817" s="46"/>
      <c r="M817" s="46"/>
      <c r="N817" s="37"/>
      <c r="O817" s="37"/>
      <c r="P817" s="37"/>
      <c r="Q817" s="37"/>
      <c r="R817" s="37"/>
      <c r="S817" s="37"/>
      <c r="T817" s="37"/>
      <c r="U817" s="37"/>
      <c r="V817" s="37"/>
      <c r="W817" s="37"/>
      <c r="X817" s="37"/>
      <c r="Y817" s="37"/>
      <c r="Z817" s="37"/>
      <c r="AA817" s="37"/>
    </row>
    <row r="818">
      <c r="A818" s="46"/>
      <c r="B818" s="46"/>
      <c r="C818" s="49"/>
      <c r="D818" s="49"/>
      <c r="E818" s="49"/>
      <c r="F818" s="46"/>
      <c r="G818" s="49"/>
      <c r="H818" s="46"/>
      <c r="I818" s="46"/>
      <c r="J818" s="49"/>
      <c r="K818" s="49"/>
      <c r="L818" s="46"/>
      <c r="M818" s="46"/>
      <c r="N818" s="37"/>
      <c r="O818" s="37"/>
      <c r="P818" s="37"/>
      <c r="Q818" s="37"/>
      <c r="R818" s="37"/>
      <c r="S818" s="37"/>
      <c r="T818" s="37"/>
      <c r="U818" s="37"/>
      <c r="V818" s="37"/>
      <c r="W818" s="37"/>
      <c r="X818" s="37"/>
      <c r="Y818" s="37"/>
      <c r="Z818" s="37"/>
      <c r="AA818" s="37"/>
    </row>
    <row r="819">
      <c r="A819" s="46"/>
      <c r="B819" s="46"/>
      <c r="C819" s="49"/>
      <c r="D819" s="49"/>
      <c r="E819" s="49"/>
      <c r="F819" s="46"/>
      <c r="G819" s="49"/>
      <c r="H819" s="46"/>
      <c r="I819" s="46"/>
      <c r="J819" s="49"/>
      <c r="K819" s="49"/>
      <c r="L819" s="46"/>
      <c r="M819" s="46"/>
      <c r="N819" s="37"/>
      <c r="O819" s="37"/>
      <c r="P819" s="37"/>
      <c r="Q819" s="37"/>
      <c r="R819" s="37"/>
      <c r="S819" s="37"/>
      <c r="T819" s="37"/>
      <c r="U819" s="37"/>
      <c r="V819" s="37"/>
      <c r="W819" s="37"/>
      <c r="X819" s="37"/>
      <c r="Y819" s="37"/>
      <c r="Z819" s="37"/>
      <c r="AA819" s="37"/>
    </row>
    <row r="820">
      <c r="A820" s="46"/>
      <c r="B820" s="46"/>
      <c r="C820" s="49"/>
      <c r="D820" s="49"/>
      <c r="E820" s="49"/>
      <c r="F820" s="46"/>
      <c r="G820" s="49"/>
      <c r="H820" s="46"/>
      <c r="I820" s="46"/>
      <c r="J820" s="49"/>
      <c r="K820" s="49"/>
      <c r="L820" s="46"/>
      <c r="M820" s="46"/>
      <c r="N820" s="37"/>
      <c r="O820" s="37"/>
      <c r="P820" s="37"/>
      <c r="Q820" s="37"/>
      <c r="R820" s="37"/>
      <c r="S820" s="37"/>
      <c r="T820" s="37"/>
      <c r="U820" s="37"/>
      <c r="V820" s="37"/>
      <c r="W820" s="37"/>
      <c r="X820" s="37"/>
      <c r="Y820" s="37"/>
      <c r="Z820" s="37"/>
      <c r="AA820" s="37"/>
    </row>
    <row r="821">
      <c r="A821" s="46"/>
      <c r="B821" s="46"/>
      <c r="C821" s="49"/>
      <c r="D821" s="49"/>
      <c r="E821" s="49"/>
      <c r="F821" s="46"/>
      <c r="G821" s="49"/>
      <c r="H821" s="46"/>
      <c r="I821" s="46"/>
      <c r="J821" s="49"/>
      <c r="K821" s="49"/>
      <c r="L821" s="46"/>
      <c r="M821" s="46"/>
      <c r="N821" s="37"/>
      <c r="O821" s="37"/>
      <c r="P821" s="37"/>
      <c r="Q821" s="37"/>
      <c r="R821" s="37"/>
      <c r="S821" s="37"/>
      <c r="T821" s="37"/>
      <c r="U821" s="37"/>
      <c r="V821" s="37"/>
      <c r="W821" s="37"/>
      <c r="X821" s="37"/>
      <c r="Y821" s="37"/>
      <c r="Z821" s="37"/>
      <c r="AA821" s="37"/>
    </row>
    <row r="822">
      <c r="A822" s="46"/>
      <c r="B822" s="46"/>
      <c r="C822" s="49"/>
      <c r="D822" s="49"/>
      <c r="E822" s="49"/>
      <c r="F822" s="46"/>
      <c r="G822" s="49"/>
      <c r="H822" s="46"/>
      <c r="I822" s="46"/>
      <c r="J822" s="49"/>
      <c r="K822" s="49"/>
      <c r="L822" s="46"/>
      <c r="M822" s="46"/>
      <c r="N822" s="37"/>
      <c r="O822" s="37"/>
      <c r="P822" s="37"/>
      <c r="Q822" s="37"/>
      <c r="R822" s="37"/>
      <c r="S822" s="37"/>
      <c r="T822" s="37"/>
      <c r="U822" s="37"/>
      <c r="V822" s="37"/>
      <c r="W822" s="37"/>
      <c r="X822" s="37"/>
      <c r="Y822" s="37"/>
      <c r="Z822" s="37"/>
      <c r="AA822" s="37"/>
    </row>
    <row r="823">
      <c r="A823" s="46"/>
      <c r="B823" s="46"/>
      <c r="C823" s="49"/>
      <c r="D823" s="49"/>
      <c r="E823" s="49"/>
      <c r="F823" s="46"/>
      <c r="G823" s="49"/>
      <c r="H823" s="46"/>
      <c r="I823" s="46"/>
      <c r="J823" s="49"/>
      <c r="K823" s="49"/>
      <c r="L823" s="46"/>
      <c r="M823" s="46"/>
      <c r="N823" s="37"/>
      <c r="O823" s="37"/>
      <c r="P823" s="37"/>
      <c r="Q823" s="37"/>
      <c r="R823" s="37"/>
      <c r="S823" s="37"/>
      <c r="T823" s="37"/>
      <c r="U823" s="37"/>
      <c r="V823" s="37"/>
      <c r="W823" s="37"/>
      <c r="X823" s="37"/>
      <c r="Y823" s="37"/>
      <c r="Z823" s="37"/>
      <c r="AA823" s="37"/>
    </row>
    <row r="824">
      <c r="A824" s="46"/>
      <c r="B824" s="46"/>
      <c r="C824" s="49"/>
      <c r="D824" s="49"/>
      <c r="E824" s="49"/>
      <c r="F824" s="46"/>
      <c r="G824" s="49"/>
      <c r="H824" s="46"/>
      <c r="I824" s="46"/>
      <c r="J824" s="49"/>
      <c r="K824" s="49"/>
      <c r="L824" s="46"/>
      <c r="M824" s="46"/>
      <c r="N824" s="37"/>
      <c r="O824" s="37"/>
      <c r="P824" s="37"/>
      <c r="Q824" s="37"/>
      <c r="R824" s="37"/>
      <c r="S824" s="37"/>
      <c r="T824" s="37"/>
      <c r="U824" s="37"/>
      <c r="V824" s="37"/>
      <c r="W824" s="37"/>
      <c r="X824" s="37"/>
      <c r="Y824" s="37"/>
      <c r="Z824" s="37"/>
      <c r="AA824" s="37"/>
    </row>
    <row r="825">
      <c r="A825" s="46"/>
      <c r="B825" s="46"/>
      <c r="C825" s="49"/>
      <c r="D825" s="49"/>
      <c r="E825" s="49"/>
      <c r="F825" s="46"/>
      <c r="G825" s="49"/>
      <c r="H825" s="46"/>
      <c r="I825" s="46"/>
      <c r="J825" s="49"/>
      <c r="K825" s="49"/>
      <c r="L825" s="46"/>
      <c r="M825" s="46"/>
      <c r="N825" s="37"/>
      <c r="O825" s="37"/>
      <c r="P825" s="37"/>
      <c r="Q825" s="37"/>
      <c r="R825" s="37"/>
      <c r="S825" s="37"/>
      <c r="T825" s="37"/>
      <c r="U825" s="37"/>
      <c r="V825" s="37"/>
      <c r="W825" s="37"/>
      <c r="X825" s="37"/>
      <c r="Y825" s="37"/>
      <c r="Z825" s="37"/>
      <c r="AA825" s="37"/>
    </row>
    <row r="826">
      <c r="A826" s="46"/>
      <c r="B826" s="46"/>
      <c r="C826" s="49"/>
      <c r="D826" s="49"/>
      <c r="E826" s="49"/>
      <c r="F826" s="46"/>
      <c r="G826" s="49"/>
      <c r="H826" s="46"/>
      <c r="I826" s="46"/>
      <c r="J826" s="49"/>
      <c r="K826" s="49"/>
      <c r="L826" s="46"/>
      <c r="M826" s="46"/>
      <c r="N826" s="37"/>
      <c r="O826" s="37"/>
      <c r="P826" s="37"/>
      <c r="Q826" s="37"/>
      <c r="R826" s="37"/>
      <c r="S826" s="37"/>
      <c r="T826" s="37"/>
      <c r="U826" s="37"/>
      <c r="V826" s="37"/>
      <c r="W826" s="37"/>
      <c r="X826" s="37"/>
      <c r="Y826" s="37"/>
      <c r="Z826" s="37"/>
      <c r="AA826" s="37"/>
    </row>
    <row r="827">
      <c r="A827" s="46"/>
      <c r="B827" s="46"/>
      <c r="C827" s="49"/>
      <c r="D827" s="49"/>
      <c r="E827" s="49"/>
      <c r="F827" s="46"/>
      <c r="G827" s="49"/>
      <c r="H827" s="46"/>
      <c r="I827" s="46"/>
      <c r="J827" s="49"/>
      <c r="K827" s="49"/>
      <c r="L827" s="46"/>
      <c r="M827" s="46"/>
      <c r="N827" s="37"/>
      <c r="O827" s="37"/>
      <c r="P827" s="37"/>
      <c r="Q827" s="37"/>
      <c r="R827" s="37"/>
      <c r="S827" s="37"/>
      <c r="T827" s="37"/>
      <c r="U827" s="37"/>
      <c r="V827" s="37"/>
      <c r="W827" s="37"/>
      <c r="X827" s="37"/>
      <c r="Y827" s="37"/>
      <c r="Z827" s="37"/>
      <c r="AA827" s="37"/>
    </row>
    <row r="828">
      <c r="A828" s="46"/>
      <c r="B828" s="46"/>
      <c r="C828" s="49"/>
      <c r="D828" s="49"/>
      <c r="E828" s="49"/>
      <c r="F828" s="46"/>
      <c r="G828" s="49"/>
      <c r="H828" s="46"/>
      <c r="I828" s="46"/>
      <c r="J828" s="49"/>
      <c r="K828" s="49"/>
      <c r="L828" s="46"/>
      <c r="M828" s="46"/>
      <c r="N828" s="37"/>
      <c r="O828" s="37"/>
      <c r="P828" s="37"/>
      <c r="Q828" s="37"/>
      <c r="R828" s="37"/>
      <c r="S828" s="37"/>
      <c r="T828" s="37"/>
      <c r="U828" s="37"/>
      <c r="V828" s="37"/>
      <c r="W828" s="37"/>
      <c r="X828" s="37"/>
      <c r="Y828" s="37"/>
      <c r="Z828" s="37"/>
      <c r="AA828" s="37"/>
    </row>
    <row r="829">
      <c r="A829" s="46"/>
      <c r="B829" s="46"/>
      <c r="C829" s="49"/>
      <c r="D829" s="49"/>
      <c r="E829" s="49"/>
      <c r="F829" s="46"/>
      <c r="G829" s="49"/>
      <c r="H829" s="46"/>
      <c r="I829" s="46"/>
      <c r="J829" s="49"/>
      <c r="K829" s="49"/>
      <c r="L829" s="46"/>
      <c r="M829" s="46"/>
      <c r="N829" s="37"/>
      <c r="O829" s="37"/>
      <c r="P829" s="37"/>
      <c r="Q829" s="37"/>
      <c r="R829" s="37"/>
      <c r="S829" s="37"/>
      <c r="T829" s="37"/>
      <c r="U829" s="37"/>
      <c r="V829" s="37"/>
      <c r="W829" s="37"/>
      <c r="X829" s="37"/>
      <c r="Y829" s="37"/>
      <c r="Z829" s="37"/>
      <c r="AA829" s="37"/>
    </row>
    <row r="830">
      <c r="A830" s="46"/>
      <c r="B830" s="46"/>
      <c r="C830" s="49"/>
      <c r="D830" s="49"/>
      <c r="E830" s="49"/>
      <c r="F830" s="46"/>
      <c r="G830" s="49"/>
      <c r="H830" s="46"/>
      <c r="I830" s="46"/>
      <c r="J830" s="49"/>
      <c r="K830" s="49"/>
      <c r="L830" s="46"/>
      <c r="M830" s="46"/>
      <c r="N830" s="37"/>
      <c r="O830" s="37"/>
      <c r="P830" s="37"/>
      <c r="Q830" s="37"/>
      <c r="R830" s="37"/>
      <c r="S830" s="37"/>
      <c r="T830" s="37"/>
      <c r="U830" s="37"/>
      <c r="V830" s="37"/>
      <c r="W830" s="37"/>
      <c r="X830" s="37"/>
      <c r="Y830" s="37"/>
      <c r="Z830" s="37"/>
      <c r="AA830" s="37"/>
    </row>
    <row r="831">
      <c r="A831" s="46"/>
      <c r="B831" s="46"/>
      <c r="C831" s="49"/>
      <c r="D831" s="49"/>
      <c r="E831" s="49"/>
      <c r="F831" s="46"/>
      <c r="G831" s="49"/>
      <c r="H831" s="46"/>
      <c r="I831" s="46"/>
      <c r="J831" s="49"/>
      <c r="K831" s="49"/>
      <c r="L831" s="46"/>
      <c r="M831" s="46"/>
      <c r="N831" s="37"/>
      <c r="O831" s="37"/>
      <c r="P831" s="37"/>
      <c r="Q831" s="37"/>
      <c r="R831" s="37"/>
      <c r="S831" s="37"/>
      <c r="T831" s="37"/>
      <c r="U831" s="37"/>
      <c r="V831" s="37"/>
      <c r="W831" s="37"/>
      <c r="X831" s="37"/>
      <c r="Y831" s="37"/>
      <c r="Z831" s="37"/>
      <c r="AA831" s="37"/>
    </row>
    <row r="832">
      <c r="A832" s="46"/>
      <c r="B832" s="46"/>
      <c r="C832" s="49"/>
      <c r="D832" s="49"/>
      <c r="E832" s="49"/>
      <c r="F832" s="46"/>
      <c r="G832" s="49"/>
      <c r="H832" s="46"/>
      <c r="I832" s="46"/>
      <c r="J832" s="49"/>
      <c r="K832" s="49"/>
      <c r="L832" s="46"/>
      <c r="M832" s="46"/>
      <c r="N832" s="37"/>
      <c r="O832" s="37"/>
      <c r="P832" s="37"/>
      <c r="Q832" s="37"/>
      <c r="R832" s="37"/>
      <c r="S832" s="37"/>
      <c r="T832" s="37"/>
      <c r="U832" s="37"/>
      <c r="V832" s="37"/>
      <c r="W832" s="37"/>
      <c r="X832" s="37"/>
      <c r="Y832" s="37"/>
      <c r="Z832" s="37"/>
      <c r="AA832" s="37"/>
    </row>
    <row r="833">
      <c r="A833" s="46"/>
      <c r="B833" s="46"/>
      <c r="C833" s="49"/>
      <c r="D833" s="49"/>
      <c r="E833" s="49"/>
      <c r="F833" s="46"/>
      <c r="G833" s="49"/>
      <c r="H833" s="46"/>
      <c r="I833" s="46"/>
      <c r="J833" s="49"/>
      <c r="K833" s="49"/>
      <c r="L833" s="46"/>
      <c r="M833" s="46"/>
      <c r="N833" s="37"/>
      <c r="O833" s="37"/>
      <c r="P833" s="37"/>
      <c r="Q833" s="37"/>
      <c r="R833" s="37"/>
      <c r="S833" s="37"/>
      <c r="T833" s="37"/>
      <c r="U833" s="37"/>
      <c r="V833" s="37"/>
      <c r="W833" s="37"/>
      <c r="X833" s="37"/>
      <c r="Y833" s="37"/>
      <c r="Z833" s="37"/>
      <c r="AA833" s="37"/>
    </row>
    <row r="834">
      <c r="A834" s="46"/>
      <c r="B834" s="46"/>
      <c r="C834" s="49"/>
      <c r="D834" s="49"/>
      <c r="E834" s="49"/>
      <c r="F834" s="46"/>
      <c r="G834" s="49"/>
      <c r="H834" s="46"/>
      <c r="I834" s="46"/>
      <c r="J834" s="49"/>
      <c r="K834" s="49"/>
      <c r="L834" s="46"/>
      <c r="M834" s="46"/>
      <c r="N834" s="37"/>
      <c r="O834" s="37"/>
      <c r="P834" s="37"/>
      <c r="Q834" s="37"/>
      <c r="R834" s="37"/>
      <c r="S834" s="37"/>
      <c r="T834" s="37"/>
      <c r="U834" s="37"/>
      <c r="V834" s="37"/>
      <c r="W834" s="37"/>
      <c r="X834" s="37"/>
      <c r="Y834" s="37"/>
      <c r="Z834" s="37"/>
      <c r="AA834" s="37"/>
    </row>
    <row r="835">
      <c r="A835" s="46"/>
      <c r="B835" s="46"/>
      <c r="C835" s="49"/>
      <c r="D835" s="49"/>
      <c r="E835" s="49"/>
      <c r="F835" s="46"/>
      <c r="G835" s="49"/>
      <c r="H835" s="46"/>
      <c r="I835" s="46"/>
      <c r="J835" s="49"/>
      <c r="K835" s="49"/>
      <c r="L835" s="46"/>
      <c r="M835" s="46"/>
      <c r="N835" s="37"/>
      <c r="O835" s="37"/>
      <c r="P835" s="37"/>
      <c r="Q835" s="37"/>
      <c r="R835" s="37"/>
      <c r="S835" s="37"/>
      <c r="T835" s="37"/>
      <c r="U835" s="37"/>
      <c r="V835" s="37"/>
      <c r="W835" s="37"/>
      <c r="X835" s="37"/>
      <c r="Y835" s="37"/>
      <c r="Z835" s="37"/>
      <c r="AA835" s="37"/>
    </row>
    <row r="836">
      <c r="A836" s="46"/>
      <c r="B836" s="46"/>
      <c r="C836" s="49"/>
      <c r="D836" s="49"/>
      <c r="E836" s="49"/>
      <c r="F836" s="46"/>
      <c r="G836" s="49"/>
      <c r="H836" s="46"/>
      <c r="I836" s="46"/>
      <c r="J836" s="49"/>
      <c r="K836" s="49"/>
      <c r="L836" s="46"/>
      <c r="M836" s="46"/>
      <c r="N836" s="37"/>
      <c r="O836" s="37"/>
      <c r="P836" s="37"/>
      <c r="Q836" s="37"/>
      <c r="R836" s="37"/>
      <c r="S836" s="37"/>
      <c r="T836" s="37"/>
      <c r="U836" s="37"/>
      <c r="V836" s="37"/>
      <c r="W836" s="37"/>
      <c r="X836" s="37"/>
      <c r="Y836" s="37"/>
      <c r="Z836" s="37"/>
      <c r="AA836" s="37"/>
    </row>
    <row r="837">
      <c r="A837" s="46"/>
      <c r="B837" s="46"/>
      <c r="C837" s="49"/>
      <c r="D837" s="49"/>
      <c r="E837" s="49"/>
      <c r="F837" s="46"/>
      <c r="G837" s="49"/>
      <c r="H837" s="46"/>
      <c r="I837" s="46"/>
      <c r="J837" s="49"/>
      <c r="K837" s="49"/>
      <c r="L837" s="46"/>
      <c r="M837" s="46"/>
      <c r="N837" s="37"/>
      <c r="O837" s="37"/>
      <c r="P837" s="37"/>
      <c r="Q837" s="37"/>
      <c r="R837" s="37"/>
      <c r="S837" s="37"/>
      <c r="T837" s="37"/>
      <c r="U837" s="37"/>
      <c r="V837" s="37"/>
      <c r="W837" s="37"/>
      <c r="X837" s="37"/>
      <c r="Y837" s="37"/>
      <c r="Z837" s="37"/>
      <c r="AA837" s="37"/>
    </row>
    <row r="838">
      <c r="A838" s="46"/>
      <c r="B838" s="46"/>
      <c r="C838" s="49"/>
      <c r="D838" s="49"/>
      <c r="E838" s="49"/>
      <c r="F838" s="46"/>
      <c r="G838" s="49"/>
      <c r="H838" s="46"/>
      <c r="I838" s="46"/>
      <c r="J838" s="49"/>
      <c r="K838" s="49"/>
      <c r="L838" s="46"/>
      <c r="M838" s="46"/>
      <c r="N838" s="37"/>
      <c r="O838" s="37"/>
      <c r="P838" s="37"/>
      <c r="Q838" s="37"/>
      <c r="R838" s="37"/>
      <c r="S838" s="37"/>
      <c r="T838" s="37"/>
      <c r="U838" s="37"/>
      <c r="V838" s="37"/>
      <c r="W838" s="37"/>
      <c r="X838" s="37"/>
      <c r="Y838" s="37"/>
      <c r="Z838" s="37"/>
      <c r="AA838" s="37"/>
    </row>
    <row r="839">
      <c r="A839" s="46"/>
      <c r="B839" s="46"/>
      <c r="C839" s="49"/>
      <c r="D839" s="49"/>
      <c r="E839" s="49"/>
      <c r="F839" s="46"/>
      <c r="G839" s="49"/>
      <c r="H839" s="46"/>
      <c r="I839" s="46"/>
      <c r="J839" s="49"/>
      <c r="K839" s="49"/>
      <c r="L839" s="46"/>
      <c r="M839" s="46"/>
      <c r="N839" s="37"/>
      <c r="O839" s="37"/>
      <c r="P839" s="37"/>
      <c r="Q839" s="37"/>
      <c r="R839" s="37"/>
      <c r="S839" s="37"/>
      <c r="T839" s="37"/>
      <c r="U839" s="37"/>
      <c r="V839" s="37"/>
      <c r="W839" s="37"/>
      <c r="X839" s="37"/>
      <c r="Y839" s="37"/>
      <c r="Z839" s="37"/>
      <c r="AA839" s="37"/>
    </row>
    <row r="840">
      <c r="A840" s="46"/>
      <c r="B840" s="46"/>
      <c r="C840" s="49"/>
      <c r="D840" s="49"/>
      <c r="E840" s="49"/>
      <c r="F840" s="46"/>
      <c r="G840" s="49"/>
      <c r="H840" s="46"/>
      <c r="I840" s="46"/>
      <c r="J840" s="49"/>
      <c r="K840" s="49"/>
      <c r="L840" s="46"/>
      <c r="M840" s="46"/>
      <c r="N840" s="37"/>
      <c r="O840" s="37"/>
      <c r="P840" s="37"/>
      <c r="Q840" s="37"/>
      <c r="R840" s="37"/>
      <c r="S840" s="37"/>
      <c r="T840" s="37"/>
      <c r="U840" s="37"/>
      <c r="V840" s="37"/>
      <c r="W840" s="37"/>
      <c r="X840" s="37"/>
      <c r="Y840" s="37"/>
      <c r="Z840" s="37"/>
      <c r="AA840" s="37"/>
    </row>
    <row r="841">
      <c r="A841" s="46"/>
      <c r="B841" s="46"/>
      <c r="C841" s="49"/>
      <c r="D841" s="49"/>
      <c r="E841" s="49"/>
      <c r="F841" s="46"/>
      <c r="G841" s="49"/>
      <c r="H841" s="46"/>
      <c r="I841" s="46"/>
      <c r="J841" s="49"/>
      <c r="K841" s="49"/>
      <c r="L841" s="46"/>
      <c r="M841" s="46"/>
      <c r="N841" s="37"/>
      <c r="O841" s="37"/>
      <c r="P841" s="37"/>
      <c r="Q841" s="37"/>
      <c r="R841" s="37"/>
      <c r="S841" s="37"/>
      <c r="T841" s="37"/>
      <c r="U841" s="37"/>
      <c r="V841" s="37"/>
      <c r="W841" s="37"/>
      <c r="X841" s="37"/>
      <c r="Y841" s="37"/>
      <c r="Z841" s="37"/>
      <c r="AA841" s="37"/>
    </row>
    <row r="842">
      <c r="A842" s="46"/>
      <c r="B842" s="46"/>
      <c r="C842" s="49"/>
      <c r="D842" s="49"/>
      <c r="E842" s="49"/>
      <c r="F842" s="46"/>
      <c r="G842" s="49"/>
      <c r="H842" s="46"/>
      <c r="I842" s="46"/>
      <c r="J842" s="49"/>
      <c r="K842" s="49"/>
      <c r="L842" s="46"/>
      <c r="M842" s="46"/>
      <c r="N842" s="37"/>
      <c r="O842" s="37"/>
      <c r="P842" s="37"/>
      <c r="Q842" s="37"/>
      <c r="R842" s="37"/>
      <c r="S842" s="37"/>
      <c r="T842" s="37"/>
      <c r="U842" s="37"/>
      <c r="V842" s="37"/>
      <c r="W842" s="37"/>
      <c r="X842" s="37"/>
      <c r="Y842" s="37"/>
      <c r="Z842" s="37"/>
      <c r="AA842" s="37"/>
    </row>
    <row r="843">
      <c r="A843" s="46"/>
      <c r="B843" s="46"/>
      <c r="C843" s="49"/>
      <c r="D843" s="49"/>
      <c r="E843" s="49"/>
      <c r="F843" s="46"/>
      <c r="G843" s="49"/>
      <c r="H843" s="46"/>
      <c r="I843" s="46"/>
      <c r="J843" s="49"/>
      <c r="K843" s="49"/>
      <c r="L843" s="46"/>
      <c r="M843" s="46"/>
      <c r="N843" s="37"/>
      <c r="O843" s="37"/>
      <c r="P843" s="37"/>
      <c r="Q843" s="37"/>
      <c r="R843" s="37"/>
      <c r="S843" s="37"/>
      <c r="T843" s="37"/>
      <c r="U843" s="37"/>
      <c r="V843" s="37"/>
      <c r="W843" s="37"/>
      <c r="X843" s="37"/>
      <c r="Y843" s="37"/>
      <c r="Z843" s="37"/>
      <c r="AA843" s="37"/>
    </row>
    <row r="844">
      <c r="A844" s="46"/>
      <c r="B844" s="46"/>
      <c r="C844" s="49"/>
      <c r="D844" s="49"/>
      <c r="E844" s="49"/>
      <c r="F844" s="46"/>
      <c r="G844" s="49"/>
      <c r="H844" s="46"/>
      <c r="I844" s="46"/>
      <c r="J844" s="49"/>
      <c r="K844" s="49"/>
      <c r="L844" s="46"/>
      <c r="M844" s="46"/>
      <c r="N844" s="37"/>
      <c r="O844" s="37"/>
      <c r="P844" s="37"/>
      <c r="Q844" s="37"/>
      <c r="R844" s="37"/>
      <c r="S844" s="37"/>
      <c r="T844" s="37"/>
      <c r="U844" s="37"/>
      <c r="V844" s="37"/>
      <c r="W844" s="37"/>
      <c r="X844" s="37"/>
      <c r="Y844" s="37"/>
      <c r="Z844" s="37"/>
      <c r="AA844" s="37"/>
    </row>
    <row r="845">
      <c r="A845" s="46"/>
      <c r="B845" s="46"/>
      <c r="C845" s="49"/>
      <c r="D845" s="49"/>
      <c r="E845" s="49"/>
      <c r="F845" s="46"/>
      <c r="G845" s="49"/>
      <c r="H845" s="46"/>
      <c r="I845" s="46"/>
      <c r="J845" s="49"/>
      <c r="K845" s="49"/>
      <c r="L845" s="46"/>
      <c r="M845" s="46"/>
      <c r="N845" s="37"/>
      <c r="O845" s="37"/>
      <c r="P845" s="37"/>
      <c r="Q845" s="37"/>
      <c r="R845" s="37"/>
      <c r="S845" s="37"/>
      <c r="T845" s="37"/>
      <c r="U845" s="37"/>
      <c r="V845" s="37"/>
      <c r="W845" s="37"/>
      <c r="X845" s="37"/>
      <c r="Y845" s="37"/>
      <c r="Z845" s="37"/>
      <c r="AA845" s="37"/>
    </row>
    <row r="846">
      <c r="A846" s="46"/>
      <c r="B846" s="46"/>
      <c r="C846" s="49"/>
      <c r="D846" s="49"/>
      <c r="E846" s="49"/>
      <c r="F846" s="46"/>
      <c r="G846" s="49"/>
      <c r="H846" s="46"/>
      <c r="I846" s="46"/>
      <c r="J846" s="49"/>
      <c r="K846" s="49"/>
      <c r="L846" s="46"/>
      <c r="M846" s="46"/>
      <c r="N846" s="37"/>
      <c r="O846" s="37"/>
      <c r="P846" s="37"/>
      <c r="Q846" s="37"/>
      <c r="R846" s="37"/>
      <c r="S846" s="37"/>
      <c r="T846" s="37"/>
      <c r="U846" s="37"/>
      <c r="V846" s="37"/>
      <c r="W846" s="37"/>
      <c r="X846" s="37"/>
      <c r="Y846" s="37"/>
      <c r="Z846" s="37"/>
      <c r="AA846" s="37"/>
    </row>
    <row r="847">
      <c r="A847" s="46"/>
      <c r="B847" s="46"/>
      <c r="C847" s="49"/>
      <c r="D847" s="49"/>
      <c r="E847" s="49"/>
      <c r="F847" s="46"/>
      <c r="G847" s="49"/>
      <c r="H847" s="46"/>
      <c r="I847" s="46"/>
      <c r="J847" s="49"/>
      <c r="K847" s="49"/>
      <c r="L847" s="46"/>
      <c r="M847" s="46"/>
      <c r="N847" s="37"/>
      <c r="O847" s="37"/>
      <c r="P847" s="37"/>
      <c r="Q847" s="37"/>
      <c r="R847" s="37"/>
      <c r="S847" s="37"/>
      <c r="T847" s="37"/>
      <c r="U847" s="37"/>
      <c r="V847" s="37"/>
      <c r="W847" s="37"/>
      <c r="X847" s="37"/>
      <c r="Y847" s="37"/>
      <c r="Z847" s="37"/>
      <c r="AA847" s="37"/>
    </row>
    <row r="848">
      <c r="A848" s="46"/>
      <c r="B848" s="46"/>
      <c r="C848" s="49"/>
      <c r="D848" s="49"/>
      <c r="E848" s="49"/>
      <c r="F848" s="46"/>
      <c r="G848" s="49"/>
      <c r="H848" s="46"/>
      <c r="I848" s="46"/>
      <c r="J848" s="49"/>
      <c r="K848" s="49"/>
      <c r="L848" s="46"/>
      <c r="M848" s="46"/>
      <c r="N848" s="37"/>
      <c r="O848" s="37"/>
      <c r="P848" s="37"/>
      <c r="Q848" s="37"/>
      <c r="R848" s="37"/>
      <c r="S848" s="37"/>
      <c r="T848" s="37"/>
      <c r="U848" s="37"/>
      <c r="V848" s="37"/>
      <c r="W848" s="37"/>
      <c r="X848" s="37"/>
      <c r="Y848" s="37"/>
      <c r="Z848" s="37"/>
      <c r="AA848" s="37"/>
    </row>
    <row r="849">
      <c r="A849" s="46"/>
      <c r="B849" s="46"/>
      <c r="C849" s="49"/>
      <c r="D849" s="49"/>
      <c r="E849" s="49"/>
      <c r="F849" s="46"/>
      <c r="G849" s="49"/>
      <c r="H849" s="46"/>
      <c r="I849" s="46"/>
      <c r="J849" s="49"/>
      <c r="K849" s="49"/>
      <c r="L849" s="46"/>
      <c r="M849" s="46"/>
      <c r="N849" s="37"/>
      <c r="O849" s="37"/>
      <c r="P849" s="37"/>
      <c r="Q849" s="37"/>
      <c r="R849" s="37"/>
      <c r="S849" s="37"/>
      <c r="T849" s="37"/>
      <c r="U849" s="37"/>
      <c r="V849" s="37"/>
      <c r="W849" s="37"/>
      <c r="X849" s="37"/>
      <c r="Y849" s="37"/>
      <c r="Z849" s="37"/>
      <c r="AA849" s="37"/>
    </row>
    <row r="850">
      <c r="A850" s="46"/>
      <c r="B850" s="46"/>
      <c r="C850" s="49"/>
      <c r="D850" s="49"/>
      <c r="E850" s="49"/>
      <c r="F850" s="46"/>
      <c r="G850" s="49"/>
      <c r="H850" s="46"/>
      <c r="I850" s="46"/>
      <c r="J850" s="49"/>
      <c r="K850" s="49"/>
      <c r="L850" s="46"/>
      <c r="M850" s="46"/>
      <c r="N850" s="37"/>
      <c r="O850" s="37"/>
      <c r="P850" s="37"/>
      <c r="Q850" s="37"/>
      <c r="R850" s="37"/>
      <c r="S850" s="37"/>
      <c r="T850" s="37"/>
      <c r="U850" s="37"/>
      <c r="V850" s="37"/>
      <c r="W850" s="37"/>
      <c r="X850" s="37"/>
      <c r="Y850" s="37"/>
      <c r="Z850" s="37"/>
      <c r="AA850" s="37"/>
    </row>
    <row r="851">
      <c r="A851" s="46"/>
      <c r="B851" s="46"/>
      <c r="C851" s="49"/>
      <c r="D851" s="49"/>
      <c r="E851" s="49"/>
      <c r="F851" s="46"/>
      <c r="G851" s="49"/>
      <c r="H851" s="46"/>
      <c r="I851" s="46"/>
      <c r="J851" s="49"/>
      <c r="K851" s="49"/>
      <c r="L851" s="46"/>
      <c r="M851" s="46"/>
      <c r="N851" s="37"/>
      <c r="O851" s="37"/>
      <c r="P851" s="37"/>
      <c r="Q851" s="37"/>
      <c r="R851" s="37"/>
      <c r="S851" s="37"/>
      <c r="T851" s="37"/>
      <c r="U851" s="37"/>
      <c r="V851" s="37"/>
      <c r="W851" s="37"/>
      <c r="X851" s="37"/>
      <c r="Y851" s="37"/>
      <c r="Z851" s="37"/>
      <c r="AA851" s="37"/>
    </row>
    <row r="852">
      <c r="A852" s="46"/>
      <c r="B852" s="46"/>
      <c r="C852" s="49"/>
      <c r="D852" s="49"/>
      <c r="E852" s="49"/>
      <c r="F852" s="46"/>
      <c r="G852" s="49"/>
      <c r="H852" s="46"/>
      <c r="I852" s="46"/>
      <c r="J852" s="49"/>
      <c r="K852" s="49"/>
      <c r="L852" s="46"/>
      <c r="M852" s="46"/>
      <c r="N852" s="37"/>
      <c r="O852" s="37"/>
      <c r="P852" s="37"/>
      <c r="Q852" s="37"/>
      <c r="R852" s="37"/>
      <c r="S852" s="37"/>
      <c r="T852" s="37"/>
      <c r="U852" s="37"/>
      <c r="V852" s="37"/>
      <c r="W852" s="37"/>
      <c r="X852" s="37"/>
      <c r="Y852" s="37"/>
      <c r="Z852" s="37"/>
      <c r="AA852" s="37"/>
    </row>
    <row r="853">
      <c r="A853" s="46"/>
      <c r="B853" s="46"/>
      <c r="C853" s="49"/>
      <c r="D853" s="49"/>
      <c r="E853" s="49"/>
      <c r="F853" s="46"/>
      <c r="G853" s="49"/>
      <c r="H853" s="46"/>
      <c r="I853" s="46"/>
      <c r="J853" s="49"/>
      <c r="K853" s="49"/>
      <c r="L853" s="46"/>
      <c r="M853" s="46"/>
      <c r="N853" s="37"/>
      <c r="O853" s="37"/>
      <c r="P853" s="37"/>
      <c r="Q853" s="37"/>
      <c r="R853" s="37"/>
      <c r="S853" s="37"/>
      <c r="T853" s="37"/>
      <c r="U853" s="37"/>
      <c r="V853" s="37"/>
      <c r="W853" s="37"/>
      <c r="X853" s="37"/>
      <c r="Y853" s="37"/>
      <c r="Z853" s="37"/>
      <c r="AA853" s="37"/>
    </row>
    <row r="854">
      <c r="A854" s="46"/>
      <c r="B854" s="46"/>
      <c r="C854" s="49"/>
      <c r="D854" s="49"/>
      <c r="E854" s="49"/>
      <c r="F854" s="46"/>
      <c r="G854" s="49"/>
      <c r="H854" s="46"/>
      <c r="I854" s="46"/>
      <c r="J854" s="49"/>
      <c r="K854" s="49"/>
      <c r="L854" s="46"/>
      <c r="M854" s="46"/>
      <c r="N854" s="37"/>
      <c r="O854" s="37"/>
      <c r="P854" s="37"/>
      <c r="Q854" s="37"/>
      <c r="R854" s="37"/>
      <c r="S854" s="37"/>
      <c r="T854" s="37"/>
      <c r="U854" s="37"/>
      <c r="V854" s="37"/>
      <c r="W854" s="37"/>
      <c r="X854" s="37"/>
      <c r="Y854" s="37"/>
      <c r="Z854" s="37"/>
      <c r="AA854" s="37"/>
    </row>
    <row r="855">
      <c r="A855" s="46"/>
      <c r="B855" s="46"/>
      <c r="C855" s="49"/>
      <c r="D855" s="49"/>
      <c r="E855" s="49"/>
      <c r="F855" s="46"/>
      <c r="G855" s="49"/>
      <c r="H855" s="46"/>
      <c r="I855" s="46"/>
      <c r="J855" s="49"/>
      <c r="K855" s="49"/>
      <c r="L855" s="46"/>
      <c r="M855" s="46"/>
      <c r="N855" s="37"/>
      <c r="O855" s="37"/>
      <c r="P855" s="37"/>
      <c r="Q855" s="37"/>
      <c r="R855" s="37"/>
      <c r="S855" s="37"/>
      <c r="T855" s="37"/>
      <c r="U855" s="37"/>
      <c r="V855" s="37"/>
      <c r="W855" s="37"/>
      <c r="X855" s="37"/>
      <c r="Y855" s="37"/>
      <c r="Z855" s="37"/>
      <c r="AA855" s="37"/>
    </row>
    <row r="856">
      <c r="A856" s="46"/>
      <c r="B856" s="46"/>
      <c r="C856" s="49"/>
      <c r="D856" s="49"/>
      <c r="E856" s="49"/>
      <c r="F856" s="46"/>
      <c r="G856" s="49"/>
      <c r="H856" s="46"/>
      <c r="I856" s="46"/>
      <c r="J856" s="49"/>
      <c r="K856" s="49"/>
      <c r="L856" s="46"/>
      <c r="M856" s="46"/>
      <c r="N856" s="37"/>
      <c r="O856" s="37"/>
      <c r="P856" s="37"/>
      <c r="Q856" s="37"/>
      <c r="R856" s="37"/>
      <c r="S856" s="37"/>
      <c r="T856" s="37"/>
      <c r="U856" s="37"/>
      <c r="V856" s="37"/>
      <c r="W856" s="37"/>
      <c r="X856" s="37"/>
      <c r="Y856" s="37"/>
      <c r="Z856" s="37"/>
      <c r="AA856" s="37"/>
    </row>
    <row r="857">
      <c r="A857" s="46"/>
      <c r="B857" s="46"/>
      <c r="C857" s="49"/>
      <c r="D857" s="49"/>
      <c r="E857" s="49"/>
      <c r="F857" s="46"/>
      <c r="G857" s="49"/>
      <c r="H857" s="46"/>
      <c r="I857" s="46"/>
      <c r="J857" s="49"/>
      <c r="K857" s="49"/>
      <c r="L857" s="46"/>
      <c r="M857" s="46"/>
      <c r="N857" s="37"/>
      <c r="O857" s="37"/>
      <c r="P857" s="37"/>
      <c r="Q857" s="37"/>
      <c r="R857" s="37"/>
      <c r="S857" s="37"/>
      <c r="T857" s="37"/>
      <c r="U857" s="37"/>
      <c r="V857" s="37"/>
      <c r="W857" s="37"/>
      <c r="X857" s="37"/>
      <c r="Y857" s="37"/>
      <c r="Z857" s="37"/>
      <c r="AA857" s="37"/>
    </row>
    <row r="858">
      <c r="A858" s="46"/>
      <c r="B858" s="46"/>
      <c r="C858" s="49"/>
      <c r="D858" s="49"/>
      <c r="E858" s="49"/>
      <c r="F858" s="46"/>
      <c r="G858" s="49"/>
      <c r="H858" s="46"/>
      <c r="I858" s="46"/>
      <c r="J858" s="49"/>
      <c r="K858" s="49"/>
      <c r="L858" s="46"/>
      <c r="M858" s="46"/>
      <c r="N858" s="37"/>
      <c r="O858" s="37"/>
      <c r="P858" s="37"/>
      <c r="Q858" s="37"/>
      <c r="R858" s="37"/>
      <c r="S858" s="37"/>
      <c r="T858" s="37"/>
      <c r="U858" s="37"/>
      <c r="V858" s="37"/>
      <c r="W858" s="37"/>
      <c r="X858" s="37"/>
      <c r="Y858" s="37"/>
      <c r="Z858" s="37"/>
      <c r="AA858" s="37"/>
    </row>
    <row r="859">
      <c r="A859" s="46"/>
      <c r="B859" s="46"/>
      <c r="C859" s="49"/>
      <c r="D859" s="49"/>
      <c r="E859" s="49"/>
      <c r="F859" s="46"/>
      <c r="G859" s="49"/>
      <c r="H859" s="46"/>
      <c r="I859" s="46"/>
      <c r="J859" s="49"/>
      <c r="K859" s="49"/>
      <c r="L859" s="46"/>
      <c r="M859" s="46"/>
      <c r="N859" s="37"/>
      <c r="O859" s="37"/>
      <c r="P859" s="37"/>
      <c r="Q859" s="37"/>
      <c r="R859" s="37"/>
      <c r="S859" s="37"/>
      <c r="T859" s="37"/>
      <c r="U859" s="37"/>
      <c r="V859" s="37"/>
      <c r="W859" s="37"/>
      <c r="X859" s="37"/>
      <c r="Y859" s="37"/>
      <c r="Z859" s="37"/>
      <c r="AA859" s="37"/>
    </row>
    <row r="860">
      <c r="A860" s="46"/>
      <c r="B860" s="46"/>
      <c r="C860" s="49"/>
      <c r="D860" s="49"/>
      <c r="E860" s="49"/>
      <c r="F860" s="46"/>
      <c r="G860" s="49"/>
      <c r="H860" s="46"/>
      <c r="I860" s="46"/>
      <c r="J860" s="49"/>
      <c r="K860" s="49"/>
      <c r="L860" s="46"/>
      <c r="M860" s="46"/>
      <c r="N860" s="37"/>
      <c r="O860" s="37"/>
      <c r="P860" s="37"/>
      <c r="Q860" s="37"/>
      <c r="R860" s="37"/>
      <c r="S860" s="37"/>
      <c r="T860" s="37"/>
      <c r="U860" s="37"/>
      <c r="V860" s="37"/>
      <c r="W860" s="37"/>
      <c r="X860" s="37"/>
      <c r="Y860" s="37"/>
      <c r="Z860" s="37"/>
      <c r="AA860" s="37"/>
    </row>
    <row r="861">
      <c r="A861" s="46"/>
      <c r="B861" s="46"/>
      <c r="C861" s="49"/>
      <c r="D861" s="49"/>
      <c r="E861" s="49"/>
      <c r="F861" s="46"/>
      <c r="G861" s="49"/>
      <c r="H861" s="46"/>
      <c r="I861" s="46"/>
      <c r="J861" s="49"/>
      <c r="K861" s="49"/>
      <c r="L861" s="46"/>
      <c r="M861" s="46"/>
      <c r="N861" s="37"/>
      <c r="O861" s="37"/>
      <c r="P861" s="37"/>
      <c r="Q861" s="37"/>
      <c r="R861" s="37"/>
      <c r="S861" s="37"/>
      <c r="T861" s="37"/>
      <c r="U861" s="37"/>
      <c r="V861" s="37"/>
      <c r="W861" s="37"/>
      <c r="X861" s="37"/>
      <c r="Y861" s="37"/>
      <c r="Z861" s="37"/>
      <c r="AA861" s="37"/>
    </row>
    <row r="862">
      <c r="A862" s="46"/>
      <c r="B862" s="46"/>
      <c r="C862" s="49"/>
      <c r="D862" s="49"/>
      <c r="E862" s="49"/>
      <c r="F862" s="46"/>
      <c r="G862" s="49"/>
      <c r="H862" s="46"/>
      <c r="I862" s="46"/>
      <c r="J862" s="49"/>
      <c r="K862" s="49"/>
      <c r="L862" s="46"/>
      <c r="M862" s="46"/>
      <c r="N862" s="37"/>
      <c r="O862" s="37"/>
      <c r="P862" s="37"/>
      <c r="Q862" s="37"/>
      <c r="R862" s="37"/>
      <c r="S862" s="37"/>
      <c r="T862" s="37"/>
      <c r="U862" s="37"/>
      <c r="V862" s="37"/>
      <c r="W862" s="37"/>
      <c r="X862" s="37"/>
      <c r="Y862" s="37"/>
      <c r="Z862" s="37"/>
      <c r="AA862" s="37"/>
    </row>
    <row r="863">
      <c r="A863" s="46"/>
      <c r="B863" s="46"/>
      <c r="C863" s="49"/>
      <c r="D863" s="49"/>
      <c r="E863" s="49"/>
      <c r="F863" s="46"/>
      <c r="G863" s="49"/>
      <c r="H863" s="46"/>
      <c r="I863" s="46"/>
      <c r="J863" s="49"/>
      <c r="K863" s="49"/>
      <c r="L863" s="46"/>
      <c r="M863" s="46"/>
      <c r="N863" s="37"/>
      <c r="O863" s="37"/>
      <c r="P863" s="37"/>
      <c r="Q863" s="37"/>
      <c r="R863" s="37"/>
      <c r="S863" s="37"/>
      <c r="T863" s="37"/>
      <c r="U863" s="37"/>
      <c r="V863" s="37"/>
      <c r="W863" s="37"/>
      <c r="X863" s="37"/>
      <c r="Y863" s="37"/>
      <c r="Z863" s="37"/>
      <c r="AA863" s="37"/>
    </row>
    <row r="864">
      <c r="A864" s="46"/>
      <c r="B864" s="46"/>
      <c r="C864" s="49"/>
      <c r="D864" s="49"/>
      <c r="E864" s="49"/>
      <c r="F864" s="46"/>
      <c r="G864" s="49"/>
      <c r="H864" s="46"/>
      <c r="I864" s="46"/>
      <c r="J864" s="49"/>
      <c r="K864" s="49"/>
      <c r="L864" s="46"/>
      <c r="M864" s="46"/>
      <c r="N864" s="37"/>
      <c r="O864" s="37"/>
      <c r="P864" s="37"/>
      <c r="Q864" s="37"/>
      <c r="R864" s="37"/>
      <c r="S864" s="37"/>
      <c r="T864" s="37"/>
      <c r="U864" s="37"/>
      <c r="V864" s="37"/>
      <c r="W864" s="37"/>
      <c r="X864" s="37"/>
      <c r="Y864" s="37"/>
      <c r="Z864" s="37"/>
      <c r="AA864" s="37"/>
    </row>
    <row r="865">
      <c r="A865" s="46"/>
      <c r="B865" s="46"/>
      <c r="C865" s="49"/>
      <c r="D865" s="49"/>
      <c r="E865" s="49"/>
      <c r="F865" s="46"/>
      <c r="G865" s="49"/>
      <c r="H865" s="46"/>
      <c r="I865" s="46"/>
      <c r="J865" s="49"/>
      <c r="K865" s="49"/>
      <c r="L865" s="46"/>
      <c r="M865" s="46"/>
      <c r="N865" s="37"/>
      <c r="O865" s="37"/>
      <c r="P865" s="37"/>
      <c r="Q865" s="37"/>
      <c r="R865" s="37"/>
      <c r="S865" s="37"/>
      <c r="T865" s="37"/>
      <c r="U865" s="37"/>
      <c r="V865" s="37"/>
      <c r="W865" s="37"/>
      <c r="X865" s="37"/>
      <c r="Y865" s="37"/>
      <c r="Z865" s="37"/>
      <c r="AA865" s="37"/>
    </row>
    <row r="866">
      <c r="A866" s="46"/>
      <c r="B866" s="46"/>
      <c r="C866" s="49"/>
      <c r="D866" s="49"/>
      <c r="E866" s="49"/>
      <c r="F866" s="46"/>
      <c r="G866" s="49"/>
      <c r="H866" s="46"/>
      <c r="I866" s="46"/>
      <c r="J866" s="49"/>
      <c r="K866" s="49"/>
      <c r="L866" s="46"/>
      <c r="M866" s="46"/>
      <c r="N866" s="37"/>
      <c r="O866" s="37"/>
      <c r="P866" s="37"/>
      <c r="Q866" s="37"/>
      <c r="R866" s="37"/>
      <c r="S866" s="37"/>
      <c r="T866" s="37"/>
      <c r="U866" s="37"/>
      <c r="V866" s="37"/>
      <c r="W866" s="37"/>
      <c r="X866" s="37"/>
      <c r="Y866" s="37"/>
      <c r="Z866" s="37"/>
      <c r="AA866" s="37"/>
    </row>
    <row r="867">
      <c r="A867" s="46"/>
      <c r="B867" s="46"/>
      <c r="C867" s="49"/>
      <c r="D867" s="49"/>
      <c r="E867" s="49"/>
      <c r="F867" s="46"/>
      <c r="G867" s="49"/>
      <c r="H867" s="46"/>
      <c r="I867" s="46"/>
      <c r="J867" s="49"/>
      <c r="K867" s="49"/>
      <c r="L867" s="46"/>
      <c r="M867" s="46"/>
      <c r="N867" s="37"/>
      <c r="O867" s="37"/>
      <c r="P867" s="37"/>
      <c r="Q867" s="37"/>
      <c r="R867" s="37"/>
      <c r="S867" s="37"/>
      <c r="T867" s="37"/>
      <c r="U867" s="37"/>
      <c r="V867" s="37"/>
      <c r="W867" s="37"/>
      <c r="X867" s="37"/>
      <c r="Y867" s="37"/>
      <c r="Z867" s="37"/>
      <c r="AA867" s="37"/>
    </row>
    <row r="868">
      <c r="A868" s="46"/>
      <c r="B868" s="46"/>
      <c r="C868" s="49"/>
      <c r="D868" s="49"/>
      <c r="E868" s="49"/>
      <c r="F868" s="46"/>
      <c r="G868" s="49"/>
      <c r="H868" s="46"/>
      <c r="I868" s="46"/>
      <c r="J868" s="49"/>
      <c r="K868" s="49"/>
      <c r="L868" s="46"/>
      <c r="M868" s="46"/>
      <c r="N868" s="37"/>
      <c r="O868" s="37"/>
      <c r="P868" s="37"/>
      <c r="Q868" s="37"/>
      <c r="R868" s="37"/>
      <c r="S868" s="37"/>
      <c r="T868" s="37"/>
      <c r="U868" s="37"/>
      <c r="V868" s="37"/>
      <c r="W868" s="37"/>
      <c r="X868" s="37"/>
      <c r="Y868" s="37"/>
      <c r="Z868" s="37"/>
      <c r="AA868" s="37"/>
    </row>
    <row r="869">
      <c r="A869" s="46"/>
      <c r="B869" s="46"/>
      <c r="C869" s="49"/>
      <c r="D869" s="49"/>
      <c r="E869" s="49"/>
      <c r="F869" s="46"/>
      <c r="G869" s="49"/>
      <c r="H869" s="46"/>
      <c r="I869" s="46"/>
      <c r="J869" s="49"/>
      <c r="K869" s="49"/>
      <c r="L869" s="46"/>
      <c r="M869" s="46"/>
      <c r="N869" s="37"/>
      <c r="O869" s="37"/>
      <c r="P869" s="37"/>
      <c r="Q869" s="37"/>
      <c r="R869" s="37"/>
      <c r="S869" s="37"/>
      <c r="T869" s="37"/>
      <c r="U869" s="37"/>
      <c r="V869" s="37"/>
      <c r="W869" s="37"/>
      <c r="X869" s="37"/>
      <c r="Y869" s="37"/>
      <c r="Z869" s="37"/>
      <c r="AA869" s="37"/>
    </row>
    <row r="870">
      <c r="A870" s="46"/>
      <c r="B870" s="46"/>
      <c r="C870" s="49"/>
      <c r="D870" s="49"/>
      <c r="E870" s="49"/>
      <c r="F870" s="46"/>
      <c r="G870" s="49"/>
      <c r="H870" s="46"/>
      <c r="I870" s="46"/>
      <c r="J870" s="49"/>
      <c r="K870" s="49"/>
      <c r="L870" s="46"/>
      <c r="M870" s="46"/>
      <c r="N870" s="37"/>
      <c r="O870" s="37"/>
      <c r="P870" s="37"/>
      <c r="Q870" s="37"/>
      <c r="R870" s="37"/>
      <c r="S870" s="37"/>
      <c r="T870" s="37"/>
      <c r="U870" s="37"/>
      <c r="V870" s="37"/>
      <c r="W870" s="37"/>
      <c r="X870" s="37"/>
      <c r="Y870" s="37"/>
      <c r="Z870" s="37"/>
      <c r="AA870" s="37"/>
    </row>
    <row r="871">
      <c r="A871" s="46"/>
      <c r="B871" s="46"/>
      <c r="C871" s="49"/>
      <c r="D871" s="49"/>
      <c r="E871" s="49"/>
      <c r="F871" s="46"/>
      <c r="G871" s="49"/>
      <c r="H871" s="46"/>
      <c r="I871" s="46"/>
      <c r="J871" s="49"/>
      <c r="K871" s="49"/>
      <c r="L871" s="46"/>
      <c r="M871" s="46"/>
      <c r="N871" s="37"/>
      <c r="O871" s="37"/>
      <c r="P871" s="37"/>
      <c r="Q871" s="37"/>
      <c r="R871" s="37"/>
      <c r="S871" s="37"/>
      <c r="T871" s="37"/>
      <c r="U871" s="37"/>
      <c r="V871" s="37"/>
      <c r="W871" s="37"/>
      <c r="X871" s="37"/>
      <c r="Y871" s="37"/>
      <c r="Z871" s="37"/>
      <c r="AA871" s="37"/>
    </row>
    <row r="872">
      <c r="A872" s="46"/>
      <c r="B872" s="46"/>
      <c r="C872" s="49"/>
      <c r="D872" s="49"/>
      <c r="E872" s="49"/>
      <c r="F872" s="46"/>
      <c r="G872" s="49"/>
      <c r="H872" s="46"/>
      <c r="I872" s="46"/>
      <c r="J872" s="49"/>
      <c r="K872" s="49"/>
      <c r="L872" s="46"/>
      <c r="M872" s="46"/>
      <c r="N872" s="37"/>
      <c r="O872" s="37"/>
      <c r="P872" s="37"/>
      <c r="Q872" s="37"/>
      <c r="R872" s="37"/>
      <c r="S872" s="37"/>
      <c r="T872" s="37"/>
      <c r="U872" s="37"/>
      <c r="V872" s="37"/>
      <c r="W872" s="37"/>
      <c r="X872" s="37"/>
      <c r="Y872" s="37"/>
      <c r="Z872" s="37"/>
      <c r="AA872" s="37"/>
    </row>
    <row r="873">
      <c r="A873" s="46"/>
      <c r="B873" s="46"/>
      <c r="C873" s="49"/>
      <c r="D873" s="49"/>
      <c r="E873" s="49"/>
      <c r="F873" s="46"/>
      <c r="G873" s="49"/>
      <c r="H873" s="46"/>
      <c r="I873" s="46"/>
      <c r="J873" s="49"/>
      <c r="K873" s="49"/>
      <c r="L873" s="46"/>
      <c r="M873" s="46"/>
      <c r="N873" s="37"/>
      <c r="O873" s="37"/>
      <c r="P873" s="37"/>
      <c r="Q873" s="37"/>
      <c r="R873" s="37"/>
      <c r="S873" s="37"/>
      <c r="T873" s="37"/>
      <c r="U873" s="37"/>
      <c r="V873" s="37"/>
      <c r="W873" s="37"/>
      <c r="X873" s="37"/>
      <c r="Y873" s="37"/>
      <c r="Z873" s="37"/>
      <c r="AA873" s="37"/>
    </row>
    <row r="874">
      <c r="A874" s="46"/>
      <c r="B874" s="46"/>
      <c r="C874" s="49"/>
      <c r="D874" s="49"/>
      <c r="E874" s="49"/>
      <c r="F874" s="46"/>
      <c r="G874" s="49"/>
      <c r="H874" s="46"/>
      <c r="I874" s="46"/>
      <c r="J874" s="49"/>
      <c r="K874" s="49"/>
      <c r="L874" s="46"/>
      <c r="M874" s="46"/>
      <c r="N874" s="37"/>
      <c r="O874" s="37"/>
      <c r="P874" s="37"/>
      <c r="Q874" s="37"/>
      <c r="R874" s="37"/>
      <c r="S874" s="37"/>
      <c r="T874" s="37"/>
      <c r="U874" s="37"/>
      <c r="V874" s="37"/>
      <c r="W874" s="37"/>
      <c r="X874" s="37"/>
      <c r="Y874" s="37"/>
      <c r="Z874" s="37"/>
      <c r="AA874" s="37"/>
    </row>
    <row r="875">
      <c r="A875" s="46"/>
      <c r="B875" s="46"/>
      <c r="C875" s="49"/>
      <c r="D875" s="49"/>
      <c r="E875" s="49"/>
      <c r="F875" s="46"/>
      <c r="G875" s="49"/>
      <c r="H875" s="46"/>
      <c r="I875" s="46"/>
      <c r="J875" s="49"/>
      <c r="K875" s="49"/>
      <c r="L875" s="46"/>
      <c r="M875" s="46"/>
      <c r="N875" s="37"/>
      <c r="O875" s="37"/>
      <c r="P875" s="37"/>
      <c r="Q875" s="37"/>
      <c r="R875" s="37"/>
      <c r="S875" s="37"/>
      <c r="T875" s="37"/>
      <c r="U875" s="37"/>
      <c r="V875" s="37"/>
      <c r="W875" s="37"/>
      <c r="X875" s="37"/>
      <c r="Y875" s="37"/>
      <c r="Z875" s="37"/>
      <c r="AA875" s="37"/>
    </row>
    <row r="876">
      <c r="A876" s="46"/>
      <c r="B876" s="46"/>
      <c r="C876" s="49"/>
      <c r="D876" s="49"/>
      <c r="E876" s="49"/>
      <c r="F876" s="46"/>
      <c r="G876" s="49"/>
      <c r="H876" s="46"/>
      <c r="I876" s="46"/>
      <c r="J876" s="49"/>
      <c r="K876" s="49"/>
      <c r="L876" s="46"/>
      <c r="M876" s="46"/>
      <c r="N876" s="37"/>
      <c r="O876" s="37"/>
      <c r="P876" s="37"/>
      <c r="Q876" s="37"/>
      <c r="R876" s="37"/>
      <c r="S876" s="37"/>
      <c r="T876" s="37"/>
      <c r="U876" s="37"/>
      <c r="V876" s="37"/>
      <c r="W876" s="37"/>
      <c r="X876" s="37"/>
      <c r="Y876" s="37"/>
      <c r="Z876" s="37"/>
      <c r="AA876" s="37"/>
    </row>
    <row r="877">
      <c r="A877" s="46"/>
      <c r="B877" s="46"/>
      <c r="C877" s="49"/>
      <c r="D877" s="49"/>
      <c r="E877" s="49"/>
      <c r="F877" s="46"/>
      <c r="G877" s="49"/>
      <c r="H877" s="46"/>
      <c r="I877" s="46"/>
      <c r="J877" s="49"/>
      <c r="K877" s="49"/>
      <c r="L877" s="46"/>
      <c r="M877" s="46"/>
      <c r="N877" s="37"/>
      <c r="O877" s="37"/>
      <c r="P877" s="37"/>
      <c r="Q877" s="37"/>
      <c r="R877" s="37"/>
      <c r="S877" s="37"/>
      <c r="T877" s="37"/>
      <c r="U877" s="37"/>
      <c r="V877" s="37"/>
      <c r="W877" s="37"/>
      <c r="X877" s="37"/>
      <c r="Y877" s="37"/>
      <c r="Z877" s="37"/>
      <c r="AA877" s="37"/>
    </row>
    <row r="878">
      <c r="A878" s="46"/>
      <c r="B878" s="46"/>
      <c r="C878" s="49"/>
      <c r="D878" s="49"/>
      <c r="E878" s="49"/>
      <c r="F878" s="46"/>
      <c r="G878" s="49"/>
      <c r="H878" s="46"/>
      <c r="I878" s="46"/>
      <c r="J878" s="49"/>
      <c r="K878" s="49"/>
      <c r="L878" s="46"/>
      <c r="M878" s="46"/>
      <c r="N878" s="37"/>
      <c r="O878" s="37"/>
      <c r="P878" s="37"/>
      <c r="Q878" s="37"/>
      <c r="R878" s="37"/>
      <c r="S878" s="37"/>
      <c r="T878" s="37"/>
      <c r="U878" s="37"/>
      <c r="V878" s="37"/>
      <c r="W878" s="37"/>
      <c r="X878" s="37"/>
      <c r="Y878" s="37"/>
      <c r="Z878" s="37"/>
      <c r="AA878" s="37"/>
    </row>
    <row r="879">
      <c r="A879" s="46"/>
      <c r="B879" s="46"/>
      <c r="C879" s="49"/>
      <c r="D879" s="49"/>
      <c r="E879" s="49"/>
      <c r="F879" s="46"/>
      <c r="G879" s="49"/>
      <c r="H879" s="46"/>
      <c r="I879" s="46"/>
      <c r="J879" s="49"/>
      <c r="K879" s="49"/>
      <c r="L879" s="46"/>
      <c r="M879" s="46"/>
      <c r="N879" s="37"/>
      <c r="O879" s="37"/>
      <c r="P879" s="37"/>
      <c r="Q879" s="37"/>
      <c r="R879" s="37"/>
      <c r="S879" s="37"/>
      <c r="T879" s="37"/>
      <c r="U879" s="37"/>
      <c r="V879" s="37"/>
      <c r="W879" s="37"/>
      <c r="X879" s="37"/>
      <c r="Y879" s="37"/>
      <c r="Z879" s="37"/>
      <c r="AA879" s="37"/>
    </row>
    <row r="880">
      <c r="A880" s="46"/>
      <c r="B880" s="46"/>
      <c r="C880" s="49"/>
      <c r="D880" s="49"/>
      <c r="E880" s="49"/>
      <c r="F880" s="46"/>
      <c r="G880" s="49"/>
      <c r="H880" s="46"/>
      <c r="I880" s="46"/>
      <c r="J880" s="49"/>
      <c r="K880" s="49"/>
      <c r="L880" s="46"/>
      <c r="M880" s="46"/>
      <c r="N880" s="37"/>
      <c r="O880" s="37"/>
      <c r="P880" s="37"/>
      <c r="Q880" s="37"/>
      <c r="R880" s="37"/>
      <c r="S880" s="37"/>
      <c r="T880" s="37"/>
      <c r="U880" s="37"/>
      <c r="V880" s="37"/>
      <c r="W880" s="37"/>
      <c r="X880" s="37"/>
      <c r="Y880" s="37"/>
      <c r="Z880" s="37"/>
      <c r="AA880" s="37"/>
    </row>
    <row r="881">
      <c r="A881" s="46"/>
      <c r="B881" s="46"/>
      <c r="C881" s="49"/>
      <c r="D881" s="49"/>
      <c r="E881" s="49"/>
      <c r="F881" s="46"/>
      <c r="G881" s="49"/>
      <c r="H881" s="46"/>
      <c r="I881" s="46"/>
      <c r="J881" s="49"/>
      <c r="K881" s="49"/>
      <c r="L881" s="46"/>
      <c r="M881" s="46"/>
      <c r="N881" s="37"/>
      <c r="O881" s="37"/>
      <c r="P881" s="37"/>
      <c r="Q881" s="37"/>
      <c r="R881" s="37"/>
      <c r="S881" s="37"/>
      <c r="T881" s="37"/>
      <c r="U881" s="37"/>
      <c r="V881" s="37"/>
      <c r="W881" s="37"/>
      <c r="X881" s="37"/>
      <c r="Y881" s="37"/>
      <c r="Z881" s="37"/>
      <c r="AA881" s="37"/>
    </row>
    <row r="882">
      <c r="A882" s="46"/>
      <c r="B882" s="46"/>
      <c r="C882" s="49"/>
      <c r="D882" s="49"/>
      <c r="E882" s="49"/>
      <c r="F882" s="46"/>
      <c r="G882" s="49"/>
      <c r="H882" s="46"/>
      <c r="I882" s="46"/>
      <c r="J882" s="49"/>
      <c r="K882" s="49"/>
      <c r="L882" s="46"/>
      <c r="M882" s="46"/>
      <c r="N882" s="37"/>
      <c r="O882" s="37"/>
      <c r="P882" s="37"/>
      <c r="Q882" s="37"/>
      <c r="R882" s="37"/>
      <c r="S882" s="37"/>
      <c r="T882" s="37"/>
      <c r="U882" s="37"/>
      <c r="V882" s="37"/>
      <c r="W882" s="37"/>
      <c r="X882" s="37"/>
      <c r="Y882" s="37"/>
      <c r="Z882" s="37"/>
      <c r="AA882" s="37"/>
    </row>
    <row r="883">
      <c r="A883" s="46"/>
      <c r="B883" s="46"/>
      <c r="C883" s="49"/>
      <c r="D883" s="49"/>
      <c r="E883" s="49"/>
      <c r="F883" s="46"/>
      <c r="G883" s="49"/>
      <c r="H883" s="46"/>
      <c r="I883" s="46"/>
      <c r="J883" s="49"/>
      <c r="K883" s="49"/>
      <c r="L883" s="46"/>
      <c r="M883" s="46"/>
      <c r="N883" s="37"/>
      <c r="O883" s="37"/>
      <c r="P883" s="37"/>
      <c r="Q883" s="37"/>
      <c r="R883" s="37"/>
      <c r="S883" s="37"/>
      <c r="T883" s="37"/>
      <c r="U883" s="37"/>
      <c r="V883" s="37"/>
      <c r="W883" s="37"/>
      <c r="X883" s="37"/>
      <c r="Y883" s="37"/>
      <c r="Z883" s="37"/>
      <c r="AA883" s="37"/>
    </row>
    <row r="884">
      <c r="A884" s="46"/>
      <c r="B884" s="46"/>
      <c r="C884" s="49"/>
      <c r="D884" s="49"/>
      <c r="E884" s="49"/>
      <c r="F884" s="46"/>
      <c r="G884" s="49"/>
      <c r="H884" s="46"/>
      <c r="I884" s="46"/>
      <c r="J884" s="49"/>
      <c r="K884" s="49"/>
      <c r="L884" s="46"/>
      <c r="M884" s="46"/>
      <c r="N884" s="37"/>
      <c r="O884" s="37"/>
      <c r="P884" s="37"/>
      <c r="Q884" s="37"/>
      <c r="R884" s="37"/>
      <c r="S884" s="37"/>
      <c r="T884" s="37"/>
      <c r="U884" s="37"/>
      <c r="V884" s="37"/>
      <c r="W884" s="37"/>
      <c r="X884" s="37"/>
      <c r="Y884" s="37"/>
      <c r="Z884" s="37"/>
      <c r="AA884" s="37"/>
    </row>
    <row r="885">
      <c r="A885" s="46"/>
      <c r="B885" s="46"/>
      <c r="C885" s="49"/>
      <c r="D885" s="49"/>
      <c r="E885" s="49"/>
      <c r="F885" s="46"/>
      <c r="G885" s="49"/>
      <c r="H885" s="46"/>
      <c r="I885" s="46"/>
      <c r="J885" s="49"/>
      <c r="K885" s="49"/>
      <c r="L885" s="46"/>
      <c r="M885" s="46"/>
      <c r="N885" s="37"/>
      <c r="O885" s="37"/>
      <c r="P885" s="37"/>
      <c r="Q885" s="37"/>
      <c r="R885" s="37"/>
      <c r="S885" s="37"/>
      <c r="T885" s="37"/>
      <c r="U885" s="37"/>
      <c r="V885" s="37"/>
      <c r="W885" s="37"/>
      <c r="X885" s="37"/>
      <c r="Y885" s="37"/>
      <c r="Z885" s="37"/>
      <c r="AA885" s="37"/>
    </row>
    <row r="886">
      <c r="A886" s="46"/>
      <c r="B886" s="46"/>
      <c r="C886" s="49"/>
      <c r="D886" s="49"/>
      <c r="E886" s="49"/>
      <c r="F886" s="46"/>
      <c r="G886" s="49"/>
      <c r="H886" s="46"/>
      <c r="I886" s="46"/>
      <c r="J886" s="49"/>
      <c r="K886" s="49"/>
      <c r="L886" s="46"/>
      <c r="M886" s="46"/>
      <c r="N886" s="37"/>
      <c r="O886" s="37"/>
      <c r="P886" s="37"/>
      <c r="Q886" s="37"/>
      <c r="R886" s="37"/>
      <c r="S886" s="37"/>
      <c r="T886" s="37"/>
      <c r="U886" s="37"/>
      <c r="V886" s="37"/>
      <c r="W886" s="37"/>
      <c r="X886" s="37"/>
      <c r="Y886" s="37"/>
      <c r="Z886" s="37"/>
      <c r="AA886" s="37"/>
    </row>
    <row r="887">
      <c r="A887" s="46"/>
      <c r="B887" s="46"/>
      <c r="C887" s="49"/>
      <c r="D887" s="49"/>
      <c r="E887" s="49"/>
      <c r="F887" s="46"/>
      <c r="G887" s="49"/>
      <c r="H887" s="46"/>
      <c r="I887" s="46"/>
      <c r="J887" s="49"/>
      <c r="K887" s="49"/>
      <c r="L887" s="46"/>
      <c r="M887" s="46"/>
      <c r="N887" s="37"/>
      <c r="O887" s="37"/>
      <c r="P887" s="37"/>
      <c r="Q887" s="37"/>
      <c r="R887" s="37"/>
      <c r="S887" s="37"/>
      <c r="T887" s="37"/>
      <c r="U887" s="37"/>
      <c r="V887" s="37"/>
      <c r="W887" s="37"/>
      <c r="X887" s="37"/>
      <c r="Y887" s="37"/>
      <c r="Z887" s="37"/>
      <c r="AA887" s="37"/>
    </row>
    <row r="888">
      <c r="A888" s="46"/>
      <c r="B888" s="46"/>
      <c r="C888" s="49"/>
      <c r="D888" s="49"/>
      <c r="E888" s="49"/>
      <c r="F888" s="46"/>
      <c r="G888" s="49"/>
      <c r="H888" s="46"/>
      <c r="I888" s="46"/>
      <c r="J888" s="49"/>
      <c r="K888" s="49"/>
      <c r="L888" s="46"/>
      <c r="M888" s="46"/>
      <c r="N888" s="37"/>
      <c r="O888" s="37"/>
      <c r="P888" s="37"/>
      <c r="Q888" s="37"/>
      <c r="R888" s="37"/>
      <c r="S888" s="37"/>
      <c r="T888" s="37"/>
      <c r="U888" s="37"/>
      <c r="V888" s="37"/>
      <c r="W888" s="37"/>
      <c r="X888" s="37"/>
      <c r="Y888" s="37"/>
      <c r="Z888" s="37"/>
      <c r="AA888" s="37"/>
    </row>
    <row r="889">
      <c r="A889" s="46"/>
      <c r="B889" s="46"/>
      <c r="C889" s="49"/>
      <c r="D889" s="49"/>
      <c r="E889" s="49"/>
      <c r="F889" s="46"/>
      <c r="G889" s="49"/>
      <c r="H889" s="46"/>
      <c r="I889" s="46"/>
      <c r="J889" s="49"/>
      <c r="K889" s="49"/>
      <c r="L889" s="46"/>
      <c r="M889" s="46"/>
      <c r="N889" s="37"/>
      <c r="O889" s="37"/>
      <c r="P889" s="37"/>
      <c r="Q889" s="37"/>
      <c r="R889" s="37"/>
      <c r="S889" s="37"/>
      <c r="T889" s="37"/>
      <c r="U889" s="37"/>
      <c r="V889" s="37"/>
      <c r="W889" s="37"/>
      <c r="X889" s="37"/>
      <c r="Y889" s="37"/>
      <c r="Z889" s="37"/>
      <c r="AA889" s="37"/>
    </row>
    <row r="890">
      <c r="A890" s="46"/>
      <c r="B890" s="46"/>
      <c r="C890" s="49"/>
      <c r="D890" s="49"/>
      <c r="E890" s="49"/>
      <c r="F890" s="46"/>
      <c r="G890" s="49"/>
      <c r="H890" s="46"/>
      <c r="I890" s="46"/>
      <c r="J890" s="49"/>
      <c r="K890" s="49"/>
      <c r="L890" s="46"/>
      <c r="M890" s="46"/>
      <c r="N890" s="37"/>
      <c r="O890" s="37"/>
      <c r="P890" s="37"/>
      <c r="Q890" s="37"/>
      <c r="R890" s="37"/>
      <c r="S890" s="37"/>
      <c r="T890" s="37"/>
      <c r="U890" s="37"/>
      <c r="V890" s="37"/>
      <c r="W890" s="37"/>
      <c r="X890" s="37"/>
      <c r="Y890" s="37"/>
      <c r="Z890" s="37"/>
      <c r="AA890" s="37"/>
    </row>
    <row r="891">
      <c r="A891" s="46"/>
      <c r="B891" s="46"/>
      <c r="C891" s="49"/>
      <c r="D891" s="49"/>
      <c r="E891" s="49"/>
      <c r="F891" s="46"/>
      <c r="G891" s="49"/>
      <c r="H891" s="46"/>
      <c r="I891" s="46"/>
      <c r="J891" s="49"/>
      <c r="K891" s="49"/>
      <c r="L891" s="46"/>
      <c r="M891" s="46"/>
      <c r="N891" s="37"/>
      <c r="O891" s="37"/>
      <c r="P891" s="37"/>
      <c r="Q891" s="37"/>
      <c r="R891" s="37"/>
      <c r="S891" s="37"/>
      <c r="T891" s="37"/>
      <c r="U891" s="37"/>
      <c r="V891" s="37"/>
      <c r="W891" s="37"/>
      <c r="X891" s="37"/>
      <c r="Y891" s="37"/>
      <c r="Z891" s="37"/>
      <c r="AA891" s="37"/>
    </row>
    <row r="892">
      <c r="A892" s="46"/>
      <c r="B892" s="46"/>
      <c r="C892" s="49"/>
      <c r="D892" s="49"/>
      <c r="E892" s="49"/>
      <c r="F892" s="46"/>
      <c r="G892" s="49"/>
      <c r="H892" s="46"/>
      <c r="I892" s="46"/>
      <c r="J892" s="49"/>
      <c r="K892" s="49"/>
      <c r="L892" s="46"/>
      <c r="M892" s="46"/>
      <c r="N892" s="37"/>
      <c r="O892" s="37"/>
      <c r="P892" s="37"/>
      <c r="Q892" s="37"/>
      <c r="R892" s="37"/>
      <c r="S892" s="37"/>
      <c r="T892" s="37"/>
      <c r="U892" s="37"/>
      <c r="V892" s="37"/>
      <c r="W892" s="37"/>
      <c r="X892" s="37"/>
      <c r="Y892" s="37"/>
      <c r="Z892" s="37"/>
      <c r="AA892" s="37"/>
    </row>
    <row r="893">
      <c r="A893" s="46"/>
      <c r="B893" s="46"/>
      <c r="C893" s="49"/>
      <c r="D893" s="49"/>
      <c r="E893" s="49"/>
      <c r="F893" s="46"/>
      <c r="G893" s="49"/>
      <c r="H893" s="46"/>
      <c r="I893" s="46"/>
      <c r="J893" s="49"/>
      <c r="K893" s="49"/>
      <c r="L893" s="46"/>
      <c r="M893" s="46"/>
      <c r="N893" s="37"/>
      <c r="O893" s="37"/>
      <c r="P893" s="37"/>
      <c r="Q893" s="37"/>
      <c r="R893" s="37"/>
      <c r="S893" s="37"/>
      <c r="T893" s="37"/>
      <c r="U893" s="37"/>
      <c r="V893" s="37"/>
      <c r="W893" s="37"/>
      <c r="X893" s="37"/>
      <c r="Y893" s="37"/>
      <c r="Z893" s="37"/>
      <c r="AA893" s="37"/>
    </row>
    <row r="894">
      <c r="A894" s="46"/>
      <c r="B894" s="46"/>
      <c r="C894" s="49"/>
      <c r="D894" s="49"/>
      <c r="E894" s="49"/>
      <c r="F894" s="46"/>
      <c r="G894" s="49"/>
      <c r="H894" s="46"/>
      <c r="I894" s="46"/>
      <c r="J894" s="49"/>
      <c r="K894" s="49"/>
      <c r="L894" s="46"/>
      <c r="M894" s="46"/>
      <c r="N894" s="37"/>
      <c r="O894" s="37"/>
      <c r="P894" s="37"/>
      <c r="Q894" s="37"/>
      <c r="R894" s="37"/>
      <c r="S894" s="37"/>
      <c r="T894" s="37"/>
      <c r="U894" s="37"/>
      <c r="V894" s="37"/>
      <c r="W894" s="37"/>
      <c r="X894" s="37"/>
      <c r="Y894" s="37"/>
      <c r="Z894" s="37"/>
      <c r="AA894" s="37"/>
    </row>
    <row r="895">
      <c r="A895" s="46"/>
      <c r="B895" s="46"/>
      <c r="C895" s="49"/>
      <c r="D895" s="49"/>
      <c r="E895" s="49"/>
      <c r="F895" s="46"/>
      <c r="G895" s="49"/>
      <c r="H895" s="46"/>
      <c r="I895" s="46"/>
      <c r="J895" s="49"/>
      <c r="K895" s="49"/>
      <c r="L895" s="46"/>
      <c r="M895" s="46"/>
      <c r="N895" s="37"/>
      <c r="O895" s="37"/>
      <c r="P895" s="37"/>
      <c r="Q895" s="37"/>
      <c r="R895" s="37"/>
      <c r="S895" s="37"/>
      <c r="T895" s="37"/>
      <c r="U895" s="37"/>
      <c r="V895" s="37"/>
      <c r="W895" s="37"/>
      <c r="X895" s="37"/>
      <c r="Y895" s="37"/>
      <c r="Z895" s="37"/>
      <c r="AA895" s="37"/>
    </row>
    <row r="896">
      <c r="A896" s="46"/>
      <c r="B896" s="46"/>
      <c r="C896" s="49"/>
      <c r="D896" s="49"/>
      <c r="E896" s="49"/>
      <c r="F896" s="46"/>
      <c r="G896" s="49"/>
      <c r="H896" s="46"/>
      <c r="I896" s="46"/>
      <c r="J896" s="49"/>
      <c r="K896" s="49"/>
      <c r="L896" s="46"/>
      <c r="M896" s="46"/>
      <c r="N896" s="37"/>
      <c r="O896" s="37"/>
      <c r="P896" s="37"/>
      <c r="Q896" s="37"/>
      <c r="R896" s="37"/>
      <c r="S896" s="37"/>
      <c r="T896" s="37"/>
      <c r="U896" s="37"/>
      <c r="V896" s="37"/>
      <c r="W896" s="37"/>
      <c r="X896" s="37"/>
      <c r="Y896" s="37"/>
      <c r="Z896" s="37"/>
      <c r="AA896" s="37"/>
    </row>
    <row r="897">
      <c r="A897" s="46"/>
      <c r="B897" s="46"/>
      <c r="C897" s="49"/>
      <c r="D897" s="49"/>
      <c r="E897" s="49"/>
      <c r="F897" s="46"/>
      <c r="G897" s="49"/>
      <c r="H897" s="46"/>
      <c r="I897" s="46"/>
      <c r="J897" s="49"/>
      <c r="K897" s="49"/>
      <c r="L897" s="46"/>
      <c r="M897" s="46"/>
      <c r="N897" s="37"/>
      <c r="O897" s="37"/>
      <c r="P897" s="37"/>
      <c r="Q897" s="37"/>
      <c r="R897" s="37"/>
      <c r="S897" s="37"/>
      <c r="T897" s="37"/>
      <c r="U897" s="37"/>
      <c r="V897" s="37"/>
      <c r="W897" s="37"/>
      <c r="X897" s="37"/>
      <c r="Y897" s="37"/>
      <c r="Z897" s="37"/>
      <c r="AA897" s="37"/>
    </row>
    <row r="898">
      <c r="A898" s="46"/>
      <c r="B898" s="46"/>
      <c r="C898" s="49"/>
      <c r="D898" s="49"/>
      <c r="E898" s="49"/>
      <c r="F898" s="46"/>
      <c r="G898" s="49"/>
      <c r="H898" s="46"/>
      <c r="I898" s="46"/>
      <c r="J898" s="49"/>
      <c r="K898" s="49"/>
      <c r="L898" s="46"/>
      <c r="M898" s="46"/>
      <c r="N898" s="37"/>
      <c r="O898" s="37"/>
      <c r="P898" s="37"/>
      <c r="Q898" s="37"/>
      <c r="R898" s="37"/>
      <c r="S898" s="37"/>
      <c r="T898" s="37"/>
      <c r="U898" s="37"/>
      <c r="V898" s="37"/>
      <c r="W898" s="37"/>
      <c r="X898" s="37"/>
      <c r="Y898" s="37"/>
      <c r="Z898" s="37"/>
      <c r="AA898" s="37"/>
    </row>
    <row r="899">
      <c r="A899" s="46"/>
      <c r="B899" s="46"/>
      <c r="C899" s="49"/>
      <c r="D899" s="49"/>
      <c r="E899" s="49"/>
      <c r="F899" s="46"/>
      <c r="G899" s="49"/>
      <c r="H899" s="46"/>
      <c r="I899" s="46"/>
      <c r="J899" s="49"/>
      <c r="K899" s="49"/>
      <c r="L899" s="46"/>
      <c r="M899" s="46"/>
      <c r="N899" s="37"/>
      <c r="O899" s="37"/>
      <c r="P899" s="37"/>
      <c r="Q899" s="37"/>
      <c r="R899" s="37"/>
      <c r="S899" s="37"/>
      <c r="T899" s="37"/>
      <c r="U899" s="37"/>
      <c r="V899" s="37"/>
      <c r="W899" s="37"/>
      <c r="X899" s="37"/>
      <c r="Y899" s="37"/>
      <c r="Z899" s="37"/>
      <c r="AA899" s="37"/>
    </row>
    <row r="900">
      <c r="A900" s="46"/>
      <c r="B900" s="46"/>
      <c r="C900" s="49"/>
      <c r="D900" s="49"/>
      <c r="E900" s="49"/>
      <c r="F900" s="46"/>
      <c r="G900" s="49"/>
      <c r="H900" s="46"/>
      <c r="I900" s="46"/>
      <c r="J900" s="49"/>
      <c r="K900" s="49"/>
      <c r="L900" s="46"/>
      <c r="M900" s="46"/>
      <c r="N900" s="37"/>
      <c r="O900" s="37"/>
      <c r="P900" s="37"/>
      <c r="Q900" s="37"/>
      <c r="R900" s="37"/>
      <c r="S900" s="37"/>
      <c r="T900" s="37"/>
      <c r="U900" s="37"/>
      <c r="V900" s="37"/>
      <c r="W900" s="37"/>
      <c r="X900" s="37"/>
      <c r="Y900" s="37"/>
      <c r="Z900" s="37"/>
      <c r="AA900" s="37"/>
    </row>
    <row r="901">
      <c r="A901" s="46"/>
      <c r="B901" s="46"/>
      <c r="C901" s="49"/>
      <c r="D901" s="49"/>
      <c r="E901" s="49"/>
      <c r="F901" s="46"/>
      <c r="G901" s="49"/>
      <c r="H901" s="46"/>
      <c r="I901" s="46"/>
      <c r="J901" s="49"/>
      <c r="K901" s="49"/>
      <c r="L901" s="46"/>
      <c r="M901" s="46"/>
      <c r="N901" s="37"/>
      <c r="O901" s="37"/>
      <c r="P901" s="37"/>
      <c r="Q901" s="37"/>
      <c r="R901" s="37"/>
      <c r="S901" s="37"/>
      <c r="T901" s="37"/>
      <c r="U901" s="37"/>
      <c r="V901" s="37"/>
      <c r="W901" s="37"/>
      <c r="X901" s="37"/>
      <c r="Y901" s="37"/>
      <c r="Z901" s="37"/>
      <c r="AA901" s="37"/>
    </row>
    <row r="902">
      <c r="A902" s="46"/>
      <c r="B902" s="46"/>
      <c r="C902" s="49"/>
      <c r="D902" s="49"/>
      <c r="E902" s="49"/>
      <c r="F902" s="46"/>
      <c r="G902" s="49"/>
      <c r="H902" s="46"/>
      <c r="I902" s="46"/>
      <c r="J902" s="49"/>
      <c r="K902" s="49"/>
      <c r="L902" s="46"/>
      <c r="M902" s="46"/>
      <c r="N902" s="37"/>
      <c r="O902" s="37"/>
      <c r="P902" s="37"/>
      <c r="Q902" s="37"/>
      <c r="R902" s="37"/>
      <c r="S902" s="37"/>
      <c r="T902" s="37"/>
      <c r="U902" s="37"/>
      <c r="V902" s="37"/>
      <c r="W902" s="37"/>
      <c r="X902" s="37"/>
      <c r="Y902" s="37"/>
      <c r="Z902" s="37"/>
      <c r="AA902" s="37"/>
    </row>
    <row r="903">
      <c r="A903" s="46"/>
      <c r="B903" s="46"/>
      <c r="C903" s="49"/>
      <c r="D903" s="49"/>
      <c r="E903" s="49"/>
      <c r="F903" s="46"/>
      <c r="G903" s="49"/>
      <c r="H903" s="46"/>
      <c r="I903" s="46"/>
      <c r="J903" s="49"/>
      <c r="K903" s="49"/>
      <c r="L903" s="46"/>
      <c r="M903" s="46"/>
      <c r="N903" s="37"/>
      <c r="O903" s="37"/>
      <c r="P903" s="37"/>
      <c r="Q903" s="37"/>
      <c r="R903" s="37"/>
      <c r="S903" s="37"/>
      <c r="T903" s="37"/>
      <c r="U903" s="37"/>
      <c r="V903" s="37"/>
      <c r="W903" s="37"/>
      <c r="X903" s="37"/>
      <c r="Y903" s="37"/>
      <c r="Z903" s="37"/>
      <c r="AA903" s="37"/>
    </row>
    <row r="904">
      <c r="A904" s="46"/>
      <c r="B904" s="46"/>
      <c r="C904" s="49"/>
      <c r="D904" s="49"/>
      <c r="E904" s="49"/>
      <c r="F904" s="46"/>
      <c r="G904" s="49"/>
      <c r="H904" s="46"/>
      <c r="I904" s="46"/>
      <c r="J904" s="49"/>
      <c r="K904" s="49"/>
      <c r="L904" s="46"/>
      <c r="M904" s="46"/>
      <c r="N904" s="37"/>
      <c r="O904" s="37"/>
      <c r="P904" s="37"/>
      <c r="Q904" s="37"/>
      <c r="R904" s="37"/>
      <c r="S904" s="37"/>
      <c r="T904" s="37"/>
      <c r="U904" s="37"/>
      <c r="V904" s="37"/>
      <c r="W904" s="37"/>
      <c r="X904" s="37"/>
      <c r="Y904" s="37"/>
      <c r="Z904" s="37"/>
      <c r="AA904" s="37"/>
    </row>
    <row r="905">
      <c r="A905" s="46"/>
      <c r="B905" s="46"/>
      <c r="C905" s="49"/>
      <c r="D905" s="49"/>
      <c r="E905" s="49"/>
      <c r="F905" s="46"/>
      <c r="G905" s="49"/>
      <c r="H905" s="46"/>
      <c r="I905" s="46"/>
      <c r="J905" s="49"/>
      <c r="K905" s="49"/>
      <c r="L905" s="46"/>
      <c r="M905" s="46"/>
      <c r="N905" s="37"/>
      <c r="O905" s="37"/>
      <c r="P905" s="37"/>
      <c r="Q905" s="37"/>
      <c r="R905" s="37"/>
      <c r="S905" s="37"/>
      <c r="T905" s="37"/>
      <c r="U905" s="37"/>
      <c r="V905" s="37"/>
      <c r="W905" s="37"/>
      <c r="X905" s="37"/>
      <c r="Y905" s="37"/>
      <c r="Z905" s="37"/>
      <c r="AA905" s="37"/>
    </row>
    <row r="906">
      <c r="A906" s="46"/>
      <c r="B906" s="46"/>
      <c r="C906" s="49"/>
      <c r="D906" s="49"/>
      <c r="E906" s="49"/>
      <c r="F906" s="46"/>
      <c r="G906" s="49"/>
      <c r="H906" s="46"/>
      <c r="I906" s="46"/>
      <c r="J906" s="49"/>
      <c r="K906" s="49"/>
      <c r="L906" s="46"/>
      <c r="M906" s="46"/>
      <c r="N906" s="37"/>
      <c r="O906" s="37"/>
      <c r="P906" s="37"/>
      <c r="Q906" s="37"/>
      <c r="R906" s="37"/>
      <c r="S906" s="37"/>
      <c r="T906" s="37"/>
      <c r="U906" s="37"/>
      <c r="V906" s="37"/>
      <c r="W906" s="37"/>
      <c r="X906" s="37"/>
      <c r="Y906" s="37"/>
      <c r="Z906" s="37"/>
      <c r="AA906" s="37"/>
    </row>
    <row r="907">
      <c r="A907" s="46"/>
      <c r="B907" s="46"/>
      <c r="C907" s="49"/>
      <c r="D907" s="49"/>
      <c r="E907" s="49"/>
      <c r="F907" s="46"/>
      <c r="G907" s="49"/>
      <c r="H907" s="46"/>
      <c r="I907" s="46"/>
      <c r="J907" s="49"/>
      <c r="K907" s="49"/>
      <c r="L907" s="46"/>
      <c r="M907" s="46"/>
      <c r="N907" s="37"/>
      <c r="O907" s="37"/>
      <c r="P907" s="37"/>
      <c r="Q907" s="37"/>
      <c r="R907" s="37"/>
      <c r="S907" s="37"/>
      <c r="T907" s="37"/>
      <c r="U907" s="37"/>
      <c r="V907" s="37"/>
      <c r="W907" s="37"/>
      <c r="X907" s="37"/>
      <c r="Y907" s="37"/>
      <c r="Z907" s="37"/>
      <c r="AA907" s="37"/>
    </row>
    <row r="908">
      <c r="A908" s="46"/>
      <c r="B908" s="46"/>
      <c r="C908" s="49"/>
      <c r="D908" s="49"/>
      <c r="E908" s="49"/>
      <c r="F908" s="46"/>
      <c r="G908" s="49"/>
      <c r="H908" s="46"/>
      <c r="I908" s="46"/>
      <c r="J908" s="49"/>
      <c r="K908" s="49"/>
      <c r="L908" s="46"/>
      <c r="M908" s="46"/>
      <c r="N908" s="37"/>
      <c r="O908" s="37"/>
      <c r="P908" s="37"/>
      <c r="Q908" s="37"/>
      <c r="R908" s="37"/>
      <c r="S908" s="37"/>
      <c r="T908" s="37"/>
      <c r="U908" s="37"/>
      <c r="V908" s="37"/>
      <c r="W908" s="37"/>
      <c r="X908" s="37"/>
      <c r="Y908" s="37"/>
      <c r="Z908" s="37"/>
      <c r="AA908" s="37"/>
    </row>
    <row r="909">
      <c r="A909" s="46"/>
      <c r="B909" s="46"/>
      <c r="C909" s="49"/>
      <c r="D909" s="49"/>
      <c r="E909" s="49"/>
      <c r="F909" s="46"/>
      <c r="G909" s="49"/>
      <c r="H909" s="46"/>
      <c r="I909" s="46"/>
      <c r="J909" s="49"/>
      <c r="K909" s="49"/>
      <c r="L909" s="46"/>
      <c r="M909" s="46"/>
      <c r="N909" s="37"/>
      <c r="O909" s="37"/>
      <c r="P909" s="37"/>
      <c r="Q909" s="37"/>
      <c r="R909" s="37"/>
      <c r="S909" s="37"/>
      <c r="T909" s="37"/>
      <c r="U909" s="37"/>
      <c r="V909" s="37"/>
      <c r="W909" s="37"/>
      <c r="X909" s="37"/>
      <c r="Y909" s="37"/>
      <c r="Z909" s="37"/>
      <c r="AA909" s="37"/>
    </row>
    <row r="910">
      <c r="A910" s="46"/>
      <c r="B910" s="46"/>
      <c r="C910" s="49"/>
      <c r="D910" s="49"/>
      <c r="E910" s="49"/>
      <c r="F910" s="46"/>
      <c r="G910" s="49"/>
      <c r="H910" s="46"/>
      <c r="I910" s="46"/>
      <c r="J910" s="49"/>
      <c r="K910" s="49"/>
      <c r="L910" s="46"/>
      <c r="M910" s="46"/>
      <c r="N910" s="37"/>
      <c r="O910" s="37"/>
      <c r="P910" s="37"/>
      <c r="Q910" s="37"/>
      <c r="R910" s="37"/>
      <c r="S910" s="37"/>
      <c r="T910" s="37"/>
      <c r="U910" s="37"/>
      <c r="V910" s="37"/>
      <c r="W910" s="37"/>
      <c r="X910" s="37"/>
      <c r="Y910" s="37"/>
      <c r="Z910" s="37"/>
      <c r="AA910" s="37"/>
    </row>
    <row r="911">
      <c r="A911" s="46"/>
      <c r="B911" s="46"/>
      <c r="C911" s="49"/>
      <c r="D911" s="49"/>
      <c r="E911" s="49"/>
      <c r="F911" s="46"/>
      <c r="G911" s="49"/>
      <c r="H911" s="46"/>
      <c r="I911" s="46"/>
      <c r="J911" s="49"/>
      <c r="K911" s="49"/>
      <c r="L911" s="46"/>
      <c r="M911" s="46"/>
      <c r="N911" s="37"/>
      <c r="O911" s="37"/>
      <c r="P911" s="37"/>
      <c r="Q911" s="37"/>
      <c r="R911" s="37"/>
      <c r="S911" s="37"/>
      <c r="T911" s="37"/>
      <c r="U911" s="37"/>
      <c r="V911" s="37"/>
      <c r="W911" s="37"/>
      <c r="X911" s="37"/>
      <c r="Y911" s="37"/>
      <c r="Z911" s="37"/>
      <c r="AA911" s="37"/>
    </row>
    <row r="912">
      <c r="A912" s="46"/>
      <c r="B912" s="46"/>
      <c r="C912" s="49"/>
      <c r="D912" s="49"/>
      <c r="E912" s="49"/>
      <c r="F912" s="46"/>
      <c r="G912" s="49"/>
      <c r="H912" s="46"/>
      <c r="I912" s="46"/>
      <c r="J912" s="49"/>
      <c r="K912" s="49"/>
      <c r="L912" s="46"/>
      <c r="M912" s="46"/>
      <c r="N912" s="37"/>
      <c r="O912" s="37"/>
      <c r="P912" s="37"/>
      <c r="Q912" s="37"/>
      <c r="R912" s="37"/>
      <c r="S912" s="37"/>
      <c r="T912" s="37"/>
      <c r="U912" s="37"/>
      <c r="V912" s="37"/>
      <c r="W912" s="37"/>
      <c r="X912" s="37"/>
      <c r="Y912" s="37"/>
      <c r="Z912" s="37"/>
      <c r="AA912" s="37"/>
    </row>
    <row r="913">
      <c r="A913" s="46"/>
      <c r="B913" s="46"/>
      <c r="C913" s="49"/>
      <c r="D913" s="49"/>
      <c r="E913" s="49"/>
      <c r="F913" s="46"/>
      <c r="G913" s="49"/>
      <c r="H913" s="46"/>
      <c r="I913" s="46"/>
      <c r="J913" s="49"/>
      <c r="K913" s="49"/>
      <c r="L913" s="46"/>
      <c r="M913" s="46"/>
      <c r="N913" s="37"/>
      <c r="O913" s="37"/>
      <c r="P913" s="37"/>
      <c r="Q913" s="37"/>
      <c r="R913" s="37"/>
      <c r="S913" s="37"/>
      <c r="T913" s="37"/>
      <c r="U913" s="37"/>
      <c r="V913" s="37"/>
      <c r="W913" s="37"/>
      <c r="X913" s="37"/>
      <c r="Y913" s="37"/>
      <c r="Z913" s="37"/>
      <c r="AA913" s="37"/>
    </row>
    <row r="914">
      <c r="A914" s="46"/>
      <c r="B914" s="46"/>
      <c r="C914" s="49"/>
      <c r="D914" s="49"/>
      <c r="E914" s="49"/>
      <c r="F914" s="46"/>
      <c r="G914" s="49"/>
      <c r="H914" s="46"/>
      <c r="I914" s="46"/>
      <c r="J914" s="49"/>
      <c r="K914" s="49"/>
      <c r="L914" s="46"/>
      <c r="M914" s="46"/>
      <c r="N914" s="37"/>
      <c r="O914" s="37"/>
      <c r="P914" s="37"/>
      <c r="Q914" s="37"/>
      <c r="R914" s="37"/>
      <c r="S914" s="37"/>
      <c r="T914" s="37"/>
      <c r="U914" s="37"/>
      <c r="V914" s="37"/>
      <c r="W914" s="37"/>
      <c r="X914" s="37"/>
      <c r="Y914" s="37"/>
      <c r="Z914" s="37"/>
      <c r="AA914" s="37"/>
    </row>
    <row r="915">
      <c r="A915" s="46"/>
      <c r="B915" s="46"/>
      <c r="C915" s="49"/>
      <c r="D915" s="49"/>
      <c r="E915" s="49"/>
      <c r="F915" s="46"/>
      <c r="G915" s="49"/>
      <c r="H915" s="46"/>
      <c r="I915" s="46"/>
      <c r="J915" s="49"/>
      <c r="K915" s="49"/>
      <c r="L915" s="46"/>
      <c r="M915" s="46"/>
      <c r="N915" s="37"/>
      <c r="O915" s="37"/>
      <c r="P915" s="37"/>
      <c r="Q915" s="37"/>
      <c r="R915" s="37"/>
      <c r="S915" s="37"/>
      <c r="T915" s="37"/>
      <c r="U915" s="37"/>
      <c r="V915" s="37"/>
      <c r="W915" s="37"/>
      <c r="X915" s="37"/>
      <c r="Y915" s="37"/>
      <c r="Z915" s="37"/>
      <c r="AA915" s="37"/>
    </row>
    <row r="916">
      <c r="A916" s="46"/>
      <c r="B916" s="46"/>
      <c r="C916" s="49"/>
      <c r="D916" s="49"/>
      <c r="E916" s="49"/>
      <c r="F916" s="46"/>
      <c r="G916" s="49"/>
      <c r="H916" s="46"/>
      <c r="I916" s="46"/>
      <c r="J916" s="49"/>
      <c r="K916" s="49"/>
      <c r="L916" s="46"/>
      <c r="M916" s="46"/>
      <c r="N916" s="37"/>
      <c r="O916" s="37"/>
      <c r="P916" s="37"/>
      <c r="Q916" s="37"/>
      <c r="R916" s="37"/>
      <c r="S916" s="37"/>
      <c r="T916" s="37"/>
      <c r="U916" s="37"/>
      <c r="V916" s="37"/>
      <c r="W916" s="37"/>
      <c r="X916" s="37"/>
      <c r="Y916" s="37"/>
      <c r="Z916" s="37"/>
      <c r="AA916" s="37"/>
    </row>
    <row r="917">
      <c r="A917" s="46"/>
      <c r="B917" s="46"/>
      <c r="C917" s="49"/>
      <c r="D917" s="49"/>
      <c r="E917" s="49"/>
      <c r="F917" s="46"/>
      <c r="G917" s="49"/>
      <c r="H917" s="46"/>
      <c r="I917" s="46"/>
      <c r="J917" s="49"/>
      <c r="K917" s="49"/>
      <c r="L917" s="46"/>
      <c r="M917" s="46"/>
      <c r="N917" s="37"/>
      <c r="O917" s="37"/>
      <c r="P917" s="37"/>
      <c r="Q917" s="37"/>
      <c r="R917" s="37"/>
      <c r="S917" s="37"/>
      <c r="T917" s="37"/>
      <c r="U917" s="37"/>
      <c r="V917" s="37"/>
      <c r="W917" s="37"/>
      <c r="X917" s="37"/>
      <c r="Y917" s="37"/>
      <c r="Z917" s="37"/>
      <c r="AA917" s="37"/>
    </row>
    <row r="918">
      <c r="A918" s="46"/>
      <c r="B918" s="46"/>
      <c r="C918" s="49"/>
      <c r="D918" s="49"/>
      <c r="E918" s="49"/>
      <c r="F918" s="46"/>
      <c r="G918" s="49"/>
      <c r="H918" s="46"/>
      <c r="I918" s="46"/>
      <c r="J918" s="49"/>
      <c r="K918" s="49"/>
      <c r="L918" s="46"/>
      <c r="M918" s="46"/>
      <c r="N918" s="37"/>
      <c r="O918" s="37"/>
      <c r="P918" s="37"/>
      <c r="Q918" s="37"/>
      <c r="R918" s="37"/>
      <c r="S918" s="37"/>
      <c r="T918" s="37"/>
      <c r="U918" s="37"/>
      <c r="V918" s="37"/>
      <c r="W918" s="37"/>
      <c r="X918" s="37"/>
      <c r="Y918" s="37"/>
      <c r="Z918" s="37"/>
      <c r="AA918" s="37"/>
    </row>
    <row r="919">
      <c r="A919" s="46"/>
      <c r="B919" s="46"/>
      <c r="C919" s="49"/>
      <c r="D919" s="49"/>
      <c r="E919" s="49"/>
      <c r="F919" s="46"/>
      <c r="G919" s="49"/>
      <c r="H919" s="46"/>
      <c r="I919" s="46"/>
      <c r="J919" s="49"/>
      <c r="K919" s="49"/>
      <c r="L919" s="46"/>
      <c r="M919" s="46"/>
      <c r="N919" s="37"/>
      <c r="O919" s="37"/>
      <c r="P919" s="37"/>
      <c r="Q919" s="37"/>
      <c r="R919" s="37"/>
      <c r="S919" s="37"/>
      <c r="T919" s="37"/>
      <c r="U919" s="37"/>
      <c r="V919" s="37"/>
      <c r="W919" s="37"/>
      <c r="X919" s="37"/>
      <c r="Y919" s="37"/>
      <c r="Z919" s="37"/>
      <c r="AA919" s="37"/>
    </row>
    <row r="920">
      <c r="A920" s="46"/>
      <c r="B920" s="46"/>
      <c r="C920" s="49"/>
      <c r="D920" s="49"/>
      <c r="E920" s="49"/>
      <c r="F920" s="46"/>
      <c r="G920" s="49"/>
      <c r="H920" s="46"/>
      <c r="I920" s="46"/>
      <c r="J920" s="49"/>
      <c r="K920" s="49"/>
      <c r="L920" s="46"/>
      <c r="M920" s="46"/>
      <c r="N920" s="37"/>
      <c r="O920" s="37"/>
      <c r="P920" s="37"/>
      <c r="Q920" s="37"/>
      <c r="R920" s="37"/>
      <c r="S920" s="37"/>
      <c r="T920" s="37"/>
      <c r="U920" s="37"/>
      <c r="V920" s="37"/>
      <c r="W920" s="37"/>
      <c r="X920" s="37"/>
      <c r="Y920" s="37"/>
      <c r="Z920" s="37"/>
      <c r="AA920" s="37"/>
    </row>
    <row r="921">
      <c r="A921" s="46"/>
      <c r="B921" s="46"/>
      <c r="C921" s="49"/>
      <c r="D921" s="49"/>
      <c r="E921" s="49"/>
      <c r="F921" s="46"/>
      <c r="G921" s="49"/>
      <c r="H921" s="46"/>
      <c r="I921" s="46"/>
      <c r="J921" s="49"/>
      <c r="K921" s="49"/>
      <c r="L921" s="46"/>
      <c r="M921" s="46"/>
      <c r="N921" s="37"/>
      <c r="O921" s="37"/>
      <c r="P921" s="37"/>
      <c r="Q921" s="37"/>
      <c r="R921" s="37"/>
      <c r="S921" s="37"/>
      <c r="T921" s="37"/>
      <c r="U921" s="37"/>
      <c r="V921" s="37"/>
      <c r="W921" s="37"/>
      <c r="X921" s="37"/>
      <c r="Y921" s="37"/>
      <c r="Z921" s="37"/>
      <c r="AA921" s="37"/>
    </row>
    <row r="922">
      <c r="A922" s="46"/>
      <c r="B922" s="46"/>
      <c r="C922" s="49"/>
      <c r="D922" s="49"/>
      <c r="E922" s="49"/>
      <c r="F922" s="46"/>
      <c r="G922" s="49"/>
      <c r="H922" s="46"/>
      <c r="I922" s="46"/>
      <c r="J922" s="49"/>
      <c r="K922" s="49"/>
      <c r="L922" s="46"/>
      <c r="M922" s="46"/>
      <c r="N922" s="37"/>
      <c r="O922" s="37"/>
      <c r="P922" s="37"/>
      <c r="Q922" s="37"/>
      <c r="R922" s="37"/>
      <c r="S922" s="37"/>
      <c r="T922" s="37"/>
      <c r="U922" s="37"/>
      <c r="V922" s="37"/>
      <c r="W922" s="37"/>
      <c r="X922" s="37"/>
      <c r="Y922" s="37"/>
      <c r="Z922" s="37"/>
      <c r="AA922" s="37"/>
    </row>
    <row r="923">
      <c r="A923" s="46"/>
      <c r="B923" s="46"/>
      <c r="C923" s="49"/>
      <c r="D923" s="49"/>
      <c r="E923" s="49"/>
      <c r="F923" s="46"/>
      <c r="G923" s="49"/>
      <c r="H923" s="46"/>
      <c r="I923" s="46"/>
      <c r="J923" s="49"/>
      <c r="K923" s="49"/>
      <c r="L923" s="46"/>
      <c r="M923" s="46"/>
      <c r="N923" s="37"/>
      <c r="O923" s="37"/>
      <c r="P923" s="37"/>
      <c r="Q923" s="37"/>
      <c r="R923" s="37"/>
      <c r="S923" s="37"/>
      <c r="T923" s="37"/>
      <c r="U923" s="37"/>
      <c r="V923" s="37"/>
      <c r="W923" s="37"/>
      <c r="X923" s="37"/>
      <c r="Y923" s="37"/>
      <c r="Z923" s="37"/>
      <c r="AA923" s="37"/>
    </row>
    <row r="924">
      <c r="A924" s="46"/>
      <c r="B924" s="46"/>
      <c r="C924" s="49"/>
      <c r="D924" s="49"/>
      <c r="E924" s="49"/>
      <c r="F924" s="46"/>
      <c r="G924" s="49"/>
      <c r="H924" s="46"/>
      <c r="I924" s="46"/>
      <c r="J924" s="49"/>
      <c r="K924" s="49"/>
      <c r="L924" s="46"/>
      <c r="M924" s="46"/>
      <c r="N924" s="37"/>
      <c r="O924" s="37"/>
      <c r="P924" s="37"/>
      <c r="Q924" s="37"/>
      <c r="R924" s="37"/>
      <c r="S924" s="37"/>
      <c r="T924" s="37"/>
      <c r="U924" s="37"/>
      <c r="V924" s="37"/>
      <c r="W924" s="37"/>
      <c r="X924" s="37"/>
      <c r="Y924" s="37"/>
      <c r="Z924" s="37"/>
      <c r="AA924" s="37"/>
    </row>
    <row r="925">
      <c r="A925" s="46"/>
      <c r="B925" s="46"/>
      <c r="C925" s="49"/>
      <c r="D925" s="49"/>
      <c r="E925" s="49"/>
      <c r="F925" s="46"/>
      <c r="G925" s="49"/>
      <c r="H925" s="46"/>
      <c r="I925" s="46"/>
      <c r="J925" s="49"/>
      <c r="K925" s="49"/>
      <c r="L925" s="46"/>
      <c r="M925" s="46"/>
      <c r="N925" s="37"/>
      <c r="O925" s="37"/>
      <c r="P925" s="37"/>
      <c r="Q925" s="37"/>
      <c r="R925" s="37"/>
      <c r="S925" s="37"/>
      <c r="T925" s="37"/>
      <c r="U925" s="37"/>
      <c r="V925" s="37"/>
      <c r="W925" s="37"/>
      <c r="X925" s="37"/>
      <c r="Y925" s="37"/>
      <c r="Z925" s="37"/>
      <c r="AA925" s="37"/>
    </row>
    <row r="926">
      <c r="A926" s="46"/>
      <c r="B926" s="46"/>
      <c r="C926" s="49"/>
      <c r="D926" s="49"/>
      <c r="E926" s="49"/>
      <c r="F926" s="46"/>
      <c r="G926" s="49"/>
      <c r="H926" s="46"/>
      <c r="I926" s="46"/>
      <c r="J926" s="49"/>
      <c r="K926" s="49"/>
      <c r="L926" s="46"/>
      <c r="M926" s="46"/>
      <c r="N926" s="37"/>
      <c r="O926" s="37"/>
      <c r="P926" s="37"/>
      <c r="Q926" s="37"/>
      <c r="R926" s="37"/>
      <c r="S926" s="37"/>
      <c r="T926" s="37"/>
      <c r="U926" s="37"/>
      <c r="V926" s="37"/>
      <c r="W926" s="37"/>
      <c r="X926" s="37"/>
      <c r="Y926" s="37"/>
      <c r="Z926" s="37"/>
      <c r="AA926" s="37"/>
    </row>
    <row r="927">
      <c r="A927" s="46"/>
      <c r="B927" s="46"/>
      <c r="C927" s="49"/>
      <c r="D927" s="49"/>
      <c r="E927" s="49"/>
      <c r="F927" s="46"/>
      <c r="G927" s="49"/>
      <c r="H927" s="46"/>
      <c r="I927" s="46"/>
      <c r="J927" s="49"/>
      <c r="K927" s="49"/>
      <c r="L927" s="46"/>
      <c r="M927" s="46"/>
      <c r="N927" s="37"/>
      <c r="O927" s="37"/>
      <c r="P927" s="37"/>
      <c r="Q927" s="37"/>
      <c r="R927" s="37"/>
      <c r="S927" s="37"/>
      <c r="T927" s="37"/>
      <c r="U927" s="37"/>
      <c r="V927" s="37"/>
      <c r="W927" s="37"/>
      <c r="X927" s="37"/>
      <c r="Y927" s="37"/>
      <c r="Z927" s="37"/>
      <c r="AA927" s="37"/>
    </row>
    <row r="928">
      <c r="A928" s="46"/>
      <c r="B928" s="46"/>
      <c r="C928" s="49"/>
      <c r="D928" s="49"/>
      <c r="E928" s="49"/>
      <c r="F928" s="46"/>
      <c r="G928" s="49"/>
      <c r="H928" s="46"/>
      <c r="I928" s="46"/>
      <c r="J928" s="49"/>
      <c r="K928" s="49"/>
      <c r="L928" s="46"/>
      <c r="M928" s="46"/>
      <c r="N928" s="37"/>
      <c r="O928" s="37"/>
      <c r="P928" s="37"/>
      <c r="Q928" s="37"/>
      <c r="R928" s="37"/>
      <c r="S928" s="37"/>
      <c r="T928" s="37"/>
      <c r="U928" s="37"/>
      <c r="V928" s="37"/>
      <c r="W928" s="37"/>
      <c r="X928" s="37"/>
      <c r="Y928" s="37"/>
      <c r="Z928" s="37"/>
      <c r="AA928" s="37"/>
    </row>
    <row r="929">
      <c r="A929" s="46"/>
      <c r="B929" s="46"/>
      <c r="C929" s="49"/>
      <c r="D929" s="49"/>
      <c r="E929" s="49"/>
      <c r="F929" s="46"/>
      <c r="G929" s="49"/>
      <c r="H929" s="46"/>
      <c r="I929" s="46"/>
      <c r="J929" s="49"/>
      <c r="K929" s="49"/>
      <c r="L929" s="46"/>
      <c r="M929" s="46"/>
      <c r="N929" s="37"/>
      <c r="O929" s="37"/>
      <c r="P929" s="37"/>
      <c r="Q929" s="37"/>
      <c r="R929" s="37"/>
      <c r="S929" s="37"/>
      <c r="T929" s="37"/>
      <c r="U929" s="37"/>
      <c r="V929" s="37"/>
      <c r="W929" s="37"/>
      <c r="X929" s="37"/>
      <c r="Y929" s="37"/>
      <c r="Z929" s="37"/>
      <c r="AA929" s="37"/>
    </row>
    <row r="930">
      <c r="A930" s="46"/>
      <c r="B930" s="46"/>
      <c r="C930" s="49"/>
      <c r="D930" s="49"/>
      <c r="E930" s="49"/>
      <c r="F930" s="46"/>
      <c r="G930" s="49"/>
      <c r="H930" s="46"/>
      <c r="I930" s="46"/>
      <c r="J930" s="49"/>
      <c r="K930" s="49"/>
      <c r="L930" s="46"/>
      <c r="M930" s="46"/>
      <c r="N930" s="37"/>
      <c r="O930" s="37"/>
      <c r="P930" s="37"/>
      <c r="Q930" s="37"/>
      <c r="R930" s="37"/>
      <c r="S930" s="37"/>
      <c r="T930" s="37"/>
      <c r="U930" s="37"/>
      <c r="V930" s="37"/>
      <c r="W930" s="37"/>
      <c r="X930" s="37"/>
      <c r="Y930" s="37"/>
      <c r="Z930" s="37"/>
      <c r="AA930" s="37"/>
    </row>
    <row r="931">
      <c r="A931" s="46"/>
      <c r="B931" s="46"/>
      <c r="C931" s="49"/>
      <c r="D931" s="49"/>
      <c r="E931" s="49"/>
      <c r="F931" s="46"/>
      <c r="G931" s="49"/>
      <c r="H931" s="46"/>
      <c r="I931" s="46"/>
      <c r="J931" s="49"/>
      <c r="K931" s="49"/>
      <c r="L931" s="46"/>
      <c r="M931" s="46"/>
      <c r="N931" s="37"/>
      <c r="O931" s="37"/>
      <c r="P931" s="37"/>
      <c r="Q931" s="37"/>
      <c r="R931" s="37"/>
      <c r="S931" s="37"/>
      <c r="T931" s="37"/>
      <c r="U931" s="37"/>
      <c r="V931" s="37"/>
      <c r="W931" s="37"/>
      <c r="X931" s="37"/>
      <c r="Y931" s="37"/>
      <c r="Z931" s="37"/>
      <c r="AA931" s="37"/>
    </row>
    <row r="932">
      <c r="A932" s="46"/>
      <c r="B932" s="46"/>
      <c r="C932" s="49"/>
      <c r="D932" s="49"/>
      <c r="E932" s="49"/>
      <c r="F932" s="46"/>
      <c r="G932" s="49"/>
      <c r="H932" s="46"/>
      <c r="I932" s="46"/>
      <c r="J932" s="49"/>
      <c r="K932" s="49"/>
      <c r="L932" s="46"/>
      <c r="M932" s="46"/>
      <c r="N932" s="37"/>
      <c r="O932" s="37"/>
      <c r="P932" s="37"/>
      <c r="Q932" s="37"/>
      <c r="R932" s="37"/>
      <c r="S932" s="37"/>
      <c r="T932" s="37"/>
      <c r="U932" s="37"/>
      <c r="V932" s="37"/>
      <c r="W932" s="37"/>
      <c r="X932" s="37"/>
      <c r="Y932" s="37"/>
      <c r="Z932" s="37"/>
      <c r="AA932" s="37"/>
    </row>
    <row r="933">
      <c r="A933" s="46"/>
      <c r="B933" s="46"/>
      <c r="C933" s="49"/>
      <c r="D933" s="49"/>
      <c r="E933" s="49"/>
      <c r="F933" s="46"/>
      <c r="G933" s="49"/>
      <c r="H933" s="46"/>
      <c r="I933" s="46"/>
      <c r="J933" s="49"/>
      <c r="K933" s="49"/>
      <c r="L933" s="46"/>
      <c r="M933" s="46"/>
      <c r="N933" s="37"/>
      <c r="O933" s="37"/>
      <c r="P933" s="37"/>
      <c r="Q933" s="37"/>
      <c r="R933" s="37"/>
      <c r="S933" s="37"/>
      <c r="T933" s="37"/>
      <c r="U933" s="37"/>
      <c r="V933" s="37"/>
      <c r="W933" s="37"/>
      <c r="X933" s="37"/>
      <c r="Y933" s="37"/>
      <c r="Z933" s="37"/>
      <c r="AA933" s="37"/>
    </row>
    <row r="934">
      <c r="A934" s="46"/>
      <c r="B934" s="46"/>
      <c r="C934" s="49"/>
      <c r="D934" s="49"/>
      <c r="E934" s="49"/>
      <c r="F934" s="46"/>
      <c r="G934" s="49"/>
      <c r="H934" s="46"/>
      <c r="I934" s="46"/>
      <c r="J934" s="49"/>
      <c r="K934" s="49"/>
      <c r="L934" s="46"/>
      <c r="M934" s="46"/>
      <c r="N934" s="37"/>
      <c r="O934" s="37"/>
      <c r="P934" s="37"/>
      <c r="Q934" s="37"/>
      <c r="R934" s="37"/>
      <c r="S934" s="37"/>
      <c r="T934" s="37"/>
      <c r="U934" s="37"/>
      <c r="V934" s="37"/>
      <c r="W934" s="37"/>
      <c r="X934" s="37"/>
      <c r="Y934" s="37"/>
      <c r="Z934" s="37"/>
      <c r="AA934" s="37"/>
    </row>
    <row r="935">
      <c r="A935" s="46"/>
      <c r="B935" s="46"/>
      <c r="C935" s="49"/>
      <c r="D935" s="49"/>
      <c r="E935" s="49"/>
      <c r="F935" s="46"/>
      <c r="G935" s="49"/>
      <c r="H935" s="46"/>
      <c r="I935" s="46"/>
      <c r="J935" s="49"/>
      <c r="K935" s="49"/>
      <c r="L935" s="46"/>
      <c r="M935" s="46"/>
      <c r="N935" s="37"/>
      <c r="O935" s="37"/>
      <c r="P935" s="37"/>
      <c r="Q935" s="37"/>
      <c r="R935" s="37"/>
      <c r="S935" s="37"/>
      <c r="T935" s="37"/>
      <c r="U935" s="37"/>
      <c r="V935" s="37"/>
      <c r="W935" s="37"/>
      <c r="X935" s="37"/>
      <c r="Y935" s="37"/>
      <c r="Z935" s="37"/>
      <c r="AA935" s="37"/>
    </row>
    <row r="936">
      <c r="A936" s="46"/>
      <c r="B936" s="46"/>
      <c r="C936" s="49"/>
      <c r="D936" s="49"/>
      <c r="E936" s="49"/>
      <c r="F936" s="46"/>
      <c r="G936" s="49"/>
      <c r="H936" s="46"/>
      <c r="I936" s="46"/>
      <c r="J936" s="49"/>
      <c r="K936" s="49"/>
      <c r="L936" s="46"/>
      <c r="M936" s="46"/>
      <c r="N936" s="37"/>
      <c r="O936" s="37"/>
      <c r="P936" s="37"/>
      <c r="Q936" s="37"/>
      <c r="R936" s="37"/>
      <c r="S936" s="37"/>
      <c r="T936" s="37"/>
      <c r="U936" s="37"/>
      <c r="V936" s="37"/>
      <c r="W936" s="37"/>
      <c r="X936" s="37"/>
      <c r="Y936" s="37"/>
      <c r="Z936" s="37"/>
      <c r="AA936" s="37"/>
    </row>
    <row r="937">
      <c r="A937" s="46"/>
      <c r="B937" s="46"/>
      <c r="C937" s="49"/>
      <c r="D937" s="49"/>
      <c r="E937" s="49"/>
      <c r="F937" s="46"/>
      <c r="G937" s="49"/>
      <c r="H937" s="46"/>
      <c r="I937" s="46"/>
      <c r="J937" s="49"/>
      <c r="K937" s="49"/>
      <c r="L937" s="46"/>
      <c r="M937" s="46"/>
      <c r="N937" s="37"/>
      <c r="O937" s="37"/>
      <c r="P937" s="37"/>
      <c r="Q937" s="37"/>
      <c r="R937" s="37"/>
      <c r="S937" s="37"/>
      <c r="T937" s="37"/>
      <c r="U937" s="37"/>
      <c r="V937" s="37"/>
      <c r="W937" s="37"/>
      <c r="X937" s="37"/>
      <c r="Y937" s="37"/>
      <c r="Z937" s="37"/>
      <c r="AA937" s="37"/>
    </row>
    <row r="938">
      <c r="A938" s="46"/>
      <c r="B938" s="46"/>
      <c r="C938" s="49"/>
      <c r="D938" s="49"/>
      <c r="E938" s="49"/>
      <c r="F938" s="46"/>
      <c r="G938" s="49"/>
      <c r="H938" s="46"/>
      <c r="I938" s="46"/>
      <c r="J938" s="49"/>
      <c r="K938" s="49"/>
      <c r="L938" s="46"/>
      <c r="M938" s="46"/>
      <c r="N938" s="37"/>
      <c r="O938" s="37"/>
      <c r="P938" s="37"/>
      <c r="Q938" s="37"/>
      <c r="R938" s="37"/>
      <c r="S938" s="37"/>
      <c r="T938" s="37"/>
      <c r="U938" s="37"/>
      <c r="V938" s="37"/>
      <c r="W938" s="37"/>
      <c r="X938" s="37"/>
      <c r="Y938" s="37"/>
      <c r="Z938" s="37"/>
      <c r="AA938" s="37"/>
    </row>
    <row r="939">
      <c r="A939" s="46"/>
      <c r="B939" s="46"/>
      <c r="C939" s="49"/>
      <c r="D939" s="49"/>
      <c r="E939" s="49"/>
      <c r="F939" s="46"/>
      <c r="G939" s="49"/>
      <c r="H939" s="46"/>
      <c r="I939" s="46"/>
      <c r="J939" s="49"/>
      <c r="K939" s="49"/>
      <c r="L939" s="46"/>
      <c r="M939" s="46"/>
      <c r="N939" s="37"/>
      <c r="O939" s="37"/>
      <c r="P939" s="37"/>
      <c r="Q939" s="37"/>
      <c r="R939" s="37"/>
      <c r="S939" s="37"/>
      <c r="T939" s="37"/>
      <c r="U939" s="37"/>
      <c r="V939" s="37"/>
      <c r="W939" s="37"/>
      <c r="X939" s="37"/>
      <c r="Y939" s="37"/>
      <c r="Z939" s="37"/>
      <c r="AA939" s="37"/>
    </row>
    <row r="940">
      <c r="A940" s="46"/>
      <c r="B940" s="46"/>
      <c r="C940" s="49"/>
      <c r="D940" s="49"/>
      <c r="E940" s="49"/>
      <c r="F940" s="46"/>
      <c r="G940" s="49"/>
      <c r="H940" s="46"/>
      <c r="I940" s="46"/>
      <c r="J940" s="49"/>
      <c r="K940" s="49"/>
      <c r="L940" s="46"/>
      <c r="M940" s="46"/>
      <c r="N940" s="37"/>
      <c r="O940" s="37"/>
      <c r="P940" s="37"/>
      <c r="Q940" s="37"/>
      <c r="R940" s="37"/>
      <c r="S940" s="37"/>
      <c r="T940" s="37"/>
      <c r="U940" s="37"/>
      <c r="V940" s="37"/>
      <c r="W940" s="37"/>
      <c r="X940" s="37"/>
      <c r="Y940" s="37"/>
      <c r="Z940" s="37"/>
      <c r="AA940" s="37"/>
    </row>
    <row r="941">
      <c r="A941" s="46"/>
      <c r="B941" s="46"/>
      <c r="C941" s="49"/>
      <c r="D941" s="49"/>
      <c r="E941" s="49"/>
      <c r="F941" s="46"/>
      <c r="G941" s="49"/>
      <c r="H941" s="46"/>
      <c r="I941" s="46"/>
      <c r="J941" s="49"/>
      <c r="K941" s="49"/>
      <c r="L941" s="46"/>
      <c r="M941" s="46"/>
      <c r="N941" s="37"/>
      <c r="O941" s="37"/>
      <c r="P941" s="37"/>
      <c r="Q941" s="37"/>
      <c r="R941" s="37"/>
      <c r="S941" s="37"/>
      <c r="T941" s="37"/>
      <c r="U941" s="37"/>
      <c r="V941" s="37"/>
      <c r="W941" s="37"/>
      <c r="X941" s="37"/>
      <c r="Y941" s="37"/>
      <c r="Z941" s="37"/>
      <c r="AA941" s="37"/>
    </row>
    <row r="942">
      <c r="A942" s="46"/>
      <c r="B942" s="46"/>
      <c r="C942" s="49"/>
      <c r="D942" s="49"/>
      <c r="E942" s="49"/>
      <c r="F942" s="46"/>
      <c r="G942" s="49"/>
      <c r="H942" s="46"/>
      <c r="I942" s="46"/>
      <c r="J942" s="49"/>
      <c r="K942" s="49"/>
      <c r="L942" s="46"/>
      <c r="M942" s="46"/>
      <c r="N942" s="37"/>
      <c r="O942" s="37"/>
      <c r="P942" s="37"/>
      <c r="Q942" s="37"/>
      <c r="R942" s="37"/>
      <c r="S942" s="37"/>
      <c r="T942" s="37"/>
      <c r="U942" s="37"/>
      <c r="V942" s="37"/>
      <c r="W942" s="37"/>
      <c r="X942" s="37"/>
      <c r="Y942" s="37"/>
      <c r="Z942" s="37"/>
      <c r="AA942" s="37"/>
    </row>
    <row r="943">
      <c r="A943" s="46"/>
      <c r="B943" s="46"/>
      <c r="C943" s="49"/>
      <c r="D943" s="49"/>
      <c r="E943" s="49"/>
      <c r="F943" s="46"/>
      <c r="G943" s="49"/>
      <c r="H943" s="46"/>
      <c r="I943" s="46"/>
      <c r="J943" s="49"/>
      <c r="K943" s="49"/>
      <c r="L943" s="46"/>
      <c r="M943" s="46"/>
      <c r="N943" s="37"/>
      <c r="O943" s="37"/>
      <c r="P943" s="37"/>
      <c r="Q943" s="37"/>
      <c r="R943" s="37"/>
      <c r="S943" s="37"/>
      <c r="T943" s="37"/>
      <c r="U943" s="37"/>
      <c r="V943" s="37"/>
      <c r="W943" s="37"/>
      <c r="X943" s="37"/>
      <c r="Y943" s="37"/>
      <c r="Z943" s="37"/>
      <c r="AA943" s="37"/>
    </row>
    <row r="944">
      <c r="A944" s="46"/>
      <c r="B944" s="46"/>
      <c r="C944" s="49"/>
      <c r="D944" s="49"/>
      <c r="E944" s="49"/>
      <c r="F944" s="46"/>
      <c r="G944" s="49"/>
      <c r="H944" s="46"/>
      <c r="I944" s="46"/>
      <c r="J944" s="49"/>
      <c r="K944" s="49"/>
      <c r="L944" s="46"/>
      <c r="M944" s="46"/>
      <c r="N944" s="37"/>
      <c r="O944" s="37"/>
      <c r="P944" s="37"/>
      <c r="Q944" s="37"/>
      <c r="R944" s="37"/>
      <c r="S944" s="37"/>
      <c r="T944" s="37"/>
      <c r="U944" s="37"/>
      <c r="V944" s="37"/>
      <c r="W944" s="37"/>
      <c r="X944" s="37"/>
      <c r="Y944" s="37"/>
      <c r="Z944" s="37"/>
      <c r="AA944" s="37"/>
    </row>
    <row r="945">
      <c r="A945" s="46"/>
      <c r="B945" s="46"/>
      <c r="C945" s="49"/>
      <c r="D945" s="49"/>
      <c r="E945" s="49"/>
      <c r="F945" s="46"/>
      <c r="G945" s="49"/>
      <c r="H945" s="46"/>
      <c r="I945" s="46"/>
      <c r="J945" s="49"/>
      <c r="K945" s="49"/>
      <c r="L945" s="46"/>
      <c r="M945" s="46"/>
      <c r="N945" s="37"/>
      <c r="O945" s="37"/>
      <c r="P945" s="37"/>
      <c r="Q945" s="37"/>
      <c r="R945" s="37"/>
      <c r="S945" s="37"/>
      <c r="T945" s="37"/>
      <c r="U945" s="37"/>
      <c r="V945" s="37"/>
      <c r="W945" s="37"/>
      <c r="X945" s="37"/>
      <c r="Y945" s="37"/>
      <c r="Z945" s="37"/>
      <c r="AA945" s="37"/>
    </row>
    <row r="946">
      <c r="A946" s="46"/>
      <c r="B946" s="46"/>
      <c r="C946" s="49"/>
      <c r="D946" s="49"/>
      <c r="E946" s="49"/>
      <c r="F946" s="46"/>
      <c r="G946" s="49"/>
      <c r="H946" s="46"/>
      <c r="I946" s="46"/>
      <c r="J946" s="49"/>
      <c r="K946" s="49"/>
      <c r="L946" s="46"/>
      <c r="M946" s="46"/>
      <c r="N946" s="37"/>
      <c r="O946" s="37"/>
      <c r="P946" s="37"/>
      <c r="Q946" s="37"/>
      <c r="R946" s="37"/>
      <c r="S946" s="37"/>
      <c r="T946" s="37"/>
      <c r="U946" s="37"/>
      <c r="V946" s="37"/>
      <c r="W946" s="37"/>
      <c r="X946" s="37"/>
      <c r="Y946" s="37"/>
      <c r="Z946" s="37"/>
      <c r="AA946" s="37"/>
    </row>
    <row r="947">
      <c r="A947" s="46"/>
      <c r="B947" s="46"/>
      <c r="C947" s="49"/>
      <c r="D947" s="49"/>
      <c r="E947" s="49"/>
      <c r="F947" s="46"/>
      <c r="G947" s="49"/>
      <c r="H947" s="46"/>
      <c r="I947" s="46"/>
      <c r="J947" s="49"/>
      <c r="K947" s="49"/>
      <c r="L947" s="46"/>
      <c r="M947" s="46"/>
      <c r="N947" s="37"/>
      <c r="O947" s="37"/>
      <c r="P947" s="37"/>
      <c r="Q947" s="37"/>
      <c r="R947" s="37"/>
      <c r="S947" s="37"/>
      <c r="T947" s="37"/>
      <c r="U947" s="37"/>
      <c r="V947" s="37"/>
      <c r="W947" s="37"/>
      <c r="X947" s="37"/>
      <c r="Y947" s="37"/>
      <c r="Z947" s="37"/>
      <c r="AA947" s="37"/>
    </row>
    <row r="948">
      <c r="A948" s="46"/>
      <c r="B948" s="46"/>
      <c r="C948" s="49"/>
      <c r="D948" s="49"/>
      <c r="E948" s="49"/>
      <c r="F948" s="46"/>
      <c r="G948" s="49"/>
      <c r="H948" s="46"/>
      <c r="I948" s="46"/>
      <c r="J948" s="49"/>
      <c r="K948" s="49"/>
      <c r="L948" s="46"/>
      <c r="M948" s="46"/>
      <c r="N948" s="37"/>
      <c r="O948" s="37"/>
      <c r="P948" s="37"/>
      <c r="Q948" s="37"/>
      <c r="R948" s="37"/>
      <c r="S948" s="37"/>
      <c r="T948" s="37"/>
      <c r="U948" s="37"/>
      <c r="V948" s="37"/>
      <c r="W948" s="37"/>
      <c r="X948" s="37"/>
      <c r="Y948" s="37"/>
      <c r="Z948" s="37"/>
      <c r="AA948" s="37"/>
    </row>
    <row r="949">
      <c r="A949" s="46"/>
      <c r="B949" s="46"/>
      <c r="C949" s="49"/>
      <c r="D949" s="49"/>
      <c r="E949" s="49"/>
      <c r="F949" s="46"/>
      <c r="G949" s="49"/>
      <c r="H949" s="46"/>
      <c r="I949" s="46"/>
      <c r="J949" s="49"/>
      <c r="K949" s="49"/>
      <c r="L949" s="46"/>
      <c r="M949" s="46"/>
      <c r="N949" s="37"/>
      <c r="O949" s="37"/>
      <c r="P949" s="37"/>
      <c r="Q949" s="37"/>
      <c r="R949" s="37"/>
      <c r="S949" s="37"/>
      <c r="T949" s="37"/>
      <c r="U949" s="37"/>
      <c r="V949" s="37"/>
      <c r="W949" s="37"/>
      <c r="X949" s="37"/>
      <c r="Y949" s="37"/>
      <c r="Z949" s="37"/>
      <c r="AA949" s="37"/>
    </row>
    <row r="950">
      <c r="A950" s="46"/>
      <c r="B950" s="46"/>
      <c r="C950" s="49"/>
      <c r="D950" s="49"/>
      <c r="E950" s="49"/>
      <c r="F950" s="46"/>
      <c r="G950" s="49"/>
      <c r="H950" s="46"/>
      <c r="I950" s="46"/>
      <c r="J950" s="49"/>
      <c r="K950" s="49"/>
      <c r="L950" s="46"/>
      <c r="M950" s="46"/>
      <c r="N950" s="37"/>
      <c r="O950" s="37"/>
      <c r="P950" s="37"/>
      <c r="Q950" s="37"/>
      <c r="R950" s="37"/>
      <c r="S950" s="37"/>
      <c r="T950" s="37"/>
      <c r="U950" s="37"/>
      <c r="V950" s="37"/>
      <c r="W950" s="37"/>
      <c r="X950" s="37"/>
      <c r="Y950" s="37"/>
      <c r="Z950" s="37"/>
      <c r="AA950" s="37"/>
    </row>
    <row r="951">
      <c r="A951" s="46"/>
      <c r="B951" s="46"/>
      <c r="C951" s="49"/>
      <c r="D951" s="49"/>
      <c r="E951" s="49"/>
      <c r="F951" s="46"/>
      <c r="G951" s="49"/>
      <c r="H951" s="46"/>
      <c r="I951" s="46"/>
      <c r="J951" s="49"/>
      <c r="K951" s="49"/>
      <c r="L951" s="46"/>
      <c r="M951" s="46"/>
      <c r="N951" s="37"/>
      <c r="O951" s="37"/>
      <c r="P951" s="37"/>
      <c r="Q951" s="37"/>
      <c r="R951" s="37"/>
      <c r="S951" s="37"/>
      <c r="T951" s="37"/>
      <c r="U951" s="37"/>
      <c r="V951" s="37"/>
      <c r="W951" s="37"/>
      <c r="X951" s="37"/>
      <c r="Y951" s="37"/>
      <c r="Z951" s="37"/>
      <c r="AA951" s="37"/>
    </row>
    <row r="952">
      <c r="A952" s="46"/>
      <c r="B952" s="46"/>
      <c r="C952" s="49"/>
      <c r="D952" s="49"/>
      <c r="E952" s="49"/>
      <c r="F952" s="46"/>
      <c r="G952" s="49"/>
      <c r="H952" s="46"/>
      <c r="I952" s="46"/>
      <c r="J952" s="49"/>
      <c r="K952" s="49"/>
      <c r="L952" s="46"/>
      <c r="M952" s="46"/>
      <c r="N952" s="37"/>
      <c r="O952" s="37"/>
      <c r="P952" s="37"/>
      <c r="Q952" s="37"/>
      <c r="R952" s="37"/>
      <c r="S952" s="37"/>
      <c r="T952" s="37"/>
      <c r="U952" s="37"/>
      <c r="V952" s="37"/>
      <c r="W952" s="37"/>
      <c r="X952" s="37"/>
      <c r="Y952" s="37"/>
      <c r="Z952" s="37"/>
      <c r="AA952" s="37"/>
    </row>
    <row r="953">
      <c r="A953" s="46"/>
      <c r="B953" s="46"/>
      <c r="C953" s="49"/>
      <c r="D953" s="49"/>
      <c r="E953" s="49"/>
      <c r="F953" s="46"/>
      <c r="G953" s="49"/>
      <c r="H953" s="46"/>
      <c r="I953" s="46"/>
      <c r="J953" s="49"/>
      <c r="K953" s="49"/>
      <c r="L953" s="46"/>
      <c r="M953" s="46"/>
      <c r="N953" s="37"/>
      <c r="O953" s="37"/>
      <c r="P953" s="37"/>
      <c r="Q953" s="37"/>
      <c r="R953" s="37"/>
      <c r="S953" s="37"/>
      <c r="T953" s="37"/>
      <c r="U953" s="37"/>
      <c r="V953" s="37"/>
      <c r="W953" s="37"/>
      <c r="X953" s="37"/>
      <c r="Y953" s="37"/>
      <c r="Z953" s="37"/>
      <c r="AA953" s="37"/>
    </row>
    <row r="954">
      <c r="A954" s="46"/>
      <c r="B954" s="46"/>
      <c r="C954" s="49"/>
      <c r="D954" s="49"/>
      <c r="E954" s="49"/>
      <c r="F954" s="46"/>
      <c r="G954" s="49"/>
      <c r="H954" s="46"/>
      <c r="I954" s="46"/>
      <c r="J954" s="49"/>
      <c r="K954" s="49"/>
      <c r="L954" s="46"/>
      <c r="M954" s="46"/>
      <c r="N954" s="37"/>
      <c r="O954" s="37"/>
      <c r="P954" s="37"/>
      <c r="Q954" s="37"/>
      <c r="R954" s="37"/>
      <c r="S954" s="37"/>
      <c r="T954" s="37"/>
      <c r="U954" s="37"/>
      <c r="V954" s="37"/>
      <c r="W954" s="37"/>
      <c r="X954" s="37"/>
      <c r="Y954" s="37"/>
      <c r="Z954" s="37"/>
      <c r="AA954" s="37"/>
    </row>
    <row r="955">
      <c r="A955" s="46"/>
      <c r="B955" s="46"/>
      <c r="C955" s="49"/>
      <c r="D955" s="49"/>
      <c r="E955" s="49"/>
      <c r="F955" s="46"/>
      <c r="G955" s="49"/>
      <c r="H955" s="46"/>
      <c r="I955" s="46"/>
      <c r="J955" s="49"/>
      <c r="K955" s="49"/>
      <c r="L955" s="46"/>
      <c r="M955" s="46"/>
      <c r="N955" s="37"/>
      <c r="O955" s="37"/>
      <c r="P955" s="37"/>
      <c r="Q955" s="37"/>
      <c r="R955" s="37"/>
      <c r="S955" s="37"/>
      <c r="T955" s="37"/>
      <c r="U955" s="37"/>
      <c r="V955" s="37"/>
      <c r="W955" s="37"/>
      <c r="X955" s="37"/>
      <c r="Y955" s="37"/>
      <c r="Z955" s="37"/>
      <c r="AA955" s="37"/>
    </row>
    <row r="956">
      <c r="A956" s="46"/>
      <c r="B956" s="46"/>
      <c r="C956" s="49"/>
      <c r="D956" s="49"/>
      <c r="E956" s="49"/>
      <c r="F956" s="46"/>
      <c r="G956" s="49"/>
      <c r="H956" s="46"/>
      <c r="I956" s="46"/>
      <c r="J956" s="49"/>
      <c r="K956" s="49"/>
      <c r="L956" s="46"/>
      <c r="M956" s="46"/>
      <c r="N956" s="37"/>
      <c r="O956" s="37"/>
      <c r="P956" s="37"/>
      <c r="Q956" s="37"/>
      <c r="R956" s="37"/>
      <c r="S956" s="37"/>
      <c r="T956" s="37"/>
      <c r="U956" s="37"/>
      <c r="V956" s="37"/>
      <c r="W956" s="37"/>
      <c r="X956" s="37"/>
      <c r="Y956" s="37"/>
      <c r="Z956" s="37"/>
      <c r="AA956" s="37"/>
    </row>
    <row r="957">
      <c r="A957" s="46"/>
      <c r="B957" s="46"/>
      <c r="C957" s="49"/>
      <c r="D957" s="49"/>
      <c r="E957" s="49"/>
      <c r="F957" s="46"/>
      <c r="G957" s="49"/>
      <c r="H957" s="46"/>
      <c r="I957" s="46"/>
      <c r="J957" s="49"/>
      <c r="K957" s="49"/>
      <c r="L957" s="46"/>
      <c r="M957" s="46"/>
      <c r="N957" s="37"/>
      <c r="O957" s="37"/>
      <c r="P957" s="37"/>
      <c r="Q957" s="37"/>
      <c r="R957" s="37"/>
      <c r="S957" s="37"/>
      <c r="T957" s="37"/>
      <c r="U957" s="37"/>
      <c r="V957" s="37"/>
      <c r="W957" s="37"/>
      <c r="X957" s="37"/>
      <c r="Y957" s="37"/>
      <c r="Z957" s="37"/>
      <c r="AA957" s="37"/>
    </row>
    <row r="958">
      <c r="A958" s="46"/>
      <c r="B958" s="46"/>
      <c r="C958" s="49"/>
      <c r="D958" s="49"/>
      <c r="E958" s="49"/>
      <c r="F958" s="46"/>
      <c r="G958" s="49"/>
      <c r="H958" s="46"/>
      <c r="I958" s="46"/>
      <c r="J958" s="49"/>
      <c r="K958" s="49"/>
      <c r="L958" s="46"/>
      <c r="M958" s="46"/>
      <c r="N958" s="37"/>
      <c r="O958" s="37"/>
      <c r="P958" s="37"/>
      <c r="Q958" s="37"/>
      <c r="R958" s="37"/>
      <c r="S958" s="37"/>
      <c r="T958" s="37"/>
      <c r="U958" s="37"/>
      <c r="V958" s="37"/>
      <c r="W958" s="37"/>
      <c r="X958" s="37"/>
      <c r="Y958" s="37"/>
      <c r="Z958" s="37"/>
      <c r="AA958" s="37"/>
    </row>
    <row r="959">
      <c r="A959" s="46"/>
      <c r="B959" s="46"/>
      <c r="C959" s="49"/>
      <c r="D959" s="49"/>
      <c r="E959" s="49"/>
      <c r="F959" s="46"/>
      <c r="G959" s="49"/>
      <c r="H959" s="46"/>
      <c r="I959" s="46"/>
      <c r="J959" s="49"/>
      <c r="K959" s="49"/>
      <c r="L959" s="46"/>
      <c r="M959" s="46"/>
      <c r="N959" s="37"/>
      <c r="O959" s="37"/>
      <c r="P959" s="37"/>
      <c r="Q959" s="37"/>
      <c r="R959" s="37"/>
      <c r="S959" s="37"/>
      <c r="T959" s="37"/>
      <c r="U959" s="37"/>
      <c r="V959" s="37"/>
      <c r="W959" s="37"/>
      <c r="X959" s="37"/>
      <c r="Y959" s="37"/>
      <c r="Z959" s="37"/>
      <c r="AA959" s="37"/>
    </row>
    <row r="960">
      <c r="A960" s="46"/>
      <c r="B960" s="46"/>
      <c r="C960" s="49"/>
      <c r="D960" s="49"/>
      <c r="E960" s="49"/>
      <c r="F960" s="46"/>
      <c r="G960" s="49"/>
      <c r="H960" s="46"/>
      <c r="I960" s="46"/>
      <c r="J960" s="49"/>
      <c r="K960" s="49"/>
      <c r="L960" s="46"/>
      <c r="M960" s="46"/>
      <c r="N960" s="37"/>
      <c r="O960" s="37"/>
      <c r="P960" s="37"/>
      <c r="Q960" s="37"/>
      <c r="R960" s="37"/>
      <c r="S960" s="37"/>
      <c r="T960" s="37"/>
      <c r="U960" s="37"/>
      <c r="V960" s="37"/>
      <c r="W960" s="37"/>
      <c r="X960" s="37"/>
      <c r="Y960" s="37"/>
      <c r="Z960" s="37"/>
      <c r="AA960" s="37"/>
    </row>
    <row r="961">
      <c r="A961" s="46"/>
      <c r="B961" s="46"/>
      <c r="C961" s="49"/>
      <c r="D961" s="49"/>
      <c r="E961" s="49"/>
      <c r="F961" s="46"/>
      <c r="G961" s="49"/>
      <c r="H961" s="46"/>
      <c r="I961" s="46"/>
      <c r="J961" s="49"/>
      <c r="K961" s="49"/>
      <c r="L961" s="46"/>
      <c r="M961" s="46"/>
      <c r="N961" s="37"/>
      <c r="O961" s="37"/>
      <c r="P961" s="37"/>
      <c r="Q961" s="37"/>
      <c r="R961" s="37"/>
      <c r="S961" s="37"/>
      <c r="T961" s="37"/>
      <c r="U961" s="37"/>
      <c r="V961" s="37"/>
      <c r="W961" s="37"/>
      <c r="X961" s="37"/>
      <c r="Y961" s="37"/>
      <c r="Z961" s="37"/>
      <c r="AA961" s="37"/>
    </row>
    <row r="962">
      <c r="A962" s="46"/>
      <c r="B962" s="46"/>
      <c r="C962" s="49"/>
      <c r="D962" s="49"/>
      <c r="E962" s="49"/>
      <c r="F962" s="46"/>
      <c r="G962" s="49"/>
      <c r="H962" s="46"/>
      <c r="I962" s="46"/>
      <c r="J962" s="49"/>
      <c r="K962" s="49"/>
      <c r="L962" s="46"/>
      <c r="M962" s="46"/>
      <c r="N962" s="37"/>
      <c r="O962" s="37"/>
      <c r="P962" s="37"/>
      <c r="Q962" s="37"/>
      <c r="R962" s="37"/>
      <c r="S962" s="37"/>
      <c r="T962" s="37"/>
      <c r="U962" s="37"/>
      <c r="V962" s="37"/>
      <c r="W962" s="37"/>
      <c r="X962" s="37"/>
      <c r="Y962" s="37"/>
      <c r="Z962" s="37"/>
      <c r="AA962" s="37"/>
    </row>
    <row r="963">
      <c r="A963" s="46"/>
      <c r="B963" s="46"/>
      <c r="C963" s="49"/>
      <c r="D963" s="49"/>
      <c r="E963" s="49"/>
      <c r="F963" s="46"/>
      <c r="G963" s="49"/>
      <c r="H963" s="46"/>
      <c r="I963" s="46"/>
      <c r="J963" s="49"/>
      <c r="K963" s="49"/>
      <c r="L963" s="46"/>
      <c r="M963" s="46"/>
      <c r="N963" s="37"/>
      <c r="O963" s="37"/>
      <c r="P963" s="37"/>
      <c r="Q963" s="37"/>
      <c r="R963" s="37"/>
      <c r="S963" s="37"/>
      <c r="T963" s="37"/>
      <c r="U963" s="37"/>
      <c r="V963" s="37"/>
      <c r="W963" s="37"/>
      <c r="X963" s="37"/>
      <c r="Y963" s="37"/>
      <c r="Z963" s="37"/>
      <c r="AA963" s="37"/>
    </row>
    <row r="964">
      <c r="A964" s="46"/>
      <c r="B964" s="46"/>
      <c r="C964" s="49"/>
      <c r="D964" s="49"/>
      <c r="E964" s="49"/>
      <c r="F964" s="46"/>
      <c r="G964" s="49"/>
      <c r="H964" s="46"/>
      <c r="I964" s="46"/>
      <c r="J964" s="49"/>
      <c r="K964" s="49"/>
      <c r="L964" s="46"/>
      <c r="M964" s="46"/>
      <c r="N964" s="37"/>
      <c r="O964" s="37"/>
      <c r="P964" s="37"/>
      <c r="Q964" s="37"/>
      <c r="R964" s="37"/>
      <c r="S964" s="37"/>
      <c r="T964" s="37"/>
      <c r="U964" s="37"/>
      <c r="V964" s="37"/>
      <c r="W964" s="37"/>
      <c r="X964" s="37"/>
      <c r="Y964" s="37"/>
      <c r="Z964" s="37"/>
      <c r="AA964" s="37"/>
    </row>
    <row r="965">
      <c r="A965" s="46"/>
      <c r="B965" s="46"/>
      <c r="C965" s="49"/>
      <c r="D965" s="49"/>
      <c r="E965" s="49"/>
      <c r="F965" s="46"/>
      <c r="G965" s="49"/>
      <c r="H965" s="46"/>
      <c r="I965" s="46"/>
      <c r="J965" s="49"/>
      <c r="K965" s="49"/>
      <c r="L965" s="46"/>
      <c r="M965" s="46"/>
      <c r="N965" s="37"/>
      <c r="O965" s="37"/>
      <c r="P965" s="37"/>
      <c r="Q965" s="37"/>
      <c r="R965" s="37"/>
      <c r="S965" s="37"/>
      <c r="T965" s="37"/>
      <c r="U965" s="37"/>
      <c r="V965" s="37"/>
      <c r="W965" s="37"/>
      <c r="X965" s="37"/>
      <c r="Y965" s="37"/>
      <c r="Z965" s="37"/>
      <c r="AA965" s="37"/>
    </row>
    <row r="966">
      <c r="A966" s="46"/>
      <c r="B966" s="46"/>
      <c r="C966" s="49"/>
      <c r="D966" s="49"/>
      <c r="E966" s="49"/>
      <c r="F966" s="46"/>
      <c r="G966" s="49"/>
      <c r="H966" s="46"/>
      <c r="I966" s="46"/>
      <c r="J966" s="49"/>
      <c r="K966" s="49"/>
      <c r="L966" s="46"/>
      <c r="M966" s="46"/>
      <c r="N966" s="37"/>
      <c r="O966" s="37"/>
      <c r="P966" s="37"/>
      <c r="Q966" s="37"/>
      <c r="R966" s="37"/>
      <c r="S966" s="37"/>
      <c r="T966" s="37"/>
      <c r="U966" s="37"/>
      <c r="V966" s="37"/>
      <c r="W966" s="37"/>
      <c r="X966" s="37"/>
      <c r="Y966" s="37"/>
      <c r="Z966" s="37"/>
      <c r="AA966" s="37"/>
    </row>
    <row r="967">
      <c r="A967" s="46"/>
      <c r="B967" s="46"/>
      <c r="C967" s="49"/>
      <c r="D967" s="49"/>
      <c r="E967" s="49"/>
      <c r="F967" s="46"/>
      <c r="G967" s="49"/>
      <c r="H967" s="46"/>
      <c r="I967" s="46"/>
      <c r="J967" s="49"/>
      <c r="K967" s="49"/>
      <c r="L967" s="46"/>
      <c r="M967" s="46"/>
      <c r="N967" s="37"/>
      <c r="O967" s="37"/>
      <c r="P967" s="37"/>
      <c r="Q967" s="37"/>
      <c r="R967" s="37"/>
      <c r="S967" s="37"/>
      <c r="T967" s="37"/>
      <c r="U967" s="37"/>
      <c r="V967" s="37"/>
      <c r="W967" s="37"/>
      <c r="X967" s="37"/>
      <c r="Y967" s="37"/>
      <c r="Z967" s="37"/>
      <c r="AA967" s="37"/>
    </row>
    <row r="968">
      <c r="A968" s="46"/>
      <c r="B968" s="46"/>
      <c r="C968" s="49"/>
      <c r="D968" s="49"/>
      <c r="E968" s="49"/>
      <c r="F968" s="46"/>
      <c r="G968" s="49"/>
      <c r="H968" s="46"/>
      <c r="I968" s="46"/>
      <c r="J968" s="49"/>
      <c r="K968" s="49"/>
      <c r="L968" s="46"/>
      <c r="M968" s="46"/>
      <c r="N968" s="37"/>
      <c r="O968" s="37"/>
      <c r="P968" s="37"/>
      <c r="Q968" s="37"/>
      <c r="R968" s="37"/>
      <c r="S968" s="37"/>
      <c r="T968" s="37"/>
      <c r="U968" s="37"/>
      <c r="V968" s="37"/>
      <c r="W968" s="37"/>
      <c r="X968" s="37"/>
      <c r="Y968" s="37"/>
      <c r="Z968" s="37"/>
      <c r="AA968" s="37"/>
    </row>
    <row r="969">
      <c r="A969" s="46"/>
      <c r="B969" s="46"/>
      <c r="C969" s="49"/>
      <c r="D969" s="49"/>
      <c r="E969" s="49"/>
      <c r="F969" s="46"/>
      <c r="G969" s="49"/>
      <c r="H969" s="46"/>
      <c r="I969" s="46"/>
      <c r="J969" s="49"/>
      <c r="K969" s="49"/>
      <c r="L969" s="46"/>
      <c r="M969" s="46"/>
      <c r="N969" s="37"/>
      <c r="O969" s="37"/>
      <c r="P969" s="37"/>
      <c r="Q969" s="37"/>
      <c r="R969" s="37"/>
      <c r="S969" s="37"/>
      <c r="T969" s="37"/>
      <c r="U969" s="37"/>
      <c r="V969" s="37"/>
      <c r="W969" s="37"/>
      <c r="X969" s="37"/>
      <c r="Y969" s="37"/>
      <c r="Z969" s="37"/>
      <c r="AA969" s="37"/>
    </row>
    <row r="970">
      <c r="A970" s="46"/>
      <c r="B970" s="46"/>
      <c r="C970" s="49"/>
      <c r="D970" s="49"/>
      <c r="E970" s="49"/>
      <c r="F970" s="46"/>
      <c r="G970" s="49"/>
      <c r="H970" s="46"/>
      <c r="I970" s="46"/>
      <c r="J970" s="49"/>
      <c r="K970" s="49"/>
      <c r="L970" s="46"/>
      <c r="M970" s="46"/>
      <c r="N970" s="37"/>
      <c r="O970" s="37"/>
      <c r="P970" s="37"/>
      <c r="Q970" s="37"/>
      <c r="R970" s="37"/>
      <c r="S970" s="37"/>
      <c r="T970" s="37"/>
      <c r="U970" s="37"/>
      <c r="V970" s="37"/>
      <c r="W970" s="37"/>
      <c r="X970" s="37"/>
      <c r="Y970" s="37"/>
      <c r="Z970" s="37"/>
      <c r="AA970" s="37"/>
    </row>
    <row r="971">
      <c r="A971" s="46"/>
      <c r="B971" s="46"/>
      <c r="C971" s="49"/>
      <c r="D971" s="49"/>
      <c r="E971" s="49"/>
      <c r="F971" s="46"/>
      <c r="G971" s="49"/>
      <c r="H971" s="46"/>
      <c r="I971" s="46"/>
      <c r="J971" s="49"/>
      <c r="K971" s="49"/>
      <c r="L971" s="46"/>
      <c r="M971" s="46"/>
      <c r="N971" s="37"/>
      <c r="O971" s="37"/>
      <c r="P971" s="37"/>
      <c r="Q971" s="37"/>
      <c r="R971" s="37"/>
      <c r="S971" s="37"/>
      <c r="T971" s="37"/>
      <c r="U971" s="37"/>
      <c r="V971" s="37"/>
      <c r="W971" s="37"/>
      <c r="X971" s="37"/>
      <c r="Y971" s="37"/>
      <c r="Z971" s="37"/>
      <c r="AA971" s="37"/>
    </row>
    <row r="972">
      <c r="A972" s="46"/>
      <c r="B972" s="46"/>
      <c r="C972" s="49"/>
      <c r="D972" s="49"/>
      <c r="E972" s="49"/>
      <c r="F972" s="46"/>
      <c r="G972" s="49"/>
      <c r="H972" s="46"/>
      <c r="I972" s="46"/>
      <c r="J972" s="49"/>
      <c r="K972" s="49"/>
      <c r="L972" s="46"/>
      <c r="M972" s="46"/>
      <c r="N972" s="37"/>
      <c r="O972" s="37"/>
      <c r="P972" s="37"/>
      <c r="Q972" s="37"/>
      <c r="R972" s="37"/>
      <c r="S972" s="37"/>
      <c r="T972" s="37"/>
      <c r="U972" s="37"/>
      <c r="V972" s="37"/>
      <c r="W972" s="37"/>
      <c r="X972" s="37"/>
      <c r="Y972" s="37"/>
      <c r="Z972" s="37"/>
      <c r="AA972" s="37"/>
    </row>
    <row r="973">
      <c r="A973" s="46"/>
      <c r="B973" s="46"/>
      <c r="C973" s="49"/>
      <c r="D973" s="49"/>
      <c r="E973" s="49"/>
      <c r="F973" s="46"/>
      <c r="G973" s="49"/>
      <c r="H973" s="46"/>
      <c r="I973" s="46"/>
      <c r="J973" s="49"/>
      <c r="K973" s="49"/>
      <c r="L973" s="46"/>
      <c r="M973" s="46"/>
      <c r="N973" s="37"/>
      <c r="O973" s="37"/>
      <c r="P973" s="37"/>
      <c r="Q973" s="37"/>
      <c r="R973" s="37"/>
      <c r="S973" s="37"/>
      <c r="T973" s="37"/>
      <c r="U973" s="37"/>
      <c r="V973" s="37"/>
      <c r="W973" s="37"/>
      <c r="X973" s="37"/>
      <c r="Y973" s="37"/>
      <c r="Z973" s="37"/>
      <c r="AA973" s="37"/>
    </row>
    <row r="974">
      <c r="A974" s="46"/>
      <c r="B974" s="46"/>
      <c r="C974" s="49"/>
      <c r="D974" s="49"/>
      <c r="E974" s="49"/>
      <c r="F974" s="46"/>
      <c r="G974" s="49"/>
      <c r="H974" s="46"/>
      <c r="I974" s="46"/>
      <c r="J974" s="49"/>
      <c r="K974" s="49"/>
      <c r="L974" s="46"/>
      <c r="M974" s="46"/>
      <c r="N974" s="37"/>
      <c r="O974" s="37"/>
      <c r="P974" s="37"/>
      <c r="Q974" s="37"/>
      <c r="R974" s="37"/>
      <c r="S974" s="37"/>
      <c r="T974" s="37"/>
      <c r="U974" s="37"/>
      <c r="V974" s="37"/>
      <c r="W974" s="37"/>
      <c r="X974" s="37"/>
      <c r="Y974" s="37"/>
      <c r="Z974" s="37"/>
      <c r="AA974" s="37"/>
    </row>
    <row r="975">
      <c r="A975" s="46"/>
      <c r="B975" s="46"/>
      <c r="C975" s="49"/>
      <c r="D975" s="49"/>
      <c r="E975" s="49"/>
      <c r="F975" s="46"/>
      <c r="G975" s="49"/>
      <c r="H975" s="46"/>
      <c r="I975" s="46"/>
      <c r="J975" s="49"/>
      <c r="K975" s="49"/>
      <c r="L975" s="46"/>
      <c r="M975" s="46"/>
      <c r="N975" s="37"/>
      <c r="O975" s="37"/>
      <c r="P975" s="37"/>
      <c r="Q975" s="37"/>
      <c r="R975" s="37"/>
      <c r="S975" s="37"/>
      <c r="T975" s="37"/>
      <c r="U975" s="37"/>
      <c r="V975" s="37"/>
      <c r="W975" s="37"/>
      <c r="X975" s="37"/>
      <c r="Y975" s="37"/>
      <c r="Z975" s="37"/>
      <c r="AA975" s="37"/>
    </row>
    <row r="976">
      <c r="A976" s="46"/>
      <c r="B976" s="46"/>
      <c r="C976" s="49"/>
      <c r="D976" s="49"/>
      <c r="E976" s="49"/>
      <c r="F976" s="46"/>
      <c r="G976" s="49"/>
      <c r="H976" s="46"/>
      <c r="I976" s="46"/>
      <c r="J976" s="49"/>
      <c r="K976" s="49"/>
      <c r="L976" s="46"/>
      <c r="M976" s="46"/>
      <c r="N976" s="37"/>
      <c r="O976" s="37"/>
      <c r="P976" s="37"/>
      <c r="Q976" s="37"/>
      <c r="R976" s="37"/>
      <c r="S976" s="37"/>
      <c r="T976" s="37"/>
      <c r="U976" s="37"/>
      <c r="V976" s="37"/>
      <c r="W976" s="37"/>
      <c r="X976" s="37"/>
      <c r="Y976" s="37"/>
      <c r="Z976" s="37"/>
      <c r="AA976" s="37"/>
    </row>
    <row r="977">
      <c r="A977" s="46"/>
      <c r="B977" s="46"/>
      <c r="C977" s="49"/>
      <c r="D977" s="49"/>
      <c r="E977" s="49"/>
      <c r="F977" s="46"/>
      <c r="G977" s="49"/>
      <c r="H977" s="46"/>
      <c r="I977" s="46"/>
      <c r="J977" s="49"/>
      <c r="K977" s="49"/>
      <c r="L977" s="46"/>
      <c r="M977" s="46"/>
      <c r="N977" s="37"/>
      <c r="O977" s="37"/>
      <c r="P977" s="37"/>
      <c r="Q977" s="37"/>
      <c r="R977" s="37"/>
      <c r="S977" s="37"/>
      <c r="T977" s="37"/>
      <c r="U977" s="37"/>
      <c r="V977" s="37"/>
      <c r="W977" s="37"/>
      <c r="X977" s="37"/>
      <c r="Y977" s="37"/>
      <c r="Z977" s="37"/>
      <c r="AA977" s="37"/>
    </row>
    <row r="978">
      <c r="A978" s="46"/>
      <c r="B978" s="46"/>
      <c r="C978" s="49"/>
      <c r="D978" s="49"/>
      <c r="E978" s="49"/>
      <c r="F978" s="46"/>
      <c r="G978" s="49"/>
      <c r="H978" s="46"/>
      <c r="I978" s="46"/>
      <c r="J978" s="49"/>
      <c r="K978" s="49"/>
      <c r="L978" s="46"/>
      <c r="M978" s="46"/>
      <c r="N978" s="37"/>
      <c r="O978" s="37"/>
      <c r="P978" s="37"/>
      <c r="Q978" s="37"/>
      <c r="R978" s="37"/>
      <c r="S978" s="37"/>
      <c r="T978" s="37"/>
      <c r="U978" s="37"/>
      <c r="V978" s="37"/>
      <c r="W978" s="37"/>
      <c r="X978" s="37"/>
      <c r="Y978" s="37"/>
      <c r="Z978" s="37"/>
      <c r="AA978" s="37"/>
    </row>
    <row r="979">
      <c r="A979" s="46"/>
      <c r="B979" s="46"/>
      <c r="C979" s="49"/>
      <c r="D979" s="49"/>
      <c r="E979" s="49"/>
      <c r="F979" s="46"/>
      <c r="G979" s="49"/>
      <c r="H979" s="46"/>
      <c r="I979" s="46"/>
      <c r="J979" s="49"/>
      <c r="K979" s="49"/>
      <c r="L979" s="46"/>
      <c r="M979" s="46"/>
      <c r="N979" s="37"/>
      <c r="O979" s="37"/>
      <c r="P979" s="37"/>
      <c r="Q979" s="37"/>
      <c r="R979" s="37"/>
      <c r="S979" s="37"/>
      <c r="T979" s="37"/>
      <c r="U979" s="37"/>
      <c r="V979" s="37"/>
      <c r="W979" s="37"/>
      <c r="X979" s="37"/>
      <c r="Y979" s="37"/>
      <c r="Z979" s="37"/>
      <c r="AA979" s="37"/>
    </row>
    <row r="980">
      <c r="A980" s="46"/>
      <c r="B980" s="46"/>
      <c r="C980" s="49"/>
      <c r="D980" s="49"/>
      <c r="E980" s="49"/>
      <c r="F980" s="46"/>
      <c r="G980" s="49"/>
      <c r="H980" s="46"/>
      <c r="I980" s="46"/>
      <c r="J980" s="49"/>
      <c r="K980" s="49"/>
      <c r="L980" s="46"/>
      <c r="M980" s="46"/>
      <c r="N980" s="37"/>
      <c r="O980" s="37"/>
      <c r="P980" s="37"/>
      <c r="Q980" s="37"/>
      <c r="R980" s="37"/>
      <c r="S980" s="37"/>
      <c r="T980" s="37"/>
      <c r="U980" s="37"/>
      <c r="V980" s="37"/>
      <c r="W980" s="37"/>
      <c r="X980" s="37"/>
      <c r="Y980" s="37"/>
      <c r="Z980" s="37"/>
      <c r="AA980" s="37"/>
    </row>
    <row r="981">
      <c r="A981" s="46"/>
      <c r="B981" s="46"/>
      <c r="C981" s="49"/>
      <c r="D981" s="49"/>
      <c r="E981" s="49"/>
      <c r="F981" s="46"/>
      <c r="G981" s="49"/>
      <c r="H981" s="46"/>
      <c r="I981" s="46"/>
      <c r="J981" s="49"/>
      <c r="K981" s="49"/>
      <c r="L981" s="46"/>
      <c r="M981" s="46"/>
      <c r="N981" s="37"/>
      <c r="O981" s="37"/>
      <c r="P981" s="37"/>
      <c r="Q981" s="37"/>
      <c r="R981" s="37"/>
      <c r="S981" s="37"/>
      <c r="T981" s="37"/>
      <c r="U981" s="37"/>
      <c r="V981" s="37"/>
      <c r="W981" s="37"/>
      <c r="X981" s="37"/>
      <c r="Y981" s="37"/>
      <c r="Z981" s="37"/>
      <c r="AA981" s="37"/>
    </row>
    <row r="982">
      <c r="A982" s="46"/>
      <c r="B982" s="46"/>
      <c r="C982" s="49"/>
      <c r="D982" s="49"/>
      <c r="E982" s="49"/>
      <c r="F982" s="46"/>
      <c r="G982" s="49"/>
      <c r="H982" s="46"/>
      <c r="I982" s="46"/>
      <c r="J982" s="49"/>
      <c r="K982" s="49"/>
      <c r="L982" s="46"/>
      <c r="M982" s="46"/>
      <c r="N982" s="37"/>
      <c r="O982" s="37"/>
      <c r="P982" s="37"/>
      <c r="Q982" s="37"/>
      <c r="R982" s="37"/>
      <c r="S982" s="37"/>
      <c r="T982" s="37"/>
      <c r="U982" s="37"/>
      <c r="V982" s="37"/>
      <c r="W982" s="37"/>
      <c r="X982" s="37"/>
      <c r="Y982" s="37"/>
      <c r="Z982" s="37"/>
      <c r="AA982" s="37"/>
    </row>
    <row r="983">
      <c r="A983" s="46"/>
      <c r="B983" s="46"/>
      <c r="C983" s="49"/>
      <c r="D983" s="49"/>
      <c r="E983" s="49"/>
      <c r="F983" s="46"/>
      <c r="G983" s="49"/>
      <c r="H983" s="46"/>
      <c r="I983" s="46"/>
      <c r="J983" s="49"/>
      <c r="K983" s="49"/>
      <c r="L983" s="46"/>
      <c r="M983" s="46"/>
      <c r="N983" s="37"/>
      <c r="O983" s="37"/>
      <c r="P983" s="37"/>
      <c r="Q983" s="37"/>
      <c r="R983" s="37"/>
      <c r="S983" s="37"/>
      <c r="T983" s="37"/>
      <c r="U983" s="37"/>
      <c r="V983" s="37"/>
      <c r="W983" s="37"/>
      <c r="X983" s="37"/>
      <c r="Y983" s="37"/>
      <c r="Z983" s="37"/>
      <c r="AA983" s="37"/>
    </row>
    <row r="984">
      <c r="A984" s="46"/>
      <c r="B984" s="46"/>
      <c r="C984" s="49"/>
      <c r="D984" s="49"/>
      <c r="E984" s="49"/>
      <c r="F984" s="46"/>
      <c r="G984" s="49"/>
      <c r="H984" s="46"/>
      <c r="I984" s="46"/>
      <c r="J984" s="49"/>
      <c r="K984" s="49"/>
      <c r="L984" s="46"/>
      <c r="M984" s="46"/>
      <c r="N984" s="37"/>
      <c r="O984" s="37"/>
      <c r="P984" s="37"/>
      <c r="Q984" s="37"/>
      <c r="R984" s="37"/>
      <c r="S984" s="37"/>
      <c r="T984" s="37"/>
      <c r="U984" s="37"/>
      <c r="V984" s="37"/>
      <c r="W984" s="37"/>
      <c r="X984" s="37"/>
      <c r="Y984" s="37"/>
      <c r="Z984" s="37"/>
      <c r="AA984" s="37"/>
    </row>
    <row r="985">
      <c r="A985" s="46"/>
      <c r="B985" s="46"/>
      <c r="C985" s="49"/>
      <c r="D985" s="49"/>
      <c r="E985" s="49"/>
      <c r="F985" s="46"/>
      <c r="G985" s="49"/>
      <c r="H985" s="46"/>
      <c r="I985" s="46"/>
      <c r="J985" s="49"/>
      <c r="K985" s="49"/>
      <c r="L985" s="46"/>
      <c r="M985" s="46"/>
      <c r="N985" s="37"/>
      <c r="O985" s="37"/>
      <c r="P985" s="37"/>
      <c r="Q985" s="37"/>
      <c r="R985" s="37"/>
      <c r="S985" s="37"/>
      <c r="T985" s="37"/>
      <c r="U985" s="37"/>
      <c r="V985" s="37"/>
      <c r="W985" s="37"/>
      <c r="X985" s="37"/>
      <c r="Y985" s="37"/>
      <c r="Z985" s="37"/>
      <c r="AA985" s="37"/>
    </row>
    <row r="986">
      <c r="A986" s="46"/>
      <c r="B986" s="46"/>
      <c r="C986" s="49"/>
      <c r="D986" s="49"/>
      <c r="E986" s="49"/>
      <c r="F986" s="46"/>
      <c r="G986" s="49"/>
      <c r="H986" s="46"/>
      <c r="I986" s="46"/>
      <c r="J986" s="49"/>
      <c r="K986" s="49"/>
      <c r="L986" s="46"/>
      <c r="M986" s="46"/>
      <c r="N986" s="37"/>
      <c r="O986" s="37"/>
      <c r="P986" s="37"/>
      <c r="Q986" s="37"/>
      <c r="R986" s="37"/>
      <c r="S986" s="37"/>
      <c r="T986" s="37"/>
      <c r="U986" s="37"/>
      <c r="V986" s="37"/>
      <c r="W986" s="37"/>
      <c r="X986" s="37"/>
      <c r="Y986" s="37"/>
      <c r="Z986" s="37"/>
      <c r="AA986" s="37"/>
    </row>
    <row r="987">
      <c r="A987" s="46"/>
      <c r="B987" s="46"/>
      <c r="C987" s="49"/>
      <c r="D987" s="49"/>
      <c r="E987" s="49"/>
      <c r="F987" s="46"/>
      <c r="G987" s="49"/>
      <c r="H987" s="46"/>
      <c r="I987" s="46"/>
      <c r="J987" s="49"/>
      <c r="K987" s="49"/>
      <c r="L987" s="46"/>
      <c r="M987" s="46"/>
      <c r="N987" s="37"/>
      <c r="O987" s="37"/>
      <c r="P987" s="37"/>
      <c r="Q987" s="37"/>
      <c r="R987" s="37"/>
      <c r="S987" s="37"/>
      <c r="T987" s="37"/>
      <c r="U987" s="37"/>
      <c r="V987" s="37"/>
      <c r="W987" s="37"/>
      <c r="X987" s="37"/>
      <c r="Y987" s="37"/>
      <c r="Z987" s="37"/>
      <c r="AA987" s="37"/>
    </row>
    <row r="988">
      <c r="A988" s="46"/>
      <c r="B988" s="46"/>
      <c r="C988" s="49"/>
      <c r="D988" s="49"/>
      <c r="E988" s="49"/>
      <c r="F988" s="46"/>
      <c r="G988" s="49"/>
      <c r="H988" s="46"/>
      <c r="I988" s="46"/>
      <c r="J988" s="49"/>
      <c r="K988" s="49"/>
      <c r="L988" s="46"/>
      <c r="M988" s="46"/>
      <c r="N988" s="37"/>
      <c r="O988" s="37"/>
      <c r="P988" s="37"/>
      <c r="Q988" s="37"/>
      <c r="R988" s="37"/>
      <c r="S988" s="37"/>
      <c r="T988" s="37"/>
      <c r="U988" s="37"/>
      <c r="V988" s="37"/>
      <c r="W988" s="37"/>
      <c r="X988" s="37"/>
      <c r="Y988" s="37"/>
      <c r="Z988" s="37"/>
      <c r="AA988" s="37"/>
    </row>
    <row r="989">
      <c r="A989" s="46"/>
      <c r="B989" s="46"/>
      <c r="C989" s="49"/>
      <c r="D989" s="49"/>
      <c r="E989" s="49"/>
      <c r="F989" s="46"/>
      <c r="G989" s="49"/>
      <c r="H989" s="46"/>
      <c r="I989" s="46"/>
      <c r="J989" s="49"/>
      <c r="K989" s="49"/>
      <c r="L989" s="46"/>
      <c r="M989" s="46"/>
      <c r="N989" s="37"/>
      <c r="O989" s="37"/>
      <c r="P989" s="37"/>
      <c r="Q989" s="37"/>
      <c r="R989" s="37"/>
      <c r="S989" s="37"/>
      <c r="T989" s="37"/>
      <c r="U989" s="37"/>
      <c r="V989" s="37"/>
      <c r="W989" s="37"/>
      <c r="X989" s="37"/>
      <c r="Y989" s="37"/>
      <c r="Z989" s="37"/>
      <c r="AA989" s="37"/>
    </row>
    <row r="990">
      <c r="A990" s="46"/>
      <c r="B990" s="46"/>
      <c r="C990" s="49"/>
      <c r="D990" s="49"/>
      <c r="E990" s="49"/>
      <c r="F990" s="46"/>
      <c r="G990" s="49"/>
      <c r="H990" s="46"/>
      <c r="I990" s="46"/>
      <c r="J990" s="49"/>
      <c r="K990" s="49"/>
      <c r="L990" s="46"/>
      <c r="M990" s="46"/>
      <c r="N990" s="37"/>
      <c r="O990" s="37"/>
      <c r="P990" s="37"/>
      <c r="Q990" s="37"/>
      <c r="R990" s="37"/>
      <c r="S990" s="37"/>
      <c r="T990" s="37"/>
      <c r="U990" s="37"/>
      <c r="V990" s="37"/>
      <c r="W990" s="37"/>
      <c r="X990" s="37"/>
      <c r="Y990" s="37"/>
      <c r="Z990" s="37"/>
      <c r="AA990" s="37"/>
    </row>
    <row r="991">
      <c r="A991" s="46"/>
      <c r="B991" s="46"/>
      <c r="C991" s="49"/>
      <c r="D991" s="49"/>
      <c r="E991" s="49"/>
      <c r="F991" s="46"/>
      <c r="G991" s="49"/>
      <c r="H991" s="46"/>
      <c r="I991" s="46"/>
      <c r="J991" s="49"/>
      <c r="K991" s="49"/>
      <c r="L991" s="46"/>
      <c r="M991" s="46"/>
      <c r="N991" s="37"/>
      <c r="O991" s="37"/>
      <c r="P991" s="37"/>
      <c r="Q991" s="37"/>
      <c r="R991" s="37"/>
      <c r="S991" s="37"/>
      <c r="T991" s="37"/>
      <c r="U991" s="37"/>
      <c r="V991" s="37"/>
      <c r="W991" s="37"/>
      <c r="X991" s="37"/>
      <c r="Y991" s="37"/>
      <c r="Z991" s="37"/>
      <c r="AA991" s="37"/>
    </row>
    <row r="992">
      <c r="A992" s="46"/>
      <c r="B992" s="46"/>
      <c r="C992" s="49"/>
      <c r="D992" s="49"/>
      <c r="E992" s="49"/>
      <c r="F992" s="46"/>
      <c r="G992" s="49"/>
      <c r="H992" s="46"/>
      <c r="I992" s="46"/>
      <c r="J992" s="49"/>
      <c r="K992" s="49"/>
      <c r="L992" s="46"/>
      <c r="M992" s="46"/>
      <c r="N992" s="37"/>
      <c r="O992" s="37"/>
      <c r="P992" s="37"/>
      <c r="Q992" s="37"/>
      <c r="R992" s="37"/>
      <c r="S992" s="37"/>
      <c r="T992" s="37"/>
      <c r="U992" s="37"/>
      <c r="V992" s="37"/>
      <c r="W992" s="37"/>
      <c r="X992" s="37"/>
      <c r="Y992" s="37"/>
      <c r="Z992" s="37"/>
      <c r="AA992" s="37"/>
    </row>
    <row r="993">
      <c r="A993" s="46"/>
      <c r="B993" s="46"/>
      <c r="C993" s="49"/>
      <c r="D993" s="49"/>
      <c r="E993" s="49"/>
      <c r="F993" s="46"/>
      <c r="G993" s="49"/>
      <c r="H993" s="46"/>
      <c r="I993" s="46"/>
      <c r="J993" s="49"/>
      <c r="K993" s="49"/>
      <c r="L993" s="46"/>
      <c r="M993" s="46"/>
      <c r="N993" s="37"/>
      <c r="O993" s="37"/>
      <c r="P993" s="37"/>
      <c r="Q993" s="37"/>
      <c r="R993" s="37"/>
      <c r="S993" s="37"/>
      <c r="T993" s="37"/>
      <c r="U993" s="37"/>
      <c r="V993" s="37"/>
      <c r="W993" s="37"/>
      <c r="X993" s="37"/>
      <c r="Y993" s="37"/>
      <c r="Z993" s="37"/>
      <c r="AA993" s="37"/>
    </row>
    <row r="994">
      <c r="A994" s="46"/>
      <c r="B994" s="46"/>
      <c r="C994" s="49"/>
      <c r="D994" s="49"/>
      <c r="E994" s="49"/>
      <c r="F994" s="46"/>
      <c r="G994" s="49"/>
      <c r="H994" s="46"/>
      <c r="I994" s="46"/>
      <c r="J994" s="49"/>
      <c r="K994" s="49"/>
      <c r="L994" s="46"/>
      <c r="M994" s="46"/>
      <c r="N994" s="37"/>
      <c r="O994" s="37"/>
      <c r="P994" s="37"/>
      <c r="Q994" s="37"/>
      <c r="R994" s="37"/>
      <c r="S994" s="37"/>
      <c r="T994" s="37"/>
      <c r="U994" s="37"/>
      <c r="V994" s="37"/>
      <c r="W994" s="37"/>
      <c r="X994" s="37"/>
      <c r="Y994" s="37"/>
      <c r="Z994" s="37"/>
      <c r="AA994" s="37"/>
    </row>
    <row r="995">
      <c r="A995" s="46"/>
      <c r="B995" s="46"/>
      <c r="C995" s="49"/>
      <c r="D995" s="49"/>
      <c r="E995" s="49"/>
      <c r="F995" s="46"/>
      <c r="G995" s="49"/>
      <c r="H995" s="46"/>
      <c r="I995" s="46"/>
      <c r="J995" s="49"/>
      <c r="K995" s="49"/>
      <c r="L995" s="46"/>
      <c r="M995" s="46"/>
      <c r="N995" s="37"/>
      <c r="O995" s="37"/>
      <c r="P995" s="37"/>
      <c r="Q995" s="37"/>
      <c r="R995" s="37"/>
      <c r="S995" s="37"/>
      <c r="T995" s="37"/>
      <c r="U995" s="37"/>
      <c r="V995" s="37"/>
      <c r="W995" s="37"/>
      <c r="X995" s="37"/>
      <c r="Y995" s="37"/>
      <c r="Z995" s="37"/>
      <c r="AA995" s="37"/>
    </row>
    <row r="996">
      <c r="A996" s="46"/>
      <c r="B996" s="46"/>
      <c r="C996" s="49"/>
      <c r="D996" s="49"/>
      <c r="E996" s="49"/>
      <c r="F996" s="46"/>
      <c r="G996" s="49"/>
      <c r="H996" s="46"/>
      <c r="I996" s="46"/>
      <c r="J996" s="49"/>
      <c r="K996" s="49"/>
      <c r="L996" s="46"/>
      <c r="M996" s="46"/>
      <c r="N996" s="37"/>
      <c r="O996" s="37"/>
      <c r="P996" s="37"/>
      <c r="Q996" s="37"/>
      <c r="R996" s="37"/>
      <c r="S996" s="37"/>
      <c r="T996" s="37"/>
      <c r="U996" s="37"/>
      <c r="V996" s="37"/>
      <c r="W996" s="37"/>
      <c r="X996" s="37"/>
      <c r="Y996" s="37"/>
      <c r="Z996" s="37"/>
      <c r="AA996" s="37"/>
    </row>
    <row r="997">
      <c r="A997" s="46"/>
      <c r="B997" s="46"/>
      <c r="C997" s="49"/>
      <c r="D997" s="49"/>
      <c r="E997" s="49"/>
      <c r="F997" s="46"/>
      <c r="G997" s="49"/>
      <c r="H997" s="46"/>
      <c r="I997" s="46"/>
      <c r="J997" s="49"/>
      <c r="K997" s="49"/>
      <c r="L997" s="46"/>
      <c r="M997" s="46"/>
      <c r="N997" s="37"/>
      <c r="O997" s="37"/>
      <c r="P997" s="37"/>
      <c r="Q997" s="37"/>
      <c r="R997" s="37"/>
      <c r="S997" s="37"/>
      <c r="T997" s="37"/>
      <c r="U997" s="37"/>
      <c r="V997" s="37"/>
      <c r="W997" s="37"/>
      <c r="X997" s="37"/>
      <c r="Y997" s="37"/>
      <c r="Z997" s="37"/>
      <c r="AA997" s="37"/>
    </row>
    <row r="998">
      <c r="A998" s="46"/>
      <c r="B998" s="46"/>
      <c r="C998" s="49"/>
      <c r="D998" s="49"/>
      <c r="E998" s="49"/>
      <c r="F998" s="46"/>
      <c r="G998" s="49"/>
      <c r="H998" s="46"/>
      <c r="I998" s="46"/>
      <c r="J998" s="49"/>
      <c r="K998" s="49"/>
      <c r="L998" s="46"/>
      <c r="M998" s="46"/>
      <c r="N998" s="37"/>
      <c r="O998" s="37"/>
      <c r="P998" s="37"/>
      <c r="Q998" s="37"/>
      <c r="R998" s="37"/>
      <c r="S998" s="37"/>
      <c r="T998" s="37"/>
      <c r="U998" s="37"/>
      <c r="V998" s="37"/>
      <c r="W998" s="37"/>
      <c r="X998" s="37"/>
      <c r="Y998" s="37"/>
      <c r="Z998" s="37"/>
      <c r="AA998" s="37"/>
    </row>
    <row r="999">
      <c r="A999" s="46"/>
      <c r="B999" s="46"/>
      <c r="C999" s="49"/>
      <c r="D999" s="49"/>
      <c r="E999" s="49"/>
      <c r="F999" s="46"/>
      <c r="G999" s="49"/>
      <c r="H999" s="46"/>
      <c r="I999" s="46"/>
      <c r="J999" s="49"/>
      <c r="K999" s="49"/>
      <c r="L999" s="46"/>
      <c r="M999" s="46"/>
      <c r="N999" s="37"/>
      <c r="O999" s="37"/>
      <c r="P999" s="37"/>
      <c r="Q999" s="37"/>
      <c r="R999" s="37"/>
      <c r="S999" s="37"/>
      <c r="T999" s="37"/>
      <c r="U999" s="37"/>
      <c r="V999" s="37"/>
      <c r="W999" s="37"/>
      <c r="X999" s="37"/>
      <c r="Y999" s="37"/>
      <c r="Z999" s="37"/>
      <c r="AA999" s="37"/>
    </row>
    <row r="1000">
      <c r="A1000" s="46"/>
      <c r="B1000" s="46"/>
      <c r="C1000" s="49"/>
      <c r="D1000" s="49"/>
      <c r="E1000" s="49"/>
      <c r="F1000" s="46"/>
      <c r="G1000" s="49"/>
      <c r="H1000" s="46"/>
      <c r="I1000" s="46"/>
      <c r="J1000" s="49"/>
      <c r="K1000" s="49"/>
      <c r="L1000" s="46"/>
      <c r="M1000" s="46"/>
      <c r="N1000" s="37"/>
      <c r="O1000" s="37"/>
      <c r="P1000" s="37"/>
      <c r="Q1000" s="37"/>
      <c r="R1000" s="37"/>
      <c r="S1000" s="37"/>
      <c r="T1000" s="37"/>
      <c r="U1000" s="37"/>
      <c r="V1000" s="37"/>
      <c r="W1000" s="37"/>
      <c r="X1000" s="37"/>
      <c r="Y1000" s="37"/>
      <c r="Z1000" s="37"/>
      <c r="AA1000" s="37"/>
    </row>
  </sheetData>
  <dataValidations>
    <dataValidation type="list" allowBlank="1" sqref="H2:H31">
      <formula1>Enumerations!$I$2:$I$11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770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12.63"/>
    <col customWidth="1" min="3" max="3" width="15.75"/>
    <col customWidth="1" min="4" max="4" width="12.63"/>
    <col customWidth="1" min="5" max="5" width="15.75"/>
    <col customWidth="1" min="6" max="6" width="12.63"/>
    <col customWidth="1" min="7" max="8" width="28.25"/>
    <col customWidth="1" min="9" max="9" width="12.63"/>
    <col customWidth="1" min="10" max="10" width="15.75"/>
    <col customWidth="1" min="11" max="14" width="12.63"/>
    <col customWidth="1" min="15" max="15" width="15.75"/>
    <col customWidth="1" min="16" max="16" width="12.63"/>
    <col customWidth="1" min="17" max="17" width="9.5"/>
    <col customWidth="1" min="18" max="19" width="15.75"/>
    <col customWidth="1" min="20" max="21" width="12.63"/>
    <col customWidth="1" min="22" max="25" width="15.75"/>
    <col customWidth="1" min="26" max="27" width="12.63"/>
    <col customWidth="1" min="28" max="29" width="18.88"/>
    <col customWidth="1" min="30" max="30" width="9.5"/>
    <col customWidth="1" min="31" max="31" width="6.38"/>
    <col customWidth="1" min="32" max="32" width="37.63"/>
    <col customWidth="1" min="33" max="40" width="12.63"/>
  </cols>
  <sheetData>
    <row r="1" ht="24.0" customHeight="1">
      <c r="A1" s="4" t="s">
        <v>1</v>
      </c>
      <c r="B1" s="4" t="s">
        <v>0</v>
      </c>
      <c r="C1" s="4" t="s">
        <v>18</v>
      </c>
      <c r="D1" s="4" t="s">
        <v>20</v>
      </c>
      <c r="E1" s="4" t="s">
        <v>22</v>
      </c>
      <c r="F1" s="4" t="s">
        <v>1370</v>
      </c>
      <c r="G1" s="4" t="s">
        <v>1371</v>
      </c>
      <c r="H1" s="4" t="s">
        <v>26</v>
      </c>
      <c r="I1" s="4" t="s">
        <v>1372</v>
      </c>
      <c r="J1" s="4" t="s">
        <v>1373</v>
      </c>
      <c r="K1" s="4" t="s">
        <v>1374</v>
      </c>
      <c r="L1" s="4" t="s">
        <v>1375</v>
      </c>
      <c r="M1" s="4" t="s">
        <v>1376</v>
      </c>
      <c r="N1" s="4" t="s">
        <v>1377</v>
      </c>
      <c r="O1" s="4" t="s">
        <v>1378</v>
      </c>
      <c r="P1" s="4" t="s">
        <v>1379</v>
      </c>
      <c r="Q1" s="4" t="s">
        <v>1380</v>
      </c>
      <c r="R1" s="4" t="s">
        <v>1381</v>
      </c>
      <c r="S1" s="4" t="s">
        <v>1382</v>
      </c>
      <c r="T1" s="4" t="s">
        <v>1383</v>
      </c>
      <c r="U1" s="4" t="s">
        <v>55</v>
      </c>
      <c r="V1" s="4" t="s">
        <v>238</v>
      </c>
      <c r="W1" s="4" t="s">
        <v>1384</v>
      </c>
      <c r="X1" s="4" t="s">
        <v>1385</v>
      </c>
      <c r="Y1" s="4" t="s">
        <v>1386</v>
      </c>
      <c r="Z1" s="4" t="s">
        <v>1387</v>
      </c>
      <c r="AA1" s="4" t="s">
        <v>1388</v>
      </c>
      <c r="AB1" s="170" t="s">
        <v>1389</v>
      </c>
      <c r="AC1" s="170" t="s">
        <v>1390</v>
      </c>
      <c r="AD1" s="170" t="s">
        <v>35</v>
      </c>
      <c r="AE1" s="170" t="s">
        <v>37</v>
      </c>
      <c r="AF1" s="170" t="s">
        <v>38</v>
      </c>
      <c r="AG1" s="170" t="s">
        <v>39</v>
      </c>
      <c r="AH1" s="170" t="s">
        <v>40</v>
      </c>
      <c r="AI1" s="170" t="s">
        <v>41</v>
      </c>
      <c r="AJ1" s="216"/>
      <c r="AK1" s="216"/>
      <c r="AL1" s="216"/>
      <c r="AM1" s="216"/>
      <c r="AN1" s="216"/>
    </row>
    <row r="2">
      <c r="A2" s="55" t="s">
        <v>1391</v>
      </c>
      <c r="B2" s="55" t="str">
        <f>'Cover Page'!$C$7</f>
        <v>CSMIA26</v>
      </c>
      <c r="C2" s="56" t="s">
        <v>579</v>
      </c>
      <c r="D2" s="56" t="s">
        <v>937</v>
      </c>
      <c r="E2" s="56" t="s">
        <v>1392</v>
      </c>
      <c r="F2" s="56" t="s">
        <v>1393</v>
      </c>
      <c r="G2" s="56" t="s">
        <v>1394</v>
      </c>
      <c r="H2" s="56" t="s">
        <v>1395</v>
      </c>
      <c r="I2" s="55" t="s">
        <v>1396</v>
      </c>
      <c r="J2" s="55">
        <v>26.0</v>
      </c>
      <c r="K2" s="217">
        <v>84.0</v>
      </c>
      <c r="L2" s="55">
        <v>53.0</v>
      </c>
      <c r="M2" s="56">
        <v>8.5</v>
      </c>
      <c r="N2" s="56">
        <v>13.5</v>
      </c>
      <c r="O2" s="218">
        <f t="shared" ref="O2:O4" si="1">ROUND(L2*M2*N2, 2)</f>
        <v>6081.75</v>
      </c>
      <c r="P2" s="56" t="str">
        <f t="shared" ref="P2:P4" si="2">L2 &amp; " ft x " &amp; M2 &amp; " ft x " &amp; N2 &amp; " ft"</f>
        <v>53 ft x 8.5 ft x 13.5 ft</v>
      </c>
      <c r="Q2" s="56" t="s">
        <v>1397</v>
      </c>
      <c r="R2" s="219">
        <v>46297.0</v>
      </c>
      <c r="S2" s="55" t="s">
        <v>1398</v>
      </c>
      <c r="T2" s="55" t="s">
        <v>1399</v>
      </c>
      <c r="U2" s="56" t="s">
        <v>82</v>
      </c>
      <c r="V2" s="55" t="s">
        <v>1116</v>
      </c>
      <c r="W2" s="55" t="s">
        <v>1400</v>
      </c>
      <c r="X2" s="56" t="s">
        <v>1401</v>
      </c>
      <c r="Y2" s="56" t="s">
        <v>1402</v>
      </c>
      <c r="Z2" s="55" t="s">
        <v>1403</v>
      </c>
      <c r="AA2" s="55" t="s">
        <v>1404</v>
      </c>
      <c r="AB2" s="56" t="s">
        <v>1405</v>
      </c>
      <c r="AC2" s="56" t="s">
        <v>1406</v>
      </c>
      <c r="AD2" s="56" t="s">
        <v>151</v>
      </c>
      <c r="AE2" s="56" t="b">
        <v>0</v>
      </c>
      <c r="AF2" s="56" t="s">
        <v>1407</v>
      </c>
      <c r="AG2" s="56" t="s">
        <v>88</v>
      </c>
      <c r="AH2" s="220">
        <v>46296.0</v>
      </c>
      <c r="AI2" s="220">
        <v>46296.0</v>
      </c>
      <c r="AJ2" s="199"/>
      <c r="AK2" s="199"/>
      <c r="AL2" s="199"/>
      <c r="AM2" s="199"/>
      <c r="AN2" s="199"/>
    </row>
    <row r="3">
      <c r="A3" s="55" t="s">
        <v>1408</v>
      </c>
      <c r="B3" s="55" t="str">
        <f>'Cover Page'!$C$7</f>
        <v>CSMIA26</v>
      </c>
      <c r="C3" s="56" t="s">
        <v>579</v>
      </c>
      <c r="D3" s="56" t="s">
        <v>1409</v>
      </c>
      <c r="E3" s="56" t="s">
        <v>1410</v>
      </c>
      <c r="F3" s="56" t="s">
        <v>1411</v>
      </c>
      <c r="G3" s="56" t="s">
        <v>1412</v>
      </c>
      <c r="H3" s="56" t="s">
        <v>1413</v>
      </c>
      <c r="I3" s="55" t="s">
        <v>1414</v>
      </c>
      <c r="J3" s="55">
        <v>12.0</v>
      </c>
      <c r="K3" s="217">
        <v>48.0</v>
      </c>
      <c r="L3" s="55">
        <v>26.0</v>
      </c>
      <c r="M3" s="56">
        <v>8.0</v>
      </c>
      <c r="N3" s="56">
        <v>12.5</v>
      </c>
      <c r="O3" s="218">
        <f t="shared" si="1"/>
        <v>2600</v>
      </c>
      <c r="P3" s="56" t="str">
        <f t="shared" si="2"/>
        <v>26 ft x 8 ft x 12.5 ft</v>
      </c>
      <c r="Q3" s="56" t="s">
        <v>1415</v>
      </c>
      <c r="R3" s="219">
        <v>46301.0</v>
      </c>
      <c r="S3" s="55" t="s">
        <v>1416</v>
      </c>
      <c r="T3" s="55" t="s">
        <v>66</v>
      </c>
      <c r="U3" s="56" t="s">
        <v>82</v>
      </c>
      <c r="V3" s="55" t="s">
        <v>856</v>
      </c>
      <c r="W3" s="55" t="s">
        <v>1417</v>
      </c>
      <c r="X3" s="56" t="s">
        <v>1418</v>
      </c>
      <c r="Y3" s="56" t="s">
        <v>1419</v>
      </c>
      <c r="Z3" s="55" t="s">
        <v>1420</v>
      </c>
      <c r="AA3" s="55" t="s">
        <v>1404</v>
      </c>
      <c r="AB3" s="56" t="s">
        <v>1421</v>
      </c>
      <c r="AC3" s="56" t="s">
        <v>1422</v>
      </c>
      <c r="AD3" s="56" t="s">
        <v>151</v>
      </c>
      <c r="AE3" s="56" t="b">
        <v>0</v>
      </c>
      <c r="AF3" s="56" t="s">
        <v>1423</v>
      </c>
      <c r="AG3" s="56" t="s">
        <v>88</v>
      </c>
      <c r="AH3" s="220">
        <v>46296.0</v>
      </c>
      <c r="AI3" s="220">
        <v>46296.0</v>
      </c>
      <c r="AJ3" s="199"/>
      <c r="AK3" s="199"/>
      <c r="AL3" s="199"/>
      <c r="AM3" s="199"/>
      <c r="AN3" s="199"/>
    </row>
    <row r="4">
      <c r="A4" s="55" t="s">
        <v>1424</v>
      </c>
      <c r="B4" s="55" t="str">
        <f>'Cover Page'!$C$7</f>
        <v>CSMIA26</v>
      </c>
      <c r="C4" s="56" t="s">
        <v>579</v>
      </c>
      <c r="D4" s="56" t="s">
        <v>937</v>
      </c>
      <c r="E4" s="56" t="s">
        <v>1425</v>
      </c>
      <c r="F4" s="56" t="s">
        <v>1393</v>
      </c>
      <c r="G4" s="56" t="s">
        <v>1426</v>
      </c>
      <c r="H4" s="56" t="s">
        <v>1427</v>
      </c>
      <c r="I4" s="55" t="s">
        <v>1396</v>
      </c>
      <c r="J4" s="55">
        <v>26.0</v>
      </c>
      <c r="K4" s="217">
        <v>84.0</v>
      </c>
      <c r="L4" s="55">
        <v>53.0</v>
      </c>
      <c r="M4" s="56">
        <v>8.5</v>
      </c>
      <c r="N4" s="56">
        <v>13.5</v>
      </c>
      <c r="O4" s="218">
        <f t="shared" si="1"/>
        <v>6081.75</v>
      </c>
      <c r="P4" s="56" t="str">
        <f t="shared" si="2"/>
        <v>53 ft x 8.5 ft x 13.5 ft</v>
      </c>
      <c r="Q4" s="56" t="s">
        <v>1397</v>
      </c>
      <c r="R4" s="219">
        <v>46314.0</v>
      </c>
      <c r="S4" s="55" t="s">
        <v>1428</v>
      </c>
      <c r="T4" s="55" t="s">
        <v>66</v>
      </c>
      <c r="U4" s="56" t="s">
        <v>82</v>
      </c>
      <c r="V4" s="55" t="s">
        <v>1116</v>
      </c>
      <c r="W4" s="55" t="s">
        <v>1400</v>
      </c>
      <c r="X4" s="56" t="s">
        <v>1401</v>
      </c>
      <c r="Y4" s="56" t="s">
        <v>1429</v>
      </c>
      <c r="Z4" s="55" t="s">
        <v>1430</v>
      </c>
      <c r="AA4" s="55" t="s">
        <v>1404</v>
      </c>
      <c r="AB4" s="56" t="s">
        <v>1431</v>
      </c>
      <c r="AC4" s="56" t="s">
        <v>1432</v>
      </c>
      <c r="AD4" s="56" t="s">
        <v>151</v>
      </c>
      <c r="AE4" s="56" t="b">
        <v>0</v>
      </c>
      <c r="AF4" s="56" t="s">
        <v>1433</v>
      </c>
      <c r="AG4" s="56" t="s">
        <v>88</v>
      </c>
      <c r="AH4" s="220">
        <v>46296.0</v>
      </c>
      <c r="AI4" s="220">
        <v>46296.0</v>
      </c>
      <c r="AJ4" s="199"/>
      <c r="AK4" s="199"/>
      <c r="AL4" s="199"/>
      <c r="AM4" s="199"/>
      <c r="AN4" s="199"/>
    </row>
    <row r="5">
      <c r="A5" s="55"/>
      <c r="B5" s="55"/>
      <c r="C5" s="56"/>
      <c r="D5" s="56"/>
      <c r="E5" s="56"/>
      <c r="F5" s="56"/>
      <c r="G5" s="56"/>
      <c r="H5" s="56"/>
      <c r="I5" s="55"/>
      <c r="J5" s="55"/>
      <c r="K5" s="217"/>
      <c r="L5" s="108"/>
      <c r="M5" s="56"/>
      <c r="N5" s="56"/>
      <c r="O5" s="56"/>
      <c r="P5" s="56"/>
      <c r="Q5" s="56"/>
      <c r="R5" s="55"/>
      <c r="S5" s="55"/>
      <c r="T5" s="55"/>
      <c r="U5" s="56"/>
      <c r="V5" s="55"/>
      <c r="W5" s="55"/>
      <c r="X5" s="56"/>
      <c r="Y5" s="56"/>
      <c r="Z5" s="198"/>
      <c r="AA5" s="198"/>
      <c r="AB5" s="164"/>
      <c r="AC5" s="164"/>
      <c r="AD5" s="164"/>
      <c r="AE5" s="164"/>
      <c r="AF5" s="164"/>
      <c r="AG5" s="164"/>
      <c r="AH5" s="164"/>
      <c r="AI5" s="164"/>
      <c r="AJ5" s="199"/>
      <c r="AK5" s="199"/>
      <c r="AL5" s="199"/>
      <c r="AM5" s="199"/>
      <c r="AN5" s="199"/>
    </row>
    <row r="6">
      <c r="A6" s="55"/>
      <c r="B6" s="55"/>
      <c r="C6" s="56"/>
      <c r="D6" s="56"/>
      <c r="E6" s="56"/>
      <c r="F6" s="56"/>
      <c r="G6" s="56"/>
      <c r="H6" s="56"/>
      <c r="I6" s="55"/>
      <c r="J6" s="55"/>
      <c r="K6" s="217"/>
      <c r="L6" s="108"/>
      <c r="M6" s="56"/>
      <c r="N6" s="56"/>
      <c r="O6" s="56"/>
      <c r="P6" s="56"/>
      <c r="Q6" s="56"/>
      <c r="R6" s="55"/>
      <c r="S6" s="55"/>
      <c r="T6" s="55"/>
      <c r="U6" s="56"/>
      <c r="V6" s="55"/>
      <c r="W6" s="55"/>
      <c r="X6" s="56"/>
      <c r="Y6" s="56"/>
      <c r="Z6" s="198"/>
      <c r="AA6" s="198"/>
      <c r="AB6" s="164"/>
      <c r="AC6" s="164"/>
      <c r="AD6" s="164"/>
      <c r="AE6" s="164"/>
      <c r="AF6" s="164"/>
      <c r="AG6" s="164"/>
      <c r="AH6" s="164"/>
      <c r="AI6" s="164"/>
      <c r="AJ6" s="199"/>
      <c r="AK6" s="199"/>
      <c r="AL6" s="199"/>
      <c r="AM6" s="199"/>
      <c r="AN6" s="199"/>
    </row>
    <row r="7">
      <c r="A7" s="163"/>
      <c r="B7" s="163"/>
      <c r="C7" s="164"/>
      <c r="D7" s="164"/>
      <c r="E7" s="164"/>
      <c r="F7" s="164"/>
      <c r="G7" s="221"/>
      <c r="H7" s="164"/>
      <c r="I7" s="163"/>
      <c r="J7" s="163"/>
      <c r="K7" s="165"/>
      <c r="L7" s="222"/>
      <c r="M7" s="164"/>
      <c r="N7" s="164"/>
      <c r="O7" s="164"/>
      <c r="P7" s="164"/>
      <c r="Q7" s="221"/>
      <c r="R7" s="163"/>
      <c r="S7" s="163"/>
      <c r="T7" s="163"/>
      <c r="U7" s="221"/>
      <c r="V7" s="163"/>
      <c r="W7" s="163"/>
      <c r="X7" s="164"/>
      <c r="Y7" s="164"/>
      <c r="Z7" s="163"/>
      <c r="AA7" s="163"/>
      <c r="AB7" s="164"/>
      <c r="AC7" s="164"/>
      <c r="AD7" s="164"/>
      <c r="AE7" s="164"/>
      <c r="AF7" s="164"/>
      <c r="AG7" s="164"/>
      <c r="AH7" s="164"/>
      <c r="AI7" s="164"/>
      <c r="AJ7" s="199"/>
      <c r="AK7" s="199"/>
      <c r="AL7" s="199"/>
      <c r="AM7" s="199"/>
      <c r="AN7" s="199"/>
    </row>
    <row r="8">
      <c r="A8" s="163"/>
      <c r="B8" s="163"/>
      <c r="C8" s="164"/>
      <c r="D8" s="164"/>
      <c r="E8" s="164"/>
      <c r="F8" s="164"/>
      <c r="G8" s="221"/>
      <c r="H8" s="164"/>
      <c r="I8" s="163"/>
      <c r="J8" s="163"/>
      <c r="K8" s="165"/>
      <c r="L8" s="222"/>
      <c r="M8" s="164"/>
      <c r="N8" s="164"/>
      <c r="O8" s="164"/>
      <c r="P8" s="164"/>
      <c r="Q8" s="221"/>
      <c r="R8" s="163"/>
      <c r="S8" s="163"/>
      <c r="T8" s="163"/>
      <c r="U8" s="221"/>
      <c r="V8" s="163"/>
      <c r="W8" s="163"/>
      <c r="X8" s="164"/>
      <c r="Y8" s="164"/>
      <c r="Z8" s="163"/>
      <c r="AA8" s="163"/>
      <c r="AB8" s="164"/>
      <c r="AC8" s="164"/>
      <c r="AD8" s="164"/>
      <c r="AE8" s="164"/>
      <c r="AF8" s="164"/>
      <c r="AG8" s="164"/>
      <c r="AH8" s="164"/>
      <c r="AI8" s="164"/>
      <c r="AJ8" s="199"/>
      <c r="AK8" s="199"/>
      <c r="AL8" s="199"/>
      <c r="AM8" s="199"/>
      <c r="AN8" s="199"/>
    </row>
    <row r="9">
      <c r="A9" s="163"/>
      <c r="B9" s="163"/>
      <c r="C9" s="164"/>
      <c r="D9" s="164"/>
      <c r="E9" s="164"/>
      <c r="F9" s="164"/>
      <c r="G9" s="221"/>
      <c r="H9" s="164"/>
      <c r="I9" s="163"/>
      <c r="J9" s="163"/>
      <c r="K9" s="165"/>
      <c r="L9" s="222"/>
      <c r="M9" s="164"/>
      <c r="N9" s="164"/>
      <c r="O9" s="164"/>
      <c r="P9" s="164"/>
      <c r="Q9" s="221"/>
      <c r="R9" s="163"/>
      <c r="S9" s="163"/>
      <c r="T9" s="163"/>
      <c r="U9" s="221"/>
      <c r="V9" s="163"/>
      <c r="W9" s="163"/>
      <c r="X9" s="164"/>
      <c r="Y9" s="164"/>
      <c r="Z9" s="163"/>
      <c r="AA9" s="163"/>
      <c r="AB9" s="164"/>
      <c r="AC9" s="164"/>
      <c r="AD9" s="164"/>
      <c r="AE9" s="164"/>
      <c r="AF9" s="164"/>
      <c r="AG9" s="164"/>
      <c r="AH9" s="164"/>
      <c r="AI9" s="164"/>
      <c r="AJ9" s="199"/>
      <c r="AK9" s="199"/>
      <c r="AL9" s="199"/>
      <c r="AM9" s="199"/>
      <c r="AN9" s="199"/>
    </row>
    <row r="10">
      <c r="A10" s="163"/>
      <c r="B10" s="163"/>
      <c r="C10" s="164"/>
      <c r="D10" s="164"/>
      <c r="E10" s="164"/>
      <c r="F10" s="164"/>
      <c r="G10" s="221"/>
      <c r="H10" s="164"/>
      <c r="I10" s="163"/>
      <c r="J10" s="163"/>
      <c r="K10" s="165"/>
      <c r="L10" s="222"/>
      <c r="M10" s="164"/>
      <c r="N10" s="164"/>
      <c r="O10" s="164"/>
      <c r="P10" s="164"/>
      <c r="Q10" s="221"/>
      <c r="R10" s="163"/>
      <c r="S10" s="163"/>
      <c r="T10" s="163"/>
      <c r="U10" s="221"/>
      <c r="V10" s="163"/>
      <c r="W10" s="163"/>
      <c r="X10" s="164"/>
      <c r="Y10" s="164"/>
      <c r="Z10" s="163"/>
      <c r="AA10" s="163"/>
      <c r="AB10" s="164"/>
      <c r="AC10" s="164"/>
      <c r="AD10" s="164"/>
      <c r="AE10" s="164"/>
      <c r="AF10" s="164"/>
      <c r="AG10" s="164"/>
      <c r="AH10" s="164"/>
      <c r="AI10" s="164"/>
      <c r="AJ10" s="199"/>
      <c r="AK10" s="199"/>
      <c r="AL10" s="199"/>
      <c r="AM10" s="199"/>
      <c r="AN10" s="199"/>
    </row>
    <row r="11">
      <c r="A11" s="163"/>
      <c r="B11" s="163"/>
      <c r="C11" s="164"/>
      <c r="D11" s="164"/>
      <c r="E11" s="164"/>
      <c r="F11" s="164"/>
      <c r="G11" s="221"/>
      <c r="H11" s="164"/>
      <c r="I11" s="163"/>
      <c r="J11" s="163"/>
      <c r="K11" s="165"/>
      <c r="L11" s="222"/>
      <c r="M11" s="164"/>
      <c r="N11" s="164"/>
      <c r="O11" s="164"/>
      <c r="P11" s="164"/>
      <c r="Q11" s="221"/>
      <c r="R11" s="163"/>
      <c r="S11" s="163"/>
      <c r="T11" s="163"/>
      <c r="U11" s="221"/>
      <c r="V11" s="163"/>
      <c r="W11" s="163"/>
      <c r="X11" s="164"/>
      <c r="Y11" s="164"/>
      <c r="Z11" s="163"/>
      <c r="AA11" s="163"/>
      <c r="AB11" s="164"/>
      <c r="AC11" s="164"/>
      <c r="AD11" s="164"/>
      <c r="AE11" s="164"/>
      <c r="AF11" s="164"/>
      <c r="AG11" s="164"/>
      <c r="AH11" s="164"/>
      <c r="AI11" s="164"/>
      <c r="AJ11" s="199"/>
      <c r="AK11" s="199"/>
      <c r="AL11" s="199"/>
      <c r="AM11" s="199"/>
      <c r="AN11" s="199"/>
    </row>
    <row r="12">
      <c r="A12" s="163"/>
      <c r="B12" s="163"/>
      <c r="C12" s="164"/>
      <c r="D12" s="164"/>
      <c r="E12" s="164"/>
      <c r="F12" s="164"/>
      <c r="G12" s="221"/>
      <c r="H12" s="164"/>
      <c r="I12" s="163"/>
      <c r="J12" s="163"/>
      <c r="K12" s="165"/>
      <c r="L12" s="222"/>
      <c r="M12" s="164"/>
      <c r="N12" s="164"/>
      <c r="O12" s="164"/>
      <c r="P12" s="164"/>
      <c r="Q12" s="221"/>
      <c r="R12" s="163"/>
      <c r="S12" s="163"/>
      <c r="T12" s="163"/>
      <c r="U12" s="221"/>
      <c r="V12" s="163"/>
      <c r="W12" s="163"/>
      <c r="X12" s="164"/>
      <c r="Y12" s="164"/>
      <c r="Z12" s="163"/>
      <c r="AA12" s="163"/>
      <c r="AB12" s="164"/>
      <c r="AC12" s="164"/>
      <c r="AD12" s="164"/>
      <c r="AE12" s="164"/>
      <c r="AF12" s="164"/>
      <c r="AG12" s="164"/>
      <c r="AH12" s="164"/>
      <c r="AI12" s="164"/>
      <c r="AJ12" s="199"/>
      <c r="AK12" s="199"/>
      <c r="AL12" s="199"/>
      <c r="AM12" s="199"/>
      <c r="AN12" s="199"/>
    </row>
    <row r="13">
      <c r="A13" s="163"/>
      <c r="B13" s="163"/>
      <c r="C13" s="164"/>
      <c r="D13" s="164"/>
      <c r="E13" s="164"/>
      <c r="F13" s="164"/>
      <c r="G13" s="221"/>
      <c r="H13" s="164"/>
      <c r="I13" s="163"/>
      <c r="J13" s="163"/>
      <c r="K13" s="165"/>
      <c r="L13" s="222"/>
      <c r="M13" s="164"/>
      <c r="N13" s="164"/>
      <c r="O13" s="164"/>
      <c r="P13" s="164"/>
      <c r="Q13" s="221"/>
      <c r="R13" s="163"/>
      <c r="S13" s="163"/>
      <c r="T13" s="163"/>
      <c r="U13" s="221"/>
      <c r="V13" s="163"/>
      <c r="W13" s="163"/>
      <c r="X13" s="164"/>
      <c r="Y13" s="164"/>
      <c r="Z13" s="163"/>
      <c r="AA13" s="163"/>
      <c r="AB13" s="164"/>
      <c r="AC13" s="164"/>
      <c r="AD13" s="164"/>
      <c r="AE13" s="164"/>
      <c r="AF13" s="164"/>
      <c r="AG13" s="164"/>
      <c r="AH13" s="164"/>
      <c r="AI13" s="164"/>
      <c r="AJ13" s="199"/>
      <c r="AK13" s="199"/>
      <c r="AL13" s="199"/>
      <c r="AM13" s="199"/>
      <c r="AN13" s="199"/>
    </row>
    <row r="14">
      <c r="A14" s="163"/>
      <c r="B14" s="163"/>
      <c r="C14" s="164"/>
      <c r="D14" s="164"/>
      <c r="E14" s="164"/>
      <c r="F14" s="164"/>
      <c r="G14" s="221"/>
      <c r="H14" s="164"/>
      <c r="I14" s="163"/>
      <c r="J14" s="163"/>
      <c r="K14" s="165"/>
      <c r="L14" s="222"/>
      <c r="M14" s="164"/>
      <c r="N14" s="164"/>
      <c r="O14" s="164"/>
      <c r="P14" s="164"/>
      <c r="Q14" s="221"/>
      <c r="R14" s="163"/>
      <c r="S14" s="163"/>
      <c r="T14" s="163"/>
      <c r="U14" s="221"/>
      <c r="V14" s="163"/>
      <c r="W14" s="163"/>
      <c r="X14" s="164"/>
      <c r="Y14" s="164"/>
      <c r="Z14" s="163"/>
      <c r="AA14" s="163"/>
      <c r="AB14" s="164"/>
      <c r="AC14" s="164"/>
      <c r="AD14" s="164"/>
      <c r="AE14" s="164"/>
      <c r="AF14" s="164"/>
      <c r="AG14" s="164"/>
      <c r="AH14" s="164"/>
      <c r="AI14" s="164"/>
      <c r="AJ14" s="199"/>
      <c r="AK14" s="199"/>
      <c r="AL14" s="199"/>
      <c r="AM14" s="199"/>
      <c r="AN14" s="199"/>
    </row>
    <row r="15">
      <c r="A15" s="163"/>
      <c r="B15" s="163"/>
      <c r="C15" s="164"/>
      <c r="D15" s="164"/>
      <c r="E15" s="164"/>
      <c r="F15" s="164"/>
      <c r="G15" s="221"/>
      <c r="H15" s="164"/>
      <c r="I15" s="163"/>
      <c r="J15" s="163"/>
      <c r="K15" s="165"/>
      <c r="L15" s="222"/>
      <c r="M15" s="164"/>
      <c r="N15" s="164"/>
      <c r="O15" s="164"/>
      <c r="P15" s="164"/>
      <c r="Q15" s="221"/>
      <c r="R15" s="163"/>
      <c r="S15" s="163"/>
      <c r="T15" s="163"/>
      <c r="U15" s="221"/>
      <c r="V15" s="163"/>
      <c r="W15" s="163"/>
      <c r="X15" s="164"/>
      <c r="Y15" s="164"/>
      <c r="Z15" s="163"/>
      <c r="AA15" s="163"/>
      <c r="AB15" s="164"/>
      <c r="AC15" s="164"/>
      <c r="AD15" s="164"/>
      <c r="AE15" s="164"/>
      <c r="AF15" s="164"/>
      <c r="AG15" s="164"/>
      <c r="AH15" s="164"/>
      <c r="AI15" s="164"/>
      <c r="AJ15" s="199"/>
      <c r="AK15" s="199"/>
      <c r="AL15" s="199"/>
      <c r="AM15" s="199"/>
      <c r="AN15" s="199"/>
    </row>
    <row r="16">
      <c r="A16" s="163"/>
      <c r="B16" s="163"/>
      <c r="C16" s="164"/>
      <c r="D16" s="164"/>
      <c r="E16" s="164"/>
      <c r="F16" s="164"/>
      <c r="G16" s="221"/>
      <c r="H16" s="164"/>
      <c r="I16" s="163"/>
      <c r="J16" s="163"/>
      <c r="K16" s="165"/>
      <c r="L16" s="222"/>
      <c r="M16" s="164"/>
      <c r="N16" s="164"/>
      <c r="O16" s="164"/>
      <c r="P16" s="164"/>
      <c r="Q16" s="221"/>
      <c r="R16" s="163"/>
      <c r="S16" s="163"/>
      <c r="T16" s="163"/>
      <c r="U16" s="221"/>
      <c r="V16" s="163"/>
      <c r="W16" s="163"/>
      <c r="X16" s="164"/>
      <c r="Y16" s="164"/>
      <c r="Z16" s="163"/>
      <c r="AA16" s="163"/>
      <c r="AB16" s="164"/>
      <c r="AC16" s="164"/>
      <c r="AD16" s="164"/>
      <c r="AE16" s="164"/>
      <c r="AF16" s="164"/>
      <c r="AG16" s="164"/>
      <c r="AH16" s="164"/>
      <c r="AI16" s="164"/>
      <c r="AJ16" s="199"/>
      <c r="AK16" s="199"/>
      <c r="AL16" s="199"/>
      <c r="AM16" s="199"/>
      <c r="AN16" s="199"/>
    </row>
    <row r="17">
      <c r="A17" s="163"/>
      <c r="B17" s="163"/>
      <c r="C17" s="164"/>
      <c r="D17" s="164"/>
      <c r="E17" s="164"/>
      <c r="F17" s="164"/>
      <c r="G17" s="221"/>
      <c r="H17" s="164"/>
      <c r="I17" s="163"/>
      <c r="J17" s="163"/>
      <c r="K17" s="165"/>
      <c r="L17" s="222"/>
      <c r="M17" s="164"/>
      <c r="N17" s="164"/>
      <c r="O17" s="164"/>
      <c r="P17" s="164"/>
      <c r="Q17" s="221"/>
      <c r="R17" s="163"/>
      <c r="S17" s="163"/>
      <c r="T17" s="163"/>
      <c r="U17" s="221"/>
      <c r="V17" s="163"/>
      <c r="W17" s="163"/>
      <c r="X17" s="164"/>
      <c r="Y17" s="164"/>
      <c r="Z17" s="163"/>
      <c r="AA17" s="163"/>
      <c r="AB17" s="164"/>
      <c r="AC17" s="164"/>
      <c r="AD17" s="164"/>
      <c r="AE17" s="164"/>
      <c r="AF17" s="164"/>
      <c r="AG17" s="164"/>
      <c r="AH17" s="164"/>
      <c r="AI17" s="164"/>
      <c r="AJ17" s="199"/>
      <c r="AK17" s="199"/>
      <c r="AL17" s="199"/>
      <c r="AM17" s="199"/>
      <c r="AN17" s="199"/>
    </row>
    <row r="18">
      <c r="A18" s="163"/>
      <c r="B18" s="163"/>
      <c r="C18" s="164"/>
      <c r="D18" s="164"/>
      <c r="E18" s="164"/>
      <c r="F18" s="164"/>
      <c r="G18" s="221"/>
      <c r="H18" s="164"/>
      <c r="I18" s="163"/>
      <c r="J18" s="163"/>
      <c r="K18" s="165"/>
      <c r="L18" s="222"/>
      <c r="M18" s="164"/>
      <c r="N18" s="164"/>
      <c r="O18" s="164"/>
      <c r="P18" s="164"/>
      <c r="Q18" s="221"/>
      <c r="R18" s="163"/>
      <c r="S18" s="163"/>
      <c r="T18" s="163"/>
      <c r="U18" s="221"/>
      <c r="V18" s="163"/>
      <c r="W18" s="163"/>
      <c r="X18" s="164"/>
      <c r="Y18" s="164"/>
      <c r="Z18" s="163"/>
      <c r="AA18" s="163"/>
      <c r="AB18" s="164"/>
      <c r="AC18" s="164"/>
      <c r="AD18" s="164"/>
      <c r="AE18" s="164"/>
      <c r="AF18" s="164"/>
      <c r="AG18" s="164"/>
      <c r="AH18" s="164"/>
      <c r="AI18" s="164"/>
      <c r="AJ18" s="199"/>
      <c r="AK18" s="199"/>
      <c r="AL18" s="199"/>
      <c r="AM18" s="199"/>
      <c r="AN18" s="199"/>
    </row>
    <row r="19">
      <c r="A19" s="163"/>
      <c r="B19" s="163"/>
      <c r="C19" s="164"/>
      <c r="D19" s="164"/>
      <c r="E19" s="164"/>
      <c r="F19" s="164"/>
      <c r="G19" s="221"/>
      <c r="H19" s="164"/>
      <c r="I19" s="163"/>
      <c r="J19" s="163"/>
      <c r="K19" s="165"/>
      <c r="L19" s="222"/>
      <c r="M19" s="164"/>
      <c r="N19" s="164"/>
      <c r="O19" s="164"/>
      <c r="P19" s="164"/>
      <c r="Q19" s="221"/>
      <c r="R19" s="163"/>
      <c r="S19" s="163"/>
      <c r="T19" s="163"/>
      <c r="U19" s="221"/>
      <c r="V19" s="163"/>
      <c r="W19" s="163"/>
      <c r="X19" s="164"/>
      <c r="Y19" s="164"/>
      <c r="Z19" s="163"/>
      <c r="AA19" s="163"/>
      <c r="AB19" s="164"/>
      <c r="AC19" s="164"/>
      <c r="AD19" s="164"/>
      <c r="AE19" s="164"/>
      <c r="AF19" s="164"/>
      <c r="AG19" s="164"/>
      <c r="AH19" s="164"/>
      <c r="AI19" s="164"/>
      <c r="AJ19" s="199"/>
      <c r="AK19" s="199"/>
      <c r="AL19" s="199"/>
      <c r="AM19" s="199"/>
      <c r="AN19" s="199"/>
    </row>
    <row r="20">
      <c r="A20" s="163"/>
      <c r="B20" s="163"/>
      <c r="C20" s="164"/>
      <c r="D20" s="164"/>
      <c r="E20" s="164"/>
      <c r="F20" s="164"/>
      <c r="G20" s="221"/>
      <c r="H20" s="164"/>
      <c r="I20" s="163"/>
      <c r="J20" s="163"/>
      <c r="K20" s="165"/>
      <c r="L20" s="222"/>
      <c r="M20" s="164"/>
      <c r="N20" s="164"/>
      <c r="O20" s="164"/>
      <c r="P20" s="164"/>
      <c r="Q20" s="221"/>
      <c r="R20" s="163"/>
      <c r="S20" s="163"/>
      <c r="T20" s="163"/>
      <c r="U20" s="221"/>
      <c r="V20" s="163"/>
      <c r="W20" s="163"/>
      <c r="X20" s="164"/>
      <c r="Y20" s="164"/>
      <c r="Z20" s="163"/>
      <c r="AA20" s="163"/>
      <c r="AB20" s="164"/>
      <c r="AC20" s="164"/>
      <c r="AD20" s="164"/>
      <c r="AE20" s="164"/>
      <c r="AF20" s="164"/>
      <c r="AG20" s="164"/>
      <c r="AH20" s="164"/>
      <c r="AI20" s="164"/>
      <c r="AJ20" s="199"/>
      <c r="AK20" s="199"/>
      <c r="AL20" s="199"/>
      <c r="AM20" s="199"/>
      <c r="AN20" s="199"/>
    </row>
    <row r="21">
      <c r="A21" s="46"/>
      <c r="B21" s="46"/>
      <c r="C21" s="49"/>
      <c r="D21" s="49"/>
      <c r="E21" s="49"/>
      <c r="F21" s="49"/>
      <c r="G21" s="223"/>
      <c r="H21" s="49"/>
      <c r="I21" s="46"/>
      <c r="J21" s="46"/>
      <c r="K21" s="51"/>
      <c r="L21" s="224"/>
      <c r="M21" s="49"/>
      <c r="N21" s="49"/>
      <c r="O21" s="49"/>
      <c r="P21" s="49"/>
      <c r="Q21" s="223"/>
      <c r="R21" s="46"/>
      <c r="S21" s="46"/>
      <c r="T21" s="46"/>
      <c r="U21" s="223"/>
      <c r="V21" s="46"/>
      <c r="W21" s="46"/>
      <c r="X21" s="49"/>
      <c r="Y21" s="49"/>
      <c r="Z21" s="46"/>
      <c r="AA21" s="46"/>
      <c r="AB21" s="49"/>
      <c r="AC21" s="49"/>
      <c r="AD21" s="49"/>
      <c r="AE21" s="49"/>
      <c r="AF21" s="49"/>
      <c r="AG21" s="49"/>
      <c r="AH21" s="49"/>
      <c r="AI21" s="49"/>
      <c r="AJ21" s="37"/>
      <c r="AK21" s="37"/>
      <c r="AL21" s="37"/>
      <c r="AM21" s="37"/>
      <c r="AN21" s="37"/>
    </row>
    <row r="22">
      <c r="A22" s="46"/>
      <c r="B22" s="46"/>
      <c r="C22" s="49"/>
      <c r="D22" s="49"/>
      <c r="E22" s="49"/>
      <c r="F22" s="49"/>
      <c r="G22" s="223"/>
      <c r="H22" s="49"/>
      <c r="I22" s="46"/>
      <c r="J22" s="46"/>
      <c r="K22" s="51"/>
      <c r="L22" s="224"/>
      <c r="M22" s="49"/>
      <c r="N22" s="49"/>
      <c r="O22" s="49"/>
      <c r="P22" s="49"/>
      <c r="Q22" s="223"/>
      <c r="R22" s="46"/>
      <c r="S22" s="46"/>
      <c r="T22" s="46"/>
      <c r="U22" s="223"/>
      <c r="V22" s="46"/>
      <c r="W22" s="46"/>
      <c r="X22" s="49"/>
      <c r="Y22" s="49"/>
      <c r="Z22" s="46"/>
      <c r="AA22" s="46"/>
      <c r="AB22" s="49"/>
      <c r="AC22" s="49"/>
      <c r="AD22" s="49"/>
      <c r="AE22" s="49"/>
      <c r="AF22" s="49"/>
      <c r="AG22" s="49"/>
      <c r="AH22" s="49"/>
      <c r="AI22" s="49"/>
      <c r="AJ22" s="37"/>
      <c r="AK22" s="37"/>
      <c r="AL22" s="37"/>
      <c r="AM22" s="37"/>
      <c r="AN22" s="37"/>
    </row>
    <row r="23">
      <c r="A23" s="46"/>
      <c r="B23" s="46"/>
      <c r="C23" s="49"/>
      <c r="D23" s="49"/>
      <c r="E23" s="49"/>
      <c r="F23" s="49"/>
      <c r="G23" s="223"/>
      <c r="H23" s="49"/>
      <c r="I23" s="46"/>
      <c r="J23" s="46"/>
      <c r="K23" s="51"/>
      <c r="L23" s="224"/>
      <c r="M23" s="49"/>
      <c r="N23" s="49"/>
      <c r="O23" s="49"/>
      <c r="P23" s="49"/>
      <c r="Q23" s="223"/>
      <c r="R23" s="46"/>
      <c r="S23" s="46"/>
      <c r="T23" s="46"/>
      <c r="U23" s="223"/>
      <c r="V23" s="46"/>
      <c r="W23" s="46"/>
      <c r="X23" s="49"/>
      <c r="Y23" s="49"/>
      <c r="Z23" s="46"/>
      <c r="AA23" s="46"/>
      <c r="AB23" s="49"/>
      <c r="AC23" s="49"/>
      <c r="AD23" s="49"/>
      <c r="AE23" s="49"/>
      <c r="AF23" s="49"/>
      <c r="AG23" s="49"/>
      <c r="AH23" s="49"/>
      <c r="AI23" s="49"/>
      <c r="AJ23" s="37"/>
      <c r="AK23" s="37"/>
      <c r="AL23" s="37"/>
      <c r="AM23" s="37"/>
      <c r="AN23" s="37"/>
    </row>
    <row r="24">
      <c r="A24" s="46"/>
      <c r="B24" s="46"/>
      <c r="C24" s="49"/>
      <c r="D24" s="49"/>
      <c r="E24" s="49"/>
      <c r="F24" s="49"/>
      <c r="G24" s="223"/>
      <c r="H24" s="49"/>
      <c r="I24" s="46"/>
      <c r="J24" s="46"/>
      <c r="K24" s="51"/>
      <c r="L24" s="224"/>
      <c r="M24" s="49"/>
      <c r="N24" s="49"/>
      <c r="O24" s="49"/>
      <c r="P24" s="49"/>
      <c r="Q24" s="223"/>
      <c r="R24" s="46"/>
      <c r="S24" s="46"/>
      <c r="T24" s="46"/>
      <c r="U24" s="223"/>
      <c r="V24" s="46"/>
      <c r="W24" s="46"/>
      <c r="X24" s="49"/>
      <c r="Y24" s="49"/>
      <c r="Z24" s="46"/>
      <c r="AA24" s="46"/>
      <c r="AB24" s="49"/>
      <c r="AC24" s="49"/>
      <c r="AD24" s="49"/>
      <c r="AE24" s="49"/>
      <c r="AF24" s="49"/>
      <c r="AG24" s="49"/>
      <c r="AH24" s="49"/>
      <c r="AI24" s="49"/>
      <c r="AJ24" s="37"/>
      <c r="AK24" s="37"/>
      <c r="AL24" s="37"/>
      <c r="AM24" s="37"/>
      <c r="AN24" s="37"/>
    </row>
    <row r="25">
      <c r="A25" s="46"/>
      <c r="B25" s="46"/>
      <c r="C25" s="49"/>
      <c r="D25" s="49"/>
      <c r="E25" s="49"/>
      <c r="F25" s="49"/>
      <c r="G25" s="223"/>
      <c r="H25" s="49"/>
      <c r="I25" s="46"/>
      <c r="J25" s="46"/>
      <c r="K25" s="51"/>
      <c r="L25" s="224"/>
      <c r="M25" s="49"/>
      <c r="N25" s="49"/>
      <c r="O25" s="49"/>
      <c r="P25" s="49"/>
      <c r="Q25" s="223"/>
      <c r="R25" s="46"/>
      <c r="S25" s="46"/>
      <c r="T25" s="46"/>
      <c r="U25" s="223"/>
      <c r="V25" s="46"/>
      <c r="W25" s="46"/>
      <c r="X25" s="49"/>
      <c r="Y25" s="49"/>
      <c r="Z25" s="46"/>
      <c r="AA25" s="46"/>
      <c r="AB25" s="49"/>
      <c r="AC25" s="49"/>
      <c r="AD25" s="49"/>
      <c r="AE25" s="49"/>
      <c r="AF25" s="49"/>
      <c r="AG25" s="49"/>
      <c r="AH25" s="49"/>
      <c r="AI25" s="49"/>
      <c r="AJ25" s="37"/>
      <c r="AK25" s="37"/>
      <c r="AL25" s="37"/>
      <c r="AM25" s="37"/>
      <c r="AN25" s="37"/>
    </row>
    <row r="26">
      <c r="A26" s="46"/>
      <c r="B26" s="46"/>
      <c r="C26" s="49"/>
      <c r="D26" s="49"/>
      <c r="E26" s="49"/>
      <c r="F26" s="49"/>
      <c r="G26" s="223"/>
      <c r="H26" s="49"/>
      <c r="I26" s="46"/>
      <c r="J26" s="46"/>
      <c r="K26" s="51"/>
      <c r="L26" s="224"/>
      <c r="M26" s="49"/>
      <c r="N26" s="49"/>
      <c r="O26" s="49"/>
      <c r="P26" s="49"/>
      <c r="Q26" s="223"/>
      <c r="R26" s="46"/>
      <c r="S26" s="46"/>
      <c r="T26" s="46"/>
      <c r="U26" s="223"/>
      <c r="V26" s="46"/>
      <c r="W26" s="46"/>
      <c r="X26" s="49"/>
      <c r="Y26" s="49"/>
      <c r="Z26" s="46"/>
      <c r="AA26" s="46"/>
      <c r="AB26" s="49"/>
      <c r="AC26" s="49"/>
      <c r="AD26" s="49"/>
      <c r="AE26" s="49"/>
      <c r="AF26" s="49"/>
      <c r="AG26" s="49"/>
      <c r="AH26" s="49"/>
      <c r="AI26" s="49"/>
      <c r="AJ26" s="37"/>
      <c r="AK26" s="37"/>
      <c r="AL26" s="37"/>
      <c r="AM26" s="37"/>
      <c r="AN26" s="37"/>
    </row>
    <row r="27">
      <c r="A27" s="46"/>
      <c r="B27" s="46"/>
      <c r="C27" s="49"/>
      <c r="D27" s="49"/>
      <c r="E27" s="49"/>
      <c r="F27" s="49"/>
      <c r="G27" s="223"/>
      <c r="H27" s="49"/>
      <c r="I27" s="46"/>
      <c r="J27" s="46"/>
      <c r="K27" s="51"/>
      <c r="L27" s="224"/>
      <c r="M27" s="49"/>
      <c r="N27" s="49"/>
      <c r="O27" s="49"/>
      <c r="P27" s="49"/>
      <c r="Q27" s="223"/>
      <c r="R27" s="46"/>
      <c r="S27" s="46"/>
      <c r="T27" s="46"/>
      <c r="U27" s="223"/>
      <c r="V27" s="46"/>
      <c r="W27" s="46"/>
      <c r="X27" s="49"/>
      <c r="Y27" s="49"/>
      <c r="Z27" s="46"/>
      <c r="AA27" s="46"/>
      <c r="AB27" s="49"/>
      <c r="AC27" s="49"/>
      <c r="AD27" s="49"/>
      <c r="AE27" s="49"/>
      <c r="AF27" s="49"/>
      <c r="AG27" s="49"/>
      <c r="AH27" s="49"/>
      <c r="AI27" s="49"/>
      <c r="AJ27" s="37"/>
      <c r="AK27" s="37"/>
      <c r="AL27" s="37"/>
      <c r="AM27" s="37"/>
      <c r="AN27" s="37"/>
    </row>
    <row r="28">
      <c r="A28" s="46"/>
      <c r="B28" s="46"/>
      <c r="C28" s="49"/>
      <c r="D28" s="49"/>
      <c r="E28" s="49"/>
      <c r="F28" s="49"/>
      <c r="G28" s="223"/>
      <c r="H28" s="49"/>
      <c r="I28" s="46"/>
      <c r="J28" s="46"/>
      <c r="K28" s="51"/>
      <c r="L28" s="224"/>
      <c r="M28" s="49"/>
      <c r="N28" s="49"/>
      <c r="O28" s="49"/>
      <c r="P28" s="49"/>
      <c r="Q28" s="223"/>
      <c r="R28" s="46"/>
      <c r="S28" s="46"/>
      <c r="T28" s="46"/>
      <c r="U28" s="223"/>
      <c r="V28" s="46"/>
      <c r="W28" s="46"/>
      <c r="X28" s="49"/>
      <c r="Y28" s="49"/>
      <c r="Z28" s="46"/>
      <c r="AA28" s="46"/>
      <c r="AB28" s="49"/>
      <c r="AC28" s="49"/>
      <c r="AD28" s="49"/>
      <c r="AE28" s="49"/>
      <c r="AF28" s="49"/>
      <c r="AG28" s="49"/>
      <c r="AH28" s="49"/>
      <c r="AI28" s="49"/>
      <c r="AJ28" s="37"/>
      <c r="AK28" s="37"/>
      <c r="AL28" s="37"/>
      <c r="AM28" s="37"/>
      <c r="AN28" s="37"/>
    </row>
    <row r="29">
      <c r="A29" s="46"/>
      <c r="B29" s="46"/>
      <c r="C29" s="49"/>
      <c r="D29" s="49"/>
      <c r="E29" s="49"/>
      <c r="F29" s="49"/>
      <c r="G29" s="223"/>
      <c r="H29" s="49"/>
      <c r="I29" s="46"/>
      <c r="J29" s="46"/>
      <c r="K29" s="51"/>
      <c r="L29" s="224"/>
      <c r="M29" s="49"/>
      <c r="N29" s="49"/>
      <c r="O29" s="49"/>
      <c r="P29" s="49"/>
      <c r="Q29" s="223"/>
      <c r="R29" s="46"/>
      <c r="S29" s="46"/>
      <c r="T29" s="46"/>
      <c r="U29" s="223"/>
      <c r="V29" s="46"/>
      <c r="W29" s="46"/>
      <c r="X29" s="49"/>
      <c r="Y29" s="49"/>
      <c r="Z29" s="46"/>
      <c r="AA29" s="46"/>
      <c r="AB29" s="49"/>
      <c r="AC29" s="49"/>
      <c r="AD29" s="49"/>
      <c r="AE29" s="49"/>
      <c r="AF29" s="49"/>
      <c r="AG29" s="49"/>
      <c r="AH29" s="49"/>
      <c r="AI29" s="49"/>
      <c r="AJ29" s="37"/>
      <c r="AK29" s="37"/>
      <c r="AL29" s="37"/>
      <c r="AM29" s="37"/>
      <c r="AN29" s="37"/>
    </row>
    <row r="30">
      <c r="A30" s="46"/>
      <c r="B30" s="46"/>
      <c r="C30" s="49"/>
      <c r="D30" s="49"/>
      <c r="E30" s="49"/>
      <c r="F30" s="49"/>
      <c r="G30" s="223"/>
      <c r="H30" s="49"/>
      <c r="I30" s="46"/>
      <c r="J30" s="46"/>
      <c r="K30" s="51"/>
      <c r="L30" s="224"/>
      <c r="M30" s="49"/>
      <c r="N30" s="49"/>
      <c r="O30" s="49"/>
      <c r="P30" s="49"/>
      <c r="Q30" s="223"/>
      <c r="R30" s="46"/>
      <c r="S30" s="46"/>
      <c r="T30" s="46"/>
      <c r="U30" s="223"/>
      <c r="V30" s="46"/>
      <c r="W30" s="46"/>
      <c r="X30" s="49"/>
      <c r="Y30" s="49"/>
      <c r="Z30" s="46"/>
      <c r="AA30" s="46"/>
      <c r="AB30" s="49"/>
      <c r="AC30" s="49"/>
      <c r="AD30" s="49"/>
      <c r="AE30" s="49"/>
      <c r="AF30" s="49"/>
      <c r="AG30" s="49"/>
      <c r="AH30" s="49"/>
      <c r="AI30" s="49"/>
      <c r="AJ30" s="37"/>
      <c r="AK30" s="37"/>
      <c r="AL30" s="37"/>
      <c r="AM30" s="37"/>
      <c r="AN30" s="37"/>
    </row>
    <row r="31">
      <c r="A31" s="46"/>
      <c r="B31" s="46"/>
      <c r="C31" s="49"/>
      <c r="D31" s="49"/>
      <c r="E31" s="49"/>
      <c r="F31" s="49"/>
      <c r="G31" s="223"/>
      <c r="H31" s="49"/>
      <c r="I31" s="46"/>
      <c r="J31" s="46"/>
      <c r="K31" s="51"/>
      <c r="L31" s="224"/>
      <c r="M31" s="49"/>
      <c r="N31" s="49"/>
      <c r="O31" s="49"/>
      <c r="P31" s="49"/>
      <c r="Q31" s="223"/>
      <c r="R31" s="46"/>
      <c r="S31" s="46"/>
      <c r="T31" s="46"/>
      <c r="U31" s="223"/>
      <c r="V31" s="46"/>
      <c r="W31" s="46"/>
      <c r="X31" s="49"/>
      <c r="Y31" s="49"/>
      <c r="Z31" s="46"/>
      <c r="AA31" s="46"/>
      <c r="AB31" s="49"/>
      <c r="AC31" s="49"/>
      <c r="AD31" s="49"/>
      <c r="AE31" s="49"/>
      <c r="AF31" s="49"/>
      <c r="AG31" s="49"/>
      <c r="AH31" s="49"/>
      <c r="AI31" s="49"/>
      <c r="AJ31" s="37"/>
      <c r="AK31" s="37"/>
      <c r="AL31" s="37"/>
      <c r="AM31" s="37"/>
      <c r="AN31" s="37"/>
    </row>
    <row r="32">
      <c r="A32" s="46"/>
      <c r="B32" s="46"/>
      <c r="C32" s="49"/>
      <c r="D32" s="49"/>
      <c r="E32" s="49"/>
      <c r="F32" s="49"/>
      <c r="G32" s="223"/>
      <c r="H32" s="49"/>
      <c r="I32" s="46"/>
      <c r="J32" s="46"/>
      <c r="K32" s="51"/>
      <c r="L32" s="224"/>
      <c r="M32" s="49"/>
      <c r="N32" s="49"/>
      <c r="O32" s="49"/>
      <c r="P32" s="49"/>
      <c r="Q32" s="223"/>
      <c r="R32" s="46"/>
      <c r="S32" s="46"/>
      <c r="T32" s="46"/>
      <c r="U32" s="223"/>
      <c r="V32" s="46"/>
      <c r="W32" s="46"/>
      <c r="X32" s="49"/>
      <c r="Y32" s="49"/>
      <c r="Z32" s="46"/>
      <c r="AA32" s="46"/>
      <c r="AB32" s="49"/>
      <c r="AC32" s="49"/>
      <c r="AD32" s="49"/>
      <c r="AE32" s="49"/>
      <c r="AF32" s="49"/>
      <c r="AG32" s="49"/>
      <c r="AH32" s="49"/>
      <c r="AI32" s="49"/>
      <c r="AJ32" s="37"/>
      <c r="AK32" s="37"/>
      <c r="AL32" s="37"/>
      <c r="AM32" s="37"/>
      <c r="AN32" s="37"/>
    </row>
    <row r="33">
      <c r="A33" s="46"/>
      <c r="B33" s="46"/>
      <c r="C33" s="49"/>
      <c r="D33" s="49"/>
      <c r="E33" s="49"/>
      <c r="F33" s="49"/>
      <c r="G33" s="223"/>
      <c r="H33" s="49"/>
      <c r="I33" s="46"/>
      <c r="J33" s="46"/>
      <c r="K33" s="51"/>
      <c r="L33" s="224"/>
      <c r="M33" s="49"/>
      <c r="N33" s="49"/>
      <c r="O33" s="49"/>
      <c r="P33" s="49"/>
      <c r="Q33" s="223"/>
      <c r="R33" s="46"/>
      <c r="S33" s="46"/>
      <c r="T33" s="46"/>
      <c r="U33" s="223"/>
      <c r="V33" s="46"/>
      <c r="W33" s="46"/>
      <c r="X33" s="49"/>
      <c r="Y33" s="49"/>
      <c r="Z33" s="46"/>
      <c r="AA33" s="46"/>
      <c r="AB33" s="49"/>
      <c r="AC33" s="49"/>
      <c r="AD33" s="49"/>
      <c r="AE33" s="49"/>
      <c r="AF33" s="49"/>
      <c r="AG33" s="49"/>
      <c r="AH33" s="49"/>
      <c r="AI33" s="49"/>
      <c r="AJ33" s="37"/>
      <c r="AK33" s="37"/>
      <c r="AL33" s="37"/>
      <c r="AM33" s="37"/>
      <c r="AN33" s="37"/>
    </row>
    <row r="34">
      <c r="A34" s="46"/>
      <c r="B34" s="46"/>
      <c r="C34" s="49"/>
      <c r="D34" s="49"/>
      <c r="E34" s="49"/>
      <c r="F34" s="49"/>
      <c r="G34" s="223"/>
      <c r="H34" s="49"/>
      <c r="I34" s="46"/>
      <c r="J34" s="46"/>
      <c r="K34" s="51"/>
      <c r="L34" s="224"/>
      <c r="M34" s="49"/>
      <c r="N34" s="49"/>
      <c r="O34" s="49"/>
      <c r="P34" s="49"/>
      <c r="Q34" s="223"/>
      <c r="R34" s="46"/>
      <c r="S34" s="46"/>
      <c r="T34" s="46"/>
      <c r="U34" s="223"/>
      <c r="V34" s="46"/>
      <c r="W34" s="46"/>
      <c r="X34" s="49"/>
      <c r="Y34" s="49"/>
      <c r="Z34" s="46"/>
      <c r="AA34" s="46"/>
      <c r="AB34" s="49"/>
      <c r="AC34" s="49"/>
      <c r="AD34" s="49"/>
      <c r="AE34" s="49"/>
      <c r="AF34" s="49"/>
      <c r="AG34" s="49"/>
      <c r="AH34" s="49"/>
      <c r="AI34" s="49"/>
      <c r="AJ34" s="37"/>
      <c r="AK34" s="37"/>
      <c r="AL34" s="37"/>
      <c r="AM34" s="37"/>
      <c r="AN34" s="37"/>
    </row>
    <row r="35">
      <c r="A35" s="46"/>
      <c r="B35" s="46"/>
      <c r="C35" s="49"/>
      <c r="D35" s="49"/>
      <c r="E35" s="49"/>
      <c r="F35" s="49"/>
      <c r="G35" s="223"/>
      <c r="H35" s="49"/>
      <c r="I35" s="46"/>
      <c r="J35" s="46"/>
      <c r="K35" s="51"/>
      <c r="L35" s="224"/>
      <c r="M35" s="49"/>
      <c r="N35" s="49"/>
      <c r="O35" s="49"/>
      <c r="P35" s="49"/>
      <c r="Q35" s="223"/>
      <c r="R35" s="46"/>
      <c r="S35" s="46"/>
      <c r="T35" s="46"/>
      <c r="U35" s="223"/>
      <c r="V35" s="46"/>
      <c r="W35" s="46"/>
      <c r="X35" s="49"/>
      <c r="Y35" s="49"/>
      <c r="Z35" s="46"/>
      <c r="AA35" s="46"/>
      <c r="AB35" s="49"/>
      <c r="AC35" s="49"/>
      <c r="AD35" s="49"/>
      <c r="AE35" s="49"/>
      <c r="AF35" s="49"/>
      <c r="AG35" s="49"/>
      <c r="AH35" s="49"/>
      <c r="AI35" s="49"/>
      <c r="AJ35" s="37"/>
      <c r="AK35" s="37"/>
      <c r="AL35" s="37"/>
      <c r="AM35" s="37"/>
      <c r="AN35" s="37"/>
    </row>
    <row r="36">
      <c r="A36" s="46"/>
      <c r="B36" s="46"/>
      <c r="C36" s="49"/>
      <c r="D36" s="49"/>
      <c r="E36" s="49"/>
      <c r="F36" s="49"/>
      <c r="G36" s="223"/>
      <c r="H36" s="49"/>
      <c r="I36" s="46"/>
      <c r="J36" s="46"/>
      <c r="K36" s="51"/>
      <c r="L36" s="224"/>
      <c r="M36" s="49"/>
      <c r="N36" s="49"/>
      <c r="O36" s="49"/>
      <c r="P36" s="49"/>
      <c r="Q36" s="223"/>
      <c r="R36" s="46"/>
      <c r="S36" s="46"/>
      <c r="T36" s="46"/>
      <c r="U36" s="223"/>
      <c r="V36" s="46"/>
      <c r="W36" s="46"/>
      <c r="X36" s="49"/>
      <c r="Y36" s="49"/>
      <c r="Z36" s="46"/>
      <c r="AA36" s="46"/>
      <c r="AB36" s="49"/>
      <c r="AC36" s="49"/>
      <c r="AD36" s="49"/>
      <c r="AE36" s="49"/>
      <c r="AF36" s="49"/>
      <c r="AG36" s="49"/>
      <c r="AH36" s="49"/>
      <c r="AI36" s="49"/>
      <c r="AJ36" s="37"/>
      <c r="AK36" s="37"/>
      <c r="AL36" s="37"/>
      <c r="AM36" s="37"/>
      <c r="AN36" s="37"/>
    </row>
    <row r="37">
      <c r="A37" s="46"/>
      <c r="B37" s="46"/>
      <c r="C37" s="49"/>
      <c r="D37" s="49"/>
      <c r="E37" s="49"/>
      <c r="F37" s="49"/>
      <c r="G37" s="223"/>
      <c r="H37" s="49"/>
      <c r="I37" s="46"/>
      <c r="J37" s="46"/>
      <c r="K37" s="51"/>
      <c r="L37" s="224"/>
      <c r="M37" s="49"/>
      <c r="N37" s="49"/>
      <c r="O37" s="49"/>
      <c r="P37" s="49"/>
      <c r="Q37" s="223"/>
      <c r="R37" s="46"/>
      <c r="S37" s="46"/>
      <c r="T37" s="46"/>
      <c r="U37" s="223"/>
      <c r="V37" s="46"/>
      <c r="W37" s="46"/>
      <c r="X37" s="49"/>
      <c r="Y37" s="49"/>
      <c r="Z37" s="46"/>
      <c r="AA37" s="46"/>
      <c r="AB37" s="49"/>
      <c r="AC37" s="49"/>
      <c r="AD37" s="49"/>
      <c r="AE37" s="49"/>
      <c r="AF37" s="49"/>
      <c r="AG37" s="49"/>
      <c r="AH37" s="49"/>
      <c r="AI37" s="49"/>
      <c r="AJ37" s="37"/>
      <c r="AK37" s="37"/>
      <c r="AL37" s="37"/>
      <c r="AM37" s="37"/>
      <c r="AN37" s="37"/>
    </row>
    <row r="38">
      <c r="A38" s="46"/>
      <c r="B38" s="46"/>
      <c r="C38" s="49"/>
      <c r="D38" s="49"/>
      <c r="E38" s="49"/>
      <c r="F38" s="49"/>
      <c r="G38" s="223"/>
      <c r="H38" s="49"/>
      <c r="I38" s="46"/>
      <c r="J38" s="46"/>
      <c r="K38" s="51"/>
      <c r="L38" s="224"/>
      <c r="M38" s="49"/>
      <c r="N38" s="49"/>
      <c r="O38" s="49"/>
      <c r="P38" s="49"/>
      <c r="Q38" s="223"/>
      <c r="R38" s="46"/>
      <c r="S38" s="46"/>
      <c r="T38" s="46"/>
      <c r="U38" s="223"/>
      <c r="V38" s="46"/>
      <c r="W38" s="46"/>
      <c r="X38" s="49"/>
      <c r="Y38" s="49"/>
      <c r="Z38" s="46"/>
      <c r="AA38" s="46"/>
      <c r="AB38" s="49"/>
      <c r="AC38" s="49"/>
      <c r="AD38" s="49"/>
      <c r="AE38" s="49"/>
      <c r="AF38" s="49"/>
      <c r="AG38" s="49"/>
      <c r="AH38" s="49"/>
      <c r="AI38" s="49"/>
      <c r="AJ38" s="37"/>
      <c r="AK38" s="37"/>
      <c r="AL38" s="37"/>
      <c r="AM38" s="37"/>
      <c r="AN38" s="37"/>
    </row>
    <row r="39">
      <c r="A39" s="46"/>
      <c r="B39" s="46"/>
      <c r="C39" s="49"/>
      <c r="D39" s="49"/>
      <c r="E39" s="49"/>
      <c r="F39" s="49"/>
      <c r="G39" s="223"/>
      <c r="H39" s="49"/>
      <c r="I39" s="46"/>
      <c r="J39" s="46"/>
      <c r="K39" s="51"/>
      <c r="L39" s="224"/>
      <c r="M39" s="49"/>
      <c r="N39" s="49"/>
      <c r="O39" s="49"/>
      <c r="P39" s="49"/>
      <c r="Q39" s="223"/>
      <c r="R39" s="46"/>
      <c r="S39" s="46"/>
      <c r="T39" s="46"/>
      <c r="U39" s="223"/>
      <c r="V39" s="46"/>
      <c r="W39" s="46"/>
      <c r="X39" s="49"/>
      <c r="Y39" s="49"/>
      <c r="Z39" s="46"/>
      <c r="AA39" s="46"/>
      <c r="AB39" s="49"/>
      <c r="AC39" s="49"/>
      <c r="AD39" s="49"/>
      <c r="AE39" s="49"/>
      <c r="AF39" s="49"/>
      <c r="AG39" s="49"/>
      <c r="AH39" s="49"/>
      <c r="AI39" s="49"/>
      <c r="AJ39" s="37"/>
      <c r="AK39" s="37"/>
      <c r="AL39" s="37"/>
      <c r="AM39" s="37"/>
      <c r="AN39" s="37"/>
    </row>
    <row r="40">
      <c r="A40" s="46"/>
      <c r="B40" s="46"/>
      <c r="C40" s="49"/>
      <c r="D40" s="49"/>
      <c r="E40" s="49"/>
      <c r="F40" s="49"/>
      <c r="G40" s="223"/>
      <c r="H40" s="49"/>
      <c r="I40" s="46"/>
      <c r="J40" s="46"/>
      <c r="K40" s="51"/>
      <c r="L40" s="224"/>
      <c r="M40" s="49"/>
      <c r="N40" s="49"/>
      <c r="O40" s="49"/>
      <c r="P40" s="49"/>
      <c r="Q40" s="223"/>
      <c r="R40" s="46"/>
      <c r="S40" s="46"/>
      <c r="T40" s="46"/>
      <c r="U40" s="223"/>
      <c r="V40" s="46"/>
      <c r="W40" s="46"/>
      <c r="X40" s="49"/>
      <c r="Y40" s="49"/>
      <c r="Z40" s="46"/>
      <c r="AA40" s="46"/>
      <c r="AB40" s="49"/>
      <c r="AC40" s="49"/>
      <c r="AD40" s="49"/>
      <c r="AE40" s="49"/>
      <c r="AF40" s="49"/>
      <c r="AG40" s="49"/>
      <c r="AH40" s="49"/>
      <c r="AI40" s="49"/>
      <c r="AJ40" s="37"/>
      <c r="AK40" s="37"/>
      <c r="AL40" s="37"/>
      <c r="AM40" s="37"/>
      <c r="AN40" s="37"/>
    </row>
    <row r="41">
      <c r="A41" s="46"/>
      <c r="B41" s="46"/>
      <c r="C41" s="49"/>
      <c r="D41" s="49"/>
      <c r="E41" s="49"/>
      <c r="F41" s="49"/>
      <c r="G41" s="223"/>
      <c r="H41" s="49"/>
      <c r="I41" s="46"/>
      <c r="J41" s="46"/>
      <c r="K41" s="51"/>
      <c r="L41" s="224"/>
      <c r="M41" s="49"/>
      <c r="N41" s="49"/>
      <c r="O41" s="49"/>
      <c r="P41" s="49"/>
      <c r="Q41" s="223"/>
      <c r="R41" s="46"/>
      <c r="S41" s="46"/>
      <c r="T41" s="46"/>
      <c r="U41" s="223"/>
      <c r="V41" s="46"/>
      <c r="W41" s="46"/>
      <c r="X41" s="49"/>
      <c r="Y41" s="49"/>
      <c r="Z41" s="46"/>
      <c r="AA41" s="46"/>
      <c r="AB41" s="49"/>
      <c r="AC41" s="49"/>
      <c r="AD41" s="49"/>
      <c r="AE41" s="49"/>
      <c r="AF41" s="49"/>
      <c r="AG41" s="49"/>
      <c r="AH41" s="49"/>
      <c r="AI41" s="49"/>
      <c r="AJ41" s="37"/>
      <c r="AK41" s="37"/>
      <c r="AL41" s="37"/>
      <c r="AM41" s="37"/>
      <c r="AN41" s="37"/>
    </row>
    <row r="42">
      <c r="A42" s="46"/>
      <c r="B42" s="46"/>
      <c r="C42" s="49"/>
      <c r="D42" s="49"/>
      <c r="E42" s="49"/>
      <c r="F42" s="49"/>
      <c r="G42" s="223"/>
      <c r="H42" s="49"/>
      <c r="I42" s="46"/>
      <c r="J42" s="46"/>
      <c r="K42" s="51"/>
      <c r="L42" s="224"/>
      <c r="M42" s="49"/>
      <c r="N42" s="49"/>
      <c r="O42" s="49"/>
      <c r="P42" s="49"/>
      <c r="Q42" s="223"/>
      <c r="R42" s="46"/>
      <c r="S42" s="46"/>
      <c r="T42" s="46"/>
      <c r="U42" s="223"/>
      <c r="V42" s="46"/>
      <c r="W42" s="46"/>
      <c r="X42" s="49"/>
      <c r="Y42" s="49"/>
      <c r="Z42" s="46"/>
      <c r="AA42" s="46"/>
      <c r="AB42" s="49"/>
      <c r="AC42" s="49"/>
      <c r="AD42" s="49"/>
      <c r="AE42" s="49"/>
      <c r="AF42" s="49"/>
      <c r="AG42" s="49"/>
      <c r="AH42" s="49"/>
      <c r="AI42" s="49"/>
      <c r="AJ42" s="37"/>
      <c r="AK42" s="37"/>
      <c r="AL42" s="37"/>
      <c r="AM42" s="37"/>
      <c r="AN42" s="37"/>
    </row>
    <row r="43">
      <c r="A43" s="46"/>
      <c r="B43" s="46"/>
      <c r="C43" s="49"/>
      <c r="D43" s="49"/>
      <c r="E43" s="49"/>
      <c r="F43" s="49"/>
      <c r="G43" s="223"/>
      <c r="H43" s="49"/>
      <c r="I43" s="46"/>
      <c r="J43" s="46"/>
      <c r="K43" s="51"/>
      <c r="L43" s="224"/>
      <c r="M43" s="49"/>
      <c r="N43" s="49"/>
      <c r="O43" s="49"/>
      <c r="P43" s="49"/>
      <c r="Q43" s="223"/>
      <c r="R43" s="46"/>
      <c r="S43" s="46"/>
      <c r="T43" s="46"/>
      <c r="U43" s="223"/>
      <c r="V43" s="46"/>
      <c r="W43" s="46"/>
      <c r="X43" s="49"/>
      <c r="Y43" s="49"/>
      <c r="Z43" s="46"/>
      <c r="AA43" s="46"/>
      <c r="AB43" s="49"/>
      <c r="AC43" s="49"/>
      <c r="AD43" s="49"/>
      <c r="AE43" s="49"/>
      <c r="AF43" s="49"/>
      <c r="AG43" s="49"/>
      <c r="AH43" s="49"/>
      <c r="AI43" s="49"/>
      <c r="AJ43" s="37"/>
      <c r="AK43" s="37"/>
      <c r="AL43" s="37"/>
      <c r="AM43" s="37"/>
      <c r="AN43" s="37"/>
    </row>
    <row r="44">
      <c r="A44" s="46"/>
      <c r="B44" s="46"/>
      <c r="C44" s="49"/>
      <c r="D44" s="49"/>
      <c r="E44" s="49"/>
      <c r="F44" s="49"/>
      <c r="G44" s="223"/>
      <c r="H44" s="49"/>
      <c r="I44" s="46"/>
      <c r="J44" s="46"/>
      <c r="K44" s="51"/>
      <c r="L44" s="224"/>
      <c r="M44" s="49"/>
      <c r="N44" s="49"/>
      <c r="O44" s="49"/>
      <c r="P44" s="49"/>
      <c r="Q44" s="223"/>
      <c r="R44" s="46"/>
      <c r="S44" s="46"/>
      <c r="T44" s="46"/>
      <c r="U44" s="223"/>
      <c r="V44" s="46"/>
      <c r="W44" s="46"/>
      <c r="X44" s="49"/>
      <c r="Y44" s="49"/>
      <c r="Z44" s="46"/>
      <c r="AA44" s="46"/>
      <c r="AB44" s="49"/>
      <c r="AC44" s="49"/>
      <c r="AD44" s="49"/>
      <c r="AE44" s="49"/>
      <c r="AF44" s="49"/>
      <c r="AG44" s="49"/>
      <c r="AH44" s="49"/>
      <c r="AI44" s="49"/>
      <c r="AJ44" s="37"/>
      <c r="AK44" s="37"/>
      <c r="AL44" s="37"/>
      <c r="AM44" s="37"/>
      <c r="AN44" s="37"/>
    </row>
    <row r="45">
      <c r="A45" s="46"/>
      <c r="B45" s="46"/>
      <c r="C45" s="49"/>
      <c r="D45" s="49"/>
      <c r="E45" s="49"/>
      <c r="F45" s="49"/>
      <c r="G45" s="223"/>
      <c r="H45" s="49"/>
      <c r="I45" s="46"/>
      <c r="J45" s="46"/>
      <c r="K45" s="51"/>
      <c r="L45" s="224"/>
      <c r="M45" s="49"/>
      <c r="N45" s="49"/>
      <c r="O45" s="49"/>
      <c r="P45" s="49"/>
      <c r="Q45" s="223"/>
      <c r="R45" s="46"/>
      <c r="S45" s="46"/>
      <c r="T45" s="46"/>
      <c r="U45" s="223"/>
      <c r="V45" s="46"/>
      <c r="W45" s="46"/>
      <c r="X45" s="49"/>
      <c r="Y45" s="49"/>
      <c r="Z45" s="46"/>
      <c r="AA45" s="46"/>
      <c r="AB45" s="49"/>
      <c r="AC45" s="49"/>
      <c r="AD45" s="49"/>
      <c r="AE45" s="49"/>
      <c r="AF45" s="49"/>
      <c r="AG45" s="49"/>
      <c r="AH45" s="49"/>
      <c r="AI45" s="49"/>
      <c r="AJ45" s="37"/>
      <c r="AK45" s="37"/>
      <c r="AL45" s="37"/>
      <c r="AM45" s="37"/>
      <c r="AN45" s="37"/>
    </row>
    <row r="46">
      <c r="A46" s="46"/>
      <c r="B46" s="46"/>
      <c r="C46" s="49"/>
      <c r="D46" s="49"/>
      <c r="E46" s="49"/>
      <c r="F46" s="49"/>
      <c r="G46" s="223"/>
      <c r="H46" s="49"/>
      <c r="I46" s="46"/>
      <c r="J46" s="46"/>
      <c r="K46" s="51"/>
      <c r="L46" s="224"/>
      <c r="M46" s="49"/>
      <c r="N46" s="49"/>
      <c r="O46" s="49"/>
      <c r="P46" s="49"/>
      <c r="Q46" s="223"/>
      <c r="R46" s="46"/>
      <c r="S46" s="46"/>
      <c r="T46" s="46"/>
      <c r="U46" s="223"/>
      <c r="V46" s="46"/>
      <c r="W46" s="46"/>
      <c r="X46" s="49"/>
      <c r="Y46" s="49"/>
      <c r="Z46" s="46"/>
      <c r="AA46" s="46"/>
      <c r="AB46" s="49"/>
      <c r="AC46" s="49"/>
      <c r="AD46" s="49"/>
      <c r="AE46" s="49"/>
      <c r="AF46" s="49"/>
      <c r="AG46" s="49"/>
      <c r="AH46" s="49"/>
      <c r="AI46" s="49"/>
      <c r="AJ46" s="37"/>
      <c r="AK46" s="37"/>
      <c r="AL46" s="37"/>
      <c r="AM46" s="37"/>
      <c r="AN46" s="37"/>
    </row>
    <row r="47">
      <c r="A47" s="46"/>
      <c r="B47" s="46"/>
      <c r="C47" s="49"/>
      <c r="D47" s="49"/>
      <c r="E47" s="49"/>
      <c r="F47" s="49"/>
      <c r="G47" s="223"/>
      <c r="H47" s="49"/>
      <c r="I47" s="46"/>
      <c r="J47" s="46"/>
      <c r="K47" s="51"/>
      <c r="L47" s="224"/>
      <c r="M47" s="49"/>
      <c r="N47" s="49"/>
      <c r="O47" s="49"/>
      <c r="P47" s="49"/>
      <c r="Q47" s="223"/>
      <c r="R47" s="46"/>
      <c r="S47" s="46"/>
      <c r="T47" s="46"/>
      <c r="U47" s="223"/>
      <c r="V47" s="46"/>
      <c r="W47" s="46"/>
      <c r="X47" s="49"/>
      <c r="Y47" s="49"/>
      <c r="Z47" s="46"/>
      <c r="AA47" s="46"/>
      <c r="AB47" s="49"/>
      <c r="AC47" s="49"/>
      <c r="AD47" s="49"/>
      <c r="AE47" s="49"/>
      <c r="AF47" s="49"/>
      <c r="AG47" s="49"/>
      <c r="AH47" s="49"/>
      <c r="AI47" s="49"/>
      <c r="AJ47" s="37"/>
      <c r="AK47" s="37"/>
      <c r="AL47" s="37"/>
      <c r="AM47" s="37"/>
      <c r="AN47" s="37"/>
    </row>
    <row r="48">
      <c r="A48" s="46"/>
      <c r="B48" s="46"/>
      <c r="C48" s="49"/>
      <c r="D48" s="49"/>
      <c r="E48" s="49"/>
      <c r="F48" s="49"/>
      <c r="G48" s="223"/>
      <c r="H48" s="49"/>
      <c r="I48" s="46"/>
      <c r="J48" s="46"/>
      <c r="K48" s="51"/>
      <c r="L48" s="224"/>
      <c r="M48" s="49"/>
      <c r="N48" s="49"/>
      <c r="O48" s="49"/>
      <c r="P48" s="49"/>
      <c r="Q48" s="223"/>
      <c r="R48" s="46"/>
      <c r="S48" s="46"/>
      <c r="T48" s="46"/>
      <c r="U48" s="223"/>
      <c r="V48" s="46"/>
      <c r="W48" s="46"/>
      <c r="X48" s="49"/>
      <c r="Y48" s="49"/>
      <c r="Z48" s="46"/>
      <c r="AA48" s="46"/>
      <c r="AB48" s="49"/>
      <c r="AC48" s="49"/>
      <c r="AD48" s="49"/>
      <c r="AE48" s="49"/>
      <c r="AF48" s="49"/>
      <c r="AG48" s="49"/>
      <c r="AH48" s="49"/>
      <c r="AI48" s="49"/>
      <c r="AJ48" s="37"/>
      <c r="AK48" s="37"/>
      <c r="AL48" s="37"/>
      <c r="AM48" s="37"/>
      <c r="AN48" s="37"/>
    </row>
    <row r="49">
      <c r="A49" s="46"/>
      <c r="B49" s="46"/>
      <c r="C49" s="49"/>
      <c r="D49" s="49"/>
      <c r="E49" s="49"/>
      <c r="F49" s="49"/>
      <c r="G49" s="223"/>
      <c r="H49" s="49"/>
      <c r="I49" s="46"/>
      <c r="J49" s="46"/>
      <c r="K49" s="51"/>
      <c r="L49" s="224"/>
      <c r="M49" s="49"/>
      <c r="N49" s="49"/>
      <c r="O49" s="49"/>
      <c r="P49" s="49"/>
      <c r="Q49" s="223"/>
      <c r="R49" s="46"/>
      <c r="S49" s="46"/>
      <c r="T49" s="46"/>
      <c r="U49" s="223"/>
      <c r="V49" s="46"/>
      <c r="W49" s="46"/>
      <c r="X49" s="49"/>
      <c r="Y49" s="49"/>
      <c r="Z49" s="46"/>
      <c r="AA49" s="46"/>
      <c r="AB49" s="49"/>
      <c r="AC49" s="49"/>
      <c r="AD49" s="49"/>
      <c r="AE49" s="49"/>
      <c r="AF49" s="49"/>
      <c r="AG49" s="49"/>
      <c r="AH49" s="49"/>
      <c r="AI49" s="49"/>
      <c r="AJ49" s="37"/>
      <c r="AK49" s="37"/>
      <c r="AL49" s="37"/>
      <c r="AM49" s="37"/>
      <c r="AN49" s="37"/>
    </row>
    <row r="50">
      <c r="A50" s="46"/>
      <c r="B50" s="46"/>
      <c r="C50" s="49"/>
      <c r="D50" s="49"/>
      <c r="E50" s="49"/>
      <c r="F50" s="49"/>
      <c r="G50" s="223"/>
      <c r="H50" s="49"/>
      <c r="I50" s="46"/>
      <c r="J50" s="46"/>
      <c r="K50" s="51"/>
      <c r="L50" s="224"/>
      <c r="M50" s="49"/>
      <c r="N50" s="49"/>
      <c r="O50" s="49"/>
      <c r="P50" s="49"/>
      <c r="Q50" s="223"/>
      <c r="R50" s="46"/>
      <c r="S50" s="46"/>
      <c r="T50" s="46"/>
      <c r="U50" s="223"/>
      <c r="V50" s="46"/>
      <c r="W50" s="46"/>
      <c r="X50" s="49"/>
      <c r="Y50" s="49"/>
      <c r="Z50" s="46"/>
      <c r="AA50" s="46"/>
      <c r="AB50" s="49"/>
      <c r="AC50" s="49"/>
      <c r="AD50" s="49"/>
      <c r="AE50" s="49"/>
      <c r="AF50" s="49"/>
      <c r="AG50" s="49"/>
      <c r="AH50" s="49"/>
      <c r="AI50" s="49"/>
      <c r="AJ50" s="37"/>
      <c r="AK50" s="37"/>
      <c r="AL50" s="37"/>
      <c r="AM50" s="37"/>
      <c r="AN50" s="37"/>
    </row>
    <row r="51">
      <c r="A51" s="46"/>
      <c r="B51" s="46"/>
      <c r="C51" s="49"/>
      <c r="D51" s="49"/>
      <c r="E51" s="49"/>
      <c r="F51" s="49"/>
      <c r="G51" s="223"/>
      <c r="H51" s="49"/>
      <c r="I51" s="46"/>
      <c r="J51" s="46"/>
      <c r="K51" s="51"/>
      <c r="L51" s="224"/>
      <c r="M51" s="49"/>
      <c r="N51" s="49"/>
      <c r="O51" s="49"/>
      <c r="P51" s="49"/>
      <c r="Q51" s="223"/>
      <c r="R51" s="46"/>
      <c r="S51" s="46"/>
      <c r="T51" s="46"/>
      <c r="U51" s="223"/>
      <c r="V51" s="46"/>
      <c r="W51" s="46"/>
      <c r="X51" s="225"/>
      <c r="Y51" s="49"/>
      <c r="Z51" s="46"/>
      <c r="AA51" s="46"/>
      <c r="AB51" s="49"/>
      <c r="AC51" s="49"/>
      <c r="AD51" s="49"/>
      <c r="AE51" s="49"/>
      <c r="AF51" s="49"/>
      <c r="AG51" s="49"/>
      <c r="AH51" s="49"/>
      <c r="AI51" s="49"/>
      <c r="AJ51" s="37"/>
      <c r="AK51" s="37"/>
      <c r="AL51" s="37"/>
      <c r="AM51" s="37"/>
      <c r="AN51" s="37"/>
    </row>
    <row r="52">
      <c r="A52" s="46"/>
      <c r="B52" s="46"/>
      <c r="C52" s="49"/>
      <c r="D52" s="49"/>
      <c r="E52" s="49"/>
      <c r="F52" s="49"/>
      <c r="G52" s="223"/>
      <c r="H52" s="49"/>
      <c r="I52" s="46"/>
      <c r="J52" s="46"/>
      <c r="K52" s="51"/>
      <c r="L52" s="224"/>
      <c r="M52" s="49"/>
      <c r="N52" s="49"/>
      <c r="O52" s="49"/>
      <c r="P52" s="49"/>
      <c r="Q52" s="223"/>
      <c r="R52" s="46"/>
      <c r="S52" s="46"/>
      <c r="T52" s="46"/>
      <c r="U52" s="223"/>
      <c r="V52" s="46"/>
      <c r="W52" s="46"/>
      <c r="X52" s="225"/>
      <c r="Y52" s="49"/>
      <c r="Z52" s="46"/>
      <c r="AA52" s="46"/>
      <c r="AB52" s="49"/>
      <c r="AC52" s="49"/>
      <c r="AD52" s="49"/>
      <c r="AE52" s="49"/>
      <c r="AF52" s="49"/>
      <c r="AG52" s="49"/>
      <c r="AH52" s="49"/>
      <c r="AI52" s="49"/>
      <c r="AJ52" s="37"/>
      <c r="AK52" s="37"/>
      <c r="AL52" s="37"/>
      <c r="AM52" s="37"/>
      <c r="AN52" s="37"/>
    </row>
    <row r="53">
      <c r="A53" s="46"/>
      <c r="B53" s="46"/>
      <c r="C53" s="49"/>
      <c r="D53" s="49"/>
      <c r="E53" s="49"/>
      <c r="F53" s="49"/>
      <c r="G53" s="223"/>
      <c r="H53" s="49"/>
      <c r="I53" s="46"/>
      <c r="J53" s="46"/>
      <c r="K53" s="51"/>
      <c r="L53" s="224"/>
      <c r="M53" s="49"/>
      <c r="N53" s="49"/>
      <c r="O53" s="49"/>
      <c r="P53" s="49"/>
      <c r="Q53" s="223"/>
      <c r="R53" s="46"/>
      <c r="S53" s="46"/>
      <c r="T53" s="46"/>
      <c r="U53" s="223"/>
      <c r="V53" s="46"/>
      <c r="W53" s="46"/>
      <c r="X53" s="225"/>
      <c r="Y53" s="49"/>
      <c r="Z53" s="46"/>
      <c r="AA53" s="46"/>
      <c r="AB53" s="49"/>
      <c r="AC53" s="49"/>
      <c r="AD53" s="49"/>
      <c r="AE53" s="49"/>
      <c r="AF53" s="49"/>
      <c r="AG53" s="49"/>
      <c r="AH53" s="49"/>
      <c r="AI53" s="49"/>
      <c r="AJ53" s="37"/>
      <c r="AK53" s="37"/>
      <c r="AL53" s="37"/>
      <c r="AM53" s="37"/>
      <c r="AN53" s="37"/>
    </row>
    <row r="54">
      <c r="A54" s="46"/>
      <c r="B54" s="46"/>
      <c r="C54" s="49"/>
      <c r="D54" s="49"/>
      <c r="E54" s="49"/>
      <c r="F54" s="49"/>
      <c r="G54" s="223"/>
      <c r="H54" s="49"/>
      <c r="I54" s="46"/>
      <c r="J54" s="46"/>
      <c r="K54" s="51"/>
      <c r="L54" s="224"/>
      <c r="M54" s="49"/>
      <c r="N54" s="49"/>
      <c r="O54" s="49"/>
      <c r="P54" s="49"/>
      <c r="Q54" s="223"/>
      <c r="R54" s="46"/>
      <c r="S54" s="46"/>
      <c r="T54" s="46"/>
      <c r="U54" s="223"/>
      <c r="V54" s="46"/>
      <c r="W54" s="46"/>
      <c r="X54" s="225"/>
      <c r="Y54" s="49"/>
      <c r="Z54" s="46"/>
      <c r="AA54" s="46"/>
      <c r="AB54" s="49"/>
      <c r="AC54" s="49"/>
      <c r="AD54" s="49"/>
      <c r="AE54" s="49"/>
      <c r="AF54" s="49"/>
      <c r="AG54" s="49"/>
      <c r="AH54" s="49"/>
      <c r="AI54" s="49"/>
      <c r="AJ54" s="37"/>
      <c r="AK54" s="37"/>
      <c r="AL54" s="37"/>
      <c r="AM54" s="37"/>
      <c r="AN54" s="37"/>
    </row>
    <row r="55">
      <c r="A55" s="46"/>
      <c r="B55" s="46"/>
      <c r="C55" s="49"/>
      <c r="D55" s="49"/>
      <c r="E55" s="49"/>
      <c r="F55" s="49"/>
      <c r="G55" s="223"/>
      <c r="H55" s="49"/>
      <c r="I55" s="46"/>
      <c r="J55" s="46"/>
      <c r="K55" s="51"/>
      <c r="L55" s="224"/>
      <c r="M55" s="49"/>
      <c r="N55" s="49"/>
      <c r="O55" s="49"/>
      <c r="P55" s="49"/>
      <c r="Q55" s="223"/>
      <c r="R55" s="46"/>
      <c r="S55" s="46"/>
      <c r="T55" s="46"/>
      <c r="U55" s="223"/>
      <c r="V55" s="46"/>
      <c r="W55" s="46"/>
      <c r="X55" s="225"/>
      <c r="Y55" s="49"/>
      <c r="Z55" s="46"/>
      <c r="AA55" s="46"/>
      <c r="AB55" s="49"/>
      <c r="AC55" s="49"/>
      <c r="AD55" s="49"/>
      <c r="AE55" s="49"/>
      <c r="AF55" s="49"/>
      <c r="AG55" s="49"/>
      <c r="AH55" s="49"/>
      <c r="AI55" s="49"/>
      <c r="AJ55" s="37"/>
      <c r="AK55" s="37"/>
      <c r="AL55" s="37"/>
      <c r="AM55" s="37"/>
      <c r="AN55" s="37"/>
    </row>
    <row r="56">
      <c r="A56" s="46"/>
      <c r="B56" s="46"/>
      <c r="C56" s="49"/>
      <c r="D56" s="49"/>
      <c r="E56" s="49"/>
      <c r="F56" s="49"/>
      <c r="G56" s="223"/>
      <c r="H56" s="49"/>
      <c r="I56" s="46"/>
      <c r="J56" s="46"/>
      <c r="K56" s="51"/>
      <c r="L56" s="224"/>
      <c r="M56" s="49"/>
      <c r="N56" s="49"/>
      <c r="O56" s="49"/>
      <c r="P56" s="49"/>
      <c r="Q56" s="223"/>
      <c r="R56" s="46"/>
      <c r="S56" s="46"/>
      <c r="T56" s="46"/>
      <c r="U56" s="223"/>
      <c r="V56" s="46"/>
      <c r="W56" s="46"/>
      <c r="X56" s="225"/>
      <c r="Y56" s="49"/>
      <c r="Z56" s="46"/>
      <c r="AA56" s="46"/>
      <c r="AB56" s="49"/>
      <c r="AC56" s="49"/>
      <c r="AD56" s="49"/>
      <c r="AE56" s="49"/>
      <c r="AF56" s="49"/>
      <c r="AG56" s="49"/>
      <c r="AH56" s="49"/>
      <c r="AI56" s="49"/>
      <c r="AJ56" s="37"/>
      <c r="AK56" s="37"/>
      <c r="AL56" s="37"/>
      <c r="AM56" s="37"/>
      <c r="AN56" s="37"/>
    </row>
    <row r="57">
      <c r="A57" s="46"/>
      <c r="B57" s="46"/>
      <c r="C57" s="49"/>
      <c r="D57" s="49"/>
      <c r="E57" s="49"/>
      <c r="F57" s="49"/>
      <c r="G57" s="223"/>
      <c r="H57" s="49"/>
      <c r="I57" s="46"/>
      <c r="J57" s="46"/>
      <c r="K57" s="51"/>
      <c r="L57" s="224"/>
      <c r="M57" s="49"/>
      <c r="N57" s="49"/>
      <c r="O57" s="49"/>
      <c r="P57" s="49"/>
      <c r="Q57" s="223"/>
      <c r="R57" s="46"/>
      <c r="S57" s="46"/>
      <c r="T57" s="46"/>
      <c r="U57" s="223"/>
      <c r="V57" s="46"/>
      <c r="W57" s="46"/>
      <c r="X57" s="225"/>
      <c r="Y57" s="49"/>
      <c r="Z57" s="46"/>
      <c r="AA57" s="46"/>
      <c r="AB57" s="49"/>
      <c r="AC57" s="49"/>
      <c r="AD57" s="49"/>
      <c r="AE57" s="49"/>
      <c r="AF57" s="49"/>
      <c r="AG57" s="49"/>
      <c r="AH57" s="49"/>
      <c r="AI57" s="49"/>
      <c r="AJ57" s="37"/>
      <c r="AK57" s="37"/>
      <c r="AL57" s="37"/>
      <c r="AM57" s="37"/>
      <c r="AN57" s="37"/>
    </row>
    <row r="58">
      <c r="A58" s="46"/>
      <c r="B58" s="46"/>
      <c r="C58" s="49"/>
      <c r="D58" s="49"/>
      <c r="E58" s="49"/>
      <c r="F58" s="49"/>
      <c r="G58" s="223"/>
      <c r="H58" s="49"/>
      <c r="I58" s="46"/>
      <c r="J58" s="46"/>
      <c r="K58" s="51"/>
      <c r="L58" s="224"/>
      <c r="M58" s="49"/>
      <c r="N58" s="49"/>
      <c r="O58" s="49"/>
      <c r="P58" s="49"/>
      <c r="Q58" s="223"/>
      <c r="R58" s="46"/>
      <c r="S58" s="46"/>
      <c r="T58" s="46"/>
      <c r="U58" s="223"/>
      <c r="V58" s="46"/>
      <c r="W58" s="46"/>
      <c r="X58" s="225"/>
      <c r="Y58" s="49"/>
      <c r="Z58" s="46"/>
      <c r="AA58" s="46"/>
      <c r="AB58" s="49"/>
      <c r="AC58" s="49"/>
      <c r="AD58" s="49"/>
      <c r="AE58" s="49"/>
      <c r="AF58" s="49"/>
      <c r="AG58" s="49"/>
      <c r="AH58" s="49"/>
      <c r="AI58" s="49"/>
      <c r="AJ58" s="37"/>
      <c r="AK58" s="37"/>
      <c r="AL58" s="37"/>
      <c r="AM58" s="37"/>
      <c r="AN58" s="37"/>
    </row>
    <row r="59">
      <c r="A59" s="46"/>
      <c r="B59" s="46"/>
      <c r="C59" s="49"/>
      <c r="D59" s="49"/>
      <c r="E59" s="49"/>
      <c r="F59" s="49"/>
      <c r="G59" s="223"/>
      <c r="H59" s="49"/>
      <c r="I59" s="46"/>
      <c r="J59" s="46"/>
      <c r="K59" s="51"/>
      <c r="L59" s="224"/>
      <c r="M59" s="49"/>
      <c r="N59" s="49"/>
      <c r="O59" s="49"/>
      <c r="P59" s="49"/>
      <c r="Q59" s="223"/>
      <c r="R59" s="46"/>
      <c r="S59" s="46"/>
      <c r="T59" s="46"/>
      <c r="U59" s="223"/>
      <c r="V59" s="46"/>
      <c r="W59" s="46"/>
      <c r="X59" s="225"/>
      <c r="Y59" s="49"/>
      <c r="Z59" s="46"/>
      <c r="AA59" s="46"/>
      <c r="AB59" s="49"/>
      <c r="AC59" s="49"/>
      <c r="AD59" s="49"/>
      <c r="AE59" s="49"/>
      <c r="AF59" s="49"/>
      <c r="AG59" s="49"/>
      <c r="AH59" s="49"/>
      <c r="AI59" s="49"/>
      <c r="AJ59" s="37"/>
      <c r="AK59" s="37"/>
      <c r="AL59" s="37"/>
      <c r="AM59" s="37"/>
      <c r="AN59" s="37"/>
    </row>
    <row r="60">
      <c r="A60" s="46"/>
      <c r="B60" s="46"/>
      <c r="C60" s="49"/>
      <c r="D60" s="49"/>
      <c r="E60" s="49"/>
      <c r="F60" s="49"/>
      <c r="G60" s="223"/>
      <c r="H60" s="49"/>
      <c r="I60" s="46"/>
      <c r="J60" s="46"/>
      <c r="K60" s="51"/>
      <c r="L60" s="224"/>
      <c r="M60" s="49"/>
      <c r="N60" s="49"/>
      <c r="O60" s="49"/>
      <c r="P60" s="49"/>
      <c r="Q60" s="223"/>
      <c r="R60" s="46"/>
      <c r="S60" s="46"/>
      <c r="T60" s="46"/>
      <c r="U60" s="223"/>
      <c r="V60" s="46"/>
      <c r="W60" s="46"/>
      <c r="X60" s="225"/>
      <c r="Y60" s="49"/>
      <c r="Z60" s="46"/>
      <c r="AA60" s="46"/>
      <c r="AB60" s="49"/>
      <c r="AC60" s="49"/>
      <c r="AD60" s="49"/>
      <c r="AE60" s="49"/>
      <c r="AF60" s="49"/>
      <c r="AG60" s="49"/>
      <c r="AH60" s="49"/>
      <c r="AI60" s="49"/>
      <c r="AJ60" s="37"/>
      <c r="AK60" s="37"/>
      <c r="AL60" s="37"/>
      <c r="AM60" s="37"/>
      <c r="AN60" s="37"/>
    </row>
    <row r="61">
      <c r="A61" s="46"/>
      <c r="B61" s="46"/>
      <c r="C61" s="49"/>
      <c r="D61" s="49"/>
      <c r="E61" s="49"/>
      <c r="F61" s="49"/>
      <c r="G61" s="223"/>
      <c r="H61" s="49"/>
      <c r="I61" s="46"/>
      <c r="J61" s="46"/>
      <c r="K61" s="51"/>
      <c r="L61" s="224"/>
      <c r="M61" s="49"/>
      <c r="N61" s="49"/>
      <c r="O61" s="49"/>
      <c r="P61" s="49"/>
      <c r="Q61" s="223"/>
      <c r="R61" s="46"/>
      <c r="S61" s="46"/>
      <c r="T61" s="46"/>
      <c r="U61" s="223"/>
      <c r="V61" s="46"/>
      <c r="W61" s="46"/>
      <c r="X61" s="225"/>
      <c r="Y61" s="49"/>
      <c r="Z61" s="46"/>
      <c r="AA61" s="46"/>
      <c r="AB61" s="49"/>
      <c r="AC61" s="49"/>
      <c r="AD61" s="49"/>
      <c r="AE61" s="49"/>
      <c r="AF61" s="49"/>
      <c r="AG61" s="49"/>
      <c r="AH61" s="49"/>
      <c r="AI61" s="49"/>
      <c r="AJ61" s="37"/>
      <c r="AK61" s="37"/>
      <c r="AL61" s="37"/>
      <c r="AM61" s="37"/>
      <c r="AN61" s="37"/>
    </row>
    <row r="62">
      <c r="A62" s="46"/>
      <c r="B62" s="46"/>
      <c r="C62" s="49"/>
      <c r="D62" s="49"/>
      <c r="E62" s="49"/>
      <c r="F62" s="49"/>
      <c r="G62" s="223"/>
      <c r="H62" s="49"/>
      <c r="I62" s="46"/>
      <c r="J62" s="46"/>
      <c r="K62" s="51"/>
      <c r="L62" s="224"/>
      <c r="M62" s="49"/>
      <c r="N62" s="49"/>
      <c r="O62" s="49"/>
      <c r="P62" s="49"/>
      <c r="Q62" s="223"/>
      <c r="R62" s="46"/>
      <c r="S62" s="46"/>
      <c r="T62" s="46"/>
      <c r="U62" s="223"/>
      <c r="V62" s="46"/>
      <c r="W62" s="46"/>
      <c r="X62" s="225"/>
      <c r="Y62" s="49"/>
      <c r="Z62" s="46"/>
      <c r="AA62" s="46"/>
      <c r="AB62" s="49"/>
      <c r="AC62" s="49"/>
      <c r="AD62" s="49"/>
      <c r="AE62" s="49"/>
      <c r="AF62" s="49"/>
      <c r="AG62" s="49"/>
      <c r="AH62" s="49"/>
      <c r="AI62" s="49"/>
      <c r="AJ62" s="37"/>
      <c r="AK62" s="37"/>
      <c r="AL62" s="37"/>
      <c r="AM62" s="37"/>
      <c r="AN62" s="37"/>
    </row>
    <row r="63">
      <c r="A63" s="46"/>
      <c r="B63" s="46"/>
      <c r="C63" s="49"/>
      <c r="D63" s="49"/>
      <c r="E63" s="49"/>
      <c r="F63" s="49"/>
      <c r="G63" s="223"/>
      <c r="H63" s="49"/>
      <c r="I63" s="46"/>
      <c r="J63" s="46"/>
      <c r="K63" s="51"/>
      <c r="L63" s="224"/>
      <c r="M63" s="49"/>
      <c r="N63" s="49"/>
      <c r="O63" s="49"/>
      <c r="P63" s="49"/>
      <c r="Q63" s="223"/>
      <c r="R63" s="46"/>
      <c r="S63" s="46"/>
      <c r="T63" s="46"/>
      <c r="U63" s="223"/>
      <c r="V63" s="46"/>
      <c r="W63" s="46"/>
      <c r="X63" s="225"/>
      <c r="Y63" s="49"/>
      <c r="Z63" s="46"/>
      <c r="AA63" s="46"/>
      <c r="AB63" s="49"/>
      <c r="AC63" s="49"/>
      <c r="AD63" s="49"/>
      <c r="AE63" s="49"/>
      <c r="AF63" s="49"/>
      <c r="AG63" s="49"/>
      <c r="AH63" s="49"/>
      <c r="AI63" s="49"/>
      <c r="AJ63" s="37"/>
      <c r="AK63" s="37"/>
      <c r="AL63" s="37"/>
      <c r="AM63" s="37"/>
      <c r="AN63" s="37"/>
    </row>
    <row r="64">
      <c r="A64" s="46"/>
      <c r="B64" s="46"/>
      <c r="C64" s="49"/>
      <c r="D64" s="49"/>
      <c r="E64" s="49"/>
      <c r="F64" s="49"/>
      <c r="G64" s="223"/>
      <c r="H64" s="49"/>
      <c r="I64" s="46"/>
      <c r="J64" s="46"/>
      <c r="K64" s="51"/>
      <c r="L64" s="224"/>
      <c r="M64" s="49"/>
      <c r="N64" s="49"/>
      <c r="O64" s="49"/>
      <c r="P64" s="49"/>
      <c r="Q64" s="223"/>
      <c r="R64" s="46"/>
      <c r="S64" s="46"/>
      <c r="T64" s="46"/>
      <c r="U64" s="223"/>
      <c r="V64" s="46"/>
      <c r="W64" s="46"/>
      <c r="X64" s="225"/>
      <c r="Y64" s="49"/>
      <c r="Z64" s="46"/>
      <c r="AA64" s="46"/>
      <c r="AB64" s="49"/>
      <c r="AC64" s="49"/>
      <c r="AD64" s="49"/>
      <c r="AE64" s="49"/>
      <c r="AF64" s="49"/>
      <c r="AG64" s="49"/>
      <c r="AH64" s="49"/>
      <c r="AI64" s="49"/>
      <c r="AJ64" s="37"/>
      <c r="AK64" s="37"/>
      <c r="AL64" s="37"/>
      <c r="AM64" s="37"/>
      <c r="AN64" s="37"/>
    </row>
    <row r="65">
      <c r="A65" s="46"/>
      <c r="B65" s="46"/>
      <c r="C65" s="49"/>
      <c r="D65" s="49"/>
      <c r="E65" s="49"/>
      <c r="F65" s="49"/>
      <c r="G65" s="223"/>
      <c r="H65" s="49"/>
      <c r="I65" s="46"/>
      <c r="J65" s="46"/>
      <c r="K65" s="51"/>
      <c r="L65" s="224"/>
      <c r="M65" s="49"/>
      <c r="N65" s="49"/>
      <c r="O65" s="49"/>
      <c r="P65" s="49"/>
      <c r="Q65" s="223"/>
      <c r="R65" s="46"/>
      <c r="S65" s="46"/>
      <c r="T65" s="46"/>
      <c r="U65" s="223"/>
      <c r="V65" s="46"/>
      <c r="W65" s="46"/>
      <c r="X65" s="225"/>
      <c r="Y65" s="49"/>
      <c r="Z65" s="46"/>
      <c r="AA65" s="46"/>
      <c r="AB65" s="49"/>
      <c r="AC65" s="49"/>
      <c r="AD65" s="49"/>
      <c r="AE65" s="49"/>
      <c r="AF65" s="49"/>
      <c r="AG65" s="49"/>
      <c r="AH65" s="49"/>
      <c r="AI65" s="49"/>
      <c r="AJ65" s="37"/>
      <c r="AK65" s="37"/>
      <c r="AL65" s="37"/>
      <c r="AM65" s="37"/>
      <c r="AN65" s="37"/>
    </row>
    <row r="66">
      <c r="A66" s="46"/>
      <c r="B66" s="46"/>
      <c r="C66" s="49"/>
      <c r="D66" s="49"/>
      <c r="E66" s="49"/>
      <c r="F66" s="49"/>
      <c r="G66" s="223"/>
      <c r="H66" s="49"/>
      <c r="I66" s="46"/>
      <c r="J66" s="46"/>
      <c r="K66" s="51"/>
      <c r="L66" s="224"/>
      <c r="M66" s="49"/>
      <c r="N66" s="49"/>
      <c r="O66" s="49"/>
      <c r="P66" s="49"/>
      <c r="Q66" s="223"/>
      <c r="R66" s="46"/>
      <c r="S66" s="46"/>
      <c r="T66" s="46"/>
      <c r="U66" s="223"/>
      <c r="V66" s="46"/>
      <c r="W66" s="46"/>
      <c r="X66" s="225"/>
      <c r="Y66" s="49"/>
      <c r="Z66" s="46"/>
      <c r="AA66" s="46"/>
      <c r="AB66" s="49"/>
      <c r="AC66" s="49"/>
      <c r="AD66" s="49"/>
      <c r="AE66" s="49"/>
      <c r="AF66" s="49"/>
      <c r="AG66" s="49"/>
      <c r="AH66" s="49"/>
      <c r="AI66" s="49"/>
      <c r="AJ66" s="37"/>
      <c r="AK66" s="37"/>
      <c r="AL66" s="37"/>
      <c r="AM66" s="37"/>
      <c r="AN66" s="37"/>
    </row>
    <row r="67">
      <c r="A67" s="46"/>
      <c r="B67" s="46"/>
      <c r="C67" s="49"/>
      <c r="D67" s="49"/>
      <c r="E67" s="49"/>
      <c r="F67" s="49"/>
      <c r="G67" s="223"/>
      <c r="H67" s="49"/>
      <c r="I67" s="46"/>
      <c r="J67" s="46"/>
      <c r="K67" s="51"/>
      <c r="L67" s="224"/>
      <c r="M67" s="49"/>
      <c r="N67" s="49"/>
      <c r="O67" s="49"/>
      <c r="P67" s="49"/>
      <c r="Q67" s="223"/>
      <c r="R67" s="46"/>
      <c r="S67" s="46"/>
      <c r="T67" s="46"/>
      <c r="U67" s="223"/>
      <c r="V67" s="46"/>
      <c r="W67" s="46"/>
      <c r="X67" s="225"/>
      <c r="Y67" s="49"/>
      <c r="Z67" s="46"/>
      <c r="AA67" s="46"/>
      <c r="AB67" s="49"/>
      <c r="AC67" s="49"/>
      <c r="AD67" s="49"/>
      <c r="AE67" s="49"/>
      <c r="AF67" s="49"/>
      <c r="AG67" s="49"/>
      <c r="AH67" s="49"/>
      <c r="AI67" s="49"/>
      <c r="AJ67" s="37"/>
      <c r="AK67" s="37"/>
      <c r="AL67" s="37"/>
      <c r="AM67" s="37"/>
      <c r="AN67" s="37"/>
    </row>
    <row r="68">
      <c r="A68" s="46"/>
      <c r="B68" s="46"/>
      <c r="C68" s="49"/>
      <c r="D68" s="49"/>
      <c r="E68" s="49"/>
      <c r="F68" s="49"/>
      <c r="G68" s="223"/>
      <c r="H68" s="49"/>
      <c r="I68" s="46"/>
      <c r="J68" s="46"/>
      <c r="K68" s="51"/>
      <c r="L68" s="224"/>
      <c r="M68" s="49"/>
      <c r="N68" s="49"/>
      <c r="O68" s="49"/>
      <c r="P68" s="49"/>
      <c r="Q68" s="223"/>
      <c r="R68" s="46"/>
      <c r="S68" s="46"/>
      <c r="T68" s="46"/>
      <c r="U68" s="223"/>
      <c r="V68" s="46"/>
      <c r="W68" s="46"/>
      <c r="X68" s="225"/>
      <c r="Y68" s="49"/>
      <c r="Z68" s="46"/>
      <c r="AA68" s="46"/>
      <c r="AB68" s="49"/>
      <c r="AC68" s="49"/>
      <c r="AD68" s="49"/>
      <c r="AE68" s="49"/>
      <c r="AF68" s="49"/>
      <c r="AG68" s="49"/>
      <c r="AH68" s="49"/>
      <c r="AI68" s="49"/>
      <c r="AJ68" s="37"/>
      <c r="AK68" s="37"/>
      <c r="AL68" s="37"/>
      <c r="AM68" s="37"/>
      <c r="AN68" s="37"/>
    </row>
    <row r="69">
      <c r="A69" s="46"/>
      <c r="B69" s="46"/>
      <c r="C69" s="49"/>
      <c r="D69" s="49"/>
      <c r="E69" s="49"/>
      <c r="F69" s="49"/>
      <c r="G69" s="223"/>
      <c r="H69" s="49"/>
      <c r="I69" s="46"/>
      <c r="J69" s="46"/>
      <c r="K69" s="51"/>
      <c r="L69" s="224"/>
      <c r="M69" s="49"/>
      <c r="N69" s="49"/>
      <c r="O69" s="49"/>
      <c r="P69" s="49"/>
      <c r="Q69" s="223"/>
      <c r="R69" s="46"/>
      <c r="S69" s="46"/>
      <c r="T69" s="46"/>
      <c r="U69" s="223"/>
      <c r="V69" s="46"/>
      <c r="W69" s="46"/>
      <c r="X69" s="225"/>
      <c r="Y69" s="49"/>
      <c r="Z69" s="46"/>
      <c r="AA69" s="46"/>
      <c r="AB69" s="49"/>
      <c r="AC69" s="49"/>
      <c r="AD69" s="49"/>
      <c r="AE69" s="49"/>
      <c r="AF69" s="49"/>
      <c r="AG69" s="49"/>
      <c r="AH69" s="49"/>
      <c r="AI69" s="49"/>
      <c r="AJ69" s="37"/>
      <c r="AK69" s="37"/>
      <c r="AL69" s="37"/>
      <c r="AM69" s="37"/>
      <c r="AN69" s="37"/>
    </row>
    <row r="70">
      <c r="A70" s="46"/>
      <c r="B70" s="46"/>
      <c r="C70" s="49"/>
      <c r="D70" s="49"/>
      <c r="E70" s="49"/>
      <c r="F70" s="49"/>
      <c r="G70" s="223"/>
      <c r="H70" s="49"/>
      <c r="I70" s="46"/>
      <c r="J70" s="46"/>
      <c r="K70" s="51"/>
      <c r="L70" s="224"/>
      <c r="M70" s="49"/>
      <c r="N70" s="49"/>
      <c r="O70" s="49"/>
      <c r="P70" s="49"/>
      <c r="Q70" s="223"/>
      <c r="R70" s="46"/>
      <c r="S70" s="46"/>
      <c r="T70" s="46"/>
      <c r="U70" s="223"/>
      <c r="V70" s="46"/>
      <c r="W70" s="46"/>
      <c r="X70" s="225"/>
      <c r="Y70" s="49"/>
      <c r="Z70" s="46"/>
      <c r="AA70" s="46"/>
      <c r="AB70" s="49"/>
      <c r="AC70" s="49"/>
      <c r="AD70" s="49"/>
      <c r="AE70" s="49"/>
      <c r="AF70" s="49"/>
      <c r="AG70" s="49"/>
      <c r="AH70" s="49"/>
      <c r="AI70" s="49"/>
      <c r="AJ70" s="37"/>
      <c r="AK70" s="37"/>
      <c r="AL70" s="37"/>
      <c r="AM70" s="37"/>
      <c r="AN70" s="37"/>
    </row>
    <row r="71">
      <c r="A71" s="46"/>
      <c r="B71" s="46"/>
      <c r="C71" s="49"/>
      <c r="D71" s="49"/>
      <c r="E71" s="49"/>
      <c r="F71" s="49"/>
      <c r="G71" s="223"/>
      <c r="H71" s="49"/>
      <c r="I71" s="46"/>
      <c r="J71" s="46"/>
      <c r="K71" s="51"/>
      <c r="L71" s="224"/>
      <c r="M71" s="49"/>
      <c r="N71" s="49"/>
      <c r="O71" s="49"/>
      <c r="P71" s="49"/>
      <c r="Q71" s="223"/>
      <c r="R71" s="46"/>
      <c r="S71" s="46"/>
      <c r="T71" s="46"/>
      <c r="U71" s="223"/>
      <c r="V71" s="46"/>
      <c r="W71" s="46"/>
      <c r="X71" s="225"/>
      <c r="Y71" s="49"/>
      <c r="Z71" s="46"/>
      <c r="AA71" s="46"/>
      <c r="AB71" s="49"/>
      <c r="AC71" s="49"/>
      <c r="AD71" s="49"/>
      <c r="AE71" s="49"/>
      <c r="AF71" s="49"/>
      <c r="AG71" s="49"/>
      <c r="AH71" s="49"/>
      <c r="AI71" s="49"/>
      <c r="AJ71" s="37"/>
      <c r="AK71" s="37"/>
      <c r="AL71" s="37"/>
      <c r="AM71" s="37"/>
      <c r="AN71" s="37"/>
    </row>
    <row r="72">
      <c r="A72" s="46"/>
      <c r="B72" s="46"/>
      <c r="C72" s="49"/>
      <c r="D72" s="49"/>
      <c r="E72" s="49"/>
      <c r="F72" s="49"/>
      <c r="G72" s="223"/>
      <c r="H72" s="49"/>
      <c r="I72" s="46"/>
      <c r="J72" s="46"/>
      <c r="K72" s="51"/>
      <c r="L72" s="224"/>
      <c r="M72" s="49"/>
      <c r="N72" s="49"/>
      <c r="O72" s="49"/>
      <c r="P72" s="49"/>
      <c r="Q72" s="223"/>
      <c r="R72" s="46"/>
      <c r="S72" s="46"/>
      <c r="T72" s="46"/>
      <c r="U72" s="223"/>
      <c r="V72" s="46"/>
      <c r="W72" s="46"/>
      <c r="X72" s="225"/>
      <c r="Y72" s="49"/>
      <c r="Z72" s="46"/>
      <c r="AA72" s="46"/>
      <c r="AB72" s="49"/>
      <c r="AC72" s="49"/>
      <c r="AD72" s="49"/>
      <c r="AE72" s="49"/>
      <c r="AF72" s="49"/>
      <c r="AG72" s="49"/>
      <c r="AH72" s="49"/>
      <c r="AI72" s="49"/>
      <c r="AJ72" s="37"/>
      <c r="AK72" s="37"/>
      <c r="AL72" s="37"/>
      <c r="AM72" s="37"/>
      <c r="AN72" s="37"/>
    </row>
    <row r="73">
      <c r="A73" s="46"/>
      <c r="B73" s="46"/>
      <c r="C73" s="49"/>
      <c r="D73" s="49"/>
      <c r="E73" s="49"/>
      <c r="F73" s="49"/>
      <c r="G73" s="223"/>
      <c r="H73" s="49"/>
      <c r="I73" s="46"/>
      <c r="J73" s="46"/>
      <c r="K73" s="51"/>
      <c r="L73" s="224"/>
      <c r="M73" s="49"/>
      <c r="N73" s="49"/>
      <c r="O73" s="49"/>
      <c r="P73" s="49"/>
      <c r="Q73" s="223"/>
      <c r="R73" s="46"/>
      <c r="S73" s="46"/>
      <c r="T73" s="46"/>
      <c r="U73" s="223"/>
      <c r="V73" s="46"/>
      <c r="W73" s="46"/>
      <c r="X73" s="225"/>
      <c r="Y73" s="49"/>
      <c r="Z73" s="46"/>
      <c r="AA73" s="46"/>
      <c r="AB73" s="49"/>
      <c r="AC73" s="49"/>
      <c r="AD73" s="49"/>
      <c r="AE73" s="49"/>
      <c r="AF73" s="49"/>
      <c r="AG73" s="49"/>
      <c r="AH73" s="49"/>
      <c r="AI73" s="49"/>
      <c r="AJ73" s="37"/>
      <c r="AK73" s="37"/>
      <c r="AL73" s="37"/>
      <c r="AM73" s="37"/>
      <c r="AN73" s="37"/>
    </row>
    <row r="74">
      <c r="A74" s="46"/>
      <c r="B74" s="46"/>
      <c r="C74" s="49"/>
      <c r="D74" s="49"/>
      <c r="E74" s="49"/>
      <c r="F74" s="49"/>
      <c r="G74" s="223"/>
      <c r="H74" s="49"/>
      <c r="I74" s="46"/>
      <c r="J74" s="46"/>
      <c r="K74" s="51"/>
      <c r="L74" s="224"/>
      <c r="M74" s="49"/>
      <c r="N74" s="49"/>
      <c r="O74" s="49"/>
      <c r="P74" s="49"/>
      <c r="Q74" s="223"/>
      <c r="R74" s="46"/>
      <c r="S74" s="46"/>
      <c r="T74" s="46"/>
      <c r="U74" s="223"/>
      <c r="V74" s="46"/>
      <c r="W74" s="46"/>
      <c r="X74" s="225"/>
      <c r="Y74" s="49"/>
      <c r="Z74" s="46"/>
      <c r="AA74" s="46"/>
      <c r="AB74" s="49"/>
      <c r="AC74" s="49"/>
      <c r="AD74" s="49"/>
      <c r="AE74" s="49"/>
      <c r="AF74" s="49"/>
      <c r="AG74" s="49"/>
      <c r="AH74" s="49"/>
      <c r="AI74" s="49"/>
      <c r="AJ74" s="37"/>
      <c r="AK74" s="37"/>
      <c r="AL74" s="37"/>
      <c r="AM74" s="37"/>
      <c r="AN74" s="37"/>
    </row>
    <row r="75">
      <c r="A75" s="46"/>
      <c r="B75" s="46"/>
      <c r="C75" s="49"/>
      <c r="D75" s="49"/>
      <c r="E75" s="49"/>
      <c r="F75" s="49"/>
      <c r="G75" s="223"/>
      <c r="H75" s="49"/>
      <c r="I75" s="46"/>
      <c r="J75" s="46"/>
      <c r="K75" s="51"/>
      <c r="L75" s="224"/>
      <c r="M75" s="49"/>
      <c r="N75" s="49"/>
      <c r="O75" s="49"/>
      <c r="P75" s="49"/>
      <c r="Q75" s="223"/>
      <c r="R75" s="46"/>
      <c r="S75" s="46"/>
      <c r="T75" s="46"/>
      <c r="U75" s="223"/>
      <c r="V75" s="46"/>
      <c r="W75" s="46"/>
      <c r="X75" s="225"/>
      <c r="Y75" s="49"/>
      <c r="Z75" s="46"/>
      <c r="AA75" s="46"/>
      <c r="AB75" s="49"/>
      <c r="AC75" s="49"/>
      <c r="AD75" s="49"/>
      <c r="AE75" s="49"/>
      <c r="AF75" s="49"/>
      <c r="AG75" s="49"/>
      <c r="AH75" s="49"/>
      <c r="AI75" s="49"/>
      <c r="AJ75" s="37"/>
      <c r="AK75" s="37"/>
      <c r="AL75" s="37"/>
      <c r="AM75" s="37"/>
      <c r="AN75" s="37"/>
    </row>
    <row r="76">
      <c r="A76" s="46"/>
      <c r="B76" s="46"/>
      <c r="C76" s="49"/>
      <c r="D76" s="49"/>
      <c r="E76" s="49"/>
      <c r="F76" s="49"/>
      <c r="G76" s="223"/>
      <c r="H76" s="49"/>
      <c r="I76" s="46"/>
      <c r="J76" s="46"/>
      <c r="K76" s="51"/>
      <c r="L76" s="224"/>
      <c r="M76" s="49"/>
      <c r="N76" s="49"/>
      <c r="O76" s="49"/>
      <c r="P76" s="49"/>
      <c r="Q76" s="223"/>
      <c r="R76" s="46"/>
      <c r="S76" s="46"/>
      <c r="T76" s="46"/>
      <c r="U76" s="223"/>
      <c r="V76" s="46"/>
      <c r="W76" s="46"/>
      <c r="X76" s="225"/>
      <c r="Y76" s="49"/>
      <c r="Z76" s="46"/>
      <c r="AA76" s="46"/>
      <c r="AB76" s="49"/>
      <c r="AC76" s="49"/>
      <c r="AD76" s="49"/>
      <c r="AE76" s="49"/>
      <c r="AF76" s="49"/>
      <c r="AG76" s="49"/>
      <c r="AH76" s="49"/>
      <c r="AI76" s="49"/>
      <c r="AJ76" s="37"/>
      <c r="AK76" s="37"/>
      <c r="AL76" s="37"/>
      <c r="AM76" s="37"/>
      <c r="AN76" s="37"/>
    </row>
    <row r="77">
      <c r="A77" s="46"/>
      <c r="B77" s="46"/>
      <c r="C77" s="49"/>
      <c r="D77" s="49"/>
      <c r="E77" s="49"/>
      <c r="F77" s="49"/>
      <c r="G77" s="223"/>
      <c r="H77" s="49"/>
      <c r="I77" s="46"/>
      <c r="J77" s="46"/>
      <c r="K77" s="51"/>
      <c r="L77" s="224"/>
      <c r="M77" s="49"/>
      <c r="N77" s="49"/>
      <c r="O77" s="49"/>
      <c r="P77" s="49"/>
      <c r="Q77" s="223"/>
      <c r="R77" s="46"/>
      <c r="S77" s="46"/>
      <c r="T77" s="46"/>
      <c r="U77" s="223"/>
      <c r="V77" s="46"/>
      <c r="W77" s="46"/>
      <c r="X77" s="225"/>
      <c r="Y77" s="49"/>
      <c r="Z77" s="46"/>
      <c r="AA77" s="46"/>
      <c r="AB77" s="49"/>
      <c r="AC77" s="49"/>
      <c r="AD77" s="49"/>
      <c r="AE77" s="49"/>
      <c r="AF77" s="49"/>
      <c r="AG77" s="49"/>
      <c r="AH77" s="49"/>
      <c r="AI77" s="49"/>
      <c r="AJ77" s="37"/>
      <c r="AK77" s="37"/>
      <c r="AL77" s="37"/>
      <c r="AM77" s="37"/>
      <c r="AN77" s="37"/>
    </row>
    <row r="78">
      <c r="A78" s="46"/>
      <c r="B78" s="46"/>
      <c r="C78" s="49"/>
      <c r="D78" s="49"/>
      <c r="E78" s="49"/>
      <c r="F78" s="49"/>
      <c r="G78" s="223"/>
      <c r="H78" s="49"/>
      <c r="I78" s="46"/>
      <c r="J78" s="46"/>
      <c r="K78" s="51"/>
      <c r="L78" s="224"/>
      <c r="M78" s="49"/>
      <c r="N78" s="49"/>
      <c r="O78" s="49"/>
      <c r="P78" s="49"/>
      <c r="Q78" s="223"/>
      <c r="R78" s="46"/>
      <c r="S78" s="46"/>
      <c r="T78" s="46"/>
      <c r="U78" s="223"/>
      <c r="V78" s="46"/>
      <c r="W78" s="46"/>
      <c r="X78" s="225"/>
      <c r="Y78" s="49"/>
      <c r="Z78" s="46"/>
      <c r="AA78" s="46"/>
      <c r="AB78" s="49"/>
      <c r="AC78" s="49"/>
      <c r="AD78" s="49"/>
      <c r="AE78" s="49"/>
      <c r="AF78" s="49"/>
      <c r="AG78" s="49"/>
      <c r="AH78" s="49"/>
      <c r="AI78" s="49"/>
      <c r="AJ78" s="37"/>
      <c r="AK78" s="37"/>
      <c r="AL78" s="37"/>
      <c r="AM78" s="37"/>
      <c r="AN78" s="37"/>
    </row>
    <row r="79">
      <c r="A79" s="46"/>
      <c r="B79" s="46"/>
      <c r="C79" s="49"/>
      <c r="D79" s="49"/>
      <c r="E79" s="49"/>
      <c r="F79" s="49"/>
      <c r="G79" s="223"/>
      <c r="H79" s="49"/>
      <c r="I79" s="46"/>
      <c r="J79" s="46"/>
      <c r="K79" s="51"/>
      <c r="L79" s="224"/>
      <c r="M79" s="49"/>
      <c r="N79" s="49"/>
      <c r="O79" s="49"/>
      <c r="P79" s="49"/>
      <c r="Q79" s="223"/>
      <c r="R79" s="46"/>
      <c r="S79" s="46"/>
      <c r="T79" s="46"/>
      <c r="U79" s="223"/>
      <c r="V79" s="46"/>
      <c r="W79" s="46"/>
      <c r="X79" s="225"/>
      <c r="Y79" s="49"/>
      <c r="Z79" s="46"/>
      <c r="AA79" s="46"/>
      <c r="AB79" s="49"/>
      <c r="AC79" s="49"/>
      <c r="AD79" s="49"/>
      <c r="AE79" s="49"/>
      <c r="AF79" s="49"/>
      <c r="AG79" s="49"/>
      <c r="AH79" s="49"/>
      <c r="AI79" s="49"/>
      <c r="AJ79" s="37"/>
      <c r="AK79" s="37"/>
      <c r="AL79" s="37"/>
      <c r="AM79" s="37"/>
      <c r="AN79" s="37"/>
    </row>
    <row r="80">
      <c r="A80" s="46"/>
      <c r="B80" s="46"/>
      <c r="C80" s="49"/>
      <c r="D80" s="49"/>
      <c r="E80" s="49"/>
      <c r="F80" s="49"/>
      <c r="G80" s="223"/>
      <c r="H80" s="49"/>
      <c r="I80" s="46"/>
      <c r="J80" s="46"/>
      <c r="K80" s="51"/>
      <c r="L80" s="224"/>
      <c r="M80" s="49"/>
      <c r="N80" s="49"/>
      <c r="O80" s="49"/>
      <c r="P80" s="49"/>
      <c r="Q80" s="223"/>
      <c r="R80" s="46"/>
      <c r="S80" s="46"/>
      <c r="T80" s="46"/>
      <c r="U80" s="223"/>
      <c r="V80" s="46"/>
      <c r="W80" s="46"/>
      <c r="X80" s="225"/>
      <c r="Y80" s="49"/>
      <c r="Z80" s="46"/>
      <c r="AA80" s="46"/>
      <c r="AB80" s="49"/>
      <c r="AC80" s="49"/>
      <c r="AD80" s="49"/>
      <c r="AE80" s="49"/>
      <c r="AF80" s="49"/>
      <c r="AG80" s="49"/>
      <c r="AH80" s="49"/>
      <c r="AI80" s="49"/>
      <c r="AJ80" s="37"/>
      <c r="AK80" s="37"/>
      <c r="AL80" s="37"/>
      <c r="AM80" s="37"/>
      <c r="AN80" s="37"/>
    </row>
    <row r="81">
      <c r="A81" s="46"/>
      <c r="B81" s="46"/>
      <c r="C81" s="49"/>
      <c r="D81" s="49"/>
      <c r="E81" s="49"/>
      <c r="F81" s="49"/>
      <c r="G81" s="223"/>
      <c r="H81" s="49"/>
      <c r="I81" s="46"/>
      <c r="J81" s="46"/>
      <c r="K81" s="51"/>
      <c r="L81" s="224"/>
      <c r="M81" s="49"/>
      <c r="N81" s="49"/>
      <c r="O81" s="49"/>
      <c r="P81" s="49"/>
      <c r="Q81" s="223"/>
      <c r="R81" s="46"/>
      <c r="S81" s="46"/>
      <c r="T81" s="46"/>
      <c r="U81" s="223"/>
      <c r="V81" s="46"/>
      <c r="W81" s="46"/>
      <c r="X81" s="225"/>
      <c r="Y81" s="49"/>
      <c r="Z81" s="46"/>
      <c r="AA81" s="46"/>
      <c r="AB81" s="49"/>
      <c r="AC81" s="49"/>
      <c r="AD81" s="49"/>
      <c r="AE81" s="49"/>
      <c r="AF81" s="49"/>
      <c r="AG81" s="49"/>
      <c r="AH81" s="49"/>
      <c r="AI81" s="49"/>
      <c r="AJ81" s="37"/>
      <c r="AK81" s="37"/>
      <c r="AL81" s="37"/>
      <c r="AM81" s="37"/>
      <c r="AN81" s="37"/>
    </row>
    <row r="82">
      <c r="A82" s="46"/>
      <c r="B82" s="46"/>
      <c r="C82" s="49"/>
      <c r="D82" s="49"/>
      <c r="E82" s="49"/>
      <c r="F82" s="49"/>
      <c r="G82" s="223"/>
      <c r="H82" s="49"/>
      <c r="I82" s="46"/>
      <c r="J82" s="46"/>
      <c r="K82" s="51"/>
      <c r="L82" s="224"/>
      <c r="M82" s="49"/>
      <c r="N82" s="49"/>
      <c r="O82" s="49"/>
      <c r="P82" s="49"/>
      <c r="Q82" s="223"/>
      <c r="R82" s="46"/>
      <c r="S82" s="46"/>
      <c r="T82" s="46"/>
      <c r="U82" s="223"/>
      <c r="V82" s="46"/>
      <c r="W82" s="46"/>
      <c r="X82" s="225"/>
      <c r="Y82" s="49"/>
      <c r="Z82" s="46"/>
      <c r="AA82" s="46"/>
      <c r="AB82" s="49"/>
      <c r="AC82" s="49"/>
      <c r="AD82" s="49"/>
      <c r="AE82" s="49"/>
      <c r="AF82" s="49"/>
      <c r="AG82" s="49"/>
      <c r="AH82" s="49"/>
      <c r="AI82" s="49"/>
      <c r="AJ82" s="37"/>
      <c r="AK82" s="37"/>
      <c r="AL82" s="37"/>
      <c r="AM82" s="37"/>
      <c r="AN82" s="37"/>
    </row>
    <row r="83">
      <c r="A83" s="46"/>
      <c r="B83" s="46"/>
      <c r="C83" s="49"/>
      <c r="D83" s="49"/>
      <c r="E83" s="49"/>
      <c r="F83" s="49"/>
      <c r="G83" s="223"/>
      <c r="H83" s="49"/>
      <c r="I83" s="46"/>
      <c r="J83" s="46"/>
      <c r="K83" s="51"/>
      <c r="L83" s="224"/>
      <c r="M83" s="49"/>
      <c r="N83" s="49"/>
      <c r="O83" s="49"/>
      <c r="P83" s="49"/>
      <c r="Q83" s="223"/>
      <c r="R83" s="46"/>
      <c r="S83" s="46"/>
      <c r="T83" s="46"/>
      <c r="U83" s="223"/>
      <c r="V83" s="46"/>
      <c r="W83" s="46"/>
      <c r="X83" s="225"/>
      <c r="Y83" s="49"/>
      <c r="Z83" s="46"/>
      <c r="AA83" s="46"/>
      <c r="AB83" s="49"/>
      <c r="AC83" s="49"/>
      <c r="AD83" s="49"/>
      <c r="AE83" s="49"/>
      <c r="AF83" s="49"/>
      <c r="AG83" s="49"/>
      <c r="AH83" s="49"/>
      <c r="AI83" s="49"/>
      <c r="AJ83" s="37"/>
      <c r="AK83" s="37"/>
      <c r="AL83" s="37"/>
      <c r="AM83" s="37"/>
      <c r="AN83" s="37"/>
    </row>
    <row r="84">
      <c r="A84" s="46"/>
      <c r="B84" s="46"/>
      <c r="C84" s="49"/>
      <c r="D84" s="49"/>
      <c r="E84" s="49"/>
      <c r="F84" s="49"/>
      <c r="G84" s="223"/>
      <c r="H84" s="49"/>
      <c r="I84" s="46"/>
      <c r="J84" s="46"/>
      <c r="K84" s="51"/>
      <c r="L84" s="224"/>
      <c r="M84" s="49"/>
      <c r="N84" s="49"/>
      <c r="O84" s="49"/>
      <c r="P84" s="49"/>
      <c r="Q84" s="223"/>
      <c r="R84" s="46"/>
      <c r="S84" s="46"/>
      <c r="T84" s="46"/>
      <c r="U84" s="223"/>
      <c r="V84" s="46"/>
      <c r="W84" s="46"/>
      <c r="X84" s="225"/>
      <c r="Y84" s="49"/>
      <c r="Z84" s="46"/>
      <c r="AA84" s="46"/>
      <c r="AB84" s="49"/>
      <c r="AC84" s="49"/>
      <c r="AD84" s="49"/>
      <c r="AE84" s="49"/>
      <c r="AF84" s="49"/>
      <c r="AG84" s="49"/>
      <c r="AH84" s="49"/>
      <c r="AI84" s="49"/>
      <c r="AJ84" s="37"/>
      <c r="AK84" s="37"/>
      <c r="AL84" s="37"/>
      <c r="AM84" s="37"/>
      <c r="AN84" s="37"/>
    </row>
    <row r="85">
      <c r="A85" s="46"/>
      <c r="B85" s="46"/>
      <c r="C85" s="49"/>
      <c r="D85" s="49"/>
      <c r="E85" s="49"/>
      <c r="F85" s="49"/>
      <c r="G85" s="223"/>
      <c r="H85" s="49"/>
      <c r="I85" s="46"/>
      <c r="J85" s="46"/>
      <c r="K85" s="51"/>
      <c r="L85" s="224"/>
      <c r="M85" s="49"/>
      <c r="N85" s="49"/>
      <c r="O85" s="49"/>
      <c r="P85" s="49"/>
      <c r="Q85" s="223"/>
      <c r="R85" s="46"/>
      <c r="S85" s="46"/>
      <c r="T85" s="46"/>
      <c r="U85" s="223"/>
      <c r="V85" s="46"/>
      <c r="W85" s="46"/>
      <c r="X85" s="225"/>
      <c r="Y85" s="49"/>
      <c r="Z85" s="46"/>
      <c r="AA85" s="46"/>
      <c r="AB85" s="49"/>
      <c r="AC85" s="49"/>
      <c r="AD85" s="49"/>
      <c r="AE85" s="49"/>
      <c r="AF85" s="49"/>
      <c r="AG85" s="49"/>
      <c r="AH85" s="49"/>
      <c r="AI85" s="49"/>
      <c r="AJ85" s="37"/>
      <c r="AK85" s="37"/>
      <c r="AL85" s="37"/>
      <c r="AM85" s="37"/>
      <c r="AN85" s="37"/>
    </row>
    <row r="86">
      <c r="A86" s="46"/>
      <c r="B86" s="46"/>
      <c r="C86" s="49"/>
      <c r="D86" s="49"/>
      <c r="E86" s="49"/>
      <c r="F86" s="49"/>
      <c r="G86" s="223"/>
      <c r="H86" s="49"/>
      <c r="I86" s="46"/>
      <c r="J86" s="46"/>
      <c r="K86" s="51"/>
      <c r="L86" s="224"/>
      <c r="M86" s="49"/>
      <c r="N86" s="49"/>
      <c r="O86" s="49"/>
      <c r="P86" s="49"/>
      <c r="Q86" s="223"/>
      <c r="R86" s="46"/>
      <c r="S86" s="46"/>
      <c r="T86" s="46"/>
      <c r="U86" s="223"/>
      <c r="V86" s="46"/>
      <c r="W86" s="46"/>
      <c r="X86" s="225"/>
      <c r="Y86" s="49"/>
      <c r="Z86" s="46"/>
      <c r="AA86" s="46"/>
      <c r="AB86" s="49"/>
      <c r="AC86" s="49"/>
      <c r="AD86" s="49"/>
      <c r="AE86" s="49"/>
      <c r="AF86" s="49"/>
      <c r="AG86" s="49"/>
      <c r="AH86" s="49"/>
      <c r="AI86" s="49"/>
      <c r="AJ86" s="37"/>
      <c r="AK86" s="37"/>
      <c r="AL86" s="37"/>
      <c r="AM86" s="37"/>
      <c r="AN86" s="37"/>
    </row>
    <row r="87">
      <c r="A87" s="46"/>
      <c r="B87" s="46"/>
      <c r="C87" s="49"/>
      <c r="D87" s="49"/>
      <c r="E87" s="49"/>
      <c r="F87" s="49"/>
      <c r="G87" s="223"/>
      <c r="H87" s="49"/>
      <c r="I87" s="46"/>
      <c r="J87" s="46"/>
      <c r="K87" s="51"/>
      <c r="L87" s="224"/>
      <c r="M87" s="49"/>
      <c r="N87" s="49"/>
      <c r="O87" s="49"/>
      <c r="P87" s="49"/>
      <c r="Q87" s="223"/>
      <c r="R87" s="46"/>
      <c r="S87" s="46"/>
      <c r="T87" s="46"/>
      <c r="U87" s="223"/>
      <c r="V87" s="46"/>
      <c r="W87" s="46"/>
      <c r="X87" s="225"/>
      <c r="Y87" s="49"/>
      <c r="Z87" s="46"/>
      <c r="AA87" s="46"/>
      <c r="AB87" s="49"/>
      <c r="AC87" s="49"/>
      <c r="AD87" s="49"/>
      <c r="AE87" s="49"/>
      <c r="AF87" s="49"/>
      <c r="AG87" s="49"/>
      <c r="AH87" s="49"/>
      <c r="AI87" s="49"/>
      <c r="AJ87" s="37"/>
      <c r="AK87" s="37"/>
      <c r="AL87" s="37"/>
      <c r="AM87" s="37"/>
      <c r="AN87" s="37"/>
    </row>
    <row r="88">
      <c r="A88" s="46"/>
      <c r="B88" s="46"/>
      <c r="C88" s="49"/>
      <c r="D88" s="49"/>
      <c r="E88" s="49"/>
      <c r="F88" s="49"/>
      <c r="G88" s="223"/>
      <c r="H88" s="49"/>
      <c r="I88" s="46"/>
      <c r="J88" s="46"/>
      <c r="K88" s="51"/>
      <c r="L88" s="224"/>
      <c r="M88" s="49"/>
      <c r="N88" s="49"/>
      <c r="O88" s="49"/>
      <c r="P88" s="49"/>
      <c r="Q88" s="223"/>
      <c r="R88" s="46"/>
      <c r="S88" s="46"/>
      <c r="T88" s="46"/>
      <c r="U88" s="223"/>
      <c r="V88" s="46"/>
      <c r="W88" s="46"/>
      <c r="X88" s="225"/>
      <c r="Y88" s="49"/>
      <c r="Z88" s="46"/>
      <c r="AA88" s="46"/>
      <c r="AB88" s="49"/>
      <c r="AC88" s="49"/>
      <c r="AD88" s="49"/>
      <c r="AE88" s="49"/>
      <c r="AF88" s="49"/>
      <c r="AG88" s="49"/>
      <c r="AH88" s="49"/>
      <c r="AI88" s="49"/>
      <c r="AJ88" s="37"/>
      <c r="AK88" s="37"/>
      <c r="AL88" s="37"/>
      <c r="AM88" s="37"/>
      <c r="AN88" s="37"/>
    </row>
    <row r="89">
      <c r="A89" s="46"/>
      <c r="B89" s="46"/>
      <c r="C89" s="49"/>
      <c r="D89" s="49"/>
      <c r="E89" s="49"/>
      <c r="F89" s="49"/>
      <c r="G89" s="223"/>
      <c r="H89" s="49"/>
      <c r="I89" s="46"/>
      <c r="J89" s="46"/>
      <c r="K89" s="51"/>
      <c r="L89" s="224"/>
      <c r="M89" s="49"/>
      <c r="N89" s="49"/>
      <c r="O89" s="49"/>
      <c r="P89" s="49"/>
      <c r="Q89" s="223"/>
      <c r="R89" s="46"/>
      <c r="S89" s="46"/>
      <c r="T89" s="46"/>
      <c r="U89" s="223"/>
      <c r="V89" s="46"/>
      <c r="W89" s="46"/>
      <c r="X89" s="225"/>
      <c r="Y89" s="49"/>
      <c r="Z89" s="46"/>
      <c r="AA89" s="46"/>
      <c r="AB89" s="49"/>
      <c r="AC89" s="49"/>
      <c r="AD89" s="49"/>
      <c r="AE89" s="49"/>
      <c r="AF89" s="49"/>
      <c r="AG89" s="49"/>
      <c r="AH89" s="49"/>
      <c r="AI89" s="49"/>
      <c r="AJ89" s="37"/>
      <c r="AK89" s="37"/>
      <c r="AL89" s="37"/>
      <c r="AM89" s="37"/>
      <c r="AN89" s="37"/>
    </row>
    <row r="90">
      <c r="A90" s="46"/>
      <c r="B90" s="46"/>
      <c r="C90" s="49"/>
      <c r="D90" s="49"/>
      <c r="E90" s="49"/>
      <c r="F90" s="49"/>
      <c r="G90" s="223"/>
      <c r="H90" s="49"/>
      <c r="I90" s="46"/>
      <c r="J90" s="46"/>
      <c r="K90" s="51"/>
      <c r="L90" s="224"/>
      <c r="M90" s="49"/>
      <c r="N90" s="49"/>
      <c r="O90" s="49"/>
      <c r="P90" s="49"/>
      <c r="Q90" s="223"/>
      <c r="R90" s="46"/>
      <c r="S90" s="46"/>
      <c r="T90" s="46"/>
      <c r="U90" s="223"/>
      <c r="V90" s="46"/>
      <c r="W90" s="46"/>
      <c r="X90" s="225"/>
      <c r="Y90" s="49"/>
      <c r="Z90" s="46"/>
      <c r="AA90" s="46"/>
      <c r="AB90" s="49"/>
      <c r="AC90" s="49"/>
      <c r="AD90" s="49"/>
      <c r="AE90" s="49"/>
      <c r="AF90" s="49"/>
      <c r="AG90" s="49"/>
      <c r="AH90" s="49"/>
      <c r="AI90" s="49"/>
      <c r="AJ90" s="37"/>
      <c r="AK90" s="37"/>
      <c r="AL90" s="37"/>
      <c r="AM90" s="37"/>
      <c r="AN90" s="37"/>
    </row>
    <row r="91">
      <c r="A91" s="46"/>
      <c r="B91" s="46"/>
      <c r="C91" s="49"/>
      <c r="D91" s="49"/>
      <c r="E91" s="49"/>
      <c r="F91" s="49"/>
      <c r="G91" s="223"/>
      <c r="H91" s="49"/>
      <c r="I91" s="46"/>
      <c r="J91" s="46"/>
      <c r="K91" s="51"/>
      <c r="L91" s="224"/>
      <c r="M91" s="49"/>
      <c r="N91" s="49"/>
      <c r="O91" s="49"/>
      <c r="P91" s="49"/>
      <c r="Q91" s="223"/>
      <c r="R91" s="46"/>
      <c r="S91" s="46"/>
      <c r="T91" s="46"/>
      <c r="U91" s="223"/>
      <c r="V91" s="46"/>
      <c r="W91" s="46"/>
      <c r="X91" s="225"/>
      <c r="Y91" s="49"/>
      <c r="Z91" s="46"/>
      <c r="AA91" s="46"/>
      <c r="AB91" s="49"/>
      <c r="AC91" s="49"/>
      <c r="AD91" s="49"/>
      <c r="AE91" s="49"/>
      <c r="AF91" s="49"/>
      <c r="AG91" s="49"/>
      <c r="AH91" s="49"/>
      <c r="AI91" s="49"/>
      <c r="AJ91" s="37"/>
      <c r="AK91" s="37"/>
      <c r="AL91" s="37"/>
      <c r="AM91" s="37"/>
      <c r="AN91" s="37"/>
    </row>
    <row r="92">
      <c r="A92" s="46"/>
      <c r="B92" s="46"/>
      <c r="C92" s="49"/>
      <c r="D92" s="49"/>
      <c r="E92" s="49"/>
      <c r="F92" s="49"/>
      <c r="G92" s="223"/>
      <c r="H92" s="49"/>
      <c r="I92" s="46"/>
      <c r="J92" s="46"/>
      <c r="K92" s="51"/>
      <c r="L92" s="224"/>
      <c r="M92" s="49"/>
      <c r="N92" s="49"/>
      <c r="O92" s="49"/>
      <c r="P92" s="49"/>
      <c r="Q92" s="223"/>
      <c r="R92" s="46"/>
      <c r="S92" s="46"/>
      <c r="T92" s="46"/>
      <c r="U92" s="223"/>
      <c r="V92" s="46"/>
      <c r="W92" s="46"/>
      <c r="X92" s="225"/>
      <c r="Y92" s="49"/>
      <c r="Z92" s="46"/>
      <c r="AA92" s="46"/>
      <c r="AB92" s="49"/>
      <c r="AC92" s="49"/>
      <c r="AD92" s="49"/>
      <c r="AE92" s="49"/>
      <c r="AF92" s="49"/>
      <c r="AG92" s="49"/>
      <c r="AH92" s="49"/>
      <c r="AI92" s="49"/>
      <c r="AJ92" s="37"/>
      <c r="AK92" s="37"/>
      <c r="AL92" s="37"/>
      <c r="AM92" s="37"/>
      <c r="AN92" s="37"/>
    </row>
    <row r="93">
      <c r="A93" s="46"/>
      <c r="B93" s="46"/>
      <c r="C93" s="49"/>
      <c r="D93" s="49"/>
      <c r="E93" s="49"/>
      <c r="F93" s="49"/>
      <c r="G93" s="223"/>
      <c r="H93" s="49"/>
      <c r="I93" s="46"/>
      <c r="J93" s="46"/>
      <c r="K93" s="51"/>
      <c r="L93" s="224"/>
      <c r="M93" s="49"/>
      <c r="N93" s="49"/>
      <c r="O93" s="49"/>
      <c r="P93" s="49"/>
      <c r="Q93" s="223"/>
      <c r="R93" s="46"/>
      <c r="S93" s="46"/>
      <c r="T93" s="46"/>
      <c r="U93" s="223"/>
      <c r="V93" s="46"/>
      <c r="W93" s="46"/>
      <c r="X93" s="225"/>
      <c r="Y93" s="49"/>
      <c r="Z93" s="46"/>
      <c r="AA93" s="46"/>
      <c r="AB93" s="49"/>
      <c r="AC93" s="49"/>
      <c r="AD93" s="49"/>
      <c r="AE93" s="49"/>
      <c r="AF93" s="49"/>
      <c r="AG93" s="49"/>
      <c r="AH93" s="49"/>
      <c r="AI93" s="49"/>
      <c r="AJ93" s="37"/>
      <c r="AK93" s="37"/>
      <c r="AL93" s="37"/>
      <c r="AM93" s="37"/>
      <c r="AN93" s="37"/>
    </row>
    <row r="94">
      <c r="A94" s="46"/>
      <c r="B94" s="46"/>
      <c r="C94" s="49"/>
      <c r="D94" s="49"/>
      <c r="E94" s="49"/>
      <c r="F94" s="49"/>
      <c r="G94" s="223"/>
      <c r="H94" s="49"/>
      <c r="I94" s="46"/>
      <c r="J94" s="46"/>
      <c r="K94" s="51"/>
      <c r="L94" s="224"/>
      <c r="M94" s="49"/>
      <c r="N94" s="49"/>
      <c r="O94" s="49"/>
      <c r="P94" s="49"/>
      <c r="Q94" s="223"/>
      <c r="R94" s="46"/>
      <c r="S94" s="46"/>
      <c r="T94" s="46"/>
      <c r="U94" s="223"/>
      <c r="V94" s="46"/>
      <c r="W94" s="46"/>
      <c r="X94" s="225"/>
      <c r="Y94" s="49"/>
      <c r="Z94" s="46"/>
      <c r="AA94" s="46"/>
      <c r="AB94" s="49"/>
      <c r="AC94" s="49"/>
      <c r="AD94" s="49"/>
      <c r="AE94" s="49"/>
      <c r="AF94" s="49"/>
      <c r="AG94" s="49"/>
      <c r="AH94" s="49"/>
      <c r="AI94" s="49"/>
      <c r="AJ94" s="37"/>
      <c r="AK94" s="37"/>
      <c r="AL94" s="37"/>
      <c r="AM94" s="37"/>
      <c r="AN94" s="37"/>
    </row>
    <row r="95">
      <c r="A95" s="46"/>
      <c r="B95" s="46"/>
      <c r="C95" s="49"/>
      <c r="D95" s="49"/>
      <c r="E95" s="49"/>
      <c r="F95" s="49"/>
      <c r="G95" s="223"/>
      <c r="H95" s="49"/>
      <c r="I95" s="46"/>
      <c r="J95" s="46"/>
      <c r="K95" s="51"/>
      <c r="L95" s="224"/>
      <c r="M95" s="49"/>
      <c r="N95" s="49"/>
      <c r="O95" s="49"/>
      <c r="P95" s="49"/>
      <c r="Q95" s="223"/>
      <c r="R95" s="46"/>
      <c r="S95" s="46"/>
      <c r="T95" s="46"/>
      <c r="U95" s="223"/>
      <c r="V95" s="46"/>
      <c r="W95" s="46"/>
      <c r="X95" s="225"/>
      <c r="Y95" s="49"/>
      <c r="Z95" s="46"/>
      <c r="AA95" s="46"/>
      <c r="AB95" s="49"/>
      <c r="AC95" s="49"/>
      <c r="AD95" s="49"/>
      <c r="AE95" s="49"/>
      <c r="AF95" s="49"/>
      <c r="AG95" s="49"/>
      <c r="AH95" s="49"/>
      <c r="AI95" s="49"/>
      <c r="AJ95" s="37"/>
      <c r="AK95" s="37"/>
      <c r="AL95" s="37"/>
      <c r="AM95" s="37"/>
      <c r="AN95" s="37"/>
    </row>
    <row r="96">
      <c r="A96" s="46"/>
      <c r="B96" s="46"/>
      <c r="C96" s="49"/>
      <c r="D96" s="49"/>
      <c r="E96" s="49"/>
      <c r="F96" s="49"/>
      <c r="G96" s="223"/>
      <c r="H96" s="49"/>
      <c r="I96" s="46"/>
      <c r="J96" s="46"/>
      <c r="K96" s="51"/>
      <c r="L96" s="224"/>
      <c r="M96" s="49"/>
      <c r="N96" s="49"/>
      <c r="O96" s="49"/>
      <c r="P96" s="49"/>
      <c r="Q96" s="223"/>
      <c r="R96" s="46"/>
      <c r="S96" s="46"/>
      <c r="T96" s="46"/>
      <c r="U96" s="223"/>
      <c r="V96" s="46"/>
      <c r="W96" s="46"/>
      <c r="X96" s="225"/>
      <c r="Y96" s="49"/>
      <c r="Z96" s="46"/>
      <c r="AA96" s="46"/>
      <c r="AB96" s="49"/>
      <c r="AC96" s="49"/>
      <c r="AD96" s="49"/>
      <c r="AE96" s="49"/>
      <c r="AF96" s="49"/>
      <c r="AG96" s="49"/>
      <c r="AH96" s="49"/>
      <c r="AI96" s="49"/>
      <c r="AJ96" s="37"/>
      <c r="AK96" s="37"/>
      <c r="AL96" s="37"/>
      <c r="AM96" s="37"/>
      <c r="AN96" s="37"/>
    </row>
    <row r="97">
      <c r="A97" s="46"/>
      <c r="B97" s="46"/>
      <c r="C97" s="49"/>
      <c r="D97" s="49"/>
      <c r="E97" s="49"/>
      <c r="F97" s="49"/>
      <c r="G97" s="223"/>
      <c r="H97" s="49"/>
      <c r="I97" s="46"/>
      <c r="J97" s="46"/>
      <c r="K97" s="51"/>
      <c r="L97" s="224"/>
      <c r="M97" s="49"/>
      <c r="N97" s="49"/>
      <c r="O97" s="49"/>
      <c r="P97" s="49"/>
      <c r="Q97" s="223"/>
      <c r="R97" s="46"/>
      <c r="S97" s="46"/>
      <c r="T97" s="46"/>
      <c r="U97" s="223"/>
      <c r="V97" s="46"/>
      <c r="W97" s="46"/>
      <c r="X97" s="225"/>
      <c r="Y97" s="49"/>
      <c r="Z97" s="46"/>
      <c r="AA97" s="46"/>
      <c r="AB97" s="49"/>
      <c r="AC97" s="49"/>
      <c r="AD97" s="49"/>
      <c r="AE97" s="49"/>
      <c r="AF97" s="49"/>
      <c r="AG97" s="49"/>
      <c r="AH97" s="49"/>
      <c r="AI97" s="49"/>
      <c r="AJ97" s="37"/>
      <c r="AK97" s="37"/>
      <c r="AL97" s="37"/>
      <c r="AM97" s="37"/>
      <c r="AN97" s="37"/>
    </row>
    <row r="98">
      <c r="A98" s="46"/>
      <c r="B98" s="46"/>
      <c r="C98" s="49"/>
      <c r="D98" s="49"/>
      <c r="E98" s="49"/>
      <c r="F98" s="49"/>
      <c r="G98" s="223"/>
      <c r="H98" s="49"/>
      <c r="I98" s="46"/>
      <c r="J98" s="46"/>
      <c r="K98" s="51"/>
      <c r="L98" s="224"/>
      <c r="M98" s="49"/>
      <c r="N98" s="49"/>
      <c r="O98" s="49"/>
      <c r="P98" s="49"/>
      <c r="Q98" s="223"/>
      <c r="R98" s="46"/>
      <c r="S98" s="46"/>
      <c r="T98" s="46"/>
      <c r="U98" s="223"/>
      <c r="V98" s="46"/>
      <c r="W98" s="46"/>
      <c r="X98" s="225"/>
      <c r="Y98" s="49"/>
      <c r="Z98" s="46"/>
      <c r="AA98" s="46"/>
      <c r="AB98" s="49"/>
      <c r="AC98" s="49"/>
      <c r="AD98" s="49"/>
      <c r="AE98" s="49"/>
      <c r="AF98" s="49"/>
      <c r="AG98" s="49"/>
      <c r="AH98" s="49"/>
      <c r="AI98" s="49"/>
      <c r="AJ98" s="37"/>
      <c r="AK98" s="37"/>
      <c r="AL98" s="37"/>
      <c r="AM98" s="37"/>
      <c r="AN98" s="37"/>
    </row>
    <row r="99">
      <c r="A99" s="46"/>
      <c r="B99" s="46"/>
      <c r="C99" s="49"/>
      <c r="D99" s="49"/>
      <c r="E99" s="49"/>
      <c r="F99" s="49"/>
      <c r="G99" s="223"/>
      <c r="H99" s="49"/>
      <c r="I99" s="46"/>
      <c r="J99" s="46"/>
      <c r="K99" s="51"/>
      <c r="L99" s="224"/>
      <c r="M99" s="49"/>
      <c r="N99" s="49"/>
      <c r="O99" s="49"/>
      <c r="P99" s="49"/>
      <c r="Q99" s="223"/>
      <c r="R99" s="46"/>
      <c r="S99" s="46"/>
      <c r="T99" s="46"/>
      <c r="U99" s="223"/>
      <c r="V99" s="46"/>
      <c r="W99" s="46"/>
      <c r="X99" s="225"/>
      <c r="Y99" s="49"/>
      <c r="Z99" s="46"/>
      <c r="AA99" s="46"/>
      <c r="AB99" s="49"/>
      <c r="AC99" s="49"/>
      <c r="AD99" s="49"/>
      <c r="AE99" s="49"/>
      <c r="AF99" s="49"/>
      <c r="AG99" s="49"/>
      <c r="AH99" s="49"/>
      <c r="AI99" s="49"/>
      <c r="AJ99" s="37"/>
      <c r="AK99" s="37"/>
      <c r="AL99" s="37"/>
      <c r="AM99" s="37"/>
      <c r="AN99" s="37"/>
    </row>
    <row r="100">
      <c r="A100" s="46"/>
      <c r="B100" s="46"/>
      <c r="C100" s="49"/>
      <c r="D100" s="49"/>
      <c r="E100" s="49"/>
      <c r="F100" s="49"/>
      <c r="G100" s="223"/>
      <c r="H100" s="49"/>
      <c r="I100" s="46"/>
      <c r="J100" s="46"/>
      <c r="K100" s="51"/>
      <c r="L100" s="224"/>
      <c r="M100" s="49"/>
      <c r="N100" s="49"/>
      <c r="O100" s="49"/>
      <c r="P100" s="49"/>
      <c r="Q100" s="223"/>
      <c r="R100" s="46"/>
      <c r="S100" s="46"/>
      <c r="T100" s="46"/>
      <c r="U100" s="223"/>
      <c r="V100" s="46"/>
      <c r="W100" s="46"/>
      <c r="X100" s="225"/>
      <c r="Y100" s="49"/>
      <c r="Z100" s="46"/>
      <c r="AA100" s="46"/>
      <c r="AB100" s="49"/>
      <c r="AC100" s="49"/>
      <c r="AD100" s="49"/>
      <c r="AE100" s="49"/>
      <c r="AF100" s="49"/>
      <c r="AG100" s="49"/>
      <c r="AH100" s="49"/>
      <c r="AI100" s="49"/>
      <c r="AJ100" s="37"/>
      <c r="AK100" s="37"/>
      <c r="AL100" s="37"/>
      <c r="AM100" s="37"/>
      <c r="AN100" s="37"/>
    </row>
    <row r="101">
      <c r="A101" s="46"/>
      <c r="B101" s="46"/>
      <c r="C101" s="49"/>
      <c r="D101" s="49"/>
      <c r="E101" s="49"/>
      <c r="F101" s="49"/>
      <c r="G101" s="223"/>
      <c r="H101" s="49"/>
      <c r="I101" s="46"/>
      <c r="J101" s="46"/>
      <c r="K101" s="51"/>
      <c r="L101" s="231"/>
      <c r="M101" s="49"/>
      <c r="N101" s="49"/>
      <c r="O101" s="49"/>
      <c r="P101" s="49"/>
      <c r="Q101" s="223"/>
      <c r="R101" s="46"/>
      <c r="S101" s="46"/>
      <c r="T101" s="46"/>
      <c r="U101" s="223"/>
      <c r="V101" s="46"/>
      <c r="W101" s="46"/>
      <c r="X101" s="225"/>
      <c r="Y101" s="49"/>
      <c r="Z101" s="46"/>
      <c r="AA101" s="46"/>
      <c r="AB101" s="49"/>
      <c r="AC101" s="49"/>
      <c r="AD101" s="49"/>
      <c r="AE101" s="49"/>
      <c r="AF101" s="49"/>
      <c r="AG101" s="49"/>
      <c r="AH101" s="49"/>
      <c r="AI101" s="49"/>
      <c r="AJ101" s="37"/>
      <c r="AK101" s="37"/>
      <c r="AL101" s="37"/>
      <c r="AM101" s="37"/>
      <c r="AN101" s="37"/>
    </row>
    <row r="102">
      <c r="A102" s="46"/>
      <c r="B102" s="46"/>
      <c r="C102" s="49"/>
      <c r="D102" s="49"/>
      <c r="E102" s="49"/>
      <c r="F102" s="49"/>
      <c r="G102" s="223"/>
      <c r="H102" s="49"/>
      <c r="I102" s="46"/>
      <c r="J102" s="46"/>
      <c r="K102" s="51"/>
      <c r="L102" s="231"/>
      <c r="M102" s="49"/>
      <c r="N102" s="49"/>
      <c r="O102" s="49"/>
      <c r="P102" s="49"/>
      <c r="Q102" s="223"/>
      <c r="R102" s="46"/>
      <c r="S102" s="46"/>
      <c r="T102" s="46"/>
      <c r="U102" s="223"/>
      <c r="V102" s="46"/>
      <c r="W102" s="46"/>
      <c r="X102" s="225"/>
      <c r="Y102" s="49"/>
      <c r="Z102" s="46"/>
      <c r="AA102" s="46"/>
      <c r="AB102" s="49"/>
      <c r="AC102" s="49"/>
      <c r="AD102" s="49"/>
      <c r="AE102" s="49"/>
      <c r="AF102" s="49"/>
      <c r="AG102" s="49"/>
      <c r="AH102" s="49"/>
      <c r="AI102" s="49"/>
      <c r="AJ102" s="37"/>
      <c r="AK102" s="37"/>
      <c r="AL102" s="37"/>
      <c r="AM102" s="37"/>
      <c r="AN102" s="37"/>
    </row>
    <row r="103">
      <c r="A103" s="46"/>
      <c r="B103" s="46"/>
      <c r="C103" s="49"/>
      <c r="D103" s="49"/>
      <c r="E103" s="49"/>
      <c r="F103" s="49"/>
      <c r="G103" s="223"/>
      <c r="H103" s="49"/>
      <c r="I103" s="46"/>
      <c r="J103" s="46"/>
      <c r="K103" s="51"/>
      <c r="L103" s="231"/>
      <c r="M103" s="49"/>
      <c r="N103" s="49"/>
      <c r="O103" s="49"/>
      <c r="P103" s="49"/>
      <c r="Q103" s="223"/>
      <c r="R103" s="46"/>
      <c r="S103" s="46"/>
      <c r="T103" s="46"/>
      <c r="U103" s="223"/>
      <c r="V103" s="46"/>
      <c r="W103" s="46"/>
      <c r="X103" s="225"/>
      <c r="Y103" s="49"/>
      <c r="Z103" s="46"/>
      <c r="AA103" s="46"/>
      <c r="AB103" s="49"/>
      <c r="AC103" s="49"/>
      <c r="AD103" s="49"/>
      <c r="AE103" s="49"/>
      <c r="AF103" s="49"/>
      <c r="AG103" s="49"/>
      <c r="AH103" s="49"/>
      <c r="AI103" s="49"/>
      <c r="AJ103" s="37"/>
      <c r="AK103" s="37"/>
      <c r="AL103" s="37"/>
      <c r="AM103" s="37"/>
      <c r="AN103" s="37"/>
    </row>
    <row r="104">
      <c r="A104" s="46"/>
      <c r="B104" s="46"/>
      <c r="C104" s="49"/>
      <c r="D104" s="49"/>
      <c r="E104" s="49"/>
      <c r="F104" s="49"/>
      <c r="G104" s="223"/>
      <c r="H104" s="49"/>
      <c r="I104" s="46"/>
      <c r="J104" s="46"/>
      <c r="K104" s="51"/>
      <c r="L104" s="231"/>
      <c r="M104" s="49"/>
      <c r="N104" s="49"/>
      <c r="O104" s="49"/>
      <c r="P104" s="49"/>
      <c r="Q104" s="223"/>
      <c r="R104" s="46"/>
      <c r="S104" s="46"/>
      <c r="T104" s="46"/>
      <c r="U104" s="223"/>
      <c r="V104" s="46"/>
      <c r="W104" s="46"/>
      <c r="X104" s="225"/>
      <c r="Y104" s="49"/>
      <c r="Z104" s="46"/>
      <c r="AA104" s="46"/>
      <c r="AB104" s="49"/>
      <c r="AC104" s="49"/>
      <c r="AD104" s="49"/>
      <c r="AE104" s="49"/>
      <c r="AF104" s="49"/>
      <c r="AG104" s="49"/>
      <c r="AH104" s="49"/>
      <c r="AI104" s="49"/>
      <c r="AJ104" s="37"/>
      <c r="AK104" s="37"/>
      <c r="AL104" s="37"/>
      <c r="AM104" s="37"/>
      <c r="AN104" s="37"/>
    </row>
    <row r="105">
      <c r="A105" s="46"/>
      <c r="B105" s="46"/>
      <c r="C105" s="49"/>
      <c r="D105" s="49"/>
      <c r="E105" s="49"/>
      <c r="F105" s="49"/>
      <c r="G105" s="223"/>
      <c r="H105" s="49"/>
      <c r="I105" s="46"/>
      <c r="J105" s="46"/>
      <c r="K105" s="51"/>
      <c r="L105" s="231"/>
      <c r="M105" s="49"/>
      <c r="N105" s="49"/>
      <c r="O105" s="49"/>
      <c r="P105" s="49"/>
      <c r="Q105" s="223"/>
      <c r="R105" s="46"/>
      <c r="S105" s="46"/>
      <c r="T105" s="46"/>
      <c r="U105" s="223"/>
      <c r="V105" s="46"/>
      <c r="W105" s="46"/>
      <c r="X105" s="225"/>
      <c r="Y105" s="49"/>
      <c r="Z105" s="46"/>
      <c r="AA105" s="46"/>
      <c r="AB105" s="49"/>
      <c r="AC105" s="49"/>
      <c r="AD105" s="49"/>
      <c r="AE105" s="49"/>
      <c r="AF105" s="49"/>
      <c r="AG105" s="49"/>
      <c r="AH105" s="49"/>
      <c r="AI105" s="49"/>
      <c r="AJ105" s="37"/>
      <c r="AK105" s="37"/>
      <c r="AL105" s="37"/>
      <c r="AM105" s="37"/>
      <c r="AN105" s="37"/>
    </row>
    <row r="106">
      <c r="A106" s="46"/>
      <c r="B106" s="46"/>
      <c r="C106" s="49"/>
      <c r="D106" s="49"/>
      <c r="E106" s="49"/>
      <c r="F106" s="49"/>
      <c r="G106" s="223"/>
      <c r="H106" s="49"/>
      <c r="I106" s="46"/>
      <c r="J106" s="46"/>
      <c r="K106" s="51"/>
      <c r="L106" s="231"/>
      <c r="M106" s="49"/>
      <c r="N106" s="49"/>
      <c r="O106" s="49"/>
      <c r="P106" s="49"/>
      <c r="Q106" s="223"/>
      <c r="R106" s="46"/>
      <c r="S106" s="46"/>
      <c r="T106" s="46"/>
      <c r="U106" s="223"/>
      <c r="V106" s="46"/>
      <c r="W106" s="46"/>
      <c r="X106" s="225"/>
      <c r="Y106" s="49"/>
      <c r="Z106" s="46"/>
      <c r="AA106" s="46"/>
      <c r="AB106" s="49"/>
      <c r="AC106" s="49"/>
      <c r="AD106" s="49"/>
      <c r="AE106" s="49"/>
      <c r="AF106" s="49"/>
      <c r="AG106" s="49"/>
      <c r="AH106" s="49"/>
      <c r="AI106" s="49"/>
      <c r="AJ106" s="37"/>
      <c r="AK106" s="37"/>
      <c r="AL106" s="37"/>
      <c r="AM106" s="37"/>
      <c r="AN106" s="37"/>
    </row>
    <row r="107">
      <c r="A107" s="46"/>
      <c r="B107" s="46"/>
      <c r="C107" s="49"/>
      <c r="D107" s="49"/>
      <c r="E107" s="49"/>
      <c r="F107" s="49"/>
      <c r="G107" s="223"/>
      <c r="H107" s="49"/>
      <c r="I107" s="46"/>
      <c r="J107" s="46"/>
      <c r="K107" s="51"/>
      <c r="L107" s="231"/>
      <c r="M107" s="49"/>
      <c r="N107" s="49"/>
      <c r="O107" s="49"/>
      <c r="P107" s="49"/>
      <c r="Q107" s="223"/>
      <c r="R107" s="46"/>
      <c r="S107" s="46"/>
      <c r="T107" s="46"/>
      <c r="U107" s="223"/>
      <c r="V107" s="46"/>
      <c r="W107" s="46"/>
      <c r="X107" s="225"/>
      <c r="Y107" s="49"/>
      <c r="Z107" s="46"/>
      <c r="AA107" s="46"/>
      <c r="AB107" s="49"/>
      <c r="AC107" s="49"/>
      <c r="AD107" s="49"/>
      <c r="AE107" s="49"/>
      <c r="AF107" s="49"/>
      <c r="AG107" s="49"/>
      <c r="AH107" s="49"/>
      <c r="AI107" s="49"/>
      <c r="AJ107" s="37"/>
      <c r="AK107" s="37"/>
      <c r="AL107" s="37"/>
      <c r="AM107" s="37"/>
      <c r="AN107" s="37"/>
    </row>
    <row r="108">
      <c r="A108" s="46"/>
      <c r="B108" s="46"/>
      <c r="C108" s="49"/>
      <c r="D108" s="49"/>
      <c r="E108" s="49"/>
      <c r="F108" s="49"/>
      <c r="G108" s="223"/>
      <c r="H108" s="49"/>
      <c r="I108" s="46"/>
      <c r="J108" s="46"/>
      <c r="K108" s="51"/>
      <c r="L108" s="231"/>
      <c r="M108" s="49"/>
      <c r="N108" s="49"/>
      <c r="O108" s="49"/>
      <c r="P108" s="49"/>
      <c r="Q108" s="223"/>
      <c r="R108" s="46"/>
      <c r="S108" s="46"/>
      <c r="T108" s="46"/>
      <c r="U108" s="223"/>
      <c r="V108" s="46"/>
      <c r="W108" s="46"/>
      <c r="X108" s="225"/>
      <c r="Y108" s="49"/>
      <c r="Z108" s="46"/>
      <c r="AA108" s="46"/>
      <c r="AB108" s="49"/>
      <c r="AC108" s="49"/>
      <c r="AD108" s="49"/>
      <c r="AE108" s="49"/>
      <c r="AF108" s="49"/>
      <c r="AG108" s="49"/>
      <c r="AH108" s="49"/>
      <c r="AI108" s="49"/>
      <c r="AJ108" s="37"/>
      <c r="AK108" s="37"/>
      <c r="AL108" s="37"/>
      <c r="AM108" s="37"/>
      <c r="AN108" s="37"/>
    </row>
    <row r="109">
      <c r="A109" s="46"/>
      <c r="B109" s="46"/>
      <c r="C109" s="49"/>
      <c r="D109" s="49"/>
      <c r="E109" s="49"/>
      <c r="F109" s="49"/>
      <c r="G109" s="223"/>
      <c r="H109" s="49"/>
      <c r="I109" s="46"/>
      <c r="J109" s="46"/>
      <c r="K109" s="51"/>
      <c r="L109" s="231"/>
      <c r="M109" s="49"/>
      <c r="N109" s="49"/>
      <c r="O109" s="49"/>
      <c r="P109" s="49"/>
      <c r="Q109" s="223"/>
      <c r="R109" s="46"/>
      <c r="S109" s="46"/>
      <c r="T109" s="46"/>
      <c r="U109" s="223"/>
      <c r="V109" s="46"/>
      <c r="W109" s="46"/>
      <c r="X109" s="225"/>
      <c r="Y109" s="49"/>
      <c r="Z109" s="46"/>
      <c r="AA109" s="46"/>
      <c r="AB109" s="49"/>
      <c r="AC109" s="49"/>
      <c r="AD109" s="49"/>
      <c r="AE109" s="49"/>
      <c r="AF109" s="49"/>
      <c r="AG109" s="49"/>
      <c r="AH109" s="49"/>
      <c r="AI109" s="49"/>
      <c r="AJ109" s="37"/>
      <c r="AK109" s="37"/>
      <c r="AL109" s="37"/>
      <c r="AM109" s="37"/>
      <c r="AN109" s="37"/>
    </row>
    <row r="110">
      <c r="A110" s="46"/>
      <c r="B110" s="46"/>
      <c r="C110" s="49"/>
      <c r="D110" s="49"/>
      <c r="E110" s="49"/>
      <c r="F110" s="49"/>
      <c r="G110" s="223"/>
      <c r="H110" s="49"/>
      <c r="I110" s="46"/>
      <c r="J110" s="46"/>
      <c r="K110" s="51"/>
      <c r="L110" s="231"/>
      <c r="M110" s="49"/>
      <c r="N110" s="49"/>
      <c r="O110" s="49"/>
      <c r="P110" s="49"/>
      <c r="Q110" s="223"/>
      <c r="R110" s="46"/>
      <c r="S110" s="46"/>
      <c r="T110" s="46"/>
      <c r="U110" s="223"/>
      <c r="V110" s="46"/>
      <c r="W110" s="46"/>
      <c r="X110" s="225"/>
      <c r="Y110" s="49"/>
      <c r="Z110" s="46"/>
      <c r="AA110" s="46"/>
      <c r="AB110" s="49"/>
      <c r="AC110" s="49"/>
      <c r="AD110" s="49"/>
      <c r="AE110" s="49"/>
      <c r="AF110" s="49"/>
      <c r="AG110" s="49"/>
      <c r="AH110" s="49"/>
      <c r="AI110" s="49"/>
      <c r="AJ110" s="37"/>
      <c r="AK110" s="37"/>
      <c r="AL110" s="37"/>
      <c r="AM110" s="37"/>
      <c r="AN110" s="37"/>
    </row>
    <row r="111">
      <c r="A111" s="46"/>
      <c r="B111" s="46"/>
      <c r="C111" s="49"/>
      <c r="D111" s="49"/>
      <c r="E111" s="49"/>
      <c r="F111" s="49"/>
      <c r="G111" s="223"/>
      <c r="H111" s="49"/>
      <c r="I111" s="46"/>
      <c r="J111" s="46"/>
      <c r="K111" s="51"/>
      <c r="L111" s="231"/>
      <c r="M111" s="49"/>
      <c r="N111" s="49"/>
      <c r="O111" s="49"/>
      <c r="P111" s="49"/>
      <c r="Q111" s="223"/>
      <c r="R111" s="46"/>
      <c r="S111" s="46"/>
      <c r="T111" s="46"/>
      <c r="U111" s="223"/>
      <c r="V111" s="46"/>
      <c r="W111" s="46"/>
      <c r="X111" s="225"/>
      <c r="Y111" s="49"/>
      <c r="Z111" s="46"/>
      <c r="AA111" s="46"/>
      <c r="AB111" s="49"/>
      <c r="AC111" s="49"/>
      <c r="AD111" s="49"/>
      <c r="AE111" s="49"/>
      <c r="AF111" s="49"/>
      <c r="AG111" s="49"/>
      <c r="AH111" s="49"/>
      <c r="AI111" s="49"/>
      <c r="AJ111" s="37"/>
      <c r="AK111" s="37"/>
      <c r="AL111" s="37"/>
      <c r="AM111" s="37"/>
      <c r="AN111" s="37"/>
    </row>
    <row r="112">
      <c r="A112" s="46"/>
      <c r="B112" s="46"/>
      <c r="C112" s="49"/>
      <c r="D112" s="49"/>
      <c r="E112" s="49"/>
      <c r="F112" s="49"/>
      <c r="G112" s="223"/>
      <c r="H112" s="49"/>
      <c r="I112" s="46"/>
      <c r="J112" s="46"/>
      <c r="K112" s="51"/>
      <c r="L112" s="231"/>
      <c r="M112" s="49"/>
      <c r="N112" s="49"/>
      <c r="O112" s="49"/>
      <c r="P112" s="49"/>
      <c r="Q112" s="223"/>
      <c r="R112" s="46"/>
      <c r="S112" s="46"/>
      <c r="T112" s="46"/>
      <c r="U112" s="223"/>
      <c r="V112" s="46"/>
      <c r="W112" s="46"/>
      <c r="X112" s="225"/>
      <c r="Y112" s="49"/>
      <c r="Z112" s="46"/>
      <c r="AA112" s="46"/>
      <c r="AB112" s="49"/>
      <c r="AC112" s="49"/>
      <c r="AD112" s="49"/>
      <c r="AE112" s="49"/>
      <c r="AF112" s="49"/>
      <c r="AG112" s="49"/>
      <c r="AH112" s="49"/>
      <c r="AI112" s="49"/>
      <c r="AJ112" s="37"/>
      <c r="AK112" s="37"/>
      <c r="AL112" s="37"/>
      <c r="AM112" s="37"/>
      <c r="AN112" s="37"/>
    </row>
    <row r="113">
      <c r="A113" s="46"/>
      <c r="B113" s="46"/>
      <c r="C113" s="49"/>
      <c r="D113" s="49"/>
      <c r="E113" s="49"/>
      <c r="F113" s="49"/>
      <c r="G113" s="223"/>
      <c r="H113" s="49"/>
      <c r="I113" s="46"/>
      <c r="J113" s="46"/>
      <c r="K113" s="51"/>
      <c r="L113" s="231"/>
      <c r="M113" s="49"/>
      <c r="N113" s="49"/>
      <c r="O113" s="49"/>
      <c r="P113" s="49"/>
      <c r="Q113" s="223"/>
      <c r="R113" s="46"/>
      <c r="S113" s="46"/>
      <c r="T113" s="46"/>
      <c r="U113" s="223"/>
      <c r="V113" s="46"/>
      <c r="W113" s="46"/>
      <c r="X113" s="225"/>
      <c r="Y113" s="49"/>
      <c r="Z113" s="46"/>
      <c r="AA113" s="46"/>
      <c r="AB113" s="49"/>
      <c r="AC113" s="49"/>
      <c r="AD113" s="49"/>
      <c r="AE113" s="49"/>
      <c r="AF113" s="49"/>
      <c r="AG113" s="49"/>
      <c r="AH113" s="49"/>
      <c r="AI113" s="49"/>
      <c r="AJ113" s="37"/>
      <c r="AK113" s="37"/>
      <c r="AL113" s="37"/>
      <c r="AM113" s="37"/>
      <c r="AN113" s="37"/>
    </row>
    <row r="114">
      <c r="A114" s="46"/>
      <c r="B114" s="46"/>
      <c r="C114" s="49"/>
      <c r="D114" s="49"/>
      <c r="E114" s="49"/>
      <c r="F114" s="49"/>
      <c r="G114" s="223"/>
      <c r="H114" s="49"/>
      <c r="I114" s="46"/>
      <c r="J114" s="46"/>
      <c r="K114" s="51"/>
      <c r="L114" s="231"/>
      <c r="M114" s="49"/>
      <c r="N114" s="49"/>
      <c r="O114" s="49"/>
      <c r="P114" s="49"/>
      <c r="Q114" s="223"/>
      <c r="R114" s="46"/>
      <c r="S114" s="46"/>
      <c r="T114" s="46"/>
      <c r="U114" s="223"/>
      <c r="V114" s="46"/>
      <c r="W114" s="46"/>
      <c r="X114" s="225"/>
      <c r="Y114" s="49"/>
      <c r="Z114" s="46"/>
      <c r="AA114" s="46"/>
      <c r="AB114" s="49"/>
      <c r="AC114" s="49"/>
      <c r="AD114" s="49"/>
      <c r="AE114" s="49"/>
      <c r="AF114" s="49"/>
      <c r="AG114" s="49"/>
      <c r="AH114" s="49"/>
      <c r="AI114" s="49"/>
      <c r="AJ114" s="37"/>
      <c r="AK114" s="37"/>
      <c r="AL114" s="37"/>
      <c r="AM114" s="37"/>
      <c r="AN114" s="37"/>
    </row>
    <row r="115">
      <c r="A115" s="46"/>
      <c r="B115" s="46"/>
      <c r="C115" s="49"/>
      <c r="D115" s="49"/>
      <c r="E115" s="49"/>
      <c r="F115" s="49"/>
      <c r="G115" s="223"/>
      <c r="H115" s="49"/>
      <c r="I115" s="46"/>
      <c r="J115" s="46"/>
      <c r="K115" s="51"/>
      <c r="L115" s="231"/>
      <c r="M115" s="49"/>
      <c r="N115" s="49"/>
      <c r="O115" s="49"/>
      <c r="P115" s="49"/>
      <c r="Q115" s="223"/>
      <c r="R115" s="46"/>
      <c r="S115" s="46"/>
      <c r="T115" s="46"/>
      <c r="U115" s="223"/>
      <c r="V115" s="46"/>
      <c r="W115" s="46"/>
      <c r="X115" s="225"/>
      <c r="Y115" s="49"/>
      <c r="Z115" s="46"/>
      <c r="AA115" s="46"/>
      <c r="AB115" s="49"/>
      <c r="AC115" s="49"/>
      <c r="AD115" s="49"/>
      <c r="AE115" s="49"/>
      <c r="AF115" s="49"/>
      <c r="AG115" s="49"/>
      <c r="AH115" s="49"/>
      <c r="AI115" s="49"/>
      <c r="AJ115" s="37"/>
      <c r="AK115" s="37"/>
      <c r="AL115" s="37"/>
      <c r="AM115" s="37"/>
      <c r="AN115" s="37"/>
    </row>
    <row r="116">
      <c r="A116" s="46"/>
      <c r="B116" s="46"/>
      <c r="C116" s="49"/>
      <c r="D116" s="49"/>
      <c r="E116" s="49"/>
      <c r="F116" s="49"/>
      <c r="G116" s="223"/>
      <c r="H116" s="49"/>
      <c r="I116" s="46"/>
      <c r="J116" s="46"/>
      <c r="K116" s="51"/>
      <c r="L116" s="231"/>
      <c r="M116" s="49"/>
      <c r="N116" s="49"/>
      <c r="O116" s="49"/>
      <c r="P116" s="49"/>
      <c r="Q116" s="223"/>
      <c r="R116" s="46"/>
      <c r="S116" s="46"/>
      <c r="T116" s="46"/>
      <c r="U116" s="223"/>
      <c r="V116" s="46"/>
      <c r="W116" s="46"/>
      <c r="X116" s="225"/>
      <c r="Y116" s="49"/>
      <c r="Z116" s="46"/>
      <c r="AA116" s="46"/>
      <c r="AB116" s="49"/>
      <c r="AC116" s="49"/>
      <c r="AD116" s="49"/>
      <c r="AE116" s="49"/>
      <c r="AF116" s="49"/>
      <c r="AG116" s="49"/>
      <c r="AH116" s="49"/>
      <c r="AI116" s="49"/>
      <c r="AJ116" s="37"/>
      <c r="AK116" s="37"/>
      <c r="AL116" s="37"/>
      <c r="AM116" s="37"/>
      <c r="AN116" s="37"/>
    </row>
    <row r="117">
      <c r="A117" s="46"/>
      <c r="B117" s="46"/>
      <c r="C117" s="49"/>
      <c r="D117" s="49"/>
      <c r="E117" s="49"/>
      <c r="F117" s="49"/>
      <c r="G117" s="223"/>
      <c r="H117" s="49"/>
      <c r="I117" s="46"/>
      <c r="J117" s="46"/>
      <c r="K117" s="51"/>
      <c r="L117" s="231"/>
      <c r="M117" s="49"/>
      <c r="N117" s="49"/>
      <c r="O117" s="49"/>
      <c r="P117" s="49"/>
      <c r="Q117" s="223"/>
      <c r="R117" s="46"/>
      <c r="S117" s="46"/>
      <c r="T117" s="46"/>
      <c r="U117" s="223"/>
      <c r="V117" s="46"/>
      <c r="W117" s="46"/>
      <c r="X117" s="225"/>
      <c r="Y117" s="49"/>
      <c r="Z117" s="46"/>
      <c r="AA117" s="46"/>
      <c r="AB117" s="49"/>
      <c r="AC117" s="49"/>
      <c r="AD117" s="49"/>
      <c r="AE117" s="49"/>
      <c r="AF117" s="49"/>
      <c r="AG117" s="49"/>
      <c r="AH117" s="49"/>
      <c r="AI117" s="49"/>
      <c r="AJ117" s="37"/>
      <c r="AK117" s="37"/>
      <c r="AL117" s="37"/>
      <c r="AM117" s="37"/>
      <c r="AN117" s="37"/>
    </row>
    <row r="118">
      <c r="A118" s="46"/>
      <c r="B118" s="46"/>
      <c r="C118" s="49"/>
      <c r="D118" s="49"/>
      <c r="E118" s="49"/>
      <c r="F118" s="49"/>
      <c r="G118" s="223"/>
      <c r="H118" s="49"/>
      <c r="I118" s="46"/>
      <c r="J118" s="46"/>
      <c r="K118" s="51"/>
      <c r="L118" s="231"/>
      <c r="M118" s="49"/>
      <c r="N118" s="49"/>
      <c r="O118" s="49"/>
      <c r="P118" s="49"/>
      <c r="Q118" s="223"/>
      <c r="R118" s="46"/>
      <c r="S118" s="46"/>
      <c r="T118" s="46"/>
      <c r="U118" s="223"/>
      <c r="V118" s="46"/>
      <c r="W118" s="46"/>
      <c r="X118" s="225"/>
      <c r="Y118" s="49"/>
      <c r="Z118" s="46"/>
      <c r="AA118" s="46"/>
      <c r="AB118" s="49"/>
      <c r="AC118" s="49"/>
      <c r="AD118" s="49"/>
      <c r="AE118" s="49"/>
      <c r="AF118" s="49"/>
      <c r="AG118" s="49"/>
      <c r="AH118" s="49"/>
      <c r="AI118" s="49"/>
      <c r="AJ118" s="37"/>
      <c r="AK118" s="37"/>
      <c r="AL118" s="37"/>
      <c r="AM118" s="37"/>
      <c r="AN118" s="37"/>
    </row>
    <row r="119">
      <c r="A119" s="46"/>
      <c r="B119" s="46"/>
      <c r="C119" s="49"/>
      <c r="D119" s="49"/>
      <c r="E119" s="49"/>
      <c r="F119" s="49"/>
      <c r="G119" s="223"/>
      <c r="H119" s="49"/>
      <c r="I119" s="46"/>
      <c r="J119" s="46"/>
      <c r="K119" s="51"/>
      <c r="L119" s="231"/>
      <c r="M119" s="49"/>
      <c r="N119" s="49"/>
      <c r="O119" s="49"/>
      <c r="P119" s="49"/>
      <c r="Q119" s="223"/>
      <c r="R119" s="46"/>
      <c r="S119" s="46"/>
      <c r="T119" s="46"/>
      <c r="U119" s="223"/>
      <c r="V119" s="46"/>
      <c r="W119" s="46"/>
      <c r="X119" s="225"/>
      <c r="Y119" s="49"/>
      <c r="Z119" s="46"/>
      <c r="AA119" s="46"/>
      <c r="AB119" s="49"/>
      <c r="AC119" s="49"/>
      <c r="AD119" s="49"/>
      <c r="AE119" s="49"/>
      <c r="AF119" s="49"/>
      <c r="AG119" s="49"/>
      <c r="AH119" s="49"/>
      <c r="AI119" s="49"/>
      <c r="AJ119" s="37"/>
      <c r="AK119" s="37"/>
      <c r="AL119" s="37"/>
      <c r="AM119" s="37"/>
      <c r="AN119" s="37"/>
    </row>
    <row r="120">
      <c r="A120" s="46"/>
      <c r="B120" s="46"/>
      <c r="C120" s="49"/>
      <c r="D120" s="49"/>
      <c r="E120" s="49"/>
      <c r="F120" s="49"/>
      <c r="G120" s="223"/>
      <c r="H120" s="49"/>
      <c r="I120" s="46"/>
      <c r="J120" s="46"/>
      <c r="K120" s="51"/>
      <c r="L120" s="231"/>
      <c r="M120" s="49"/>
      <c r="N120" s="49"/>
      <c r="O120" s="49"/>
      <c r="P120" s="49"/>
      <c r="Q120" s="223"/>
      <c r="R120" s="46"/>
      <c r="S120" s="46"/>
      <c r="T120" s="46"/>
      <c r="U120" s="223"/>
      <c r="V120" s="46"/>
      <c r="W120" s="46"/>
      <c r="X120" s="225"/>
      <c r="Y120" s="49"/>
      <c r="Z120" s="46"/>
      <c r="AA120" s="46"/>
      <c r="AB120" s="49"/>
      <c r="AC120" s="49"/>
      <c r="AD120" s="49"/>
      <c r="AE120" s="49"/>
      <c r="AF120" s="49"/>
      <c r="AG120" s="49"/>
      <c r="AH120" s="49"/>
      <c r="AI120" s="49"/>
      <c r="AJ120" s="37"/>
      <c r="AK120" s="37"/>
      <c r="AL120" s="37"/>
      <c r="AM120" s="37"/>
      <c r="AN120" s="37"/>
    </row>
    <row r="121">
      <c r="A121" s="46"/>
      <c r="B121" s="46"/>
      <c r="C121" s="49"/>
      <c r="D121" s="49"/>
      <c r="E121" s="49"/>
      <c r="F121" s="49"/>
      <c r="G121" s="223"/>
      <c r="H121" s="49"/>
      <c r="I121" s="46"/>
      <c r="J121" s="46"/>
      <c r="K121" s="51"/>
      <c r="L121" s="231"/>
      <c r="M121" s="49"/>
      <c r="N121" s="49"/>
      <c r="O121" s="49"/>
      <c r="P121" s="49"/>
      <c r="Q121" s="223"/>
      <c r="R121" s="46"/>
      <c r="S121" s="46"/>
      <c r="T121" s="46"/>
      <c r="U121" s="223"/>
      <c r="V121" s="46"/>
      <c r="W121" s="46"/>
      <c r="X121" s="225"/>
      <c r="Y121" s="49"/>
      <c r="Z121" s="46"/>
      <c r="AA121" s="46"/>
      <c r="AB121" s="49"/>
      <c r="AC121" s="49"/>
      <c r="AD121" s="49"/>
      <c r="AE121" s="49"/>
      <c r="AF121" s="49"/>
      <c r="AG121" s="49"/>
      <c r="AH121" s="49"/>
      <c r="AI121" s="49"/>
      <c r="AJ121" s="37"/>
      <c r="AK121" s="37"/>
      <c r="AL121" s="37"/>
      <c r="AM121" s="37"/>
      <c r="AN121" s="37"/>
    </row>
    <row r="122">
      <c r="A122" s="46"/>
      <c r="B122" s="46"/>
      <c r="C122" s="49"/>
      <c r="D122" s="49"/>
      <c r="E122" s="49"/>
      <c r="F122" s="49"/>
      <c r="G122" s="223"/>
      <c r="H122" s="49"/>
      <c r="I122" s="46"/>
      <c r="J122" s="46"/>
      <c r="K122" s="51"/>
      <c r="L122" s="231"/>
      <c r="M122" s="49"/>
      <c r="N122" s="49"/>
      <c r="O122" s="49"/>
      <c r="P122" s="49"/>
      <c r="Q122" s="223"/>
      <c r="R122" s="46"/>
      <c r="S122" s="46"/>
      <c r="T122" s="46"/>
      <c r="U122" s="223"/>
      <c r="V122" s="46"/>
      <c r="W122" s="46"/>
      <c r="X122" s="225"/>
      <c r="Y122" s="49"/>
      <c r="Z122" s="46"/>
      <c r="AA122" s="46"/>
      <c r="AB122" s="49"/>
      <c r="AC122" s="49"/>
      <c r="AD122" s="49"/>
      <c r="AE122" s="49"/>
      <c r="AF122" s="49"/>
      <c r="AG122" s="49"/>
      <c r="AH122" s="49"/>
      <c r="AI122" s="49"/>
      <c r="AJ122" s="37"/>
      <c r="AK122" s="37"/>
      <c r="AL122" s="37"/>
      <c r="AM122" s="37"/>
      <c r="AN122" s="37"/>
    </row>
    <row r="123">
      <c r="A123" s="46"/>
      <c r="B123" s="46"/>
      <c r="C123" s="49"/>
      <c r="D123" s="49"/>
      <c r="E123" s="49"/>
      <c r="F123" s="49"/>
      <c r="G123" s="223"/>
      <c r="H123" s="49"/>
      <c r="I123" s="46"/>
      <c r="J123" s="46"/>
      <c r="K123" s="51"/>
      <c r="L123" s="231"/>
      <c r="M123" s="49"/>
      <c r="N123" s="49"/>
      <c r="O123" s="49"/>
      <c r="P123" s="49"/>
      <c r="Q123" s="223"/>
      <c r="R123" s="46"/>
      <c r="S123" s="46"/>
      <c r="T123" s="46"/>
      <c r="U123" s="223"/>
      <c r="V123" s="46"/>
      <c r="W123" s="46"/>
      <c r="X123" s="225"/>
      <c r="Y123" s="49"/>
      <c r="Z123" s="46"/>
      <c r="AA123" s="46"/>
      <c r="AB123" s="49"/>
      <c r="AC123" s="49"/>
      <c r="AD123" s="49"/>
      <c r="AE123" s="49"/>
      <c r="AF123" s="49"/>
      <c r="AG123" s="49"/>
      <c r="AH123" s="49"/>
      <c r="AI123" s="49"/>
      <c r="AJ123" s="37"/>
      <c r="AK123" s="37"/>
      <c r="AL123" s="37"/>
      <c r="AM123" s="37"/>
      <c r="AN123" s="37"/>
    </row>
    <row r="124">
      <c r="A124" s="46"/>
      <c r="B124" s="46"/>
      <c r="C124" s="49"/>
      <c r="D124" s="49"/>
      <c r="E124" s="49"/>
      <c r="F124" s="49"/>
      <c r="G124" s="223"/>
      <c r="H124" s="49"/>
      <c r="I124" s="46"/>
      <c r="J124" s="46"/>
      <c r="K124" s="51"/>
      <c r="L124" s="231"/>
      <c r="M124" s="49"/>
      <c r="N124" s="49"/>
      <c r="O124" s="49"/>
      <c r="P124" s="49"/>
      <c r="Q124" s="223"/>
      <c r="R124" s="46"/>
      <c r="S124" s="46"/>
      <c r="T124" s="46"/>
      <c r="U124" s="223"/>
      <c r="V124" s="46"/>
      <c r="W124" s="46"/>
      <c r="X124" s="225"/>
      <c r="Y124" s="49"/>
      <c r="Z124" s="46"/>
      <c r="AA124" s="46"/>
      <c r="AB124" s="49"/>
      <c r="AC124" s="49"/>
      <c r="AD124" s="49"/>
      <c r="AE124" s="49"/>
      <c r="AF124" s="49"/>
      <c r="AG124" s="49"/>
      <c r="AH124" s="49"/>
      <c r="AI124" s="49"/>
      <c r="AJ124" s="37"/>
      <c r="AK124" s="37"/>
      <c r="AL124" s="37"/>
      <c r="AM124" s="37"/>
      <c r="AN124" s="37"/>
    </row>
    <row r="125">
      <c r="A125" s="46"/>
      <c r="B125" s="46"/>
      <c r="C125" s="49"/>
      <c r="D125" s="49"/>
      <c r="E125" s="49"/>
      <c r="F125" s="49"/>
      <c r="G125" s="223"/>
      <c r="H125" s="49"/>
      <c r="I125" s="46"/>
      <c r="J125" s="46"/>
      <c r="K125" s="51"/>
      <c r="L125" s="231"/>
      <c r="M125" s="49"/>
      <c r="N125" s="49"/>
      <c r="O125" s="49"/>
      <c r="P125" s="49"/>
      <c r="Q125" s="223"/>
      <c r="R125" s="46"/>
      <c r="S125" s="46"/>
      <c r="T125" s="46"/>
      <c r="U125" s="223"/>
      <c r="V125" s="46"/>
      <c r="W125" s="46"/>
      <c r="X125" s="225"/>
      <c r="Y125" s="49"/>
      <c r="Z125" s="46"/>
      <c r="AA125" s="46"/>
      <c r="AB125" s="49"/>
      <c r="AC125" s="49"/>
      <c r="AD125" s="49"/>
      <c r="AE125" s="49"/>
      <c r="AF125" s="49"/>
      <c r="AG125" s="49"/>
      <c r="AH125" s="49"/>
      <c r="AI125" s="49"/>
      <c r="AJ125" s="37"/>
      <c r="AK125" s="37"/>
      <c r="AL125" s="37"/>
      <c r="AM125" s="37"/>
      <c r="AN125" s="37"/>
    </row>
    <row r="126">
      <c r="A126" s="46"/>
      <c r="B126" s="46"/>
      <c r="C126" s="49"/>
      <c r="D126" s="49"/>
      <c r="E126" s="49"/>
      <c r="F126" s="49"/>
      <c r="G126" s="223"/>
      <c r="H126" s="49"/>
      <c r="I126" s="46"/>
      <c r="J126" s="46"/>
      <c r="K126" s="51"/>
      <c r="L126" s="231"/>
      <c r="M126" s="49"/>
      <c r="N126" s="49"/>
      <c r="O126" s="49"/>
      <c r="P126" s="49"/>
      <c r="Q126" s="223"/>
      <c r="R126" s="46"/>
      <c r="S126" s="46"/>
      <c r="T126" s="46"/>
      <c r="U126" s="223"/>
      <c r="V126" s="46"/>
      <c r="W126" s="46"/>
      <c r="X126" s="225"/>
      <c r="Y126" s="49"/>
      <c r="Z126" s="46"/>
      <c r="AA126" s="46"/>
      <c r="AB126" s="49"/>
      <c r="AC126" s="49"/>
      <c r="AD126" s="49"/>
      <c r="AE126" s="49"/>
      <c r="AF126" s="49"/>
      <c r="AG126" s="49"/>
      <c r="AH126" s="49"/>
      <c r="AI126" s="49"/>
      <c r="AJ126" s="37"/>
      <c r="AK126" s="37"/>
      <c r="AL126" s="37"/>
      <c r="AM126" s="37"/>
      <c r="AN126" s="37"/>
    </row>
    <row r="127">
      <c r="A127" s="46"/>
      <c r="B127" s="46"/>
      <c r="C127" s="49"/>
      <c r="D127" s="49"/>
      <c r="E127" s="49"/>
      <c r="F127" s="49"/>
      <c r="G127" s="223"/>
      <c r="H127" s="49"/>
      <c r="I127" s="46"/>
      <c r="J127" s="46"/>
      <c r="K127" s="51"/>
      <c r="L127" s="231"/>
      <c r="M127" s="49"/>
      <c r="N127" s="49"/>
      <c r="O127" s="49"/>
      <c r="P127" s="49"/>
      <c r="Q127" s="223"/>
      <c r="R127" s="46"/>
      <c r="S127" s="46"/>
      <c r="T127" s="46"/>
      <c r="U127" s="223"/>
      <c r="V127" s="46"/>
      <c r="W127" s="46"/>
      <c r="X127" s="225"/>
      <c r="Y127" s="49"/>
      <c r="Z127" s="46"/>
      <c r="AA127" s="46"/>
      <c r="AB127" s="49"/>
      <c r="AC127" s="49"/>
      <c r="AD127" s="49"/>
      <c r="AE127" s="49"/>
      <c r="AF127" s="49"/>
      <c r="AG127" s="49"/>
      <c r="AH127" s="49"/>
      <c r="AI127" s="49"/>
      <c r="AJ127" s="37"/>
      <c r="AK127" s="37"/>
      <c r="AL127" s="37"/>
      <c r="AM127" s="37"/>
      <c r="AN127" s="37"/>
    </row>
    <row r="128">
      <c r="A128" s="46"/>
      <c r="B128" s="46"/>
      <c r="C128" s="49"/>
      <c r="D128" s="49"/>
      <c r="E128" s="49"/>
      <c r="F128" s="49"/>
      <c r="G128" s="223"/>
      <c r="H128" s="49"/>
      <c r="I128" s="46"/>
      <c r="J128" s="46"/>
      <c r="K128" s="51"/>
      <c r="L128" s="231"/>
      <c r="M128" s="49"/>
      <c r="N128" s="49"/>
      <c r="O128" s="49"/>
      <c r="P128" s="49"/>
      <c r="Q128" s="223"/>
      <c r="R128" s="46"/>
      <c r="S128" s="46"/>
      <c r="T128" s="46"/>
      <c r="U128" s="223"/>
      <c r="V128" s="46"/>
      <c r="W128" s="46"/>
      <c r="X128" s="225"/>
      <c r="Y128" s="49"/>
      <c r="Z128" s="46"/>
      <c r="AA128" s="46"/>
      <c r="AB128" s="49"/>
      <c r="AC128" s="49"/>
      <c r="AD128" s="49"/>
      <c r="AE128" s="49"/>
      <c r="AF128" s="49"/>
      <c r="AG128" s="49"/>
      <c r="AH128" s="49"/>
      <c r="AI128" s="49"/>
      <c r="AJ128" s="37"/>
      <c r="AK128" s="37"/>
      <c r="AL128" s="37"/>
      <c r="AM128" s="37"/>
      <c r="AN128" s="37"/>
    </row>
    <row r="129">
      <c r="A129" s="46"/>
      <c r="B129" s="46"/>
      <c r="C129" s="49"/>
      <c r="D129" s="49"/>
      <c r="E129" s="49"/>
      <c r="F129" s="49"/>
      <c r="G129" s="223"/>
      <c r="H129" s="49"/>
      <c r="I129" s="46"/>
      <c r="J129" s="46"/>
      <c r="K129" s="51"/>
      <c r="L129" s="231"/>
      <c r="M129" s="49"/>
      <c r="N129" s="49"/>
      <c r="O129" s="49"/>
      <c r="P129" s="49"/>
      <c r="Q129" s="223"/>
      <c r="R129" s="46"/>
      <c r="S129" s="46"/>
      <c r="T129" s="46"/>
      <c r="U129" s="223"/>
      <c r="V129" s="46"/>
      <c r="W129" s="46"/>
      <c r="X129" s="225"/>
      <c r="Y129" s="49"/>
      <c r="Z129" s="46"/>
      <c r="AA129" s="46"/>
      <c r="AB129" s="49"/>
      <c r="AC129" s="49"/>
      <c r="AD129" s="49"/>
      <c r="AE129" s="49"/>
      <c r="AF129" s="49"/>
      <c r="AG129" s="49"/>
      <c r="AH129" s="49"/>
      <c r="AI129" s="49"/>
      <c r="AJ129" s="37"/>
      <c r="AK129" s="37"/>
      <c r="AL129" s="37"/>
      <c r="AM129" s="37"/>
      <c r="AN129" s="37"/>
    </row>
    <row r="130">
      <c r="A130" s="46"/>
      <c r="B130" s="46"/>
      <c r="C130" s="49"/>
      <c r="D130" s="49"/>
      <c r="E130" s="49"/>
      <c r="F130" s="49"/>
      <c r="G130" s="223"/>
      <c r="H130" s="49"/>
      <c r="I130" s="46"/>
      <c r="J130" s="46"/>
      <c r="K130" s="51"/>
      <c r="L130" s="231"/>
      <c r="M130" s="49"/>
      <c r="N130" s="49"/>
      <c r="O130" s="49"/>
      <c r="P130" s="49"/>
      <c r="Q130" s="223"/>
      <c r="R130" s="46"/>
      <c r="S130" s="46"/>
      <c r="T130" s="46"/>
      <c r="U130" s="223"/>
      <c r="V130" s="46"/>
      <c r="W130" s="46"/>
      <c r="X130" s="225"/>
      <c r="Y130" s="49"/>
      <c r="Z130" s="46"/>
      <c r="AA130" s="46"/>
      <c r="AB130" s="49"/>
      <c r="AC130" s="49"/>
      <c r="AD130" s="49"/>
      <c r="AE130" s="49"/>
      <c r="AF130" s="49"/>
      <c r="AG130" s="49"/>
      <c r="AH130" s="49"/>
      <c r="AI130" s="49"/>
      <c r="AJ130" s="37"/>
      <c r="AK130" s="37"/>
      <c r="AL130" s="37"/>
      <c r="AM130" s="37"/>
      <c r="AN130" s="37"/>
    </row>
    <row r="131">
      <c r="A131" s="46"/>
      <c r="B131" s="46"/>
      <c r="C131" s="49"/>
      <c r="D131" s="49"/>
      <c r="E131" s="49"/>
      <c r="F131" s="49"/>
      <c r="G131" s="223"/>
      <c r="H131" s="49"/>
      <c r="I131" s="46"/>
      <c r="J131" s="46"/>
      <c r="K131" s="51"/>
      <c r="L131" s="231"/>
      <c r="M131" s="49"/>
      <c r="N131" s="49"/>
      <c r="O131" s="49"/>
      <c r="P131" s="49"/>
      <c r="Q131" s="223"/>
      <c r="R131" s="46"/>
      <c r="S131" s="46"/>
      <c r="T131" s="46"/>
      <c r="U131" s="223"/>
      <c r="V131" s="46"/>
      <c r="W131" s="46"/>
      <c r="X131" s="225"/>
      <c r="Y131" s="49"/>
      <c r="Z131" s="46"/>
      <c r="AA131" s="46"/>
      <c r="AB131" s="49"/>
      <c r="AC131" s="49"/>
      <c r="AD131" s="49"/>
      <c r="AE131" s="49"/>
      <c r="AF131" s="49"/>
      <c r="AG131" s="49"/>
      <c r="AH131" s="49"/>
      <c r="AI131" s="49"/>
      <c r="AJ131" s="37"/>
      <c r="AK131" s="37"/>
      <c r="AL131" s="37"/>
      <c r="AM131" s="37"/>
      <c r="AN131" s="37"/>
    </row>
    <row r="132">
      <c r="A132" s="46"/>
      <c r="B132" s="46"/>
      <c r="C132" s="49"/>
      <c r="D132" s="49"/>
      <c r="E132" s="49"/>
      <c r="F132" s="49"/>
      <c r="G132" s="223"/>
      <c r="H132" s="49"/>
      <c r="I132" s="46"/>
      <c r="J132" s="46"/>
      <c r="K132" s="51"/>
      <c r="L132" s="231"/>
      <c r="M132" s="49"/>
      <c r="N132" s="49"/>
      <c r="O132" s="49"/>
      <c r="P132" s="49"/>
      <c r="Q132" s="223"/>
      <c r="R132" s="46"/>
      <c r="S132" s="46"/>
      <c r="T132" s="46"/>
      <c r="U132" s="223"/>
      <c r="V132" s="46"/>
      <c r="W132" s="46"/>
      <c r="X132" s="225"/>
      <c r="Y132" s="49"/>
      <c r="Z132" s="46"/>
      <c r="AA132" s="46"/>
      <c r="AB132" s="49"/>
      <c r="AC132" s="49"/>
      <c r="AD132" s="49"/>
      <c r="AE132" s="49"/>
      <c r="AF132" s="49"/>
      <c r="AG132" s="49"/>
      <c r="AH132" s="49"/>
      <c r="AI132" s="49"/>
      <c r="AJ132" s="37"/>
      <c r="AK132" s="37"/>
      <c r="AL132" s="37"/>
      <c r="AM132" s="37"/>
      <c r="AN132" s="37"/>
    </row>
    <row r="133">
      <c r="A133" s="46"/>
      <c r="B133" s="46"/>
      <c r="C133" s="49"/>
      <c r="D133" s="49"/>
      <c r="E133" s="49"/>
      <c r="F133" s="49"/>
      <c r="G133" s="223"/>
      <c r="H133" s="49"/>
      <c r="I133" s="46"/>
      <c r="J133" s="46"/>
      <c r="K133" s="51"/>
      <c r="L133" s="231"/>
      <c r="M133" s="49"/>
      <c r="N133" s="49"/>
      <c r="O133" s="49"/>
      <c r="P133" s="49"/>
      <c r="Q133" s="223"/>
      <c r="R133" s="46"/>
      <c r="S133" s="46"/>
      <c r="T133" s="46"/>
      <c r="U133" s="223"/>
      <c r="V133" s="46"/>
      <c r="W133" s="46"/>
      <c r="X133" s="225"/>
      <c r="Y133" s="49"/>
      <c r="Z133" s="46"/>
      <c r="AA133" s="46"/>
      <c r="AB133" s="49"/>
      <c r="AC133" s="49"/>
      <c r="AD133" s="49"/>
      <c r="AE133" s="49"/>
      <c r="AF133" s="49"/>
      <c r="AG133" s="49"/>
      <c r="AH133" s="49"/>
      <c r="AI133" s="49"/>
      <c r="AJ133" s="37"/>
      <c r="AK133" s="37"/>
      <c r="AL133" s="37"/>
      <c r="AM133" s="37"/>
      <c r="AN133" s="37"/>
    </row>
    <row r="134">
      <c r="A134" s="46"/>
      <c r="B134" s="46"/>
      <c r="C134" s="49"/>
      <c r="D134" s="49"/>
      <c r="E134" s="49"/>
      <c r="F134" s="49"/>
      <c r="G134" s="223"/>
      <c r="H134" s="49"/>
      <c r="I134" s="46"/>
      <c r="J134" s="46"/>
      <c r="K134" s="51"/>
      <c r="L134" s="231"/>
      <c r="M134" s="49"/>
      <c r="N134" s="49"/>
      <c r="O134" s="49"/>
      <c r="P134" s="49"/>
      <c r="Q134" s="223"/>
      <c r="R134" s="46"/>
      <c r="S134" s="46"/>
      <c r="T134" s="46"/>
      <c r="U134" s="223"/>
      <c r="V134" s="46"/>
      <c r="W134" s="46"/>
      <c r="X134" s="225"/>
      <c r="Y134" s="49"/>
      <c r="Z134" s="46"/>
      <c r="AA134" s="46"/>
      <c r="AB134" s="49"/>
      <c r="AC134" s="49"/>
      <c r="AD134" s="49"/>
      <c r="AE134" s="49"/>
      <c r="AF134" s="49"/>
      <c r="AG134" s="49"/>
      <c r="AH134" s="49"/>
      <c r="AI134" s="49"/>
      <c r="AJ134" s="37"/>
      <c r="AK134" s="37"/>
      <c r="AL134" s="37"/>
      <c r="AM134" s="37"/>
      <c r="AN134" s="37"/>
    </row>
    <row r="135">
      <c r="A135" s="46"/>
      <c r="B135" s="46"/>
      <c r="C135" s="49"/>
      <c r="D135" s="49"/>
      <c r="E135" s="49"/>
      <c r="F135" s="49"/>
      <c r="G135" s="223"/>
      <c r="H135" s="49"/>
      <c r="I135" s="46"/>
      <c r="J135" s="46"/>
      <c r="K135" s="51"/>
      <c r="L135" s="231"/>
      <c r="M135" s="49"/>
      <c r="N135" s="49"/>
      <c r="O135" s="49"/>
      <c r="P135" s="49"/>
      <c r="Q135" s="223"/>
      <c r="R135" s="46"/>
      <c r="S135" s="46"/>
      <c r="T135" s="46"/>
      <c r="U135" s="223"/>
      <c r="V135" s="46"/>
      <c r="W135" s="46"/>
      <c r="X135" s="225"/>
      <c r="Y135" s="49"/>
      <c r="Z135" s="46"/>
      <c r="AA135" s="46"/>
      <c r="AB135" s="49"/>
      <c r="AC135" s="49"/>
      <c r="AD135" s="49"/>
      <c r="AE135" s="49"/>
      <c r="AF135" s="49"/>
      <c r="AG135" s="49"/>
      <c r="AH135" s="49"/>
      <c r="AI135" s="49"/>
      <c r="AJ135" s="37"/>
      <c r="AK135" s="37"/>
      <c r="AL135" s="37"/>
      <c r="AM135" s="37"/>
      <c r="AN135" s="37"/>
    </row>
    <row r="136">
      <c r="A136" s="46"/>
      <c r="B136" s="46"/>
      <c r="C136" s="49"/>
      <c r="D136" s="49"/>
      <c r="E136" s="49"/>
      <c r="F136" s="49"/>
      <c r="G136" s="223"/>
      <c r="H136" s="49"/>
      <c r="I136" s="46"/>
      <c r="J136" s="46"/>
      <c r="K136" s="51"/>
      <c r="L136" s="231"/>
      <c r="M136" s="49"/>
      <c r="N136" s="49"/>
      <c r="O136" s="49"/>
      <c r="P136" s="49"/>
      <c r="Q136" s="223"/>
      <c r="R136" s="46"/>
      <c r="S136" s="46"/>
      <c r="T136" s="46"/>
      <c r="U136" s="223"/>
      <c r="V136" s="46"/>
      <c r="W136" s="46"/>
      <c r="X136" s="225"/>
      <c r="Y136" s="49"/>
      <c r="Z136" s="46"/>
      <c r="AA136" s="46"/>
      <c r="AB136" s="49"/>
      <c r="AC136" s="49"/>
      <c r="AD136" s="49"/>
      <c r="AE136" s="49"/>
      <c r="AF136" s="49"/>
      <c r="AG136" s="49"/>
      <c r="AH136" s="49"/>
      <c r="AI136" s="49"/>
      <c r="AJ136" s="37"/>
      <c r="AK136" s="37"/>
      <c r="AL136" s="37"/>
      <c r="AM136" s="37"/>
      <c r="AN136" s="37"/>
    </row>
    <row r="137">
      <c r="A137" s="46"/>
      <c r="B137" s="46"/>
      <c r="C137" s="49"/>
      <c r="D137" s="49"/>
      <c r="E137" s="49"/>
      <c r="F137" s="49"/>
      <c r="G137" s="223"/>
      <c r="H137" s="49"/>
      <c r="I137" s="46"/>
      <c r="J137" s="46"/>
      <c r="K137" s="51"/>
      <c r="L137" s="231"/>
      <c r="M137" s="49"/>
      <c r="N137" s="49"/>
      <c r="O137" s="49"/>
      <c r="P137" s="49"/>
      <c r="Q137" s="223"/>
      <c r="R137" s="46"/>
      <c r="S137" s="46"/>
      <c r="T137" s="46"/>
      <c r="U137" s="223"/>
      <c r="V137" s="46"/>
      <c r="W137" s="46"/>
      <c r="X137" s="225"/>
      <c r="Y137" s="49"/>
      <c r="Z137" s="46"/>
      <c r="AA137" s="46"/>
      <c r="AB137" s="49"/>
      <c r="AC137" s="49"/>
      <c r="AD137" s="49"/>
      <c r="AE137" s="49"/>
      <c r="AF137" s="49"/>
      <c r="AG137" s="49"/>
      <c r="AH137" s="49"/>
      <c r="AI137" s="49"/>
      <c r="AJ137" s="37"/>
      <c r="AK137" s="37"/>
      <c r="AL137" s="37"/>
      <c r="AM137" s="37"/>
      <c r="AN137" s="37"/>
    </row>
    <row r="138">
      <c r="A138" s="46"/>
      <c r="B138" s="46"/>
      <c r="C138" s="49"/>
      <c r="D138" s="49"/>
      <c r="E138" s="49"/>
      <c r="F138" s="49"/>
      <c r="G138" s="223"/>
      <c r="H138" s="49"/>
      <c r="I138" s="46"/>
      <c r="J138" s="46"/>
      <c r="K138" s="51"/>
      <c r="L138" s="231"/>
      <c r="M138" s="49"/>
      <c r="N138" s="49"/>
      <c r="O138" s="49"/>
      <c r="P138" s="49"/>
      <c r="Q138" s="223"/>
      <c r="R138" s="46"/>
      <c r="S138" s="46"/>
      <c r="T138" s="46"/>
      <c r="U138" s="223"/>
      <c r="V138" s="46"/>
      <c r="W138" s="46"/>
      <c r="X138" s="225"/>
      <c r="Y138" s="49"/>
      <c r="Z138" s="46"/>
      <c r="AA138" s="46"/>
      <c r="AB138" s="49"/>
      <c r="AC138" s="49"/>
      <c r="AD138" s="49"/>
      <c r="AE138" s="49"/>
      <c r="AF138" s="49"/>
      <c r="AG138" s="49"/>
      <c r="AH138" s="49"/>
      <c r="AI138" s="49"/>
      <c r="AJ138" s="37"/>
      <c r="AK138" s="37"/>
      <c r="AL138" s="37"/>
      <c r="AM138" s="37"/>
      <c r="AN138" s="37"/>
    </row>
    <row r="139">
      <c r="A139" s="46"/>
      <c r="B139" s="46"/>
      <c r="C139" s="49"/>
      <c r="D139" s="49"/>
      <c r="E139" s="49"/>
      <c r="F139" s="49"/>
      <c r="G139" s="223"/>
      <c r="H139" s="49"/>
      <c r="I139" s="46"/>
      <c r="J139" s="46"/>
      <c r="K139" s="51"/>
      <c r="L139" s="231"/>
      <c r="M139" s="49"/>
      <c r="N139" s="49"/>
      <c r="O139" s="49"/>
      <c r="P139" s="49"/>
      <c r="Q139" s="223"/>
      <c r="R139" s="46"/>
      <c r="S139" s="46"/>
      <c r="T139" s="46"/>
      <c r="U139" s="223"/>
      <c r="V139" s="46"/>
      <c r="W139" s="46"/>
      <c r="X139" s="225"/>
      <c r="Y139" s="49"/>
      <c r="Z139" s="46"/>
      <c r="AA139" s="46"/>
      <c r="AB139" s="49"/>
      <c r="AC139" s="49"/>
      <c r="AD139" s="49"/>
      <c r="AE139" s="49"/>
      <c r="AF139" s="49"/>
      <c r="AG139" s="49"/>
      <c r="AH139" s="49"/>
      <c r="AI139" s="49"/>
      <c r="AJ139" s="37"/>
      <c r="AK139" s="37"/>
      <c r="AL139" s="37"/>
      <c r="AM139" s="37"/>
      <c r="AN139" s="37"/>
    </row>
    <row r="140">
      <c r="A140" s="46"/>
      <c r="B140" s="46"/>
      <c r="C140" s="49"/>
      <c r="D140" s="49"/>
      <c r="E140" s="49"/>
      <c r="F140" s="49"/>
      <c r="G140" s="223"/>
      <c r="H140" s="49"/>
      <c r="I140" s="46"/>
      <c r="J140" s="46"/>
      <c r="K140" s="51"/>
      <c r="L140" s="231"/>
      <c r="M140" s="49"/>
      <c r="N140" s="49"/>
      <c r="O140" s="49"/>
      <c r="P140" s="49"/>
      <c r="Q140" s="223"/>
      <c r="R140" s="46"/>
      <c r="S140" s="46"/>
      <c r="T140" s="46"/>
      <c r="U140" s="223"/>
      <c r="V140" s="46"/>
      <c r="W140" s="46"/>
      <c r="X140" s="225"/>
      <c r="Y140" s="49"/>
      <c r="Z140" s="46"/>
      <c r="AA140" s="46"/>
      <c r="AB140" s="49"/>
      <c r="AC140" s="49"/>
      <c r="AD140" s="49"/>
      <c r="AE140" s="49"/>
      <c r="AF140" s="49"/>
      <c r="AG140" s="49"/>
      <c r="AH140" s="49"/>
      <c r="AI140" s="49"/>
      <c r="AJ140" s="37"/>
      <c r="AK140" s="37"/>
      <c r="AL140" s="37"/>
      <c r="AM140" s="37"/>
      <c r="AN140" s="37"/>
    </row>
    <row r="141">
      <c r="A141" s="46"/>
      <c r="B141" s="46"/>
      <c r="C141" s="49"/>
      <c r="D141" s="49"/>
      <c r="E141" s="49"/>
      <c r="F141" s="49"/>
      <c r="G141" s="223"/>
      <c r="H141" s="49"/>
      <c r="I141" s="46"/>
      <c r="J141" s="46"/>
      <c r="K141" s="51"/>
      <c r="L141" s="231"/>
      <c r="M141" s="49"/>
      <c r="N141" s="49"/>
      <c r="O141" s="49"/>
      <c r="P141" s="49"/>
      <c r="Q141" s="223"/>
      <c r="R141" s="46"/>
      <c r="S141" s="46"/>
      <c r="T141" s="46"/>
      <c r="U141" s="223"/>
      <c r="V141" s="46"/>
      <c r="W141" s="46"/>
      <c r="X141" s="225"/>
      <c r="Y141" s="49"/>
      <c r="Z141" s="46"/>
      <c r="AA141" s="46"/>
      <c r="AB141" s="49"/>
      <c r="AC141" s="49"/>
      <c r="AD141" s="49"/>
      <c r="AE141" s="49"/>
      <c r="AF141" s="49"/>
      <c r="AG141" s="49"/>
      <c r="AH141" s="49"/>
      <c r="AI141" s="49"/>
      <c r="AJ141" s="37"/>
      <c r="AK141" s="37"/>
      <c r="AL141" s="37"/>
      <c r="AM141" s="37"/>
      <c r="AN141" s="37"/>
    </row>
    <row r="142">
      <c r="A142" s="46"/>
      <c r="B142" s="46"/>
      <c r="C142" s="49"/>
      <c r="D142" s="49"/>
      <c r="E142" s="49"/>
      <c r="F142" s="49"/>
      <c r="G142" s="223"/>
      <c r="H142" s="49"/>
      <c r="I142" s="46"/>
      <c r="J142" s="46"/>
      <c r="K142" s="51"/>
      <c r="L142" s="231"/>
      <c r="M142" s="49"/>
      <c r="N142" s="49"/>
      <c r="O142" s="49"/>
      <c r="P142" s="49"/>
      <c r="Q142" s="223"/>
      <c r="R142" s="46"/>
      <c r="S142" s="46"/>
      <c r="T142" s="46"/>
      <c r="U142" s="223"/>
      <c r="V142" s="46"/>
      <c r="W142" s="46"/>
      <c r="X142" s="225"/>
      <c r="Y142" s="49"/>
      <c r="Z142" s="46"/>
      <c r="AA142" s="46"/>
      <c r="AB142" s="49"/>
      <c r="AC142" s="49"/>
      <c r="AD142" s="49"/>
      <c r="AE142" s="49"/>
      <c r="AF142" s="49"/>
      <c r="AG142" s="49"/>
      <c r="AH142" s="49"/>
      <c r="AI142" s="49"/>
      <c r="AJ142" s="37"/>
      <c r="AK142" s="37"/>
      <c r="AL142" s="37"/>
      <c r="AM142" s="37"/>
      <c r="AN142" s="37"/>
    </row>
    <row r="143">
      <c r="A143" s="46"/>
      <c r="B143" s="46"/>
      <c r="C143" s="49"/>
      <c r="D143" s="49"/>
      <c r="E143" s="49"/>
      <c r="F143" s="49"/>
      <c r="G143" s="223"/>
      <c r="H143" s="49"/>
      <c r="I143" s="46"/>
      <c r="J143" s="46"/>
      <c r="K143" s="51"/>
      <c r="L143" s="231"/>
      <c r="M143" s="49"/>
      <c r="N143" s="49"/>
      <c r="O143" s="49"/>
      <c r="P143" s="49"/>
      <c r="Q143" s="223"/>
      <c r="R143" s="46"/>
      <c r="S143" s="46"/>
      <c r="T143" s="46"/>
      <c r="U143" s="223"/>
      <c r="V143" s="46"/>
      <c r="W143" s="46"/>
      <c r="X143" s="225"/>
      <c r="Y143" s="49"/>
      <c r="Z143" s="46"/>
      <c r="AA143" s="46"/>
      <c r="AB143" s="49"/>
      <c r="AC143" s="49"/>
      <c r="AD143" s="49"/>
      <c r="AE143" s="49"/>
      <c r="AF143" s="49"/>
      <c r="AG143" s="49"/>
      <c r="AH143" s="49"/>
      <c r="AI143" s="49"/>
      <c r="AJ143" s="37"/>
      <c r="AK143" s="37"/>
      <c r="AL143" s="37"/>
      <c r="AM143" s="37"/>
      <c r="AN143" s="37"/>
    </row>
    <row r="144">
      <c r="A144" s="46"/>
      <c r="B144" s="46"/>
      <c r="C144" s="49"/>
      <c r="D144" s="49"/>
      <c r="E144" s="49"/>
      <c r="F144" s="49"/>
      <c r="G144" s="223"/>
      <c r="H144" s="49"/>
      <c r="I144" s="46"/>
      <c r="J144" s="46"/>
      <c r="K144" s="51"/>
      <c r="L144" s="231"/>
      <c r="M144" s="49"/>
      <c r="N144" s="49"/>
      <c r="O144" s="49"/>
      <c r="P144" s="49"/>
      <c r="Q144" s="223"/>
      <c r="R144" s="46"/>
      <c r="S144" s="46"/>
      <c r="T144" s="46"/>
      <c r="U144" s="223"/>
      <c r="V144" s="46"/>
      <c r="W144" s="46"/>
      <c r="X144" s="225"/>
      <c r="Y144" s="49"/>
      <c r="Z144" s="46"/>
      <c r="AA144" s="46"/>
      <c r="AB144" s="49"/>
      <c r="AC144" s="49"/>
      <c r="AD144" s="49"/>
      <c r="AE144" s="49"/>
      <c r="AF144" s="49"/>
      <c r="AG144" s="49"/>
      <c r="AH144" s="49"/>
      <c r="AI144" s="49"/>
      <c r="AJ144" s="37"/>
      <c r="AK144" s="37"/>
      <c r="AL144" s="37"/>
      <c r="AM144" s="37"/>
      <c r="AN144" s="37"/>
    </row>
    <row r="145">
      <c r="A145" s="46"/>
      <c r="B145" s="46"/>
      <c r="C145" s="49"/>
      <c r="D145" s="49"/>
      <c r="E145" s="49"/>
      <c r="F145" s="49"/>
      <c r="G145" s="223"/>
      <c r="H145" s="49"/>
      <c r="I145" s="46"/>
      <c r="J145" s="46"/>
      <c r="K145" s="51"/>
      <c r="L145" s="231"/>
      <c r="M145" s="49"/>
      <c r="N145" s="49"/>
      <c r="O145" s="49"/>
      <c r="P145" s="49"/>
      <c r="Q145" s="223"/>
      <c r="R145" s="46"/>
      <c r="S145" s="46"/>
      <c r="T145" s="46"/>
      <c r="U145" s="223"/>
      <c r="V145" s="46"/>
      <c r="W145" s="46"/>
      <c r="X145" s="225"/>
      <c r="Y145" s="49"/>
      <c r="Z145" s="46"/>
      <c r="AA145" s="46"/>
      <c r="AB145" s="49"/>
      <c r="AC145" s="49"/>
      <c r="AD145" s="49"/>
      <c r="AE145" s="49"/>
      <c r="AF145" s="49"/>
      <c r="AG145" s="49"/>
      <c r="AH145" s="49"/>
      <c r="AI145" s="49"/>
      <c r="AJ145" s="37"/>
      <c r="AK145" s="37"/>
      <c r="AL145" s="37"/>
      <c r="AM145" s="37"/>
      <c r="AN145" s="37"/>
    </row>
    <row r="146">
      <c r="A146" s="46"/>
      <c r="B146" s="46"/>
      <c r="C146" s="49"/>
      <c r="D146" s="49"/>
      <c r="E146" s="49"/>
      <c r="F146" s="49"/>
      <c r="G146" s="223"/>
      <c r="H146" s="49"/>
      <c r="I146" s="46"/>
      <c r="J146" s="46"/>
      <c r="K146" s="51"/>
      <c r="L146" s="231"/>
      <c r="M146" s="49"/>
      <c r="N146" s="49"/>
      <c r="O146" s="49"/>
      <c r="P146" s="49"/>
      <c r="Q146" s="223"/>
      <c r="R146" s="46"/>
      <c r="S146" s="46"/>
      <c r="T146" s="46"/>
      <c r="U146" s="223"/>
      <c r="V146" s="46"/>
      <c r="W146" s="46"/>
      <c r="X146" s="225"/>
      <c r="Y146" s="49"/>
      <c r="Z146" s="46"/>
      <c r="AA146" s="46"/>
      <c r="AB146" s="49"/>
      <c r="AC146" s="49"/>
      <c r="AD146" s="49"/>
      <c r="AE146" s="49"/>
      <c r="AF146" s="49"/>
      <c r="AG146" s="49"/>
      <c r="AH146" s="49"/>
      <c r="AI146" s="49"/>
      <c r="AJ146" s="37"/>
      <c r="AK146" s="37"/>
      <c r="AL146" s="37"/>
      <c r="AM146" s="37"/>
      <c r="AN146" s="37"/>
    </row>
    <row r="147">
      <c r="A147" s="46"/>
      <c r="B147" s="46"/>
      <c r="C147" s="49"/>
      <c r="D147" s="49"/>
      <c r="E147" s="49"/>
      <c r="F147" s="49"/>
      <c r="G147" s="223"/>
      <c r="H147" s="49"/>
      <c r="I147" s="46"/>
      <c r="J147" s="46"/>
      <c r="K147" s="51"/>
      <c r="L147" s="231"/>
      <c r="M147" s="49"/>
      <c r="N147" s="49"/>
      <c r="O147" s="49"/>
      <c r="P147" s="49"/>
      <c r="Q147" s="223"/>
      <c r="R147" s="46"/>
      <c r="S147" s="46"/>
      <c r="T147" s="46"/>
      <c r="U147" s="223"/>
      <c r="V147" s="46"/>
      <c r="W147" s="46"/>
      <c r="X147" s="225"/>
      <c r="Y147" s="49"/>
      <c r="Z147" s="46"/>
      <c r="AA147" s="46"/>
      <c r="AB147" s="49"/>
      <c r="AC147" s="49"/>
      <c r="AD147" s="49"/>
      <c r="AE147" s="49"/>
      <c r="AF147" s="49"/>
      <c r="AG147" s="49"/>
      <c r="AH147" s="49"/>
      <c r="AI147" s="49"/>
      <c r="AJ147" s="37"/>
      <c r="AK147" s="37"/>
      <c r="AL147" s="37"/>
      <c r="AM147" s="37"/>
      <c r="AN147" s="37"/>
    </row>
    <row r="148">
      <c r="A148" s="46"/>
      <c r="B148" s="46"/>
      <c r="C148" s="49"/>
      <c r="D148" s="49"/>
      <c r="E148" s="49"/>
      <c r="F148" s="49"/>
      <c r="G148" s="223"/>
      <c r="H148" s="49"/>
      <c r="I148" s="46"/>
      <c r="J148" s="46"/>
      <c r="K148" s="51"/>
      <c r="L148" s="231"/>
      <c r="M148" s="49"/>
      <c r="N148" s="49"/>
      <c r="O148" s="49"/>
      <c r="P148" s="49"/>
      <c r="Q148" s="223"/>
      <c r="R148" s="46"/>
      <c r="S148" s="46"/>
      <c r="T148" s="46"/>
      <c r="U148" s="223"/>
      <c r="V148" s="46"/>
      <c r="W148" s="46"/>
      <c r="X148" s="225"/>
      <c r="Y148" s="49"/>
      <c r="Z148" s="46"/>
      <c r="AA148" s="46"/>
      <c r="AB148" s="49"/>
      <c r="AC148" s="49"/>
      <c r="AD148" s="49"/>
      <c r="AE148" s="49"/>
      <c r="AF148" s="49"/>
      <c r="AG148" s="49"/>
      <c r="AH148" s="49"/>
      <c r="AI148" s="49"/>
      <c r="AJ148" s="37"/>
      <c r="AK148" s="37"/>
      <c r="AL148" s="37"/>
      <c r="AM148" s="37"/>
      <c r="AN148" s="37"/>
    </row>
    <row r="149">
      <c r="A149" s="46"/>
      <c r="B149" s="46"/>
      <c r="C149" s="49"/>
      <c r="D149" s="49"/>
      <c r="E149" s="49"/>
      <c r="F149" s="49"/>
      <c r="G149" s="223"/>
      <c r="H149" s="49"/>
      <c r="I149" s="46"/>
      <c r="J149" s="46"/>
      <c r="K149" s="51"/>
      <c r="L149" s="231"/>
      <c r="M149" s="49"/>
      <c r="N149" s="49"/>
      <c r="O149" s="49"/>
      <c r="P149" s="49"/>
      <c r="Q149" s="223"/>
      <c r="R149" s="46"/>
      <c r="S149" s="46"/>
      <c r="T149" s="46"/>
      <c r="U149" s="223"/>
      <c r="V149" s="46"/>
      <c r="W149" s="46"/>
      <c r="X149" s="225"/>
      <c r="Y149" s="49"/>
      <c r="Z149" s="46"/>
      <c r="AA149" s="46"/>
      <c r="AB149" s="49"/>
      <c r="AC149" s="49"/>
      <c r="AD149" s="49"/>
      <c r="AE149" s="49"/>
      <c r="AF149" s="49"/>
      <c r="AG149" s="49"/>
      <c r="AH149" s="49"/>
      <c r="AI149" s="49"/>
      <c r="AJ149" s="37"/>
      <c r="AK149" s="37"/>
      <c r="AL149" s="37"/>
      <c r="AM149" s="37"/>
      <c r="AN149" s="37"/>
    </row>
    <row r="150">
      <c r="A150" s="46"/>
      <c r="B150" s="46"/>
      <c r="C150" s="49"/>
      <c r="D150" s="49"/>
      <c r="E150" s="49"/>
      <c r="F150" s="49"/>
      <c r="G150" s="223"/>
      <c r="H150" s="49"/>
      <c r="I150" s="46"/>
      <c r="J150" s="46"/>
      <c r="K150" s="51"/>
      <c r="L150" s="231"/>
      <c r="M150" s="49"/>
      <c r="N150" s="49"/>
      <c r="O150" s="49"/>
      <c r="P150" s="49"/>
      <c r="Q150" s="223"/>
      <c r="R150" s="46"/>
      <c r="S150" s="46"/>
      <c r="T150" s="46"/>
      <c r="U150" s="223"/>
      <c r="V150" s="46"/>
      <c r="W150" s="46"/>
      <c r="X150" s="225"/>
      <c r="Y150" s="49"/>
      <c r="Z150" s="46"/>
      <c r="AA150" s="46"/>
      <c r="AB150" s="49"/>
      <c r="AC150" s="49"/>
      <c r="AD150" s="49"/>
      <c r="AE150" s="49"/>
      <c r="AF150" s="49"/>
      <c r="AG150" s="49"/>
      <c r="AH150" s="49"/>
      <c r="AI150" s="49"/>
      <c r="AJ150" s="37"/>
      <c r="AK150" s="37"/>
      <c r="AL150" s="37"/>
      <c r="AM150" s="37"/>
      <c r="AN150" s="37"/>
    </row>
    <row r="151">
      <c r="A151" s="46"/>
      <c r="B151" s="46"/>
      <c r="C151" s="49"/>
      <c r="D151" s="49"/>
      <c r="E151" s="49"/>
      <c r="F151" s="49"/>
      <c r="G151" s="223"/>
      <c r="H151" s="49"/>
      <c r="I151" s="46"/>
      <c r="J151" s="46"/>
      <c r="K151" s="51"/>
      <c r="L151" s="231"/>
      <c r="M151" s="49"/>
      <c r="N151" s="49"/>
      <c r="O151" s="49"/>
      <c r="P151" s="49"/>
      <c r="Q151" s="223"/>
      <c r="R151" s="46"/>
      <c r="S151" s="46"/>
      <c r="T151" s="46"/>
      <c r="U151" s="223"/>
      <c r="V151" s="46"/>
      <c r="W151" s="46"/>
      <c r="X151" s="225"/>
      <c r="Y151" s="49"/>
      <c r="Z151" s="46"/>
      <c r="AA151" s="46"/>
      <c r="AB151" s="49"/>
      <c r="AC151" s="49"/>
      <c r="AD151" s="49"/>
      <c r="AE151" s="49"/>
      <c r="AF151" s="49"/>
      <c r="AG151" s="49"/>
      <c r="AH151" s="49"/>
      <c r="AI151" s="49"/>
      <c r="AJ151" s="37"/>
      <c r="AK151" s="37"/>
      <c r="AL151" s="37"/>
      <c r="AM151" s="37"/>
      <c r="AN151" s="37"/>
    </row>
    <row r="152">
      <c r="A152" s="46"/>
      <c r="B152" s="46"/>
      <c r="C152" s="49"/>
      <c r="D152" s="49"/>
      <c r="E152" s="49"/>
      <c r="F152" s="49"/>
      <c r="G152" s="223"/>
      <c r="H152" s="49"/>
      <c r="I152" s="46"/>
      <c r="J152" s="46"/>
      <c r="K152" s="51"/>
      <c r="L152" s="231"/>
      <c r="M152" s="49"/>
      <c r="N152" s="49"/>
      <c r="O152" s="49"/>
      <c r="P152" s="49"/>
      <c r="Q152" s="223"/>
      <c r="R152" s="46"/>
      <c r="S152" s="46"/>
      <c r="T152" s="46"/>
      <c r="U152" s="223"/>
      <c r="V152" s="46"/>
      <c r="W152" s="46"/>
      <c r="X152" s="225"/>
      <c r="Y152" s="49"/>
      <c r="Z152" s="46"/>
      <c r="AA152" s="46"/>
      <c r="AB152" s="49"/>
      <c r="AC152" s="49"/>
      <c r="AD152" s="49"/>
      <c r="AE152" s="49"/>
      <c r="AF152" s="49"/>
      <c r="AG152" s="49"/>
      <c r="AH152" s="49"/>
      <c r="AI152" s="49"/>
      <c r="AJ152" s="37"/>
      <c r="AK152" s="37"/>
      <c r="AL152" s="37"/>
      <c r="AM152" s="37"/>
      <c r="AN152" s="37"/>
    </row>
    <row r="153">
      <c r="A153" s="46"/>
      <c r="B153" s="46"/>
      <c r="C153" s="49"/>
      <c r="D153" s="49"/>
      <c r="E153" s="49"/>
      <c r="F153" s="49"/>
      <c r="G153" s="223"/>
      <c r="H153" s="49"/>
      <c r="I153" s="46"/>
      <c r="J153" s="46"/>
      <c r="K153" s="51"/>
      <c r="L153" s="231"/>
      <c r="M153" s="49"/>
      <c r="N153" s="49"/>
      <c r="O153" s="49"/>
      <c r="P153" s="49"/>
      <c r="Q153" s="223"/>
      <c r="R153" s="46"/>
      <c r="S153" s="46"/>
      <c r="T153" s="46"/>
      <c r="U153" s="223"/>
      <c r="V153" s="46"/>
      <c r="W153" s="46"/>
      <c r="X153" s="225"/>
      <c r="Y153" s="49"/>
      <c r="Z153" s="46"/>
      <c r="AA153" s="46"/>
      <c r="AB153" s="49"/>
      <c r="AC153" s="49"/>
      <c r="AD153" s="49"/>
      <c r="AE153" s="49"/>
      <c r="AF153" s="49"/>
      <c r="AG153" s="49"/>
      <c r="AH153" s="49"/>
      <c r="AI153" s="49"/>
      <c r="AJ153" s="37"/>
      <c r="AK153" s="37"/>
      <c r="AL153" s="37"/>
      <c r="AM153" s="37"/>
      <c r="AN153" s="37"/>
    </row>
    <row r="154">
      <c r="A154" s="46"/>
      <c r="B154" s="46"/>
      <c r="C154" s="49"/>
      <c r="D154" s="49"/>
      <c r="E154" s="49"/>
      <c r="F154" s="49"/>
      <c r="G154" s="223"/>
      <c r="H154" s="49"/>
      <c r="I154" s="46"/>
      <c r="J154" s="46"/>
      <c r="K154" s="51"/>
      <c r="L154" s="231"/>
      <c r="M154" s="49"/>
      <c r="N154" s="49"/>
      <c r="O154" s="49"/>
      <c r="P154" s="49"/>
      <c r="Q154" s="223"/>
      <c r="R154" s="46"/>
      <c r="S154" s="46"/>
      <c r="T154" s="46"/>
      <c r="U154" s="223"/>
      <c r="V154" s="46"/>
      <c r="W154" s="46"/>
      <c r="X154" s="225"/>
      <c r="Y154" s="49"/>
      <c r="Z154" s="46"/>
      <c r="AA154" s="46"/>
      <c r="AB154" s="49"/>
      <c r="AC154" s="49"/>
      <c r="AD154" s="49"/>
      <c r="AE154" s="49"/>
      <c r="AF154" s="49"/>
      <c r="AG154" s="49"/>
      <c r="AH154" s="49"/>
      <c r="AI154" s="49"/>
      <c r="AJ154" s="37"/>
      <c r="AK154" s="37"/>
      <c r="AL154" s="37"/>
      <c r="AM154" s="37"/>
      <c r="AN154" s="37"/>
    </row>
    <row r="155">
      <c r="A155" s="46"/>
      <c r="B155" s="46"/>
      <c r="C155" s="49"/>
      <c r="D155" s="49"/>
      <c r="E155" s="49"/>
      <c r="F155" s="49"/>
      <c r="G155" s="223"/>
      <c r="H155" s="49"/>
      <c r="I155" s="46"/>
      <c r="J155" s="46"/>
      <c r="K155" s="51"/>
      <c r="L155" s="231"/>
      <c r="M155" s="49"/>
      <c r="N155" s="49"/>
      <c r="O155" s="49"/>
      <c r="P155" s="49"/>
      <c r="Q155" s="223"/>
      <c r="R155" s="46"/>
      <c r="S155" s="46"/>
      <c r="T155" s="46"/>
      <c r="U155" s="223"/>
      <c r="V155" s="46"/>
      <c r="W155" s="46"/>
      <c r="X155" s="225"/>
      <c r="Y155" s="49"/>
      <c r="Z155" s="46"/>
      <c r="AA155" s="46"/>
      <c r="AB155" s="49"/>
      <c r="AC155" s="49"/>
      <c r="AD155" s="49"/>
      <c r="AE155" s="49"/>
      <c r="AF155" s="49"/>
      <c r="AG155" s="49"/>
      <c r="AH155" s="49"/>
      <c r="AI155" s="49"/>
      <c r="AJ155" s="37"/>
      <c r="AK155" s="37"/>
      <c r="AL155" s="37"/>
      <c r="AM155" s="37"/>
      <c r="AN155" s="37"/>
    </row>
    <row r="156">
      <c r="A156" s="46"/>
      <c r="B156" s="46"/>
      <c r="C156" s="49"/>
      <c r="D156" s="49"/>
      <c r="E156" s="49"/>
      <c r="F156" s="49"/>
      <c r="G156" s="223"/>
      <c r="H156" s="49"/>
      <c r="I156" s="46"/>
      <c r="J156" s="46"/>
      <c r="K156" s="51"/>
      <c r="L156" s="231"/>
      <c r="M156" s="49"/>
      <c r="N156" s="49"/>
      <c r="O156" s="49"/>
      <c r="P156" s="49"/>
      <c r="Q156" s="223"/>
      <c r="R156" s="46"/>
      <c r="S156" s="46"/>
      <c r="T156" s="46"/>
      <c r="U156" s="223"/>
      <c r="V156" s="46"/>
      <c r="W156" s="46"/>
      <c r="X156" s="225"/>
      <c r="Y156" s="49"/>
      <c r="Z156" s="46"/>
      <c r="AA156" s="46"/>
      <c r="AB156" s="49"/>
      <c r="AC156" s="49"/>
      <c r="AD156" s="49"/>
      <c r="AE156" s="49"/>
      <c r="AF156" s="49"/>
      <c r="AG156" s="49"/>
      <c r="AH156" s="49"/>
      <c r="AI156" s="49"/>
      <c r="AJ156" s="37"/>
      <c r="AK156" s="37"/>
      <c r="AL156" s="37"/>
      <c r="AM156" s="37"/>
      <c r="AN156" s="37"/>
    </row>
    <row r="157">
      <c r="A157" s="46"/>
      <c r="B157" s="46"/>
      <c r="C157" s="49"/>
      <c r="D157" s="49"/>
      <c r="E157" s="49"/>
      <c r="F157" s="49"/>
      <c r="G157" s="223"/>
      <c r="H157" s="49"/>
      <c r="I157" s="46"/>
      <c r="J157" s="46"/>
      <c r="K157" s="51"/>
      <c r="L157" s="231"/>
      <c r="M157" s="49"/>
      <c r="N157" s="49"/>
      <c r="O157" s="49"/>
      <c r="P157" s="49"/>
      <c r="Q157" s="223"/>
      <c r="R157" s="46"/>
      <c r="S157" s="46"/>
      <c r="T157" s="46"/>
      <c r="U157" s="223"/>
      <c r="V157" s="46"/>
      <c r="W157" s="46"/>
      <c r="X157" s="225"/>
      <c r="Y157" s="49"/>
      <c r="Z157" s="46"/>
      <c r="AA157" s="46"/>
      <c r="AB157" s="49"/>
      <c r="AC157" s="49"/>
      <c r="AD157" s="49"/>
      <c r="AE157" s="49"/>
      <c r="AF157" s="49"/>
      <c r="AG157" s="49"/>
      <c r="AH157" s="49"/>
      <c r="AI157" s="49"/>
      <c r="AJ157" s="37"/>
      <c r="AK157" s="37"/>
      <c r="AL157" s="37"/>
      <c r="AM157" s="37"/>
      <c r="AN157" s="37"/>
    </row>
    <row r="158">
      <c r="A158" s="46"/>
      <c r="B158" s="46"/>
      <c r="C158" s="49"/>
      <c r="D158" s="49"/>
      <c r="E158" s="49"/>
      <c r="F158" s="49"/>
      <c r="G158" s="223"/>
      <c r="H158" s="49"/>
      <c r="I158" s="46"/>
      <c r="J158" s="46"/>
      <c r="K158" s="51"/>
      <c r="L158" s="231"/>
      <c r="M158" s="49"/>
      <c r="N158" s="49"/>
      <c r="O158" s="49"/>
      <c r="P158" s="49"/>
      <c r="Q158" s="223"/>
      <c r="R158" s="46"/>
      <c r="S158" s="46"/>
      <c r="T158" s="46"/>
      <c r="U158" s="223"/>
      <c r="V158" s="46"/>
      <c r="W158" s="46"/>
      <c r="X158" s="225"/>
      <c r="Y158" s="49"/>
      <c r="Z158" s="46"/>
      <c r="AA158" s="46"/>
      <c r="AB158" s="49"/>
      <c r="AC158" s="49"/>
      <c r="AD158" s="49"/>
      <c r="AE158" s="49"/>
      <c r="AF158" s="49"/>
      <c r="AG158" s="49"/>
      <c r="AH158" s="49"/>
      <c r="AI158" s="49"/>
      <c r="AJ158" s="37"/>
      <c r="AK158" s="37"/>
      <c r="AL158" s="37"/>
      <c r="AM158" s="37"/>
      <c r="AN158" s="37"/>
    </row>
    <row r="159">
      <c r="A159" s="46"/>
      <c r="B159" s="46"/>
      <c r="C159" s="49"/>
      <c r="D159" s="49"/>
      <c r="E159" s="49"/>
      <c r="F159" s="49"/>
      <c r="G159" s="223"/>
      <c r="H159" s="49"/>
      <c r="I159" s="46"/>
      <c r="J159" s="46"/>
      <c r="K159" s="51"/>
      <c r="L159" s="231"/>
      <c r="M159" s="49"/>
      <c r="N159" s="49"/>
      <c r="O159" s="49"/>
      <c r="P159" s="49"/>
      <c r="Q159" s="223"/>
      <c r="R159" s="46"/>
      <c r="S159" s="46"/>
      <c r="T159" s="46"/>
      <c r="U159" s="223"/>
      <c r="V159" s="46"/>
      <c r="W159" s="46"/>
      <c r="X159" s="225"/>
      <c r="Y159" s="49"/>
      <c r="Z159" s="46"/>
      <c r="AA159" s="46"/>
      <c r="AB159" s="49"/>
      <c r="AC159" s="49"/>
      <c r="AD159" s="49"/>
      <c r="AE159" s="49"/>
      <c r="AF159" s="49"/>
      <c r="AG159" s="49"/>
      <c r="AH159" s="49"/>
      <c r="AI159" s="49"/>
      <c r="AJ159" s="37"/>
      <c r="AK159" s="37"/>
      <c r="AL159" s="37"/>
      <c r="AM159" s="37"/>
      <c r="AN159" s="37"/>
    </row>
    <row r="160">
      <c r="A160" s="46"/>
      <c r="B160" s="46"/>
      <c r="C160" s="49"/>
      <c r="D160" s="49"/>
      <c r="E160" s="49"/>
      <c r="F160" s="49"/>
      <c r="G160" s="223"/>
      <c r="H160" s="49"/>
      <c r="I160" s="46"/>
      <c r="J160" s="46"/>
      <c r="K160" s="51"/>
      <c r="L160" s="231"/>
      <c r="M160" s="49"/>
      <c r="N160" s="49"/>
      <c r="O160" s="49"/>
      <c r="P160" s="49"/>
      <c r="Q160" s="223"/>
      <c r="R160" s="46"/>
      <c r="S160" s="46"/>
      <c r="T160" s="46"/>
      <c r="U160" s="223"/>
      <c r="V160" s="46"/>
      <c r="W160" s="46"/>
      <c r="X160" s="225"/>
      <c r="Y160" s="49"/>
      <c r="Z160" s="46"/>
      <c r="AA160" s="46"/>
      <c r="AB160" s="49"/>
      <c r="AC160" s="49"/>
      <c r="AD160" s="49"/>
      <c r="AE160" s="49"/>
      <c r="AF160" s="49"/>
      <c r="AG160" s="49"/>
      <c r="AH160" s="49"/>
      <c r="AI160" s="49"/>
      <c r="AJ160" s="37"/>
      <c r="AK160" s="37"/>
      <c r="AL160" s="37"/>
      <c r="AM160" s="37"/>
      <c r="AN160" s="37"/>
    </row>
    <row r="161">
      <c r="A161" s="46"/>
      <c r="B161" s="46"/>
      <c r="C161" s="49"/>
      <c r="D161" s="49"/>
      <c r="E161" s="49"/>
      <c r="F161" s="49"/>
      <c r="G161" s="223"/>
      <c r="H161" s="49"/>
      <c r="I161" s="46"/>
      <c r="J161" s="46"/>
      <c r="K161" s="51"/>
      <c r="L161" s="231"/>
      <c r="M161" s="49"/>
      <c r="N161" s="49"/>
      <c r="O161" s="49"/>
      <c r="P161" s="49"/>
      <c r="Q161" s="223"/>
      <c r="R161" s="46"/>
      <c r="S161" s="46"/>
      <c r="T161" s="46"/>
      <c r="U161" s="223"/>
      <c r="V161" s="46"/>
      <c r="W161" s="46"/>
      <c r="X161" s="225"/>
      <c r="Y161" s="49"/>
      <c r="Z161" s="46"/>
      <c r="AA161" s="46"/>
      <c r="AB161" s="49"/>
      <c r="AC161" s="49"/>
      <c r="AD161" s="49"/>
      <c r="AE161" s="49"/>
      <c r="AF161" s="49"/>
      <c r="AG161" s="49"/>
      <c r="AH161" s="49"/>
      <c r="AI161" s="49"/>
      <c r="AJ161" s="37"/>
      <c r="AK161" s="37"/>
      <c r="AL161" s="37"/>
      <c r="AM161" s="37"/>
      <c r="AN161" s="37"/>
    </row>
    <row r="162">
      <c r="A162" s="46"/>
      <c r="B162" s="46"/>
      <c r="C162" s="49"/>
      <c r="D162" s="49"/>
      <c r="E162" s="49"/>
      <c r="F162" s="49"/>
      <c r="G162" s="223"/>
      <c r="H162" s="49"/>
      <c r="I162" s="46"/>
      <c r="J162" s="46"/>
      <c r="K162" s="51"/>
      <c r="L162" s="231"/>
      <c r="M162" s="49"/>
      <c r="N162" s="49"/>
      <c r="O162" s="49"/>
      <c r="P162" s="49"/>
      <c r="Q162" s="223"/>
      <c r="R162" s="46"/>
      <c r="S162" s="46"/>
      <c r="T162" s="46"/>
      <c r="U162" s="223"/>
      <c r="V162" s="46"/>
      <c r="W162" s="46"/>
      <c r="X162" s="225"/>
      <c r="Y162" s="49"/>
      <c r="Z162" s="46"/>
      <c r="AA162" s="46"/>
      <c r="AB162" s="49"/>
      <c r="AC162" s="49"/>
      <c r="AD162" s="49"/>
      <c r="AE162" s="49"/>
      <c r="AF162" s="49"/>
      <c r="AG162" s="49"/>
      <c r="AH162" s="49"/>
      <c r="AI162" s="49"/>
      <c r="AJ162" s="37"/>
      <c r="AK162" s="37"/>
      <c r="AL162" s="37"/>
      <c r="AM162" s="37"/>
      <c r="AN162" s="37"/>
    </row>
    <row r="163">
      <c r="A163" s="46"/>
      <c r="B163" s="46"/>
      <c r="C163" s="49"/>
      <c r="D163" s="49"/>
      <c r="E163" s="49"/>
      <c r="F163" s="49"/>
      <c r="G163" s="223"/>
      <c r="H163" s="49"/>
      <c r="I163" s="46"/>
      <c r="J163" s="46"/>
      <c r="K163" s="51"/>
      <c r="L163" s="231"/>
      <c r="M163" s="49"/>
      <c r="N163" s="49"/>
      <c r="O163" s="49"/>
      <c r="P163" s="49"/>
      <c r="Q163" s="223"/>
      <c r="R163" s="46"/>
      <c r="S163" s="46"/>
      <c r="T163" s="46"/>
      <c r="U163" s="223"/>
      <c r="V163" s="46"/>
      <c r="W163" s="46"/>
      <c r="X163" s="225"/>
      <c r="Y163" s="49"/>
      <c r="Z163" s="46"/>
      <c r="AA163" s="46"/>
      <c r="AB163" s="49"/>
      <c r="AC163" s="49"/>
      <c r="AD163" s="49"/>
      <c r="AE163" s="49"/>
      <c r="AF163" s="49"/>
      <c r="AG163" s="49"/>
      <c r="AH163" s="49"/>
      <c r="AI163" s="49"/>
      <c r="AJ163" s="37"/>
      <c r="AK163" s="37"/>
      <c r="AL163" s="37"/>
      <c r="AM163" s="37"/>
      <c r="AN163" s="37"/>
    </row>
    <row r="164">
      <c r="A164" s="46"/>
      <c r="B164" s="46"/>
      <c r="C164" s="49"/>
      <c r="D164" s="49"/>
      <c r="E164" s="49"/>
      <c r="F164" s="49"/>
      <c r="G164" s="223"/>
      <c r="H164" s="49"/>
      <c r="I164" s="46"/>
      <c r="J164" s="46"/>
      <c r="K164" s="51"/>
      <c r="L164" s="231"/>
      <c r="M164" s="49"/>
      <c r="N164" s="49"/>
      <c r="O164" s="49"/>
      <c r="P164" s="49"/>
      <c r="Q164" s="223"/>
      <c r="R164" s="46"/>
      <c r="S164" s="46"/>
      <c r="T164" s="46"/>
      <c r="U164" s="223"/>
      <c r="V164" s="46"/>
      <c r="W164" s="46"/>
      <c r="X164" s="225"/>
      <c r="Y164" s="49"/>
      <c r="Z164" s="46"/>
      <c r="AA164" s="46"/>
      <c r="AB164" s="49"/>
      <c r="AC164" s="49"/>
      <c r="AD164" s="49"/>
      <c r="AE164" s="49"/>
      <c r="AF164" s="49"/>
      <c r="AG164" s="49"/>
      <c r="AH164" s="49"/>
      <c r="AI164" s="49"/>
      <c r="AJ164" s="37"/>
      <c r="AK164" s="37"/>
      <c r="AL164" s="37"/>
      <c r="AM164" s="37"/>
      <c r="AN164" s="37"/>
    </row>
    <row r="165">
      <c r="A165" s="46"/>
      <c r="B165" s="46"/>
      <c r="C165" s="49"/>
      <c r="D165" s="49"/>
      <c r="E165" s="49"/>
      <c r="F165" s="49"/>
      <c r="G165" s="223"/>
      <c r="H165" s="49"/>
      <c r="I165" s="46"/>
      <c r="J165" s="46"/>
      <c r="K165" s="51"/>
      <c r="L165" s="231"/>
      <c r="M165" s="49"/>
      <c r="N165" s="49"/>
      <c r="O165" s="49"/>
      <c r="P165" s="49"/>
      <c r="Q165" s="223"/>
      <c r="R165" s="46"/>
      <c r="S165" s="46"/>
      <c r="T165" s="46"/>
      <c r="U165" s="223"/>
      <c r="V165" s="46"/>
      <c r="W165" s="46"/>
      <c r="X165" s="225"/>
      <c r="Y165" s="49"/>
      <c r="Z165" s="46"/>
      <c r="AA165" s="46"/>
      <c r="AB165" s="49"/>
      <c r="AC165" s="49"/>
      <c r="AD165" s="49"/>
      <c r="AE165" s="49"/>
      <c r="AF165" s="49"/>
      <c r="AG165" s="49"/>
      <c r="AH165" s="49"/>
      <c r="AI165" s="49"/>
      <c r="AJ165" s="37"/>
      <c r="AK165" s="37"/>
      <c r="AL165" s="37"/>
      <c r="AM165" s="37"/>
      <c r="AN165" s="37"/>
    </row>
    <row r="166">
      <c r="A166" s="46"/>
      <c r="B166" s="46"/>
      <c r="C166" s="49"/>
      <c r="D166" s="49"/>
      <c r="E166" s="49"/>
      <c r="F166" s="49"/>
      <c r="G166" s="223"/>
      <c r="H166" s="49"/>
      <c r="I166" s="46"/>
      <c r="J166" s="46"/>
      <c r="K166" s="51"/>
      <c r="L166" s="231"/>
      <c r="M166" s="49"/>
      <c r="N166" s="49"/>
      <c r="O166" s="49"/>
      <c r="P166" s="49"/>
      <c r="Q166" s="223"/>
      <c r="R166" s="46"/>
      <c r="S166" s="46"/>
      <c r="T166" s="46"/>
      <c r="U166" s="223"/>
      <c r="V166" s="46"/>
      <c r="W166" s="46"/>
      <c r="X166" s="225"/>
      <c r="Y166" s="49"/>
      <c r="Z166" s="46"/>
      <c r="AA166" s="46"/>
      <c r="AB166" s="49"/>
      <c r="AC166" s="49"/>
      <c r="AD166" s="49"/>
      <c r="AE166" s="49"/>
      <c r="AF166" s="49"/>
      <c r="AG166" s="49"/>
      <c r="AH166" s="49"/>
      <c r="AI166" s="49"/>
      <c r="AJ166" s="37"/>
      <c r="AK166" s="37"/>
      <c r="AL166" s="37"/>
      <c r="AM166" s="37"/>
      <c r="AN166" s="37"/>
    </row>
    <row r="167">
      <c r="A167" s="46"/>
      <c r="B167" s="46"/>
      <c r="C167" s="49"/>
      <c r="D167" s="49"/>
      <c r="E167" s="49"/>
      <c r="F167" s="49"/>
      <c r="G167" s="223"/>
      <c r="H167" s="49"/>
      <c r="I167" s="46"/>
      <c r="J167" s="46"/>
      <c r="K167" s="51"/>
      <c r="L167" s="231"/>
      <c r="M167" s="49"/>
      <c r="N167" s="49"/>
      <c r="O167" s="49"/>
      <c r="P167" s="49"/>
      <c r="Q167" s="223"/>
      <c r="R167" s="46"/>
      <c r="S167" s="46"/>
      <c r="T167" s="46"/>
      <c r="U167" s="223"/>
      <c r="V167" s="46"/>
      <c r="W167" s="46"/>
      <c r="X167" s="225"/>
      <c r="Y167" s="49"/>
      <c r="Z167" s="46"/>
      <c r="AA167" s="46"/>
      <c r="AB167" s="49"/>
      <c r="AC167" s="49"/>
      <c r="AD167" s="49"/>
      <c r="AE167" s="49"/>
      <c r="AF167" s="49"/>
      <c r="AG167" s="49"/>
      <c r="AH167" s="49"/>
      <c r="AI167" s="49"/>
      <c r="AJ167" s="37"/>
      <c r="AK167" s="37"/>
      <c r="AL167" s="37"/>
      <c r="AM167" s="37"/>
      <c r="AN167" s="37"/>
    </row>
    <row r="168">
      <c r="A168" s="46"/>
      <c r="B168" s="46"/>
      <c r="C168" s="49"/>
      <c r="D168" s="49"/>
      <c r="E168" s="49"/>
      <c r="F168" s="49"/>
      <c r="G168" s="223"/>
      <c r="H168" s="49"/>
      <c r="I168" s="46"/>
      <c r="J168" s="46"/>
      <c r="K168" s="51"/>
      <c r="L168" s="231"/>
      <c r="M168" s="49"/>
      <c r="N168" s="49"/>
      <c r="O168" s="49"/>
      <c r="P168" s="49"/>
      <c r="Q168" s="223"/>
      <c r="R168" s="46"/>
      <c r="S168" s="46"/>
      <c r="T168" s="46"/>
      <c r="U168" s="223"/>
      <c r="V168" s="46"/>
      <c r="W168" s="46"/>
      <c r="X168" s="225"/>
      <c r="Y168" s="49"/>
      <c r="Z168" s="46"/>
      <c r="AA168" s="46"/>
      <c r="AB168" s="49"/>
      <c r="AC168" s="49"/>
      <c r="AD168" s="49"/>
      <c r="AE168" s="49"/>
      <c r="AF168" s="49"/>
      <c r="AG168" s="49"/>
      <c r="AH168" s="49"/>
      <c r="AI168" s="49"/>
      <c r="AJ168" s="37"/>
      <c r="AK168" s="37"/>
      <c r="AL168" s="37"/>
      <c r="AM168" s="37"/>
      <c r="AN168" s="37"/>
    </row>
    <row r="169">
      <c r="A169" s="46"/>
      <c r="B169" s="46"/>
      <c r="C169" s="49"/>
      <c r="D169" s="49"/>
      <c r="E169" s="49"/>
      <c r="F169" s="49"/>
      <c r="G169" s="223"/>
      <c r="H169" s="49"/>
      <c r="I169" s="46"/>
      <c r="J169" s="46"/>
      <c r="K169" s="51"/>
      <c r="L169" s="231"/>
      <c r="M169" s="49"/>
      <c r="N169" s="49"/>
      <c r="O169" s="49"/>
      <c r="P169" s="49"/>
      <c r="Q169" s="223"/>
      <c r="R169" s="46"/>
      <c r="S169" s="46"/>
      <c r="T169" s="46"/>
      <c r="U169" s="223"/>
      <c r="V169" s="46"/>
      <c r="W169" s="46"/>
      <c r="X169" s="225"/>
      <c r="Y169" s="49"/>
      <c r="Z169" s="46"/>
      <c r="AA169" s="46"/>
      <c r="AB169" s="49"/>
      <c r="AC169" s="49"/>
      <c r="AD169" s="49"/>
      <c r="AE169" s="49"/>
      <c r="AF169" s="49"/>
      <c r="AG169" s="49"/>
      <c r="AH169" s="49"/>
      <c r="AI169" s="49"/>
      <c r="AJ169" s="37"/>
      <c r="AK169" s="37"/>
      <c r="AL169" s="37"/>
      <c r="AM169" s="37"/>
      <c r="AN169" s="37"/>
    </row>
    <row r="170">
      <c r="A170" s="46"/>
      <c r="B170" s="46"/>
      <c r="C170" s="49"/>
      <c r="D170" s="49"/>
      <c r="E170" s="49"/>
      <c r="F170" s="49"/>
      <c r="G170" s="223"/>
      <c r="H170" s="49"/>
      <c r="I170" s="46"/>
      <c r="J170" s="46"/>
      <c r="K170" s="51"/>
      <c r="L170" s="231"/>
      <c r="M170" s="49"/>
      <c r="N170" s="49"/>
      <c r="O170" s="49"/>
      <c r="P170" s="49"/>
      <c r="Q170" s="223"/>
      <c r="R170" s="46"/>
      <c r="S170" s="46"/>
      <c r="T170" s="46"/>
      <c r="U170" s="223"/>
      <c r="V170" s="46"/>
      <c r="W170" s="46"/>
      <c r="X170" s="225"/>
      <c r="Y170" s="49"/>
      <c r="Z170" s="46"/>
      <c r="AA170" s="46"/>
      <c r="AB170" s="49"/>
      <c r="AC170" s="49"/>
      <c r="AD170" s="49"/>
      <c r="AE170" s="49"/>
      <c r="AF170" s="49"/>
      <c r="AG170" s="49"/>
      <c r="AH170" s="49"/>
      <c r="AI170" s="49"/>
      <c r="AJ170" s="37"/>
      <c r="AK170" s="37"/>
      <c r="AL170" s="37"/>
      <c r="AM170" s="37"/>
      <c r="AN170" s="37"/>
    </row>
    <row r="171">
      <c r="A171" s="46"/>
      <c r="B171" s="46"/>
      <c r="C171" s="49"/>
      <c r="D171" s="49"/>
      <c r="E171" s="49"/>
      <c r="F171" s="49"/>
      <c r="G171" s="223"/>
      <c r="H171" s="49"/>
      <c r="I171" s="46"/>
      <c r="J171" s="46"/>
      <c r="K171" s="51"/>
      <c r="L171" s="231"/>
      <c r="M171" s="49"/>
      <c r="N171" s="49"/>
      <c r="O171" s="49"/>
      <c r="P171" s="49"/>
      <c r="Q171" s="223"/>
      <c r="R171" s="46"/>
      <c r="S171" s="46"/>
      <c r="T171" s="46"/>
      <c r="U171" s="223"/>
      <c r="V171" s="46"/>
      <c r="W171" s="46"/>
      <c r="X171" s="225"/>
      <c r="Y171" s="49"/>
      <c r="Z171" s="46"/>
      <c r="AA171" s="46"/>
      <c r="AB171" s="49"/>
      <c r="AC171" s="49"/>
      <c r="AD171" s="49"/>
      <c r="AE171" s="49"/>
      <c r="AF171" s="49"/>
      <c r="AG171" s="49"/>
      <c r="AH171" s="49"/>
      <c r="AI171" s="49"/>
      <c r="AJ171" s="37"/>
      <c r="AK171" s="37"/>
      <c r="AL171" s="37"/>
      <c r="AM171" s="37"/>
      <c r="AN171" s="37"/>
    </row>
    <row r="172">
      <c r="A172" s="46"/>
      <c r="B172" s="46"/>
      <c r="C172" s="49"/>
      <c r="D172" s="49"/>
      <c r="E172" s="49"/>
      <c r="F172" s="49"/>
      <c r="G172" s="223"/>
      <c r="H172" s="49"/>
      <c r="I172" s="46"/>
      <c r="J172" s="46"/>
      <c r="K172" s="51"/>
      <c r="L172" s="231"/>
      <c r="M172" s="49"/>
      <c r="N172" s="49"/>
      <c r="O172" s="49"/>
      <c r="P172" s="49"/>
      <c r="Q172" s="223"/>
      <c r="R172" s="46"/>
      <c r="S172" s="46"/>
      <c r="T172" s="46"/>
      <c r="U172" s="223"/>
      <c r="V172" s="46"/>
      <c r="W172" s="46"/>
      <c r="X172" s="225"/>
      <c r="Y172" s="49"/>
      <c r="Z172" s="46"/>
      <c r="AA172" s="46"/>
      <c r="AB172" s="49"/>
      <c r="AC172" s="49"/>
      <c r="AD172" s="49"/>
      <c r="AE172" s="49"/>
      <c r="AF172" s="49"/>
      <c r="AG172" s="49"/>
      <c r="AH172" s="49"/>
      <c r="AI172" s="49"/>
      <c r="AJ172" s="37"/>
      <c r="AK172" s="37"/>
      <c r="AL172" s="37"/>
      <c r="AM172" s="37"/>
      <c r="AN172" s="37"/>
    </row>
    <row r="173">
      <c r="A173" s="46"/>
      <c r="B173" s="46"/>
      <c r="C173" s="49"/>
      <c r="D173" s="49"/>
      <c r="E173" s="49"/>
      <c r="F173" s="49"/>
      <c r="G173" s="223"/>
      <c r="H173" s="49"/>
      <c r="I173" s="46"/>
      <c r="J173" s="46"/>
      <c r="K173" s="51"/>
      <c r="L173" s="231"/>
      <c r="M173" s="49"/>
      <c r="N173" s="49"/>
      <c r="O173" s="49"/>
      <c r="P173" s="49"/>
      <c r="Q173" s="223"/>
      <c r="R173" s="46"/>
      <c r="S173" s="46"/>
      <c r="T173" s="46"/>
      <c r="U173" s="223"/>
      <c r="V173" s="46"/>
      <c r="W173" s="46"/>
      <c r="X173" s="225"/>
      <c r="Y173" s="49"/>
      <c r="Z173" s="46"/>
      <c r="AA173" s="46"/>
      <c r="AB173" s="49"/>
      <c r="AC173" s="49"/>
      <c r="AD173" s="49"/>
      <c r="AE173" s="49"/>
      <c r="AF173" s="49"/>
      <c r="AG173" s="49"/>
      <c r="AH173" s="49"/>
      <c r="AI173" s="49"/>
      <c r="AJ173" s="37"/>
      <c r="AK173" s="37"/>
      <c r="AL173" s="37"/>
      <c r="AM173" s="37"/>
      <c r="AN173" s="37"/>
    </row>
    <row r="174">
      <c r="A174" s="46"/>
      <c r="B174" s="46"/>
      <c r="C174" s="49"/>
      <c r="D174" s="49"/>
      <c r="E174" s="49"/>
      <c r="F174" s="49"/>
      <c r="G174" s="223"/>
      <c r="H174" s="49"/>
      <c r="I174" s="46"/>
      <c r="J174" s="46"/>
      <c r="K174" s="51"/>
      <c r="L174" s="231"/>
      <c r="M174" s="49"/>
      <c r="N174" s="49"/>
      <c r="O174" s="49"/>
      <c r="P174" s="49"/>
      <c r="Q174" s="223"/>
      <c r="R174" s="46"/>
      <c r="S174" s="46"/>
      <c r="T174" s="46"/>
      <c r="U174" s="223"/>
      <c r="V174" s="46"/>
      <c r="W174" s="46"/>
      <c r="X174" s="225"/>
      <c r="Y174" s="49"/>
      <c r="Z174" s="46"/>
      <c r="AA174" s="46"/>
      <c r="AB174" s="49"/>
      <c r="AC174" s="49"/>
      <c r="AD174" s="49"/>
      <c r="AE174" s="49"/>
      <c r="AF174" s="49"/>
      <c r="AG174" s="49"/>
      <c r="AH174" s="49"/>
      <c r="AI174" s="49"/>
      <c r="AJ174" s="37"/>
      <c r="AK174" s="37"/>
      <c r="AL174" s="37"/>
      <c r="AM174" s="37"/>
      <c r="AN174" s="37"/>
    </row>
    <row r="175">
      <c r="A175" s="46"/>
      <c r="B175" s="46"/>
      <c r="C175" s="49"/>
      <c r="D175" s="49"/>
      <c r="E175" s="49"/>
      <c r="F175" s="49"/>
      <c r="G175" s="223"/>
      <c r="H175" s="49"/>
      <c r="I175" s="46"/>
      <c r="J175" s="46"/>
      <c r="K175" s="51"/>
      <c r="L175" s="231"/>
      <c r="M175" s="49"/>
      <c r="N175" s="49"/>
      <c r="O175" s="49"/>
      <c r="P175" s="49"/>
      <c r="Q175" s="223"/>
      <c r="R175" s="46"/>
      <c r="S175" s="46"/>
      <c r="T175" s="46"/>
      <c r="U175" s="223"/>
      <c r="V175" s="46"/>
      <c r="W175" s="46"/>
      <c r="X175" s="225"/>
      <c r="Y175" s="49"/>
      <c r="Z175" s="46"/>
      <c r="AA175" s="46"/>
      <c r="AB175" s="49"/>
      <c r="AC175" s="49"/>
      <c r="AD175" s="49"/>
      <c r="AE175" s="49"/>
      <c r="AF175" s="49"/>
      <c r="AG175" s="49"/>
      <c r="AH175" s="49"/>
      <c r="AI175" s="49"/>
      <c r="AJ175" s="37"/>
      <c r="AK175" s="37"/>
      <c r="AL175" s="37"/>
      <c r="AM175" s="37"/>
      <c r="AN175" s="37"/>
    </row>
    <row r="176">
      <c r="A176" s="46"/>
      <c r="B176" s="46"/>
      <c r="C176" s="49"/>
      <c r="D176" s="49"/>
      <c r="E176" s="49"/>
      <c r="F176" s="49"/>
      <c r="G176" s="223"/>
      <c r="H176" s="49"/>
      <c r="I176" s="46"/>
      <c r="J176" s="46"/>
      <c r="K176" s="51"/>
      <c r="L176" s="231"/>
      <c r="M176" s="49"/>
      <c r="N176" s="49"/>
      <c r="O176" s="49"/>
      <c r="P176" s="49"/>
      <c r="Q176" s="223"/>
      <c r="R176" s="46"/>
      <c r="S176" s="46"/>
      <c r="T176" s="46"/>
      <c r="U176" s="223"/>
      <c r="V176" s="46"/>
      <c r="W176" s="46"/>
      <c r="X176" s="225"/>
      <c r="Y176" s="49"/>
      <c r="Z176" s="46"/>
      <c r="AA176" s="46"/>
      <c r="AB176" s="49"/>
      <c r="AC176" s="49"/>
      <c r="AD176" s="49"/>
      <c r="AE176" s="49"/>
      <c r="AF176" s="49"/>
      <c r="AG176" s="49"/>
      <c r="AH176" s="49"/>
      <c r="AI176" s="49"/>
      <c r="AJ176" s="37"/>
      <c r="AK176" s="37"/>
      <c r="AL176" s="37"/>
      <c r="AM176" s="37"/>
      <c r="AN176" s="37"/>
    </row>
    <row r="177">
      <c r="A177" s="46"/>
      <c r="B177" s="46"/>
      <c r="C177" s="49"/>
      <c r="D177" s="49"/>
      <c r="E177" s="49"/>
      <c r="F177" s="49"/>
      <c r="G177" s="223"/>
      <c r="H177" s="49"/>
      <c r="I177" s="46"/>
      <c r="J177" s="46"/>
      <c r="K177" s="51"/>
      <c r="L177" s="231"/>
      <c r="M177" s="49"/>
      <c r="N177" s="49"/>
      <c r="O177" s="49"/>
      <c r="P177" s="49"/>
      <c r="Q177" s="223"/>
      <c r="R177" s="46"/>
      <c r="S177" s="46"/>
      <c r="T177" s="46"/>
      <c r="U177" s="223"/>
      <c r="V177" s="46"/>
      <c r="W177" s="46"/>
      <c r="X177" s="225"/>
      <c r="Y177" s="49"/>
      <c r="Z177" s="46"/>
      <c r="AA177" s="46"/>
      <c r="AB177" s="49"/>
      <c r="AC177" s="49"/>
      <c r="AD177" s="49"/>
      <c r="AE177" s="49"/>
      <c r="AF177" s="49"/>
      <c r="AG177" s="49"/>
      <c r="AH177" s="49"/>
      <c r="AI177" s="49"/>
      <c r="AJ177" s="37"/>
      <c r="AK177" s="37"/>
      <c r="AL177" s="37"/>
      <c r="AM177" s="37"/>
      <c r="AN177" s="37"/>
    </row>
    <row r="178">
      <c r="A178" s="46"/>
      <c r="B178" s="46"/>
      <c r="C178" s="49"/>
      <c r="D178" s="49"/>
      <c r="E178" s="49"/>
      <c r="F178" s="49"/>
      <c r="G178" s="223"/>
      <c r="H178" s="49"/>
      <c r="I178" s="46"/>
      <c r="J178" s="46"/>
      <c r="K178" s="51"/>
      <c r="L178" s="231"/>
      <c r="M178" s="49"/>
      <c r="N178" s="49"/>
      <c r="O178" s="49"/>
      <c r="P178" s="49"/>
      <c r="Q178" s="223"/>
      <c r="R178" s="46"/>
      <c r="S178" s="46"/>
      <c r="T178" s="46"/>
      <c r="U178" s="223"/>
      <c r="V178" s="46"/>
      <c r="W178" s="46"/>
      <c r="X178" s="225"/>
      <c r="Y178" s="49"/>
      <c r="Z178" s="46"/>
      <c r="AA178" s="46"/>
      <c r="AB178" s="49"/>
      <c r="AC178" s="49"/>
      <c r="AD178" s="49"/>
      <c r="AE178" s="49"/>
      <c r="AF178" s="49"/>
      <c r="AG178" s="49"/>
      <c r="AH178" s="49"/>
      <c r="AI178" s="49"/>
      <c r="AJ178" s="37"/>
      <c r="AK178" s="37"/>
      <c r="AL178" s="37"/>
      <c r="AM178" s="37"/>
      <c r="AN178" s="37"/>
    </row>
    <row r="179">
      <c r="A179" s="46"/>
      <c r="B179" s="46"/>
      <c r="C179" s="49"/>
      <c r="D179" s="49"/>
      <c r="E179" s="49"/>
      <c r="F179" s="49"/>
      <c r="G179" s="223"/>
      <c r="H179" s="49"/>
      <c r="I179" s="46"/>
      <c r="J179" s="46"/>
      <c r="K179" s="51"/>
      <c r="L179" s="231"/>
      <c r="M179" s="49"/>
      <c r="N179" s="49"/>
      <c r="O179" s="49"/>
      <c r="P179" s="49"/>
      <c r="Q179" s="223"/>
      <c r="R179" s="46"/>
      <c r="S179" s="46"/>
      <c r="T179" s="46"/>
      <c r="U179" s="223"/>
      <c r="V179" s="46"/>
      <c r="W179" s="46"/>
      <c r="X179" s="225"/>
      <c r="Y179" s="49"/>
      <c r="Z179" s="46"/>
      <c r="AA179" s="46"/>
      <c r="AB179" s="49"/>
      <c r="AC179" s="49"/>
      <c r="AD179" s="49"/>
      <c r="AE179" s="49"/>
      <c r="AF179" s="49"/>
      <c r="AG179" s="49"/>
      <c r="AH179" s="49"/>
      <c r="AI179" s="49"/>
      <c r="AJ179" s="37"/>
      <c r="AK179" s="37"/>
      <c r="AL179" s="37"/>
      <c r="AM179" s="37"/>
      <c r="AN179" s="37"/>
    </row>
    <row r="180">
      <c r="A180" s="46"/>
      <c r="B180" s="46"/>
      <c r="C180" s="49"/>
      <c r="D180" s="49"/>
      <c r="E180" s="49"/>
      <c r="F180" s="49"/>
      <c r="G180" s="223"/>
      <c r="H180" s="49"/>
      <c r="I180" s="46"/>
      <c r="J180" s="46"/>
      <c r="K180" s="51"/>
      <c r="L180" s="231"/>
      <c r="M180" s="49"/>
      <c r="N180" s="49"/>
      <c r="O180" s="49"/>
      <c r="P180" s="49"/>
      <c r="Q180" s="223"/>
      <c r="R180" s="46"/>
      <c r="S180" s="46"/>
      <c r="T180" s="46"/>
      <c r="U180" s="223"/>
      <c r="V180" s="46"/>
      <c r="W180" s="46"/>
      <c r="X180" s="225"/>
      <c r="Y180" s="49"/>
      <c r="Z180" s="46"/>
      <c r="AA180" s="46"/>
      <c r="AB180" s="49"/>
      <c r="AC180" s="49"/>
      <c r="AD180" s="49"/>
      <c r="AE180" s="49"/>
      <c r="AF180" s="49"/>
      <c r="AG180" s="49"/>
      <c r="AH180" s="49"/>
      <c r="AI180" s="49"/>
      <c r="AJ180" s="37"/>
      <c r="AK180" s="37"/>
      <c r="AL180" s="37"/>
      <c r="AM180" s="37"/>
      <c r="AN180" s="37"/>
    </row>
    <row r="181">
      <c r="A181" s="46"/>
      <c r="B181" s="46"/>
      <c r="C181" s="49"/>
      <c r="D181" s="49"/>
      <c r="E181" s="49"/>
      <c r="F181" s="49"/>
      <c r="G181" s="223"/>
      <c r="H181" s="49"/>
      <c r="I181" s="46"/>
      <c r="J181" s="46"/>
      <c r="K181" s="51"/>
      <c r="L181" s="231"/>
      <c r="M181" s="49"/>
      <c r="N181" s="49"/>
      <c r="O181" s="49"/>
      <c r="P181" s="49"/>
      <c r="Q181" s="223"/>
      <c r="R181" s="46"/>
      <c r="S181" s="46"/>
      <c r="T181" s="46"/>
      <c r="U181" s="223"/>
      <c r="V181" s="46"/>
      <c r="W181" s="46"/>
      <c r="X181" s="225"/>
      <c r="Y181" s="49"/>
      <c r="Z181" s="46"/>
      <c r="AA181" s="46"/>
      <c r="AB181" s="49"/>
      <c r="AC181" s="49"/>
      <c r="AD181" s="49"/>
      <c r="AE181" s="49"/>
      <c r="AF181" s="49"/>
      <c r="AG181" s="49"/>
      <c r="AH181" s="49"/>
      <c r="AI181" s="49"/>
      <c r="AJ181" s="37"/>
      <c r="AK181" s="37"/>
      <c r="AL181" s="37"/>
      <c r="AM181" s="37"/>
      <c r="AN181" s="37"/>
    </row>
    <row r="182">
      <c r="A182" s="46"/>
      <c r="B182" s="46"/>
      <c r="C182" s="49"/>
      <c r="D182" s="49"/>
      <c r="E182" s="49"/>
      <c r="F182" s="49"/>
      <c r="G182" s="223"/>
      <c r="H182" s="49"/>
      <c r="I182" s="46"/>
      <c r="J182" s="46"/>
      <c r="K182" s="51"/>
      <c r="L182" s="231"/>
      <c r="M182" s="49"/>
      <c r="N182" s="49"/>
      <c r="O182" s="49"/>
      <c r="P182" s="49"/>
      <c r="Q182" s="223"/>
      <c r="R182" s="46"/>
      <c r="S182" s="46"/>
      <c r="T182" s="46"/>
      <c r="U182" s="223"/>
      <c r="V182" s="46"/>
      <c r="W182" s="46"/>
      <c r="X182" s="225"/>
      <c r="Y182" s="49"/>
      <c r="Z182" s="46"/>
      <c r="AA182" s="46"/>
      <c r="AB182" s="49"/>
      <c r="AC182" s="49"/>
      <c r="AD182" s="49"/>
      <c r="AE182" s="49"/>
      <c r="AF182" s="49"/>
      <c r="AG182" s="49"/>
      <c r="AH182" s="49"/>
      <c r="AI182" s="49"/>
      <c r="AJ182" s="37"/>
      <c r="AK182" s="37"/>
      <c r="AL182" s="37"/>
      <c r="AM182" s="37"/>
      <c r="AN182" s="37"/>
    </row>
    <row r="183">
      <c r="A183" s="46"/>
      <c r="B183" s="46"/>
      <c r="C183" s="49"/>
      <c r="D183" s="49"/>
      <c r="E183" s="49"/>
      <c r="F183" s="49"/>
      <c r="G183" s="223"/>
      <c r="H183" s="49"/>
      <c r="I183" s="46"/>
      <c r="J183" s="46"/>
      <c r="K183" s="51"/>
      <c r="L183" s="231"/>
      <c r="M183" s="49"/>
      <c r="N183" s="49"/>
      <c r="O183" s="49"/>
      <c r="P183" s="49"/>
      <c r="Q183" s="223"/>
      <c r="R183" s="46"/>
      <c r="S183" s="46"/>
      <c r="T183" s="46"/>
      <c r="U183" s="223"/>
      <c r="V183" s="46"/>
      <c r="W183" s="46"/>
      <c r="X183" s="225"/>
      <c r="Y183" s="49"/>
      <c r="Z183" s="46"/>
      <c r="AA183" s="46"/>
      <c r="AB183" s="49"/>
      <c r="AC183" s="49"/>
      <c r="AD183" s="49"/>
      <c r="AE183" s="49"/>
      <c r="AF183" s="49"/>
      <c r="AG183" s="49"/>
      <c r="AH183" s="49"/>
      <c r="AI183" s="49"/>
      <c r="AJ183" s="37"/>
      <c r="AK183" s="37"/>
      <c r="AL183" s="37"/>
      <c r="AM183" s="37"/>
      <c r="AN183" s="37"/>
    </row>
    <row r="184">
      <c r="A184" s="46"/>
      <c r="B184" s="46"/>
      <c r="C184" s="49"/>
      <c r="D184" s="49"/>
      <c r="E184" s="49"/>
      <c r="F184" s="49"/>
      <c r="G184" s="223"/>
      <c r="H184" s="49"/>
      <c r="I184" s="46"/>
      <c r="J184" s="46"/>
      <c r="K184" s="51"/>
      <c r="L184" s="231"/>
      <c r="M184" s="49"/>
      <c r="N184" s="49"/>
      <c r="O184" s="49"/>
      <c r="P184" s="49"/>
      <c r="Q184" s="223"/>
      <c r="R184" s="46"/>
      <c r="S184" s="46"/>
      <c r="T184" s="46"/>
      <c r="U184" s="223"/>
      <c r="V184" s="46"/>
      <c r="W184" s="46"/>
      <c r="X184" s="225"/>
      <c r="Y184" s="49"/>
      <c r="Z184" s="46"/>
      <c r="AA184" s="46"/>
      <c r="AB184" s="49"/>
      <c r="AC184" s="49"/>
      <c r="AD184" s="49"/>
      <c r="AE184" s="49"/>
      <c r="AF184" s="49"/>
      <c r="AG184" s="49"/>
      <c r="AH184" s="49"/>
      <c r="AI184" s="49"/>
      <c r="AJ184" s="37"/>
      <c r="AK184" s="37"/>
      <c r="AL184" s="37"/>
      <c r="AM184" s="37"/>
      <c r="AN184" s="37"/>
    </row>
    <row r="185">
      <c r="A185" s="46"/>
      <c r="B185" s="46"/>
      <c r="C185" s="49"/>
      <c r="D185" s="49"/>
      <c r="E185" s="49"/>
      <c r="F185" s="49"/>
      <c r="G185" s="223"/>
      <c r="H185" s="49"/>
      <c r="I185" s="46"/>
      <c r="J185" s="46"/>
      <c r="K185" s="51"/>
      <c r="L185" s="231"/>
      <c r="M185" s="49"/>
      <c r="N185" s="49"/>
      <c r="O185" s="49"/>
      <c r="P185" s="49"/>
      <c r="Q185" s="223"/>
      <c r="R185" s="46"/>
      <c r="S185" s="46"/>
      <c r="T185" s="46"/>
      <c r="U185" s="223"/>
      <c r="V185" s="46"/>
      <c r="W185" s="46"/>
      <c r="X185" s="225"/>
      <c r="Y185" s="49"/>
      <c r="Z185" s="46"/>
      <c r="AA185" s="46"/>
      <c r="AB185" s="49"/>
      <c r="AC185" s="49"/>
      <c r="AD185" s="49"/>
      <c r="AE185" s="49"/>
      <c r="AF185" s="49"/>
      <c r="AG185" s="49"/>
      <c r="AH185" s="49"/>
      <c r="AI185" s="49"/>
      <c r="AJ185" s="37"/>
      <c r="AK185" s="37"/>
      <c r="AL185" s="37"/>
      <c r="AM185" s="37"/>
      <c r="AN185" s="37"/>
    </row>
    <row r="186">
      <c r="A186" s="46"/>
      <c r="B186" s="46"/>
      <c r="C186" s="49"/>
      <c r="D186" s="49"/>
      <c r="E186" s="49"/>
      <c r="F186" s="49"/>
      <c r="G186" s="223"/>
      <c r="H186" s="49"/>
      <c r="I186" s="46"/>
      <c r="J186" s="46"/>
      <c r="K186" s="51"/>
      <c r="L186" s="231"/>
      <c r="M186" s="49"/>
      <c r="N186" s="49"/>
      <c r="O186" s="49"/>
      <c r="P186" s="49"/>
      <c r="Q186" s="223"/>
      <c r="R186" s="46"/>
      <c r="S186" s="46"/>
      <c r="T186" s="46"/>
      <c r="U186" s="223"/>
      <c r="V186" s="46"/>
      <c r="W186" s="46"/>
      <c r="X186" s="225"/>
      <c r="Y186" s="49"/>
      <c r="Z186" s="46"/>
      <c r="AA186" s="46"/>
      <c r="AB186" s="49"/>
      <c r="AC186" s="49"/>
      <c r="AD186" s="49"/>
      <c r="AE186" s="49"/>
      <c r="AF186" s="49"/>
      <c r="AG186" s="49"/>
      <c r="AH186" s="49"/>
      <c r="AI186" s="49"/>
      <c r="AJ186" s="37"/>
      <c r="AK186" s="37"/>
      <c r="AL186" s="37"/>
      <c r="AM186" s="37"/>
      <c r="AN186" s="37"/>
    </row>
    <row r="187">
      <c r="A187" s="46"/>
      <c r="B187" s="46"/>
      <c r="C187" s="49"/>
      <c r="D187" s="49"/>
      <c r="E187" s="49"/>
      <c r="F187" s="49"/>
      <c r="G187" s="223"/>
      <c r="H187" s="49"/>
      <c r="I187" s="46"/>
      <c r="J187" s="46"/>
      <c r="K187" s="51"/>
      <c r="L187" s="231"/>
      <c r="M187" s="49"/>
      <c r="N187" s="49"/>
      <c r="O187" s="49"/>
      <c r="P187" s="49"/>
      <c r="Q187" s="223"/>
      <c r="R187" s="46"/>
      <c r="S187" s="46"/>
      <c r="T187" s="46"/>
      <c r="U187" s="223"/>
      <c r="V187" s="46"/>
      <c r="W187" s="46"/>
      <c r="X187" s="225"/>
      <c r="Y187" s="49"/>
      <c r="Z187" s="46"/>
      <c r="AA187" s="46"/>
      <c r="AB187" s="49"/>
      <c r="AC187" s="49"/>
      <c r="AD187" s="49"/>
      <c r="AE187" s="49"/>
      <c r="AF187" s="49"/>
      <c r="AG187" s="49"/>
      <c r="AH187" s="49"/>
      <c r="AI187" s="49"/>
      <c r="AJ187" s="37"/>
      <c r="AK187" s="37"/>
      <c r="AL187" s="37"/>
      <c r="AM187" s="37"/>
      <c r="AN187" s="37"/>
    </row>
    <row r="188">
      <c r="A188" s="46"/>
      <c r="B188" s="46"/>
      <c r="C188" s="49"/>
      <c r="D188" s="49"/>
      <c r="E188" s="49"/>
      <c r="F188" s="49"/>
      <c r="G188" s="223"/>
      <c r="H188" s="49"/>
      <c r="I188" s="46"/>
      <c r="J188" s="46"/>
      <c r="K188" s="51"/>
      <c r="L188" s="231"/>
      <c r="M188" s="49"/>
      <c r="N188" s="49"/>
      <c r="O188" s="49"/>
      <c r="P188" s="49"/>
      <c r="Q188" s="223"/>
      <c r="R188" s="46"/>
      <c r="S188" s="46"/>
      <c r="T188" s="46"/>
      <c r="U188" s="223"/>
      <c r="V188" s="46"/>
      <c r="W188" s="46"/>
      <c r="X188" s="225"/>
      <c r="Y188" s="49"/>
      <c r="Z188" s="46"/>
      <c r="AA188" s="46"/>
      <c r="AB188" s="49"/>
      <c r="AC188" s="49"/>
      <c r="AD188" s="49"/>
      <c r="AE188" s="49"/>
      <c r="AF188" s="49"/>
      <c r="AG188" s="49"/>
      <c r="AH188" s="49"/>
      <c r="AI188" s="49"/>
      <c r="AJ188" s="37"/>
      <c r="AK188" s="37"/>
      <c r="AL188" s="37"/>
      <c r="AM188" s="37"/>
      <c r="AN188" s="37"/>
    </row>
    <row r="189">
      <c r="A189" s="46"/>
      <c r="B189" s="46"/>
      <c r="C189" s="49"/>
      <c r="D189" s="49"/>
      <c r="E189" s="49"/>
      <c r="F189" s="49"/>
      <c r="G189" s="223"/>
      <c r="H189" s="49"/>
      <c r="I189" s="46"/>
      <c r="J189" s="46"/>
      <c r="K189" s="51"/>
      <c r="L189" s="231"/>
      <c r="M189" s="49"/>
      <c r="N189" s="49"/>
      <c r="O189" s="49"/>
      <c r="P189" s="49"/>
      <c r="Q189" s="223"/>
      <c r="R189" s="46"/>
      <c r="S189" s="46"/>
      <c r="T189" s="46"/>
      <c r="U189" s="223"/>
      <c r="V189" s="46"/>
      <c r="W189" s="46"/>
      <c r="X189" s="225"/>
      <c r="Y189" s="49"/>
      <c r="Z189" s="46"/>
      <c r="AA189" s="46"/>
      <c r="AB189" s="49"/>
      <c r="AC189" s="49"/>
      <c r="AD189" s="49"/>
      <c r="AE189" s="49"/>
      <c r="AF189" s="49"/>
      <c r="AG189" s="49"/>
      <c r="AH189" s="49"/>
      <c r="AI189" s="49"/>
      <c r="AJ189" s="37"/>
      <c r="AK189" s="37"/>
      <c r="AL189" s="37"/>
      <c r="AM189" s="37"/>
      <c r="AN189" s="37"/>
    </row>
    <row r="190">
      <c r="A190" s="46"/>
      <c r="B190" s="46"/>
      <c r="C190" s="49"/>
      <c r="D190" s="49"/>
      <c r="E190" s="49"/>
      <c r="F190" s="49"/>
      <c r="G190" s="223"/>
      <c r="H190" s="49"/>
      <c r="I190" s="46"/>
      <c r="J190" s="46"/>
      <c r="K190" s="51"/>
      <c r="L190" s="231"/>
      <c r="M190" s="49"/>
      <c r="N190" s="49"/>
      <c r="O190" s="49"/>
      <c r="P190" s="49"/>
      <c r="Q190" s="223"/>
      <c r="R190" s="46"/>
      <c r="S190" s="46"/>
      <c r="T190" s="46"/>
      <c r="U190" s="223"/>
      <c r="V190" s="46"/>
      <c r="W190" s="46"/>
      <c r="X190" s="225"/>
      <c r="Y190" s="49"/>
      <c r="Z190" s="46"/>
      <c r="AA190" s="46"/>
      <c r="AB190" s="49"/>
      <c r="AC190" s="49"/>
      <c r="AD190" s="49"/>
      <c r="AE190" s="49"/>
      <c r="AF190" s="49"/>
      <c r="AG190" s="49"/>
      <c r="AH190" s="49"/>
      <c r="AI190" s="49"/>
      <c r="AJ190" s="37"/>
      <c r="AK190" s="37"/>
      <c r="AL190" s="37"/>
      <c r="AM190" s="37"/>
      <c r="AN190" s="37"/>
    </row>
    <row r="191">
      <c r="A191" s="46"/>
      <c r="B191" s="46"/>
      <c r="C191" s="49"/>
      <c r="D191" s="49"/>
      <c r="E191" s="49"/>
      <c r="F191" s="49"/>
      <c r="G191" s="223"/>
      <c r="H191" s="49"/>
      <c r="I191" s="46"/>
      <c r="J191" s="46"/>
      <c r="K191" s="51"/>
      <c r="L191" s="231"/>
      <c r="M191" s="49"/>
      <c r="N191" s="49"/>
      <c r="O191" s="49"/>
      <c r="P191" s="49"/>
      <c r="Q191" s="223"/>
      <c r="R191" s="46"/>
      <c r="S191" s="46"/>
      <c r="T191" s="46"/>
      <c r="U191" s="223"/>
      <c r="V191" s="46"/>
      <c r="W191" s="46"/>
      <c r="X191" s="225"/>
      <c r="Y191" s="49"/>
      <c r="Z191" s="46"/>
      <c r="AA191" s="46"/>
      <c r="AB191" s="49"/>
      <c r="AC191" s="49"/>
      <c r="AD191" s="49"/>
      <c r="AE191" s="49"/>
      <c r="AF191" s="49"/>
      <c r="AG191" s="49"/>
      <c r="AH191" s="49"/>
      <c r="AI191" s="49"/>
      <c r="AJ191" s="37"/>
      <c r="AK191" s="37"/>
      <c r="AL191" s="37"/>
      <c r="AM191" s="37"/>
      <c r="AN191" s="37"/>
    </row>
    <row r="192">
      <c r="A192" s="46"/>
      <c r="B192" s="46"/>
      <c r="C192" s="49"/>
      <c r="D192" s="49"/>
      <c r="E192" s="49"/>
      <c r="F192" s="49"/>
      <c r="G192" s="223"/>
      <c r="H192" s="49"/>
      <c r="I192" s="46"/>
      <c r="J192" s="46"/>
      <c r="K192" s="51"/>
      <c r="L192" s="231"/>
      <c r="M192" s="49"/>
      <c r="N192" s="49"/>
      <c r="O192" s="49"/>
      <c r="P192" s="49"/>
      <c r="Q192" s="223"/>
      <c r="R192" s="46"/>
      <c r="S192" s="46"/>
      <c r="T192" s="46"/>
      <c r="U192" s="223"/>
      <c r="V192" s="46"/>
      <c r="W192" s="46"/>
      <c r="X192" s="225"/>
      <c r="Y192" s="49"/>
      <c r="Z192" s="46"/>
      <c r="AA192" s="46"/>
      <c r="AB192" s="49"/>
      <c r="AC192" s="49"/>
      <c r="AD192" s="49"/>
      <c r="AE192" s="49"/>
      <c r="AF192" s="49"/>
      <c r="AG192" s="49"/>
      <c r="AH192" s="49"/>
      <c r="AI192" s="49"/>
      <c r="AJ192" s="37"/>
      <c r="AK192" s="37"/>
      <c r="AL192" s="37"/>
      <c r="AM192" s="37"/>
      <c r="AN192" s="37"/>
    </row>
    <row r="193">
      <c r="A193" s="46"/>
      <c r="B193" s="46"/>
      <c r="C193" s="49"/>
      <c r="D193" s="49"/>
      <c r="E193" s="49"/>
      <c r="F193" s="49"/>
      <c r="G193" s="223"/>
      <c r="H193" s="49"/>
      <c r="I193" s="46"/>
      <c r="J193" s="46"/>
      <c r="K193" s="51"/>
      <c r="L193" s="231"/>
      <c r="M193" s="49"/>
      <c r="N193" s="49"/>
      <c r="O193" s="49"/>
      <c r="P193" s="49"/>
      <c r="Q193" s="223"/>
      <c r="R193" s="46"/>
      <c r="S193" s="46"/>
      <c r="T193" s="46"/>
      <c r="U193" s="223"/>
      <c r="V193" s="46"/>
      <c r="W193" s="46"/>
      <c r="X193" s="225"/>
      <c r="Y193" s="49"/>
      <c r="Z193" s="46"/>
      <c r="AA193" s="46"/>
      <c r="AB193" s="49"/>
      <c r="AC193" s="49"/>
      <c r="AD193" s="49"/>
      <c r="AE193" s="49"/>
      <c r="AF193" s="49"/>
      <c r="AG193" s="49"/>
      <c r="AH193" s="49"/>
      <c r="AI193" s="49"/>
      <c r="AJ193" s="37"/>
      <c r="AK193" s="37"/>
      <c r="AL193" s="37"/>
      <c r="AM193" s="37"/>
      <c r="AN193" s="37"/>
    </row>
    <row r="194">
      <c r="A194" s="46"/>
      <c r="B194" s="46"/>
      <c r="C194" s="49"/>
      <c r="D194" s="49"/>
      <c r="E194" s="49"/>
      <c r="F194" s="49"/>
      <c r="G194" s="223"/>
      <c r="H194" s="49"/>
      <c r="I194" s="46"/>
      <c r="J194" s="46"/>
      <c r="K194" s="51"/>
      <c r="L194" s="231"/>
      <c r="M194" s="49"/>
      <c r="N194" s="49"/>
      <c r="O194" s="49"/>
      <c r="P194" s="49"/>
      <c r="Q194" s="223"/>
      <c r="R194" s="46"/>
      <c r="S194" s="46"/>
      <c r="T194" s="46"/>
      <c r="U194" s="223"/>
      <c r="V194" s="46"/>
      <c r="W194" s="46"/>
      <c r="X194" s="225"/>
      <c r="Y194" s="49"/>
      <c r="Z194" s="46"/>
      <c r="AA194" s="46"/>
      <c r="AB194" s="49"/>
      <c r="AC194" s="49"/>
      <c r="AD194" s="49"/>
      <c r="AE194" s="49"/>
      <c r="AF194" s="49"/>
      <c r="AG194" s="49"/>
      <c r="AH194" s="49"/>
      <c r="AI194" s="49"/>
      <c r="AJ194" s="37"/>
      <c r="AK194" s="37"/>
      <c r="AL194" s="37"/>
      <c r="AM194" s="37"/>
      <c r="AN194" s="37"/>
    </row>
    <row r="195">
      <c r="A195" s="46"/>
      <c r="B195" s="46"/>
      <c r="C195" s="49"/>
      <c r="D195" s="49"/>
      <c r="E195" s="49"/>
      <c r="F195" s="49"/>
      <c r="G195" s="223"/>
      <c r="H195" s="49"/>
      <c r="I195" s="46"/>
      <c r="J195" s="46"/>
      <c r="K195" s="51"/>
      <c r="L195" s="231"/>
      <c r="M195" s="49"/>
      <c r="N195" s="49"/>
      <c r="O195" s="49"/>
      <c r="P195" s="49"/>
      <c r="Q195" s="223"/>
      <c r="R195" s="46"/>
      <c r="S195" s="46"/>
      <c r="T195" s="46"/>
      <c r="U195" s="223"/>
      <c r="V195" s="46"/>
      <c r="W195" s="46"/>
      <c r="X195" s="225"/>
      <c r="Y195" s="49"/>
      <c r="Z195" s="46"/>
      <c r="AA195" s="46"/>
      <c r="AB195" s="49"/>
      <c r="AC195" s="49"/>
      <c r="AD195" s="49"/>
      <c r="AE195" s="49"/>
      <c r="AF195" s="49"/>
      <c r="AG195" s="49"/>
      <c r="AH195" s="49"/>
      <c r="AI195" s="49"/>
      <c r="AJ195" s="37"/>
      <c r="AK195" s="37"/>
      <c r="AL195" s="37"/>
      <c r="AM195" s="37"/>
      <c r="AN195" s="37"/>
    </row>
    <row r="196">
      <c r="A196" s="46"/>
      <c r="B196" s="46"/>
      <c r="C196" s="49"/>
      <c r="D196" s="49"/>
      <c r="E196" s="49"/>
      <c r="F196" s="49"/>
      <c r="G196" s="223"/>
      <c r="H196" s="49"/>
      <c r="I196" s="46"/>
      <c r="J196" s="46"/>
      <c r="K196" s="51"/>
      <c r="L196" s="231"/>
      <c r="M196" s="49"/>
      <c r="N196" s="49"/>
      <c r="O196" s="49"/>
      <c r="P196" s="49"/>
      <c r="Q196" s="223"/>
      <c r="R196" s="46"/>
      <c r="S196" s="46"/>
      <c r="T196" s="46"/>
      <c r="U196" s="223"/>
      <c r="V196" s="46"/>
      <c r="W196" s="46"/>
      <c r="X196" s="225"/>
      <c r="Y196" s="49"/>
      <c r="Z196" s="46"/>
      <c r="AA196" s="46"/>
      <c r="AB196" s="49"/>
      <c r="AC196" s="49"/>
      <c r="AD196" s="49"/>
      <c r="AE196" s="49"/>
      <c r="AF196" s="49"/>
      <c r="AG196" s="49"/>
      <c r="AH196" s="49"/>
      <c r="AI196" s="49"/>
      <c r="AJ196" s="37"/>
      <c r="AK196" s="37"/>
      <c r="AL196" s="37"/>
      <c r="AM196" s="37"/>
      <c r="AN196" s="37"/>
    </row>
    <row r="197">
      <c r="A197" s="46"/>
      <c r="B197" s="46"/>
      <c r="C197" s="49"/>
      <c r="D197" s="49"/>
      <c r="E197" s="49"/>
      <c r="F197" s="49"/>
      <c r="G197" s="223"/>
      <c r="H197" s="49"/>
      <c r="I197" s="46"/>
      <c r="J197" s="46"/>
      <c r="K197" s="51"/>
      <c r="L197" s="231"/>
      <c r="M197" s="49"/>
      <c r="N197" s="49"/>
      <c r="O197" s="49"/>
      <c r="P197" s="49"/>
      <c r="Q197" s="223"/>
      <c r="R197" s="46"/>
      <c r="S197" s="46"/>
      <c r="T197" s="46"/>
      <c r="U197" s="223"/>
      <c r="V197" s="46"/>
      <c r="W197" s="46"/>
      <c r="X197" s="225"/>
      <c r="Y197" s="49"/>
      <c r="Z197" s="46"/>
      <c r="AA197" s="46"/>
      <c r="AB197" s="49"/>
      <c r="AC197" s="49"/>
      <c r="AD197" s="49"/>
      <c r="AE197" s="49"/>
      <c r="AF197" s="49"/>
      <c r="AG197" s="49"/>
      <c r="AH197" s="49"/>
      <c r="AI197" s="49"/>
      <c r="AJ197" s="37"/>
      <c r="AK197" s="37"/>
      <c r="AL197" s="37"/>
      <c r="AM197" s="37"/>
      <c r="AN197" s="37"/>
    </row>
    <row r="198">
      <c r="A198" s="46"/>
      <c r="B198" s="46"/>
      <c r="C198" s="49"/>
      <c r="D198" s="49"/>
      <c r="E198" s="49"/>
      <c r="F198" s="49"/>
      <c r="G198" s="223"/>
      <c r="H198" s="49"/>
      <c r="I198" s="46"/>
      <c r="J198" s="46"/>
      <c r="K198" s="51"/>
      <c r="L198" s="231"/>
      <c r="M198" s="49"/>
      <c r="N198" s="49"/>
      <c r="O198" s="49"/>
      <c r="P198" s="49"/>
      <c r="Q198" s="223"/>
      <c r="R198" s="46"/>
      <c r="S198" s="46"/>
      <c r="T198" s="46"/>
      <c r="U198" s="223"/>
      <c r="V198" s="46"/>
      <c r="W198" s="46"/>
      <c r="X198" s="225"/>
      <c r="Y198" s="49"/>
      <c r="Z198" s="46"/>
      <c r="AA198" s="46"/>
      <c r="AB198" s="49"/>
      <c r="AC198" s="49"/>
      <c r="AD198" s="49"/>
      <c r="AE198" s="49"/>
      <c r="AF198" s="49"/>
      <c r="AG198" s="49"/>
      <c r="AH198" s="49"/>
      <c r="AI198" s="49"/>
      <c r="AJ198" s="37"/>
      <c r="AK198" s="37"/>
      <c r="AL198" s="37"/>
      <c r="AM198" s="37"/>
      <c r="AN198" s="37"/>
    </row>
    <row r="199">
      <c r="A199" s="46"/>
      <c r="B199" s="46"/>
      <c r="C199" s="49"/>
      <c r="D199" s="49"/>
      <c r="E199" s="49"/>
      <c r="F199" s="49"/>
      <c r="G199" s="223"/>
      <c r="H199" s="49"/>
      <c r="I199" s="46"/>
      <c r="J199" s="46"/>
      <c r="K199" s="51"/>
      <c r="L199" s="231"/>
      <c r="M199" s="49"/>
      <c r="N199" s="49"/>
      <c r="O199" s="49"/>
      <c r="P199" s="49"/>
      <c r="Q199" s="223"/>
      <c r="R199" s="46"/>
      <c r="S199" s="46"/>
      <c r="T199" s="46"/>
      <c r="U199" s="223"/>
      <c r="V199" s="46"/>
      <c r="W199" s="46"/>
      <c r="X199" s="225"/>
      <c r="Y199" s="49"/>
      <c r="Z199" s="46"/>
      <c r="AA199" s="46"/>
      <c r="AB199" s="49"/>
      <c r="AC199" s="49"/>
      <c r="AD199" s="49"/>
      <c r="AE199" s="49"/>
      <c r="AF199" s="49"/>
      <c r="AG199" s="49"/>
      <c r="AH199" s="49"/>
      <c r="AI199" s="49"/>
      <c r="AJ199" s="37"/>
      <c r="AK199" s="37"/>
      <c r="AL199" s="37"/>
      <c r="AM199" s="37"/>
      <c r="AN199" s="37"/>
    </row>
    <row r="200">
      <c r="A200" s="46"/>
      <c r="B200" s="46"/>
      <c r="C200" s="49"/>
      <c r="D200" s="49"/>
      <c r="E200" s="49"/>
      <c r="F200" s="49"/>
      <c r="G200" s="223"/>
      <c r="H200" s="49"/>
      <c r="I200" s="46"/>
      <c r="J200" s="46"/>
      <c r="K200" s="51"/>
      <c r="L200" s="231"/>
      <c r="M200" s="49"/>
      <c r="N200" s="49"/>
      <c r="O200" s="49"/>
      <c r="P200" s="49"/>
      <c r="Q200" s="223"/>
      <c r="R200" s="46"/>
      <c r="S200" s="46"/>
      <c r="T200" s="46"/>
      <c r="U200" s="223"/>
      <c r="V200" s="46"/>
      <c r="W200" s="46"/>
      <c r="X200" s="225"/>
      <c r="Y200" s="49"/>
      <c r="Z200" s="46"/>
      <c r="AA200" s="46"/>
      <c r="AB200" s="49"/>
      <c r="AC200" s="49"/>
      <c r="AD200" s="49"/>
      <c r="AE200" s="49"/>
      <c r="AF200" s="49"/>
      <c r="AG200" s="49"/>
      <c r="AH200" s="49"/>
      <c r="AI200" s="49"/>
      <c r="AJ200" s="37"/>
      <c r="AK200" s="37"/>
      <c r="AL200" s="37"/>
      <c r="AM200" s="37"/>
      <c r="AN200" s="37"/>
    </row>
    <row r="201">
      <c r="A201" s="46"/>
      <c r="B201" s="46"/>
      <c r="C201" s="49"/>
      <c r="D201" s="49"/>
      <c r="E201" s="49"/>
      <c r="F201" s="49"/>
      <c r="G201" s="223"/>
      <c r="H201" s="49"/>
      <c r="I201" s="46"/>
      <c r="J201" s="46"/>
      <c r="K201" s="51"/>
      <c r="L201" s="231"/>
      <c r="M201" s="49"/>
      <c r="N201" s="49"/>
      <c r="O201" s="49"/>
      <c r="P201" s="49"/>
      <c r="Q201" s="223"/>
      <c r="R201" s="46"/>
      <c r="S201" s="46"/>
      <c r="T201" s="46"/>
      <c r="U201" s="223"/>
      <c r="V201" s="46"/>
      <c r="W201" s="46"/>
      <c r="X201" s="225"/>
      <c r="Y201" s="49"/>
      <c r="Z201" s="46"/>
      <c r="AA201" s="46"/>
      <c r="AB201" s="49"/>
      <c r="AC201" s="49"/>
      <c r="AD201" s="49"/>
      <c r="AE201" s="49"/>
      <c r="AF201" s="49"/>
      <c r="AG201" s="49"/>
      <c r="AH201" s="49"/>
      <c r="AI201" s="49"/>
      <c r="AJ201" s="37"/>
      <c r="AK201" s="37"/>
      <c r="AL201" s="37"/>
      <c r="AM201" s="37"/>
      <c r="AN201" s="37"/>
    </row>
    <row r="202">
      <c r="A202" s="46"/>
      <c r="B202" s="46"/>
      <c r="C202" s="49"/>
      <c r="D202" s="49"/>
      <c r="E202" s="49"/>
      <c r="F202" s="49"/>
      <c r="G202" s="223"/>
      <c r="H202" s="49"/>
      <c r="I202" s="46"/>
      <c r="J202" s="46"/>
      <c r="K202" s="51"/>
      <c r="L202" s="231"/>
      <c r="M202" s="49"/>
      <c r="N202" s="49"/>
      <c r="O202" s="49"/>
      <c r="P202" s="49"/>
      <c r="Q202" s="223"/>
      <c r="R202" s="46"/>
      <c r="S202" s="46"/>
      <c r="T202" s="46"/>
      <c r="U202" s="223"/>
      <c r="V202" s="46"/>
      <c r="W202" s="46"/>
      <c r="X202" s="225"/>
      <c r="Y202" s="49"/>
      <c r="Z202" s="46"/>
      <c r="AA202" s="46"/>
      <c r="AB202" s="49"/>
      <c r="AC202" s="49"/>
      <c r="AD202" s="49"/>
      <c r="AE202" s="49"/>
      <c r="AF202" s="49"/>
      <c r="AG202" s="49"/>
      <c r="AH202" s="49"/>
      <c r="AI202" s="49"/>
      <c r="AJ202" s="37"/>
      <c r="AK202" s="37"/>
      <c r="AL202" s="37"/>
      <c r="AM202" s="37"/>
      <c r="AN202" s="37"/>
    </row>
    <row r="203">
      <c r="A203" s="46"/>
      <c r="B203" s="46"/>
      <c r="C203" s="49"/>
      <c r="D203" s="49"/>
      <c r="E203" s="49"/>
      <c r="F203" s="49"/>
      <c r="G203" s="223"/>
      <c r="H203" s="49"/>
      <c r="I203" s="46"/>
      <c r="J203" s="46"/>
      <c r="K203" s="51"/>
      <c r="L203" s="231"/>
      <c r="M203" s="49"/>
      <c r="N203" s="49"/>
      <c r="O203" s="49"/>
      <c r="P203" s="49"/>
      <c r="Q203" s="223"/>
      <c r="R203" s="46"/>
      <c r="S203" s="46"/>
      <c r="T203" s="46"/>
      <c r="U203" s="223"/>
      <c r="V203" s="46"/>
      <c r="W203" s="46"/>
      <c r="X203" s="225"/>
      <c r="Y203" s="49"/>
      <c r="Z203" s="46"/>
      <c r="AA203" s="46"/>
      <c r="AB203" s="49"/>
      <c r="AC203" s="49"/>
      <c r="AD203" s="49"/>
      <c r="AE203" s="49"/>
      <c r="AF203" s="49"/>
      <c r="AG203" s="49"/>
      <c r="AH203" s="49"/>
      <c r="AI203" s="49"/>
      <c r="AJ203" s="37"/>
      <c r="AK203" s="37"/>
      <c r="AL203" s="37"/>
      <c r="AM203" s="37"/>
      <c r="AN203" s="37"/>
    </row>
    <row r="204">
      <c r="A204" s="46"/>
      <c r="B204" s="46"/>
      <c r="C204" s="49"/>
      <c r="D204" s="49"/>
      <c r="E204" s="49"/>
      <c r="F204" s="49"/>
      <c r="G204" s="223"/>
      <c r="H204" s="49"/>
      <c r="I204" s="46"/>
      <c r="J204" s="46"/>
      <c r="K204" s="51"/>
      <c r="L204" s="231"/>
      <c r="M204" s="49"/>
      <c r="N204" s="49"/>
      <c r="O204" s="49"/>
      <c r="P204" s="49"/>
      <c r="Q204" s="223"/>
      <c r="R204" s="46"/>
      <c r="S204" s="46"/>
      <c r="T204" s="46"/>
      <c r="U204" s="223"/>
      <c r="V204" s="46"/>
      <c r="W204" s="46"/>
      <c r="X204" s="225"/>
      <c r="Y204" s="49"/>
      <c r="Z204" s="46"/>
      <c r="AA204" s="46"/>
      <c r="AB204" s="49"/>
      <c r="AC204" s="49"/>
      <c r="AD204" s="49"/>
      <c r="AE204" s="49"/>
      <c r="AF204" s="49"/>
      <c r="AG204" s="49"/>
      <c r="AH204" s="49"/>
      <c r="AI204" s="49"/>
      <c r="AJ204" s="37"/>
      <c r="AK204" s="37"/>
      <c r="AL204" s="37"/>
      <c r="AM204" s="37"/>
      <c r="AN204" s="37"/>
    </row>
    <row r="205">
      <c r="A205" s="46"/>
      <c r="B205" s="46"/>
      <c r="C205" s="49"/>
      <c r="D205" s="49"/>
      <c r="E205" s="49"/>
      <c r="F205" s="49"/>
      <c r="G205" s="223"/>
      <c r="H205" s="49"/>
      <c r="I205" s="46"/>
      <c r="J205" s="46"/>
      <c r="K205" s="51"/>
      <c r="L205" s="231"/>
      <c r="M205" s="49"/>
      <c r="N205" s="49"/>
      <c r="O205" s="49"/>
      <c r="P205" s="49"/>
      <c r="Q205" s="223"/>
      <c r="R205" s="46"/>
      <c r="S205" s="46"/>
      <c r="T205" s="46"/>
      <c r="U205" s="223"/>
      <c r="V205" s="46"/>
      <c r="W205" s="46"/>
      <c r="X205" s="225"/>
      <c r="Y205" s="49"/>
      <c r="Z205" s="46"/>
      <c r="AA205" s="46"/>
      <c r="AB205" s="49"/>
      <c r="AC205" s="49"/>
      <c r="AD205" s="49"/>
      <c r="AE205" s="49"/>
      <c r="AF205" s="49"/>
      <c r="AG205" s="49"/>
      <c r="AH205" s="49"/>
      <c r="AI205" s="49"/>
      <c r="AJ205" s="37"/>
      <c r="AK205" s="37"/>
      <c r="AL205" s="37"/>
      <c r="AM205" s="37"/>
      <c r="AN205" s="37"/>
    </row>
    <row r="206">
      <c r="A206" s="46"/>
      <c r="B206" s="46"/>
      <c r="C206" s="49"/>
      <c r="D206" s="49"/>
      <c r="E206" s="49"/>
      <c r="F206" s="49"/>
      <c r="G206" s="223"/>
      <c r="H206" s="49"/>
      <c r="I206" s="46"/>
      <c r="J206" s="46"/>
      <c r="K206" s="51"/>
      <c r="L206" s="231"/>
      <c r="M206" s="49"/>
      <c r="N206" s="49"/>
      <c r="O206" s="49"/>
      <c r="P206" s="49"/>
      <c r="Q206" s="223"/>
      <c r="R206" s="46"/>
      <c r="S206" s="46"/>
      <c r="T206" s="46"/>
      <c r="U206" s="223"/>
      <c r="V206" s="46"/>
      <c r="W206" s="46"/>
      <c r="X206" s="225"/>
      <c r="Y206" s="49"/>
      <c r="Z206" s="46"/>
      <c r="AA206" s="46"/>
      <c r="AB206" s="49"/>
      <c r="AC206" s="49"/>
      <c r="AD206" s="49"/>
      <c r="AE206" s="49"/>
      <c r="AF206" s="49"/>
      <c r="AG206" s="49"/>
      <c r="AH206" s="49"/>
      <c r="AI206" s="49"/>
      <c r="AJ206" s="37"/>
      <c r="AK206" s="37"/>
      <c r="AL206" s="37"/>
      <c r="AM206" s="37"/>
      <c r="AN206" s="37"/>
    </row>
    <row r="207">
      <c r="A207" s="46"/>
      <c r="B207" s="46"/>
      <c r="C207" s="49"/>
      <c r="D207" s="49"/>
      <c r="E207" s="49"/>
      <c r="F207" s="49"/>
      <c r="G207" s="223"/>
      <c r="H207" s="49"/>
      <c r="I207" s="46"/>
      <c r="J207" s="46"/>
      <c r="K207" s="51"/>
      <c r="L207" s="231"/>
      <c r="M207" s="49"/>
      <c r="N207" s="49"/>
      <c r="O207" s="49"/>
      <c r="P207" s="49"/>
      <c r="Q207" s="223"/>
      <c r="R207" s="46"/>
      <c r="S207" s="46"/>
      <c r="T207" s="46"/>
      <c r="U207" s="223"/>
      <c r="V207" s="46"/>
      <c r="W207" s="46"/>
      <c r="X207" s="225"/>
      <c r="Y207" s="49"/>
      <c r="Z207" s="46"/>
      <c r="AA207" s="46"/>
      <c r="AB207" s="49"/>
      <c r="AC207" s="49"/>
      <c r="AD207" s="49"/>
      <c r="AE207" s="49"/>
      <c r="AF207" s="49"/>
      <c r="AG207" s="49"/>
      <c r="AH207" s="49"/>
      <c r="AI207" s="49"/>
      <c r="AJ207" s="37"/>
      <c r="AK207" s="37"/>
      <c r="AL207" s="37"/>
      <c r="AM207" s="37"/>
      <c r="AN207" s="37"/>
    </row>
    <row r="208">
      <c r="A208" s="46"/>
      <c r="B208" s="46"/>
      <c r="C208" s="49"/>
      <c r="D208" s="49"/>
      <c r="E208" s="49"/>
      <c r="F208" s="49"/>
      <c r="G208" s="223"/>
      <c r="H208" s="49"/>
      <c r="I208" s="46"/>
      <c r="J208" s="46"/>
      <c r="K208" s="51"/>
      <c r="L208" s="231"/>
      <c r="M208" s="49"/>
      <c r="N208" s="49"/>
      <c r="O208" s="49"/>
      <c r="P208" s="49"/>
      <c r="Q208" s="223"/>
      <c r="R208" s="46"/>
      <c r="S208" s="46"/>
      <c r="T208" s="46"/>
      <c r="U208" s="223"/>
      <c r="V208" s="46"/>
      <c r="W208" s="46"/>
      <c r="X208" s="225"/>
      <c r="Y208" s="49"/>
      <c r="Z208" s="46"/>
      <c r="AA208" s="46"/>
      <c r="AB208" s="49"/>
      <c r="AC208" s="49"/>
      <c r="AD208" s="49"/>
      <c r="AE208" s="49"/>
      <c r="AF208" s="49"/>
      <c r="AG208" s="49"/>
      <c r="AH208" s="49"/>
      <c r="AI208" s="49"/>
      <c r="AJ208" s="37"/>
      <c r="AK208" s="37"/>
      <c r="AL208" s="37"/>
      <c r="AM208" s="37"/>
      <c r="AN208" s="37"/>
    </row>
    <row r="209">
      <c r="A209" s="46"/>
      <c r="B209" s="46"/>
      <c r="C209" s="49"/>
      <c r="D209" s="49"/>
      <c r="E209" s="49"/>
      <c r="F209" s="49"/>
      <c r="G209" s="223"/>
      <c r="H209" s="49"/>
      <c r="I209" s="46"/>
      <c r="J209" s="46"/>
      <c r="K209" s="51"/>
      <c r="L209" s="231"/>
      <c r="M209" s="49"/>
      <c r="N209" s="49"/>
      <c r="O209" s="49"/>
      <c r="P209" s="49"/>
      <c r="Q209" s="223"/>
      <c r="R209" s="46"/>
      <c r="S209" s="46"/>
      <c r="T209" s="46"/>
      <c r="U209" s="223"/>
      <c r="V209" s="46"/>
      <c r="W209" s="46"/>
      <c r="X209" s="225"/>
      <c r="Y209" s="49"/>
      <c r="Z209" s="46"/>
      <c r="AA209" s="46"/>
      <c r="AB209" s="49"/>
      <c r="AC209" s="49"/>
      <c r="AD209" s="49"/>
      <c r="AE209" s="49"/>
      <c r="AF209" s="49"/>
      <c r="AG209" s="49"/>
      <c r="AH209" s="49"/>
      <c r="AI209" s="49"/>
      <c r="AJ209" s="37"/>
      <c r="AK209" s="37"/>
      <c r="AL209" s="37"/>
      <c r="AM209" s="37"/>
      <c r="AN209" s="37"/>
    </row>
    <row r="210">
      <c r="A210" s="46"/>
      <c r="B210" s="46"/>
      <c r="C210" s="49"/>
      <c r="D210" s="49"/>
      <c r="E210" s="49"/>
      <c r="F210" s="49"/>
      <c r="G210" s="223"/>
      <c r="H210" s="49"/>
      <c r="I210" s="46"/>
      <c r="J210" s="46"/>
      <c r="K210" s="51"/>
      <c r="L210" s="231"/>
      <c r="M210" s="49"/>
      <c r="N210" s="49"/>
      <c r="O210" s="49"/>
      <c r="P210" s="49"/>
      <c r="Q210" s="223"/>
      <c r="R210" s="46"/>
      <c r="S210" s="46"/>
      <c r="T210" s="46"/>
      <c r="U210" s="223"/>
      <c r="V210" s="46"/>
      <c r="W210" s="46"/>
      <c r="X210" s="225"/>
      <c r="Y210" s="49"/>
      <c r="Z210" s="46"/>
      <c r="AA210" s="46"/>
      <c r="AB210" s="49"/>
      <c r="AC210" s="49"/>
      <c r="AD210" s="49"/>
      <c r="AE210" s="49"/>
      <c r="AF210" s="49"/>
      <c r="AG210" s="49"/>
      <c r="AH210" s="49"/>
      <c r="AI210" s="49"/>
      <c r="AJ210" s="37"/>
      <c r="AK210" s="37"/>
      <c r="AL210" s="37"/>
      <c r="AM210" s="37"/>
      <c r="AN210" s="37"/>
    </row>
    <row r="211">
      <c r="A211" s="46"/>
      <c r="B211" s="46"/>
      <c r="C211" s="49"/>
      <c r="D211" s="49"/>
      <c r="E211" s="49"/>
      <c r="F211" s="49"/>
      <c r="G211" s="223"/>
      <c r="H211" s="49"/>
      <c r="I211" s="46"/>
      <c r="J211" s="46"/>
      <c r="K211" s="51"/>
      <c r="L211" s="231"/>
      <c r="M211" s="49"/>
      <c r="N211" s="49"/>
      <c r="O211" s="49"/>
      <c r="P211" s="49"/>
      <c r="Q211" s="223"/>
      <c r="R211" s="46"/>
      <c r="S211" s="46"/>
      <c r="T211" s="46"/>
      <c r="U211" s="223"/>
      <c r="V211" s="46"/>
      <c r="W211" s="46"/>
      <c r="X211" s="225"/>
      <c r="Y211" s="49"/>
      <c r="Z211" s="46"/>
      <c r="AA211" s="46"/>
      <c r="AB211" s="49"/>
      <c r="AC211" s="49"/>
      <c r="AD211" s="49"/>
      <c r="AE211" s="49"/>
      <c r="AF211" s="49"/>
      <c r="AG211" s="49"/>
      <c r="AH211" s="49"/>
      <c r="AI211" s="49"/>
      <c r="AJ211" s="37"/>
      <c r="AK211" s="37"/>
      <c r="AL211" s="37"/>
      <c r="AM211" s="37"/>
      <c r="AN211" s="37"/>
    </row>
    <row r="212">
      <c r="A212" s="46"/>
      <c r="B212" s="46"/>
      <c r="C212" s="49"/>
      <c r="D212" s="49"/>
      <c r="E212" s="49"/>
      <c r="F212" s="49"/>
      <c r="G212" s="223"/>
      <c r="H212" s="49"/>
      <c r="I212" s="46"/>
      <c r="J212" s="46"/>
      <c r="K212" s="51"/>
      <c r="L212" s="231"/>
      <c r="M212" s="49"/>
      <c r="N212" s="49"/>
      <c r="O212" s="49"/>
      <c r="P212" s="49"/>
      <c r="Q212" s="223"/>
      <c r="R212" s="46"/>
      <c r="S212" s="46"/>
      <c r="T212" s="46"/>
      <c r="U212" s="223"/>
      <c r="V212" s="46"/>
      <c r="W212" s="46"/>
      <c r="X212" s="225"/>
      <c r="Y212" s="49"/>
      <c r="Z212" s="46"/>
      <c r="AA212" s="46"/>
      <c r="AB212" s="49"/>
      <c r="AC212" s="49"/>
      <c r="AD212" s="49"/>
      <c r="AE212" s="49"/>
      <c r="AF212" s="49"/>
      <c r="AG212" s="49"/>
      <c r="AH212" s="49"/>
      <c r="AI212" s="49"/>
      <c r="AJ212" s="37"/>
      <c r="AK212" s="37"/>
      <c r="AL212" s="37"/>
      <c r="AM212" s="37"/>
      <c r="AN212" s="37"/>
    </row>
    <row r="213">
      <c r="A213" s="46"/>
      <c r="B213" s="46"/>
      <c r="C213" s="49"/>
      <c r="D213" s="49"/>
      <c r="E213" s="49"/>
      <c r="F213" s="49"/>
      <c r="G213" s="223"/>
      <c r="H213" s="49"/>
      <c r="I213" s="46"/>
      <c r="J213" s="46"/>
      <c r="K213" s="51"/>
      <c r="L213" s="231"/>
      <c r="M213" s="49"/>
      <c r="N213" s="49"/>
      <c r="O213" s="49"/>
      <c r="P213" s="49"/>
      <c r="Q213" s="223"/>
      <c r="R213" s="46"/>
      <c r="S213" s="46"/>
      <c r="T213" s="46"/>
      <c r="U213" s="223"/>
      <c r="V213" s="46"/>
      <c r="W213" s="46"/>
      <c r="X213" s="225"/>
      <c r="Y213" s="49"/>
      <c r="Z213" s="46"/>
      <c r="AA213" s="46"/>
      <c r="AB213" s="49"/>
      <c r="AC213" s="49"/>
      <c r="AD213" s="49"/>
      <c r="AE213" s="49"/>
      <c r="AF213" s="49"/>
      <c r="AG213" s="49"/>
      <c r="AH213" s="49"/>
      <c r="AI213" s="49"/>
      <c r="AJ213" s="37"/>
      <c r="AK213" s="37"/>
      <c r="AL213" s="37"/>
      <c r="AM213" s="37"/>
      <c r="AN213" s="37"/>
    </row>
    <row r="214">
      <c r="A214" s="46"/>
      <c r="B214" s="46"/>
      <c r="C214" s="49"/>
      <c r="D214" s="49"/>
      <c r="E214" s="49"/>
      <c r="F214" s="49"/>
      <c r="G214" s="223"/>
      <c r="H214" s="49"/>
      <c r="I214" s="46"/>
      <c r="J214" s="46"/>
      <c r="K214" s="51"/>
      <c r="L214" s="231"/>
      <c r="M214" s="49"/>
      <c r="N214" s="49"/>
      <c r="O214" s="49"/>
      <c r="P214" s="49"/>
      <c r="Q214" s="223"/>
      <c r="R214" s="46"/>
      <c r="S214" s="46"/>
      <c r="T214" s="46"/>
      <c r="U214" s="223"/>
      <c r="V214" s="46"/>
      <c r="W214" s="46"/>
      <c r="X214" s="225"/>
      <c r="Y214" s="49"/>
      <c r="Z214" s="46"/>
      <c r="AA214" s="46"/>
      <c r="AB214" s="49"/>
      <c r="AC214" s="49"/>
      <c r="AD214" s="49"/>
      <c r="AE214" s="49"/>
      <c r="AF214" s="49"/>
      <c r="AG214" s="49"/>
      <c r="AH214" s="49"/>
      <c r="AI214" s="49"/>
      <c r="AJ214" s="37"/>
      <c r="AK214" s="37"/>
      <c r="AL214" s="37"/>
      <c r="AM214" s="37"/>
      <c r="AN214" s="37"/>
    </row>
    <row r="215">
      <c r="A215" s="46"/>
      <c r="B215" s="46"/>
      <c r="C215" s="49"/>
      <c r="D215" s="49"/>
      <c r="E215" s="49"/>
      <c r="F215" s="49"/>
      <c r="G215" s="223"/>
      <c r="H215" s="49"/>
      <c r="I215" s="46"/>
      <c r="J215" s="46"/>
      <c r="K215" s="51"/>
      <c r="L215" s="231"/>
      <c r="M215" s="49"/>
      <c r="N215" s="49"/>
      <c r="O215" s="49"/>
      <c r="P215" s="49"/>
      <c r="Q215" s="223"/>
      <c r="R215" s="46"/>
      <c r="S215" s="46"/>
      <c r="T215" s="46"/>
      <c r="U215" s="223"/>
      <c r="V215" s="46"/>
      <c r="W215" s="46"/>
      <c r="X215" s="225"/>
      <c r="Y215" s="49"/>
      <c r="Z215" s="46"/>
      <c r="AA215" s="46"/>
      <c r="AB215" s="49"/>
      <c r="AC215" s="49"/>
      <c r="AD215" s="49"/>
      <c r="AE215" s="49"/>
      <c r="AF215" s="49"/>
      <c r="AG215" s="49"/>
      <c r="AH215" s="49"/>
      <c r="AI215" s="49"/>
      <c r="AJ215" s="37"/>
      <c r="AK215" s="37"/>
      <c r="AL215" s="37"/>
      <c r="AM215" s="37"/>
      <c r="AN215" s="37"/>
    </row>
    <row r="216">
      <c r="A216" s="46"/>
      <c r="B216" s="46"/>
      <c r="C216" s="49"/>
      <c r="D216" s="49"/>
      <c r="E216" s="49"/>
      <c r="F216" s="49"/>
      <c r="G216" s="223"/>
      <c r="H216" s="49"/>
      <c r="I216" s="46"/>
      <c r="J216" s="46"/>
      <c r="K216" s="51"/>
      <c r="L216" s="231"/>
      <c r="M216" s="49"/>
      <c r="N216" s="49"/>
      <c r="O216" s="49"/>
      <c r="P216" s="49"/>
      <c r="Q216" s="223"/>
      <c r="R216" s="46"/>
      <c r="S216" s="46"/>
      <c r="T216" s="46"/>
      <c r="U216" s="223"/>
      <c r="V216" s="46"/>
      <c r="W216" s="46"/>
      <c r="X216" s="225"/>
      <c r="Y216" s="49"/>
      <c r="Z216" s="46"/>
      <c r="AA216" s="46"/>
      <c r="AB216" s="49"/>
      <c r="AC216" s="49"/>
      <c r="AD216" s="49"/>
      <c r="AE216" s="49"/>
      <c r="AF216" s="49"/>
      <c r="AG216" s="49"/>
      <c r="AH216" s="49"/>
      <c r="AI216" s="49"/>
      <c r="AJ216" s="37"/>
      <c r="AK216" s="37"/>
      <c r="AL216" s="37"/>
      <c r="AM216" s="37"/>
      <c r="AN216" s="37"/>
    </row>
    <row r="217">
      <c r="A217" s="46"/>
      <c r="B217" s="46"/>
      <c r="C217" s="49"/>
      <c r="D217" s="49"/>
      <c r="E217" s="49"/>
      <c r="F217" s="49"/>
      <c r="G217" s="223"/>
      <c r="H217" s="49"/>
      <c r="I217" s="46"/>
      <c r="J217" s="46"/>
      <c r="K217" s="51"/>
      <c r="L217" s="231"/>
      <c r="M217" s="49"/>
      <c r="N217" s="49"/>
      <c r="O217" s="49"/>
      <c r="P217" s="49"/>
      <c r="Q217" s="223"/>
      <c r="R217" s="46"/>
      <c r="S217" s="46"/>
      <c r="T217" s="46"/>
      <c r="U217" s="223"/>
      <c r="V217" s="46"/>
      <c r="W217" s="46"/>
      <c r="X217" s="225"/>
      <c r="Y217" s="49"/>
      <c r="Z217" s="46"/>
      <c r="AA217" s="46"/>
      <c r="AB217" s="49"/>
      <c r="AC217" s="49"/>
      <c r="AD217" s="49"/>
      <c r="AE217" s="49"/>
      <c r="AF217" s="49"/>
      <c r="AG217" s="49"/>
      <c r="AH217" s="49"/>
      <c r="AI217" s="49"/>
      <c r="AJ217" s="37"/>
      <c r="AK217" s="37"/>
      <c r="AL217" s="37"/>
      <c r="AM217" s="37"/>
      <c r="AN217" s="37"/>
    </row>
    <row r="218">
      <c r="A218" s="46"/>
      <c r="B218" s="46"/>
      <c r="C218" s="49"/>
      <c r="D218" s="49"/>
      <c r="E218" s="49"/>
      <c r="F218" s="49"/>
      <c r="G218" s="223"/>
      <c r="H218" s="49"/>
      <c r="I218" s="46"/>
      <c r="J218" s="46"/>
      <c r="K218" s="51"/>
      <c r="L218" s="231"/>
      <c r="M218" s="49"/>
      <c r="N218" s="49"/>
      <c r="O218" s="49"/>
      <c r="P218" s="49"/>
      <c r="Q218" s="223"/>
      <c r="R218" s="46"/>
      <c r="S218" s="46"/>
      <c r="T218" s="46"/>
      <c r="U218" s="223"/>
      <c r="V218" s="46"/>
      <c r="W218" s="46"/>
      <c r="X218" s="225"/>
      <c r="Y218" s="49"/>
      <c r="Z218" s="46"/>
      <c r="AA218" s="46"/>
      <c r="AB218" s="49"/>
      <c r="AC218" s="49"/>
      <c r="AD218" s="49"/>
      <c r="AE218" s="49"/>
      <c r="AF218" s="49"/>
      <c r="AG218" s="49"/>
      <c r="AH218" s="49"/>
      <c r="AI218" s="49"/>
      <c r="AJ218" s="37"/>
      <c r="AK218" s="37"/>
      <c r="AL218" s="37"/>
      <c r="AM218" s="37"/>
      <c r="AN218" s="37"/>
    </row>
    <row r="219">
      <c r="A219" s="46"/>
      <c r="B219" s="46"/>
      <c r="C219" s="49"/>
      <c r="D219" s="49"/>
      <c r="E219" s="49"/>
      <c r="F219" s="49"/>
      <c r="G219" s="223"/>
      <c r="H219" s="49"/>
      <c r="I219" s="46"/>
      <c r="J219" s="46"/>
      <c r="K219" s="51"/>
      <c r="L219" s="231"/>
      <c r="M219" s="49"/>
      <c r="N219" s="49"/>
      <c r="O219" s="49"/>
      <c r="P219" s="49"/>
      <c r="Q219" s="223"/>
      <c r="R219" s="46"/>
      <c r="S219" s="46"/>
      <c r="T219" s="46"/>
      <c r="U219" s="223"/>
      <c r="V219" s="46"/>
      <c r="W219" s="46"/>
      <c r="X219" s="225"/>
      <c r="Y219" s="49"/>
      <c r="Z219" s="46"/>
      <c r="AA219" s="46"/>
      <c r="AB219" s="49"/>
      <c r="AC219" s="49"/>
      <c r="AD219" s="49"/>
      <c r="AE219" s="49"/>
      <c r="AF219" s="49"/>
      <c r="AG219" s="49"/>
      <c r="AH219" s="49"/>
      <c r="AI219" s="49"/>
      <c r="AJ219" s="37"/>
      <c r="AK219" s="37"/>
      <c r="AL219" s="37"/>
      <c r="AM219" s="37"/>
      <c r="AN219" s="37"/>
    </row>
    <row r="220">
      <c r="A220" s="46"/>
      <c r="B220" s="46"/>
      <c r="C220" s="49"/>
      <c r="D220" s="49"/>
      <c r="E220" s="49"/>
      <c r="F220" s="49"/>
      <c r="G220" s="223"/>
      <c r="H220" s="49"/>
      <c r="I220" s="46"/>
      <c r="J220" s="46"/>
      <c r="K220" s="51"/>
      <c r="L220" s="231"/>
      <c r="M220" s="49"/>
      <c r="N220" s="49"/>
      <c r="O220" s="49"/>
      <c r="P220" s="49"/>
      <c r="Q220" s="223"/>
      <c r="R220" s="46"/>
      <c r="S220" s="46"/>
      <c r="T220" s="46"/>
      <c r="U220" s="223"/>
      <c r="V220" s="46"/>
      <c r="W220" s="46"/>
      <c r="X220" s="225"/>
      <c r="Y220" s="49"/>
      <c r="Z220" s="46"/>
      <c r="AA220" s="46"/>
      <c r="AB220" s="49"/>
      <c r="AC220" s="49"/>
      <c r="AD220" s="49"/>
      <c r="AE220" s="49"/>
      <c r="AF220" s="49"/>
      <c r="AG220" s="49"/>
      <c r="AH220" s="49"/>
      <c r="AI220" s="49"/>
      <c r="AJ220" s="37"/>
      <c r="AK220" s="37"/>
      <c r="AL220" s="37"/>
      <c r="AM220" s="37"/>
      <c r="AN220" s="37"/>
    </row>
    <row r="221">
      <c r="A221" s="46"/>
      <c r="B221" s="46"/>
      <c r="C221" s="49"/>
      <c r="D221" s="49"/>
      <c r="E221" s="49"/>
      <c r="F221" s="49"/>
      <c r="G221" s="223"/>
      <c r="H221" s="49"/>
      <c r="I221" s="46"/>
      <c r="J221" s="46"/>
      <c r="K221" s="51"/>
      <c r="L221" s="231"/>
      <c r="M221" s="49"/>
      <c r="N221" s="49"/>
      <c r="O221" s="49"/>
      <c r="P221" s="49"/>
      <c r="Q221" s="223"/>
      <c r="R221" s="46"/>
      <c r="S221" s="46"/>
      <c r="T221" s="46"/>
      <c r="U221" s="223"/>
      <c r="V221" s="46"/>
      <c r="W221" s="46"/>
      <c r="X221" s="225"/>
      <c r="Y221" s="49"/>
      <c r="Z221" s="46"/>
      <c r="AA221" s="46"/>
      <c r="AB221" s="49"/>
      <c r="AC221" s="49"/>
      <c r="AD221" s="49"/>
      <c r="AE221" s="49"/>
      <c r="AF221" s="49"/>
      <c r="AG221" s="49"/>
      <c r="AH221" s="49"/>
      <c r="AI221" s="49"/>
      <c r="AJ221" s="37"/>
      <c r="AK221" s="37"/>
      <c r="AL221" s="37"/>
      <c r="AM221" s="37"/>
      <c r="AN221" s="37"/>
    </row>
    <row r="222">
      <c r="A222" s="46"/>
      <c r="B222" s="46"/>
      <c r="C222" s="49"/>
      <c r="D222" s="49"/>
      <c r="E222" s="49"/>
      <c r="F222" s="49"/>
      <c r="G222" s="223"/>
      <c r="H222" s="49"/>
      <c r="I222" s="46"/>
      <c r="J222" s="46"/>
      <c r="K222" s="51"/>
      <c r="L222" s="231"/>
      <c r="M222" s="49"/>
      <c r="N222" s="49"/>
      <c r="O222" s="49"/>
      <c r="P222" s="49"/>
      <c r="Q222" s="223"/>
      <c r="R222" s="46"/>
      <c r="S222" s="46"/>
      <c r="T222" s="46"/>
      <c r="U222" s="223"/>
      <c r="V222" s="46"/>
      <c r="W222" s="46"/>
      <c r="X222" s="225"/>
      <c r="Y222" s="49"/>
      <c r="Z222" s="46"/>
      <c r="AA222" s="46"/>
      <c r="AB222" s="49"/>
      <c r="AC222" s="49"/>
      <c r="AD222" s="49"/>
      <c r="AE222" s="49"/>
      <c r="AF222" s="49"/>
      <c r="AG222" s="49"/>
      <c r="AH222" s="49"/>
      <c r="AI222" s="49"/>
      <c r="AJ222" s="37"/>
      <c r="AK222" s="37"/>
      <c r="AL222" s="37"/>
      <c r="AM222" s="37"/>
      <c r="AN222" s="37"/>
    </row>
    <row r="223">
      <c r="A223" s="46"/>
      <c r="B223" s="46"/>
      <c r="C223" s="49"/>
      <c r="D223" s="49"/>
      <c r="E223" s="49"/>
      <c r="F223" s="49"/>
      <c r="G223" s="223"/>
      <c r="H223" s="49"/>
      <c r="I223" s="46"/>
      <c r="J223" s="46"/>
      <c r="K223" s="51"/>
      <c r="L223" s="231"/>
      <c r="M223" s="49"/>
      <c r="N223" s="49"/>
      <c r="O223" s="49"/>
      <c r="P223" s="49"/>
      <c r="Q223" s="223"/>
      <c r="R223" s="46"/>
      <c r="S223" s="46"/>
      <c r="T223" s="46"/>
      <c r="U223" s="223"/>
      <c r="V223" s="46"/>
      <c r="W223" s="46"/>
      <c r="X223" s="225"/>
      <c r="Y223" s="49"/>
      <c r="Z223" s="46"/>
      <c r="AA223" s="46"/>
      <c r="AB223" s="49"/>
      <c r="AC223" s="49"/>
      <c r="AD223" s="49"/>
      <c r="AE223" s="49"/>
      <c r="AF223" s="49"/>
      <c r="AG223" s="49"/>
      <c r="AH223" s="49"/>
      <c r="AI223" s="49"/>
      <c r="AJ223" s="37"/>
      <c r="AK223" s="37"/>
      <c r="AL223" s="37"/>
      <c r="AM223" s="37"/>
      <c r="AN223" s="37"/>
    </row>
    <row r="224">
      <c r="A224" s="46"/>
      <c r="B224" s="46"/>
      <c r="C224" s="49"/>
      <c r="D224" s="49"/>
      <c r="E224" s="49"/>
      <c r="F224" s="49"/>
      <c r="G224" s="223"/>
      <c r="H224" s="49"/>
      <c r="I224" s="46"/>
      <c r="J224" s="46"/>
      <c r="K224" s="51"/>
      <c r="L224" s="231"/>
      <c r="M224" s="49"/>
      <c r="N224" s="49"/>
      <c r="O224" s="49"/>
      <c r="P224" s="49"/>
      <c r="Q224" s="223"/>
      <c r="R224" s="46"/>
      <c r="S224" s="46"/>
      <c r="T224" s="46"/>
      <c r="U224" s="223"/>
      <c r="V224" s="46"/>
      <c r="W224" s="46"/>
      <c r="X224" s="225"/>
      <c r="Y224" s="49"/>
      <c r="Z224" s="46"/>
      <c r="AA224" s="46"/>
      <c r="AB224" s="49"/>
      <c r="AC224" s="49"/>
      <c r="AD224" s="49"/>
      <c r="AE224" s="49"/>
      <c r="AF224" s="49"/>
      <c r="AG224" s="49"/>
      <c r="AH224" s="49"/>
      <c r="AI224" s="49"/>
      <c r="AJ224" s="37"/>
      <c r="AK224" s="37"/>
      <c r="AL224" s="37"/>
      <c r="AM224" s="37"/>
      <c r="AN224" s="37"/>
    </row>
    <row r="225">
      <c r="A225" s="46"/>
      <c r="B225" s="46"/>
      <c r="C225" s="49"/>
      <c r="D225" s="49"/>
      <c r="E225" s="49"/>
      <c r="F225" s="49"/>
      <c r="G225" s="223"/>
      <c r="H225" s="49"/>
      <c r="I225" s="46"/>
      <c r="J225" s="46"/>
      <c r="K225" s="51"/>
      <c r="L225" s="231"/>
      <c r="M225" s="49"/>
      <c r="N225" s="49"/>
      <c r="O225" s="49"/>
      <c r="P225" s="49"/>
      <c r="Q225" s="223"/>
      <c r="R225" s="46"/>
      <c r="S225" s="46"/>
      <c r="T225" s="46"/>
      <c r="U225" s="223"/>
      <c r="V225" s="46"/>
      <c r="W225" s="46"/>
      <c r="X225" s="225"/>
      <c r="Y225" s="49"/>
      <c r="Z225" s="46"/>
      <c r="AA225" s="46"/>
      <c r="AB225" s="49"/>
      <c r="AC225" s="49"/>
      <c r="AD225" s="49"/>
      <c r="AE225" s="49"/>
      <c r="AF225" s="49"/>
      <c r="AG225" s="49"/>
      <c r="AH225" s="49"/>
      <c r="AI225" s="49"/>
      <c r="AJ225" s="37"/>
      <c r="AK225" s="37"/>
      <c r="AL225" s="37"/>
      <c r="AM225" s="37"/>
      <c r="AN225" s="37"/>
    </row>
    <row r="226">
      <c r="A226" s="46"/>
      <c r="B226" s="46"/>
      <c r="C226" s="49"/>
      <c r="D226" s="49"/>
      <c r="E226" s="49"/>
      <c r="F226" s="49"/>
      <c r="G226" s="223"/>
      <c r="H226" s="49"/>
      <c r="I226" s="46"/>
      <c r="J226" s="46"/>
      <c r="K226" s="51"/>
      <c r="L226" s="231"/>
      <c r="M226" s="49"/>
      <c r="N226" s="49"/>
      <c r="O226" s="49"/>
      <c r="P226" s="49"/>
      <c r="Q226" s="223"/>
      <c r="R226" s="46"/>
      <c r="S226" s="46"/>
      <c r="T226" s="46"/>
      <c r="U226" s="223"/>
      <c r="V226" s="46"/>
      <c r="W226" s="46"/>
      <c r="X226" s="225"/>
      <c r="Y226" s="49"/>
      <c r="Z226" s="46"/>
      <c r="AA226" s="46"/>
      <c r="AB226" s="49"/>
      <c r="AC226" s="49"/>
      <c r="AD226" s="49"/>
      <c r="AE226" s="49"/>
      <c r="AF226" s="49"/>
      <c r="AG226" s="49"/>
      <c r="AH226" s="49"/>
      <c r="AI226" s="49"/>
      <c r="AJ226" s="37"/>
      <c r="AK226" s="37"/>
      <c r="AL226" s="37"/>
      <c r="AM226" s="37"/>
      <c r="AN226" s="37"/>
    </row>
    <row r="227">
      <c r="A227" s="46"/>
      <c r="B227" s="46"/>
      <c r="C227" s="49"/>
      <c r="D227" s="49"/>
      <c r="E227" s="49"/>
      <c r="F227" s="49"/>
      <c r="G227" s="223"/>
      <c r="H227" s="49"/>
      <c r="I227" s="46"/>
      <c r="J227" s="46"/>
      <c r="K227" s="51"/>
      <c r="L227" s="231"/>
      <c r="M227" s="49"/>
      <c r="N227" s="49"/>
      <c r="O227" s="49"/>
      <c r="P227" s="49"/>
      <c r="Q227" s="223"/>
      <c r="R227" s="46"/>
      <c r="S227" s="46"/>
      <c r="T227" s="46"/>
      <c r="U227" s="223"/>
      <c r="V227" s="46"/>
      <c r="W227" s="46"/>
      <c r="X227" s="225"/>
      <c r="Y227" s="49"/>
      <c r="Z227" s="46"/>
      <c r="AA227" s="46"/>
      <c r="AB227" s="49"/>
      <c r="AC227" s="49"/>
      <c r="AD227" s="49"/>
      <c r="AE227" s="49"/>
      <c r="AF227" s="49"/>
      <c r="AG227" s="49"/>
      <c r="AH227" s="49"/>
      <c r="AI227" s="49"/>
      <c r="AJ227" s="37"/>
      <c r="AK227" s="37"/>
      <c r="AL227" s="37"/>
      <c r="AM227" s="37"/>
      <c r="AN227" s="37"/>
    </row>
    <row r="228">
      <c r="A228" s="46"/>
      <c r="B228" s="46"/>
      <c r="C228" s="49"/>
      <c r="D228" s="49"/>
      <c r="E228" s="49"/>
      <c r="F228" s="49"/>
      <c r="G228" s="223"/>
      <c r="H228" s="49"/>
      <c r="I228" s="46"/>
      <c r="J228" s="46"/>
      <c r="K228" s="51"/>
      <c r="L228" s="231"/>
      <c r="M228" s="49"/>
      <c r="N228" s="49"/>
      <c r="O228" s="49"/>
      <c r="P228" s="49"/>
      <c r="Q228" s="223"/>
      <c r="R228" s="46"/>
      <c r="S228" s="46"/>
      <c r="T228" s="46"/>
      <c r="U228" s="223"/>
      <c r="V228" s="46"/>
      <c r="W228" s="46"/>
      <c r="X228" s="225"/>
      <c r="Y228" s="49"/>
      <c r="Z228" s="46"/>
      <c r="AA228" s="46"/>
      <c r="AB228" s="49"/>
      <c r="AC228" s="49"/>
      <c r="AD228" s="49"/>
      <c r="AE228" s="49"/>
      <c r="AF228" s="49"/>
      <c r="AG228" s="49"/>
      <c r="AH228" s="49"/>
      <c r="AI228" s="49"/>
      <c r="AJ228" s="37"/>
      <c r="AK228" s="37"/>
      <c r="AL228" s="37"/>
      <c r="AM228" s="37"/>
      <c r="AN228" s="37"/>
    </row>
    <row r="229">
      <c r="A229" s="46"/>
      <c r="B229" s="46"/>
      <c r="C229" s="49"/>
      <c r="D229" s="49"/>
      <c r="E229" s="49"/>
      <c r="F229" s="49"/>
      <c r="G229" s="223"/>
      <c r="H229" s="49"/>
      <c r="I229" s="46"/>
      <c r="J229" s="46"/>
      <c r="K229" s="51"/>
      <c r="L229" s="231"/>
      <c r="M229" s="49"/>
      <c r="N229" s="49"/>
      <c r="O229" s="49"/>
      <c r="P229" s="49"/>
      <c r="Q229" s="223"/>
      <c r="R229" s="46"/>
      <c r="S229" s="46"/>
      <c r="T229" s="46"/>
      <c r="U229" s="223"/>
      <c r="V229" s="46"/>
      <c r="W229" s="46"/>
      <c r="X229" s="225"/>
      <c r="Y229" s="49"/>
      <c r="Z229" s="46"/>
      <c r="AA229" s="46"/>
      <c r="AB229" s="49"/>
      <c r="AC229" s="49"/>
      <c r="AD229" s="49"/>
      <c r="AE229" s="49"/>
      <c r="AF229" s="49"/>
      <c r="AG229" s="49"/>
      <c r="AH229" s="49"/>
      <c r="AI229" s="49"/>
      <c r="AJ229" s="37"/>
      <c r="AK229" s="37"/>
      <c r="AL229" s="37"/>
      <c r="AM229" s="37"/>
      <c r="AN229" s="37"/>
    </row>
    <row r="230">
      <c r="A230" s="46"/>
      <c r="B230" s="46"/>
      <c r="C230" s="49"/>
      <c r="D230" s="49"/>
      <c r="E230" s="49"/>
      <c r="F230" s="49"/>
      <c r="G230" s="223"/>
      <c r="H230" s="49"/>
      <c r="I230" s="46"/>
      <c r="J230" s="46"/>
      <c r="K230" s="51"/>
      <c r="L230" s="231"/>
      <c r="M230" s="49"/>
      <c r="N230" s="49"/>
      <c r="O230" s="49"/>
      <c r="P230" s="49"/>
      <c r="Q230" s="223"/>
      <c r="R230" s="46"/>
      <c r="S230" s="46"/>
      <c r="T230" s="46"/>
      <c r="U230" s="223"/>
      <c r="V230" s="46"/>
      <c r="W230" s="46"/>
      <c r="X230" s="225"/>
      <c r="Y230" s="49"/>
      <c r="Z230" s="46"/>
      <c r="AA230" s="46"/>
      <c r="AB230" s="49"/>
      <c r="AC230" s="49"/>
      <c r="AD230" s="49"/>
      <c r="AE230" s="49"/>
      <c r="AF230" s="49"/>
      <c r="AG230" s="49"/>
      <c r="AH230" s="49"/>
      <c r="AI230" s="49"/>
      <c r="AJ230" s="37"/>
      <c r="AK230" s="37"/>
      <c r="AL230" s="37"/>
      <c r="AM230" s="37"/>
      <c r="AN230" s="37"/>
    </row>
    <row r="231">
      <c r="A231" s="46"/>
      <c r="B231" s="46"/>
      <c r="C231" s="49"/>
      <c r="D231" s="49"/>
      <c r="E231" s="49"/>
      <c r="F231" s="49"/>
      <c r="G231" s="223"/>
      <c r="H231" s="49"/>
      <c r="I231" s="46"/>
      <c r="J231" s="46"/>
      <c r="K231" s="51"/>
      <c r="L231" s="231"/>
      <c r="M231" s="49"/>
      <c r="N231" s="49"/>
      <c r="O231" s="49"/>
      <c r="P231" s="49"/>
      <c r="Q231" s="223"/>
      <c r="R231" s="46"/>
      <c r="S231" s="46"/>
      <c r="T231" s="46"/>
      <c r="U231" s="223"/>
      <c r="V231" s="46"/>
      <c r="W231" s="46"/>
      <c r="X231" s="225"/>
      <c r="Y231" s="49"/>
      <c r="Z231" s="46"/>
      <c r="AA231" s="46"/>
      <c r="AB231" s="49"/>
      <c r="AC231" s="49"/>
      <c r="AD231" s="49"/>
      <c r="AE231" s="49"/>
      <c r="AF231" s="49"/>
      <c r="AG231" s="49"/>
      <c r="AH231" s="49"/>
      <c r="AI231" s="49"/>
      <c r="AJ231" s="37"/>
      <c r="AK231" s="37"/>
      <c r="AL231" s="37"/>
      <c r="AM231" s="37"/>
      <c r="AN231" s="37"/>
    </row>
    <row r="232">
      <c r="A232" s="46"/>
      <c r="B232" s="46"/>
      <c r="C232" s="49"/>
      <c r="D232" s="49"/>
      <c r="E232" s="49"/>
      <c r="F232" s="49"/>
      <c r="G232" s="223"/>
      <c r="H232" s="49"/>
      <c r="I232" s="46"/>
      <c r="J232" s="46"/>
      <c r="K232" s="51"/>
      <c r="L232" s="231"/>
      <c r="M232" s="49"/>
      <c r="N232" s="49"/>
      <c r="O232" s="49"/>
      <c r="P232" s="49"/>
      <c r="Q232" s="223"/>
      <c r="R232" s="46"/>
      <c r="S232" s="46"/>
      <c r="T232" s="46"/>
      <c r="U232" s="223"/>
      <c r="V232" s="46"/>
      <c r="W232" s="46"/>
      <c r="X232" s="225"/>
      <c r="Y232" s="49"/>
      <c r="Z232" s="46"/>
      <c r="AA232" s="46"/>
      <c r="AB232" s="49"/>
      <c r="AC232" s="49"/>
      <c r="AD232" s="49"/>
      <c r="AE232" s="49"/>
      <c r="AF232" s="49"/>
      <c r="AG232" s="49"/>
      <c r="AH232" s="49"/>
      <c r="AI232" s="49"/>
      <c r="AJ232" s="37"/>
      <c r="AK232" s="37"/>
      <c r="AL232" s="37"/>
      <c r="AM232" s="37"/>
      <c r="AN232" s="37"/>
    </row>
    <row r="233">
      <c r="A233" s="46"/>
      <c r="B233" s="46"/>
      <c r="C233" s="49"/>
      <c r="D233" s="49"/>
      <c r="E233" s="49"/>
      <c r="F233" s="49"/>
      <c r="G233" s="223"/>
      <c r="H233" s="49"/>
      <c r="I233" s="46"/>
      <c r="J233" s="46"/>
      <c r="K233" s="51"/>
      <c r="L233" s="231"/>
      <c r="M233" s="49"/>
      <c r="N233" s="49"/>
      <c r="O233" s="49"/>
      <c r="P233" s="49"/>
      <c r="Q233" s="223"/>
      <c r="R233" s="46"/>
      <c r="S233" s="46"/>
      <c r="T233" s="46"/>
      <c r="U233" s="223"/>
      <c r="V233" s="46"/>
      <c r="W233" s="46"/>
      <c r="X233" s="225"/>
      <c r="Y233" s="49"/>
      <c r="Z233" s="46"/>
      <c r="AA233" s="46"/>
      <c r="AB233" s="49"/>
      <c r="AC233" s="49"/>
      <c r="AD233" s="49"/>
      <c r="AE233" s="49"/>
      <c r="AF233" s="49"/>
      <c r="AG233" s="49"/>
      <c r="AH233" s="49"/>
      <c r="AI233" s="49"/>
      <c r="AJ233" s="37"/>
      <c r="AK233" s="37"/>
      <c r="AL233" s="37"/>
      <c r="AM233" s="37"/>
      <c r="AN233" s="37"/>
    </row>
    <row r="234">
      <c r="A234" s="46"/>
      <c r="B234" s="46"/>
      <c r="C234" s="49"/>
      <c r="D234" s="49"/>
      <c r="E234" s="49"/>
      <c r="F234" s="49"/>
      <c r="G234" s="223"/>
      <c r="H234" s="49"/>
      <c r="I234" s="46"/>
      <c r="J234" s="46"/>
      <c r="K234" s="51"/>
      <c r="L234" s="231"/>
      <c r="M234" s="49"/>
      <c r="N234" s="49"/>
      <c r="O234" s="49"/>
      <c r="P234" s="49"/>
      <c r="Q234" s="223"/>
      <c r="R234" s="46"/>
      <c r="S234" s="46"/>
      <c r="T234" s="46"/>
      <c r="U234" s="223"/>
      <c r="V234" s="46"/>
      <c r="W234" s="46"/>
      <c r="X234" s="225"/>
      <c r="Y234" s="49"/>
      <c r="Z234" s="46"/>
      <c r="AA234" s="46"/>
      <c r="AB234" s="49"/>
      <c r="AC234" s="49"/>
      <c r="AD234" s="49"/>
      <c r="AE234" s="49"/>
      <c r="AF234" s="49"/>
      <c r="AG234" s="49"/>
      <c r="AH234" s="49"/>
      <c r="AI234" s="49"/>
      <c r="AJ234" s="37"/>
      <c r="AK234" s="37"/>
      <c r="AL234" s="37"/>
      <c r="AM234" s="37"/>
      <c r="AN234" s="37"/>
    </row>
    <row r="235">
      <c r="A235" s="46"/>
      <c r="B235" s="46"/>
      <c r="C235" s="49"/>
      <c r="D235" s="49"/>
      <c r="E235" s="49"/>
      <c r="F235" s="49"/>
      <c r="G235" s="223"/>
      <c r="H235" s="49"/>
      <c r="I235" s="46"/>
      <c r="J235" s="46"/>
      <c r="K235" s="51"/>
      <c r="L235" s="231"/>
      <c r="M235" s="49"/>
      <c r="N235" s="49"/>
      <c r="O235" s="49"/>
      <c r="P235" s="49"/>
      <c r="Q235" s="223"/>
      <c r="R235" s="46"/>
      <c r="S235" s="46"/>
      <c r="T235" s="46"/>
      <c r="U235" s="223"/>
      <c r="V235" s="46"/>
      <c r="W235" s="46"/>
      <c r="X235" s="225"/>
      <c r="Y235" s="49"/>
      <c r="Z235" s="46"/>
      <c r="AA235" s="46"/>
      <c r="AB235" s="49"/>
      <c r="AC235" s="49"/>
      <c r="AD235" s="49"/>
      <c r="AE235" s="49"/>
      <c r="AF235" s="49"/>
      <c r="AG235" s="49"/>
      <c r="AH235" s="49"/>
      <c r="AI235" s="49"/>
      <c r="AJ235" s="37"/>
      <c r="AK235" s="37"/>
      <c r="AL235" s="37"/>
      <c r="AM235" s="37"/>
      <c r="AN235" s="37"/>
    </row>
    <row r="236">
      <c r="A236" s="46"/>
      <c r="B236" s="46"/>
      <c r="C236" s="49"/>
      <c r="D236" s="49"/>
      <c r="E236" s="49"/>
      <c r="F236" s="49"/>
      <c r="G236" s="223"/>
      <c r="H236" s="49"/>
      <c r="I236" s="46"/>
      <c r="J236" s="46"/>
      <c r="K236" s="51"/>
      <c r="L236" s="231"/>
      <c r="M236" s="49"/>
      <c r="N236" s="49"/>
      <c r="O236" s="49"/>
      <c r="P236" s="49"/>
      <c r="Q236" s="223"/>
      <c r="R236" s="46"/>
      <c r="S236" s="46"/>
      <c r="T236" s="46"/>
      <c r="U236" s="223"/>
      <c r="V236" s="46"/>
      <c r="W236" s="46"/>
      <c r="X236" s="225"/>
      <c r="Y236" s="49"/>
      <c r="Z236" s="46"/>
      <c r="AA236" s="46"/>
      <c r="AB236" s="49"/>
      <c r="AC236" s="49"/>
      <c r="AD236" s="49"/>
      <c r="AE236" s="49"/>
      <c r="AF236" s="49"/>
      <c r="AG236" s="49"/>
      <c r="AH236" s="49"/>
      <c r="AI236" s="49"/>
      <c r="AJ236" s="37"/>
      <c r="AK236" s="37"/>
      <c r="AL236" s="37"/>
      <c r="AM236" s="37"/>
      <c r="AN236" s="37"/>
    </row>
    <row r="237">
      <c r="A237" s="46"/>
      <c r="B237" s="46"/>
      <c r="C237" s="49"/>
      <c r="D237" s="49"/>
      <c r="E237" s="49"/>
      <c r="F237" s="49"/>
      <c r="G237" s="223"/>
      <c r="H237" s="49"/>
      <c r="I237" s="46"/>
      <c r="J237" s="46"/>
      <c r="K237" s="51"/>
      <c r="L237" s="231"/>
      <c r="M237" s="49"/>
      <c r="N237" s="49"/>
      <c r="O237" s="49"/>
      <c r="P237" s="49"/>
      <c r="Q237" s="223"/>
      <c r="R237" s="46"/>
      <c r="S237" s="46"/>
      <c r="T237" s="46"/>
      <c r="U237" s="223"/>
      <c r="V237" s="46"/>
      <c r="W237" s="46"/>
      <c r="X237" s="225"/>
      <c r="Y237" s="49"/>
      <c r="Z237" s="46"/>
      <c r="AA237" s="46"/>
      <c r="AB237" s="49"/>
      <c r="AC237" s="49"/>
      <c r="AD237" s="49"/>
      <c r="AE237" s="49"/>
      <c r="AF237" s="49"/>
      <c r="AG237" s="49"/>
      <c r="AH237" s="49"/>
      <c r="AI237" s="49"/>
      <c r="AJ237" s="37"/>
      <c r="AK237" s="37"/>
      <c r="AL237" s="37"/>
      <c r="AM237" s="37"/>
      <c r="AN237" s="37"/>
    </row>
    <row r="238">
      <c r="A238" s="46"/>
      <c r="B238" s="46"/>
      <c r="C238" s="49"/>
      <c r="D238" s="49"/>
      <c r="E238" s="49"/>
      <c r="F238" s="49"/>
      <c r="G238" s="223"/>
      <c r="H238" s="49"/>
      <c r="I238" s="46"/>
      <c r="J238" s="46"/>
      <c r="K238" s="51"/>
      <c r="L238" s="231"/>
      <c r="M238" s="49"/>
      <c r="N238" s="49"/>
      <c r="O238" s="49"/>
      <c r="P238" s="49"/>
      <c r="Q238" s="223"/>
      <c r="R238" s="46"/>
      <c r="S238" s="46"/>
      <c r="T238" s="46"/>
      <c r="U238" s="223"/>
      <c r="V238" s="46"/>
      <c r="W238" s="46"/>
      <c r="X238" s="225"/>
      <c r="Y238" s="49"/>
      <c r="Z238" s="46"/>
      <c r="AA238" s="46"/>
      <c r="AB238" s="49"/>
      <c r="AC238" s="49"/>
      <c r="AD238" s="49"/>
      <c r="AE238" s="49"/>
      <c r="AF238" s="49"/>
      <c r="AG238" s="49"/>
      <c r="AH238" s="49"/>
      <c r="AI238" s="49"/>
      <c r="AJ238" s="37"/>
      <c r="AK238" s="37"/>
      <c r="AL238" s="37"/>
      <c r="AM238" s="37"/>
      <c r="AN238" s="37"/>
    </row>
    <row r="239">
      <c r="A239" s="46"/>
      <c r="B239" s="46"/>
      <c r="C239" s="49"/>
      <c r="D239" s="49"/>
      <c r="E239" s="49"/>
      <c r="F239" s="49"/>
      <c r="G239" s="223"/>
      <c r="H239" s="49"/>
      <c r="I239" s="46"/>
      <c r="J239" s="46"/>
      <c r="K239" s="51"/>
      <c r="L239" s="231"/>
      <c r="M239" s="49"/>
      <c r="N239" s="49"/>
      <c r="O239" s="49"/>
      <c r="P239" s="49"/>
      <c r="Q239" s="223"/>
      <c r="R239" s="46"/>
      <c r="S239" s="46"/>
      <c r="T239" s="46"/>
      <c r="U239" s="223"/>
      <c r="V239" s="46"/>
      <c r="W239" s="46"/>
      <c r="X239" s="225"/>
      <c r="Y239" s="49"/>
      <c r="Z239" s="46"/>
      <c r="AA239" s="46"/>
      <c r="AB239" s="49"/>
      <c r="AC239" s="49"/>
      <c r="AD239" s="49"/>
      <c r="AE239" s="49"/>
      <c r="AF239" s="49"/>
      <c r="AG239" s="49"/>
      <c r="AH239" s="49"/>
      <c r="AI239" s="49"/>
      <c r="AJ239" s="37"/>
      <c r="AK239" s="37"/>
      <c r="AL239" s="37"/>
      <c r="AM239" s="37"/>
      <c r="AN239" s="37"/>
    </row>
    <row r="240">
      <c r="A240" s="46"/>
      <c r="B240" s="46"/>
      <c r="C240" s="49"/>
      <c r="D240" s="49"/>
      <c r="E240" s="49"/>
      <c r="F240" s="49"/>
      <c r="G240" s="223"/>
      <c r="H240" s="49"/>
      <c r="I240" s="46"/>
      <c r="J240" s="46"/>
      <c r="K240" s="51"/>
      <c r="L240" s="231"/>
      <c r="M240" s="49"/>
      <c r="N240" s="49"/>
      <c r="O240" s="49"/>
      <c r="P240" s="49"/>
      <c r="Q240" s="223"/>
      <c r="R240" s="46"/>
      <c r="S240" s="46"/>
      <c r="T240" s="46"/>
      <c r="U240" s="223"/>
      <c r="V240" s="46"/>
      <c r="W240" s="46"/>
      <c r="X240" s="225"/>
      <c r="Y240" s="49"/>
      <c r="Z240" s="46"/>
      <c r="AA240" s="46"/>
      <c r="AB240" s="49"/>
      <c r="AC240" s="49"/>
      <c r="AD240" s="49"/>
      <c r="AE240" s="49"/>
      <c r="AF240" s="49"/>
      <c r="AG240" s="49"/>
      <c r="AH240" s="49"/>
      <c r="AI240" s="49"/>
      <c r="AJ240" s="37"/>
      <c r="AK240" s="37"/>
      <c r="AL240" s="37"/>
      <c r="AM240" s="37"/>
      <c r="AN240" s="37"/>
    </row>
    <row r="241">
      <c r="A241" s="46"/>
      <c r="B241" s="46"/>
      <c r="C241" s="49"/>
      <c r="D241" s="49"/>
      <c r="E241" s="49"/>
      <c r="F241" s="49"/>
      <c r="G241" s="223"/>
      <c r="H241" s="49"/>
      <c r="I241" s="46"/>
      <c r="J241" s="46"/>
      <c r="K241" s="51"/>
      <c r="L241" s="231"/>
      <c r="M241" s="49"/>
      <c r="N241" s="49"/>
      <c r="O241" s="49"/>
      <c r="P241" s="49"/>
      <c r="Q241" s="223"/>
      <c r="R241" s="46"/>
      <c r="S241" s="46"/>
      <c r="T241" s="46"/>
      <c r="U241" s="223"/>
      <c r="V241" s="46"/>
      <c r="W241" s="46"/>
      <c r="X241" s="225"/>
      <c r="Y241" s="49"/>
      <c r="Z241" s="46"/>
      <c r="AA241" s="46"/>
      <c r="AB241" s="49"/>
      <c r="AC241" s="49"/>
      <c r="AD241" s="49"/>
      <c r="AE241" s="49"/>
      <c r="AF241" s="49"/>
      <c r="AG241" s="49"/>
      <c r="AH241" s="49"/>
      <c r="AI241" s="49"/>
      <c r="AJ241" s="37"/>
      <c r="AK241" s="37"/>
      <c r="AL241" s="37"/>
      <c r="AM241" s="37"/>
      <c r="AN241" s="37"/>
    </row>
    <row r="242">
      <c r="A242" s="46"/>
      <c r="B242" s="46"/>
      <c r="C242" s="49"/>
      <c r="D242" s="49"/>
      <c r="E242" s="49"/>
      <c r="F242" s="49"/>
      <c r="G242" s="223"/>
      <c r="H242" s="49"/>
      <c r="I242" s="46"/>
      <c r="J242" s="46"/>
      <c r="K242" s="51"/>
      <c r="L242" s="231"/>
      <c r="M242" s="49"/>
      <c r="N242" s="49"/>
      <c r="O242" s="49"/>
      <c r="P242" s="49"/>
      <c r="Q242" s="223"/>
      <c r="R242" s="46"/>
      <c r="S242" s="46"/>
      <c r="T242" s="46"/>
      <c r="U242" s="223"/>
      <c r="V242" s="46"/>
      <c r="W242" s="46"/>
      <c r="X242" s="225"/>
      <c r="Y242" s="49"/>
      <c r="Z242" s="46"/>
      <c r="AA242" s="46"/>
      <c r="AB242" s="49"/>
      <c r="AC242" s="49"/>
      <c r="AD242" s="49"/>
      <c r="AE242" s="49"/>
      <c r="AF242" s="49"/>
      <c r="AG242" s="49"/>
      <c r="AH242" s="49"/>
      <c r="AI242" s="49"/>
      <c r="AJ242" s="37"/>
      <c r="AK242" s="37"/>
      <c r="AL242" s="37"/>
      <c r="AM242" s="37"/>
      <c r="AN242" s="37"/>
    </row>
    <row r="243">
      <c r="A243" s="46"/>
      <c r="B243" s="46"/>
      <c r="C243" s="49"/>
      <c r="D243" s="49"/>
      <c r="E243" s="49"/>
      <c r="F243" s="49"/>
      <c r="G243" s="223"/>
      <c r="H243" s="49"/>
      <c r="I243" s="46"/>
      <c r="J243" s="46"/>
      <c r="K243" s="51"/>
      <c r="L243" s="231"/>
      <c r="M243" s="49"/>
      <c r="N243" s="49"/>
      <c r="O243" s="49"/>
      <c r="P243" s="49"/>
      <c r="Q243" s="223"/>
      <c r="R243" s="46"/>
      <c r="S243" s="46"/>
      <c r="T243" s="46"/>
      <c r="U243" s="223"/>
      <c r="V243" s="46"/>
      <c r="W243" s="46"/>
      <c r="X243" s="225"/>
      <c r="Y243" s="49"/>
      <c r="Z243" s="46"/>
      <c r="AA243" s="46"/>
      <c r="AB243" s="49"/>
      <c r="AC243" s="49"/>
      <c r="AD243" s="49"/>
      <c r="AE243" s="49"/>
      <c r="AF243" s="49"/>
      <c r="AG243" s="49"/>
      <c r="AH243" s="49"/>
      <c r="AI243" s="49"/>
      <c r="AJ243" s="37"/>
      <c r="AK243" s="37"/>
      <c r="AL243" s="37"/>
      <c r="AM243" s="37"/>
      <c r="AN243" s="37"/>
    </row>
    <row r="244">
      <c r="A244" s="46"/>
      <c r="B244" s="46"/>
      <c r="C244" s="49"/>
      <c r="D244" s="49"/>
      <c r="E244" s="49"/>
      <c r="F244" s="49"/>
      <c r="G244" s="223"/>
      <c r="H244" s="49"/>
      <c r="I244" s="46"/>
      <c r="J244" s="46"/>
      <c r="K244" s="51"/>
      <c r="L244" s="231"/>
      <c r="M244" s="49"/>
      <c r="N244" s="49"/>
      <c r="O244" s="49"/>
      <c r="P244" s="49"/>
      <c r="Q244" s="223"/>
      <c r="R244" s="46"/>
      <c r="S244" s="46"/>
      <c r="T244" s="46"/>
      <c r="U244" s="223"/>
      <c r="V244" s="46"/>
      <c r="W244" s="46"/>
      <c r="X244" s="225"/>
      <c r="Y244" s="49"/>
      <c r="Z244" s="46"/>
      <c r="AA244" s="46"/>
      <c r="AB244" s="49"/>
      <c r="AC244" s="49"/>
      <c r="AD244" s="49"/>
      <c r="AE244" s="49"/>
      <c r="AF244" s="49"/>
      <c r="AG244" s="49"/>
      <c r="AH244" s="49"/>
      <c r="AI244" s="49"/>
      <c r="AJ244" s="37"/>
      <c r="AK244" s="37"/>
      <c r="AL244" s="37"/>
      <c r="AM244" s="37"/>
      <c r="AN244" s="37"/>
    </row>
    <row r="245">
      <c r="A245" s="46"/>
      <c r="B245" s="46"/>
      <c r="C245" s="49"/>
      <c r="D245" s="49"/>
      <c r="E245" s="49"/>
      <c r="F245" s="49"/>
      <c r="G245" s="223"/>
      <c r="H245" s="49"/>
      <c r="I245" s="46"/>
      <c r="J245" s="46"/>
      <c r="K245" s="51"/>
      <c r="L245" s="231"/>
      <c r="M245" s="49"/>
      <c r="N245" s="49"/>
      <c r="O245" s="49"/>
      <c r="P245" s="49"/>
      <c r="Q245" s="223"/>
      <c r="R245" s="46"/>
      <c r="S245" s="46"/>
      <c r="T245" s="46"/>
      <c r="U245" s="223"/>
      <c r="V245" s="46"/>
      <c r="W245" s="46"/>
      <c r="X245" s="225"/>
      <c r="Y245" s="49"/>
      <c r="Z245" s="46"/>
      <c r="AA245" s="46"/>
      <c r="AB245" s="49"/>
      <c r="AC245" s="49"/>
      <c r="AD245" s="49"/>
      <c r="AE245" s="49"/>
      <c r="AF245" s="49"/>
      <c r="AG245" s="49"/>
      <c r="AH245" s="49"/>
      <c r="AI245" s="49"/>
      <c r="AJ245" s="37"/>
      <c r="AK245" s="37"/>
      <c r="AL245" s="37"/>
      <c r="AM245" s="37"/>
      <c r="AN245" s="37"/>
    </row>
    <row r="246">
      <c r="A246" s="46"/>
      <c r="B246" s="46"/>
      <c r="C246" s="49"/>
      <c r="D246" s="49"/>
      <c r="E246" s="49"/>
      <c r="F246" s="49"/>
      <c r="G246" s="223"/>
      <c r="H246" s="49"/>
      <c r="I246" s="46"/>
      <c r="J246" s="46"/>
      <c r="K246" s="51"/>
      <c r="L246" s="231"/>
      <c r="M246" s="49"/>
      <c r="N246" s="49"/>
      <c r="O246" s="49"/>
      <c r="P246" s="49"/>
      <c r="Q246" s="223"/>
      <c r="R246" s="46"/>
      <c r="S246" s="46"/>
      <c r="T246" s="46"/>
      <c r="U246" s="223"/>
      <c r="V246" s="46"/>
      <c r="W246" s="46"/>
      <c r="X246" s="225"/>
      <c r="Y246" s="49"/>
      <c r="Z246" s="46"/>
      <c r="AA246" s="46"/>
      <c r="AB246" s="49"/>
      <c r="AC246" s="49"/>
      <c r="AD246" s="49"/>
      <c r="AE246" s="49"/>
      <c r="AF246" s="49"/>
      <c r="AG246" s="49"/>
      <c r="AH246" s="49"/>
      <c r="AI246" s="49"/>
      <c r="AJ246" s="37"/>
      <c r="AK246" s="37"/>
      <c r="AL246" s="37"/>
      <c r="AM246" s="37"/>
      <c r="AN246" s="37"/>
    </row>
    <row r="247">
      <c r="A247" s="46"/>
      <c r="B247" s="46"/>
      <c r="C247" s="49"/>
      <c r="D247" s="49"/>
      <c r="E247" s="49"/>
      <c r="F247" s="49"/>
      <c r="G247" s="223"/>
      <c r="H247" s="49"/>
      <c r="I247" s="46"/>
      <c r="J247" s="46"/>
      <c r="K247" s="51"/>
      <c r="L247" s="231"/>
      <c r="M247" s="49"/>
      <c r="N247" s="49"/>
      <c r="O247" s="49"/>
      <c r="P247" s="49"/>
      <c r="Q247" s="223"/>
      <c r="R247" s="46"/>
      <c r="S247" s="46"/>
      <c r="T247" s="46"/>
      <c r="U247" s="223"/>
      <c r="V247" s="46"/>
      <c r="W247" s="46"/>
      <c r="X247" s="225"/>
      <c r="Y247" s="49"/>
      <c r="Z247" s="46"/>
      <c r="AA247" s="46"/>
      <c r="AB247" s="49"/>
      <c r="AC247" s="49"/>
      <c r="AD247" s="49"/>
      <c r="AE247" s="49"/>
      <c r="AF247" s="49"/>
      <c r="AG247" s="49"/>
      <c r="AH247" s="49"/>
      <c r="AI247" s="49"/>
      <c r="AJ247" s="37"/>
      <c r="AK247" s="37"/>
      <c r="AL247" s="37"/>
      <c r="AM247" s="37"/>
      <c r="AN247" s="37"/>
    </row>
    <row r="248">
      <c r="A248" s="46"/>
      <c r="B248" s="46"/>
      <c r="C248" s="49"/>
      <c r="D248" s="49"/>
      <c r="E248" s="49"/>
      <c r="F248" s="49"/>
      <c r="G248" s="223"/>
      <c r="H248" s="49"/>
      <c r="I248" s="46"/>
      <c r="J248" s="46"/>
      <c r="K248" s="51"/>
      <c r="L248" s="231"/>
      <c r="M248" s="49"/>
      <c r="N248" s="49"/>
      <c r="O248" s="49"/>
      <c r="P248" s="49"/>
      <c r="Q248" s="223"/>
      <c r="R248" s="46"/>
      <c r="S248" s="46"/>
      <c r="T248" s="46"/>
      <c r="U248" s="223"/>
      <c r="V248" s="46"/>
      <c r="W248" s="46"/>
      <c r="X248" s="225"/>
      <c r="Y248" s="49"/>
      <c r="Z248" s="46"/>
      <c r="AA248" s="46"/>
      <c r="AB248" s="49"/>
      <c r="AC248" s="49"/>
      <c r="AD248" s="49"/>
      <c r="AE248" s="49"/>
      <c r="AF248" s="49"/>
      <c r="AG248" s="49"/>
      <c r="AH248" s="49"/>
      <c r="AI248" s="49"/>
      <c r="AJ248" s="37"/>
      <c r="AK248" s="37"/>
      <c r="AL248" s="37"/>
      <c r="AM248" s="37"/>
      <c r="AN248" s="37"/>
    </row>
    <row r="249">
      <c r="A249" s="46"/>
      <c r="B249" s="46"/>
      <c r="C249" s="49"/>
      <c r="D249" s="49"/>
      <c r="E249" s="49"/>
      <c r="F249" s="49"/>
      <c r="G249" s="223"/>
      <c r="H249" s="49"/>
      <c r="I249" s="46"/>
      <c r="J249" s="46"/>
      <c r="K249" s="51"/>
      <c r="L249" s="231"/>
      <c r="M249" s="49"/>
      <c r="N249" s="49"/>
      <c r="O249" s="49"/>
      <c r="P249" s="49"/>
      <c r="Q249" s="223"/>
      <c r="R249" s="46"/>
      <c r="S249" s="46"/>
      <c r="T249" s="46"/>
      <c r="U249" s="223"/>
      <c r="V249" s="46"/>
      <c r="W249" s="46"/>
      <c r="X249" s="225"/>
      <c r="Y249" s="49"/>
      <c r="Z249" s="46"/>
      <c r="AA249" s="46"/>
      <c r="AB249" s="49"/>
      <c r="AC249" s="49"/>
      <c r="AD249" s="49"/>
      <c r="AE249" s="49"/>
      <c r="AF249" s="49"/>
      <c r="AG249" s="49"/>
      <c r="AH249" s="49"/>
      <c r="AI249" s="49"/>
      <c r="AJ249" s="37"/>
      <c r="AK249" s="37"/>
      <c r="AL249" s="37"/>
      <c r="AM249" s="37"/>
      <c r="AN249" s="37"/>
    </row>
    <row r="250">
      <c r="A250" s="46"/>
      <c r="B250" s="46"/>
      <c r="C250" s="49"/>
      <c r="D250" s="49"/>
      <c r="E250" s="49"/>
      <c r="F250" s="49"/>
      <c r="G250" s="223"/>
      <c r="H250" s="49"/>
      <c r="I250" s="46"/>
      <c r="J250" s="46"/>
      <c r="K250" s="51"/>
      <c r="L250" s="231"/>
      <c r="M250" s="49"/>
      <c r="N250" s="49"/>
      <c r="O250" s="49"/>
      <c r="P250" s="49"/>
      <c r="Q250" s="223"/>
      <c r="R250" s="46"/>
      <c r="S250" s="46"/>
      <c r="T250" s="46"/>
      <c r="U250" s="223"/>
      <c r="V250" s="46"/>
      <c r="W250" s="46"/>
      <c r="X250" s="225"/>
      <c r="Y250" s="49"/>
      <c r="Z250" s="46"/>
      <c r="AA250" s="46"/>
      <c r="AB250" s="49"/>
      <c r="AC250" s="49"/>
      <c r="AD250" s="49"/>
      <c r="AE250" s="49"/>
      <c r="AF250" s="49"/>
      <c r="AG250" s="49"/>
      <c r="AH250" s="49"/>
      <c r="AI250" s="49"/>
      <c r="AJ250" s="37"/>
      <c r="AK250" s="37"/>
      <c r="AL250" s="37"/>
      <c r="AM250" s="37"/>
      <c r="AN250" s="37"/>
    </row>
    <row r="251">
      <c r="A251" s="46"/>
      <c r="B251" s="46"/>
      <c r="C251" s="49"/>
      <c r="D251" s="49"/>
      <c r="E251" s="49"/>
      <c r="F251" s="49"/>
      <c r="G251" s="223"/>
      <c r="H251" s="49"/>
      <c r="I251" s="46"/>
      <c r="J251" s="46"/>
      <c r="K251" s="51"/>
      <c r="L251" s="231"/>
      <c r="M251" s="49"/>
      <c r="N251" s="49"/>
      <c r="O251" s="49"/>
      <c r="P251" s="49"/>
      <c r="Q251" s="223"/>
      <c r="R251" s="46"/>
      <c r="S251" s="46"/>
      <c r="T251" s="46"/>
      <c r="U251" s="223"/>
      <c r="V251" s="46"/>
      <c r="W251" s="46"/>
      <c r="X251" s="225"/>
      <c r="Y251" s="49"/>
      <c r="Z251" s="46"/>
      <c r="AA251" s="46"/>
      <c r="AB251" s="49"/>
      <c r="AC251" s="49"/>
      <c r="AD251" s="49"/>
      <c r="AE251" s="49"/>
      <c r="AF251" s="49"/>
      <c r="AG251" s="49"/>
      <c r="AH251" s="49"/>
      <c r="AI251" s="49"/>
      <c r="AJ251" s="37"/>
      <c r="AK251" s="37"/>
      <c r="AL251" s="37"/>
      <c r="AM251" s="37"/>
      <c r="AN251" s="37"/>
    </row>
    <row r="252">
      <c r="A252" s="46"/>
      <c r="B252" s="46"/>
      <c r="C252" s="49"/>
      <c r="D252" s="49"/>
      <c r="E252" s="49"/>
      <c r="F252" s="49"/>
      <c r="G252" s="223"/>
      <c r="H252" s="49"/>
      <c r="I252" s="46"/>
      <c r="J252" s="46"/>
      <c r="K252" s="51"/>
      <c r="L252" s="231"/>
      <c r="M252" s="49"/>
      <c r="N252" s="49"/>
      <c r="O252" s="49"/>
      <c r="P252" s="49"/>
      <c r="Q252" s="223"/>
      <c r="R252" s="46"/>
      <c r="S252" s="46"/>
      <c r="T252" s="46"/>
      <c r="U252" s="223"/>
      <c r="V252" s="46"/>
      <c r="W252" s="46"/>
      <c r="X252" s="225"/>
      <c r="Y252" s="49"/>
      <c r="Z252" s="46"/>
      <c r="AA252" s="46"/>
      <c r="AB252" s="49"/>
      <c r="AC252" s="49"/>
      <c r="AD252" s="49"/>
      <c r="AE252" s="49"/>
      <c r="AF252" s="49"/>
      <c r="AG252" s="49"/>
      <c r="AH252" s="49"/>
      <c r="AI252" s="49"/>
      <c r="AJ252" s="37"/>
      <c r="AK252" s="37"/>
      <c r="AL252" s="37"/>
      <c r="AM252" s="37"/>
      <c r="AN252" s="37"/>
    </row>
    <row r="253">
      <c r="A253" s="46"/>
      <c r="B253" s="46"/>
      <c r="C253" s="49"/>
      <c r="D253" s="49"/>
      <c r="E253" s="49"/>
      <c r="F253" s="49"/>
      <c r="G253" s="223"/>
      <c r="H253" s="49"/>
      <c r="I253" s="46"/>
      <c r="J253" s="46"/>
      <c r="K253" s="51"/>
      <c r="L253" s="231"/>
      <c r="M253" s="49"/>
      <c r="N253" s="49"/>
      <c r="O253" s="49"/>
      <c r="P253" s="49"/>
      <c r="Q253" s="223"/>
      <c r="R253" s="46"/>
      <c r="S253" s="46"/>
      <c r="T253" s="46"/>
      <c r="U253" s="223"/>
      <c r="V253" s="46"/>
      <c r="W253" s="46"/>
      <c r="X253" s="225"/>
      <c r="Y253" s="49"/>
      <c r="Z253" s="46"/>
      <c r="AA253" s="46"/>
      <c r="AB253" s="49"/>
      <c r="AC253" s="49"/>
      <c r="AD253" s="49"/>
      <c r="AE253" s="49"/>
      <c r="AF253" s="49"/>
      <c r="AG253" s="49"/>
      <c r="AH253" s="49"/>
      <c r="AI253" s="49"/>
      <c r="AJ253" s="37"/>
      <c r="AK253" s="37"/>
      <c r="AL253" s="37"/>
      <c r="AM253" s="37"/>
      <c r="AN253" s="37"/>
    </row>
    <row r="254">
      <c r="A254" s="46"/>
      <c r="B254" s="46"/>
      <c r="C254" s="49"/>
      <c r="D254" s="49"/>
      <c r="E254" s="49"/>
      <c r="F254" s="49"/>
      <c r="G254" s="223"/>
      <c r="H254" s="49"/>
      <c r="I254" s="46"/>
      <c r="J254" s="46"/>
      <c r="K254" s="51"/>
      <c r="L254" s="231"/>
      <c r="M254" s="49"/>
      <c r="N254" s="49"/>
      <c r="O254" s="49"/>
      <c r="P254" s="49"/>
      <c r="Q254" s="223"/>
      <c r="R254" s="46"/>
      <c r="S254" s="46"/>
      <c r="T254" s="46"/>
      <c r="U254" s="223"/>
      <c r="V254" s="46"/>
      <c r="W254" s="46"/>
      <c r="X254" s="225"/>
      <c r="Y254" s="49"/>
      <c r="Z254" s="46"/>
      <c r="AA254" s="46"/>
      <c r="AB254" s="49"/>
      <c r="AC254" s="49"/>
      <c r="AD254" s="49"/>
      <c r="AE254" s="49"/>
      <c r="AF254" s="49"/>
      <c r="AG254" s="49"/>
      <c r="AH254" s="49"/>
      <c r="AI254" s="49"/>
      <c r="AJ254" s="37"/>
      <c r="AK254" s="37"/>
      <c r="AL254" s="37"/>
      <c r="AM254" s="37"/>
      <c r="AN254" s="37"/>
    </row>
    <row r="255">
      <c r="A255" s="46"/>
      <c r="B255" s="46"/>
      <c r="C255" s="49"/>
      <c r="D255" s="49"/>
      <c r="E255" s="49"/>
      <c r="F255" s="49"/>
      <c r="G255" s="223"/>
      <c r="H255" s="49"/>
      <c r="I255" s="46"/>
      <c r="J255" s="46"/>
      <c r="K255" s="51"/>
      <c r="L255" s="231"/>
      <c r="M255" s="49"/>
      <c r="N255" s="49"/>
      <c r="O255" s="49"/>
      <c r="P255" s="49"/>
      <c r="Q255" s="223"/>
      <c r="R255" s="46"/>
      <c r="S255" s="46"/>
      <c r="T255" s="46"/>
      <c r="U255" s="223"/>
      <c r="V255" s="46"/>
      <c r="W255" s="46"/>
      <c r="X255" s="225"/>
      <c r="Y255" s="49"/>
      <c r="Z255" s="46"/>
      <c r="AA255" s="46"/>
      <c r="AB255" s="49"/>
      <c r="AC255" s="49"/>
      <c r="AD255" s="49"/>
      <c r="AE255" s="49"/>
      <c r="AF255" s="49"/>
      <c r="AG255" s="49"/>
      <c r="AH255" s="49"/>
      <c r="AI255" s="49"/>
      <c r="AJ255" s="37"/>
      <c r="AK255" s="37"/>
      <c r="AL255" s="37"/>
      <c r="AM255" s="37"/>
      <c r="AN255" s="37"/>
    </row>
    <row r="256">
      <c r="A256" s="46"/>
      <c r="B256" s="46"/>
      <c r="C256" s="49"/>
      <c r="D256" s="49"/>
      <c r="E256" s="49"/>
      <c r="F256" s="49"/>
      <c r="G256" s="223"/>
      <c r="H256" s="49"/>
      <c r="I256" s="46"/>
      <c r="J256" s="46"/>
      <c r="K256" s="51"/>
      <c r="L256" s="231"/>
      <c r="M256" s="49"/>
      <c r="N256" s="49"/>
      <c r="O256" s="49"/>
      <c r="P256" s="49"/>
      <c r="Q256" s="223"/>
      <c r="R256" s="46"/>
      <c r="S256" s="46"/>
      <c r="T256" s="46"/>
      <c r="U256" s="223"/>
      <c r="V256" s="46"/>
      <c r="W256" s="46"/>
      <c r="X256" s="225"/>
      <c r="Y256" s="49"/>
      <c r="Z256" s="46"/>
      <c r="AA256" s="46"/>
      <c r="AB256" s="49"/>
      <c r="AC256" s="49"/>
      <c r="AD256" s="49"/>
      <c r="AE256" s="49"/>
      <c r="AF256" s="49"/>
      <c r="AG256" s="49"/>
      <c r="AH256" s="49"/>
      <c r="AI256" s="49"/>
      <c r="AJ256" s="37"/>
      <c r="AK256" s="37"/>
      <c r="AL256" s="37"/>
      <c r="AM256" s="37"/>
      <c r="AN256" s="37"/>
    </row>
    <row r="257">
      <c r="A257" s="46"/>
      <c r="B257" s="46"/>
      <c r="C257" s="49"/>
      <c r="D257" s="49"/>
      <c r="E257" s="49"/>
      <c r="F257" s="49"/>
      <c r="G257" s="223"/>
      <c r="H257" s="49"/>
      <c r="I257" s="46"/>
      <c r="J257" s="46"/>
      <c r="K257" s="51"/>
      <c r="L257" s="231"/>
      <c r="M257" s="49"/>
      <c r="N257" s="49"/>
      <c r="O257" s="49"/>
      <c r="P257" s="49"/>
      <c r="Q257" s="223"/>
      <c r="R257" s="46"/>
      <c r="S257" s="46"/>
      <c r="T257" s="46"/>
      <c r="U257" s="223"/>
      <c r="V257" s="46"/>
      <c r="W257" s="46"/>
      <c r="X257" s="225"/>
      <c r="Y257" s="49"/>
      <c r="Z257" s="46"/>
      <c r="AA257" s="46"/>
      <c r="AB257" s="49"/>
      <c r="AC257" s="49"/>
      <c r="AD257" s="49"/>
      <c r="AE257" s="49"/>
      <c r="AF257" s="49"/>
      <c r="AG257" s="49"/>
      <c r="AH257" s="49"/>
      <c r="AI257" s="49"/>
      <c r="AJ257" s="37"/>
      <c r="AK257" s="37"/>
      <c r="AL257" s="37"/>
      <c r="AM257" s="37"/>
      <c r="AN257" s="37"/>
    </row>
    <row r="258">
      <c r="A258" s="46"/>
      <c r="B258" s="46"/>
      <c r="C258" s="49"/>
      <c r="D258" s="49"/>
      <c r="E258" s="49"/>
      <c r="F258" s="49"/>
      <c r="G258" s="223"/>
      <c r="H258" s="49"/>
      <c r="I258" s="46"/>
      <c r="J258" s="46"/>
      <c r="K258" s="51"/>
      <c r="L258" s="231"/>
      <c r="M258" s="49"/>
      <c r="N258" s="49"/>
      <c r="O258" s="49"/>
      <c r="P258" s="49"/>
      <c r="Q258" s="223"/>
      <c r="R258" s="46"/>
      <c r="S258" s="46"/>
      <c r="T258" s="46"/>
      <c r="U258" s="223"/>
      <c r="V258" s="46"/>
      <c r="W258" s="46"/>
      <c r="X258" s="225"/>
      <c r="Y258" s="49"/>
      <c r="Z258" s="46"/>
      <c r="AA258" s="46"/>
      <c r="AB258" s="49"/>
      <c r="AC258" s="49"/>
      <c r="AD258" s="49"/>
      <c r="AE258" s="49"/>
      <c r="AF258" s="49"/>
      <c r="AG258" s="49"/>
      <c r="AH258" s="49"/>
      <c r="AI258" s="49"/>
      <c r="AJ258" s="37"/>
      <c r="AK258" s="37"/>
      <c r="AL258" s="37"/>
      <c r="AM258" s="37"/>
      <c r="AN258" s="37"/>
    </row>
    <row r="259">
      <c r="A259" s="46"/>
      <c r="B259" s="46"/>
      <c r="C259" s="49"/>
      <c r="D259" s="49"/>
      <c r="E259" s="49"/>
      <c r="F259" s="49"/>
      <c r="G259" s="223"/>
      <c r="H259" s="49"/>
      <c r="I259" s="46"/>
      <c r="J259" s="46"/>
      <c r="K259" s="51"/>
      <c r="L259" s="231"/>
      <c r="M259" s="49"/>
      <c r="N259" s="49"/>
      <c r="O259" s="49"/>
      <c r="P259" s="49"/>
      <c r="Q259" s="223"/>
      <c r="R259" s="46"/>
      <c r="S259" s="46"/>
      <c r="T259" s="46"/>
      <c r="U259" s="223"/>
      <c r="V259" s="46"/>
      <c r="W259" s="46"/>
      <c r="X259" s="225"/>
      <c r="Y259" s="49"/>
      <c r="Z259" s="46"/>
      <c r="AA259" s="46"/>
      <c r="AB259" s="49"/>
      <c r="AC259" s="49"/>
      <c r="AD259" s="49"/>
      <c r="AE259" s="49"/>
      <c r="AF259" s="49"/>
      <c r="AG259" s="49"/>
      <c r="AH259" s="49"/>
      <c r="AI259" s="49"/>
      <c r="AJ259" s="37"/>
      <c r="AK259" s="37"/>
      <c r="AL259" s="37"/>
      <c r="AM259" s="37"/>
      <c r="AN259" s="37"/>
    </row>
    <row r="260">
      <c r="A260" s="46"/>
      <c r="B260" s="46"/>
      <c r="C260" s="49"/>
      <c r="D260" s="49"/>
      <c r="E260" s="49"/>
      <c r="F260" s="49"/>
      <c r="G260" s="223"/>
      <c r="H260" s="49"/>
      <c r="I260" s="46"/>
      <c r="J260" s="46"/>
      <c r="K260" s="51"/>
      <c r="L260" s="231"/>
      <c r="M260" s="49"/>
      <c r="N260" s="49"/>
      <c r="O260" s="49"/>
      <c r="P260" s="49"/>
      <c r="Q260" s="223"/>
      <c r="R260" s="46"/>
      <c r="S260" s="46"/>
      <c r="T260" s="46"/>
      <c r="U260" s="223"/>
      <c r="V260" s="46"/>
      <c r="W260" s="46"/>
      <c r="X260" s="225"/>
      <c r="Y260" s="49"/>
      <c r="Z260" s="46"/>
      <c r="AA260" s="46"/>
      <c r="AB260" s="49"/>
      <c r="AC260" s="49"/>
      <c r="AD260" s="49"/>
      <c r="AE260" s="49"/>
      <c r="AF260" s="49"/>
      <c r="AG260" s="49"/>
      <c r="AH260" s="49"/>
      <c r="AI260" s="49"/>
      <c r="AJ260" s="37"/>
      <c r="AK260" s="37"/>
      <c r="AL260" s="37"/>
      <c r="AM260" s="37"/>
      <c r="AN260" s="37"/>
    </row>
    <row r="261">
      <c r="A261" s="46"/>
      <c r="B261" s="46"/>
      <c r="C261" s="49"/>
      <c r="D261" s="49"/>
      <c r="E261" s="49"/>
      <c r="F261" s="49"/>
      <c r="G261" s="223"/>
      <c r="H261" s="49"/>
      <c r="I261" s="46"/>
      <c r="J261" s="46"/>
      <c r="K261" s="51"/>
      <c r="L261" s="231"/>
      <c r="M261" s="49"/>
      <c r="N261" s="49"/>
      <c r="O261" s="49"/>
      <c r="P261" s="49"/>
      <c r="Q261" s="223"/>
      <c r="R261" s="46"/>
      <c r="S261" s="46"/>
      <c r="T261" s="46"/>
      <c r="U261" s="223"/>
      <c r="V261" s="46"/>
      <c r="W261" s="46"/>
      <c r="X261" s="225"/>
      <c r="Y261" s="49"/>
      <c r="Z261" s="46"/>
      <c r="AA261" s="46"/>
      <c r="AB261" s="49"/>
      <c r="AC261" s="49"/>
      <c r="AD261" s="49"/>
      <c r="AE261" s="49"/>
      <c r="AF261" s="49"/>
      <c r="AG261" s="49"/>
      <c r="AH261" s="49"/>
      <c r="AI261" s="49"/>
      <c r="AJ261" s="37"/>
      <c r="AK261" s="37"/>
      <c r="AL261" s="37"/>
      <c r="AM261" s="37"/>
      <c r="AN261" s="37"/>
    </row>
    <row r="262">
      <c r="A262" s="46"/>
      <c r="B262" s="46"/>
      <c r="C262" s="49"/>
      <c r="D262" s="49"/>
      <c r="E262" s="49"/>
      <c r="F262" s="49"/>
      <c r="G262" s="223"/>
      <c r="H262" s="49"/>
      <c r="I262" s="46"/>
      <c r="J262" s="46"/>
      <c r="K262" s="51"/>
      <c r="L262" s="231"/>
      <c r="M262" s="49"/>
      <c r="N262" s="49"/>
      <c r="O262" s="49"/>
      <c r="P262" s="49"/>
      <c r="Q262" s="223"/>
      <c r="R262" s="46"/>
      <c r="S262" s="46"/>
      <c r="T262" s="46"/>
      <c r="U262" s="223"/>
      <c r="V262" s="46"/>
      <c r="W262" s="46"/>
      <c r="X262" s="225"/>
      <c r="Y262" s="49"/>
      <c r="Z262" s="46"/>
      <c r="AA262" s="46"/>
      <c r="AB262" s="49"/>
      <c r="AC262" s="49"/>
      <c r="AD262" s="49"/>
      <c r="AE262" s="49"/>
      <c r="AF262" s="49"/>
      <c r="AG262" s="49"/>
      <c r="AH262" s="49"/>
      <c r="AI262" s="49"/>
      <c r="AJ262" s="37"/>
      <c r="AK262" s="37"/>
      <c r="AL262" s="37"/>
      <c r="AM262" s="37"/>
      <c r="AN262" s="37"/>
    </row>
    <row r="263">
      <c r="A263" s="46"/>
      <c r="B263" s="46"/>
      <c r="C263" s="49"/>
      <c r="D263" s="49"/>
      <c r="E263" s="49"/>
      <c r="F263" s="49"/>
      <c r="G263" s="223"/>
      <c r="H263" s="49"/>
      <c r="I263" s="46"/>
      <c r="J263" s="46"/>
      <c r="K263" s="51"/>
      <c r="L263" s="231"/>
      <c r="M263" s="49"/>
      <c r="N263" s="49"/>
      <c r="O263" s="49"/>
      <c r="P263" s="49"/>
      <c r="Q263" s="223"/>
      <c r="R263" s="46"/>
      <c r="S263" s="46"/>
      <c r="T263" s="46"/>
      <c r="U263" s="223"/>
      <c r="V263" s="46"/>
      <c r="W263" s="46"/>
      <c r="X263" s="225"/>
      <c r="Y263" s="49"/>
      <c r="Z263" s="46"/>
      <c r="AA263" s="46"/>
      <c r="AB263" s="49"/>
      <c r="AC263" s="49"/>
      <c r="AD263" s="49"/>
      <c r="AE263" s="49"/>
      <c r="AF263" s="49"/>
      <c r="AG263" s="49"/>
      <c r="AH263" s="49"/>
      <c r="AI263" s="49"/>
      <c r="AJ263" s="37"/>
      <c r="AK263" s="37"/>
      <c r="AL263" s="37"/>
      <c r="AM263" s="37"/>
      <c r="AN263" s="37"/>
    </row>
    <row r="264">
      <c r="A264" s="46"/>
      <c r="B264" s="46"/>
      <c r="C264" s="49"/>
      <c r="D264" s="49"/>
      <c r="E264" s="49"/>
      <c r="F264" s="49"/>
      <c r="G264" s="223"/>
      <c r="H264" s="49"/>
      <c r="I264" s="46"/>
      <c r="J264" s="46"/>
      <c r="K264" s="51"/>
      <c r="L264" s="231"/>
      <c r="M264" s="49"/>
      <c r="N264" s="49"/>
      <c r="O264" s="49"/>
      <c r="P264" s="49"/>
      <c r="Q264" s="223"/>
      <c r="R264" s="46"/>
      <c r="S264" s="46"/>
      <c r="T264" s="46"/>
      <c r="U264" s="223"/>
      <c r="V264" s="46"/>
      <c r="W264" s="46"/>
      <c r="X264" s="225"/>
      <c r="Y264" s="49"/>
      <c r="Z264" s="46"/>
      <c r="AA264" s="46"/>
      <c r="AB264" s="49"/>
      <c r="AC264" s="49"/>
      <c r="AD264" s="49"/>
      <c r="AE264" s="49"/>
      <c r="AF264" s="49"/>
      <c r="AG264" s="49"/>
      <c r="AH264" s="49"/>
      <c r="AI264" s="49"/>
      <c r="AJ264" s="37"/>
      <c r="AK264" s="37"/>
      <c r="AL264" s="37"/>
      <c r="AM264" s="37"/>
      <c r="AN264" s="37"/>
    </row>
    <row r="265">
      <c r="A265" s="46"/>
      <c r="B265" s="46"/>
      <c r="C265" s="49"/>
      <c r="D265" s="49"/>
      <c r="E265" s="49"/>
      <c r="F265" s="49"/>
      <c r="G265" s="223"/>
      <c r="H265" s="49"/>
      <c r="I265" s="46"/>
      <c r="J265" s="46"/>
      <c r="K265" s="51"/>
      <c r="L265" s="231"/>
      <c r="M265" s="49"/>
      <c r="N265" s="49"/>
      <c r="O265" s="49"/>
      <c r="P265" s="49"/>
      <c r="Q265" s="223"/>
      <c r="R265" s="46"/>
      <c r="S265" s="46"/>
      <c r="T265" s="46"/>
      <c r="U265" s="223"/>
      <c r="V265" s="46"/>
      <c r="W265" s="46"/>
      <c r="X265" s="225"/>
      <c r="Y265" s="49"/>
      <c r="Z265" s="46"/>
      <c r="AA265" s="46"/>
      <c r="AB265" s="49"/>
      <c r="AC265" s="49"/>
      <c r="AD265" s="49"/>
      <c r="AE265" s="49"/>
      <c r="AF265" s="49"/>
      <c r="AG265" s="49"/>
      <c r="AH265" s="49"/>
      <c r="AI265" s="49"/>
      <c r="AJ265" s="37"/>
      <c r="AK265" s="37"/>
      <c r="AL265" s="37"/>
      <c r="AM265" s="37"/>
      <c r="AN265" s="37"/>
    </row>
    <row r="266">
      <c r="A266" s="46"/>
      <c r="B266" s="46"/>
      <c r="C266" s="49"/>
      <c r="D266" s="49"/>
      <c r="E266" s="49"/>
      <c r="F266" s="49"/>
      <c r="G266" s="223"/>
      <c r="H266" s="49"/>
      <c r="I266" s="46"/>
      <c r="J266" s="46"/>
      <c r="K266" s="51"/>
      <c r="L266" s="231"/>
      <c r="M266" s="49"/>
      <c r="N266" s="49"/>
      <c r="O266" s="49"/>
      <c r="P266" s="49"/>
      <c r="Q266" s="223"/>
      <c r="R266" s="46"/>
      <c r="S266" s="46"/>
      <c r="T266" s="46"/>
      <c r="U266" s="223"/>
      <c r="V266" s="46"/>
      <c r="W266" s="46"/>
      <c r="X266" s="225"/>
      <c r="Y266" s="49"/>
      <c r="Z266" s="46"/>
      <c r="AA266" s="46"/>
      <c r="AB266" s="49"/>
      <c r="AC266" s="49"/>
      <c r="AD266" s="49"/>
      <c r="AE266" s="49"/>
      <c r="AF266" s="49"/>
      <c r="AG266" s="49"/>
      <c r="AH266" s="49"/>
      <c r="AI266" s="49"/>
      <c r="AJ266" s="37"/>
      <c r="AK266" s="37"/>
      <c r="AL266" s="37"/>
      <c r="AM266" s="37"/>
      <c r="AN266" s="37"/>
    </row>
    <row r="267">
      <c r="A267" s="46"/>
      <c r="B267" s="46"/>
      <c r="C267" s="49"/>
      <c r="D267" s="49"/>
      <c r="E267" s="49"/>
      <c r="F267" s="49"/>
      <c r="G267" s="223"/>
      <c r="H267" s="49"/>
      <c r="I267" s="46"/>
      <c r="J267" s="46"/>
      <c r="K267" s="51"/>
      <c r="L267" s="231"/>
      <c r="M267" s="49"/>
      <c r="N267" s="49"/>
      <c r="O267" s="49"/>
      <c r="P267" s="49"/>
      <c r="Q267" s="223"/>
      <c r="R267" s="46"/>
      <c r="S267" s="46"/>
      <c r="T267" s="46"/>
      <c r="U267" s="223"/>
      <c r="V267" s="46"/>
      <c r="W267" s="46"/>
      <c r="X267" s="225"/>
      <c r="Y267" s="49"/>
      <c r="Z267" s="46"/>
      <c r="AA267" s="46"/>
      <c r="AB267" s="49"/>
      <c r="AC267" s="49"/>
      <c r="AD267" s="49"/>
      <c r="AE267" s="49"/>
      <c r="AF267" s="49"/>
      <c r="AG267" s="49"/>
      <c r="AH267" s="49"/>
      <c r="AI267" s="49"/>
      <c r="AJ267" s="37"/>
      <c r="AK267" s="37"/>
      <c r="AL267" s="37"/>
      <c r="AM267" s="37"/>
      <c r="AN267" s="37"/>
    </row>
    <row r="268">
      <c r="A268" s="46"/>
      <c r="B268" s="46"/>
      <c r="C268" s="49"/>
      <c r="D268" s="49"/>
      <c r="E268" s="49"/>
      <c r="F268" s="49"/>
      <c r="G268" s="223"/>
      <c r="H268" s="49"/>
      <c r="I268" s="46"/>
      <c r="J268" s="46"/>
      <c r="K268" s="51"/>
      <c r="L268" s="231"/>
      <c r="M268" s="49"/>
      <c r="N268" s="49"/>
      <c r="O268" s="49"/>
      <c r="P268" s="49"/>
      <c r="Q268" s="223"/>
      <c r="R268" s="46"/>
      <c r="S268" s="46"/>
      <c r="T268" s="46"/>
      <c r="U268" s="223"/>
      <c r="V268" s="46"/>
      <c r="W268" s="46"/>
      <c r="X268" s="225"/>
      <c r="Y268" s="49"/>
      <c r="Z268" s="46"/>
      <c r="AA268" s="46"/>
      <c r="AB268" s="49"/>
      <c r="AC268" s="49"/>
      <c r="AD268" s="49"/>
      <c r="AE268" s="49"/>
      <c r="AF268" s="49"/>
      <c r="AG268" s="49"/>
      <c r="AH268" s="49"/>
      <c r="AI268" s="49"/>
      <c r="AJ268" s="37"/>
      <c r="AK268" s="37"/>
      <c r="AL268" s="37"/>
      <c r="AM268" s="37"/>
      <c r="AN268" s="37"/>
    </row>
    <row r="269">
      <c r="A269" s="46"/>
      <c r="B269" s="46"/>
      <c r="C269" s="49"/>
      <c r="D269" s="49"/>
      <c r="E269" s="49"/>
      <c r="F269" s="49"/>
      <c r="G269" s="223"/>
      <c r="H269" s="49"/>
      <c r="I269" s="46"/>
      <c r="J269" s="46"/>
      <c r="K269" s="51"/>
      <c r="L269" s="231"/>
      <c r="M269" s="49"/>
      <c r="N269" s="49"/>
      <c r="O269" s="49"/>
      <c r="P269" s="49"/>
      <c r="Q269" s="223"/>
      <c r="R269" s="46"/>
      <c r="S269" s="46"/>
      <c r="T269" s="46"/>
      <c r="U269" s="223"/>
      <c r="V269" s="46"/>
      <c r="W269" s="46"/>
      <c r="X269" s="225"/>
      <c r="Y269" s="49"/>
      <c r="Z269" s="46"/>
      <c r="AA269" s="46"/>
      <c r="AB269" s="49"/>
      <c r="AC269" s="49"/>
      <c r="AD269" s="49"/>
      <c r="AE269" s="49"/>
      <c r="AF269" s="49"/>
      <c r="AG269" s="49"/>
      <c r="AH269" s="49"/>
      <c r="AI269" s="49"/>
      <c r="AJ269" s="37"/>
      <c r="AK269" s="37"/>
      <c r="AL269" s="37"/>
      <c r="AM269" s="37"/>
      <c r="AN269" s="37"/>
    </row>
    <row r="270">
      <c r="A270" s="46"/>
      <c r="B270" s="46"/>
      <c r="C270" s="49"/>
      <c r="D270" s="49"/>
      <c r="E270" s="49"/>
      <c r="F270" s="49"/>
      <c r="G270" s="223"/>
      <c r="H270" s="49"/>
      <c r="I270" s="46"/>
      <c r="J270" s="46"/>
      <c r="K270" s="51"/>
      <c r="L270" s="231"/>
      <c r="M270" s="49"/>
      <c r="N270" s="49"/>
      <c r="O270" s="49"/>
      <c r="P270" s="49"/>
      <c r="Q270" s="223"/>
      <c r="R270" s="46"/>
      <c r="S270" s="46"/>
      <c r="T270" s="46"/>
      <c r="U270" s="223"/>
      <c r="V270" s="46"/>
      <c r="W270" s="46"/>
      <c r="X270" s="225"/>
      <c r="Y270" s="49"/>
      <c r="Z270" s="46"/>
      <c r="AA270" s="46"/>
      <c r="AB270" s="49"/>
      <c r="AC270" s="49"/>
      <c r="AD270" s="49"/>
      <c r="AE270" s="49"/>
      <c r="AF270" s="49"/>
      <c r="AG270" s="49"/>
      <c r="AH270" s="49"/>
      <c r="AI270" s="49"/>
      <c r="AJ270" s="37"/>
      <c r="AK270" s="37"/>
      <c r="AL270" s="37"/>
      <c r="AM270" s="37"/>
      <c r="AN270" s="37"/>
    </row>
    <row r="271">
      <c r="A271" s="46"/>
      <c r="B271" s="46"/>
      <c r="C271" s="49"/>
      <c r="D271" s="49"/>
      <c r="E271" s="49"/>
      <c r="F271" s="49"/>
      <c r="G271" s="223"/>
      <c r="H271" s="49"/>
      <c r="I271" s="46"/>
      <c r="J271" s="46"/>
      <c r="K271" s="51"/>
      <c r="L271" s="231"/>
      <c r="M271" s="49"/>
      <c r="N271" s="49"/>
      <c r="O271" s="49"/>
      <c r="P271" s="49"/>
      <c r="Q271" s="223"/>
      <c r="R271" s="46"/>
      <c r="S271" s="46"/>
      <c r="T271" s="46"/>
      <c r="U271" s="223"/>
      <c r="V271" s="46"/>
      <c r="W271" s="46"/>
      <c r="X271" s="225"/>
      <c r="Y271" s="49"/>
      <c r="Z271" s="46"/>
      <c r="AA271" s="46"/>
      <c r="AB271" s="49"/>
      <c r="AC271" s="49"/>
      <c r="AD271" s="49"/>
      <c r="AE271" s="49"/>
      <c r="AF271" s="49"/>
      <c r="AG271" s="49"/>
      <c r="AH271" s="49"/>
      <c r="AI271" s="49"/>
      <c r="AJ271" s="37"/>
      <c r="AK271" s="37"/>
      <c r="AL271" s="37"/>
      <c r="AM271" s="37"/>
      <c r="AN271" s="37"/>
    </row>
    <row r="272">
      <c r="A272" s="46"/>
      <c r="B272" s="46"/>
      <c r="C272" s="49"/>
      <c r="D272" s="49"/>
      <c r="E272" s="49"/>
      <c r="F272" s="49"/>
      <c r="G272" s="223"/>
      <c r="H272" s="49"/>
      <c r="I272" s="46"/>
      <c r="J272" s="46"/>
      <c r="K272" s="51"/>
      <c r="L272" s="231"/>
      <c r="M272" s="49"/>
      <c r="N272" s="49"/>
      <c r="O272" s="49"/>
      <c r="P272" s="49"/>
      <c r="Q272" s="223"/>
      <c r="R272" s="46"/>
      <c r="S272" s="46"/>
      <c r="T272" s="46"/>
      <c r="U272" s="223"/>
      <c r="V272" s="46"/>
      <c r="W272" s="46"/>
      <c r="X272" s="225"/>
      <c r="Y272" s="49"/>
      <c r="Z272" s="46"/>
      <c r="AA272" s="46"/>
      <c r="AB272" s="49"/>
      <c r="AC272" s="49"/>
      <c r="AD272" s="49"/>
      <c r="AE272" s="49"/>
      <c r="AF272" s="49"/>
      <c r="AG272" s="49"/>
      <c r="AH272" s="49"/>
      <c r="AI272" s="49"/>
      <c r="AJ272" s="37"/>
      <c r="AK272" s="37"/>
      <c r="AL272" s="37"/>
      <c r="AM272" s="37"/>
      <c r="AN272" s="37"/>
    </row>
    <row r="273">
      <c r="A273" s="46"/>
      <c r="B273" s="46"/>
      <c r="C273" s="49"/>
      <c r="D273" s="49"/>
      <c r="E273" s="49"/>
      <c r="F273" s="49"/>
      <c r="G273" s="223"/>
      <c r="H273" s="49"/>
      <c r="I273" s="46"/>
      <c r="J273" s="46"/>
      <c r="K273" s="51"/>
      <c r="L273" s="231"/>
      <c r="M273" s="49"/>
      <c r="N273" s="49"/>
      <c r="O273" s="49"/>
      <c r="P273" s="49"/>
      <c r="Q273" s="223"/>
      <c r="R273" s="46"/>
      <c r="S273" s="46"/>
      <c r="T273" s="46"/>
      <c r="U273" s="223"/>
      <c r="V273" s="46"/>
      <c r="W273" s="46"/>
      <c r="X273" s="225"/>
      <c r="Y273" s="49"/>
      <c r="Z273" s="46"/>
      <c r="AA273" s="46"/>
      <c r="AB273" s="49"/>
      <c r="AC273" s="49"/>
      <c r="AD273" s="49"/>
      <c r="AE273" s="49"/>
      <c r="AF273" s="49"/>
      <c r="AG273" s="49"/>
      <c r="AH273" s="49"/>
      <c r="AI273" s="49"/>
      <c r="AJ273" s="37"/>
      <c r="AK273" s="37"/>
      <c r="AL273" s="37"/>
      <c r="AM273" s="37"/>
      <c r="AN273" s="37"/>
    </row>
    <row r="274">
      <c r="A274" s="46"/>
      <c r="B274" s="46"/>
      <c r="C274" s="49"/>
      <c r="D274" s="49"/>
      <c r="E274" s="49"/>
      <c r="F274" s="49"/>
      <c r="G274" s="223"/>
      <c r="H274" s="49"/>
      <c r="I274" s="46"/>
      <c r="J274" s="46"/>
      <c r="K274" s="51"/>
      <c r="L274" s="231"/>
      <c r="M274" s="49"/>
      <c r="N274" s="49"/>
      <c r="O274" s="49"/>
      <c r="P274" s="49"/>
      <c r="Q274" s="223"/>
      <c r="R274" s="46"/>
      <c r="S274" s="46"/>
      <c r="T274" s="46"/>
      <c r="U274" s="223"/>
      <c r="V274" s="46"/>
      <c r="W274" s="46"/>
      <c r="X274" s="225"/>
      <c r="Y274" s="49"/>
      <c r="Z274" s="46"/>
      <c r="AA274" s="46"/>
      <c r="AB274" s="49"/>
      <c r="AC274" s="49"/>
      <c r="AD274" s="49"/>
      <c r="AE274" s="49"/>
      <c r="AF274" s="49"/>
      <c r="AG274" s="49"/>
      <c r="AH274" s="49"/>
      <c r="AI274" s="49"/>
      <c r="AJ274" s="37"/>
      <c r="AK274" s="37"/>
      <c r="AL274" s="37"/>
      <c r="AM274" s="37"/>
      <c r="AN274" s="37"/>
    </row>
    <row r="275">
      <c r="A275" s="46"/>
      <c r="B275" s="46"/>
      <c r="C275" s="49"/>
      <c r="D275" s="49"/>
      <c r="E275" s="49"/>
      <c r="F275" s="49"/>
      <c r="G275" s="223"/>
      <c r="H275" s="49"/>
      <c r="I275" s="46"/>
      <c r="J275" s="46"/>
      <c r="K275" s="51"/>
      <c r="L275" s="231"/>
      <c r="M275" s="49"/>
      <c r="N275" s="49"/>
      <c r="O275" s="49"/>
      <c r="P275" s="49"/>
      <c r="Q275" s="223"/>
      <c r="R275" s="46"/>
      <c r="S275" s="46"/>
      <c r="T275" s="46"/>
      <c r="U275" s="223"/>
      <c r="V275" s="46"/>
      <c r="W275" s="46"/>
      <c r="X275" s="225"/>
      <c r="Y275" s="49"/>
      <c r="Z275" s="46"/>
      <c r="AA275" s="46"/>
      <c r="AB275" s="49"/>
      <c r="AC275" s="49"/>
      <c r="AD275" s="49"/>
      <c r="AE275" s="49"/>
      <c r="AF275" s="49"/>
      <c r="AG275" s="49"/>
      <c r="AH275" s="49"/>
      <c r="AI275" s="49"/>
      <c r="AJ275" s="37"/>
      <c r="AK275" s="37"/>
      <c r="AL275" s="37"/>
      <c r="AM275" s="37"/>
      <c r="AN275" s="37"/>
    </row>
    <row r="276">
      <c r="A276" s="46"/>
      <c r="B276" s="46"/>
      <c r="C276" s="49"/>
      <c r="D276" s="49"/>
      <c r="E276" s="49"/>
      <c r="F276" s="49"/>
      <c r="G276" s="223"/>
      <c r="H276" s="49"/>
      <c r="I276" s="46"/>
      <c r="J276" s="46"/>
      <c r="K276" s="51"/>
      <c r="L276" s="231"/>
      <c r="M276" s="49"/>
      <c r="N276" s="49"/>
      <c r="O276" s="49"/>
      <c r="P276" s="49"/>
      <c r="Q276" s="223"/>
      <c r="R276" s="46"/>
      <c r="S276" s="46"/>
      <c r="T276" s="46"/>
      <c r="U276" s="223"/>
      <c r="V276" s="46"/>
      <c r="W276" s="46"/>
      <c r="X276" s="225"/>
      <c r="Y276" s="49"/>
      <c r="Z276" s="46"/>
      <c r="AA276" s="46"/>
      <c r="AB276" s="49"/>
      <c r="AC276" s="49"/>
      <c r="AD276" s="49"/>
      <c r="AE276" s="49"/>
      <c r="AF276" s="49"/>
      <c r="AG276" s="49"/>
      <c r="AH276" s="49"/>
      <c r="AI276" s="49"/>
      <c r="AJ276" s="37"/>
      <c r="AK276" s="37"/>
      <c r="AL276" s="37"/>
      <c r="AM276" s="37"/>
      <c r="AN276" s="37"/>
    </row>
    <row r="277">
      <c r="A277" s="46"/>
      <c r="B277" s="46"/>
      <c r="C277" s="49"/>
      <c r="D277" s="49"/>
      <c r="E277" s="49"/>
      <c r="F277" s="49"/>
      <c r="G277" s="223"/>
      <c r="H277" s="49"/>
      <c r="I277" s="46"/>
      <c r="J277" s="46"/>
      <c r="K277" s="51"/>
      <c r="L277" s="231"/>
      <c r="M277" s="49"/>
      <c r="N277" s="49"/>
      <c r="O277" s="49"/>
      <c r="P277" s="49"/>
      <c r="Q277" s="223"/>
      <c r="R277" s="46"/>
      <c r="S277" s="46"/>
      <c r="T277" s="46"/>
      <c r="U277" s="223"/>
      <c r="V277" s="46"/>
      <c r="W277" s="46"/>
      <c r="X277" s="225"/>
      <c r="Y277" s="49"/>
      <c r="Z277" s="46"/>
      <c r="AA277" s="46"/>
      <c r="AB277" s="49"/>
      <c r="AC277" s="49"/>
      <c r="AD277" s="49"/>
      <c r="AE277" s="49"/>
      <c r="AF277" s="49"/>
      <c r="AG277" s="49"/>
      <c r="AH277" s="49"/>
      <c r="AI277" s="49"/>
      <c r="AJ277" s="37"/>
      <c r="AK277" s="37"/>
      <c r="AL277" s="37"/>
      <c r="AM277" s="37"/>
      <c r="AN277" s="37"/>
    </row>
    <row r="278">
      <c r="A278" s="46"/>
      <c r="B278" s="46"/>
      <c r="C278" s="49"/>
      <c r="D278" s="49"/>
      <c r="E278" s="49"/>
      <c r="F278" s="49"/>
      <c r="G278" s="223"/>
      <c r="H278" s="49"/>
      <c r="I278" s="46"/>
      <c r="J278" s="46"/>
      <c r="K278" s="51"/>
      <c r="L278" s="231"/>
      <c r="M278" s="49"/>
      <c r="N278" s="49"/>
      <c r="O278" s="49"/>
      <c r="P278" s="49"/>
      <c r="Q278" s="223"/>
      <c r="R278" s="46"/>
      <c r="S278" s="46"/>
      <c r="T278" s="46"/>
      <c r="U278" s="223"/>
      <c r="V278" s="46"/>
      <c r="W278" s="46"/>
      <c r="X278" s="225"/>
      <c r="Y278" s="49"/>
      <c r="Z278" s="46"/>
      <c r="AA278" s="46"/>
      <c r="AB278" s="49"/>
      <c r="AC278" s="49"/>
      <c r="AD278" s="49"/>
      <c r="AE278" s="49"/>
      <c r="AF278" s="49"/>
      <c r="AG278" s="49"/>
      <c r="AH278" s="49"/>
      <c r="AI278" s="49"/>
      <c r="AJ278" s="37"/>
      <c r="AK278" s="37"/>
      <c r="AL278" s="37"/>
      <c r="AM278" s="37"/>
      <c r="AN278" s="37"/>
    </row>
    <row r="279">
      <c r="A279" s="46"/>
      <c r="B279" s="46"/>
      <c r="C279" s="49"/>
      <c r="D279" s="49"/>
      <c r="E279" s="49"/>
      <c r="F279" s="49"/>
      <c r="G279" s="223"/>
      <c r="H279" s="49"/>
      <c r="I279" s="46"/>
      <c r="J279" s="46"/>
      <c r="K279" s="51"/>
      <c r="L279" s="231"/>
      <c r="M279" s="49"/>
      <c r="N279" s="49"/>
      <c r="O279" s="49"/>
      <c r="P279" s="49"/>
      <c r="Q279" s="223"/>
      <c r="R279" s="46"/>
      <c r="S279" s="46"/>
      <c r="T279" s="46"/>
      <c r="U279" s="223"/>
      <c r="V279" s="46"/>
      <c r="W279" s="46"/>
      <c r="X279" s="225"/>
      <c r="Y279" s="49"/>
      <c r="Z279" s="46"/>
      <c r="AA279" s="46"/>
      <c r="AB279" s="49"/>
      <c r="AC279" s="49"/>
      <c r="AD279" s="49"/>
      <c r="AE279" s="49"/>
      <c r="AF279" s="49"/>
      <c r="AG279" s="49"/>
      <c r="AH279" s="49"/>
      <c r="AI279" s="49"/>
      <c r="AJ279" s="37"/>
      <c r="AK279" s="37"/>
      <c r="AL279" s="37"/>
      <c r="AM279" s="37"/>
      <c r="AN279" s="37"/>
    </row>
    <row r="280">
      <c r="A280" s="46"/>
      <c r="B280" s="46"/>
      <c r="C280" s="49"/>
      <c r="D280" s="49"/>
      <c r="E280" s="49"/>
      <c r="F280" s="49"/>
      <c r="G280" s="223"/>
      <c r="H280" s="49"/>
      <c r="I280" s="46"/>
      <c r="J280" s="46"/>
      <c r="K280" s="51"/>
      <c r="L280" s="231"/>
      <c r="M280" s="49"/>
      <c r="N280" s="49"/>
      <c r="O280" s="49"/>
      <c r="P280" s="49"/>
      <c r="Q280" s="223"/>
      <c r="R280" s="46"/>
      <c r="S280" s="46"/>
      <c r="T280" s="46"/>
      <c r="U280" s="223"/>
      <c r="V280" s="46"/>
      <c r="W280" s="46"/>
      <c r="X280" s="225"/>
      <c r="Y280" s="49"/>
      <c r="Z280" s="46"/>
      <c r="AA280" s="46"/>
      <c r="AB280" s="49"/>
      <c r="AC280" s="49"/>
      <c r="AD280" s="49"/>
      <c r="AE280" s="49"/>
      <c r="AF280" s="49"/>
      <c r="AG280" s="49"/>
      <c r="AH280" s="49"/>
      <c r="AI280" s="49"/>
      <c r="AJ280" s="37"/>
      <c r="AK280" s="37"/>
      <c r="AL280" s="37"/>
      <c r="AM280" s="37"/>
      <c r="AN280" s="37"/>
    </row>
    <row r="281">
      <c r="A281" s="46"/>
      <c r="B281" s="46"/>
      <c r="C281" s="49"/>
      <c r="D281" s="49"/>
      <c r="E281" s="49"/>
      <c r="F281" s="49"/>
      <c r="G281" s="223"/>
      <c r="H281" s="49"/>
      <c r="I281" s="46"/>
      <c r="J281" s="46"/>
      <c r="K281" s="51"/>
      <c r="L281" s="231"/>
      <c r="M281" s="49"/>
      <c r="N281" s="49"/>
      <c r="O281" s="49"/>
      <c r="P281" s="49"/>
      <c r="Q281" s="223"/>
      <c r="R281" s="46"/>
      <c r="S281" s="46"/>
      <c r="T281" s="46"/>
      <c r="U281" s="223"/>
      <c r="V281" s="46"/>
      <c r="W281" s="46"/>
      <c r="X281" s="225"/>
      <c r="Y281" s="49"/>
      <c r="Z281" s="46"/>
      <c r="AA281" s="46"/>
      <c r="AB281" s="49"/>
      <c r="AC281" s="49"/>
      <c r="AD281" s="49"/>
      <c r="AE281" s="49"/>
      <c r="AF281" s="49"/>
      <c r="AG281" s="49"/>
      <c r="AH281" s="49"/>
      <c r="AI281" s="49"/>
      <c r="AJ281" s="37"/>
      <c r="AK281" s="37"/>
      <c r="AL281" s="37"/>
      <c r="AM281" s="37"/>
      <c r="AN281" s="37"/>
    </row>
    <row r="282">
      <c r="A282" s="46"/>
      <c r="B282" s="46"/>
      <c r="C282" s="49"/>
      <c r="D282" s="49"/>
      <c r="E282" s="49"/>
      <c r="F282" s="49"/>
      <c r="G282" s="223"/>
      <c r="H282" s="49"/>
      <c r="I282" s="46"/>
      <c r="J282" s="46"/>
      <c r="K282" s="51"/>
      <c r="L282" s="231"/>
      <c r="M282" s="49"/>
      <c r="N282" s="49"/>
      <c r="O282" s="49"/>
      <c r="P282" s="49"/>
      <c r="Q282" s="223"/>
      <c r="R282" s="46"/>
      <c r="S282" s="46"/>
      <c r="T282" s="46"/>
      <c r="U282" s="223"/>
      <c r="V282" s="46"/>
      <c r="W282" s="46"/>
      <c r="X282" s="225"/>
      <c r="Y282" s="49"/>
      <c r="Z282" s="46"/>
      <c r="AA282" s="46"/>
      <c r="AB282" s="49"/>
      <c r="AC282" s="49"/>
      <c r="AD282" s="49"/>
      <c r="AE282" s="49"/>
      <c r="AF282" s="49"/>
      <c r="AG282" s="49"/>
      <c r="AH282" s="49"/>
      <c r="AI282" s="49"/>
      <c r="AJ282" s="37"/>
      <c r="AK282" s="37"/>
      <c r="AL282" s="37"/>
      <c r="AM282" s="37"/>
      <c r="AN282" s="37"/>
    </row>
    <row r="283">
      <c r="A283" s="46"/>
      <c r="B283" s="46"/>
      <c r="C283" s="49"/>
      <c r="D283" s="49"/>
      <c r="E283" s="49"/>
      <c r="F283" s="49"/>
      <c r="G283" s="223"/>
      <c r="H283" s="49"/>
      <c r="I283" s="46"/>
      <c r="J283" s="46"/>
      <c r="K283" s="51"/>
      <c r="L283" s="231"/>
      <c r="M283" s="49"/>
      <c r="N283" s="49"/>
      <c r="O283" s="49"/>
      <c r="P283" s="49"/>
      <c r="Q283" s="223"/>
      <c r="R283" s="46"/>
      <c r="S283" s="46"/>
      <c r="T283" s="46"/>
      <c r="U283" s="223"/>
      <c r="V283" s="46"/>
      <c r="W283" s="46"/>
      <c r="X283" s="225"/>
      <c r="Y283" s="49"/>
      <c r="Z283" s="46"/>
      <c r="AA283" s="46"/>
      <c r="AB283" s="49"/>
      <c r="AC283" s="49"/>
      <c r="AD283" s="49"/>
      <c r="AE283" s="49"/>
      <c r="AF283" s="49"/>
      <c r="AG283" s="49"/>
      <c r="AH283" s="49"/>
      <c r="AI283" s="49"/>
      <c r="AJ283" s="37"/>
      <c r="AK283" s="37"/>
      <c r="AL283" s="37"/>
      <c r="AM283" s="37"/>
      <c r="AN283" s="37"/>
    </row>
    <row r="284">
      <c r="A284" s="46"/>
      <c r="B284" s="46"/>
      <c r="C284" s="49"/>
      <c r="D284" s="49"/>
      <c r="E284" s="49"/>
      <c r="F284" s="49"/>
      <c r="G284" s="223"/>
      <c r="H284" s="49"/>
      <c r="I284" s="46"/>
      <c r="J284" s="46"/>
      <c r="K284" s="51"/>
      <c r="L284" s="231"/>
      <c r="M284" s="49"/>
      <c r="N284" s="49"/>
      <c r="O284" s="49"/>
      <c r="P284" s="49"/>
      <c r="Q284" s="223"/>
      <c r="R284" s="46"/>
      <c r="S284" s="46"/>
      <c r="T284" s="46"/>
      <c r="U284" s="223"/>
      <c r="V284" s="46"/>
      <c r="W284" s="46"/>
      <c r="X284" s="225"/>
      <c r="Y284" s="49"/>
      <c r="Z284" s="46"/>
      <c r="AA284" s="46"/>
      <c r="AB284" s="49"/>
      <c r="AC284" s="49"/>
      <c r="AD284" s="49"/>
      <c r="AE284" s="49"/>
      <c r="AF284" s="49"/>
      <c r="AG284" s="49"/>
      <c r="AH284" s="49"/>
      <c r="AI284" s="49"/>
      <c r="AJ284" s="37"/>
      <c r="AK284" s="37"/>
      <c r="AL284" s="37"/>
      <c r="AM284" s="37"/>
      <c r="AN284" s="37"/>
    </row>
    <row r="285">
      <c r="A285" s="46"/>
      <c r="B285" s="46"/>
      <c r="C285" s="49"/>
      <c r="D285" s="49"/>
      <c r="E285" s="49"/>
      <c r="F285" s="49"/>
      <c r="G285" s="223"/>
      <c r="H285" s="49"/>
      <c r="I285" s="46"/>
      <c r="J285" s="46"/>
      <c r="K285" s="51"/>
      <c r="L285" s="231"/>
      <c r="M285" s="49"/>
      <c r="N285" s="49"/>
      <c r="O285" s="49"/>
      <c r="P285" s="49"/>
      <c r="Q285" s="223"/>
      <c r="R285" s="46"/>
      <c r="S285" s="46"/>
      <c r="T285" s="46"/>
      <c r="U285" s="223"/>
      <c r="V285" s="46"/>
      <c r="W285" s="46"/>
      <c r="X285" s="225"/>
      <c r="Y285" s="49"/>
      <c r="Z285" s="46"/>
      <c r="AA285" s="46"/>
      <c r="AB285" s="49"/>
      <c r="AC285" s="49"/>
      <c r="AD285" s="49"/>
      <c r="AE285" s="49"/>
      <c r="AF285" s="49"/>
      <c r="AG285" s="49"/>
      <c r="AH285" s="49"/>
      <c r="AI285" s="49"/>
      <c r="AJ285" s="37"/>
      <c r="AK285" s="37"/>
      <c r="AL285" s="37"/>
      <c r="AM285" s="37"/>
      <c r="AN285" s="37"/>
    </row>
    <row r="286">
      <c r="A286" s="46"/>
      <c r="B286" s="46"/>
      <c r="C286" s="49"/>
      <c r="D286" s="49"/>
      <c r="E286" s="49"/>
      <c r="F286" s="49"/>
      <c r="G286" s="223"/>
      <c r="H286" s="49"/>
      <c r="I286" s="46"/>
      <c r="J286" s="46"/>
      <c r="K286" s="51"/>
      <c r="L286" s="231"/>
      <c r="M286" s="49"/>
      <c r="N286" s="49"/>
      <c r="O286" s="49"/>
      <c r="P286" s="49"/>
      <c r="Q286" s="223"/>
      <c r="R286" s="46"/>
      <c r="S286" s="46"/>
      <c r="T286" s="46"/>
      <c r="U286" s="223"/>
      <c r="V286" s="46"/>
      <c r="W286" s="46"/>
      <c r="X286" s="225"/>
      <c r="Y286" s="49"/>
      <c r="Z286" s="46"/>
      <c r="AA286" s="46"/>
      <c r="AB286" s="49"/>
      <c r="AC286" s="49"/>
      <c r="AD286" s="49"/>
      <c r="AE286" s="49"/>
      <c r="AF286" s="49"/>
      <c r="AG286" s="49"/>
      <c r="AH286" s="49"/>
      <c r="AI286" s="49"/>
      <c r="AJ286" s="37"/>
      <c r="AK286" s="37"/>
      <c r="AL286" s="37"/>
      <c r="AM286" s="37"/>
      <c r="AN286" s="37"/>
    </row>
    <row r="287">
      <c r="A287" s="46"/>
      <c r="B287" s="46"/>
      <c r="C287" s="49"/>
      <c r="D287" s="49"/>
      <c r="E287" s="49"/>
      <c r="F287" s="49"/>
      <c r="G287" s="223"/>
      <c r="H287" s="49"/>
      <c r="I287" s="46"/>
      <c r="J287" s="46"/>
      <c r="K287" s="51"/>
      <c r="L287" s="231"/>
      <c r="M287" s="49"/>
      <c r="N287" s="49"/>
      <c r="O287" s="49"/>
      <c r="P287" s="49"/>
      <c r="Q287" s="223"/>
      <c r="R287" s="46"/>
      <c r="S287" s="46"/>
      <c r="T287" s="46"/>
      <c r="U287" s="223"/>
      <c r="V287" s="46"/>
      <c r="W287" s="46"/>
      <c r="X287" s="225"/>
      <c r="Y287" s="49"/>
      <c r="Z287" s="46"/>
      <c r="AA287" s="46"/>
      <c r="AB287" s="49"/>
      <c r="AC287" s="49"/>
      <c r="AD287" s="49"/>
      <c r="AE287" s="49"/>
      <c r="AF287" s="49"/>
      <c r="AG287" s="49"/>
      <c r="AH287" s="49"/>
      <c r="AI287" s="49"/>
      <c r="AJ287" s="37"/>
      <c r="AK287" s="37"/>
      <c r="AL287" s="37"/>
      <c r="AM287" s="37"/>
      <c r="AN287" s="37"/>
    </row>
    <row r="288">
      <c r="A288" s="46"/>
      <c r="B288" s="46"/>
      <c r="C288" s="49"/>
      <c r="D288" s="49"/>
      <c r="E288" s="49"/>
      <c r="F288" s="49"/>
      <c r="G288" s="223"/>
      <c r="H288" s="49"/>
      <c r="I288" s="46"/>
      <c r="J288" s="46"/>
      <c r="K288" s="51"/>
      <c r="L288" s="231"/>
      <c r="M288" s="49"/>
      <c r="N288" s="49"/>
      <c r="O288" s="49"/>
      <c r="P288" s="49"/>
      <c r="Q288" s="223"/>
      <c r="R288" s="46"/>
      <c r="S288" s="46"/>
      <c r="T288" s="46"/>
      <c r="U288" s="223"/>
      <c r="V288" s="46"/>
      <c r="W288" s="46"/>
      <c r="X288" s="225"/>
      <c r="Y288" s="49"/>
      <c r="Z288" s="46"/>
      <c r="AA288" s="46"/>
      <c r="AB288" s="49"/>
      <c r="AC288" s="49"/>
      <c r="AD288" s="49"/>
      <c r="AE288" s="49"/>
      <c r="AF288" s="49"/>
      <c r="AG288" s="49"/>
      <c r="AH288" s="49"/>
      <c r="AI288" s="49"/>
      <c r="AJ288" s="37"/>
      <c r="AK288" s="37"/>
      <c r="AL288" s="37"/>
      <c r="AM288" s="37"/>
      <c r="AN288" s="37"/>
    </row>
    <row r="289">
      <c r="A289" s="46"/>
      <c r="B289" s="46"/>
      <c r="C289" s="49"/>
      <c r="D289" s="49"/>
      <c r="E289" s="49"/>
      <c r="F289" s="49"/>
      <c r="G289" s="223"/>
      <c r="H289" s="49"/>
      <c r="I289" s="46"/>
      <c r="J289" s="46"/>
      <c r="K289" s="51"/>
      <c r="L289" s="231"/>
      <c r="M289" s="49"/>
      <c r="N289" s="49"/>
      <c r="O289" s="49"/>
      <c r="P289" s="49"/>
      <c r="Q289" s="223"/>
      <c r="R289" s="46"/>
      <c r="S289" s="46"/>
      <c r="T289" s="46"/>
      <c r="U289" s="223"/>
      <c r="V289" s="46"/>
      <c r="W289" s="46"/>
      <c r="X289" s="225"/>
      <c r="Y289" s="49"/>
      <c r="Z289" s="46"/>
      <c r="AA289" s="46"/>
      <c r="AB289" s="49"/>
      <c r="AC289" s="49"/>
      <c r="AD289" s="49"/>
      <c r="AE289" s="49"/>
      <c r="AF289" s="49"/>
      <c r="AG289" s="49"/>
      <c r="AH289" s="49"/>
      <c r="AI289" s="49"/>
      <c r="AJ289" s="37"/>
      <c r="AK289" s="37"/>
      <c r="AL289" s="37"/>
      <c r="AM289" s="37"/>
      <c r="AN289" s="37"/>
    </row>
    <row r="290">
      <c r="A290" s="46"/>
      <c r="B290" s="46"/>
      <c r="C290" s="49"/>
      <c r="D290" s="49"/>
      <c r="E290" s="49"/>
      <c r="F290" s="49"/>
      <c r="G290" s="223"/>
      <c r="H290" s="49"/>
      <c r="I290" s="46"/>
      <c r="J290" s="46"/>
      <c r="K290" s="51"/>
      <c r="L290" s="231"/>
      <c r="M290" s="49"/>
      <c r="N290" s="49"/>
      <c r="O290" s="49"/>
      <c r="P290" s="49"/>
      <c r="Q290" s="223"/>
      <c r="R290" s="46"/>
      <c r="S290" s="46"/>
      <c r="T290" s="46"/>
      <c r="U290" s="223"/>
      <c r="V290" s="46"/>
      <c r="W290" s="46"/>
      <c r="X290" s="225"/>
      <c r="Y290" s="49"/>
      <c r="Z290" s="46"/>
      <c r="AA290" s="46"/>
      <c r="AB290" s="49"/>
      <c r="AC290" s="49"/>
      <c r="AD290" s="49"/>
      <c r="AE290" s="49"/>
      <c r="AF290" s="49"/>
      <c r="AG290" s="49"/>
      <c r="AH290" s="49"/>
      <c r="AI290" s="49"/>
      <c r="AJ290" s="37"/>
      <c r="AK290" s="37"/>
      <c r="AL290" s="37"/>
      <c r="AM290" s="37"/>
      <c r="AN290" s="37"/>
    </row>
    <row r="291">
      <c r="A291" s="46"/>
      <c r="B291" s="46"/>
      <c r="C291" s="49"/>
      <c r="D291" s="49"/>
      <c r="E291" s="49"/>
      <c r="F291" s="49"/>
      <c r="G291" s="223"/>
      <c r="H291" s="49"/>
      <c r="I291" s="46"/>
      <c r="J291" s="46"/>
      <c r="K291" s="51"/>
      <c r="L291" s="231"/>
      <c r="M291" s="49"/>
      <c r="N291" s="49"/>
      <c r="O291" s="49"/>
      <c r="P291" s="49"/>
      <c r="Q291" s="223"/>
      <c r="R291" s="46"/>
      <c r="S291" s="46"/>
      <c r="T291" s="46"/>
      <c r="U291" s="223"/>
      <c r="V291" s="46"/>
      <c r="W291" s="46"/>
      <c r="X291" s="225"/>
      <c r="Y291" s="49"/>
      <c r="Z291" s="46"/>
      <c r="AA291" s="46"/>
      <c r="AB291" s="49"/>
      <c r="AC291" s="49"/>
      <c r="AD291" s="49"/>
      <c r="AE291" s="49"/>
      <c r="AF291" s="49"/>
      <c r="AG291" s="49"/>
      <c r="AH291" s="49"/>
      <c r="AI291" s="49"/>
      <c r="AJ291" s="37"/>
      <c r="AK291" s="37"/>
      <c r="AL291" s="37"/>
      <c r="AM291" s="37"/>
      <c r="AN291" s="37"/>
    </row>
    <row r="292">
      <c r="A292" s="46"/>
      <c r="B292" s="46"/>
      <c r="C292" s="49"/>
      <c r="D292" s="49"/>
      <c r="E292" s="49"/>
      <c r="F292" s="49"/>
      <c r="G292" s="223"/>
      <c r="H292" s="49"/>
      <c r="I292" s="46"/>
      <c r="J292" s="46"/>
      <c r="K292" s="51"/>
      <c r="L292" s="231"/>
      <c r="M292" s="49"/>
      <c r="N292" s="49"/>
      <c r="O292" s="49"/>
      <c r="P292" s="49"/>
      <c r="Q292" s="223"/>
      <c r="R292" s="46"/>
      <c r="S292" s="46"/>
      <c r="T292" s="46"/>
      <c r="U292" s="223"/>
      <c r="V292" s="46"/>
      <c r="W292" s="46"/>
      <c r="X292" s="225"/>
      <c r="Y292" s="49"/>
      <c r="Z292" s="46"/>
      <c r="AA292" s="46"/>
      <c r="AB292" s="49"/>
      <c r="AC292" s="49"/>
      <c r="AD292" s="49"/>
      <c r="AE292" s="49"/>
      <c r="AF292" s="49"/>
      <c r="AG292" s="49"/>
      <c r="AH292" s="49"/>
      <c r="AI292" s="49"/>
      <c r="AJ292" s="37"/>
      <c r="AK292" s="37"/>
      <c r="AL292" s="37"/>
      <c r="AM292" s="37"/>
      <c r="AN292" s="37"/>
    </row>
    <row r="293">
      <c r="A293" s="46"/>
      <c r="B293" s="46"/>
      <c r="C293" s="49"/>
      <c r="D293" s="49"/>
      <c r="E293" s="49"/>
      <c r="F293" s="49"/>
      <c r="G293" s="223"/>
      <c r="H293" s="49"/>
      <c r="I293" s="46"/>
      <c r="J293" s="46"/>
      <c r="K293" s="51"/>
      <c r="L293" s="231"/>
      <c r="M293" s="49"/>
      <c r="N293" s="49"/>
      <c r="O293" s="49"/>
      <c r="P293" s="49"/>
      <c r="Q293" s="223"/>
      <c r="R293" s="46"/>
      <c r="S293" s="46"/>
      <c r="T293" s="46"/>
      <c r="U293" s="223"/>
      <c r="V293" s="46"/>
      <c r="W293" s="46"/>
      <c r="X293" s="225"/>
      <c r="Y293" s="49"/>
      <c r="Z293" s="46"/>
      <c r="AA293" s="46"/>
      <c r="AB293" s="49"/>
      <c r="AC293" s="49"/>
      <c r="AD293" s="49"/>
      <c r="AE293" s="49"/>
      <c r="AF293" s="49"/>
      <c r="AG293" s="49"/>
      <c r="AH293" s="49"/>
      <c r="AI293" s="49"/>
      <c r="AJ293" s="37"/>
      <c r="AK293" s="37"/>
      <c r="AL293" s="37"/>
      <c r="AM293" s="37"/>
      <c r="AN293" s="37"/>
    </row>
    <row r="294">
      <c r="A294" s="46"/>
      <c r="B294" s="46"/>
      <c r="C294" s="49"/>
      <c r="D294" s="49"/>
      <c r="E294" s="49"/>
      <c r="F294" s="49"/>
      <c r="G294" s="223"/>
      <c r="H294" s="49"/>
      <c r="I294" s="46"/>
      <c r="J294" s="46"/>
      <c r="K294" s="51"/>
      <c r="L294" s="231"/>
      <c r="M294" s="49"/>
      <c r="N294" s="49"/>
      <c r="O294" s="49"/>
      <c r="P294" s="49"/>
      <c r="Q294" s="223"/>
      <c r="R294" s="46"/>
      <c r="S294" s="46"/>
      <c r="T294" s="46"/>
      <c r="U294" s="223"/>
      <c r="V294" s="46"/>
      <c r="W294" s="46"/>
      <c r="X294" s="225"/>
      <c r="Y294" s="49"/>
      <c r="Z294" s="46"/>
      <c r="AA294" s="46"/>
      <c r="AB294" s="49"/>
      <c r="AC294" s="49"/>
      <c r="AD294" s="49"/>
      <c r="AE294" s="49"/>
      <c r="AF294" s="49"/>
      <c r="AG294" s="49"/>
      <c r="AH294" s="49"/>
      <c r="AI294" s="49"/>
      <c r="AJ294" s="37"/>
      <c r="AK294" s="37"/>
      <c r="AL294" s="37"/>
      <c r="AM294" s="37"/>
      <c r="AN294" s="37"/>
    </row>
    <row r="295">
      <c r="A295" s="46"/>
      <c r="B295" s="46"/>
      <c r="C295" s="49"/>
      <c r="D295" s="49"/>
      <c r="E295" s="49"/>
      <c r="F295" s="49"/>
      <c r="G295" s="223"/>
      <c r="H295" s="49"/>
      <c r="I295" s="46"/>
      <c r="J295" s="46"/>
      <c r="K295" s="51"/>
      <c r="L295" s="231"/>
      <c r="M295" s="49"/>
      <c r="N295" s="49"/>
      <c r="O295" s="49"/>
      <c r="P295" s="49"/>
      <c r="Q295" s="223"/>
      <c r="R295" s="46"/>
      <c r="S295" s="46"/>
      <c r="T295" s="46"/>
      <c r="U295" s="223"/>
      <c r="V295" s="46"/>
      <c r="W295" s="46"/>
      <c r="X295" s="225"/>
      <c r="Y295" s="49"/>
      <c r="Z295" s="46"/>
      <c r="AA295" s="46"/>
      <c r="AB295" s="49"/>
      <c r="AC295" s="49"/>
      <c r="AD295" s="49"/>
      <c r="AE295" s="49"/>
      <c r="AF295" s="49"/>
      <c r="AG295" s="49"/>
      <c r="AH295" s="49"/>
      <c r="AI295" s="49"/>
      <c r="AJ295" s="37"/>
      <c r="AK295" s="37"/>
      <c r="AL295" s="37"/>
      <c r="AM295" s="37"/>
      <c r="AN295" s="37"/>
    </row>
    <row r="296">
      <c r="A296" s="46"/>
      <c r="B296" s="46"/>
      <c r="C296" s="49"/>
      <c r="D296" s="49"/>
      <c r="E296" s="49"/>
      <c r="F296" s="49"/>
      <c r="G296" s="223"/>
      <c r="H296" s="49"/>
      <c r="I296" s="46"/>
      <c r="J296" s="46"/>
      <c r="K296" s="51"/>
      <c r="L296" s="231"/>
      <c r="M296" s="49"/>
      <c r="N296" s="49"/>
      <c r="O296" s="49"/>
      <c r="P296" s="49"/>
      <c r="Q296" s="223"/>
      <c r="R296" s="46"/>
      <c r="S296" s="46"/>
      <c r="T296" s="46"/>
      <c r="U296" s="223"/>
      <c r="V296" s="46"/>
      <c r="W296" s="46"/>
      <c r="X296" s="225"/>
      <c r="Y296" s="49"/>
      <c r="Z296" s="46"/>
      <c r="AA296" s="46"/>
      <c r="AB296" s="49"/>
      <c r="AC296" s="49"/>
      <c r="AD296" s="49"/>
      <c r="AE296" s="49"/>
      <c r="AF296" s="49"/>
      <c r="AG296" s="49"/>
      <c r="AH296" s="49"/>
      <c r="AI296" s="49"/>
      <c r="AJ296" s="37"/>
      <c r="AK296" s="37"/>
      <c r="AL296" s="37"/>
      <c r="AM296" s="37"/>
      <c r="AN296" s="37"/>
    </row>
    <row r="297">
      <c r="A297" s="46"/>
      <c r="B297" s="46"/>
      <c r="C297" s="49"/>
      <c r="D297" s="49"/>
      <c r="E297" s="49"/>
      <c r="F297" s="49"/>
      <c r="G297" s="223"/>
      <c r="H297" s="49"/>
      <c r="I297" s="46"/>
      <c r="J297" s="46"/>
      <c r="K297" s="51"/>
      <c r="L297" s="231"/>
      <c r="M297" s="49"/>
      <c r="N297" s="49"/>
      <c r="O297" s="49"/>
      <c r="P297" s="49"/>
      <c r="Q297" s="223"/>
      <c r="R297" s="46"/>
      <c r="S297" s="46"/>
      <c r="T297" s="46"/>
      <c r="U297" s="223"/>
      <c r="V297" s="46"/>
      <c r="W297" s="46"/>
      <c r="X297" s="225"/>
      <c r="Y297" s="49"/>
      <c r="Z297" s="46"/>
      <c r="AA297" s="46"/>
      <c r="AB297" s="49"/>
      <c r="AC297" s="49"/>
      <c r="AD297" s="49"/>
      <c r="AE297" s="49"/>
      <c r="AF297" s="49"/>
      <c r="AG297" s="49"/>
      <c r="AH297" s="49"/>
      <c r="AI297" s="49"/>
      <c r="AJ297" s="37"/>
      <c r="AK297" s="37"/>
      <c r="AL297" s="37"/>
      <c r="AM297" s="37"/>
      <c r="AN297" s="37"/>
    </row>
    <row r="298">
      <c r="A298" s="46"/>
      <c r="B298" s="46"/>
      <c r="C298" s="49"/>
      <c r="D298" s="49"/>
      <c r="E298" s="49"/>
      <c r="F298" s="49"/>
      <c r="G298" s="223"/>
      <c r="H298" s="49"/>
      <c r="I298" s="46"/>
      <c r="J298" s="46"/>
      <c r="K298" s="51"/>
      <c r="L298" s="231"/>
      <c r="M298" s="49"/>
      <c r="N298" s="49"/>
      <c r="O298" s="49"/>
      <c r="P298" s="49"/>
      <c r="Q298" s="223"/>
      <c r="R298" s="46"/>
      <c r="S298" s="46"/>
      <c r="T298" s="46"/>
      <c r="U298" s="223"/>
      <c r="V298" s="46"/>
      <c r="W298" s="46"/>
      <c r="X298" s="225"/>
      <c r="Y298" s="49"/>
      <c r="Z298" s="46"/>
      <c r="AA298" s="46"/>
      <c r="AB298" s="49"/>
      <c r="AC298" s="49"/>
      <c r="AD298" s="49"/>
      <c r="AE298" s="49"/>
      <c r="AF298" s="49"/>
      <c r="AG298" s="49"/>
      <c r="AH298" s="49"/>
      <c r="AI298" s="49"/>
      <c r="AJ298" s="37"/>
      <c r="AK298" s="37"/>
      <c r="AL298" s="37"/>
      <c r="AM298" s="37"/>
      <c r="AN298" s="37"/>
    </row>
    <row r="299">
      <c r="A299" s="46"/>
      <c r="B299" s="46"/>
      <c r="C299" s="49"/>
      <c r="D299" s="49"/>
      <c r="E299" s="49"/>
      <c r="F299" s="49"/>
      <c r="G299" s="223"/>
      <c r="H299" s="49"/>
      <c r="I299" s="46"/>
      <c r="J299" s="46"/>
      <c r="K299" s="51"/>
      <c r="L299" s="231"/>
      <c r="M299" s="49"/>
      <c r="N299" s="49"/>
      <c r="O299" s="49"/>
      <c r="P299" s="49"/>
      <c r="Q299" s="223"/>
      <c r="R299" s="46"/>
      <c r="S299" s="46"/>
      <c r="T299" s="46"/>
      <c r="U299" s="223"/>
      <c r="V299" s="46"/>
      <c r="W299" s="46"/>
      <c r="X299" s="225"/>
      <c r="Y299" s="49"/>
      <c r="Z299" s="46"/>
      <c r="AA299" s="46"/>
      <c r="AB299" s="49"/>
      <c r="AC299" s="49"/>
      <c r="AD299" s="49"/>
      <c r="AE299" s="49"/>
      <c r="AF299" s="49"/>
      <c r="AG299" s="49"/>
      <c r="AH299" s="49"/>
      <c r="AI299" s="49"/>
      <c r="AJ299" s="37"/>
      <c r="AK299" s="37"/>
      <c r="AL299" s="37"/>
      <c r="AM299" s="37"/>
      <c r="AN299" s="37"/>
    </row>
    <row r="300">
      <c r="A300" s="46"/>
      <c r="B300" s="46"/>
      <c r="C300" s="49"/>
      <c r="D300" s="49"/>
      <c r="E300" s="49"/>
      <c r="F300" s="49"/>
      <c r="G300" s="223"/>
      <c r="H300" s="49"/>
      <c r="I300" s="46"/>
      <c r="J300" s="46"/>
      <c r="K300" s="51"/>
      <c r="L300" s="231"/>
      <c r="M300" s="49"/>
      <c r="N300" s="49"/>
      <c r="O300" s="49"/>
      <c r="P300" s="49"/>
      <c r="Q300" s="223"/>
      <c r="R300" s="46"/>
      <c r="S300" s="46"/>
      <c r="T300" s="46"/>
      <c r="U300" s="223"/>
      <c r="V300" s="46"/>
      <c r="W300" s="46"/>
      <c r="X300" s="225"/>
      <c r="Y300" s="49"/>
      <c r="Z300" s="46"/>
      <c r="AA300" s="46"/>
      <c r="AB300" s="49"/>
      <c r="AC300" s="49"/>
      <c r="AD300" s="49"/>
      <c r="AE300" s="49"/>
      <c r="AF300" s="49"/>
      <c r="AG300" s="49"/>
      <c r="AH300" s="49"/>
      <c r="AI300" s="49"/>
      <c r="AJ300" s="37"/>
      <c r="AK300" s="37"/>
      <c r="AL300" s="37"/>
      <c r="AM300" s="37"/>
      <c r="AN300" s="37"/>
    </row>
    <row r="301">
      <c r="A301" s="46"/>
      <c r="B301" s="46"/>
      <c r="C301" s="49"/>
      <c r="D301" s="49"/>
      <c r="E301" s="49"/>
      <c r="F301" s="49"/>
      <c r="G301" s="223"/>
      <c r="H301" s="49"/>
      <c r="I301" s="46"/>
      <c r="J301" s="46"/>
      <c r="K301" s="51"/>
      <c r="L301" s="231"/>
      <c r="M301" s="49"/>
      <c r="N301" s="49"/>
      <c r="O301" s="49"/>
      <c r="P301" s="49"/>
      <c r="Q301" s="223"/>
      <c r="R301" s="46"/>
      <c r="S301" s="46"/>
      <c r="T301" s="46"/>
      <c r="U301" s="223"/>
      <c r="V301" s="46"/>
      <c r="W301" s="46"/>
      <c r="X301" s="225"/>
      <c r="Y301" s="49"/>
      <c r="Z301" s="46"/>
      <c r="AA301" s="46"/>
      <c r="AB301" s="49"/>
      <c r="AC301" s="49"/>
      <c r="AD301" s="49"/>
      <c r="AE301" s="49"/>
      <c r="AF301" s="49"/>
      <c r="AG301" s="49"/>
      <c r="AH301" s="49"/>
      <c r="AI301" s="49"/>
      <c r="AJ301" s="37"/>
      <c r="AK301" s="37"/>
      <c r="AL301" s="37"/>
      <c r="AM301" s="37"/>
      <c r="AN301" s="37"/>
    </row>
    <row r="302">
      <c r="A302" s="46"/>
      <c r="B302" s="46"/>
      <c r="C302" s="49"/>
      <c r="D302" s="49"/>
      <c r="E302" s="49"/>
      <c r="F302" s="49"/>
      <c r="G302" s="223"/>
      <c r="H302" s="49"/>
      <c r="I302" s="46"/>
      <c r="J302" s="46"/>
      <c r="K302" s="51"/>
      <c r="L302" s="231"/>
      <c r="M302" s="49"/>
      <c r="N302" s="49"/>
      <c r="O302" s="49"/>
      <c r="P302" s="49"/>
      <c r="Q302" s="223"/>
      <c r="R302" s="46"/>
      <c r="S302" s="46"/>
      <c r="T302" s="46"/>
      <c r="U302" s="223"/>
      <c r="V302" s="46"/>
      <c r="W302" s="46"/>
      <c r="X302" s="225"/>
      <c r="Y302" s="49"/>
      <c r="Z302" s="46"/>
      <c r="AA302" s="46"/>
      <c r="AB302" s="49"/>
      <c r="AC302" s="49"/>
      <c r="AD302" s="49"/>
      <c r="AE302" s="49"/>
      <c r="AF302" s="49"/>
      <c r="AG302" s="49"/>
      <c r="AH302" s="49"/>
      <c r="AI302" s="49"/>
      <c r="AJ302" s="37"/>
      <c r="AK302" s="37"/>
      <c r="AL302" s="37"/>
      <c r="AM302" s="37"/>
      <c r="AN302" s="37"/>
    </row>
    <row r="303">
      <c r="A303" s="46"/>
      <c r="B303" s="46"/>
      <c r="C303" s="49"/>
      <c r="D303" s="49"/>
      <c r="E303" s="49"/>
      <c r="F303" s="49"/>
      <c r="G303" s="223"/>
      <c r="H303" s="49"/>
      <c r="I303" s="46"/>
      <c r="J303" s="46"/>
      <c r="K303" s="51"/>
      <c r="L303" s="231"/>
      <c r="M303" s="49"/>
      <c r="N303" s="49"/>
      <c r="O303" s="49"/>
      <c r="P303" s="49"/>
      <c r="Q303" s="223"/>
      <c r="R303" s="46"/>
      <c r="S303" s="46"/>
      <c r="T303" s="46"/>
      <c r="U303" s="223"/>
      <c r="V303" s="46"/>
      <c r="W303" s="46"/>
      <c r="X303" s="225"/>
      <c r="Y303" s="49"/>
      <c r="Z303" s="46"/>
      <c r="AA303" s="46"/>
      <c r="AB303" s="49"/>
      <c r="AC303" s="49"/>
      <c r="AD303" s="49"/>
      <c r="AE303" s="49"/>
      <c r="AF303" s="49"/>
      <c r="AG303" s="49"/>
      <c r="AH303" s="49"/>
      <c r="AI303" s="49"/>
      <c r="AJ303" s="37"/>
      <c r="AK303" s="37"/>
      <c r="AL303" s="37"/>
      <c r="AM303" s="37"/>
      <c r="AN303" s="37"/>
    </row>
    <row r="304">
      <c r="A304" s="46"/>
      <c r="B304" s="46"/>
      <c r="C304" s="49"/>
      <c r="D304" s="49"/>
      <c r="E304" s="49"/>
      <c r="F304" s="49"/>
      <c r="G304" s="223"/>
      <c r="H304" s="49"/>
      <c r="I304" s="46"/>
      <c r="J304" s="46"/>
      <c r="K304" s="51"/>
      <c r="L304" s="231"/>
      <c r="M304" s="49"/>
      <c r="N304" s="49"/>
      <c r="O304" s="49"/>
      <c r="P304" s="49"/>
      <c r="Q304" s="223"/>
      <c r="R304" s="46"/>
      <c r="S304" s="46"/>
      <c r="T304" s="46"/>
      <c r="U304" s="223"/>
      <c r="V304" s="46"/>
      <c r="W304" s="46"/>
      <c r="X304" s="225"/>
      <c r="Y304" s="49"/>
      <c r="Z304" s="46"/>
      <c r="AA304" s="46"/>
      <c r="AB304" s="49"/>
      <c r="AC304" s="49"/>
      <c r="AD304" s="49"/>
      <c r="AE304" s="49"/>
      <c r="AF304" s="49"/>
      <c r="AG304" s="49"/>
      <c r="AH304" s="49"/>
      <c r="AI304" s="49"/>
      <c r="AJ304" s="37"/>
      <c r="AK304" s="37"/>
      <c r="AL304" s="37"/>
      <c r="AM304" s="37"/>
      <c r="AN304" s="37"/>
    </row>
    <row r="305">
      <c r="A305" s="46"/>
      <c r="B305" s="46"/>
      <c r="C305" s="49"/>
      <c r="D305" s="49"/>
      <c r="E305" s="49"/>
      <c r="F305" s="49"/>
      <c r="G305" s="223"/>
      <c r="H305" s="49"/>
      <c r="I305" s="46"/>
      <c r="J305" s="46"/>
      <c r="K305" s="51"/>
      <c r="L305" s="231"/>
      <c r="M305" s="49"/>
      <c r="N305" s="49"/>
      <c r="O305" s="49"/>
      <c r="P305" s="49"/>
      <c r="Q305" s="223"/>
      <c r="R305" s="46"/>
      <c r="S305" s="46"/>
      <c r="T305" s="46"/>
      <c r="U305" s="223"/>
      <c r="V305" s="46"/>
      <c r="W305" s="46"/>
      <c r="X305" s="225"/>
      <c r="Y305" s="49"/>
      <c r="Z305" s="46"/>
      <c r="AA305" s="46"/>
      <c r="AB305" s="49"/>
      <c r="AC305" s="49"/>
      <c r="AD305" s="49"/>
      <c r="AE305" s="49"/>
      <c r="AF305" s="49"/>
      <c r="AG305" s="49"/>
      <c r="AH305" s="49"/>
      <c r="AI305" s="49"/>
      <c r="AJ305" s="37"/>
      <c r="AK305" s="37"/>
      <c r="AL305" s="37"/>
      <c r="AM305" s="37"/>
      <c r="AN305" s="37"/>
    </row>
    <row r="306">
      <c r="A306" s="46"/>
      <c r="B306" s="46"/>
      <c r="C306" s="49"/>
      <c r="D306" s="49"/>
      <c r="E306" s="49"/>
      <c r="F306" s="49"/>
      <c r="G306" s="223"/>
      <c r="H306" s="49"/>
      <c r="I306" s="46"/>
      <c r="J306" s="46"/>
      <c r="K306" s="51"/>
      <c r="L306" s="231"/>
      <c r="M306" s="49"/>
      <c r="N306" s="49"/>
      <c r="O306" s="49"/>
      <c r="P306" s="49"/>
      <c r="Q306" s="223"/>
      <c r="R306" s="46"/>
      <c r="S306" s="46"/>
      <c r="T306" s="46"/>
      <c r="U306" s="223"/>
      <c r="V306" s="46"/>
      <c r="W306" s="46"/>
      <c r="X306" s="225"/>
      <c r="Y306" s="49"/>
      <c r="Z306" s="46"/>
      <c r="AA306" s="46"/>
      <c r="AB306" s="49"/>
      <c r="AC306" s="49"/>
      <c r="AD306" s="49"/>
      <c r="AE306" s="49"/>
      <c r="AF306" s="49"/>
      <c r="AG306" s="49"/>
      <c r="AH306" s="49"/>
      <c r="AI306" s="49"/>
      <c r="AJ306" s="37"/>
      <c r="AK306" s="37"/>
      <c r="AL306" s="37"/>
      <c r="AM306" s="37"/>
      <c r="AN306" s="37"/>
    </row>
    <row r="307">
      <c r="A307" s="46"/>
      <c r="B307" s="46"/>
      <c r="C307" s="49"/>
      <c r="D307" s="49"/>
      <c r="E307" s="49"/>
      <c r="F307" s="49"/>
      <c r="G307" s="223"/>
      <c r="H307" s="49"/>
      <c r="I307" s="46"/>
      <c r="J307" s="46"/>
      <c r="K307" s="51"/>
      <c r="L307" s="231"/>
      <c r="M307" s="49"/>
      <c r="N307" s="49"/>
      <c r="O307" s="49"/>
      <c r="P307" s="49"/>
      <c r="Q307" s="223"/>
      <c r="R307" s="46"/>
      <c r="S307" s="46"/>
      <c r="T307" s="46"/>
      <c r="U307" s="223"/>
      <c r="V307" s="46"/>
      <c r="W307" s="46"/>
      <c r="X307" s="225"/>
      <c r="Y307" s="49"/>
      <c r="Z307" s="46"/>
      <c r="AA307" s="46"/>
      <c r="AB307" s="49"/>
      <c r="AC307" s="49"/>
      <c r="AD307" s="49"/>
      <c r="AE307" s="49"/>
      <c r="AF307" s="49"/>
      <c r="AG307" s="49"/>
      <c r="AH307" s="49"/>
      <c r="AI307" s="49"/>
      <c r="AJ307" s="37"/>
      <c r="AK307" s="37"/>
      <c r="AL307" s="37"/>
      <c r="AM307" s="37"/>
      <c r="AN307" s="37"/>
    </row>
    <row r="308">
      <c r="A308" s="46"/>
      <c r="B308" s="46"/>
      <c r="C308" s="49"/>
      <c r="D308" s="49"/>
      <c r="E308" s="49"/>
      <c r="F308" s="49"/>
      <c r="G308" s="223"/>
      <c r="H308" s="49"/>
      <c r="I308" s="46"/>
      <c r="J308" s="46"/>
      <c r="K308" s="51"/>
      <c r="L308" s="231"/>
      <c r="M308" s="49"/>
      <c r="N308" s="49"/>
      <c r="O308" s="49"/>
      <c r="P308" s="49"/>
      <c r="Q308" s="223"/>
      <c r="R308" s="46"/>
      <c r="S308" s="46"/>
      <c r="T308" s="46"/>
      <c r="U308" s="223"/>
      <c r="V308" s="46"/>
      <c r="W308" s="46"/>
      <c r="X308" s="225"/>
      <c r="Y308" s="49"/>
      <c r="Z308" s="46"/>
      <c r="AA308" s="46"/>
      <c r="AB308" s="49"/>
      <c r="AC308" s="49"/>
      <c r="AD308" s="49"/>
      <c r="AE308" s="49"/>
      <c r="AF308" s="49"/>
      <c r="AG308" s="49"/>
      <c r="AH308" s="49"/>
      <c r="AI308" s="49"/>
      <c r="AJ308" s="37"/>
      <c r="AK308" s="37"/>
      <c r="AL308" s="37"/>
      <c r="AM308" s="37"/>
      <c r="AN308" s="37"/>
    </row>
    <row r="309">
      <c r="A309" s="46"/>
      <c r="B309" s="46"/>
      <c r="C309" s="49"/>
      <c r="D309" s="49"/>
      <c r="E309" s="49"/>
      <c r="F309" s="49"/>
      <c r="G309" s="223"/>
      <c r="H309" s="49"/>
      <c r="I309" s="46"/>
      <c r="J309" s="46"/>
      <c r="K309" s="51"/>
      <c r="L309" s="231"/>
      <c r="M309" s="49"/>
      <c r="N309" s="49"/>
      <c r="O309" s="49"/>
      <c r="P309" s="49"/>
      <c r="Q309" s="223"/>
      <c r="R309" s="46"/>
      <c r="S309" s="46"/>
      <c r="T309" s="46"/>
      <c r="U309" s="223"/>
      <c r="V309" s="46"/>
      <c r="W309" s="46"/>
      <c r="X309" s="225"/>
      <c r="Y309" s="49"/>
      <c r="Z309" s="46"/>
      <c r="AA309" s="46"/>
      <c r="AB309" s="49"/>
      <c r="AC309" s="49"/>
      <c r="AD309" s="49"/>
      <c r="AE309" s="49"/>
      <c r="AF309" s="49"/>
      <c r="AG309" s="49"/>
      <c r="AH309" s="49"/>
      <c r="AI309" s="49"/>
      <c r="AJ309" s="37"/>
      <c r="AK309" s="37"/>
      <c r="AL309" s="37"/>
      <c r="AM309" s="37"/>
      <c r="AN309" s="37"/>
    </row>
    <row r="310">
      <c r="A310" s="46"/>
      <c r="B310" s="46"/>
      <c r="C310" s="49"/>
      <c r="D310" s="49"/>
      <c r="E310" s="49"/>
      <c r="F310" s="49"/>
      <c r="G310" s="223"/>
      <c r="H310" s="49"/>
      <c r="I310" s="46"/>
      <c r="J310" s="46"/>
      <c r="K310" s="51"/>
      <c r="L310" s="231"/>
      <c r="M310" s="49"/>
      <c r="N310" s="49"/>
      <c r="O310" s="49"/>
      <c r="P310" s="49"/>
      <c r="Q310" s="223"/>
      <c r="R310" s="46"/>
      <c r="S310" s="46"/>
      <c r="T310" s="46"/>
      <c r="U310" s="223"/>
      <c r="V310" s="46"/>
      <c r="W310" s="46"/>
      <c r="X310" s="225"/>
      <c r="Y310" s="49"/>
      <c r="Z310" s="46"/>
      <c r="AA310" s="46"/>
      <c r="AB310" s="49"/>
      <c r="AC310" s="49"/>
      <c r="AD310" s="49"/>
      <c r="AE310" s="49"/>
      <c r="AF310" s="49"/>
      <c r="AG310" s="49"/>
      <c r="AH310" s="49"/>
      <c r="AI310" s="49"/>
      <c r="AJ310" s="37"/>
      <c r="AK310" s="37"/>
      <c r="AL310" s="37"/>
      <c r="AM310" s="37"/>
      <c r="AN310" s="37"/>
    </row>
    <row r="311">
      <c r="A311" s="46"/>
      <c r="B311" s="46"/>
      <c r="C311" s="49"/>
      <c r="D311" s="49"/>
      <c r="E311" s="49"/>
      <c r="F311" s="49"/>
      <c r="G311" s="223"/>
      <c r="H311" s="49"/>
      <c r="I311" s="46"/>
      <c r="J311" s="46"/>
      <c r="K311" s="51"/>
      <c r="L311" s="231"/>
      <c r="M311" s="49"/>
      <c r="N311" s="49"/>
      <c r="O311" s="49"/>
      <c r="P311" s="49"/>
      <c r="Q311" s="223"/>
      <c r="R311" s="46"/>
      <c r="S311" s="46"/>
      <c r="T311" s="46"/>
      <c r="U311" s="223"/>
      <c r="V311" s="46"/>
      <c r="W311" s="46"/>
      <c r="X311" s="225"/>
      <c r="Y311" s="49"/>
      <c r="Z311" s="46"/>
      <c r="AA311" s="46"/>
      <c r="AB311" s="49"/>
      <c r="AC311" s="49"/>
      <c r="AD311" s="49"/>
      <c r="AE311" s="49"/>
      <c r="AF311" s="49"/>
      <c r="AG311" s="49"/>
      <c r="AH311" s="49"/>
      <c r="AI311" s="49"/>
      <c r="AJ311" s="37"/>
      <c r="AK311" s="37"/>
      <c r="AL311" s="37"/>
      <c r="AM311" s="37"/>
      <c r="AN311" s="37"/>
    </row>
    <row r="312">
      <c r="A312" s="46"/>
      <c r="B312" s="46"/>
      <c r="C312" s="49"/>
      <c r="D312" s="49"/>
      <c r="E312" s="49"/>
      <c r="F312" s="49"/>
      <c r="G312" s="223"/>
      <c r="H312" s="49"/>
      <c r="I312" s="46"/>
      <c r="J312" s="46"/>
      <c r="K312" s="51"/>
      <c r="L312" s="231"/>
      <c r="M312" s="49"/>
      <c r="N312" s="49"/>
      <c r="O312" s="49"/>
      <c r="P312" s="49"/>
      <c r="Q312" s="223"/>
      <c r="R312" s="46"/>
      <c r="S312" s="46"/>
      <c r="T312" s="46"/>
      <c r="U312" s="223"/>
      <c r="V312" s="46"/>
      <c r="W312" s="46"/>
      <c r="X312" s="225"/>
      <c r="Y312" s="49"/>
      <c r="Z312" s="46"/>
      <c r="AA312" s="46"/>
      <c r="AB312" s="49"/>
      <c r="AC312" s="49"/>
      <c r="AD312" s="49"/>
      <c r="AE312" s="49"/>
      <c r="AF312" s="49"/>
      <c r="AG312" s="49"/>
      <c r="AH312" s="49"/>
      <c r="AI312" s="49"/>
      <c r="AJ312" s="37"/>
      <c r="AK312" s="37"/>
      <c r="AL312" s="37"/>
      <c r="AM312" s="37"/>
      <c r="AN312" s="37"/>
    </row>
    <row r="313">
      <c r="A313" s="46"/>
      <c r="B313" s="46"/>
      <c r="C313" s="49"/>
      <c r="D313" s="49"/>
      <c r="E313" s="49"/>
      <c r="F313" s="49"/>
      <c r="G313" s="223"/>
      <c r="H313" s="49"/>
      <c r="I313" s="46"/>
      <c r="J313" s="46"/>
      <c r="K313" s="51"/>
      <c r="L313" s="231"/>
      <c r="M313" s="49"/>
      <c r="N313" s="49"/>
      <c r="O313" s="49"/>
      <c r="P313" s="49"/>
      <c r="Q313" s="223"/>
      <c r="R313" s="46"/>
      <c r="S313" s="46"/>
      <c r="T313" s="46"/>
      <c r="U313" s="223"/>
      <c r="V313" s="46"/>
      <c r="W313" s="46"/>
      <c r="X313" s="225"/>
      <c r="Y313" s="49"/>
      <c r="Z313" s="46"/>
      <c r="AA313" s="46"/>
      <c r="AB313" s="49"/>
      <c r="AC313" s="49"/>
      <c r="AD313" s="49"/>
      <c r="AE313" s="49"/>
      <c r="AF313" s="49"/>
      <c r="AG313" s="49"/>
      <c r="AH313" s="49"/>
      <c r="AI313" s="49"/>
      <c r="AJ313" s="37"/>
      <c r="AK313" s="37"/>
      <c r="AL313" s="37"/>
      <c r="AM313" s="37"/>
      <c r="AN313" s="37"/>
    </row>
    <row r="314">
      <c r="A314" s="46"/>
      <c r="B314" s="46"/>
      <c r="C314" s="49"/>
      <c r="D314" s="49"/>
      <c r="E314" s="49"/>
      <c r="F314" s="49"/>
      <c r="G314" s="223"/>
      <c r="H314" s="49"/>
      <c r="I314" s="46"/>
      <c r="J314" s="46"/>
      <c r="K314" s="51"/>
      <c r="L314" s="231"/>
      <c r="M314" s="49"/>
      <c r="N314" s="49"/>
      <c r="O314" s="49"/>
      <c r="P314" s="49"/>
      <c r="Q314" s="223"/>
      <c r="R314" s="46"/>
      <c r="S314" s="46"/>
      <c r="T314" s="46"/>
      <c r="U314" s="223"/>
      <c r="V314" s="46"/>
      <c r="W314" s="46"/>
      <c r="X314" s="225"/>
      <c r="Y314" s="49"/>
      <c r="Z314" s="46"/>
      <c r="AA314" s="46"/>
      <c r="AB314" s="49"/>
      <c r="AC314" s="49"/>
      <c r="AD314" s="49"/>
      <c r="AE314" s="49"/>
      <c r="AF314" s="49"/>
      <c r="AG314" s="49"/>
      <c r="AH314" s="49"/>
      <c r="AI314" s="49"/>
      <c r="AJ314" s="37"/>
      <c r="AK314" s="37"/>
      <c r="AL314" s="37"/>
      <c r="AM314" s="37"/>
      <c r="AN314" s="37"/>
    </row>
    <row r="315">
      <c r="A315" s="46"/>
      <c r="B315" s="46"/>
      <c r="C315" s="49"/>
      <c r="D315" s="49"/>
      <c r="E315" s="49"/>
      <c r="F315" s="49"/>
      <c r="G315" s="223"/>
      <c r="H315" s="49"/>
      <c r="I315" s="46"/>
      <c r="J315" s="46"/>
      <c r="K315" s="51"/>
      <c r="L315" s="231"/>
      <c r="M315" s="49"/>
      <c r="N315" s="49"/>
      <c r="O315" s="49"/>
      <c r="P315" s="49"/>
      <c r="Q315" s="223"/>
      <c r="R315" s="46"/>
      <c r="S315" s="46"/>
      <c r="T315" s="46"/>
      <c r="U315" s="223"/>
      <c r="V315" s="46"/>
      <c r="W315" s="46"/>
      <c r="X315" s="225"/>
      <c r="Y315" s="49"/>
      <c r="Z315" s="46"/>
      <c r="AA315" s="46"/>
      <c r="AB315" s="49"/>
      <c r="AC315" s="49"/>
      <c r="AD315" s="49"/>
      <c r="AE315" s="49"/>
      <c r="AF315" s="49"/>
      <c r="AG315" s="49"/>
      <c r="AH315" s="49"/>
      <c r="AI315" s="49"/>
      <c r="AJ315" s="37"/>
      <c r="AK315" s="37"/>
      <c r="AL315" s="37"/>
      <c r="AM315" s="37"/>
      <c r="AN315" s="37"/>
    </row>
    <row r="316">
      <c r="A316" s="46"/>
      <c r="B316" s="46"/>
      <c r="C316" s="49"/>
      <c r="D316" s="49"/>
      <c r="E316" s="49"/>
      <c r="F316" s="49"/>
      <c r="G316" s="223"/>
      <c r="H316" s="49"/>
      <c r="I316" s="46"/>
      <c r="J316" s="46"/>
      <c r="K316" s="51"/>
      <c r="L316" s="231"/>
      <c r="M316" s="49"/>
      <c r="N316" s="49"/>
      <c r="O316" s="49"/>
      <c r="P316" s="49"/>
      <c r="Q316" s="223"/>
      <c r="R316" s="46"/>
      <c r="S316" s="46"/>
      <c r="T316" s="46"/>
      <c r="U316" s="223"/>
      <c r="V316" s="46"/>
      <c r="W316" s="46"/>
      <c r="X316" s="225"/>
      <c r="Y316" s="49"/>
      <c r="Z316" s="46"/>
      <c r="AA316" s="46"/>
      <c r="AB316" s="49"/>
      <c r="AC316" s="49"/>
      <c r="AD316" s="49"/>
      <c r="AE316" s="49"/>
      <c r="AF316" s="49"/>
      <c r="AG316" s="49"/>
      <c r="AH316" s="49"/>
      <c r="AI316" s="49"/>
      <c r="AJ316" s="37"/>
      <c r="AK316" s="37"/>
      <c r="AL316" s="37"/>
      <c r="AM316" s="37"/>
      <c r="AN316" s="37"/>
    </row>
    <row r="317">
      <c r="A317" s="46"/>
      <c r="B317" s="46"/>
      <c r="C317" s="49"/>
      <c r="D317" s="49"/>
      <c r="E317" s="49"/>
      <c r="F317" s="49"/>
      <c r="G317" s="223"/>
      <c r="H317" s="49"/>
      <c r="I317" s="46"/>
      <c r="J317" s="46"/>
      <c r="K317" s="51"/>
      <c r="L317" s="231"/>
      <c r="M317" s="49"/>
      <c r="N317" s="49"/>
      <c r="O317" s="49"/>
      <c r="P317" s="49"/>
      <c r="Q317" s="223"/>
      <c r="R317" s="46"/>
      <c r="S317" s="46"/>
      <c r="T317" s="46"/>
      <c r="U317" s="223"/>
      <c r="V317" s="46"/>
      <c r="W317" s="46"/>
      <c r="X317" s="225"/>
      <c r="Y317" s="49"/>
      <c r="Z317" s="46"/>
      <c r="AA317" s="46"/>
      <c r="AB317" s="49"/>
      <c r="AC317" s="49"/>
      <c r="AD317" s="49"/>
      <c r="AE317" s="49"/>
      <c r="AF317" s="49"/>
      <c r="AG317" s="49"/>
      <c r="AH317" s="49"/>
      <c r="AI317" s="49"/>
      <c r="AJ317" s="37"/>
      <c r="AK317" s="37"/>
      <c r="AL317" s="37"/>
      <c r="AM317" s="37"/>
      <c r="AN317" s="37"/>
    </row>
    <row r="318">
      <c r="A318" s="46"/>
      <c r="B318" s="46"/>
      <c r="C318" s="49"/>
      <c r="D318" s="49"/>
      <c r="E318" s="49"/>
      <c r="F318" s="49"/>
      <c r="G318" s="223"/>
      <c r="H318" s="49"/>
      <c r="I318" s="46"/>
      <c r="J318" s="46"/>
      <c r="K318" s="51"/>
      <c r="L318" s="231"/>
      <c r="M318" s="49"/>
      <c r="N318" s="49"/>
      <c r="O318" s="49"/>
      <c r="P318" s="49"/>
      <c r="Q318" s="223"/>
      <c r="R318" s="46"/>
      <c r="S318" s="46"/>
      <c r="T318" s="46"/>
      <c r="U318" s="223"/>
      <c r="V318" s="46"/>
      <c r="W318" s="46"/>
      <c r="X318" s="225"/>
      <c r="Y318" s="49"/>
      <c r="Z318" s="46"/>
      <c r="AA318" s="46"/>
      <c r="AB318" s="49"/>
      <c r="AC318" s="49"/>
      <c r="AD318" s="49"/>
      <c r="AE318" s="49"/>
      <c r="AF318" s="49"/>
      <c r="AG318" s="49"/>
      <c r="AH318" s="49"/>
      <c r="AI318" s="49"/>
      <c r="AJ318" s="37"/>
      <c r="AK318" s="37"/>
      <c r="AL318" s="37"/>
      <c r="AM318" s="37"/>
      <c r="AN318" s="37"/>
    </row>
    <row r="319">
      <c r="A319" s="46"/>
      <c r="B319" s="46"/>
      <c r="C319" s="49"/>
      <c r="D319" s="49"/>
      <c r="E319" s="49"/>
      <c r="F319" s="49"/>
      <c r="G319" s="223"/>
      <c r="H319" s="49"/>
      <c r="I319" s="46"/>
      <c r="J319" s="46"/>
      <c r="K319" s="51"/>
      <c r="L319" s="231"/>
      <c r="M319" s="49"/>
      <c r="N319" s="49"/>
      <c r="O319" s="49"/>
      <c r="P319" s="49"/>
      <c r="Q319" s="223"/>
      <c r="R319" s="46"/>
      <c r="S319" s="46"/>
      <c r="T319" s="46"/>
      <c r="U319" s="223"/>
      <c r="V319" s="46"/>
      <c r="W319" s="46"/>
      <c r="X319" s="225"/>
      <c r="Y319" s="49"/>
      <c r="Z319" s="46"/>
      <c r="AA319" s="46"/>
      <c r="AB319" s="49"/>
      <c r="AC319" s="49"/>
      <c r="AD319" s="49"/>
      <c r="AE319" s="49"/>
      <c r="AF319" s="49"/>
      <c r="AG319" s="49"/>
      <c r="AH319" s="49"/>
      <c r="AI319" s="49"/>
      <c r="AJ319" s="37"/>
      <c r="AK319" s="37"/>
      <c r="AL319" s="37"/>
      <c r="AM319" s="37"/>
      <c r="AN319" s="37"/>
    </row>
    <row r="320">
      <c r="A320" s="46"/>
      <c r="B320" s="46"/>
      <c r="C320" s="49"/>
      <c r="D320" s="49"/>
      <c r="E320" s="49"/>
      <c r="F320" s="49"/>
      <c r="G320" s="223"/>
      <c r="H320" s="49"/>
      <c r="I320" s="46"/>
      <c r="J320" s="46"/>
      <c r="K320" s="51"/>
      <c r="L320" s="231"/>
      <c r="M320" s="49"/>
      <c r="N320" s="49"/>
      <c r="O320" s="49"/>
      <c r="P320" s="49"/>
      <c r="Q320" s="223"/>
      <c r="R320" s="46"/>
      <c r="S320" s="46"/>
      <c r="T320" s="46"/>
      <c r="U320" s="223"/>
      <c r="V320" s="46"/>
      <c r="W320" s="46"/>
      <c r="X320" s="225"/>
      <c r="Y320" s="49"/>
      <c r="Z320" s="46"/>
      <c r="AA320" s="46"/>
      <c r="AB320" s="49"/>
      <c r="AC320" s="49"/>
      <c r="AD320" s="49"/>
      <c r="AE320" s="49"/>
      <c r="AF320" s="49"/>
      <c r="AG320" s="49"/>
      <c r="AH320" s="49"/>
      <c r="AI320" s="49"/>
      <c r="AJ320" s="37"/>
      <c r="AK320" s="37"/>
      <c r="AL320" s="37"/>
      <c r="AM320" s="37"/>
      <c r="AN320" s="37"/>
    </row>
    <row r="321">
      <c r="A321" s="46"/>
      <c r="B321" s="46"/>
      <c r="C321" s="49"/>
      <c r="D321" s="49"/>
      <c r="E321" s="49"/>
      <c r="F321" s="49"/>
      <c r="G321" s="223"/>
      <c r="H321" s="49"/>
      <c r="I321" s="46"/>
      <c r="J321" s="46"/>
      <c r="K321" s="51"/>
      <c r="L321" s="231"/>
      <c r="M321" s="49"/>
      <c r="N321" s="49"/>
      <c r="O321" s="49"/>
      <c r="P321" s="49"/>
      <c r="Q321" s="223"/>
      <c r="R321" s="46"/>
      <c r="S321" s="46"/>
      <c r="T321" s="46"/>
      <c r="U321" s="223"/>
      <c r="V321" s="46"/>
      <c r="W321" s="46"/>
      <c r="X321" s="225"/>
      <c r="Y321" s="49"/>
      <c r="Z321" s="46"/>
      <c r="AA321" s="46"/>
      <c r="AB321" s="49"/>
      <c r="AC321" s="49"/>
      <c r="AD321" s="49"/>
      <c r="AE321" s="49"/>
      <c r="AF321" s="49"/>
      <c r="AG321" s="49"/>
      <c r="AH321" s="49"/>
      <c r="AI321" s="49"/>
      <c r="AJ321" s="37"/>
      <c r="AK321" s="37"/>
      <c r="AL321" s="37"/>
      <c r="AM321" s="37"/>
      <c r="AN321" s="37"/>
    </row>
    <row r="322">
      <c r="A322" s="46"/>
      <c r="B322" s="46"/>
      <c r="C322" s="49"/>
      <c r="D322" s="49"/>
      <c r="E322" s="49"/>
      <c r="F322" s="49"/>
      <c r="G322" s="223"/>
      <c r="H322" s="49"/>
      <c r="I322" s="46"/>
      <c r="J322" s="46"/>
      <c r="K322" s="51"/>
      <c r="L322" s="231"/>
      <c r="M322" s="49"/>
      <c r="N322" s="49"/>
      <c r="O322" s="49"/>
      <c r="P322" s="49"/>
      <c r="Q322" s="223"/>
      <c r="R322" s="46"/>
      <c r="S322" s="46"/>
      <c r="T322" s="46"/>
      <c r="U322" s="223"/>
      <c r="V322" s="46"/>
      <c r="W322" s="46"/>
      <c r="X322" s="225"/>
      <c r="Y322" s="49"/>
      <c r="Z322" s="46"/>
      <c r="AA322" s="46"/>
      <c r="AB322" s="49"/>
      <c r="AC322" s="49"/>
      <c r="AD322" s="49"/>
      <c r="AE322" s="49"/>
      <c r="AF322" s="49"/>
      <c r="AG322" s="49"/>
      <c r="AH322" s="49"/>
      <c r="AI322" s="49"/>
      <c r="AJ322" s="37"/>
      <c r="AK322" s="37"/>
      <c r="AL322" s="37"/>
      <c r="AM322" s="37"/>
      <c r="AN322" s="37"/>
    </row>
    <row r="323">
      <c r="A323" s="46"/>
      <c r="B323" s="46"/>
      <c r="C323" s="49"/>
      <c r="D323" s="49"/>
      <c r="E323" s="49"/>
      <c r="F323" s="49"/>
      <c r="G323" s="223"/>
      <c r="H323" s="49"/>
      <c r="I323" s="46"/>
      <c r="J323" s="46"/>
      <c r="K323" s="51"/>
      <c r="L323" s="231"/>
      <c r="M323" s="49"/>
      <c r="N323" s="49"/>
      <c r="O323" s="49"/>
      <c r="P323" s="49"/>
      <c r="Q323" s="223"/>
      <c r="R323" s="46"/>
      <c r="S323" s="46"/>
      <c r="T323" s="46"/>
      <c r="U323" s="223"/>
      <c r="V323" s="46"/>
      <c r="W323" s="46"/>
      <c r="X323" s="225"/>
      <c r="Y323" s="49"/>
      <c r="Z323" s="46"/>
      <c r="AA323" s="46"/>
      <c r="AB323" s="49"/>
      <c r="AC323" s="49"/>
      <c r="AD323" s="49"/>
      <c r="AE323" s="49"/>
      <c r="AF323" s="49"/>
      <c r="AG323" s="49"/>
      <c r="AH323" s="49"/>
      <c r="AI323" s="49"/>
      <c r="AJ323" s="37"/>
      <c r="AK323" s="37"/>
      <c r="AL323" s="37"/>
      <c r="AM323" s="37"/>
      <c r="AN323" s="37"/>
    </row>
    <row r="324">
      <c r="A324" s="46"/>
      <c r="B324" s="46"/>
      <c r="C324" s="49"/>
      <c r="D324" s="49"/>
      <c r="E324" s="49"/>
      <c r="F324" s="49"/>
      <c r="G324" s="223"/>
      <c r="H324" s="49"/>
      <c r="I324" s="46"/>
      <c r="J324" s="46"/>
      <c r="K324" s="51"/>
      <c r="L324" s="231"/>
      <c r="M324" s="49"/>
      <c r="N324" s="49"/>
      <c r="O324" s="49"/>
      <c r="P324" s="49"/>
      <c r="Q324" s="223"/>
      <c r="R324" s="46"/>
      <c r="S324" s="46"/>
      <c r="T324" s="46"/>
      <c r="U324" s="223"/>
      <c r="V324" s="46"/>
      <c r="W324" s="46"/>
      <c r="X324" s="225"/>
      <c r="Y324" s="49"/>
      <c r="Z324" s="46"/>
      <c r="AA324" s="46"/>
      <c r="AB324" s="49"/>
      <c r="AC324" s="49"/>
      <c r="AD324" s="49"/>
      <c r="AE324" s="49"/>
      <c r="AF324" s="49"/>
      <c r="AG324" s="49"/>
      <c r="AH324" s="49"/>
      <c r="AI324" s="49"/>
      <c r="AJ324" s="37"/>
      <c r="AK324" s="37"/>
      <c r="AL324" s="37"/>
      <c r="AM324" s="37"/>
      <c r="AN324" s="37"/>
    </row>
    <row r="325">
      <c r="A325" s="46"/>
      <c r="B325" s="46"/>
      <c r="C325" s="49"/>
      <c r="D325" s="49"/>
      <c r="E325" s="49"/>
      <c r="F325" s="49"/>
      <c r="G325" s="223"/>
      <c r="H325" s="49"/>
      <c r="I325" s="46"/>
      <c r="J325" s="46"/>
      <c r="K325" s="51"/>
      <c r="L325" s="231"/>
      <c r="M325" s="49"/>
      <c r="N325" s="49"/>
      <c r="O325" s="49"/>
      <c r="P325" s="49"/>
      <c r="Q325" s="223"/>
      <c r="R325" s="46"/>
      <c r="S325" s="46"/>
      <c r="T325" s="46"/>
      <c r="U325" s="223"/>
      <c r="V325" s="46"/>
      <c r="W325" s="46"/>
      <c r="X325" s="225"/>
      <c r="Y325" s="49"/>
      <c r="Z325" s="46"/>
      <c r="AA325" s="46"/>
      <c r="AB325" s="49"/>
      <c r="AC325" s="49"/>
      <c r="AD325" s="49"/>
      <c r="AE325" s="49"/>
      <c r="AF325" s="49"/>
      <c r="AG325" s="49"/>
      <c r="AH325" s="49"/>
      <c r="AI325" s="49"/>
      <c r="AJ325" s="37"/>
      <c r="AK325" s="37"/>
      <c r="AL325" s="37"/>
      <c r="AM325" s="37"/>
      <c r="AN325" s="37"/>
    </row>
    <row r="326">
      <c r="A326" s="46"/>
      <c r="B326" s="46"/>
      <c r="C326" s="49"/>
      <c r="D326" s="49"/>
      <c r="E326" s="49"/>
      <c r="F326" s="49"/>
      <c r="G326" s="223"/>
      <c r="H326" s="49"/>
      <c r="I326" s="46"/>
      <c r="J326" s="46"/>
      <c r="K326" s="51"/>
      <c r="L326" s="231"/>
      <c r="M326" s="49"/>
      <c r="N326" s="49"/>
      <c r="O326" s="49"/>
      <c r="P326" s="49"/>
      <c r="Q326" s="223"/>
      <c r="R326" s="46"/>
      <c r="S326" s="46"/>
      <c r="T326" s="46"/>
      <c r="U326" s="223"/>
      <c r="V326" s="46"/>
      <c r="W326" s="46"/>
      <c r="X326" s="225"/>
      <c r="Y326" s="49"/>
      <c r="Z326" s="46"/>
      <c r="AA326" s="46"/>
      <c r="AB326" s="49"/>
      <c r="AC326" s="49"/>
      <c r="AD326" s="49"/>
      <c r="AE326" s="49"/>
      <c r="AF326" s="49"/>
      <c r="AG326" s="49"/>
      <c r="AH326" s="49"/>
      <c r="AI326" s="49"/>
      <c r="AJ326" s="37"/>
      <c r="AK326" s="37"/>
      <c r="AL326" s="37"/>
      <c r="AM326" s="37"/>
      <c r="AN326" s="37"/>
    </row>
    <row r="327">
      <c r="A327" s="46"/>
      <c r="B327" s="46"/>
      <c r="C327" s="49"/>
      <c r="D327" s="49"/>
      <c r="E327" s="49"/>
      <c r="F327" s="49"/>
      <c r="G327" s="223"/>
      <c r="H327" s="49"/>
      <c r="I327" s="46"/>
      <c r="J327" s="46"/>
      <c r="K327" s="51"/>
      <c r="L327" s="231"/>
      <c r="M327" s="49"/>
      <c r="N327" s="49"/>
      <c r="O327" s="49"/>
      <c r="P327" s="49"/>
      <c r="Q327" s="223"/>
      <c r="R327" s="46"/>
      <c r="S327" s="46"/>
      <c r="T327" s="46"/>
      <c r="U327" s="223"/>
      <c r="V327" s="46"/>
      <c r="W327" s="46"/>
      <c r="X327" s="225"/>
      <c r="Y327" s="49"/>
      <c r="Z327" s="46"/>
      <c r="AA327" s="46"/>
      <c r="AB327" s="49"/>
      <c r="AC327" s="49"/>
      <c r="AD327" s="49"/>
      <c r="AE327" s="49"/>
      <c r="AF327" s="49"/>
      <c r="AG327" s="49"/>
      <c r="AH327" s="49"/>
      <c r="AI327" s="49"/>
      <c r="AJ327" s="37"/>
      <c r="AK327" s="37"/>
      <c r="AL327" s="37"/>
      <c r="AM327" s="37"/>
      <c r="AN327" s="37"/>
    </row>
    <row r="328">
      <c r="A328" s="46"/>
      <c r="B328" s="46"/>
      <c r="C328" s="49"/>
      <c r="D328" s="49"/>
      <c r="E328" s="49"/>
      <c r="F328" s="49"/>
      <c r="G328" s="223"/>
      <c r="H328" s="49"/>
      <c r="I328" s="46"/>
      <c r="J328" s="46"/>
      <c r="K328" s="51"/>
      <c r="L328" s="231"/>
      <c r="M328" s="49"/>
      <c r="N328" s="49"/>
      <c r="O328" s="49"/>
      <c r="P328" s="49"/>
      <c r="Q328" s="223"/>
      <c r="R328" s="46"/>
      <c r="S328" s="46"/>
      <c r="T328" s="46"/>
      <c r="U328" s="223"/>
      <c r="V328" s="46"/>
      <c r="W328" s="46"/>
      <c r="X328" s="225"/>
      <c r="Y328" s="49"/>
      <c r="Z328" s="46"/>
      <c r="AA328" s="46"/>
      <c r="AB328" s="49"/>
      <c r="AC328" s="49"/>
      <c r="AD328" s="49"/>
      <c r="AE328" s="49"/>
      <c r="AF328" s="49"/>
      <c r="AG328" s="49"/>
      <c r="AH328" s="49"/>
      <c r="AI328" s="49"/>
      <c r="AJ328" s="37"/>
      <c r="AK328" s="37"/>
      <c r="AL328" s="37"/>
      <c r="AM328" s="37"/>
      <c r="AN328" s="37"/>
    </row>
    <row r="329">
      <c r="A329" s="46"/>
      <c r="B329" s="46"/>
      <c r="C329" s="49"/>
      <c r="D329" s="49"/>
      <c r="E329" s="49"/>
      <c r="F329" s="49"/>
      <c r="G329" s="223"/>
      <c r="H329" s="49"/>
      <c r="I329" s="46"/>
      <c r="J329" s="46"/>
      <c r="K329" s="51"/>
      <c r="L329" s="231"/>
      <c r="M329" s="49"/>
      <c r="N329" s="49"/>
      <c r="O329" s="49"/>
      <c r="P329" s="49"/>
      <c r="Q329" s="223"/>
      <c r="R329" s="46"/>
      <c r="S329" s="46"/>
      <c r="T329" s="46"/>
      <c r="U329" s="223"/>
      <c r="V329" s="46"/>
      <c r="W329" s="46"/>
      <c r="X329" s="225"/>
      <c r="Y329" s="49"/>
      <c r="Z329" s="46"/>
      <c r="AA329" s="46"/>
      <c r="AB329" s="49"/>
      <c r="AC329" s="49"/>
      <c r="AD329" s="49"/>
      <c r="AE329" s="49"/>
      <c r="AF329" s="49"/>
      <c r="AG329" s="49"/>
      <c r="AH329" s="49"/>
      <c r="AI329" s="49"/>
      <c r="AJ329" s="37"/>
      <c r="AK329" s="37"/>
      <c r="AL329" s="37"/>
      <c r="AM329" s="37"/>
      <c r="AN329" s="37"/>
    </row>
    <row r="330">
      <c r="A330" s="46"/>
      <c r="B330" s="46"/>
      <c r="C330" s="49"/>
      <c r="D330" s="49"/>
      <c r="E330" s="49"/>
      <c r="F330" s="49"/>
      <c r="G330" s="223"/>
      <c r="H330" s="49"/>
      <c r="I330" s="46"/>
      <c r="J330" s="46"/>
      <c r="K330" s="51"/>
      <c r="L330" s="231"/>
      <c r="M330" s="49"/>
      <c r="N330" s="49"/>
      <c r="O330" s="49"/>
      <c r="P330" s="49"/>
      <c r="Q330" s="223"/>
      <c r="R330" s="46"/>
      <c r="S330" s="46"/>
      <c r="T330" s="46"/>
      <c r="U330" s="223"/>
      <c r="V330" s="46"/>
      <c r="W330" s="46"/>
      <c r="X330" s="225"/>
      <c r="Y330" s="49"/>
      <c r="Z330" s="46"/>
      <c r="AA330" s="46"/>
      <c r="AB330" s="49"/>
      <c r="AC330" s="49"/>
      <c r="AD330" s="49"/>
      <c r="AE330" s="49"/>
      <c r="AF330" s="49"/>
      <c r="AG330" s="49"/>
      <c r="AH330" s="49"/>
      <c r="AI330" s="49"/>
      <c r="AJ330" s="37"/>
      <c r="AK330" s="37"/>
      <c r="AL330" s="37"/>
      <c r="AM330" s="37"/>
      <c r="AN330" s="37"/>
    </row>
    <row r="331">
      <c r="A331" s="46"/>
      <c r="B331" s="46"/>
      <c r="C331" s="49"/>
      <c r="D331" s="49"/>
      <c r="E331" s="49"/>
      <c r="F331" s="49"/>
      <c r="G331" s="223"/>
      <c r="H331" s="49"/>
      <c r="I331" s="46"/>
      <c r="J331" s="46"/>
      <c r="K331" s="51"/>
      <c r="L331" s="231"/>
      <c r="M331" s="49"/>
      <c r="N331" s="49"/>
      <c r="O331" s="49"/>
      <c r="P331" s="49"/>
      <c r="Q331" s="223"/>
      <c r="R331" s="46"/>
      <c r="S331" s="46"/>
      <c r="T331" s="46"/>
      <c r="U331" s="223"/>
      <c r="V331" s="46"/>
      <c r="W331" s="46"/>
      <c r="X331" s="225"/>
      <c r="Y331" s="49"/>
      <c r="Z331" s="46"/>
      <c r="AA331" s="46"/>
      <c r="AB331" s="49"/>
      <c r="AC331" s="49"/>
      <c r="AD331" s="49"/>
      <c r="AE331" s="49"/>
      <c r="AF331" s="49"/>
      <c r="AG331" s="49"/>
      <c r="AH331" s="49"/>
      <c r="AI331" s="49"/>
      <c r="AJ331" s="37"/>
      <c r="AK331" s="37"/>
      <c r="AL331" s="37"/>
      <c r="AM331" s="37"/>
      <c r="AN331" s="37"/>
    </row>
    <row r="332">
      <c r="A332" s="46"/>
      <c r="B332" s="46"/>
      <c r="C332" s="49"/>
      <c r="D332" s="49"/>
      <c r="E332" s="49"/>
      <c r="F332" s="49"/>
      <c r="G332" s="223"/>
      <c r="H332" s="49"/>
      <c r="I332" s="46"/>
      <c r="J332" s="46"/>
      <c r="K332" s="51"/>
      <c r="L332" s="231"/>
      <c r="M332" s="49"/>
      <c r="N332" s="49"/>
      <c r="O332" s="49"/>
      <c r="P332" s="49"/>
      <c r="Q332" s="223"/>
      <c r="R332" s="46"/>
      <c r="S332" s="46"/>
      <c r="T332" s="46"/>
      <c r="U332" s="223"/>
      <c r="V332" s="46"/>
      <c r="W332" s="46"/>
      <c r="X332" s="225"/>
      <c r="Y332" s="49"/>
      <c r="Z332" s="46"/>
      <c r="AA332" s="46"/>
      <c r="AB332" s="49"/>
      <c r="AC332" s="49"/>
      <c r="AD332" s="49"/>
      <c r="AE332" s="49"/>
      <c r="AF332" s="49"/>
      <c r="AG332" s="49"/>
      <c r="AH332" s="49"/>
      <c r="AI332" s="49"/>
      <c r="AJ332" s="37"/>
      <c r="AK332" s="37"/>
      <c r="AL332" s="37"/>
      <c r="AM332" s="37"/>
      <c r="AN332" s="37"/>
    </row>
    <row r="333">
      <c r="A333" s="46"/>
      <c r="B333" s="46"/>
      <c r="C333" s="49"/>
      <c r="D333" s="49"/>
      <c r="E333" s="49"/>
      <c r="F333" s="49"/>
      <c r="G333" s="223"/>
      <c r="H333" s="49"/>
      <c r="I333" s="46"/>
      <c r="J333" s="46"/>
      <c r="K333" s="51"/>
      <c r="L333" s="231"/>
      <c r="M333" s="49"/>
      <c r="N333" s="49"/>
      <c r="O333" s="49"/>
      <c r="P333" s="49"/>
      <c r="Q333" s="223"/>
      <c r="R333" s="46"/>
      <c r="S333" s="46"/>
      <c r="T333" s="46"/>
      <c r="U333" s="223"/>
      <c r="V333" s="46"/>
      <c r="W333" s="46"/>
      <c r="X333" s="225"/>
      <c r="Y333" s="49"/>
      <c r="Z333" s="46"/>
      <c r="AA333" s="46"/>
      <c r="AB333" s="49"/>
      <c r="AC333" s="49"/>
      <c r="AD333" s="49"/>
      <c r="AE333" s="49"/>
      <c r="AF333" s="49"/>
      <c r="AG333" s="49"/>
      <c r="AH333" s="49"/>
      <c r="AI333" s="49"/>
      <c r="AJ333" s="37"/>
      <c r="AK333" s="37"/>
      <c r="AL333" s="37"/>
      <c r="AM333" s="37"/>
      <c r="AN333" s="37"/>
    </row>
    <row r="334">
      <c r="A334" s="46"/>
      <c r="B334" s="46"/>
      <c r="C334" s="49"/>
      <c r="D334" s="49"/>
      <c r="E334" s="49"/>
      <c r="F334" s="49"/>
      <c r="G334" s="223"/>
      <c r="H334" s="49"/>
      <c r="I334" s="46"/>
      <c r="J334" s="46"/>
      <c r="K334" s="51"/>
      <c r="L334" s="231"/>
      <c r="M334" s="49"/>
      <c r="N334" s="49"/>
      <c r="O334" s="49"/>
      <c r="P334" s="49"/>
      <c r="Q334" s="223"/>
      <c r="R334" s="46"/>
      <c r="S334" s="46"/>
      <c r="T334" s="46"/>
      <c r="U334" s="223"/>
      <c r="V334" s="46"/>
      <c r="W334" s="46"/>
      <c r="X334" s="225"/>
      <c r="Y334" s="49"/>
      <c r="Z334" s="46"/>
      <c r="AA334" s="46"/>
      <c r="AB334" s="49"/>
      <c r="AC334" s="49"/>
      <c r="AD334" s="49"/>
      <c r="AE334" s="49"/>
      <c r="AF334" s="49"/>
      <c r="AG334" s="49"/>
      <c r="AH334" s="49"/>
      <c r="AI334" s="49"/>
      <c r="AJ334" s="37"/>
      <c r="AK334" s="37"/>
      <c r="AL334" s="37"/>
      <c r="AM334" s="37"/>
      <c r="AN334" s="37"/>
    </row>
    <row r="335">
      <c r="A335" s="46"/>
      <c r="B335" s="46"/>
      <c r="C335" s="49"/>
      <c r="D335" s="49"/>
      <c r="E335" s="49"/>
      <c r="F335" s="49"/>
      <c r="G335" s="223"/>
      <c r="H335" s="49"/>
      <c r="I335" s="46"/>
      <c r="J335" s="46"/>
      <c r="K335" s="51"/>
      <c r="L335" s="231"/>
      <c r="M335" s="49"/>
      <c r="N335" s="49"/>
      <c r="O335" s="49"/>
      <c r="P335" s="49"/>
      <c r="Q335" s="223"/>
      <c r="R335" s="46"/>
      <c r="S335" s="46"/>
      <c r="T335" s="46"/>
      <c r="U335" s="223"/>
      <c r="V335" s="46"/>
      <c r="W335" s="46"/>
      <c r="X335" s="225"/>
      <c r="Y335" s="49"/>
      <c r="Z335" s="46"/>
      <c r="AA335" s="46"/>
      <c r="AB335" s="49"/>
      <c r="AC335" s="49"/>
      <c r="AD335" s="49"/>
      <c r="AE335" s="49"/>
      <c r="AF335" s="49"/>
      <c r="AG335" s="49"/>
      <c r="AH335" s="49"/>
      <c r="AI335" s="49"/>
      <c r="AJ335" s="37"/>
      <c r="AK335" s="37"/>
      <c r="AL335" s="37"/>
      <c r="AM335" s="37"/>
      <c r="AN335" s="37"/>
    </row>
    <row r="336">
      <c r="A336" s="46"/>
      <c r="B336" s="46"/>
      <c r="C336" s="49"/>
      <c r="D336" s="49"/>
      <c r="E336" s="49"/>
      <c r="F336" s="49"/>
      <c r="G336" s="223"/>
      <c r="H336" s="49"/>
      <c r="I336" s="46"/>
      <c r="J336" s="46"/>
      <c r="K336" s="51"/>
      <c r="L336" s="231"/>
      <c r="M336" s="49"/>
      <c r="N336" s="49"/>
      <c r="O336" s="49"/>
      <c r="P336" s="49"/>
      <c r="Q336" s="223"/>
      <c r="R336" s="46"/>
      <c r="S336" s="46"/>
      <c r="T336" s="46"/>
      <c r="U336" s="223"/>
      <c r="V336" s="46"/>
      <c r="W336" s="46"/>
      <c r="X336" s="225"/>
      <c r="Y336" s="49"/>
      <c r="Z336" s="46"/>
      <c r="AA336" s="46"/>
      <c r="AB336" s="49"/>
      <c r="AC336" s="49"/>
      <c r="AD336" s="49"/>
      <c r="AE336" s="49"/>
      <c r="AF336" s="49"/>
      <c r="AG336" s="49"/>
      <c r="AH336" s="49"/>
      <c r="AI336" s="49"/>
      <c r="AJ336" s="37"/>
      <c r="AK336" s="37"/>
      <c r="AL336" s="37"/>
      <c r="AM336" s="37"/>
      <c r="AN336" s="37"/>
    </row>
    <row r="337">
      <c r="A337" s="46"/>
      <c r="B337" s="46"/>
      <c r="C337" s="49"/>
      <c r="D337" s="49"/>
      <c r="E337" s="49"/>
      <c r="F337" s="49"/>
      <c r="G337" s="223"/>
      <c r="H337" s="49"/>
      <c r="I337" s="46"/>
      <c r="J337" s="46"/>
      <c r="K337" s="51"/>
      <c r="L337" s="231"/>
      <c r="M337" s="49"/>
      <c r="N337" s="49"/>
      <c r="O337" s="49"/>
      <c r="P337" s="49"/>
      <c r="Q337" s="223"/>
      <c r="R337" s="46"/>
      <c r="S337" s="46"/>
      <c r="T337" s="46"/>
      <c r="U337" s="223"/>
      <c r="V337" s="46"/>
      <c r="W337" s="46"/>
      <c r="X337" s="225"/>
      <c r="Y337" s="49"/>
      <c r="Z337" s="46"/>
      <c r="AA337" s="46"/>
      <c r="AB337" s="49"/>
      <c r="AC337" s="49"/>
      <c r="AD337" s="49"/>
      <c r="AE337" s="49"/>
      <c r="AF337" s="49"/>
      <c r="AG337" s="49"/>
      <c r="AH337" s="49"/>
      <c r="AI337" s="49"/>
      <c r="AJ337" s="37"/>
      <c r="AK337" s="37"/>
      <c r="AL337" s="37"/>
      <c r="AM337" s="37"/>
      <c r="AN337" s="37"/>
    </row>
    <row r="338">
      <c r="A338" s="46"/>
      <c r="B338" s="46"/>
      <c r="C338" s="49"/>
      <c r="D338" s="49"/>
      <c r="E338" s="49"/>
      <c r="F338" s="49"/>
      <c r="G338" s="223"/>
      <c r="H338" s="49"/>
      <c r="I338" s="46"/>
      <c r="J338" s="46"/>
      <c r="K338" s="51"/>
      <c r="L338" s="231"/>
      <c r="M338" s="49"/>
      <c r="N338" s="49"/>
      <c r="O338" s="49"/>
      <c r="P338" s="49"/>
      <c r="Q338" s="223"/>
      <c r="R338" s="46"/>
      <c r="S338" s="46"/>
      <c r="T338" s="46"/>
      <c r="U338" s="223"/>
      <c r="V338" s="46"/>
      <c r="W338" s="46"/>
      <c r="X338" s="225"/>
      <c r="Y338" s="49"/>
      <c r="Z338" s="46"/>
      <c r="AA338" s="46"/>
      <c r="AB338" s="49"/>
      <c r="AC338" s="49"/>
      <c r="AD338" s="49"/>
      <c r="AE338" s="49"/>
      <c r="AF338" s="49"/>
      <c r="AG338" s="49"/>
      <c r="AH338" s="49"/>
      <c r="AI338" s="49"/>
      <c r="AJ338" s="37"/>
      <c r="AK338" s="37"/>
      <c r="AL338" s="37"/>
      <c r="AM338" s="37"/>
      <c r="AN338" s="37"/>
    </row>
    <row r="339">
      <c r="A339" s="46"/>
      <c r="B339" s="46"/>
      <c r="C339" s="49"/>
      <c r="D339" s="49"/>
      <c r="E339" s="49"/>
      <c r="F339" s="49"/>
      <c r="G339" s="223"/>
      <c r="H339" s="49"/>
      <c r="I339" s="46"/>
      <c r="J339" s="46"/>
      <c r="K339" s="51"/>
      <c r="L339" s="231"/>
      <c r="M339" s="49"/>
      <c r="N339" s="49"/>
      <c r="O339" s="49"/>
      <c r="P339" s="49"/>
      <c r="Q339" s="223"/>
      <c r="R339" s="46"/>
      <c r="S339" s="46"/>
      <c r="T339" s="46"/>
      <c r="U339" s="223"/>
      <c r="V339" s="46"/>
      <c r="W339" s="46"/>
      <c r="X339" s="225"/>
      <c r="Y339" s="49"/>
      <c r="Z339" s="46"/>
      <c r="AA339" s="46"/>
      <c r="AB339" s="49"/>
      <c r="AC339" s="49"/>
      <c r="AD339" s="49"/>
      <c r="AE339" s="49"/>
      <c r="AF339" s="49"/>
      <c r="AG339" s="49"/>
      <c r="AH339" s="49"/>
      <c r="AI339" s="49"/>
      <c r="AJ339" s="37"/>
      <c r="AK339" s="37"/>
      <c r="AL339" s="37"/>
      <c r="AM339" s="37"/>
      <c r="AN339" s="37"/>
    </row>
    <row r="340">
      <c r="A340" s="46"/>
      <c r="B340" s="46"/>
      <c r="C340" s="49"/>
      <c r="D340" s="49"/>
      <c r="E340" s="49"/>
      <c r="F340" s="49"/>
      <c r="G340" s="223"/>
      <c r="H340" s="49"/>
      <c r="I340" s="46"/>
      <c r="J340" s="46"/>
      <c r="K340" s="51"/>
      <c r="L340" s="231"/>
      <c r="M340" s="49"/>
      <c r="N340" s="49"/>
      <c r="O340" s="49"/>
      <c r="P340" s="49"/>
      <c r="Q340" s="223"/>
      <c r="R340" s="46"/>
      <c r="S340" s="46"/>
      <c r="T340" s="46"/>
      <c r="U340" s="223"/>
      <c r="V340" s="46"/>
      <c r="W340" s="46"/>
      <c r="X340" s="225"/>
      <c r="Y340" s="49"/>
      <c r="Z340" s="46"/>
      <c r="AA340" s="46"/>
      <c r="AB340" s="49"/>
      <c r="AC340" s="49"/>
      <c r="AD340" s="49"/>
      <c r="AE340" s="49"/>
      <c r="AF340" s="49"/>
      <c r="AG340" s="49"/>
      <c r="AH340" s="49"/>
      <c r="AI340" s="49"/>
      <c r="AJ340" s="37"/>
      <c r="AK340" s="37"/>
      <c r="AL340" s="37"/>
      <c r="AM340" s="37"/>
      <c r="AN340" s="37"/>
    </row>
    <row r="341">
      <c r="A341" s="46"/>
      <c r="B341" s="46"/>
      <c r="C341" s="49"/>
      <c r="D341" s="49"/>
      <c r="E341" s="49"/>
      <c r="F341" s="49"/>
      <c r="G341" s="223"/>
      <c r="H341" s="49"/>
      <c r="I341" s="46"/>
      <c r="J341" s="46"/>
      <c r="K341" s="51"/>
      <c r="L341" s="231"/>
      <c r="M341" s="49"/>
      <c r="N341" s="49"/>
      <c r="O341" s="49"/>
      <c r="P341" s="49"/>
      <c r="Q341" s="223"/>
      <c r="R341" s="46"/>
      <c r="S341" s="46"/>
      <c r="T341" s="46"/>
      <c r="U341" s="223"/>
      <c r="V341" s="46"/>
      <c r="W341" s="46"/>
      <c r="X341" s="225"/>
      <c r="Y341" s="49"/>
      <c r="Z341" s="46"/>
      <c r="AA341" s="46"/>
      <c r="AB341" s="49"/>
      <c r="AC341" s="49"/>
      <c r="AD341" s="49"/>
      <c r="AE341" s="49"/>
      <c r="AF341" s="49"/>
      <c r="AG341" s="49"/>
      <c r="AH341" s="49"/>
      <c r="AI341" s="49"/>
      <c r="AJ341" s="37"/>
      <c r="AK341" s="37"/>
      <c r="AL341" s="37"/>
      <c r="AM341" s="37"/>
      <c r="AN341" s="37"/>
    </row>
    <row r="342">
      <c r="A342" s="46"/>
      <c r="B342" s="46"/>
      <c r="C342" s="49"/>
      <c r="D342" s="49"/>
      <c r="E342" s="49"/>
      <c r="F342" s="49"/>
      <c r="G342" s="223"/>
      <c r="H342" s="49"/>
      <c r="I342" s="46"/>
      <c r="J342" s="46"/>
      <c r="K342" s="51"/>
      <c r="L342" s="231"/>
      <c r="M342" s="49"/>
      <c r="N342" s="49"/>
      <c r="O342" s="49"/>
      <c r="P342" s="49"/>
      <c r="Q342" s="223"/>
      <c r="R342" s="46"/>
      <c r="S342" s="46"/>
      <c r="T342" s="46"/>
      <c r="U342" s="223"/>
      <c r="V342" s="46"/>
      <c r="W342" s="46"/>
      <c r="X342" s="225"/>
      <c r="Y342" s="49"/>
      <c r="Z342" s="46"/>
      <c r="AA342" s="46"/>
      <c r="AB342" s="49"/>
      <c r="AC342" s="49"/>
      <c r="AD342" s="49"/>
      <c r="AE342" s="49"/>
      <c r="AF342" s="49"/>
      <c r="AG342" s="49"/>
      <c r="AH342" s="49"/>
      <c r="AI342" s="49"/>
      <c r="AJ342" s="37"/>
      <c r="AK342" s="37"/>
      <c r="AL342" s="37"/>
      <c r="AM342" s="37"/>
      <c r="AN342" s="37"/>
    </row>
    <row r="343">
      <c r="A343" s="46"/>
      <c r="B343" s="46"/>
      <c r="C343" s="49"/>
      <c r="D343" s="49"/>
      <c r="E343" s="49"/>
      <c r="F343" s="49"/>
      <c r="G343" s="223"/>
      <c r="H343" s="49"/>
      <c r="I343" s="46"/>
      <c r="J343" s="46"/>
      <c r="K343" s="51"/>
      <c r="L343" s="231"/>
      <c r="M343" s="49"/>
      <c r="N343" s="49"/>
      <c r="O343" s="49"/>
      <c r="P343" s="49"/>
      <c r="Q343" s="223"/>
      <c r="R343" s="46"/>
      <c r="S343" s="46"/>
      <c r="T343" s="46"/>
      <c r="U343" s="223"/>
      <c r="V343" s="46"/>
      <c r="W343" s="46"/>
      <c r="X343" s="225"/>
      <c r="Y343" s="49"/>
      <c r="Z343" s="46"/>
      <c r="AA343" s="46"/>
      <c r="AB343" s="49"/>
      <c r="AC343" s="49"/>
      <c r="AD343" s="49"/>
      <c r="AE343" s="49"/>
      <c r="AF343" s="49"/>
      <c r="AG343" s="49"/>
      <c r="AH343" s="49"/>
      <c r="AI343" s="49"/>
      <c r="AJ343" s="37"/>
      <c r="AK343" s="37"/>
      <c r="AL343" s="37"/>
      <c r="AM343" s="37"/>
      <c r="AN343" s="37"/>
    </row>
    <row r="344">
      <c r="A344" s="46"/>
      <c r="B344" s="46"/>
      <c r="C344" s="49"/>
      <c r="D344" s="49"/>
      <c r="E344" s="49"/>
      <c r="F344" s="49"/>
      <c r="G344" s="223"/>
      <c r="H344" s="49"/>
      <c r="I344" s="46"/>
      <c r="J344" s="46"/>
      <c r="K344" s="51"/>
      <c r="L344" s="231"/>
      <c r="M344" s="49"/>
      <c r="N344" s="49"/>
      <c r="O344" s="49"/>
      <c r="P344" s="49"/>
      <c r="Q344" s="223"/>
      <c r="R344" s="46"/>
      <c r="S344" s="46"/>
      <c r="T344" s="46"/>
      <c r="U344" s="223"/>
      <c r="V344" s="46"/>
      <c r="W344" s="46"/>
      <c r="X344" s="225"/>
      <c r="Y344" s="49"/>
      <c r="Z344" s="46"/>
      <c r="AA344" s="46"/>
      <c r="AB344" s="49"/>
      <c r="AC344" s="49"/>
      <c r="AD344" s="49"/>
      <c r="AE344" s="49"/>
      <c r="AF344" s="49"/>
      <c r="AG344" s="49"/>
      <c r="AH344" s="49"/>
      <c r="AI344" s="49"/>
      <c r="AJ344" s="37"/>
      <c r="AK344" s="37"/>
      <c r="AL344" s="37"/>
      <c r="AM344" s="37"/>
      <c r="AN344" s="37"/>
    </row>
    <row r="345">
      <c r="A345" s="46"/>
      <c r="B345" s="46"/>
      <c r="C345" s="49"/>
      <c r="D345" s="49"/>
      <c r="E345" s="49"/>
      <c r="F345" s="49"/>
      <c r="G345" s="223"/>
      <c r="H345" s="49"/>
      <c r="I345" s="46"/>
      <c r="J345" s="46"/>
      <c r="K345" s="51"/>
      <c r="L345" s="231"/>
      <c r="M345" s="49"/>
      <c r="N345" s="49"/>
      <c r="O345" s="49"/>
      <c r="P345" s="49"/>
      <c r="Q345" s="223"/>
      <c r="R345" s="46"/>
      <c r="S345" s="46"/>
      <c r="T345" s="46"/>
      <c r="U345" s="223"/>
      <c r="V345" s="46"/>
      <c r="W345" s="46"/>
      <c r="X345" s="225"/>
      <c r="Y345" s="49"/>
      <c r="Z345" s="46"/>
      <c r="AA345" s="46"/>
      <c r="AB345" s="49"/>
      <c r="AC345" s="49"/>
      <c r="AD345" s="49"/>
      <c r="AE345" s="49"/>
      <c r="AF345" s="49"/>
      <c r="AG345" s="49"/>
      <c r="AH345" s="49"/>
      <c r="AI345" s="49"/>
      <c r="AJ345" s="37"/>
      <c r="AK345" s="37"/>
      <c r="AL345" s="37"/>
      <c r="AM345" s="37"/>
      <c r="AN345" s="37"/>
    </row>
    <row r="346">
      <c r="A346" s="46"/>
      <c r="B346" s="46"/>
      <c r="C346" s="49"/>
      <c r="D346" s="49"/>
      <c r="E346" s="49"/>
      <c r="F346" s="49"/>
      <c r="G346" s="223"/>
      <c r="H346" s="49"/>
      <c r="I346" s="46"/>
      <c r="J346" s="46"/>
      <c r="K346" s="51"/>
      <c r="L346" s="231"/>
      <c r="M346" s="49"/>
      <c r="N346" s="49"/>
      <c r="O346" s="49"/>
      <c r="P346" s="49"/>
      <c r="Q346" s="223"/>
      <c r="R346" s="46"/>
      <c r="S346" s="46"/>
      <c r="T346" s="46"/>
      <c r="U346" s="223"/>
      <c r="V346" s="46"/>
      <c r="W346" s="46"/>
      <c r="X346" s="225"/>
      <c r="Y346" s="49"/>
      <c r="Z346" s="46"/>
      <c r="AA346" s="46"/>
      <c r="AB346" s="49"/>
      <c r="AC346" s="49"/>
      <c r="AD346" s="49"/>
      <c r="AE346" s="49"/>
      <c r="AF346" s="49"/>
      <c r="AG346" s="49"/>
      <c r="AH346" s="49"/>
      <c r="AI346" s="49"/>
      <c r="AJ346" s="37"/>
      <c r="AK346" s="37"/>
      <c r="AL346" s="37"/>
      <c r="AM346" s="37"/>
      <c r="AN346" s="37"/>
    </row>
    <row r="347">
      <c r="A347" s="46"/>
      <c r="B347" s="46"/>
      <c r="C347" s="49"/>
      <c r="D347" s="49"/>
      <c r="E347" s="49"/>
      <c r="F347" s="49"/>
      <c r="G347" s="223"/>
      <c r="H347" s="49"/>
      <c r="I347" s="46"/>
      <c r="J347" s="46"/>
      <c r="K347" s="51"/>
      <c r="L347" s="231"/>
      <c r="M347" s="49"/>
      <c r="N347" s="49"/>
      <c r="O347" s="49"/>
      <c r="P347" s="49"/>
      <c r="Q347" s="223"/>
      <c r="R347" s="46"/>
      <c r="S347" s="46"/>
      <c r="T347" s="46"/>
      <c r="U347" s="223"/>
      <c r="V347" s="46"/>
      <c r="W347" s="46"/>
      <c r="X347" s="225"/>
      <c r="Y347" s="49"/>
      <c r="Z347" s="46"/>
      <c r="AA347" s="46"/>
      <c r="AB347" s="49"/>
      <c r="AC347" s="49"/>
      <c r="AD347" s="49"/>
      <c r="AE347" s="49"/>
      <c r="AF347" s="49"/>
      <c r="AG347" s="49"/>
      <c r="AH347" s="49"/>
      <c r="AI347" s="49"/>
      <c r="AJ347" s="37"/>
      <c r="AK347" s="37"/>
      <c r="AL347" s="37"/>
      <c r="AM347" s="37"/>
      <c r="AN347" s="37"/>
    </row>
    <row r="348">
      <c r="A348" s="46"/>
      <c r="B348" s="46"/>
      <c r="C348" s="49"/>
      <c r="D348" s="49"/>
      <c r="E348" s="49"/>
      <c r="F348" s="49"/>
      <c r="G348" s="223"/>
      <c r="H348" s="49"/>
      <c r="I348" s="46"/>
      <c r="J348" s="46"/>
      <c r="K348" s="51"/>
      <c r="L348" s="231"/>
      <c r="M348" s="49"/>
      <c r="N348" s="49"/>
      <c r="O348" s="49"/>
      <c r="P348" s="49"/>
      <c r="Q348" s="223"/>
      <c r="R348" s="46"/>
      <c r="S348" s="46"/>
      <c r="T348" s="46"/>
      <c r="U348" s="223"/>
      <c r="V348" s="46"/>
      <c r="W348" s="46"/>
      <c r="X348" s="225"/>
      <c r="Y348" s="49"/>
      <c r="Z348" s="46"/>
      <c r="AA348" s="46"/>
      <c r="AB348" s="49"/>
      <c r="AC348" s="49"/>
      <c r="AD348" s="49"/>
      <c r="AE348" s="49"/>
      <c r="AF348" s="49"/>
      <c r="AG348" s="49"/>
      <c r="AH348" s="49"/>
      <c r="AI348" s="49"/>
      <c r="AJ348" s="37"/>
      <c r="AK348" s="37"/>
      <c r="AL348" s="37"/>
      <c r="AM348" s="37"/>
      <c r="AN348" s="37"/>
    </row>
    <row r="349">
      <c r="A349" s="46"/>
      <c r="B349" s="46"/>
      <c r="C349" s="49"/>
      <c r="D349" s="49"/>
      <c r="E349" s="49"/>
      <c r="F349" s="49"/>
      <c r="G349" s="223"/>
      <c r="H349" s="49"/>
      <c r="I349" s="46"/>
      <c r="J349" s="46"/>
      <c r="K349" s="51"/>
      <c r="L349" s="231"/>
      <c r="M349" s="49"/>
      <c r="N349" s="49"/>
      <c r="O349" s="49"/>
      <c r="P349" s="49"/>
      <c r="Q349" s="223"/>
      <c r="R349" s="46"/>
      <c r="S349" s="46"/>
      <c r="T349" s="46"/>
      <c r="U349" s="223"/>
      <c r="V349" s="46"/>
      <c r="W349" s="46"/>
      <c r="X349" s="225"/>
      <c r="Y349" s="49"/>
      <c r="Z349" s="46"/>
      <c r="AA349" s="46"/>
      <c r="AB349" s="49"/>
      <c r="AC349" s="49"/>
      <c r="AD349" s="49"/>
      <c r="AE349" s="49"/>
      <c r="AF349" s="49"/>
      <c r="AG349" s="49"/>
      <c r="AH349" s="49"/>
      <c r="AI349" s="49"/>
      <c r="AJ349" s="37"/>
      <c r="AK349" s="37"/>
      <c r="AL349" s="37"/>
      <c r="AM349" s="37"/>
      <c r="AN349" s="37"/>
    </row>
    <row r="350">
      <c r="A350" s="46"/>
      <c r="B350" s="46"/>
      <c r="C350" s="49"/>
      <c r="D350" s="49"/>
      <c r="E350" s="49"/>
      <c r="F350" s="49"/>
      <c r="G350" s="223"/>
      <c r="H350" s="49"/>
      <c r="I350" s="46"/>
      <c r="J350" s="46"/>
      <c r="K350" s="51"/>
      <c r="L350" s="231"/>
      <c r="M350" s="49"/>
      <c r="N350" s="49"/>
      <c r="O350" s="49"/>
      <c r="P350" s="49"/>
      <c r="Q350" s="223"/>
      <c r="R350" s="46"/>
      <c r="S350" s="46"/>
      <c r="T350" s="46"/>
      <c r="U350" s="223"/>
      <c r="V350" s="46"/>
      <c r="W350" s="46"/>
      <c r="X350" s="225"/>
      <c r="Y350" s="49"/>
      <c r="Z350" s="46"/>
      <c r="AA350" s="46"/>
      <c r="AB350" s="49"/>
      <c r="AC350" s="49"/>
      <c r="AD350" s="49"/>
      <c r="AE350" s="49"/>
      <c r="AF350" s="49"/>
      <c r="AG350" s="49"/>
      <c r="AH350" s="49"/>
      <c r="AI350" s="49"/>
      <c r="AJ350" s="37"/>
      <c r="AK350" s="37"/>
      <c r="AL350" s="37"/>
      <c r="AM350" s="37"/>
      <c r="AN350" s="37"/>
    </row>
    <row r="351">
      <c r="A351" s="46"/>
      <c r="B351" s="46"/>
      <c r="C351" s="49"/>
      <c r="D351" s="49"/>
      <c r="E351" s="49"/>
      <c r="F351" s="49"/>
      <c r="G351" s="223"/>
      <c r="H351" s="49"/>
      <c r="I351" s="46"/>
      <c r="J351" s="46"/>
      <c r="K351" s="51"/>
      <c r="L351" s="231"/>
      <c r="M351" s="49"/>
      <c r="N351" s="49"/>
      <c r="O351" s="49"/>
      <c r="P351" s="49"/>
      <c r="Q351" s="223"/>
      <c r="R351" s="46"/>
      <c r="S351" s="46"/>
      <c r="T351" s="46"/>
      <c r="U351" s="223"/>
      <c r="V351" s="46"/>
      <c r="W351" s="46"/>
      <c r="X351" s="225"/>
      <c r="Y351" s="49"/>
      <c r="Z351" s="46"/>
      <c r="AA351" s="46"/>
      <c r="AB351" s="49"/>
      <c r="AC351" s="49"/>
      <c r="AD351" s="49"/>
      <c r="AE351" s="49"/>
      <c r="AF351" s="49"/>
      <c r="AG351" s="49"/>
      <c r="AH351" s="49"/>
      <c r="AI351" s="49"/>
      <c r="AJ351" s="37"/>
      <c r="AK351" s="37"/>
      <c r="AL351" s="37"/>
      <c r="AM351" s="37"/>
      <c r="AN351" s="37"/>
    </row>
    <row r="352">
      <c r="A352" s="46"/>
      <c r="B352" s="46"/>
      <c r="C352" s="49"/>
      <c r="D352" s="49"/>
      <c r="E352" s="49"/>
      <c r="F352" s="49"/>
      <c r="G352" s="223"/>
      <c r="H352" s="49"/>
      <c r="I352" s="46"/>
      <c r="J352" s="46"/>
      <c r="K352" s="51"/>
      <c r="L352" s="231"/>
      <c r="M352" s="49"/>
      <c r="N352" s="49"/>
      <c r="O352" s="49"/>
      <c r="P352" s="49"/>
      <c r="Q352" s="223"/>
      <c r="R352" s="46"/>
      <c r="S352" s="46"/>
      <c r="T352" s="46"/>
      <c r="U352" s="223"/>
      <c r="V352" s="46"/>
      <c r="W352" s="46"/>
      <c r="X352" s="225"/>
      <c r="Y352" s="49"/>
      <c r="Z352" s="46"/>
      <c r="AA352" s="46"/>
      <c r="AB352" s="49"/>
      <c r="AC352" s="49"/>
      <c r="AD352" s="49"/>
      <c r="AE352" s="49"/>
      <c r="AF352" s="49"/>
      <c r="AG352" s="49"/>
      <c r="AH352" s="49"/>
      <c r="AI352" s="49"/>
      <c r="AJ352" s="37"/>
      <c r="AK352" s="37"/>
      <c r="AL352" s="37"/>
      <c r="AM352" s="37"/>
      <c r="AN352" s="37"/>
    </row>
    <row r="353">
      <c r="A353" s="46"/>
      <c r="B353" s="46"/>
      <c r="C353" s="49"/>
      <c r="D353" s="49"/>
      <c r="E353" s="49"/>
      <c r="F353" s="49"/>
      <c r="G353" s="223"/>
      <c r="H353" s="49"/>
      <c r="I353" s="46"/>
      <c r="J353" s="46"/>
      <c r="K353" s="51"/>
      <c r="L353" s="231"/>
      <c r="M353" s="49"/>
      <c r="N353" s="49"/>
      <c r="O353" s="49"/>
      <c r="P353" s="49"/>
      <c r="Q353" s="223"/>
      <c r="R353" s="46"/>
      <c r="S353" s="46"/>
      <c r="T353" s="46"/>
      <c r="U353" s="223"/>
      <c r="V353" s="46"/>
      <c r="W353" s="46"/>
      <c r="X353" s="225"/>
      <c r="Y353" s="49"/>
      <c r="Z353" s="46"/>
      <c r="AA353" s="46"/>
      <c r="AB353" s="49"/>
      <c r="AC353" s="49"/>
      <c r="AD353" s="49"/>
      <c r="AE353" s="49"/>
      <c r="AF353" s="49"/>
      <c r="AG353" s="49"/>
      <c r="AH353" s="49"/>
      <c r="AI353" s="49"/>
      <c r="AJ353" s="37"/>
      <c r="AK353" s="37"/>
      <c r="AL353" s="37"/>
      <c r="AM353" s="37"/>
      <c r="AN353" s="37"/>
    </row>
    <row r="354">
      <c r="A354" s="46"/>
      <c r="B354" s="46"/>
      <c r="C354" s="49"/>
      <c r="D354" s="49"/>
      <c r="E354" s="49"/>
      <c r="F354" s="49"/>
      <c r="G354" s="223"/>
      <c r="H354" s="49"/>
      <c r="I354" s="46"/>
      <c r="J354" s="46"/>
      <c r="K354" s="51"/>
      <c r="L354" s="231"/>
      <c r="M354" s="49"/>
      <c r="N354" s="49"/>
      <c r="O354" s="49"/>
      <c r="P354" s="49"/>
      <c r="Q354" s="223"/>
      <c r="R354" s="46"/>
      <c r="S354" s="46"/>
      <c r="T354" s="46"/>
      <c r="U354" s="223"/>
      <c r="V354" s="46"/>
      <c r="W354" s="46"/>
      <c r="X354" s="225"/>
      <c r="Y354" s="49"/>
      <c r="Z354" s="46"/>
      <c r="AA354" s="46"/>
      <c r="AB354" s="49"/>
      <c r="AC354" s="49"/>
      <c r="AD354" s="49"/>
      <c r="AE354" s="49"/>
      <c r="AF354" s="49"/>
      <c r="AG354" s="49"/>
      <c r="AH354" s="49"/>
      <c r="AI354" s="49"/>
      <c r="AJ354" s="37"/>
      <c r="AK354" s="37"/>
      <c r="AL354" s="37"/>
      <c r="AM354" s="37"/>
      <c r="AN354" s="37"/>
    </row>
    <row r="355">
      <c r="A355" s="46"/>
      <c r="B355" s="46"/>
      <c r="C355" s="49"/>
      <c r="D355" s="49"/>
      <c r="E355" s="49"/>
      <c r="F355" s="49"/>
      <c r="G355" s="223"/>
      <c r="H355" s="49"/>
      <c r="I355" s="46"/>
      <c r="J355" s="46"/>
      <c r="K355" s="51"/>
      <c r="L355" s="231"/>
      <c r="M355" s="49"/>
      <c r="N355" s="49"/>
      <c r="O355" s="49"/>
      <c r="P355" s="49"/>
      <c r="Q355" s="223"/>
      <c r="R355" s="46"/>
      <c r="S355" s="46"/>
      <c r="T355" s="46"/>
      <c r="U355" s="223"/>
      <c r="V355" s="46"/>
      <c r="W355" s="46"/>
      <c r="X355" s="225"/>
      <c r="Y355" s="49"/>
      <c r="Z355" s="46"/>
      <c r="AA355" s="46"/>
      <c r="AB355" s="49"/>
      <c r="AC355" s="49"/>
      <c r="AD355" s="49"/>
      <c r="AE355" s="49"/>
      <c r="AF355" s="49"/>
      <c r="AG355" s="49"/>
      <c r="AH355" s="49"/>
      <c r="AI355" s="49"/>
      <c r="AJ355" s="37"/>
      <c r="AK355" s="37"/>
      <c r="AL355" s="37"/>
      <c r="AM355" s="37"/>
      <c r="AN355" s="37"/>
    </row>
    <row r="356">
      <c r="A356" s="46"/>
      <c r="B356" s="46"/>
      <c r="C356" s="49"/>
      <c r="D356" s="49"/>
      <c r="E356" s="49"/>
      <c r="F356" s="49"/>
      <c r="G356" s="223"/>
      <c r="H356" s="49"/>
      <c r="I356" s="46"/>
      <c r="J356" s="46"/>
      <c r="K356" s="51"/>
      <c r="L356" s="231"/>
      <c r="M356" s="49"/>
      <c r="N356" s="49"/>
      <c r="O356" s="49"/>
      <c r="P356" s="49"/>
      <c r="Q356" s="223"/>
      <c r="R356" s="46"/>
      <c r="S356" s="46"/>
      <c r="T356" s="46"/>
      <c r="U356" s="223"/>
      <c r="V356" s="46"/>
      <c r="W356" s="46"/>
      <c r="X356" s="225"/>
      <c r="Y356" s="49"/>
      <c r="Z356" s="46"/>
      <c r="AA356" s="46"/>
      <c r="AB356" s="49"/>
      <c r="AC356" s="49"/>
      <c r="AD356" s="49"/>
      <c r="AE356" s="49"/>
      <c r="AF356" s="49"/>
      <c r="AG356" s="49"/>
      <c r="AH356" s="49"/>
      <c r="AI356" s="49"/>
      <c r="AJ356" s="37"/>
      <c r="AK356" s="37"/>
      <c r="AL356" s="37"/>
      <c r="AM356" s="37"/>
      <c r="AN356" s="37"/>
    </row>
    <row r="357">
      <c r="A357" s="46"/>
      <c r="B357" s="46"/>
      <c r="C357" s="49"/>
      <c r="D357" s="49"/>
      <c r="E357" s="49"/>
      <c r="F357" s="49"/>
      <c r="G357" s="223"/>
      <c r="H357" s="49"/>
      <c r="I357" s="46"/>
      <c r="J357" s="46"/>
      <c r="K357" s="51"/>
      <c r="L357" s="231"/>
      <c r="M357" s="49"/>
      <c r="N357" s="49"/>
      <c r="O357" s="49"/>
      <c r="P357" s="49"/>
      <c r="Q357" s="223"/>
      <c r="R357" s="46"/>
      <c r="S357" s="46"/>
      <c r="T357" s="46"/>
      <c r="U357" s="223"/>
      <c r="V357" s="46"/>
      <c r="W357" s="46"/>
      <c r="X357" s="225"/>
      <c r="Y357" s="49"/>
      <c r="Z357" s="46"/>
      <c r="AA357" s="46"/>
      <c r="AB357" s="49"/>
      <c r="AC357" s="49"/>
      <c r="AD357" s="49"/>
      <c r="AE357" s="49"/>
      <c r="AF357" s="49"/>
      <c r="AG357" s="49"/>
      <c r="AH357" s="49"/>
      <c r="AI357" s="49"/>
      <c r="AJ357" s="37"/>
      <c r="AK357" s="37"/>
      <c r="AL357" s="37"/>
      <c r="AM357" s="37"/>
      <c r="AN357" s="37"/>
    </row>
    <row r="358">
      <c r="A358" s="46"/>
      <c r="B358" s="46"/>
      <c r="C358" s="49"/>
      <c r="D358" s="49"/>
      <c r="E358" s="49"/>
      <c r="F358" s="49"/>
      <c r="G358" s="223"/>
      <c r="H358" s="49"/>
      <c r="I358" s="46"/>
      <c r="J358" s="46"/>
      <c r="K358" s="51"/>
      <c r="L358" s="231"/>
      <c r="M358" s="49"/>
      <c r="N358" s="49"/>
      <c r="O358" s="49"/>
      <c r="P358" s="49"/>
      <c r="Q358" s="223"/>
      <c r="R358" s="46"/>
      <c r="S358" s="46"/>
      <c r="T358" s="46"/>
      <c r="U358" s="223"/>
      <c r="V358" s="46"/>
      <c r="W358" s="46"/>
      <c r="X358" s="225"/>
      <c r="Y358" s="49"/>
      <c r="Z358" s="46"/>
      <c r="AA358" s="46"/>
      <c r="AB358" s="49"/>
      <c r="AC358" s="49"/>
      <c r="AD358" s="49"/>
      <c r="AE358" s="49"/>
      <c r="AF358" s="49"/>
      <c r="AG358" s="49"/>
      <c r="AH358" s="49"/>
      <c r="AI358" s="49"/>
      <c r="AJ358" s="37"/>
      <c r="AK358" s="37"/>
      <c r="AL358" s="37"/>
      <c r="AM358" s="37"/>
      <c r="AN358" s="37"/>
    </row>
    <row r="359">
      <c r="A359" s="46"/>
      <c r="B359" s="46"/>
      <c r="C359" s="49"/>
      <c r="D359" s="49"/>
      <c r="E359" s="49"/>
      <c r="F359" s="49"/>
      <c r="G359" s="223"/>
      <c r="H359" s="49"/>
      <c r="I359" s="46"/>
      <c r="J359" s="46"/>
      <c r="K359" s="51"/>
      <c r="L359" s="231"/>
      <c r="M359" s="49"/>
      <c r="N359" s="49"/>
      <c r="O359" s="49"/>
      <c r="P359" s="49"/>
      <c r="Q359" s="223"/>
      <c r="R359" s="46"/>
      <c r="S359" s="46"/>
      <c r="T359" s="46"/>
      <c r="U359" s="223"/>
      <c r="V359" s="46"/>
      <c r="W359" s="46"/>
      <c r="X359" s="225"/>
      <c r="Y359" s="49"/>
      <c r="Z359" s="46"/>
      <c r="AA359" s="46"/>
      <c r="AB359" s="49"/>
      <c r="AC359" s="49"/>
      <c r="AD359" s="49"/>
      <c r="AE359" s="49"/>
      <c r="AF359" s="49"/>
      <c r="AG359" s="49"/>
      <c r="AH359" s="49"/>
      <c r="AI359" s="49"/>
      <c r="AJ359" s="37"/>
      <c r="AK359" s="37"/>
      <c r="AL359" s="37"/>
      <c r="AM359" s="37"/>
      <c r="AN359" s="37"/>
    </row>
    <row r="360">
      <c r="A360" s="46"/>
      <c r="B360" s="46"/>
      <c r="C360" s="49"/>
      <c r="D360" s="49"/>
      <c r="E360" s="49"/>
      <c r="F360" s="49"/>
      <c r="G360" s="223"/>
      <c r="H360" s="49"/>
      <c r="I360" s="46"/>
      <c r="J360" s="46"/>
      <c r="K360" s="51"/>
      <c r="L360" s="231"/>
      <c r="M360" s="49"/>
      <c r="N360" s="49"/>
      <c r="O360" s="49"/>
      <c r="P360" s="49"/>
      <c r="Q360" s="223"/>
      <c r="R360" s="46"/>
      <c r="S360" s="46"/>
      <c r="T360" s="46"/>
      <c r="U360" s="223"/>
      <c r="V360" s="46"/>
      <c r="W360" s="46"/>
      <c r="X360" s="225"/>
      <c r="Y360" s="49"/>
      <c r="Z360" s="46"/>
      <c r="AA360" s="46"/>
      <c r="AB360" s="49"/>
      <c r="AC360" s="49"/>
      <c r="AD360" s="49"/>
      <c r="AE360" s="49"/>
      <c r="AF360" s="49"/>
      <c r="AG360" s="49"/>
      <c r="AH360" s="49"/>
      <c r="AI360" s="49"/>
      <c r="AJ360" s="37"/>
      <c r="AK360" s="37"/>
      <c r="AL360" s="37"/>
      <c r="AM360" s="37"/>
      <c r="AN360" s="37"/>
    </row>
    <row r="361">
      <c r="A361" s="46"/>
      <c r="B361" s="46"/>
      <c r="C361" s="49"/>
      <c r="D361" s="49"/>
      <c r="E361" s="49"/>
      <c r="F361" s="49"/>
      <c r="G361" s="223"/>
      <c r="H361" s="49"/>
      <c r="I361" s="46"/>
      <c r="J361" s="46"/>
      <c r="K361" s="51"/>
      <c r="L361" s="231"/>
      <c r="M361" s="49"/>
      <c r="N361" s="49"/>
      <c r="O361" s="49"/>
      <c r="P361" s="49"/>
      <c r="Q361" s="223"/>
      <c r="R361" s="46"/>
      <c r="S361" s="46"/>
      <c r="T361" s="46"/>
      <c r="U361" s="223"/>
      <c r="V361" s="46"/>
      <c r="W361" s="46"/>
      <c r="X361" s="225"/>
      <c r="Y361" s="49"/>
      <c r="Z361" s="46"/>
      <c r="AA361" s="46"/>
      <c r="AB361" s="49"/>
      <c r="AC361" s="49"/>
      <c r="AD361" s="49"/>
      <c r="AE361" s="49"/>
      <c r="AF361" s="49"/>
      <c r="AG361" s="49"/>
      <c r="AH361" s="49"/>
      <c r="AI361" s="49"/>
      <c r="AJ361" s="37"/>
      <c r="AK361" s="37"/>
      <c r="AL361" s="37"/>
      <c r="AM361" s="37"/>
      <c r="AN361" s="37"/>
    </row>
    <row r="362">
      <c r="A362" s="46"/>
      <c r="B362" s="46"/>
      <c r="C362" s="49"/>
      <c r="D362" s="49"/>
      <c r="E362" s="49"/>
      <c r="F362" s="49"/>
      <c r="G362" s="223"/>
      <c r="H362" s="49"/>
      <c r="I362" s="46"/>
      <c r="J362" s="46"/>
      <c r="K362" s="51"/>
      <c r="L362" s="231"/>
      <c r="M362" s="49"/>
      <c r="N362" s="49"/>
      <c r="O362" s="49"/>
      <c r="P362" s="49"/>
      <c r="Q362" s="223"/>
      <c r="R362" s="46"/>
      <c r="S362" s="46"/>
      <c r="T362" s="46"/>
      <c r="U362" s="223"/>
      <c r="V362" s="46"/>
      <c r="W362" s="46"/>
      <c r="X362" s="225"/>
      <c r="Y362" s="49"/>
      <c r="Z362" s="46"/>
      <c r="AA362" s="46"/>
      <c r="AB362" s="49"/>
      <c r="AC362" s="49"/>
      <c r="AD362" s="49"/>
      <c r="AE362" s="49"/>
      <c r="AF362" s="49"/>
      <c r="AG362" s="49"/>
      <c r="AH362" s="49"/>
      <c r="AI362" s="49"/>
      <c r="AJ362" s="37"/>
      <c r="AK362" s="37"/>
      <c r="AL362" s="37"/>
      <c r="AM362" s="37"/>
      <c r="AN362" s="37"/>
    </row>
    <row r="363">
      <c r="A363" s="46"/>
      <c r="B363" s="46"/>
      <c r="C363" s="49"/>
      <c r="D363" s="49"/>
      <c r="E363" s="49"/>
      <c r="F363" s="49"/>
      <c r="G363" s="223"/>
      <c r="H363" s="49"/>
      <c r="I363" s="46"/>
      <c r="J363" s="46"/>
      <c r="K363" s="51"/>
      <c r="L363" s="231"/>
      <c r="M363" s="49"/>
      <c r="N363" s="49"/>
      <c r="O363" s="49"/>
      <c r="P363" s="49"/>
      <c r="Q363" s="223"/>
      <c r="R363" s="46"/>
      <c r="S363" s="46"/>
      <c r="T363" s="46"/>
      <c r="U363" s="223"/>
      <c r="V363" s="46"/>
      <c r="W363" s="46"/>
      <c r="X363" s="225"/>
      <c r="Y363" s="49"/>
      <c r="Z363" s="46"/>
      <c r="AA363" s="46"/>
      <c r="AB363" s="49"/>
      <c r="AC363" s="49"/>
      <c r="AD363" s="49"/>
      <c r="AE363" s="49"/>
      <c r="AF363" s="49"/>
      <c r="AG363" s="49"/>
      <c r="AH363" s="49"/>
      <c r="AI363" s="49"/>
      <c r="AJ363" s="37"/>
      <c r="AK363" s="37"/>
      <c r="AL363" s="37"/>
      <c r="AM363" s="37"/>
      <c r="AN363" s="37"/>
    </row>
    <row r="364">
      <c r="A364" s="46"/>
      <c r="B364" s="46"/>
      <c r="C364" s="49"/>
      <c r="D364" s="49"/>
      <c r="E364" s="49"/>
      <c r="F364" s="49"/>
      <c r="G364" s="223"/>
      <c r="H364" s="49"/>
      <c r="I364" s="46"/>
      <c r="J364" s="46"/>
      <c r="K364" s="51"/>
      <c r="L364" s="231"/>
      <c r="M364" s="49"/>
      <c r="N364" s="49"/>
      <c r="O364" s="49"/>
      <c r="P364" s="49"/>
      <c r="Q364" s="223"/>
      <c r="R364" s="46"/>
      <c r="S364" s="46"/>
      <c r="T364" s="46"/>
      <c r="U364" s="223"/>
      <c r="V364" s="46"/>
      <c r="W364" s="46"/>
      <c r="X364" s="225"/>
      <c r="Y364" s="49"/>
      <c r="Z364" s="46"/>
      <c r="AA364" s="46"/>
      <c r="AB364" s="49"/>
      <c r="AC364" s="49"/>
      <c r="AD364" s="49"/>
      <c r="AE364" s="49"/>
      <c r="AF364" s="49"/>
      <c r="AG364" s="49"/>
      <c r="AH364" s="49"/>
      <c r="AI364" s="49"/>
      <c r="AJ364" s="37"/>
      <c r="AK364" s="37"/>
      <c r="AL364" s="37"/>
      <c r="AM364" s="37"/>
      <c r="AN364" s="37"/>
    </row>
    <row r="365">
      <c r="A365" s="46"/>
      <c r="B365" s="46"/>
      <c r="C365" s="49"/>
      <c r="D365" s="49"/>
      <c r="E365" s="49"/>
      <c r="F365" s="49"/>
      <c r="G365" s="223"/>
      <c r="H365" s="49"/>
      <c r="I365" s="46"/>
      <c r="J365" s="46"/>
      <c r="K365" s="51"/>
      <c r="L365" s="231"/>
      <c r="M365" s="49"/>
      <c r="N365" s="49"/>
      <c r="O365" s="49"/>
      <c r="P365" s="49"/>
      <c r="Q365" s="223"/>
      <c r="R365" s="46"/>
      <c r="S365" s="46"/>
      <c r="T365" s="46"/>
      <c r="U365" s="223"/>
      <c r="V365" s="46"/>
      <c r="W365" s="46"/>
      <c r="X365" s="225"/>
      <c r="Y365" s="49"/>
      <c r="Z365" s="46"/>
      <c r="AA365" s="46"/>
      <c r="AB365" s="49"/>
      <c r="AC365" s="49"/>
      <c r="AD365" s="49"/>
      <c r="AE365" s="49"/>
      <c r="AF365" s="49"/>
      <c r="AG365" s="49"/>
      <c r="AH365" s="49"/>
      <c r="AI365" s="49"/>
      <c r="AJ365" s="37"/>
      <c r="AK365" s="37"/>
      <c r="AL365" s="37"/>
      <c r="AM365" s="37"/>
      <c r="AN365" s="37"/>
    </row>
    <row r="366">
      <c r="A366" s="46"/>
      <c r="B366" s="46"/>
      <c r="C366" s="49"/>
      <c r="D366" s="49"/>
      <c r="E366" s="49"/>
      <c r="F366" s="49"/>
      <c r="G366" s="223"/>
      <c r="H366" s="49"/>
      <c r="I366" s="46"/>
      <c r="J366" s="46"/>
      <c r="K366" s="51"/>
      <c r="L366" s="231"/>
      <c r="M366" s="49"/>
      <c r="N366" s="49"/>
      <c r="O366" s="49"/>
      <c r="P366" s="49"/>
      <c r="Q366" s="223"/>
      <c r="R366" s="46"/>
      <c r="S366" s="46"/>
      <c r="T366" s="46"/>
      <c r="U366" s="223"/>
      <c r="V366" s="46"/>
      <c r="W366" s="46"/>
      <c r="X366" s="225"/>
      <c r="Y366" s="49"/>
      <c r="Z366" s="46"/>
      <c r="AA366" s="46"/>
      <c r="AB366" s="49"/>
      <c r="AC366" s="49"/>
      <c r="AD366" s="49"/>
      <c r="AE366" s="49"/>
      <c r="AF366" s="49"/>
      <c r="AG366" s="49"/>
      <c r="AH366" s="49"/>
      <c r="AI366" s="49"/>
      <c r="AJ366" s="37"/>
      <c r="AK366" s="37"/>
      <c r="AL366" s="37"/>
      <c r="AM366" s="37"/>
      <c r="AN366" s="37"/>
    </row>
    <row r="367">
      <c r="A367" s="46"/>
      <c r="B367" s="46"/>
      <c r="C367" s="49"/>
      <c r="D367" s="49"/>
      <c r="E367" s="49"/>
      <c r="F367" s="49"/>
      <c r="G367" s="223"/>
      <c r="H367" s="49"/>
      <c r="I367" s="46"/>
      <c r="J367" s="46"/>
      <c r="K367" s="51"/>
      <c r="L367" s="231"/>
      <c r="M367" s="49"/>
      <c r="N367" s="49"/>
      <c r="O367" s="49"/>
      <c r="P367" s="49"/>
      <c r="Q367" s="223"/>
      <c r="R367" s="46"/>
      <c r="S367" s="46"/>
      <c r="T367" s="46"/>
      <c r="U367" s="223"/>
      <c r="V367" s="46"/>
      <c r="W367" s="46"/>
      <c r="X367" s="225"/>
      <c r="Y367" s="49"/>
      <c r="Z367" s="46"/>
      <c r="AA367" s="46"/>
      <c r="AB367" s="49"/>
      <c r="AC367" s="49"/>
      <c r="AD367" s="49"/>
      <c r="AE367" s="49"/>
      <c r="AF367" s="49"/>
      <c r="AG367" s="49"/>
      <c r="AH367" s="49"/>
      <c r="AI367" s="49"/>
      <c r="AJ367" s="37"/>
      <c r="AK367" s="37"/>
      <c r="AL367" s="37"/>
      <c r="AM367" s="37"/>
      <c r="AN367" s="37"/>
    </row>
    <row r="368">
      <c r="A368" s="46"/>
      <c r="B368" s="46"/>
      <c r="C368" s="49"/>
      <c r="D368" s="49"/>
      <c r="E368" s="49"/>
      <c r="F368" s="49"/>
      <c r="G368" s="223"/>
      <c r="H368" s="49"/>
      <c r="I368" s="46"/>
      <c r="J368" s="46"/>
      <c r="K368" s="51"/>
      <c r="L368" s="231"/>
      <c r="M368" s="49"/>
      <c r="N368" s="49"/>
      <c r="O368" s="49"/>
      <c r="P368" s="49"/>
      <c r="Q368" s="223"/>
      <c r="R368" s="46"/>
      <c r="S368" s="46"/>
      <c r="T368" s="46"/>
      <c r="U368" s="223"/>
      <c r="V368" s="46"/>
      <c r="W368" s="46"/>
      <c r="X368" s="225"/>
      <c r="Y368" s="49"/>
      <c r="Z368" s="46"/>
      <c r="AA368" s="46"/>
      <c r="AB368" s="49"/>
      <c r="AC368" s="49"/>
      <c r="AD368" s="49"/>
      <c r="AE368" s="49"/>
      <c r="AF368" s="49"/>
      <c r="AG368" s="49"/>
      <c r="AH368" s="49"/>
      <c r="AI368" s="49"/>
      <c r="AJ368" s="37"/>
      <c r="AK368" s="37"/>
      <c r="AL368" s="37"/>
      <c r="AM368" s="37"/>
      <c r="AN368" s="37"/>
    </row>
    <row r="369">
      <c r="A369" s="46"/>
      <c r="B369" s="46"/>
      <c r="C369" s="49"/>
      <c r="D369" s="49"/>
      <c r="E369" s="49"/>
      <c r="F369" s="49"/>
      <c r="G369" s="223"/>
      <c r="H369" s="49"/>
      <c r="I369" s="46"/>
      <c r="J369" s="46"/>
      <c r="K369" s="51"/>
      <c r="L369" s="231"/>
      <c r="M369" s="49"/>
      <c r="N369" s="49"/>
      <c r="O369" s="49"/>
      <c r="P369" s="49"/>
      <c r="Q369" s="223"/>
      <c r="R369" s="46"/>
      <c r="S369" s="46"/>
      <c r="T369" s="46"/>
      <c r="U369" s="223"/>
      <c r="V369" s="46"/>
      <c r="W369" s="46"/>
      <c r="X369" s="225"/>
      <c r="Y369" s="49"/>
      <c r="Z369" s="46"/>
      <c r="AA369" s="46"/>
      <c r="AB369" s="49"/>
      <c r="AC369" s="49"/>
      <c r="AD369" s="49"/>
      <c r="AE369" s="49"/>
      <c r="AF369" s="49"/>
      <c r="AG369" s="49"/>
      <c r="AH369" s="49"/>
      <c r="AI369" s="49"/>
      <c r="AJ369" s="37"/>
      <c r="AK369" s="37"/>
      <c r="AL369" s="37"/>
      <c r="AM369" s="37"/>
      <c r="AN369" s="37"/>
    </row>
    <row r="370">
      <c r="A370" s="46"/>
      <c r="B370" s="46"/>
      <c r="C370" s="49"/>
      <c r="D370" s="49"/>
      <c r="E370" s="49"/>
      <c r="F370" s="49"/>
      <c r="G370" s="223"/>
      <c r="H370" s="49"/>
      <c r="I370" s="46"/>
      <c r="J370" s="46"/>
      <c r="K370" s="51"/>
      <c r="L370" s="231"/>
      <c r="M370" s="49"/>
      <c r="N370" s="49"/>
      <c r="O370" s="49"/>
      <c r="P370" s="49"/>
      <c r="Q370" s="223"/>
      <c r="R370" s="46"/>
      <c r="S370" s="46"/>
      <c r="T370" s="46"/>
      <c r="U370" s="223"/>
      <c r="V370" s="46"/>
      <c r="W370" s="46"/>
      <c r="X370" s="225"/>
      <c r="Y370" s="49"/>
      <c r="Z370" s="46"/>
      <c r="AA370" s="46"/>
      <c r="AB370" s="49"/>
      <c r="AC370" s="49"/>
      <c r="AD370" s="49"/>
      <c r="AE370" s="49"/>
      <c r="AF370" s="49"/>
      <c r="AG370" s="49"/>
      <c r="AH370" s="49"/>
      <c r="AI370" s="49"/>
      <c r="AJ370" s="37"/>
      <c r="AK370" s="37"/>
      <c r="AL370" s="37"/>
      <c r="AM370" s="37"/>
      <c r="AN370" s="37"/>
    </row>
    <row r="371">
      <c r="A371" s="46"/>
      <c r="B371" s="46"/>
      <c r="C371" s="49"/>
      <c r="D371" s="49"/>
      <c r="E371" s="49"/>
      <c r="F371" s="49"/>
      <c r="G371" s="223"/>
      <c r="H371" s="49"/>
      <c r="I371" s="46"/>
      <c r="J371" s="46"/>
      <c r="K371" s="51"/>
      <c r="L371" s="231"/>
      <c r="M371" s="49"/>
      <c r="N371" s="49"/>
      <c r="O371" s="49"/>
      <c r="P371" s="49"/>
      <c r="Q371" s="223"/>
      <c r="R371" s="46"/>
      <c r="S371" s="46"/>
      <c r="T371" s="46"/>
      <c r="U371" s="223"/>
      <c r="V371" s="46"/>
      <c r="W371" s="46"/>
      <c r="X371" s="225"/>
      <c r="Y371" s="49"/>
      <c r="Z371" s="46"/>
      <c r="AA371" s="46"/>
      <c r="AB371" s="49"/>
      <c r="AC371" s="49"/>
      <c r="AD371" s="49"/>
      <c r="AE371" s="49"/>
      <c r="AF371" s="49"/>
      <c r="AG371" s="49"/>
      <c r="AH371" s="49"/>
      <c r="AI371" s="49"/>
      <c r="AJ371" s="37"/>
      <c r="AK371" s="37"/>
      <c r="AL371" s="37"/>
      <c r="AM371" s="37"/>
      <c r="AN371" s="37"/>
    </row>
    <row r="372">
      <c r="A372" s="46"/>
      <c r="B372" s="46"/>
      <c r="C372" s="49"/>
      <c r="D372" s="49"/>
      <c r="E372" s="49"/>
      <c r="F372" s="49"/>
      <c r="G372" s="223"/>
      <c r="H372" s="49"/>
      <c r="I372" s="46"/>
      <c r="J372" s="46"/>
      <c r="K372" s="51"/>
      <c r="L372" s="231"/>
      <c r="M372" s="49"/>
      <c r="N372" s="49"/>
      <c r="O372" s="49"/>
      <c r="P372" s="49"/>
      <c r="Q372" s="223"/>
      <c r="R372" s="46"/>
      <c r="S372" s="46"/>
      <c r="T372" s="46"/>
      <c r="U372" s="223"/>
      <c r="V372" s="46"/>
      <c r="W372" s="46"/>
      <c r="X372" s="225"/>
      <c r="Y372" s="49"/>
      <c r="Z372" s="46"/>
      <c r="AA372" s="46"/>
      <c r="AB372" s="49"/>
      <c r="AC372" s="49"/>
      <c r="AD372" s="49"/>
      <c r="AE372" s="49"/>
      <c r="AF372" s="49"/>
      <c r="AG372" s="49"/>
      <c r="AH372" s="49"/>
      <c r="AI372" s="49"/>
      <c r="AJ372" s="37"/>
      <c r="AK372" s="37"/>
      <c r="AL372" s="37"/>
      <c r="AM372" s="37"/>
      <c r="AN372" s="37"/>
    </row>
    <row r="373">
      <c r="A373" s="46"/>
      <c r="B373" s="46"/>
      <c r="C373" s="49"/>
      <c r="D373" s="49"/>
      <c r="E373" s="49"/>
      <c r="F373" s="49"/>
      <c r="G373" s="223"/>
      <c r="H373" s="49"/>
      <c r="I373" s="46"/>
      <c r="J373" s="46"/>
      <c r="K373" s="51"/>
      <c r="L373" s="231"/>
      <c r="M373" s="49"/>
      <c r="N373" s="49"/>
      <c r="O373" s="49"/>
      <c r="P373" s="49"/>
      <c r="Q373" s="223"/>
      <c r="R373" s="46"/>
      <c r="S373" s="46"/>
      <c r="T373" s="46"/>
      <c r="U373" s="223"/>
      <c r="V373" s="46"/>
      <c r="W373" s="46"/>
      <c r="X373" s="225"/>
      <c r="Y373" s="49"/>
      <c r="Z373" s="46"/>
      <c r="AA373" s="46"/>
      <c r="AB373" s="49"/>
      <c r="AC373" s="49"/>
      <c r="AD373" s="49"/>
      <c r="AE373" s="49"/>
      <c r="AF373" s="49"/>
      <c r="AG373" s="49"/>
      <c r="AH373" s="49"/>
      <c r="AI373" s="49"/>
      <c r="AJ373" s="37"/>
      <c r="AK373" s="37"/>
      <c r="AL373" s="37"/>
      <c r="AM373" s="37"/>
      <c r="AN373" s="37"/>
    </row>
    <row r="374">
      <c r="A374" s="46"/>
      <c r="B374" s="46"/>
      <c r="C374" s="49"/>
      <c r="D374" s="49"/>
      <c r="E374" s="49"/>
      <c r="F374" s="49"/>
      <c r="G374" s="223"/>
      <c r="H374" s="49"/>
      <c r="I374" s="46"/>
      <c r="J374" s="46"/>
      <c r="K374" s="51"/>
      <c r="L374" s="231"/>
      <c r="M374" s="49"/>
      <c r="N374" s="49"/>
      <c r="O374" s="49"/>
      <c r="P374" s="49"/>
      <c r="Q374" s="223"/>
      <c r="R374" s="46"/>
      <c r="S374" s="46"/>
      <c r="T374" s="46"/>
      <c r="U374" s="223"/>
      <c r="V374" s="46"/>
      <c r="W374" s="46"/>
      <c r="X374" s="225"/>
      <c r="Y374" s="49"/>
      <c r="Z374" s="46"/>
      <c r="AA374" s="46"/>
      <c r="AB374" s="49"/>
      <c r="AC374" s="49"/>
      <c r="AD374" s="49"/>
      <c r="AE374" s="49"/>
      <c r="AF374" s="49"/>
      <c r="AG374" s="49"/>
      <c r="AH374" s="49"/>
      <c r="AI374" s="49"/>
      <c r="AJ374" s="37"/>
      <c r="AK374" s="37"/>
      <c r="AL374" s="37"/>
      <c r="AM374" s="37"/>
      <c r="AN374" s="37"/>
    </row>
    <row r="375">
      <c r="A375" s="46"/>
      <c r="B375" s="46"/>
      <c r="C375" s="49"/>
      <c r="D375" s="49"/>
      <c r="E375" s="49"/>
      <c r="F375" s="49"/>
      <c r="G375" s="223"/>
      <c r="H375" s="49"/>
      <c r="I375" s="46"/>
      <c r="J375" s="46"/>
      <c r="K375" s="51"/>
      <c r="L375" s="231"/>
      <c r="M375" s="49"/>
      <c r="N375" s="49"/>
      <c r="O375" s="49"/>
      <c r="P375" s="49"/>
      <c r="Q375" s="223"/>
      <c r="R375" s="46"/>
      <c r="S375" s="46"/>
      <c r="T375" s="46"/>
      <c r="U375" s="223"/>
      <c r="V375" s="46"/>
      <c r="W375" s="46"/>
      <c r="X375" s="225"/>
      <c r="Y375" s="49"/>
      <c r="Z375" s="46"/>
      <c r="AA375" s="46"/>
      <c r="AB375" s="49"/>
      <c r="AC375" s="49"/>
      <c r="AD375" s="49"/>
      <c r="AE375" s="49"/>
      <c r="AF375" s="49"/>
      <c r="AG375" s="49"/>
      <c r="AH375" s="49"/>
      <c r="AI375" s="49"/>
      <c r="AJ375" s="37"/>
      <c r="AK375" s="37"/>
      <c r="AL375" s="37"/>
      <c r="AM375" s="37"/>
      <c r="AN375" s="37"/>
    </row>
    <row r="376">
      <c r="A376" s="46"/>
      <c r="B376" s="46"/>
      <c r="C376" s="49"/>
      <c r="D376" s="49"/>
      <c r="E376" s="49"/>
      <c r="F376" s="49"/>
      <c r="G376" s="223"/>
      <c r="H376" s="49"/>
      <c r="I376" s="46"/>
      <c r="J376" s="46"/>
      <c r="K376" s="51"/>
      <c r="L376" s="231"/>
      <c r="M376" s="49"/>
      <c r="N376" s="49"/>
      <c r="O376" s="49"/>
      <c r="P376" s="49"/>
      <c r="Q376" s="223"/>
      <c r="R376" s="46"/>
      <c r="S376" s="46"/>
      <c r="T376" s="46"/>
      <c r="U376" s="223"/>
      <c r="V376" s="46"/>
      <c r="W376" s="46"/>
      <c r="X376" s="225"/>
      <c r="Y376" s="49"/>
      <c r="Z376" s="46"/>
      <c r="AA376" s="46"/>
      <c r="AB376" s="49"/>
      <c r="AC376" s="49"/>
      <c r="AD376" s="49"/>
      <c r="AE376" s="49"/>
      <c r="AF376" s="49"/>
      <c r="AG376" s="49"/>
      <c r="AH376" s="49"/>
      <c r="AI376" s="49"/>
      <c r="AJ376" s="37"/>
      <c r="AK376" s="37"/>
      <c r="AL376" s="37"/>
      <c r="AM376" s="37"/>
      <c r="AN376" s="37"/>
    </row>
    <row r="377">
      <c r="A377" s="46"/>
      <c r="B377" s="46"/>
      <c r="C377" s="49"/>
      <c r="D377" s="49"/>
      <c r="E377" s="49"/>
      <c r="F377" s="49"/>
      <c r="G377" s="223"/>
      <c r="H377" s="49"/>
      <c r="I377" s="46"/>
      <c r="J377" s="46"/>
      <c r="K377" s="51"/>
      <c r="L377" s="231"/>
      <c r="M377" s="49"/>
      <c r="N377" s="49"/>
      <c r="O377" s="49"/>
      <c r="P377" s="49"/>
      <c r="Q377" s="223"/>
      <c r="R377" s="46"/>
      <c r="S377" s="46"/>
      <c r="T377" s="46"/>
      <c r="U377" s="223"/>
      <c r="V377" s="46"/>
      <c r="W377" s="46"/>
      <c r="X377" s="225"/>
      <c r="Y377" s="49"/>
      <c r="Z377" s="46"/>
      <c r="AA377" s="46"/>
      <c r="AB377" s="49"/>
      <c r="AC377" s="49"/>
      <c r="AD377" s="49"/>
      <c r="AE377" s="49"/>
      <c r="AF377" s="49"/>
      <c r="AG377" s="49"/>
      <c r="AH377" s="49"/>
      <c r="AI377" s="49"/>
      <c r="AJ377" s="37"/>
      <c r="AK377" s="37"/>
      <c r="AL377" s="37"/>
      <c r="AM377" s="37"/>
      <c r="AN377" s="37"/>
    </row>
    <row r="378">
      <c r="A378" s="46"/>
      <c r="B378" s="46"/>
      <c r="C378" s="49"/>
      <c r="D378" s="49"/>
      <c r="E378" s="49"/>
      <c r="F378" s="49"/>
      <c r="G378" s="223"/>
      <c r="H378" s="49"/>
      <c r="I378" s="46"/>
      <c r="J378" s="46"/>
      <c r="K378" s="51"/>
      <c r="L378" s="231"/>
      <c r="M378" s="49"/>
      <c r="N378" s="49"/>
      <c r="O378" s="49"/>
      <c r="P378" s="49"/>
      <c r="Q378" s="223"/>
      <c r="R378" s="46"/>
      <c r="S378" s="46"/>
      <c r="T378" s="46"/>
      <c r="U378" s="223"/>
      <c r="V378" s="46"/>
      <c r="W378" s="46"/>
      <c r="X378" s="225"/>
      <c r="Y378" s="49"/>
      <c r="Z378" s="46"/>
      <c r="AA378" s="46"/>
      <c r="AB378" s="49"/>
      <c r="AC378" s="49"/>
      <c r="AD378" s="49"/>
      <c r="AE378" s="49"/>
      <c r="AF378" s="49"/>
      <c r="AG378" s="49"/>
      <c r="AH378" s="49"/>
      <c r="AI378" s="49"/>
      <c r="AJ378" s="37"/>
      <c r="AK378" s="37"/>
      <c r="AL378" s="37"/>
      <c r="AM378" s="37"/>
      <c r="AN378" s="37"/>
    </row>
    <row r="379">
      <c r="A379" s="46"/>
      <c r="B379" s="46"/>
      <c r="C379" s="49"/>
      <c r="D379" s="49"/>
      <c r="E379" s="49"/>
      <c r="F379" s="49"/>
      <c r="G379" s="223"/>
      <c r="H379" s="49"/>
      <c r="I379" s="46"/>
      <c r="J379" s="46"/>
      <c r="K379" s="51"/>
      <c r="L379" s="231"/>
      <c r="M379" s="49"/>
      <c r="N379" s="49"/>
      <c r="O379" s="49"/>
      <c r="P379" s="49"/>
      <c r="Q379" s="223"/>
      <c r="R379" s="46"/>
      <c r="S379" s="46"/>
      <c r="T379" s="46"/>
      <c r="U379" s="223"/>
      <c r="V379" s="46"/>
      <c r="W379" s="46"/>
      <c r="X379" s="225"/>
      <c r="Y379" s="49"/>
      <c r="Z379" s="46"/>
      <c r="AA379" s="46"/>
      <c r="AB379" s="49"/>
      <c r="AC379" s="49"/>
      <c r="AD379" s="49"/>
      <c r="AE379" s="49"/>
      <c r="AF379" s="49"/>
      <c r="AG379" s="49"/>
      <c r="AH379" s="49"/>
      <c r="AI379" s="49"/>
      <c r="AJ379" s="37"/>
      <c r="AK379" s="37"/>
      <c r="AL379" s="37"/>
      <c r="AM379" s="37"/>
      <c r="AN379" s="37"/>
    </row>
    <row r="380">
      <c r="A380" s="46"/>
      <c r="B380" s="46"/>
      <c r="C380" s="49"/>
      <c r="D380" s="49"/>
      <c r="E380" s="49"/>
      <c r="F380" s="49"/>
      <c r="G380" s="223"/>
      <c r="H380" s="49"/>
      <c r="I380" s="46"/>
      <c r="J380" s="46"/>
      <c r="K380" s="51"/>
      <c r="L380" s="231"/>
      <c r="M380" s="49"/>
      <c r="N380" s="49"/>
      <c r="O380" s="49"/>
      <c r="P380" s="49"/>
      <c r="Q380" s="223"/>
      <c r="R380" s="46"/>
      <c r="S380" s="46"/>
      <c r="T380" s="46"/>
      <c r="U380" s="223"/>
      <c r="V380" s="46"/>
      <c r="W380" s="46"/>
      <c r="X380" s="225"/>
      <c r="Y380" s="49"/>
      <c r="Z380" s="46"/>
      <c r="AA380" s="46"/>
      <c r="AB380" s="49"/>
      <c r="AC380" s="49"/>
      <c r="AD380" s="49"/>
      <c r="AE380" s="49"/>
      <c r="AF380" s="49"/>
      <c r="AG380" s="49"/>
      <c r="AH380" s="49"/>
      <c r="AI380" s="49"/>
      <c r="AJ380" s="37"/>
      <c r="AK380" s="37"/>
      <c r="AL380" s="37"/>
      <c r="AM380" s="37"/>
      <c r="AN380" s="37"/>
    </row>
    <row r="381">
      <c r="A381" s="46"/>
      <c r="B381" s="46"/>
      <c r="C381" s="49"/>
      <c r="D381" s="49"/>
      <c r="E381" s="49"/>
      <c r="F381" s="49"/>
      <c r="G381" s="223"/>
      <c r="H381" s="49"/>
      <c r="I381" s="46"/>
      <c r="J381" s="46"/>
      <c r="K381" s="51"/>
      <c r="L381" s="231"/>
      <c r="M381" s="49"/>
      <c r="N381" s="49"/>
      <c r="O381" s="49"/>
      <c r="P381" s="49"/>
      <c r="Q381" s="223"/>
      <c r="R381" s="46"/>
      <c r="S381" s="46"/>
      <c r="T381" s="46"/>
      <c r="U381" s="223"/>
      <c r="V381" s="46"/>
      <c r="W381" s="46"/>
      <c r="X381" s="225"/>
      <c r="Y381" s="49"/>
      <c r="Z381" s="46"/>
      <c r="AA381" s="46"/>
      <c r="AB381" s="49"/>
      <c r="AC381" s="49"/>
      <c r="AD381" s="49"/>
      <c r="AE381" s="49"/>
      <c r="AF381" s="49"/>
      <c r="AG381" s="49"/>
      <c r="AH381" s="49"/>
      <c r="AI381" s="49"/>
      <c r="AJ381" s="37"/>
      <c r="AK381" s="37"/>
      <c r="AL381" s="37"/>
      <c r="AM381" s="37"/>
      <c r="AN381" s="37"/>
    </row>
    <row r="382">
      <c r="A382" s="46"/>
      <c r="B382" s="46"/>
      <c r="C382" s="49"/>
      <c r="D382" s="49"/>
      <c r="E382" s="49"/>
      <c r="F382" s="49"/>
      <c r="G382" s="223"/>
      <c r="H382" s="49"/>
      <c r="I382" s="46"/>
      <c r="J382" s="46"/>
      <c r="K382" s="51"/>
      <c r="L382" s="231"/>
      <c r="M382" s="49"/>
      <c r="N382" s="49"/>
      <c r="O382" s="49"/>
      <c r="P382" s="49"/>
      <c r="Q382" s="223"/>
      <c r="R382" s="46"/>
      <c r="S382" s="46"/>
      <c r="T382" s="46"/>
      <c r="U382" s="223"/>
      <c r="V382" s="46"/>
      <c r="W382" s="46"/>
      <c r="X382" s="225"/>
      <c r="Y382" s="49"/>
      <c r="Z382" s="46"/>
      <c r="AA382" s="46"/>
      <c r="AB382" s="49"/>
      <c r="AC382" s="49"/>
      <c r="AD382" s="49"/>
      <c r="AE382" s="49"/>
      <c r="AF382" s="49"/>
      <c r="AG382" s="49"/>
      <c r="AH382" s="49"/>
      <c r="AI382" s="49"/>
      <c r="AJ382" s="37"/>
      <c r="AK382" s="37"/>
      <c r="AL382" s="37"/>
      <c r="AM382" s="37"/>
      <c r="AN382" s="37"/>
    </row>
    <row r="383">
      <c r="A383" s="46"/>
      <c r="B383" s="46"/>
      <c r="C383" s="49"/>
      <c r="D383" s="49"/>
      <c r="E383" s="49"/>
      <c r="F383" s="49"/>
      <c r="G383" s="223"/>
      <c r="H383" s="49"/>
      <c r="I383" s="46"/>
      <c r="J383" s="46"/>
      <c r="K383" s="51"/>
      <c r="L383" s="231"/>
      <c r="M383" s="49"/>
      <c r="N383" s="49"/>
      <c r="O383" s="49"/>
      <c r="P383" s="49"/>
      <c r="Q383" s="223"/>
      <c r="R383" s="46"/>
      <c r="S383" s="46"/>
      <c r="T383" s="46"/>
      <c r="U383" s="223"/>
      <c r="V383" s="46"/>
      <c r="W383" s="46"/>
      <c r="X383" s="225"/>
      <c r="Y383" s="49"/>
      <c r="Z383" s="46"/>
      <c r="AA383" s="46"/>
      <c r="AB383" s="49"/>
      <c r="AC383" s="49"/>
      <c r="AD383" s="49"/>
      <c r="AE383" s="49"/>
      <c r="AF383" s="49"/>
      <c r="AG383" s="49"/>
      <c r="AH383" s="49"/>
      <c r="AI383" s="49"/>
      <c r="AJ383" s="37"/>
      <c r="AK383" s="37"/>
      <c r="AL383" s="37"/>
      <c r="AM383" s="37"/>
      <c r="AN383" s="37"/>
    </row>
    <row r="384">
      <c r="A384" s="46"/>
      <c r="B384" s="46"/>
      <c r="C384" s="49"/>
      <c r="D384" s="49"/>
      <c r="E384" s="49"/>
      <c r="F384" s="49"/>
      <c r="G384" s="223"/>
      <c r="H384" s="49"/>
      <c r="I384" s="46"/>
      <c r="J384" s="46"/>
      <c r="K384" s="51"/>
      <c r="L384" s="231"/>
      <c r="M384" s="49"/>
      <c r="N384" s="49"/>
      <c r="O384" s="49"/>
      <c r="P384" s="49"/>
      <c r="Q384" s="223"/>
      <c r="R384" s="46"/>
      <c r="S384" s="46"/>
      <c r="T384" s="46"/>
      <c r="U384" s="223"/>
      <c r="V384" s="46"/>
      <c r="W384" s="46"/>
      <c r="X384" s="225"/>
      <c r="Y384" s="49"/>
      <c r="Z384" s="46"/>
      <c r="AA384" s="46"/>
      <c r="AB384" s="49"/>
      <c r="AC384" s="49"/>
      <c r="AD384" s="49"/>
      <c r="AE384" s="49"/>
      <c r="AF384" s="49"/>
      <c r="AG384" s="49"/>
      <c r="AH384" s="49"/>
      <c r="AI384" s="49"/>
      <c r="AJ384" s="37"/>
      <c r="AK384" s="37"/>
      <c r="AL384" s="37"/>
      <c r="AM384" s="37"/>
      <c r="AN384" s="37"/>
    </row>
    <row r="385">
      <c r="A385" s="46"/>
      <c r="B385" s="46"/>
      <c r="C385" s="49"/>
      <c r="D385" s="49"/>
      <c r="E385" s="49"/>
      <c r="F385" s="49"/>
      <c r="G385" s="223"/>
      <c r="H385" s="49"/>
      <c r="I385" s="46"/>
      <c r="J385" s="46"/>
      <c r="K385" s="51"/>
      <c r="L385" s="231"/>
      <c r="M385" s="49"/>
      <c r="N385" s="49"/>
      <c r="O385" s="49"/>
      <c r="P385" s="49"/>
      <c r="Q385" s="223"/>
      <c r="R385" s="46"/>
      <c r="S385" s="46"/>
      <c r="T385" s="46"/>
      <c r="U385" s="223"/>
      <c r="V385" s="46"/>
      <c r="W385" s="46"/>
      <c r="X385" s="225"/>
      <c r="Y385" s="49"/>
      <c r="Z385" s="46"/>
      <c r="AA385" s="46"/>
      <c r="AB385" s="49"/>
      <c r="AC385" s="49"/>
      <c r="AD385" s="49"/>
      <c r="AE385" s="49"/>
      <c r="AF385" s="49"/>
      <c r="AG385" s="49"/>
      <c r="AH385" s="49"/>
      <c r="AI385" s="49"/>
      <c r="AJ385" s="37"/>
      <c r="AK385" s="37"/>
      <c r="AL385" s="37"/>
      <c r="AM385" s="37"/>
      <c r="AN385" s="37"/>
    </row>
    <row r="386">
      <c r="A386" s="46"/>
      <c r="B386" s="46"/>
      <c r="C386" s="49"/>
      <c r="D386" s="49"/>
      <c r="E386" s="49"/>
      <c r="F386" s="49"/>
      <c r="G386" s="223"/>
      <c r="H386" s="49"/>
      <c r="I386" s="46"/>
      <c r="J386" s="46"/>
      <c r="K386" s="51"/>
      <c r="L386" s="231"/>
      <c r="M386" s="49"/>
      <c r="N386" s="49"/>
      <c r="O386" s="49"/>
      <c r="P386" s="49"/>
      <c r="Q386" s="223"/>
      <c r="R386" s="46"/>
      <c r="S386" s="46"/>
      <c r="T386" s="46"/>
      <c r="U386" s="223"/>
      <c r="V386" s="46"/>
      <c r="W386" s="46"/>
      <c r="X386" s="225"/>
      <c r="Y386" s="49"/>
      <c r="Z386" s="46"/>
      <c r="AA386" s="46"/>
      <c r="AB386" s="49"/>
      <c r="AC386" s="49"/>
      <c r="AD386" s="49"/>
      <c r="AE386" s="49"/>
      <c r="AF386" s="49"/>
      <c r="AG386" s="49"/>
      <c r="AH386" s="49"/>
      <c r="AI386" s="49"/>
      <c r="AJ386" s="37"/>
      <c r="AK386" s="37"/>
      <c r="AL386" s="37"/>
      <c r="AM386" s="37"/>
      <c r="AN386" s="37"/>
    </row>
    <row r="387">
      <c r="A387" s="46"/>
      <c r="B387" s="46"/>
      <c r="C387" s="49"/>
      <c r="D387" s="49"/>
      <c r="E387" s="49"/>
      <c r="F387" s="49"/>
      <c r="G387" s="223"/>
      <c r="H387" s="49"/>
      <c r="I387" s="46"/>
      <c r="J387" s="46"/>
      <c r="K387" s="51"/>
      <c r="L387" s="231"/>
      <c r="M387" s="49"/>
      <c r="N387" s="49"/>
      <c r="O387" s="49"/>
      <c r="P387" s="49"/>
      <c r="Q387" s="223"/>
      <c r="R387" s="46"/>
      <c r="S387" s="46"/>
      <c r="T387" s="46"/>
      <c r="U387" s="223"/>
      <c r="V387" s="46"/>
      <c r="W387" s="46"/>
      <c r="X387" s="225"/>
      <c r="Y387" s="49"/>
      <c r="Z387" s="46"/>
      <c r="AA387" s="46"/>
      <c r="AB387" s="49"/>
      <c r="AC387" s="49"/>
      <c r="AD387" s="49"/>
      <c r="AE387" s="49"/>
      <c r="AF387" s="49"/>
      <c r="AG387" s="49"/>
      <c r="AH387" s="49"/>
      <c r="AI387" s="49"/>
      <c r="AJ387" s="37"/>
      <c r="AK387" s="37"/>
      <c r="AL387" s="37"/>
      <c r="AM387" s="37"/>
      <c r="AN387" s="37"/>
    </row>
    <row r="388">
      <c r="A388" s="46"/>
      <c r="B388" s="46"/>
      <c r="C388" s="49"/>
      <c r="D388" s="49"/>
      <c r="E388" s="49"/>
      <c r="F388" s="49"/>
      <c r="G388" s="223"/>
      <c r="H388" s="49"/>
      <c r="I388" s="46"/>
      <c r="J388" s="46"/>
      <c r="K388" s="51"/>
      <c r="L388" s="231"/>
      <c r="M388" s="49"/>
      <c r="N388" s="49"/>
      <c r="O388" s="49"/>
      <c r="P388" s="49"/>
      <c r="Q388" s="223"/>
      <c r="R388" s="46"/>
      <c r="S388" s="46"/>
      <c r="T388" s="46"/>
      <c r="U388" s="223"/>
      <c r="V388" s="46"/>
      <c r="W388" s="46"/>
      <c r="X388" s="225"/>
      <c r="Y388" s="49"/>
      <c r="Z388" s="46"/>
      <c r="AA388" s="46"/>
      <c r="AB388" s="49"/>
      <c r="AC388" s="49"/>
      <c r="AD388" s="49"/>
      <c r="AE388" s="49"/>
      <c r="AF388" s="49"/>
      <c r="AG388" s="49"/>
      <c r="AH388" s="49"/>
      <c r="AI388" s="49"/>
      <c r="AJ388" s="37"/>
      <c r="AK388" s="37"/>
      <c r="AL388" s="37"/>
      <c r="AM388" s="37"/>
      <c r="AN388" s="37"/>
    </row>
    <row r="389">
      <c r="A389" s="46"/>
      <c r="B389" s="46"/>
      <c r="C389" s="49"/>
      <c r="D389" s="49"/>
      <c r="E389" s="49"/>
      <c r="F389" s="49"/>
      <c r="G389" s="223"/>
      <c r="H389" s="49"/>
      <c r="I389" s="46"/>
      <c r="J389" s="46"/>
      <c r="K389" s="51"/>
      <c r="L389" s="231"/>
      <c r="M389" s="49"/>
      <c r="N389" s="49"/>
      <c r="O389" s="49"/>
      <c r="P389" s="49"/>
      <c r="Q389" s="223"/>
      <c r="R389" s="46"/>
      <c r="S389" s="46"/>
      <c r="T389" s="46"/>
      <c r="U389" s="223"/>
      <c r="V389" s="46"/>
      <c r="W389" s="46"/>
      <c r="X389" s="225"/>
      <c r="Y389" s="49"/>
      <c r="Z389" s="46"/>
      <c r="AA389" s="46"/>
      <c r="AB389" s="49"/>
      <c r="AC389" s="49"/>
      <c r="AD389" s="49"/>
      <c r="AE389" s="49"/>
      <c r="AF389" s="49"/>
      <c r="AG389" s="49"/>
      <c r="AH389" s="49"/>
      <c r="AI389" s="49"/>
      <c r="AJ389" s="37"/>
      <c r="AK389" s="37"/>
      <c r="AL389" s="37"/>
      <c r="AM389" s="37"/>
      <c r="AN389" s="37"/>
    </row>
    <row r="390">
      <c r="A390" s="46"/>
      <c r="B390" s="46"/>
      <c r="C390" s="49"/>
      <c r="D390" s="49"/>
      <c r="E390" s="49"/>
      <c r="F390" s="49"/>
      <c r="G390" s="223"/>
      <c r="H390" s="49"/>
      <c r="I390" s="46"/>
      <c r="J390" s="46"/>
      <c r="K390" s="51"/>
      <c r="L390" s="231"/>
      <c r="M390" s="49"/>
      <c r="N390" s="49"/>
      <c r="O390" s="49"/>
      <c r="P390" s="49"/>
      <c r="Q390" s="223"/>
      <c r="R390" s="46"/>
      <c r="S390" s="46"/>
      <c r="T390" s="46"/>
      <c r="U390" s="223"/>
      <c r="V390" s="46"/>
      <c r="W390" s="46"/>
      <c r="X390" s="225"/>
      <c r="Y390" s="49"/>
      <c r="Z390" s="46"/>
      <c r="AA390" s="46"/>
      <c r="AB390" s="49"/>
      <c r="AC390" s="49"/>
      <c r="AD390" s="49"/>
      <c r="AE390" s="49"/>
      <c r="AF390" s="49"/>
      <c r="AG390" s="49"/>
      <c r="AH390" s="49"/>
      <c r="AI390" s="49"/>
      <c r="AJ390" s="37"/>
      <c r="AK390" s="37"/>
      <c r="AL390" s="37"/>
      <c r="AM390" s="37"/>
      <c r="AN390" s="37"/>
    </row>
    <row r="391">
      <c r="A391" s="46"/>
      <c r="B391" s="46"/>
      <c r="C391" s="49"/>
      <c r="D391" s="49"/>
      <c r="E391" s="49"/>
      <c r="F391" s="49"/>
      <c r="G391" s="223"/>
      <c r="H391" s="49"/>
      <c r="I391" s="46"/>
      <c r="J391" s="46"/>
      <c r="K391" s="51"/>
      <c r="L391" s="231"/>
      <c r="M391" s="49"/>
      <c r="N391" s="49"/>
      <c r="O391" s="49"/>
      <c r="P391" s="49"/>
      <c r="Q391" s="223"/>
      <c r="R391" s="46"/>
      <c r="S391" s="46"/>
      <c r="T391" s="46"/>
      <c r="U391" s="223"/>
      <c r="V391" s="46"/>
      <c r="W391" s="46"/>
      <c r="X391" s="225"/>
      <c r="Y391" s="49"/>
      <c r="Z391" s="46"/>
      <c r="AA391" s="46"/>
      <c r="AB391" s="49"/>
      <c r="AC391" s="49"/>
      <c r="AD391" s="49"/>
      <c r="AE391" s="49"/>
      <c r="AF391" s="49"/>
      <c r="AG391" s="49"/>
      <c r="AH391" s="49"/>
      <c r="AI391" s="49"/>
      <c r="AJ391" s="37"/>
      <c r="AK391" s="37"/>
      <c r="AL391" s="37"/>
      <c r="AM391" s="37"/>
      <c r="AN391" s="37"/>
    </row>
    <row r="392">
      <c r="A392" s="46"/>
      <c r="B392" s="46"/>
      <c r="C392" s="49"/>
      <c r="D392" s="49"/>
      <c r="E392" s="49"/>
      <c r="F392" s="49"/>
      <c r="G392" s="223"/>
      <c r="H392" s="49"/>
      <c r="I392" s="46"/>
      <c r="J392" s="46"/>
      <c r="K392" s="51"/>
      <c r="L392" s="231"/>
      <c r="M392" s="49"/>
      <c r="N392" s="49"/>
      <c r="O392" s="49"/>
      <c r="P392" s="49"/>
      <c r="Q392" s="223"/>
      <c r="R392" s="46"/>
      <c r="S392" s="46"/>
      <c r="T392" s="46"/>
      <c r="U392" s="223"/>
      <c r="V392" s="46"/>
      <c r="W392" s="46"/>
      <c r="X392" s="225"/>
      <c r="Y392" s="49"/>
      <c r="Z392" s="46"/>
      <c r="AA392" s="46"/>
      <c r="AB392" s="49"/>
      <c r="AC392" s="49"/>
      <c r="AD392" s="49"/>
      <c r="AE392" s="49"/>
      <c r="AF392" s="49"/>
      <c r="AG392" s="49"/>
      <c r="AH392" s="49"/>
      <c r="AI392" s="49"/>
      <c r="AJ392" s="37"/>
      <c r="AK392" s="37"/>
      <c r="AL392" s="37"/>
      <c r="AM392" s="37"/>
      <c r="AN392" s="37"/>
    </row>
    <row r="393">
      <c r="A393" s="46"/>
      <c r="B393" s="46"/>
      <c r="C393" s="49"/>
      <c r="D393" s="49"/>
      <c r="E393" s="49"/>
      <c r="F393" s="49"/>
      <c r="G393" s="223"/>
      <c r="H393" s="49"/>
      <c r="I393" s="46"/>
      <c r="J393" s="46"/>
      <c r="K393" s="51"/>
      <c r="L393" s="231"/>
      <c r="M393" s="49"/>
      <c r="N393" s="49"/>
      <c r="O393" s="49"/>
      <c r="P393" s="49"/>
      <c r="Q393" s="223"/>
      <c r="R393" s="46"/>
      <c r="S393" s="46"/>
      <c r="T393" s="46"/>
      <c r="U393" s="223"/>
      <c r="V393" s="46"/>
      <c r="W393" s="46"/>
      <c r="X393" s="225"/>
      <c r="Y393" s="49"/>
      <c r="Z393" s="46"/>
      <c r="AA393" s="46"/>
      <c r="AB393" s="49"/>
      <c r="AC393" s="49"/>
      <c r="AD393" s="49"/>
      <c r="AE393" s="49"/>
      <c r="AF393" s="49"/>
      <c r="AG393" s="49"/>
      <c r="AH393" s="49"/>
      <c r="AI393" s="49"/>
      <c r="AJ393" s="37"/>
      <c r="AK393" s="37"/>
      <c r="AL393" s="37"/>
      <c r="AM393" s="37"/>
      <c r="AN393" s="37"/>
    </row>
    <row r="394">
      <c r="A394" s="46"/>
      <c r="B394" s="46"/>
      <c r="C394" s="49"/>
      <c r="D394" s="49"/>
      <c r="E394" s="49"/>
      <c r="F394" s="49"/>
      <c r="G394" s="223"/>
      <c r="H394" s="49"/>
      <c r="I394" s="46"/>
      <c r="J394" s="46"/>
      <c r="K394" s="51"/>
      <c r="L394" s="231"/>
      <c r="M394" s="49"/>
      <c r="N394" s="49"/>
      <c r="O394" s="49"/>
      <c r="P394" s="49"/>
      <c r="Q394" s="223"/>
      <c r="R394" s="46"/>
      <c r="S394" s="46"/>
      <c r="T394" s="46"/>
      <c r="U394" s="223"/>
      <c r="V394" s="46"/>
      <c r="W394" s="46"/>
      <c r="X394" s="225"/>
      <c r="Y394" s="49"/>
      <c r="Z394" s="46"/>
      <c r="AA394" s="46"/>
      <c r="AB394" s="49"/>
      <c r="AC394" s="49"/>
      <c r="AD394" s="49"/>
      <c r="AE394" s="49"/>
      <c r="AF394" s="49"/>
      <c r="AG394" s="49"/>
      <c r="AH394" s="49"/>
      <c r="AI394" s="49"/>
      <c r="AJ394" s="37"/>
      <c r="AK394" s="37"/>
      <c r="AL394" s="37"/>
      <c r="AM394" s="37"/>
      <c r="AN394" s="37"/>
    </row>
    <row r="395">
      <c r="A395" s="46"/>
      <c r="B395" s="46"/>
      <c r="C395" s="49"/>
      <c r="D395" s="49"/>
      <c r="E395" s="49"/>
      <c r="F395" s="49"/>
      <c r="G395" s="223"/>
      <c r="H395" s="49"/>
      <c r="I395" s="46"/>
      <c r="J395" s="46"/>
      <c r="K395" s="51"/>
      <c r="L395" s="231"/>
      <c r="M395" s="49"/>
      <c r="N395" s="49"/>
      <c r="O395" s="49"/>
      <c r="P395" s="49"/>
      <c r="Q395" s="223"/>
      <c r="R395" s="46"/>
      <c r="S395" s="46"/>
      <c r="T395" s="46"/>
      <c r="U395" s="223"/>
      <c r="V395" s="46"/>
      <c r="W395" s="46"/>
      <c r="X395" s="225"/>
      <c r="Y395" s="49"/>
      <c r="Z395" s="46"/>
      <c r="AA395" s="46"/>
      <c r="AB395" s="49"/>
      <c r="AC395" s="49"/>
      <c r="AD395" s="49"/>
      <c r="AE395" s="49"/>
      <c r="AF395" s="49"/>
      <c r="AG395" s="49"/>
      <c r="AH395" s="49"/>
      <c r="AI395" s="49"/>
      <c r="AJ395" s="37"/>
      <c r="AK395" s="37"/>
      <c r="AL395" s="37"/>
      <c r="AM395" s="37"/>
      <c r="AN395" s="37"/>
    </row>
    <row r="396">
      <c r="A396" s="46"/>
      <c r="B396" s="46"/>
      <c r="C396" s="49"/>
      <c r="D396" s="49"/>
      <c r="E396" s="49"/>
      <c r="F396" s="49"/>
      <c r="G396" s="223"/>
      <c r="H396" s="49"/>
      <c r="I396" s="46"/>
      <c r="J396" s="46"/>
      <c r="K396" s="51"/>
      <c r="L396" s="231"/>
      <c r="M396" s="49"/>
      <c r="N396" s="49"/>
      <c r="O396" s="49"/>
      <c r="P396" s="49"/>
      <c r="Q396" s="223"/>
      <c r="R396" s="46"/>
      <c r="S396" s="46"/>
      <c r="T396" s="46"/>
      <c r="U396" s="223"/>
      <c r="V396" s="46"/>
      <c r="W396" s="46"/>
      <c r="X396" s="225"/>
      <c r="Y396" s="49"/>
      <c r="Z396" s="46"/>
      <c r="AA396" s="46"/>
      <c r="AB396" s="49"/>
      <c r="AC396" s="49"/>
      <c r="AD396" s="49"/>
      <c r="AE396" s="49"/>
      <c r="AF396" s="49"/>
      <c r="AG396" s="49"/>
      <c r="AH396" s="49"/>
      <c r="AI396" s="49"/>
      <c r="AJ396" s="37"/>
      <c r="AK396" s="37"/>
      <c r="AL396" s="37"/>
      <c r="AM396" s="37"/>
      <c r="AN396" s="37"/>
    </row>
    <row r="397">
      <c r="A397" s="46"/>
      <c r="B397" s="46"/>
      <c r="C397" s="49"/>
      <c r="D397" s="49"/>
      <c r="E397" s="49"/>
      <c r="F397" s="49"/>
      <c r="G397" s="223"/>
      <c r="H397" s="49"/>
      <c r="I397" s="46"/>
      <c r="J397" s="46"/>
      <c r="K397" s="51"/>
      <c r="L397" s="231"/>
      <c r="M397" s="49"/>
      <c r="N397" s="49"/>
      <c r="O397" s="49"/>
      <c r="P397" s="49"/>
      <c r="Q397" s="223"/>
      <c r="R397" s="46"/>
      <c r="S397" s="46"/>
      <c r="T397" s="46"/>
      <c r="U397" s="223"/>
      <c r="V397" s="46"/>
      <c r="W397" s="46"/>
      <c r="X397" s="225"/>
      <c r="Y397" s="49"/>
      <c r="Z397" s="46"/>
      <c r="AA397" s="46"/>
      <c r="AB397" s="49"/>
      <c r="AC397" s="49"/>
      <c r="AD397" s="49"/>
      <c r="AE397" s="49"/>
      <c r="AF397" s="49"/>
      <c r="AG397" s="49"/>
      <c r="AH397" s="49"/>
      <c r="AI397" s="49"/>
      <c r="AJ397" s="37"/>
      <c r="AK397" s="37"/>
      <c r="AL397" s="37"/>
      <c r="AM397" s="37"/>
      <c r="AN397" s="37"/>
    </row>
    <row r="398">
      <c r="A398" s="46"/>
      <c r="B398" s="46"/>
      <c r="C398" s="49"/>
      <c r="D398" s="49"/>
      <c r="E398" s="49"/>
      <c r="F398" s="49"/>
      <c r="G398" s="223"/>
      <c r="H398" s="49"/>
      <c r="I398" s="46"/>
      <c r="J398" s="46"/>
      <c r="K398" s="51"/>
      <c r="L398" s="231"/>
      <c r="M398" s="49"/>
      <c r="N398" s="49"/>
      <c r="O398" s="49"/>
      <c r="P398" s="49"/>
      <c r="Q398" s="223"/>
      <c r="R398" s="46"/>
      <c r="S398" s="46"/>
      <c r="T398" s="46"/>
      <c r="U398" s="223"/>
      <c r="V398" s="46"/>
      <c r="W398" s="46"/>
      <c r="X398" s="225"/>
      <c r="Y398" s="49"/>
      <c r="Z398" s="46"/>
      <c r="AA398" s="46"/>
      <c r="AB398" s="49"/>
      <c r="AC398" s="49"/>
      <c r="AD398" s="49"/>
      <c r="AE398" s="49"/>
      <c r="AF398" s="49"/>
      <c r="AG398" s="49"/>
      <c r="AH398" s="49"/>
      <c r="AI398" s="49"/>
      <c r="AJ398" s="37"/>
      <c r="AK398" s="37"/>
      <c r="AL398" s="37"/>
      <c r="AM398" s="37"/>
      <c r="AN398" s="37"/>
    </row>
    <row r="399">
      <c r="A399" s="46"/>
      <c r="B399" s="46"/>
      <c r="C399" s="49"/>
      <c r="D399" s="49"/>
      <c r="E399" s="49"/>
      <c r="F399" s="49"/>
      <c r="G399" s="223"/>
      <c r="H399" s="49"/>
      <c r="I399" s="46"/>
      <c r="J399" s="46"/>
      <c r="K399" s="51"/>
      <c r="L399" s="231"/>
      <c r="M399" s="49"/>
      <c r="N399" s="49"/>
      <c r="O399" s="49"/>
      <c r="P399" s="49"/>
      <c r="Q399" s="223"/>
      <c r="R399" s="46"/>
      <c r="S399" s="46"/>
      <c r="T399" s="46"/>
      <c r="U399" s="223"/>
      <c r="V399" s="46"/>
      <c r="W399" s="46"/>
      <c r="X399" s="225"/>
      <c r="Y399" s="49"/>
      <c r="Z399" s="46"/>
      <c r="AA399" s="46"/>
      <c r="AB399" s="49"/>
      <c r="AC399" s="49"/>
      <c r="AD399" s="49"/>
      <c r="AE399" s="49"/>
      <c r="AF399" s="49"/>
      <c r="AG399" s="49"/>
      <c r="AH399" s="49"/>
      <c r="AI399" s="49"/>
      <c r="AJ399" s="37"/>
      <c r="AK399" s="37"/>
      <c r="AL399" s="37"/>
      <c r="AM399" s="37"/>
      <c r="AN399" s="37"/>
    </row>
    <row r="400">
      <c r="A400" s="46"/>
      <c r="B400" s="46"/>
      <c r="C400" s="49"/>
      <c r="D400" s="49"/>
      <c r="E400" s="49"/>
      <c r="F400" s="49"/>
      <c r="G400" s="223"/>
      <c r="H400" s="49"/>
      <c r="I400" s="46"/>
      <c r="J400" s="46"/>
      <c r="K400" s="51"/>
      <c r="L400" s="231"/>
      <c r="M400" s="49"/>
      <c r="N400" s="49"/>
      <c r="O400" s="49"/>
      <c r="P400" s="49"/>
      <c r="Q400" s="223"/>
      <c r="R400" s="46"/>
      <c r="S400" s="46"/>
      <c r="T400" s="46"/>
      <c r="U400" s="223"/>
      <c r="V400" s="46"/>
      <c r="W400" s="46"/>
      <c r="X400" s="225"/>
      <c r="Y400" s="49"/>
      <c r="Z400" s="46"/>
      <c r="AA400" s="46"/>
      <c r="AB400" s="49"/>
      <c r="AC400" s="49"/>
      <c r="AD400" s="49"/>
      <c r="AE400" s="49"/>
      <c r="AF400" s="49"/>
      <c r="AG400" s="49"/>
      <c r="AH400" s="49"/>
      <c r="AI400" s="49"/>
      <c r="AJ400" s="37"/>
      <c r="AK400" s="37"/>
      <c r="AL400" s="37"/>
      <c r="AM400" s="37"/>
      <c r="AN400" s="37"/>
    </row>
    <row r="401">
      <c r="A401" s="46"/>
      <c r="B401" s="46"/>
      <c r="C401" s="49"/>
      <c r="D401" s="49"/>
      <c r="E401" s="49"/>
      <c r="F401" s="49"/>
      <c r="G401" s="223"/>
      <c r="H401" s="49"/>
      <c r="I401" s="46"/>
      <c r="J401" s="46"/>
      <c r="K401" s="51"/>
      <c r="L401" s="231"/>
      <c r="M401" s="49"/>
      <c r="N401" s="49"/>
      <c r="O401" s="49"/>
      <c r="P401" s="49"/>
      <c r="Q401" s="223"/>
      <c r="R401" s="46"/>
      <c r="S401" s="46"/>
      <c r="T401" s="46"/>
      <c r="U401" s="223"/>
      <c r="V401" s="46"/>
      <c r="W401" s="46"/>
      <c r="X401" s="225"/>
      <c r="Y401" s="49"/>
      <c r="Z401" s="46"/>
      <c r="AA401" s="46"/>
      <c r="AB401" s="49"/>
      <c r="AC401" s="49"/>
      <c r="AD401" s="49"/>
      <c r="AE401" s="49"/>
      <c r="AF401" s="49"/>
      <c r="AG401" s="49"/>
      <c r="AH401" s="49"/>
      <c r="AI401" s="49"/>
      <c r="AJ401" s="37"/>
      <c r="AK401" s="37"/>
      <c r="AL401" s="37"/>
      <c r="AM401" s="37"/>
      <c r="AN401" s="37"/>
    </row>
    <row r="402">
      <c r="A402" s="46"/>
      <c r="B402" s="46"/>
      <c r="C402" s="49"/>
      <c r="D402" s="49"/>
      <c r="E402" s="49"/>
      <c r="F402" s="49"/>
      <c r="G402" s="223"/>
      <c r="H402" s="49"/>
      <c r="I402" s="46"/>
      <c r="J402" s="46"/>
      <c r="K402" s="51"/>
      <c r="L402" s="231"/>
      <c r="M402" s="49"/>
      <c r="N402" s="49"/>
      <c r="O402" s="49"/>
      <c r="P402" s="49"/>
      <c r="Q402" s="223"/>
      <c r="R402" s="46"/>
      <c r="S402" s="46"/>
      <c r="T402" s="46"/>
      <c r="U402" s="223"/>
      <c r="V402" s="46"/>
      <c r="W402" s="46"/>
      <c r="X402" s="225"/>
      <c r="Y402" s="49"/>
      <c r="Z402" s="46"/>
      <c r="AA402" s="46"/>
      <c r="AB402" s="49"/>
      <c r="AC402" s="49"/>
      <c r="AD402" s="49"/>
      <c r="AE402" s="49"/>
      <c r="AF402" s="49"/>
      <c r="AG402" s="49"/>
      <c r="AH402" s="49"/>
      <c r="AI402" s="49"/>
      <c r="AJ402" s="37"/>
      <c r="AK402" s="37"/>
      <c r="AL402" s="37"/>
      <c r="AM402" s="37"/>
      <c r="AN402" s="37"/>
    </row>
    <row r="403">
      <c r="A403" s="46"/>
      <c r="B403" s="46"/>
      <c r="C403" s="49"/>
      <c r="D403" s="49"/>
      <c r="E403" s="49"/>
      <c r="F403" s="49"/>
      <c r="G403" s="223"/>
      <c r="H403" s="49"/>
      <c r="I403" s="46"/>
      <c r="J403" s="46"/>
      <c r="K403" s="51"/>
      <c r="L403" s="231"/>
      <c r="M403" s="49"/>
      <c r="N403" s="49"/>
      <c r="O403" s="49"/>
      <c r="P403" s="49"/>
      <c r="Q403" s="223"/>
      <c r="R403" s="46"/>
      <c r="S403" s="46"/>
      <c r="T403" s="46"/>
      <c r="U403" s="223"/>
      <c r="V403" s="46"/>
      <c r="W403" s="46"/>
      <c r="X403" s="225"/>
      <c r="Y403" s="49"/>
      <c r="Z403" s="46"/>
      <c r="AA403" s="46"/>
      <c r="AB403" s="49"/>
      <c r="AC403" s="49"/>
      <c r="AD403" s="49"/>
      <c r="AE403" s="49"/>
      <c r="AF403" s="49"/>
      <c r="AG403" s="49"/>
      <c r="AH403" s="49"/>
      <c r="AI403" s="49"/>
      <c r="AJ403" s="37"/>
      <c r="AK403" s="37"/>
      <c r="AL403" s="37"/>
      <c r="AM403" s="37"/>
      <c r="AN403" s="37"/>
    </row>
    <row r="404">
      <c r="A404" s="46"/>
      <c r="B404" s="46"/>
      <c r="C404" s="49"/>
      <c r="D404" s="49"/>
      <c r="E404" s="49"/>
      <c r="F404" s="49"/>
      <c r="G404" s="223"/>
      <c r="H404" s="49"/>
      <c r="I404" s="46"/>
      <c r="J404" s="46"/>
      <c r="K404" s="51"/>
      <c r="L404" s="231"/>
      <c r="M404" s="49"/>
      <c r="N404" s="49"/>
      <c r="O404" s="49"/>
      <c r="P404" s="49"/>
      <c r="Q404" s="223"/>
      <c r="R404" s="46"/>
      <c r="S404" s="46"/>
      <c r="T404" s="46"/>
      <c r="U404" s="223"/>
      <c r="V404" s="46"/>
      <c r="W404" s="46"/>
      <c r="X404" s="225"/>
      <c r="Y404" s="49"/>
      <c r="Z404" s="46"/>
      <c r="AA404" s="46"/>
      <c r="AB404" s="49"/>
      <c r="AC404" s="49"/>
      <c r="AD404" s="49"/>
      <c r="AE404" s="49"/>
      <c r="AF404" s="49"/>
      <c r="AG404" s="49"/>
      <c r="AH404" s="49"/>
      <c r="AI404" s="49"/>
      <c r="AJ404" s="37"/>
      <c r="AK404" s="37"/>
      <c r="AL404" s="37"/>
      <c r="AM404" s="37"/>
      <c r="AN404" s="37"/>
    </row>
    <row r="405">
      <c r="A405" s="46"/>
      <c r="B405" s="46"/>
      <c r="C405" s="49"/>
      <c r="D405" s="49"/>
      <c r="E405" s="49"/>
      <c r="F405" s="49"/>
      <c r="G405" s="223"/>
      <c r="H405" s="49"/>
      <c r="I405" s="46"/>
      <c r="J405" s="46"/>
      <c r="K405" s="51"/>
      <c r="L405" s="231"/>
      <c r="M405" s="49"/>
      <c r="N405" s="49"/>
      <c r="O405" s="49"/>
      <c r="P405" s="49"/>
      <c r="Q405" s="223"/>
      <c r="R405" s="46"/>
      <c r="S405" s="46"/>
      <c r="T405" s="46"/>
      <c r="U405" s="223"/>
      <c r="V405" s="46"/>
      <c r="W405" s="46"/>
      <c r="X405" s="225"/>
      <c r="Y405" s="49"/>
      <c r="Z405" s="46"/>
      <c r="AA405" s="46"/>
      <c r="AB405" s="49"/>
      <c r="AC405" s="49"/>
      <c r="AD405" s="49"/>
      <c r="AE405" s="49"/>
      <c r="AF405" s="49"/>
      <c r="AG405" s="49"/>
      <c r="AH405" s="49"/>
      <c r="AI405" s="49"/>
      <c r="AJ405" s="37"/>
      <c r="AK405" s="37"/>
      <c r="AL405" s="37"/>
      <c r="AM405" s="37"/>
      <c r="AN405" s="37"/>
    </row>
    <row r="406">
      <c r="A406" s="46"/>
      <c r="B406" s="46"/>
      <c r="C406" s="49"/>
      <c r="D406" s="49"/>
      <c r="E406" s="49"/>
      <c r="F406" s="49"/>
      <c r="G406" s="223"/>
      <c r="H406" s="49"/>
      <c r="I406" s="46"/>
      <c r="J406" s="46"/>
      <c r="K406" s="51"/>
      <c r="L406" s="231"/>
      <c r="M406" s="49"/>
      <c r="N406" s="49"/>
      <c r="O406" s="49"/>
      <c r="P406" s="49"/>
      <c r="Q406" s="223"/>
      <c r="R406" s="46"/>
      <c r="S406" s="46"/>
      <c r="T406" s="46"/>
      <c r="U406" s="223"/>
      <c r="V406" s="46"/>
      <c r="W406" s="46"/>
      <c r="X406" s="225"/>
      <c r="Y406" s="49"/>
      <c r="Z406" s="46"/>
      <c r="AA406" s="46"/>
      <c r="AB406" s="49"/>
      <c r="AC406" s="49"/>
      <c r="AD406" s="49"/>
      <c r="AE406" s="49"/>
      <c r="AF406" s="49"/>
      <c r="AG406" s="49"/>
      <c r="AH406" s="49"/>
      <c r="AI406" s="49"/>
      <c r="AJ406" s="37"/>
      <c r="AK406" s="37"/>
      <c r="AL406" s="37"/>
      <c r="AM406" s="37"/>
      <c r="AN406" s="37"/>
    </row>
    <row r="407">
      <c r="A407" s="46"/>
      <c r="B407" s="46"/>
      <c r="C407" s="49"/>
      <c r="D407" s="49"/>
      <c r="E407" s="49"/>
      <c r="F407" s="49"/>
      <c r="G407" s="223"/>
      <c r="H407" s="49"/>
      <c r="I407" s="46"/>
      <c r="J407" s="46"/>
      <c r="K407" s="51"/>
      <c r="L407" s="231"/>
      <c r="M407" s="49"/>
      <c r="N407" s="49"/>
      <c r="O407" s="49"/>
      <c r="P407" s="49"/>
      <c r="Q407" s="223"/>
      <c r="R407" s="46"/>
      <c r="S407" s="46"/>
      <c r="T407" s="46"/>
      <c r="U407" s="223"/>
      <c r="V407" s="46"/>
      <c r="W407" s="46"/>
      <c r="X407" s="225"/>
      <c r="Y407" s="49"/>
      <c r="Z407" s="46"/>
      <c r="AA407" s="46"/>
      <c r="AB407" s="49"/>
      <c r="AC407" s="49"/>
      <c r="AD407" s="49"/>
      <c r="AE407" s="49"/>
      <c r="AF407" s="49"/>
      <c r="AG407" s="49"/>
      <c r="AH407" s="49"/>
      <c r="AI407" s="49"/>
      <c r="AJ407" s="37"/>
      <c r="AK407" s="37"/>
      <c r="AL407" s="37"/>
      <c r="AM407" s="37"/>
      <c r="AN407" s="37"/>
    </row>
    <row r="408">
      <c r="A408" s="46"/>
      <c r="B408" s="46"/>
      <c r="C408" s="49"/>
      <c r="D408" s="49"/>
      <c r="E408" s="49"/>
      <c r="F408" s="49"/>
      <c r="G408" s="223"/>
      <c r="H408" s="49"/>
      <c r="I408" s="46"/>
      <c r="J408" s="46"/>
      <c r="K408" s="51"/>
      <c r="L408" s="231"/>
      <c r="M408" s="49"/>
      <c r="N408" s="49"/>
      <c r="O408" s="49"/>
      <c r="P408" s="49"/>
      <c r="Q408" s="223"/>
      <c r="R408" s="46"/>
      <c r="S408" s="46"/>
      <c r="T408" s="46"/>
      <c r="U408" s="223"/>
      <c r="V408" s="46"/>
      <c r="W408" s="46"/>
      <c r="X408" s="225"/>
      <c r="Y408" s="49"/>
      <c r="Z408" s="46"/>
      <c r="AA408" s="46"/>
      <c r="AB408" s="49"/>
      <c r="AC408" s="49"/>
      <c r="AD408" s="49"/>
      <c r="AE408" s="49"/>
      <c r="AF408" s="49"/>
      <c r="AG408" s="49"/>
      <c r="AH408" s="49"/>
      <c r="AI408" s="49"/>
      <c r="AJ408" s="37"/>
      <c r="AK408" s="37"/>
      <c r="AL408" s="37"/>
      <c r="AM408" s="37"/>
      <c r="AN408" s="37"/>
    </row>
    <row r="409">
      <c r="A409" s="46"/>
      <c r="B409" s="46"/>
      <c r="C409" s="49"/>
      <c r="D409" s="49"/>
      <c r="E409" s="49"/>
      <c r="F409" s="49"/>
      <c r="G409" s="223"/>
      <c r="H409" s="49"/>
      <c r="I409" s="46"/>
      <c r="J409" s="46"/>
      <c r="K409" s="51"/>
      <c r="L409" s="231"/>
      <c r="M409" s="49"/>
      <c r="N409" s="49"/>
      <c r="O409" s="49"/>
      <c r="P409" s="49"/>
      <c r="Q409" s="223"/>
      <c r="R409" s="46"/>
      <c r="S409" s="46"/>
      <c r="T409" s="46"/>
      <c r="U409" s="223"/>
      <c r="V409" s="46"/>
      <c r="W409" s="46"/>
      <c r="X409" s="225"/>
      <c r="Y409" s="49"/>
      <c r="Z409" s="46"/>
      <c r="AA409" s="46"/>
      <c r="AB409" s="49"/>
      <c r="AC409" s="49"/>
      <c r="AD409" s="49"/>
      <c r="AE409" s="49"/>
      <c r="AF409" s="49"/>
      <c r="AG409" s="49"/>
      <c r="AH409" s="49"/>
      <c r="AI409" s="49"/>
      <c r="AJ409" s="37"/>
      <c r="AK409" s="37"/>
      <c r="AL409" s="37"/>
      <c r="AM409" s="37"/>
      <c r="AN409" s="37"/>
    </row>
    <row r="410">
      <c r="A410" s="46"/>
      <c r="B410" s="46"/>
      <c r="C410" s="49"/>
      <c r="D410" s="49"/>
      <c r="E410" s="49"/>
      <c r="F410" s="49"/>
      <c r="G410" s="223"/>
      <c r="H410" s="49"/>
      <c r="I410" s="46"/>
      <c r="J410" s="46"/>
      <c r="K410" s="51"/>
      <c r="L410" s="231"/>
      <c r="M410" s="49"/>
      <c r="N410" s="49"/>
      <c r="O410" s="49"/>
      <c r="P410" s="49"/>
      <c r="Q410" s="223"/>
      <c r="R410" s="46"/>
      <c r="S410" s="46"/>
      <c r="T410" s="46"/>
      <c r="U410" s="223"/>
      <c r="V410" s="46"/>
      <c r="W410" s="46"/>
      <c r="X410" s="225"/>
      <c r="Y410" s="49"/>
      <c r="Z410" s="46"/>
      <c r="AA410" s="46"/>
      <c r="AB410" s="49"/>
      <c r="AC410" s="49"/>
      <c r="AD410" s="49"/>
      <c r="AE410" s="49"/>
      <c r="AF410" s="49"/>
      <c r="AG410" s="49"/>
      <c r="AH410" s="49"/>
      <c r="AI410" s="49"/>
      <c r="AJ410" s="37"/>
      <c r="AK410" s="37"/>
      <c r="AL410" s="37"/>
      <c r="AM410" s="37"/>
      <c r="AN410" s="37"/>
    </row>
    <row r="411">
      <c r="A411" s="46"/>
      <c r="B411" s="46"/>
      <c r="C411" s="49"/>
      <c r="D411" s="49"/>
      <c r="E411" s="49"/>
      <c r="F411" s="49"/>
      <c r="G411" s="223"/>
      <c r="H411" s="49"/>
      <c r="I411" s="46"/>
      <c r="J411" s="46"/>
      <c r="K411" s="51"/>
      <c r="L411" s="231"/>
      <c r="M411" s="49"/>
      <c r="N411" s="49"/>
      <c r="O411" s="49"/>
      <c r="P411" s="49"/>
      <c r="Q411" s="223"/>
      <c r="R411" s="46"/>
      <c r="S411" s="46"/>
      <c r="T411" s="46"/>
      <c r="U411" s="223"/>
      <c r="V411" s="46"/>
      <c r="W411" s="46"/>
      <c r="X411" s="225"/>
      <c r="Y411" s="49"/>
      <c r="Z411" s="46"/>
      <c r="AA411" s="46"/>
      <c r="AB411" s="49"/>
      <c r="AC411" s="49"/>
      <c r="AD411" s="49"/>
      <c r="AE411" s="49"/>
      <c r="AF411" s="49"/>
      <c r="AG411" s="49"/>
      <c r="AH411" s="49"/>
      <c r="AI411" s="49"/>
      <c r="AJ411" s="37"/>
      <c r="AK411" s="37"/>
      <c r="AL411" s="37"/>
      <c r="AM411" s="37"/>
      <c r="AN411" s="37"/>
    </row>
    <row r="412">
      <c r="A412" s="46"/>
      <c r="B412" s="46"/>
      <c r="C412" s="49"/>
      <c r="D412" s="49"/>
      <c r="E412" s="49"/>
      <c r="F412" s="49"/>
      <c r="G412" s="223"/>
      <c r="H412" s="49"/>
      <c r="I412" s="46"/>
      <c r="J412" s="46"/>
      <c r="K412" s="51"/>
      <c r="L412" s="231"/>
      <c r="M412" s="49"/>
      <c r="N412" s="49"/>
      <c r="O412" s="49"/>
      <c r="P412" s="49"/>
      <c r="Q412" s="223"/>
      <c r="R412" s="46"/>
      <c r="S412" s="46"/>
      <c r="T412" s="46"/>
      <c r="U412" s="223"/>
      <c r="V412" s="46"/>
      <c r="W412" s="46"/>
      <c r="X412" s="225"/>
      <c r="Y412" s="49"/>
      <c r="Z412" s="46"/>
      <c r="AA412" s="46"/>
      <c r="AB412" s="49"/>
      <c r="AC412" s="49"/>
      <c r="AD412" s="49"/>
      <c r="AE412" s="49"/>
      <c r="AF412" s="49"/>
      <c r="AG412" s="49"/>
      <c r="AH412" s="49"/>
      <c r="AI412" s="49"/>
      <c r="AJ412" s="37"/>
      <c r="AK412" s="37"/>
      <c r="AL412" s="37"/>
      <c r="AM412" s="37"/>
      <c r="AN412" s="37"/>
    </row>
    <row r="413">
      <c r="A413" s="46"/>
      <c r="B413" s="46"/>
      <c r="C413" s="49"/>
      <c r="D413" s="49"/>
      <c r="E413" s="49"/>
      <c r="F413" s="49"/>
      <c r="G413" s="223"/>
      <c r="H413" s="49"/>
      <c r="I413" s="46"/>
      <c r="J413" s="46"/>
      <c r="K413" s="51"/>
      <c r="L413" s="231"/>
      <c r="M413" s="49"/>
      <c r="N413" s="49"/>
      <c r="O413" s="49"/>
      <c r="P413" s="49"/>
      <c r="Q413" s="223"/>
      <c r="R413" s="46"/>
      <c r="S413" s="46"/>
      <c r="T413" s="46"/>
      <c r="U413" s="223"/>
      <c r="V413" s="46"/>
      <c r="W413" s="46"/>
      <c r="X413" s="225"/>
      <c r="Y413" s="49"/>
      <c r="Z413" s="46"/>
      <c r="AA413" s="46"/>
      <c r="AB413" s="49"/>
      <c r="AC413" s="49"/>
      <c r="AD413" s="49"/>
      <c r="AE413" s="49"/>
      <c r="AF413" s="49"/>
      <c r="AG413" s="49"/>
      <c r="AH413" s="49"/>
      <c r="AI413" s="49"/>
      <c r="AJ413" s="37"/>
      <c r="AK413" s="37"/>
      <c r="AL413" s="37"/>
      <c r="AM413" s="37"/>
      <c r="AN413" s="37"/>
    </row>
    <row r="414">
      <c r="A414" s="46"/>
      <c r="B414" s="46"/>
      <c r="C414" s="49"/>
      <c r="D414" s="49"/>
      <c r="E414" s="49"/>
      <c r="F414" s="49"/>
      <c r="G414" s="223"/>
      <c r="H414" s="49"/>
      <c r="I414" s="46"/>
      <c r="J414" s="46"/>
      <c r="K414" s="51"/>
      <c r="L414" s="231"/>
      <c r="M414" s="49"/>
      <c r="N414" s="49"/>
      <c r="O414" s="49"/>
      <c r="P414" s="49"/>
      <c r="Q414" s="223"/>
      <c r="R414" s="46"/>
      <c r="S414" s="46"/>
      <c r="T414" s="46"/>
      <c r="U414" s="223"/>
      <c r="V414" s="46"/>
      <c r="W414" s="46"/>
      <c r="X414" s="225"/>
      <c r="Y414" s="49"/>
      <c r="Z414" s="46"/>
      <c r="AA414" s="46"/>
      <c r="AB414" s="49"/>
      <c r="AC414" s="49"/>
      <c r="AD414" s="49"/>
      <c r="AE414" s="49"/>
      <c r="AF414" s="49"/>
      <c r="AG414" s="49"/>
      <c r="AH414" s="49"/>
      <c r="AI414" s="49"/>
      <c r="AJ414" s="37"/>
      <c r="AK414" s="37"/>
      <c r="AL414" s="37"/>
      <c r="AM414" s="37"/>
      <c r="AN414" s="37"/>
    </row>
    <row r="415">
      <c r="A415" s="46"/>
      <c r="B415" s="46"/>
      <c r="C415" s="49"/>
      <c r="D415" s="49"/>
      <c r="E415" s="49"/>
      <c r="F415" s="49"/>
      <c r="G415" s="223"/>
      <c r="H415" s="49"/>
      <c r="I415" s="46"/>
      <c r="J415" s="46"/>
      <c r="K415" s="51"/>
      <c r="L415" s="231"/>
      <c r="M415" s="49"/>
      <c r="N415" s="49"/>
      <c r="O415" s="49"/>
      <c r="P415" s="49"/>
      <c r="Q415" s="223"/>
      <c r="R415" s="46"/>
      <c r="S415" s="46"/>
      <c r="T415" s="46"/>
      <c r="U415" s="223"/>
      <c r="V415" s="46"/>
      <c r="W415" s="46"/>
      <c r="X415" s="225"/>
      <c r="Y415" s="49"/>
      <c r="Z415" s="46"/>
      <c r="AA415" s="46"/>
      <c r="AB415" s="49"/>
      <c r="AC415" s="49"/>
      <c r="AD415" s="49"/>
      <c r="AE415" s="49"/>
      <c r="AF415" s="49"/>
      <c r="AG415" s="49"/>
      <c r="AH415" s="49"/>
      <c r="AI415" s="49"/>
      <c r="AJ415" s="37"/>
      <c r="AK415" s="37"/>
      <c r="AL415" s="37"/>
      <c r="AM415" s="37"/>
      <c r="AN415" s="37"/>
    </row>
    <row r="416">
      <c r="A416" s="46"/>
      <c r="B416" s="46"/>
      <c r="C416" s="49"/>
      <c r="D416" s="49"/>
      <c r="E416" s="49"/>
      <c r="F416" s="49"/>
      <c r="G416" s="223"/>
      <c r="H416" s="49"/>
      <c r="I416" s="46"/>
      <c r="J416" s="46"/>
      <c r="K416" s="51"/>
      <c r="L416" s="231"/>
      <c r="M416" s="49"/>
      <c r="N416" s="49"/>
      <c r="O416" s="49"/>
      <c r="P416" s="49"/>
      <c r="Q416" s="223"/>
      <c r="R416" s="46"/>
      <c r="S416" s="46"/>
      <c r="T416" s="46"/>
      <c r="U416" s="223"/>
      <c r="V416" s="46"/>
      <c r="W416" s="46"/>
      <c r="X416" s="225"/>
      <c r="Y416" s="49"/>
      <c r="Z416" s="46"/>
      <c r="AA416" s="46"/>
      <c r="AB416" s="49"/>
      <c r="AC416" s="49"/>
      <c r="AD416" s="49"/>
      <c r="AE416" s="49"/>
      <c r="AF416" s="49"/>
      <c r="AG416" s="49"/>
      <c r="AH416" s="49"/>
      <c r="AI416" s="49"/>
      <c r="AJ416" s="37"/>
      <c r="AK416" s="37"/>
      <c r="AL416" s="37"/>
      <c r="AM416" s="37"/>
      <c r="AN416" s="37"/>
    </row>
    <row r="417">
      <c r="A417" s="46"/>
      <c r="B417" s="46"/>
      <c r="C417" s="49"/>
      <c r="D417" s="49"/>
      <c r="E417" s="49"/>
      <c r="F417" s="49"/>
      <c r="G417" s="223"/>
      <c r="H417" s="49"/>
      <c r="I417" s="46"/>
      <c r="J417" s="46"/>
      <c r="K417" s="51"/>
      <c r="L417" s="231"/>
      <c r="M417" s="49"/>
      <c r="N417" s="49"/>
      <c r="O417" s="49"/>
      <c r="P417" s="49"/>
      <c r="Q417" s="223"/>
      <c r="R417" s="46"/>
      <c r="S417" s="46"/>
      <c r="T417" s="46"/>
      <c r="U417" s="223"/>
      <c r="V417" s="46"/>
      <c r="W417" s="46"/>
      <c r="X417" s="225"/>
      <c r="Y417" s="49"/>
      <c r="Z417" s="46"/>
      <c r="AA417" s="46"/>
      <c r="AB417" s="49"/>
      <c r="AC417" s="49"/>
      <c r="AD417" s="49"/>
      <c r="AE417" s="49"/>
      <c r="AF417" s="49"/>
      <c r="AG417" s="49"/>
      <c r="AH417" s="49"/>
      <c r="AI417" s="49"/>
      <c r="AJ417" s="37"/>
      <c r="AK417" s="37"/>
      <c r="AL417" s="37"/>
      <c r="AM417" s="37"/>
      <c r="AN417" s="37"/>
    </row>
    <row r="418">
      <c r="A418" s="46"/>
      <c r="B418" s="46"/>
      <c r="C418" s="49"/>
      <c r="D418" s="49"/>
      <c r="E418" s="49"/>
      <c r="F418" s="49"/>
      <c r="G418" s="223"/>
      <c r="H418" s="49"/>
      <c r="I418" s="46"/>
      <c r="J418" s="46"/>
      <c r="K418" s="51"/>
      <c r="L418" s="231"/>
      <c r="M418" s="49"/>
      <c r="N418" s="49"/>
      <c r="O418" s="49"/>
      <c r="P418" s="49"/>
      <c r="Q418" s="223"/>
      <c r="R418" s="46"/>
      <c r="S418" s="46"/>
      <c r="T418" s="46"/>
      <c r="U418" s="223"/>
      <c r="V418" s="46"/>
      <c r="W418" s="46"/>
      <c r="X418" s="225"/>
      <c r="Y418" s="49"/>
      <c r="Z418" s="46"/>
      <c r="AA418" s="46"/>
      <c r="AB418" s="49"/>
      <c r="AC418" s="49"/>
      <c r="AD418" s="49"/>
      <c r="AE418" s="49"/>
      <c r="AF418" s="49"/>
      <c r="AG418" s="49"/>
      <c r="AH418" s="49"/>
      <c r="AI418" s="49"/>
      <c r="AJ418" s="37"/>
      <c r="AK418" s="37"/>
      <c r="AL418" s="37"/>
      <c r="AM418" s="37"/>
      <c r="AN418" s="37"/>
    </row>
    <row r="419">
      <c r="A419" s="46"/>
      <c r="B419" s="46"/>
      <c r="C419" s="49"/>
      <c r="D419" s="49"/>
      <c r="E419" s="49"/>
      <c r="F419" s="49"/>
      <c r="G419" s="223"/>
      <c r="H419" s="49"/>
      <c r="I419" s="46"/>
      <c r="J419" s="46"/>
      <c r="K419" s="51"/>
      <c r="L419" s="231"/>
      <c r="M419" s="49"/>
      <c r="N419" s="49"/>
      <c r="O419" s="49"/>
      <c r="P419" s="49"/>
      <c r="Q419" s="223"/>
      <c r="R419" s="46"/>
      <c r="S419" s="46"/>
      <c r="T419" s="46"/>
      <c r="U419" s="223"/>
      <c r="V419" s="46"/>
      <c r="W419" s="46"/>
      <c r="X419" s="225"/>
      <c r="Y419" s="49"/>
      <c r="Z419" s="46"/>
      <c r="AA419" s="46"/>
      <c r="AB419" s="49"/>
      <c r="AC419" s="49"/>
      <c r="AD419" s="49"/>
      <c r="AE419" s="49"/>
      <c r="AF419" s="49"/>
      <c r="AG419" s="49"/>
      <c r="AH419" s="49"/>
      <c r="AI419" s="49"/>
      <c r="AJ419" s="37"/>
      <c r="AK419" s="37"/>
      <c r="AL419" s="37"/>
      <c r="AM419" s="37"/>
      <c r="AN419" s="37"/>
    </row>
    <row r="420">
      <c r="A420" s="46"/>
      <c r="B420" s="46"/>
      <c r="C420" s="49"/>
      <c r="D420" s="49"/>
      <c r="E420" s="49"/>
      <c r="F420" s="49"/>
      <c r="G420" s="223"/>
      <c r="H420" s="49"/>
      <c r="I420" s="46"/>
      <c r="J420" s="46"/>
      <c r="K420" s="51"/>
      <c r="L420" s="231"/>
      <c r="M420" s="49"/>
      <c r="N420" s="49"/>
      <c r="O420" s="49"/>
      <c r="P420" s="49"/>
      <c r="Q420" s="223"/>
      <c r="R420" s="46"/>
      <c r="S420" s="46"/>
      <c r="T420" s="46"/>
      <c r="U420" s="223"/>
      <c r="V420" s="46"/>
      <c r="W420" s="46"/>
      <c r="X420" s="225"/>
      <c r="Y420" s="49"/>
      <c r="Z420" s="46"/>
      <c r="AA420" s="46"/>
      <c r="AB420" s="49"/>
      <c r="AC420" s="49"/>
      <c r="AD420" s="49"/>
      <c r="AE420" s="49"/>
      <c r="AF420" s="49"/>
      <c r="AG420" s="49"/>
      <c r="AH420" s="49"/>
      <c r="AI420" s="49"/>
      <c r="AJ420" s="37"/>
      <c r="AK420" s="37"/>
      <c r="AL420" s="37"/>
      <c r="AM420" s="37"/>
      <c r="AN420" s="37"/>
    </row>
    <row r="421">
      <c r="A421" s="46"/>
      <c r="B421" s="46"/>
      <c r="C421" s="49"/>
      <c r="D421" s="49"/>
      <c r="E421" s="49"/>
      <c r="F421" s="49"/>
      <c r="G421" s="223"/>
      <c r="H421" s="49"/>
      <c r="I421" s="46"/>
      <c r="J421" s="46"/>
      <c r="K421" s="51"/>
      <c r="L421" s="231"/>
      <c r="M421" s="49"/>
      <c r="N421" s="49"/>
      <c r="O421" s="49"/>
      <c r="P421" s="49"/>
      <c r="Q421" s="223"/>
      <c r="R421" s="46"/>
      <c r="S421" s="46"/>
      <c r="T421" s="46"/>
      <c r="U421" s="223"/>
      <c r="V421" s="46"/>
      <c r="W421" s="46"/>
      <c r="X421" s="225"/>
      <c r="Y421" s="49"/>
      <c r="Z421" s="46"/>
      <c r="AA421" s="46"/>
      <c r="AB421" s="49"/>
      <c r="AC421" s="49"/>
      <c r="AD421" s="49"/>
      <c r="AE421" s="49"/>
      <c r="AF421" s="49"/>
      <c r="AG421" s="49"/>
      <c r="AH421" s="49"/>
      <c r="AI421" s="49"/>
      <c r="AJ421" s="37"/>
      <c r="AK421" s="37"/>
      <c r="AL421" s="37"/>
      <c r="AM421" s="37"/>
      <c r="AN421" s="37"/>
    </row>
    <row r="422">
      <c r="A422" s="46"/>
      <c r="B422" s="46"/>
      <c r="C422" s="49"/>
      <c r="D422" s="49"/>
      <c r="E422" s="49"/>
      <c r="F422" s="49"/>
      <c r="G422" s="223"/>
      <c r="H422" s="49"/>
      <c r="I422" s="46"/>
      <c r="J422" s="46"/>
      <c r="K422" s="51"/>
      <c r="L422" s="231"/>
      <c r="M422" s="49"/>
      <c r="N422" s="49"/>
      <c r="O422" s="49"/>
      <c r="P422" s="49"/>
      <c r="Q422" s="223"/>
      <c r="R422" s="46"/>
      <c r="S422" s="46"/>
      <c r="T422" s="46"/>
      <c r="U422" s="223"/>
      <c r="V422" s="46"/>
      <c r="W422" s="46"/>
      <c r="X422" s="225"/>
      <c r="Y422" s="49"/>
      <c r="Z422" s="46"/>
      <c r="AA422" s="46"/>
      <c r="AB422" s="49"/>
      <c r="AC422" s="49"/>
      <c r="AD422" s="49"/>
      <c r="AE422" s="49"/>
      <c r="AF422" s="49"/>
      <c r="AG422" s="49"/>
      <c r="AH422" s="49"/>
      <c r="AI422" s="49"/>
      <c r="AJ422" s="37"/>
      <c r="AK422" s="37"/>
      <c r="AL422" s="37"/>
      <c r="AM422" s="37"/>
      <c r="AN422" s="37"/>
    </row>
    <row r="423">
      <c r="A423" s="46"/>
      <c r="B423" s="46"/>
      <c r="C423" s="49"/>
      <c r="D423" s="49"/>
      <c r="E423" s="49"/>
      <c r="F423" s="49"/>
      <c r="G423" s="223"/>
      <c r="H423" s="49"/>
      <c r="I423" s="46"/>
      <c r="J423" s="46"/>
      <c r="K423" s="51"/>
      <c r="L423" s="231"/>
      <c r="M423" s="49"/>
      <c r="N423" s="49"/>
      <c r="O423" s="49"/>
      <c r="P423" s="49"/>
      <c r="Q423" s="223"/>
      <c r="R423" s="46"/>
      <c r="S423" s="46"/>
      <c r="T423" s="46"/>
      <c r="U423" s="223"/>
      <c r="V423" s="46"/>
      <c r="W423" s="46"/>
      <c r="X423" s="225"/>
      <c r="Y423" s="49"/>
      <c r="Z423" s="46"/>
      <c r="AA423" s="46"/>
      <c r="AB423" s="49"/>
      <c r="AC423" s="49"/>
      <c r="AD423" s="49"/>
      <c r="AE423" s="49"/>
      <c r="AF423" s="49"/>
      <c r="AG423" s="49"/>
      <c r="AH423" s="49"/>
      <c r="AI423" s="49"/>
      <c r="AJ423" s="37"/>
      <c r="AK423" s="37"/>
      <c r="AL423" s="37"/>
      <c r="AM423" s="37"/>
      <c r="AN423" s="37"/>
    </row>
    <row r="424">
      <c r="A424" s="46"/>
      <c r="B424" s="46"/>
      <c r="C424" s="49"/>
      <c r="D424" s="49"/>
      <c r="E424" s="49"/>
      <c r="F424" s="49"/>
      <c r="G424" s="223"/>
      <c r="H424" s="49"/>
      <c r="I424" s="46"/>
      <c r="J424" s="46"/>
      <c r="K424" s="51"/>
      <c r="L424" s="231"/>
      <c r="M424" s="49"/>
      <c r="N424" s="49"/>
      <c r="O424" s="49"/>
      <c r="P424" s="49"/>
      <c r="Q424" s="223"/>
      <c r="R424" s="46"/>
      <c r="S424" s="46"/>
      <c r="T424" s="46"/>
      <c r="U424" s="223"/>
      <c r="V424" s="46"/>
      <c r="W424" s="46"/>
      <c r="X424" s="225"/>
      <c r="Y424" s="49"/>
      <c r="Z424" s="46"/>
      <c r="AA424" s="46"/>
      <c r="AB424" s="49"/>
      <c r="AC424" s="49"/>
      <c r="AD424" s="49"/>
      <c r="AE424" s="49"/>
      <c r="AF424" s="49"/>
      <c r="AG424" s="49"/>
      <c r="AH424" s="49"/>
      <c r="AI424" s="49"/>
      <c r="AJ424" s="37"/>
      <c r="AK424" s="37"/>
      <c r="AL424" s="37"/>
      <c r="AM424" s="37"/>
      <c r="AN424" s="37"/>
    </row>
    <row r="425">
      <c r="A425" s="46"/>
      <c r="B425" s="46"/>
      <c r="C425" s="49"/>
      <c r="D425" s="49"/>
      <c r="E425" s="49"/>
      <c r="F425" s="49"/>
      <c r="G425" s="223"/>
      <c r="H425" s="49"/>
      <c r="I425" s="46"/>
      <c r="J425" s="46"/>
      <c r="K425" s="51"/>
      <c r="L425" s="231"/>
      <c r="M425" s="49"/>
      <c r="N425" s="49"/>
      <c r="O425" s="49"/>
      <c r="P425" s="49"/>
      <c r="Q425" s="223"/>
      <c r="R425" s="46"/>
      <c r="S425" s="46"/>
      <c r="T425" s="46"/>
      <c r="U425" s="223"/>
      <c r="V425" s="46"/>
      <c r="W425" s="46"/>
      <c r="X425" s="225"/>
      <c r="Y425" s="49"/>
      <c r="Z425" s="46"/>
      <c r="AA425" s="46"/>
      <c r="AB425" s="49"/>
      <c r="AC425" s="49"/>
      <c r="AD425" s="49"/>
      <c r="AE425" s="49"/>
      <c r="AF425" s="49"/>
      <c r="AG425" s="49"/>
      <c r="AH425" s="49"/>
      <c r="AI425" s="49"/>
      <c r="AJ425" s="37"/>
      <c r="AK425" s="37"/>
      <c r="AL425" s="37"/>
      <c r="AM425" s="37"/>
      <c r="AN425" s="37"/>
    </row>
    <row r="426">
      <c r="A426" s="46"/>
      <c r="B426" s="46"/>
      <c r="C426" s="49"/>
      <c r="D426" s="49"/>
      <c r="E426" s="49"/>
      <c r="F426" s="49"/>
      <c r="G426" s="223"/>
      <c r="H426" s="49"/>
      <c r="I426" s="46"/>
      <c r="J426" s="46"/>
      <c r="K426" s="51"/>
      <c r="L426" s="231"/>
      <c r="M426" s="49"/>
      <c r="N426" s="49"/>
      <c r="O426" s="49"/>
      <c r="P426" s="49"/>
      <c r="Q426" s="223"/>
      <c r="R426" s="46"/>
      <c r="S426" s="46"/>
      <c r="T426" s="46"/>
      <c r="U426" s="223"/>
      <c r="V426" s="46"/>
      <c r="W426" s="46"/>
      <c r="X426" s="225"/>
      <c r="Y426" s="49"/>
      <c r="Z426" s="46"/>
      <c r="AA426" s="46"/>
      <c r="AB426" s="49"/>
      <c r="AC426" s="49"/>
      <c r="AD426" s="49"/>
      <c r="AE426" s="49"/>
      <c r="AF426" s="49"/>
      <c r="AG426" s="49"/>
      <c r="AH426" s="49"/>
      <c r="AI426" s="49"/>
      <c r="AJ426" s="37"/>
      <c r="AK426" s="37"/>
      <c r="AL426" s="37"/>
      <c r="AM426" s="37"/>
      <c r="AN426" s="37"/>
    </row>
    <row r="427">
      <c r="A427" s="46"/>
      <c r="B427" s="46"/>
      <c r="C427" s="49"/>
      <c r="D427" s="49"/>
      <c r="E427" s="49"/>
      <c r="F427" s="49"/>
      <c r="G427" s="223"/>
      <c r="H427" s="49"/>
      <c r="I427" s="46"/>
      <c r="J427" s="46"/>
      <c r="K427" s="51"/>
      <c r="L427" s="231"/>
      <c r="M427" s="49"/>
      <c r="N427" s="49"/>
      <c r="O427" s="49"/>
      <c r="P427" s="49"/>
      <c r="Q427" s="223"/>
      <c r="R427" s="46"/>
      <c r="S427" s="46"/>
      <c r="T427" s="46"/>
      <c r="U427" s="223"/>
      <c r="V427" s="46"/>
      <c r="W427" s="46"/>
      <c r="X427" s="225"/>
      <c r="Y427" s="49"/>
      <c r="Z427" s="46"/>
      <c r="AA427" s="46"/>
      <c r="AB427" s="49"/>
      <c r="AC427" s="49"/>
      <c r="AD427" s="49"/>
      <c r="AE427" s="49"/>
      <c r="AF427" s="49"/>
      <c r="AG427" s="49"/>
      <c r="AH427" s="49"/>
      <c r="AI427" s="49"/>
      <c r="AJ427" s="37"/>
      <c r="AK427" s="37"/>
      <c r="AL427" s="37"/>
      <c r="AM427" s="37"/>
      <c r="AN427" s="37"/>
    </row>
    <row r="428">
      <c r="A428" s="46"/>
      <c r="B428" s="46"/>
      <c r="C428" s="49"/>
      <c r="D428" s="49"/>
      <c r="E428" s="49"/>
      <c r="F428" s="49"/>
      <c r="G428" s="223"/>
      <c r="H428" s="49"/>
      <c r="I428" s="46"/>
      <c r="J428" s="46"/>
      <c r="K428" s="51"/>
      <c r="L428" s="231"/>
      <c r="M428" s="49"/>
      <c r="N428" s="49"/>
      <c r="O428" s="49"/>
      <c r="P428" s="49"/>
      <c r="Q428" s="223"/>
      <c r="R428" s="46"/>
      <c r="S428" s="46"/>
      <c r="T428" s="46"/>
      <c r="U428" s="223"/>
      <c r="V428" s="46"/>
      <c r="W428" s="46"/>
      <c r="X428" s="225"/>
      <c r="Y428" s="49"/>
      <c r="Z428" s="46"/>
      <c r="AA428" s="46"/>
      <c r="AB428" s="49"/>
      <c r="AC428" s="49"/>
      <c r="AD428" s="49"/>
      <c r="AE428" s="49"/>
      <c r="AF428" s="49"/>
      <c r="AG428" s="49"/>
      <c r="AH428" s="49"/>
      <c r="AI428" s="49"/>
      <c r="AJ428" s="37"/>
      <c r="AK428" s="37"/>
      <c r="AL428" s="37"/>
      <c r="AM428" s="37"/>
      <c r="AN428" s="37"/>
    </row>
    <row r="429">
      <c r="A429" s="46"/>
      <c r="B429" s="46"/>
      <c r="C429" s="49"/>
      <c r="D429" s="49"/>
      <c r="E429" s="49"/>
      <c r="F429" s="49"/>
      <c r="G429" s="223"/>
      <c r="H429" s="49"/>
      <c r="I429" s="46"/>
      <c r="J429" s="46"/>
      <c r="K429" s="51"/>
      <c r="L429" s="231"/>
      <c r="M429" s="49"/>
      <c r="N429" s="49"/>
      <c r="O429" s="49"/>
      <c r="P429" s="49"/>
      <c r="Q429" s="223"/>
      <c r="R429" s="46"/>
      <c r="S429" s="46"/>
      <c r="T429" s="46"/>
      <c r="U429" s="223"/>
      <c r="V429" s="46"/>
      <c r="W429" s="46"/>
      <c r="X429" s="225"/>
      <c r="Y429" s="49"/>
      <c r="Z429" s="46"/>
      <c r="AA429" s="46"/>
      <c r="AB429" s="49"/>
      <c r="AC429" s="49"/>
      <c r="AD429" s="49"/>
      <c r="AE429" s="49"/>
      <c r="AF429" s="49"/>
      <c r="AG429" s="49"/>
      <c r="AH429" s="49"/>
      <c r="AI429" s="49"/>
      <c r="AJ429" s="37"/>
      <c r="AK429" s="37"/>
      <c r="AL429" s="37"/>
      <c r="AM429" s="37"/>
      <c r="AN429" s="37"/>
    </row>
    <row r="430">
      <c r="A430" s="46"/>
      <c r="B430" s="46"/>
      <c r="C430" s="49"/>
      <c r="D430" s="49"/>
      <c r="E430" s="49"/>
      <c r="F430" s="49"/>
      <c r="G430" s="223"/>
      <c r="H430" s="49"/>
      <c r="I430" s="46"/>
      <c r="J430" s="46"/>
      <c r="K430" s="51"/>
      <c r="L430" s="231"/>
      <c r="M430" s="49"/>
      <c r="N430" s="49"/>
      <c r="O430" s="49"/>
      <c r="P430" s="49"/>
      <c r="Q430" s="223"/>
      <c r="R430" s="46"/>
      <c r="S430" s="46"/>
      <c r="T430" s="46"/>
      <c r="U430" s="223"/>
      <c r="V430" s="46"/>
      <c r="W430" s="46"/>
      <c r="X430" s="225"/>
      <c r="Y430" s="49"/>
      <c r="Z430" s="46"/>
      <c r="AA430" s="46"/>
      <c r="AB430" s="49"/>
      <c r="AC430" s="49"/>
      <c r="AD430" s="49"/>
      <c r="AE430" s="49"/>
      <c r="AF430" s="49"/>
      <c r="AG430" s="49"/>
      <c r="AH430" s="49"/>
      <c r="AI430" s="49"/>
      <c r="AJ430" s="37"/>
      <c r="AK430" s="37"/>
      <c r="AL430" s="37"/>
      <c r="AM430" s="37"/>
      <c r="AN430" s="37"/>
    </row>
    <row r="431">
      <c r="A431" s="46"/>
      <c r="B431" s="46"/>
      <c r="C431" s="49"/>
      <c r="D431" s="49"/>
      <c r="E431" s="49"/>
      <c r="F431" s="49"/>
      <c r="G431" s="223"/>
      <c r="H431" s="49"/>
      <c r="I431" s="46"/>
      <c r="J431" s="46"/>
      <c r="K431" s="51"/>
      <c r="L431" s="231"/>
      <c r="M431" s="49"/>
      <c r="N431" s="49"/>
      <c r="O431" s="49"/>
      <c r="P431" s="49"/>
      <c r="Q431" s="223"/>
      <c r="R431" s="46"/>
      <c r="S431" s="46"/>
      <c r="T431" s="46"/>
      <c r="U431" s="223"/>
      <c r="V431" s="46"/>
      <c r="W431" s="46"/>
      <c r="X431" s="225"/>
      <c r="Y431" s="49"/>
      <c r="Z431" s="46"/>
      <c r="AA431" s="46"/>
      <c r="AB431" s="49"/>
      <c r="AC431" s="49"/>
      <c r="AD431" s="49"/>
      <c r="AE431" s="49"/>
      <c r="AF431" s="49"/>
      <c r="AG431" s="49"/>
      <c r="AH431" s="49"/>
      <c r="AI431" s="49"/>
      <c r="AJ431" s="37"/>
      <c r="AK431" s="37"/>
      <c r="AL431" s="37"/>
      <c r="AM431" s="37"/>
      <c r="AN431" s="37"/>
    </row>
    <row r="432">
      <c r="A432" s="46"/>
      <c r="B432" s="46"/>
      <c r="C432" s="49"/>
      <c r="D432" s="49"/>
      <c r="E432" s="49"/>
      <c r="F432" s="49"/>
      <c r="G432" s="223"/>
      <c r="H432" s="49"/>
      <c r="I432" s="46"/>
      <c r="J432" s="46"/>
      <c r="K432" s="51"/>
      <c r="L432" s="231"/>
      <c r="M432" s="49"/>
      <c r="N432" s="49"/>
      <c r="O432" s="49"/>
      <c r="P432" s="49"/>
      <c r="Q432" s="223"/>
      <c r="R432" s="46"/>
      <c r="S432" s="46"/>
      <c r="T432" s="46"/>
      <c r="U432" s="223"/>
      <c r="V432" s="46"/>
      <c r="W432" s="46"/>
      <c r="X432" s="225"/>
      <c r="Y432" s="49"/>
      <c r="Z432" s="46"/>
      <c r="AA432" s="46"/>
      <c r="AB432" s="49"/>
      <c r="AC432" s="49"/>
      <c r="AD432" s="49"/>
      <c r="AE432" s="49"/>
      <c r="AF432" s="49"/>
      <c r="AG432" s="49"/>
      <c r="AH432" s="49"/>
      <c r="AI432" s="49"/>
      <c r="AJ432" s="37"/>
      <c r="AK432" s="37"/>
      <c r="AL432" s="37"/>
      <c r="AM432" s="37"/>
      <c r="AN432" s="37"/>
    </row>
    <row r="433">
      <c r="A433" s="46"/>
      <c r="B433" s="46"/>
      <c r="C433" s="49"/>
      <c r="D433" s="49"/>
      <c r="E433" s="49"/>
      <c r="F433" s="49"/>
      <c r="G433" s="223"/>
      <c r="H433" s="49"/>
      <c r="I433" s="46"/>
      <c r="J433" s="46"/>
      <c r="K433" s="51"/>
      <c r="L433" s="231"/>
      <c r="M433" s="49"/>
      <c r="N433" s="49"/>
      <c r="O433" s="49"/>
      <c r="P433" s="49"/>
      <c r="Q433" s="223"/>
      <c r="R433" s="46"/>
      <c r="S433" s="46"/>
      <c r="T433" s="46"/>
      <c r="U433" s="223"/>
      <c r="V433" s="46"/>
      <c r="W433" s="46"/>
      <c r="X433" s="225"/>
      <c r="Y433" s="49"/>
      <c r="Z433" s="46"/>
      <c r="AA433" s="46"/>
      <c r="AB433" s="49"/>
      <c r="AC433" s="49"/>
      <c r="AD433" s="49"/>
      <c r="AE433" s="49"/>
      <c r="AF433" s="49"/>
      <c r="AG433" s="49"/>
      <c r="AH433" s="49"/>
      <c r="AI433" s="49"/>
      <c r="AJ433" s="37"/>
      <c r="AK433" s="37"/>
      <c r="AL433" s="37"/>
      <c r="AM433" s="37"/>
      <c r="AN433" s="37"/>
    </row>
    <row r="434">
      <c r="A434" s="46"/>
      <c r="B434" s="46"/>
      <c r="C434" s="49"/>
      <c r="D434" s="49"/>
      <c r="E434" s="49"/>
      <c r="F434" s="49"/>
      <c r="G434" s="223"/>
      <c r="H434" s="49"/>
      <c r="I434" s="46"/>
      <c r="J434" s="46"/>
      <c r="K434" s="51"/>
      <c r="L434" s="231"/>
      <c r="M434" s="49"/>
      <c r="N434" s="49"/>
      <c r="O434" s="49"/>
      <c r="P434" s="49"/>
      <c r="Q434" s="223"/>
      <c r="R434" s="46"/>
      <c r="S434" s="46"/>
      <c r="T434" s="46"/>
      <c r="U434" s="223"/>
      <c r="V434" s="46"/>
      <c r="W434" s="46"/>
      <c r="X434" s="225"/>
      <c r="Y434" s="49"/>
      <c r="Z434" s="46"/>
      <c r="AA434" s="46"/>
      <c r="AB434" s="49"/>
      <c r="AC434" s="49"/>
      <c r="AD434" s="49"/>
      <c r="AE434" s="49"/>
      <c r="AF434" s="49"/>
      <c r="AG434" s="49"/>
      <c r="AH434" s="49"/>
      <c r="AI434" s="49"/>
      <c r="AJ434" s="37"/>
      <c r="AK434" s="37"/>
      <c r="AL434" s="37"/>
      <c r="AM434" s="37"/>
      <c r="AN434" s="37"/>
    </row>
    <row r="435">
      <c r="A435" s="46"/>
      <c r="B435" s="46"/>
      <c r="C435" s="49"/>
      <c r="D435" s="49"/>
      <c r="E435" s="49"/>
      <c r="F435" s="49"/>
      <c r="G435" s="223"/>
      <c r="H435" s="49"/>
      <c r="I435" s="46"/>
      <c r="J435" s="46"/>
      <c r="K435" s="51"/>
      <c r="L435" s="231"/>
      <c r="M435" s="49"/>
      <c r="N435" s="49"/>
      <c r="O435" s="49"/>
      <c r="P435" s="49"/>
      <c r="Q435" s="223"/>
      <c r="R435" s="46"/>
      <c r="S435" s="46"/>
      <c r="T435" s="46"/>
      <c r="U435" s="223"/>
      <c r="V435" s="46"/>
      <c r="W435" s="46"/>
      <c r="X435" s="225"/>
      <c r="Y435" s="49"/>
      <c r="Z435" s="46"/>
      <c r="AA435" s="46"/>
      <c r="AB435" s="49"/>
      <c r="AC435" s="49"/>
      <c r="AD435" s="49"/>
      <c r="AE435" s="49"/>
      <c r="AF435" s="49"/>
      <c r="AG435" s="49"/>
      <c r="AH435" s="49"/>
      <c r="AI435" s="49"/>
      <c r="AJ435" s="37"/>
      <c r="AK435" s="37"/>
      <c r="AL435" s="37"/>
      <c r="AM435" s="37"/>
      <c r="AN435" s="37"/>
    </row>
    <row r="436">
      <c r="A436" s="46"/>
      <c r="B436" s="46"/>
      <c r="C436" s="49"/>
      <c r="D436" s="49"/>
      <c r="E436" s="49"/>
      <c r="F436" s="49"/>
      <c r="G436" s="223"/>
      <c r="H436" s="49"/>
      <c r="I436" s="46"/>
      <c r="J436" s="46"/>
      <c r="K436" s="51"/>
      <c r="L436" s="231"/>
      <c r="M436" s="49"/>
      <c r="N436" s="49"/>
      <c r="O436" s="49"/>
      <c r="P436" s="49"/>
      <c r="Q436" s="223"/>
      <c r="R436" s="46"/>
      <c r="S436" s="46"/>
      <c r="T436" s="46"/>
      <c r="U436" s="223"/>
      <c r="V436" s="46"/>
      <c r="W436" s="46"/>
      <c r="X436" s="225"/>
      <c r="Y436" s="49"/>
      <c r="Z436" s="46"/>
      <c r="AA436" s="46"/>
      <c r="AB436" s="49"/>
      <c r="AC436" s="49"/>
      <c r="AD436" s="49"/>
      <c r="AE436" s="49"/>
      <c r="AF436" s="49"/>
      <c r="AG436" s="49"/>
      <c r="AH436" s="49"/>
      <c r="AI436" s="49"/>
      <c r="AJ436" s="37"/>
      <c r="AK436" s="37"/>
      <c r="AL436" s="37"/>
      <c r="AM436" s="37"/>
      <c r="AN436" s="37"/>
    </row>
    <row r="437">
      <c r="A437" s="46"/>
      <c r="B437" s="46"/>
      <c r="C437" s="49"/>
      <c r="D437" s="49"/>
      <c r="E437" s="49"/>
      <c r="F437" s="49"/>
      <c r="G437" s="223"/>
      <c r="H437" s="49"/>
      <c r="I437" s="46"/>
      <c r="J437" s="46"/>
      <c r="K437" s="51"/>
      <c r="L437" s="231"/>
      <c r="M437" s="49"/>
      <c r="N437" s="49"/>
      <c r="O437" s="49"/>
      <c r="P437" s="49"/>
      <c r="Q437" s="223"/>
      <c r="R437" s="46"/>
      <c r="S437" s="46"/>
      <c r="T437" s="46"/>
      <c r="U437" s="223"/>
      <c r="V437" s="46"/>
      <c r="W437" s="46"/>
      <c r="X437" s="225"/>
      <c r="Y437" s="49"/>
      <c r="Z437" s="46"/>
      <c r="AA437" s="46"/>
      <c r="AB437" s="49"/>
      <c r="AC437" s="49"/>
      <c r="AD437" s="49"/>
      <c r="AE437" s="49"/>
      <c r="AF437" s="49"/>
      <c r="AG437" s="49"/>
      <c r="AH437" s="49"/>
      <c r="AI437" s="49"/>
      <c r="AJ437" s="37"/>
      <c r="AK437" s="37"/>
      <c r="AL437" s="37"/>
      <c r="AM437" s="37"/>
      <c r="AN437" s="37"/>
    </row>
    <row r="438">
      <c r="A438" s="46"/>
      <c r="B438" s="46"/>
      <c r="C438" s="49"/>
      <c r="D438" s="49"/>
      <c r="E438" s="49"/>
      <c r="F438" s="49"/>
      <c r="G438" s="223"/>
      <c r="H438" s="49"/>
      <c r="I438" s="46"/>
      <c r="J438" s="46"/>
      <c r="K438" s="51"/>
      <c r="L438" s="231"/>
      <c r="M438" s="49"/>
      <c r="N438" s="49"/>
      <c r="O438" s="49"/>
      <c r="P438" s="49"/>
      <c r="Q438" s="223"/>
      <c r="R438" s="46"/>
      <c r="S438" s="46"/>
      <c r="T438" s="46"/>
      <c r="U438" s="223"/>
      <c r="V438" s="46"/>
      <c r="W438" s="46"/>
      <c r="X438" s="225"/>
      <c r="Y438" s="49"/>
      <c r="Z438" s="46"/>
      <c r="AA438" s="46"/>
      <c r="AB438" s="49"/>
      <c r="AC438" s="49"/>
      <c r="AD438" s="49"/>
      <c r="AE438" s="49"/>
      <c r="AF438" s="49"/>
      <c r="AG438" s="49"/>
      <c r="AH438" s="49"/>
      <c r="AI438" s="49"/>
      <c r="AJ438" s="37"/>
      <c r="AK438" s="37"/>
      <c r="AL438" s="37"/>
      <c r="AM438" s="37"/>
      <c r="AN438" s="37"/>
    </row>
    <row r="439">
      <c r="A439" s="46"/>
      <c r="B439" s="46"/>
      <c r="C439" s="49"/>
      <c r="D439" s="49"/>
      <c r="E439" s="49"/>
      <c r="F439" s="49"/>
      <c r="G439" s="223"/>
      <c r="H439" s="49"/>
      <c r="I439" s="46"/>
      <c r="J439" s="46"/>
      <c r="K439" s="51"/>
      <c r="L439" s="231"/>
      <c r="M439" s="49"/>
      <c r="N439" s="49"/>
      <c r="O439" s="49"/>
      <c r="P439" s="49"/>
      <c r="Q439" s="223"/>
      <c r="R439" s="46"/>
      <c r="S439" s="46"/>
      <c r="T439" s="46"/>
      <c r="U439" s="223"/>
      <c r="V439" s="46"/>
      <c r="W439" s="46"/>
      <c r="X439" s="225"/>
      <c r="Y439" s="49"/>
      <c r="Z439" s="46"/>
      <c r="AA439" s="46"/>
      <c r="AB439" s="49"/>
      <c r="AC439" s="49"/>
      <c r="AD439" s="49"/>
      <c r="AE439" s="49"/>
      <c r="AF439" s="49"/>
      <c r="AG439" s="49"/>
      <c r="AH439" s="49"/>
      <c r="AI439" s="49"/>
      <c r="AJ439" s="37"/>
      <c r="AK439" s="37"/>
      <c r="AL439" s="37"/>
      <c r="AM439" s="37"/>
      <c r="AN439" s="37"/>
    </row>
    <row r="440">
      <c r="A440" s="46"/>
      <c r="B440" s="46"/>
      <c r="C440" s="49"/>
      <c r="D440" s="49"/>
      <c r="E440" s="49"/>
      <c r="F440" s="49"/>
      <c r="G440" s="223"/>
      <c r="H440" s="49"/>
      <c r="I440" s="46"/>
      <c r="J440" s="46"/>
      <c r="K440" s="51"/>
      <c r="L440" s="231"/>
      <c r="M440" s="49"/>
      <c r="N440" s="49"/>
      <c r="O440" s="49"/>
      <c r="P440" s="49"/>
      <c r="Q440" s="223"/>
      <c r="R440" s="46"/>
      <c r="S440" s="46"/>
      <c r="T440" s="46"/>
      <c r="U440" s="223"/>
      <c r="V440" s="46"/>
      <c r="W440" s="46"/>
      <c r="X440" s="225"/>
      <c r="Y440" s="49"/>
      <c r="Z440" s="46"/>
      <c r="AA440" s="46"/>
      <c r="AB440" s="49"/>
      <c r="AC440" s="49"/>
      <c r="AD440" s="49"/>
      <c r="AE440" s="49"/>
      <c r="AF440" s="49"/>
      <c r="AG440" s="49"/>
      <c r="AH440" s="49"/>
      <c r="AI440" s="49"/>
      <c r="AJ440" s="37"/>
      <c r="AK440" s="37"/>
      <c r="AL440" s="37"/>
      <c r="AM440" s="37"/>
      <c r="AN440" s="37"/>
    </row>
    <row r="441">
      <c r="A441" s="46"/>
      <c r="B441" s="46"/>
      <c r="C441" s="49"/>
      <c r="D441" s="49"/>
      <c r="E441" s="49"/>
      <c r="F441" s="49"/>
      <c r="G441" s="223"/>
      <c r="H441" s="49"/>
      <c r="I441" s="46"/>
      <c r="J441" s="46"/>
      <c r="K441" s="51"/>
      <c r="L441" s="231"/>
      <c r="M441" s="49"/>
      <c r="N441" s="49"/>
      <c r="O441" s="49"/>
      <c r="P441" s="49"/>
      <c r="Q441" s="223"/>
      <c r="R441" s="46"/>
      <c r="S441" s="46"/>
      <c r="T441" s="46"/>
      <c r="U441" s="223"/>
      <c r="V441" s="46"/>
      <c r="W441" s="46"/>
      <c r="X441" s="225"/>
      <c r="Y441" s="49"/>
      <c r="Z441" s="46"/>
      <c r="AA441" s="46"/>
      <c r="AB441" s="49"/>
      <c r="AC441" s="49"/>
      <c r="AD441" s="49"/>
      <c r="AE441" s="49"/>
      <c r="AF441" s="49"/>
      <c r="AG441" s="49"/>
      <c r="AH441" s="49"/>
      <c r="AI441" s="49"/>
      <c r="AJ441" s="37"/>
      <c r="AK441" s="37"/>
      <c r="AL441" s="37"/>
      <c r="AM441" s="37"/>
      <c r="AN441" s="37"/>
    </row>
    <row r="442">
      <c r="A442" s="46"/>
      <c r="B442" s="46"/>
      <c r="C442" s="49"/>
      <c r="D442" s="49"/>
      <c r="E442" s="49"/>
      <c r="F442" s="49"/>
      <c r="G442" s="223"/>
      <c r="H442" s="49"/>
      <c r="I442" s="46"/>
      <c r="J442" s="46"/>
      <c r="K442" s="51"/>
      <c r="L442" s="231"/>
      <c r="M442" s="49"/>
      <c r="N442" s="49"/>
      <c r="O442" s="49"/>
      <c r="P442" s="49"/>
      <c r="Q442" s="223"/>
      <c r="R442" s="46"/>
      <c r="S442" s="46"/>
      <c r="T442" s="46"/>
      <c r="U442" s="223"/>
      <c r="V442" s="46"/>
      <c r="W442" s="46"/>
      <c r="X442" s="225"/>
      <c r="Y442" s="49"/>
      <c r="Z442" s="46"/>
      <c r="AA442" s="46"/>
      <c r="AB442" s="49"/>
      <c r="AC442" s="49"/>
      <c r="AD442" s="49"/>
      <c r="AE442" s="49"/>
      <c r="AF442" s="49"/>
      <c r="AG442" s="49"/>
      <c r="AH442" s="49"/>
      <c r="AI442" s="49"/>
      <c r="AJ442" s="37"/>
      <c r="AK442" s="37"/>
      <c r="AL442" s="37"/>
      <c r="AM442" s="37"/>
      <c r="AN442" s="37"/>
    </row>
    <row r="443">
      <c r="A443" s="46"/>
      <c r="B443" s="46"/>
      <c r="C443" s="49"/>
      <c r="D443" s="49"/>
      <c r="E443" s="49"/>
      <c r="F443" s="49"/>
      <c r="G443" s="223"/>
      <c r="H443" s="49"/>
      <c r="I443" s="46"/>
      <c r="J443" s="46"/>
      <c r="K443" s="51"/>
      <c r="L443" s="231"/>
      <c r="M443" s="49"/>
      <c r="N443" s="49"/>
      <c r="O443" s="49"/>
      <c r="P443" s="49"/>
      <c r="Q443" s="223"/>
      <c r="R443" s="46"/>
      <c r="S443" s="46"/>
      <c r="T443" s="46"/>
      <c r="U443" s="223"/>
      <c r="V443" s="46"/>
      <c r="W443" s="46"/>
      <c r="X443" s="225"/>
      <c r="Y443" s="49"/>
      <c r="Z443" s="46"/>
      <c r="AA443" s="46"/>
      <c r="AB443" s="49"/>
      <c r="AC443" s="49"/>
      <c r="AD443" s="49"/>
      <c r="AE443" s="49"/>
      <c r="AF443" s="49"/>
      <c r="AG443" s="49"/>
      <c r="AH443" s="49"/>
      <c r="AI443" s="49"/>
      <c r="AJ443" s="37"/>
      <c r="AK443" s="37"/>
      <c r="AL443" s="37"/>
      <c r="AM443" s="37"/>
      <c r="AN443" s="37"/>
    </row>
    <row r="444">
      <c r="A444" s="46"/>
      <c r="B444" s="46"/>
      <c r="C444" s="49"/>
      <c r="D444" s="49"/>
      <c r="E444" s="49"/>
      <c r="F444" s="49"/>
      <c r="G444" s="223"/>
      <c r="H444" s="49"/>
      <c r="I444" s="46"/>
      <c r="J444" s="46"/>
      <c r="K444" s="51"/>
      <c r="L444" s="231"/>
      <c r="M444" s="49"/>
      <c r="N444" s="49"/>
      <c r="O444" s="49"/>
      <c r="P444" s="49"/>
      <c r="Q444" s="223"/>
      <c r="R444" s="46"/>
      <c r="S444" s="46"/>
      <c r="T444" s="46"/>
      <c r="U444" s="223"/>
      <c r="V444" s="46"/>
      <c r="W444" s="46"/>
      <c r="X444" s="225"/>
      <c r="Y444" s="49"/>
      <c r="Z444" s="46"/>
      <c r="AA444" s="46"/>
      <c r="AB444" s="49"/>
      <c r="AC444" s="49"/>
      <c r="AD444" s="49"/>
      <c r="AE444" s="49"/>
      <c r="AF444" s="49"/>
      <c r="AG444" s="49"/>
      <c r="AH444" s="49"/>
      <c r="AI444" s="49"/>
      <c r="AJ444" s="37"/>
      <c r="AK444" s="37"/>
      <c r="AL444" s="37"/>
      <c r="AM444" s="37"/>
      <c r="AN444" s="37"/>
    </row>
    <row r="445">
      <c r="A445" s="46"/>
      <c r="B445" s="46"/>
      <c r="C445" s="49"/>
      <c r="D445" s="49"/>
      <c r="E445" s="49"/>
      <c r="F445" s="49"/>
      <c r="G445" s="223"/>
      <c r="H445" s="49"/>
      <c r="I445" s="46"/>
      <c r="J445" s="46"/>
      <c r="K445" s="51"/>
      <c r="L445" s="231"/>
      <c r="M445" s="49"/>
      <c r="N445" s="49"/>
      <c r="O445" s="49"/>
      <c r="P445" s="49"/>
      <c r="Q445" s="223"/>
      <c r="R445" s="46"/>
      <c r="S445" s="46"/>
      <c r="T445" s="46"/>
      <c r="U445" s="223"/>
      <c r="V445" s="46"/>
      <c r="W445" s="46"/>
      <c r="X445" s="225"/>
      <c r="Y445" s="49"/>
      <c r="Z445" s="46"/>
      <c r="AA445" s="46"/>
      <c r="AB445" s="49"/>
      <c r="AC445" s="49"/>
      <c r="AD445" s="49"/>
      <c r="AE445" s="49"/>
      <c r="AF445" s="49"/>
      <c r="AG445" s="49"/>
      <c r="AH445" s="49"/>
      <c r="AI445" s="49"/>
      <c r="AJ445" s="37"/>
      <c r="AK445" s="37"/>
      <c r="AL445" s="37"/>
      <c r="AM445" s="37"/>
      <c r="AN445" s="37"/>
    </row>
    <row r="446">
      <c r="A446" s="46"/>
      <c r="B446" s="46"/>
      <c r="C446" s="49"/>
      <c r="D446" s="49"/>
      <c r="E446" s="49"/>
      <c r="F446" s="49"/>
      <c r="G446" s="223"/>
      <c r="H446" s="49"/>
      <c r="I446" s="46"/>
      <c r="J446" s="46"/>
      <c r="K446" s="51"/>
      <c r="L446" s="231"/>
      <c r="M446" s="49"/>
      <c r="N446" s="49"/>
      <c r="O446" s="49"/>
      <c r="P446" s="49"/>
      <c r="Q446" s="223"/>
      <c r="R446" s="46"/>
      <c r="S446" s="46"/>
      <c r="T446" s="46"/>
      <c r="U446" s="223"/>
      <c r="V446" s="46"/>
      <c r="W446" s="46"/>
      <c r="X446" s="225"/>
      <c r="Y446" s="49"/>
      <c r="Z446" s="46"/>
      <c r="AA446" s="46"/>
      <c r="AB446" s="49"/>
      <c r="AC446" s="49"/>
      <c r="AD446" s="49"/>
      <c r="AE446" s="49"/>
      <c r="AF446" s="49"/>
      <c r="AG446" s="49"/>
      <c r="AH446" s="49"/>
      <c r="AI446" s="49"/>
      <c r="AJ446" s="37"/>
      <c r="AK446" s="37"/>
      <c r="AL446" s="37"/>
      <c r="AM446" s="37"/>
      <c r="AN446" s="37"/>
    </row>
    <row r="447">
      <c r="A447" s="46"/>
      <c r="B447" s="46"/>
      <c r="C447" s="49"/>
      <c r="D447" s="49"/>
      <c r="E447" s="49"/>
      <c r="F447" s="49"/>
      <c r="G447" s="223"/>
      <c r="H447" s="49"/>
      <c r="I447" s="46"/>
      <c r="J447" s="46"/>
      <c r="K447" s="51"/>
      <c r="L447" s="231"/>
      <c r="M447" s="49"/>
      <c r="N447" s="49"/>
      <c r="O447" s="49"/>
      <c r="P447" s="49"/>
      <c r="Q447" s="223"/>
      <c r="R447" s="46"/>
      <c r="S447" s="46"/>
      <c r="T447" s="46"/>
      <c r="U447" s="223"/>
      <c r="V447" s="46"/>
      <c r="W447" s="46"/>
      <c r="X447" s="225"/>
      <c r="Y447" s="49"/>
      <c r="Z447" s="46"/>
      <c r="AA447" s="46"/>
      <c r="AB447" s="49"/>
      <c r="AC447" s="49"/>
      <c r="AD447" s="49"/>
      <c r="AE447" s="49"/>
      <c r="AF447" s="49"/>
      <c r="AG447" s="49"/>
      <c r="AH447" s="49"/>
      <c r="AI447" s="49"/>
      <c r="AJ447" s="37"/>
      <c r="AK447" s="37"/>
      <c r="AL447" s="37"/>
      <c r="AM447" s="37"/>
      <c r="AN447" s="37"/>
    </row>
    <row r="448">
      <c r="A448" s="46"/>
      <c r="B448" s="46"/>
      <c r="C448" s="49"/>
      <c r="D448" s="49"/>
      <c r="E448" s="49"/>
      <c r="F448" s="49"/>
      <c r="G448" s="223"/>
      <c r="H448" s="49"/>
      <c r="I448" s="46"/>
      <c r="J448" s="46"/>
      <c r="K448" s="51"/>
      <c r="L448" s="231"/>
      <c r="M448" s="49"/>
      <c r="N448" s="49"/>
      <c r="O448" s="49"/>
      <c r="P448" s="49"/>
      <c r="Q448" s="223"/>
      <c r="R448" s="46"/>
      <c r="S448" s="46"/>
      <c r="T448" s="46"/>
      <c r="U448" s="223"/>
      <c r="V448" s="46"/>
      <c r="W448" s="46"/>
      <c r="X448" s="225"/>
      <c r="Y448" s="49"/>
      <c r="Z448" s="46"/>
      <c r="AA448" s="46"/>
      <c r="AB448" s="49"/>
      <c r="AC448" s="49"/>
      <c r="AD448" s="49"/>
      <c r="AE448" s="49"/>
      <c r="AF448" s="49"/>
      <c r="AG448" s="49"/>
      <c r="AH448" s="49"/>
      <c r="AI448" s="49"/>
      <c r="AJ448" s="37"/>
      <c r="AK448" s="37"/>
      <c r="AL448" s="37"/>
      <c r="AM448" s="37"/>
      <c r="AN448" s="37"/>
    </row>
    <row r="449">
      <c r="A449" s="46"/>
      <c r="B449" s="46"/>
      <c r="C449" s="49"/>
      <c r="D449" s="49"/>
      <c r="E449" s="49"/>
      <c r="F449" s="49"/>
      <c r="G449" s="223"/>
      <c r="H449" s="49"/>
      <c r="I449" s="46"/>
      <c r="J449" s="46"/>
      <c r="K449" s="51"/>
      <c r="L449" s="231"/>
      <c r="M449" s="49"/>
      <c r="N449" s="49"/>
      <c r="O449" s="49"/>
      <c r="P449" s="49"/>
      <c r="Q449" s="223"/>
      <c r="R449" s="46"/>
      <c r="S449" s="46"/>
      <c r="T449" s="46"/>
      <c r="U449" s="223"/>
      <c r="V449" s="46"/>
      <c r="W449" s="46"/>
      <c r="X449" s="225"/>
      <c r="Y449" s="49"/>
      <c r="Z449" s="46"/>
      <c r="AA449" s="46"/>
      <c r="AB449" s="49"/>
      <c r="AC449" s="49"/>
      <c r="AD449" s="49"/>
      <c r="AE449" s="49"/>
      <c r="AF449" s="49"/>
      <c r="AG449" s="49"/>
      <c r="AH449" s="49"/>
      <c r="AI449" s="49"/>
      <c r="AJ449" s="37"/>
      <c r="AK449" s="37"/>
      <c r="AL449" s="37"/>
      <c r="AM449" s="37"/>
      <c r="AN449" s="37"/>
    </row>
    <row r="450">
      <c r="A450" s="46"/>
      <c r="B450" s="46"/>
      <c r="C450" s="49"/>
      <c r="D450" s="49"/>
      <c r="E450" s="49"/>
      <c r="F450" s="49"/>
      <c r="G450" s="223"/>
      <c r="H450" s="49"/>
      <c r="I450" s="46"/>
      <c r="J450" s="46"/>
      <c r="K450" s="51"/>
      <c r="L450" s="231"/>
      <c r="M450" s="49"/>
      <c r="N450" s="49"/>
      <c r="O450" s="49"/>
      <c r="P450" s="49"/>
      <c r="Q450" s="223"/>
      <c r="R450" s="46"/>
      <c r="S450" s="46"/>
      <c r="T450" s="46"/>
      <c r="U450" s="223"/>
      <c r="V450" s="46"/>
      <c r="W450" s="46"/>
      <c r="X450" s="225"/>
      <c r="Y450" s="49"/>
      <c r="Z450" s="46"/>
      <c r="AA450" s="46"/>
      <c r="AB450" s="49"/>
      <c r="AC450" s="49"/>
      <c r="AD450" s="49"/>
      <c r="AE450" s="49"/>
      <c r="AF450" s="49"/>
      <c r="AG450" s="49"/>
      <c r="AH450" s="49"/>
      <c r="AI450" s="49"/>
      <c r="AJ450" s="37"/>
      <c r="AK450" s="37"/>
      <c r="AL450" s="37"/>
      <c r="AM450" s="37"/>
      <c r="AN450" s="37"/>
    </row>
    <row r="451">
      <c r="A451" s="46"/>
      <c r="B451" s="46"/>
      <c r="C451" s="49"/>
      <c r="D451" s="49"/>
      <c r="E451" s="49"/>
      <c r="F451" s="49"/>
      <c r="G451" s="223"/>
      <c r="H451" s="49"/>
      <c r="I451" s="46"/>
      <c r="J451" s="46"/>
      <c r="K451" s="51"/>
      <c r="L451" s="231"/>
      <c r="M451" s="49"/>
      <c r="N451" s="49"/>
      <c r="O451" s="49"/>
      <c r="P451" s="49"/>
      <c r="Q451" s="223"/>
      <c r="R451" s="46"/>
      <c r="S451" s="46"/>
      <c r="T451" s="46"/>
      <c r="U451" s="223"/>
      <c r="V451" s="46"/>
      <c r="W451" s="46"/>
      <c r="X451" s="225"/>
      <c r="Y451" s="49"/>
      <c r="Z451" s="46"/>
      <c r="AA451" s="46"/>
      <c r="AB451" s="49"/>
      <c r="AC451" s="49"/>
      <c r="AD451" s="49"/>
      <c r="AE451" s="49"/>
      <c r="AF451" s="49"/>
      <c r="AG451" s="49"/>
      <c r="AH451" s="49"/>
      <c r="AI451" s="49"/>
      <c r="AJ451" s="37"/>
      <c r="AK451" s="37"/>
      <c r="AL451" s="37"/>
      <c r="AM451" s="37"/>
      <c r="AN451" s="37"/>
    </row>
    <row r="452">
      <c r="A452" s="46"/>
      <c r="B452" s="46"/>
      <c r="C452" s="49"/>
      <c r="D452" s="49"/>
      <c r="E452" s="49"/>
      <c r="F452" s="49"/>
      <c r="G452" s="223"/>
      <c r="H452" s="49"/>
      <c r="I452" s="46"/>
      <c r="J452" s="46"/>
      <c r="K452" s="51"/>
      <c r="L452" s="231"/>
      <c r="M452" s="49"/>
      <c r="N452" s="49"/>
      <c r="O452" s="49"/>
      <c r="P452" s="49"/>
      <c r="Q452" s="223"/>
      <c r="R452" s="46"/>
      <c r="S452" s="46"/>
      <c r="T452" s="46"/>
      <c r="U452" s="223"/>
      <c r="V452" s="46"/>
      <c r="W452" s="46"/>
      <c r="X452" s="225"/>
      <c r="Y452" s="49"/>
      <c r="Z452" s="46"/>
      <c r="AA452" s="46"/>
      <c r="AB452" s="49"/>
      <c r="AC452" s="49"/>
      <c r="AD452" s="49"/>
      <c r="AE452" s="49"/>
      <c r="AF452" s="49"/>
      <c r="AG452" s="49"/>
      <c r="AH452" s="49"/>
      <c r="AI452" s="49"/>
      <c r="AJ452" s="37"/>
      <c r="AK452" s="37"/>
      <c r="AL452" s="37"/>
      <c r="AM452" s="37"/>
      <c r="AN452" s="37"/>
    </row>
    <row r="453">
      <c r="A453" s="46"/>
      <c r="B453" s="46"/>
      <c r="C453" s="49"/>
      <c r="D453" s="49"/>
      <c r="E453" s="49"/>
      <c r="F453" s="49"/>
      <c r="G453" s="223"/>
      <c r="H453" s="49"/>
      <c r="I453" s="46"/>
      <c r="J453" s="46"/>
      <c r="K453" s="51"/>
      <c r="L453" s="231"/>
      <c r="M453" s="49"/>
      <c r="N453" s="49"/>
      <c r="O453" s="49"/>
      <c r="P453" s="49"/>
      <c r="Q453" s="223"/>
      <c r="R453" s="46"/>
      <c r="S453" s="46"/>
      <c r="T453" s="46"/>
      <c r="U453" s="223"/>
      <c r="V453" s="46"/>
      <c r="W453" s="46"/>
      <c r="X453" s="225"/>
      <c r="Y453" s="49"/>
      <c r="Z453" s="46"/>
      <c r="AA453" s="46"/>
      <c r="AB453" s="49"/>
      <c r="AC453" s="49"/>
      <c r="AD453" s="49"/>
      <c r="AE453" s="49"/>
      <c r="AF453" s="49"/>
      <c r="AG453" s="49"/>
      <c r="AH453" s="49"/>
      <c r="AI453" s="49"/>
      <c r="AJ453" s="37"/>
      <c r="AK453" s="37"/>
      <c r="AL453" s="37"/>
      <c r="AM453" s="37"/>
      <c r="AN453" s="37"/>
    </row>
    <row r="454">
      <c r="A454" s="46"/>
      <c r="B454" s="46"/>
      <c r="C454" s="49"/>
      <c r="D454" s="49"/>
      <c r="E454" s="49"/>
      <c r="F454" s="49"/>
      <c r="G454" s="223"/>
      <c r="H454" s="49"/>
      <c r="I454" s="46"/>
      <c r="J454" s="46"/>
      <c r="K454" s="51"/>
      <c r="L454" s="231"/>
      <c r="M454" s="49"/>
      <c r="N454" s="49"/>
      <c r="O454" s="49"/>
      <c r="P454" s="49"/>
      <c r="Q454" s="223"/>
      <c r="R454" s="46"/>
      <c r="S454" s="46"/>
      <c r="T454" s="46"/>
      <c r="U454" s="223"/>
      <c r="V454" s="46"/>
      <c r="W454" s="46"/>
      <c r="X454" s="225"/>
      <c r="Y454" s="49"/>
      <c r="Z454" s="46"/>
      <c r="AA454" s="46"/>
      <c r="AB454" s="49"/>
      <c r="AC454" s="49"/>
      <c r="AD454" s="49"/>
      <c r="AE454" s="49"/>
      <c r="AF454" s="49"/>
      <c r="AG454" s="49"/>
      <c r="AH454" s="49"/>
      <c r="AI454" s="49"/>
      <c r="AJ454" s="37"/>
      <c r="AK454" s="37"/>
      <c r="AL454" s="37"/>
      <c r="AM454" s="37"/>
      <c r="AN454" s="37"/>
    </row>
    <row r="455">
      <c r="A455" s="46"/>
      <c r="B455" s="46"/>
      <c r="C455" s="49"/>
      <c r="D455" s="49"/>
      <c r="E455" s="49"/>
      <c r="F455" s="49"/>
      <c r="G455" s="223"/>
      <c r="H455" s="49"/>
      <c r="I455" s="46"/>
      <c r="J455" s="46"/>
      <c r="K455" s="51"/>
      <c r="L455" s="231"/>
      <c r="M455" s="49"/>
      <c r="N455" s="49"/>
      <c r="O455" s="49"/>
      <c r="P455" s="49"/>
      <c r="Q455" s="223"/>
      <c r="R455" s="46"/>
      <c r="S455" s="46"/>
      <c r="T455" s="46"/>
      <c r="U455" s="223"/>
      <c r="V455" s="46"/>
      <c r="W455" s="46"/>
      <c r="X455" s="225"/>
      <c r="Y455" s="49"/>
      <c r="Z455" s="46"/>
      <c r="AA455" s="46"/>
      <c r="AB455" s="49"/>
      <c r="AC455" s="49"/>
      <c r="AD455" s="49"/>
      <c r="AE455" s="49"/>
      <c r="AF455" s="49"/>
      <c r="AG455" s="49"/>
      <c r="AH455" s="49"/>
      <c r="AI455" s="49"/>
      <c r="AJ455" s="37"/>
      <c r="AK455" s="37"/>
      <c r="AL455" s="37"/>
      <c r="AM455" s="37"/>
      <c r="AN455" s="37"/>
    </row>
    <row r="456">
      <c r="A456" s="46"/>
      <c r="B456" s="46"/>
      <c r="C456" s="49"/>
      <c r="D456" s="49"/>
      <c r="E456" s="49"/>
      <c r="F456" s="49"/>
      <c r="G456" s="223"/>
      <c r="H456" s="49"/>
      <c r="I456" s="46"/>
      <c r="J456" s="46"/>
      <c r="K456" s="51"/>
      <c r="L456" s="231"/>
      <c r="M456" s="49"/>
      <c r="N456" s="49"/>
      <c r="O456" s="49"/>
      <c r="P456" s="49"/>
      <c r="Q456" s="223"/>
      <c r="R456" s="46"/>
      <c r="S456" s="46"/>
      <c r="T456" s="46"/>
      <c r="U456" s="223"/>
      <c r="V456" s="46"/>
      <c r="W456" s="46"/>
      <c r="X456" s="225"/>
      <c r="Y456" s="49"/>
      <c r="Z456" s="46"/>
      <c r="AA456" s="46"/>
      <c r="AB456" s="49"/>
      <c r="AC456" s="49"/>
      <c r="AD456" s="49"/>
      <c r="AE456" s="49"/>
      <c r="AF456" s="49"/>
      <c r="AG456" s="49"/>
      <c r="AH456" s="49"/>
      <c r="AI456" s="49"/>
      <c r="AJ456" s="37"/>
      <c r="AK456" s="37"/>
      <c r="AL456" s="37"/>
      <c r="AM456" s="37"/>
      <c r="AN456" s="37"/>
    </row>
    <row r="457">
      <c r="A457" s="46"/>
      <c r="B457" s="46"/>
      <c r="C457" s="49"/>
      <c r="D457" s="49"/>
      <c r="E457" s="49"/>
      <c r="F457" s="49"/>
      <c r="G457" s="223"/>
      <c r="H457" s="49"/>
      <c r="I457" s="46"/>
      <c r="J457" s="46"/>
      <c r="K457" s="51"/>
      <c r="L457" s="231"/>
      <c r="M457" s="49"/>
      <c r="N457" s="49"/>
      <c r="O457" s="49"/>
      <c r="P457" s="49"/>
      <c r="Q457" s="223"/>
      <c r="R457" s="46"/>
      <c r="S457" s="46"/>
      <c r="T457" s="46"/>
      <c r="U457" s="223"/>
      <c r="V457" s="46"/>
      <c r="W457" s="46"/>
      <c r="X457" s="225"/>
      <c r="Y457" s="49"/>
      <c r="Z457" s="46"/>
      <c r="AA457" s="46"/>
      <c r="AB457" s="49"/>
      <c r="AC457" s="49"/>
      <c r="AD457" s="49"/>
      <c r="AE457" s="49"/>
      <c r="AF457" s="49"/>
      <c r="AG457" s="49"/>
      <c r="AH457" s="49"/>
      <c r="AI457" s="49"/>
      <c r="AJ457" s="37"/>
      <c r="AK457" s="37"/>
      <c r="AL457" s="37"/>
      <c r="AM457" s="37"/>
      <c r="AN457" s="37"/>
    </row>
    <row r="458">
      <c r="A458" s="46"/>
      <c r="B458" s="46"/>
      <c r="C458" s="49"/>
      <c r="D458" s="49"/>
      <c r="E458" s="49"/>
      <c r="F458" s="49"/>
      <c r="G458" s="223"/>
      <c r="H458" s="49"/>
      <c r="I458" s="46"/>
      <c r="J458" s="46"/>
      <c r="K458" s="51"/>
      <c r="L458" s="231"/>
      <c r="M458" s="49"/>
      <c r="N458" s="49"/>
      <c r="O458" s="49"/>
      <c r="P458" s="49"/>
      <c r="Q458" s="223"/>
      <c r="R458" s="46"/>
      <c r="S458" s="46"/>
      <c r="T458" s="46"/>
      <c r="U458" s="223"/>
      <c r="V458" s="46"/>
      <c r="W458" s="46"/>
      <c r="X458" s="225"/>
      <c r="Y458" s="49"/>
      <c r="Z458" s="46"/>
      <c r="AA458" s="46"/>
      <c r="AB458" s="49"/>
      <c r="AC458" s="49"/>
      <c r="AD458" s="49"/>
      <c r="AE458" s="49"/>
      <c r="AF458" s="49"/>
      <c r="AG458" s="49"/>
      <c r="AH458" s="49"/>
      <c r="AI458" s="49"/>
      <c r="AJ458" s="37"/>
      <c r="AK458" s="37"/>
      <c r="AL458" s="37"/>
      <c r="AM458" s="37"/>
      <c r="AN458" s="37"/>
    </row>
    <row r="459">
      <c r="A459" s="46"/>
      <c r="B459" s="46"/>
      <c r="C459" s="49"/>
      <c r="D459" s="49"/>
      <c r="E459" s="49"/>
      <c r="F459" s="49"/>
      <c r="G459" s="223"/>
      <c r="H459" s="49"/>
      <c r="I459" s="46"/>
      <c r="J459" s="46"/>
      <c r="K459" s="51"/>
      <c r="L459" s="231"/>
      <c r="M459" s="49"/>
      <c r="N459" s="49"/>
      <c r="O459" s="49"/>
      <c r="P459" s="49"/>
      <c r="Q459" s="223"/>
      <c r="R459" s="46"/>
      <c r="S459" s="46"/>
      <c r="T459" s="46"/>
      <c r="U459" s="223"/>
      <c r="V459" s="46"/>
      <c r="W459" s="46"/>
      <c r="X459" s="225"/>
      <c r="Y459" s="49"/>
      <c r="Z459" s="46"/>
      <c r="AA459" s="46"/>
      <c r="AB459" s="49"/>
      <c r="AC459" s="49"/>
      <c r="AD459" s="49"/>
      <c r="AE459" s="49"/>
      <c r="AF459" s="49"/>
      <c r="AG459" s="49"/>
      <c r="AH459" s="49"/>
      <c r="AI459" s="49"/>
      <c r="AJ459" s="37"/>
      <c r="AK459" s="37"/>
      <c r="AL459" s="37"/>
      <c r="AM459" s="37"/>
      <c r="AN459" s="37"/>
    </row>
    <row r="460">
      <c r="A460" s="46"/>
      <c r="B460" s="46"/>
      <c r="C460" s="49"/>
      <c r="D460" s="49"/>
      <c r="E460" s="49"/>
      <c r="F460" s="49"/>
      <c r="G460" s="223"/>
      <c r="H460" s="49"/>
      <c r="I460" s="46"/>
      <c r="J460" s="46"/>
      <c r="K460" s="51"/>
      <c r="L460" s="231"/>
      <c r="M460" s="49"/>
      <c r="N460" s="49"/>
      <c r="O460" s="49"/>
      <c r="P460" s="49"/>
      <c r="Q460" s="223"/>
      <c r="R460" s="46"/>
      <c r="S460" s="46"/>
      <c r="T460" s="46"/>
      <c r="U460" s="223"/>
      <c r="V460" s="46"/>
      <c r="W460" s="46"/>
      <c r="X460" s="225"/>
      <c r="Y460" s="49"/>
      <c r="Z460" s="46"/>
      <c r="AA460" s="46"/>
      <c r="AB460" s="49"/>
      <c r="AC460" s="49"/>
      <c r="AD460" s="49"/>
      <c r="AE460" s="49"/>
      <c r="AF460" s="49"/>
      <c r="AG460" s="49"/>
      <c r="AH460" s="49"/>
      <c r="AI460" s="49"/>
      <c r="AJ460" s="37"/>
      <c r="AK460" s="37"/>
      <c r="AL460" s="37"/>
      <c r="AM460" s="37"/>
      <c r="AN460" s="37"/>
    </row>
    <row r="461">
      <c r="A461" s="46"/>
      <c r="B461" s="46"/>
      <c r="C461" s="49"/>
      <c r="D461" s="49"/>
      <c r="E461" s="49"/>
      <c r="F461" s="49"/>
      <c r="G461" s="223"/>
      <c r="H461" s="49"/>
      <c r="I461" s="46"/>
      <c r="J461" s="46"/>
      <c r="K461" s="51"/>
      <c r="L461" s="231"/>
      <c r="M461" s="49"/>
      <c r="N461" s="49"/>
      <c r="O461" s="49"/>
      <c r="P461" s="49"/>
      <c r="Q461" s="223"/>
      <c r="R461" s="46"/>
      <c r="S461" s="46"/>
      <c r="T461" s="46"/>
      <c r="U461" s="223"/>
      <c r="V461" s="46"/>
      <c r="W461" s="46"/>
      <c r="X461" s="225"/>
      <c r="Y461" s="49"/>
      <c r="Z461" s="46"/>
      <c r="AA461" s="46"/>
      <c r="AB461" s="49"/>
      <c r="AC461" s="49"/>
      <c r="AD461" s="49"/>
      <c r="AE461" s="49"/>
      <c r="AF461" s="49"/>
      <c r="AG461" s="49"/>
      <c r="AH461" s="49"/>
      <c r="AI461" s="49"/>
      <c r="AJ461" s="37"/>
      <c r="AK461" s="37"/>
      <c r="AL461" s="37"/>
      <c r="AM461" s="37"/>
      <c r="AN461" s="37"/>
    </row>
    <row r="462">
      <c r="A462" s="46"/>
      <c r="B462" s="46"/>
      <c r="C462" s="49"/>
      <c r="D462" s="49"/>
      <c r="E462" s="49"/>
      <c r="F462" s="49"/>
      <c r="G462" s="223"/>
      <c r="H462" s="49"/>
      <c r="I462" s="46"/>
      <c r="J462" s="46"/>
      <c r="K462" s="51"/>
      <c r="L462" s="231"/>
      <c r="M462" s="49"/>
      <c r="N462" s="49"/>
      <c r="O462" s="49"/>
      <c r="P462" s="49"/>
      <c r="Q462" s="223"/>
      <c r="R462" s="46"/>
      <c r="S462" s="46"/>
      <c r="T462" s="46"/>
      <c r="U462" s="223"/>
      <c r="V462" s="46"/>
      <c r="W462" s="46"/>
      <c r="X462" s="225"/>
      <c r="Y462" s="49"/>
      <c r="Z462" s="46"/>
      <c r="AA462" s="46"/>
      <c r="AB462" s="49"/>
      <c r="AC462" s="49"/>
      <c r="AD462" s="49"/>
      <c r="AE462" s="49"/>
      <c r="AF462" s="49"/>
      <c r="AG462" s="49"/>
      <c r="AH462" s="49"/>
      <c r="AI462" s="49"/>
      <c r="AJ462" s="37"/>
      <c r="AK462" s="37"/>
      <c r="AL462" s="37"/>
      <c r="AM462" s="37"/>
      <c r="AN462" s="37"/>
    </row>
    <row r="463">
      <c r="A463" s="46"/>
      <c r="B463" s="46"/>
      <c r="C463" s="49"/>
      <c r="D463" s="49"/>
      <c r="E463" s="49"/>
      <c r="F463" s="49"/>
      <c r="G463" s="223"/>
      <c r="H463" s="49"/>
      <c r="I463" s="46"/>
      <c r="J463" s="46"/>
      <c r="K463" s="51"/>
      <c r="L463" s="231"/>
      <c r="M463" s="49"/>
      <c r="N463" s="49"/>
      <c r="O463" s="49"/>
      <c r="P463" s="49"/>
      <c r="Q463" s="223"/>
      <c r="R463" s="46"/>
      <c r="S463" s="46"/>
      <c r="T463" s="46"/>
      <c r="U463" s="223"/>
      <c r="V463" s="46"/>
      <c r="W463" s="46"/>
      <c r="X463" s="225"/>
      <c r="Y463" s="49"/>
      <c r="Z463" s="46"/>
      <c r="AA463" s="46"/>
      <c r="AB463" s="49"/>
      <c r="AC463" s="49"/>
      <c r="AD463" s="49"/>
      <c r="AE463" s="49"/>
      <c r="AF463" s="49"/>
      <c r="AG463" s="49"/>
      <c r="AH463" s="49"/>
      <c r="AI463" s="49"/>
      <c r="AJ463" s="37"/>
      <c r="AK463" s="37"/>
      <c r="AL463" s="37"/>
      <c r="AM463" s="37"/>
      <c r="AN463" s="37"/>
    </row>
    <row r="464">
      <c r="A464" s="46"/>
      <c r="B464" s="46"/>
      <c r="C464" s="49"/>
      <c r="D464" s="49"/>
      <c r="E464" s="49"/>
      <c r="F464" s="49"/>
      <c r="G464" s="223"/>
      <c r="H464" s="49"/>
      <c r="I464" s="46"/>
      <c r="J464" s="46"/>
      <c r="K464" s="51"/>
      <c r="L464" s="231"/>
      <c r="M464" s="49"/>
      <c r="N464" s="49"/>
      <c r="O464" s="49"/>
      <c r="P464" s="49"/>
      <c r="Q464" s="223"/>
      <c r="R464" s="46"/>
      <c r="S464" s="46"/>
      <c r="T464" s="46"/>
      <c r="U464" s="223"/>
      <c r="V464" s="46"/>
      <c r="W464" s="46"/>
      <c r="X464" s="225"/>
      <c r="Y464" s="49"/>
      <c r="Z464" s="46"/>
      <c r="AA464" s="46"/>
      <c r="AB464" s="49"/>
      <c r="AC464" s="49"/>
      <c r="AD464" s="49"/>
      <c r="AE464" s="49"/>
      <c r="AF464" s="49"/>
      <c r="AG464" s="49"/>
      <c r="AH464" s="49"/>
      <c r="AI464" s="49"/>
      <c r="AJ464" s="37"/>
      <c r="AK464" s="37"/>
      <c r="AL464" s="37"/>
      <c r="AM464" s="37"/>
      <c r="AN464" s="37"/>
    </row>
    <row r="465">
      <c r="A465" s="46"/>
      <c r="B465" s="46"/>
      <c r="C465" s="49"/>
      <c r="D465" s="49"/>
      <c r="E465" s="49"/>
      <c r="F465" s="49"/>
      <c r="G465" s="223"/>
      <c r="H465" s="49"/>
      <c r="I465" s="46"/>
      <c r="J465" s="46"/>
      <c r="K465" s="51"/>
      <c r="L465" s="231"/>
      <c r="M465" s="49"/>
      <c r="N465" s="49"/>
      <c r="O465" s="49"/>
      <c r="P465" s="49"/>
      <c r="Q465" s="223"/>
      <c r="R465" s="46"/>
      <c r="S465" s="46"/>
      <c r="T465" s="46"/>
      <c r="U465" s="223"/>
      <c r="V465" s="46"/>
      <c r="W465" s="46"/>
      <c r="X465" s="225"/>
      <c r="Y465" s="49"/>
      <c r="Z465" s="46"/>
      <c r="AA465" s="46"/>
      <c r="AB465" s="49"/>
      <c r="AC465" s="49"/>
      <c r="AD465" s="49"/>
      <c r="AE465" s="49"/>
      <c r="AF465" s="49"/>
      <c r="AG465" s="49"/>
      <c r="AH465" s="49"/>
      <c r="AI465" s="49"/>
      <c r="AJ465" s="37"/>
      <c r="AK465" s="37"/>
      <c r="AL465" s="37"/>
      <c r="AM465" s="37"/>
      <c r="AN465" s="37"/>
    </row>
    <row r="466">
      <c r="A466" s="46"/>
      <c r="B466" s="46"/>
      <c r="C466" s="49"/>
      <c r="D466" s="49"/>
      <c r="E466" s="49"/>
      <c r="F466" s="49"/>
      <c r="G466" s="223"/>
      <c r="H466" s="49"/>
      <c r="I466" s="46"/>
      <c r="J466" s="46"/>
      <c r="K466" s="51"/>
      <c r="L466" s="231"/>
      <c r="M466" s="49"/>
      <c r="N466" s="49"/>
      <c r="O466" s="49"/>
      <c r="P466" s="49"/>
      <c r="Q466" s="223"/>
      <c r="R466" s="46"/>
      <c r="S466" s="46"/>
      <c r="T466" s="46"/>
      <c r="U466" s="223"/>
      <c r="V466" s="46"/>
      <c r="W466" s="46"/>
      <c r="X466" s="225"/>
      <c r="Y466" s="49"/>
      <c r="Z466" s="46"/>
      <c r="AA466" s="46"/>
      <c r="AB466" s="49"/>
      <c r="AC466" s="49"/>
      <c r="AD466" s="49"/>
      <c r="AE466" s="49"/>
      <c r="AF466" s="49"/>
      <c r="AG466" s="49"/>
      <c r="AH466" s="49"/>
      <c r="AI466" s="49"/>
      <c r="AJ466" s="37"/>
      <c r="AK466" s="37"/>
      <c r="AL466" s="37"/>
      <c r="AM466" s="37"/>
      <c r="AN466" s="37"/>
    </row>
    <row r="467">
      <c r="A467" s="46"/>
      <c r="B467" s="46"/>
      <c r="C467" s="49"/>
      <c r="D467" s="49"/>
      <c r="E467" s="49"/>
      <c r="F467" s="49"/>
      <c r="G467" s="223"/>
      <c r="H467" s="49"/>
      <c r="I467" s="46"/>
      <c r="J467" s="46"/>
      <c r="K467" s="51"/>
      <c r="L467" s="231"/>
      <c r="M467" s="49"/>
      <c r="N467" s="49"/>
      <c r="O467" s="49"/>
      <c r="P467" s="49"/>
      <c r="Q467" s="223"/>
      <c r="R467" s="46"/>
      <c r="S467" s="46"/>
      <c r="T467" s="46"/>
      <c r="U467" s="223"/>
      <c r="V467" s="46"/>
      <c r="W467" s="46"/>
      <c r="X467" s="225"/>
      <c r="Y467" s="49"/>
      <c r="Z467" s="46"/>
      <c r="AA467" s="46"/>
      <c r="AB467" s="49"/>
      <c r="AC467" s="49"/>
      <c r="AD467" s="49"/>
      <c r="AE467" s="49"/>
      <c r="AF467" s="49"/>
      <c r="AG467" s="49"/>
      <c r="AH467" s="49"/>
      <c r="AI467" s="49"/>
      <c r="AJ467" s="37"/>
      <c r="AK467" s="37"/>
      <c r="AL467" s="37"/>
      <c r="AM467" s="37"/>
      <c r="AN467" s="37"/>
    </row>
    <row r="468">
      <c r="A468" s="46"/>
      <c r="B468" s="46"/>
      <c r="C468" s="49"/>
      <c r="D468" s="49"/>
      <c r="E468" s="49"/>
      <c r="F468" s="49"/>
      <c r="G468" s="223"/>
      <c r="H468" s="49"/>
      <c r="I468" s="46"/>
      <c r="J468" s="46"/>
      <c r="K468" s="51"/>
      <c r="L468" s="231"/>
      <c r="M468" s="49"/>
      <c r="N468" s="49"/>
      <c r="O468" s="49"/>
      <c r="P468" s="49"/>
      <c r="Q468" s="223"/>
      <c r="R468" s="46"/>
      <c r="S468" s="46"/>
      <c r="T468" s="46"/>
      <c r="U468" s="223"/>
      <c r="V468" s="46"/>
      <c r="W468" s="46"/>
      <c r="X468" s="225"/>
      <c r="Y468" s="49"/>
      <c r="Z468" s="46"/>
      <c r="AA468" s="46"/>
      <c r="AB468" s="49"/>
      <c r="AC468" s="49"/>
      <c r="AD468" s="49"/>
      <c r="AE468" s="49"/>
      <c r="AF468" s="49"/>
      <c r="AG468" s="49"/>
      <c r="AH468" s="49"/>
      <c r="AI468" s="49"/>
      <c r="AJ468" s="37"/>
      <c r="AK468" s="37"/>
      <c r="AL468" s="37"/>
      <c r="AM468" s="37"/>
      <c r="AN468" s="37"/>
    </row>
    <row r="469">
      <c r="A469" s="46"/>
      <c r="B469" s="46"/>
      <c r="C469" s="49"/>
      <c r="D469" s="49"/>
      <c r="E469" s="49"/>
      <c r="F469" s="49"/>
      <c r="G469" s="223"/>
      <c r="H469" s="49"/>
      <c r="I469" s="46"/>
      <c r="J469" s="46"/>
      <c r="K469" s="51"/>
      <c r="L469" s="231"/>
      <c r="M469" s="49"/>
      <c r="N469" s="49"/>
      <c r="O469" s="49"/>
      <c r="P469" s="49"/>
      <c r="Q469" s="223"/>
      <c r="R469" s="46"/>
      <c r="S469" s="46"/>
      <c r="T469" s="46"/>
      <c r="U469" s="223"/>
      <c r="V469" s="46"/>
      <c r="W469" s="46"/>
      <c r="X469" s="225"/>
      <c r="Y469" s="49"/>
      <c r="Z469" s="46"/>
      <c r="AA469" s="46"/>
      <c r="AB469" s="49"/>
      <c r="AC469" s="49"/>
      <c r="AD469" s="49"/>
      <c r="AE469" s="49"/>
      <c r="AF469" s="49"/>
      <c r="AG469" s="49"/>
      <c r="AH469" s="49"/>
      <c r="AI469" s="49"/>
      <c r="AJ469" s="37"/>
      <c r="AK469" s="37"/>
      <c r="AL469" s="37"/>
      <c r="AM469" s="37"/>
      <c r="AN469" s="37"/>
    </row>
    <row r="470">
      <c r="A470" s="46"/>
      <c r="B470" s="46"/>
      <c r="C470" s="49"/>
      <c r="D470" s="49"/>
      <c r="E470" s="49"/>
      <c r="F470" s="49"/>
      <c r="G470" s="223"/>
      <c r="H470" s="49"/>
      <c r="I470" s="46"/>
      <c r="J470" s="46"/>
      <c r="K470" s="51"/>
      <c r="L470" s="231"/>
      <c r="M470" s="49"/>
      <c r="N470" s="49"/>
      <c r="O470" s="49"/>
      <c r="P470" s="49"/>
      <c r="Q470" s="223"/>
      <c r="R470" s="46"/>
      <c r="S470" s="46"/>
      <c r="T470" s="46"/>
      <c r="U470" s="223"/>
      <c r="V470" s="46"/>
      <c r="W470" s="46"/>
      <c r="X470" s="225"/>
      <c r="Y470" s="49"/>
      <c r="Z470" s="46"/>
      <c r="AA470" s="46"/>
      <c r="AB470" s="49"/>
      <c r="AC470" s="49"/>
      <c r="AD470" s="49"/>
      <c r="AE470" s="49"/>
      <c r="AF470" s="49"/>
      <c r="AG470" s="49"/>
      <c r="AH470" s="49"/>
      <c r="AI470" s="49"/>
      <c r="AJ470" s="37"/>
      <c r="AK470" s="37"/>
      <c r="AL470" s="37"/>
      <c r="AM470" s="37"/>
      <c r="AN470" s="37"/>
    </row>
    <row r="471">
      <c r="A471" s="46"/>
      <c r="B471" s="46"/>
      <c r="C471" s="49"/>
      <c r="D471" s="49"/>
      <c r="E471" s="49"/>
      <c r="F471" s="49"/>
      <c r="G471" s="223"/>
      <c r="H471" s="49"/>
      <c r="I471" s="46"/>
      <c r="J471" s="46"/>
      <c r="K471" s="51"/>
      <c r="L471" s="231"/>
      <c r="M471" s="49"/>
      <c r="N471" s="49"/>
      <c r="O471" s="49"/>
      <c r="P471" s="49"/>
      <c r="Q471" s="223"/>
      <c r="R471" s="46"/>
      <c r="S471" s="46"/>
      <c r="T471" s="46"/>
      <c r="U471" s="223"/>
      <c r="V471" s="46"/>
      <c r="W471" s="46"/>
      <c r="X471" s="225"/>
      <c r="Y471" s="49"/>
      <c r="Z471" s="46"/>
      <c r="AA471" s="46"/>
      <c r="AB471" s="49"/>
      <c r="AC471" s="49"/>
      <c r="AD471" s="49"/>
      <c r="AE471" s="49"/>
      <c r="AF471" s="49"/>
      <c r="AG471" s="49"/>
      <c r="AH471" s="49"/>
      <c r="AI471" s="49"/>
      <c r="AJ471" s="37"/>
      <c r="AK471" s="37"/>
      <c r="AL471" s="37"/>
      <c r="AM471" s="37"/>
      <c r="AN471" s="37"/>
    </row>
    <row r="472">
      <c r="A472" s="46"/>
      <c r="B472" s="46"/>
      <c r="C472" s="49"/>
      <c r="D472" s="49"/>
      <c r="E472" s="49"/>
      <c r="F472" s="49"/>
      <c r="G472" s="223"/>
      <c r="H472" s="49"/>
      <c r="I472" s="46"/>
      <c r="J472" s="46"/>
      <c r="K472" s="51"/>
      <c r="L472" s="231"/>
      <c r="M472" s="49"/>
      <c r="N472" s="49"/>
      <c r="O472" s="49"/>
      <c r="P472" s="49"/>
      <c r="Q472" s="223"/>
      <c r="R472" s="46"/>
      <c r="S472" s="46"/>
      <c r="T472" s="46"/>
      <c r="U472" s="223"/>
      <c r="V472" s="46"/>
      <c r="W472" s="46"/>
      <c r="X472" s="225"/>
      <c r="Y472" s="49"/>
      <c r="Z472" s="46"/>
      <c r="AA472" s="46"/>
      <c r="AB472" s="49"/>
      <c r="AC472" s="49"/>
      <c r="AD472" s="49"/>
      <c r="AE472" s="49"/>
      <c r="AF472" s="49"/>
      <c r="AG472" s="49"/>
      <c r="AH472" s="49"/>
      <c r="AI472" s="49"/>
      <c r="AJ472" s="37"/>
      <c r="AK472" s="37"/>
      <c r="AL472" s="37"/>
      <c r="AM472" s="37"/>
      <c r="AN472" s="37"/>
    </row>
    <row r="473">
      <c r="A473" s="46"/>
      <c r="B473" s="46"/>
      <c r="C473" s="49"/>
      <c r="D473" s="49"/>
      <c r="E473" s="49"/>
      <c r="F473" s="49"/>
      <c r="G473" s="223"/>
      <c r="H473" s="49"/>
      <c r="I473" s="46"/>
      <c r="J473" s="46"/>
      <c r="K473" s="51"/>
      <c r="L473" s="231"/>
      <c r="M473" s="49"/>
      <c r="N473" s="49"/>
      <c r="O473" s="49"/>
      <c r="P473" s="49"/>
      <c r="Q473" s="223"/>
      <c r="R473" s="46"/>
      <c r="S473" s="46"/>
      <c r="T473" s="46"/>
      <c r="U473" s="223"/>
      <c r="V473" s="46"/>
      <c r="W473" s="46"/>
      <c r="X473" s="225"/>
      <c r="Y473" s="49"/>
      <c r="Z473" s="46"/>
      <c r="AA473" s="46"/>
      <c r="AB473" s="49"/>
      <c r="AC473" s="49"/>
      <c r="AD473" s="49"/>
      <c r="AE473" s="49"/>
      <c r="AF473" s="49"/>
      <c r="AG473" s="49"/>
      <c r="AH473" s="49"/>
      <c r="AI473" s="49"/>
      <c r="AJ473" s="37"/>
      <c r="AK473" s="37"/>
      <c r="AL473" s="37"/>
      <c r="AM473" s="37"/>
      <c r="AN473" s="37"/>
    </row>
    <row r="474">
      <c r="A474" s="46"/>
      <c r="B474" s="46"/>
      <c r="C474" s="49"/>
      <c r="D474" s="49"/>
      <c r="E474" s="49"/>
      <c r="F474" s="49"/>
      <c r="G474" s="223"/>
      <c r="H474" s="49"/>
      <c r="I474" s="46"/>
      <c r="J474" s="46"/>
      <c r="K474" s="51"/>
      <c r="L474" s="231"/>
      <c r="M474" s="49"/>
      <c r="N474" s="49"/>
      <c r="O474" s="49"/>
      <c r="P474" s="49"/>
      <c r="Q474" s="223"/>
      <c r="R474" s="46"/>
      <c r="S474" s="46"/>
      <c r="T474" s="46"/>
      <c r="U474" s="223"/>
      <c r="V474" s="46"/>
      <c r="W474" s="46"/>
      <c r="X474" s="225"/>
      <c r="Y474" s="49"/>
      <c r="Z474" s="46"/>
      <c r="AA474" s="46"/>
      <c r="AB474" s="49"/>
      <c r="AC474" s="49"/>
      <c r="AD474" s="49"/>
      <c r="AE474" s="49"/>
      <c r="AF474" s="49"/>
      <c r="AG474" s="49"/>
      <c r="AH474" s="49"/>
      <c r="AI474" s="49"/>
      <c r="AJ474" s="37"/>
      <c r="AK474" s="37"/>
      <c r="AL474" s="37"/>
      <c r="AM474" s="37"/>
      <c r="AN474" s="37"/>
    </row>
    <row r="475">
      <c r="A475" s="46"/>
      <c r="B475" s="46"/>
      <c r="C475" s="49"/>
      <c r="D475" s="49"/>
      <c r="E475" s="49"/>
      <c r="F475" s="49"/>
      <c r="G475" s="223"/>
      <c r="H475" s="49"/>
      <c r="I475" s="46"/>
      <c r="J475" s="46"/>
      <c r="K475" s="51"/>
      <c r="L475" s="231"/>
      <c r="M475" s="49"/>
      <c r="N475" s="49"/>
      <c r="O475" s="49"/>
      <c r="P475" s="49"/>
      <c r="Q475" s="223"/>
      <c r="R475" s="46"/>
      <c r="S475" s="46"/>
      <c r="T475" s="46"/>
      <c r="U475" s="223"/>
      <c r="V475" s="46"/>
      <c r="W475" s="46"/>
      <c r="X475" s="225"/>
      <c r="Y475" s="49"/>
      <c r="Z475" s="46"/>
      <c r="AA475" s="46"/>
      <c r="AB475" s="49"/>
      <c r="AC475" s="49"/>
      <c r="AD475" s="49"/>
      <c r="AE475" s="49"/>
      <c r="AF475" s="49"/>
      <c r="AG475" s="49"/>
      <c r="AH475" s="49"/>
      <c r="AI475" s="49"/>
      <c r="AJ475" s="37"/>
      <c r="AK475" s="37"/>
      <c r="AL475" s="37"/>
      <c r="AM475" s="37"/>
      <c r="AN475" s="37"/>
    </row>
    <row r="476">
      <c r="A476" s="46"/>
      <c r="B476" s="46"/>
      <c r="C476" s="49"/>
      <c r="D476" s="49"/>
      <c r="E476" s="49"/>
      <c r="F476" s="49"/>
      <c r="G476" s="223"/>
      <c r="H476" s="49"/>
      <c r="I476" s="46"/>
      <c r="J476" s="46"/>
      <c r="K476" s="51"/>
      <c r="L476" s="231"/>
      <c r="M476" s="49"/>
      <c r="N476" s="49"/>
      <c r="O476" s="49"/>
      <c r="P476" s="49"/>
      <c r="Q476" s="223"/>
      <c r="R476" s="46"/>
      <c r="S476" s="46"/>
      <c r="T476" s="46"/>
      <c r="U476" s="223"/>
      <c r="V476" s="46"/>
      <c r="W476" s="46"/>
      <c r="X476" s="225"/>
      <c r="Y476" s="49"/>
      <c r="Z476" s="46"/>
      <c r="AA476" s="46"/>
      <c r="AB476" s="49"/>
      <c r="AC476" s="49"/>
      <c r="AD476" s="49"/>
      <c r="AE476" s="49"/>
      <c r="AF476" s="49"/>
      <c r="AG476" s="49"/>
      <c r="AH476" s="49"/>
      <c r="AI476" s="49"/>
      <c r="AJ476" s="37"/>
      <c r="AK476" s="37"/>
      <c r="AL476" s="37"/>
      <c r="AM476" s="37"/>
      <c r="AN476" s="37"/>
    </row>
    <row r="477">
      <c r="A477" s="46"/>
      <c r="B477" s="46"/>
      <c r="C477" s="49"/>
      <c r="D477" s="49"/>
      <c r="E477" s="49"/>
      <c r="F477" s="49"/>
      <c r="G477" s="223"/>
      <c r="H477" s="49"/>
      <c r="I477" s="46"/>
      <c r="J477" s="46"/>
      <c r="K477" s="51"/>
      <c r="L477" s="231"/>
      <c r="M477" s="49"/>
      <c r="N477" s="49"/>
      <c r="O477" s="49"/>
      <c r="P477" s="49"/>
      <c r="Q477" s="223"/>
      <c r="R477" s="46"/>
      <c r="S477" s="46"/>
      <c r="T477" s="46"/>
      <c r="U477" s="223"/>
      <c r="V477" s="46"/>
      <c r="W477" s="46"/>
      <c r="X477" s="225"/>
      <c r="Y477" s="49"/>
      <c r="Z477" s="46"/>
      <c r="AA477" s="46"/>
      <c r="AB477" s="49"/>
      <c r="AC477" s="49"/>
      <c r="AD477" s="49"/>
      <c r="AE477" s="49"/>
      <c r="AF477" s="49"/>
      <c r="AG477" s="49"/>
      <c r="AH477" s="49"/>
      <c r="AI477" s="49"/>
      <c r="AJ477" s="37"/>
      <c r="AK477" s="37"/>
      <c r="AL477" s="37"/>
      <c r="AM477" s="37"/>
      <c r="AN477" s="37"/>
    </row>
    <row r="478">
      <c r="A478" s="46"/>
      <c r="B478" s="46"/>
      <c r="C478" s="49"/>
      <c r="D478" s="49"/>
      <c r="E478" s="49"/>
      <c r="F478" s="49"/>
      <c r="G478" s="223"/>
      <c r="H478" s="49"/>
      <c r="I478" s="46"/>
      <c r="J478" s="46"/>
      <c r="K478" s="51"/>
      <c r="L478" s="231"/>
      <c r="M478" s="49"/>
      <c r="N478" s="49"/>
      <c r="O478" s="49"/>
      <c r="P478" s="49"/>
      <c r="Q478" s="223"/>
      <c r="R478" s="46"/>
      <c r="S478" s="46"/>
      <c r="T478" s="46"/>
      <c r="U478" s="223"/>
      <c r="V478" s="46"/>
      <c r="W478" s="46"/>
      <c r="X478" s="225"/>
      <c r="Y478" s="49"/>
      <c r="Z478" s="46"/>
      <c r="AA478" s="46"/>
      <c r="AB478" s="49"/>
      <c r="AC478" s="49"/>
      <c r="AD478" s="49"/>
      <c r="AE478" s="49"/>
      <c r="AF478" s="49"/>
      <c r="AG478" s="49"/>
      <c r="AH478" s="49"/>
      <c r="AI478" s="49"/>
      <c r="AJ478" s="37"/>
      <c r="AK478" s="37"/>
      <c r="AL478" s="37"/>
      <c r="AM478" s="37"/>
      <c r="AN478" s="37"/>
    </row>
    <row r="479">
      <c r="A479" s="46"/>
      <c r="B479" s="46"/>
      <c r="C479" s="49"/>
      <c r="D479" s="49"/>
      <c r="E479" s="49"/>
      <c r="F479" s="49"/>
      <c r="G479" s="223"/>
      <c r="H479" s="49"/>
      <c r="I479" s="46"/>
      <c r="J479" s="46"/>
      <c r="K479" s="51"/>
      <c r="L479" s="231"/>
      <c r="M479" s="49"/>
      <c r="N479" s="49"/>
      <c r="O479" s="49"/>
      <c r="P479" s="49"/>
      <c r="Q479" s="223"/>
      <c r="R479" s="46"/>
      <c r="S479" s="46"/>
      <c r="T479" s="46"/>
      <c r="U479" s="223"/>
      <c r="V479" s="46"/>
      <c r="W479" s="46"/>
      <c r="X479" s="225"/>
      <c r="Y479" s="49"/>
      <c r="Z479" s="46"/>
      <c r="AA479" s="46"/>
      <c r="AB479" s="49"/>
      <c r="AC479" s="49"/>
      <c r="AD479" s="49"/>
      <c r="AE479" s="49"/>
      <c r="AF479" s="49"/>
      <c r="AG479" s="49"/>
      <c r="AH479" s="49"/>
      <c r="AI479" s="49"/>
      <c r="AJ479" s="37"/>
      <c r="AK479" s="37"/>
      <c r="AL479" s="37"/>
      <c r="AM479" s="37"/>
      <c r="AN479" s="37"/>
    </row>
    <row r="480">
      <c r="A480" s="46"/>
      <c r="B480" s="46"/>
      <c r="C480" s="49"/>
      <c r="D480" s="49"/>
      <c r="E480" s="49"/>
      <c r="F480" s="49"/>
      <c r="G480" s="223"/>
      <c r="H480" s="49"/>
      <c r="I480" s="46"/>
      <c r="J480" s="46"/>
      <c r="K480" s="51"/>
      <c r="L480" s="231"/>
      <c r="M480" s="49"/>
      <c r="N480" s="49"/>
      <c r="O480" s="49"/>
      <c r="P480" s="49"/>
      <c r="Q480" s="223"/>
      <c r="R480" s="46"/>
      <c r="S480" s="46"/>
      <c r="T480" s="46"/>
      <c r="U480" s="223"/>
      <c r="V480" s="46"/>
      <c r="W480" s="46"/>
      <c r="X480" s="225"/>
      <c r="Y480" s="49"/>
      <c r="Z480" s="46"/>
      <c r="AA480" s="46"/>
      <c r="AB480" s="49"/>
      <c r="AC480" s="49"/>
      <c r="AD480" s="49"/>
      <c r="AE480" s="49"/>
      <c r="AF480" s="49"/>
      <c r="AG480" s="49"/>
      <c r="AH480" s="49"/>
      <c r="AI480" s="49"/>
      <c r="AJ480" s="37"/>
      <c r="AK480" s="37"/>
      <c r="AL480" s="37"/>
      <c r="AM480" s="37"/>
      <c r="AN480" s="37"/>
    </row>
    <row r="481">
      <c r="A481" s="46"/>
      <c r="B481" s="46"/>
      <c r="C481" s="49"/>
      <c r="D481" s="49"/>
      <c r="E481" s="49"/>
      <c r="F481" s="49"/>
      <c r="G481" s="223"/>
      <c r="H481" s="49"/>
      <c r="I481" s="46"/>
      <c r="J481" s="46"/>
      <c r="K481" s="51"/>
      <c r="L481" s="231"/>
      <c r="M481" s="49"/>
      <c r="N481" s="49"/>
      <c r="O481" s="49"/>
      <c r="P481" s="49"/>
      <c r="Q481" s="223"/>
      <c r="R481" s="46"/>
      <c r="S481" s="46"/>
      <c r="T481" s="46"/>
      <c r="U481" s="223"/>
      <c r="V481" s="46"/>
      <c r="W481" s="46"/>
      <c r="X481" s="225"/>
      <c r="Y481" s="49"/>
      <c r="Z481" s="46"/>
      <c r="AA481" s="46"/>
      <c r="AB481" s="49"/>
      <c r="AC481" s="49"/>
      <c r="AD481" s="49"/>
      <c r="AE481" s="49"/>
      <c r="AF481" s="49"/>
      <c r="AG481" s="49"/>
      <c r="AH481" s="49"/>
      <c r="AI481" s="49"/>
      <c r="AJ481" s="37"/>
      <c r="AK481" s="37"/>
      <c r="AL481" s="37"/>
      <c r="AM481" s="37"/>
      <c r="AN481" s="37"/>
    </row>
    <row r="482">
      <c r="A482" s="46"/>
      <c r="B482" s="46"/>
      <c r="C482" s="49"/>
      <c r="D482" s="49"/>
      <c r="E482" s="49"/>
      <c r="F482" s="49"/>
      <c r="G482" s="223"/>
      <c r="H482" s="49"/>
      <c r="I482" s="46"/>
      <c r="J482" s="46"/>
      <c r="K482" s="51"/>
      <c r="L482" s="231"/>
      <c r="M482" s="49"/>
      <c r="N482" s="49"/>
      <c r="O482" s="49"/>
      <c r="P482" s="49"/>
      <c r="Q482" s="223"/>
      <c r="R482" s="46"/>
      <c r="S482" s="46"/>
      <c r="T482" s="46"/>
      <c r="U482" s="223"/>
      <c r="V482" s="46"/>
      <c r="W482" s="46"/>
      <c r="X482" s="225"/>
      <c r="Y482" s="49"/>
      <c r="Z482" s="46"/>
      <c r="AA482" s="46"/>
      <c r="AB482" s="49"/>
      <c r="AC482" s="49"/>
      <c r="AD482" s="49"/>
      <c r="AE482" s="49"/>
      <c r="AF482" s="49"/>
      <c r="AG482" s="49"/>
      <c r="AH482" s="49"/>
      <c r="AI482" s="49"/>
      <c r="AJ482" s="37"/>
      <c r="AK482" s="37"/>
      <c r="AL482" s="37"/>
      <c r="AM482" s="37"/>
      <c r="AN482" s="37"/>
    </row>
    <row r="483">
      <c r="A483" s="46"/>
      <c r="B483" s="46"/>
      <c r="C483" s="49"/>
      <c r="D483" s="49"/>
      <c r="E483" s="49"/>
      <c r="F483" s="49"/>
      <c r="G483" s="223"/>
      <c r="H483" s="49"/>
      <c r="I483" s="46"/>
      <c r="J483" s="46"/>
      <c r="K483" s="51"/>
      <c r="L483" s="231"/>
      <c r="M483" s="49"/>
      <c r="N483" s="49"/>
      <c r="O483" s="49"/>
      <c r="P483" s="49"/>
      <c r="Q483" s="223"/>
      <c r="R483" s="46"/>
      <c r="S483" s="46"/>
      <c r="T483" s="46"/>
      <c r="U483" s="223"/>
      <c r="V483" s="46"/>
      <c r="W483" s="46"/>
      <c r="X483" s="225"/>
      <c r="Y483" s="49"/>
      <c r="Z483" s="46"/>
      <c r="AA483" s="46"/>
      <c r="AB483" s="49"/>
      <c r="AC483" s="49"/>
      <c r="AD483" s="49"/>
      <c r="AE483" s="49"/>
      <c r="AF483" s="49"/>
      <c r="AG483" s="49"/>
      <c r="AH483" s="49"/>
      <c r="AI483" s="49"/>
      <c r="AJ483" s="37"/>
      <c r="AK483" s="37"/>
      <c r="AL483" s="37"/>
      <c r="AM483" s="37"/>
      <c r="AN483" s="37"/>
    </row>
    <row r="484">
      <c r="A484" s="46"/>
      <c r="B484" s="46"/>
      <c r="C484" s="49"/>
      <c r="D484" s="49"/>
      <c r="E484" s="49"/>
      <c r="F484" s="49"/>
      <c r="G484" s="223"/>
      <c r="H484" s="49"/>
      <c r="I484" s="46"/>
      <c r="J484" s="46"/>
      <c r="K484" s="51"/>
      <c r="L484" s="231"/>
      <c r="M484" s="49"/>
      <c r="N484" s="49"/>
      <c r="O484" s="49"/>
      <c r="P484" s="49"/>
      <c r="Q484" s="223"/>
      <c r="R484" s="46"/>
      <c r="S484" s="46"/>
      <c r="T484" s="46"/>
      <c r="U484" s="223"/>
      <c r="V484" s="46"/>
      <c r="W484" s="46"/>
      <c r="X484" s="225"/>
      <c r="Y484" s="49"/>
      <c r="Z484" s="46"/>
      <c r="AA484" s="46"/>
      <c r="AB484" s="49"/>
      <c r="AC484" s="49"/>
      <c r="AD484" s="49"/>
      <c r="AE484" s="49"/>
      <c r="AF484" s="49"/>
      <c r="AG484" s="49"/>
      <c r="AH484" s="49"/>
      <c r="AI484" s="49"/>
      <c r="AJ484" s="37"/>
      <c r="AK484" s="37"/>
      <c r="AL484" s="37"/>
      <c r="AM484" s="37"/>
      <c r="AN484" s="37"/>
    </row>
    <row r="485">
      <c r="A485" s="46"/>
      <c r="B485" s="46"/>
      <c r="C485" s="49"/>
      <c r="D485" s="49"/>
      <c r="E485" s="49"/>
      <c r="F485" s="49"/>
      <c r="G485" s="223"/>
      <c r="H485" s="49"/>
      <c r="I485" s="46"/>
      <c r="J485" s="46"/>
      <c r="K485" s="51"/>
      <c r="L485" s="231"/>
      <c r="M485" s="49"/>
      <c r="N485" s="49"/>
      <c r="O485" s="49"/>
      <c r="P485" s="49"/>
      <c r="Q485" s="223"/>
      <c r="R485" s="46"/>
      <c r="S485" s="46"/>
      <c r="T485" s="46"/>
      <c r="U485" s="223"/>
      <c r="V485" s="46"/>
      <c r="W485" s="46"/>
      <c r="X485" s="225"/>
      <c r="Y485" s="49"/>
      <c r="Z485" s="46"/>
      <c r="AA485" s="46"/>
      <c r="AB485" s="49"/>
      <c r="AC485" s="49"/>
      <c r="AD485" s="49"/>
      <c r="AE485" s="49"/>
      <c r="AF485" s="49"/>
      <c r="AG485" s="49"/>
      <c r="AH485" s="49"/>
      <c r="AI485" s="49"/>
      <c r="AJ485" s="37"/>
      <c r="AK485" s="37"/>
      <c r="AL485" s="37"/>
      <c r="AM485" s="37"/>
      <c r="AN485" s="37"/>
    </row>
    <row r="486">
      <c r="A486" s="46"/>
      <c r="B486" s="46"/>
      <c r="C486" s="49"/>
      <c r="D486" s="49"/>
      <c r="E486" s="49"/>
      <c r="F486" s="49"/>
      <c r="G486" s="223"/>
      <c r="H486" s="49"/>
      <c r="I486" s="46"/>
      <c r="J486" s="46"/>
      <c r="K486" s="51"/>
      <c r="L486" s="231"/>
      <c r="M486" s="49"/>
      <c r="N486" s="49"/>
      <c r="O486" s="49"/>
      <c r="P486" s="49"/>
      <c r="Q486" s="223"/>
      <c r="R486" s="46"/>
      <c r="S486" s="46"/>
      <c r="T486" s="46"/>
      <c r="U486" s="223"/>
      <c r="V486" s="46"/>
      <c r="W486" s="46"/>
      <c r="X486" s="225"/>
      <c r="Y486" s="49"/>
      <c r="Z486" s="46"/>
      <c r="AA486" s="46"/>
      <c r="AB486" s="49"/>
      <c r="AC486" s="49"/>
      <c r="AD486" s="49"/>
      <c r="AE486" s="49"/>
      <c r="AF486" s="49"/>
      <c r="AG486" s="49"/>
      <c r="AH486" s="49"/>
      <c r="AI486" s="49"/>
      <c r="AJ486" s="37"/>
      <c r="AK486" s="37"/>
      <c r="AL486" s="37"/>
      <c r="AM486" s="37"/>
      <c r="AN486" s="37"/>
    </row>
    <row r="487">
      <c r="A487" s="46"/>
      <c r="B487" s="46"/>
      <c r="C487" s="49"/>
      <c r="D487" s="49"/>
      <c r="E487" s="49"/>
      <c r="F487" s="49"/>
      <c r="G487" s="223"/>
      <c r="H487" s="49"/>
      <c r="I487" s="46"/>
      <c r="J487" s="46"/>
      <c r="K487" s="51"/>
      <c r="L487" s="231"/>
      <c r="M487" s="49"/>
      <c r="N487" s="49"/>
      <c r="O487" s="49"/>
      <c r="P487" s="49"/>
      <c r="Q487" s="223"/>
      <c r="R487" s="46"/>
      <c r="S487" s="46"/>
      <c r="T487" s="46"/>
      <c r="U487" s="223"/>
      <c r="V487" s="46"/>
      <c r="W487" s="46"/>
      <c r="X487" s="225"/>
      <c r="Y487" s="49"/>
      <c r="Z487" s="46"/>
      <c r="AA487" s="46"/>
      <c r="AB487" s="49"/>
      <c r="AC487" s="49"/>
      <c r="AD487" s="49"/>
      <c r="AE487" s="49"/>
      <c r="AF487" s="49"/>
      <c r="AG487" s="49"/>
      <c r="AH487" s="49"/>
      <c r="AI487" s="49"/>
      <c r="AJ487" s="37"/>
      <c r="AK487" s="37"/>
      <c r="AL487" s="37"/>
      <c r="AM487" s="37"/>
      <c r="AN487" s="37"/>
    </row>
    <row r="488">
      <c r="A488" s="46"/>
      <c r="B488" s="46"/>
      <c r="C488" s="49"/>
      <c r="D488" s="49"/>
      <c r="E488" s="49"/>
      <c r="F488" s="49"/>
      <c r="G488" s="223"/>
      <c r="H488" s="49"/>
      <c r="I488" s="46"/>
      <c r="J488" s="46"/>
      <c r="K488" s="51"/>
      <c r="L488" s="231"/>
      <c r="M488" s="49"/>
      <c r="N488" s="49"/>
      <c r="O488" s="49"/>
      <c r="P488" s="49"/>
      <c r="Q488" s="223"/>
      <c r="R488" s="46"/>
      <c r="S488" s="46"/>
      <c r="T488" s="46"/>
      <c r="U488" s="223"/>
      <c r="V488" s="46"/>
      <c r="W488" s="46"/>
      <c r="X488" s="225"/>
      <c r="Y488" s="49"/>
      <c r="Z488" s="46"/>
      <c r="AA488" s="46"/>
      <c r="AB488" s="49"/>
      <c r="AC488" s="49"/>
      <c r="AD488" s="49"/>
      <c r="AE488" s="49"/>
      <c r="AF488" s="49"/>
      <c r="AG488" s="49"/>
      <c r="AH488" s="49"/>
      <c r="AI488" s="49"/>
      <c r="AJ488" s="37"/>
      <c r="AK488" s="37"/>
      <c r="AL488" s="37"/>
      <c r="AM488" s="37"/>
      <c r="AN488" s="37"/>
    </row>
    <row r="489">
      <c r="A489" s="46"/>
      <c r="B489" s="46"/>
      <c r="C489" s="49"/>
      <c r="D489" s="49"/>
      <c r="E489" s="49"/>
      <c r="F489" s="49"/>
      <c r="G489" s="223"/>
      <c r="H489" s="49"/>
      <c r="I489" s="46"/>
      <c r="J489" s="46"/>
      <c r="K489" s="51"/>
      <c r="L489" s="231"/>
      <c r="M489" s="49"/>
      <c r="N489" s="49"/>
      <c r="O489" s="49"/>
      <c r="P489" s="49"/>
      <c r="Q489" s="223"/>
      <c r="R489" s="46"/>
      <c r="S489" s="46"/>
      <c r="T489" s="46"/>
      <c r="U489" s="223"/>
      <c r="V489" s="46"/>
      <c r="W489" s="46"/>
      <c r="X489" s="225"/>
      <c r="Y489" s="49"/>
      <c r="Z489" s="46"/>
      <c r="AA489" s="46"/>
      <c r="AB489" s="49"/>
      <c r="AC489" s="49"/>
      <c r="AD489" s="49"/>
      <c r="AE489" s="49"/>
      <c r="AF489" s="49"/>
      <c r="AG489" s="49"/>
      <c r="AH489" s="49"/>
      <c r="AI489" s="49"/>
      <c r="AJ489" s="37"/>
      <c r="AK489" s="37"/>
      <c r="AL489" s="37"/>
      <c r="AM489" s="37"/>
      <c r="AN489" s="37"/>
    </row>
    <row r="490">
      <c r="A490" s="46"/>
      <c r="B490" s="46"/>
      <c r="C490" s="49"/>
      <c r="D490" s="49"/>
      <c r="E490" s="49"/>
      <c r="F490" s="49"/>
      <c r="G490" s="223"/>
      <c r="H490" s="49"/>
      <c r="I490" s="46"/>
      <c r="J490" s="46"/>
      <c r="K490" s="51"/>
      <c r="L490" s="231"/>
      <c r="M490" s="49"/>
      <c r="N490" s="49"/>
      <c r="O490" s="49"/>
      <c r="P490" s="49"/>
      <c r="Q490" s="223"/>
      <c r="R490" s="46"/>
      <c r="S490" s="46"/>
      <c r="T490" s="46"/>
      <c r="U490" s="223"/>
      <c r="V490" s="46"/>
      <c r="W490" s="46"/>
      <c r="X490" s="225"/>
      <c r="Y490" s="49"/>
      <c r="Z490" s="46"/>
      <c r="AA490" s="46"/>
      <c r="AB490" s="49"/>
      <c r="AC490" s="49"/>
      <c r="AD490" s="49"/>
      <c r="AE490" s="49"/>
      <c r="AF490" s="49"/>
      <c r="AG490" s="49"/>
      <c r="AH490" s="49"/>
      <c r="AI490" s="49"/>
      <c r="AJ490" s="37"/>
      <c r="AK490" s="37"/>
      <c r="AL490" s="37"/>
      <c r="AM490" s="37"/>
      <c r="AN490" s="37"/>
    </row>
    <row r="491">
      <c r="A491" s="46"/>
      <c r="B491" s="46"/>
      <c r="C491" s="49"/>
      <c r="D491" s="49"/>
      <c r="E491" s="49"/>
      <c r="F491" s="49"/>
      <c r="G491" s="223"/>
      <c r="H491" s="49"/>
      <c r="I491" s="46"/>
      <c r="J491" s="46"/>
      <c r="K491" s="51"/>
      <c r="L491" s="231"/>
      <c r="M491" s="49"/>
      <c r="N491" s="49"/>
      <c r="O491" s="49"/>
      <c r="P491" s="49"/>
      <c r="Q491" s="223"/>
      <c r="R491" s="46"/>
      <c r="S491" s="46"/>
      <c r="T491" s="46"/>
      <c r="U491" s="223"/>
      <c r="V491" s="46"/>
      <c r="W491" s="46"/>
      <c r="X491" s="225"/>
      <c r="Y491" s="49"/>
      <c r="Z491" s="46"/>
      <c r="AA491" s="46"/>
      <c r="AB491" s="49"/>
      <c r="AC491" s="49"/>
      <c r="AD491" s="49"/>
      <c r="AE491" s="49"/>
      <c r="AF491" s="49"/>
      <c r="AG491" s="49"/>
      <c r="AH491" s="49"/>
      <c r="AI491" s="49"/>
      <c r="AJ491" s="37"/>
      <c r="AK491" s="37"/>
      <c r="AL491" s="37"/>
      <c r="AM491" s="37"/>
      <c r="AN491" s="37"/>
    </row>
    <row r="492">
      <c r="A492" s="46"/>
      <c r="B492" s="46"/>
      <c r="C492" s="49"/>
      <c r="D492" s="49"/>
      <c r="E492" s="49"/>
      <c r="F492" s="49"/>
      <c r="G492" s="223"/>
      <c r="H492" s="49"/>
      <c r="I492" s="46"/>
      <c r="J492" s="46"/>
      <c r="K492" s="51"/>
      <c r="L492" s="231"/>
      <c r="M492" s="49"/>
      <c r="N492" s="49"/>
      <c r="O492" s="49"/>
      <c r="P492" s="49"/>
      <c r="Q492" s="223"/>
      <c r="R492" s="46"/>
      <c r="S492" s="46"/>
      <c r="T492" s="46"/>
      <c r="U492" s="223"/>
      <c r="V492" s="46"/>
      <c r="W492" s="46"/>
      <c r="X492" s="225"/>
      <c r="Y492" s="49"/>
      <c r="Z492" s="46"/>
      <c r="AA492" s="46"/>
      <c r="AB492" s="49"/>
      <c r="AC492" s="49"/>
      <c r="AD492" s="49"/>
      <c r="AE492" s="49"/>
      <c r="AF492" s="49"/>
      <c r="AG492" s="49"/>
      <c r="AH492" s="49"/>
      <c r="AI492" s="49"/>
      <c r="AJ492" s="37"/>
      <c r="AK492" s="37"/>
      <c r="AL492" s="37"/>
      <c r="AM492" s="37"/>
      <c r="AN492" s="37"/>
    </row>
    <row r="493">
      <c r="A493" s="46"/>
      <c r="B493" s="46"/>
      <c r="C493" s="49"/>
      <c r="D493" s="49"/>
      <c r="E493" s="49"/>
      <c r="F493" s="49"/>
      <c r="G493" s="223"/>
      <c r="H493" s="49"/>
      <c r="I493" s="46"/>
      <c r="J493" s="46"/>
      <c r="K493" s="51"/>
      <c r="L493" s="231"/>
      <c r="M493" s="49"/>
      <c r="N493" s="49"/>
      <c r="O493" s="49"/>
      <c r="P493" s="49"/>
      <c r="Q493" s="223"/>
      <c r="R493" s="46"/>
      <c r="S493" s="46"/>
      <c r="T493" s="46"/>
      <c r="U493" s="223"/>
      <c r="V493" s="46"/>
      <c r="W493" s="46"/>
      <c r="X493" s="225"/>
      <c r="Y493" s="49"/>
      <c r="Z493" s="46"/>
      <c r="AA493" s="46"/>
      <c r="AB493" s="49"/>
      <c r="AC493" s="49"/>
      <c r="AD493" s="49"/>
      <c r="AE493" s="49"/>
      <c r="AF493" s="49"/>
      <c r="AG493" s="49"/>
      <c r="AH493" s="49"/>
      <c r="AI493" s="49"/>
      <c r="AJ493" s="37"/>
      <c r="AK493" s="37"/>
      <c r="AL493" s="37"/>
      <c r="AM493" s="37"/>
      <c r="AN493" s="37"/>
    </row>
    <row r="494">
      <c r="A494" s="46"/>
      <c r="B494" s="46"/>
      <c r="C494" s="49"/>
      <c r="D494" s="49"/>
      <c r="E494" s="49"/>
      <c r="F494" s="49"/>
      <c r="G494" s="223"/>
      <c r="H494" s="49"/>
      <c r="I494" s="46"/>
      <c r="J494" s="46"/>
      <c r="K494" s="51"/>
      <c r="L494" s="231"/>
      <c r="M494" s="49"/>
      <c r="N494" s="49"/>
      <c r="O494" s="49"/>
      <c r="P494" s="49"/>
      <c r="Q494" s="223"/>
      <c r="R494" s="46"/>
      <c r="S494" s="46"/>
      <c r="T494" s="46"/>
      <c r="U494" s="223"/>
      <c r="V494" s="46"/>
      <c r="W494" s="46"/>
      <c r="X494" s="225"/>
      <c r="Y494" s="49"/>
      <c r="Z494" s="46"/>
      <c r="AA494" s="46"/>
      <c r="AB494" s="49"/>
      <c r="AC494" s="49"/>
      <c r="AD494" s="49"/>
      <c r="AE494" s="49"/>
      <c r="AF494" s="49"/>
      <c r="AG494" s="49"/>
      <c r="AH494" s="49"/>
      <c r="AI494" s="49"/>
      <c r="AJ494" s="37"/>
      <c r="AK494" s="37"/>
      <c r="AL494" s="37"/>
      <c r="AM494" s="37"/>
      <c r="AN494" s="37"/>
    </row>
    <row r="495">
      <c r="A495" s="46"/>
      <c r="B495" s="46"/>
      <c r="C495" s="49"/>
      <c r="D495" s="49"/>
      <c r="E495" s="49"/>
      <c r="F495" s="49"/>
      <c r="G495" s="223"/>
      <c r="H495" s="49"/>
      <c r="I495" s="46"/>
      <c r="J495" s="46"/>
      <c r="K495" s="51"/>
      <c r="L495" s="231"/>
      <c r="M495" s="49"/>
      <c r="N495" s="49"/>
      <c r="O495" s="49"/>
      <c r="P495" s="49"/>
      <c r="Q495" s="223"/>
      <c r="R495" s="46"/>
      <c r="S495" s="46"/>
      <c r="T495" s="46"/>
      <c r="U495" s="223"/>
      <c r="V495" s="46"/>
      <c r="W495" s="46"/>
      <c r="X495" s="225"/>
      <c r="Y495" s="49"/>
      <c r="Z495" s="46"/>
      <c r="AA495" s="46"/>
      <c r="AB495" s="49"/>
      <c r="AC495" s="49"/>
      <c r="AD495" s="49"/>
      <c r="AE495" s="49"/>
      <c r="AF495" s="49"/>
      <c r="AG495" s="49"/>
      <c r="AH495" s="49"/>
      <c r="AI495" s="49"/>
      <c r="AJ495" s="37"/>
      <c r="AK495" s="37"/>
      <c r="AL495" s="37"/>
      <c r="AM495" s="37"/>
      <c r="AN495" s="37"/>
    </row>
    <row r="496">
      <c r="A496" s="46"/>
      <c r="B496" s="46"/>
      <c r="C496" s="49"/>
      <c r="D496" s="49"/>
      <c r="E496" s="49"/>
      <c r="F496" s="49"/>
      <c r="G496" s="223"/>
      <c r="H496" s="49"/>
      <c r="I496" s="46"/>
      <c r="J496" s="46"/>
      <c r="K496" s="51"/>
      <c r="L496" s="231"/>
      <c r="M496" s="49"/>
      <c r="N496" s="49"/>
      <c r="O496" s="49"/>
      <c r="P496" s="49"/>
      <c r="Q496" s="223"/>
      <c r="R496" s="46"/>
      <c r="S496" s="46"/>
      <c r="T496" s="46"/>
      <c r="U496" s="223"/>
      <c r="V496" s="46"/>
      <c r="W496" s="46"/>
      <c r="X496" s="225"/>
      <c r="Y496" s="49"/>
      <c r="Z496" s="46"/>
      <c r="AA496" s="46"/>
      <c r="AB496" s="49"/>
      <c r="AC496" s="49"/>
      <c r="AD496" s="49"/>
      <c r="AE496" s="49"/>
      <c r="AF496" s="49"/>
      <c r="AG496" s="49"/>
      <c r="AH496" s="49"/>
      <c r="AI496" s="49"/>
      <c r="AJ496" s="37"/>
      <c r="AK496" s="37"/>
      <c r="AL496" s="37"/>
      <c r="AM496" s="37"/>
      <c r="AN496" s="37"/>
    </row>
    <row r="497">
      <c r="A497" s="46"/>
      <c r="B497" s="46"/>
      <c r="C497" s="49"/>
      <c r="D497" s="49"/>
      <c r="E497" s="49"/>
      <c r="F497" s="49"/>
      <c r="G497" s="223"/>
      <c r="H497" s="49"/>
      <c r="I497" s="46"/>
      <c r="J497" s="46"/>
      <c r="K497" s="51"/>
      <c r="L497" s="231"/>
      <c r="M497" s="49"/>
      <c r="N497" s="49"/>
      <c r="O497" s="49"/>
      <c r="P497" s="49"/>
      <c r="Q497" s="223"/>
      <c r="R497" s="46"/>
      <c r="S497" s="46"/>
      <c r="T497" s="46"/>
      <c r="U497" s="223"/>
      <c r="V497" s="46"/>
      <c r="W497" s="46"/>
      <c r="X497" s="225"/>
      <c r="Y497" s="49"/>
      <c r="Z497" s="46"/>
      <c r="AA497" s="46"/>
      <c r="AB497" s="49"/>
      <c r="AC497" s="49"/>
      <c r="AD497" s="49"/>
      <c r="AE497" s="49"/>
      <c r="AF497" s="49"/>
      <c r="AG497" s="49"/>
      <c r="AH497" s="49"/>
      <c r="AI497" s="49"/>
      <c r="AJ497" s="37"/>
      <c r="AK497" s="37"/>
      <c r="AL497" s="37"/>
      <c r="AM497" s="37"/>
      <c r="AN497" s="37"/>
    </row>
    <row r="498">
      <c r="A498" s="46"/>
      <c r="B498" s="46"/>
      <c r="C498" s="49"/>
      <c r="D498" s="49"/>
      <c r="E498" s="49"/>
      <c r="F498" s="49"/>
      <c r="G498" s="223"/>
      <c r="H498" s="49"/>
      <c r="I498" s="46"/>
      <c r="J498" s="46"/>
      <c r="K498" s="51"/>
      <c r="L498" s="231"/>
      <c r="M498" s="49"/>
      <c r="N498" s="49"/>
      <c r="O498" s="49"/>
      <c r="P498" s="49"/>
      <c r="Q498" s="223"/>
      <c r="R498" s="46"/>
      <c r="S498" s="46"/>
      <c r="T498" s="46"/>
      <c r="U498" s="223"/>
      <c r="V498" s="46"/>
      <c r="W498" s="46"/>
      <c r="X498" s="225"/>
      <c r="Y498" s="49"/>
      <c r="Z498" s="46"/>
      <c r="AA498" s="46"/>
      <c r="AB498" s="49"/>
      <c r="AC498" s="49"/>
      <c r="AD498" s="49"/>
      <c r="AE498" s="49"/>
      <c r="AF498" s="49"/>
      <c r="AG498" s="49"/>
      <c r="AH498" s="49"/>
      <c r="AI498" s="49"/>
      <c r="AJ498" s="37"/>
      <c r="AK498" s="37"/>
      <c r="AL498" s="37"/>
      <c r="AM498" s="37"/>
      <c r="AN498" s="37"/>
    </row>
    <row r="499">
      <c r="A499" s="46"/>
      <c r="B499" s="46"/>
      <c r="C499" s="49"/>
      <c r="D499" s="49"/>
      <c r="E499" s="49"/>
      <c r="F499" s="49"/>
      <c r="G499" s="223"/>
      <c r="H499" s="49"/>
      <c r="I499" s="46"/>
      <c r="J499" s="46"/>
      <c r="K499" s="51"/>
      <c r="L499" s="231"/>
      <c r="M499" s="49"/>
      <c r="N499" s="49"/>
      <c r="O499" s="49"/>
      <c r="P499" s="49"/>
      <c r="Q499" s="223"/>
      <c r="R499" s="46"/>
      <c r="S499" s="46"/>
      <c r="T499" s="46"/>
      <c r="U499" s="223"/>
      <c r="V499" s="46"/>
      <c r="W499" s="46"/>
      <c r="X499" s="225"/>
      <c r="Y499" s="49"/>
      <c r="Z499" s="46"/>
      <c r="AA499" s="46"/>
      <c r="AB499" s="49"/>
      <c r="AC499" s="49"/>
      <c r="AD499" s="49"/>
      <c r="AE499" s="49"/>
      <c r="AF499" s="49"/>
      <c r="AG499" s="49"/>
      <c r="AH499" s="49"/>
      <c r="AI499" s="49"/>
      <c r="AJ499" s="37"/>
      <c r="AK499" s="37"/>
      <c r="AL499" s="37"/>
      <c r="AM499" s="37"/>
      <c r="AN499" s="37"/>
    </row>
    <row r="500">
      <c r="A500" s="46"/>
      <c r="B500" s="46"/>
      <c r="C500" s="49"/>
      <c r="D500" s="49"/>
      <c r="E500" s="49"/>
      <c r="F500" s="49"/>
      <c r="G500" s="223"/>
      <c r="H500" s="49"/>
      <c r="I500" s="46"/>
      <c r="J500" s="46"/>
      <c r="K500" s="51"/>
      <c r="L500" s="231"/>
      <c r="M500" s="49"/>
      <c r="N500" s="49"/>
      <c r="O500" s="49"/>
      <c r="P500" s="49"/>
      <c r="Q500" s="223"/>
      <c r="R500" s="46"/>
      <c r="S500" s="46"/>
      <c r="T500" s="46"/>
      <c r="U500" s="223"/>
      <c r="V500" s="46"/>
      <c r="W500" s="46"/>
      <c r="X500" s="225"/>
      <c r="Y500" s="49"/>
      <c r="Z500" s="46"/>
      <c r="AA500" s="46"/>
      <c r="AB500" s="49"/>
      <c r="AC500" s="49"/>
      <c r="AD500" s="49"/>
      <c r="AE500" s="49"/>
      <c r="AF500" s="49"/>
      <c r="AG500" s="49"/>
      <c r="AH500" s="49"/>
      <c r="AI500" s="49"/>
      <c r="AJ500" s="37"/>
      <c r="AK500" s="37"/>
      <c r="AL500" s="37"/>
      <c r="AM500" s="37"/>
      <c r="AN500" s="37"/>
    </row>
    <row r="501">
      <c r="A501" s="46"/>
      <c r="B501" s="46"/>
      <c r="C501" s="49"/>
      <c r="D501" s="49"/>
      <c r="E501" s="49"/>
      <c r="F501" s="49"/>
      <c r="G501" s="223"/>
      <c r="H501" s="49"/>
      <c r="I501" s="46"/>
      <c r="J501" s="46"/>
      <c r="K501" s="51"/>
      <c r="L501" s="231"/>
      <c r="M501" s="49"/>
      <c r="N501" s="49"/>
      <c r="O501" s="49"/>
      <c r="P501" s="49"/>
      <c r="Q501" s="223"/>
      <c r="R501" s="46"/>
      <c r="S501" s="46"/>
      <c r="T501" s="46"/>
      <c r="U501" s="223"/>
      <c r="V501" s="46"/>
      <c r="W501" s="46"/>
      <c r="X501" s="225"/>
      <c r="Y501" s="49"/>
      <c r="Z501" s="46"/>
      <c r="AA501" s="46"/>
      <c r="AB501" s="49"/>
      <c r="AC501" s="49"/>
      <c r="AD501" s="49"/>
      <c r="AE501" s="49"/>
      <c r="AF501" s="49"/>
      <c r="AG501" s="49"/>
      <c r="AH501" s="49"/>
      <c r="AI501" s="49"/>
      <c r="AJ501" s="37"/>
      <c r="AK501" s="37"/>
      <c r="AL501" s="37"/>
      <c r="AM501" s="37"/>
      <c r="AN501" s="37"/>
    </row>
    <row r="502">
      <c r="A502" s="46"/>
      <c r="B502" s="46"/>
      <c r="C502" s="49"/>
      <c r="D502" s="49"/>
      <c r="E502" s="49"/>
      <c r="F502" s="49"/>
      <c r="G502" s="223"/>
      <c r="H502" s="49"/>
      <c r="I502" s="46"/>
      <c r="J502" s="46"/>
      <c r="K502" s="51"/>
      <c r="L502" s="231"/>
      <c r="M502" s="49"/>
      <c r="N502" s="49"/>
      <c r="O502" s="49"/>
      <c r="P502" s="49"/>
      <c r="Q502" s="223"/>
      <c r="R502" s="46"/>
      <c r="S502" s="46"/>
      <c r="T502" s="46"/>
      <c r="U502" s="223"/>
      <c r="V502" s="46"/>
      <c r="W502" s="46"/>
      <c r="X502" s="225"/>
      <c r="Y502" s="49"/>
      <c r="Z502" s="46"/>
      <c r="AA502" s="46"/>
      <c r="AB502" s="49"/>
      <c r="AC502" s="49"/>
      <c r="AD502" s="49"/>
      <c r="AE502" s="49"/>
      <c r="AF502" s="49"/>
      <c r="AG502" s="49"/>
      <c r="AH502" s="49"/>
      <c r="AI502" s="49"/>
      <c r="AJ502" s="37"/>
      <c r="AK502" s="37"/>
      <c r="AL502" s="37"/>
      <c r="AM502" s="37"/>
      <c r="AN502" s="37"/>
    </row>
    <row r="503">
      <c r="A503" s="46"/>
      <c r="B503" s="46"/>
      <c r="C503" s="49"/>
      <c r="D503" s="49"/>
      <c r="E503" s="49"/>
      <c r="F503" s="49"/>
      <c r="G503" s="223"/>
      <c r="H503" s="49"/>
      <c r="I503" s="46"/>
      <c r="J503" s="46"/>
      <c r="K503" s="51"/>
      <c r="L503" s="231"/>
      <c r="M503" s="49"/>
      <c r="N503" s="49"/>
      <c r="O503" s="49"/>
      <c r="P503" s="49"/>
      <c r="Q503" s="223"/>
      <c r="R503" s="46"/>
      <c r="S503" s="46"/>
      <c r="T503" s="46"/>
      <c r="U503" s="223"/>
      <c r="V503" s="46"/>
      <c r="W503" s="46"/>
      <c r="X503" s="225"/>
      <c r="Y503" s="49"/>
      <c r="Z503" s="46"/>
      <c r="AA503" s="46"/>
      <c r="AB503" s="49"/>
      <c r="AC503" s="49"/>
      <c r="AD503" s="49"/>
      <c r="AE503" s="49"/>
      <c r="AF503" s="49"/>
      <c r="AG503" s="49"/>
      <c r="AH503" s="49"/>
      <c r="AI503" s="49"/>
      <c r="AJ503" s="37"/>
      <c r="AK503" s="37"/>
      <c r="AL503" s="37"/>
      <c r="AM503" s="37"/>
      <c r="AN503" s="37"/>
    </row>
    <row r="504">
      <c r="A504" s="46"/>
      <c r="B504" s="46"/>
      <c r="C504" s="49"/>
      <c r="D504" s="49"/>
      <c r="E504" s="49"/>
      <c r="F504" s="49"/>
      <c r="G504" s="223"/>
      <c r="H504" s="49"/>
      <c r="I504" s="46"/>
      <c r="J504" s="46"/>
      <c r="K504" s="51"/>
      <c r="L504" s="231"/>
      <c r="M504" s="49"/>
      <c r="N504" s="49"/>
      <c r="O504" s="49"/>
      <c r="P504" s="49"/>
      <c r="Q504" s="223"/>
      <c r="R504" s="46"/>
      <c r="S504" s="46"/>
      <c r="T504" s="46"/>
      <c r="U504" s="223"/>
      <c r="V504" s="46"/>
      <c r="W504" s="46"/>
      <c r="X504" s="225"/>
      <c r="Y504" s="49"/>
      <c r="Z504" s="46"/>
      <c r="AA504" s="46"/>
      <c r="AB504" s="49"/>
      <c r="AC504" s="49"/>
      <c r="AD504" s="49"/>
      <c r="AE504" s="49"/>
      <c r="AF504" s="49"/>
      <c r="AG504" s="49"/>
      <c r="AH504" s="49"/>
      <c r="AI504" s="49"/>
      <c r="AJ504" s="37"/>
      <c r="AK504" s="37"/>
      <c r="AL504" s="37"/>
      <c r="AM504" s="37"/>
      <c r="AN504" s="37"/>
    </row>
    <row r="505">
      <c r="A505" s="46"/>
      <c r="B505" s="46"/>
      <c r="C505" s="49"/>
      <c r="D505" s="49"/>
      <c r="E505" s="49"/>
      <c r="F505" s="49"/>
      <c r="G505" s="223"/>
      <c r="H505" s="49"/>
      <c r="I505" s="46"/>
      <c r="J505" s="46"/>
      <c r="K505" s="51"/>
      <c r="L505" s="231"/>
      <c r="M505" s="49"/>
      <c r="N505" s="49"/>
      <c r="O505" s="49"/>
      <c r="P505" s="49"/>
      <c r="Q505" s="223"/>
      <c r="R505" s="46"/>
      <c r="S505" s="46"/>
      <c r="T505" s="46"/>
      <c r="U505" s="223"/>
      <c r="V505" s="46"/>
      <c r="W505" s="46"/>
      <c r="X505" s="225"/>
      <c r="Y505" s="49"/>
      <c r="Z505" s="46"/>
      <c r="AA505" s="46"/>
      <c r="AB505" s="49"/>
      <c r="AC505" s="49"/>
      <c r="AD505" s="49"/>
      <c r="AE505" s="49"/>
      <c r="AF505" s="49"/>
      <c r="AG505" s="49"/>
      <c r="AH505" s="49"/>
      <c r="AI505" s="49"/>
      <c r="AJ505" s="37"/>
      <c r="AK505" s="37"/>
      <c r="AL505" s="37"/>
      <c r="AM505" s="37"/>
      <c r="AN505" s="37"/>
    </row>
    <row r="506">
      <c r="A506" s="46"/>
      <c r="B506" s="46"/>
      <c r="C506" s="49"/>
      <c r="D506" s="49"/>
      <c r="E506" s="49"/>
      <c r="F506" s="49"/>
      <c r="G506" s="223"/>
      <c r="H506" s="49"/>
      <c r="I506" s="46"/>
      <c r="J506" s="46"/>
      <c r="K506" s="51"/>
      <c r="L506" s="231"/>
      <c r="M506" s="49"/>
      <c r="N506" s="49"/>
      <c r="O506" s="49"/>
      <c r="P506" s="49"/>
      <c r="Q506" s="223"/>
      <c r="R506" s="46"/>
      <c r="S506" s="46"/>
      <c r="T506" s="46"/>
      <c r="U506" s="223"/>
      <c r="V506" s="46"/>
      <c r="W506" s="46"/>
      <c r="X506" s="225"/>
      <c r="Y506" s="49"/>
      <c r="Z506" s="46"/>
      <c r="AA506" s="46"/>
      <c r="AB506" s="49"/>
      <c r="AC506" s="49"/>
      <c r="AD506" s="49"/>
      <c r="AE506" s="49"/>
      <c r="AF506" s="49"/>
      <c r="AG506" s="49"/>
      <c r="AH506" s="49"/>
      <c r="AI506" s="49"/>
      <c r="AJ506" s="37"/>
      <c r="AK506" s="37"/>
      <c r="AL506" s="37"/>
      <c r="AM506" s="37"/>
      <c r="AN506" s="37"/>
    </row>
    <row r="507">
      <c r="A507" s="46"/>
      <c r="B507" s="46"/>
      <c r="C507" s="49"/>
      <c r="D507" s="49"/>
      <c r="E507" s="49"/>
      <c r="F507" s="49"/>
      <c r="G507" s="223"/>
      <c r="H507" s="49"/>
      <c r="I507" s="46"/>
      <c r="J507" s="46"/>
      <c r="K507" s="51"/>
      <c r="L507" s="231"/>
      <c r="M507" s="49"/>
      <c r="N507" s="49"/>
      <c r="O507" s="49"/>
      <c r="P507" s="49"/>
      <c r="Q507" s="223"/>
      <c r="R507" s="46"/>
      <c r="S507" s="46"/>
      <c r="T507" s="46"/>
      <c r="U507" s="223"/>
      <c r="V507" s="46"/>
      <c r="W507" s="46"/>
      <c r="X507" s="225"/>
      <c r="Y507" s="49"/>
      <c r="Z507" s="46"/>
      <c r="AA507" s="46"/>
      <c r="AB507" s="49"/>
      <c r="AC507" s="49"/>
      <c r="AD507" s="49"/>
      <c r="AE507" s="49"/>
      <c r="AF507" s="49"/>
      <c r="AG507" s="49"/>
      <c r="AH507" s="49"/>
      <c r="AI507" s="49"/>
      <c r="AJ507" s="37"/>
      <c r="AK507" s="37"/>
      <c r="AL507" s="37"/>
      <c r="AM507" s="37"/>
      <c r="AN507" s="37"/>
    </row>
    <row r="508">
      <c r="A508" s="46"/>
      <c r="B508" s="46"/>
      <c r="C508" s="49"/>
      <c r="D508" s="49"/>
      <c r="E508" s="49"/>
      <c r="F508" s="49"/>
      <c r="G508" s="223"/>
      <c r="H508" s="49"/>
      <c r="I508" s="46"/>
      <c r="J508" s="46"/>
      <c r="K508" s="51"/>
      <c r="L508" s="231"/>
      <c r="M508" s="49"/>
      <c r="N508" s="49"/>
      <c r="O508" s="49"/>
      <c r="P508" s="49"/>
      <c r="Q508" s="223"/>
      <c r="R508" s="46"/>
      <c r="S508" s="46"/>
      <c r="T508" s="46"/>
      <c r="U508" s="223"/>
      <c r="V508" s="46"/>
      <c r="W508" s="46"/>
      <c r="X508" s="225"/>
      <c r="Y508" s="49"/>
      <c r="Z508" s="46"/>
      <c r="AA508" s="46"/>
      <c r="AB508" s="49"/>
      <c r="AC508" s="49"/>
      <c r="AD508" s="49"/>
      <c r="AE508" s="49"/>
      <c r="AF508" s="49"/>
      <c r="AG508" s="49"/>
      <c r="AH508" s="49"/>
      <c r="AI508" s="49"/>
      <c r="AJ508" s="37"/>
      <c r="AK508" s="37"/>
      <c r="AL508" s="37"/>
      <c r="AM508" s="37"/>
      <c r="AN508" s="37"/>
    </row>
    <row r="509">
      <c r="A509" s="46"/>
      <c r="B509" s="46"/>
      <c r="C509" s="49"/>
      <c r="D509" s="49"/>
      <c r="E509" s="49"/>
      <c r="F509" s="49"/>
      <c r="G509" s="223"/>
      <c r="H509" s="49"/>
      <c r="I509" s="46"/>
      <c r="J509" s="46"/>
      <c r="K509" s="51"/>
      <c r="L509" s="231"/>
      <c r="M509" s="49"/>
      <c r="N509" s="49"/>
      <c r="O509" s="49"/>
      <c r="P509" s="49"/>
      <c r="Q509" s="223"/>
      <c r="R509" s="46"/>
      <c r="S509" s="46"/>
      <c r="T509" s="46"/>
      <c r="U509" s="223"/>
      <c r="V509" s="46"/>
      <c r="W509" s="46"/>
      <c r="X509" s="225"/>
      <c r="Y509" s="49"/>
      <c r="Z509" s="46"/>
      <c r="AA509" s="46"/>
      <c r="AB509" s="49"/>
      <c r="AC509" s="49"/>
      <c r="AD509" s="49"/>
      <c r="AE509" s="49"/>
      <c r="AF509" s="49"/>
      <c r="AG509" s="49"/>
      <c r="AH509" s="49"/>
      <c r="AI509" s="49"/>
      <c r="AJ509" s="37"/>
      <c r="AK509" s="37"/>
      <c r="AL509" s="37"/>
      <c r="AM509" s="37"/>
      <c r="AN509" s="37"/>
    </row>
    <row r="510">
      <c r="A510" s="46"/>
      <c r="B510" s="46"/>
      <c r="C510" s="49"/>
      <c r="D510" s="49"/>
      <c r="E510" s="49"/>
      <c r="F510" s="49"/>
      <c r="G510" s="223"/>
      <c r="H510" s="49"/>
      <c r="I510" s="46"/>
      <c r="J510" s="46"/>
      <c r="K510" s="51"/>
      <c r="L510" s="231"/>
      <c r="M510" s="49"/>
      <c r="N510" s="49"/>
      <c r="O510" s="49"/>
      <c r="P510" s="49"/>
      <c r="Q510" s="223"/>
      <c r="R510" s="46"/>
      <c r="S510" s="46"/>
      <c r="T510" s="46"/>
      <c r="U510" s="223"/>
      <c r="V510" s="46"/>
      <c r="W510" s="46"/>
      <c r="X510" s="225"/>
      <c r="Y510" s="49"/>
      <c r="Z510" s="46"/>
      <c r="AA510" s="46"/>
      <c r="AB510" s="49"/>
      <c r="AC510" s="49"/>
      <c r="AD510" s="49"/>
      <c r="AE510" s="49"/>
      <c r="AF510" s="49"/>
      <c r="AG510" s="49"/>
      <c r="AH510" s="49"/>
      <c r="AI510" s="49"/>
      <c r="AJ510" s="37"/>
      <c r="AK510" s="37"/>
      <c r="AL510" s="37"/>
      <c r="AM510" s="37"/>
      <c r="AN510" s="37"/>
    </row>
    <row r="511">
      <c r="A511" s="46"/>
      <c r="B511" s="46"/>
      <c r="C511" s="49"/>
      <c r="D511" s="49"/>
      <c r="E511" s="49"/>
      <c r="F511" s="49"/>
      <c r="G511" s="223"/>
      <c r="H511" s="49"/>
      <c r="I511" s="46"/>
      <c r="J511" s="46"/>
      <c r="K511" s="51"/>
      <c r="L511" s="231"/>
      <c r="M511" s="49"/>
      <c r="N511" s="49"/>
      <c r="O511" s="49"/>
      <c r="P511" s="49"/>
      <c r="Q511" s="223"/>
      <c r="R511" s="46"/>
      <c r="S511" s="46"/>
      <c r="T511" s="46"/>
      <c r="U511" s="223"/>
      <c r="V511" s="46"/>
      <c r="W511" s="46"/>
      <c r="X511" s="225"/>
      <c r="Y511" s="49"/>
      <c r="Z511" s="46"/>
      <c r="AA511" s="46"/>
      <c r="AB511" s="49"/>
      <c r="AC511" s="49"/>
      <c r="AD511" s="49"/>
      <c r="AE511" s="49"/>
      <c r="AF511" s="49"/>
      <c r="AG511" s="49"/>
      <c r="AH511" s="49"/>
      <c r="AI511" s="49"/>
      <c r="AJ511" s="37"/>
      <c r="AK511" s="37"/>
      <c r="AL511" s="37"/>
      <c r="AM511" s="37"/>
      <c r="AN511" s="37"/>
    </row>
    <row r="512">
      <c r="A512" s="46"/>
      <c r="B512" s="46"/>
      <c r="C512" s="49"/>
      <c r="D512" s="49"/>
      <c r="E512" s="49"/>
      <c r="F512" s="49"/>
      <c r="G512" s="223"/>
      <c r="H512" s="49"/>
      <c r="I512" s="46"/>
      <c r="J512" s="46"/>
      <c r="K512" s="51"/>
      <c r="L512" s="231"/>
      <c r="M512" s="49"/>
      <c r="N512" s="49"/>
      <c r="O512" s="49"/>
      <c r="P512" s="49"/>
      <c r="Q512" s="223"/>
      <c r="R512" s="46"/>
      <c r="S512" s="46"/>
      <c r="T512" s="46"/>
      <c r="U512" s="223"/>
      <c r="V512" s="46"/>
      <c r="W512" s="46"/>
      <c r="X512" s="225"/>
      <c r="Y512" s="49"/>
      <c r="Z512" s="46"/>
      <c r="AA512" s="46"/>
      <c r="AB512" s="49"/>
      <c r="AC512" s="49"/>
      <c r="AD512" s="49"/>
      <c r="AE512" s="49"/>
      <c r="AF512" s="49"/>
      <c r="AG512" s="49"/>
      <c r="AH512" s="49"/>
      <c r="AI512" s="49"/>
      <c r="AJ512" s="37"/>
      <c r="AK512" s="37"/>
      <c r="AL512" s="37"/>
      <c r="AM512" s="37"/>
      <c r="AN512" s="37"/>
    </row>
    <row r="513">
      <c r="A513" s="46"/>
      <c r="B513" s="46"/>
      <c r="C513" s="49"/>
      <c r="D513" s="49"/>
      <c r="E513" s="49"/>
      <c r="F513" s="49"/>
      <c r="G513" s="223"/>
      <c r="H513" s="49"/>
      <c r="I513" s="46"/>
      <c r="J513" s="46"/>
      <c r="K513" s="51"/>
      <c r="L513" s="231"/>
      <c r="M513" s="49"/>
      <c r="N513" s="49"/>
      <c r="O513" s="49"/>
      <c r="P513" s="49"/>
      <c r="Q513" s="223"/>
      <c r="R513" s="46"/>
      <c r="S513" s="46"/>
      <c r="T513" s="46"/>
      <c r="U513" s="223"/>
      <c r="V513" s="46"/>
      <c r="W513" s="46"/>
      <c r="X513" s="225"/>
      <c r="Y513" s="49"/>
      <c r="Z513" s="46"/>
      <c r="AA513" s="46"/>
      <c r="AB513" s="49"/>
      <c r="AC513" s="49"/>
      <c r="AD513" s="49"/>
      <c r="AE513" s="49"/>
      <c r="AF513" s="49"/>
      <c r="AG513" s="49"/>
      <c r="AH513" s="49"/>
      <c r="AI513" s="49"/>
      <c r="AJ513" s="37"/>
      <c r="AK513" s="37"/>
      <c r="AL513" s="37"/>
      <c r="AM513" s="37"/>
      <c r="AN513" s="37"/>
    </row>
    <row r="514">
      <c r="A514" s="46"/>
      <c r="B514" s="46"/>
      <c r="C514" s="49"/>
      <c r="D514" s="49"/>
      <c r="E514" s="49"/>
      <c r="F514" s="49"/>
      <c r="G514" s="223"/>
      <c r="H514" s="49"/>
      <c r="I514" s="46"/>
      <c r="J514" s="46"/>
      <c r="K514" s="51"/>
      <c r="L514" s="231"/>
      <c r="M514" s="49"/>
      <c r="N514" s="49"/>
      <c r="O514" s="49"/>
      <c r="P514" s="49"/>
      <c r="Q514" s="223"/>
      <c r="R514" s="46"/>
      <c r="S514" s="46"/>
      <c r="T514" s="46"/>
      <c r="U514" s="223"/>
      <c r="V514" s="46"/>
      <c r="W514" s="46"/>
      <c r="X514" s="225"/>
      <c r="Y514" s="49"/>
      <c r="Z514" s="46"/>
      <c r="AA514" s="46"/>
      <c r="AB514" s="49"/>
      <c r="AC514" s="49"/>
      <c r="AD514" s="49"/>
      <c r="AE514" s="49"/>
      <c r="AF514" s="49"/>
      <c r="AG514" s="49"/>
      <c r="AH514" s="49"/>
      <c r="AI514" s="49"/>
      <c r="AJ514" s="37"/>
      <c r="AK514" s="37"/>
      <c r="AL514" s="37"/>
      <c r="AM514" s="37"/>
      <c r="AN514" s="37"/>
    </row>
    <row r="515">
      <c r="A515" s="46"/>
      <c r="B515" s="46"/>
      <c r="C515" s="49"/>
      <c r="D515" s="49"/>
      <c r="E515" s="49"/>
      <c r="F515" s="49"/>
      <c r="G515" s="223"/>
      <c r="H515" s="49"/>
      <c r="I515" s="46"/>
      <c r="J515" s="46"/>
      <c r="K515" s="51"/>
      <c r="L515" s="231"/>
      <c r="M515" s="49"/>
      <c r="N515" s="49"/>
      <c r="O515" s="49"/>
      <c r="P515" s="49"/>
      <c r="Q515" s="223"/>
      <c r="R515" s="46"/>
      <c r="S515" s="46"/>
      <c r="T515" s="46"/>
      <c r="U515" s="223"/>
      <c r="V515" s="46"/>
      <c r="W515" s="46"/>
      <c r="X515" s="225"/>
      <c r="Y515" s="49"/>
      <c r="Z515" s="46"/>
      <c r="AA515" s="46"/>
      <c r="AB515" s="49"/>
      <c r="AC515" s="49"/>
      <c r="AD515" s="49"/>
      <c r="AE515" s="49"/>
      <c r="AF515" s="49"/>
      <c r="AG515" s="49"/>
      <c r="AH515" s="49"/>
      <c r="AI515" s="49"/>
      <c r="AJ515" s="37"/>
      <c r="AK515" s="37"/>
      <c r="AL515" s="37"/>
      <c r="AM515" s="37"/>
      <c r="AN515" s="37"/>
    </row>
    <row r="516">
      <c r="A516" s="46"/>
      <c r="B516" s="46"/>
      <c r="C516" s="49"/>
      <c r="D516" s="49"/>
      <c r="E516" s="49"/>
      <c r="F516" s="49"/>
      <c r="G516" s="223"/>
      <c r="H516" s="49"/>
      <c r="I516" s="46"/>
      <c r="J516" s="46"/>
      <c r="K516" s="51"/>
      <c r="L516" s="231"/>
      <c r="M516" s="49"/>
      <c r="N516" s="49"/>
      <c r="O516" s="49"/>
      <c r="P516" s="49"/>
      <c r="Q516" s="223"/>
      <c r="R516" s="46"/>
      <c r="S516" s="46"/>
      <c r="T516" s="46"/>
      <c r="U516" s="223"/>
      <c r="V516" s="46"/>
      <c r="W516" s="46"/>
      <c r="X516" s="225"/>
      <c r="Y516" s="49"/>
      <c r="Z516" s="46"/>
      <c r="AA516" s="46"/>
      <c r="AB516" s="49"/>
      <c r="AC516" s="49"/>
      <c r="AD516" s="49"/>
      <c r="AE516" s="49"/>
      <c r="AF516" s="49"/>
      <c r="AG516" s="49"/>
      <c r="AH516" s="49"/>
      <c r="AI516" s="49"/>
      <c r="AJ516" s="37"/>
      <c r="AK516" s="37"/>
      <c r="AL516" s="37"/>
      <c r="AM516" s="37"/>
      <c r="AN516" s="37"/>
    </row>
    <row r="517">
      <c r="A517" s="46"/>
      <c r="B517" s="46"/>
      <c r="C517" s="49"/>
      <c r="D517" s="49"/>
      <c r="E517" s="49"/>
      <c r="F517" s="49"/>
      <c r="G517" s="223"/>
      <c r="H517" s="49"/>
      <c r="I517" s="46"/>
      <c r="J517" s="46"/>
      <c r="K517" s="51"/>
      <c r="L517" s="231"/>
      <c r="M517" s="49"/>
      <c r="N517" s="49"/>
      <c r="O517" s="49"/>
      <c r="P517" s="49"/>
      <c r="Q517" s="223"/>
      <c r="R517" s="46"/>
      <c r="S517" s="46"/>
      <c r="T517" s="46"/>
      <c r="U517" s="223"/>
      <c r="V517" s="46"/>
      <c r="W517" s="46"/>
      <c r="X517" s="225"/>
      <c r="Y517" s="49"/>
      <c r="Z517" s="46"/>
      <c r="AA517" s="46"/>
      <c r="AB517" s="49"/>
      <c r="AC517" s="49"/>
      <c r="AD517" s="49"/>
      <c r="AE517" s="49"/>
      <c r="AF517" s="49"/>
      <c r="AG517" s="49"/>
      <c r="AH517" s="49"/>
      <c r="AI517" s="49"/>
      <c r="AJ517" s="37"/>
      <c r="AK517" s="37"/>
      <c r="AL517" s="37"/>
      <c r="AM517" s="37"/>
      <c r="AN517" s="37"/>
    </row>
    <row r="518">
      <c r="A518" s="46"/>
      <c r="B518" s="46"/>
      <c r="C518" s="49"/>
      <c r="D518" s="49"/>
      <c r="E518" s="49"/>
      <c r="F518" s="49"/>
      <c r="G518" s="223"/>
      <c r="H518" s="49"/>
      <c r="I518" s="46"/>
      <c r="J518" s="46"/>
      <c r="K518" s="51"/>
      <c r="L518" s="231"/>
      <c r="M518" s="49"/>
      <c r="N518" s="49"/>
      <c r="O518" s="49"/>
      <c r="P518" s="49"/>
      <c r="Q518" s="223"/>
      <c r="R518" s="46"/>
      <c r="S518" s="46"/>
      <c r="T518" s="46"/>
      <c r="U518" s="223"/>
      <c r="V518" s="46"/>
      <c r="W518" s="46"/>
      <c r="X518" s="225"/>
      <c r="Y518" s="49"/>
      <c r="Z518" s="46"/>
      <c r="AA518" s="46"/>
      <c r="AB518" s="49"/>
      <c r="AC518" s="49"/>
      <c r="AD518" s="49"/>
      <c r="AE518" s="49"/>
      <c r="AF518" s="49"/>
      <c r="AG518" s="49"/>
      <c r="AH518" s="49"/>
      <c r="AI518" s="49"/>
      <c r="AJ518" s="37"/>
      <c r="AK518" s="37"/>
      <c r="AL518" s="37"/>
      <c r="AM518" s="37"/>
      <c r="AN518" s="37"/>
    </row>
    <row r="519">
      <c r="A519" s="46"/>
      <c r="B519" s="46"/>
      <c r="C519" s="49"/>
      <c r="D519" s="49"/>
      <c r="E519" s="49"/>
      <c r="F519" s="49"/>
      <c r="G519" s="223"/>
      <c r="H519" s="49"/>
      <c r="I519" s="46"/>
      <c r="J519" s="46"/>
      <c r="K519" s="51"/>
      <c r="L519" s="231"/>
      <c r="M519" s="49"/>
      <c r="N519" s="49"/>
      <c r="O519" s="49"/>
      <c r="P519" s="49"/>
      <c r="Q519" s="223"/>
      <c r="R519" s="46"/>
      <c r="S519" s="46"/>
      <c r="T519" s="46"/>
      <c r="U519" s="223"/>
      <c r="V519" s="46"/>
      <c r="W519" s="46"/>
      <c r="X519" s="225"/>
      <c r="Y519" s="49"/>
      <c r="Z519" s="46"/>
      <c r="AA519" s="46"/>
      <c r="AB519" s="49"/>
      <c r="AC519" s="49"/>
      <c r="AD519" s="49"/>
      <c r="AE519" s="49"/>
      <c r="AF519" s="49"/>
      <c r="AG519" s="49"/>
      <c r="AH519" s="49"/>
      <c r="AI519" s="49"/>
      <c r="AJ519" s="37"/>
      <c r="AK519" s="37"/>
      <c r="AL519" s="37"/>
      <c r="AM519" s="37"/>
      <c r="AN519" s="37"/>
    </row>
    <row r="520">
      <c r="A520" s="46"/>
      <c r="B520" s="46"/>
      <c r="C520" s="49"/>
      <c r="D520" s="49"/>
      <c r="E520" s="49"/>
      <c r="F520" s="49"/>
      <c r="G520" s="223"/>
      <c r="H520" s="49"/>
      <c r="I520" s="46"/>
      <c r="J520" s="46"/>
      <c r="K520" s="51"/>
      <c r="L520" s="231"/>
      <c r="M520" s="49"/>
      <c r="N520" s="49"/>
      <c r="O520" s="49"/>
      <c r="P520" s="49"/>
      <c r="Q520" s="223"/>
      <c r="R520" s="46"/>
      <c r="S520" s="46"/>
      <c r="T520" s="46"/>
      <c r="U520" s="223"/>
      <c r="V520" s="46"/>
      <c r="W520" s="46"/>
      <c r="X520" s="225"/>
      <c r="Y520" s="49"/>
      <c r="Z520" s="46"/>
      <c r="AA520" s="46"/>
      <c r="AB520" s="49"/>
      <c r="AC520" s="49"/>
      <c r="AD520" s="49"/>
      <c r="AE520" s="49"/>
      <c r="AF520" s="49"/>
      <c r="AG520" s="49"/>
      <c r="AH520" s="49"/>
      <c r="AI520" s="49"/>
      <c r="AJ520" s="37"/>
      <c r="AK520" s="37"/>
      <c r="AL520" s="37"/>
      <c r="AM520" s="37"/>
      <c r="AN520" s="37"/>
    </row>
    <row r="521">
      <c r="A521" s="46"/>
      <c r="B521" s="46"/>
      <c r="C521" s="49"/>
      <c r="D521" s="49"/>
      <c r="E521" s="49"/>
      <c r="F521" s="49"/>
      <c r="G521" s="223"/>
      <c r="H521" s="49"/>
      <c r="I521" s="46"/>
      <c r="J521" s="46"/>
      <c r="K521" s="51"/>
      <c r="L521" s="231"/>
      <c r="M521" s="49"/>
      <c r="N521" s="49"/>
      <c r="O521" s="49"/>
      <c r="P521" s="49"/>
      <c r="Q521" s="223"/>
      <c r="R521" s="46"/>
      <c r="S521" s="46"/>
      <c r="T521" s="46"/>
      <c r="U521" s="223"/>
      <c r="V521" s="46"/>
      <c r="W521" s="46"/>
      <c r="X521" s="225"/>
      <c r="Y521" s="49"/>
      <c r="Z521" s="46"/>
      <c r="AA521" s="46"/>
      <c r="AB521" s="49"/>
      <c r="AC521" s="49"/>
      <c r="AD521" s="49"/>
      <c r="AE521" s="49"/>
      <c r="AF521" s="49"/>
      <c r="AG521" s="49"/>
      <c r="AH521" s="49"/>
      <c r="AI521" s="49"/>
      <c r="AJ521" s="37"/>
      <c r="AK521" s="37"/>
      <c r="AL521" s="37"/>
      <c r="AM521" s="37"/>
      <c r="AN521" s="37"/>
    </row>
    <row r="522">
      <c r="A522" s="46"/>
      <c r="B522" s="46"/>
      <c r="C522" s="49"/>
      <c r="D522" s="49"/>
      <c r="E522" s="49"/>
      <c r="F522" s="49"/>
      <c r="G522" s="223"/>
      <c r="H522" s="49"/>
      <c r="I522" s="46"/>
      <c r="J522" s="46"/>
      <c r="K522" s="51"/>
      <c r="L522" s="231"/>
      <c r="M522" s="49"/>
      <c r="N522" s="49"/>
      <c r="O522" s="49"/>
      <c r="P522" s="49"/>
      <c r="Q522" s="223"/>
      <c r="R522" s="46"/>
      <c r="S522" s="46"/>
      <c r="T522" s="46"/>
      <c r="U522" s="223"/>
      <c r="V522" s="46"/>
      <c r="W522" s="46"/>
      <c r="X522" s="225"/>
      <c r="Y522" s="49"/>
      <c r="Z522" s="46"/>
      <c r="AA522" s="46"/>
      <c r="AB522" s="49"/>
      <c r="AC522" s="49"/>
      <c r="AD522" s="49"/>
      <c r="AE522" s="49"/>
      <c r="AF522" s="49"/>
      <c r="AG522" s="49"/>
      <c r="AH522" s="49"/>
      <c r="AI522" s="49"/>
      <c r="AJ522" s="37"/>
      <c r="AK522" s="37"/>
      <c r="AL522" s="37"/>
      <c r="AM522" s="37"/>
      <c r="AN522" s="37"/>
    </row>
    <row r="523">
      <c r="A523" s="46"/>
      <c r="B523" s="46"/>
      <c r="C523" s="49"/>
      <c r="D523" s="49"/>
      <c r="E523" s="49"/>
      <c r="F523" s="49"/>
      <c r="G523" s="223"/>
      <c r="H523" s="49"/>
      <c r="I523" s="46"/>
      <c r="J523" s="46"/>
      <c r="K523" s="51"/>
      <c r="L523" s="231"/>
      <c r="M523" s="49"/>
      <c r="N523" s="49"/>
      <c r="O523" s="49"/>
      <c r="P523" s="49"/>
      <c r="Q523" s="223"/>
      <c r="R523" s="46"/>
      <c r="S523" s="46"/>
      <c r="T523" s="46"/>
      <c r="U523" s="223"/>
      <c r="V523" s="46"/>
      <c r="W523" s="46"/>
      <c r="X523" s="225"/>
      <c r="Y523" s="49"/>
      <c r="Z523" s="46"/>
      <c r="AA523" s="46"/>
      <c r="AB523" s="49"/>
      <c r="AC523" s="49"/>
      <c r="AD523" s="49"/>
      <c r="AE523" s="49"/>
      <c r="AF523" s="49"/>
      <c r="AG523" s="49"/>
      <c r="AH523" s="49"/>
      <c r="AI523" s="49"/>
      <c r="AJ523" s="37"/>
      <c r="AK523" s="37"/>
      <c r="AL523" s="37"/>
      <c r="AM523" s="37"/>
      <c r="AN523" s="37"/>
    </row>
    <row r="524">
      <c r="A524" s="46"/>
      <c r="B524" s="46"/>
      <c r="C524" s="49"/>
      <c r="D524" s="49"/>
      <c r="E524" s="49"/>
      <c r="F524" s="49"/>
      <c r="G524" s="223"/>
      <c r="H524" s="49"/>
      <c r="I524" s="46"/>
      <c r="J524" s="46"/>
      <c r="K524" s="51"/>
      <c r="L524" s="231"/>
      <c r="M524" s="49"/>
      <c r="N524" s="49"/>
      <c r="O524" s="49"/>
      <c r="P524" s="49"/>
      <c r="Q524" s="223"/>
      <c r="R524" s="46"/>
      <c r="S524" s="46"/>
      <c r="T524" s="46"/>
      <c r="U524" s="223"/>
      <c r="V524" s="46"/>
      <c r="W524" s="46"/>
      <c r="X524" s="225"/>
      <c r="Y524" s="49"/>
      <c r="Z524" s="46"/>
      <c r="AA524" s="46"/>
      <c r="AB524" s="49"/>
      <c r="AC524" s="49"/>
      <c r="AD524" s="49"/>
      <c r="AE524" s="49"/>
      <c r="AF524" s="49"/>
      <c r="AG524" s="49"/>
      <c r="AH524" s="49"/>
      <c r="AI524" s="49"/>
      <c r="AJ524" s="37"/>
      <c r="AK524" s="37"/>
      <c r="AL524" s="37"/>
      <c r="AM524" s="37"/>
      <c r="AN524" s="37"/>
    </row>
    <row r="525">
      <c r="A525" s="46"/>
      <c r="B525" s="46"/>
      <c r="C525" s="49"/>
      <c r="D525" s="49"/>
      <c r="E525" s="49"/>
      <c r="F525" s="49"/>
      <c r="G525" s="223"/>
      <c r="H525" s="49"/>
      <c r="I525" s="46"/>
      <c r="J525" s="46"/>
      <c r="K525" s="51"/>
      <c r="L525" s="231"/>
      <c r="M525" s="49"/>
      <c r="N525" s="49"/>
      <c r="O525" s="49"/>
      <c r="P525" s="49"/>
      <c r="Q525" s="223"/>
      <c r="R525" s="46"/>
      <c r="S525" s="46"/>
      <c r="T525" s="46"/>
      <c r="U525" s="223"/>
      <c r="V525" s="46"/>
      <c r="W525" s="46"/>
      <c r="X525" s="225"/>
      <c r="Y525" s="49"/>
      <c r="Z525" s="46"/>
      <c r="AA525" s="46"/>
      <c r="AB525" s="49"/>
      <c r="AC525" s="49"/>
      <c r="AD525" s="49"/>
      <c r="AE525" s="49"/>
      <c r="AF525" s="49"/>
      <c r="AG525" s="49"/>
      <c r="AH525" s="49"/>
      <c r="AI525" s="49"/>
      <c r="AJ525" s="37"/>
      <c r="AK525" s="37"/>
      <c r="AL525" s="37"/>
      <c r="AM525" s="37"/>
      <c r="AN525" s="37"/>
    </row>
    <row r="526">
      <c r="A526" s="46"/>
      <c r="B526" s="46"/>
      <c r="C526" s="49"/>
      <c r="D526" s="49"/>
      <c r="E526" s="49"/>
      <c r="F526" s="49"/>
      <c r="G526" s="223"/>
      <c r="H526" s="49"/>
      <c r="I526" s="46"/>
      <c r="J526" s="46"/>
      <c r="K526" s="51"/>
      <c r="L526" s="231"/>
      <c r="M526" s="49"/>
      <c r="N526" s="49"/>
      <c r="O526" s="49"/>
      <c r="P526" s="49"/>
      <c r="Q526" s="223"/>
      <c r="R526" s="46"/>
      <c r="S526" s="46"/>
      <c r="T526" s="46"/>
      <c r="U526" s="223"/>
      <c r="V526" s="46"/>
      <c r="W526" s="46"/>
      <c r="X526" s="225"/>
      <c r="Y526" s="49"/>
      <c r="Z526" s="46"/>
      <c r="AA526" s="46"/>
      <c r="AB526" s="49"/>
      <c r="AC526" s="49"/>
      <c r="AD526" s="49"/>
      <c r="AE526" s="49"/>
      <c r="AF526" s="49"/>
      <c r="AG526" s="49"/>
      <c r="AH526" s="49"/>
      <c r="AI526" s="49"/>
      <c r="AJ526" s="37"/>
      <c r="AK526" s="37"/>
      <c r="AL526" s="37"/>
      <c r="AM526" s="37"/>
      <c r="AN526" s="37"/>
    </row>
    <row r="527">
      <c r="A527" s="46"/>
      <c r="B527" s="46"/>
      <c r="C527" s="49"/>
      <c r="D527" s="49"/>
      <c r="E527" s="49"/>
      <c r="F527" s="49"/>
      <c r="G527" s="223"/>
      <c r="H527" s="49"/>
      <c r="I527" s="46"/>
      <c r="J527" s="46"/>
      <c r="K527" s="51"/>
      <c r="L527" s="231"/>
      <c r="M527" s="49"/>
      <c r="N527" s="49"/>
      <c r="O527" s="49"/>
      <c r="P527" s="49"/>
      <c r="Q527" s="223"/>
      <c r="R527" s="46"/>
      <c r="S527" s="46"/>
      <c r="T527" s="46"/>
      <c r="U527" s="223"/>
      <c r="V527" s="46"/>
      <c r="W527" s="46"/>
      <c r="X527" s="225"/>
      <c r="Y527" s="49"/>
      <c r="Z527" s="46"/>
      <c r="AA527" s="46"/>
      <c r="AB527" s="49"/>
      <c r="AC527" s="49"/>
      <c r="AD527" s="49"/>
      <c r="AE527" s="49"/>
      <c r="AF527" s="49"/>
      <c r="AG527" s="49"/>
      <c r="AH527" s="49"/>
      <c r="AI527" s="49"/>
      <c r="AJ527" s="37"/>
      <c r="AK527" s="37"/>
      <c r="AL527" s="37"/>
      <c r="AM527" s="37"/>
      <c r="AN527" s="37"/>
    </row>
    <row r="528">
      <c r="A528" s="46"/>
      <c r="B528" s="46"/>
      <c r="C528" s="49"/>
      <c r="D528" s="49"/>
      <c r="E528" s="49"/>
      <c r="F528" s="49"/>
      <c r="G528" s="223"/>
      <c r="H528" s="49"/>
      <c r="I528" s="46"/>
      <c r="J528" s="46"/>
      <c r="K528" s="51"/>
      <c r="L528" s="231"/>
      <c r="M528" s="49"/>
      <c r="N528" s="49"/>
      <c r="O528" s="49"/>
      <c r="P528" s="49"/>
      <c r="Q528" s="223"/>
      <c r="R528" s="46"/>
      <c r="S528" s="46"/>
      <c r="T528" s="46"/>
      <c r="U528" s="223"/>
      <c r="V528" s="46"/>
      <c r="W528" s="46"/>
      <c r="X528" s="225"/>
      <c r="Y528" s="49"/>
      <c r="Z528" s="46"/>
      <c r="AA528" s="46"/>
      <c r="AB528" s="49"/>
      <c r="AC528" s="49"/>
      <c r="AD528" s="49"/>
      <c r="AE528" s="49"/>
      <c r="AF528" s="49"/>
      <c r="AG528" s="49"/>
      <c r="AH528" s="49"/>
      <c r="AI528" s="49"/>
      <c r="AJ528" s="37"/>
      <c r="AK528" s="37"/>
      <c r="AL528" s="37"/>
      <c r="AM528" s="37"/>
      <c r="AN528" s="37"/>
    </row>
    <row r="529">
      <c r="A529" s="46"/>
      <c r="B529" s="46"/>
      <c r="C529" s="49"/>
      <c r="D529" s="49"/>
      <c r="E529" s="49"/>
      <c r="F529" s="49"/>
      <c r="G529" s="223"/>
      <c r="H529" s="49"/>
      <c r="I529" s="46"/>
      <c r="J529" s="46"/>
      <c r="K529" s="51"/>
      <c r="L529" s="231"/>
      <c r="M529" s="49"/>
      <c r="N529" s="49"/>
      <c r="O529" s="49"/>
      <c r="P529" s="49"/>
      <c r="Q529" s="223"/>
      <c r="R529" s="46"/>
      <c r="S529" s="46"/>
      <c r="T529" s="46"/>
      <c r="U529" s="223"/>
      <c r="V529" s="46"/>
      <c r="W529" s="46"/>
      <c r="X529" s="225"/>
      <c r="Y529" s="49"/>
      <c r="Z529" s="46"/>
      <c r="AA529" s="46"/>
      <c r="AB529" s="49"/>
      <c r="AC529" s="49"/>
      <c r="AD529" s="49"/>
      <c r="AE529" s="49"/>
      <c r="AF529" s="49"/>
      <c r="AG529" s="49"/>
      <c r="AH529" s="49"/>
      <c r="AI529" s="49"/>
      <c r="AJ529" s="37"/>
      <c r="AK529" s="37"/>
      <c r="AL529" s="37"/>
      <c r="AM529" s="37"/>
      <c r="AN529" s="37"/>
    </row>
    <row r="530">
      <c r="A530" s="46"/>
      <c r="B530" s="46"/>
      <c r="C530" s="49"/>
      <c r="D530" s="49"/>
      <c r="E530" s="49"/>
      <c r="F530" s="49"/>
      <c r="G530" s="223"/>
      <c r="H530" s="49"/>
      <c r="I530" s="46"/>
      <c r="J530" s="46"/>
      <c r="K530" s="51"/>
      <c r="L530" s="231"/>
      <c r="M530" s="49"/>
      <c r="N530" s="49"/>
      <c r="O530" s="49"/>
      <c r="P530" s="49"/>
      <c r="Q530" s="223"/>
      <c r="R530" s="46"/>
      <c r="S530" s="46"/>
      <c r="T530" s="46"/>
      <c r="U530" s="223"/>
      <c r="V530" s="46"/>
      <c r="W530" s="46"/>
      <c r="X530" s="225"/>
      <c r="Y530" s="49"/>
      <c r="Z530" s="46"/>
      <c r="AA530" s="46"/>
      <c r="AB530" s="49"/>
      <c r="AC530" s="49"/>
      <c r="AD530" s="49"/>
      <c r="AE530" s="49"/>
      <c r="AF530" s="49"/>
      <c r="AG530" s="49"/>
      <c r="AH530" s="49"/>
      <c r="AI530" s="49"/>
      <c r="AJ530" s="37"/>
      <c r="AK530" s="37"/>
      <c r="AL530" s="37"/>
      <c r="AM530" s="37"/>
      <c r="AN530" s="37"/>
    </row>
    <row r="531">
      <c r="A531" s="46"/>
      <c r="B531" s="46"/>
      <c r="C531" s="49"/>
      <c r="D531" s="49"/>
      <c r="E531" s="49"/>
      <c r="F531" s="49"/>
      <c r="G531" s="223"/>
      <c r="H531" s="49"/>
      <c r="I531" s="46"/>
      <c r="J531" s="46"/>
      <c r="K531" s="51"/>
      <c r="L531" s="231"/>
      <c r="M531" s="49"/>
      <c r="N531" s="49"/>
      <c r="O531" s="49"/>
      <c r="P531" s="49"/>
      <c r="Q531" s="223"/>
      <c r="R531" s="46"/>
      <c r="S531" s="46"/>
      <c r="T531" s="46"/>
      <c r="U531" s="223"/>
      <c r="V531" s="46"/>
      <c r="W531" s="46"/>
      <c r="X531" s="225"/>
      <c r="Y531" s="49"/>
      <c r="Z531" s="46"/>
      <c r="AA531" s="46"/>
      <c r="AB531" s="49"/>
      <c r="AC531" s="49"/>
      <c r="AD531" s="49"/>
      <c r="AE531" s="49"/>
      <c r="AF531" s="49"/>
      <c r="AG531" s="49"/>
      <c r="AH531" s="49"/>
      <c r="AI531" s="49"/>
      <c r="AJ531" s="37"/>
      <c r="AK531" s="37"/>
      <c r="AL531" s="37"/>
      <c r="AM531" s="37"/>
      <c r="AN531" s="37"/>
    </row>
    <row r="532">
      <c r="A532" s="46"/>
      <c r="B532" s="46"/>
      <c r="C532" s="49"/>
      <c r="D532" s="49"/>
      <c r="E532" s="49"/>
      <c r="F532" s="49"/>
      <c r="G532" s="223"/>
      <c r="H532" s="49"/>
      <c r="I532" s="46"/>
      <c r="J532" s="46"/>
      <c r="K532" s="51"/>
      <c r="L532" s="231"/>
      <c r="M532" s="49"/>
      <c r="N532" s="49"/>
      <c r="O532" s="49"/>
      <c r="P532" s="49"/>
      <c r="Q532" s="223"/>
      <c r="R532" s="46"/>
      <c r="S532" s="46"/>
      <c r="T532" s="46"/>
      <c r="U532" s="223"/>
      <c r="V532" s="46"/>
      <c r="W532" s="46"/>
      <c r="X532" s="225"/>
      <c r="Y532" s="49"/>
      <c r="Z532" s="46"/>
      <c r="AA532" s="46"/>
      <c r="AB532" s="49"/>
      <c r="AC532" s="49"/>
      <c r="AD532" s="49"/>
      <c r="AE532" s="49"/>
      <c r="AF532" s="49"/>
      <c r="AG532" s="49"/>
      <c r="AH532" s="49"/>
      <c r="AI532" s="49"/>
      <c r="AJ532" s="37"/>
      <c r="AK532" s="37"/>
      <c r="AL532" s="37"/>
      <c r="AM532" s="37"/>
      <c r="AN532" s="37"/>
    </row>
    <row r="533">
      <c r="A533" s="46"/>
      <c r="B533" s="46"/>
      <c r="C533" s="49"/>
      <c r="D533" s="49"/>
      <c r="E533" s="49"/>
      <c r="F533" s="49"/>
      <c r="G533" s="223"/>
      <c r="H533" s="49"/>
      <c r="I533" s="46"/>
      <c r="J533" s="46"/>
      <c r="K533" s="51"/>
      <c r="L533" s="231"/>
      <c r="M533" s="49"/>
      <c r="N533" s="49"/>
      <c r="O533" s="49"/>
      <c r="P533" s="49"/>
      <c r="Q533" s="223"/>
      <c r="R533" s="46"/>
      <c r="S533" s="46"/>
      <c r="T533" s="46"/>
      <c r="U533" s="223"/>
      <c r="V533" s="46"/>
      <c r="W533" s="46"/>
      <c r="X533" s="225"/>
      <c r="Y533" s="49"/>
      <c r="Z533" s="46"/>
      <c r="AA533" s="46"/>
      <c r="AB533" s="49"/>
      <c r="AC533" s="49"/>
      <c r="AD533" s="49"/>
      <c r="AE533" s="49"/>
      <c r="AF533" s="49"/>
      <c r="AG533" s="49"/>
      <c r="AH533" s="49"/>
      <c r="AI533" s="49"/>
      <c r="AJ533" s="37"/>
      <c r="AK533" s="37"/>
      <c r="AL533" s="37"/>
      <c r="AM533" s="37"/>
      <c r="AN533" s="37"/>
    </row>
    <row r="534">
      <c r="A534" s="46"/>
      <c r="B534" s="46"/>
      <c r="C534" s="49"/>
      <c r="D534" s="49"/>
      <c r="E534" s="49"/>
      <c r="F534" s="49"/>
      <c r="G534" s="223"/>
      <c r="H534" s="49"/>
      <c r="I534" s="46"/>
      <c r="J534" s="46"/>
      <c r="K534" s="51"/>
      <c r="L534" s="231"/>
      <c r="M534" s="49"/>
      <c r="N534" s="49"/>
      <c r="O534" s="49"/>
      <c r="P534" s="49"/>
      <c r="Q534" s="223"/>
      <c r="R534" s="46"/>
      <c r="S534" s="46"/>
      <c r="T534" s="46"/>
      <c r="U534" s="223"/>
      <c r="V534" s="46"/>
      <c r="W534" s="46"/>
      <c r="X534" s="225"/>
      <c r="Y534" s="49"/>
      <c r="Z534" s="46"/>
      <c r="AA534" s="46"/>
      <c r="AB534" s="49"/>
      <c r="AC534" s="49"/>
      <c r="AD534" s="49"/>
      <c r="AE534" s="49"/>
      <c r="AF534" s="49"/>
      <c r="AG534" s="49"/>
      <c r="AH534" s="49"/>
      <c r="AI534" s="49"/>
      <c r="AJ534" s="37"/>
      <c r="AK534" s="37"/>
      <c r="AL534" s="37"/>
      <c r="AM534" s="37"/>
      <c r="AN534" s="37"/>
    </row>
    <row r="535">
      <c r="A535" s="46"/>
      <c r="B535" s="46"/>
      <c r="C535" s="49"/>
      <c r="D535" s="49"/>
      <c r="E535" s="49"/>
      <c r="F535" s="49"/>
      <c r="G535" s="223"/>
      <c r="H535" s="49"/>
      <c r="I535" s="46"/>
      <c r="J535" s="46"/>
      <c r="K535" s="51"/>
      <c r="L535" s="231"/>
      <c r="M535" s="49"/>
      <c r="N535" s="49"/>
      <c r="O535" s="49"/>
      <c r="P535" s="49"/>
      <c r="Q535" s="223"/>
      <c r="R535" s="46"/>
      <c r="S535" s="46"/>
      <c r="T535" s="46"/>
      <c r="U535" s="223"/>
      <c r="V535" s="46"/>
      <c r="W535" s="46"/>
      <c r="X535" s="225"/>
      <c r="Y535" s="49"/>
      <c r="Z535" s="46"/>
      <c r="AA535" s="46"/>
      <c r="AB535" s="49"/>
      <c r="AC535" s="49"/>
      <c r="AD535" s="49"/>
      <c r="AE535" s="49"/>
      <c r="AF535" s="49"/>
      <c r="AG535" s="49"/>
      <c r="AH535" s="49"/>
      <c r="AI535" s="49"/>
      <c r="AJ535" s="37"/>
      <c r="AK535" s="37"/>
      <c r="AL535" s="37"/>
      <c r="AM535" s="37"/>
      <c r="AN535" s="37"/>
    </row>
    <row r="536">
      <c r="A536" s="46"/>
      <c r="B536" s="46"/>
      <c r="C536" s="49"/>
      <c r="D536" s="49"/>
      <c r="E536" s="49"/>
      <c r="F536" s="49"/>
      <c r="G536" s="223"/>
      <c r="H536" s="49"/>
      <c r="I536" s="46"/>
      <c r="J536" s="46"/>
      <c r="K536" s="51"/>
      <c r="L536" s="231"/>
      <c r="M536" s="49"/>
      <c r="N536" s="49"/>
      <c r="O536" s="49"/>
      <c r="P536" s="49"/>
      <c r="Q536" s="223"/>
      <c r="R536" s="46"/>
      <c r="S536" s="46"/>
      <c r="T536" s="46"/>
      <c r="U536" s="223"/>
      <c r="V536" s="46"/>
      <c r="W536" s="46"/>
      <c r="X536" s="225"/>
      <c r="Y536" s="49"/>
      <c r="Z536" s="46"/>
      <c r="AA536" s="46"/>
      <c r="AB536" s="49"/>
      <c r="AC536" s="49"/>
      <c r="AD536" s="49"/>
      <c r="AE536" s="49"/>
      <c r="AF536" s="49"/>
      <c r="AG536" s="49"/>
      <c r="AH536" s="49"/>
      <c r="AI536" s="49"/>
      <c r="AJ536" s="37"/>
      <c r="AK536" s="37"/>
      <c r="AL536" s="37"/>
      <c r="AM536" s="37"/>
      <c r="AN536" s="37"/>
    </row>
    <row r="537">
      <c r="A537" s="46"/>
      <c r="B537" s="46"/>
      <c r="C537" s="49"/>
      <c r="D537" s="49"/>
      <c r="E537" s="49"/>
      <c r="F537" s="49"/>
      <c r="G537" s="223"/>
      <c r="H537" s="49"/>
      <c r="I537" s="46"/>
      <c r="J537" s="46"/>
      <c r="K537" s="51"/>
      <c r="L537" s="231"/>
      <c r="M537" s="49"/>
      <c r="N537" s="49"/>
      <c r="O537" s="49"/>
      <c r="P537" s="49"/>
      <c r="Q537" s="223"/>
      <c r="R537" s="46"/>
      <c r="S537" s="46"/>
      <c r="T537" s="46"/>
      <c r="U537" s="223"/>
      <c r="V537" s="46"/>
      <c r="W537" s="46"/>
      <c r="X537" s="225"/>
      <c r="Y537" s="49"/>
      <c r="Z537" s="46"/>
      <c r="AA537" s="46"/>
      <c r="AB537" s="49"/>
      <c r="AC537" s="49"/>
      <c r="AD537" s="49"/>
      <c r="AE537" s="49"/>
      <c r="AF537" s="49"/>
      <c r="AG537" s="49"/>
      <c r="AH537" s="49"/>
      <c r="AI537" s="49"/>
      <c r="AJ537" s="37"/>
      <c r="AK537" s="37"/>
      <c r="AL537" s="37"/>
      <c r="AM537" s="37"/>
      <c r="AN537" s="37"/>
    </row>
    <row r="538">
      <c r="A538" s="46"/>
      <c r="B538" s="46"/>
      <c r="C538" s="49"/>
      <c r="D538" s="49"/>
      <c r="E538" s="49"/>
      <c r="F538" s="49"/>
      <c r="G538" s="223"/>
      <c r="H538" s="49"/>
      <c r="I538" s="46"/>
      <c r="J538" s="46"/>
      <c r="K538" s="51"/>
      <c r="L538" s="231"/>
      <c r="M538" s="49"/>
      <c r="N538" s="49"/>
      <c r="O538" s="49"/>
      <c r="P538" s="49"/>
      <c r="Q538" s="223"/>
      <c r="R538" s="46"/>
      <c r="S538" s="46"/>
      <c r="T538" s="46"/>
      <c r="U538" s="223"/>
      <c r="V538" s="46"/>
      <c r="W538" s="46"/>
      <c r="X538" s="225"/>
      <c r="Y538" s="49"/>
      <c r="Z538" s="46"/>
      <c r="AA538" s="46"/>
      <c r="AB538" s="49"/>
      <c r="AC538" s="49"/>
      <c r="AD538" s="49"/>
      <c r="AE538" s="49"/>
      <c r="AF538" s="49"/>
      <c r="AG538" s="49"/>
      <c r="AH538" s="49"/>
      <c r="AI538" s="49"/>
      <c r="AJ538" s="37"/>
      <c r="AK538" s="37"/>
      <c r="AL538" s="37"/>
      <c r="AM538" s="37"/>
      <c r="AN538" s="37"/>
    </row>
    <row r="539">
      <c r="A539" s="46"/>
      <c r="B539" s="46"/>
      <c r="C539" s="49"/>
      <c r="D539" s="49"/>
      <c r="E539" s="49"/>
      <c r="F539" s="49"/>
      <c r="G539" s="223"/>
      <c r="H539" s="49"/>
      <c r="I539" s="46"/>
      <c r="J539" s="46"/>
      <c r="K539" s="51"/>
      <c r="L539" s="231"/>
      <c r="M539" s="49"/>
      <c r="N539" s="49"/>
      <c r="O539" s="49"/>
      <c r="P539" s="49"/>
      <c r="Q539" s="223"/>
      <c r="R539" s="46"/>
      <c r="S539" s="46"/>
      <c r="T539" s="46"/>
      <c r="U539" s="223"/>
      <c r="V539" s="46"/>
      <c r="W539" s="46"/>
      <c r="X539" s="225"/>
      <c r="Y539" s="49"/>
      <c r="Z539" s="46"/>
      <c r="AA539" s="46"/>
      <c r="AB539" s="49"/>
      <c r="AC539" s="49"/>
      <c r="AD539" s="49"/>
      <c r="AE539" s="49"/>
      <c r="AF539" s="49"/>
      <c r="AG539" s="49"/>
      <c r="AH539" s="49"/>
      <c r="AI539" s="49"/>
      <c r="AJ539" s="37"/>
      <c r="AK539" s="37"/>
      <c r="AL539" s="37"/>
      <c r="AM539" s="37"/>
      <c r="AN539" s="37"/>
    </row>
    <row r="540">
      <c r="A540" s="46"/>
      <c r="B540" s="46"/>
      <c r="C540" s="49"/>
      <c r="D540" s="49"/>
      <c r="E540" s="49"/>
      <c r="F540" s="49"/>
      <c r="G540" s="223"/>
      <c r="H540" s="49"/>
      <c r="I540" s="46"/>
      <c r="J540" s="46"/>
      <c r="K540" s="51"/>
      <c r="L540" s="231"/>
      <c r="M540" s="49"/>
      <c r="N540" s="49"/>
      <c r="O540" s="49"/>
      <c r="P540" s="49"/>
      <c r="Q540" s="223"/>
      <c r="R540" s="46"/>
      <c r="S540" s="46"/>
      <c r="T540" s="46"/>
      <c r="U540" s="223"/>
      <c r="V540" s="46"/>
      <c r="W540" s="46"/>
      <c r="X540" s="225"/>
      <c r="Y540" s="49"/>
      <c r="Z540" s="46"/>
      <c r="AA540" s="46"/>
      <c r="AB540" s="49"/>
      <c r="AC540" s="49"/>
      <c r="AD540" s="49"/>
      <c r="AE540" s="49"/>
      <c r="AF540" s="49"/>
      <c r="AG540" s="49"/>
      <c r="AH540" s="49"/>
      <c r="AI540" s="49"/>
      <c r="AJ540" s="37"/>
      <c r="AK540" s="37"/>
      <c r="AL540" s="37"/>
      <c r="AM540" s="37"/>
      <c r="AN540" s="37"/>
    </row>
    <row r="541">
      <c r="A541" s="46"/>
      <c r="B541" s="46"/>
      <c r="C541" s="49"/>
      <c r="D541" s="49"/>
      <c r="E541" s="49"/>
      <c r="F541" s="49"/>
      <c r="G541" s="223"/>
      <c r="H541" s="49"/>
      <c r="I541" s="46"/>
      <c r="J541" s="46"/>
      <c r="K541" s="51"/>
      <c r="L541" s="231"/>
      <c r="M541" s="49"/>
      <c r="N541" s="49"/>
      <c r="O541" s="49"/>
      <c r="P541" s="49"/>
      <c r="Q541" s="223"/>
      <c r="R541" s="46"/>
      <c r="S541" s="46"/>
      <c r="T541" s="46"/>
      <c r="U541" s="223"/>
      <c r="V541" s="46"/>
      <c r="W541" s="46"/>
      <c r="X541" s="225"/>
      <c r="Y541" s="49"/>
      <c r="Z541" s="46"/>
      <c r="AA541" s="46"/>
      <c r="AB541" s="49"/>
      <c r="AC541" s="49"/>
      <c r="AD541" s="49"/>
      <c r="AE541" s="49"/>
      <c r="AF541" s="49"/>
      <c r="AG541" s="49"/>
      <c r="AH541" s="49"/>
      <c r="AI541" s="49"/>
      <c r="AJ541" s="37"/>
      <c r="AK541" s="37"/>
      <c r="AL541" s="37"/>
      <c r="AM541" s="37"/>
      <c r="AN541" s="37"/>
    </row>
    <row r="542">
      <c r="A542" s="46"/>
      <c r="B542" s="46"/>
      <c r="C542" s="49"/>
      <c r="D542" s="49"/>
      <c r="E542" s="49"/>
      <c r="F542" s="49"/>
      <c r="G542" s="223"/>
      <c r="H542" s="49"/>
      <c r="I542" s="46"/>
      <c r="J542" s="46"/>
      <c r="K542" s="51"/>
      <c r="L542" s="231"/>
      <c r="M542" s="49"/>
      <c r="N542" s="49"/>
      <c r="O542" s="49"/>
      <c r="P542" s="49"/>
      <c r="Q542" s="223"/>
      <c r="R542" s="46"/>
      <c r="S542" s="46"/>
      <c r="T542" s="46"/>
      <c r="U542" s="223"/>
      <c r="V542" s="46"/>
      <c r="W542" s="46"/>
      <c r="X542" s="225"/>
      <c r="Y542" s="49"/>
      <c r="Z542" s="46"/>
      <c r="AA542" s="46"/>
      <c r="AB542" s="49"/>
      <c r="AC542" s="49"/>
      <c r="AD542" s="49"/>
      <c r="AE542" s="49"/>
      <c r="AF542" s="49"/>
      <c r="AG542" s="49"/>
      <c r="AH542" s="49"/>
      <c r="AI542" s="49"/>
      <c r="AJ542" s="37"/>
      <c r="AK542" s="37"/>
      <c r="AL542" s="37"/>
      <c r="AM542" s="37"/>
      <c r="AN542" s="37"/>
    </row>
    <row r="543">
      <c r="A543" s="46"/>
      <c r="B543" s="46"/>
      <c r="C543" s="49"/>
      <c r="D543" s="49"/>
      <c r="E543" s="49"/>
      <c r="F543" s="49"/>
      <c r="G543" s="223"/>
      <c r="H543" s="49"/>
      <c r="I543" s="46"/>
      <c r="J543" s="46"/>
      <c r="K543" s="51"/>
      <c r="L543" s="231"/>
      <c r="M543" s="49"/>
      <c r="N543" s="49"/>
      <c r="O543" s="49"/>
      <c r="P543" s="49"/>
      <c r="Q543" s="223"/>
      <c r="R543" s="46"/>
      <c r="S543" s="46"/>
      <c r="T543" s="46"/>
      <c r="U543" s="223"/>
      <c r="V543" s="46"/>
      <c r="W543" s="46"/>
      <c r="X543" s="225"/>
      <c r="Y543" s="49"/>
      <c r="Z543" s="46"/>
      <c r="AA543" s="46"/>
      <c r="AB543" s="49"/>
      <c r="AC543" s="49"/>
      <c r="AD543" s="49"/>
      <c r="AE543" s="49"/>
      <c r="AF543" s="49"/>
      <c r="AG543" s="49"/>
      <c r="AH543" s="49"/>
      <c r="AI543" s="49"/>
      <c r="AJ543" s="37"/>
      <c r="AK543" s="37"/>
      <c r="AL543" s="37"/>
      <c r="AM543" s="37"/>
      <c r="AN543" s="37"/>
    </row>
    <row r="544">
      <c r="A544" s="46"/>
      <c r="B544" s="46"/>
      <c r="C544" s="49"/>
      <c r="D544" s="49"/>
      <c r="E544" s="49"/>
      <c r="F544" s="49"/>
      <c r="G544" s="223"/>
      <c r="H544" s="49"/>
      <c r="I544" s="46"/>
      <c r="J544" s="46"/>
      <c r="K544" s="51"/>
      <c r="L544" s="231"/>
      <c r="M544" s="49"/>
      <c r="N544" s="49"/>
      <c r="O544" s="49"/>
      <c r="P544" s="49"/>
      <c r="Q544" s="223"/>
      <c r="R544" s="46"/>
      <c r="S544" s="46"/>
      <c r="T544" s="46"/>
      <c r="U544" s="223"/>
      <c r="V544" s="46"/>
      <c r="W544" s="46"/>
      <c r="X544" s="225"/>
      <c r="Y544" s="49"/>
      <c r="Z544" s="46"/>
      <c r="AA544" s="46"/>
      <c r="AB544" s="49"/>
      <c r="AC544" s="49"/>
      <c r="AD544" s="49"/>
      <c r="AE544" s="49"/>
      <c r="AF544" s="49"/>
      <c r="AG544" s="49"/>
      <c r="AH544" s="49"/>
      <c r="AI544" s="49"/>
      <c r="AJ544" s="37"/>
      <c r="AK544" s="37"/>
      <c r="AL544" s="37"/>
      <c r="AM544" s="37"/>
      <c r="AN544" s="37"/>
    </row>
    <row r="545">
      <c r="A545" s="46"/>
      <c r="B545" s="46"/>
      <c r="C545" s="49"/>
      <c r="D545" s="49"/>
      <c r="E545" s="49"/>
      <c r="F545" s="49"/>
      <c r="G545" s="223"/>
      <c r="H545" s="49"/>
      <c r="I545" s="46"/>
      <c r="J545" s="46"/>
      <c r="K545" s="51"/>
      <c r="L545" s="231"/>
      <c r="M545" s="49"/>
      <c r="N545" s="49"/>
      <c r="O545" s="49"/>
      <c r="P545" s="49"/>
      <c r="Q545" s="223"/>
      <c r="R545" s="46"/>
      <c r="S545" s="46"/>
      <c r="T545" s="46"/>
      <c r="U545" s="223"/>
      <c r="V545" s="46"/>
      <c r="W545" s="46"/>
      <c r="X545" s="225"/>
      <c r="Y545" s="49"/>
      <c r="Z545" s="46"/>
      <c r="AA545" s="46"/>
      <c r="AB545" s="49"/>
      <c r="AC545" s="49"/>
      <c r="AD545" s="49"/>
      <c r="AE545" s="49"/>
      <c r="AF545" s="49"/>
      <c r="AG545" s="49"/>
      <c r="AH545" s="49"/>
      <c r="AI545" s="49"/>
      <c r="AJ545" s="37"/>
      <c r="AK545" s="37"/>
      <c r="AL545" s="37"/>
      <c r="AM545" s="37"/>
      <c r="AN545" s="37"/>
    </row>
    <row r="546">
      <c r="A546" s="46"/>
      <c r="B546" s="46"/>
      <c r="C546" s="49"/>
      <c r="D546" s="49"/>
      <c r="E546" s="49"/>
      <c r="F546" s="49"/>
      <c r="G546" s="223"/>
      <c r="H546" s="49"/>
      <c r="I546" s="46"/>
      <c r="J546" s="46"/>
      <c r="K546" s="51"/>
      <c r="L546" s="231"/>
      <c r="M546" s="49"/>
      <c r="N546" s="49"/>
      <c r="O546" s="49"/>
      <c r="P546" s="49"/>
      <c r="Q546" s="223"/>
      <c r="R546" s="46"/>
      <c r="S546" s="46"/>
      <c r="T546" s="46"/>
      <c r="U546" s="223"/>
      <c r="V546" s="46"/>
      <c r="W546" s="46"/>
      <c r="X546" s="225"/>
      <c r="Y546" s="49"/>
      <c r="Z546" s="46"/>
      <c r="AA546" s="46"/>
      <c r="AB546" s="49"/>
      <c r="AC546" s="49"/>
      <c r="AD546" s="49"/>
      <c r="AE546" s="49"/>
      <c r="AF546" s="49"/>
      <c r="AG546" s="49"/>
      <c r="AH546" s="49"/>
      <c r="AI546" s="49"/>
      <c r="AJ546" s="37"/>
      <c r="AK546" s="37"/>
      <c r="AL546" s="37"/>
      <c r="AM546" s="37"/>
      <c r="AN546" s="37"/>
    </row>
    <row r="547">
      <c r="A547" s="46"/>
      <c r="B547" s="46"/>
      <c r="C547" s="49"/>
      <c r="D547" s="49"/>
      <c r="E547" s="49"/>
      <c r="F547" s="49"/>
      <c r="G547" s="223"/>
      <c r="H547" s="49"/>
      <c r="I547" s="46"/>
      <c r="J547" s="46"/>
      <c r="K547" s="51"/>
      <c r="L547" s="231"/>
      <c r="M547" s="49"/>
      <c r="N547" s="49"/>
      <c r="O547" s="49"/>
      <c r="P547" s="49"/>
      <c r="Q547" s="223"/>
      <c r="R547" s="46"/>
      <c r="S547" s="46"/>
      <c r="T547" s="46"/>
      <c r="U547" s="223"/>
      <c r="V547" s="46"/>
      <c r="W547" s="46"/>
      <c r="X547" s="225"/>
      <c r="Y547" s="49"/>
      <c r="Z547" s="46"/>
      <c r="AA547" s="46"/>
      <c r="AB547" s="49"/>
      <c r="AC547" s="49"/>
      <c r="AD547" s="49"/>
      <c r="AE547" s="49"/>
      <c r="AF547" s="49"/>
      <c r="AG547" s="49"/>
      <c r="AH547" s="49"/>
      <c r="AI547" s="49"/>
      <c r="AJ547" s="37"/>
      <c r="AK547" s="37"/>
      <c r="AL547" s="37"/>
      <c r="AM547" s="37"/>
      <c r="AN547" s="37"/>
    </row>
    <row r="548">
      <c r="A548" s="46"/>
      <c r="B548" s="46"/>
      <c r="C548" s="49"/>
      <c r="D548" s="49"/>
      <c r="E548" s="49"/>
      <c r="F548" s="49"/>
      <c r="G548" s="223"/>
      <c r="H548" s="49"/>
      <c r="I548" s="46"/>
      <c r="J548" s="46"/>
      <c r="K548" s="51"/>
      <c r="L548" s="231"/>
      <c r="M548" s="49"/>
      <c r="N548" s="49"/>
      <c r="O548" s="49"/>
      <c r="P548" s="49"/>
      <c r="Q548" s="223"/>
      <c r="R548" s="46"/>
      <c r="S548" s="46"/>
      <c r="T548" s="46"/>
      <c r="U548" s="223"/>
      <c r="V548" s="46"/>
      <c r="W548" s="46"/>
      <c r="X548" s="225"/>
      <c r="Y548" s="49"/>
      <c r="Z548" s="46"/>
      <c r="AA548" s="46"/>
      <c r="AB548" s="49"/>
      <c r="AC548" s="49"/>
      <c r="AD548" s="49"/>
      <c r="AE548" s="49"/>
      <c r="AF548" s="49"/>
      <c r="AG548" s="49"/>
      <c r="AH548" s="49"/>
      <c r="AI548" s="49"/>
      <c r="AJ548" s="37"/>
      <c r="AK548" s="37"/>
      <c r="AL548" s="37"/>
      <c r="AM548" s="37"/>
      <c r="AN548" s="37"/>
    </row>
    <row r="549">
      <c r="A549" s="46"/>
      <c r="B549" s="46"/>
      <c r="C549" s="49"/>
      <c r="D549" s="49"/>
      <c r="E549" s="49"/>
      <c r="F549" s="49"/>
      <c r="G549" s="223"/>
      <c r="H549" s="49"/>
      <c r="I549" s="46"/>
      <c r="J549" s="46"/>
      <c r="K549" s="51"/>
      <c r="L549" s="231"/>
      <c r="M549" s="49"/>
      <c r="N549" s="49"/>
      <c r="O549" s="49"/>
      <c r="P549" s="49"/>
      <c r="Q549" s="223"/>
      <c r="R549" s="46"/>
      <c r="S549" s="46"/>
      <c r="T549" s="46"/>
      <c r="U549" s="223"/>
      <c r="V549" s="46"/>
      <c r="W549" s="46"/>
      <c r="X549" s="225"/>
      <c r="Y549" s="49"/>
      <c r="Z549" s="46"/>
      <c r="AA549" s="46"/>
      <c r="AB549" s="49"/>
      <c r="AC549" s="49"/>
      <c r="AD549" s="49"/>
      <c r="AE549" s="49"/>
      <c r="AF549" s="49"/>
      <c r="AG549" s="49"/>
      <c r="AH549" s="49"/>
      <c r="AI549" s="49"/>
      <c r="AJ549" s="37"/>
      <c r="AK549" s="37"/>
      <c r="AL549" s="37"/>
      <c r="AM549" s="37"/>
      <c r="AN549" s="37"/>
    </row>
    <row r="550">
      <c r="A550" s="46"/>
      <c r="B550" s="46"/>
      <c r="C550" s="49"/>
      <c r="D550" s="49"/>
      <c r="E550" s="49"/>
      <c r="F550" s="49"/>
      <c r="G550" s="223"/>
      <c r="H550" s="49"/>
      <c r="I550" s="46"/>
      <c r="J550" s="46"/>
      <c r="K550" s="51"/>
      <c r="L550" s="231"/>
      <c r="M550" s="49"/>
      <c r="N550" s="49"/>
      <c r="O550" s="49"/>
      <c r="P550" s="49"/>
      <c r="Q550" s="223"/>
      <c r="R550" s="46"/>
      <c r="S550" s="46"/>
      <c r="T550" s="46"/>
      <c r="U550" s="223"/>
      <c r="V550" s="46"/>
      <c r="W550" s="46"/>
      <c r="X550" s="225"/>
      <c r="Y550" s="49"/>
      <c r="Z550" s="46"/>
      <c r="AA550" s="46"/>
      <c r="AB550" s="49"/>
      <c r="AC550" s="49"/>
      <c r="AD550" s="49"/>
      <c r="AE550" s="49"/>
      <c r="AF550" s="49"/>
      <c r="AG550" s="49"/>
      <c r="AH550" s="49"/>
      <c r="AI550" s="49"/>
      <c r="AJ550" s="37"/>
      <c r="AK550" s="37"/>
      <c r="AL550" s="37"/>
      <c r="AM550" s="37"/>
      <c r="AN550" s="37"/>
    </row>
    <row r="551">
      <c r="A551" s="46"/>
      <c r="B551" s="46"/>
      <c r="C551" s="49"/>
      <c r="D551" s="49"/>
      <c r="E551" s="49"/>
      <c r="F551" s="49"/>
      <c r="G551" s="223"/>
      <c r="H551" s="49"/>
      <c r="I551" s="46"/>
      <c r="J551" s="46"/>
      <c r="K551" s="51"/>
      <c r="L551" s="231"/>
      <c r="M551" s="49"/>
      <c r="N551" s="49"/>
      <c r="O551" s="49"/>
      <c r="P551" s="49"/>
      <c r="Q551" s="223"/>
      <c r="R551" s="46"/>
      <c r="S551" s="46"/>
      <c r="T551" s="46"/>
      <c r="U551" s="223"/>
      <c r="V551" s="46"/>
      <c r="W551" s="46"/>
      <c r="X551" s="225"/>
      <c r="Y551" s="49"/>
      <c r="Z551" s="46"/>
      <c r="AA551" s="46"/>
      <c r="AB551" s="49"/>
      <c r="AC551" s="49"/>
      <c r="AD551" s="49"/>
      <c r="AE551" s="49"/>
      <c r="AF551" s="49"/>
      <c r="AG551" s="49"/>
      <c r="AH551" s="49"/>
      <c r="AI551" s="49"/>
      <c r="AJ551" s="37"/>
      <c r="AK551" s="37"/>
      <c r="AL551" s="37"/>
      <c r="AM551" s="37"/>
      <c r="AN551" s="37"/>
    </row>
    <row r="552">
      <c r="A552" s="46"/>
      <c r="B552" s="46"/>
      <c r="C552" s="49"/>
      <c r="D552" s="49"/>
      <c r="E552" s="49"/>
      <c r="F552" s="49"/>
      <c r="G552" s="223"/>
      <c r="H552" s="49"/>
      <c r="I552" s="46"/>
      <c r="J552" s="46"/>
      <c r="K552" s="51"/>
      <c r="L552" s="231"/>
      <c r="M552" s="49"/>
      <c r="N552" s="49"/>
      <c r="O552" s="49"/>
      <c r="P552" s="49"/>
      <c r="Q552" s="223"/>
      <c r="R552" s="46"/>
      <c r="S552" s="46"/>
      <c r="T552" s="46"/>
      <c r="U552" s="223"/>
      <c r="V552" s="46"/>
      <c r="W552" s="46"/>
      <c r="X552" s="225"/>
      <c r="Y552" s="49"/>
      <c r="Z552" s="46"/>
      <c r="AA552" s="46"/>
      <c r="AB552" s="49"/>
      <c r="AC552" s="49"/>
      <c r="AD552" s="49"/>
      <c r="AE552" s="49"/>
      <c r="AF552" s="49"/>
      <c r="AG552" s="49"/>
      <c r="AH552" s="49"/>
      <c r="AI552" s="49"/>
      <c r="AJ552" s="37"/>
      <c r="AK552" s="37"/>
      <c r="AL552" s="37"/>
      <c r="AM552" s="37"/>
      <c r="AN552" s="37"/>
    </row>
    <row r="553">
      <c r="A553" s="46"/>
      <c r="B553" s="46"/>
      <c r="C553" s="49"/>
      <c r="D553" s="49"/>
      <c r="E553" s="49"/>
      <c r="F553" s="49"/>
      <c r="G553" s="223"/>
      <c r="H553" s="49"/>
      <c r="I553" s="46"/>
      <c r="J553" s="46"/>
      <c r="K553" s="51"/>
      <c r="L553" s="231"/>
      <c r="M553" s="49"/>
      <c r="N553" s="49"/>
      <c r="O553" s="49"/>
      <c r="P553" s="49"/>
      <c r="Q553" s="223"/>
      <c r="R553" s="46"/>
      <c r="S553" s="46"/>
      <c r="T553" s="46"/>
      <c r="U553" s="223"/>
      <c r="V553" s="46"/>
      <c r="W553" s="46"/>
      <c r="X553" s="225"/>
      <c r="Y553" s="49"/>
      <c r="Z553" s="46"/>
      <c r="AA553" s="46"/>
      <c r="AB553" s="49"/>
      <c r="AC553" s="49"/>
      <c r="AD553" s="49"/>
      <c r="AE553" s="49"/>
      <c r="AF553" s="49"/>
      <c r="AG553" s="49"/>
      <c r="AH553" s="49"/>
      <c r="AI553" s="49"/>
      <c r="AJ553" s="37"/>
      <c r="AK553" s="37"/>
      <c r="AL553" s="37"/>
      <c r="AM553" s="37"/>
      <c r="AN553" s="37"/>
    </row>
    <row r="554">
      <c r="A554" s="46"/>
      <c r="B554" s="46"/>
      <c r="C554" s="49"/>
      <c r="D554" s="49"/>
      <c r="E554" s="49"/>
      <c r="F554" s="49"/>
      <c r="G554" s="223"/>
      <c r="H554" s="49"/>
      <c r="I554" s="46"/>
      <c r="J554" s="46"/>
      <c r="K554" s="51"/>
      <c r="L554" s="231"/>
      <c r="M554" s="49"/>
      <c r="N554" s="49"/>
      <c r="O554" s="49"/>
      <c r="P554" s="49"/>
      <c r="Q554" s="223"/>
      <c r="R554" s="46"/>
      <c r="S554" s="46"/>
      <c r="T554" s="46"/>
      <c r="U554" s="223"/>
      <c r="V554" s="46"/>
      <c r="W554" s="46"/>
      <c r="X554" s="225"/>
      <c r="Y554" s="49"/>
      <c r="Z554" s="46"/>
      <c r="AA554" s="46"/>
      <c r="AB554" s="49"/>
      <c r="AC554" s="49"/>
      <c r="AD554" s="49"/>
      <c r="AE554" s="49"/>
      <c r="AF554" s="49"/>
      <c r="AG554" s="49"/>
      <c r="AH554" s="49"/>
      <c r="AI554" s="49"/>
      <c r="AJ554" s="37"/>
      <c r="AK554" s="37"/>
      <c r="AL554" s="37"/>
      <c r="AM554" s="37"/>
      <c r="AN554" s="37"/>
    </row>
    <row r="555">
      <c r="A555" s="46"/>
      <c r="B555" s="46"/>
      <c r="C555" s="49"/>
      <c r="D555" s="49"/>
      <c r="E555" s="49"/>
      <c r="F555" s="49"/>
      <c r="G555" s="223"/>
      <c r="H555" s="49"/>
      <c r="I555" s="46"/>
      <c r="J555" s="46"/>
      <c r="K555" s="51"/>
      <c r="L555" s="231"/>
      <c r="M555" s="49"/>
      <c r="N555" s="49"/>
      <c r="O555" s="49"/>
      <c r="P555" s="49"/>
      <c r="Q555" s="223"/>
      <c r="R555" s="46"/>
      <c r="S555" s="46"/>
      <c r="T555" s="46"/>
      <c r="U555" s="223"/>
      <c r="V555" s="46"/>
      <c r="W555" s="46"/>
      <c r="X555" s="225"/>
      <c r="Y555" s="49"/>
      <c r="Z555" s="46"/>
      <c r="AA555" s="46"/>
      <c r="AB555" s="49"/>
      <c r="AC555" s="49"/>
      <c r="AD555" s="49"/>
      <c r="AE555" s="49"/>
      <c r="AF555" s="49"/>
      <c r="AG555" s="49"/>
      <c r="AH555" s="49"/>
      <c r="AI555" s="49"/>
      <c r="AJ555" s="37"/>
      <c r="AK555" s="37"/>
      <c r="AL555" s="37"/>
      <c r="AM555" s="37"/>
      <c r="AN555" s="37"/>
    </row>
    <row r="556">
      <c r="A556" s="46"/>
      <c r="B556" s="46"/>
      <c r="C556" s="49"/>
      <c r="D556" s="49"/>
      <c r="E556" s="49"/>
      <c r="F556" s="49"/>
      <c r="G556" s="223"/>
      <c r="H556" s="49"/>
      <c r="I556" s="46"/>
      <c r="J556" s="46"/>
      <c r="K556" s="51"/>
      <c r="L556" s="231"/>
      <c r="M556" s="49"/>
      <c r="N556" s="49"/>
      <c r="O556" s="49"/>
      <c r="P556" s="49"/>
      <c r="Q556" s="223"/>
      <c r="R556" s="46"/>
      <c r="S556" s="46"/>
      <c r="T556" s="46"/>
      <c r="U556" s="223"/>
      <c r="V556" s="46"/>
      <c r="W556" s="46"/>
      <c r="X556" s="225"/>
      <c r="Y556" s="49"/>
      <c r="Z556" s="46"/>
      <c r="AA556" s="46"/>
      <c r="AB556" s="49"/>
      <c r="AC556" s="49"/>
      <c r="AD556" s="49"/>
      <c r="AE556" s="49"/>
      <c r="AF556" s="49"/>
      <c r="AG556" s="49"/>
      <c r="AH556" s="49"/>
      <c r="AI556" s="49"/>
      <c r="AJ556" s="37"/>
      <c r="AK556" s="37"/>
      <c r="AL556" s="37"/>
      <c r="AM556" s="37"/>
      <c r="AN556" s="37"/>
    </row>
    <row r="557">
      <c r="A557" s="46"/>
      <c r="B557" s="46"/>
      <c r="C557" s="49"/>
      <c r="D557" s="49"/>
      <c r="E557" s="49"/>
      <c r="F557" s="49"/>
      <c r="G557" s="223"/>
      <c r="H557" s="49"/>
      <c r="I557" s="46"/>
      <c r="J557" s="46"/>
      <c r="K557" s="51"/>
      <c r="L557" s="231"/>
      <c r="M557" s="49"/>
      <c r="N557" s="49"/>
      <c r="O557" s="49"/>
      <c r="P557" s="49"/>
      <c r="Q557" s="223"/>
      <c r="R557" s="46"/>
      <c r="S557" s="46"/>
      <c r="T557" s="46"/>
      <c r="U557" s="223"/>
      <c r="V557" s="46"/>
      <c r="W557" s="46"/>
      <c r="X557" s="225"/>
      <c r="Y557" s="49"/>
      <c r="Z557" s="46"/>
      <c r="AA557" s="46"/>
      <c r="AB557" s="49"/>
      <c r="AC557" s="49"/>
      <c r="AD557" s="49"/>
      <c r="AE557" s="49"/>
      <c r="AF557" s="49"/>
      <c r="AG557" s="49"/>
      <c r="AH557" s="49"/>
      <c r="AI557" s="49"/>
      <c r="AJ557" s="37"/>
      <c r="AK557" s="37"/>
      <c r="AL557" s="37"/>
      <c r="AM557" s="37"/>
      <c r="AN557" s="37"/>
    </row>
    <row r="558">
      <c r="A558" s="46"/>
      <c r="B558" s="46"/>
      <c r="C558" s="49"/>
      <c r="D558" s="49"/>
      <c r="E558" s="49"/>
      <c r="F558" s="49"/>
      <c r="G558" s="223"/>
      <c r="H558" s="49"/>
      <c r="I558" s="46"/>
      <c r="J558" s="46"/>
      <c r="K558" s="51"/>
      <c r="L558" s="231"/>
      <c r="M558" s="49"/>
      <c r="N558" s="49"/>
      <c r="O558" s="49"/>
      <c r="P558" s="49"/>
      <c r="Q558" s="223"/>
      <c r="R558" s="46"/>
      <c r="S558" s="46"/>
      <c r="T558" s="46"/>
      <c r="U558" s="223"/>
      <c r="V558" s="46"/>
      <c r="W558" s="46"/>
      <c r="X558" s="225"/>
      <c r="Y558" s="49"/>
      <c r="Z558" s="46"/>
      <c r="AA558" s="46"/>
      <c r="AB558" s="49"/>
      <c r="AC558" s="49"/>
      <c r="AD558" s="49"/>
      <c r="AE558" s="49"/>
      <c r="AF558" s="49"/>
      <c r="AG558" s="49"/>
      <c r="AH558" s="49"/>
      <c r="AI558" s="49"/>
      <c r="AJ558" s="37"/>
      <c r="AK558" s="37"/>
      <c r="AL558" s="37"/>
      <c r="AM558" s="37"/>
      <c r="AN558" s="37"/>
    </row>
    <row r="559">
      <c r="A559" s="46"/>
      <c r="B559" s="46"/>
      <c r="C559" s="49"/>
      <c r="D559" s="49"/>
      <c r="E559" s="49"/>
      <c r="F559" s="49"/>
      <c r="G559" s="223"/>
      <c r="H559" s="49"/>
      <c r="I559" s="46"/>
      <c r="J559" s="46"/>
      <c r="K559" s="51"/>
      <c r="L559" s="231"/>
      <c r="M559" s="49"/>
      <c r="N559" s="49"/>
      <c r="O559" s="49"/>
      <c r="P559" s="49"/>
      <c r="Q559" s="223"/>
      <c r="R559" s="46"/>
      <c r="S559" s="46"/>
      <c r="T559" s="46"/>
      <c r="U559" s="223"/>
      <c r="V559" s="46"/>
      <c r="W559" s="46"/>
      <c r="X559" s="225"/>
      <c r="Y559" s="49"/>
      <c r="Z559" s="46"/>
      <c r="AA559" s="46"/>
      <c r="AB559" s="49"/>
      <c r="AC559" s="49"/>
      <c r="AD559" s="49"/>
      <c r="AE559" s="49"/>
      <c r="AF559" s="49"/>
      <c r="AG559" s="49"/>
      <c r="AH559" s="49"/>
      <c r="AI559" s="49"/>
      <c r="AJ559" s="37"/>
      <c r="AK559" s="37"/>
      <c r="AL559" s="37"/>
      <c r="AM559" s="37"/>
      <c r="AN559" s="37"/>
    </row>
    <row r="560">
      <c r="A560" s="46"/>
      <c r="B560" s="46"/>
      <c r="C560" s="49"/>
      <c r="D560" s="49"/>
      <c r="E560" s="49"/>
      <c r="F560" s="49"/>
      <c r="G560" s="223"/>
      <c r="H560" s="49"/>
      <c r="I560" s="46"/>
      <c r="J560" s="46"/>
      <c r="K560" s="51"/>
      <c r="L560" s="231"/>
      <c r="M560" s="49"/>
      <c r="N560" s="49"/>
      <c r="O560" s="49"/>
      <c r="P560" s="49"/>
      <c r="Q560" s="223"/>
      <c r="R560" s="46"/>
      <c r="S560" s="46"/>
      <c r="T560" s="46"/>
      <c r="U560" s="223"/>
      <c r="V560" s="46"/>
      <c r="W560" s="46"/>
      <c r="X560" s="225"/>
      <c r="Y560" s="49"/>
      <c r="Z560" s="46"/>
      <c r="AA560" s="46"/>
      <c r="AB560" s="49"/>
      <c r="AC560" s="49"/>
      <c r="AD560" s="49"/>
      <c r="AE560" s="49"/>
      <c r="AF560" s="49"/>
      <c r="AG560" s="49"/>
      <c r="AH560" s="49"/>
      <c r="AI560" s="49"/>
      <c r="AJ560" s="37"/>
      <c r="AK560" s="37"/>
      <c r="AL560" s="37"/>
      <c r="AM560" s="37"/>
      <c r="AN560" s="37"/>
    </row>
    <row r="561">
      <c r="A561" s="46"/>
      <c r="B561" s="46"/>
      <c r="C561" s="49"/>
      <c r="D561" s="49"/>
      <c r="E561" s="49"/>
      <c r="F561" s="49"/>
      <c r="G561" s="223"/>
      <c r="H561" s="49"/>
      <c r="I561" s="46"/>
      <c r="J561" s="46"/>
      <c r="K561" s="51"/>
      <c r="L561" s="231"/>
      <c r="M561" s="49"/>
      <c r="N561" s="49"/>
      <c r="O561" s="49"/>
      <c r="P561" s="49"/>
      <c r="Q561" s="223"/>
      <c r="R561" s="46"/>
      <c r="S561" s="46"/>
      <c r="T561" s="46"/>
      <c r="U561" s="223"/>
      <c r="V561" s="46"/>
      <c r="W561" s="46"/>
      <c r="X561" s="225"/>
      <c r="Y561" s="49"/>
      <c r="Z561" s="46"/>
      <c r="AA561" s="46"/>
      <c r="AB561" s="49"/>
      <c r="AC561" s="49"/>
      <c r="AD561" s="49"/>
      <c r="AE561" s="49"/>
      <c r="AF561" s="49"/>
      <c r="AG561" s="49"/>
      <c r="AH561" s="49"/>
      <c r="AI561" s="49"/>
      <c r="AJ561" s="37"/>
      <c r="AK561" s="37"/>
      <c r="AL561" s="37"/>
      <c r="AM561" s="37"/>
      <c r="AN561" s="37"/>
    </row>
    <row r="562">
      <c r="A562" s="46"/>
      <c r="B562" s="46"/>
      <c r="C562" s="49"/>
      <c r="D562" s="49"/>
      <c r="E562" s="49"/>
      <c r="F562" s="49"/>
      <c r="G562" s="223"/>
      <c r="H562" s="49"/>
      <c r="I562" s="46"/>
      <c r="J562" s="46"/>
      <c r="K562" s="51"/>
      <c r="L562" s="231"/>
      <c r="M562" s="49"/>
      <c r="N562" s="49"/>
      <c r="O562" s="49"/>
      <c r="P562" s="49"/>
      <c r="Q562" s="223"/>
      <c r="R562" s="46"/>
      <c r="S562" s="46"/>
      <c r="T562" s="46"/>
      <c r="U562" s="223"/>
      <c r="V562" s="46"/>
      <c r="W562" s="46"/>
      <c r="X562" s="225"/>
      <c r="Y562" s="49"/>
      <c r="Z562" s="46"/>
      <c r="AA562" s="46"/>
      <c r="AB562" s="49"/>
      <c r="AC562" s="49"/>
      <c r="AD562" s="49"/>
      <c r="AE562" s="49"/>
      <c r="AF562" s="49"/>
      <c r="AG562" s="49"/>
      <c r="AH562" s="49"/>
      <c r="AI562" s="49"/>
      <c r="AJ562" s="37"/>
      <c r="AK562" s="37"/>
      <c r="AL562" s="37"/>
      <c r="AM562" s="37"/>
      <c r="AN562" s="37"/>
    </row>
    <row r="563">
      <c r="A563" s="46"/>
      <c r="B563" s="46"/>
      <c r="C563" s="49"/>
      <c r="D563" s="49"/>
      <c r="E563" s="49"/>
      <c r="F563" s="49"/>
      <c r="G563" s="223"/>
      <c r="H563" s="49"/>
      <c r="I563" s="46"/>
      <c r="J563" s="46"/>
      <c r="K563" s="51"/>
      <c r="L563" s="231"/>
      <c r="M563" s="49"/>
      <c r="N563" s="49"/>
      <c r="O563" s="49"/>
      <c r="P563" s="49"/>
      <c r="Q563" s="223"/>
      <c r="R563" s="46"/>
      <c r="S563" s="46"/>
      <c r="T563" s="46"/>
      <c r="U563" s="223"/>
      <c r="V563" s="46"/>
      <c r="W563" s="46"/>
      <c r="X563" s="225"/>
      <c r="Y563" s="49"/>
      <c r="Z563" s="46"/>
      <c r="AA563" s="46"/>
      <c r="AB563" s="49"/>
      <c r="AC563" s="49"/>
      <c r="AD563" s="49"/>
      <c r="AE563" s="49"/>
      <c r="AF563" s="49"/>
      <c r="AG563" s="49"/>
      <c r="AH563" s="49"/>
      <c r="AI563" s="49"/>
      <c r="AJ563" s="37"/>
      <c r="AK563" s="37"/>
      <c r="AL563" s="37"/>
      <c r="AM563" s="37"/>
      <c r="AN563" s="37"/>
    </row>
    <row r="564">
      <c r="A564" s="46"/>
      <c r="B564" s="46"/>
      <c r="C564" s="49"/>
      <c r="D564" s="49"/>
      <c r="E564" s="49"/>
      <c r="F564" s="49"/>
      <c r="G564" s="223"/>
      <c r="H564" s="49"/>
      <c r="I564" s="46"/>
      <c r="J564" s="46"/>
      <c r="K564" s="51"/>
      <c r="L564" s="231"/>
      <c r="M564" s="49"/>
      <c r="N564" s="49"/>
      <c r="O564" s="49"/>
      <c r="P564" s="49"/>
      <c r="Q564" s="223"/>
      <c r="R564" s="46"/>
      <c r="S564" s="46"/>
      <c r="T564" s="46"/>
      <c r="U564" s="223"/>
      <c r="V564" s="46"/>
      <c r="W564" s="46"/>
      <c r="X564" s="225"/>
      <c r="Y564" s="49"/>
      <c r="Z564" s="46"/>
      <c r="AA564" s="46"/>
      <c r="AB564" s="49"/>
      <c r="AC564" s="49"/>
      <c r="AD564" s="49"/>
      <c r="AE564" s="49"/>
      <c r="AF564" s="49"/>
      <c r="AG564" s="49"/>
      <c r="AH564" s="49"/>
      <c r="AI564" s="49"/>
      <c r="AJ564" s="37"/>
      <c r="AK564" s="37"/>
      <c r="AL564" s="37"/>
      <c r="AM564" s="37"/>
      <c r="AN564" s="37"/>
    </row>
    <row r="565">
      <c r="A565" s="46"/>
      <c r="B565" s="46"/>
      <c r="C565" s="49"/>
      <c r="D565" s="49"/>
      <c r="E565" s="49"/>
      <c r="F565" s="49"/>
      <c r="G565" s="223"/>
      <c r="H565" s="49"/>
      <c r="I565" s="46"/>
      <c r="J565" s="46"/>
      <c r="K565" s="51"/>
      <c r="L565" s="231"/>
      <c r="M565" s="49"/>
      <c r="N565" s="49"/>
      <c r="O565" s="49"/>
      <c r="P565" s="49"/>
      <c r="Q565" s="223"/>
      <c r="R565" s="46"/>
      <c r="S565" s="46"/>
      <c r="T565" s="46"/>
      <c r="U565" s="223"/>
      <c r="V565" s="46"/>
      <c r="W565" s="46"/>
      <c r="X565" s="225"/>
      <c r="Y565" s="49"/>
      <c r="Z565" s="46"/>
      <c r="AA565" s="46"/>
      <c r="AB565" s="49"/>
      <c r="AC565" s="49"/>
      <c r="AD565" s="49"/>
      <c r="AE565" s="49"/>
      <c r="AF565" s="49"/>
      <c r="AG565" s="49"/>
      <c r="AH565" s="49"/>
      <c r="AI565" s="49"/>
      <c r="AJ565" s="37"/>
      <c r="AK565" s="37"/>
      <c r="AL565" s="37"/>
      <c r="AM565" s="37"/>
      <c r="AN565" s="37"/>
    </row>
    <row r="566">
      <c r="A566" s="46"/>
      <c r="B566" s="46"/>
      <c r="C566" s="49"/>
      <c r="D566" s="49"/>
      <c r="E566" s="49"/>
      <c r="F566" s="49"/>
      <c r="G566" s="223"/>
      <c r="H566" s="49"/>
      <c r="I566" s="46"/>
      <c r="J566" s="46"/>
      <c r="K566" s="51"/>
      <c r="L566" s="231"/>
      <c r="M566" s="49"/>
      <c r="N566" s="49"/>
      <c r="O566" s="49"/>
      <c r="P566" s="49"/>
      <c r="Q566" s="223"/>
      <c r="R566" s="46"/>
      <c r="S566" s="46"/>
      <c r="T566" s="46"/>
      <c r="U566" s="223"/>
      <c r="V566" s="46"/>
      <c r="W566" s="46"/>
      <c r="X566" s="225"/>
      <c r="Y566" s="49"/>
      <c r="Z566" s="46"/>
      <c r="AA566" s="46"/>
      <c r="AB566" s="49"/>
      <c r="AC566" s="49"/>
      <c r="AD566" s="49"/>
      <c r="AE566" s="49"/>
      <c r="AF566" s="49"/>
      <c r="AG566" s="49"/>
      <c r="AH566" s="49"/>
      <c r="AI566" s="49"/>
      <c r="AJ566" s="37"/>
      <c r="AK566" s="37"/>
      <c r="AL566" s="37"/>
      <c r="AM566" s="37"/>
      <c r="AN566" s="37"/>
    </row>
    <row r="567">
      <c r="A567" s="46"/>
      <c r="B567" s="46"/>
      <c r="C567" s="49"/>
      <c r="D567" s="49"/>
      <c r="E567" s="49"/>
      <c r="F567" s="49"/>
      <c r="G567" s="223"/>
      <c r="H567" s="49"/>
      <c r="I567" s="46"/>
      <c r="J567" s="46"/>
      <c r="K567" s="51"/>
      <c r="L567" s="231"/>
      <c r="M567" s="49"/>
      <c r="N567" s="49"/>
      <c r="O567" s="49"/>
      <c r="P567" s="49"/>
      <c r="Q567" s="223"/>
      <c r="R567" s="46"/>
      <c r="S567" s="46"/>
      <c r="T567" s="46"/>
      <c r="U567" s="223"/>
      <c r="V567" s="46"/>
      <c r="W567" s="46"/>
      <c r="X567" s="225"/>
      <c r="Y567" s="49"/>
      <c r="Z567" s="46"/>
      <c r="AA567" s="46"/>
      <c r="AB567" s="49"/>
      <c r="AC567" s="49"/>
      <c r="AD567" s="49"/>
      <c r="AE567" s="49"/>
      <c r="AF567" s="49"/>
      <c r="AG567" s="49"/>
      <c r="AH567" s="49"/>
      <c r="AI567" s="49"/>
      <c r="AJ567" s="37"/>
      <c r="AK567" s="37"/>
      <c r="AL567" s="37"/>
      <c r="AM567" s="37"/>
      <c r="AN567" s="37"/>
    </row>
    <row r="568">
      <c r="A568" s="46"/>
      <c r="B568" s="46"/>
      <c r="C568" s="49"/>
      <c r="D568" s="49"/>
      <c r="E568" s="49"/>
      <c r="F568" s="49"/>
      <c r="G568" s="223"/>
      <c r="H568" s="49"/>
      <c r="I568" s="46"/>
      <c r="J568" s="46"/>
      <c r="K568" s="51"/>
      <c r="L568" s="231"/>
      <c r="M568" s="49"/>
      <c r="N568" s="49"/>
      <c r="O568" s="49"/>
      <c r="P568" s="49"/>
      <c r="Q568" s="223"/>
      <c r="R568" s="46"/>
      <c r="S568" s="46"/>
      <c r="T568" s="46"/>
      <c r="U568" s="223"/>
      <c r="V568" s="46"/>
      <c r="W568" s="46"/>
      <c r="X568" s="225"/>
      <c r="Y568" s="49"/>
      <c r="Z568" s="46"/>
      <c r="AA568" s="46"/>
      <c r="AB568" s="49"/>
      <c r="AC568" s="49"/>
      <c r="AD568" s="49"/>
      <c r="AE568" s="49"/>
      <c r="AF568" s="49"/>
      <c r="AG568" s="49"/>
      <c r="AH568" s="49"/>
      <c r="AI568" s="49"/>
      <c r="AJ568" s="37"/>
      <c r="AK568" s="37"/>
      <c r="AL568" s="37"/>
      <c r="AM568" s="37"/>
      <c r="AN568" s="37"/>
    </row>
    <row r="569">
      <c r="A569" s="46"/>
      <c r="B569" s="46"/>
      <c r="C569" s="49"/>
      <c r="D569" s="49"/>
      <c r="E569" s="49"/>
      <c r="F569" s="49"/>
      <c r="G569" s="223"/>
      <c r="H569" s="49"/>
      <c r="I569" s="46"/>
      <c r="J569" s="46"/>
      <c r="K569" s="51"/>
      <c r="L569" s="231"/>
      <c r="M569" s="49"/>
      <c r="N569" s="49"/>
      <c r="O569" s="49"/>
      <c r="P569" s="49"/>
      <c r="Q569" s="223"/>
      <c r="R569" s="46"/>
      <c r="S569" s="46"/>
      <c r="T569" s="46"/>
      <c r="U569" s="223"/>
      <c r="V569" s="46"/>
      <c r="W569" s="46"/>
      <c r="X569" s="225"/>
      <c r="Y569" s="49"/>
      <c r="Z569" s="46"/>
      <c r="AA569" s="46"/>
      <c r="AB569" s="49"/>
      <c r="AC569" s="49"/>
      <c r="AD569" s="49"/>
      <c r="AE569" s="49"/>
      <c r="AF569" s="49"/>
      <c r="AG569" s="49"/>
      <c r="AH569" s="49"/>
      <c r="AI569" s="49"/>
      <c r="AJ569" s="37"/>
      <c r="AK569" s="37"/>
      <c r="AL569" s="37"/>
      <c r="AM569" s="37"/>
      <c r="AN569" s="37"/>
    </row>
    <row r="570">
      <c r="A570" s="46"/>
      <c r="B570" s="46"/>
      <c r="C570" s="49"/>
      <c r="D570" s="49"/>
      <c r="E570" s="49"/>
      <c r="F570" s="49"/>
      <c r="G570" s="223"/>
      <c r="H570" s="49"/>
      <c r="I570" s="46"/>
      <c r="J570" s="46"/>
      <c r="K570" s="51"/>
      <c r="L570" s="231"/>
      <c r="M570" s="49"/>
      <c r="N570" s="49"/>
      <c r="O570" s="49"/>
      <c r="P570" s="49"/>
      <c r="Q570" s="223"/>
      <c r="R570" s="46"/>
      <c r="S570" s="46"/>
      <c r="T570" s="46"/>
      <c r="U570" s="223"/>
      <c r="V570" s="46"/>
      <c r="W570" s="46"/>
      <c r="X570" s="225"/>
      <c r="Y570" s="49"/>
      <c r="Z570" s="46"/>
      <c r="AA570" s="46"/>
      <c r="AB570" s="49"/>
      <c r="AC570" s="49"/>
      <c r="AD570" s="49"/>
      <c r="AE570" s="49"/>
      <c r="AF570" s="49"/>
      <c r="AG570" s="49"/>
      <c r="AH570" s="49"/>
      <c r="AI570" s="49"/>
      <c r="AJ570" s="37"/>
      <c r="AK570" s="37"/>
      <c r="AL570" s="37"/>
      <c r="AM570" s="37"/>
      <c r="AN570" s="37"/>
    </row>
    <row r="571">
      <c r="A571" s="46"/>
      <c r="B571" s="46"/>
      <c r="C571" s="49"/>
      <c r="D571" s="49"/>
      <c r="E571" s="49"/>
      <c r="F571" s="49"/>
      <c r="G571" s="223"/>
      <c r="H571" s="49"/>
      <c r="I571" s="46"/>
      <c r="J571" s="46"/>
      <c r="K571" s="51"/>
      <c r="L571" s="231"/>
      <c r="M571" s="49"/>
      <c r="N571" s="49"/>
      <c r="O571" s="49"/>
      <c r="P571" s="49"/>
      <c r="Q571" s="223"/>
      <c r="R571" s="46"/>
      <c r="S571" s="46"/>
      <c r="T571" s="46"/>
      <c r="U571" s="223"/>
      <c r="V571" s="46"/>
      <c r="W571" s="46"/>
      <c r="X571" s="225"/>
      <c r="Y571" s="49"/>
      <c r="Z571" s="46"/>
      <c r="AA571" s="46"/>
      <c r="AB571" s="49"/>
      <c r="AC571" s="49"/>
      <c r="AD571" s="49"/>
      <c r="AE571" s="49"/>
      <c r="AF571" s="49"/>
      <c r="AG571" s="49"/>
      <c r="AH571" s="49"/>
      <c r="AI571" s="49"/>
      <c r="AJ571" s="37"/>
      <c r="AK571" s="37"/>
      <c r="AL571" s="37"/>
      <c r="AM571" s="37"/>
      <c r="AN571" s="37"/>
    </row>
    <row r="572">
      <c r="A572" s="46"/>
      <c r="B572" s="46"/>
      <c r="C572" s="49"/>
      <c r="D572" s="49"/>
      <c r="E572" s="49"/>
      <c r="F572" s="49"/>
      <c r="G572" s="223"/>
      <c r="H572" s="49"/>
      <c r="I572" s="46"/>
      <c r="J572" s="46"/>
      <c r="K572" s="51"/>
      <c r="L572" s="231"/>
      <c r="M572" s="49"/>
      <c r="N572" s="49"/>
      <c r="O572" s="49"/>
      <c r="P572" s="49"/>
      <c r="Q572" s="223"/>
      <c r="R572" s="46"/>
      <c r="S572" s="46"/>
      <c r="T572" s="46"/>
      <c r="U572" s="223"/>
      <c r="V572" s="46"/>
      <c r="W572" s="46"/>
      <c r="X572" s="225"/>
      <c r="Y572" s="49"/>
      <c r="Z572" s="46"/>
      <c r="AA572" s="46"/>
      <c r="AB572" s="49"/>
      <c r="AC572" s="49"/>
      <c r="AD572" s="49"/>
      <c r="AE572" s="49"/>
      <c r="AF572" s="49"/>
      <c r="AG572" s="49"/>
      <c r="AH572" s="49"/>
      <c r="AI572" s="49"/>
      <c r="AJ572" s="37"/>
      <c r="AK572" s="37"/>
      <c r="AL572" s="37"/>
      <c r="AM572" s="37"/>
      <c r="AN572" s="37"/>
    </row>
    <row r="573">
      <c r="A573" s="46"/>
      <c r="B573" s="46"/>
      <c r="C573" s="49"/>
      <c r="D573" s="49"/>
      <c r="E573" s="49"/>
      <c r="F573" s="49"/>
      <c r="G573" s="223"/>
      <c r="H573" s="49"/>
      <c r="I573" s="46"/>
      <c r="J573" s="46"/>
      <c r="K573" s="51"/>
      <c r="L573" s="231"/>
      <c r="M573" s="49"/>
      <c r="N573" s="49"/>
      <c r="O573" s="49"/>
      <c r="P573" s="49"/>
      <c r="Q573" s="223"/>
      <c r="R573" s="46"/>
      <c r="S573" s="46"/>
      <c r="T573" s="46"/>
      <c r="U573" s="223"/>
      <c r="V573" s="46"/>
      <c r="W573" s="46"/>
      <c r="X573" s="225"/>
      <c r="Y573" s="49"/>
      <c r="Z573" s="46"/>
      <c r="AA573" s="46"/>
      <c r="AB573" s="49"/>
      <c r="AC573" s="49"/>
      <c r="AD573" s="49"/>
      <c r="AE573" s="49"/>
      <c r="AF573" s="49"/>
      <c r="AG573" s="49"/>
      <c r="AH573" s="49"/>
      <c r="AI573" s="49"/>
      <c r="AJ573" s="37"/>
      <c r="AK573" s="37"/>
      <c r="AL573" s="37"/>
      <c r="AM573" s="37"/>
      <c r="AN573" s="37"/>
    </row>
    <row r="574">
      <c r="A574" s="46"/>
      <c r="B574" s="46"/>
      <c r="C574" s="49"/>
      <c r="D574" s="49"/>
      <c r="E574" s="49"/>
      <c r="F574" s="49"/>
      <c r="G574" s="223"/>
      <c r="H574" s="49"/>
      <c r="I574" s="46"/>
      <c r="J574" s="46"/>
      <c r="K574" s="51"/>
      <c r="L574" s="231"/>
      <c r="M574" s="49"/>
      <c r="N574" s="49"/>
      <c r="O574" s="49"/>
      <c r="P574" s="49"/>
      <c r="Q574" s="223"/>
      <c r="R574" s="46"/>
      <c r="S574" s="46"/>
      <c r="T574" s="46"/>
      <c r="U574" s="223"/>
      <c r="V574" s="46"/>
      <c r="W574" s="46"/>
      <c r="X574" s="225"/>
      <c r="Y574" s="49"/>
      <c r="Z574" s="46"/>
      <c r="AA574" s="46"/>
      <c r="AB574" s="49"/>
      <c r="AC574" s="49"/>
      <c r="AD574" s="49"/>
      <c r="AE574" s="49"/>
      <c r="AF574" s="49"/>
      <c r="AG574" s="49"/>
      <c r="AH574" s="49"/>
      <c r="AI574" s="49"/>
      <c r="AJ574" s="37"/>
      <c r="AK574" s="37"/>
      <c r="AL574" s="37"/>
      <c r="AM574" s="37"/>
      <c r="AN574" s="37"/>
    </row>
    <row r="575">
      <c r="A575" s="46"/>
      <c r="B575" s="46"/>
      <c r="C575" s="49"/>
      <c r="D575" s="49"/>
      <c r="E575" s="49"/>
      <c r="F575" s="49"/>
      <c r="G575" s="223"/>
      <c r="H575" s="49"/>
      <c r="I575" s="46"/>
      <c r="J575" s="46"/>
      <c r="K575" s="51"/>
      <c r="L575" s="231"/>
      <c r="M575" s="49"/>
      <c r="N575" s="49"/>
      <c r="O575" s="49"/>
      <c r="P575" s="49"/>
      <c r="Q575" s="223"/>
      <c r="R575" s="46"/>
      <c r="S575" s="46"/>
      <c r="T575" s="46"/>
      <c r="U575" s="223"/>
      <c r="V575" s="46"/>
      <c r="W575" s="46"/>
      <c r="X575" s="225"/>
      <c r="Y575" s="49"/>
      <c r="Z575" s="46"/>
      <c r="AA575" s="46"/>
      <c r="AB575" s="49"/>
      <c r="AC575" s="49"/>
      <c r="AD575" s="49"/>
      <c r="AE575" s="49"/>
      <c r="AF575" s="49"/>
      <c r="AG575" s="49"/>
      <c r="AH575" s="49"/>
      <c r="AI575" s="49"/>
      <c r="AJ575" s="37"/>
      <c r="AK575" s="37"/>
      <c r="AL575" s="37"/>
      <c r="AM575" s="37"/>
      <c r="AN575" s="37"/>
    </row>
    <row r="576">
      <c r="A576" s="46"/>
      <c r="B576" s="46"/>
      <c r="C576" s="49"/>
      <c r="D576" s="49"/>
      <c r="E576" s="49"/>
      <c r="F576" s="49"/>
      <c r="G576" s="223"/>
      <c r="H576" s="49"/>
      <c r="I576" s="46"/>
      <c r="J576" s="46"/>
      <c r="K576" s="51"/>
      <c r="L576" s="231"/>
      <c r="M576" s="49"/>
      <c r="N576" s="49"/>
      <c r="O576" s="49"/>
      <c r="P576" s="49"/>
      <c r="Q576" s="223"/>
      <c r="R576" s="46"/>
      <c r="S576" s="46"/>
      <c r="T576" s="46"/>
      <c r="U576" s="223"/>
      <c r="V576" s="46"/>
      <c r="W576" s="46"/>
      <c r="X576" s="225"/>
      <c r="Y576" s="49"/>
      <c r="Z576" s="46"/>
      <c r="AA576" s="46"/>
      <c r="AB576" s="49"/>
      <c r="AC576" s="49"/>
      <c r="AD576" s="49"/>
      <c r="AE576" s="49"/>
      <c r="AF576" s="49"/>
      <c r="AG576" s="49"/>
      <c r="AH576" s="49"/>
      <c r="AI576" s="49"/>
      <c r="AJ576" s="37"/>
      <c r="AK576" s="37"/>
      <c r="AL576" s="37"/>
      <c r="AM576" s="37"/>
      <c r="AN576" s="37"/>
    </row>
    <row r="577">
      <c r="A577" s="46"/>
      <c r="B577" s="46"/>
      <c r="C577" s="49"/>
      <c r="D577" s="49"/>
      <c r="E577" s="49"/>
      <c r="F577" s="49"/>
      <c r="G577" s="223"/>
      <c r="H577" s="49"/>
      <c r="I577" s="46"/>
      <c r="J577" s="46"/>
      <c r="K577" s="51"/>
      <c r="L577" s="231"/>
      <c r="M577" s="49"/>
      <c r="N577" s="49"/>
      <c r="O577" s="49"/>
      <c r="P577" s="49"/>
      <c r="Q577" s="223"/>
      <c r="R577" s="46"/>
      <c r="S577" s="46"/>
      <c r="T577" s="46"/>
      <c r="U577" s="223"/>
      <c r="V577" s="46"/>
      <c r="W577" s="46"/>
      <c r="X577" s="225"/>
      <c r="Y577" s="49"/>
      <c r="Z577" s="46"/>
      <c r="AA577" s="46"/>
      <c r="AB577" s="49"/>
      <c r="AC577" s="49"/>
      <c r="AD577" s="49"/>
      <c r="AE577" s="49"/>
      <c r="AF577" s="49"/>
      <c r="AG577" s="49"/>
      <c r="AH577" s="49"/>
      <c r="AI577" s="49"/>
      <c r="AJ577" s="37"/>
      <c r="AK577" s="37"/>
      <c r="AL577" s="37"/>
      <c r="AM577" s="37"/>
      <c r="AN577" s="37"/>
    </row>
    <row r="578">
      <c r="A578" s="46"/>
      <c r="B578" s="46"/>
      <c r="C578" s="49"/>
      <c r="D578" s="49"/>
      <c r="E578" s="49"/>
      <c r="F578" s="49"/>
      <c r="G578" s="223"/>
      <c r="H578" s="49"/>
      <c r="I578" s="46"/>
      <c r="J578" s="46"/>
      <c r="K578" s="51"/>
      <c r="L578" s="231"/>
      <c r="M578" s="49"/>
      <c r="N578" s="49"/>
      <c r="O578" s="49"/>
      <c r="P578" s="49"/>
      <c r="Q578" s="223"/>
      <c r="R578" s="46"/>
      <c r="S578" s="46"/>
      <c r="T578" s="46"/>
      <c r="U578" s="223"/>
      <c r="V578" s="46"/>
      <c r="W578" s="46"/>
      <c r="X578" s="225"/>
      <c r="Y578" s="49"/>
      <c r="Z578" s="46"/>
      <c r="AA578" s="46"/>
      <c r="AB578" s="49"/>
      <c r="AC578" s="49"/>
      <c r="AD578" s="49"/>
      <c r="AE578" s="49"/>
      <c r="AF578" s="49"/>
      <c r="AG578" s="49"/>
      <c r="AH578" s="49"/>
      <c r="AI578" s="49"/>
      <c r="AJ578" s="37"/>
      <c r="AK578" s="37"/>
      <c r="AL578" s="37"/>
      <c r="AM578" s="37"/>
      <c r="AN578" s="37"/>
    </row>
    <row r="579">
      <c r="A579" s="46"/>
      <c r="B579" s="46"/>
      <c r="C579" s="49"/>
      <c r="D579" s="49"/>
      <c r="E579" s="49"/>
      <c r="F579" s="49"/>
      <c r="G579" s="223"/>
      <c r="H579" s="49"/>
      <c r="I579" s="46"/>
      <c r="J579" s="46"/>
      <c r="K579" s="51"/>
      <c r="L579" s="231"/>
      <c r="M579" s="49"/>
      <c r="N579" s="49"/>
      <c r="O579" s="49"/>
      <c r="P579" s="49"/>
      <c r="Q579" s="223"/>
      <c r="R579" s="46"/>
      <c r="S579" s="46"/>
      <c r="T579" s="46"/>
      <c r="U579" s="223"/>
      <c r="V579" s="46"/>
      <c r="W579" s="46"/>
      <c r="X579" s="225"/>
      <c r="Y579" s="49"/>
      <c r="Z579" s="46"/>
      <c r="AA579" s="46"/>
      <c r="AB579" s="49"/>
      <c r="AC579" s="49"/>
      <c r="AD579" s="49"/>
      <c r="AE579" s="49"/>
      <c r="AF579" s="49"/>
      <c r="AG579" s="49"/>
      <c r="AH579" s="49"/>
      <c r="AI579" s="49"/>
      <c r="AJ579" s="37"/>
      <c r="AK579" s="37"/>
      <c r="AL579" s="37"/>
      <c r="AM579" s="37"/>
      <c r="AN579" s="37"/>
    </row>
    <row r="580">
      <c r="A580" s="46"/>
      <c r="B580" s="46"/>
      <c r="C580" s="49"/>
      <c r="D580" s="49"/>
      <c r="E580" s="49"/>
      <c r="F580" s="49"/>
      <c r="G580" s="223"/>
      <c r="H580" s="49"/>
      <c r="I580" s="46"/>
      <c r="J580" s="46"/>
      <c r="K580" s="51"/>
      <c r="L580" s="231"/>
      <c r="M580" s="49"/>
      <c r="N580" s="49"/>
      <c r="O580" s="49"/>
      <c r="P580" s="49"/>
      <c r="Q580" s="223"/>
      <c r="R580" s="46"/>
      <c r="S580" s="46"/>
      <c r="T580" s="46"/>
      <c r="U580" s="223"/>
      <c r="V580" s="46"/>
      <c r="W580" s="46"/>
      <c r="X580" s="225"/>
      <c r="Y580" s="49"/>
      <c r="Z580" s="46"/>
      <c r="AA580" s="46"/>
      <c r="AB580" s="49"/>
      <c r="AC580" s="49"/>
      <c r="AD580" s="49"/>
      <c r="AE580" s="49"/>
      <c r="AF580" s="49"/>
      <c r="AG580" s="49"/>
      <c r="AH580" s="49"/>
      <c r="AI580" s="49"/>
      <c r="AJ580" s="37"/>
      <c r="AK580" s="37"/>
      <c r="AL580" s="37"/>
      <c r="AM580" s="37"/>
      <c r="AN580" s="37"/>
    </row>
    <row r="581">
      <c r="A581" s="46"/>
      <c r="B581" s="46"/>
      <c r="C581" s="49"/>
      <c r="D581" s="49"/>
      <c r="E581" s="49"/>
      <c r="F581" s="49"/>
      <c r="G581" s="223"/>
      <c r="H581" s="49"/>
      <c r="I581" s="46"/>
      <c r="J581" s="46"/>
      <c r="K581" s="51"/>
      <c r="L581" s="231"/>
      <c r="M581" s="49"/>
      <c r="N581" s="49"/>
      <c r="O581" s="49"/>
      <c r="P581" s="49"/>
      <c r="Q581" s="223"/>
      <c r="R581" s="46"/>
      <c r="S581" s="46"/>
      <c r="T581" s="46"/>
      <c r="U581" s="223"/>
      <c r="V581" s="46"/>
      <c r="W581" s="46"/>
      <c r="X581" s="225"/>
      <c r="Y581" s="49"/>
      <c r="Z581" s="46"/>
      <c r="AA581" s="46"/>
      <c r="AB581" s="49"/>
      <c r="AC581" s="49"/>
      <c r="AD581" s="49"/>
      <c r="AE581" s="49"/>
      <c r="AF581" s="49"/>
      <c r="AG581" s="49"/>
      <c r="AH581" s="49"/>
      <c r="AI581" s="49"/>
      <c r="AJ581" s="37"/>
      <c r="AK581" s="37"/>
      <c r="AL581" s="37"/>
      <c r="AM581" s="37"/>
      <c r="AN581" s="37"/>
    </row>
    <row r="582">
      <c r="A582" s="46"/>
      <c r="B582" s="46"/>
      <c r="C582" s="49"/>
      <c r="D582" s="49"/>
      <c r="E582" s="49"/>
      <c r="F582" s="49"/>
      <c r="G582" s="223"/>
      <c r="H582" s="49"/>
      <c r="I582" s="46"/>
      <c r="J582" s="46"/>
      <c r="K582" s="51"/>
      <c r="L582" s="231"/>
      <c r="M582" s="49"/>
      <c r="N582" s="49"/>
      <c r="O582" s="49"/>
      <c r="P582" s="49"/>
      <c r="Q582" s="223"/>
      <c r="R582" s="46"/>
      <c r="S582" s="46"/>
      <c r="T582" s="46"/>
      <c r="U582" s="223"/>
      <c r="V582" s="46"/>
      <c r="W582" s="46"/>
      <c r="X582" s="225"/>
      <c r="Y582" s="49"/>
      <c r="Z582" s="46"/>
      <c r="AA582" s="46"/>
      <c r="AB582" s="49"/>
      <c r="AC582" s="49"/>
      <c r="AD582" s="49"/>
      <c r="AE582" s="49"/>
      <c r="AF582" s="49"/>
      <c r="AG582" s="49"/>
      <c r="AH582" s="49"/>
      <c r="AI582" s="49"/>
      <c r="AJ582" s="37"/>
      <c r="AK582" s="37"/>
      <c r="AL582" s="37"/>
      <c r="AM582" s="37"/>
      <c r="AN582" s="37"/>
    </row>
    <row r="583">
      <c r="A583" s="46"/>
      <c r="B583" s="46"/>
      <c r="C583" s="49"/>
      <c r="D583" s="49"/>
      <c r="E583" s="49"/>
      <c r="F583" s="49"/>
      <c r="G583" s="223"/>
      <c r="H583" s="49"/>
      <c r="I583" s="46"/>
      <c r="J583" s="46"/>
      <c r="K583" s="51"/>
      <c r="L583" s="231"/>
      <c r="M583" s="49"/>
      <c r="N583" s="49"/>
      <c r="O583" s="49"/>
      <c r="P583" s="49"/>
      <c r="Q583" s="223"/>
      <c r="R583" s="46"/>
      <c r="S583" s="46"/>
      <c r="T583" s="46"/>
      <c r="U583" s="223"/>
      <c r="V583" s="46"/>
      <c r="W583" s="46"/>
      <c r="X583" s="225"/>
      <c r="Y583" s="49"/>
      <c r="Z583" s="46"/>
      <c r="AA583" s="46"/>
      <c r="AB583" s="49"/>
      <c r="AC583" s="49"/>
      <c r="AD583" s="49"/>
      <c r="AE583" s="49"/>
      <c r="AF583" s="49"/>
      <c r="AG583" s="49"/>
      <c r="AH583" s="49"/>
      <c r="AI583" s="49"/>
      <c r="AJ583" s="37"/>
      <c r="AK583" s="37"/>
      <c r="AL583" s="37"/>
      <c r="AM583" s="37"/>
      <c r="AN583" s="37"/>
    </row>
    <row r="584">
      <c r="A584" s="46"/>
      <c r="B584" s="46"/>
      <c r="C584" s="49"/>
      <c r="D584" s="49"/>
      <c r="E584" s="49"/>
      <c r="F584" s="49"/>
      <c r="G584" s="223"/>
      <c r="H584" s="49"/>
      <c r="I584" s="46"/>
      <c r="J584" s="46"/>
      <c r="K584" s="51"/>
      <c r="L584" s="231"/>
      <c r="M584" s="49"/>
      <c r="N584" s="49"/>
      <c r="O584" s="49"/>
      <c r="P584" s="49"/>
      <c r="Q584" s="223"/>
      <c r="R584" s="46"/>
      <c r="S584" s="46"/>
      <c r="T584" s="46"/>
      <c r="U584" s="223"/>
      <c r="V584" s="46"/>
      <c r="W584" s="46"/>
      <c r="X584" s="225"/>
      <c r="Y584" s="49"/>
      <c r="Z584" s="46"/>
      <c r="AA584" s="46"/>
      <c r="AB584" s="49"/>
      <c r="AC584" s="49"/>
      <c r="AD584" s="49"/>
      <c r="AE584" s="49"/>
      <c r="AF584" s="49"/>
      <c r="AG584" s="49"/>
      <c r="AH584" s="49"/>
      <c r="AI584" s="49"/>
      <c r="AJ584" s="37"/>
      <c r="AK584" s="37"/>
      <c r="AL584" s="37"/>
      <c r="AM584" s="37"/>
      <c r="AN584" s="37"/>
    </row>
    <row r="585">
      <c r="A585" s="46"/>
      <c r="B585" s="46"/>
      <c r="C585" s="49"/>
      <c r="D585" s="49"/>
      <c r="E585" s="49"/>
      <c r="F585" s="49"/>
      <c r="G585" s="223"/>
      <c r="H585" s="49"/>
      <c r="I585" s="46"/>
      <c r="J585" s="46"/>
      <c r="K585" s="51"/>
      <c r="L585" s="231"/>
      <c r="M585" s="49"/>
      <c r="N585" s="49"/>
      <c r="O585" s="49"/>
      <c r="P585" s="49"/>
      <c r="Q585" s="223"/>
      <c r="R585" s="46"/>
      <c r="S585" s="46"/>
      <c r="T585" s="46"/>
      <c r="U585" s="223"/>
      <c r="V585" s="46"/>
      <c r="W585" s="46"/>
      <c r="X585" s="225"/>
      <c r="Y585" s="49"/>
      <c r="Z585" s="46"/>
      <c r="AA585" s="46"/>
      <c r="AB585" s="49"/>
      <c r="AC585" s="49"/>
      <c r="AD585" s="49"/>
      <c r="AE585" s="49"/>
      <c r="AF585" s="49"/>
      <c r="AG585" s="49"/>
      <c r="AH585" s="49"/>
      <c r="AI585" s="49"/>
      <c r="AJ585" s="37"/>
      <c r="AK585" s="37"/>
      <c r="AL585" s="37"/>
      <c r="AM585" s="37"/>
      <c r="AN585" s="37"/>
    </row>
    <row r="586">
      <c r="A586" s="46"/>
      <c r="B586" s="46"/>
      <c r="C586" s="49"/>
      <c r="D586" s="49"/>
      <c r="E586" s="49"/>
      <c r="F586" s="49"/>
      <c r="G586" s="223"/>
      <c r="H586" s="49"/>
      <c r="I586" s="46"/>
      <c r="J586" s="46"/>
      <c r="K586" s="51"/>
      <c r="L586" s="231"/>
      <c r="M586" s="49"/>
      <c r="N586" s="49"/>
      <c r="O586" s="49"/>
      <c r="P586" s="49"/>
      <c r="Q586" s="223"/>
      <c r="R586" s="46"/>
      <c r="S586" s="46"/>
      <c r="T586" s="46"/>
      <c r="U586" s="223"/>
      <c r="V586" s="46"/>
      <c r="W586" s="46"/>
      <c r="X586" s="225"/>
      <c r="Y586" s="49"/>
      <c r="Z586" s="46"/>
      <c r="AA586" s="46"/>
      <c r="AB586" s="49"/>
      <c r="AC586" s="49"/>
      <c r="AD586" s="49"/>
      <c r="AE586" s="49"/>
      <c r="AF586" s="49"/>
      <c r="AG586" s="49"/>
      <c r="AH586" s="49"/>
      <c r="AI586" s="49"/>
      <c r="AJ586" s="37"/>
      <c r="AK586" s="37"/>
      <c r="AL586" s="37"/>
      <c r="AM586" s="37"/>
      <c r="AN586" s="37"/>
    </row>
    <row r="587">
      <c r="A587" s="46"/>
      <c r="B587" s="46"/>
      <c r="C587" s="49"/>
      <c r="D587" s="49"/>
      <c r="E587" s="49"/>
      <c r="F587" s="49"/>
      <c r="G587" s="223"/>
      <c r="H587" s="49"/>
      <c r="I587" s="46"/>
      <c r="J587" s="46"/>
      <c r="K587" s="51"/>
      <c r="L587" s="231"/>
      <c r="M587" s="49"/>
      <c r="N587" s="49"/>
      <c r="O587" s="49"/>
      <c r="P587" s="49"/>
      <c r="Q587" s="223"/>
      <c r="R587" s="46"/>
      <c r="S587" s="46"/>
      <c r="T587" s="46"/>
      <c r="U587" s="223"/>
      <c r="V587" s="46"/>
      <c r="W587" s="46"/>
      <c r="X587" s="225"/>
      <c r="Y587" s="49"/>
      <c r="Z587" s="46"/>
      <c r="AA587" s="46"/>
      <c r="AB587" s="49"/>
      <c r="AC587" s="49"/>
      <c r="AD587" s="49"/>
      <c r="AE587" s="49"/>
      <c r="AF587" s="49"/>
      <c r="AG587" s="49"/>
      <c r="AH587" s="49"/>
      <c r="AI587" s="49"/>
      <c r="AJ587" s="37"/>
      <c r="AK587" s="37"/>
      <c r="AL587" s="37"/>
      <c r="AM587" s="37"/>
      <c r="AN587" s="37"/>
    </row>
    <row r="588">
      <c r="A588" s="46"/>
      <c r="B588" s="46"/>
      <c r="C588" s="49"/>
      <c r="D588" s="49"/>
      <c r="E588" s="49"/>
      <c r="F588" s="49"/>
      <c r="G588" s="223"/>
      <c r="H588" s="49"/>
      <c r="I588" s="46"/>
      <c r="J588" s="46"/>
      <c r="K588" s="51"/>
      <c r="L588" s="231"/>
      <c r="M588" s="49"/>
      <c r="N588" s="49"/>
      <c r="O588" s="49"/>
      <c r="P588" s="49"/>
      <c r="Q588" s="223"/>
      <c r="R588" s="46"/>
      <c r="S588" s="46"/>
      <c r="T588" s="46"/>
      <c r="U588" s="223"/>
      <c r="V588" s="46"/>
      <c r="W588" s="46"/>
      <c r="X588" s="225"/>
      <c r="Y588" s="49"/>
      <c r="Z588" s="46"/>
      <c r="AA588" s="46"/>
      <c r="AB588" s="49"/>
      <c r="AC588" s="49"/>
      <c r="AD588" s="49"/>
      <c r="AE588" s="49"/>
      <c r="AF588" s="49"/>
      <c r="AG588" s="49"/>
      <c r="AH588" s="49"/>
      <c r="AI588" s="49"/>
      <c r="AJ588" s="37"/>
      <c r="AK588" s="37"/>
      <c r="AL588" s="37"/>
      <c r="AM588" s="37"/>
      <c r="AN588" s="37"/>
    </row>
    <row r="589">
      <c r="A589" s="46"/>
      <c r="B589" s="46"/>
      <c r="C589" s="49"/>
      <c r="D589" s="49"/>
      <c r="E589" s="49"/>
      <c r="F589" s="49"/>
      <c r="G589" s="223"/>
      <c r="H589" s="49"/>
      <c r="I589" s="46"/>
      <c r="J589" s="46"/>
      <c r="K589" s="51"/>
      <c r="L589" s="231"/>
      <c r="M589" s="49"/>
      <c r="N589" s="49"/>
      <c r="O589" s="49"/>
      <c r="P589" s="49"/>
      <c r="Q589" s="223"/>
      <c r="R589" s="46"/>
      <c r="S589" s="46"/>
      <c r="T589" s="46"/>
      <c r="U589" s="223"/>
      <c r="V589" s="46"/>
      <c r="W589" s="46"/>
      <c r="X589" s="225"/>
      <c r="Y589" s="49"/>
      <c r="Z589" s="46"/>
      <c r="AA589" s="46"/>
      <c r="AB589" s="49"/>
      <c r="AC589" s="49"/>
      <c r="AD589" s="49"/>
      <c r="AE589" s="49"/>
      <c r="AF589" s="49"/>
      <c r="AG589" s="49"/>
      <c r="AH589" s="49"/>
      <c r="AI589" s="49"/>
      <c r="AJ589" s="37"/>
      <c r="AK589" s="37"/>
      <c r="AL589" s="37"/>
      <c r="AM589" s="37"/>
      <c r="AN589" s="37"/>
    </row>
    <row r="590">
      <c r="A590" s="46"/>
      <c r="B590" s="46"/>
      <c r="C590" s="49"/>
      <c r="D590" s="49"/>
      <c r="E590" s="49"/>
      <c r="F590" s="49"/>
      <c r="G590" s="223"/>
      <c r="H590" s="49"/>
      <c r="I590" s="46"/>
      <c r="J590" s="46"/>
      <c r="K590" s="51"/>
      <c r="L590" s="231"/>
      <c r="M590" s="49"/>
      <c r="N590" s="49"/>
      <c r="O590" s="49"/>
      <c r="P590" s="49"/>
      <c r="Q590" s="223"/>
      <c r="R590" s="46"/>
      <c r="S590" s="46"/>
      <c r="T590" s="46"/>
      <c r="U590" s="223"/>
      <c r="V590" s="46"/>
      <c r="W590" s="46"/>
      <c r="X590" s="225"/>
      <c r="Y590" s="49"/>
      <c r="Z590" s="46"/>
      <c r="AA590" s="46"/>
      <c r="AB590" s="49"/>
      <c r="AC590" s="49"/>
      <c r="AD590" s="49"/>
      <c r="AE590" s="49"/>
      <c r="AF590" s="49"/>
      <c r="AG590" s="49"/>
      <c r="AH590" s="49"/>
      <c r="AI590" s="49"/>
      <c r="AJ590" s="37"/>
      <c r="AK590" s="37"/>
      <c r="AL590" s="37"/>
      <c r="AM590" s="37"/>
      <c r="AN590" s="37"/>
    </row>
    <row r="591">
      <c r="A591" s="46"/>
      <c r="B591" s="46"/>
      <c r="C591" s="49"/>
      <c r="D591" s="49"/>
      <c r="E591" s="49"/>
      <c r="F591" s="49"/>
      <c r="G591" s="223"/>
      <c r="H591" s="49"/>
      <c r="I591" s="46"/>
      <c r="J591" s="46"/>
      <c r="K591" s="51"/>
      <c r="L591" s="231"/>
      <c r="M591" s="49"/>
      <c r="N591" s="49"/>
      <c r="O591" s="49"/>
      <c r="P591" s="49"/>
      <c r="Q591" s="223"/>
      <c r="R591" s="46"/>
      <c r="S591" s="46"/>
      <c r="T591" s="46"/>
      <c r="U591" s="223"/>
      <c r="V591" s="46"/>
      <c r="W591" s="46"/>
      <c r="X591" s="225"/>
      <c r="Y591" s="49"/>
      <c r="Z591" s="46"/>
      <c r="AA591" s="46"/>
      <c r="AB591" s="49"/>
      <c r="AC591" s="49"/>
      <c r="AD591" s="49"/>
      <c r="AE591" s="49"/>
      <c r="AF591" s="49"/>
      <c r="AG591" s="49"/>
      <c r="AH591" s="49"/>
      <c r="AI591" s="49"/>
      <c r="AJ591" s="37"/>
      <c r="AK591" s="37"/>
      <c r="AL591" s="37"/>
      <c r="AM591" s="37"/>
      <c r="AN591" s="37"/>
    </row>
    <row r="592">
      <c r="A592" s="46"/>
      <c r="B592" s="46"/>
      <c r="C592" s="49"/>
      <c r="D592" s="49"/>
      <c r="E592" s="49"/>
      <c r="F592" s="49"/>
      <c r="G592" s="223"/>
      <c r="H592" s="49"/>
      <c r="I592" s="46"/>
      <c r="J592" s="46"/>
      <c r="K592" s="51"/>
      <c r="L592" s="231"/>
      <c r="M592" s="49"/>
      <c r="N592" s="49"/>
      <c r="O592" s="49"/>
      <c r="P592" s="49"/>
      <c r="Q592" s="223"/>
      <c r="R592" s="46"/>
      <c r="S592" s="46"/>
      <c r="T592" s="46"/>
      <c r="U592" s="223"/>
      <c r="V592" s="46"/>
      <c r="W592" s="46"/>
      <c r="X592" s="225"/>
      <c r="Y592" s="49"/>
      <c r="Z592" s="46"/>
      <c r="AA592" s="46"/>
      <c r="AB592" s="49"/>
      <c r="AC592" s="49"/>
      <c r="AD592" s="49"/>
      <c r="AE592" s="49"/>
      <c r="AF592" s="49"/>
      <c r="AG592" s="49"/>
      <c r="AH592" s="49"/>
      <c r="AI592" s="49"/>
      <c r="AJ592" s="37"/>
      <c r="AK592" s="37"/>
      <c r="AL592" s="37"/>
      <c r="AM592" s="37"/>
      <c r="AN592" s="37"/>
    </row>
    <row r="593">
      <c r="A593" s="46"/>
      <c r="B593" s="46"/>
      <c r="C593" s="49"/>
      <c r="D593" s="49"/>
      <c r="E593" s="49"/>
      <c r="F593" s="49"/>
      <c r="G593" s="223"/>
      <c r="H593" s="49"/>
      <c r="I593" s="46"/>
      <c r="J593" s="46"/>
      <c r="K593" s="51"/>
      <c r="L593" s="231"/>
      <c r="M593" s="49"/>
      <c r="N593" s="49"/>
      <c r="O593" s="49"/>
      <c r="P593" s="49"/>
      <c r="Q593" s="223"/>
      <c r="R593" s="46"/>
      <c r="S593" s="46"/>
      <c r="T593" s="46"/>
      <c r="U593" s="223"/>
      <c r="V593" s="46"/>
      <c r="W593" s="46"/>
      <c r="X593" s="225"/>
      <c r="Y593" s="49"/>
      <c r="Z593" s="46"/>
      <c r="AA593" s="46"/>
      <c r="AB593" s="49"/>
      <c r="AC593" s="49"/>
      <c r="AD593" s="49"/>
      <c r="AE593" s="49"/>
      <c r="AF593" s="49"/>
      <c r="AG593" s="49"/>
      <c r="AH593" s="49"/>
      <c r="AI593" s="49"/>
      <c r="AJ593" s="37"/>
      <c r="AK593" s="37"/>
      <c r="AL593" s="37"/>
      <c r="AM593" s="37"/>
      <c r="AN593" s="37"/>
    </row>
    <row r="594">
      <c r="A594" s="46"/>
      <c r="B594" s="46"/>
      <c r="C594" s="49"/>
      <c r="D594" s="49"/>
      <c r="E594" s="49"/>
      <c r="F594" s="49"/>
      <c r="G594" s="223"/>
      <c r="H594" s="49"/>
      <c r="I594" s="46"/>
      <c r="J594" s="46"/>
      <c r="K594" s="51"/>
      <c r="L594" s="231"/>
      <c r="M594" s="49"/>
      <c r="N594" s="49"/>
      <c r="O594" s="49"/>
      <c r="P594" s="49"/>
      <c r="Q594" s="223"/>
      <c r="R594" s="46"/>
      <c r="S594" s="46"/>
      <c r="T594" s="46"/>
      <c r="U594" s="223"/>
      <c r="V594" s="46"/>
      <c r="W594" s="46"/>
      <c r="X594" s="225"/>
      <c r="Y594" s="49"/>
      <c r="Z594" s="46"/>
      <c r="AA594" s="46"/>
      <c r="AB594" s="49"/>
      <c r="AC594" s="49"/>
      <c r="AD594" s="49"/>
      <c r="AE594" s="49"/>
      <c r="AF594" s="49"/>
      <c r="AG594" s="49"/>
      <c r="AH594" s="49"/>
      <c r="AI594" s="49"/>
      <c r="AJ594" s="37"/>
      <c r="AK594" s="37"/>
      <c r="AL594" s="37"/>
      <c r="AM594" s="37"/>
      <c r="AN594" s="37"/>
    </row>
    <row r="595">
      <c r="A595" s="46"/>
      <c r="B595" s="46"/>
      <c r="C595" s="49"/>
      <c r="D595" s="49"/>
      <c r="E595" s="49"/>
      <c r="F595" s="49"/>
      <c r="G595" s="223"/>
      <c r="H595" s="49"/>
      <c r="I595" s="46"/>
      <c r="J595" s="46"/>
      <c r="K595" s="51"/>
      <c r="L595" s="231"/>
      <c r="M595" s="49"/>
      <c r="N595" s="49"/>
      <c r="O595" s="49"/>
      <c r="P595" s="49"/>
      <c r="Q595" s="223"/>
      <c r="R595" s="46"/>
      <c r="S595" s="46"/>
      <c r="T595" s="46"/>
      <c r="U595" s="223"/>
      <c r="V595" s="46"/>
      <c r="W595" s="46"/>
      <c r="X595" s="225"/>
      <c r="Y595" s="49"/>
      <c r="Z595" s="46"/>
      <c r="AA595" s="46"/>
      <c r="AB595" s="49"/>
      <c r="AC595" s="49"/>
      <c r="AD595" s="49"/>
      <c r="AE595" s="49"/>
      <c r="AF595" s="49"/>
      <c r="AG595" s="49"/>
      <c r="AH595" s="49"/>
      <c r="AI595" s="49"/>
      <c r="AJ595" s="37"/>
      <c r="AK595" s="37"/>
      <c r="AL595" s="37"/>
      <c r="AM595" s="37"/>
      <c r="AN595" s="37"/>
    </row>
    <row r="596">
      <c r="A596" s="46"/>
      <c r="B596" s="46"/>
      <c r="C596" s="49"/>
      <c r="D596" s="49"/>
      <c r="E596" s="49"/>
      <c r="F596" s="49"/>
      <c r="G596" s="223"/>
      <c r="H596" s="49"/>
      <c r="I596" s="46"/>
      <c r="J596" s="46"/>
      <c r="K596" s="51"/>
      <c r="L596" s="231"/>
      <c r="M596" s="49"/>
      <c r="N596" s="49"/>
      <c r="O596" s="49"/>
      <c r="P596" s="49"/>
      <c r="Q596" s="223"/>
      <c r="R596" s="46"/>
      <c r="S596" s="46"/>
      <c r="T596" s="46"/>
      <c r="U596" s="223"/>
      <c r="V596" s="46"/>
      <c r="W596" s="46"/>
      <c r="X596" s="225"/>
      <c r="Y596" s="49"/>
      <c r="Z596" s="46"/>
      <c r="AA596" s="46"/>
      <c r="AB596" s="49"/>
      <c r="AC596" s="49"/>
      <c r="AD596" s="49"/>
      <c r="AE596" s="49"/>
      <c r="AF596" s="49"/>
      <c r="AG596" s="49"/>
      <c r="AH596" s="49"/>
      <c r="AI596" s="49"/>
      <c r="AJ596" s="37"/>
      <c r="AK596" s="37"/>
      <c r="AL596" s="37"/>
      <c r="AM596" s="37"/>
      <c r="AN596" s="37"/>
    </row>
    <row r="597">
      <c r="A597" s="46"/>
      <c r="B597" s="46"/>
      <c r="C597" s="49"/>
      <c r="D597" s="49"/>
      <c r="E597" s="49"/>
      <c r="F597" s="49"/>
      <c r="G597" s="223"/>
      <c r="H597" s="49"/>
      <c r="I597" s="46"/>
      <c r="J597" s="46"/>
      <c r="K597" s="51"/>
      <c r="L597" s="231"/>
      <c r="M597" s="49"/>
      <c r="N597" s="49"/>
      <c r="O597" s="49"/>
      <c r="P597" s="49"/>
      <c r="Q597" s="223"/>
      <c r="R597" s="46"/>
      <c r="S597" s="46"/>
      <c r="T597" s="46"/>
      <c r="U597" s="223"/>
      <c r="V597" s="46"/>
      <c r="W597" s="46"/>
      <c r="X597" s="225"/>
      <c r="Y597" s="49"/>
      <c r="Z597" s="46"/>
      <c r="AA597" s="46"/>
      <c r="AB597" s="49"/>
      <c r="AC597" s="49"/>
      <c r="AD597" s="49"/>
      <c r="AE597" s="49"/>
      <c r="AF597" s="49"/>
      <c r="AG597" s="49"/>
      <c r="AH597" s="49"/>
      <c r="AI597" s="49"/>
      <c r="AJ597" s="37"/>
      <c r="AK597" s="37"/>
      <c r="AL597" s="37"/>
      <c r="AM597" s="37"/>
      <c r="AN597" s="37"/>
    </row>
    <row r="598">
      <c r="A598" s="46"/>
      <c r="B598" s="46"/>
      <c r="C598" s="49"/>
      <c r="D598" s="49"/>
      <c r="E598" s="49"/>
      <c r="F598" s="49"/>
      <c r="G598" s="223"/>
      <c r="H598" s="49"/>
      <c r="I598" s="46"/>
      <c r="J598" s="46"/>
      <c r="K598" s="51"/>
      <c r="L598" s="231"/>
      <c r="M598" s="49"/>
      <c r="N598" s="49"/>
      <c r="O598" s="49"/>
      <c r="P598" s="49"/>
      <c r="Q598" s="223"/>
      <c r="R598" s="46"/>
      <c r="S598" s="46"/>
      <c r="T598" s="46"/>
      <c r="U598" s="223"/>
      <c r="V598" s="46"/>
      <c r="W598" s="46"/>
      <c r="X598" s="225"/>
      <c r="Y598" s="49"/>
      <c r="Z598" s="46"/>
      <c r="AA598" s="46"/>
      <c r="AB598" s="49"/>
      <c r="AC598" s="49"/>
      <c r="AD598" s="49"/>
      <c r="AE598" s="49"/>
      <c r="AF598" s="49"/>
      <c r="AG598" s="49"/>
      <c r="AH598" s="49"/>
      <c r="AI598" s="49"/>
      <c r="AJ598" s="37"/>
      <c r="AK598" s="37"/>
      <c r="AL598" s="37"/>
      <c r="AM598" s="37"/>
      <c r="AN598" s="37"/>
    </row>
    <row r="599">
      <c r="A599" s="46"/>
      <c r="B599" s="46"/>
      <c r="C599" s="49"/>
      <c r="D599" s="49"/>
      <c r="E599" s="49"/>
      <c r="F599" s="49"/>
      <c r="G599" s="223"/>
      <c r="H599" s="49"/>
      <c r="I599" s="46"/>
      <c r="J599" s="46"/>
      <c r="K599" s="51"/>
      <c r="L599" s="231"/>
      <c r="M599" s="49"/>
      <c r="N599" s="49"/>
      <c r="O599" s="49"/>
      <c r="P599" s="49"/>
      <c r="Q599" s="223"/>
      <c r="R599" s="46"/>
      <c r="S599" s="46"/>
      <c r="T599" s="46"/>
      <c r="U599" s="223"/>
      <c r="V599" s="46"/>
      <c r="W599" s="46"/>
      <c r="X599" s="225"/>
      <c r="Y599" s="49"/>
      <c r="Z599" s="46"/>
      <c r="AA599" s="46"/>
      <c r="AB599" s="49"/>
      <c r="AC599" s="49"/>
      <c r="AD599" s="49"/>
      <c r="AE599" s="49"/>
      <c r="AF599" s="49"/>
      <c r="AG599" s="49"/>
      <c r="AH599" s="49"/>
      <c r="AI599" s="49"/>
      <c r="AJ599" s="37"/>
      <c r="AK599" s="37"/>
      <c r="AL599" s="37"/>
      <c r="AM599" s="37"/>
      <c r="AN599" s="37"/>
    </row>
    <row r="600">
      <c r="A600" s="46"/>
      <c r="B600" s="46"/>
      <c r="C600" s="49"/>
      <c r="D600" s="49"/>
      <c r="E600" s="49"/>
      <c r="F600" s="49"/>
      <c r="G600" s="223"/>
      <c r="H600" s="49"/>
      <c r="I600" s="46"/>
      <c r="J600" s="46"/>
      <c r="K600" s="51"/>
      <c r="L600" s="231"/>
      <c r="M600" s="49"/>
      <c r="N600" s="49"/>
      <c r="O600" s="49"/>
      <c r="P600" s="49"/>
      <c r="Q600" s="223"/>
      <c r="R600" s="46"/>
      <c r="S600" s="46"/>
      <c r="T600" s="46"/>
      <c r="U600" s="223"/>
      <c r="V600" s="46"/>
      <c r="W600" s="46"/>
      <c r="X600" s="225"/>
      <c r="Y600" s="49"/>
      <c r="Z600" s="46"/>
      <c r="AA600" s="46"/>
      <c r="AB600" s="49"/>
      <c r="AC600" s="49"/>
      <c r="AD600" s="49"/>
      <c r="AE600" s="49"/>
      <c r="AF600" s="49"/>
      <c r="AG600" s="49"/>
      <c r="AH600" s="49"/>
      <c r="AI600" s="49"/>
      <c r="AJ600" s="37"/>
      <c r="AK600" s="37"/>
      <c r="AL600" s="37"/>
      <c r="AM600" s="37"/>
      <c r="AN600" s="37"/>
    </row>
    <row r="601">
      <c r="A601" s="46"/>
      <c r="B601" s="46"/>
      <c r="C601" s="49"/>
      <c r="D601" s="49"/>
      <c r="E601" s="49"/>
      <c r="F601" s="49"/>
      <c r="G601" s="223"/>
      <c r="H601" s="49"/>
      <c r="I601" s="46"/>
      <c r="J601" s="46"/>
      <c r="K601" s="51"/>
      <c r="L601" s="231"/>
      <c r="M601" s="49"/>
      <c r="N601" s="49"/>
      <c r="O601" s="49"/>
      <c r="P601" s="49"/>
      <c r="Q601" s="223"/>
      <c r="R601" s="46"/>
      <c r="S601" s="46"/>
      <c r="T601" s="46"/>
      <c r="U601" s="223"/>
      <c r="V601" s="46"/>
      <c r="W601" s="46"/>
      <c r="X601" s="225"/>
      <c r="Y601" s="49"/>
      <c r="Z601" s="46"/>
      <c r="AA601" s="46"/>
      <c r="AB601" s="49"/>
      <c r="AC601" s="49"/>
      <c r="AD601" s="49"/>
      <c r="AE601" s="49"/>
      <c r="AF601" s="49"/>
      <c r="AG601" s="49"/>
      <c r="AH601" s="49"/>
      <c r="AI601" s="49"/>
      <c r="AJ601" s="37"/>
      <c r="AK601" s="37"/>
      <c r="AL601" s="37"/>
      <c r="AM601" s="37"/>
      <c r="AN601" s="37"/>
    </row>
    <row r="602">
      <c r="A602" s="46"/>
      <c r="B602" s="46"/>
      <c r="C602" s="49"/>
      <c r="D602" s="49"/>
      <c r="E602" s="49"/>
      <c r="F602" s="49"/>
      <c r="G602" s="223"/>
      <c r="H602" s="49"/>
      <c r="I602" s="46"/>
      <c r="J602" s="46"/>
      <c r="K602" s="51"/>
      <c r="L602" s="231"/>
      <c r="M602" s="49"/>
      <c r="N602" s="49"/>
      <c r="O602" s="49"/>
      <c r="P602" s="49"/>
      <c r="Q602" s="223"/>
      <c r="R602" s="46"/>
      <c r="S602" s="46"/>
      <c r="T602" s="46"/>
      <c r="U602" s="223"/>
      <c r="V602" s="46"/>
      <c r="W602" s="46"/>
      <c r="X602" s="225"/>
      <c r="Y602" s="49"/>
      <c r="Z602" s="46"/>
      <c r="AA602" s="46"/>
      <c r="AB602" s="49"/>
      <c r="AC602" s="49"/>
      <c r="AD602" s="49"/>
      <c r="AE602" s="49"/>
      <c r="AF602" s="49"/>
      <c r="AG602" s="49"/>
      <c r="AH602" s="49"/>
      <c r="AI602" s="49"/>
      <c r="AJ602" s="37"/>
      <c r="AK602" s="37"/>
      <c r="AL602" s="37"/>
      <c r="AM602" s="37"/>
      <c r="AN602" s="37"/>
    </row>
    <row r="603">
      <c r="A603" s="46"/>
      <c r="B603" s="46"/>
      <c r="C603" s="49"/>
      <c r="D603" s="49"/>
      <c r="E603" s="49"/>
      <c r="F603" s="49"/>
      <c r="G603" s="223"/>
      <c r="H603" s="49"/>
      <c r="I603" s="46"/>
      <c r="J603" s="46"/>
      <c r="K603" s="51"/>
      <c r="L603" s="231"/>
      <c r="M603" s="49"/>
      <c r="N603" s="49"/>
      <c r="O603" s="49"/>
      <c r="P603" s="49"/>
      <c r="Q603" s="223"/>
      <c r="R603" s="46"/>
      <c r="S603" s="46"/>
      <c r="T603" s="46"/>
      <c r="U603" s="223"/>
      <c r="V603" s="46"/>
      <c r="W603" s="46"/>
      <c r="X603" s="225"/>
      <c r="Y603" s="49"/>
      <c r="Z603" s="46"/>
      <c r="AA603" s="46"/>
      <c r="AB603" s="49"/>
      <c r="AC603" s="49"/>
      <c r="AD603" s="49"/>
      <c r="AE603" s="49"/>
      <c r="AF603" s="49"/>
      <c r="AG603" s="49"/>
      <c r="AH603" s="49"/>
      <c r="AI603" s="49"/>
      <c r="AJ603" s="37"/>
      <c r="AK603" s="37"/>
      <c r="AL603" s="37"/>
      <c r="AM603" s="37"/>
      <c r="AN603" s="37"/>
    </row>
    <row r="604">
      <c r="A604" s="46"/>
      <c r="B604" s="46"/>
      <c r="C604" s="49"/>
      <c r="D604" s="49"/>
      <c r="E604" s="49"/>
      <c r="F604" s="49"/>
      <c r="G604" s="223"/>
      <c r="H604" s="49"/>
      <c r="I604" s="46"/>
      <c r="J604" s="46"/>
      <c r="K604" s="51"/>
      <c r="L604" s="231"/>
      <c r="M604" s="49"/>
      <c r="N604" s="49"/>
      <c r="O604" s="49"/>
      <c r="P604" s="49"/>
      <c r="Q604" s="223"/>
      <c r="R604" s="46"/>
      <c r="S604" s="46"/>
      <c r="T604" s="46"/>
      <c r="U604" s="223"/>
      <c r="V604" s="46"/>
      <c r="W604" s="46"/>
      <c r="X604" s="225"/>
      <c r="Y604" s="49"/>
      <c r="Z604" s="46"/>
      <c r="AA604" s="46"/>
      <c r="AB604" s="49"/>
      <c r="AC604" s="49"/>
      <c r="AD604" s="49"/>
      <c r="AE604" s="49"/>
      <c r="AF604" s="49"/>
      <c r="AG604" s="49"/>
      <c r="AH604" s="49"/>
      <c r="AI604" s="49"/>
      <c r="AJ604" s="37"/>
      <c r="AK604" s="37"/>
      <c r="AL604" s="37"/>
      <c r="AM604" s="37"/>
      <c r="AN604" s="37"/>
    </row>
    <row r="605">
      <c r="A605" s="46"/>
      <c r="B605" s="46"/>
      <c r="C605" s="49"/>
      <c r="D605" s="49"/>
      <c r="E605" s="49"/>
      <c r="F605" s="49"/>
      <c r="G605" s="223"/>
      <c r="H605" s="49"/>
      <c r="I605" s="46"/>
      <c r="J605" s="46"/>
      <c r="K605" s="51"/>
      <c r="L605" s="231"/>
      <c r="M605" s="49"/>
      <c r="N605" s="49"/>
      <c r="O605" s="49"/>
      <c r="P605" s="49"/>
      <c r="Q605" s="223"/>
      <c r="R605" s="46"/>
      <c r="S605" s="46"/>
      <c r="T605" s="46"/>
      <c r="U605" s="223"/>
      <c r="V605" s="46"/>
      <c r="W605" s="46"/>
      <c r="X605" s="225"/>
      <c r="Y605" s="49"/>
      <c r="Z605" s="46"/>
      <c r="AA605" s="46"/>
      <c r="AB605" s="49"/>
      <c r="AC605" s="49"/>
      <c r="AD605" s="49"/>
      <c r="AE605" s="49"/>
      <c r="AF605" s="49"/>
      <c r="AG605" s="49"/>
      <c r="AH605" s="49"/>
      <c r="AI605" s="49"/>
      <c r="AJ605" s="37"/>
      <c r="AK605" s="37"/>
      <c r="AL605" s="37"/>
      <c r="AM605" s="37"/>
      <c r="AN605" s="37"/>
    </row>
    <row r="606">
      <c r="A606" s="46"/>
      <c r="B606" s="46"/>
      <c r="C606" s="49"/>
      <c r="D606" s="49"/>
      <c r="E606" s="49"/>
      <c r="F606" s="49"/>
      <c r="G606" s="223"/>
      <c r="H606" s="49"/>
      <c r="I606" s="46"/>
      <c r="J606" s="46"/>
      <c r="K606" s="51"/>
      <c r="L606" s="231"/>
      <c r="M606" s="49"/>
      <c r="N606" s="49"/>
      <c r="O606" s="49"/>
      <c r="P606" s="49"/>
      <c r="Q606" s="223"/>
      <c r="R606" s="46"/>
      <c r="S606" s="46"/>
      <c r="T606" s="46"/>
      <c r="U606" s="223"/>
      <c r="V606" s="46"/>
      <c r="W606" s="46"/>
      <c r="X606" s="225"/>
      <c r="Y606" s="49"/>
      <c r="Z606" s="46"/>
      <c r="AA606" s="46"/>
      <c r="AB606" s="49"/>
      <c r="AC606" s="49"/>
      <c r="AD606" s="49"/>
      <c r="AE606" s="49"/>
      <c r="AF606" s="49"/>
      <c r="AG606" s="49"/>
      <c r="AH606" s="49"/>
      <c r="AI606" s="49"/>
      <c r="AJ606" s="37"/>
      <c r="AK606" s="37"/>
      <c r="AL606" s="37"/>
      <c r="AM606" s="37"/>
      <c r="AN606" s="37"/>
    </row>
    <row r="607">
      <c r="A607" s="46"/>
      <c r="B607" s="46"/>
      <c r="C607" s="49"/>
      <c r="D607" s="49"/>
      <c r="E607" s="49"/>
      <c r="F607" s="49"/>
      <c r="G607" s="223"/>
      <c r="H607" s="49"/>
      <c r="I607" s="46"/>
      <c r="J607" s="46"/>
      <c r="K607" s="51"/>
      <c r="L607" s="231"/>
      <c r="M607" s="49"/>
      <c r="N607" s="49"/>
      <c r="O607" s="49"/>
      <c r="P607" s="49"/>
      <c r="Q607" s="223"/>
      <c r="R607" s="46"/>
      <c r="S607" s="46"/>
      <c r="T607" s="46"/>
      <c r="U607" s="223"/>
      <c r="V607" s="46"/>
      <c r="W607" s="46"/>
      <c r="X607" s="225"/>
      <c r="Y607" s="49"/>
      <c r="Z607" s="46"/>
      <c r="AA607" s="46"/>
      <c r="AB607" s="49"/>
      <c r="AC607" s="49"/>
      <c r="AD607" s="49"/>
      <c r="AE607" s="49"/>
      <c r="AF607" s="49"/>
      <c r="AG607" s="49"/>
      <c r="AH607" s="49"/>
      <c r="AI607" s="49"/>
      <c r="AJ607" s="37"/>
      <c r="AK607" s="37"/>
      <c r="AL607" s="37"/>
      <c r="AM607" s="37"/>
      <c r="AN607" s="37"/>
    </row>
    <row r="608">
      <c r="A608" s="46"/>
      <c r="B608" s="46"/>
      <c r="C608" s="49"/>
      <c r="D608" s="49"/>
      <c r="E608" s="49"/>
      <c r="F608" s="49"/>
      <c r="G608" s="223"/>
      <c r="H608" s="49"/>
      <c r="I608" s="46"/>
      <c r="J608" s="46"/>
      <c r="K608" s="51"/>
      <c r="L608" s="231"/>
      <c r="M608" s="49"/>
      <c r="N608" s="49"/>
      <c r="O608" s="49"/>
      <c r="P608" s="49"/>
      <c r="Q608" s="223"/>
      <c r="R608" s="46"/>
      <c r="S608" s="46"/>
      <c r="T608" s="46"/>
      <c r="U608" s="223"/>
      <c r="V608" s="46"/>
      <c r="W608" s="46"/>
      <c r="X608" s="225"/>
      <c r="Y608" s="49"/>
      <c r="Z608" s="46"/>
      <c r="AA608" s="46"/>
      <c r="AB608" s="49"/>
      <c r="AC608" s="49"/>
      <c r="AD608" s="49"/>
      <c r="AE608" s="49"/>
      <c r="AF608" s="49"/>
      <c r="AG608" s="49"/>
      <c r="AH608" s="49"/>
      <c r="AI608" s="49"/>
      <c r="AJ608" s="37"/>
      <c r="AK608" s="37"/>
      <c r="AL608" s="37"/>
      <c r="AM608" s="37"/>
      <c r="AN608" s="37"/>
    </row>
    <row r="609">
      <c r="A609" s="46"/>
      <c r="B609" s="46"/>
      <c r="C609" s="49"/>
      <c r="D609" s="49"/>
      <c r="E609" s="49"/>
      <c r="F609" s="49"/>
      <c r="G609" s="223"/>
      <c r="H609" s="49"/>
      <c r="I609" s="46"/>
      <c r="J609" s="46"/>
      <c r="K609" s="51"/>
      <c r="L609" s="231"/>
      <c r="M609" s="49"/>
      <c r="N609" s="49"/>
      <c r="O609" s="49"/>
      <c r="P609" s="49"/>
      <c r="Q609" s="223"/>
      <c r="R609" s="46"/>
      <c r="S609" s="46"/>
      <c r="T609" s="46"/>
      <c r="U609" s="223"/>
      <c r="V609" s="46"/>
      <c r="W609" s="46"/>
      <c r="X609" s="225"/>
      <c r="Y609" s="49"/>
      <c r="Z609" s="46"/>
      <c r="AA609" s="46"/>
      <c r="AB609" s="49"/>
      <c r="AC609" s="49"/>
      <c r="AD609" s="49"/>
      <c r="AE609" s="49"/>
      <c r="AF609" s="49"/>
      <c r="AG609" s="49"/>
      <c r="AH609" s="49"/>
      <c r="AI609" s="49"/>
      <c r="AJ609" s="37"/>
      <c r="AK609" s="37"/>
      <c r="AL609" s="37"/>
      <c r="AM609" s="37"/>
      <c r="AN609" s="37"/>
    </row>
    <row r="610">
      <c r="A610" s="46"/>
      <c r="B610" s="46"/>
      <c r="C610" s="49"/>
      <c r="D610" s="49"/>
      <c r="E610" s="49"/>
      <c r="F610" s="49"/>
      <c r="G610" s="223"/>
      <c r="H610" s="49"/>
      <c r="I610" s="46"/>
      <c r="J610" s="46"/>
      <c r="K610" s="51"/>
      <c r="L610" s="231"/>
      <c r="M610" s="49"/>
      <c r="N610" s="49"/>
      <c r="O610" s="49"/>
      <c r="P610" s="49"/>
      <c r="Q610" s="223"/>
      <c r="R610" s="46"/>
      <c r="S610" s="46"/>
      <c r="T610" s="46"/>
      <c r="U610" s="223"/>
      <c r="V610" s="46"/>
      <c r="W610" s="46"/>
      <c r="X610" s="225"/>
      <c r="Y610" s="49"/>
      <c r="Z610" s="46"/>
      <c r="AA610" s="46"/>
      <c r="AB610" s="49"/>
      <c r="AC610" s="49"/>
      <c r="AD610" s="49"/>
      <c r="AE610" s="49"/>
      <c r="AF610" s="49"/>
      <c r="AG610" s="49"/>
      <c r="AH610" s="49"/>
      <c r="AI610" s="49"/>
      <c r="AJ610" s="37"/>
      <c r="AK610" s="37"/>
      <c r="AL610" s="37"/>
      <c r="AM610" s="37"/>
      <c r="AN610" s="37"/>
    </row>
    <row r="611">
      <c r="A611" s="46"/>
      <c r="B611" s="46"/>
      <c r="C611" s="49"/>
      <c r="D611" s="49"/>
      <c r="E611" s="49"/>
      <c r="F611" s="49"/>
      <c r="G611" s="223"/>
      <c r="H611" s="49"/>
      <c r="I611" s="46"/>
      <c r="J611" s="46"/>
      <c r="K611" s="51"/>
      <c r="L611" s="231"/>
      <c r="M611" s="49"/>
      <c r="N611" s="49"/>
      <c r="O611" s="49"/>
      <c r="P611" s="49"/>
      <c r="Q611" s="223"/>
      <c r="R611" s="46"/>
      <c r="S611" s="46"/>
      <c r="T611" s="46"/>
      <c r="U611" s="223"/>
      <c r="V611" s="46"/>
      <c r="W611" s="46"/>
      <c r="X611" s="225"/>
      <c r="Y611" s="49"/>
      <c r="Z611" s="46"/>
      <c r="AA611" s="46"/>
      <c r="AB611" s="49"/>
      <c r="AC611" s="49"/>
      <c r="AD611" s="49"/>
      <c r="AE611" s="49"/>
      <c r="AF611" s="49"/>
      <c r="AG611" s="49"/>
      <c r="AH611" s="49"/>
      <c r="AI611" s="49"/>
      <c r="AJ611" s="37"/>
      <c r="AK611" s="37"/>
      <c r="AL611" s="37"/>
      <c r="AM611" s="37"/>
      <c r="AN611" s="37"/>
    </row>
    <row r="612">
      <c r="A612" s="46"/>
      <c r="B612" s="46"/>
      <c r="C612" s="49"/>
      <c r="D612" s="49"/>
      <c r="E612" s="49"/>
      <c r="F612" s="49"/>
      <c r="G612" s="223"/>
      <c r="H612" s="49"/>
      <c r="I612" s="46"/>
      <c r="J612" s="46"/>
      <c r="K612" s="51"/>
      <c r="L612" s="231"/>
      <c r="M612" s="49"/>
      <c r="N612" s="49"/>
      <c r="O612" s="49"/>
      <c r="P612" s="49"/>
      <c r="Q612" s="223"/>
      <c r="R612" s="46"/>
      <c r="S612" s="46"/>
      <c r="T612" s="46"/>
      <c r="U612" s="223"/>
      <c r="V612" s="46"/>
      <c r="W612" s="46"/>
      <c r="X612" s="225"/>
      <c r="Y612" s="49"/>
      <c r="Z612" s="46"/>
      <c r="AA612" s="46"/>
      <c r="AB612" s="49"/>
      <c r="AC612" s="49"/>
      <c r="AD612" s="49"/>
      <c r="AE612" s="49"/>
      <c r="AF612" s="49"/>
      <c r="AG612" s="49"/>
      <c r="AH612" s="49"/>
      <c r="AI612" s="49"/>
      <c r="AJ612" s="37"/>
      <c r="AK612" s="37"/>
      <c r="AL612" s="37"/>
      <c r="AM612" s="37"/>
      <c r="AN612" s="37"/>
    </row>
    <row r="613">
      <c r="A613" s="46"/>
      <c r="B613" s="46"/>
      <c r="C613" s="49"/>
      <c r="D613" s="49"/>
      <c r="E613" s="49"/>
      <c r="F613" s="49"/>
      <c r="G613" s="223"/>
      <c r="H613" s="49"/>
      <c r="I613" s="46"/>
      <c r="J613" s="46"/>
      <c r="K613" s="51"/>
      <c r="L613" s="231"/>
      <c r="M613" s="49"/>
      <c r="N613" s="49"/>
      <c r="O613" s="49"/>
      <c r="P613" s="49"/>
      <c r="Q613" s="223"/>
      <c r="R613" s="46"/>
      <c r="S613" s="46"/>
      <c r="T613" s="46"/>
      <c r="U613" s="223"/>
      <c r="V613" s="46"/>
      <c r="W613" s="46"/>
      <c r="X613" s="225"/>
      <c r="Y613" s="49"/>
      <c r="Z613" s="46"/>
      <c r="AA613" s="46"/>
      <c r="AB613" s="49"/>
      <c r="AC613" s="49"/>
      <c r="AD613" s="49"/>
      <c r="AE613" s="49"/>
      <c r="AF613" s="49"/>
      <c r="AG613" s="49"/>
      <c r="AH613" s="49"/>
      <c r="AI613" s="49"/>
      <c r="AJ613" s="37"/>
      <c r="AK613" s="37"/>
      <c r="AL613" s="37"/>
      <c r="AM613" s="37"/>
      <c r="AN613" s="37"/>
    </row>
    <row r="614">
      <c r="A614" s="46"/>
      <c r="B614" s="46"/>
      <c r="C614" s="49"/>
      <c r="D614" s="49"/>
      <c r="E614" s="49"/>
      <c r="F614" s="49"/>
      <c r="G614" s="223"/>
      <c r="H614" s="49"/>
      <c r="I614" s="46"/>
      <c r="J614" s="46"/>
      <c r="K614" s="51"/>
      <c r="L614" s="231"/>
      <c r="M614" s="49"/>
      <c r="N614" s="49"/>
      <c r="O614" s="49"/>
      <c r="P614" s="49"/>
      <c r="Q614" s="223"/>
      <c r="R614" s="46"/>
      <c r="S614" s="46"/>
      <c r="T614" s="46"/>
      <c r="U614" s="223"/>
      <c r="V614" s="46"/>
      <c r="W614" s="46"/>
      <c r="X614" s="225"/>
      <c r="Y614" s="49"/>
      <c r="Z614" s="46"/>
      <c r="AA614" s="46"/>
      <c r="AB614" s="49"/>
      <c r="AC614" s="49"/>
      <c r="AD614" s="49"/>
      <c r="AE614" s="49"/>
      <c r="AF614" s="49"/>
      <c r="AG614" s="49"/>
      <c r="AH614" s="49"/>
      <c r="AI614" s="49"/>
      <c r="AJ614" s="37"/>
      <c r="AK614" s="37"/>
      <c r="AL614" s="37"/>
      <c r="AM614" s="37"/>
      <c r="AN614" s="37"/>
    </row>
    <row r="615">
      <c r="A615" s="46"/>
      <c r="B615" s="46"/>
      <c r="C615" s="49"/>
      <c r="D615" s="49"/>
      <c r="E615" s="49"/>
      <c r="F615" s="49"/>
      <c r="G615" s="223"/>
      <c r="H615" s="49"/>
      <c r="I615" s="46"/>
      <c r="J615" s="46"/>
      <c r="K615" s="51"/>
      <c r="L615" s="231"/>
      <c r="M615" s="49"/>
      <c r="N615" s="49"/>
      <c r="O615" s="49"/>
      <c r="P615" s="49"/>
      <c r="Q615" s="223"/>
      <c r="R615" s="46"/>
      <c r="S615" s="46"/>
      <c r="T615" s="46"/>
      <c r="U615" s="223"/>
      <c r="V615" s="46"/>
      <c r="W615" s="46"/>
      <c r="X615" s="225"/>
      <c r="Y615" s="49"/>
      <c r="Z615" s="46"/>
      <c r="AA615" s="46"/>
      <c r="AB615" s="49"/>
      <c r="AC615" s="49"/>
      <c r="AD615" s="49"/>
      <c r="AE615" s="49"/>
      <c r="AF615" s="49"/>
      <c r="AG615" s="49"/>
      <c r="AH615" s="49"/>
      <c r="AI615" s="49"/>
      <c r="AJ615" s="37"/>
      <c r="AK615" s="37"/>
      <c r="AL615" s="37"/>
      <c r="AM615" s="37"/>
      <c r="AN615" s="37"/>
    </row>
    <row r="616">
      <c r="A616" s="46"/>
      <c r="B616" s="46"/>
      <c r="C616" s="49"/>
      <c r="D616" s="49"/>
      <c r="E616" s="49"/>
      <c r="F616" s="49"/>
      <c r="G616" s="223"/>
      <c r="H616" s="49"/>
      <c r="I616" s="46"/>
      <c r="J616" s="46"/>
      <c r="K616" s="51"/>
      <c r="L616" s="231"/>
      <c r="M616" s="49"/>
      <c r="N616" s="49"/>
      <c r="O616" s="49"/>
      <c r="P616" s="49"/>
      <c r="Q616" s="223"/>
      <c r="R616" s="46"/>
      <c r="S616" s="46"/>
      <c r="T616" s="46"/>
      <c r="U616" s="223"/>
      <c r="V616" s="46"/>
      <c r="W616" s="46"/>
      <c r="X616" s="225"/>
      <c r="Y616" s="49"/>
      <c r="Z616" s="46"/>
      <c r="AA616" s="46"/>
      <c r="AB616" s="49"/>
      <c r="AC616" s="49"/>
      <c r="AD616" s="49"/>
      <c r="AE616" s="49"/>
      <c r="AF616" s="49"/>
      <c r="AG616" s="49"/>
      <c r="AH616" s="49"/>
      <c r="AI616" s="49"/>
      <c r="AJ616" s="37"/>
      <c r="AK616" s="37"/>
      <c r="AL616" s="37"/>
      <c r="AM616" s="37"/>
      <c r="AN616" s="37"/>
    </row>
    <row r="617">
      <c r="A617" s="46"/>
      <c r="B617" s="46"/>
      <c r="C617" s="49"/>
      <c r="D617" s="49"/>
      <c r="E617" s="49"/>
      <c r="F617" s="49"/>
      <c r="G617" s="223"/>
      <c r="H617" s="49"/>
      <c r="I617" s="46"/>
      <c r="J617" s="46"/>
      <c r="K617" s="51"/>
      <c r="L617" s="231"/>
      <c r="M617" s="49"/>
      <c r="N617" s="49"/>
      <c r="O617" s="49"/>
      <c r="P617" s="49"/>
      <c r="Q617" s="223"/>
      <c r="R617" s="46"/>
      <c r="S617" s="46"/>
      <c r="T617" s="46"/>
      <c r="U617" s="223"/>
      <c r="V617" s="46"/>
      <c r="W617" s="46"/>
      <c r="X617" s="225"/>
      <c r="Y617" s="49"/>
      <c r="Z617" s="46"/>
      <c r="AA617" s="46"/>
      <c r="AB617" s="49"/>
      <c r="AC617" s="49"/>
      <c r="AD617" s="49"/>
      <c r="AE617" s="49"/>
      <c r="AF617" s="49"/>
      <c r="AG617" s="49"/>
      <c r="AH617" s="49"/>
      <c r="AI617" s="49"/>
      <c r="AJ617" s="37"/>
      <c r="AK617" s="37"/>
      <c r="AL617" s="37"/>
      <c r="AM617" s="37"/>
      <c r="AN617" s="37"/>
    </row>
    <row r="618">
      <c r="A618" s="46"/>
      <c r="B618" s="46"/>
      <c r="C618" s="49"/>
      <c r="D618" s="49"/>
      <c r="E618" s="49"/>
      <c r="F618" s="49"/>
      <c r="G618" s="223"/>
      <c r="H618" s="49"/>
      <c r="I618" s="46"/>
      <c r="J618" s="46"/>
      <c r="K618" s="51"/>
      <c r="L618" s="231"/>
      <c r="M618" s="49"/>
      <c r="N618" s="49"/>
      <c r="O618" s="49"/>
      <c r="P618" s="49"/>
      <c r="Q618" s="223"/>
      <c r="R618" s="46"/>
      <c r="S618" s="46"/>
      <c r="T618" s="46"/>
      <c r="U618" s="223"/>
      <c r="V618" s="46"/>
      <c r="W618" s="46"/>
      <c r="X618" s="225"/>
      <c r="Y618" s="49"/>
      <c r="Z618" s="46"/>
      <c r="AA618" s="46"/>
      <c r="AB618" s="49"/>
      <c r="AC618" s="49"/>
      <c r="AD618" s="49"/>
      <c r="AE618" s="49"/>
      <c r="AF618" s="49"/>
      <c r="AG618" s="49"/>
      <c r="AH618" s="49"/>
      <c r="AI618" s="49"/>
      <c r="AJ618" s="37"/>
      <c r="AK618" s="37"/>
      <c r="AL618" s="37"/>
      <c r="AM618" s="37"/>
      <c r="AN618" s="37"/>
    </row>
    <row r="619">
      <c r="A619" s="46"/>
      <c r="B619" s="46"/>
      <c r="C619" s="49"/>
      <c r="D619" s="49"/>
      <c r="E619" s="49"/>
      <c r="F619" s="49"/>
      <c r="G619" s="223"/>
      <c r="H619" s="49"/>
      <c r="I619" s="46"/>
      <c r="J619" s="46"/>
      <c r="K619" s="51"/>
      <c r="L619" s="231"/>
      <c r="M619" s="49"/>
      <c r="N619" s="49"/>
      <c r="O619" s="49"/>
      <c r="P619" s="49"/>
      <c r="Q619" s="223"/>
      <c r="R619" s="46"/>
      <c r="S619" s="46"/>
      <c r="T619" s="46"/>
      <c r="U619" s="223"/>
      <c r="V619" s="46"/>
      <c r="W619" s="46"/>
      <c r="X619" s="225"/>
      <c r="Y619" s="49"/>
      <c r="Z619" s="46"/>
      <c r="AA619" s="46"/>
      <c r="AB619" s="49"/>
      <c r="AC619" s="49"/>
      <c r="AD619" s="49"/>
      <c r="AE619" s="49"/>
      <c r="AF619" s="49"/>
      <c r="AG619" s="49"/>
      <c r="AH619" s="49"/>
      <c r="AI619" s="49"/>
      <c r="AJ619" s="37"/>
      <c r="AK619" s="37"/>
      <c r="AL619" s="37"/>
      <c r="AM619" s="37"/>
      <c r="AN619" s="37"/>
    </row>
    <row r="620">
      <c r="A620" s="46"/>
      <c r="B620" s="46"/>
      <c r="C620" s="49"/>
      <c r="D620" s="49"/>
      <c r="E620" s="49"/>
      <c r="F620" s="49"/>
      <c r="G620" s="223"/>
      <c r="H620" s="49"/>
      <c r="I620" s="46"/>
      <c r="J620" s="46"/>
      <c r="K620" s="51"/>
      <c r="L620" s="231"/>
      <c r="M620" s="49"/>
      <c r="N620" s="49"/>
      <c r="O620" s="49"/>
      <c r="P620" s="49"/>
      <c r="Q620" s="223"/>
      <c r="R620" s="46"/>
      <c r="S620" s="46"/>
      <c r="T620" s="46"/>
      <c r="U620" s="223"/>
      <c r="V620" s="46"/>
      <c r="W620" s="46"/>
      <c r="X620" s="225"/>
      <c r="Y620" s="49"/>
      <c r="Z620" s="46"/>
      <c r="AA620" s="46"/>
      <c r="AB620" s="49"/>
      <c r="AC620" s="49"/>
      <c r="AD620" s="49"/>
      <c r="AE620" s="49"/>
      <c r="AF620" s="49"/>
      <c r="AG620" s="49"/>
      <c r="AH620" s="49"/>
      <c r="AI620" s="49"/>
      <c r="AJ620" s="37"/>
      <c r="AK620" s="37"/>
      <c r="AL620" s="37"/>
      <c r="AM620" s="37"/>
      <c r="AN620" s="37"/>
    </row>
    <row r="621">
      <c r="A621" s="46"/>
      <c r="B621" s="46"/>
      <c r="C621" s="49"/>
      <c r="D621" s="49"/>
      <c r="E621" s="49"/>
      <c r="F621" s="49"/>
      <c r="G621" s="223"/>
      <c r="H621" s="49"/>
      <c r="I621" s="46"/>
      <c r="J621" s="46"/>
      <c r="K621" s="51"/>
      <c r="L621" s="231"/>
      <c r="M621" s="49"/>
      <c r="N621" s="49"/>
      <c r="O621" s="49"/>
      <c r="P621" s="49"/>
      <c r="Q621" s="223"/>
      <c r="R621" s="46"/>
      <c r="S621" s="46"/>
      <c r="T621" s="46"/>
      <c r="U621" s="223"/>
      <c r="V621" s="46"/>
      <c r="W621" s="46"/>
      <c r="X621" s="225"/>
      <c r="Y621" s="49"/>
      <c r="Z621" s="46"/>
      <c r="AA621" s="46"/>
      <c r="AB621" s="49"/>
      <c r="AC621" s="49"/>
      <c r="AD621" s="49"/>
      <c r="AE621" s="49"/>
      <c r="AF621" s="49"/>
      <c r="AG621" s="49"/>
      <c r="AH621" s="49"/>
      <c r="AI621" s="49"/>
      <c r="AJ621" s="37"/>
      <c r="AK621" s="37"/>
      <c r="AL621" s="37"/>
      <c r="AM621" s="37"/>
      <c r="AN621" s="37"/>
    </row>
    <row r="622">
      <c r="A622" s="46"/>
      <c r="B622" s="46"/>
      <c r="C622" s="49"/>
      <c r="D622" s="49"/>
      <c r="E622" s="49"/>
      <c r="F622" s="49"/>
      <c r="G622" s="223"/>
      <c r="H622" s="49"/>
      <c r="I622" s="46"/>
      <c r="J622" s="46"/>
      <c r="K622" s="51"/>
      <c r="L622" s="231"/>
      <c r="M622" s="49"/>
      <c r="N622" s="49"/>
      <c r="O622" s="49"/>
      <c r="P622" s="49"/>
      <c r="Q622" s="223"/>
      <c r="R622" s="46"/>
      <c r="S622" s="46"/>
      <c r="T622" s="46"/>
      <c r="U622" s="223"/>
      <c r="V622" s="46"/>
      <c r="W622" s="46"/>
      <c r="X622" s="225"/>
      <c r="Y622" s="49"/>
      <c r="Z622" s="46"/>
      <c r="AA622" s="46"/>
      <c r="AB622" s="49"/>
      <c r="AC622" s="49"/>
      <c r="AD622" s="49"/>
      <c r="AE622" s="49"/>
      <c r="AF622" s="49"/>
      <c r="AG622" s="49"/>
      <c r="AH622" s="49"/>
      <c r="AI622" s="49"/>
      <c r="AJ622" s="37"/>
      <c r="AK622" s="37"/>
      <c r="AL622" s="37"/>
      <c r="AM622" s="37"/>
      <c r="AN622" s="37"/>
    </row>
    <row r="623">
      <c r="A623" s="46"/>
      <c r="B623" s="46"/>
      <c r="C623" s="49"/>
      <c r="D623" s="49"/>
      <c r="E623" s="49"/>
      <c r="F623" s="49"/>
      <c r="G623" s="223"/>
      <c r="H623" s="49"/>
      <c r="I623" s="46"/>
      <c r="J623" s="46"/>
      <c r="K623" s="51"/>
      <c r="L623" s="231"/>
      <c r="M623" s="49"/>
      <c r="N623" s="49"/>
      <c r="O623" s="49"/>
      <c r="P623" s="49"/>
      <c r="Q623" s="223"/>
      <c r="R623" s="46"/>
      <c r="S623" s="46"/>
      <c r="T623" s="46"/>
      <c r="U623" s="223"/>
      <c r="V623" s="46"/>
      <c r="W623" s="46"/>
      <c r="X623" s="225"/>
      <c r="Y623" s="49"/>
      <c r="Z623" s="46"/>
      <c r="AA623" s="46"/>
      <c r="AB623" s="49"/>
      <c r="AC623" s="49"/>
      <c r="AD623" s="49"/>
      <c r="AE623" s="49"/>
      <c r="AF623" s="49"/>
      <c r="AG623" s="49"/>
      <c r="AH623" s="49"/>
      <c r="AI623" s="49"/>
      <c r="AJ623" s="37"/>
      <c r="AK623" s="37"/>
      <c r="AL623" s="37"/>
      <c r="AM623" s="37"/>
      <c r="AN623" s="37"/>
    </row>
    <row r="624">
      <c r="A624" s="46"/>
      <c r="B624" s="46"/>
      <c r="C624" s="49"/>
      <c r="D624" s="49"/>
      <c r="E624" s="49"/>
      <c r="F624" s="49"/>
      <c r="G624" s="223"/>
      <c r="H624" s="49"/>
      <c r="I624" s="46"/>
      <c r="J624" s="46"/>
      <c r="K624" s="51"/>
      <c r="L624" s="231"/>
      <c r="M624" s="49"/>
      <c r="N624" s="49"/>
      <c r="O624" s="49"/>
      <c r="P624" s="49"/>
      <c r="Q624" s="223"/>
      <c r="R624" s="46"/>
      <c r="S624" s="46"/>
      <c r="T624" s="46"/>
      <c r="U624" s="223"/>
      <c r="V624" s="46"/>
      <c r="W624" s="46"/>
      <c r="X624" s="225"/>
      <c r="Y624" s="49"/>
      <c r="Z624" s="46"/>
      <c r="AA624" s="46"/>
      <c r="AB624" s="49"/>
      <c r="AC624" s="49"/>
      <c r="AD624" s="49"/>
      <c r="AE624" s="49"/>
      <c r="AF624" s="49"/>
      <c r="AG624" s="49"/>
      <c r="AH624" s="49"/>
      <c r="AI624" s="49"/>
      <c r="AJ624" s="37"/>
      <c r="AK624" s="37"/>
      <c r="AL624" s="37"/>
      <c r="AM624" s="37"/>
      <c r="AN624" s="37"/>
    </row>
    <row r="625">
      <c r="A625" s="46"/>
      <c r="B625" s="46"/>
      <c r="C625" s="49"/>
      <c r="D625" s="49"/>
      <c r="E625" s="49"/>
      <c r="F625" s="49"/>
      <c r="G625" s="223"/>
      <c r="H625" s="49"/>
      <c r="I625" s="46"/>
      <c r="J625" s="46"/>
      <c r="K625" s="51"/>
      <c r="L625" s="231"/>
      <c r="M625" s="49"/>
      <c r="N625" s="49"/>
      <c r="O625" s="49"/>
      <c r="P625" s="49"/>
      <c r="Q625" s="223"/>
      <c r="R625" s="46"/>
      <c r="S625" s="46"/>
      <c r="T625" s="46"/>
      <c r="U625" s="223"/>
      <c r="V625" s="46"/>
      <c r="W625" s="46"/>
      <c r="X625" s="225"/>
      <c r="Y625" s="49"/>
      <c r="Z625" s="46"/>
      <c r="AA625" s="46"/>
      <c r="AB625" s="49"/>
      <c r="AC625" s="49"/>
      <c r="AD625" s="49"/>
      <c r="AE625" s="49"/>
      <c r="AF625" s="49"/>
      <c r="AG625" s="49"/>
      <c r="AH625" s="49"/>
      <c r="AI625" s="49"/>
      <c r="AJ625" s="37"/>
      <c r="AK625" s="37"/>
      <c r="AL625" s="37"/>
      <c r="AM625" s="37"/>
      <c r="AN625" s="37"/>
    </row>
    <row r="626">
      <c r="A626" s="46"/>
      <c r="B626" s="46"/>
      <c r="C626" s="49"/>
      <c r="D626" s="49"/>
      <c r="E626" s="49"/>
      <c r="F626" s="49"/>
      <c r="G626" s="223"/>
      <c r="H626" s="49"/>
      <c r="I626" s="46"/>
      <c r="J626" s="46"/>
      <c r="K626" s="51"/>
      <c r="L626" s="231"/>
      <c r="M626" s="49"/>
      <c r="N626" s="49"/>
      <c r="O626" s="49"/>
      <c r="P626" s="49"/>
      <c r="Q626" s="223"/>
      <c r="R626" s="46"/>
      <c r="S626" s="46"/>
      <c r="T626" s="46"/>
      <c r="U626" s="223"/>
      <c r="V626" s="46"/>
      <c r="W626" s="46"/>
      <c r="X626" s="225"/>
      <c r="Y626" s="49"/>
      <c r="Z626" s="46"/>
      <c r="AA626" s="46"/>
      <c r="AB626" s="49"/>
      <c r="AC626" s="49"/>
      <c r="AD626" s="49"/>
      <c r="AE626" s="49"/>
      <c r="AF626" s="49"/>
      <c r="AG626" s="49"/>
      <c r="AH626" s="49"/>
      <c r="AI626" s="49"/>
      <c r="AJ626" s="37"/>
      <c r="AK626" s="37"/>
      <c r="AL626" s="37"/>
      <c r="AM626" s="37"/>
      <c r="AN626" s="37"/>
    </row>
    <row r="627">
      <c r="A627" s="46"/>
      <c r="B627" s="46"/>
      <c r="C627" s="49"/>
      <c r="D627" s="49"/>
      <c r="E627" s="49"/>
      <c r="F627" s="49"/>
      <c r="G627" s="223"/>
      <c r="H627" s="49"/>
      <c r="I627" s="46"/>
      <c r="J627" s="46"/>
      <c r="K627" s="51"/>
      <c r="L627" s="231"/>
      <c r="M627" s="49"/>
      <c r="N627" s="49"/>
      <c r="O627" s="49"/>
      <c r="P627" s="49"/>
      <c r="Q627" s="223"/>
      <c r="R627" s="46"/>
      <c r="S627" s="46"/>
      <c r="T627" s="46"/>
      <c r="U627" s="223"/>
      <c r="V627" s="46"/>
      <c r="W627" s="46"/>
      <c r="X627" s="225"/>
      <c r="Y627" s="49"/>
      <c r="Z627" s="46"/>
      <c r="AA627" s="46"/>
      <c r="AB627" s="49"/>
      <c r="AC627" s="49"/>
      <c r="AD627" s="49"/>
      <c r="AE627" s="49"/>
      <c r="AF627" s="49"/>
      <c r="AG627" s="49"/>
      <c r="AH627" s="49"/>
      <c r="AI627" s="49"/>
      <c r="AJ627" s="37"/>
      <c r="AK627" s="37"/>
      <c r="AL627" s="37"/>
      <c r="AM627" s="37"/>
      <c r="AN627" s="37"/>
    </row>
    <row r="628">
      <c r="A628" s="46"/>
      <c r="B628" s="46"/>
      <c r="C628" s="49"/>
      <c r="D628" s="49"/>
      <c r="E628" s="49"/>
      <c r="F628" s="49"/>
      <c r="G628" s="223"/>
      <c r="H628" s="49"/>
      <c r="I628" s="46"/>
      <c r="J628" s="46"/>
      <c r="K628" s="51"/>
      <c r="L628" s="231"/>
      <c r="M628" s="49"/>
      <c r="N628" s="49"/>
      <c r="O628" s="49"/>
      <c r="P628" s="49"/>
      <c r="Q628" s="223"/>
      <c r="R628" s="46"/>
      <c r="S628" s="46"/>
      <c r="T628" s="46"/>
      <c r="U628" s="223"/>
      <c r="V628" s="46"/>
      <c r="W628" s="46"/>
      <c r="X628" s="225"/>
      <c r="Y628" s="49"/>
      <c r="Z628" s="46"/>
      <c r="AA628" s="46"/>
      <c r="AB628" s="49"/>
      <c r="AC628" s="49"/>
      <c r="AD628" s="49"/>
      <c r="AE628" s="49"/>
      <c r="AF628" s="49"/>
      <c r="AG628" s="49"/>
      <c r="AH628" s="49"/>
      <c r="AI628" s="49"/>
      <c r="AJ628" s="37"/>
      <c r="AK628" s="37"/>
      <c r="AL628" s="37"/>
      <c r="AM628" s="37"/>
      <c r="AN628" s="37"/>
    </row>
    <row r="629">
      <c r="A629" s="46"/>
      <c r="B629" s="46"/>
      <c r="C629" s="49"/>
      <c r="D629" s="49"/>
      <c r="E629" s="49"/>
      <c r="F629" s="49"/>
      <c r="G629" s="223"/>
      <c r="H629" s="49"/>
      <c r="I629" s="46"/>
      <c r="J629" s="46"/>
      <c r="K629" s="51"/>
      <c r="L629" s="231"/>
      <c r="M629" s="49"/>
      <c r="N629" s="49"/>
      <c r="O629" s="49"/>
      <c r="P629" s="49"/>
      <c r="Q629" s="223"/>
      <c r="R629" s="46"/>
      <c r="S629" s="46"/>
      <c r="T629" s="46"/>
      <c r="U629" s="223"/>
      <c r="V629" s="46"/>
      <c r="W629" s="46"/>
      <c r="X629" s="225"/>
      <c r="Y629" s="49"/>
      <c r="Z629" s="46"/>
      <c r="AA629" s="46"/>
      <c r="AB629" s="49"/>
      <c r="AC629" s="49"/>
      <c r="AD629" s="49"/>
      <c r="AE629" s="49"/>
      <c r="AF629" s="49"/>
      <c r="AG629" s="49"/>
      <c r="AH629" s="49"/>
      <c r="AI629" s="49"/>
      <c r="AJ629" s="37"/>
      <c r="AK629" s="37"/>
      <c r="AL629" s="37"/>
      <c r="AM629" s="37"/>
      <c r="AN629" s="37"/>
    </row>
    <row r="630">
      <c r="A630" s="46"/>
      <c r="B630" s="46"/>
      <c r="C630" s="49"/>
      <c r="D630" s="49"/>
      <c r="E630" s="49"/>
      <c r="F630" s="49"/>
      <c r="G630" s="223"/>
      <c r="H630" s="49"/>
      <c r="I630" s="46"/>
      <c r="J630" s="46"/>
      <c r="K630" s="51"/>
      <c r="L630" s="231"/>
      <c r="M630" s="49"/>
      <c r="N630" s="49"/>
      <c r="O630" s="49"/>
      <c r="P630" s="49"/>
      <c r="Q630" s="223"/>
      <c r="R630" s="46"/>
      <c r="S630" s="46"/>
      <c r="T630" s="46"/>
      <c r="U630" s="223"/>
      <c r="V630" s="46"/>
      <c r="W630" s="46"/>
      <c r="X630" s="225"/>
      <c r="Y630" s="49"/>
      <c r="Z630" s="46"/>
      <c r="AA630" s="46"/>
      <c r="AB630" s="49"/>
      <c r="AC630" s="49"/>
      <c r="AD630" s="49"/>
      <c r="AE630" s="49"/>
      <c r="AF630" s="49"/>
      <c r="AG630" s="49"/>
      <c r="AH630" s="49"/>
      <c r="AI630" s="49"/>
      <c r="AJ630" s="37"/>
      <c r="AK630" s="37"/>
      <c r="AL630" s="37"/>
      <c r="AM630" s="37"/>
      <c r="AN630" s="37"/>
    </row>
    <row r="631">
      <c r="A631" s="46"/>
      <c r="B631" s="46"/>
      <c r="C631" s="49"/>
      <c r="D631" s="49"/>
      <c r="E631" s="49"/>
      <c r="F631" s="49"/>
      <c r="G631" s="223"/>
      <c r="H631" s="49"/>
      <c r="I631" s="46"/>
      <c r="J631" s="46"/>
      <c r="K631" s="51"/>
      <c r="L631" s="231"/>
      <c r="M631" s="49"/>
      <c r="N631" s="49"/>
      <c r="O631" s="49"/>
      <c r="P631" s="49"/>
      <c r="Q631" s="223"/>
      <c r="R631" s="46"/>
      <c r="S631" s="46"/>
      <c r="T631" s="46"/>
      <c r="U631" s="223"/>
      <c r="V631" s="46"/>
      <c r="W631" s="46"/>
      <c r="X631" s="225"/>
      <c r="Y631" s="49"/>
      <c r="Z631" s="46"/>
      <c r="AA631" s="46"/>
      <c r="AB631" s="49"/>
      <c r="AC631" s="49"/>
      <c r="AD631" s="49"/>
      <c r="AE631" s="49"/>
      <c r="AF631" s="49"/>
      <c r="AG631" s="49"/>
      <c r="AH631" s="49"/>
      <c r="AI631" s="49"/>
      <c r="AJ631" s="37"/>
      <c r="AK631" s="37"/>
      <c r="AL631" s="37"/>
      <c r="AM631" s="37"/>
      <c r="AN631" s="37"/>
    </row>
    <row r="632">
      <c r="A632" s="46"/>
      <c r="B632" s="46"/>
      <c r="C632" s="49"/>
      <c r="D632" s="49"/>
      <c r="E632" s="49"/>
      <c r="F632" s="49"/>
      <c r="G632" s="223"/>
      <c r="H632" s="49"/>
      <c r="I632" s="46"/>
      <c r="J632" s="46"/>
      <c r="K632" s="51"/>
      <c r="L632" s="231"/>
      <c r="M632" s="49"/>
      <c r="N632" s="49"/>
      <c r="O632" s="49"/>
      <c r="P632" s="49"/>
      <c r="Q632" s="223"/>
      <c r="R632" s="46"/>
      <c r="S632" s="46"/>
      <c r="T632" s="46"/>
      <c r="U632" s="223"/>
      <c r="V632" s="46"/>
      <c r="W632" s="46"/>
      <c r="X632" s="225"/>
      <c r="Y632" s="49"/>
      <c r="Z632" s="46"/>
      <c r="AA632" s="46"/>
      <c r="AB632" s="49"/>
      <c r="AC632" s="49"/>
      <c r="AD632" s="49"/>
      <c r="AE632" s="49"/>
      <c r="AF632" s="49"/>
      <c r="AG632" s="49"/>
      <c r="AH632" s="49"/>
      <c r="AI632" s="49"/>
      <c r="AJ632" s="37"/>
      <c r="AK632" s="37"/>
      <c r="AL632" s="37"/>
      <c r="AM632" s="37"/>
      <c r="AN632" s="37"/>
    </row>
    <row r="633">
      <c r="A633" s="46"/>
      <c r="B633" s="46"/>
      <c r="C633" s="49"/>
      <c r="D633" s="49"/>
      <c r="E633" s="49"/>
      <c r="F633" s="49"/>
      <c r="G633" s="223"/>
      <c r="H633" s="49"/>
      <c r="I633" s="46"/>
      <c r="J633" s="46"/>
      <c r="K633" s="51"/>
      <c r="L633" s="231"/>
      <c r="M633" s="49"/>
      <c r="N633" s="49"/>
      <c r="O633" s="49"/>
      <c r="P633" s="49"/>
      <c r="Q633" s="223"/>
      <c r="R633" s="46"/>
      <c r="S633" s="46"/>
      <c r="T633" s="46"/>
      <c r="U633" s="223"/>
      <c r="V633" s="46"/>
      <c r="W633" s="46"/>
      <c r="X633" s="225"/>
      <c r="Y633" s="49"/>
      <c r="Z633" s="46"/>
      <c r="AA633" s="46"/>
      <c r="AB633" s="49"/>
      <c r="AC633" s="49"/>
      <c r="AD633" s="49"/>
      <c r="AE633" s="49"/>
      <c r="AF633" s="49"/>
      <c r="AG633" s="49"/>
      <c r="AH633" s="49"/>
      <c r="AI633" s="49"/>
      <c r="AJ633" s="37"/>
      <c r="AK633" s="37"/>
      <c r="AL633" s="37"/>
      <c r="AM633" s="37"/>
      <c r="AN633" s="37"/>
    </row>
    <row r="634">
      <c r="A634" s="46"/>
      <c r="B634" s="46"/>
      <c r="C634" s="49"/>
      <c r="D634" s="49"/>
      <c r="E634" s="49"/>
      <c r="F634" s="49"/>
      <c r="G634" s="223"/>
      <c r="H634" s="49"/>
      <c r="I634" s="46"/>
      <c r="J634" s="46"/>
      <c r="K634" s="51"/>
      <c r="L634" s="231"/>
      <c r="M634" s="49"/>
      <c r="N634" s="49"/>
      <c r="O634" s="49"/>
      <c r="P634" s="49"/>
      <c r="Q634" s="223"/>
      <c r="R634" s="46"/>
      <c r="S634" s="46"/>
      <c r="T634" s="46"/>
      <c r="U634" s="223"/>
      <c r="V634" s="46"/>
      <c r="W634" s="46"/>
      <c r="X634" s="225"/>
      <c r="Y634" s="49"/>
      <c r="Z634" s="46"/>
      <c r="AA634" s="46"/>
      <c r="AB634" s="49"/>
      <c r="AC634" s="49"/>
      <c r="AD634" s="49"/>
      <c r="AE634" s="49"/>
      <c r="AF634" s="49"/>
      <c r="AG634" s="49"/>
      <c r="AH634" s="49"/>
      <c r="AI634" s="49"/>
      <c r="AJ634" s="37"/>
      <c r="AK634" s="37"/>
      <c r="AL634" s="37"/>
      <c r="AM634" s="37"/>
      <c r="AN634" s="37"/>
    </row>
    <row r="635">
      <c r="A635" s="46"/>
      <c r="B635" s="46"/>
      <c r="C635" s="49"/>
      <c r="D635" s="49"/>
      <c r="E635" s="49"/>
      <c r="F635" s="49"/>
      <c r="G635" s="223"/>
      <c r="H635" s="49"/>
      <c r="I635" s="46"/>
      <c r="J635" s="46"/>
      <c r="K635" s="51"/>
      <c r="L635" s="231"/>
      <c r="M635" s="49"/>
      <c r="N635" s="49"/>
      <c r="O635" s="49"/>
      <c r="P635" s="49"/>
      <c r="Q635" s="223"/>
      <c r="R635" s="46"/>
      <c r="S635" s="46"/>
      <c r="T635" s="46"/>
      <c r="U635" s="223"/>
      <c r="V635" s="46"/>
      <c r="W635" s="46"/>
      <c r="X635" s="225"/>
      <c r="Y635" s="49"/>
      <c r="Z635" s="46"/>
      <c r="AA635" s="46"/>
      <c r="AB635" s="49"/>
      <c r="AC635" s="49"/>
      <c r="AD635" s="49"/>
      <c r="AE635" s="49"/>
      <c r="AF635" s="49"/>
      <c r="AG635" s="49"/>
      <c r="AH635" s="49"/>
      <c r="AI635" s="49"/>
      <c r="AJ635" s="37"/>
      <c r="AK635" s="37"/>
      <c r="AL635" s="37"/>
      <c r="AM635" s="37"/>
      <c r="AN635" s="37"/>
    </row>
    <row r="636">
      <c r="A636" s="46"/>
      <c r="B636" s="46"/>
      <c r="C636" s="49"/>
      <c r="D636" s="49"/>
      <c r="E636" s="49"/>
      <c r="F636" s="49"/>
      <c r="G636" s="223"/>
      <c r="H636" s="49"/>
      <c r="I636" s="46"/>
      <c r="J636" s="46"/>
      <c r="K636" s="51"/>
      <c r="L636" s="231"/>
      <c r="M636" s="49"/>
      <c r="N636" s="49"/>
      <c r="O636" s="49"/>
      <c r="P636" s="49"/>
      <c r="Q636" s="223"/>
      <c r="R636" s="46"/>
      <c r="S636" s="46"/>
      <c r="T636" s="46"/>
      <c r="U636" s="223"/>
      <c r="V636" s="46"/>
      <c r="W636" s="46"/>
      <c r="X636" s="225"/>
      <c r="Y636" s="49"/>
      <c r="Z636" s="46"/>
      <c r="AA636" s="46"/>
      <c r="AB636" s="49"/>
      <c r="AC636" s="49"/>
      <c r="AD636" s="49"/>
      <c r="AE636" s="49"/>
      <c r="AF636" s="49"/>
      <c r="AG636" s="49"/>
      <c r="AH636" s="49"/>
      <c r="AI636" s="49"/>
      <c r="AJ636" s="37"/>
      <c r="AK636" s="37"/>
      <c r="AL636" s="37"/>
      <c r="AM636" s="37"/>
      <c r="AN636" s="37"/>
    </row>
    <row r="637">
      <c r="A637" s="46"/>
      <c r="B637" s="46"/>
      <c r="C637" s="49"/>
      <c r="D637" s="49"/>
      <c r="E637" s="49"/>
      <c r="F637" s="49"/>
      <c r="G637" s="223"/>
      <c r="H637" s="49"/>
      <c r="I637" s="46"/>
      <c r="J637" s="46"/>
      <c r="K637" s="51"/>
      <c r="L637" s="231"/>
      <c r="M637" s="49"/>
      <c r="N637" s="49"/>
      <c r="O637" s="49"/>
      <c r="P637" s="49"/>
      <c r="Q637" s="223"/>
      <c r="R637" s="46"/>
      <c r="S637" s="46"/>
      <c r="T637" s="46"/>
      <c r="U637" s="223"/>
      <c r="V637" s="46"/>
      <c r="W637" s="46"/>
      <c r="X637" s="225"/>
      <c r="Y637" s="49"/>
      <c r="Z637" s="46"/>
      <c r="AA637" s="46"/>
      <c r="AB637" s="49"/>
      <c r="AC637" s="49"/>
      <c r="AD637" s="49"/>
      <c r="AE637" s="49"/>
      <c r="AF637" s="49"/>
      <c r="AG637" s="49"/>
      <c r="AH637" s="49"/>
      <c r="AI637" s="49"/>
      <c r="AJ637" s="37"/>
      <c r="AK637" s="37"/>
      <c r="AL637" s="37"/>
      <c r="AM637" s="37"/>
      <c r="AN637" s="37"/>
    </row>
    <row r="638">
      <c r="A638" s="46"/>
      <c r="B638" s="46"/>
      <c r="C638" s="49"/>
      <c r="D638" s="49"/>
      <c r="E638" s="49"/>
      <c r="F638" s="49"/>
      <c r="G638" s="223"/>
      <c r="H638" s="49"/>
      <c r="I638" s="46"/>
      <c r="J638" s="46"/>
      <c r="K638" s="51"/>
      <c r="L638" s="231"/>
      <c r="M638" s="49"/>
      <c r="N638" s="49"/>
      <c r="O638" s="49"/>
      <c r="P638" s="49"/>
      <c r="Q638" s="223"/>
      <c r="R638" s="46"/>
      <c r="S638" s="46"/>
      <c r="T638" s="46"/>
      <c r="U638" s="223"/>
      <c r="V638" s="46"/>
      <c r="W638" s="46"/>
      <c r="X638" s="225"/>
      <c r="Y638" s="49"/>
      <c r="Z638" s="46"/>
      <c r="AA638" s="46"/>
      <c r="AB638" s="49"/>
      <c r="AC638" s="49"/>
      <c r="AD638" s="49"/>
      <c r="AE638" s="49"/>
      <c r="AF638" s="49"/>
      <c r="AG638" s="49"/>
      <c r="AH638" s="49"/>
      <c r="AI638" s="49"/>
      <c r="AJ638" s="37"/>
      <c r="AK638" s="37"/>
      <c r="AL638" s="37"/>
      <c r="AM638" s="37"/>
      <c r="AN638" s="37"/>
    </row>
    <row r="639">
      <c r="A639" s="46"/>
      <c r="B639" s="46"/>
      <c r="C639" s="49"/>
      <c r="D639" s="49"/>
      <c r="E639" s="49"/>
      <c r="F639" s="49"/>
      <c r="G639" s="223"/>
      <c r="H639" s="49"/>
      <c r="I639" s="46"/>
      <c r="J639" s="46"/>
      <c r="K639" s="51"/>
      <c r="L639" s="231"/>
      <c r="M639" s="49"/>
      <c r="N639" s="49"/>
      <c r="O639" s="49"/>
      <c r="P639" s="49"/>
      <c r="Q639" s="223"/>
      <c r="R639" s="46"/>
      <c r="S639" s="46"/>
      <c r="T639" s="46"/>
      <c r="U639" s="223"/>
      <c r="V639" s="46"/>
      <c r="W639" s="46"/>
      <c r="X639" s="225"/>
      <c r="Y639" s="49"/>
      <c r="Z639" s="46"/>
      <c r="AA639" s="46"/>
      <c r="AB639" s="49"/>
      <c r="AC639" s="49"/>
      <c r="AD639" s="49"/>
      <c r="AE639" s="49"/>
      <c r="AF639" s="49"/>
      <c r="AG639" s="49"/>
      <c r="AH639" s="49"/>
      <c r="AI639" s="49"/>
      <c r="AJ639" s="37"/>
      <c r="AK639" s="37"/>
      <c r="AL639" s="37"/>
      <c r="AM639" s="37"/>
      <c r="AN639" s="37"/>
    </row>
    <row r="640">
      <c r="A640" s="46"/>
      <c r="B640" s="46"/>
      <c r="C640" s="49"/>
      <c r="D640" s="49"/>
      <c r="E640" s="49"/>
      <c r="F640" s="49"/>
      <c r="G640" s="223"/>
      <c r="H640" s="49"/>
      <c r="I640" s="46"/>
      <c r="J640" s="46"/>
      <c r="K640" s="51"/>
      <c r="L640" s="231"/>
      <c r="M640" s="49"/>
      <c r="N640" s="49"/>
      <c r="O640" s="49"/>
      <c r="P640" s="49"/>
      <c r="Q640" s="223"/>
      <c r="R640" s="46"/>
      <c r="S640" s="46"/>
      <c r="T640" s="46"/>
      <c r="U640" s="223"/>
      <c r="V640" s="46"/>
      <c r="W640" s="46"/>
      <c r="X640" s="225"/>
      <c r="Y640" s="49"/>
      <c r="Z640" s="46"/>
      <c r="AA640" s="46"/>
      <c r="AB640" s="49"/>
      <c r="AC640" s="49"/>
      <c r="AD640" s="49"/>
      <c r="AE640" s="49"/>
      <c r="AF640" s="49"/>
      <c r="AG640" s="49"/>
      <c r="AH640" s="49"/>
      <c r="AI640" s="49"/>
      <c r="AJ640" s="37"/>
      <c r="AK640" s="37"/>
      <c r="AL640" s="37"/>
      <c r="AM640" s="37"/>
      <c r="AN640" s="37"/>
    </row>
    <row r="641">
      <c r="A641" s="46"/>
      <c r="B641" s="46"/>
      <c r="C641" s="49"/>
      <c r="D641" s="49"/>
      <c r="E641" s="49"/>
      <c r="F641" s="49"/>
      <c r="G641" s="223"/>
      <c r="H641" s="49"/>
      <c r="I641" s="46"/>
      <c r="J641" s="46"/>
      <c r="K641" s="51"/>
      <c r="L641" s="231"/>
      <c r="M641" s="49"/>
      <c r="N641" s="49"/>
      <c r="O641" s="49"/>
      <c r="P641" s="49"/>
      <c r="Q641" s="223"/>
      <c r="R641" s="46"/>
      <c r="S641" s="46"/>
      <c r="T641" s="46"/>
      <c r="U641" s="223"/>
      <c r="V641" s="46"/>
      <c r="W641" s="46"/>
      <c r="X641" s="225"/>
      <c r="Y641" s="49"/>
      <c r="Z641" s="46"/>
      <c r="AA641" s="46"/>
      <c r="AB641" s="49"/>
      <c r="AC641" s="49"/>
      <c r="AD641" s="49"/>
      <c r="AE641" s="49"/>
      <c r="AF641" s="49"/>
      <c r="AG641" s="49"/>
      <c r="AH641" s="49"/>
      <c r="AI641" s="49"/>
      <c r="AJ641" s="37"/>
      <c r="AK641" s="37"/>
      <c r="AL641" s="37"/>
      <c r="AM641" s="37"/>
      <c r="AN641" s="37"/>
    </row>
    <row r="642">
      <c r="A642" s="46"/>
      <c r="B642" s="46"/>
      <c r="C642" s="49"/>
      <c r="D642" s="49"/>
      <c r="E642" s="49"/>
      <c r="F642" s="49"/>
      <c r="G642" s="223"/>
      <c r="H642" s="49"/>
      <c r="I642" s="46"/>
      <c r="J642" s="46"/>
      <c r="K642" s="51"/>
      <c r="L642" s="231"/>
      <c r="M642" s="49"/>
      <c r="N642" s="49"/>
      <c r="O642" s="49"/>
      <c r="P642" s="49"/>
      <c r="Q642" s="223"/>
      <c r="R642" s="46"/>
      <c r="S642" s="46"/>
      <c r="T642" s="46"/>
      <c r="U642" s="223"/>
      <c r="V642" s="46"/>
      <c r="W642" s="46"/>
      <c r="X642" s="225"/>
      <c r="Y642" s="49"/>
      <c r="Z642" s="46"/>
      <c r="AA642" s="46"/>
      <c r="AB642" s="49"/>
      <c r="AC642" s="49"/>
      <c r="AD642" s="49"/>
      <c r="AE642" s="49"/>
      <c r="AF642" s="49"/>
      <c r="AG642" s="49"/>
      <c r="AH642" s="49"/>
      <c r="AI642" s="49"/>
      <c r="AJ642" s="37"/>
      <c r="AK642" s="37"/>
      <c r="AL642" s="37"/>
      <c r="AM642" s="37"/>
      <c r="AN642" s="37"/>
    </row>
    <row r="643">
      <c r="A643" s="46"/>
      <c r="B643" s="46"/>
      <c r="C643" s="49"/>
      <c r="D643" s="49"/>
      <c r="E643" s="49"/>
      <c r="F643" s="49"/>
      <c r="G643" s="223"/>
      <c r="H643" s="49"/>
      <c r="I643" s="46"/>
      <c r="J643" s="46"/>
      <c r="K643" s="51"/>
      <c r="L643" s="231"/>
      <c r="M643" s="49"/>
      <c r="N643" s="49"/>
      <c r="O643" s="49"/>
      <c r="P643" s="49"/>
      <c r="Q643" s="223"/>
      <c r="R643" s="46"/>
      <c r="S643" s="46"/>
      <c r="T643" s="46"/>
      <c r="U643" s="223"/>
      <c r="V643" s="46"/>
      <c r="W643" s="46"/>
      <c r="X643" s="225"/>
      <c r="Y643" s="49"/>
      <c r="Z643" s="46"/>
      <c r="AA643" s="46"/>
      <c r="AB643" s="49"/>
      <c r="AC643" s="49"/>
      <c r="AD643" s="49"/>
      <c r="AE643" s="49"/>
      <c r="AF643" s="49"/>
      <c r="AG643" s="49"/>
      <c r="AH643" s="49"/>
      <c r="AI643" s="49"/>
      <c r="AJ643" s="37"/>
      <c r="AK643" s="37"/>
      <c r="AL643" s="37"/>
      <c r="AM643" s="37"/>
      <c r="AN643" s="37"/>
    </row>
    <row r="644">
      <c r="A644" s="46"/>
      <c r="B644" s="46"/>
      <c r="C644" s="49"/>
      <c r="D644" s="49"/>
      <c r="E644" s="49"/>
      <c r="F644" s="49"/>
      <c r="G644" s="223"/>
      <c r="H644" s="49"/>
      <c r="I644" s="46"/>
      <c r="J644" s="46"/>
      <c r="K644" s="51"/>
      <c r="L644" s="231"/>
      <c r="M644" s="49"/>
      <c r="N644" s="49"/>
      <c r="O644" s="49"/>
      <c r="P644" s="49"/>
      <c r="Q644" s="223"/>
      <c r="R644" s="46"/>
      <c r="S644" s="46"/>
      <c r="T644" s="46"/>
      <c r="U644" s="223"/>
      <c r="V644" s="46"/>
      <c r="W644" s="46"/>
      <c r="X644" s="225"/>
      <c r="Y644" s="49"/>
      <c r="Z644" s="46"/>
      <c r="AA644" s="46"/>
      <c r="AB644" s="49"/>
      <c r="AC644" s="49"/>
      <c r="AD644" s="49"/>
      <c r="AE644" s="49"/>
      <c r="AF644" s="49"/>
      <c r="AG644" s="49"/>
      <c r="AH644" s="49"/>
      <c r="AI644" s="49"/>
      <c r="AJ644" s="37"/>
      <c r="AK644" s="37"/>
      <c r="AL644" s="37"/>
      <c r="AM644" s="37"/>
      <c r="AN644" s="37"/>
    </row>
    <row r="645">
      <c r="A645" s="46"/>
      <c r="B645" s="46"/>
      <c r="C645" s="49"/>
      <c r="D645" s="49"/>
      <c r="E645" s="49"/>
      <c r="F645" s="49"/>
      <c r="G645" s="223"/>
      <c r="H645" s="49"/>
      <c r="I645" s="46"/>
      <c r="J645" s="46"/>
      <c r="K645" s="51"/>
      <c r="L645" s="231"/>
      <c r="M645" s="49"/>
      <c r="N645" s="49"/>
      <c r="O645" s="49"/>
      <c r="P645" s="49"/>
      <c r="Q645" s="223"/>
      <c r="R645" s="46"/>
      <c r="S645" s="46"/>
      <c r="T645" s="46"/>
      <c r="U645" s="223"/>
      <c r="V645" s="46"/>
      <c r="W645" s="46"/>
      <c r="X645" s="225"/>
      <c r="Y645" s="49"/>
      <c r="Z645" s="46"/>
      <c r="AA645" s="46"/>
      <c r="AB645" s="49"/>
      <c r="AC645" s="49"/>
      <c r="AD645" s="49"/>
      <c r="AE645" s="49"/>
      <c r="AF645" s="49"/>
      <c r="AG645" s="49"/>
      <c r="AH645" s="49"/>
      <c r="AI645" s="49"/>
      <c r="AJ645" s="37"/>
      <c r="AK645" s="37"/>
      <c r="AL645" s="37"/>
      <c r="AM645" s="37"/>
      <c r="AN645" s="37"/>
    </row>
    <row r="646">
      <c r="A646" s="46"/>
      <c r="B646" s="46"/>
      <c r="C646" s="49"/>
      <c r="D646" s="49"/>
      <c r="E646" s="49"/>
      <c r="F646" s="49"/>
      <c r="G646" s="223"/>
      <c r="H646" s="49"/>
      <c r="I646" s="46"/>
      <c r="J646" s="46"/>
      <c r="K646" s="51"/>
      <c r="L646" s="231"/>
      <c r="M646" s="49"/>
      <c r="N646" s="49"/>
      <c r="O646" s="49"/>
      <c r="P646" s="49"/>
      <c r="Q646" s="223"/>
      <c r="R646" s="46"/>
      <c r="S646" s="46"/>
      <c r="T646" s="46"/>
      <c r="U646" s="223"/>
      <c r="V646" s="46"/>
      <c r="W646" s="46"/>
      <c r="X646" s="225"/>
      <c r="Y646" s="49"/>
      <c r="Z646" s="46"/>
      <c r="AA646" s="46"/>
      <c r="AB646" s="49"/>
      <c r="AC646" s="49"/>
      <c r="AD646" s="49"/>
      <c r="AE646" s="49"/>
      <c r="AF646" s="49"/>
      <c r="AG646" s="49"/>
      <c r="AH646" s="49"/>
      <c r="AI646" s="49"/>
      <c r="AJ646" s="37"/>
      <c r="AK646" s="37"/>
      <c r="AL646" s="37"/>
      <c r="AM646" s="37"/>
      <c r="AN646" s="37"/>
    </row>
    <row r="647">
      <c r="A647" s="46"/>
      <c r="B647" s="46"/>
      <c r="C647" s="49"/>
      <c r="D647" s="49"/>
      <c r="E647" s="49"/>
      <c r="F647" s="49"/>
      <c r="G647" s="223"/>
      <c r="H647" s="49"/>
      <c r="I647" s="46"/>
      <c r="J647" s="46"/>
      <c r="K647" s="51"/>
      <c r="L647" s="231"/>
      <c r="M647" s="49"/>
      <c r="N647" s="49"/>
      <c r="O647" s="49"/>
      <c r="P647" s="49"/>
      <c r="Q647" s="223"/>
      <c r="R647" s="46"/>
      <c r="S647" s="46"/>
      <c r="T647" s="46"/>
      <c r="U647" s="223"/>
      <c r="V647" s="46"/>
      <c r="W647" s="46"/>
      <c r="X647" s="225"/>
      <c r="Y647" s="49"/>
      <c r="Z647" s="46"/>
      <c r="AA647" s="46"/>
      <c r="AB647" s="49"/>
      <c r="AC647" s="49"/>
      <c r="AD647" s="49"/>
      <c r="AE647" s="49"/>
      <c r="AF647" s="49"/>
      <c r="AG647" s="49"/>
      <c r="AH647" s="49"/>
      <c r="AI647" s="49"/>
      <c r="AJ647" s="37"/>
      <c r="AK647" s="37"/>
      <c r="AL647" s="37"/>
      <c r="AM647" s="37"/>
      <c r="AN647" s="37"/>
    </row>
    <row r="648">
      <c r="A648" s="46"/>
      <c r="B648" s="46"/>
      <c r="C648" s="49"/>
      <c r="D648" s="49"/>
      <c r="E648" s="49"/>
      <c r="F648" s="49"/>
      <c r="G648" s="223"/>
      <c r="H648" s="49"/>
      <c r="I648" s="46"/>
      <c r="J648" s="46"/>
      <c r="K648" s="51"/>
      <c r="L648" s="231"/>
      <c r="M648" s="49"/>
      <c r="N648" s="49"/>
      <c r="O648" s="49"/>
      <c r="P648" s="49"/>
      <c r="Q648" s="223"/>
      <c r="R648" s="46"/>
      <c r="S648" s="46"/>
      <c r="T648" s="46"/>
      <c r="U648" s="223"/>
      <c r="V648" s="46"/>
      <c r="W648" s="46"/>
      <c r="X648" s="225"/>
      <c r="Y648" s="49"/>
      <c r="Z648" s="46"/>
      <c r="AA648" s="46"/>
      <c r="AB648" s="49"/>
      <c r="AC648" s="49"/>
      <c r="AD648" s="49"/>
      <c r="AE648" s="49"/>
      <c r="AF648" s="49"/>
      <c r="AG648" s="49"/>
      <c r="AH648" s="49"/>
      <c r="AI648" s="49"/>
      <c r="AJ648" s="37"/>
      <c r="AK648" s="37"/>
      <c r="AL648" s="37"/>
      <c r="AM648" s="37"/>
      <c r="AN648" s="37"/>
    </row>
    <row r="649">
      <c r="A649" s="46"/>
      <c r="B649" s="46"/>
      <c r="C649" s="49"/>
      <c r="D649" s="49"/>
      <c r="E649" s="49"/>
      <c r="F649" s="49"/>
      <c r="G649" s="223"/>
      <c r="H649" s="49"/>
      <c r="I649" s="46"/>
      <c r="J649" s="46"/>
      <c r="K649" s="51"/>
      <c r="L649" s="231"/>
      <c r="M649" s="49"/>
      <c r="N649" s="49"/>
      <c r="O649" s="49"/>
      <c r="P649" s="49"/>
      <c r="Q649" s="223"/>
      <c r="R649" s="46"/>
      <c r="S649" s="46"/>
      <c r="T649" s="46"/>
      <c r="U649" s="223"/>
      <c r="V649" s="46"/>
      <c r="W649" s="46"/>
      <c r="X649" s="225"/>
      <c r="Y649" s="49"/>
      <c r="Z649" s="46"/>
      <c r="AA649" s="46"/>
      <c r="AB649" s="49"/>
      <c r="AC649" s="49"/>
      <c r="AD649" s="49"/>
      <c r="AE649" s="49"/>
      <c r="AF649" s="49"/>
      <c r="AG649" s="49"/>
      <c r="AH649" s="49"/>
      <c r="AI649" s="49"/>
      <c r="AJ649" s="37"/>
      <c r="AK649" s="37"/>
      <c r="AL649" s="37"/>
      <c r="AM649" s="37"/>
      <c r="AN649" s="37"/>
    </row>
    <row r="650">
      <c r="A650" s="46"/>
      <c r="B650" s="46"/>
      <c r="C650" s="49"/>
      <c r="D650" s="49"/>
      <c r="E650" s="49"/>
      <c r="F650" s="49"/>
      <c r="G650" s="223"/>
      <c r="H650" s="49"/>
      <c r="I650" s="46"/>
      <c r="J650" s="46"/>
      <c r="K650" s="51"/>
      <c r="L650" s="231"/>
      <c r="M650" s="49"/>
      <c r="N650" s="49"/>
      <c r="O650" s="49"/>
      <c r="P650" s="49"/>
      <c r="Q650" s="223"/>
      <c r="R650" s="46"/>
      <c r="S650" s="46"/>
      <c r="T650" s="46"/>
      <c r="U650" s="223"/>
      <c r="V650" s="46"/>
      <c r="W650" s="46"/>
      <c r="X650" s="225"/>
      <c r="Y650" s="49"/>
      <c r="Z650" s="46"/>
      <c r="AA650" s="46"/>
      <c r="AB650" s="49"/>
      <c r="AC650" s="49"/>
      <c r="AD650" s="49"/>
      <c r="AE650" s="49"/>
      <c r="AF650" s="49"/>
      <c r="AG650" s="49"/>
      <c r="AH650" s="49"/>
      <c r="AI650" s="49"/>
      <c r="AJ650" s="37"/>
      <c r="AK650" s="37"/>
      <c r="AL650" s="37"/>
      <c r="AM650" s="37"/>
      <c r="AN650" s="37"/>
    </row>
    <row r="651">
      <c r="A651" s="46"/>
      <c r="B651" s="46"/>
      <c r="C651" s="49"/>
      <c r="D651" s="49"/>
      <c r="E651" s="49"/>
      <c r="F651" s="49"/>
      <c r="G651" s="223"/>
      <c r="H651" s="49"/>
      <c r="I651" s="46"/>
      <c r="J651" s="46"/>
      <c r="K651" s="51"/>
      <c r="L651" s="231"/>
      <c r="M651" s="49"/>
      <c r="N651" s="49"/>
      <c r="O651" s="49"/>
      <c r="P651" s="49"/>
      <c r="Q651" s="223"/>
      <c r="R651" s="46"/>
      <c r="S651" s="46"/>
      <c r="T651" s="46"/>
      <c r="U651" s="223"/>
      <c r="V651" s="46"/>
      <c r="W651" s="46"/>
      <c r="X651" s="225"/>
      <c r="Y651" s="49"/>
      <c r="Z651" s="46"/>
      <c r="AA651" s="46"/>
      <c r="AB651" s="49"/>
      <c r="AC651" s="49"/>
      <c r="AD651" s="49"/>
      <c r="AE651" s="49"/>
      <c r="AF651" s="49"/>
      <c r="AG651" s="49"/>
      <c r="AH651" s="49"/>
      <c r="AI651" s="49"/>
      <c r="AJ651" s="37"/>
      <c r="AK651" s="37"/>
      <c r="AL651" s="37"/>
      <c r="AM651" s="37"/>
      <c r="AN651" s="37"/>
    </row>
    <row r="652">
      <c r="A652" s="46"/>
      <c r="B652" s="46"/>
      <c r="C652" s="49"/>
      <c r="D652" s="49"/>
      <c r="E652" s="49"/>
      <c r="F652" s="49"/>
      <c r="G652" s="223"/>
      <c r="H652" s="49"/>
      <c r="I652" s="46"/>
      <c r="J652" s="46"/>
      <c r="K652" s="51"/>
      <c r="L652" s="231"/>
      <c r="M652" s="49"/>
      <c r="N652" s="49"/>
      <c r="O652" s="49"/>
      <c r="P652" s="49"/>
      <c r="Q652" s="223"/>
      <c r="R652" s="46"/>
      <c r="S652" s="46"/>
      <c r="T652" s="46"/>
      <c r="U652" s="223"/>
      <c r="V652" s="46"/>
      <c r="W652" s="46"/>
      <c r="X652" s="225"/>
      <c r="Y652" s="49"/>
      <c r="Z652" s="46"/>
      <c r="AA652" s="46"/>
      <c r="AB652" s="49"/>
      <c r="AC652" s="49"/>
      <c r="AD652" s="49"/>
      <c r="AE652" s="49"/>
      <c r="AF652" s="49"/>
      <c r="AG652" s="49"/>
      <c r="AH652" s="49"/>
      <c r="AI652" s="49"/>
      <c r="AJ652" s="37"/>
      <c r="AK652" s="37"/>
      <c r="AL652" s="37"/>
      <c r="AM652" s="37"/>
      <c r="AN652" s="37"/>
    </row>
    <row r="653">
      <c r="A653" s="46"/>
      <c r="B653" s="46"/>
      <c r="C653" s="49"/>
      <c r="D653" s="49"/>
      <c r="E653" s="49"/>
      <c r="F653" s="49"/>
      <c r="G653" s="223"/>
      <c r="H653" s="49"/>
      <c r="I653" s="46"/>
      <c r="J653" s="46"/>
      <c r="K653" s="51"/>
      <c r="L653" s="231"/>
      <c r="M653" s="49"/>
      <c r="N653" s="49"/>
      <c r="O653" s="49"/>
      <c r="P653" s="49"/>
      <c r="Q653" s="223"/>
      <c r="R653" s="46"/>
      <c r="S653" s="46"/>
      <c r="T653" s="46"/>
      <c r="U653" s="223"/>
      <c r="V653" s="46"/>
      <c r="W653" s="46"/>
      <c r="X653" s="225"/>
      <c r="Y653" s="49"/>
      <c r="Z653" s="46"/>
      <c r="AA653" s="46"/>
      <c r="AB653" s="49"/>
      <c r="AC653" s="49"/>
      <c r="AD653" s="49"/>
      <c r="AE653" s="49"/>
      <c r="AF653" s="49"/>
      <c r="AG653" s="49"/>
      <c r="AH653" s="49"/>
      <c r="AI653" s="49"/>
      <c r="AJ653" s="37"/>
      <c r="AK653" s="37"/>
      <c r="AL653" s="37"/>
      <c r="AM653" s="37"/>
      <c r="AN653" s="37"/>
    </row>
    <row r="654">
      <c r="A654" s="46"/>
      <c r="B654" s="46"/>
      <c r="C654" s="49"/>
      <c r="D654" s="49"/>
      <c r="E654" s="49"/>
      <c r="F654" s="49"/>
      <c r="G654" s="223"/>
      <c r="H654" s="49"/>
      <c r="I654" s="46"/>
      <c r="J654" s="46"/>
      <c r="K654" s="51"/>
      <c r="L654" s="231"/>
      <c r="M654" s="49"/>
      <c r="N654" s="49"/>
      <c r="O654" s="49"/>
      <c r="P654" s="49"/>
      <c r="Q654" s="223"/>
      <c r="R654" s="46"/>
      <c r="S654" s="46"/>
      <c r="T654" s="46"/>
      <c r="U654" s="223"/>
      <c r="V654" s="46"/>
      <c r="W654" s="46"/>
      <c r="X654" s="225"/>
      <c r="Y654" s="49"/>
      <c r="Z654" s="46"/>
      <c r="AA654" s="46"/>
      <c r="AB654" s="49"/>
      <c r="AC654" s="49"/>
      <c r="AD654" s="49"/>
      <c r="AE654" s="49"/>
      <c r="AF654" s="49"/>
      <c r="AG654" s="49"/>
      <c r="AH654" s="49"/>
      <c r="AI654" s="49"/>
      <c r="AJ654" s="37"/>
      <c r="AK654" s="37"/>
      <c r="AL654" s="37"/>
      <c r="AM654" s="37"/>
      <c r="AN654" s="37"/>
    </row>
    <row r="655">
      <c r="A655" s="46"/>
      <c r="B655" s="46"/>
      <c r="C655" s="49"/>
      <c r="D655" s="49"/>
      <c r="E655" s="49"/>
      <c r="F655" s="49"/>
      <c r="G655" s="223"/>
      <c r="H655" s="49"/>
      <c r="I655" s="46"/>
      <c r="J655" s="46"/>
      <c r="K655" s="51"/>
      <c r="L655" s="231"/>
      <c r="M655" s="49"/>
      <c r="N655" s="49"/>
      <c r="O655" s="49"/>
      <c r="P655" s="49"/>
      <c r="Q655" s="223"/>
      <c r="R655" s="46"/>
      <c r="S655" s="46"/>
      <c r="T655" s="46"/>
      <c r="U655" s="223"/>
      <c r="V655" s="46"/>
      <c r="W655" s="46"/>
      <c r="X655" s="225"/>
      <c r="Y655" s="49"/>
      <c r="Z655" s="46"/>
      <c r="AA655" s="46"/>
      <c r="AB655" s="49"/>
      <c r="AC655" s="49"/>
      <c r="AD655" s="49"/>
      <c r="AE655" s="49"/>
      <c r="AF655" s="49"/>
      <c r="AG655" s="49"/>
      <c r="AH655" s="49"/>
      <c r="AI655" s="49"/>
      <c r="AJ655" s="37"/>
      <c r="AK655" s="37"/>
      <c r="AL655" s="37"/>
      <c r="AM655" s="37"/>
      <c r="AN655" s="37"/>
    </row>
    <row r="656">
      <c r="A656" s="46"/>
      <c r="B656" s="46"/>
      <c r="C656" s="49"/>
      <c r="D656" s="49"/>
      <c r="E656" s="49"/>
      <c r="F656" s="49"/>
      <c r="G656" s="223"/>
      <c r="H656" s="49"/>
      <c r="I656" s="46"/>
      <c r="J656" s="46"/>
      <c r="K656" s="51"/>
      <c r="L656" s="231"/>
      <c r="M656" s="49"/>
      <c r="N656" s="49"/>
      <c r="O656" s="49"/>
      <c r="P656" s="49"/>
      <c r="Q656" s="223"/>
      <c r="R656" s="46"/>
      <c r="S656" s="46"/>
      <c r="T656" s="46"/>
      <c r="U656" s="223"/>
      <c r="V656" s="46"/>
      <c r="W656" s="46"/>
      <c r="X656" s="225"/>
      <c r="Y656" s="49"/>
      <c r="Z656" s="46"/>
      <c r="AA656" s="46"/>
      <c r="AB656" s="49"/>
      <c r="AC656" s="49"/>
      <c r="AD656" s="49"/>
      <c r="AE656" s="49"/>
      <c r="AF656" s="49"/>
      <c r="AG656" s="49"/>
      <c r="AH656" s="49"/>
      <c r="AI656" s="49"/>
      <c r="AJ656" s="37"/>
      <c r="AK656" s="37"/>
      <c r="AL656" s="37"/>
      <c r="AM656" s="37"/>
      <c r="AN656" s="37"/>
    </row>
    <row r="657">
      <c r="A657" s="46"/>
      <c r="B657" s="46"/>
      <c r="C657" s="49"/>
      <c r="D657" s="49"/>
      <c r="E657" s="49"/>
      <c r="F657" s="49"/>
      <c r="G657" s="223"/>
      <c r="H657" s="49"/>
      <c r="I657" s="46"/>
      <c r="J657" s="46"/>
      <c r="K657" s="51"/>
      <c r="L657" s="231"/>
      <c r="M657" s="49"/>
      <c r="N657" s="49"/>
      <c r="O657" s="49"/>
      <c r="P657" s="49"/>
      <c r="Q657" s="223"/>
      <c r="R657" s="46"/>
      <c r="S657" s="46"/>
      <c r="T657" s="46"/>
      <c r="U657" s="223"/>
      <c r="V657" s="46"/>
      <c r="W657" s="46"/>
      <c r="X657" s="225"/>
      <c r="Y657" s="49"/>
      <c r="Z657" s="46"/>
      <c r="AA657" s="46"/>
      <c r="AB657" s="49"/>
      <c r="AC657" s="49"/>
      <c r="AD657" s="49"/>
      <c r="AE657" s="49"/>
      <c r="AF657" s="49"/>
      <c r="AG657" s="49"/>
      <c r="AH657" s="49"/>
      <c r="AI657" s="49"/>
      <c r="AJ657" s="37"/>
      <c r="AK657" s="37"/>
      <c r="AL657" s="37"/>
      <c r="AM657" s="37"/>
      <c r="AN657" s="37"/>
    </row>
    <row r="658">
      <c r="A658" s="46"/>
      <c r="B658" s="46"/>
      <c r="C658" s="49"/>
      <c r="D658" s="49"/>
      <c r="E658" s="49"/>
      <c r="F658" s="49"/>
      <c r="G658" s="223"/>
      <c r="H658" s="49"/>
      <c r="I658" s="46"/>
      <c r="J658" s="46"/>
      <c r="K658" s="51"/>
      <c r="L658" s="231"/>
      <c r="M658" s="49"/>
      <c r="N658" s="49"/>
      <c r="O658" s="49"/>
      <c r="P658" s="49"/>
      <c r="Q658" s="223"/>
      <c r="R658" s="46"/>
      <c r="S658" s="46"/>
      <c r="T658" s="46"/>
      <c r="U658" s="223"/>
      <c r="V658" s="46"/>
      <c r="W658" s="46"/>
      <c r="X658" s="225"/>
      <c r="Y658" s="49"/>
      <c r="Z658" s="46"/>
      <c r="AA658" s="46"/>
      <c r="AB658" s="49"/>
      <c r="AC658" s="49"/>
      <c r="AD658" s="49"/>
      <c r="AE658" s="49"/>
      <c r="AF658" s="49"/>
      <c r="AG658" s="49"/>
      <c r="AH658" s="49"/>
      <c r="AI658" s="49"/>
      <c r="AJ658" s="37"/>
      <c r="AK658" s="37"/>
      <c r="AL658" s="37"/>
      <c r="AM658" s="37"/>
      <c r="AN658" s="37"/>
    </row>
    <row r="659">
      <c r="A659" s="46"/>
      <c r="B659" s="46"/>
      <c r="C659" s="49"/>
      <c r="D659" s="49"/>
      <c r="E659" s="49"/>
      <c r="F659" s="49"/>
      <c r="G659" s="223"/>
      <c r="H659" s="49"/>
      <c r="I659" s="46"/>
      <c r="J659" s="46"/>
      <c r="K659" s="51"/>
      <c r="L659" s="231"/>
      <c r="M659" s="49"/>
      <c r="N659" s="49"/>
      <c r="O659" s="49"/>
      <c r="P659" s="49"/>
      <c r="Q659" s="223"/>
      <c r="R659" s="46"/>
      <c r="S659" s="46"/>
      <c r="T659" s="46"/>
      <c r="U659" s="223"/>
      <c r="V659" s="46"/>
      <c r="W659" s="46"/>
      <c r="X659" s="225"/>
      <c r="Y659" s="49"/>
      <c r="Z659" s="46"/>
      <c r="AA659" s="46"/>
      <c r="AB659" s="49"/>
      <c r="AC659" s="49"/>
      <c r="AD659" s="49"/>
      <c r="AE659" s="49"/>
      <c r="AF659" s="49"/>
      <c r="AG659" s="49"/>
      <c r="AH659" s="49"/>
      <c r="AI659" s="49"/>
      <c r="AJ659" s="37"/>
      <c r="AK659" s="37"/>
      <c r="AL659" s="37"/>
      <c r="AM659" s="37"/>
      <c r="AN659" s="37"/>
    </row>
    <row r="660">
      <c r="A660" s="46"/>
      <c r="B660" s="46"/>
      <c r="C660" s="49"/>
      <c r="D660" s="49"/>
      <c r="E660" s="49"/>
      <c r="F660" s="49"/>
      <c r="G660" s="223"/>
      <c r="H660" s="49"/>
      <c r="I660" s="46"/>
      <c r="J660" s="46"/>
      <c r="K660" s="51"/>
      <c r="L660" s="231"/>
      <c r="M660" s="49"/>
      <c r="N660" s="49"/>
      <c r="O660" s="49"/>
      <c r="P660" s="49"/>
      <c r="Q660" s="223"/>
      <c r="R660" s="46"/>
      <c r="S660" s="46"/>
      <c r="T660" s="46"/>
      <c r="U660" s="223"/>
      <c r="V660" s="46"/>
      <c r="W660" s="46"/>
      <c r="X660" s="225"/>
      <c r="Y660" s="49"/>
      <c r="Z660" s="46"/>
      <c r="AA660" s="46"/>
      <c r="AB660" s="49"/>
      <c r="AC660" s="49"/>
      <c r="AD660" s="49"/>
      <c r="AE660" s="49"/>
      <c r="AF660" s="49"/>
      <c r="AG660" s="49"/>
      <c r="AH660" s="49"/>
      <c r="AI660" s="49"/>
      <c r="AJ660" s="37"/>
      <c r="AK660" s="37"/>
      <c r="AL660" s="37"/>
      <c r="AM660" s="37"/>
      <c r="AN660" s="37"/>
    </row>
    <row r="661">
      <c r="A661" s="46"/>
      <c r="B661" s="46"/>
      <c r="C661" s="49"/>
      <c r="D661" s="49"/>
      <c r="E661" s="49"/>
      <c r="F661" s="49"/>
      <c r="G661" s="223"/>
      <c r="H661" s="49"/>
      <c r="I661" s="46"/>
      <c r="J661" s="46"/>
      <c r="K661" s="51"/>
      <c r="L661" s="231"/>
      <c r="M661" s="49"/>
      <c r="N661" s="49"/>
      <c r="O661" s="49"/>
      <c r="P661" s="49"/>
      <c r="Q661" s="223"/>
      <c r="R661" s="46"/>
      <c r="S661" s="46"/>
      <c r="T661" s="46"/>
      <c r="U661" s="223"/>
      <c r="V661" s="46"/>
      <c r="W661" s="46"/>
      <c r="X661" s="225"/>
      <c r="Y661" s="49"/>
      <c r="Z661" s="46"/>
      <c r="AA661" s="46"/>
      <c r="AB661" s="49"/>
      <c r="AC661" s="49"/>
      <c r="AD661" s="49"/>
      <c r="AE661" s="49"/>
      <c r="AF661" s="49"/>
      <c r="AG661" s="49"/>
      <c r="AH661" s="49"/>
      <c r="AI661" s="49"/>
      <c r="AJ661" s="37"/>
      <c r="AK661" s="37"/>
      <c r="AL661" s="37"/>
      <c r="AM661" s="37"/>
      <c r="AN661" s="37"/>
    </row>
    <row r="662">
      <c r="A662" s="46"/>
      <c r="B662" s="46"/>
      <c r="C662" s="49"/>
      <c r="D662" s="49"/>
      <c r="E662" s="49"/>
      <c r="F662" s="49"/>
      <c r="G662" s="223"/>
      <c r="H662" s="49"/>
      <c r="I662" s="46"/>
      <c r="J662" s="46"/>
      <c r="K662" s="51"/>
      <c r="L662" s="231"/>
      <c r="M662" s="49"/>
      <c r="N662" s="49"/>
      <c r="O662" s="49"/>
      <c r="P662" s="49"/>
      <c r="Q662" s="223"/>
      <c r="R662" s="46"/>
      <c r="S662" s="46"/>
      <c r="T662" s="46"/>
      <c r="U662" s="223"/>
      <c r="V662" s="46"/>
      <c r="W662" s="46"/>
      <c r="X662" s="225"/>
      <c r="Y662" s="49"/>
      <c r="Z662" s="46"/>
      <c r="AA662" s="46"/>
      <c r="AB662" s="49"/>
      <c r="AC662" s="49"/>
      <c r="AD662" s="49"/>
      <c r="AE662" s="49"/>
      <c r="AF662" s="49"/>
      <c r="AG662" s="49"/>
      <c r="AH662" s="49"/>
      <c r="AI662" s="49"/>
      <c r="AJ662" s="37"/>
      <c r="AK662" s="37"/>
      <c r="AL662" s="37"/>
      <c r="AM662" s="37"/>
      <c r="AN662" s="37"/>
    </row>
    <row r="663">
      <c r="A663" s="46"/>
      <c r="B663" s="46"/>
      <c r="C663" s="49"/>
      <c r="D663" s="49"/>
      <c r="E663" s="49"/>
      <c r="F663" s="49"/>
      <c r="G663" s="223"/>
      <c r="H663" s="49"/>
      <c r="I663" s="46"/>
      <c r="J663" s="46"/>
      <c r="K663" s="51"/>
      <c r="L663" s="231"/>
      <c r="M663" s="49"/>
      <c r="N663" s="49"/>
      <c r="O663" s="49"/>
      <c r="P663" s="49"/>
      <c r="Q663" s="223"/>
      <c r="R663" s="46"/>
      <c r="S663" s="46"/>
      <c r="T663" s="46"/>
      <c r="U663" s="223"/>
      <c r="V663" s="46"/>
      <c r="W663" s="46"/>
      <c r="X663" s="225"/>
      <c r="Y663" s="49"/>
      <c r="Z663" s="46"/>
      <c r="AA663" s="46"/>
      <c r="AB663" s="49"/>
      <c r="AC663" s="49"/>
      <c r="AD663" s="49"/>
      <c r="AE663" s="49"/>
      <c r="AF663" s="49"/>
      <c r="AG663" s="49"/>
      <c r="AH663" s="49"/>
      <c r="AI663" s="49"/>
      <c r="AJ663" s="37"/>
      <c r="AK663" s="37"/>
      <c r="AL663" s="37"/>
      <c r="AM663" s="37"/>
      <c r="AN663" s="37"/>
    </row>
    <row r="664">
      <c r="A664" s="46"/>
      <c r="B664" s="46"/>
      <c r="C664" s="49"/>
      <c r="D664" s="49"/>
      <c r="E664" s="49"/>
      <c r="F664" s="49"/>
      <c r="G664" s="223"/>
      <c r="H664" s="49"/>
      <c r="I664" s="46"/>
      <c r="J664" s="46"/>
      <c r="K664" s="51"/>
      <c r="L664" s="231"/>
      <c r="M664" s="49"/>
      <c r="N664" s="49"/>
      <c r="O664" s="49"/>
      <c r="P664" s="49"/>
      <c r="Q664" s="223"/>
      <c r="R664" s="46"/>
      <c r="S664" s="46"/>
      <c r="T664" s="46"/>
      <c r="U664" s="223"/>
      <c r="V664" s="46"/>
      <c r="W664" s="46"/>
      <c r="X664" s="225"/>
      <c r="Y664" s="49"/>
      <c r="Z664" s="46"/>
      <c r="AA664" s="46"/>
      <c r="AB664" s="49"/>
      <c r="AC664" s="49"/>
      <c r="AD664" s="49"/>
      <c r="AE664" s="49"/>
      <c r="AF664" s="49"/>
      <c r="AG664" s="49"/>
      <c r="AH664" s="49"/>
      <c r="AI664" s="49"/>
      <c r="AJ664" s="37"/>
      <c r="AK664" s="37"/>
      <c r="AL664" s="37"/>
      <c r="AM664" s="37"/>
      <c r="AN664" s="37"/>
    </row>
    <row r="665">
      <c r="A665" s="46"/>
      <c r="B665" s="46"/>
      <c r="C665" s="49"/>
      <c r="D665" s="49"/>
      <c r="E665" s="49"/>
      <c r="F665" s="49"/>
      <c r="G665" s="223"/>
      <c r="H665" s="49"/>
      <c r="I665" s="46"/>
      <c r="J665" s="46"/>
      <c r="K665" s="51"/>
      <c r="L665" s="231"/>
      <c r="M665" s="49"/>
      <c r="N665" s="49"/>
      <c r="O665" s="49"/>
      <c r="P665" s="49"/>
      <c r="Q665" s="223"/>
      <c r="R665" s="46"/>
      <c r="S665" s="46"/>
      <c r="T665" s="46"/>
      <c r="U665" s="223"/>
      <c r="V665" s="46"/>
      <c r="W665" s="46"/>
      <c r="X665" s="225"/>
      <c r="Y665" s="49"/>
      <c r="Z665" s="46"/>
      <c r="AA665" s="46"/>
      <c r="AB665" s="49"/>
      <c r="AC665" s="49"/>
      <c r="AD665" s="49"/>
      <c r="AE665" s="49"/>
      <c r="AF665" s="49"/>
      <c r="AG665" s="49"/>
      <c r="AH665" s="49"/>
      <c r="AI665" s="49"/>
      <c r="AJ665" s="37"/>
      <c r="AK665" s="37"/>
      <c r="AL665" s="37"/>
      <c r="AM665" s="37"/>
      <c r="AN665" s="37"/>
    </row>
    <row r="666">
      <c r="A666" s="46"/>
      <c r="B666" s="46"/>
      <c r="C666" s="49"/>
      <c r="D666" s="49"/>
      <c r="E666" s="49"/>
      <c r="F666" s="49"/>
      <c r="G666" s="223"/>
      <c r="H666" s="49"/>
      <c r="I666" s="46"/>
      <c r="J666" s="46"/>
      <c r="K666" s="51"/>
      <c r="L666" s="231"/>
      <c r="M666" s="49"/>
      <c r="N666" s="49"/>
      <c r="O666" s="49"/>
      <c r="P666" s="49"/>
      <c r="Q666" s="223"/>
      <c r="R666" s="46"/>
      <c r="S666" s="46"/>
      <c r="T666" s="46"/>
      <c r="U666" s="223"/>
      <c r="V666" s="46"/>
      <c r="W666" s="46"/>
      <c r="X666" s="225"/>
      <c r="Y666" s="49"/>
      <c r="Z666" s="46"/>
      <c r="AA666" s="46"/>
      <c r="AB666" s="49"/>
      <c r="AC666" s="49"/>
      <c r="AD666" s="49"/>
      <c r="AE666" s="49"/>
      <c r="AF666" s="49"/>
      <c r="AG666" s="49"/>
      <c r="AH666" s="49"/>
      <c r="AI666" s="49"/>
      <c r="AJ666" s="37"/>
      <c r="AK666" s="37"/>
      <c r="AL666" s="37"/>
      <c r="AM666" s="37"/>
      <c r="AN666" s="37"/>
    </row>
    <row r="667">
      <c r="A667" s="46"/>
      <c r="B667" s="46"/>
      <c r="C667" s="49"/>
      <c r="D667" s="49"/>
      <c r="E667" s="49"/>
      <c r="F667" s="49"/>
      <c r="G667" s="223"/>
      <c r="H667" s="49"/>
      <c r="I667" s="46"/>
      <c r="J667" s="46"/>
      <c r="K667" s="51"/>
      <c r="L667" s="231"/>
      <c r="M667" s="49"/>
      <c r="N667" s="49"/>
      <c r="O667" s="49"/>
      <c r="P667" s="49"/>
      <c r="Q667" s="223"/>
      <c r="R667" s="46"/>
      <c r="S667" s="46"/>
      <c r="T667" s="46"/>
      <c r="U667" s="223"/>
      <c r="V667" s="46"/>
      <c r="W667" s="46"/>
      <c r="X667" s="225"/>
      <c r="Y667" s="49"/>
      <c r="Z667" s="46"/>
      <c r="AA667" s="46"/>
      <c r="AB667" s="49"/>
      <c r="AC667" s="49"/>
      <c r="AD667" s="49"/>
      <c r="AE667" s="49"/>
      <c r="AF667" s="49"/>
      <c r="AG667" s="49"/>
      <c r="AH667" s="49"/>
      <c r="AI667" s="49"/>
      <c r="AJ667" s="37"/>
      <c r="AK667" s="37"/>
      <c r="AL667" s="37"/>
      <c r="AM667" s="37"/>
      <c r="AN667" s="37"/>
    </row>
    <row r="668">
      <c r="A668" s="46"/>
      <c r="B668" s="46"/>
      <c r="C668" s="49"/>
      <c r="D668" s="49"/>
      <c r="E668" s="49"/>
      <c r="F668" s="49"/>
      <c r="G668" s="223"/>
      <c r="H668" s="49"/>
      <c r="I668" s="46"/>
      <c r="J668" s="46"/>
      <c r="K668" s="51"/>
      <c r="L668" s="231"/>
      <c r="M668" s="49"/>
      <c r="N668" s="49"/>
      <c r="O668" s="49"/>
      <c r="P668" s="49"/>
      <c r="Q668" s="223"/>
      <c r="R668" s="46"/>
      <c r="S668" s="46"/>
      <c r="T668" s="46"/>
      <c r="U668" s="223"/>
      <c r="V668" s="46"/>
      <c r="W668" s="46"/>
      <c r="X668" s="225"/>
      <c r="Y668" s="49"/>
      <c r="Z668" s="46"/>
      <c r="AA668" s="46"/>
      <c r="AB668" s="49"/>
      <c r="AC668" s="49"/>
      <c r="AD668" s="49"/>
      <c r="AE668" s="49"/>
      <c r="AF668" s="49"/>
      <c r="AG668" s="49"/>
      <c r="AH668" s="49"/>
      <c r="AI668" s="49"/>
      <c r="AJ668" s="37"/>
      <c r="AK668" s="37"/>
      <c r="AL668" s="37"/>
      <c r="AM668" s="37"/>
      <c r="AN668" s="37"/>
    </row>
    <row r="669">
      <c r="A669" s="46"/>
      <c r="B669" s="46"/>
      <c r="C669" s="49"/>
      <c r="D669" s="49"/>
      <c r="E669" s="49"/>
      <c r="F669" s="49"/>
      <c r="G669" s="223"/>
      <c r="H669" s="49"/>
      <c r="I669" s="46"/>
      <c r="J669" s="46"/>
      <c r="K669" s="51"/>
      <c r="L669" s="231"/>
      <c r="M669" s="49"/>
      <c r="N669" s="49"/>
      <c r="O669" s="49"/>
      <c r="P669" s="49"/>
      <c r="Q669" s="223"/>
      <c r="R669" s="46"/>
      <c r="S669" s="46"/>
      <c r="T669" s="46"/>
      <c r="U669" s="223"/>
      <c r="V669" s="46"/>
      <c r="W669" s="46"/>
      <c r="X669" s="225"/>
      <c r="Y669" s="49"/>
      <c r="Z669" s="46"/>
      <c r="AA669" s="46"/>
      <c r="AB669" s="49"/>
      <c r="AC669" s="49"/>
      <c r="AD669" s="49"/>
      <c r="AE669" s="49"/>
      <c r="AF669" s="49"/>
      <c r="AG669" s="49"/>
      <c r="AH669" s="49"/>
      <c r="AI669" s="49"/>
      <c r="AJ669" s="37"/>
      <c r="AK669" s="37"/>
      <c r="AL669" s="37"/>
      <c r="AM669" s="37"/>
      <c r="AN669" s="37"/>
    </row>
    <row r="670">
      <c r="A670" s="46"/>
      <c r="B670" s="46"/>
      <c r="C670" s="49"/>
      <c r="D670" s="49"/>
      <c r="E670" s="49"/>
      <c r="F670" s="49"/>
      <c r="G670" s="223"/>
      <c r="H670" s="49"/>
      <c r="I670" s="46"/>
      <c r="J670" s="46"/>
      <c r="K670" s="51"/>
      <c r="L670" s="231"/>
      <c r="M670" s="49"/>
      <c r="N670" s="49"/>
      <c r="O670" s="49"/>
      <c r="P670" s="49"/>
      <c r="Q670" s="223"/>
      <c r="R670" s="46"/>
      <c r="S670" s="46"/>
      <c r="T670" s="46"/>
      <c r="U670" s="223"/>
      <c r="V670" s="46"/>
      <c r="W670" s="46"/>
      <c r="X670" s="225"/>
      <c r="Y670" s="49"/>
      <c r="Z670" s="46"/>
      <c r="AA670" s="46"/>
      <c r="AB670" s="49"/>
      <c r="AC670" s="49"/>
      <c r="AD670" s="49"/>
      <c r="AE670" s="49"/>
      <c r="AF670" s="49"/>
      <c r="AG670" s="49"/>
      <c r="AH670" s="49"/>
      <c r="AI670" s="49"/>
      <c r="AJ670" s="37"/>
      <c r="AK670" s="37"/>
      <c r="AL670" s="37"/>
      <c r="AM670" s="37"/>
      <c r="AN670" s="37"/>
    </row>
    <row r="671">
      <c r="A671" s="46"/>
      <c r="B671" s="46"/>
      <c r="C671" s="49"/>
      <c r="D671" s="49"/>
      <c r="E671" s="49"/>
      <c r="F671" s="49"/>
      <c r="G671" s="223"/>
      <c r="H671" s="49"/>
      <c r="I671" s="46"/>
      <c r="J671" s="46"/>
      <c r="K671" s="51"/>
      <c r="L671" s="231"/>
      <c r="M671" s="49"/>
      <c r="N671" s="49"/>
      <c r="O671" s="49"/>
      <c r="P671" s="49"/>
      <c r="Q671" s="223"/>
      <c r="R671" s="46"/>
      <c r="S671" s="46"/>
      <c r="T671" s="46"/>
      <c r="U671" s="223"/>
      <c r="V671" s="46"/>
      <c r="W671" s="46"/>
      <c r="X671" s="225"/>
      <c r="Y671" s="49"/>
      <c r="Z671" s="46"/>
      <c r="AA671" s="46"/>
      <c r="AB671" s="49"/>
      <c r="AC671" s="49"/>
      <c r="AD671" s="49"/>
      <c r="AE671" s="49"/>
      <c r="AF671" s="49"/>
      <c r="AG671" s="49"/>
      <c r="AH671" s="49"/>
      <c r="AI671" s="49"/>
      <c r="AJ671" s="37"/>
      <c r="AK671" s="37"/>
      <c r="AL671" s="37"/>
      <c r="AM671" s="37"/>
      <c r="AN671" s="37"/>
    </row>
    <row r="672">
      <c r="A672" s="46"/>
      <c r="B672" s="46"/>
      <c r="C672" s="49"/>
      <c r="D672" s="49"/>
      <c r="E672" s="49"/>
      <c r="F672" s="49"/>
      <c r="G672" s="223"/>
      <c r="H672" s="49"/>
      <c r="I672" s="46"/>
      <c r="J672" s="46"/>
      <c r="K672" s="51"/>
      <c r="L672" s="231"/>
      <c r="M672" s="49"/>
      <c r="N672" s="49"/>
      <c r="O672" s="49"/>
      <c r="P672" s="49"/>
      <c r="Q672" s="223"/>
      <c r="R672" s="46"/>
      <c r="S672" s="46"/>
      <c r="T672" s="46"/>
      <c r="U672" s="223"/>
      <c r="V672" s="46"/>
      <c r="W672" s="46"/>
      <c r="X672" s="225"/>
      <c r="Y672" s="49"/>
      <c r="Z672" s="46"/>
      <c r="AA672" s="46"/>
      <c r="AB672" s="49"/>
      <c r="AC672" s="49"/>
      <c r="AD672" s="49"/>
      <c r="AE672" s="49"/>
      <c r="AF672" s="49"/>
      <c r="AG672" s="49"/>
      <c r="AH672" s="49"/>
      <c r="AI672" s="49"/>
      <c r="AJ672" s="37"/>
      <c r="AK672" s="37"/>
      <c r="AL672" s="37"/>
      <c r="AM672" s="37"/>
      <c r="AN672" s="37"/>
    </row>
    <row r="673">
      <c r="A673" s="46"/>
      <c r="B673" s="46"/>
      <c r="C673" s="49"/>
      <c r="D673" s="49"/>
      <c r="E673" s="49"/>
      <c r="F673" s="49"/>
      <c r="G673" s="223"/>
      <c r="H673" s="49"/>
      <c r="I673" s="46"/>
      <c r="J673" s="46"/>
      <c r="K673" s="51"/>
      <c r="L673" s="231"/>
      <c r="M673" s="49"/>
      <c r="N673" s="49"/>
      <c r="O673" s="49"/>
      <c r="P673" s="49"/>
      <c r="Q673" s="223"/>
      <c r="R673" s="46"/>
      <c r="S673" s="46"/>
      <c r="T673" s="46"/>
      <c r="U673" s="223"/>
      <c r="V673" s="46"/>
      <c r="W673" s="46"/>
      <c r="X673" s="225"/>
      <c r="Y673" s="49"/>
      <c r="Z673" s="46"/>
      <c r="AA673" s="46"/>
      <c r="AB673" s="49"/>
      <c r="AC673" s="49"/>
      <c r="AD673" s="49"/>
      <c r="AE673" s="49"/>
      <c r="AF673" s="49"/>
      <c r="AG673" s="49"/>
      <c r="AH673" s="49"/>
      <c r="AI673" s="49"/>
      <c r="AJ673" s="37"/>
      <c r="AK673" s="37"/>
      <c r="AL673" s="37"/>
      <c r="AM673" s="37"/>
      <c r="AN673" s="37"/>
    </row>
    <row r="674">
      <c r="A674" s="46"/>
      <c r="B674" s="46"/>
      <c r="C674" s="49"/>
      <c r="D674" s="49"/>
      <c r="E674" s="49"/>
      <c r="F674" s="49"/>
      <c r="G674" s="223"/>
      <c r="H674" s="49"/>
      <c r="I674" s="46"/>
      <c r="J674" s="46"/>
      <c r="K674" s="51"/>
      <c r="L674" s="231"/>
      <c r="M674" s="49"/>
      <c r="N674" s="49"/>
      <c r="O674" s="49"/>
      <c r="P674" s="49"/>
      <c r="Q674" s="223"/>
      <c r="R674" s="46"/>
      <c r="S674" s="46"/>
      <c r="T674" s="46"/>
      <c r="U674" s="223"/>
      <c r="V674" s="46"/>
      <c r="W674" s="46"/>
      <c r="X674" s="225"/>
      <c r="Y674" s="49"/>
      <c r="Z674" s="46"/>
      <c r="AA674" s="46"/>
      <c r="AB674" s="49"/>
      <c r="AC674" s="49"/>
      <c r="AD674" s="49"/>
      <c r="AE674" s="49"/>
      <c r="AF674" s="49"/>
      <c r="AG674" s="49"/>
      <c r="AH674" s="49"/>
      <c r="AI674" s="49"/>
      <c r="AJ674" s="37"/>
      <c r="AK674" s="37"/>
      <c r="AL674" s="37"/>
      <c r="AM674" s="37"/>
      <c r="AN674" s="37"/>
    </row>
    <row r="675">
      <c r="A675" s="46"/>
      <c r="B675" s="46"/>
      <c r="C675" s="49"/>
      <c r="D675" s="49"/>
      <c r="E675" s="49"/>
      <c r="F675" s="49"/>
      <c r="G675" s="223"/>
      <c r="H675" s="49"/>
      <c r="I675" s="46"/>
      <c r="J675" s="46"/>
      <c r="K675" s="51"/>
      <c r="L675" s="231"/>
      <c r="M675" s="49"/>
      <c r="N675" s="49"/>
      <c r="O675" s="49"/>
      <c r="P675" s="49"/>
      <c r="Q675" s="223"/>
      <c r="R675" s="46"/>
      <c r="S675" s="46"/>
      <c r="T675" s="46"/>
      <c r="U675" s="223"/>
      <c r="V675" s="46"/>
      <c r="W675" s="46"/>
      <c r="X675" s="225"/>
      <c r="Y675" s="49"/>
      <c r="Z675" s="46"/>
      <c r="AA675" s="46"/>
      <c r="AB675" s="49"/>
      <c r="AC675" s="49"/>
      <c r="AD675" s="49"/>
      <c r="AE675" s="49"/>
      <c r="AF675" s="49"/>
      <c r="AG675" s="49"/>
      <c r="AH675" s="49"/>
      <c r="AI675" s="49"/>
      <c r="AJ675" s="37"/>
      <c r="AK675" s="37"/>
      <c r="AL675" s="37"/>
      <c r="AM675" s="37"/>
      <c r="AN675" s="37"/>
    </row>
    <row r="676">
      <c r="A676" s="46"/>
      <c r="B676" s="46"/>
      <c r="C676" s="49"/>
      <c r="D676" s="49"/>
      <c r="E676" s="49"/>
      <c r="F676" s="49"/>
      <c r="G676" s="223"/>
      <c r="H676" s="49"/>
      <c r="I676" s="46"/>
      <c r="J676" s="46"/>
      <c r="K676" s="51"/>
      <c r="L676" s="231"/>
      <c r="M676" s="49"/>
      <c r="N676" s="49"/>
      <c r="O676" s="49"/>
      <c r="P676" s="49"/>
      <c r="Q676" s="223"/>
      <c r="R676" s="46"/>
      <c r="S676" s="46"/>
      <c r="T676" s="46"/>
      <c r="U676" s="223"/>
      <c r="V676" s="46"/>
      <c r="W676" s="46"/>
      <c r="X676" s="225"/>
      <c r="Y676" s="49"/>
      <c r="Z676" s="46"/>
      <c r="AA676" s="46"/>
      <c r="AB676" s="49"/>
      <c r="AC676" s="49"/>
      <c r="AD676" s="49"/>
      <c r="AE676" s="49"/>
      <c r="AF676" s="49"/>
      <c r="AG676" s="49"/>
      <c r="AH676" s="49"/>
      <c r="AI676" s="49"/>
      <c r="AJ676" s="37"/>
      <c r="AK676" s="37"/>
      <c r="AL676" s="37"/>
      <c r="AM676" s="37"/>
      <c r="AN676" s="37"/>
    </row>
    <row r="677">
      <c r="A677" s="46"/>
      <c r="B677" s="46"/>
      <c r="C677" s="49"/>
      <c r="D677" s="49"/>
      <c r="E677" s="49"/>
      <c r="F677" s="49"/>
      <c r="G677" s="223"/>
      <c r="H677" s="49"/>
      <c r="I677" s="46"/>
      <c r="J677" s="46"/>
      <c r="K677" s="51"/>
      <c r="L677" s="231"/>
      <c r="M677" s="49"/>
      <c r="N677" s="49"/>
      <c r="O677" s="49"/>
      <c r="P677" s="49"/>
      <c r="Q677" s="223"/>
      <c r="R677" s="46"/>
      <c r="S677" s="46"/>
      <c r="T677" s="46"/>
      <c r="U677" s="223"/>
      <c r="V677" s="46"/>
      <c r="W677" s="46"/>
      <c r="X677" s="225"/>
      <c r="Y677" s="49"/>
      <c r="Z677" s="46"/>
      <c r="AA677" s="46"/>
      <c r="AB677" s="49"/>
      <c r="AC677" s="49"/>
      <c r="AD677" s="49"/>
      <c r="AE677" s="49"/>
      <c r="AF677" s="49"/>
      <c r="AG677" s="49"/>
      <c r="AH677" s="49"/>
      <c r="AI677" s="49"/>
      <c r="AJ677" s="37"/>
      <c r="AK677" s="37"/>
      <c r="AL677" s="37"/>
      <c r="AM677" s="37"/>
      <c r="AN677" s="37"/>
    </row>
    <row r="678">
      <c r="A678" s="46"/>
      <c r="B678" s="46"/>
      <c r="C678" s="49"/>
      <c r="D678" s="49"/>
      <c r="E678" s="49"/>
      <c r="F678" s="49"/>
      <c r="G678" s="223"/>
      <c r="H678" s="49"/>
      <c r="I678" s="46"/>
      <c r="J678" s="46"/>
      <c r="K678" s="51"/>
      <c r="L678" s="231"/>
      <c r="M678" s="49"/>
      <c r="N678" s="49"/>
      <c r="O678" s="49"/>
      <c r="P678" s="49"/>
      <c r="Q678" s="223"/>
      <c r="R678" s="46"/>
      <c r="S678" s="46"/>
      <c r="T678" s="46"/>
      <c r="U678" s="223"/>
      <c r="V678" s="46"/>
      <c r="W678" s="46"/>
      <c r="X678" s="225"/>
      <c r="Y678" s="49"/>
      <c r="Z678" s="46"/>
      <c r="AA678" s="46"/>
      <c r="AB678" s="49"/>
      <c r="AC678" s="49"/>
      <c r="AD678" s="49"/>
      <c r="AE678" s="49"/>
      <c r="AF678" s="49"/>
      <c r="AG678" s="49"/>
      <c r="AH678" s="49"/>
      <c r="AI678" s="49"/>
      <c r="AJ678" s="37"/>
      <c r="AK678" s="37"/>
      <c r="AL678" s="37"/>
      <c r="AM678" s="37"/>
      <c r="AN678" s="37"/>
    </row>
    <row r="679">
      <c r="A679" s="46"/>
      <c r="B679" s="46"/>
      <c r="C679" s="49"/>
      <c r="D679" s="49"/>
      <c r="E679" s="49"/>
      <c r="F679" s="49"/>
      <c r="G679" s="223"/>
      <c r="H679" s="49"/>
      <c r="I679" s="46"/>
      <c r="J679" s="46"/>
      <c r="K679" s="51"/>
      <c r="L679" s="231"/>
      <c r="M679" s="49"/>
      <c r="N679" s="49"/>
      <c r="O679" s="49"/>
      <c r="P679" s="49"/>
      <c r="Q679" s="223"/>
      <c r="R679" s="46"/>
      <c r="S679" s="46"/>
      <c r="T679" s="46"/>
      <c r="U679" s="223"/>
      <c r="V679" s="46"/>
      <c r="W679" s="46"/>
      <c r="X679" s="225"/>
      <c r="Y679" s="49"/>
      <c r="Z679" s="46"/>
      <c r="AA679" s="46"/>
      <c r="AB679" s="49"/>
      <c r="AC679" s="49"/>
      <c r="AD679" s="49"/>
      <c r="AE679" s="49"/>
      <c r="AF679" s="49"/>
      <c r="AG679" s="49"/>
      <c r="AH679" s="49"/>
      <c r="AI679" s="49"/>
      <c r="AJ679" s="37"/>
      <c r="AK679" s="37"/>
      <c r="AL679" s="37"/>
      <c r="AM679" s="37"/>
      <c r="AN679" s="37"/>
    </row>
    <row r="680">
      <c r="A680" s="46"/>
      <c r="B680" s="46"/>
      <c r="C680" s="49"/>
      <c r="D680" s="49"/>
      <c r="E680" s="49"/>
      <c r="F680" s="49"/>
      <c r="G680" s="223"/>
      <c r="H680" s="49"/>
      <c r="I680" s="46"/>
      <c r="J680" s="46"/>
      <c r="K680" s="51"/>
      <c r="L680" s="231"/>
      <c r="M680" s="49"/>
      <c r="N680" s="49"/>
      <c r="O680" s="49"/>
      <c r="P680" s="49"/>
      <c r="Q680" s="223"/>
      <c r="R680" s="46"/>
      <c r="S680" s="46"/>
      <c r="T680" s="46"/>
      <c r="U680" s="223"/>
      <c r="V680" s="46"/>
      <c r="W680" s="46"/>
      <c r="X680" s="225"/>
      <c r="Y680" s="49"/>
      <c r="Z680" s="46"/>
      <c r="AA680" s="46"/>
      <c r="AB680" s="49"/>
      <c r="AC680" s="49"/>
      <c r="AD680" s="49"/>
      <c r="AE680" s="49"/>
      <c r="AF680" s="49"/>
      <c r="AG680" s="49"/>
      <c r="AH680" s="49"/>
      <c r="AI680" s="49"/>
      <c r="AJ680" s="37"/>
      <c r="AK680" s="37"/>
      <c r="AL680" s="37"/>
      <c r="AM680" s="37"/>
      <c r="AN680" s="37"/>
    </row>
    <row r="681">
      <c r="A681" s="46"/>
      <c r="B681" s="46"/>
      <c r="C681" s="49"/>
      <c r="D681" s="49"/>
      <c r="E681" s="49"/>
      <c r="F681" s="49"/>
      <c r="G681" s="223"/>
      <c r="H681" s="49"/>
      <c r="I681" s="46"/>
      <c r="J681" s="46"/>
      <c r="K681" s="51"/>
      <c r="L681" s="231"/>
      <c r="M681" s="49"/>
      <c r="N681" s="49"/>
      <c r="O681" s="49"/>
      <c r="P681" s="49"/>
      <c r="Q681" s="223"/>
      <c r="R681" s="46"/>
      <c r="S681" s="46"/>
      <c r="T681" s="46"/>
      <c r="U681" s="223"/>
      <c r="V681" s="46"/>
      <c r="W681" s="46"/>
      <c r="X681" s="225"/>
      <c r="Y681" s="49"/>
      <c r="Z681" s="46"/>
      <c r="AA681" s="46"/>
      <c r="AB681" s="49"/>
      <c r="AC681" s="49"/>
      <c r="AD681" s="49"/>
      <c r="AE681" s="49"/>
      <c r="AF681" s="49"/>
      <c r="AG681" s="49"/>
      <c r="AH681" s="49"/>
      <c r="AI681" s="49"/>
      <c r="AJ681" s="37"/>
      <c r="AK681" s="37"/>
      <c r="AL681" s="37"/>
      <c r="AM681" s="37"/>
      <c r="AN681" s="37"/>
    </row>
    <row r="682">
      <c r="A682" s="46"/>
      <c r="B682" s="46"/>
      <c r="C682" s="49"/>
      <c r="D682" s="49"/>
      <c r="E682" s="49"/>
      <c r="F682" s="49"/>
      <c r="G682" s="223"/>
      <c r="H682" s="49"/>
      <c r="I682" s="46"/>
      <c r="J682" s="46"/>
      <c r="K682" s="51"/>
      <c r="L682" s="231"/>
      <c r="M682" s="49"/>
      <c r="N682" s="49"/>
      <c r="O682" s="49"/>
      <c r="P682" s="49"/>
      <c r="Q682" s="223"/>
      <c r="R682" s="46"/>
      <c r="S682" s="46"/>
      <c r="T682" s="46"/>
      <c r="U682" s="223"/>
      <c r="V682" s="46"/>
      <c r="W682" s="46"/>
      <c r="X682" s="225"/>
      <c r="Y682" s="49"/>
      <c r="Z682" s="46"/>
      <c r="AA682" s="46"/>
      <c r="AB682" s="49"/>
      <c r="AC682" s="49"/>
      <c r="AD682" s="49"/>
      <c r="AE682" s="49"/>
      <c r="AF682" s="49"/>
      <c r="AG682" s="49"/>
      <c r="AH682" s="49"/>
      <c r="AI682" s="49"/>
      <c r="AJ682" s="37"/>
      <c r="AK682" s="37"/>
      <c r="AL682" s="37"/>
      <c r="AM682" s="37"/>
      <c r="AN682" s="37"/>
    </row>
    <row r="683">
      <c r="A683" s="46"/>
      <c r="B683" s="46"/>
      <c r="C683" s="49"/>
      <c r="D683" s="49"/>
      <c r="E683" s="49"/>
      <c r="F683" s="49"/>
      <c r="G683" s="223"/>
      <c r="H683" s="49"/>
      <c r="I683" s="46"/>
      <c r="J683" s="46"/>
      <c r="K683" s="51"/>
      <c r="L683" s="231"/>
      <c r="M683" s="49"/>
      <c r="N683" s="49"/>
      <c r="O683" s="49"/>
      <c r="P683" s="49"/>
      <c r="Q683" s="223"/>
      <c r="R683" s="46"/>
      <c r="S683" s="46"/>
      <c r="T683" s="46"/>
      <c r="U683" s="223"/>
      <c r="V683" s="46"/>
      <c r="W683" s="46"/>
      <c r="X683" s="225"/>
      <c r="Y683" s="49"/>
      <c r="Z683" s="46"/>
      <c r="AA683" s="46"/>
      <c r="AB683" s="49"/>
      <c r="AC683" s="49"/>
      <c r="AD683" s="49"/>
      <c r="AE683" s="49"/>
      <c r="AF683" s="49"/>
      <c r="AG683" s="49"/>
      <c r="AH683" s="49"/>
      <c r="AI683" s="49"/>
      <c r="AJ683" s="37"/>
      <c r="AK683" s="37"/>
      <c r="AL683" s="37"/>
      <c r="AM683" s="37"/>
      <c r="AN683" s="37"/>
    </row>
    <row r="684">
      <c r="A684" s="46"/>
      <c r="B684" s="46"/>
      <c r="C684" s="49"/>
      <c r="D684" s="49"/>
      <c r="E684" s="49"/>
      <c r="F684" s="49"/>
      <c r="G684" s="223"/>
      <c r="H684" s="49"/>
      <c r="I684" s="46"/>
      <c r="J684" s="46"/>
      <c r="K684" s="51"/>
      <c r="L684" s="231"/>
      <c r="M684" s="49"/>
      <c r="N684" s="49"/>
      <c r="O684" s="49"/>
      <c r="P684" s="49"/>
      <c r="Q684" s="223"/>
      <c r="R684" s="46"/>
      <c r="S684" s="46"/>
      <c r="T684" s="46"/>
      <c r="U684" s="223"/>
      <c r="V684" s="46"/>
      <c r="W684" s="46"/>
      <c r="X684" s="225"/>
      <c r="Y684" s="49"/>
      <c r="Z684" s="46"/>
      <c r="AA684" s="46"/>
      <c r="AB684" s="49"/>
      <c r="AC684" s="49"/>
      <c r="AD684" s="49"/>
      <c r="AE684" s="49"/>
      <c r="AF684" s="49"/>
      <c r="AG684" s="49"/>
      <c r="AH684" s="49"/>
      <c r="AI684" s="49"/>
      <c r="AJ684" s="37"/>
      <c r="AK684" s="37"/>
      <c r="AL684" s="37"/>
      <c r="AM684" s="37"/>
      <c r="AN684" s="37"/>
    </row>
    <row r="685">
      <c r="A685" s="46"/>
      <c r="B685" s="46"/>
      <c r="C685" s="49"/>
      <c r="D685" s="49"/>
      <c r="E685" s="49"/>
      <c r="F685" s="49"/>
      <c r="G685" s="223"/>
      <c r="H685" s="49"/>
      <c r="I685" s="46"/>
      <c r="J685" s="46"/>
      <c r="K685" s="51"/>
      <c r="L685" s="231"/>
      <c r="M685" s="49"/>
      <c r="N685" s="49"/>
      <c r="O685" s="49"/>
      <c r="P685" s="49"/>
      <c r="Q685" s="223"/>
      <c r="R685" s="46"/>
      <c r="S685" s="46"/>
      <c r="T685" s="46"/>
      <c r="U685" s="223"/>
      <c r="V685" s="46"/>
      <c r="W685" s="46"/>
      <c r="X685" s="225"/>
      <c r="Y685" s="49"/>
      <c r="Z685" s="46"/>
      <c r="AA685" s="46"/>
      <c r="AB685" s="49"/>
      <c r="AC685" s="49"/>
      <c r="AD685" s="49"/>
      <c r="AE685" s="49"/>
      <c r="AF685" s="49"/>
      <c r="AG685" s="49"/>
      <c r="AH685" s="49"/>
      <c r="AI685" s="49"/>
      <c r="AJ685" s="37"/>
      <c r="AK685" s="37"/>
      <c r="AL685" s="37"/>
      <c r="AM685" s="37"/>
      <c r="AN685" s="37"/>
    </row>
    <row r="686">
      <c r="A686" s="46"/>
      <c r="B686" s="46"/>
      <c r="C686" s="49"/>
      <c r="D686" s="49"/>
      <c r="E686" s="49"/>
      <c r="F686" s="49"/>
      <c r="G686" s="223"/>
      <c r="H686" s="49"/>
      <c r="I686" s="46"/>
      <c r="J686" s="46"/>
      <c r="K686" s="51"/>
      <c r="L686" s="231"/>
      <c r="M686" s="49"/>
      <c r="N686" s="49"/>
      <c r="O686" s="49"/>
      <c r="P686" s="49"/>
      <c r="Q686" s="223"/>
      <c r="R686" s="46"/>
      <c r="S686" s="46"/>
      <c r="T686" s="46"/>
      <c r="U686" s="223"/>
      <c r="V686" s="46"/>
      <c r="W686" s="46"/>
      <c r="X686" s="225"/>
      <c r="Y686" s="49"/>
      <c r="Z686" s="46"/>
      <c r="AA686" s="46"/>
      <c r="AB686" s="49"/>
      <c r="AC686" s="49"/>
      <c r="AD686" s="49"/>
      <c r="AE686" s="49"/>
      <c r="AF686" s="49"/>
      <c r="AG686" s="49"/>
      <c r="AH686" s="49"/>
      <c r="AI686" s="49"/>
      <c r="AJ686" s="37"/>
      <c r="AK686" s="37"/>
      <c r="AL686" s="37"/>
      <c r="AM686" s="37"/>
      <c r="AN686" s="37"/>
    </row>
    <row r="687">
      <c r="A687" s="46"/>
      <c r="B687" s="46"/>
      <c r="C687" s="49"/>
      <c r="D687" s="49"/>
      <c r="E687" s="49"/>
      <c r="F687" s="49"/>
      <c r="G687" s="223"/>
      <c r="H687" s="49"/>
      <c r="I687" s="46"/>
      <c r="J687" s="46"/>
      <c r="K687" s="51"/>
      <c r="L687" s="231"/>
      <c r="M687" s="49"/>
      <c r="N687" s="49"/>
      <c r="O687" s="49"/>
      <c r="P687" s="49"/>
      <c r="Q687" s="223"/>
      <c r="R687" s="46"/>
      <c r="S687" s="46"/>
      <c r="T687" s="46"/>
      <c r="U687" s="223"/>
      <c r="V687" s="46"/>
      <c r="W687" s="46"/>
      <c r="X687" s="225"/>
      <c r="Y687" s="49"/>
      <c r="Z687" s="46"/>
      <c r="AA687" s="46"/>
      <c r="AB687" s="49"/>
      <c r="AC687" s="49"/>
      <c r="AD687" s="49"/>
      <c r="AE687" s="49"/>
      <c r="AF687" s="49"/>
      <c r="AG687" s="49"/>
      <c r="AH687" s="49"/>
      <c r="AI687" s="49"/>
      <c r="AJ687" s="37"/>
      <c r="AK687" s="37"/>
      <c r="AL687" s="37"/>
      <c r="AM687" s="37"/>
      <c r="AN687" s="37"/>
    </row>
    <row r="688">
      <c r="A688" s="46"/>
      <c r="B688" s="46"/>
      <c r="C688" s="49"/>
      <c r="D688" s="49"/>
      <c r="E688" s="49"/>
      <c r="F688" s="49"/>
      <c r="G688" s="223"/>
      <c r="H688" s="49"/>
      <c r="I688" s="46"/>
      <c r="J688" s="46"/>
      <c r="K688" s="51"/>
      <c r="L688" s="231"/>
      <c r="M688" s="49"/>
      <c r="N688" s="49"/>
      <c r="O688" s="49"/>
      <c r="P688" s="49"/>
      <c r="Q688" s="223"/>
      <c r="R688" s="46"/>
      <c r="S688" s="46"/>
      <c r="T688" s="46"/>
      <c r="U688" s="223"/>
      <c r="V688" s="46"/>
      <c r="W688" s="46"/>
      <c r="X688" s="225"/>
      <c r="Y688" s="49"/>
      <c r="Z688" s="46"/>
      <c r="AA688" s="46"/>
      <c r="AB688" s="49"/>
      <c r="AC688" s="49"/>
      <c r="AD688" s="49"/>
      <c r="AE688" s="49"/>
      <c r="AF688" s="49"/>
      <c r="AG688" s="49"/>
      <c r="AH688" s="49"/>
      <c r="AI688" s="49"/>
      <c r="AJ688" s="37"/>
      <c r="AK688" s="37"/>
      <c r="AL688" s="37"/>
      <c r="AM688" s="37"/>
      <c r="AN688" s="37"/>
    </row>
    <row r="689">
      <c r="A689" s="46"/>
      <c r="B689" s="46"/>
      <c r="C689" s="49"/>
      <c r="D689" s="49"/>
      <c r="E689" s="49"/>
      <c r="F689" s="49"/>
      <c r="G689" s="223"/>
      <c r="H689" s="49"/>
      <c r="I689" s="46"/>
      <c r="J689" s="46"/>
      <c r="K689" s="51"/>
      <c r="L689" s="231"/>
      <c r="M689" s="49"/>
      <c r="N689" s="49"/>
      <c r="O689" s="49"/>
      <c r="P689" s="49"/>
      <c r="Q689" s="223"/>
      <c r="R689" s="46"/>
      <c r="S689" s="46"/>
      <c r="T689" s="46"/>
      <c r="U689" s="223"/>
      <c r="V689" s="46"/>
      <c r="W689" s="46"/>
      <c r="X689" s="225"/>
      <c r="Y689" s="49"/>
      <c r="Z689" s="46"/>
      <c r="AA689" s="46"/>
      <c r="AB689" s="49"/>
      <c r="AC689" s="49"/>
      <c r="AD689" s="49"/>
      <c r="AE689" s="49"/>
      <c r="AF689" s="49"/>
      <c r="AG689" s="49"/>
      <c r="AH689" s="49"/>
      <c r="AI689" s="49"/>
      <c r="AJ689" s="37"/>
      <c r="AK689" s="37"/>
      <c r="AL689" s="37"/>
      <c r="AM689" s="37"/>
      <c r="AN689" s="37"/>
    </row>
    <row r="690">
      <c r="A690" s="46"/>
      <c r="B690" s="46"/>
      <c r="C690" s="49"/>
      <c r="D690" s="49"/>
      <c r="E690" s="49"/>
      <c r="F690" s="49"/>
      <c r="G690" s="223"/>
      <c r="H690" s="49"/>
      <c r="I690" s="46"/>
      <c r="J690" s="46"/>
      <c r="K690" s="51"/>
      <c r="L690" s="231"/>
      <c r="M690" s="49"/>
      <c r="N690" s="49"/>
      <c r="O690" s="49"/>
      <c r="P690" s="49"/>
      <c r="Q690" s="223"/>
      <c r="R690" s="46"/>
      <c r="S690" s="46"/>
      <c r="T690" s="46"/>
      <c r="U690" s="223"/>
      <c r="V690" s="46"/>
      <c r="W690" s="46"/>
      <c r="X690" s="225"/>
      <c r="Y690" s="49"/>
      <c r="Z690" s="46"/>
      <c r="AA690" s="46"/>
      <c r="AB690" s="49"/>
      <c r="AC690" s="49"/>
      <c r="AD690" s="49"/>
      <c r="AE690" s="49"/>
      <c r="AF690" s="49"/>
      <c r="AG690" s="49"/>
      <c r="AH690" s="49"/>
      <c r="AI690" s="49"/>
      <c r="AJ690" s="37"/>
      <c r="AK690" s="37"/>
      <c r="AL690" s="37"/>
      <c r="AM690" s="37"/>
      <c r="AN690" s="37"/>
    </row>
    <row r="691">
      <c r="A691" s="46"/>
      <c r="B691" s="46"/>
      <c r="C691" s="49"/>
      <c r="D691" s="49"/>
      <c r="E691" s="49"/>
      <c r="F691" s="49"/>
      <c r="G691" s="223"/>
      <c r="H691" s="49"/>
      <c r="I691" s="46"/>
      <c r="J691" s="46"/>
      <c r="K691" s="51"/>
      <c r="L691" s="231"/>
      <c r="M691" s="49"/>
      <c r="N691" s="49"/>
      <c r="O691" s="49"/>
      <c r="P691" s="49"/>
      <c r="Q691" s="223"/>
      <c r="R691" s="46"/>
      <c r="S691" s="46"/>
      <c r="T691" s="46"/>
      <c r="U691" s="223"/>
      <c r="V691" s="46"/>
      <c r="W691" s="46"/>
      <c r="X691" s="225"/>
      <c r="Y691" s="49"/>
      <c r="Z691" s="46"/>
      <c r="AA691" s="46"/>
      <c r="AB691" s="49"/>
      <c r="AC691" s="49"/>
      <c r="AD691" s="49"/>
      <c r="AE691" s="49"/>
      <c r="AF691" s="49"/>
      <c r="AG691" s="49"/>
      <c r="AH691" s="49"/>
      <c r="AI691" s="49"/>
      <c r="AJ691" s="37"/>
      <c r="AK691" s="37"/>
      <c r="AL691" s="37"/>
      <c r="AM691" s="37"/>
      <c r="AN691" s="37"/>
    </row>
    <row r="692">
      <c r="A692" s="46"/>
      <c r="B692" s="46"/>
      <c r="C692" s="49"/>
      <c r="D692" s="49"/>
      <c r="E692" s="49"/>
      <c r="F692" s="49"/>
      <c r="G692" s="223"/>
      <c r="H692" s="49"/>
      <c r="I692" s="46"/>
      <c r="J692" s="46"/>
      <c r="K692" s="51"/>
      <c r="L692" s="231"/>
      <c r="M692" s="49"/>
      <c r="N692" s="49"/>
      <c r="O692" s="49"/>
      <c r="P692" s="49"/>
      <c r="Q692" s="223"/>
      <c r="R692" s="46"/>
      <c r="S692" s="46"/>
      <c r="T692" s="46"/>
      <c r="U692" s="223"/>
      <c r="V692" s="46"/>
      <c r="W692" s="46"/>
      <c r="X692" s="225"/>
      <c r="Y692" s="49"/>
      <c r="Z692" s="46"/>
      <c r="AA692" s="46"/>
      <c r="AB692" s="49"/>
      <c r="AC692" s="49"/>
      <c r="AD692" s="49"/>
      <c r="AE692" s="49"/>
      <c r="AF692" s="49"/>
      <c r="AG692" s="49"/>
      <c r="AH692" s="49"/>
      <c r="AI692" s="49"/>
      <c r="AJ692" s="37"/>
      <c r="AK692" s="37"/>
      <c r="AL692" s="37"/>
      <c r="AM692" s="37"/>
      <c r="AN692" s="37"/>
    </row>
    <row r="693">
      <c r="A693" s="46"/>
      <c r="B693" s="46"/>
      <c r="C693" s="49"/>
      <c r="D693" s="49"/>
      <c r="E693" s="49"/>
      <c r="F693" s="49"/>
      <c r="G693" s="223"/>
      <c r="H693" s="49"/>
      <c r="I693" s="46"/>
      <c r="J693" s="46"/>
      <c r="K693" s="51"/>
      <c r="L693" s="231"/>
      <c r="M693" s="49"/>
      <c r="N693" s="49"/>
      <c r="O693" s="49"/>
      <c r="P693" s="49"/>
      <c r="Q693" s="223"/>
      <c r="R693" s="46"/>
      <c r="S693" s="46"/>
      <c r="T693" s="46"/>
      <c r="U693" s="223"/>
      <c r="V693" s="46"/>
      <c r="W693" s="46"/>
      <c r="X693" s="225"/>
      <c r="Y693" s="49"/>
      <c r="Z693" s="46"/>
      <c r="AA693" s="46"/>
      <c r="AB693" s="49"/>
      <c r="AC693" s="49"/>
      <c r="AD693" s="49"/>
      <c r="AE693" s="49"/>
      <c r="AF693" s="49"/>
      <c r="AG693" s="49"/>
      <c r="AH693" s="49"/>
      <c r="AI693" s="49"/>
      <c r="AJ693" s="37"/>
      <c r="AK693" s="37"/>
      <c r="AL693" s="37"/>
      <c r="AM693" s="37"/>
      <c r="AN693" s="37"/>
    </row>
    <row r="694">
      <c r="A694" s="46"/>
      <c r="B694" s="46"/>
      <c r="C694" s="49"/>
      <c r="D694" s="49"/>
      <c r="E694" s="49"/>
      <c r="F694" s="49"/>
      <c r="G694" s="223"/>
      <c r="H694" s="49"/>
      <c r="I694" s="46"/>
      <c r="J694" s="46"/>
      <c r="K694" s="51"/>
      <c r="L694" s="231"/>
      <c r="M694" s="49"/>
      <c r="N694" s="49"/>
      <c r="O694" s="49"/>
      <c r="P694" s="49"/>
      <c r="Q694" s="223"/>
      <c r="R694" s="46"/>
      <c r="S694" s="46"/>
      <c r="T694" s="46"/>
      <c r="U694" s="223"/>
      <c r="V694" s="46"/>
      <c r="W694" s="46"/>
      <c r="X694" s="225"/>
      <c r="Y694" s="49"/>
      <c r="Z694" s="46"/>
      <c r="AA694" s="46"/>
      <c r="AB694" s="49"/>
      <c r="AC694" s="49"/>
      <c r="AD694" s="49"/>
      <c r="AE694" s="49"/>
      <c r="AF694" s="49"/>
      <c r="AG694" s="49"/>
      <c r="AH694" s="49"/>
      <c r="AI694" s="49"/>
      <c r="AJ694" s="37"/>
      <c r="AK694" s="37"/>
      <c r="AL694" s="37"/>
      <c r="AM694" s="37"/>
      <c r="AN694" s="37"/>
    </row>
    <row r="695">
      <c r="A695" s="46"/>
      <c r="B695" s="46"/>
      <c r="C695" s="49"/>
      <c r="D695" s="49"/>
      <c r="E695" s="49"/>
      <c r="F695" s="49"/>
      <c r="G695" s="223"/>
      <c r="H695" s="49"/>
      <c r="I695" s="46"/>
      <c r="J695" s="46"/>
      <c r="K695" s="51"/>
      <c r="L695" s="231"/>
      <c r="M695" s="49"/>
      <c r="N695" s="49"/>
      <c r="O695" s="49"/>
      <c r="P695" s="49"/>
      <c r="Q695" s="223"/>
      <c r="R695" s="46"/>
      <c r="S695" s="46"/>
      <c r="T695" s="46"/>
      <c r="U695" s="223"/>
      <c r="V695" s="46"/>
      <c r="W695" s="46"/>
      <c r="X695" s="225"/>
      <c r="Y695" s="49"/>
      <c r="Z695" s="46"/>
      <c r="AA695" s="46"/>
      <c r="AB695" s="49"/>
      <c r="AC695" s="49"/>
      <c r="AD695" s="49"/>
      <c r="AE695" s="49"/>
      <c r="AF695" s="49"/>
      <c r="AG695" s="49"/>
      <c r="AH695" s="49"/>
      <c r="AI695" s="49"/>
      <c r="AJ695" s="37"/>
      <c r="AK695" s="37"/>
      <c r="AL695" s="37"/>
      <c r="AM695" s="37"/>
      <c r="AN695" s="37"/>
    </row>
    <row r="696">
      <c r="A696" s="46"/>
      <c r="B696" s="46"/>
      <c r="C696" s="49"/>
      <c r="D696" s="49"/>
      <c r="E696" s="49"/>
      <c r="F696" s="49"/>
      <c r="G696" s="223"/>
      <c r="H696" s="49"/>
      <c r="I696" s="46"/>
      <c r="J696" s="46"/>
      <c r="K696" s="51"/>
      <c r="L696" s="231"/>
      <c r="M696" s="49"/>
      <c r="N696" s="49"/>
      <c r="O696" s="49"/>
      <c r="P696" s="49"/>
      <c r="Q696" s="223"/>
      <c r="R696" s="46"/>
      <c r="S696" s="46"/>
      <c r="T696" s="46"/>
      <c r="U696" s="223"/>
      <c r="V696" s="46"/>
      <c r="W696" s="46"/>
      <c r="X696" s="225"/>
      <c r="Y696" s="49"/>
      <c r="Z696" s="46"/>
      <c r="AA696" s="46"/>
      <c r="AB696" s="49"/>
      <c r="AC696" s="49"/>
      <c r="AD696" s="49"/>
      <c r="AE696" s="49"/>
      <c r="AF696" s="49"/>
      <c r="AG696" s="49"/>
      <c r="AH696" s="49"/>
      <c r="AI696" s="49"/>
      <c r="AJ696" s="37"/>
      <c r="AK696" s="37"/>
      <c r="AL696" s="37"/>
      <c r="AM696" s="37"/>
      <c r="AN696" s="37"/>
    </row>
    <row r="697">
      <c r="A697" s="46"/>
      <c r="B697" s="46"/>
      <c r="C697" s="49"/>
      <c r="D697" s="49"/>
      <c r="E697" s="49"/>
      <c r="F697" s="49"/>
      <c r="G697" s="223"/>
      <c r="H697" s="49"/>
      <c r="I697" s="46"/>
      <c r="J697" s="46"/>
      <c r="K697" s="51"/>
      <c r="L697" s="231"/>
      <c r="M697" s="49"/>
      <c r="N697" s="49"/>
      <c r="O697" s="49"/>
      <c r="P697" s="49"/>
      <c r="Q697" s="223"/>
      <c r="R697" s="46"/>
      <c r="S697" s="46"/>
      <c r="T697" s="46"/>
      <c r="U697" s="223"/>
      <c r="V697" s="46"/>
      <c r="W697" s="46"/>
      <c r="X697" s="225"/>
      <c r="Y697" s="49"/>
      <c r="Z697" s="46"/>
      <c r="AA697" s="46"/>
      <c r="AB697" s="49"/>
      <c r="AC697" s="49"/>
      <c r="AD697" s="49"/>
      <c r="AE697" s="49"/>
      <c r="AF697" s="49"/>
      <c r="AG697" s="49"/>
      <c r="AH697" s="49"/>
      <c r="AI697" s="49"/>
      <c r="AJ697" s="37"/>
      <c r="AK697" s="37"/>
      <c r="AL697" s="37"/>
      <c r="AM697" s="37"/>
      <c r="AN697" s="37"/>
    </row>
    <row r="698">
      <c r="A698" s="46"/>
      <c r="B698" s="46"/>
      <c r="C698" s="49"/>
      <c r="D698" s="49"/>
      <c r="E698" s="49"/>
      <c r="F698" s="49"/>
      <c r="G698" s="223"/>
      <c r="H698" s="49"/>
      <c r="I698" s="46"/>
      <c r="J698" s="46"/>
      <c r="K698" s="51"/>
      <c r="L698" s="231"/>
      <c r="M698" s="49"/>
      <c r="N698" s="49"/>
      <c r="O698" s="49"/>
      <c r="P698" s="49"/>
      <c r="Q698" s="223"/>
      <c r="R698" s="46"/>
      <c r="S698" s="46"/>
      <c r="T698" s="46"/>
      <c r="U698" s="223"/>
      <c r="V698" s="46"/>
      <c r="W698" s="46"/>
      <c r="X698" s="225"/>
      <c r="Y698" s="49"/>
      <c r="Z698" s="46"/>
      <c r="AA698" s="46"/>
      <c r="AB698" s="49"/>
      <c r="AC698" s="49"/>
      <c r="AD698" s="49"/>
      <c r="AE698" s="49"/>
      <c r="AF698" s="49"/>
      <c r="AG698" s="49"/>
      <c r="AH698" s="49"/>
      <c r="AI698" s="49"/>
      <c r="AJ698" s="37"/>
      <c r="AK698" s="37"/>
      <c r="AL698" s="37"/>
      <c r="AM698" s="37"/>
      <c r="AN698" s="37"/>
    </row>
    <row r="699">
      <c r="A699" s="46"/>
      <c r="B699" s="46"/>
      <c r="C699" s="49"/>
      <c r="D699" s="49"/>
      <c r="E699" s="49"/>
      <c r="F699" s="49"/>
      <c r="G699" s="223"/>
      <c r="H699" s="49"/>
      <c r="I699" s="46"/>
      <c r="J699" s="46"/>
      <c r="K699" s="51"/>
      <c r="L699" s="231"/>
      <c r="M699" s="49"/>
      <c r="N699" s="49"/>
      <c r="O699" s="49"/>
      <c r="P699" s="49"/>
      <c r="Q699" s="223"/>
      <c r="R699" s="46"/>
      <c r="S699" s="46"/>
      <c r="T699" s="46"/>
      <c r="U699" s="223"/>
      <c r="V699" s="46"/>
      <c r="W699" s="46"/>
      <c r="X699" s="225"/>
      <c r="Y699" s="49"/>
      <c r="Z699" s="46"/>
      <c r="AA699" s="46"/>
      <c r="AB699" s="49"/>
      <c r="AC699" s="49"/>
      <c r="AD699" s="49"/>
      <c r="AE699" s="49"/>
      <c r="AF699" s="49"/>
      <c r="AG699" s="49"/>
      <c r="AH699" s="49"/>
      <c r="AI699" s="49"/>
      <c r="AJ699" s="37"/>
      <c r="AK699" s="37"/>
      <c r="AL699" s="37"/>
      <c r="AM699" s="37"/>
      <c r="AN699" s="37"/>
    </row>
    <row r="700">
      <c r="A700" s="46"/>
      <c r="B700" s="46"/>
      <c r="C700" s="49"/>
      <c r="D700" s="49"/>
      <c r="E700" s="49"/>
      <c r="F700" s="49"/>
      <c r="G700" s="223"/>
      <c r="H700" s="49"/>
      <c r="I700" s="46"/>
      <c r="J700" s="46"/>
      <c r="K700" s="51"/>
      <c r="L700" s="231"/>
      <c r="M700" s="49"/>
      <c r="N700" s="49"/>
      <c r="O700" s="49"/>
      <c r="P700" s="49"/>
      <c r="Q700" s="223"/>
      <c r="R700" s="46"/>
      <c r="S700" s="46"/>
      <c r="T700" s="46"/>
      <c r="U700" s="223"/>
      <c r="V700" s="46"/>
      <c r="W700" s="46"/>
      <c r="X700" s="225"/>
      <c r="Y700" s="49"/>
      <c r="Z700" s="46"/>
      <c r="AA700" s="46"/>
      <c r="AB700" s="49"/>
      <c r="AC700" s="49"/>
      <c r="AD700" s="49"/>
      <c r="AE700" s="49"/>
      <c r="AF700" s="49"/>
      <c r="AG700" s="49"/>
      <c r="AH700" s="49"/>
      <c r="AI700" s="49"/>
      <c r="AJ700" s="37"/>
      <c r="AK700" s="37"/>
      <c r="AL700" s="37"/>
      <c r="AM700" s="37"/>
      <c r="AN700" s="37"/>
    </row>
    <row r="701">
      <c r="A701" s="46"/>
      <c r="B701" s="46"/>
      <c r="C701" s="49"/>
      <c r="D701" s="49"/>
      <c r="E701" s="49"/>
      <c r="F701" s="49"/>
      <c r="G701" s="223"/>
      <c r="H701" s="49"/>
      <c r="I701" s="46"/>
      <c r="J701" s="46"/>
      <c r="K701" s="51"/>
      <c r="L701" s="231"/>
      <c r="M701" s="49"/>
      <c r="N701" s="49"/>
      <c r="O701" s="49"/>
      <c r="P701" s="49"/>
      <c r="Q701" s="223"/>
      <c r="R701" s="46"/>
      <c r="S701" s="46"/>
      <c r="T701" s="46"/>
      <c r="U701" s="223"/>
      <c r="V701" s="46"/>
      <c r="W701" s="46"/>
      <c r="X701" s="225"/>
      <c r="Y701" s="49"/>
      <c r="Z701" s="46"/>
      <c r="AA701" s="46"/>
      <c r="AB701" s="49"/>
      <c r="AC701" s="49"/>
      <c r="AD701" s="49"/>
      <c r="AE701" s="49"/>
      <c r="AF701" s="49"/>
      <c r="AG701" s="49"/>
      <c r="AH701" s="49"/>
      <c r="AI701" s="49"/>
      <c r="AJ701" s="37"/>
      <c r="AK701" s="37"/>
      <c r="AL701" s="37"/>
      <c r="AM701" s="37"/>
      <c r="AN701" s="37"/>
    </row>
    <row r="702">
      <c r="A702" s="46"/>
      <c r="B702" s="46"/>
      <c r="C702" s="49"/>
      <c r="D702" s="49"/>
      <c r="E702" s="49"/>
      <c r="F702" s="49"/>
      <c r="G702" s="223"/>
      <c r="H702" s="49"/>
      <c r="I702" s="46"/>
      <c r="J702" s="46"/>
      <c r="K702" s="51"/>
      <c r="L702" s="231"/>
      <c r="M702" s="49"/>
      <c r="N702" s="49"/>
      <c r="O702" s="49"/>
      <c r="P702" s="49"/>
      <c r="Q702" s="223"/>
      <c r="R702" s="46"/>
      <c r="S702" s="46"/>
      <c r="T702" s="46"/>
      <c r="U702" s="223"/>
      <c r="V702" s="46"/>
      <c r="W702" s="46"/>
      <c r="X702" s="225"/>
      <c r="Y702" s="49"/>
      <c r="Z702" s="46"/>
      <c r="AA702" s="46"/>
      <c r="AB702" s="49"/>
      <c r="AC702" s="49"/>
      <c r="AD702" s="49"/>
      <c r="AE702" s="49"/>
      <c r="AF702" s="49"/>
      <c r="AG702" s="49"/>
      <c r="AH702" s="49"/>
      <c r="AI702" s="49"/>
      <c r="AJ702" s="37"/>
      <c r="AK702" s="37"/>
      <c r="AL702" s="37"/>
      <c r="AM702" s="37"/>
      <c r="AN702" s="37"/>
    </row>
    <row r="703">
      <c r="A703" s="46"/>
      <c r="B703" s="46"/>
      <c r="C703" s="49"/>
      <c r="D703" s="49"/>
      <c r="E703" s="49"/>
      <c r="F703" s="49"/>
      <c r="G703" s="223"/>
      <c r="H703" s="49"/>
      <c r="I703" s="46"/>
      <c r="J703" s="46"/>
      <c r="K703" s="51"/>
      <c r="L703" s="231"/>
      <c r="M703" s="49"/>
      <c r="N703" s="49"/>
      <c r="O703" s="49"/>
      <c r="P703" s="49"/>
      <c r="Q703" s="223"/>
      <c r="R703" s="46"/>
      <c r="S703" s="46"/>
      <c r="T703" s="46"/>
      <c r="U703" s="223"/>
      <c r="V703" s="46"/>
      <c r="W703" s="46"/>
      <c r="X703" s="225"/>
      <c r="Y703" s="49"/>
      <c r="Z703" s="46"/>
      <c r="AA703" s="46"/>
      <c r="AB703" s="49"/>
      <c r="AC703" s="49"/>
      <c r="AD703" s="49"/>
      <c r="AE703" s="49"/>
      <c r="AF703" s="49"/>
      <c r="AG703" s="49"/>
      <c r="AH703" s="49"/>
      <c r="AI703" s="49"/>
      <c r="AJ703" s="37"/>
      <c r="AK703" s="37"/>
      <c r="AL703" s="37"/>
      <c r="AM703" s="37"/>
      <c r="AN703" s="37"/>
    </row>
    <row r="704">
      <c r="A704" s="46"/>
      <c r="B704" s="46"/>
      <c r="C704" s="49"/>
      <c r="D704" s="49"/>
      <c r="E704" s="49"/>
      <c r="F704" s="49"/>
      <c r="G704" s="223"/>
      <c r="H704" s="49"/>
      <c r="I704" s="46"/>
      <c r="J704" s="46"/>
      <c r="K704" s="51"/>
      <c r="L704" s="231"/>
      <c r="M704" s="49"/>
      <c r="N704" s="49"/>
      <c r="O704" s="49"/>
      <c r="P704" s="49"/>
      <c r="Q704" s="223"/>
      <c r="R704" s="46"/>
      <c r="S704" s="46"/>
      <c r="T704" s="46"/>
      <c r="U704" s="223"/>
      <c r="V704" s="46"/>
      <c r="W704" s="46"/>
      <c r="X704" s="225"/>
      <c r="Y704" s="49"/>
      <c r="Z704" s="46"/>
      <c r="AA704" s="46"/>
      <c r="AB704" s="49"/>
      <c r="AC704" s="49"/>
      <c r="AD704" s="49"/>
      <c r="AE704" s="49"/>
      <c r="AF704" s="49"/>
      <c r="AG704" s="49"/>
      <c r="AH704" s="49"/>
      <c r="AI704" s="49"/>
      <c r="AJ704" s="37"/>
      <c r="AK704" s="37"/>
      <c r="AL704" s="37"/>
      <c r="AM704" s="37"/>
      <c r="AN704" s="37"/>
    </row>
    <row r="705">
      <c r="A705" s="46"/>
      <c r="B705" s="46"/>
      <c r="C705" s="49"/>
      <c r="D705" s="49"/>
      <c r="E705" s="49"/>
      <c r="F705" s="49"/>
      <c r="G705" s="223"/>
      <c r="H705" s="49"/>
      <c r="I705" s="46"/>
      <c r="J705" s="46"/>
      <c r="K705" s="51"/>
      <c r="L705" s="231"/>
      <c r="M705" s="49"/>
      <c r="N705" s="49"/>
      <c r="O705" s="49"/>
      <c r="P705" s="49"/>
      <c r="Q705" s="223"/>
      <c r="R705" s="46"/>
      <c r="S705" s="46"/>
      <c r="T705" s="46"/>
      <c r="U705" s="223"/>
      <c r="V705" s="46"/>
      <c r="W705" s="46"/>
      <c r="X705" s="225"/>
      <c r="Y705" s="49"/>
      <c r="Z705" s="46"/>
      <c r="AA705" s="46"/>
      <c r="AB705" s="49"/>
      <c r="AC705" s="49"/>
      <c r="AD705" s="49"/>
      <c r="AE705" s="49"/>
      <c r="AF705" s="49"/>
      <c r="AG705" s="49"/>
      <c r="AH705" s="49"/>
      <c r="AI705" s="49"/>
      <c r="AJ705" s="37"/>
      <c r="AK705" s="37"/>
      <c r="AL705" s="37"/>
      <c r="AM705" s="37"/>
      <c r="AN705" s="37"/>
    </row>
    <row r="706">
      <c r="A706" s="46"/>
      <c r="B706" s="46"/>
      <c r="C706" s="49"/>
      <c r="D706" s="49"/>
      <c r="E706" s="49"/>
      <c r="F706" s="49"/>
      <c r="G706" s="223"/>
      <c r="H706" s="49"/>
      <c r="I706" s="46"/>
      <c r="J706" s="46"/>
      <c r="K706" s="51"/>
      <c r="L706" s="231"/>
      <c r="M706" s="49"/>
      <c r="N706" s="49"/>
      <c r="O706" s="49"/>
      <c r="P706" s="49"/>
      <c r="Q706" s="223"/>
      <c r="R706" s="46"/>
      <c r="S706" s="46"/>
      <c r="T706" s="46"/>
      <c r="U706" s="223"/>
      <c r="V706" s="46"/>
      <c r="W706" s="46"/>
      <c r="X706" s="225"/>
      <c r="Y706" s="49"/>
      <c r="Z706" s="46"/>
      <c r="AA706" s="46"/>
      <c r="AB706" s="49"/>
      <c r="AC706" s="49"/>
      <c r="AD706" s="49"/>
      <c r="AE706" s="49"/>
      <c r="AF706" s="49"/>
      <c r="AG706" s="49"/>
      <c r="AH706" s="49"/>
      <c r="AI706" s="49"/>
      <c r="AJ706" s="37"/>
      <c r="AK706" s="37"/>
      <c r="AL706" s="37"/>
      <c r="AM706" s="37"/>
      <c r="AN706" s="37"/>
    </row>
    <row r="707">
      <c r="A707" s="46"/>
      <c r="B707" s="46"/>
      <c r="C707" s="49"/>
      <c r="D707" s="49"/>
      <c r="E707" s="49"/>
      <c r="F707" s="49"/>
      <c r="G707" s="223"/>
      <c r="H707" s="49"/>
      <c r="I707" s="46"/>
      <c r="J707" s="46"/>
      <c r="K707" s="51"/>
      <c r="L707" s="231"/>
      <c r="M707" s="49"/>
      <c r="N707" s="49"/>
      <c r="O707" s="49"/>
      <c r="P707" s="49"/>
      <c r="Q707" s="223"/>
      <c r="R707" s="46"/>
      <c r="S707" s="46"/>
      <c r="T707" s="46"/>
      <c r="U707" s="223"/>
      <c r="V707" s="46"/>
      <c r="W707" s="46"/>
      <c r="X707" s="225"/>
      <c r="Y707" s="49"/>
      <c r="Z707" s="46"/>
      <c r="AA707" s="46"/>
      <c r="AB707" s="49"/>
      <c r="AC707" s="49"/>
      <c r="AD707" s="49"/>
      <c r="AE707" s="49"/>
      <c r="AF707" s="49"/>
      <c r="AG707" s="49"/>
      <c r="AH707" s="49"/>
      <c r="AI707" s="49"/>
      <c r="AJ707" s="37"/>
      <c r="AK707" s="37"/>
      <c r="AL707" s="37"/>
      <c r="AM707" s="37"/>
      <c r="AN707" s="37"/>
    </row>
    <row r="708">
      <c r="A708" s="46"/>
      <c r="B708" s="46"/>
      <c r="C708" s="49"/>
      <c r="D708" s="49"/>
      <c r="E708" s="49"/>
      <c r="F708" s="49"/>
      <c r="G708" s="223"/>
      <c r="H708" s="49"/>
      <c r="I708" s="46"/>
      <c r="J708" s="46"/>
      <c r="K708" s="51"/>
      <c r="L708" s="231"/>
      <c r="M708" s="49"/>
      <c r="N708" s="49"/>
      <c r="O708" s="49"/>
      <c r="P708" s="49"/>
      <c r="Q708" s="223"/>
      <c r="R708" s="46"/>
      <c r="S708" s="46"/>
      <c r="T708" s="46"/>
      <c r="U708" s="223"/>
      <c r="V708" s="46"/>
      <c r="W708" s="46"/>
      <c r="X708" s="225"/>
      <c r="Y708" s="49"/>
      <c r="Z708" s="46"/>
      <c r="AA708" s="46"/>
      <c r="AB708" s="49"/>
      <c r="AC708" s="49"/>
      <c r="AD708" s="49"/>
      <c r="AE708" s="49"/>
      <c r="AF708" s="49"/>
      <c r="AG708" s="49"/>
      <c r="AH708" s="49"/>
      <c r="AI708" s="49"/>
      <c r="AJ708" s="37"/>
      <c r="AK708" s="37"/>
      <c r="AL708" s="37"/>
      <c r="AM708" s="37"/>
      <c r="AN708" s="37"/>
    </row>
    <row r="709">
      <c r="A709" s="46"/>
      <c r="B709" s="46"/>
      <c r="C709" s="49"/>
      <c r="D709" s="49"/>
      <c r="E709" s="49"/>
      <c r="F709" s="49"/>
      <c r="G709" s="223"/>
      <c r="H709" s="49"/>
      <c r="I709" s="46"/>
      <c r="J709" s="46"/>
      <c r="K709" s="51"/>
      <c r="L709" s="231"/>
      <c r="M709" s="49"/>
      <c r="N709" s="49"/>
      <c r="O709" s="49"/>
      <c r="P709" s="49"/>
      <c r="Q709" s="223"/>
      <c r="R709" s="46"/>
      <c r="S709" s="46"/>
      <c r="T709" s="46"/>
      <c r="U709" s="223"/>
      <c r="V709" s="46"/>
      <c r="W709" s="46"/>
      <c r="X709" s="225"/>
      <c r="Y709" s="49"/>
      <c r="Z709" s="46"/>
      <c r="AA709" s="46"/>
      <c r="AB709" s="49"/>
      <c r="AC709" s="49"/>
      <c r="AD709" s="49"/>
      <c r="AE709" s="49"/>
      <c r="AF709" s="49"/>
      <c r="AG709" s="49"/>
      <c r="AH709" s="49"/>
      <c r="AI709" s="49"/>
      <c r="AJ709" s="37"/>
      <c r="AK709" s="37"/>
      <c r="AL709" s="37"/>
      <c r="AM709" s="37"/>
      <c r="AN709" s="37"/>
    </row>
    <row r="710">
      <c r="A710" s="46"/>
      <c r="B710" s="46"/>
      <c r="C710" s="49"/>
      <c r="D710" s="49"/>
      <c r="E710" s="49"/>
      <c r="F710" s="49"/>
      <c r="G710" s="223"/>
      <c r="H710" s="49"/>
      <c r="I710" s="46"/>
      <c r="J710" s="46"/>
      <c r="K710" s="51"/>
      <c r="L710" s="231"/>
      <c r="M710" s="49"/>
      <c r="N710" s="49"/>
      <c r="O710" s="49"/>
      <c r="P710" s="49"/>
      <c r="Q710" s="223"/>
      <c r="R710" s="46"/>
      <c r="S710" s="46"/>
      <c r="T710" s="46"/>
      <c r="U710" s="223"/>
      <c r="V710" s="46"/>
      <c r="W710" s="46"/>
      <c r="X710" s="225"/>
      <c r="Y710" s="49"/>
      <c r="Z710" s="46"/>
      <c r="AA710" s="46"/>
      <c r="AB710" s="49"/>
      <c r="AC710" s="49"/>
      <c r="AD710" s="49"/>
      <c r="AE710" s="49"/>
      <c r="AF710" s="49"/>
      <c r="AG710" s="49"/>
      <c r="AH710" s="49"/>
      <c r="AI710" s="49"/>
      <c r="AJ710" s="37"/>
      <c r="AK710" s="37"/>
      <c r="AL710" s="37"/>
      <c r="AM710" s="37"/>
      <c r="AN710" s="37"/>
    </row>
    <row r="711">
      <c r="A711" s="46"/>
      <c r="B711" s="46"/>
      <c r="C711" s="49"/>
      <c r="D711" s="49"/>
      <c r="E711" s="49"/>
      <c r="F711" s="49"/>
      <c r="G711" s="223"/>
      <c r="H711" s="49"/>
      <c r="I711" s="46"/>
      <c r="J711" s="46"/>
      <c r="K711" s="51"/>
      <c r="L711" s="231"/>
      <c r="M711" s="49"/>
      <c r="N711" s="49"/>
      <c r="O711" s="49"/>
      <c r="P711" s="49"/>
      <c r="Q711" s="223"/>
      <c r="R711" s="46"/>
      <c r="S711" s="46"/>
      <c r="T711" s="46"/>
      <c r="U711" s="223"/>
      <c r="V711" s="46"/>
      <c r="W711" s="46"/>
      <c r="X711" s="225"/>
      <c r="Y711" s="49"/>
      <c r="Z711" s="46"/>
      <c r="AA711" s="46"/>
      <c r="AB711" s="49"/>
      <c r="AC711" s="49"/>
      <c r="AD711" s="49"/>
      <c r="AE711" s="49"/>
      <c r="AF711" s="49"/>
      <c r="AG711" s="49"/>
      <c r="AH711" s="49"/>
      <c r="AI711" s="49"/>
      <c r="AJ711" s="37"/>
      <c r="AK711" s="37"/>
      <c r="AL711" s="37"/>
      <c r="AM711" s="37"/>
      <c r="AN711" s="37"/>
    </row>
    <row r="712">
      <c r="A712" s="46"/>
      <c r="B712" s="46"/>
      <c r="C712" s="49"/>
      <c r="D712" s="49"/>
      <c r="E712" s="49"/>
      <c r="F712" s="49"/>
      <c r="G712" s="223"/>
      <c r="H712" s="49"/>
      <c r="I712" s="46"/>
      <c r="J712" s="46"/>
      <c r="K712" s="51"/>
      <c r="L712" s="231"/>
      <c r="M712" s="49"/>
      <c r="N712" s="49"/>
      <c r="O712" s="49"/>
      <c r="P712" s="49"/>
      <c r="Q712" s="223"/>
      <c r="R712" s="46"/>
      <c r="S712" s="46"/>
      <c r="T712" s="46"/>
      <c r="U712" s="223"/>
      <c r="V712" s="46"/>
      <c r="W712" s="46"/>
      <c r="X712" s="225"/>
      <c r="Y712" s="49"/>
      <c r="Z712" s="46"/>
      <c r="AA712" s="46"/>
      <c r="AB712" s="49"/>
      <c r="AC712" s="49"/>
      <c r="AD712" s="49"/>
      <c r="AE712" s="49"/>
      <c r="AF712" s="49"/>
      <c r="AG712" s="49"/>
      <c r="AH712" s="49"/>
      <c r="AI712" s="49"/>
      <c r="AJ712" s="37"/>
      <c r="AK712" s="37"/>
      <c r="AL712" s="37"/>
      <c r="AM712" s="37"/>
      <c r="AN712" s="37"/>
    </row>
    <row r="713">
      <c r="A713" s="46"/>
      <c r="B713" s="46"/>
      <c r="C713" s="49"/>
      <c r="D713" s="49"/>
      <c r="E713" s="49"/>
      <c r="F713" s="49"/>
      <c r="G713" s="223"/>
      <c r="H713" s="49"/>
      <c r="I713" s="46"/>
      <c r="J713" s="46"/>
      <c r="K713" s="51"/>
      <c r="L713" s="231"/>
      <c r="M713" s="49"/>
      <c r="N713" s="49"/>
      <c r="O713" s="49"/>
      <c r="P713" s="49"/>
      <c r="Q713" s="223"/>
      <c r="R713" s="46"/>
      <c r="S713" s="46"/>
      <c r="T713" s="46"/>
      <c r="U713" s="223"/>
      <c r="V713" s="46"/>
      <c r="W713" s="46"/>
      <c r="X713" s="225"/>
      <c r="Y713" s="49"/>
      <c r="Z713" s="46"/>
      <c r="AA713" s="46"/>
      <c r="AB713" s="49"/>
      <c r="AC713" s="49"/>
      <c r="AD713" s="49"/>
      <c r="AE713" s="49"/>
      <c r="AF713" s="49"/>
      <c r="AG713" s="49"/>
      <c r="AH713" s="49"/>
      <c r="AI713" s="49"/>
      <c r="AJ713" s="37"/>
      <c r="AK713" s="37"/>
      <c r="AL713" s="37"/>
      <c r="AM713" s="37"/>
      <c r="AN713" s="37"/>
    </row>
    <row r="714">
      <c r="A714" s="46"/>
      <c r="B714" s="46"/>
      <c r="C714" s="49"/>
      <c r="D714" s="49"/>
      <c r="E714" s="49"/>
      <c r="F714" s="49"/>
      <c r="G714" s="223"/>
      <c r="H714" s="49"/>
      <c r="I714" s="46"/>
      <c r="J714" s="46"/>
      <c r="K714" s="51"/>
      <c r="L714" s="231"/>
      <c r="M714" s="49"/>
      <c r="N714" s="49"/>
      <c r="O714" s="49"/>
      <c r="P714" s="49"/>
      <c r="Q714" s="223"/>
      <c r="R714" s="46"/>
      <c r="S714" s="46"/>
      <c r="T714" s="46"/>
      <c r="U714" s="223"/>
      <c r="V714" s="46"/>
      <c r="W714" s="46"/>
      <c r="X714" s="225"/>
      <c r="Y714" s="49"/>
      <c r="Z714" s="46"/>
      <c r="AA714" s="46"/>
      <c r="AB714" s="49"/>
      <c r="AC714" s="49"/>
      <c r="AD714" s="49"/>
      <c r="AE714" s="49"/>
      <c r="AF714" s="49"/>
      <c r="AG714" s="49"/>
      <c r="AH714" s="49"/>
      <c r="AI714" s="49"/>
      <c r="AJ714" s="37"/>
      <c r="AK714" s="37"/>
      <c r="AL714" s="37"/>
      <c r="AM714" s="37"/>
      <c r="AN714" s="37"/>
    </row>
    <row r="715">
      <c r="A715" s="46"/>
      <c r="B715" s="46"/>
      <c r="C715" s="49"/>
      <c r="D715" s="49"/>
      <c r="E715" s="49"/>
      <c r="F715" s="49"/>
      <c r="G715" s="223"/>
      <c r="H715" s="49"/>
      <c r="I715" s="46"/>
      <c r="J715" s="46"/>
      <c r="K715" s="51"/>
      <c r="L715" s="231"/>
      <c r="M715" s="49"/>
      <c r="N715" s="49"/>
      <c r="O715" s="49"/>
      <c r="P715" s="49"/>
      <c r="Q715" s="223"/>
      <c r="R715" s="46"/>
      <c r="S715" s="46"/>
      <c r="T715" s="46"/>
      <c r="U715" s="223"/>
      <c r="V715" s="46"/>
      <c r="W715" s="46"/>
      <c r="X715" s="225"/>
      <c r="Y715" s="49"/>
      <c r="Z715" s="46"/>
      <c r="AA715" s="46"/>
      <c r="AB715" s="49"/>
      <c r="AC715" s="49"/>
      <c r="AD715" s="49"/>
      <c r="AE715" s="49"/>
      <c r="AF715" s="49"/>
      <c r="AG715" s="49"/>
      <c r="AH715" s="49"/>
      <c r="AI715" s="49"/>
      <c r="AJ715" s="37"/>
      <c r="AK715" s="37"/>
      <c r="AL715" s="37"/>
      <c r="AM715" s="37"/>
      <c r="AN715" s="37"/>
    </row>
    <row r="716">
      <c r="A716" s="46"/>
      <c r="B716" s="46"/>
      <c r="C716" s="49"/>
      <c r="D716" s="49"/>
      <c r="E716" s="49"/>
      <c r="F716" s="49"/>
      <c r="G716" s="223"/>
      <c r="H716" s="49"/>
      <c r="I716" s="46"/>
      <c r="J716" s="46"/>
      <c r="K716" s="51"/>
      <c r="L716" s="231"/>
      <c r="M716" s="49"/>
      <c r="N716" s="49"/>
      <c r="O716" s="49"/>
      <c r="P716" s="49"/>
      <c r="Q716" s="223"/>
      <c r="R716" s="46"/>
      <c r="S716" s="46"/>
      <c r="T716" s="46"/>
      <c r="U716" s="223"/>
      <c r="V716" s="46"/>
      <c r="W716" s="46"/>
      <c r="X716" s="225"/>
      <c r="Y716" s="49"/>
      <c r="Z716" s="46"/>
      <c r="AA716" s="46"/>
      <c r="AB716" s="49"/>
      <c r="AC716" s="49"/>
      <c r="AD716" s="49"/>
      <c r="AE716" s="49"/>
      <c r="AF716" s="49"/>
      <c r="AG716" s="49"/>
      <c r="AH716" s="49"/>
      <c r="AI716" s="49"/>
      <c r="AJ716" s="37"/>
      <c r="AK716" s="37"/>
      <c r="AL716" s="37"/>
      <c r="AM716" s="37"/>
      <c r="AN716" s="37"/>
    </row>
    <row r="717">
      <c r="A717" s="46"/>
      <c r="B717" s="46"/>
      <c r="C717" s="49"/>
      <c r="D717" s="49"/>
      <c r="E717" s="49"/>
      <c r="F717" s="49"/>
      <c r="G717" s="223"/>
      <c r="H717" s="49"/>
      <c r="I717" s="46"/>
      <c r="J717" s="46"/>
      <c r="K717" s="51"/>
      <c r="L717" s="231"/>
      <c r="M717" s="49"/>
      <c r="N717" s="49"/>
      <c r="O717" s="49"/>
      <c r="P717" s="49"/>
      <c r="Q717" s="223"/>
      <c r="R717" s="46"/>
      <c r="S717" s="46"/>
      <c r="T717" s="46"/>
      <c r="U717" s="223"/>
      <c r="V717" s="46"/>
      <c r="W717" s="46"/>
      <c r="X717" s="225"/>
      <c r="Y717" s="49"/>
      <c r="Z717" s="46"/>
      <c r="AA717" s="46"/>
      <c r="AB717" s="49"/>
      <c r="AC717" s="49"/>
      <c r="AD717" s="49"/>
      <c r="AE717" s="49"/>
      <c r="AF717" s="49"/>
      <c r="AG717" s="49"/>
      <c r="AH717" s="49"/>
      <c r="AI717" s="49"/>
      <c r="AJ717" s="37"/>
      <c r="AK717" s="37"/>
      <c r="AL717" s="37"/>
      <c r="AM717" s="37"/>
      <c r="AN717" s="37"/>
    </row>
    <row r="718">
      <c r="A718" s="46"/>
      <c r="B718" s="46"/>
      <c r="C718" s="49"/>
      <c r="D718" s="49"/>
      <c r="E718" s="49"/>
      <c r="F718" s="49"/>
      <c r="G718" s="223"/>
      <c r="H718" s="49"/>
      <c r="I718" s="46"/>
      <c r="J718" s="46"/>
      <c r="K718" s="51"/>
      <c r="L718" s="231"/>
      <c r="M718" s="49"/>
      <c r="N718" s="49"/>
      <c r="O718" s="49"/>
      <c r="P718" s="49"/>
      <c r="Q718" s="223"/>
      <c r="R718" s="46"/>
      <c r="S718" s="46"/>
      <c r="T718" s="46"/>
      <c r="U718" s="223"/>
      <c r="V718" s="46"/>
      <c r="W718" s="46"/>
      <c r="X718" s="225"/>
      <c r="Y718" s="49"/>
      <c r="Z718" s="46"/>
      <c r="AA718" s="46"/>
      <c r="AB718" s="49"/>
      <c r="AC718" s="49"/>
      <c r="AD718" s="49"/>
      <c r="AE718" s="49"/>
      <c r="AF718" s="49"/>
      <c r="AG718" s="49"/>
      <c r="AH718" s="49"/>
      <c r="AI718" s="49"/>
      <c r="AJ718" s="37"/>
      <c r="AK718" s="37"/>
      <c r="AL718" s="37"/>
      <c r="AM718" s="37"/>
      <c r="AN718" s="37"/>
    </row>
    <row r="719">
      <c r="A719" s="46"/>
      <c r="B719" s="46"/>
      <c r="C719" s="49"/>
      <c r="D719" s="49"/>
      <c r="E719" s="49"/>
      <c r="F719" s="49"/>
      <c r="G719" s="223"/>
      <c r="H719" s="49"/>
      <c r="I719" s="46"/>
      <c r="J719" s="46"/>
      <c r="K719" s="51"/>
      <c r="L719" s="231"/>
      <c r="M719" s="49"/>
      <c r="N719" s="49"/>
      <c r="O719" s="49"/>
      <c r="P719" s="49"/>
      <c r="Q719" s="223"/>
      <c r="R719" s="46"/>
      <c r="S719" s="46"/>
      <c r="T719" s="46"/>
      <c r="U719" s="223"/>
      <c r="V719" s="46"/>
      <c r="W719" s="46"/>
      <c r="X719" s="225"/>
      <c r="Y719" s="49"/>
      <c r="Z719" s="46"/>
      <c r="AA719" s="46"/>
      <c r="AB719" s="49"/>
      <c r="AC719" s="49"/>
      <c r="AD719" s="49"/>
      <c r="AE719" s="49"/>
      <c r="AF719" s="49"/>
      <c r="AG719" s="49"/>
      <c r="AH719" s="49"/>
      <c r="AI719" s="49"/>
      <c r="AJ719" s="37"/>
      <c r="AK719" s="37"/>
      <c r="AL719" s="37"/>
      <c r="AM719" s="37"/>
      <c r="AN719" s="37"/>
    </row>
    <row r="720">
      <c r="A720" s="46"/>
      <c r="B720" s="46"/>
      <c r="C720" s="49"/>
      <c r="D720" s="49"/>
      <c r="E720" s="49"/>
      <c r="F720" s="49"/>
      <c r="G720" s="223"/>
      <c r="H720" s="49"/>
      <c r="I720" s="46"/>
      <c r="J720" s="46"/>
      <c r="K720" s="51"/>
      <c r="L720" s="231"/>
      <c r="M720" s="49"/>
      <c r="N720" s="49"/>
      <c r="O720" s="49"/>
      <c r="P720" s="49"/>
      <c r="Q720" s="223"/>
      <c r="R720" s="46"/>
      <c r="S720" s="46"/>
      <c r="T720" s="46"/>
      <c r="U720" s="223"/>
      <c r="V720" s="46"/>
      <c r="W720" s="46"/>
      <c r="X720" s="225"/>
      <c r="Y720" s="49"/>
      <c r="Z720" s="46"/>
      <c r="AA720" s="46"/>
      <c r="AB720" s="49"/>
      <c r="AC720" s="49"/>
      <c r="AD720" s="49"/>
      <c r="AE720" s="49"/>
      <c r="AF720" s="49"/>
      <c r="AG720" s="49"/>
      <c r="AH720" s="49"/>
      <c r="AI720" s="49"/>
      <c r="AJ720" s="37"/>
      <c r="AK720" s="37"/>
      <c r="AL720" s="37"/>
      <c r="AM720" s="37"/>
      <c r="AN720" s="37"/>
    </row>
    <row r="721">
      <c r="A721" s="46"/>
      <c r="B721" s="46"/>
      <c r="C721" s="49"/>
      <c r="D721" s="49"/>
      <c r="E721" s="49"/>
      <c r="F721" s="49"/>
      <c r="G721" s="223"/>
      <c r="H721" s="49"/>
      <c r="I721" s="46"/>
      <c r="J721" s="46"/>
      <c r="K721" s="51"/>
      <c r="L721" s="231"/>
      <c r="M721" s="49"/>
      <c r="N721" s="49"/>
      <c r="O721" s="49"/>
      <c r="P721" s="49"/>
      <c r="Q721" s="223"/>
      <c r="R721" s="46"/>
      <c r="S721" s="46"/>
      <c r="T721" s="46"/>
      <c r="U721" s="223"/>
      <c r="V721" s="46"/>
      <c r="W721" s="46"/>
      <c r="X721" s="225"/>
      <c r="Y721" s="49"/>
      <c r="Z721" s="46"/>
      <c r="AA721" s="46"/>
      <c r="AB721" s="49"/>
      <c r="AC721" s="49"/>
      <c r="AD721" s="49"/>
      <c r="AE721" s="49"/>
      <c r="AF721" s="49"/>
      <c r="AG721" s="49"/>
      <c r="AH721" s="49"/>
      <c r="AI721" s="49"/>
      <c r="AJ721" s="37"/>
      <c r="AK721" s="37"/>
      <c r="AL721" s="37"/>
      <c r="AM721" s="37"/>
      <c r="AN721" s="37"/>
    </row>
    <row r="722">
      <c r="A722" s="46"/>
      <c r="B722" s="46"/>
      <c r="C722" s="49"/>
      <c r="D722" s="49"/>
      <c r="E722" s="49"/>
      <c r="F722" s="49"/>
      <c r="G722" s="223"/>
      <c r="H722" s="49"/>
      <c r="I722" s="46"/>
      <c r="J722" s="46"/>
      <c r="K722" s="51"/>
      <c r="L722" s="231"/>
      <c r="M722" s="49"/>
      <c r="N722" s="49"/>
      <c r="O722" s="49"/>
      <c r="P722" s="49"/>
      <c r="Q722" s="223"/>
      <c r="R722" s="46"/>
      <c r="S722" s="46"/>
      <c r="T722" s="46"/>
      <c r="U722" s="223"/>
      <c r="V722" s="46"/>
      <c r="W722" s="46"/>
      <c r="X722" s="225"/>
      <c r="Y722" s="49"/>
      <c r="Z722" s="46"/>
      <c r="AA722" s="46"/>
      <c r="AB722" s="49"/>
      <c r="AC722" s="49"/>
      <c r="AD722" s="49"/>
      <c r="AE722" s="49"/>
      <c r="AF722" s="49"/>
      <c r="AG722" s="49"/>
      <c r="AH722" s="49"/>
      <c r="AI722" s="49"/>
      <c r="AJ722" s="37"/>
      <c r="AK722" s="37"/>
      <c r="AL722" s="37"/>
      <c r="AM722" s="37"/>
      <c r="AN722" s="37"/>
    </row>
    <row r="723">
      <c r="A723" s="46"/>
      <c r="B723" s="46"/>
      <c r="C723" s="49"/>
      <c r="D723" s="49"/>
      <c r="E723" s="49"/>
      <c r="F723" s="49"/>
      <c r="G723" s="223"/>
      <c r="H723" s="49"/>
      <c r="I723" s="46"/>
      <c r="J723" s="46"/>
      <c r="K723" s="51"/>
      <c r="L723" s="231"/>
      <c r="M723" s="49"/>
      <c r="N723" s="49"/>
      <c r="O723" s="49"/>
      <c r="P723" s="49"/>
      <c r="Q723" s="223"/>
      <c r="R723" s="46"/>
      <c r="S723" s="46"/>
      <c r="T723" s="46"/>
      <c r="U723" s="223"/>
      <c r="V723" s="46"/>
      <c r="W723" s="46"/>
      <c r="X723" s="225"/>
      <c r="Y723" s="49"/>
      <c r="Z723" s="46"/>
      <c r="AA723" s="46"/>
      <c r="AB723" s="49"/>
      <c r="AC723" s="49"/>
      <c r="AD723" s="49"/>
      <c r="AE723" s="49"/>
      <c r="AF723" s="49"/>
      <c r="AG723" s="49"/>
      <c r="AH723" s="49"/>
      <c r="AI723" s="49"/>
      <c r="AJ723" s="37"/>
      <c r="AK723" s="37"/>
      <c r="AL723" s="37"/>
      <c r="AM723" s="37"/>
      <c r="AN723" s="37"/>
    </row>
    <row r="724">
      <c r="A724" s="46"/>
      <c r="B724" s="46"/>
      <c r="C724" s="49"/>
      <c r="D724" s="49"/>
      <c r="E724" s="49"/>
      <c r="F724" s="49"/>
      <c r="G724" s="223"/>
      <c r="H724" s="49"/>
      <c r="I724" s="46"/>
      <c r="J724" s="46"/>
      <c r="K724" s="51"/>
      <c r="L724" s="231"/>
      <c r="M724" s="49"/>
      <c r="N724" s="49"/>
      <c r="O724" s="49"/>
      <c r="P724" s="49"/>
      <c r="Q724" s="223"/>
      <c r="R724" s="46"/>
      <c r="S724" s="46"/>
      <c r="T724" s="46"/>
      <c r="U724" s="223"/>
      <c r="V724" s="46"/>
      <c r="W724" s="46"/>
      <c r="X724" s="225"/>
      <c r="Y724" s="49"/>
      <c r="Z724" s="46"/>
      <c r="AA724" s="46"/>
      <c r="AB724" s="49"/>
      <c r="AC724" s="49"/>
      <c r="AD724" s="49"/>
      <c r="AE724" s="49"/>
      <c r="AF724" s="49"/>
      <c r="AG724" s="49"/>
      <c r="AH724" s="49"/>
      <c r="AI724" s="49"/>
      <c r="AJ724" s="37"/>
      <c r="AK724" s="37"/>
      <c r="AL724" s="37"/>
      <c r="AM724" s="37"/>
      <c r="AN724" s="37"/>
    </row>
    <row r="725">
      <c r="A725" s="46"/>
      <c r="B725" s="46"/>
      <c r="C725" s="49"/>
      <c r="D725" s="49"/>
      <c r="E725" s="49"/>
      <c r="F725" s="49"/>
      <c r="G725" s="223"/>
      <c r="H725" s="49"/>
      <c r="I725" s="46"/>
      <c r="J725" s="46"/>
      <c r="K725" s="51"/>
      <c r="L725" s="231"/>
      <c r="M725" s="49"/>
      <c r="N725" s="49"/>
      <c r="O725" s="49"/>
      <c r="P725" s="49"/>
      <c r="Q725" s="223"/>
      <c r="R725" s="46"/>
      <c r="S725" s="46"/>
      <c r="T725" s="46"/>
      <c r="U725" s="223"/>
      <c r="V725" s="46"/>
      <c r="W725" s="46"/>
      <c r="X725" s="225"/>
      <c r="Y725" s="49"/>
      <c r="Z725" s="46"/>
      <c r="AA725" s="46"/>
      <c r="AB725" s="49"/>
      <c r="AC725" s="49"/>
      <c r="AD725" s="49"/>
      <c r="AE725" s="49"/>
      <c r="AF725" s="49"/>
      <c r="AG725" s="49"/>
      <c r="AH725" s="49"/>
      <c r="AI725" s="49"/>
      <c r="AJ725" s="37"/>
      <c r="AK725" s="37"/>
      <c r="AL725" s="37"/>
      <c r="AM725" s="37"/>
      <c r="AN725" s="37"/>
    </row>
    <row r="726">
      <c r="A726" s="46"/>
      <c r="B726" s="46"/>
      <c r="C726" s="49"/>
      <c r="D726" s="49"/>
      <c r="E726" s="49"/>
      <c r="F726" s="49"/>
      <c r="G726" s="223"/>
      <c r="H726" s="49"/>
      <c r="I726" s="46"/>
      <c r="J726" s="46"/>
      <c r="K726" s="51"/>
      <c r="L726" s="231"/>
      <c r="M726" s="49"/>
      <c r="N726" s="49"/>
      <c r="O726" s="49"/>
      <c r="P726" s="49"/>
      <c r="Q726" s="223"/>
      <c r="R726" s="46"/>
      <c r="S726" s="46"/>
      <c r="T726" s="46"/>
      <c r="U726" s="223"/>
      <c r="V726" s="46"/>
      <c r="W726" s="46"/>
      <c r="X726" s="225"/>
      <c r="Y726" s="49"/>
      <c r="Z726" s="46"/>
      <c r="AA726" s="46"/>
      <c r="AB726" s="49"/>
      <c r="AC726" s="49"/>
      <c r="AD726" s="49"/>
      <c r="AE726" s="49"/>
      <c r="AF726" s="49"/>
      <c r="AG726" s="49"/>
      <c r="AH726" s="49"/>
      <c r="AI726" s="49"/>
      <c r="AJ726" s="37"/>
      <c r="AK726" s="37"/>
      <c r="AL726" s="37"/>
      <c r="AM726" s="37"/>
      <c r="AN726" s="37"/>
    </row>
    <row r="727">
      <c r="A727" s="46"/>
      <c r="B727" s="46"/>
      <c r="C727" s="49"/>
      <c r="D727" s="49"/>
      <c r="E727" s="49"/>
      <c r="F727" s="49"/>
      <c r="G727" s="223"/>
      <c r="H727" s="49"/>
      <c r="I727" s="46"/>
      <c r="J727" s="46"/>
      <c r="K727" s="51"/>
      <c r="L727" s="231"/>
      <c r="M727" s="49"/>
      <c r="N727" s="49"/>
      <c r="O727" s="49"/>
      <c r="P727" s="49"/>
      <c r="Q727" s="223"/>
      <c r="R727" s="46"/>
      <c r="S727" s="46"/>
      <c r="T727" s="46"/>
      <c r="U727" s="223"/>
      <c r="V727" s="46"/>
      <c r="W727" s="46"/>
      <c r="X727" s="225"/>
      <c r="Y727" s="49"/>
      <c r="Z727" s="46"/>
      <c r="AA727" s="46"/>
      <c r="AB727" s="49"/>
      <c r="AC727" s="49"/>
      <c r="AD727" s="49"/>
      <c r="AE727" s="49"/>
      <c r="AF727" s="49"/>
      <c r="AG727" s="49"/>
      <c r="AH727" s="49"/>
      <c r="AI727" s="49"/>
      <c r="AJ727" s="37"/>
      <c r="AK727" s="37"/>
      <c r="AL727" s="37"/>
      <c r="AM727" s="37"/>
      <c r="AN727" s="37"/>
    </row>
    <row r="728">
      <c r="A728" s="46"/>
      <c r="B728" s="46"/>
      <c r="C728" s="49"/>
      <c r="D728" s="49"/>
      <c r="E728" s="49"/>
      <c r="F728" s="49"/>
      <c r="G728" s="223"/>
      <c r="H728" s="49"/>
      <c r="I728" s="46"/>
      <c r="J728" s="46"/>
      <c r="K728" s="51"/>
      <c r="L728" s="231"/>
      <c r="M728" s="49"/>
      <c r="N728" s="49"/>
      <c r="O728" s="49"/>
      <c r="P728" s="49"/>
      <c r="Q728" s="223"/>
      <c r="R728" s="46"/>
      <c r="S728" s="46"/>
      <c r="T728" s="46"/>
      <c r="U728" s="223"/>
      <c r="V728" s="46"/>
      <c r="W728" s="46"/>
      <c r="X728" s="225"/>
      <c r="Y728" s="49"/>
      <c r="Z728" s="46"/>
      <c r="AA728" s="46"/>
      <c r="AB728" s="49"/>
      <c r="AC728" s="49"/>
      <c r="AD728" s="49"/>
      <c r="AE728" s="49"/>
      <c r="AF728" s="49"/>
      <c r="AG728" s="49"/>
      <c r="AH728" s="49"/>
      <c r="AI728" s="49"/>
      <c r="AJ728" s="37"/>
      <c r="AK728" s="37"/>
      <c r="AL728" s="37"/>
      <c r="AM728" s="37"/>
      <c r="AN728" s="37"/>
    </row>
    <row r="729">
      <c r="A729" s="46"/>
      <c r="B729" s="46"/>
      <c r="C729" s="49"/>
      <c r="D729" s="49"/>
      <c r="E729" s="49"/>
      <c r="F729" s="49"/>
      <c r="G729" s="223"/>
      <c r="H729" s="49"/>
      <c r="I729" s="46"/>
      <c r="J729" s="46"/>
      <c r="K729" s="51"/>
      <c r="L729" s="231"/>
      <c r="M729" s="49"/>
      <c r="N729" s="49"/>
      <c r="O729" s="49"/>
      <c r="P729" s="49"/>
      <c r="Q729" s="223"/>
      <c r="R729" s="46"/>
      <c r="S729" s="46"/>
      <c r="T729" s="46"/>
      <c r="U729" s="223"/>
      <c r="V729" s="46"/>
      <c r="W729" s="46"/>
      <c r="X729" s="225"/>
      <c r="Y729" s="49"/>
      <c r="Z729" s="46"/>
      <c r="AA729" s="46"/>
      <c r="AB729" s="49"/>
      <c r="AC729" s="49"/>
      <c r="AD729" s="49"/>
      <c r="AE729" s="49"/>
      <c r="AF729" s="49"/>
      <c r="AG729" s="49"/>
      <c r="AH729" s="49"/>
      <c r="AI729" s="49"/>
      <c r="AJ729" s="37"/>
      <c r="AK729" s="37"/>
      <c r="AL729" s="37"/>
      <c r="AM729" s="37"/>
      <c r="AN729" s="37"/>
    </row>
    <row r="730">
      <c r="A730" s="46"/>
      <c r="B730" s="46"/>
      <c r="C730" s="49"/>
      <c r="D730" s="49"/>
      <c r="E730" s="49"/>
      <c r="F730" s="49"/>
      <c r="G730" s="223"/>
      <c r="H730" s="49"/>
      <c r="I730" s="46"/>
      <c r="J730" s="46"/>
      <c r="K730" s="51"/>
      <c r="L730" s="231"/>
      <c r="M730" s="49"/>
      <c r="N730" s="49"/>
      <c r="O730" s="49"/>
      <c r="P730" s="49"/>
      <c r="Q730" s="223"/>
      <c r="R730" s="46"/>
      <c r="S730" s="46"/>
      <c r="T730" s="46"/>
      <c r="U730" s="223"/>
      <c r="V730" s="46"/>
      <c r="W730" s="46"/>
      <c r="X730" s="225"/>
      <c r="Y730" s="49"/>
      <c r="Z730" s="46"/>
      <c r="AA730" s="46"/>
      <c r="AB730" s="49"/>
      <c r="AC730" s="49"/>
      <c r="AD730" s="49"/>
      <c r="AE730" s="49"/>
      <c r="AF730" s="49"/>
      <c r="AG730" s="49"/>
      <c r="AH730" s="49"/>
      <c r="AI730" s="49"/>
      <c r="AJ730" s="37"/>
      <c r="AK730" s="37"/>
      <c r="AL730" s="37"/>
      <c r="AM730" s="37"/>
      <c r="AN730" s="37"/>
    </row>
    <row r="731">
      <c r="A731" s="46"/>
      <c r="B731" s="46"/>
      <c r="C731" s="49"/>
      <c r="D731" s="49"/>
      <c r="E731" s="49"/>
      <c r="F731" s="49"/>
      <c r="G731" s="223"/>
      <c r="H731" s="49"/>
      <c r="I731" s="46"/>
      <c r="J731" s="46"/>
      <c r="K731" s="51"/>
      <c r="L731" s="231"/>
      <c r="M731" s="49"/>
      <c r="N731" s="49"/>
      <c r="O731" s="49"/>
      <c r="P731" s="49"/>
      <c r="Q731" s="223"/>
      <c r="R731" s="46"/>
      <c r="S731" s="46"/>
      <c r="T731" s="46"/>
      <c r="U731" s="223"/>
      <c r="V731" s="46"/>
      <c r="W731" s="46"/>
      <c r="X731" s="225"/>
      <c r="Y731" s="49"/>
      <c r="Z731" s="46"/>
      <c r="AA731" s="46"/>
      <c r="AB731" s="49"/>
      <c r="AC731" s="49"/>
      <c r="AD731" s="49"/>
      <c r="AE731" s="49"/>
      <c r="AF731" s="49"/>
      <c r="AG731" s="49"/>
      <c r="AH731" s="49"/>
      <c r="AI731" s="49"/>
      <c r="AJ731" s="37"/>
      <c r="AK731" s="37"/>
      <c r="AL731" s="37"/>
      <c r="AM731" s="37"/>
      <c r="AN731" s="37"/>
    </row>
    <row r="732">
      <c r="A732" s="46"/>
      <c r="B732" s="46"/>
      <c r="C732" s="49"/>
      <c r="D732" s="49"/>
      <c r="E732" s="49"/>
      <c r="F732" s="49"/>
      <c r="G732" s="223"/>
      <c r="H732" s="49"/>
      <c r="I732" s="46"/>
      <c r="J732" s="46"/>
      <c r="K732" s="51"/>
      <c r="L732" s="231"/>
      <c r="M732" s="49"/>
      <c r="N732" s="49"/>
      <c r="O732" s="49"/>
      <c r="P732" s="49"/>
      <c r="Q732" s="223"/>
      <c r="R732" s="46"/>
      <c r="S732" s="46"/>
      <c r="T732" s="46"/>
      <c r="U732" s="223"/>
      <c r="V732" s="46"/>
      <c r="W732" s="46"/>
      <c r="X732" s="225"/>
      <c r="Y732" s="49"/>
      <c r="Z732" s="46"/>
      <c r="AA732" s="46"/>
      <c r="AB732" s="49"/>
      <c r="AC732" s="49"/>
      <c r="AD732" s="49"/>
      <c r="AE732" s="49"/>
      <c r="AF732" s="49"/>
      <c r="AG732" s="49"/>
      <c r="AH732" s="49"/>
      <c r="AI732" s="49"/>
      <c r="AJ732" s="37"/>
      <c r="AK732" s="37"/>
      <c r="AL732" s="37"/>
      <c r="AM732" s="37"/>
      <c r="AN732" s="37"/>
    </row>
    <row r="733">
      <c r="A733" s="46"/>
      <c r="B733" s="46"/>
      <c r="C733" s="49"/>
      <c r="D733" s="49"/>
      <c r="E733" s="49"/>
      <c r="F733" s="49"/>
      <c r="G733" s="223"/>
      <c r="H733" s="49"/>
      <c r="I733" s="46"/>
      <c r="J733" s="46"/>
      <c r="K733" s="51"/>
      <c r="L733" s="231"/>
      <c r="M733" s="49"/>
      <c r="N733" s="49"/>
      <c r="O733" s="49"/>
      <c r="P733" s="49"/>
      <c r="Q733" s="223"/>
      <c r="R733" s="46"/>
      <c r="S733" s="46"/>
      <c r="T733" s="46"/>
      <c r="U733" s="223"/>
      <c r="V733" s="46"/>
      <c r="W733" s="46"/>
      <c r="X733" s="225"/>
      <c r="Y733" s="49"/>
      <c r="Z733" s="46"/>
      <c r="AA733" s="46"/>
      <c r="AB733" s="49"/>
      <c r="AC733" s="49"/>
      <c r="AD733" s="49"/>
      <c r="AE733" s="49"/>
      <c r="AF733" s="49"/>
      <c r="AG733" s="49"/>
      <c r="AH733" s="49"/>
      <c r="AI733" s="49"/>
      <c r="AJ733" s="37"/>
      <c r="AK733" s="37"/>
      <c r="AL733" s="37"/>
      <c r="AM733" s="37"/>
      <c r="AN733" s="37"/>
    </row>
    <row r="734">
      <c r="A734" s="46"/>
      <c r="B734" s="46"/>
      <c r="C734" s="49"/>
      <c r="D734" s="49"/>
      <c r="E734" s="49"/>
      <c r="F734" s="49"/>
      <c r="G734" s="223"/>
      <c r="H734" s="49"/>
      <c r="I734" s="46"/>
      <c r="J734" s="46"/>
      <c r="K734" s="51"/>
      <c r="L734" s="231"/>
      <c r="M734" s="49"/>
      <c r="N734" s="49"/>
      <c r="O734" s="49"/>
      <c r="P734" s="49"/>
      <c r="Q734" s="223"/>
      <c r="R734" s="46"/>
      <c r="S734" s="46"/>
      <c r="T734" s="46"/>
      <c r="U734" s="223"/>
      <c r="V734" s="46"/>
      <c r="W734" s="46"/>
      <c r="X734" s="225"/>
      <c r="Y734" s="49"/>
      <c r="Z734" s="46"/>
      <c r="AA734" s="46"/>
      <c r="AB734" s="49"/>
      <c r="AC734" s="49"/>
      <c r="AD734" s="49"/>
      <c r="AE734" s="49"/>
      <c r="AF734" s="49"/>
      <c r="AG734" s="49"/>
      <c r="AH734" s="49"/>
      <c r="AI734" s="49"/>
      <c r="AJ734" s="37"/>
      <c r="AK734" s="37"/>
      <c r="AL734" s="37"/>
      <c r="AM734" s="37"/>
      <c r="AN734" s="37"/>
    </row>
    <row r="735">
      <c r="A735" s="46"/>
      <c r="B735" s="46"/>
      <c r="C735" s="49"/>
      <c r="D735" s="49"/>
      <c r="E735" s="49"/>
      <c r="F735" s="49"/>
      <c r="G735" s="223"/>
      <c r="H735" s="49"/>
      <c r="I735" s="46"/>
      <c r="J735" s="46"/>
      <c r="K735" s="51"/>
      <c r="L735" s="231"/>
      <c r="M735" s="49"/>
      <c r="N735" s="49"/>
      <c r="O735" s="49"/>
      <c r="P735" s="49"/>
      <c r="Q735" s="223"/>
      <c r="R735" s="46"/>
      <c r="S735" s="46"/>
      <c r="T735" s="46"/>
      <c r="U735" s="223"/>
      <c r="V735" s="46"/>
      <c r="W735" s="46"/>
      <c r="X735" s="225"/>
      <c r="Y735" s="49"/>
      <c r="Z735" s="46"/>
      <c r="AA735" s="46"/>
      <c r="AB735" s="49"/>
      <c r="AC735" s="49"/>
      <c r="AD735" s="49"/>
      <c r="AE735" s="49"/>
      <c r="AF735" s="49"/>
      <c r="AG735" s="49"/>
      <c r="AH735" s="49"/>
      <c r="AI735" s="49"/>
      <c r="AJ735" s="37"/>
      <c r="AK735" s="37"/>
      <c r="AL735" s="37"/>
      <c r="AM735" s="37"/>
      <c r="AN735" s="37"/>
    </row>
    <row r="736">
      <c r="A736" s="46"/>
      <c r="B736" s="46"/>
      <c r="C736" s="49"/>
      <c r="D736" s="49"/>
      <c r="E736" s="49"/>
      <c r="F736" s="49"/>
      <c r="G736" s="223"/>
      <c r="H736" s="49"/>
      <c r="I736" s="46"/>
      <c r="J736" s="46"/>
      <c r="K736" s="51"/>
      <c r="L736" s="231"/>
      <c r="M736" s="49"/>
      <c r="N736" s="49"/>
      <c r="O736" s="49"/>
      <c r="P736" s="49"/>
      <c r="Q736" s="223"/>
      <c r="R736" s="46"/>
      <c r="S736" s="46"/>
      <c r="T736" s="46"/>
      <c r="U736" s="223"/>
      <c r="V736" s="46"/>
      <c r="W736" s="46"/>
      <c r="X736" s="225"/>
      <c r="Y736" s="49"/>
      <c r="Z736" s="46"/>
      <c r="AA736" s="46"/>
      <c r="AB736" s="49"/>
      <c r="AC736" s="49"/>
      <c r="AD736" s="49"/>
      <c r="AE736" s="49"/>
      <c r="AF736" s="49"/>
      <c r="AG736" s="49"/>
      <c r="AH736" s="49"/>
      <c r="AI736" s="49"/>
      <c r="AJ736" s="37"/>
      <c r="AK736" s="37"/>
      <c r="AL736" s="37"/>
      <c r="AM736" s="37"/>
      <c r="AN736" s="37"/>
    </row>
    <row r="737">
      <c r="A737" s="46"/>
      <c r="B737" s="46"/>
      <c r="C737" s="49"/>
      <c r="D737" s="49"/>
      <c r="E737" s="49"/>
      <c r="F737" s="49"/>
      <c r="G737" s="223"/>
      <c r="H737" s="49"/>
      <c r="I737" s="46"/>
      <c r="J737" s="46"/>
      <c r="K737" s="51"/>
      <c r="L737" s="231"/>
      <c r="M737" s="49"/>
      <c r="N737" s="49"/>
      <c r="O737" s="49"/>
      <c r="P737" s="49"/>
      <c r="Q737" s="223"/>
      <c r="R737" s="46"/>
      <c r="S737" s="46"/>
      <c r="T737" s="46"/>
      <c r="U737" s="223"/>
      <c r="V737" s="46"/>
      <c r="W737" s="46"/>
      <c r="X737" s="225"/>
      <c r="Y737" s="49"/>
      <c r="Z737" s="46"/>
      <c r="AA737" s="46"/>
      <c r="AB737" s="49"/>
      <c r="AC737" s="49"/>
      <c r="AD737" s="49"/>
      <c r="AE737" s="49"/>
      <c r="AF737" s="49"/>
      <c r="AG737" s="49"/>
      <c r="AH737" s="49"/>
      <c r="AI737" s="49"/>
      <c r="AJ737" s="37"/>
      <c r="AK737" s="37"/>
      <c r="AL737" s="37"/>
      <c r="AM737" s="37"/>
      <c r="AN737" s="37"/>
    </row>
    <row r="738">
      <c r="A738" s="46"/>
      <c r="B738" s="46"/>
      <c r="C738" s="49"/>
      <c r="D738" s="49"/>
      <c r="E738" s="49"/>
      <c r="F738" s="49"/>
      <c r="G738" s="223"/>
      <c r="H738" s="49"/>
      <c r="I738" s="46"/>
      <c r="J738" s="46"/>
      <c r="K738" s="51"/>
      <c r="L738" s="231"/>
      <c r="M738" s="49"/>
      <c r="N738" s="49"/>
      <c r="O738" s="49"/>
      <c r="P738" s="49"/>
      <c r="Q738" s="223"/>
      <c r="R738" s="46"/>
      <c r="S738" s="46"/>
      <c r="T738" s="46"/>
      <c r="U738" s="223"/>
      <c r="V738" s="46"/>
      <c r="W738" s="46"/>
      <c r="X738" s="225"/>
      <c r="Y738" s="49"/>
      <c r="Z738" s="46"/>
      <c r="AA738" s="46"/>
      <c r="AB738" s="49"/>
      <c r="AC738" s="49"/>
      <c r="AD738" s="49"/>
      <c r="AE738" s="49"/>
      <c r="AF738" s="49"/>
      <c r="AG738" s="49"/>
      <c r="AH738" s="49"/>
      <c r="AI738" s="49"/>
      <c r="AJ738" s="37"/>
      <c r="AK738" s="37"/>
      <c r="AL738" s="37"/>
      <c r="AM738" s="37"/>
      <c r="AN738" s="37"/>
    </row>
    <row r="739">
      <c r="A739" s="46"/>
      <c r="B739" s="46"/>
      <c r="C739" s="49"/>
      <c r="D739" s="49"/>
      <c r="E739" s="49"/>
      <c r="F739" s="49"/>
      <c r="G739" s="223"/>
      <c r="H739" s="49"/>
      <c r="I739" s="46"/>
      <c r="J739" s="46"/>
      <c r="K739" s="51"/>
      <c r="L739" s="231"/>
      <c r="M739" s="49"/>
      <c r="N739" s="49"/>
      <c r="O739" s="49"/>
      <c r="P739" s="49"/>
      <c r="Q739" s="223"/>
      <c r="R739" s="46"/>
      <c r="S739" s="46"/>
      <c r="T739" s="46"/>
      <c r="U739" s="223"/>
      <c r="V739" s="46"/>
      <c r="W739" s="46"/>
      <c r="X739" s="225"/>
      <c r="Y739" s="49"/>
      <c r="Z739" s="46"/>
      <c r="AA739" s="46"/>
      <c r="AB739" s="49"/>
      <c r="AC739" s="49"/>
      <c r="AD739" s="49"/>
      <c r="AE739" s="49"/>
      <c r="AF739" s="49"/>
      <c r="AG739" s="49"/>
      <c r="AH739" s="49"/>
      <c r="AI739" s="49"/>
      <c r="AJ739" s="37"/>
      <c r="AK739" s="37"/>
      <c r="AL739" s="37"/>
      <c r="AM739" s="37"/>
      <c r="AN739" s="37"/>
    </row>
    <row r="740">
      <c r="A740" s="46"/>
      <c r="B740" s="46"/>
      <c r="C740" s="49"/>
      <c r="D740" s="49"/>
      <c r="E740" s="49"/>
      <c r="F740" s="49"/>
      <c r="G740" s="223"/>
      <c r="H740" s="49"/>
      <c r="I740" s="46"/>
      <c r="J740" s="46"/>
      <c r="K740" s="51"/>
      <c r="L740" s="231"/>
      <c r="M740" s="49"/>
      <c r="N740" s="49"/>
      <c r="O740" s="49"/>
      <c r="P740" s="49"/>
      <c r="Q740" s="223"/>
      <c r="R740" s="46"/>
      <c r="S740" s="46"/>
      <c r="T740" s="46"/>
      <c r="U740" s="223"/>
      <c r="V740" s="46"/>
      <c r="W740" s="46"/>
      <c r="X740" s="225"/>
      <c r="Y740" s="49"/>
      <c r="Z740" s="46"/>
      <c r="AA740" s="46"/>
      <c r="AB740" s="49"/>
      <c r="AC740" s="49"/>
      <c r="AD740" s="49"/>
      <c r="AE740" s="49"/>
      <c r="AF740" s="49"/>
      <c r="AG740" s="49"/>
      <c r="AH740" s="49"/>
      <c r="AI740" s="49"/>
      <c r="AJ740" s="37"/>
      <c r="AK740" s="37"/>
      <c r="AL740" s="37"/>
      <c r="AM740" s="37"/>
      <c r="AN740" s="37"/>
    </row>
    <row r="741">
      <c r="A741" s="46"/>
      <c r="B741" s="46"/>
      <c r="C741" s="49"/>
      <c r="D741" s="49"/>
      <c r="E741" s="49"/>
      <c r="F741" s="49"/>
      <c r="G741" s="223"/>
      <c r="H741" s="49"/>
      <c r="I741" s="46"/>
      <c r="J741" s="46"/>
      <c r="K741" s="51"/>
      <c r="L741" s="231"/>
      <c r="M741" s="49"/>
      <c r="N741" s="49"/>
      <c r="O741" s="49"/>
      <c r="P741" s="49"/>
      <c r="Q741" s="223"/>
      <c r="R741" s="46"/>
      <c r="S741" s="46"/>
      <c r="T741" s="46"/>
      <c r="U741" s="223"/>
      <c r="V741" s="46"/>
      <c r="W741" s="46"/>
      <c r="X741" s="225"/>
      <c r="Y741" s="49"/>
      <c r="Z741" s="46"/>
      <c r="AA741" s="46"/>
      <c r="AB741" s="49"/>
      <c r="AC741" s="49"/>
      <c r="AD741" s="49"/>
      <c r="AE741" s="49"/>
      <c r="AF741" s="49"/>
      <c r="AG741" s="49"/>
      <c r="AH741" s="49"/>
      <c r="AI741" s="49"/>
      <c r="AJ741" s="37"/>
      <c r="AK741" s="37"/>
      <c r="AL741" s="37"/>
      <c r="AM741" s="37"/>
      <c r="AN741" s="37"/>
    </row>
    <row r="742">
      <c r="A742" s="46"/>
      <c r="B742" s="46"/>
      <c r="C742" s="49"/>
      <c r="D742" s="49"/>
      <c r="E742" s="49"/>
      <c r="F742" s="49"/>
      <c r="G742" s="223"/>
      <c r="H742" s="49"/>
      <c r="I742" s="46"/>
      <c r="J742" s="46"/>
      <c r="K742" s="51"/>
      <c r="L742" s="231"/>
      <c r="M742" s="49"/>
      <c r="N742" s="49"/>
      <c r="O742" s="49"/>
      <c r="P742" s="49"/>
      <c r="Q742" s="223"/>
      <c r="R742" s="46"/>
      <c r="S742" s="46"/>
      <c r="T742" s="46"/>
      <c r="U742" s="223"/>
      <c r="V742" s="46"/>
      <c r="W742" s="46"/>
      <c r="X742" s="225"/>
      <c r="Y742" s="49"/>
      <c r="Z742" s="46"/>
      <c r="AA742" s="46"/>
      <c r="AB742" s="49"/>
      <c r="AC742" s="49"/>
      <c r="AD742" s="49"/>
      <c r="AE742" s="49"/>
      <c r="AF742" s="49"/>
      <c r="AG742" s="49"/>
      <c r="AH742" s="49"/>
      <c r="AI742" s="49"/>
      <c r="AJ742" s="37"/>
      <c r="AK742" s="37"/>
      <c r="AL742" s="37"/>
      <c r="AM742" s="37"/>
      <c r="AN742" s="37"/>
    </row>
    <row r="743">
      <c r="A743" s="46"/>
      <c r="B743" s="46"/>
      <c r="C743" s="49"/>
      <c r="D743" s="49"/>
      <c r="E743" s="49"/>
      <c r="F743" s="49"/>
      <c r="G743" s="223"/>
      <c r="H743" s="49"/>
      <c r="I743" s="46"/>
      <c r="J743" s="46"/>
      <c r="K743" s="51"/>
      <c r="L743" s="231"/>
      <c r="M743" s="49"/>
      <c r="N743" s="49"/>
      <c r="O743" s="49"/>
      <c r="P743" s="49"/>
      <c r="Q743" s="223"/>
      <c r="R743" s="46"/>
      <c r="S743" s="46"/>
      <c r="T743" s="46"/>
      <c r="U743" s="223"/>
      <c r="V743" s="46"/>
      <c r="W743" s="46"/>
      <c r="X743" s="225"/>
      <c r="Y743" s="49"/>
      <c r="Z743" s="46"/>
      <c r="AA743" s="46"/>
      <c r="AB743" s="49"/>
      <c r="AC743" s="49"/>
      <c r="AD743" s="49"/>
      <c r="AE743" s="49"/>
      <c r="AF743" s="49"/>
      <c r="AG743" s="49"/>
      <c r="AH743" s="49"/>
      <c r="AI743" s="49"/>
      <c r="AJ743" s="37"/>
      <c r="AK743" s="37"/>
      <c r="AL743" s="37"/>
      <c r="AM743" s="37"/>
      <c r="AN743" s="37"/>
    </row>
    <row r="744">
      <c r="A744" s="46"/>
      <c r="B744" s="46"/>
      <c r="C744" s="49"/>
      <c r="D744" s="49"/>
      <c r="E744" s="49"/>
      <c r="F744" s="49"/>
      <c r="G744" s="223"/>
      <c r="H744" s="49"/>
      <c r="I744" s="46"/>
      <c r="J744" s="46"/>
      <c r="K744" s="51"/>
      <c r="L744" s="231"/>
      <c r="M744" s="49"/>
      <c r="N744" s="49"/>
      <c r="O744" s="49"/>
      <c r="P744" s="49"/>
      <c r="Q744" s="223"/>
      <c r="R744" s="46"/>
      <c r="S744" s="46"/>
      <c r="T744" s="46"/>
      <c r="U744" s="223"/>
      <c r="V744" s="46"/>
      <c r="W744" s="46"/>
      <c r="X744" s="225"/>
      <c r="Y744" s="49"/>
      <c r="Z744" s="46"/>
      <c r="AA744" s="46"/>
      <c r="AB744" s="49"/>
      <c r="AC744" s="49"/>
      <c r="AD744" s="49"/>
      <c r="AE744" s="49"/>
      <c r="AF744" s="49"/>
      <c r="AG744" s="49"/>
      <c r="AH744" s="49"/>
      <c r="AI744" s="49"/>
      <c r="AJ744" s="37"/>
      <c r="AK744" s="37"/>
      <c r="AL744" s="37"/>
      <c r="AM744" s="37"/>
      <c r="AN744" s="37"/>
    </row>
    <row r="745">
      <c r="A745" s="46"/>
      <c r="B745" s="46"/>
      <c r="C745" s="49"/>
      <c r="D745" s="49"/>
      <c r="E745" s="49"/>
      <c r="F745" s="49"/>
      <c r="G745" s="223"/>
      <c r="H745" s="49"/>
      <c r="I745" s="46"/>
      <c r="J745" s="46"/>
      <c r="K745" s="51"/>
      <c r="L745" s="231"/>
      <c r="M745" s="49"/>
      <c r="N745" s="49"/>
      <c r="O745" s="49"/>
      <c r="P745" s="49"/>
      <c r="Q745" s="223"/>
      <c r="R745" s="46"/>
      <c r="S745" s="46"/>
      <c r="T745" s="46"/>
      <c r="U745" s="223"/>
      <c r="V745" s="46"/>
      <c r="W745" s="46"/>
      <c r="X745" s="225"/>
      <c r="Y745" s="49"/>
      <c r="Z745" s="46"/>
      <c r="AA745" s="46"/>
      <c r="AB745" s="49"/>
      <c r="AC745" s="49"/>
      <c r="AD745" s="49"/>
      <c r="AE745" s="49"/>
      <c r="AF745" s="49"/>
      <c r="AG745" s="49"/>
      <c r="AH745" s="49"/>
      <c r="AI745" s="49"/>
      <c r="AJ745" s="37"/>
      <c r="AK745" s="37"/>
      <c r="AL745" s="37"/>
      <c r="AM745" s="37"/>
      <c r="AN745" s="37"/>
    </row>
    <row r="746">
      <c r="A746" s="46"/>
      <c r="B746" s="46"/>
      <c r="C746" s="49"/>
      <c r="D746" s="49"/>
      <c r="E746" s="49"/>
      <c r="F746" s="49"/>
      <c r="G746" s="223"/>
      <c r="H746" s="49"/>
      <c r="I746" s="46"/>
      <c r="J746" s="46"/>
      <c r="K746" s="51"/>
      <c r="L746" s="231"/>
      <c r="M746" s="49"/>
      <c r="N746" s="49"/>
      <c r="O746" s="49"/>
      <c r="P746" s="49"/>
      <c r="Q746" s="223"/>
      <c r="R746" s="46"/>
      <c r="S746" s="46"/>
      <c r="T746" s="46"/>
      <c r="U746" s="223"/>
      <c r="V746" s="46"/>
      <c r="W746" s="46"/>
      <c r="X746" s="225"/>
      <c r="Y746" s="49"/>
      <c r="Z746" s="46"/>
      <c r="AA746" s="46"/>
      <c r="AB746" s="49"/>
      <c r="AC746" s="49"/>
      <c r="AD746" s="49"/>
      <c r="AE746" s="49"/>
      <c r="AF746" s="49"/>
      <c r="AG746" s="49"/>
      <c r="AH746" s="49"/>
      <c r="AI746" s="49"/>
      <c r="AJ746" s="37"/>
      <c r="AK746" s="37"/>
      <c r="AL746" s="37"/>
      <c r="AM746" s="37"/>
      <c r="AN746" s="37"/>
    </row>
    <row r="747">
      <c r="A747" s="46"/>
      <c r="B747" s="46"/>
      <c r="C747" s="49"/>
      <c r="D747" s="49"/>
      <c r="E747" s="49"/>
      <c r="F747" s="49"/>
      <c r="G747" s="223"/>
      <c r="H747" s="49"/>
      <c r="I747" s="46"/>
      <c r="J747" s="46"/>
      <c r="K747" s="51"/>
      <c r="L747" s="231"/>
      <c r="M747" s="49"/>
      <c r="N747" s="49"/>
      <c r="O747" s="49"/>
      <c r="P747" s="49"/>
      <c r="Q747" s="223"/>
      <c r="R747" s="46"/>
      <c r="S747" s="46"/>
      <c r="T747" s="46"/>
      <c r="U747" s="223"/>
      <c r="V747" s="46"/>
      <c r="W747" s="46"/>
      <c r="X747" s="225"/>
      <c r="Y747" s="49"/>
      <c r="Z747" s="46"/>
      <c r="AA747" s="46"/>
      <c r="AB747" s="49"/>
      <c r="AC747" s="49"/>
      <c r="AD747" s="49"/>
      <c r="AE747" s="49"/>
      <c r="AF747" s="49"/>
      <c r="AG747" s="49"/>
      <c r="AH747" s="49"/>
      <c r="AI747" s="49"/>
      <c r="AJ747" s="37"/>
      <c r="AK747" s="37"/>
      <c r="AL747" s="37"/>
      <c r="AM747" s="37"/>
      <c r="AN747" s="37"/>
    </row>
    <row r="748">
      <c r="A748" s="46"/>
      <c r="B748" s="46"/>
      <c r="C748" s="49"/>
      <c r="D748" s="49"/>
      <c r="E748" s="49"/>
      <c r="F748" s="49"/>
      <c r="G748" s="223"/>
      <c r="H748" s="49"/>
      <c r="I748" s="46"/>
      <c r="J748" s="46"/>
      <c r="K748" s="51"/>
      <c r="L748" s="231"/>
      <c r="M748" s="49"/>
      <c r="N748" s="49"/>
      <c r="O748" s="49"/>
      <c r="P748" s="49"/>
      <c r="Q748" s="223"/>
      <c r="R748" s="46"/>
      <c r="S748" s="46"/>
      <c r="T748" s="46"/>
      <c r="U748" s="223"/>
      <c r="V748" s="46"/>
      <c r="W748" s="46"/>
      <c r="X748" s="225"/>
      <c r="Y748" s="49"/>
      <c r="Z748" s="46"/>
      <c r="AA748" s="46"/>
      <c r="AB748" s="49"/>
      <c r="AC748" s="49"/>
      <c r="AD748" s="49"/>
      <c r="AE748" s="49"/>
      <c r="AF748" s="49"/>
      <c r="AG748" s="49"/>
      <c r="AH748" s="49"/>
      <c r="AI748" s="49"/>
      <c r="AJ748" s="37"/>
      <c r="AK748" s="37"/>
      <c r="AL748" s="37"/>
      <c r="AM748" s="37"/>
      <c r="AN748" s="37"/>
    </row>
    <row r="749">
      <c r="A749" s="46"/>
      <c r="B749" s="46"/>
      <c r="C749" s="49"/>
      <c r="D749" s="49"/>
      <c r="E749" s="49"/>
      <c r="F749" s="49"/>
      <c r="G749" s="223"/>
      <c r="H749" s="49"/>
      <c r="I749" s="46"/>
      <c r="J749" s="46"/>
      <c r="K749" s="51"/>
      <c r="L749" s="231"/>
      <c r="M749" s="49"/>
      <c r="N749" s="49"/>
      <c r="O749" s="49"/>
      <c r="P749" s="49"/>
      <c r="Q749" s="223"/>
      <c r="R749" s="46"/>
      <c r="S749" s="46"/>
      <c r="T749" s="46"/>
      <c r="U749" s="223"/>
      <c r="V749" s="46"/>
      <c r="W749" s="46"/>
      <c r="X749" s="225"/>
      <c r="Y749" s="49"/>
      <c r="Z749" s="46"/>
      <c r="AA749" s="46"/>
      <c r="AB749" s="49"/>
      <c r="AC749" s="49"/>
      <c r="AD749" s="49"/>
      <c r="AE749" s="49"/>
      <c r="AF749" s="49"/>
      <c r="AG749" s="49"/>
      <c r="AH749" s="49"/>
      <c r="AI749" s="49"/>
      <c r="AJ749" s="37"/>
      <c r="AK749" s="37"/>
      <c r="AL749" s="37"/>
      <c r="AM749" s="37"/>
      <c r="AN749" s="37"/>
    </row>
    <row r="750">
      <c r="A750" s="46"/>
      <c r="B750" s="46"/>
      <c r="C750" s="49"/>
      <c r="D750" s="49"/>
      <c r="E750" s="49"/>
      <c r="F750" s="49"/>
      <c r="G750" s="223"/>
      <c r="H750" s="49"/>
      <c r="I750" s="46"/>
      <c r="J750" s="46"/>
      <c r="K750" s="51"/>
      <c r="L750" s="231"/>
      <c r="M750" s="49"/>
      <c r="N750" s="49"/>
      <c r="O750" s="49"/>
      <c r="P750" s="49"/>
      <c r="Q750" s="223"/>
      <c r="R750" s="46"/>
      <c r="S750" s="46"/>
      <c r="T750" s="46"/>
      <c r="U750" s="223"/>
      <c r="V750" s="46"/>
      <c r="W750" s="46"/>
      <c r="X750" s="225"/>
      <c r="Y750" s="49"/>
      <c r="Z750" s="46"/>
      <c r="AA750" s="46"/>
      <c r="AB750" s="49"/>
      <c r="AC750" s="49"/>
      <c r="AD750" s="49"/>
      <c r="AE750" s="49"/>
      <c r="AF750" s="49"/>
      <c r="AG750" s="49"/>
      <c r="AH750" s="49"/>
      <c r="AI750" s="49"/>
      <c r="AJ750" s="37"/>
      <c r="AK750" s="37"/>
      <c r="AL750" s="37"/>
      <c r="AM750" s="37"/>
      <c r="AN750" s="37"/>
    </row>
    <row r="751">
      <c r="A751" s="46"/>
      <c r="B751" s="46"/>
      <c r="C751" s="49"/>
      <c r="D751" s="49"/>
      <c r="E751" s="49"/>
      <c r="F751" s="49"/>
      <c r="G751" s="223"/>
      <c r="H751" s="49"/>
      <c r="I751" s="46"/>
      <c r="J751" s="46"/>
      <c r="K751" s="51"/>
      <c r="L751" s="231"/>
      <c r="M751" s="49"/>
      <c r="N751" s="49"/>
      <c r="O751" s="49"/>
      <c r="P751" s="49"/>
      <c r="Q751" s="223"/>
      <c r="R751" s="46"/>
      <c r="S751" s="46"/>
      <c r="T751" s="46"/>
      <c r="U751" s="223"/>
      <c r="V751" s="46"/>
      <c r="W751" s="46"/>
      <c r="X751" s="225"/>
      <c r="Y751" s="49"/>
      <c r="Z751" s="46"/>
      <c r="AA751" s="46"/>
      <c r="AB751" s="49"/>
      <c r="AC751" s="49"/>
      <c r="AD751" s="49"/>
      <c r="AE751" s="49"/>
      <c r="AF751" s="49"/>
      <c r="AG751" s="49"/>
      <c r="AH751" s="49"/>
      <c r="AI751" s="49"/>
      <c r="AJ751" s="37"/>
      <c r="AK751" s="37"/>
      <c r="AL751" s="37"/>
      <c r="AM751" s="37"/>
      <c r="AN751" s="37"/>
    </row>
    <row r="752">
      <c r="A752" s="46"/>
      <c r="B752" s="46"/>
      <c r="C752" s="49"/>
      <c r="D752" s="49"/>
      <c r="E752" s="49"/>
      <c r="F752" s="49"/>
      <c r="G752" s="223"/>
      <c r="H752" s="49"/>
      <c r="I752" s="46"/>
      <c r="J752" s="46"/>
      <c r="K752" s="51"/>
      <c r="L752" s="231"/>
      <c r="M752" s="49"/>
      <c r="N752" s="49"/>
      <c r="O752" s="49"/>
      <c r="P752" s="49"/>
      <c r="Q752" s="223"/>
      <c r="R752" s="46"/>
      <c r="S752" s="46"/>
      <c r="T752" s="46"/>
      <c r="U752" s="223"/>
      <c r="V752" s="46"/>
      <c r="W752" s="46"/>
      <c r="X752" s="225"/>
      <c r="Y752" s="49"/>
      <c r="Z752" s="46"/>
      <c r="AA752" s="46"/>
      <c r="AB752" s="49"/>
      <c r="AC752" s="49"/>
      <c r="AD752" s="49"/>
      <c r="AE752" s="49"/>
      <c r="AF752" s="49"/>
      <c r="AG752" s="49"/>
      <c r="AH752" s="49"/>
      <c r="AI752" s="49"/>
      <c r="AJ752" s="37"/>
      <c r="AK752" s="37"/>
      <c r="AL752" s="37"/>
      <c r="AM752" s="37"/>
      <c r="AN752" s="37"/>
    </row>
    <row r="753">
      <c r="A753" s="46"/>
      <c r="B753" s="46"/>
      <c r="C753" s="49"/>
      <c r="D753" s="49"/>
      <c r="E753" s="49"/>
      <c r="F753" s="49"/>
      <c r="G753" s="223"/>
      <c r="H753" s="49"/>
      <c r="I753" s="46"/>
      <c r="J753" s="46"/>
      <c r="K753" s="51"/>
      <c r="L753" s="231"/>
      <c r="M753" s="49"/>
      <c r="N753" s="49"/>
      <c r="O753" s="49"/>
      <c r="P753" s="49"/>
      <c r="Q753" s="223"/>
      <c r="R753" s="46"/>
      <c r="S753" s="46"/>
      <c r="T753" s="46"/>
      <c r="U753" s="223"/>
      <c r="V753" s="46"/>
      <c r="W753" s="46"/>
      <c r="X753" s="225"/>
      <c r="Y753" s="49"/>
      <c r="Z753" s="46"/>
      <c r="AA753" s="46"/>
      <c r="AB753" s="49"/>
      <c r="AC753" s="49"/>
      <c r="AD753" s="49"/>
      <c r="AE753" s="49"/>
      <c r="AF753" s="49"/>
      <c r="AG753" s="49"/>
      <c r="AH753" s="49"/>
      <c r="AI753" s="49"/>
      <c r="AJ753" s="37"/>
      <c r="AK753" s="37"/>
      <c r="AL753" s="37"/>
      <c r="AM753" s="37"/>
      <c r="AN753" s="37"/>
    </row>
    <row r="754">
      <c r="A754" s="46"/>
      <c r="B754" s="46"/>
      <c r="C754" s="49"/>
      <c r="D754" s="49"/>
      <c r="E754" s="49"/>
      <c r="F754" s="49"/>
      <c r="G754" s="223"/>
      <c r="H754" s="49"/>
      <c r="I754" s="46"/>
      <c r="J754" s="46"/>
      <c r="K754" s="51"/>
      <c r="L754" s="231"/>
      <c r="M754" s="49"/>
      <c r="N754" s="49"/>
      <c r="O754" s="49"/>
      <c r="P754" s="49"/>
      <c r="Q754" s="223"/>
      <c r="R754" s="46"/>
      <c r="S754" s="46"/>
      <c r="T754" s="46"/>
      <c r="U754" s="223"/>
      <c r="V754" s="46"/>
      <c r="W754" s="46"/>
      <c r="X754" s="225"/>
      <c r="Y754" s="49"/>
      <c r="Z754" s="46"/>
      <c r="AA754" s="46"/>
      <c r="AB754" s="49"/>
      <c r="AC754" s="49"/>
      <c r="AD754" s="49"/>
      <c r="AE754" s="49"/>
      <c r="AF754" s="49"/>
      <c r="AG754" s="49"/>
      <c r="AH754" s="49"/>
      <c r="AI754" s="49"/>
      <c r="AJ754" s="37"/>
      <c r="AK754" s="37"/>
      <c r="AL754" s="37"/>
      <c r="AM754" s="37"/>
      <c r="AN754" s="37"/>
    </row>
    <row r="755">
      <c r="A755" s="46"/>
      <c r="B755" s="46"/>
      <c r="C755" s="49"/>
      <c r="D755" s="49"/>
      <c r="E755" s="49"/>
      <c r="F755" s="49"/>
      <c r="G755" s="223"/>
      <c r="H755" s="49"/>
      <c r="I755" s="46"/>
      <c r="J755" s="46"/>
      <c r="K755" s="51"/>
      <c r="L755" s="231"/>
      <c r="M755" s="49"/>
      <c r="N755" s="49"/>
      <c r="O755" s="49"/>
      <c r="P755" s="49"/>
      <c r="Q755" s="223"/>
      <c r="R755" s="46"/>
      <c r="S755" s="46"/>
      <c r="T755" s="46"/>
      <c r="U755" s="223"/>
      <c r="V755" s="46"/>
      <c r="W755" s="46"/>
      <c r="X755" s="225"/>
      <c r="Y755" s="49"/>
      <c r="Z755" s="46"/>
      <c r="AA755" s="46"/>
      <c r="AB755" s="49"/>
      <c r="AC755" s="49"/>
      <c r="AD755" s="49"/>
      <c r="AE755" s="49"/>
      <c r="AF755" s="49"/>
      <c r="AG755" s="49"/>
      <c r="AH755" s="49"/>
      <c r="AI755" s="49"/>
      <c r="AJ755" s="37"/>
      <c r="AK755" s="37"/>
      <c r="AL755" s="37"/>
      <c r="AM755" s="37"/>
      <c r="AN755" s="37"/>
    </row>
    <row r="756">
      <c r="A756" s="46"/>
      <c r="B756" s="46"/>
      <c r="C756" s="49"/>
      <c r="D756" s="49"/>
      <c r="E756" s="49"/>
      <c r="F756" s="49"/>
      <c r="G756" s="223"/>
      <c r="H756" s="49"/>
      <c r="I756" s="46"/>
      <c r="J756" s="46"/>
      <c r="K756" s="51"/>
      <c r="L756" s="231"/>
      <c r="M756" s="49"/>
      <c r="N756" s="49"/>
      <c r="O756" s="49"/>
      <c r="P756" s="49"/>
      <c r="Q756" s="223"/>
      <c r="R756" s="46"/>
      <c r="S756" s="46"/>
      <c r="T756" s="46"/>
      <c r="U756" s="223"/>
      <c r="V756" s="46"/>
      <c r="W756" s="46"/>
      <c r="X756" s="225"/>
      <c r="Y756" s="49"/>
      <c r="Z756" s="46"/>
      <c r="AA756" s="46"/>
      <c r="AB756" s="49"/>
      <c r="AC756" s="49"/>
      <c r="AD756" s="49"/>
      <c r="AE756" s="49"/>
      <c r="AF756" s="49"/>
      <c r="AG756" s="49"/>
      <c r="AH756" s="49"/>
      <c r="AI756" s="49"/>
      <c r="AJ756" s="37"/>
      <c r="AK756" s="37"/>
      <c r="AL756" s="37"/>
      <c r="AM756" s="37"/>
      <c r="AN756" s="37"/>
    </row>
    <row r="757">
      <c r="A757" s="46"/>
      <c r="B757" s="46"/>
      <c r="C757" s="49"/>
      <c r="D757" s="49"/>
      <c r="E757" s="49"/>
      <c r="F757" s="49"/>
      <c r="G757" s="223"/>
      <c r="H757" s="49"/>
      <c r="I757" s="46"/>
      <c r="J757" s="46"/>
      <c r="K757" s="51"/>
      <c r="L757" s="231"/>
      <c r="M757" s="49"/>
      <c r="N757" s="49"/>
      <c r="O757" s="49"/>
      <c r="P757" s="49"/>
      <c r="Q757" s="223"/>
      <c r="R757" s="46"/>
      <c r="S757" s="46"/>
      <c r="T757" s="46"/>
      <c r="U757" s="223"/>
      <c r="V757" s="46"/>
      <c r="W757" s="46"/>
      <c r="X757" s="225"/>
      <c r="Y757" s="49"/>
      <c r="Z757" s="46"/>
      <c r="AA757" s="46"/>
      <c r="AB757" s="49"/>
      <c r="AC757" s="49"/>
      <c r="AD757" s="49"/>
      <c r="AE757" s="49"/>
      <c r="AF757" s="49"/>
      <c r="AG757" s="49"/>
      <c r="AH757" s="49"/>
      <c r="AI757" s="49"/>
      <c r="AJ757" s="37"/>
      <c r="AK757" s="37"/>
      <c r="AL757" s="37"/>
      <c r="AM757" s="37"/>
      <c r="AN757" s="37"/>
    </row>
    <row r="758">
      <c r="A758" s="46"/>
      <c r="B758" s="46"/>
      <c r="C758" s="49"/>
      <c r="D758" s="49"/>
      <c r="E758" s="49"/>
      <c r="F758" s="49"/>
      <c r="G758" s="223"/>
      <c r="H758" s="49"/>
      <c r="I758" s="46"/>
      <c r="J758" s="46"/>
      <c r="K758" s="51"/>
      <c r="L758" s="231"/>
      <c r="M758" s="49"/>
      <c r="N758" s="49"/>
      <c r="O758" s="49"/>
      <c r="P758" s="49"/>
      <c r="Q758" s="223"/>
      <c r="R758" s="46"/>
      <c r="S758" s="46"/>
      <c r="T758" s="46"/>
      <c r="U758" s="223"/>
      <c r="V758" s="46"/>
      <c r="W758" s="46"/>
      <c r="X758" s="225"/>
      <c r="Y758" s="49"/>
      <c r="Z758" s="46"/>
      <c r="AA758" s="46"/>
      <c r="AB758" s="49"/>
      <c r="AC758" s="49"/>
      <c r="AD758" s="49"/>
      <c r="AE758" s="49"/>
      <c r="AF758" s="49"/>
      <c r="AG758" s="49"/>
      <c r="AH758" s="49"/>
      <c r="AI758" s="49"/>
      <c r="AJ758" s="37"/>
      <c r="AK758" s="37"/>
      <c r="AL758" s="37"/>
      <c r="AM758" s="37"/>
      <c r="AN758" s="37"/>
    </row>
    <row r="759">
      <c r="A759" s="46"/>
      <c r="B759" s="46"/>
      <c r="C759" s="49"/>
      <c r="D759" s="49"/>
      <c r="E759" s="49"/>
      <c r="F759" s="49"/>
      <c r="G759" s="223"/>
      <c r="H759" s="49"/>
      <c r="I759" s="46"/>
      <c r="J759" s="46"/>
      <c r="K759" s="51"/>
      <c r="L759" s="231"/>
      <c r="M759" s="49"/>
      <c r="N759" s="49"/>
      <c r="O759" s="49"/>
      <c r="P759" s="49"/>
      <c r="Q759" s="223"/>
      <c r="R759" s="46"/>
      <c r="S759" s="46"/>
      <c r="T759" s="46"/>
      <c r="U759" s="223"/>
      <c r="V759" s="46"/>
      <c r="W759" s="46"/>
      <c r="X759" s="225"/>
      <c r="Y759" s="49"/>
      <c r="Z759" s="46"/>
      <c r="AA759" s="46"/>
      <c r="AB759" s="49"/>
      <c r="AC759" s="49"/>
      <c r="AD759" s="49"/>
      <c r="AE759" s="49"/>
      <c r="AF759" s="49"/>
      <c r="AG759" s="49"/>
      <c r="AH759" s="49"/>
      <c r="AI759" s="49"/>
      <c r="AJ759" s="37"/>
      <c r="AK759" s="37"/>
      <c r="AL759" s="37"/>
      <c r="AM759" s="37"/>
      <c r="AN759" s="37"/>
    </row>
    <row r="760">
      <c r="A760" s="46"/>
      <c r="B760" s="46"/>
      <c r="C760" s="49"/>
      <c r="D760" s="49"/>
      <c r="E760" s="49"/>
      <c r="F760" s="49"/>
      <c r="G760" s="223"/>
      <c r="H760" s="49"/>
      <c r="I760" s="46"/>
      <c r="J760" s="46"/>
      <c r="K760" s="51"/>
      <c r="L760" s="231"/>
      <c r="M760" s="49"/>
      <c r="N760" s="49"/>
      <c r="O760" s="49"/>
      <c r="P760" s="49"/>
      <c r="Q760" s="223"/>
      <c r="R760" s="46"/>
      <c r="S760" s="46"/>
      <c r="T760" s="46"/>
      <c r="U760" s="223"/>
      <c r="V760" s="46"/>
      <c r="W760" s="46"/>
      <c r="X760" s="225"/>
      <c r="Y760" s="49"/>
      <c r="Z760" s="46"/>
      <c r="AA760" s="46"/>
      <c r="AB760" s="49"/>
      <c r="AC760" s="49"/>
      <c r="AD760" s="49"/>
      <c r="AE760" s="49"/>
      <c r="AF760" s="49"/>
      <c r="AG760" s="49"/>
      <c r="AH760" s="49"/>
      <c r="AI760" s="49"/>
      <c r="AJ760" s="37"/>
      <c r="AK760" s="37"/>
      <c r="AL760" s="37"/>
      <c r="AM760" s="37"/>
      <c r="AN760" s="37"/>
    </row>
    <row r="761">
      <c r="A761" s="46"/>
      <c r="B761" s="46"/>
      <c r="C761" s="49"/>
      <c r="D761" s="49"/>
      <c r="E761" s="49"/>
      <c r="F761" s="49"/>
      <c r="G761" s="223"/>
      <c r="H761" s="49"/>
      <c r="I761" s="46"/>
      <c r="J761" s="46"/>
      <c r="K761" s="51"/>
      <c r="L761" s="231"/>
      <c r="M761" s="49"/>
      <c r="N761" s="49"/>
      <c r="O761" s="49"/>
      <c r="P761" s="49"/>
      <c r="Q761" s="223"/>
      <c r="R761" s="46"/>
      <c r="S761" s="46"/>
      <c r="T761" s="46"/>
      <c r="U761" s="223"/>
      <c r="V761" s="46"/>
      <c r="W761" s="46"/>
      <c r="X761" s="225"/>
      <c r="Y761" s="49"/>
      <c r="Z761" s="46"/>
      <c r="AA761" s="46"/>
      <c r="AB761" s="49"/>
      <c r="AC761" s="49"/>
      <c r="AD761" s="49"/>
      <c r="AE761" s="49"/>
      <c r="AF761" s="49"/>
      <c r="AG761" s="49"/>
      <c r="AH761" s="49"/>
      <c r="AI761" s="49"/>
      <c r="AJ761" s="37"/>
      <c r="AK761" s="37"/>
      <c r="AL761" s="37"/>
      <c r="AM761" s="37"/>
      <c r="AN761" s="37"/>
    </row>
    <row r="762">
      <c r="A762" s="46"/>
      <c r="B762" s="46"/>
      <c r="C762" s="49"/>
      <c r="D762" s="49"/>
      <c r="E762" s="49"/>
      <c r="F762" s="49"/>
      <c r="G762" s="223"/>
      <c r="H762" s="49"/>
      <c r="I762" s="46"/>
      <c r="J762" s="46"/>
      <c r="K762" s="51"/>
      <c r="L762" s="231"/>
      <c r="M762" s="49"/>
      <c r="N762" s="49"/>
      <c r="O762" s="49"/>
      <c r="P762" s="49"/>
      <c r="Q762" s="223"/>
      <c r="R762" s="46"/>
      <c r="S762" s="46"/>
      <c r="T762" s="46"/>
      <c r="U762" s="223"/>
      <c r="V762" s="46"/>
      <c r="W762" s="46"/>
      <c r="X762" s="225"/>
      <c r="Y762" s="49"/>
      <c r="Z762" s="46"/>
      <c r="AA762" s="46"/>
      <c r="AB762" s="49"/>
      <c r="AC762" s="49"/>
      <c r="AD762" s="49"/>
      <c r="AE762" s="49"/>
      <c r="AF762" s="49"/>
      <c r="AG762" s="49"/>
      <c r="AH762" s="49"/>
      <c r="AI762" s="49"/>
      <c r="AJ762" s="37"/>
      <c r="AK762" s="37"/>
      <c r="AL762" s="37"/>
      <c r="AM762" s="37"/>
      <c r="AN762" s="37"/>
    </row>
    <row r="763">
      <c r="A763" s="46"/>
      <c r="B763" s="46"/>
      <c r="C763" s="49"/>
      <c r="D763" s="49"/>
      <c r="E763" s="49"/>
      <c r="F763" s="49"/>
      <c r="G763" s="223"/>
      <c r="H763" s="49"/>
      <c r="I763" s="46"/>
      <c r="J763" s="46"/>
      <c r="K763" s="51"/>
      <c r="L763" s="231"/>
      <c r="M763" s="49"/>
      <c r="N763" s="49"/>
      <c r="O763" s="49"/>
      <c r="P763" s="49"/>
      <c r="Q763" s="223"/>
      <c r="R763" s="46"/>
      <c r="S763" s="46"/>
      <c r="T763" s="46"/>
      <c r="U763" s="223"/>
      <c r="V763" s="46"/>
      <c r="W763" s="46"/>
      <c r="X763" s="225"/>
      <c r="Y763" s="49"/>
      <c r="Z763" s="46"/>
      <c r="AA763" s="46"/>
      <c r="AB763" s="49"/>
      <c r="AC763" s="49"/>
      <c r="AD763" s="49"/>
      <c r="AE763" s="49"/>
      <c r="AF763" s="49"/>
      <c r="AG763" s="49"/>
      <c r="AH763" s="49"/>
      <c r="AI763" s="49"/>
      <c r="AJ763" s="37"/>
      <c r="AK763" s="37"/>
      <c r="AL763" s="37"/>
      <c r="AM763" s="37"/>
      <c r="AN763" s="37"/>
    </row>
    <row r="764">
      <c r="A764" s="46"/>
      <c r="B764" s="46"/>
      <c r="C764" s="49"/>
      <c r="D764" s="49"/>
      <c r="E764" s="49"/>
      <c r="F764" s="49"/>
      <c r="G764" s="223"/>
      <c r="H764" s="49"/>
      <c r="I764" s="46"/>
      <c r="J764" s="46"/>
      <c r="K764" s="51"/>
      <c r="L764" s="231"/>
      <c r="M764" s="49"/>
      <c r="N764" s="49"/>
      <c r="O764" s="49"/>
      <c r="P764" s="49"/>
      <c r="Q764" s="223"/>
      <c r="R764" s="46"/>
      <c r="S764" s="46"/>
      <c r="T764" s="46"/>
      <c r="U764" s="223"/>
      <c r="V764" s="46"/>
      <c r="W764" s="46"/>
      <c r="X764" s="225"/>
      <c r="Y764" s="49"/>
      <c r="Z764" s="46"/>
      <c r="AA764" s="46"/>
      <c r="AB764" s="49"/>
      <c r="AC764" s="49"/>
      <c r="AD764" s="49"/>
      <c r="AE764" s="49"/>
      <c r="AF764" s="49"/>
      <c r="AG764" s="49"/>
      <c r="AH764" s="49"/>
      <c r="AI764" s="49"/>
      <c r="AJ764" s="37"/>
      <c r="AK764" s="37"/>
      <c r="AL764" s="37"/>
      <c r="AM764" s="37"/>
      <c r="AN764" s="37"/>
    </row>
    <row r="765">
      <c r="A765" s="46"/>
      <c r="B765" s="46"/>
      <c r="C765" s="49"/>
      <c r="D765" s="49"/>
      <c r="E765" s="49"/>
      <c r="F765" s="49"/>
      <c r="G765" s="223"/>
      <c r="H765" s="49"/>
      <c r="I765" s="46"/>
      <c r="J765" s="46"/>
      <c r="K765" s="51"/>
      <c r="L765" s="231"/>
      <c r="M765" s="49"/>
      <c r="N765" s="49"/>
      <c r="O765" s="49"/>
      <c r="P765" s="49"/>
      <c r="Q765" s="223"/>
      <c r="R765" s="46"/>
      <c r="S765" s="46"/>
      <c r="T765" s="46"/>
      <c r="U765" s="223"/>
      <c r="V765" s="46"/>
      <c r="W765" s="46"/>
      <c r="X765" s="225"/>
      <c r="Y765" s="49"/>
      <c r="Z765" s="46"/>
      <c r="AA765" s="46"/>
      <c r="AB765" s="49"/>
      <c r="AC765" s="49"/>
      <c r="AD765" s="49"/>
      <c r="AE765" s="49"/>
      <c r="AF765" s="49"/>
      <c r="AG765" s="49"/>
      <c r="AH765" s="49"/>
      <c r="AI765" s="49"/>
      <c r="AJ765" s="37"/>
      <c r="AK765" s="37"/>
      <c r="AL765" s="37"/>
      <c r="AM765" s="37"/>
      <c r="AN765" s="37"/>
    </row>
    <row r="766">
      <c r="A766" s="46"/>
      <c r="B766" s="46"/>
      <c r="C766" s="49"/>
      <c r="D766" s="49"/>
      <c r="E766" s="49"/>
      <c r="F766" s="49"/>
      <c r="G766" s="223"/>
      <c r="H766" s="49"/>
      <c r="I766" s="46"/>
      <c r="J766" s="46"/>
      <c r="K766" s="51"/>
      <c r="L766" s="231"/>
      <c r="M766" s="49"/>
      <c r="N766" s="49"/>
      <c r="O766" s="49"/>
      <c r="P766" s="49"/>
      <c r="Q766" s="223"/>
      <c r="R766" s="46"/>
      <c r="S766" s="46"/>
      <c r="T766" s="46"/>
      <c r="U766" s="223"/>
      <c r="V766" s="46"/>
      <c r="W766" s="46"/>
      <c r="X766" s="225"/>
      <c r="Y766" s="49"/>
      <c r="Z766" s="46"/>
      <c r="AA766" s="46"/>
      <c r="AB766" s="49"/>
      <c r="AC766" s="49"/>
      <c r="AD766" s="49"/>
      <c r="AE766" s="49"/>
      <c r="AF766" s="49"/>
      <c r="AG766" s="49"/>
      <c r="AH766" s="49"/>
      <c r="AI766" s="49"/>
      <c r="AJ766" s="37"/>
      <c r="AK766" s="37"/>
      <c r="AL766" s="37"/>
      <c r="AM766" s="37"/>
      <c r="AN766" s="37"/>
    </row>
    <row r="767">
      <c r="A767" s="46"/>
      <c r="B767" s="46"/>
      <c r="C767" s="49"/>
      <c r="D767" s="49"/>
      <c r="E767" s="49"/>
      <c r="F767" s="49"/>
      <c r="G767" s="223"/>
      <c r="H767" s="49"/>
      <c r="I767" s="46"/>
      <c r="J767" s="46"/>
      <c r="K767" s="51"/>
      <c r="L767" s="231"/>
      <c r="M767" s="49"/>
      <c r="N767" s="49"/>
      <c r="O767" s="49"/>
      <c r="P767" s="49"/>
      <c r="Q767" s="223"/>
      <c r="R767" s="46"/>
      <c r="S767" s="46"/>
      <c r="T767" s="46"/>
      <c r="U767" s="223"/>
      <c r="V767" s="46"/>
      <c r="W767" s="46"/>
      <c r="X767" s="225"/>
      <c r="Y767" s="49"/>
      <c r="Z767" s="46"/>
      <c r="AA767" s="46"/>
      <c r="AB767" s="49"/>
      <c r="AC767" s="49"/>
      <c r="AD767" s="49"/>
      <c r="AE767" s="49"/>
      <c r="AF767" s="49"/>
      <c r="AG767" s="49"/>
      <c r="AH767" s="49"/>
      <c r="AI767" s="49"/>
      <c r="AJ767" s="37"/>
      <c r="AK767" s="37"/>
      <c r="AL767" s="37"/>
      <c r="AM767" s="37"/>
      <c r="AN767" s="37"/>
    </row>
    <row r="768">
      <c r="A768" s="46"/>
      <c r="B768" s="46"/>
      <c r="C768" s="49"/>
      <c r="D768" s="49"/>
      <c r="E768" s="49"/>
      <c r="F768" s="49"/>
      <c r="G768" s="223"/>
      <c r="H768" s="49"/>
      <c r="I768" s="46"/>
      <c r="J768" s="46"/>
      <c r="K768" s="51"/>
      <c r="L768" s="231"/>
      <c r="M768" s="49"/>
      <c r="N768" s="49"/>
      <c r="O768" s="49"/>
      <c r="P768" s="49"/>
      <c r="Q768" s="223"/>
      <c r="R768" s="46"/>
      <c r="S768" s="46"/>
      <c r="T768" s="46"/>
      <c r="U768" s="223"/>
      <c r="V768" s="46"/>
      <c r="W768" s="46"/>
      <c r="X768" s="225"/>
      <c r="Y768" s="49"/>
      <c r="Z768" s="46"/>
      <c r="AA768" s="46"/>
      <c r="AB768" s="49"/>
      <c r="AC768" s="49"/>
      <c r="AD768" s="49"/>
      <c r="AE768" s="49"/>
      <c r="AF768" s="49"/>
      <c r="AG768" s="49"/>
      <c r="AH768" s="49"/>
      <c r="AI768" s="49"/>
      <c r="AJ768" s="37"/>
      <c r="AK768" s="37"/>
      <c r="AL768" s="37"/>
      <c r="AM768" s="37"/>
      <c r="AN768" s="37"/>
    </row>
    <row r="769">
      <c r="A769" s="46"/>
      <c r="B769" s="46"/>
      <c r="C769" s="49"/>
      <c r="D769" s="49"/>
      <c r="E769" s="49"/>
      <c r="F769" s="49"/>
      <c r="G769" s="223"/>
      <c r="H769" s="49"/>
      <c r="I769" s="46"/>
      <c r="J769" s="46"/>
      <c r="K769" s="51"/>
      <c r="L769" s="231"/>
      <c r="M769" s="49"/>
      <c r="N769" s="49"/>
      <c r="O769" s="49"/>
      <c r="P769" s="49"/>
      <c r="Q769" s="223"/>
      <c r="R769" s="46"/>
      <c r="S769" s="46"/>
      <c r="T769" s="46"/>
      <c r="U769" s="223"/>
      <c r="V769" s="46"/>
      <c r="W769" s="46"/>
      <c r="X769" s="225"/>
      <c r="Y769" s="49"/>
      <c r="Z769" s="46"/>
      <c r="AA769" s="46"/>
      <c r="AB769" s="49"/>
      <c r="AC769" s="49"/>
      <c r="AD769" s="49"/>
      <c r="AE769" s="49"/>
      <c r="AF769" s="49"/>
      <c r="AG769" s="49"/>
      <c r="AH769" s="49"/>
      <c r="AI769" s="49"/>
      <c r="AJ769" s="37"/>
      <c r="AK769" s="37"/>
      <c r="AL769" s="37"/>
      <c r="AM769" s="37"/>
      <c r="AN769" s="37"/>
    </row>
    <row r="770">
      <c r="A770" s="46"/>
      <c r="B770" s="46"/>
      <c r="C770" s="49"/>
      <c r="D770" s="49"/>
      <c r="E770" s="49"/>
      <c r="F770" s="49"/>
      <c r="G770" s="223"/>
      <c r="H770" s="49"/>
      <c r="I770" s="46"/>
      <c r="J770" s="46"/>
      <c r="K770" s="51"/>
      <c r="L770" s="231"/>
      <c r="M770" s="49"/>
      <c r="N770" s="49"/>
      <c r="O770" s="49"/>
      <c r="P770" s="49"/>
      <c r="Q770" s="223"/>
      <c r="R770" s="46"/>
      <c r="S770" s="46"/>
      <c r="T770" s="46"/>
      <c r="U770" s="223"/>
      <c r="V770" s="46"/>
      <c r="W770" s="46"/>
      <c r="X770" s="225"/>
      <c r="Y770" s="49"/>
      <c r="Z770" s="46"/>
      <c r="AA770" s="46"/>
      <c r="AB770" s="49"/>
      <c r="AC770" s="49"/>
      <c r="AD770" s="49"/>
      <c r="AE770" s="49"/>
      <c r="AF770" s="49"/>
      <c r="AG770" s="49"/>
      <c r="AH770" s="49"/>
      <c r="AI770" s="49"/>
      <c r="AJ770" s="37"/>
      <c r="AK770" s="37"/>
      <c r="AL770" s="37"/>
      <c r="AM770" s="37"/>
      <c r="AN770" s="37"/>
    </row>
    <row r="771">
      <c r="A771" s="46"/>
      <c r="B771" s="46"/>
      <c r="C771" s="49"/>
      <c r="D771" s="49"/>
      <c r="E771" s="49"/>
      <c r="F771" s="49"/>
      <c r="G771" s="223"/>
      <c r="H771" s="49"/>
      <c r="I771" s="46"/>
      <c r="J771" s="46"/>
      <c r="K771" s="51"/>
      <c r="L771" s="231"/>
      <c r="M771" s="49"/>
      <c r="N771" s="49"/>
      <c r="O771" s="49"/>
      <c r="P771" s="49"/>
      <c r="Q771" s="223"/>
      <c r="R771" s="46"/>
      <c r="S771" s="46"/>
      <c r="T771" s="46"/>
      <c r="U771" s="223"/>
      <c r="V771" s="46"/>
      <c r="W771" s="46"/>
      <c r="X771" s="225"/>
      <c r="Y771" s="49"/>
      <c r="Z771" s="46"/>
      <c r="AA771" s="46"/>
      <c r="AB771" s="49"/>
      <c r="AC771" s="49"/>
      <c r="AD771" s="49"/>
      <c r="AE771" s="49"/>
      <c r="AF771" s="49"/>
      <c r="AG771" s="49"/>
      <c r="AH771" s="49"/>
      <c r="AI771" s="49"/>
      <c r="AJ771" s="37"/>
      <c r="AK771" s="37"/>
      <c r="AL771" s="37"/>
      <c r="AM771" s="37"/>
      <c r="AN771" s="37"/>
    </row>
    <row r="772">
      <c r="A772" s="46"/>
      <c r="B772" s="46"/>
      <c r="C772" s="49"/>
      <c r="D772" s="49"/>
      <c r="E772" s="49"/>
      <c r="F772" s="49"/>
      <c r="G772" s="223"/>
      <c r="H772" s="49"/>
      <c r="I772" s="46"/>
      <c r="J772" s="46"/>
      <c r="K772" s="51"/>
      <c r="L772" s="231"/>
      <c r="M772" s="49"/>
      <c r="N772" s="49"/>
      <c r="O772" s="49"/>
      <c r="P772" s="49"/>
      <c r="Q772" s="223"/>
      <c r="R772" s="46"/>
      <c r="S772" s="46"/>
      <c r="T772" s="46"/>
      <c r="U772" s="223"/>
      <c r="V772" s="46"/>
      <c r="W772" s="46"/>
      <c r="X772" s="225"/>
      <c r="Y772" s="49"/>
      <c r="Z772" s="46"/>
      <c r="AA772" s="46"/>
      <c r="AB772" s="49"/>
      <c r="AC772" s="49"/>
      <c r="AD772" s="49"/>
      <c r="AE772" s="49"/>
      <c r="AF772" s="49"/>
      <c r="AG772" s="49"/>
      <c r="AH772" s="49"/>
      <c r="AI772" s="49"/>
      <c r="AJ772" s="37"/>
      <c r="AK772" s="37"/>
      <c r="AL772" s="37"/>
      <c r="AM772" s="37"/>
      <c r="AN772" s="37"/>
    </row>
    <row r="773">
      <c r="A773" s="46"/>
      <c r="B773" s="46"/>
      <c r="C773" s="49"/>
      <c r="D773" s="49"/>
      <c r="E773" s="49"/>
      <c r="F773" s="49"/>
      <c r="G773" s="223"/>
      <c r="H773" s="49"/>
      <c r="I773" s="46"/>
      <c r="J773" s="46"/>
      <c r="K773" s="51"/>
      <c r="L773" s="231"/>
      <c r="M773" s="49"/>
      <c r="N773" s="49"/>
      <c r="O773" s="49"/>
      <c r="P773" s="49"/>
      <c r="Q773" s="223"/>
      <c r="R773" s="46"/>
      <c r="S773" s="46"/>
      <c r="T773" s="46"/>
      <c r="U773" s="223"/>
      <c r="V773" s="46"/>
      <c r="W773" s="46"/>
      <c r="X773" s="225"/>
      <c r="Y773" s="49"/>
      <c r="Z773" s="46"/>
      <c r="AA773" s="46"/>
      <c r="AB773" s="49"/>
      <c r="AC773" s="49"/>
      <c r="AD773" s="49"/>
      <c r="AE773" s="49"/>
      <c r="AF773" s="49"/>
      <c r="AG773" s="49"/>
      <c r="AH773" s="49"/>
      <c r="AI773" s="49"/>
      <c r="AJ773" s="37"/>
      <c r="AK773" s="37"/>
      <c r="AL773" s="37"/>
      <c r="AM773" s="37"/>
      <c r="AN773" s="37"/>
    </row>
    <row r="774">
      <c r="A774" s="46"/>
      <c r="B774" s="46"/>
      <c r="C774" s="49"/>
      <c r="D774" s="49"/>
      <c r="E774" s="49"/>
      <c r="F774" s="49"/>
      <c r="G774" s="223"/>
      <c r="H774" s="49"/>
      <c r="I774" s="46"/>
      <c r="J774" s="46"/>
      <c r="K774" s="51"/>
      <c r="L774" s="231"/>
      <c r="M774" s="49"/>
      <c r="N774" s="49"/>
      <c r="O774" s="49"/>
      <c r="P774" s="49"/>
      <c r="Q774" s="223"/>
      <c r="R774" s="46"/>
      <c r="S774" s="46"/>
      <c r="T774" s="46"/>
      <c r="U774" s="223"/>
      <c r="V774" s="46"/>
      <c r="W774" s="46"/>
      <c r="X774" s="225"/>
      <c r="Y774" s="49"/>
      <c r="Z774" s="46"/>
      <c r="AA774" s="46"/>
      <c r="AB774" s="49"/>
      <c r="AC774" s="49"/>
      <c r="AD774" s="49"/>
      <c r="AE774" s="49"/>
      <c r="AF774" s="49"/>
      <c r="AG774" s="49"/>
      <c r="AH774" s="49"/>
      <c r="AI774" s="49"/>
      <c r="AJ774" s="37"/>
      <c r="AK774" s="37"/>
      <c r="AL774" s="37"/>
      <c r="AM774" s="37"/>
      <c r="AN774" s="37"/>
    </row>
    <row r="775">
      <c r="A775" s="46"/>
      <c r="B775" s="46"/>
      <c r="C775" s="49"/>
      <c r="D775" s="49"/>
      <c r="E775" s="49"/>
      <c r="F775" s="49"/>
      <c r="G775" s="223"/>
      <c r="H775" s="49"/>
      <c r="I775" s="46"/>
      <c r="J775" s="46"/>
      <c r="K775" s="51"/>
      <c r="L775" s="231"/>
      <c r="M775" s="49"/>
      <c r="N775" s="49"/>
      <c r="O775" s="49"/>
      <c r="P775" s="49"/>
      <c r="Q775" s="223"/>
      <c r="R775" s="46"/>
      <c r="S775" s="46"/>
      <c r="T775" s="46"/>
      <c r="U775" s="223"/>
      <c r="V775" s="46"/>
      <c r="W775" s="46"/>
      <c r="X775" s="225"/>
      <c r="Y775" s="49"/>
      <c r="Z775" s="46"/>
      <c r="AA775" s="46"/>
      <c r="AB775" s="49"/>
      <c r="AC775" s="49"/>
      <c r="AD775" s="49"/>
      <c r="AE775" s="49"/>
      <c r="AF775" s="49"/>
      <c r="AG775" s="49"/>
      <c r="AH775" s="49"/>
      <c r="AI775" s="49"/>
      <c r="AJ775" s="37"/>
      <c r="AK775" s="37"/>
      <c r="AL775" s="37"/>
      <c r="AM775" s="37"/>
      <c r="AN775" s="37"/>
    </row>
    <row r="776">
      <c r="A776" s="46"/>
      <c r="B776" s="46"/>
      <c r="C776" s="49"/>
      <c r="D776" s="49"/>
      <c r="E776" s="49"/>
      <c r="F776" s="49"/>
      <c r="G776" s="223"/>
      <c r="H776" s="49"/>
      <c r="I776" s="46"/>
      <c r="J776" s="46"/>
      <c r="K776" s="51"/>
      <c r="L776" s="231"/>
      <c r="M776" s="49"/>
      <c r="N776" s="49"/>
      <c r="O776" s="49"/>
      <c r="P776" s="49"/>
      <c r="Q776" s="223"/>
      <c r="R776" s="46"/>
      <c r="S776" s="46"/>
      <c r="T776" s="46"/>
      <c r="U776" s="223"/>
      <c r="V776" s="46"/>
      <c r="W776" s="46"/>
      <c r="X776" s="225"/>
      <c r="Y776" s="49"/>
      <c r="Z776" s="46"/>
      <c r="AA776" s="46"/>
      <c r="AB776" s="49"/>
      <c r="AC776" s="49"/>
      <c r="AD776" s="49"/>
      <c r="AE776" s="49"/>
      <c r="AF776" s="49"/>
      <c r="AG776" s="49"/>
      <c r="AH776" s="49"/>
      <c r="AI776" s="49"/>
      <c r="AJ776" s="37"/>
      <c r="AK776" s="37"/>
      <c r="AL776" s="37"/>
      <c r="AM776" s="37"/>
      <c r="AN776" s="37"/>
    </row>
    <row r="777">
      <c r="A777" s="46"/>
      <c r="B777" s="46"/>
      <c r="C777" s="49"/>
      <c r="D777" s="49"/>
      <c r="E777" s="49"/>
      <c r="F777" s="49"/>
      <c r="G777" s="223"/>
      <c r="H777" s="49"/>
      <c r="I777" s="46"/>
      <c r="J777" s="46"/>
      <c r="K777" s="51"/>
      <c r="L777" s="231"/>
      <c r="M777" s="49"/>
      <c r="N777" s="49"/>
      <c r="O777" s="49"/>
      <c r="P777" s="49"/>
      <c r="Q777" s="223"/>
      <c r="R777" s="46"/>
      <c r="S777" s="46"/>
      <c r="T777" s="46"/>
      <c r="U777" s="223"/>
      <c r="V777" s="46"/>
      <c r="W777" s="46"/>
      <c r="X777" s="225"/>
      <c r="Y777" s="49"/>
      <c r="Z777" s="46"/>
      <c r="AA777" s="46"/>
      <c r="AB777" s="49"/>
      <c r="AC777" s="49"/>
      <c r="AD777" s="49"/>
      <c r="AE777" s="49"/>
      <c r="AF777" s="49"/>
      <c r="AG777" s="49"/>
      <c r="AH777" s="49"/>
      <c r="AI777" s="49"/>
      <c r="AJ777" s="37"/>
      <c r="AK777" s="37"/>
      <c r="AL777" s="37"/>
      <c r="AM777" s="37"/>
      <c r="AN777" s="37"/>
    </row>
    <row r="778">
      <c r="A778" s="46"/>
      <c r="B778" s="46"/>
      <c r="C778" s="49"/>
      <c r="D778" s="49"/>
      <c r="E778" s="49"/>
      <c r="F778" s="49"/>
      <c r="G778" s="223"/>
      <c r="H778" s="49"/>
      <c r="I778" s="46"/>
      <c r="J778" s="46"/>
      <c r="K778" s="51"/>
      <c r="L778" s="231"/>
      <c r="M778" s="49"/>
      <c r="N778" s="49"/>
      <c r="O778" s="49"/>
      <c r="P778" s="49"/>
      <c r="Q778" s="223"/>
      <c r="R778" s="46"/>
      <c r="S778" s="46"/>
      <c r="T778" s="46"/>
      <c r="U778" s="223"/>
      <c r="V778" s="46"/>
      <c r="W778" s="46"/>
      <c r="X778" s="225"/>
      <c r="Y778" s="49"/>
      <c r="Z778" s="46"/>
      <c r="AA778" s="46"/>
      <c r="AB778" s="49"/>
      <c r="AC778" s="49"/>
      <c r="AD778" s="49"/>
      <c r="AE778" s="49"/>
      <c r="AF778" s="49"/>
      <c r="AG778" s="49"/>
      <c r="AH778" s="49"/>
      <c r="AI778" s="49"/>
      <c r="AJ778" s="37"/>
      <c r="AK778" s="37"/>
      <c r="AL778" s="37"/>
      <c r="AM778" s="37"/>
      <c r="AN778" s="37"/>
    </row>
    <row r="779">
      <c r="A779" s="46"/>
      <c r="B779" s="46"/>
      <c r="C779" s="49"/>
      <c r="D779" s="49"/>
      <c r="E779" s="49"/>
      <c r="F779" s="49"/>
      <c r="G779" s="223"/>
      <c r="H779" s="49"/>
      <c r="I779" s="46"/>
      <c r="J779" s="46"/>
      <c r="K779" s="51"/>
      <c r="L779" s="231"/>
      <c r="M779" s="49"/>
      <c r="N779" s="49"/>
      <c r="O779" s="49"/>
      <c r="P779" s="49"/>
      <c r="Q779" s="223"/>
      <c r="R779" s="46"/>
      <c r="S779" s="46"/>
      <c r="T779" s="46"/>
      <c r="U779" s="223"/>
      <c r="V779" s="46"/>
      <c r="W779" s="46"/>
      <c r="X779" s="225"/>
      <c r="Y779" s="49"/>
      <c r="Z779" s="46"/>
      <c r="AA779" s="46"/>
      <c r="AB779" s="49"/>
      <c r="AC779" s="49"/>
      <c r="AD779" s="49"/>
      <c r="AE779" s="49"/>
      <c r="AF779" s="49"/>
      <c r="AG779" s="49"/>
      <c r="AH779" s="49"/>
      <c r="AI779" s="49"/>
      <c r="AJ779" s="37"/>
      <c r="AK779" s="37"/>
      <c r="AL779" s="37"/>
      <c r="AM779" s="37"/>
      <c r="AN779" s="37"/>
    </row>
    <row r="780">
      <c r="A780" s="46"/>
      <c r="B780" s="46"/>
      <c r="C780" s="49"/>
      <c r="D780" s="49"/>
      <c r="E780" s="49"/>
      <c r="F780" s="49"/>
      <c r="G780" s="223"/>
      <c r="H780" s="49"/>
      <c r="I780" s="46"/>
      <c r="J780" s="46"/>
      <c r="K780" s="51"/>
      <c r="L780" s="231"/>
      <c r="M780" s="49"/>
      <c r="N780" s="49"/>
      <c r="O780" s="49"/>
      <c r="P780" s="49"/>
      <c r="Q780" s="223"/>
      <c r="R780" s="46"/>
      <c r="S780" s="46"/>
      <c r="T780" s="46"/>
      <c r="U780" s="223"/>
      <c r="V780" s="46"/>
      <c r="W780" s="46"/>
      <c r="X780" s="225"/>
      <c r="Y780" s="49"/>
      <c r="Z780" s="46"/>
      <c r="AA780" s="46"/>
      <c r="AB780" s="49"/>
      <c r="AC780" s="49"/>
      <c r="AD780" s="49"/>
      <c r="AE780" s="49"/>
      <c r="AF780" s="49"/>
      <c r="AG780" s="49"/>
      <c r="AH780" s="49"/>
      <c r="AI780" s="49"/>
      <c r="AJ780" s="37"/>
      <c r="AK780" s="37"/>
      <c r="AL780" s="37"/>
      <c r="AM780" s="37"/>
      <c r="AN780" s="37"/>
    </row>
    <row r="781">
      <c r="A781" s="46"/>
      <c r="B781" s="46"/>
      <c r="C781" s="49"/>
      <c r="D781" s="49"/>
      <c r="E781" s="49"/>
      <c r="F781" s="49"/>
      <c r="G781" s="223"/>
      <c r="H781" s="49"/>
      <c r="I781" s="46"/>
      <c r="J781" s="46"/>
      <c r="K781" s="51"/>
      <c r="L781" s="231"/>
      <c r="M781" s="49"/>
      <c r="N781" s="49"/>
      <c r="O781" s="49"/>
      <c r="P781" s="49"/>
      <c r="Q781" s="223"/>
      <c r="R781" s="46"/>
      <c r="S781" s="46"/>
      <c r="T781" s="46"/>
      <c r="U781" s="223"/>
      <c r="V781" s="46"/>
      <c r="W781" s="46"/>
      <c r="X781" s="225"/>
      <c r="Y781" s="49"/>
      <c r="Z781" s="46"/>
      <c r="AA781" s="46"/>
      <c r="AB781" s="49"/>
      <c r="AC781" s="49"/>
      <c r="AD781" s="49"/>
      <c r="AE781" s="49"/>
      <c r="AF781" s="49"/>
      <c r="AG781" s="49"/>
      <c r="AH781" s="49"/>
      <c r="AI781" s="49"/>
      <c r="AJ781" s="37"/>
      <c r="AK781" s="37"/>
      <c r="AL781" s="37"/>
      <c r="AM781" s="37"/>
      <c r="AN781" s="37"/>
    </row>
    <row r="782">
      <c r="A782" s="46"/>
      <c r="B782" s="46"/>
      <c r="C782" s="49"/>
      <c r="D782" s="49"/>
      <c r="E782" s="49"/>
      <c r="F782" s="49"/>
      <c r="G782" s="223"/>
      <c r="H782" s="49"/>
      <c r="I782" s="46"/>
      <c r="J782" s="46"/>
      <c r="K782" s="51"/>
      <c r="L782" s="231"/>
      <c r="M782" s="49"/>
      <c r="N782" s="49"/>
      <c r="O782" s="49"/>
      <c r="P782" s="49"/>
      <c r="Q782" s="223"/>
      <c r="R782" s="46"/>
      <c r="S782" s="46"/>
      <c r="T782" s="46"/>
      <c r="U782" s="223"/>
      <c r="V782" s="46"/>
      <c r="W782" s="46"/>
      <c r="X782" s="225"/>
      <c r="Y782" s="49"/>
      <c r="Z782" s="46"/>
      <c r="AA782" s="46"/>
      <c r="AB782" s="49"/>
      <c r="AC782" s="49"/>
      <c r="AD782" s="49"/>
      <c r="AE782" s="49"/>
      <c r="AF782" s="49"/>
      <c r="AG782" s="49"/>
      <c r="AH782" s="49"/>
      <c r="AI782" s="49"/>
      <c r="AJ782" s="37"/>
      <c r="AK782" s="37"/>
      <c r="AL782" s="37"/>
      <c r="AM782" s="37"/>
      <c r="AN782" s="37"/>
    </row>
    <row r="783">
      <c r="A783" s="46"/>
      <c r="B783" s="46"/>
      <c r="C783" s="49"/>
      <c r="D783" s="49"/>
      <c r="E783" s="49"/>
      <c r="F783" s="49"/>
      <c r="G783" s="223"/>
      <c r="H783" s="49"/>
      <c r="I783" s="46"/>
      <c r="J783" s="46"/>
      <c r="K783" s="51"/>
      <c r="L783" s="231"/>
      <c r="M783" s="49"/>
      <c r="N783" s="49"/>
      <c r="O783" s="49"/>
      <c r="P783" s="49"/>
      <c r="Q783" s="223"/>
      <c r="R783" s="46"/>
      <c r="S783" s="46"/>
      <c r="T783" s="46"/>
      <c r="U783" s="223"/>
      <c r="V783" s="46"/>
      <c r="W783" s="46"/>
      <c r="X783" s="225"/>
      <c r="Y783" s="49"/>
      <c r="Z783" s="46"/>
      <c r="AA783" s="46"/>
      <c r="AB783" s="49"/>
      <c r="AC783" s="49"/>
      <c r="AD783" s="49"/>
      <c r="AE783" s="49"/>
      <c r="AF783" s="49"/>
      <c r="AG783" s="49"/>
      <c r="AH783" s="49"/>
      <c r="AI783" s="49"/>
      <c r="AJ783" s="37"/>
      <c r="AK783" s="37"/>
      <c r="AL783" s="37"/>
      <c r="AM783" s="37"/>
      <c r="AN783" s="37"/>
    </row>
    <row r="784">
      <c r="A784" s="46"/>
      <c r="B784" s="46"/>
      <c r="C784" s="49"/>
      <c r="D784" s="49"/>
      <c r="E784" s="49"/>
      <c r="F784" s="49"/>
      <c r="G784" s="223"/>
      <c r="H784" s="49"/>
      <c r="I784" s="46"/>
      <c r="J784" s="46"/>
      <c r="K784" s="51"/>
      <c r="L784" s="231"/>
      <c r="M784" s="49"/>
      <c r="N784" s="49"/>
      <c r="O784" s="49"/>
      <c r="P784" s="49"/>
      <c r="Q784" s="223"/>
      <c r="R784" s="46"/>
      <c r="S784" s="46"/>
      <c r="T784" s="46"/>
      <c r="U784" s="223"/>
      <c r="V784" s="46"/>
      <c r="W784" s="46"/>
      <c r="X784" s="225"/>
      <c r="Y784" s="49"/>
      <c r="Z784" s="46"/>
      <c r="AA784" s="46"/>
      <c r="AB784" s="49"/>
      <c r="AC784" s="49"/>
      <c r="AD784" s="49"/>
      <c r="AE784" s="49"/>
      <c r="AF784" s="49"/>
      <c r="AG784" s="49"/>
      <c r="AH784" s="49"/>
      <c r="AI784" s="49"/>
      <c r="AJ784" s="37"/>
      <c r="AK784" s="37"/>
      <c r="AL784" s="37"/>
      <c r="AM784" s="37"/>
      <c r="AN784" s="37"/>
    </row>
    <row r="785">
      <c r="A785" s="46"/>
      <c r="B785" s="46"/>
      <c r="C785" s="49"/>
      <c r="D785" s="49"/>
      <c r="E785" s="49"/>
      <c r="F785" s="49"/>
      <c r="G785" s="223"/>
      <c r="H785" s="49"/>
      <c r="I785" s="46"/>
      <c r="J785" s="46"/>
      <c r="K785" s="51"/>
      <c r="L785" s="231"/>
      <c r="M785" s="49"/>
      <c r="N785" s="49"/>
      <c r="O785" s="49"/>
      <c r="P785" s="49"/>
      <c r="Q785" s="223"/>
      <c r="R785" s="46"/>
      <c r="S785" s="46"/>
      <c r="T785" s="46"/>
      <c r="U785" s="223"/>
      <c r="V785" s="46"/>
      <c r="W785" s="46"/>
      <c r="X785" s="225"/>
      <c r="Y785" s="49"/>
      <c r="Z785" s="46"/>
      <c r="AA785" s="46"/>
      <c r="AB785" s="49"/>
      <c r="AC785" s="49"/>
      <c r="AD785" s="49"/>
      <c r="AE785" s="49"/>
      <c r="AF785" s="49"/>
      <c r="AG785" s="49"/>
      <c r="AH785" s="49"/>
      <c r="AI785" s="49"/>
      <c r="AJ785" s="37"/>
      <c r="AK785" s="37"/>
      <c r="AL785" s="37"/>
      <c r="AM785" s="37"/>
      <c r="AN785" s="37"/>
    </row>
    <row r="786">
      <c r="A786" s="46"/>
      <c r="B786" s="46"/>
      <c r="C786" s="49"/>
      <c r="D786" s="49"/>
      <c r="E786" s="49"/>
      <c r="F786" s="49"/>
      <c r="G786" s="223"/>
      <c r="H786" s="49"/>
      <c r="I786" s="46"/>
      <c r="J786" s="46"/>
      <c r="K786" s="51"/>
      <c r="L786" s="231"/>
      <c r="M786" s="49"/>
      <c r="N786" s="49"/>
      <c r="O786" s="49"/>
      <c r="P786" s="49"/>
      <c r="Q786" s="223"/>
      <c r="R786" s="46"/>
      <c r="S786" s="46"/>
      <c r="T786" s="46"/>
      <c r="U786" s="223"/>
      <c r="V786" s="46"/>
      <c r="W786" s="46"/>
      <c r="X786" s="225"/>
      <c r="Y786" s="49"/>
      <c r="Z786" s="46"/>
      <c r="AA786" s="46"/>
      <c r="AB786" s="49"/>
      <c r="AC786" s="49"/>
      <c r="AD786" s="49"/>
      <c r="AE786" s="49"/>
      <c r="AF786" s="49"/>
      <c r="AG786" s="49"/>
      <c r="AH786" s="49"/>
      <c r="AI786" s="49"/>
      <c r="AJ786" s="37"/>
      <c r="AK786" s="37"/>
      <c r="AL786" s="37"/>
      <c r="AM786" s="37"/>
      <c r="AN786" s="37"/>
    </row>
    <row r="787">
      <c r="A787" s="46"/>
      <c r="B787" s="46"/>
      <c r="C787" s="49"/>
      <c r="D787" s="49"/>
      <c r="E787" s="49"/>
      <c r="F787" s="49"/>
      <c r="G787" s="223"/>
      <c r="H787" s="49"/>
      <c r="I787" s="46"/>
      <c r="J787" s="46"/>
      <c r="K787" s="51"/>
      <c r="L787" s="231"/>
      <c r="M787" s="49"/>
      <c r="N787" s="49"/>
      <c r="O787" s="49"/>
      <c r="P787" s="49"/>
      <c r="Q787" s="223"/>
      <c r="R787" s="46"/>
      <c r="S787" s="46"/>
      <c r="T787" s="46"/>
      <c r="U787" s="223"/>
      <c r="V787" s="46"/>
      <c r="W787" s="46"/>
      <c r="X787" s="225"/>
      <c r="Y787" s="49"/>
      <c r="Z787" s="46"/>
      <c r="AA787" s="46"/>
      <c r="AB787" s="49"/>
      <c r="AC787" s="49"/>
      <c r="AD787" s="49"/>
      <c r="AE787" s="49"/>
      <c r="AF787" s="49"/>
      <c r="AG787" s="49"/>
      <c r="AH787" s="49"/>
      <c r="AI787" s="49"/>
      <c r="AJ787" s="37"/>
      <c r="AK787" s="37"/>
      <c r="AL787" s="37"/>
      <c r="AM787" s="37"/>
      <c r="AN787" s="37"/>
    </row>
    <row r="788">
      <c r="A788" s="46"/>
      <c r="B788" s="46"/>
      <c r="C788" s="49"/>
      <c r="D788" s="49"/>
      <c r="E788" s="49"/>
      <c r="F788" s="49"/>
      <c r="G788" s="223"/>
      <c r="H788" s="49"/>
      <c r="I788" s="46"/>
      <c r="J788" s="46"/>
      <c r="K788" s="51"/>
      <c r="L788" s="231"/>
      <c r="M788" s="49"/>
      <c r="N788" s="49"/>
      <c r="O788" s="49"/>
      <c r="P788" s="49"/>
      <c r="Q788" s="223"/>
      <c r="R788" s="46"/>
      <c r="S788" s="46"/>
      <c r="T788" s="46"/>
      <c r="U788" s="223"/>
      <c r="V788" s="46"/>
      <c r="W788" s="46"/>
      <c r="X788" s="225"/>
      <c r="Y788" s="49"/>
      <c r="Z788" s="46"/>
      <c r="AA788" s="46"/>
      <c r="AB788" s="49"/>
      <c r="AC788" s="49"/>
      <c r="AD788" s="49"/>
      <c r="AE788" s="49"/>
      <c r="AF788" s="49"/>
      <c r="AG788" s="49"/>
      <c r="AH788" s="49"/>
      <c r="AI788" s="49"/>
      <c r="AJ788" s="37"/>
      <c r="AK788" s="37"/>
      <c r="AL788" s="37"/>
      <c r="AM788" s="37"/>
      <c r="AN788" s="37"/>
    </row>
    <row r="789">
      <c r="A789" s="46"/>
      <c r="B789" s="46"/>
      <c r="C789" s="49"/>
      <c r="D789" s="49"/>
      <c r="E789" s="49"/>
      <c r="F789" s="49"/>
      <c r="G789" s="223"/>
      <c r="H789" s="49"/>
      <c r="I789" s="46"/>
      <c r="J789" s="46"/>
      <c r="K789" s="51"/>
      <c r="L789" s="231"/>
      <c r="M789" s="49"/>
      <c r="N789" s="49"/>
      <c r="O789" s="49"/>
      <c r="P789" s="49"/>
      <c r="Q789" s="223"/>
      <c r="R789" s="46"/>
      <c r="S789" s="46"/>
      <c r="T789" s="46"/>
      <c r="U789" s="223"/>
      <c r="V789" s="46"/>
      <c r="W789" s="46"/>
      <c r="X789" s="225"/>
      <c r="Y789" s="49"/>
      <c r="Z789" s="46"/>
      <c r="AA789" s="46"/>
      <c r="AB789" s="49"/>
      <c r="AC789" s="49"/>
      <c r="AD789" s="49"/>
      <c r="AE789" s="49"/>
      <c r="AF789" s="49"/>
      <c r="AG789" s="49"/>
      <c r="AH789" s="49"/>
      <c r="AI789" s="49"/>
      <c r="AJ789" s="37"/>
      <c r="AK789" s="37"/>
      <c r="AL789" s="37"/>
      <c r="AM789" s="37"/>
      <c r="AN789" s="37"/>
    </row>
    <row r="790">
      <c r="A790" s="46"/>
      <c r="B790" s="46"/>
      <c r="C790" s="49"/>
      <c r="D790" s="49"/>
      <c r="E790" s="49"/>
      <c r="F790" s="49"/>
      <c r="G790" s="223"/>
      <c r="H790" s="49"/>
      <c r="I790" s="46"/>
      <c r="J790" s="46"/>
      <c r="K790" s="51"/>
      <c r="L790" s="231"/>
      <c r="M790" s="49"/>
      <c r="N790" s="49"/>
      <c r="O790" s="49"/>
      <c r="P790" s="49"/>
      <c r="Q790" s="223"/>
      <c r="R790" s="46"/>
      <c r="S790" s="46"/>
      <c r="T790" s="46"/>
      <c r="U790" s="223"/>
      <c r="V790" s="46"/>
      <c r="W790" s="46"/>
      <c r="X790" s="225"/>
      <c r="Y790" s="49"/>
      <c r="Z790" s="46"/>
      <c r="AA790" s="46"/>
      <c r="AB790" s="49"/>
      <c r="AC790" s="49"/>
      <c r="AD790" s="49"/>
      <c r="AE790" s="49"/>
      <c r="AF790" s="49"/>
      <c r="AG790" s="49"/>
      <c r="AH790" s="49"/>
      <c r="AI790" s="49"/>
      <c r="AJ790" s="37"/>
      <c r="AK790" s="37"/>
      <c r="AL790" s="37"/>
      <c r="AM790" s="37"/>
      <c r="AN790" s="37"/>
    </row>
    <row r="791">
      <c r="A791" s="46"/>
      <c r="B791" s="46"/>
      <c r="C791" s="49"/>
      <c r="D791" s="49"/>
      <c r="E791" s="49"/>
      <c r="F791" s="49"/>
      <c r="G791" s="223"/>
      <c r="H791" s="49"/>
      <c r="I791" s="46"/>
      <c r="J791" s="46"/>
      <c r="K791" s="51"/>
      <c r="L791" s="231"/>
      <c r="M791" s="49"/>
      <c r="N791" s="49"/>
      <c r="O791" s="49"/>
      <c r="P791" s="49"/>
      <c r="Q791" s="223"/>
      <c r="R791" s="46"/>
      <c r="S791" s="46"/>
      <c r="T791" s="46"/>
      <c r="U791" s="223"/>
      <c r="V791" s="46"/>
      <c r="W791" s="46"/>
      <c r="X791" s="225"/>
      <c r="Y791" s="49"/>
      <c r="Z791" s="46"/>
      <c r="AA791" s="46"/>
      <c r="AB791" s="49"/>
      <c r="AC791" s="49"/>
      <c r="AD791" s="49"/>
      <c r="AE791" s="49"/>
      <c r="AF791" s="49"/>
      <c r="AG791" s="49"/>
      <c r="AH791" s="49"/>
      <c r="AI791" s="49"/>
      <c r="AJ791" s="37"/>
      <c r="AK791" s="37"/>
      <c r="AL791" s="37"/>
      <c r="AM791" s="37"/>
      <c r="AN791" s="37"/>
    </row>
    <row r="792">
      <c r="A792" s="46"/>
      <c r="B792" s="46"/>
      <c r="C792" s="49"/>
      <c r="D792" s="49"/>
      <c r="E792" s="49"/>
      <c r="F792" s="49"/>
      <c r="G792" s="223"/>
      <c r="H792" s="49"/>
      <c r="I792" s="46"/>
      <c r="J792" s="46"/>
      <c r="K792" s="51"/>
      <c r="L792" s="231"/>
      <c r="M792" s="49"/>
      <c r="N792" s="49"/>
      <c r="O792" s="49"/>
      <c r="P792" s="49"/>
      <c r="Q792" s="223"/>
      <c r="R792" s="46"/>
      <c r="S792" s="46"/>
      <c r="T792" s="46"/>
      <c r="U792" s="223"/>
      <c r="V792" s="46"/>
      <c r="W792" s="46"/>
      <c r="X792" s="225"/>
      <c r="Y792" s="49"/>
      <c r="Z792" s="46"/>
      <c r="AA792" s="46"/>
      <c r="AB792" s="49"/>
      <c r="AC792" s="49"/>
      <c r="AD792" s="49"/>
      <c r="AE792" s="49"/>
      <c r="AF792" s="49"/>
      <c r="AG792" s="49"/>
      <c r="AH792" s="49"/>
      <c r="AI792" s="49"/>
      <c r="AJ792" s="37"/>
      <c r="AK792" s="37"/>
      <c r="AL792" s="37"/>
      <c r="AM792" s="37"/>
      <c r="AN792" s="37"/>
    </row>
    <row r="793">
      <c r="A793" s="46"/>
      <c r="B793" s="46"/>
      <c r="C793" s="49"/>
      <c r="D793" s="49"/>
      <c r="E793" s="49"/>
      <c r="F793" s="49"/>
      <c r="G793" s="223"/>
      <c r="H793" s="49"/>
      <c r="I793" s="46"/>
      <c r="J793" s="46"/>
      <c r="K793" s="51"/>
      <c r="L793" s="231"/>
      <c r="M793" s="49"/>
      <c r="N793" s="49"/>
      <c r="O793" s="49"/>
      <c r="P793" s="49"/>
      <c r="Q793" s="223"/>
      <c r="R793" s="46"/>
      <c r="S793" s="46"/>
      <c r="T793" s="46"/>
      <c r="U793" s="223"/>
      <c r="V793" s="46"/>
      <c r="W793" s="46"/>
      <c r="X793" s="225"/>
      <c r="Y793" s="49"/>
      <c r="Z793" s="46"/>
      <c r="AA793" s="46"/>
      <c r="AB793" s="49"/>
      <c r="AC793" s="49"/>
      <c r="AD793" s="49"/>
      <c r="AE793" s="49"/>
      <c r="AF793" s="49"/>
      <c r="AG793" s="49"/>
      <c r="AH793" s="49"/>
      <c r="AI793" s="49"/>
      <c r="AJ793" s="37"/>
      <c r="AK793" s="37"/>
      <c r="AL793" s="37"/>
      <c r="AM793" s="37"/>
      <c r="AN793" s="37"/>
    </row>
    <row r="794">
      <c r="A794" s="46"/>
      <c r="B794" s="46"/>
      <c r="C794" s="49"/>
      <c r="D794" s="49"/>
      <c r="E794" s="49"/>
      <c r="F794" s="49"/>
      <c r="G794" s="223"/>
      <c r="H794" s="49"/>
      <c r="I794" s="46"/>
      <c r="J794" s="46"/>
      <c r="K794" s="51"/>
      <c r="L794" s="231"/>
      <c r="M794" s="49"/>
      <c r="N794" s="49"/>
      <c r="O794" s="49"/>
      <c r="P794" s="49"/>
      <c r="Q794" s="223"/>
      <c r="R794" s="46"/>
      <c r="S794" s="46"/>
      <c r="T794" s="46"/>
      <c r="U794" s="223"/>
      <c r="V794" s="46"/>
      <c r="W794" s="46"/>
      <c r="X794" s="225"/>
      <c r="Y794" s="49"/>
      <c r="Z794" s="46"/>
      <c r="AA794" s="46"/>
      <c r="AB794" s="49"/>
      <c r="AC794" s="49"/>
      <c r="AD794" s="49"/>
      <c r="AE794" s="49"/>
      <c r="AF794" s="49"/>
      <c r="AG794" s="49"/>
      <c r="AH794" s="49"/>
      <c r="AI794" s="49"/>
      <c r="AJ794" s="37"/>
      <c r="AK794" s="37"/>
      <c r="AL794" s="37"/>
      <c r="AM794" s="37"/>
      <c r="AN794" s="37"/>
    </row>
    <row r="795">
      <c r="A795" s="46"/>
      <c r="B795" s="46"/>
      <c r="C795" s="49"/>
      <c r="D795" s="49"/>
      <c r="E795" s="49"/>
      <c r="F795" s="49"/>
      <c r="G795" s="223"/>
      <c r="H795" s="49"/>
      <c r="I795" s="46"/>
      <c r="J795" s="46"/>
      <c r="K795" s="51"/>
      <c r="L795" s="231"/>
      <c r="M795" s="49"/>
      <c r="N795" s="49"/>
      <c r="O795" s="49"/>
      <c r="P795" s="49"/>
      <c r="Q795" s="223"/>
      <c r="R795" s="46"/>
      <c r="S795" s="46"/>
      <c r="T795" s="46"/>
      <c r="U795" s="223"/>
      <c r="V795" s="46"/>
      <c r="W795" s="46"/>
      <c r="X795" s="225"/>
      <c r="Y795" s="49"/>
      <c r="Z795" s="46"/>
      <c r="AA795" s="46"/>
      <c r="AB795" s="49"/>
      <c r="AC795" s="49"/>
      <c r="AD795" s="49"/>
      <c r="AE795" s="49"/>
      <c r="AF795" s="49"/>
      <c r="AG795" s="49"/>
      <c r="AH795" s="49"/>
      <c r="AI795" s="49"/>
      <c r="AJ795" s="37"/>
      <c r="AK795" s="37"/>
      <c r="AL795" s="37"/>
      <c r="AM795" s="37"/>
      <c r="AN795" s="37"/>
    </row>
    <row r="796">
      <c r="A796" s="46"/>
      <c r="B796" s="46"/>
      <c r="C796" s="49"/>
      <c r="D796" s="49"/>
      <c r="E796" s="49"/>
      <c r="F796" s="49"/>
      <c r="G796" s="223"/>
      <c r="H796" s="49"/>
      <c r="I796" s="46"/>
      <c r="J796" s="46"/>
      <c r="K796" s="51"/>
      <c r="L796" s="231"/>
      <c r="M796" s="49"/>
      <c r="N796" s="49"/>
      <c r="O796" s="49"/>
      <c r="P796" s="49"/>
      <c r="Q796" s="223"/>
      <c r="R796" s="46"/>
      <c r="S796" s="46"/>
      <c r="T796" s="46"/>
      <c r="U796" s="223"/>
      <c r="V796" s="46"/>
      <c r="W796" s="46"/>
      <c r="X796" s="225"/>
      <c r="Y796" s="49"/>
      <c r="Z796" s="46"/>
      <c r="AA796" s="46"/>
      <c r="AB796" s="49"/>
      <c r="AC796" s="49"/>
      <c r="AD796" s="49"/>
      <c r="AE796" s="49"/>
      <c r="AF796" s="49"/>
      <c r="AG796" s="49"/>
      <c r="AH796" s="49"/>
      <c r="AI796" s="49"/>
      <c r="AJ796" s="37"/>
      <c r="AK796" s="37"/>
      <c r="AL796" s="37"/>
      <c r="AM796" s="37"/>
      <c r="AN796" s="37"/>
    </row>
    <row r="797">
      <c r="A797" s="46"/>
      <c r="B797" s="46"/>
      <c r="C797" s="49"/>
      <c r="D797" s="49"/>
      <c r="E797" s="49"/>
      <c r="F797" s="49"/>
      <c r="G797" s="223"/>
      <c r="H797" s="49"/>
      <c r="I797" s="46"/>
      <c r="J797" s="46"/>
      <c r="K797" s="51"/>
      <c r="L797" s="231"/>
      <c r="M797" s="49"/>
      <c r="N797" s="49"/>
      <c r="O797" s="49"/>
      <c r="P797" s="49"/>
      <c r="Q797" s="223"/>
      <c r="R797" s="46"/>
      <c r="S797" s="46"/>
      <c r="T797" s="46"/>
      <c r="U797" s="223"/>
      <c r="V797" s="46"/>
      <c r="W797" s="46"/>
      <c r="X797" s="225"/>
      <c r="Y797" s="49"/>
      <c r="Z797" s="46"/>
      <c r="AA797" s="46"/>
      <c r="AB797" s="49"/>
      <c r="AC797" s="49"/>
      <c r="AD797" s="49"/>
      <c r="AE797" s="49"/>
      <c r="AF797" s="49"/>
      <c r="AG797" s="49"/>
      <c r="AH797" s="49"/>
      <c r="AI797" s="49"/>
      <c r="AJ797" s="37"/>
      <c r="AK797" s="37"/>
      <c r="AL797" s="37"/>
      <c r="AM797" s="37"/>
      <c r="AN797" s="37"/>
    </row>
    <row r="798">
      <c r="A798" s="46"/>
      <c r="B798" s="46"/>
      <c r="C798" s="49"/>
      <c r="D798" s="49"/>
      <c r="E798" s="49"/>
      <c r="F798" s="49"/>
      <c r="G798" s="223"/>
      <c r="H798" s="49"/>
      <c r="I798" s="46"/>
      <c r="J798" s="46"/>
      <c r="K798" s="51"/>
      <c r="L798" s="231"/>
      <c r="M798" s="49"/>
      <c r="N798" s="49"/>
      <c r="O798" s="49"/>
      <c r="P798" s="49"/>
      <c r="Q798" s="223"/>
      <c r="R798" s="46"/>
      <c r="S798" s="46"/>
      <c r="T798" s="46"/>
      <c r="U798" s="223"/>
      <c r="V798" s="46"/>
      <c r="W798" s="46"/>
      <c r="X798" s="225"/>
      <c r="Y798" s="49"/>
      <c r="Z798" s="46"/>
      <c r="AA798" s="46"/>
      <c r="AB798" s="49"/>
      <c r="AC798" s="49"/>
      <c r="AD798" s="49"/>
      <c r="AE798" s="49"/>
      <c r="AF798" s="49"/>
      <c r="AG798" s="49"/>
      <c r="AH798" s="49"/>
      <c r="AI798" s="49"/>
      <c r="AJ798" s="37"/>
      <c r="AK798" s="37"/>
      <c r="AL798" s="37"/>
      <c r="AM798" s="37"/>
      <c r="AN798" s="37"/>
    </row>
    <row r="799">
      <c r="A799" s="46"/>
      <c r="B799" s="46"/>
      <c r="C799" s="49"/>
      <c r="D799" s="49"/>
      <c r="E799" s="49"/>
      <c r="F799" s="49"/>
      <c r="G799" s="223"/>
      <c r="H799" s="49"/>
      <c r="I799" s="46"/>
      <c r="J799" s="46"/>
      <c r="K799" s="51"/>
      <c r="L799" s="231"/>
      <c r="M799" s="49"/>
      <c r="N799" s="49"/>
      <c r="O799" s="49"/>
      <c r="P799" s="49"/>
      <c r="Q799" s="223"/>
      <c r="R799" s="46"/>
      <c r="S799" s="46"/>
      <c r="T799" s="46"/>
      <c r="U799" s="223"/>
      <c r="V799" s="46"/>
      <c r="W799" s="46"/>
      <c r="X799" s="225"/>
      <c r="Y799" s="49"/>
      <c r="Z799" s="46"/>
      <c r="AA799" s="46"/>
      <c r="AB799" s="49"/>
      <c r="AC799" s="49"/>
      <c r="AD799" s="49"/>
      <c r="AE799" s="49"/>
      <c r="AF799" s="49"/>
      <c r="AG799" s="49"/>
      <c r="AH799" s="49"/>
      <c r="AI799" s="49"/>
      <c r="AJ799" s="37"/>
      <c r="AK799" s="37"/>
      <c r="AL799" s="37"/>
      <c r="AM799" s="37"/>
      <c r="AN799" s="37"/>
    </row>
    <row r="800">
      <c r="A800" s="46"/>
      <c r="B800" s="46"/>
      <c r="C800" s="49"/>
      <c r="D800" s="49"/>
      <c r="E800" s="49"/>
      <c r="F800" s="49"/>
      <c r="G800" s="223"/>
      <c r="H800" s="49"/>
      <c r="I800" s="46"/>
      <c r="J800" s="46"/>
      <c r="K800" s="51"/>
      <c r="L800" s="231"/>
      <c r="M800" s="49"/>
      <c r="N800" s="49"/>
      <c r="O800" s="49"/>
      <c r="P800" s="49"/>
      <c r="Q800" s="223"/>
      <c r="R800" s="46"/>
      <c r="S800" s="46"/>
      <c r="T800" s="46"/>
      <c r="U800" s="223"/>
      <c r="V800" s="46"/>
      <c r="W800" s="46"/>
      <c r="X800" s="225"/>
      <c r="Y800" s="49"/>
      <c r="Z800" s="46"/>
      <c r="AA800" s="46"/>
      <c r="AB800" s="49"/>
      <c r="AC800" s="49"/>
      <c r="AD800" s="49"/>
      <c r="AE800" s="49"/>
      <c r="AF800" s="49"/>
      <c r="AG800" s="49"/>
      <c r="AH800" s="49"/>
      <c r="AI800" s="49"/>
      <c r="AJ800" s="37"/>
      <c r="AK800" s="37"/>
      <c r="AL800" s="37"/>
      <c r="AM800" s="37"/>
      <c r="AN800" s="37"/>
    </row>
    <row r="801">
      <c r="A801" s="46"/>
      <c r="B801" s="46"/>
      <c r="C801" s="49"/>
      <c r="D801" s="49"/>
      <c r="E801" s="49"/>
      <c r="F801" s="49"/>
      <c r="G801" s="223"/>
      <c r="H801" s="49"/>
      <c r="I801" s="46"/>
      <c r="J801" s="46"/>
      <c r="K801" s="51"/>
      <c r="L801" s="231"/>
      <c r="M801" s="49"/>
      <c r="N801" s="49"/>
      <c r="O801" s="49"/>
      <c r="P801" s="49"/>
      <c r="Q801" s="223"/>
      <c r="R801" s="46"/>
      <c r="S801" s="46"/>
      <c r="T801" s="46"/>
      <c r="U801" s="223"/>
      <c r="V801" s="46"/>
      <c r="W801" s="46"/>
      <c r="X801" s="225"/>
      <c r="Y801" s="49"/>
      <c r="Z801" s="46"/>
      <c r="AA801" s="46"/>
      <c r="AB801" s="49"/>
      <c r="AC801" s="49"/>
      <c r="AD801" s="49"/>
      <c r="AE801" s="49"/>
      <c r="AF801" s="49"/>
      <c r="AG801" s="49"/>
      <c r="AH801" s="49"/>
      <c r="AI801" s="49"/>
      <c r="AJ801" s="37"/>
      <c r="AK801" s="37"/>
      <c r="AL801" s="37"/>
      <c r="AM801" s="37"/>
      <c r="AN801" s="37"/>
    </row>
    <row r="802">
      <c r="A802" s="46"/>
      <c r="B802" s="46"/>
      <c r="C802" s="49"/>
      <c r="D802" s="49"/>
      <c r="E802" s="49"/>
      <c r="F802" s="49"/>
      <c r="G802" s="223"/>
      <c r="H802" s="49"/>
      <c r="I802" s="46"/>
      <c r="J802" s="46"/>
      <c r="K802" s="51"/>
      <c r="L802" s="231"/>
      <c r="M802" s="49"/>
      <c r="N802" s="49"/>
      <c r="O802" s="49"/>
      <c r="P802" s="49"/>
      <c r="Q802" s="223"/>
      <c r="R802" s="46"/>
      <c r="S802" s="46"/>
      <c r="T802" s="46"/>
      <c r="U802" s="223"/>
      <c r="V802" s="46"/>
      <c r="W802" s="46"/>
      <c r="X802" s="225"/>
      <c r="Y802" s="49"/>
      <c r="Z802" s="46"/>
      <c r="AA802" s="46"/>
      <c r="AB802" s="49"/>
      <c r="AC802" s="49"/>
      <c r="AD802" s="49"/>
      <c r="AE802" s="49"/>
      <c r="AF802" s="49"/>
      <c r="AG802" s="49"/>
      <c r="AH802" s="49"/>
      <c r="AI802" s="49"/>
      <c r="AJ802" s="37"/>
      <c r="AK802" s="37"/>
      <c r="AL802" s="37"/>
      <c r="AM802" s="37"/>
      <c r="AN802" s="37"/>
    </row>
    <row r="803">
      <c r="A803" s="46"/>
      <c r="B803" s="46"/>
      <c r="C803" s="49"/>
      <c r="D803" s="49"/>
      <c r="E803" s="49"/>
      <c r="F803" s="49"/>
      <c r="G803" s="223"/>
      <c r="H803" s="49"/>
      <c r="I803" s="46"/>
      <c r="J803" s="46"/>
      <c r="K803" s="51"/>
      <c r="L803" s="231"/>
      <c r="M803" s="49"/>
      <c r="N803" s="49"/>
      <c r="O803" s="49"/>
      <c r="P803" s="49"/>
      <c r="Q803" s="223"/>
      <c r="R803" s="46"/>
      <c r="S803" s="46"/>
      <c r="T803" s="46"/>
      <c r="U803" s="223"/>
      <c r="V803" s="46"/>
      <c r="W803" s="46"/>
      <c r="X803" s="225"/>
      <c r="Y803" s="49"/>
      <c r="Z803" s="46"/>
      <c r="AA803" s="46"/>
      <c r="AB803" s="49"/>
      <c r="AC803" s="49"/>
      <c r="AD803" s="49"/>
      <c r="AE803" s="49"/>
      <c r="AF803" s="49"/>
      <c r="AG803" s="49"/>
      <c r="AH803" s="49"/>
      <c r="AI803" s="49"/>
      <c r="AJ803" s="37"/>
      <c r="AK803" s="37"/>
      <c r="AL803" s="37"/>
      <c r="AM803" s="37"/>
      <c r="AN803" s="37"/>
    </row>
    <row r="804">
      <c r="A804" s="46"/>
      <c r="B804" s="46"/>
      <c r="C804" s="49"/>
      <c r="D804" s="49"/>
      <c r="E804" s="49"/>
      <c r="F804" s="49"/>
      <c r="G804" s="223"/>
      <c r="H804" s="49"/>
      <c r="I804" s="46"/>
      <c r="J804" s="46"/>
      <c r="K804" s="51"/>
      <c r="L804" s="231"/>
      <c r="M804" s="49"/>
      <c r="N804" s="49"/>
      <c r="O804" s="49"/>
      <c r="P804" s="49"/>
      <c r="Q804" s="223"/>
      <c r="R804" s="46"/>
      <c r="S804" s="46"/>
      <c r="T804" s="46"/>
      <c r="U804" s="223"/>
      <c r="V804" s="46"/>
      <c r="W804" s="46"/>
      <c r="X804" s="225"/>
      <c r="Y804" s="49"/>
      <c r="Z804" s="46"/>
      <c r="AA804" s="46"/>
      <c r="AB804" s="49"/>
      <c r="AC804" s="49"/>
      <c r="AD804" s="49"/>
      <c r="AE804" s="49"/>
      <c r="AF804" s="49"/>
      <c r="AG804" s="49"/>
      <c r="AH804" s="49"/>
      <c r="AI804" s="49"/>
      <c r="AJ804" s="37"/>
      <c r="AK804" s="37"/>
      <c r="AL804" s="37"/>
      <c r="AM804" s="37"/>
      <c r="AN804" s="37"/>
    </row>
    <row r="805">
      <c r="A805" s="46"/>
      <c r="B805" s="46"/>
      <c r="C805" s="49"/>
      <c r="D805" s="49"/>
      <c r="E805" s="49"/>
      <c r="F805" s="49"/>
      <c r="G805" s="223"/>
      <c r="H805" s="49"/>
      <c r="I805" s="46"/>
      <c r="J805" s="46"/>
      <c r="K805" s="51"/>
      <c r="L805" s="231"/>
      <c r="M805" s="49"/>
      <c r="N805" s="49"/>
      <c r="O805" s="49"/>
      <c r="P805" s="49"/>
      <c r="Q805" s="223"/>
      <c r="R805" s="46"/>
      <c r="S805" s="46"/>
      <c r="T805" s="46"/>
      <c r="U805" s="223"/>
      <c r="V805" s="46"/>
      <c r="W805" s="46"/>
      <c r="X805" s="225"/>
      <c r="Y805" s="49"/>
      <c r="Z805" s="46"/>
      <c r="AA805" s="46"/>
      <c r="AB805" s="49"/>
      <c r="AC805" s="49"/>
      <c r="AD805" s="49"/>
      <c r="AE805" s="49"/>
      <c r="AF805" s="49"/>
      <c r="AG805" s="49"/>
      <c r="AH805" s="49"/>
      <c r="AI805" s="49"/>
      <c r="AJ805" s="37"/>
      <c r="AK805" s="37"/>
      <c r="AL805" s="37"/>
      <c r="AM805" s="37"/>
      <c r="AN805" s="37"/>
    </row>
    <row r="806">
      <c r="A806" s="46"/>
      <c r="B806" s="46"/>
      <c r="C806" s="49"/>
      <c r="D806" s="49"/>
      <c r="E806" s="49"/>
      <c r="F806" s="49"/>
      <c r="G806" s="223"/>
      <c r="H806" s="49"/>
      <c r="I806" s="46"/>
      <c r="J806" s="46"/>
      <c r="K806" s="51"/>
      <c r="L806" s="231"/>
      <c r="M806" s="49"/>
      <c r="N806" s="49"/>
      <c r="O806" s="49"/>
      <c r="P806" s="49"/>
      <c r="Q806" s="223"/>
      <c r="R806" s="46"/>
      <c r="S806" s="46"/>
      <c r="T806" s="46"/>
      <c r="U806" s="223"/>
      <c r="V806" s="46"/>
      <c r="W806" s="46"/>
      <c r="X806" s="225"/>
      <c r="Y806" s="49"/>
      <c r="Z806" s="46"/>
      <c r="AA806" s="46"/>
      <c r="AB806" s="49"/>
      <c r="AC806" s="49"/>
      <c r="AD806" s="49"/>
      <c r="AE806" s="49"/>
      <c r="AF806" s="49"/>
      <c r="AG806" s="49"/>
      <c r="AH806" s="49"/>
      <c r="AI806" s="49"/>
      <c r="AJ806" s="37"/>
      <c r="AK806" s="37"/>
      <c r="AL806" s="37"/>
      <c r="AM806" s="37"/>
      <c r="AN806" s="37"/>
    </row>
    <row r="807">
      <c r="A807" s="46"/>
      <c r="B807" s="46"/>
      <c r="C807" s="49"/>
      <c r="D807" s="49"/>
      <c r="E807" s="49"/>
      <c r="F807" s="49"/>
      <c r="G807" s="223"/>
      <c r="H807" s="49"/>
      <c r="I807" s="46"/>
      <c r="J807" s="46"/>
      <c r="K807" s="51"/>
      <c r="L807" s="231"/>
      <c r="M807" s="49"/>
      <c r="N807" s="49"/>
      <c r="O807" s="49"/>
      <c r="P807" s="49"/>
      <c r="Q807" s="223"/>
      <c r="R807" s="46"/>
      <c r="S807" s="46"/>
      <c r="T807" s="46"/>
      <c r="U807" s="223"/>
      <c r="V807" s="46"/>
      <c r="W807" s="46"/>
      <c r="X807" s="225"/>
      <c r="Y807" s="49"/>
      <c r="Z807" s="46"/>
      <c r="AA807" s="46"/>
      <c r="AB807" s="49"/>
      <c r="AC807" s="49"/>
      <c r="AD807" s="49"/>
      <c r="AE807" s="49"/>
      <c r="AF807" s="49"/>
      <c r="AG807" s="49"/>
      <c r="AH807" s="49"/>
      <c r="AI807" s="49"/>
      <c r="AJ807" s="37"/>
      <c r="AK807" s="37"/>
      <c r="AL807" s="37"/>
      <c r="AM807" s="37"/>
      <c r="AN807" s="37"/>
    </row>
    <row r="808">
      <c r="A808" s="46"/>
      <c r="B808" s="46"/>
      <c r="C808" s="49"/>
      <c r="D808" s="49"/>
      <c r="E808" s="49"/>
      <c r="F808" s="49"/>
      <c r="G808" s="223"/>
      <c r="H808" s="49"/>
      <c r="I808" s="46"/>
      <c r="J808" s="46"/>
      <c r="K808" s="51"/>
      <c r="L808" s="231"/>
      <c r="M808" s="49"/>
      <c r="N808" s="49"/>
      <c r="O808" s="49"/>
      <c r="P808" s="49"/>
      <c r="Q808" s="223"/>
      <c r="R808" s="46"/>
      <c r="S808" s="46"/>
      <c r="T808" s="46"/>
      <c r="U808" s="223"/>
      <c r="V808" s="46"/>
      <c r="W808" s="46"/>
      <c r="X808" s="225"/>
      <c r="Y808" s="49"/>
      <c r="Z808" s="46"/>
      <c r="AA808" s="46"/>
      <c r="AB808" s="49"/>
      <c r="AC808" s="49"/>
      <c r="AD808" s="49"/>
      <c r="AE808" s="49"/>
      <c r="AF808" s="49"/>
      <c r="AG808" s="49"/>
      <c r="AH808" s="49"/>
      <c r="AI808" s="49"/>
      <c r="AJ808" s="37"/>
      <c r="AK808" s="37"/>
      <c r="AL808" s="37"/>
      <c r="AM808" s="37"/>
      <c r="AN808" s="37"/>
    </row>
    <row r="809">
      <c r="A809" s="46"/>
      <c r="B809" s="46"/>
      <c r="C809" s="49"/>
      <c r="D809" s="49"/>
      <c r="E809" s="49"/>
      <c r="F809" s="49"/>
      <c r="G809" s="223"/>
      <c r="H809" s="49"/>
      <c r="I809" s="46"/>
      <c r="J809" s="46"/>
      <c r="K809" s="51"/>
      <c r="L809" s="231"/>
      <c r="M809" s="49"/>
      <c r="N809" s="49"/>
      <c r="O809" s="49"/>
      <c r="P809" s="49"/>
      <c r="Q809" s="223"/>
      <c r="R809" s="46"/>
      <c r="S809" s="46"/>
      <c r="T809" s="46"/>
      <c r="U809" s="223"/>
      <c r="V809" s="46"/>
      <c r="W809" s="46"/>
      <c r="X809" s="225"/>
      <c r="Y809" s="49"/>
      <c r="Z809" s="46"/>
      <c r="AA809" s="46"/>
      <c r="AB809" s="49"/>
      <c r="AC809" s="49"/>
      <c r="AD809" s="49"/>
      <c r="AE809" s="49"/>
      <c r="AF809" s="49"/>
      <c r="AG809" s="49"/>
      <c r="AH809" s="49"/>
      <c r="AI809" s="49"/>
      <c r="AJ809" s="37"/>
      <c r="AK809" s="37"/>
      <c r="AL809" s="37"/>
      <c r="AM809" s="37"/>
      <c r="AN809" s="37"/>
    </row>
    <row r="810">
      <c r="A810" s="46"/>
      <c r="B810" s="46"/>
      <c r="C810" s="49"/>
      <c r="D810" s="49"/>
      <c r="E810" s="49"/>
      <c r="F810" s="49"/>
      <c r="G810" s="223"/>
      <c r="H810" s="49"/>
      <c r="I810" s="46"/>
      <c r="J810" s="46"/>
      <c r="K810" s="51"/>
      <c r="L810" s="231"/>
      <c r="M810" s="49"/>
      <c r="N810" s="49"/>
      <c r="O810" s="49"/>
      <c r="P810" s="49"/>
      <c r="Q810" s="223"/>
      <c r="R810" s="46"/>
      <c r="S810" s="46"/>
      <c r="T810" s="46"/>
      <c r="U810" s="223"/>
      <c r="V810" s="46"/>
      <c r="W810" s="46"/>
      <c r="X810" s="225"/>
      <c r="Y810" s="49"/>
      <c r="Z810" s="46"/>
      <c r="AA810" s="46"/>
      <c r="AB810" s="49"/>
      <c r="AC810" s="49"/>
      <c r="AD810" s="49"/>
      <c r="AE810" s="49"/>
      <c r="AF810" s="49"/>
      <c r="AG810" s="49"/>
      <c r="AH810" s="49"/>
      <c r="AI810" s="49"/>
      <c r="AJ810" s="37"/>
      <c r="AK810" s="37"/>
      <c r="AL810" s="37"/>
      <c r="AM810" s="37"/>
      <c r="AN810" s="37"/>
    </row>
    <row r="811">
      <c r="A811" s="46"/>
      <c r="B811" s="46"/>
      <c r="C811" s="49"/>
      <c r="D811" s="49"/>
      <c r="E811" s="49"/>
      <c r="F811" s="49"/>
      <c r="G811" s="223"/>
      <c r="H811" s="49"/>
      <c r="I811" s="46"/>
      <c r="J811" s="46"/>
      <c r="K811" s="51"/>
      <c r="L811" s="231"/>
      <c r="M811" s="49"/>
      <c r="N811" s="49"/>
      <c r="O811" s="49"/>
      <c r="P811" s="49"/>
      <c r="Q811" s="223"/>
      <c r="R811" s="46"/>
      <c r="S811" s="46"/>
      <c r="T811" s="46"/>
      <c r="U811" s="223"/>
      <c r="V811" s="46"/>
      <c r="W811" s="46"/>
      <c r="X811" s="225"/>
      <c r="Y811" s="49"/>
      <c r="Z811" s="46"/>
      <c r="AA811" s="46"/>
      <c r="AB811" s="49"/>
      <c r="AC811" s="49"/>
      <c r="AD811" s="49"/>
      <c r="AE811" s="49"/>
      <c r="AF811" s="49"/>
      <c r="AG811" s="49"/>
      <c r="AH811" s="49"/>
      <c r="AI811" s="49"/>
      <c r="AJ811" s="37"/>
      <c r="AK811" s="37"/>
      <c r="AL811" s="37"/>
      <c r="AM811" s="37"/>
      <c r="AN811" s="37"/>
    </row>
    <row r="812">
      <c r="A812" s="46"/>
      <c r="B812" s="46"/>
      <c r="C812" s="49"/>
      <c r="D812" s="49"/>
      <c r="E812" s="49"/>
      <c r="F812" s="49"/>
      <c r="G812" s="223"/>
      <c r="H812" s="49"/>
      <c r="I812" s="46"/>
      <c r="J812" s="46"/>
      <c r="K812" s="51"/>
      <c r="L812" s="231"/>
      <c r="M812" s="49"/>
      <c r="N812" s="49"/>
      <c r="O812" s="49"/>
      <c r="P812" s="49"/>
      <c r="Q812" s="223"/>
      <c r="R812" s="46"/>
      <c r="S812" s="46"/>
      <c r="T812" s="46"/>
      <c r="U812" s="223"/>
      <c r="V812" s="46"/>
      <c r="W812" s="46"/>
      <c r="X812" s="225"/>
      <c r="Y812" s="49"/>
      <c r="Z812" s="46"/>
      <c r="AA812" s="46"/>
      <c r="AB812" s="49"/>
      <c r="AC812" s="49"/>
      <c r="AD812" s="49"/>
      <c r="AE812" s="49"/>
      <c r="AF812" s="49"/>
      <c r="AG812" s="49"/>
      <c r="AH812" s="49"/>
      <c r="AI812" s="49"/>
      <c r="AJ812" s="37"/>
      <c r="AK812" s="37"/>
      <c r="AL812" s="37"/>
      <c r="AM812" s="37"/>
      <c r="AN812" s="37"/>
    </row>
    <row r="813">
      <c r="A813" s="46"/>
      <c r="B813" s="46"/>
      <c r="C813" s="49"/>
      <c r="D813" s="49"/>
      <c r="E813" s="49"/>
      <c r="F813" s="49"/>
      <c r="G813" s="223"/>
      <c r="H813" s="49"/>
      <c r="I813" s="46"/>
      <c r="J813" s="46"/>
      <c r="K813" s="51"/>
      <c r="L813" s="231"/>
      <c r="M813" s="49"/>
      <c r="N813" s="49"/>
      <c r="O813" s="49"/>
      <c r="P813" s="49"/>
      <c r="Q813" s="223"/>
      <c r="R813" s="46"/>
      <c r="S813" s="46"/>
      <c r="T813" s="46"/>
      <c r="U813" s="223"/>
      <c r="V813" s="46"/>
      <c r="W813" s="46"/>
      <c r="X813" s="225"/>
      <c r="Y813" s="49"/>
      <c r="Z813" s="46"/>
      <c r="AA813" s="46"/>
      <c r="AB813" s="49"/>
      <c r="AC813" s="49"/>
      <c r="AD813" s="49"/>
      <c r="AE813" s="49"/>
      <c r="AF813" s="49"/>
      <c r="AG813" s="49"/>
      <c r="AH813" s="49"/>
      <c r="AI813" s="49"/>
      <c r="AJ813" s="37"/>
      <c r="AK813" s="37"/>
      <c r="AL813" s="37"/>
      <c r="AM813" s="37"/>
      <c r="AN813" s="37"/>
    </row>
    <row r="814">
      <c r="A814" s="46"/>
      <c r="B814" s="46"/>
      <c r="C814" s="49"/>
      <c r="D814" s="49"/>
      <c r="E814" s="49"/>
      <c r="F814" s="49"/>
      <c r="G814" s="223"/>
      <c r="H814" s="49"/>
      <c r="I814" s="46"/>
      <c r="J814" s="46"/>
      <c r="K814" s="51"/>
      <c r="L814" s="231"/>
      <c r="M814" s="49"/>
      <c r="N814" s="49"/>
      <c r="O814" s="49"/>
      <c r="P814" s="49"/>
      <c r="Q814" s="223"/>
      <c r="R814" s="46"/>
      <c r="S814" s="46"/>
      <c r="T814" s="46"/>
      <c r="U814" s="223"/>
      <c r="V814" s="46"/>
      <c r="W814" s="46"/>
      <c r="X814" s="225"/>
      <c r="Y814" s="49"/>
      <c r="Z814" s="46"/>
      <c r="AA814" s="46"/>
      <c r="AB814" s="49"/>
      <c r="AC814" s="49"/>
      <c r="AD814" s="49"/>
      <c r="AE814" s="49"/>
      <c r="AF814" s="49"/>
      <c r="AG814" s="49"/>
      <c r="AH814" s="49"/>
      <c r="AI814" s="49"/>
      <c r="AJ814" s="37"/>
      <c r="AK814" s="37"/>
      <c r="AL814" s="37"/>
      <c r="AM814" s="37"/>
      <c r="AN814" s="37"/>
    </row>
    <row r="815">
      <c r="A815" s="46"/>
      <c r="B815" s="46"/>
      <c r="C815" s="49"/>
      <c r="D815" s="49"/>
      <c r="E815" s="49"/>
      <c r="F815" s="49"/>
      <c r="G815" s="223"/>
      <c r="H815" s="49"/>
      <c r="I815" s="46"/>
      <c r="J815" s="46"/>
      <c r="K815" s="51"/>
      <c r="L815" s="231"/>
      <c r="M815" s="49"/>
      <c r="N815" s="49"/>
      <c r="O815" s="49"/>
      <c r="P815" s="49"/>
      <c r="Q815" s="223"/>
      <c r="R815" s="46"/>
      <c r="S815" s="46"/>
      <c r="T815" s="46"/>
      <c r="U815" s="223"/>
      <c r="V815" s="46"/>
      <c r="W815" s="46"/>
      <c r="X815" s="225"/>
      <c r="Y815" s="49"/>
      <c r="Z815" s="46"/>
      <c r="AA815" s="46"/>
      <c r="AB815" s="49"/>
      <c r="AC815" s="49"/>
      <c r="AD815" s="49"/>
      <c r="AE815" s="49"/>
      <c r="AF815" s="49"/>
      <c r="AG815" s="49"/>
      <c r="AH815" s="49"/>
      <c r="AI815" s="49"/>
      <c r="AJ815" s="37"/>
      <c r="AK815" s="37"/>
      <c r="AL815" s="37"/>
      <c r="AM815" s="37"/>
      <c r="AN815" s="37"/>
    </row>
    <row r="816">
      <c r="A816" s="46"/>
      <c r="B816" s="46"/>
      <c r="C816" s="49"/>
      <c r="D816" s="49"/>
      <c r="E816" s="49"/>
      <c r="F816" s="49"/>
      <c r="G816" s="223"/>
      <c r="H816" s="49"/>
      <c r="I816" s="46"/>
      <c r="J816" s="46"/>
      <c r="K816" s="51"/>
      <c r="L816" s="231"/>
      <c r="M816" s="49"/>
      <c r="N816" s="49"/>
      <c r="O816" s="49"/>
      <c r="P816" s="49"/>
      <c r="Q816" s="223"/>
      <c r="R816" s="46"/>
      <c r="S816" s="46"/>
      <c r="T816" s="46"/>
      <c r="U816" s="223"/>
      <c r="V816" s="46"/>
      <c r="W816" s="46"/>
      <c r="X816" s="225"/>
      <c r="Y816" s="49"/>
      <c r="Z816" s="46"/>
      <c r="AA816" s="46"/>
      <c r="AB816" s="49"/>
      <c r="AC816" s="49"/>
      <c r="AD816" s="49"/>
      <c r="AE816" s="49"/>
      <c r="AF816" s="49"/>
      <c r="AG816" s="49"/>
      <c r="AH816" s="49"/>
      <c r="AI816" s="49"/>
      <c r="AJ816" s="37"/>
      <c r="AK816" s="37"/>
      <c r="AL816" s="37"/>
      <c r="AM816" s="37"/>
      <c r="AN816" s="37"/>
    </row>
    <row r="817">
      <c r="A817" s="46"/>
      <c r="B817" s="46"/>
      <c r="C817" s="49"/>
      <c r="D817" s="49"/>
      <c r="E817" s="49"/>
      <c r="F817" s="49"/>
      <c r="G817" s="223"/>
      <c r="H817" s="49"/>
      <c r="I817" s="46"/>
      <c r="J817" s="46"/>
      <c r="K817" s="51"/>
      <c r="L817" s="231"/>
      <c r="M817" s="49"/>
      <c r="N817" s="49"/>
      <c r="O817" s="49"/>
      <c r="P817" s="49"/>
      <c r="Q817" s="223"/>
      <c r="R817" s="46"/>
      <c r="S817" s="46"/>
      <c r="T817" s="46"/>
      <c r="U817" s="223"/>
      <c r="V817" s="46"/>
      <c r="W817" s="46"/>
      <c r="X817" s="225"/>
      <c r="Y817" s="49"/>
      <c r="Z817" s="46"/>
      <c r="AA817" s="46"/>
      <c r="AB817" s="49"/>
      <c r="AC817" s="49"/>
      <c r="AD817" s="49"/>
      <c r="AE817" s="49"/>
      <c r="AF817" s="49"/>
      <c r="AG817" s="49"/>
      <c r="AH817" s="49"/>
      <c r="AI817" s="49"/>
      <c r="AJ817" s="37"/>
      <c r="AK817" s="37"/>
      <c r="AL817" s="37"/>
      <c r="AM817" s="37"/>
      <c r="AN817" s="37"/>
    </row>
    <row r="818">
      <c r="A818" s="46"/>
      <c r="B818" s="46"/>
      <c r="C818" s="49"/>
      <c r="D818" s="49"/>
      <c r="E818" s="49"/>
      <c r="F818" s="49"/>
      <c r="G818" s="223"/>
      <c r="H818" s="49"/>
      <c r="I818" s="46"/>
      <c r="J818" s="46"/>
      <c r="K818" s="51"/>
      <c r="L818" s="231"/>
      <c r="M818" s="49"/>
      <c r="N818" s="49"/>
      <c r="O818" s="49"/>
      <c r="P818" s="49"/>
      <c r="Q818" s="223"/>
      <c r="R818" s="46"/>
      <c r="S818" s="46"/>
      <c r="T818" s="46"/>
      <c r="U818" s="223"/>
      <c r="V818" s="46"/>
      <c r="W818" s="46"/>
      <c r="X818" s="225"/>
      <c r="Y818" s="49"/>
      <c r="Z818" s="46"/>
      <c r="AA818" s="46"/>
      <c r="AB818" s="49"/>
      <c r="AC818" s="49"/>
      <c r="AD818" s="49"/>
      <c r="AE818" s="49"/>
      <c r="AF818" s="49"/>
      <c r="AG818" s="49"/>
      <c r="AH818" s="49"/>
      <c r="AI818" s="49"/>
      <c r="AJ818" s="37"/>
      <c r="AK818" s="37"/>
      <c r="AL818" s="37"/>
      <c r="AM818" s="37"/>
      <c r="AN818" s="37"/>
    </row>
    <row r="819">
      <c r="A819" s="46"/>
      <c r="B819" s="46"/>
      <c r="C819" s="49"/>
      <c r="D819" s="49"/>
      <c r="E819" s="49"/>
      <c r="F819" s="49"/>
      <c r="G819" s="223"/>
      <c r="H819" s="49"/>
      <c r="I819" s="46"/>
      <c r="J819" s="46"/>
      <c r="K819" s="51"/>
      <c r="L819" s="231"/>
      <c r="M819" s="49"/>
      <c r="N819" s="49"/>
      <c r="O819" s="49"/>
      <c r="P819" s="49"/>
      <c r="Q819" s="223"/>
      <c r="R819" s="46"/>
      <c r="S819" s="46"/>
      <c r="T819" s="46"/>
      <c r="U819" s="223"/>
      <c r="V819" s="46"/>
      <c r="W819" s="46"/>
      <c r="X819" s="225"/>
      <c r="Y819" s="49"/>
      <c r="Z819" s="46"/>
      <c r="AA819" s="46"/>
      <c r="AB819" s="49"/>
      <c r="AC819" s="49"/>
      <c r="AD819" s="49"/>
      <c r="AE819" s="49"/>
      <c r="AF819" s="49"/>
      <c r="AG819" s="49"/>
      <c r="AH819" s="49"/>
      <c r="AI819" s="49"/>
      <c r="AJ819" s="37"/>
      <c r="AK819" s="37"/>
      <c r="AL819" s="37"/>
      <c r="AM819" s="37"/>
      <c r="AN819" s="37"/>
    </row>
    <row r="820">
      <c r="A820" s="46"/>
      <c r="B820" s="46"/>
      <c r="C820" s="49"/>
      <c r="D820" s="49"/>
      <c r="E820" s="49"/>
      <c r="F820" s="49"/>
      <c r="G820" s="223"/>
      <c r="H820" s="49"/>
      <c r="I820" s="46"/>
      <c r="J820" s="46"/>
      <c r="K820" s="51"/>
      <c r="L820" s="231"/>
      <c r="M820" s="49"/>
      <c r="N820" s="49"/>
      <c r="O820" s="49"/>
      <c r="P820" s="49"/>
      <c r="Q820" s="223"/>
      <c r="R820" s="46"/>
      <c r="S820" s="46"/>
      <c r="T820" s="46"/>
      <c r="U820" s="223"/>
      <c r="V820" s="46"/>
      <c r="W820" s="46"/>
      <c r="X820" s="225"/>
      <c r="Y820" s="49"/>
      <c r="Z820" s="46"/>
      <c r="AA820" s="46"/>
      <c r="AB820" s="49"/>
      <c r="AC820" s="49"/>
      <c r="AD820" s="49"/>
      <c r="AE820" s="49"/>
      <c r="AF820" s="49"/>
      <c r="AG820" s="49"/>
      <c r="AH820" s="49"/>
      <c r="AI820" s="49"/>
      <c r="AJ820" s="37"/>
      <c r="AK820" s="37"/>
      <c r="AL820" s="37"/>
      <c r="AM820" s="37"/>
      <c r="AN820" s="37"/>
    </row>
    <row r="821">
      <c r="A821" s="46"/>
      <c r="B821" s="46"/>
      <c r="C821" s="49"/>
      <c r="D821" s="49"/>
      <c r="E821" s="49"/>
      <c r="F821" s="49"/>
      <c r="G821" s="223"/>
      <c r="H821" s="49"/>
      <c r="I821" s="46"/>
      <c r="J821" s="46"/>
      <c r="K821" s="51"/>
      <c r="L821" s="231"/>
      <c r="M821" s="49"/>
      <c r="N821" s="49"/>
      <c r="O821" s="49"/>
      <c r="P821" s="49"/>
      <c r="Q821" s="223"/>
      <c r="R821" s="46"/>
      <c r="S821" s="46"/>
      <c r="T821" s="46"/>
      <c r="U821" s="223"/>
      <c r="V821" s="46"/>
      <c r="W821" s="46"/>
      <c r="X821" s="225"/>
      <c r="Y821" s="49"/>
      <c r="Z821" s="46"/>
      <c r="AA821" s="46"/>
      <c r="AB821" s="49"/>
      <c r="AC821" s="49"/>
      <c r="AD821" s="49"/>
      <c r="AE821" s="49"/>
      <c r="AF821" s="49"/>
      <c r="AG821" s="49"/>
      <c r="AH821" s="49"/>
      <c r="AI821" s="49"/>
      <c r="AJ821" s="37"/>
      <c r="AK821" s="37"/>
      <c r="AL821" s="37"/>
      <c r="AM821" s="37"/>
      <c r="AN821" s="37"/>
    </row>
    <row r="822">
      <c r="A822" s="46"/>
      <c r="B822" s="46"/>
      <c r="C822" s="49"/>
      <c r="D822" s="49"/>
      <c r="E822" s="49"/>
      <c r="F822" s="49"/>
      <c r="G822" s="223"/>
      <c r="H822" s="49"/>
      <c r="I822" s="46"/>
      <c r="J822" s="46"/>
      <c r="K822" s="51"/>
      <c r="L822" s="231"/>
      <c r="M822" s="49"/>
      <c r="N822" s="49"/>
      <c r="O822" s="49"/>
      <c r="P822" s="49"/>
      <c r="Q822" s="223"/>
      <c r="R822" s="46"/>
      <c r="S822" s="46"/>
      <c r="T822" s="46"/>
      <c r="U822" s="223"/>
      <c r="V822" s="46"/>
      <c r="W822" s="46"/>
      <c r="X822" s="225"/>
      <c r="Y822" s="49"/>
      <c r="Z822" s="46"/>
      <c r="AA822" s="46"/>
      <c r="AB822" s="49"/>
      <c r="AC822" s="49"/>
      <c r="AD822" s="49"/>
      <c r="AE822" s="49"/>
      <c r="AF822" s="49"/>
      <c r="AG822" s="49"/>
      <c r="AH822" s="49"/>
      <c r="AI822" s="49"/>
      <c r="AJ822" s="37"/>
      <c r="AK822" s="37"/>
      <c r="AL822" s="37"/>
      <c r="AM822" s="37"/>
      <c r="AN822" s="37"/>
    </row>
    <row r="823">
      <c r="A823" s="46"/>
      <c r="B823" s="46"/>
      <c r="C823" s="49"/>
      <c r="D823" s="49"/>
      <c r="E823" s="49"/>
      <c r="F823" s="49"/>
      <c r="G823" s="223"/>
      <c r="H823" s="49"/>
      <c r="I823" s="46"/>
      <c r="J823" s="46"/>
      <c r="K823" s="51"/>
      <c r="L823" s="231"/>
      <c r="M823" s="49"/>
      <c r="N823" s="49"/>
      <c r="O823" s="49"/>
      <c r="P823" s="49"/>
      <c r="Q823" s="223"/>
      <c r="R823" s="46"/>
      <c r="S823" s="46"/>
      <c r="T823" s="46"/>
      <c r="U823" s="223"/>
      <c r="V823" s="46"/>
      <c r="W823" s="46"/>
      <c r="X823" s="225"/>
      <c r="Y823" s="49"/>
      <c r="Z823" s="46"/>
      <c r="AA823" s="46"/>
      <c r="AB823" s="49"/>
      <c r="AC823" s="49"/>
      <c r="AD823" s="49"/>
      <c r="AE823" s="49"/>
      <c r="AF823" s="49"/>
      <c r="AG823" s="49"/>
      <c r="AH823" s="49"/>
      <c r="AI823" s="49"/>
      <c r="AJ823" s="37"/>
      <c r="AK823" s="37"/>
      <c r="AL823" s="37"/>
      <c r="AM823" s="37"/>
      <c r="AN823" s="37"/>
    </row>
    <row r="824">
      <c r="A824" s="46"/>
      <c r="B824" s="46"/>
      <c r="C824" s="49"/>
      <c r="D824" s="49"/>
      <c r="E824" s="49"/>
      <c r="F824" s="49"/>
      <c r="G824" s="223"/>
      <c r="H824" s="49"/>
      <c r="I824" s="46"/>
      <c r="J824" s="46"/>
      <c r="K824" s="51"/>
      <c r="L824" s="231"/>
      <c r="M824" s="49"/>
      <c r="N824" s="49"/>
      <c r="O824" s="49"/>
      <c r="P824" s="49"/>
      <c r="Q824" s="223"/>
      <c r="R824" s="46"/>
      <c r="S824" s="46"/>
      <c r="T824" s="46"/>
      <c r="U824" s="223"/>
      <c r="V824" s="46"/>
      <c r="W824" s="46"/>
      <c r="X824" s="225"/>
      <c r="Y824" s="49"/>
      <c r="Z824" s="46"/>
      <c r="AA824" s="46"/>
      <c r="AB824" s="49"/>
      <c r="AC824" s="49"/>
      <c r="AD824" s="49"/>
      <c r="AE824" s="49"/>
      <c r="AF824" s="49"/>
      <c r="AG824" s="49"/>
      <c r="AH824" s="49"/>
      <c r="AI824" s="49"/>
      <c r="AJ824" s="37"/>
      <c r="AK824" s="37"/>
      <c r="AL824" s="37"/>
      <c r="AM824" s="37"/>
      <c r="AN824" s="37"/>
    </row>
    <row r="825">
      <c r="A825" s="46"/>
      <c r="B825" s="46"/>
      <c r="C825" s="49"/>
      <c r="D825" s="49"/>
      <c r="E825" s="49"/>
      <c r="F825" s="49"/>
      <c r="G825" s="223"/>
      <c r="H825" s="49"/>
      <c r="I825" s="46"/>
      <c r="J825" s="46"/>
      <c r="K825" s="51"/>
      <c r="L825" s="231"/>
      <c r="M825" s="49"/>
      <c r="N825" s="49"/>
      <c r="O825" s="49"/>
      <c r="P825" s="49"/>
      <c r="Q825" s="223"/>
      <c r="R825" s="46"/>
      <c r="S825" s="46"/>
      <c r="T825" s="46"/>
      <c r="U825" s="223"/>
      <c r="V825" s="46"/>
      <c r="W825" s="46"/>
      <c r="X825" s="225"/>
      <c r="Y825" s="49"/>
      <c r="Z825" s="46"/>
      <c r="AA825" s="46"/>
      <c r="AB825" s="49"/>
      <c r="AC825" s="49"/>
      <c r="AD825" s="49"/>
      <c r="AE825" s="49"/>
      <c r="AF825" s="49"/>
      <c r="AG825" s="49"/>
      <c r="AH825" s="49"/>
      <c r="AI825" s="49"/>
      <c r="AJ825" s="37"/>
      <c r="AK825" s="37"/>
      <c r="AL825" s="37"/>
      <c r="AM825" s="37"/>
      <c r="AN825" s="37"/>
    </row>
    <row r="826">
      <c r="A826" s="46"/>
      <c r="B826" s="46"/>
      <c r="C826" s="49"/>
      <c r="D826" s="49"/>
      <c r="E826" s="49"/>
      <c r="F826" s="49"/>
      <c r="G826" s="223"/>
      <c r="H826" s="49"/>
      <c r="I826" s="46"/>
      <c r="J826" s="46"/>
      <c r="K826" s="51"/>
      <c r="L826" s="231"/>
      <c r="M826" s="49"/>
      <c r="N826" s="49"/>
      <c r="O826" s="49"/>
      <c r="P826" s="49"/>
      <c r="Q826" s="223"/>
      <c r="R826" s="46"/>
      <c r="S826" s="46"/>
      <c r="T826" s="46"/>
      <c r="U826" s="223"/>
      <c r="V826" s="46"/>
      <c r="W826" s="46"/>
      <c r="X826" s="225"/>
      <c r="Y826" s="49"/>
      <c r="Z826" s="46"/>
      <c r="AA826" s="46"/>
      <c r="AB826" s="49"/>
      <c r="AC826" s="49"/>
      <c r="AD826" s="49"/>
      <c r="AE826" s="49"/>
      <c r="AF826" s="49"/>
      <c r="AG826" s="49"/>
      <c r="AH826" s="49"/>
      <c r="AI826" s="49"/>
      <c r="AJ826" s="37"/>
      <c r="AK826" s="37"/>
      <c r="AL826" s="37"/>
      <c r="AM826" s="37"/>
      <c r="AN826" s="37"/>
    </row>
    <row r="827">
      <c r="A827" s="46"/>
      <c r="B827" s="46"/>
      <c r="C827" s="49"/>
      <c r="D827" s="49"/>
      <c r="E827" s="49"/>
      <c r="F827" s="49"/>
      <c r="G827" s="223"/>
      <c r="H827" s="49"/>
      <c r="I827" s="46"/>
      <c r="J827" s="46"/>
      <c r="K827" s="51"/>
      <c r="L827" s="231"/>
      <c r="M827" s="49"/>
      <c r="N827" s="49"/>
      <c r="O827" s="49"/>
      <c r="P827" s="49"/>
      <c r="Q827" s="223"/>
      <c r="R827" s="46"/>
      <c r="S827" s="46"/>
      <c r="T827" s="46"/>
      <c r="U827" s="223"/>
      <c r="V827" s="46"/>
      <c r="W827" s="46"/>
      <c r="X827" s="225"/>
      <c r="Y827" s="49"/>
      <c r="Z827" s="46"/>
      <c r="AA827" s="46"/>
      <c r="AB827" s="49"/>
      <c r="AC827" s="49"/>
      <c r="AD827" s="49"/>
      <c r="AE827" s="49"/>
      <c r="AF827" s="49"/>
      <c r="AG827" s="49"/>
      <c r="AH827" s="49"/>
      <c r="AI827" s="49"/>
      <c r="AJ827" s="37"/>
      <c r="AK827" s="37"/>
      <c r="AL827" s="37"/>
      <c r="AM827" s="37"/>
      <c r="AN827" s="37"/>
    </row>
    <row r="828">
      <c r="A828" s="46"/>
      <c r="B828" s="46"/>
      <c r="C828" s="49"/>
      <c r="D828" s="49"/>
      <c r="E828" s="49"/>
      <c r="F828" s="49"/>
      <c r="G828" s="223"/>
      <c r="H828" s="49"/>
      <c r="I828" s="46"/>
      <c r="J828" s="46"/>
      <c r="K828" s="51"/>
      <c r="L828" s="231"/>
      <c r="M828" s="49"/>
      <c r="N828" s="49"/>
      <c r="O828" s="49"/>
      <c r="P828" s="49"/>
      <c r="Q828" s="223"/>
      <c r="R828" s="46"/>
      <c r="S828" s="46"/>
      <c r="T828" s="46"/>
      <c r="U828" s="223"/>
      <c r="V828" s="46"/>
      <c r="W828" s="46"/>
      <c r="X828" s="225"/>
      <c r="Y828" s="49"/>
      <c r="Z828" s="46"/>
      <c r="AA828" s="46"/>
      <c r="AB828" s="49"/>
      <c r="AC828" s="49"/>
      <c r="AD828" s="49"/>
      <c r="AE828" s="49"/>
      <c r="AF828" s="49"/>
      <c r="AG828" s="49"/>
      <c r="AH828" s="49"/>
      <c r="AI828" s="49"/>
      <c r="AJ828" s="37"/>
      <c r="AK828" s="37"/>
      <c r="AL828" s="37"/>
      <c r="AM828" s="37"/>
      <c r="AN828" s="37"/>
    </row>
    <row r="829">
      <c r="A829" s="46"/>
      <c r="B829" s="46"/>
      <c r="C829" s="49"/>
      <c r="D829" s="49"/>
      <c r="E829" s="49"/>
      <c r="F829" s="49"/>
      <c r="G829" s="223"/>
      <c r="H829" s="49"/>
      <c r="I829" s="46"/>
      <c r="J829" s="46"/>
      <c r="K829" s="51"/>
      <c r="L829" s="231"/>
      <c r="M829" s="49"/>
      <c r="N829" s="49"/>
      <c r="O829" s="49"/>
      <c r="P829" s="49"/>
      <c r="Q829" s="223"/>
      <c r="R829" s="46"/>
      <c r="S829" s="46"/>
      <c r="T829" s="46"/>
      <c r="U829" s="223"/>
      <c r="V829" s="46"/>
      <c r="W829" s="46"/>
      <c r="X829" s="225"/>
      <c r="Y829" s="49"/>
      <c r="Z829" s="46"/>
      <c r="AA829" s="46"/>
      <c r="AB829" s="49"/>
      <c r="AC829" s="49"/>
      <c r="AD829" s="49"/>
      <c r="AE829" s="49"/>
      <c r="AF829" s="49"/>
      <c r="AG829" s="49"/>
      <c r="AH829" s="49"/>
      <c r="AI829" s="49"/>
      <c r="AJ829" s="37"/>
      <c r="AK829" s="37"/>
      <c r="AL829" s="37"/>
      <c r="AM829" s="37"/>
      <c r="AN829" s="37"/>
    </row>
    <row r="830">
      <c r="A830" s="46"/>
      <c r="B830" s="46"/>
      <c r="C830" s="49"/>
      <c r="D830" s="49"/>
      <c r="E830" s="49"/>
      <c r="F830" s="49"/>
      <c r="G830" s="223"/>
      <c r="H830" s="49"/>
      <c r="I830" s="46"/>
      <c r="J830" s="46"/>
      <c r="K830" s="51"/>
      <c r="L830" s="231"/>
      <c r="M830" s="49"/>
      <c r="N830" s="49"/>
      <c r="O830" s="49"/>
      <c r="P830" s="49"/>
      <c r="Q830" s="223"/>
      <c r="R830" s="46"/>
      <c r="S830" s="46"/>
      <c r="T830" s="46"/>
      <c r="U830" s="223"/>
      <c r="V830" s="46"/>
      <c r="W830" s="46"/>
      <c r="X830" s="225"/>
      <c r="Y830" s="49"/>
      <c r="Z830" s="46"/>
      <c r="AA830" s="46"/>
      <c r="AB830" s="49"/>
      <c r="AC830" s="49"/>
      <c r="AD830" s="49"/>
      <c r="AE830" s="49"/>
      <c r="AF830" s="49"/>
      <c r="AG830" s="49"/>
      <c r="AH830" s="49"/>
      <c r="AI830" s="49"/>
      <c r="AJ830" s="37"/>
      <c r="AK830" s="37"/>
      <c r="AL830" s="37"/>
      <c r="AM830" s="37"/>
      <c r="AN830" s="37"/>
    </row>
    <row r="831">
      <c r="A831" s="46"/>
      <c r="B831" s="46"/>
      <c r="C831" s="49"/>
      <c r="D831" s="49"/>
      <c r="E831" s="49"/>
      <c r="F831" s="49"/>
      <c r="G831" s="223"/>
      <c r="H831" s="49"/>
      <c r="I831" s="46"/>
      <c r="J831" s="46"/>
      <c r="K831" s="51"/>
      <c r="L831" s="231"/>
      <c r="M831" s="49"/>
      <c r="N831" s="49"/>
      <c r="O831" s="49"/>
      <c r="P831" s="49"/>
      <c r="Q831" s="223"/>
      <c r="R831" s="46"/>
      <c r="S831" s="46"/>
      <c r="T831" s="46"/>
      <c r="U831" s="223"/>
      <c r="V831" s="46"/>
      <c r="W831" s="46"/>
      <c r="X831" s="225"/>
      <c r="Y831" s="49"/>
      <c r="Z831" s="46"/>
      <c r="AA831" s="46"/>
      <c r="AB831" s="49"/>
      <c r="AC831" s="49"/>
      <c r="AD831" s="49"/>
      <c r="AE831" s="49"/>
      <c r="AF831" s="49"/>
      <c r="AG831" s="49"/>
      <c r="AH831" s="49"/>
      <c r="AI831" s="49"/>
      <c r="AJ831" s="37"/>
      <c r="AK831" s="37"/>
      <c r="AL831" s="37"/>
      <c r="AM831" s="37"/>
      <c r="AN831" s="37"/>
    </row>
    <row r="832">
      <c r="A832" s="46"/>
      <c r="B832" s="46"/>
      <c r="C832" s="49"/>
      <c r="D832" s="49"/>
      <c r="E832" s="49"/>
      <c r="F832" s="49"/>
      <c r="G832" s="223"/>
      <c r="H832" s="49"/>
      <c r="I832" s="46"/>
      <c r="J832" s="46"/>
      <c r="K832" s="51"/>
      <c r="L832" s="231"/>
      <c r="M832" s="49"/>
      <c r="N832" s="49"/>
      <c r="O832" s="49"/>
      <c r="P832" s="49"/>
      <c r="Q832" s="223"/>
      <c r="R832" s="46"/>
      <c r="S832" s="46"/>
      <c r="T832" s="46"/>
      <c r="U832" s="223"/>
      <c r="V832" s="46"/>
      <c r="W832" s="46"/>
      <c r="X832" s="225"/>
      <c r="Y832" s="49"/>
      <c r="Z832" s="46"/>
      <c r="AA832" s="46"/>
      <c r="AB832" s="49"/>
      <c r="AC832" s="49"/>
      <c r="AD832" s="49"/>
      <c r="AE832" s="49"/>
      <c r="AF832" s="49"/>
      <c r="AG832" s="49"/>
      <c r="AH832" s="49"/>
      <c r="AI832" s="49"/>
      <c r="AJ832" s="37"/>
      <c r="AK832" s="37"/>
      <c r="AL832" s="37"/>
      <c r="AM832" s="37"/>
      <c r="AN832" s="37"/>
    </row>
    <row r="833">
      <c r="A833" s="46"/>
      <c r="B833" s="46"/>
      <c r="C833" s="49"/>
      <c r="D833" s="49"/>
      <c r="E833" s="49"/>
      <c r="F833" s="49"/>
      <c r="G833" s="223"/>
      <c r="H833" s="49"/>
      <c r="I833" s="46"/>
      <c r="J833" s="46"/>
      <c r="K833" s="51"/>
      <c r="L833" s="231"/>
      <c r="M833" s="49"/>
      <c r="N833" s="49"/>
      <c r="O833" s="49"/>
      <c r="P833" s="49"/>
      <c r="Q833" s="223"/>
      <c r="R833" s="46"/>
      <c r="S833" s="46"/>
      <c r="T833" s="46"/>
      <c r="U833" s="223"/>
      <c r="V833" s="46"/>
      <c r="W833" s="46"/>
      <c r="X833" s="225"/>
      <c r="Y833" s="49"/>
      <c r="Z833" s="46"/>
      <c r="AA833" s="46"/>
      <c r="AB833" s="49"/>
      <c r="AC833" s="49"/>
      <c r="AD833" s="49"/>
      <c r="AE833" s="49"/>
      <c r="AF833" s="49"/>
      <c r="AG833" s="49"/>
      <c r="AH833" s="49"/>
      <c r="AI833" s="49"/>
      <c r="AJ833" s="37"/>
      <c r="AK833" s="37"/>
      <c r="AL833" s="37"/>
      <c r="AM833" s="37"/>
      <c r="AN833" s="37"/>
    </row>
    <row r="834">
      <c r="A834" s="46"/>
      <c r="B834" s="46"/>
      <c r="C834" s="49"/>
      <c r="D834" s="49"/>
      <c r="E834" s="49"/>
      <c r="F834" s="49"/>
      <c r="G834" s="223"/>
      <c r="H834" s="49"/>
      <c r="I834" s="46"/>
      <c r="J834" s="46"/>
      <c r="K834" s="51"/>
      <c r="L834" s="231"/>
      <c r="M834" s="49"/>
      <c r="N834" s="49"/>
      <c r="O834" s="49"/>
      <c r="P834" s="49"/>
      <c r="Q834" s="223"/>
      <c r="R834" s="46"/>
      <c r="S834" s="46"/>
      <c r="T834" s="46"/>
      <c r="U834" s="223"/>
      <c r="V834" s="46"/>
      <c r="W834" s="46"/>
      <c r="X834" s="225"/>
      <c r="Y834" s="49"/>
      <c r="Z834" s="46"/>
      <c r="AA834" s="46"/>
      <c r="AB834" s="49"/>
      <c r="AC834" s="49"/>
      <c r="AD834" s="49"/>
      <c r="AE834" s="49"/>
      <c r="AF834" s="49"/>
      <c r="AG834" s="49"/>
      <c r="AH834" s="49"/>
      <c r="AI834" s="49"/>
      <c r="AJ834" s="37"/>
      <c r="AK834" s="37"/>
      <c r="AL834" s="37"/>
      <c r="AM834" s="37"/>
      <c r="AN834" s="37"/>
    </row>
    <row r="835">
      <c r="A835" s="46"/>
      <c r="B835" s="46"/>
      <c r="C835" s="49"/>
      <c r="D835" s="49"/>
      <c r="E835" s="49"/>
      <c r="F835" s="49"/>
      <c r="G835" s="223"/>
      <c r="H835" s="49"/>
      <c r="I835" s="46"/>
      <c r="J835" s="46"/>
      <c r="K835" s="51"/>
      <c r="L835" s="231"/>
      <c r="M835" s="49"/>
      <c r="N835" s="49"/>
      <c r="O835" s="49"/>
      <c r="P835" s="49"/>
      <c r="Q835" s="223"/>
      <c r="R835" s="46"/>
      <c r="S835" s="46"/>
      <c r="T835" s="46"/>
      <c r="U835" s="223"/>
      <c r="V835" s="46"/>
      <c r="W835" s="46"/>
      <c r="X835" s="225"/>
      <c r="Y835" s="49"/>
      <c r="Z835" s="46"/>
      <c r="AA835" s="46"/>
      <c r="AB835" s="49"/>
      <c r="AC835" s="49"/>
      <c r="AD835" s="49"/>
      <c r="AE835" s="49"/>
      <c r="AF835" s="49"/>
      <c r="AG835" s="49"/>
      <c r="AH835" s="49"/>
      <c r="AI835" s="49"/>
      <c r="AJ835" s="37"/>
      <c r="AK835" s="37"/>
      <c r="AL835" s="37"/>
      <c r="AM835" s="37"/>
      <c r="AN835" s="37"/>
    </row>
    <row r="836">
      <c r="A836" s="46"/>
      <c r="B836" s="46"/>
      <c r="C836" s="49"/>
      <c r="D836" s="49"/>
      <c r="E836" s="49"/>
      <c r="F836" s="49"/>
      <c r="G836" s="223"/>
      <c r="H836" s="49"/>
      <c r="I836" s="46"/>
      <c r="J836" s="46"/>
      <c r="K836" s="51"/>
      <c r="L836" s="231"/>
      <c r="M836" s="49"/>
      <c r="N836" s="49"/>
      <c r="O836" s="49"/>
      <c r="P836" s="49"/>
      <c r="Q836" s="223"/>
      <c r="R836" s="46"/>
      <c r="S836" s="46"/>
      <c r="T836" s="46"/>
      <c r="U836" s="223"/>
      <c r="V836" s="46"/>
      <c r="W836" s="46"/>
      <c r="X836" s="225"/>
      <c r="Y836" s="49"/>
      <c r="Z836" s="46"/>
      <c r="AA836" s="46"/>
      <c r="AB836" s="49"/>
      <c r="AC836" s="49"/>
      <c r="AD836" s="49"/>
      <c r="AE836" s="49"/>
      <c r="AF836" s="49"/>
      <c r="AG836" s="49"/>
      <c r="AH836" s="49"/>
      <c r="AI836" s="49"/>
      <c r="AJ836" s="37"/>
      <c r="AK836" s="37"/>
      <c r="AL836" s="37"/>
      <c r="AM836" s="37"/>
      <c r="AN836" s="37"/>
    </row>
    <row r="837">
      <c r="A837" s="46"/>
      <c r="B837" s="46"/>
      <c r="C837" s="49"/>
      <c r="D837" s="49"/>
      <c r="E837" s="49"/>
      <c r="F837" s="49"/>
      <c r="G837" s="223"/>
      <c r="H837" s="49"/>
      <c r="I837" s="46"/>
      <c r="J837" s="46"/>
      <c r="K837" s="51"/>
      <c r="L837" s="231"/>
      <c r="M837" s="49"/>
      <c r="N837" s="49"/>
      <c r="O837" s="49"/>
      <c r="P837" s="49"/>
      <c r="Q837" s="223"/>
      <c r="R837" s="46"/>
      <c r="S837" s="46"/>
      <c r="T837" s="46"/>
      <c r="U837" s="223"/>
      <c r="V837" s="46"/>
      <c r="W837" s="46"/>
      <c r="X837" s="225"/>
      <c r="Y837" s="49"/>
      <c r="Z837" s="46"/>
      <c r="AA837" s="46"/>
      <c r="AB837" s="49"/>
      <c r="AC837" s="49"/>
      <c r="AD837" s="49"/>
      <c r="AE837" s="49"/>
      <c r="AF837" s="49"/>
      <c r="AG837" s="49"/>
      <c r="AH837" s="49"/>
      <c r="AI837" s="49"/>
      <c r="AJ837" s="37"/>
      <c r="AK837" s="37"/>
      <c r="AL837" s="37"/>
      <c r="AM837" s="37"/>
      <c r="AN837" s="37"/>
    </row>
    <row r="838">
      <c r="A838" s="46"/>
      <c r="B838" s="46"/>
      <c r="C838" s="49"/>
      <c r="D838" s="49"/>
      <c r="E838" s="49"/>
      <c r="F838" s="49"/>
      <c r="G838" s="223"/>
      <c r="H838" s="49"/>
      <c r="I838" s="46"/>
      <c r="J838" s="46"/>
      <c r="K838" s="51"/>
      <c r="L838" s="231"/>
      <c r="M838" s="49"/>
      <c r="N838" s="49"/>
      <c r="O838" s="49"/>
      <c r="P838" s="49"/>
      <c r="Q838" s="223"/>
      <c r="R838" s="46"/>
      <c r="S838" s="46"/>
      <c r="T838" s="46"/>
      <c r="U838" s="223"/>
      <c r="V838" s="46"/>
      <c r="W838" s="46"/>
      <c r="X838" s="225"/>
      <c r="Y838" s="49"/>
      <c r="Z838" s="46"/>
      <c r="AA838" s="46"/>
      <c r="AB838" s="49"/>
      <c r="AC838" s="49"/>
      <c r="AD838" s="49"/>
      <c r="AE838" s="49"/>
      <c r="AF838" s="49"/>
      <c r="AG838" s="49"/>
      <c r="AH838" s="49"/>
      <c r="AI838" s="49"/>
      <c r="AJ838" s="37"/>
      <c r="AK838" s="37"/>
      <c r="AL838" s="37"/>
      <c r="AM838" s="37"/>
      <c r="AN838" s="37"/>
    </row>
    <row r="839">
      <c r="A839" s="46"/>
      <c r="B839" s="46"/>
      <c r="C839" s="49"/>
      <c r="D839" s="49"/>
      <c r="E839" s="49"/>
      <c r="F839" s="49"/>
      <c r="G839" s="223"/>
      <c r="H839" s="49"/>
      <c r="I839" s="46"/>
      <c r="J839" s="46"/>
      <c r="K839" s="51"/>
      <c r="L839" s="231"/>
      <c r="M839" s="49"/>
      <c r="N839" s="49"/>
      <c r="O839" s="49"/>
      <c r="P839" s="49"/>
      <c r="Q839" s="223"/>
      <c r="R839" s="46"/>
      <c r="S839" s="46"/>
      <c r="T839" s="46"/>
      <c r="U839" s="223"/>
      <c r="V839" s="46"/>
      <c r="W839" s="46"/>
      <c r="X839" s="225"/>
      <c r="Y839" s="49"/>
      <c r="Z839" s="46"/>
      <c r="AA839" s="46"/>
      <c r="AB839" s="49"/>
      <c r="AC839" s="49"/>
      <c r="AD839" s="49"/>
      <c r="AE839" s="49"/>
      <c r="AF839" s="49"/>
      <c r="AG839" s="49"/>
      <c r="AH839" s="49"/>
      <c r="AI839" s="49"/>
      <c r="AJ839" s="37"/>
      <c r="AK839" s="37"/>
      <c r="AL839" s="37"/>
      <c r="AM839" s="37"/>
      <c r="AN839" s="37"/>
    </row>
    <row r="840">
      <c r="A840" s="46"/>
      <c r="B840" s="46"/>
      <c r="C840" s="49"/>
      <c r="D840" s="49"/>
      <c r="E840" s="49"/>
      <c r="F840" s="49"/>
      <c r="G840" s="223"/>
      <c r="H840" s="49"/>
      <c r="I840" s="46"/>
      <c r="J840" s="46"/>
      <c r="K840" s="51"/>
      <c r="L840" s="231"/>
      <c r="M840" s="49"/>
      <c r="N840" s="49"/>
      <c r="O840" s="49"/>
      <c r="P840" s="49"/>
      <c r="Q840" s="223"/>
      <c r="R840" s="46"/>
      <c r="S840" s="46"/>
      <c r="T840" s="46"/>
      <c r="U840" s="223"/>
      <c r="V840" s="46"/>
      <c r="W840" s="46"/>
      <c r="X840" s="225"/>
      <c r="Y840" s="49"/>
      <c r="Z840" s="46"/>
      <c r="AA840" s="46"/>
      <c r="AB840" s="49"/>
      <c r="AC840" s="49"/>
      <c r="AD840" s="49"/>
      <c r="AE840" s="49"/>
      <c r="AF840" s="49"/>
      <c r="AG840" s="49"/>
      <c r="AH840" s="49"/>
      <c r="AI840" s="49"/>
      <c r="AJ840" s="37"/>
      <c r="AK840" s="37"/>
      <c r="AL840" s="37"/>
      <c r="AM840" s="37"/>
      <c r="AN840" s="37"/>
    </row>
    <row r="841">
      <c r="A841" s="46"/>
      <c r="B841" s="46"/>
      <c r="C841" s="49"/>
      <c r="D841" s="49"/>
      <c r="E841" s="49"/>
      <c r="F841" s="49"/>
      <c r="G841" s="223"/>
      <c r="H841" s="49"/>
      <c r="I841" s="46"/>
      <c r="J841" s="46"/>
      <c r="K841" s="51"/>
      <c r="L841" s="231"/>
      <c r="M841" s="49"/>
      <c r="N841" s="49"/>
      <c r="O841" s="49"/>
      <c r="P841" s="49"/>
      <c r="Q841" s="223"/>
      <c r="R841" s="46"/>
      <c r="S841" s="46"/>
      <c r="T841" s="46"/>
      <c r="U841" s="223"/>
      <c r="V841" s="46"/>
      <c r="W841" s="46"/>
      <c r="X841" s="225"/>
      <c r="Y841" s="49"/>
      <c r="Z841" s="46"/>
      <c r="AA841" s="46"/>
      <c r="AB841" s="49"/>
      <c r="AC841" s="49"/>
      <c r="AD841" s="49"/>
      <c r="AE841" s="49"/>
      <c r="AF841" s="49"/>
      <c r="AG841" s="49"/>
      <c r="AH841" s="49"/>
      <c r="AI841" s="49"/>
      <c r="AJ841" s="37"/>
      <c r="AK841" s="37"/>
      <c r="AL841" s="37"/>
      <c r="AM841" s="37"/>
      <c r="AN841" s="37"/>
    </row>
    <row r="842">
      <c r="A842" s="46"/>
      <c r="B842" s="46"/>
      <c r="C842" s="49"/>
      <c r="D842" s="49"/>
      <c r="E842" s="49"/>
      <c r="F842" s="49"/>
      <c r="G842" s="223"/>
      <c r="H842" s="49"/>
      <c r="I842" s="46"/>
      <c r="J842" s="46"/>
      <c r="K842" s="51"/>
      <c r="L842" s="231"/>
      <c r="M842" s="49"/>
      <c r="N842" s="49"/>
      <c r="O842" s="49"/>
      <c r="P842" s="49"/>
      <c r="Q842" s="223"/>
      <c r="R842" s="46"/>
      <c r="S842" s="46"/>
      <c r="T842" s="46"/>
      <c r="U842" s="223"/>
      <c r="V842" s="46"/>
      <c r="W842" s="46"/>
      <c r="X842" s="225"/>
      <c r="Y842" s="49"/>
      <c r="Z842" s="46"/>
      <c r="AA842" s="46"/>
      <c r="AB842" s="49"/>
      <c r="AC842" s="49"/>
      <c r="AD842" s="49"/>
      <c r="AE842" s="49"/>
      <c r="AF842" s="49"/>
      <c r="AG842" s="49"/>
      <c r="AH842" s="49"/>
      <c r="AI842" s="49"/>
      <c r="AJ842" s="37"/>
      <c r="AK842" s="37"/>
      <c r="AL842" s="37"/>
      <c r="AM842" s="37"/>
      <c r="AN842" s="37"/>
    </row>
    <row r="843">
      <c r="A843" s="46"/>
      <c r="B843" s="46"/>
      <c r="C843" s="49"/>
      <c r="D843" s="49"/>
      <c r="E843" s="49"/>
      <c r="F843" s="49"/>
      <c r="G843" s="223"/>
      <c r="H843" s="49"/>
      <c r="I843" s="46"/>
      <c r="J843" s="46"/>
      <c r="K843" s="51"/>
      <c r="L843" s="231"/>
      <c r="M843" s="49"/>
      <c r="N843" s="49"/>
      <c r="O843" s="49"/>
      <c r="P843" s="49"/>
      <c r="Q843" s="223"/>
      <c r="R843" s="46"/>
      <c r="S843" s="46"/>
      <c r="T843" s="46"/>
      <c r="U843" s="223"/>
      <c r="V843" s="46"/>
      <c r="W843" s="46"/>
      <c r="X843" s="225"/>
      <c r="Y843" s="49"/>
      <c r="Z843" s="46"/>
      <c r="AA843" s="46"/>
      <c r="AB843" s="49"/>
      <c r="AC843" s="49"/>
      <c r="AD843" s="49"/>
      <c r="AE843" s="49"/>
      <c r="AF843" s="49"/>
      <c r="AG843" s="49"/>
      <c r="AH843" s="49"/>
      <c r="AI843" s="49"/>
      <c r="AJ843" s="37"/>
      <c r="AK843" s="37"/>
      <c r="AL843" s="37"/>
      <c r="AM843" s="37"/>
      <c r="AN843" s="37"/>
    </row>
    <row r="844">
      <c r="A844" s="46"/>
      <c r="B844" s="46"/>
      <c r="C844" s="49"/>
      <c r="D844" s="49"/>
      <c r="E844" s="49"/>
      <c r="F844" s="49"/>
      <c r="G844" s="223"/>
      <c r="H844" s="49"/>
      <c r="I844" s="46"/>
      <c r="J844" s="46"/>
      <c r="K844" s="51"/>
      <c r="L844" s="231"/>
      <c r="M844" s="49"/>
      <c r="N844" s="49"/>
      <c r="O844" s="49"/>
      <c r="P844" s="49"/>
      <c r="Q844" s="223"/>
      <c r="R844" s="46"/>
      <c r="S844" s="46"/>
      <c r="T844" s="46"/>
      <c r="U844" s="223"/>
      <c r="V844" s="46"/>
      <c r="W844" s="46"/>
      <c r="X844" s="225"/>
      <c r="Y844" s="49"/>
      <c r="Z844" s="46"/>
      <c r="AA844" s="46"/>
      <c r="AB844" s="49"/>
      <c r="AC844" s="49"/>
      <c r="AD844" s="49"/>
      <c r="AE844" s="49"/>
      <c r="AF844" s="49"/>
      <c r="AG844" s="49"/>
      <c r="AH844" s="49"/>
      <c r="AI844" s="49"/>
      <c r="AJ844" s="37"/>
      <c r="AK844" s="37"/>
      <c r="AL844" s="37"/>
      <c r="AM844" s="37"/>
      <c r="AN844" s="37"/>
    </row>
    <row r="845">
      <c r="A845" s="46"/>
      <c r="B845" s="46"/>
      <c r="C845" s="49"/>
      <c r="D845" s="49"/>
      <c r="E845" s="49"/>
      <c r="F845" s="49"/>
      <c r="G845" s="223"/>
      <c r="H845" s="49"/>
      <c r="I845" s="46"/>
      <c r="J845" s="46"/>
      <c r="K845" s="51"/>
      <c r="L845" s="231"/>
      <c r="M845" s="49"/>
      <c r="N845" s="49"/>
      <c r="O845" s="49"/>
      <c r="P845" s="49"/>
      <c r="Q845" s="223"/>
      <c r="R845" s="46"/>
      <c r="S845" s="46"/>
      <c r="T845" s="46"/>
      <c r="U845" s="223"/>
      <c r="V845" s="46"/>
      <c r="W845" s="46"/>
      <c r="X845" s="225"/>
      <c r="Y845" s="49"/>
      <c r="Z845" s="46"/>
      <c r="AA845" s="46"/>
      <c r="AB845" s="49"/>
      <c r="AC845" s="49"/>
      <c r="AD845" s="49"/>
      <c r="AE845" s="49"/>
      <c r="AF845" s="49"/>
      <c r="AG845" s="49"/>
      <c r="AH845" s="49"/>
      <c r="AI845" s="49"/>
      <c r="AJ845" s="37"/>
      <c r="AK845" s="37"/>
      <c r="AL845" s="37"/>
      <c r="AM845" s="37"/>
      <c r="AN845" s="37"/>
    </row>
    <row r="846">
      <c r="A846" s="46"/>
      <c r="B846" s="46"/>
      <c r="C846" s="49"/>
      <c r="D846" s="49"/>
      <c r="E846" s="49"/>
      <c r="F846" s="49"/>
      <c r="G846" s="223"/>
      <c r="H846" s="49"/>
      <c r="I846" s="46"/>
      <c r="J846" s="46"/>
      <c r="K846" s="51"/>
      <c r="L846" s="231"/>
      <c r="M846" s="49"/>
      <c r="N846" s="49"/>
      <c r="O846" s="49"/>
      <c r="P846" s="49"/>
      <c r="Q846" s="223"/>
      <c r="R846" s="46"/>
      <c r="S846" s="46"/>
      <c r="T846" s="46"/>
      <c r="U846" s="223"/>
      <c r="V846" s="46"/>
      <c r="W846" s="46"/>
      <c r="X846" s="225"/>
      <c r="Y846" s="49"/>
      <c r="Z846" s="46"/>
      <c r="AA846" s="46"/>
      <c r="AB846" s="49"/>
      <c r="AC846" s="49"/>
      <c r="AD846" s="49"/>
      <c r="AE846" s="49"/>
      <c r="AF846" s="49"/>
      <c r="AG846" s="49"/>
      <c r="AH846" s="49"/>
      <c r="AI846" s="49"/>
      <c r="AJ846" s="37"/>
      <c r="AK846" s="37"/>
      <c r="AL846" s="37"/>
      <c r="AM846" s="37"/>
      <c r="AN846" s="37"/>
    </row>
    <row r="847">
      <c r="A847" s="46"/>
      <c r="B847" s="46"/>
      <c r="C847" s="49"/>
      <c r="D847" s="49"/>
      <c r="E847" s="49"/>
      <c r="F847" s="49"/>
      <c r="G847" s="223"/>
      <c r="H847" s="49"/>
      <c r="I847" s="46"/>
      <c r="J847" s="46"/>
      <c r="K847" s="51"/>
      <c r="L847" s="231"/>
      <c r="M847" s="49"/>
      <c r="N847" s="49"/>
      <c r="O847" s="49"/>
      <c r="P847" s="49"/>
      <c r="Q847" s="223"/>
      <c r="R847" s="46"/>
      <c r="S847" s="46"/>
      <c r="T847" s="46"/>
      <c r="U847" s="223"/>
      <c r="V847" s="46"/>
      <c r="W847" s="46"/>
      <c r="X847" s="225"/>
      <c r="Y847" s="49"/>
      <c r="Z847" s="46"/>
      <c r="AA847" s="46"/>
      <c r="AB847" s="49"/>
      <c r="AC847" s="49"/>
      <c r="AD847" s="49"/>
      <c r="AE847" s="49"/>
      <c r="AF847" s="49"/>
      <c r="AG847" s="49"/>
      <c r="AH847" s="49"/>
      <c r="AI847" s="49"/>
      <c r="AJ847" s="37"/>
      <c r="AK847" s="37"/>
      <c r="AL847" s="37"/>
      <c r="AM847" s="37"/>
      <c r="AN847" s="37"/>
    </row>
    <row r="848">
      <c r="A848" s="46"/>
      <c r="B848" s="46"/>
      <c r="C848" s="49"/>
      <c r="D848" s="49"/>
      <c r="E848" s="49"/>
      <c r="F848" s="49"/>
      <c r="G848" s="223"/>
      <c r="H848" s="49"/>
      <c r="I848" s="46"/>
      <c r="J848" s="46"/>
      <c r="K848" s="51"/>
      <c r="L848" s="231"/>
      <c r="M848" s="49"/>
      <c r="N848" s="49"/>
      <c r="O848" s="49"/>
      <c r="P848" s="49"/>
      <c r="Q848" s="223"/>
      <c r="R848" s="46"/>
      <c r="S848" s="46"/>
      <c r="T848" s="46"/>
      <c r="U848" s="223"/>
      <c r="V848" s="46"/>
      <c r="W848" s="46"/>
      <c r="X848" s="225"/>
      <c r="Y848" s="49"/>
      <c r="Z848" s="46"/>
      <c r="AA848" s="46"/>
      <c r="AB848" s="49"/>
      <c r="AC848" s="49"/>
      <c r="AD848" s="49"/>
      <c r="AE848" s="49"/>
      <c r="AF848" s="49"/>
      <c r="AG848" s="49"/>
      <c r="AH848" s="49"/>
      <c r="AI848" s="49"/>
      <c r="AJ848" s="37"/>
      <c r="AK848" s="37"/>
      <c r="AL848" s="37"/>
      <c r="AM848" s="37"/>
      <c r="AN848" s="37"/>
    </row>
    <row r="849">
      <c r="A849" s="46"/>
      <c r="B849" s="46"/>
      <c r="C849" s="49"/>
      <c r="D849" s="49"/>
      <c r="E849" s="49"/>
      <c r="F849" s="49"/>
      <c r="G849" s="223"/>
      <c r="H849" s="49"/>
      <c r="I849" s="46"/>
      <c r="J849" s="46"/>
      <c r="K849" s="51"/>
      <c r="L849" s="231"/>
      <c r="M849" s="49"/>
      <c r="N849" s="49"/>
      <c r="O849" s="49"/>
      <c r="P849" s="49"/>
      <c r="Q849" s="223"/>
      <c r="R849" s="46"/>
      <c r="S849" s="46"/>
      <c r="T849" s="46"/>
      <c r="U849" s="223"/>
      <c r="V849" s="46"/>
      <c r="W849" s="46"/>
      <c r="X849" s="225"/>
      <c r="Y849" s="49"/>
      <c r="Z849" s="46"/>
      <c r="AA849" s="46"/>
      <c r="AB849" s="49"/>
      <c r="AC849" s="49"/>
      <c r="AD849" s="49"/>
      <c r="AE849" s="49"/>
      <c r="AF849" s="49"/>
      <c r="AG849" s="49"/>
      <c r="AH849" s="49"/>
      <c r="AI849" s="49"/>
      <c r="AJ849" s="37"/>
      <c r="AK849" s="37"/>
      <c r="AL849" s="37"/>
      <c r="AM849" s="37"/>
      <c r="AN849" s="37"/>
    </row>
    <row r="850">
      <c r="A850" s="46"/>
      <c r="B850" s="46"/>
      <c r="C850" s="49"/>
      <c r="D850" s="49"/>
      <c r="E850" s="49"/>
      <c r="F850" s="49"/>
      <c r="G850" s="223"/>
      <c r="H850" s="49"/>
      <c r="I850" s="46"/>
      <c r="J850" s="46"/>
      <c r="K850" s="51"/>
      <c r="L850" s="231"/>
      <c r="M850" s="49"/>
      <c r="N850" s="49"/>
      <c r="O850" s="49"/>
      <c r="P850" s="49"/>
      <c r="Q850" s="223"/>
      <c r="R850" s="46"/>
      <c r="S850" s="46"/>
      <c r="T850" s="46"/>
      <c r="U850" s="223"/>
      <c r="V850" s="46"/>
      <c r="W850" s="46"/>
      <c r="X850" s="225"/>
      <c r="Y850" s="49"/>
      <c r="Z850" s="46"/>
      <c r="AA850" s="46"/>
      <c r="AB850" s="49"/>
      <c r="AC850" s="49"/>
      <c r="AD850" s="49"/>
      <c r="AE850" s="49"/>
      <c r="AF850" s="49"/>
      <c r="AG850" s="49"/>
      <c r="AH850" s="49"/>
      <c r="AI850" s="49"/>
      <c r="AJ850" s="37"/>
      <c r="AK850" s="37"/>
      <c r="AL850" s="37"/>
      <c r="AM850" s="37"/>
      <c r="AN850" s="37"/>
    </row>
    <row r="851">
      <c r="A851" s="46"/>
      <c r="B851" s="46"/>
      <c r="C851" s="49"/>
      <c r="D851" s="49"/>
      <c r="E851" s="49"/>
      <c r="F851" s="49"/>
      <c r="G851" s="223"/>
      <c r="H851" s="49"/>
      <c r="I851" s="46"/>
      <c r="J851" s="46"/>
      <c r="K851" s="51"/>
      <c r="L851" s="231"/>
      <c r="M851" s="49"/>
      <c r="N851" s="49"/>
      <c r="O851" s="49"/>
      <c r="P851" s="49"/>
      <c r="Q851" s="223"/>
      <c r="R851" s="46"/>
      <c r="S851" s="46"/>
      <c r="T851" s="46"/>
      <c r="U851" s="223"/>
      <c r="V851" s="46"/>
      <c r="W851" s="46"/>
      <c r="X851" s="225"/>
      <c r="Y851" s="49"/>
      <c r="Z851" s="46"/>
      <c r="AA851" s="46"/>
      <c r="AB851" s="49"/>
      <c r="AC851" s="49"/>
      <c r="AD851" s="49"/>
      <c r="AE851" s="49"/>
      <c r="AF851" s="49"/>
      <c r="AG851" s="49"/>
      <c r="AH851" s="49"/>
      <c r="AI851" s="49"/>
      <c r="AJ851" s="37"/>
      <c r="AK851" s="37"/>
      <c r="AL851" s="37"/>
      <c r="AM851" s="37"/>
      <c r="AN851" s="37"/>
    </row>
    <row r="852">
      <c r="A852" s="46"/>
      <c r="B852" s="46"/>
      <c r="C852" s="49"/>
      <c r="D852" s="49"/>
      <c r="E852" s="49"/>
      <c r="F852" s="49"/>
      <c r="G852" s="223"/>
      <c r="H852" s="49"/>
      <c r="I852" s="46"/>
      <c r="J852" s="46"/>
      <c r="K852" s="51"/>
      <c r="L852" s="231"/>
      <c r="M852" s="49"/>
      <c r="N852" s="49"/>
      <c r="O852" s="49"/>
      <c r="P852" s="49"/>
      <c r="Q852" s="223"/>
      <c r="R852" s="46"/>
      <c r="S852" s="46"/>
      <c r="T852" s="46"/>
      <c r="U852" s="223"/>
      <c r="V852" s="46"/>
      <c r="W852" s="46"/>
      <c r="X852" s="225"/>
      <c r="Y852" s="49"/>
      <c r="Z852" s="46"/>
      <c r="AA852" s="46"/>
      <c r="AB852" s="49"/>
      <c r="AC852" s="49"/>
      <c r="AD852" s="49"/>
      <c r="AE852" s="49"/>
      <c r="AF852" s="49"/>
      <c r="AG852" s="49"/>
      <c r="AH852" s="49"/>
      <c r="AI852" s="49"/>
      <c r="AJ852" s="37"/>
      <c r="AK852" s="37"/>
      <c r="AL852" s="37"/>
      <c r="AM852" s="37"/>
      <c r="AN852" s="37"/>
    </row>
    <row r="853">
      <c r="A853" s="46"/>
      <c r="B853" s="46"/>
      <c r="C853" s="49"/>
      <c r="D853" s="49"/>
      <c r="E853" s="49"/>
      <c r="F853" s="49"/>
      <c r="G853" s="223"/>
      <c r="H853" s="49"/>
      <c r="I853" s="46"/>
      <c r="J853" s="46"/>
      <c r="K853" s="51"/>
      <c r="L853" s="231"/>
      <c r="M853" s="49"/>
      <c r="N853" s="49"/>
      <c r="O853" s="49"/>
      <c r="P853" s="49"/>
      <c r="Q853" s="223"/>
      <c r="R853" s="46"/>
      <c r="S853" s="46"/>
      <c r="T853" s="46"/>
      <c r="U853" s="223"/>
      <c r="V853" s="46"/>
      <c r="W853" s="46"/>
      <c r="X853" s="225"/>
      <c r="Y853" s="49"/>
      <c r="Z853" s="46"/>
      <c r="AA853" s="46"/>
      <c r="AB853" s="49"/>
      <c r="AC853" s="49"/>
      <c r="AD853" s="49"/>
      <c r="AE853" s="49"/>
      <c r="AF853" s="49"/>
      <c r="AG853" s="49"/>
      <c r="AH853" s="49"/>
      <c r="AI853" s="49"/>
      <c r="AJ853" s="37"/>
      <c r="AK853" s="37"/>
      <c r="AL853" s="37"/>
      <c r="AM853" s="37"/>
      <c r="AN853" s="37"/>
    </row>
    <row r="854">
      <c r="A854" s="46"/>
      <c r="B854" s="46"/>
      <c r="C854" s="49"/>
      <c r="D854" s="49"/>
      <c r="E854" s="49"/>
      <c r="F854" s="49"/>
      <c r="G854" s="223"/>
      <c r="H854" s="49"/>
      <c r="I854" s="46"/>
      <c r="J854" s="46"/>
      <c r="K854" s="51"/>
      <c r="L854" s="231"/>
      <c r="M854" s="49"/>
      <c r="N854" s="49"/>
      <c r="O854" s="49"/>
      <c r="P854" s="49"/>
      <c r="Q854" s="223"/>
      <c r="R854" s="46"/>
      <c r="S854" s="46"/>
      <c r="T854" s="46"/>
      <c r="U854" s="223"/>
      <c r="V854" s="46"/>
      <c r="W854" s="46"/>
      <c r="X854" s="225"/>
      <c r="Y854" s="49"/>
      <c r="Z854" s="46"/>
      <c r="AA854" s="46"/>
      <c r="AB854" s="49"/>
      <c r="AC854" s="49"/>
      <c r="AD854" s="49"/>
      <c r="AE854" s="49"/>
      <c r="AF854" s="49"/>
      <c r="AG854" s="49"/>
      <c r="AH854" s="49"/>
      <c r="AI854" s="49"/>
      <c r="AJ854" s="37"/>
      <c r="AK854" s="37"/>
      <c r="AL854" s="37"/>
      <c r="AM854" s="37"/>
      <c r="AN854" s="37"/>
    </row>
    <row r="855">
      <c r="A855" s="46"/>
      <c r="B855" s="46"/>
      <c r="C855" s="49"/>
      <c r="D855" s="49"/>
      <c r="E855" s="49"/>
      <c r="F855" s="49"/>
      <c r="G855" s="223"/>
      <c r="H855" s="49"/>
      <c r="I855" s="46"/>
      <c r="J855" s="46"/>
      <c r="K855" s="51"/>
      <c r="L855" s="231"/>
      <c r="M855" s="49"/>
      <c r="N855" s="49"/>
      <c r="O855" s="49"/>
      <c r="P855" s="49"/>
      <c r="Q855" s="223"/>
      <c r="R855" s="46"/>
      <c r="S855" s="46"/>
      <c r="T855" s="46"/>
      <c r="U855" s="223"/>
      <c r="V855" s="46"/>
      <c r="W855" s="46"/>
      <c r="X855" s="225"/>
      <c r="Y855" s="49"/>
      <c r="Z855" s="46"/>
      <c r="AA855" s="46"/>
      <c r="AB855" s="49"/>
      <c r="AC855" s="49"/>
      <c r="AD855" s="49"/>
      <c r="AE855" s="49"/>
      <c r="AF855" s="49"/>
      <c r="AG855" s="49"/>
      <c r="AH855" s="49"/>
      <c r="AI855" s="49"/>
      <c r="AJ855" s="37"/>
      <c r="AK855" s="37"/>
      <c r="AL855" s="37"/>
      <c r="AM855" s="37"/>
      <c r="AN855" s="37"/>
    </row>
    <row r="856">
      <c r="A856" s="46"/>
      <c r="B856" s="46"/>
      <c r="C856" s="49"/>
      <c r="D856" s="49"/>
      <c r="E856" s="49"/>
      <c r="F856" s="49"/>
      <c r="G856" s="223"/>
      <c r="H856" s="49"/>
      <c r="I856" s="46"/>
      <c r="J856" s="46"/>
      <c r="K856" s="51"/>
      <c r="L856" s="231"/>
      <c r="M856" s="49"/>
      <c r="N856" s="49"/>
      <c r="O856" s="49"/>
      <c r="P856" s="49"/>
      <c r="Q856" s="223"/>
      <c r="R856" s="46"/>
      <c r="S856" s="46"/>
      <c r="T856" s="46"/>
      <c r="U856" s="223"/>
      <c r="V856" s="46"/>
      <c r="W856" s="46"/>
      <c r="X856" s="225"/>
      <c r="Y856" s="49"/>
      <c r="Z856" s="46"/>
      <c r="AA856" s="46"/>
      <c r="AB856" s="49"/>
      <c r="AC856" s="49"/>
      <c r="AD856" s="49"/>
      <c r="AE856" s="49"/>
      <c r="AF856" s="49"/>
      <c r="AG856" s="49"/>
      <c r="AH856" s="49"/>
      <c r="AI856" s="49"/>
      <c r="AJ856" s="37"/>
      <c r="AK856" s="37"/>
      <c r="AL856" s="37"/>
      <c r="AM856" s="37"/>
      <c r="AN856" s="37"/>
    </row>
    <row r="857">
      <c r="A857" s="46"/>
      <c r="B857" s="46"/>
      <c r="C857" s="49"/>
      <c r="D857" s="49"/>
      <c r="E857" s="49"/>
      <c r="F857" s="49"/>
      <c r="G857" s="223"/>
      <c r="H857" s="49"/>
      <c r="I857" s="46"/>
      <c r="J857" s="46"/>
      <c r="K857" s="51"/>
      <c r="L857" s="231"/>
      <c r="M857" s="49"/>
      <c r="N857" s="49"/>
      <c r="O857" s="49"/>
      <c r="P857" s="49"/>
      <c r="Q857" s="223"/>
      <c r="R857" s="46"/>
      <c r="S857" s="46"/>
      <c r="T857" s="46"/>
      <c r="U857" s="223"/>
      <c r="V857" s="46"/>
      <c r="W857" s="46"/>
      <c r="X857" s="225"/>
      <c r="Y857" s="49"/>
      <c r="Z857" s="46"/>
      <c r="AA857" s="46"/>
      <c r="AB857" s="49"/>
      <c r="AC857" s="49"/>
      <c r="AD857" s="49"/>
      <c r="AE857" s="49"/>
      <c r="AF857" s="49"/>
      <c r="AG857" s="49"/>
      <c r="AH857" s="49"/>
      <c r="AI857" s="49"/>
      <c r="AJ857" s="37"/>
      <c r="AK857" s="37"/>
      <c r="AL857" s="37"/>
      <c r="AM857" s="37"/>
      <c r="AN857" s="37"/>
    </row>
    <row r="858">
      <c r="A858" s="46"/>
      <c r="B858" s="46"/>
      <c r="C858" s="49"/>
      <c r="D858" s="49"/>
      <c r="E858" s="49"/>
      <c r="F858" s="49"/>
      <c r="G858" s="223"/>
      <c r="H858" s="49"/>
      <c r="I858" s="46"/>
      <c r="J858" s="46"/>
      <c r="K858" s="51"/>
      <c r="L858" s="231"/>
      <c r="M858" s="49"/>
      <c r="N858" s="49"/>
      <c r="O858" s="49"/>
      <c r="P858" s="49"/>
      <c r="Q858" s="223"/>
      <c r="R858" s="46"/>
      <c r="S858" s="46"/>
      <c r="T858" s="46"/>
      <c r="U858" s="223"/>
      <c r="V858" s="46"/>
      <c r="W858" s="46"/>
      <c r="X858" s="225"/>
      <c r="Y858" s="49"/>
      <c r="Z858" s="46"/>
      <c r="AA858" s="46"/>
      <c r="AB858" s="49"/>
      <c r="AC858" s="49"/>
      <c r="AD858" s="49"/>
      <c r="AE858" s="49"/>
      <c r="AF858" s="49"/>
      <c r="AG858" s="49"/>
      <c r="AH858" s="49"/>
      <c r="AI858" s="49"/>
      <c r="AJ858" s="37"/>
      <c r="AK858" s="37"/>
      <c r="AL858" s="37"/>
      <c r="AM858" s="37"/>
      <c r="AN858" s="37"/>
    </row>
    <row r="859">
      <c r="A859" s="46"/>
      <c r="B859" s="46"/>
      <c r="C859" s="49"/>
      <c r="D859" s="49"/>
      <c r="E859" s="49"/>
      <c r="F859" s="49"/>
      <c r="G859" s="223"/>
      <c r="H859" s="49"/>
      <c r="I859" s="46"/>
      <c r="J859" s="46"/>
      <c r="K859" s="51"/>
      <c r="L859" s="231"/>
      <c r="M859" s="49"/>
      <c r="N859" s="49"/>
      <c r="O859" s="49"/>
      <c r="P859" s="49"/>
      <c r="Q859" s="223"/>
      <c r="R859" s="46"/>
      <c r="S859" s="46"/>
      <c r="T859" s="46"/>
      <c r="U859" s="223"/>
      <c r="V859" s="46"/>
      <c r="W859" s="46"/>
      <c r="X859" s="225"/>
      <c r="Y859" s="49"/>
      <c r="Z859" s="46"/>
      <c r="AA859" s="46"/>
      <c r="AB859" s="49"/>
      <c r="AC859" s="49"/>
      <c r="AD859" s="49"/>
      <c r="AE859" s="49"/>
      <c r="AF859" s="49"/>
      <c r="AG859" s="49"/>
      <c r="AH859" s="49"/>
      <c r="AI859" s="49"/>
      <c r="AJ859" s="37"/>
      <c r="AK859" s="37"/>
      <c r="AL859" s="37"/>
      <c r="AM859" s="37"/>
      <c r="AN859" s="37"/>
    </row>
    <row r="860">
      <c r="A860" s="46"/>
      <c r="B860" s="46"/>
      <c r="C860" s="49"/>
      <c r="D860" s="49"/>
      <c r="E860" s="49"/>
      <c r="F860" s="49"/>
      <c r="G860" s="223"/>
      <c r="H860" s="49"/>
      <c r="I860" s="46"/>
      <c r="J860" s="46"/>
      <c r="K860" s="51"/>
      <c r="L860" s="231"/>
      <c r="M860" s="49"/>
      <c r="N860" s="49"/>
      <c r="O860" s="49"/>
      <c r="P860" s="49"/>
      <c r="Q860" s="223"/>
      <c r="R860" s="46"/>
      <c r="S860" s="46"/>
      <c r="T860" s="46"/>
      <c r="U860" s="223"/>
      <c r="V860" s="46"/>
      <c r="W860" s="46"/>
      <c r="X860" s="225"/>
      <c r="Y860" s="49"/>
      <c r="Z860" s="46"/>
      <c r="AA860" s="46"/>
      <c r="AB860" s="49"/>
      <c r="AC860" s="49"/>
      <c r="AD860" s="49"/>
      <c r="AE860" s="49"/>
      <c r="AF860" s="49"/>
      <c r="AG860" s="49"/>
      <c r="AH860" s="49"/>
      <c r="AI860" s="49"/>
      <c r="AJ860" s="37"/>
      <c r="AK860" s="37"/>
      <c r="AL860" s="37"/>
      <c r="AM860" s="37"/>
      <c r="AN860" s="37"/>
    </row>
    <row r="861">
      <c r="A861" s="46"/>
      <c r="B861" s="46"/>
      <c r="C861" s="49"/>
      <c r="D861" s="49"/>
      <c r="E861" s="49"/>
      <c r="F861" s="49"/>
      <c r="G861" s="223"/>
      <c r="H861" s="49"/>
      <c r="I861" s="46"/>
      <c r="J861" s="46"/>
      <c r="K861" s="51"/>
      <c r="L861" s="231"/>
      <c r="M861" s="49"/>
      <c r="N861" s="49"/>
      <c r="O861" s="49"/>
      <c r="P861" s="49"/>
      <c r="Q861" s="223"/>
      <c r="R861" s="46"/>
      <c r="S861" s="46"/>
      <c r="T861" s="46"/>
      <c r="U861" s="223"/>
      <c r="V861" s="46"/>
      <c r="W861" s="46"/>
      <c r="X861" s="225"/>
      <c r="Y861" s="49"/>
      <c r="Z861" s="46"/>
      <c r="AA861" s="46"/>
      <c r="AB861" s="49"/>
      <c r="AC861" s="49"/>
      <c r="AD861" s="49"/>
      <c r="AE861" s="49"/>
      <c r="AF861" s="49"/>
      <c r="AG861" s="49"/>
      <c r="AH861" s="49"/>
      <c r="AI861" s="49"/>
      <c r="AJ861" s="37"/>
      <c r="AK861" s="37"/>
      <c r="AL861" s="37"/>
      <c r="AM861" s="37"/>
      <c r="AN861" s="37"/>
    </row>
    <row r="862">
      <c r="A862" s="46"/>
      <c r="B862" s="46"/>
      <c r="C862" s="49"/>
      <c r="D862" s="49"/>
      <c r="E862" s="49"/>
      <c r="F862" s="49"/>
      <c r="G862" s="223"/>
      <c r="H862" s="49"/>
      <c r="I862" s="46"/>
      <c r="J862" s="46"/>
      <c r="K862" s="51"/>
      <c r="L862" s="231"/>
      <c r="M862" s="49"/>
      <c r="N862" s="49"/>
      <c r="O862" s="49"/>
      <c r="P862" s="49"/>
      <c r="Q862" s="223"/>
      <c r="R862" s="46"/>
      <c r="S862" s="46"/>
      <c r="T862" s="46"/>
      <c r="U862" s="223"/>
      <c r="V862" s="46"/>
      <c r="W862" s="46"/>
      <c r="X862" s="225"/>
      <c r="Y862" s="49"/>
      <c r="Z862" s="46"/>
      <c r="AA862" s="46"/>
      <c r="AB862" s="49"/>
      <c r="AC862" s="49"/>
      <c r="AD862" s="49"/>
      <c r="AE862" s="49"/>
      <c r="AF862" s="49"/>
      <c r="AG862" s="49"/>
      <c r="AH862" s="49"/>
      <c r="AI862" s="49"/>
      <c r="AJ862" s="37"/>
      <c r="AK862" s="37"/>
      <c r="AL862" s="37"/>
      <c r="AM862" s="37"/>
      <c r="AN862" s="37"/>
    </row>
    <row r="863">
      <c r="A863" s="46"/>
      <c r="B863" s="46"/>
      <c r="C863" s="49"/>
      <c r="D863" s="49"/>
      <c r="E863" s="49"/>
      <c r="F863" s="49"/>
      <c r="G863" s="223"/>
      <c r="H863" s="49"/>
      <c r="I863" s="46"/>
      <c r="J863" s="46"/>
      <c r="K863" s="51"/>
      <c r="L863" s="231"/>
      <c r="M863" s="49"/>
      <c r="N863" s="49"/>
      <c r="O863" s="49"/>
      <c r="P863" s="49"/>
      <c r="Q863" s="223"/>
      <c r="R863" s="46"/>
      <c r="S863" s="46"/>
      <c r="T863" s="46"/>
      <c r="U863" s="223"/>
      <c r="V863" s="46"/>
      <c r="W863" s="46"/>
      <c r="X863" s="225"/>
      <c r="Y863" s="49"/>
      <c r="Z863" s="46"/>
      <c r="AA863" s="46"/>
      <c r="AB863" s="49"/>
      <c r="AC863" s="49"/>
      <c r="AD863" s="49"/>
      <c r="AE863" s="49"/>
      <c r="AF863" s="49"/>
      <c r="AG863" s="49"/>
      <c r="AH863" s="49"/>
      <c r="AI863" s="49"/>
      <c r="AJ863" s="37"/>
      <c r="AK863" s="37"/>
      <c r="AL863" s="37"/>
      <c r="AM863" s="37"/>
      <c r="AN863" s="37"/>
    </row>
    <row r="864">
      <c r="A864" s="46"/>
      <c r="B864" s="46"/>
      <c r="C864" s="49"/>
      <c r="D864" s="49"/>
      <c r="E864" s="49"/>
      <c r="F864" s="49"/>
      <c r="G864" s="223"/>
      <c r="H864" s="49"/>
      <c r="I864" s="46"/>
      <c r="J864" s="46"/>
      <c r="K864" s="51"/>
      <c r="L864" s="231"/>
      <c r="M864" s="49"/>
      <c r="N864" s="49"/>
      <c r="O864" s="49"/>
      <c r="P864" s="49"/>
      <c r="Q864" s="223"/>
      <c r="R864" s="46"/>
      <c r="S864" s="46"/>
      <c r="T864" s="46"/>
      <c r="U864" s="223"/>
      <c r="V864" s="46"/>
      <c r="W864" s="46"/>
      <c r="X864" s="225"/>
      <c r="Y864" s="49"/>
      <c r="Z864" s="46"/>
      <c r="AA864" s="46"/>
      <c r="AB864" s="49"/>
      <c r="AC864" s="49"/>
      <c r="AD864" s="49"/>
      <c r="AE864" s="49"/>
      <c r="AF864" s="49"/>
      <c r="AG864" s="49"/>
      <c r="AH864" s="49"/>
      <c r="AI864" s="49"/>
      <c r="AJ864" s="37"/>
      <c r="AK864" s="37"/>
      <c r="AL864" s="37"/>
      <c r="AM864" s="37"/>
      <c r="AN864" s="37"/>
    </row>
    <row r="865">
      <c r="A865" s="46"/>
      <c r="B865" s="46"/>
      <c r="C865" s="49"/>
      <c r="D865" s="49"/>
      <c r="E865" s="49"/>
      <c r="F865" s="49"/>
      <c r="G865" s="223"/>
      <c r="H865" s="49"/>
      <c r="I865" s="46"/>
      <c r="J865" s="46"/>
      <c r="K865" s="51"/>
      <c r="L865" s="231"/>
      <c r="M865" s="49"/>
      <c r="N865" s="49"/>
      <c r="O865" s="49"/>
      <c r="P865" s="49"/>
      <c r="Q865" s="223"/>
      <c r="R865" s="46"/>
      <c r="S865" s="46"/>
      <c r="T865" s="46"/>
      <c r="U865" s="223"/>
      <c r="V865" s="46"/>
      <c r="W865" s="46"/>
      <c r="X865" s="225"/>
      <c r="Y865" s="49"/>
      <c r="Z865" s="46"/>
      <c r="AA865" s="46"/>
      <c r="AB865" s="49"/>
      <c r="AC865" s="49"/>
      <c r="AD865" s="49"/>
      <c r="AE865" s="49"/>
      <c r="AF865" s="49"/>
      <c r="AG865" s="49"/>
      <c r="AH865" s="49"/>
      <c r="AI865" s="49"/>
      <c r="AJ865" s="37"/>
      <c r="AK865" s="37"/>
      <c r="AL865" s="37"/>
      <c r="AM865" s="37"/>
      <c r="AN865" s="37"/>
    </row>
    <row r="866">
      <c r="A866" s="46"/>
      <c r="B866" s="46"/>
      <c r="C866" s="49"/>
      <c r="D866" s="49"/>
      <c r="E866" s="49"/>
      <c r="F866" s="49"/>
      <c r="G866" s="223"/>
      <c r="H866" s="49"/>
      <c r="I866" s="46"/>
      <c r="J866" s="46"/>
      <c r="K866" s="51"/>
      <c r="L866" s="231"/>
      <c r="M866" s="49"/>
      <c r="N866" s="49"/>
      <c r="O866" s="49"/>
      <c r="P866" s="49"/>
      <c r="Q866" s="223"/>
      <c r="R866" s="46"/>
      <c r="S866" s="46"/>
      <c r="T866" s="46"/>
      <c r="U866" s="223"/>
      <c r="V866" s="46"/>
      <c r="W866" s="46"/>
      <c r="X866" s="225"/>
      <c r="Y866" s="49"/>
      <c r="Z866" s="46"/>
      <c r="AA866" s="46"/>
      <c r="AB866" s="49"/>
      <c r="AC866" s="49"/>
      <c r="AD866" s="49"/>
      <c r="AE866" s="49"/>
      <c r="AF866" s="49"/>
      <c r="AG866" s="49"/>
      <c r="AH866" s="49"/>
      <c r="AI866" s="49"/>
      <c r="AJ866" s="37"/>
      <c r="AK866" s="37"/>
      <c r="AL866" s="37"/>
      <c r="AM866" s="37"/>
      <c r="AN866" s="37"/>
    </row>
    <row r="867">
      <c r="A867" s="46"/>
      <c r="B867" s="46"/>
      <c r="C867" s="49"/>
      <c r="D867" s="49"/>
      <c r="E867" s="49"/>
      <c r="F867" s="49"/>
      <c r="G867" s="223"/>
      <c r="H867" s="49"/>
      <c r="I867" s="46"/>
      <c r="J867" s="46"/>
      <c r="K867" s="51"/>
      <c r="L867" s="231"/>
      <c r="M867" s="49"/>
      <c r="N867" s="49"/>
      <c r="O867" s="49"/>
      <c r="P867" s="49"/>
      <c r="Q867" s="223"/>
      <c r="R867" s="46"/>
      <c r="S867" s="46"/>
      <c r="T867" s="46"/>
      <c r="U867" s="223"/>
      <c r="V867" s="46"/>
      <c r="W867" s="46"/>
      <c r="X867" s="225"/>
      <c r="Y867" s="49"/>
      <c r="Z867" s="46"/>
      <c r="AA867" s="46"/>
      <c r="AB867" s="49"/>
      <c r="AC867" s="49"/>
      <c r="AD867" s="49"/>
      <c r="AE867" s="49"/>
      <c r="AF867" s="49"/>
      <c r="AG867" s="49"/>
      <c r="AH867" s="49"/>
      <c r="AI867" s="49"/>
      <c r="AJ867" s="37"/>
      <c r="AK867" s="37"/>
      <c r="AL867" s="37"/>
      <c r="AM867" s="37"/>
      <c r="AN867" s="37"/>
    </row>
    <row r="868">
      <c r="A868" s="46"/>
      <c r="B868" s="46"/>
      <c r="C868" s="49"/>
      <c r="D868" s="49"/>
      <c r="E868" s="49"/>
      <c r="F868" s="49"/>
      <c r="G868" s="223"/>
      <c r="H868" s="49"/>
      <c r="I868" s="46"/>
      <c r="J868" s="46"/>
      <c r="K868" s="51"/>
      <c r="L868" s="231"/>
      <c r="M868" s="49"/>
      <c r="N868" s="49"/>
      <c r="O868" s="49"/>
      <c r="P868" s="49"/>
      <c r="Q868" s="223"/>
      <c r="R868" s="46"/>
      <c r="S868" s="46"/>
      <c r="T868" s="46"/>
      <c r="U868" s="223"/>
      <c r="V868" s="46"/>
      <c r="W868" s="46"/>
      <c r="X868" s="225"/>
      <c r="Y868" s="49"/>
      <c r="Z868" s="46"/>
      <c r="AA868" s="46"/>
      <c r="AB868" s="49"/>
      <c r="AC868" s="49"/>
      <c r="AD868" s="49"/>
      <c r="AE868" s="49"/>
      <c r="AF868" s="49"/>
      <c r="AG868" s="49"/>
      <c r="AH868" s="49"/>
      <c r="AI868" s="49"/>
      <c r="AJ868" s="37"/>
      <c r="AK868" s="37"/>
      <c r="AL868" s="37"/>
      <c r="AM868" s="37"/>
      <c r="AN868" s="37"/>
    </row>
    <row r="869">
      <c r="A869" s="46"/>
      <c r="B869" s="46"/>
      <c r="C869" s="49"/>
      <c r="D869" s="49"/>
      <c r="E869" s="49"/>
      <c r="F869" s="49"/>
      <c r="G869" s="223"/>
      <c r="H869" s="49"/>
      <c r="I869" s="46"/>
      <c r="J869" s="46"/>
      <c r="K869" s="51"/>
      <c r="L869" s="231"/>
      <c r="M869" s="49"/>
      <c r="N869" s="49"/>
      <c r="O869" s="49"/>
      <c r="P869" s="49"/>
      <c r="Q869" s="223"/>
      <c r="R869" s="46"/>
      <c r="S869" s="46"/>
      <c r="T869" s="46"/>
      <c r="U869" s="223"/>
      <c r="V869" s="46"/>
      <c r="W869" s="46"/>
      <c r="X869" s="225"/>
      <c r="Y869" s="49"/>
      <c r="Z869" s="46"/>
      <c r="AA869" s="46"/>
      <c r="AB869" s="49"/>
      <c r="AC869" s="49"/>
      <c r="AD869" s="49"/>
      <c r="AE869" s="49"/>
      <c r="AF869" s="49"/>
      <c r="AG869" s="49"/>
      <c r="AH869" s="49"/>
      <c r="AI869" s="49"/>
      <c r="AJ869" s="37"/>
      <c r="AK869" s="37"/>
      <c r="AL869" s="37"/>
      <c r="AM869" s="37"/>
      <c r="AN869" s="37"/>
    </row>
    <row r="870">
      <c r="A870" s="46"/>
      <c r="B870" s="46"/>
      <c r="C870" s="49"/>
      <c r="D870" s="49"/>
      <c r="E870" s="49"/>
      <c r="F870" s="49"/>
      <c r="G870" s="223"/>
      <c r="H870" s="49"/>
      <c r="I870" s="46"/>
      <c r="J870" s="46"/>
      <c r="K870" s="51"/>
      <c r="L870" s="231"/>
      <c r="M870" s="49"/>
      <c r="N870" s="49"/>
      <c r="O870" s="49"/>
      <c r="P870" s="49"/>
      <c r="Q870" s="223"/>
      <c r="R870" s="46"/>
      <c r="S870" s="46"/>
      <c r="T870" s="46"/>
      <c r="U870" s="223"/>
      <c r="V870" s="46"/>
      <c r="W870" s="46"/>
      <c r="X870" s="225"/>
      <c r="Y870" s="49"/>
      <c r="Z870" s="46"/>
      <c r="AA870" s="46"/>
      <c r="AB870" s="49"/>
      <c r="AC870" s="49"/>
      <c r="AD870" s="49"/>
      <c r="AE870" s="49"/>
      <c r="AF870" s="49"/>
      <c r="AG870" s="49"/>
      <c r="AH870" s="49"/>
      <c r="AI870" s="49"/>
      <c r="AJ870" s="37"/>
      <c r="AK870" s="37"/>
      <c r="AL870" s="37"/>
      <c r="AM870" s="37"/>
      <c r="AN870" s="37"/>
    </row>
    <row r="871">
      <c r="A871" s="46"/>
      <c r="B871" s="46"/>
      <c r="C871" s="49"/>
      <c r="D871" s="49"/>
      <c r="E871" s="49"/>
      <c r="F871" s="49"/>
      <c r="G871" s="223"/>
      <c r="H871" s="49"/>
      <c r="I871" s="46"/>
      <c r="J871" s="46"/>
      <c r="K871" s="51"/>
      <c r="L871" s="231"/>
      <c r="M871" s="49"/>
      <c r="N871" s="49"/>
      <c r="O871" s="49"/>
      <c r="P871" s="49"/>
      <c r="Q871" s="223"/>
      <c r="R871" s="46"/>
      <c r="S871" s="46"/>
      <c r="T871" s="46"/>
      <c r="U871" s="223"/>
      <c r="V871" s="46"/>
      <c r="W871" s="46"/>
      <c r="X871" s="225"/>
      <c r="Y871" s="49"/>
      <c r="Z871" s="46"/>
      <c r="AA871" s="46"/>
      <c r="AB871" s="49"/>
      <c r="AC871" s="49"/>
      <c r="AD871" s="49"/>
      <c r="AE871" s="49"/>
      <c r="AF871" s="49"/>
      <c r="AG871" s="49"/>
      <c r="AH871" s="49"/>
      <c r="AI871" s="49"/>
      <c r="AJ871" s="37"/>
      <c r="AK871" s="37"/>
      <c r="AL871" s="37"/>
      <c r="AM871" s="37"/>
      <c r="AN871" s="37"/>
    </row>
    <row r="872">
      <c r="A872" s="46"/>
      <c r="B872" s="46"/>
      <c r="C872" s="49"/>
      <c r="D872" s="49"/>
      <c r="E872" s="49"/>
      <c r="F872" s="49"/>
      <c r="G872" s="223"/>
      <c r="H872" s="49"/>
      <c r="I872" s="46"/>
      <c r="J872" s="46"/>
      <c r="K872" s="51"/>
      <c r="L872" s="231"/>
      <c r="M872" s="49"/>
      <c r="N872" s="49"/>
      <c r="O872" s="49"/>
      <c r="P872" s="49"/>
      <c r="Q872" s="223"/>
      <c r="R872" s="46"/>
      <c r="S872" s="46"/>
      <c r="T872" s="46"/>
      <c r="U872" s="223"/>
      <c r="V872" s="46"/>
      <c r="W872" s="46"/>
      <c r="X872" s="225"/>
      <c r="Y872" s="49"/>
      <c r="Z872" s="46"/>
      <c r="AA872" s="46"/>
      <c r="AB872" s="49"/>
      <c r="AC872" s="49"/>
      <c r="AD872" s="49"/>
      <c r="AE872" s="49"/>
      <c r="AF872" s="49"/>
      <c r="AG872" s="49"/>
      <c r="AH872" s="49"/>
      <c r="AI872" s="49"/>
      <c r="AJ872" s="37"/>
      <c r="AK872" s="37"/>
      <c r="AL872" s="37"/>
      <c r="AM872" s="37"/>
      <c r="AN872" s="37"/>
    </row>
    <row r="873">
      <c r="A873" s="46"/>
      <c r="B873" s="46"/>
      <c r="C873" s="49"/>
      <c r="D873" s="49"/>
      <c r="E873" s="49"/>
      <c r="F873" s="49"/>
      <c r="G873" s="223"/>
      <c r="H873" s="49"/>
      <c r="I873" s="46"/>
      <c r="J873" s="46"/>
      <c r="K873" s="51"/>
      <c r="L873" s="231"/>
      <c r="M873" s="49"/>
      <c r="N873" s="49"/>
      <c r="O873" s="49"/>
      <c r="P873" s="49"/>
      <c r="Q873" s="223"/>
      <c r="R873" s="46"/>
      <c r="S873" s="46"/>
      <c r="T873" s="46"/>
      <c r="U873" s="223"/>
      <c r="V873" s="46"/>
      <c r="W873" s="46"/>
      <c r="X873" s="225"/>
      <c r="Y873" s="49"/>
      <c r="Z873" s="46"/>
      <c r="AA873" s="46"/>
      <c r="AB873" s="49"/>
      <c r="AC873" s="49"/>
      <c r="AD873" s="49"/>
      <c r="AE873" s="49"/>
      <c r="AF873" s="49"/>
      <c r="AG873" s="49"/>
      <c r="AH873" s="49"/>
      <c r="AI873" s="49"/>
      <c r="AJ873" s="37"/>
      <c r="AK873" s="37"/>
      <c r="AL873" s="37"/>
      <c r="AM873" s="37"/>
      <c r="AN873" s="37"/>
    </row>
    <row r="874">
      <c r="A874" s="46"/>
      <c r="B874" s="46"/>
      <c r="C874" s="49"/>
      <c r="D874" s="49"/>
      <c r="E874" s="49"/>
      <c r="F874" s="49"/>
      <c r="G874" s="223"/>
      <c r="H874" s="49"/>
      <c r="I874" s="46"/>
      <c r="J874" s="46"/>
      <c r="K874" s="51"/>
      <c r="L874" s="231"/>
      <c r="M874" s="49"/>
      <c r="N874" s="49"/>
      <c r="O874" s="49"/>
      <c r="P874" s="49"/>
      <c r="Q874" s="223"/>
      <c r="R874" s="46"/>
      <c r="S874" s="46"/>
      <c r="T874" s="46"/>
      <c r="U874" s="223"/>
      <c r="V874" s="46"/>
      <c r="W874" s="46"/>
      <c r="X874" s="225"/>
      <c r="Y874" s="49"/>
      <c r="Z874" s="46"/>
      <c r="AA874" s="46"/>
      <c r="AB874" s="49"/>
      <c r="AC874" s="49"/>
      <c r="AD874" s="49"/>
      <c r="AE874" s="49"/>
      <c r="AF874" s="49"/>
      <c r="AG874" s="49"/>
      <c r="AH874" s="49"/>
      <c r="AI874" s="49"/>
      <c r="AJ874" s="37"/>
      <c r="AK874" s="37"/>
      <c r="AL874" s="37"/>
      <c r="AM874" s="37"/>
      <c r="AN874" s="37"/>
    </row>
    <row r="875">
      <c r="A875" s="46"/>
      <c r="B875" s="46"/>
      <c r="C875" s="49"/>
      <c r="D875" s="49"/>
      <c r="E875" s="49"/>
      <c r="F875" s="49"/>
      <c r="G875" s="223"/>
      <c r="H875" s="49"/>
      <c r="I875" s="46"/>
      <c r="J875" s="46"/>
      <c r="K875" s="51"/>
      <c r="L875" s="231"/>
      <c r="M875" s="49"/>
      <c r="N875" s="49"/>
      <c r="O875" s="49"/>
      <c r="P875" s="49"/>
      <c r="Q875" s="223"/>
      <c r="R875" s="46"/>
      <c r="S875" s="46"/>
      <c r="T875" s="46"/>
      <c r="U875" s="223"/>
      <c r="V875" s="46"/>
      <c r="W875" s="46"/>
      <c r="X875" s="225"/>
      <c r="Y875" s="49"/>
      <c r="Z875" s="46"/>
      <c r="AA875" s="46"/>
      <c r="AB875" s="49"/>
      <c r="AC875" s="49"/>
      <c r="AD875" s="49"/>
      <c r="AE875" s="49"/>
      <c r="AF875" s="49"/>
      <c r="AG875" s="49"/>
      <c r="AH875" s="49"/>
      <c r="AI875" s="49"/>
      <c r="AJ875" s="37"/>
      <c r="AK875" s="37"/>
      <c r="AL875" s="37"/>
      <c r="AM875" s="37"/>
      <c r="AN875" s="37"/>
    </row>
    <row r="876">
      <c r="A876" s="46"/>
      <c r="B876" s="46"/>
      <c r="C876" s="49"/>
      <c r="D876" s="49"/>
      <c r="E876" s="49"/>
      <c r="F876" s="49"/>
      <c r="G876" s="223"/>
      <c r="H876" s="49"/>
      <c r="I876" s="46"/>
      <c r="J876" s="46"/>
      <c r="K876" s="51"/>
      <c r="L876" s="231"/>
      <c r="M876" s="49"/>
      <c r="N876" s="49"/>
      <c r="O876" s="49"/>
      <c r="P876" s="49"/>
      <c r="Q876" s="223"/>
      <c r="R876" s="46"/>
      <c r="S876" s="46"/>
      <c r="T876" s="46"/>
      <c r="U876" s="223"/>
      <c r="V876" s="46"/>
      <c r="W876" s="46"/>
      <c r="X876" s="225"/>
      <c r="Y876" s="49"/>
      <c r="Z876" s="46"/>
      <c r="AA876" s="46"/>
      <c r="AB876" s="49"/>
      <c r="AC876" s="49"/>
      <c r="AD876" s="49"/>
      <c r="AE876" s="49"/>
      <c r="AF876" s="49"/>
      <c r="AG876" s="49"/>
      <c r="AH876" s="49"/>
      <c r="AI876" s="49"/>
      <c r="AJ876" s="37"/>
      <c r="AK876" s="37"/>
      <c r="AL876" s="37"/>
      <c r="AM876" s="37"/>
      <c r="AN876" s="37"/>
    </row>
    <row r="877">
      <c r="A877" s="46"/>
      <c r="B877" s="46"/>
      <c r="C877" s="49"/>
      <c r="D877" s="49"/>
      <c r="E877" s="49"/>
      <c r="F877" s="49"/>
      <c r="G877" s="223"/>
      <c r="H877" s="49"/>
      <c r="I877" s="46"/>
      <c r="J877" s="46"/>
      <c r="K877" s="51"/>
      <c r="L877" s="231"/>
      <c r="M877" s="49"/>
      <c r="N877" s="49"/>
      <c r="O877" s="49"/>
      <c r="P877" s="49"/>
      <c r="Q877" s="223"/>
      <c r="R877" s="46"/>
      <c r="S877" s="46"/>
      <c r="T877" s="46"/>
      <c r="U877" s="223"/>
      <c r="V877" s="46"/>
      <c r="W877" s="46"/>
      <c r="X877" s="225"/>
      <c r="Y877" s="49"/>
      <c r="Z877" s="46"/>
      <c r="AA877" s="46"/>
      <c r="AB877" s="49"/>
      <c r="AC877" s="49"/>
      <c r="AD877" s="49"/>
      <c r="AE877" s="49"/>
      <c r="AF877" s="49"/>
      <c r="AG877" s="49"/>
      <c r="AH877" s="49"/>
      <c r="AI877" s="49"/>
      <c r="AJ877" s="37"/>
      <c r="AK877" s="37"/>
      <c r="AL877" s="37"/>
      <c r="AM877" s="37"/>
      <c r="AN877" s="37"/>
    </row>
    <row r="878">
      <c r="A878" s="46"/>
      <c r="B878" s="46"/>
      <c r="C878" s="49"/>
      <c r="D878" s="49"/>
      <c r="E878" s="49"/>
      <c r="F878" s="49"/>
      <c r="G878" s="223"/>
      <c r="H878" s="49"/>
      <c r="I878" s="46"/>
      <c r="J878" s="46"/>
      <c r="K878" s="51"/>
      <c r="L878" s="231"/>
      <c r="M878" s="49"/>
      <c r="N878" s="49"/>
      <c r="O878" s="49"/>
      <c r="P878" s="49"/>
      <c r="Q878" s="223"/>
      <c r="R878" s="46"/>
      <c r="S878" s="46"/>
      <c r="T878" s="46"/>
      <c r="U878" s="223"/>
      <c r="V878" s="46"/>
      <c r="W878" s="46"/>
      <c r="X878" s="225"/>
      <c r="Y878" s="49"/>
      <c r="Z878" s="46"/>
      <c r="AA878" s="46"/>
      <c r="AB878" s="49"/>
      <c r="AC878" s="49"/>
      <c r="AD878" s="49"/>
      <c r="AE878" s="49"/>
      <c r="AF878" s="49"/>
      <c r="AG878" s="49"/>
      <c r="AH878" s="49"/>
      <c r="AI878" s="49"/>
      <c r="AJ878" s="37"/>
      <c r="AK878" s="37"/>
      <c r="AL878" s="37"/>
      <c r="AM878" s="37"/>
      <c r="AN878" s="37"/>
    </row>
    <row r="879">
      <c r="A879" s="46"/>
      <c r="B879" s="46"/>
      <c r="C879" s="49"/>
      <c r="D879" s="49"/>
      <c r="E879" s="49"/>
      <c r="F879" s="49"/>
      <c r="G879" s="223"/>
      <c r="H879" s="49"/>
      <c r="I879" s="46"/>
      <c r="J879" s="46"/>
      <c r="K879" s="51"/>
      <c r="L879" s="231"/>
      <c r="M879" s="49"/>
      <c r="N879" s="49"/>
      <c r="O879" s="49"/>
      <c r="P879" s="49"/>
      <c r="Q879" s="223"/>
      <c r="R879" s="46"/>
      <c r="S879" s="46"/>
      <c r="T879" s="46"/>
      <c r="U879" s="223"/>
      <c r="V879" s="46"/>
      <c r="W879" s="46"/>
      <c r="X879" s="225"/>
      <c r="Y879" s="49"/>
      <c r="Z879" s="46"/>
      <c r="AA879" s="46"/>
      <c r="AB879" s="49"/>
      <c r="AC879" s="49"/>
      <c r="AD879" s="49"/>
      <c r="AE879" s="49"/>
      <c r="AF879" s="49"/>
      <c r="AG879" s="49"/>
      <c r="AH879" s="49"/>
      <c r="AI879" s="49"/>
      <c r="AJ879" s="37"/>
      <c r="AK879" s="37"/>
      <c r="AL879" s="37"/>
      <c r="AM879" s="37"/>
      <c r="AN879" s="37"/>
    </row>
    <row r="880">
      <c r="A880" s="46"/>
      <c r="B880" s="46"/>
      <c r="C880" s="49"/>
      <c r="D880" s="49"/>
      <c r="E880" s="49"/>
      <c r="F880" s="49"/>
      <c r="G880" s="223"/>
      <c r="H880" s="49"/>
      <c r="I880" s="46"/>
      <c r="J880" s="46"/>
      <c r="K880" s="51"/>
      <c r="L880" s="231"/>
      <c r="M880" s="49"/>
      <c r="N880" s="49"/>
      <c r="O880" s="49"/>
      <c r="P880" s="49"/>
      <c r="Q880" s="223"/>
      <c r="R880" s="46"/>
      <c r="S880" s="46"/>
      <c r="T880" s="46"/>
      <c r="U880" s="223"/>
      <c r="V880" s="46"/>
      <c r="W880" s="46"/>
      <c r="X880" s="225"/>
      <c r="Y880" s="49"/>
      <c r="Z880" s="46"/>
      <c r="AA880" s="46"/>
      <c r="AB880" s="49"/>
      <c r="AC880" s="49"/>
      <c r="AD880" s="49"/>
      <c r="AE880" s="49"/>
      <c r="AF880" s="49"/>
      <c r="AG880" s="49"/>
      <c r="AH880" s="49"/>
      <c r="AI880" s="49"/>
      <c r="AJ880" s="37"/>
      <c r="AK880" s="37"/>
      <c r="AL880" s="37"/>
      <c r="AM880" s="37"/>
      <c r="AN880" s="37"/>
    </row>
    <row r="881">
      <c r="A881" s="46"/>
      <c r="B881" s="46"/>
      <c r="C881" s="49"/>
      <c r="D881" s="49"/>
      <c r="E881" s="49"/>
      <c r="F881" s="49"/>
      <c r="G881" s="223"/>
      <c r="H881" s="49"/>
      <c r="I881" s="46"/>
      <c r="J881" s="46"/>
      <c r="K881" s="51"/>
      <c r="L881" s="231"/>
      <c r="M881" s="49"/>
      <c r="N881" s="49"/>
      <c r="O881" s="49"/>
      <c r="P881" s="49"/>
      <c r="Q881" s="223"/>
      <c r="R881" s="46"/>
      <c r="S881" s="46"/>
      <c r="T881" s="46"/>
      <c r="U881" s="223"/>
      <c r="V881" s="46"/>
      <c r="W881" s="46"/>
      <c r="X881" s="225"/>
      <c r="Y881" s="49"/>
      <c r="Z881" s="46"/>
      <c r="AA881" s="46"/>
      <c r="AB881" s="49"/>
      <c r="AC881" s="49"/>
      <c r="AD881" s="49"/>
      <c r="AE881" s="49"/>
      <c r="AF881" s="49"/>
      <c r="AG881" s="49"/>
      <c r="AH881" s="49"/>
      <c r="AI881" s="49"/>
      <c r="AJ881" s="37"/>
      <c r="AK881" s="37"/>
      <c r="AL881" s="37"/>
      <c r="AM881" s="37"/>
      <c r="AN881" s="37"/>
    </row>
    <row r="882">
      <c r="A882" s="46"/>
      <c r="B882" s="46"/>
      <c r="C882" s="49"/>
      <c r="D882" s="49"/>
      <c r="E882" s="49"/>
      <c r="F882" s="49"/>
      <c r="G882" s="223"/>
      <c r="H882" s="49"/>
      <c r="I882" s="46"/>
      <c r="J882" s="46"/>
      <c r="K882" s="51"/>
      <c r="L882" s="231"/>
      <c r="M882" s="49"/>
      <c r="N882" s="49"/>
      <c r="O882" s="49"/>
      <c r="P882" s="49"/>
      <c r="Q882" s="223"/>
      <c r="R882" s="46"/>
      <c r="S882" s="46"/>
      <c r="T882" s="46"/>
      <c r="U882" s="223"/>
      <c r="V882" s="46"/>
      <c r="W882" s="46"/>
      <c r="X882" s="225"/>
      <c r="Y882" s="49"/>
      <c r="Z882" s="46"/>
      <c r="AA882" s="46"/>
      <c r="AB882" s="49"/>
      <c r="AC882" s="49"/>
      <c r="AD882" s="49"/>
      <c r="AE882" s="49"/>
      <c r="AF882" s="49"/>
      <c r="AG882" s="49"/>
      <c r="AH882" s="49"/>
      <c r="AI882" s="49"/>
      <c r="AJ882" s="37"/>
      <c r="AK882" s="37"/>
      <c r="AL882" s="37"/>
      <c r="AM882" s="37"/>
      <c r="AN882" s="37"/>
    </row>
    <row r="883">
      <c r="A883" s="46"/>
      <c r="B883" s="46"/>
      <c r="C883" s="49"/>
      <c r="D883" s="49"/>
      <c r="E883" s="49"/>
      <c r="F883" s="49"/>
      <c r="G883" s="223"/>
      <c r="H883" s="49"/>
      <c r="I883" s="46"/>
      <c r="J883" s="46"/>
      <c r="K883" s="51"/>
      <c r="L883" s="231"/>
      <c r="M883" s="49"/>
      <c r="N883" s="49"/>
      <c r="O883" s="49"/>
      <c r="P883" s="49"/>
      <c r="Q883" s="223"/>
      <c r="R883" s="46"/>
      <c r="S883" s="46"/>
      <c r="T883" s="46"/>
      <c r="U883" s="223"/>
      <c r="V883" s="46"/>
      <c r="W883" s="46"/>
      <c r="X883" s="225"/>
      <c r="Y883" s="49"/>
      <c r="Z883" s="46"/>
      <c r="AA883" s="46"/>
      <c r="AB883" s="49"/>
      <c r="AC883" s="49"/>
      <c r="AD883" s="49"/>
      <c r="AE883" s="49"/>
      <c r="AF883" s="49"/>
      <c r="AG883" s="49"/>
      <c r="AH883" s="49"/>
      <c r="AI883" s="49"/>
      <c r="AJ883" s="37"/>
      <c r="AK883" s="37"/>
      <c r="AL883" s="37"/>
      <c r="AM883" s="37"/>
      <c r="AN883" s="37"/>
    </row>
    <row r="884">
      <c r="A884" s="46"/>
      <c r="B884" s="46"/>
      <c r="C884" s="49"/>
      <c r="D884" s="49"/>
      <c r="E884" s="49"/>
      <c r="F884" s="49"/>
      <c r="G884" s="223"/>
      <c r="H884" s="49"/>
      <c r="I884" s="46"/>
      <c r="J884" s="46"/>
      <c r="K884" s="51"/>
      <c r="L884" s="231"/>
      <c r="M884" s="49"/>
      <c r="N884" s="49"/>
      <c r="O884" s="49"/>
      <c r="P884" s="49"/>
      <c r="Q884" s="223"/>
      <c r="R884" s="46"/>
      <c r="S884" s="46"/>
      <c r="T884" s="46"/>
      <c r="U884" s="223"/>
      <c r="V884" s="46"/>
      <c r="W884" s="46"/>
      <c r="X884" s="225"/>
      <c r="Y884" s="49"/>
      <c r="Z884" s="46"/>
      <c r="AA884" s="46"/>
      <c r="AB884" s="49"/>
      <c r="AC884" s="49"/>
      <c r="AD884" s="49"/>
      <c r="AE884" s="49"/>
      <c r="AF884" s="49"/>
      <c r="AG884" s="49"/>
      <c r="AH884" s="49"/>
      <c r="AI884" s="49"/>
      <c r="AJ884" s="37"/>
      <c r="AK884" s="37"/>
      <c r="AL884" s="37"/>
      <c r="AM884" s="37"/>
      <c r="AN884" s="37"/>
    </row>
    <row r="885">
      <c r="A885" s="46"/>
      <c r="B885" s="46"/>
      <c r="C885" s="49"/>
      <c r="D885" s="49"/>
      <c r="E885" s="49"/>
      <c r="F885" s="49"/>
      <c r="G885" s="223"/>
      <c r="H885" s="49"/>
      <c r="I885" s="46"/>
      <c r="J885" s="46"/>
      <c r="K885" s="51"/>
      <c r="L885" s="231"/>
      <c r="M885" s="49"/>
      <c r="N885" s="49"/>
      <c r="O885" s="49"/>
      <c r="P885" s="49"/>
      <c r="Q885" s="223"/>
      <c r="R885" s="46"/>
      <c r="S885" s="46"/>
      <c r="T885" s="46"/>
      <c r="U885" s="223"/>
      <c r="V885" s="46"/>
      <c r="W885" s="46"/>
      <c r="X885" s="225"/>
      <c r="Y885" s="49"/>
      <c r="Z885" s="46"/>
      <c r="AA885" s="46"/>
      <c r="AB885" s="49"/>
      <c r="AC885" s="49"/>
      <c r="AD885" s="49"/>
      <c r="AE885" s="49"/>
      <c r="AF885" s="49"/>
      <c r="AG885" s="49"/>
      <c r="AH885" s="49"/>
      <c r="AI885" s="49"/>
      <c r="AJ885" s="37"/>
      <c r="AK885" s="37"/>
      <c r="AL885" s="37"/>
      <c r="AM885" s="37"/>
      <c r="AN885" s="37"/>
    </row>
    <row r="886">
      <c r="A886" s="46"/>
      <c r="B886" s="46"/>
      <c r="C886" s="49"/>
      <c r="D886" s="49"/>
      <c r="E886" s="49"/>
      <c r="F886" s="49"/>
      <c r="G886" s="223"/>
      <c r="H886" s="49"/>
      <c r="I886" s="46"/>
      <c r="J886" s="46"/>
      <c r="K886" s="51"/>
      <c r="L886" s="231"/>
      <c r="M886" s="49"/>
      <c r="N886" s="49"/>
      <c r="O886" s="49"/>
      <c r="P886" s="49"/>
      <c r="Q886" s="223"/>
      <c r="R886" s="46"/>
      <c r="S886" s="46"/>
      <c r="T886" s="46"/>
      <c r="U886" s="223"/>
      <c r="V886" s="46"/>
      <c r="W886" s="46"/>
      <c r="X886" s="225"/>
      <c r="Y886" s="49"/>
      <c r="Z886" s="46"/>
      <c r="AA886" s="46"/>
      <c r="AB886" s="49"/>
      <c r="AC886" s="49"/>
      <c r="AD886" s="49"/>
      <c r="AE886" s="49"/>
      <c r="AF886" s="49"/>
      <c r="AG886" s="49"/>
      <c r="AH886" s="49"/>
      <c r="AI886" s="49"/>
      <c r="AJ886" s="37"/>
      <c r="AK886" s="37"/>
      <c r="AL886" s="37"/>
      <c r="AM886" s="37"/>
      <c r="AN886" s="37"/>
    </row>
    <row r="887">
      <c r="A887" s="46"/>
      <c r="B887" s="46"/>
      <c r="C887" s="49"/>
      <c r="D887" s="49"/>
      <c r="E887" s="49"/>
      <c r="F887" s="49"/>
      <c r="G887" s="223"/>
      <c r="H887" s="49"/>
      <c r="I887" s="46"/>
      <c r="J887" s="46"/>
      <c r="K887" s="51"/>
      <c r="L887" s="231"/>
      <c r="M887" s="49"/>
      <c r="N887" s="49"/>
      <c r="O887" s="49"/>
      <c r="P887" s="49"/>
      <c r="Q887" s="223"/>
      <c r="R887" s="46"/>
      <c r="S887" s="46"/>
      <c r="T887" s="46"/>
      <c r="U887" s="223"/>
      <c r="V887" s="46"/>
      <c r="W887" s="46"/>
      <c r="X887" s="225"/>
      <c r="Y887" s="49"/>
      <c r="Z887" s="46"/>
      <c r="AA887" s="46"/>
      <c r="AB887" s="49"/>
      <c r="AC887" s="49"/>
      <c r="AD887" s="49"/>
      <c r="AE887" s="49"/>
      <c r="AF887" s="49"/>
      <c r="AG887" s="49"/>
      <c r="AH887" s="49"/>
      <c r="AI887" s="49"/>
      <c r="AJ887" s="37"/>
      <c r="AK887" s="37"/>
      <c r="AL887" s="37"/>
      <c r="AM887" s="37"/>
      <c r="AN887" s="37"/>
    </row>
    <row r="888">
      <c r="A888" s="46"/>
      <c r="B888" s="46"/>
      <c r="C888" s="49"/>
      <c r="D888" s="49"/>
      <c r="E888" s="49"/>
      <c r="F888" s="49"/>
      <c r="G888" s="223"/>
      <c r="H888" s="49"/>
      <c r="I888" s="46"/>
      <c r="J888" s="46"/>
      <c r="K888" s="51"/>
      <c r="L888" s="231"/>
      <c r="M888" s="49"/>
      <c r="N888" s="49"/>
      <c r="O888" s="49"/>
      <c r="P888" s="49"/>
      <c r="Q888" s="223"/>
      <c r="R888" s="46"/>
      <c r="S888" s="46"/>
      <c r="T888" s="46"/>
      <c r="U888" s="223"/>
      <c r="V888" s="46"/>
      <c r="W888" s="46"/>
      <c r="X888" s="225"/>
      <c r="Y888" s="49"/>
      <c r="Z888" s="46"/>
      <c r="AA888" s="46"/>
      <c r="AB888" s="49"/>
      <c r="AC888" s="49"/>
      <c r="AD888" s="49"/>
      <c r="AE888" s="49"/>
      <c r="AF888" s="49"/>
      <c r="AG888" s="49"/>
      <c r="AH888" s="49"/>
      <c r="AI888" s="49"/>
      <c r="AJ888" s="37"/>
      <c r="AK888" s="37"/>
      <c r="AL888" s="37"/>
      <c r="AM888" s="37"/>
      <c r="AN888" s="37"/>
    </row>
    <row r="889">
      <c r="A889" s="46"/>
      <c r="B889" s="46"/>
      <c r="C889" s="49"/>
      <c r="D889" s="49"/>
      <c r="E889" s="49"/>
      <c r="F889" s="49"/>
      <c r="G889" s="223"/>
      <c r="H889" s="49"/>
      <c r="I889" s="46"/>
      <c r="J889" s="46"/>
      <c r="K889" s="51"/>
      <c r="L889" s="231"/>
      <c r="M889" s="49"/>
      <c r="N889" s="49"/>
      <c r="O889" s="49"/>
      <c r="P889" s="49"/>
      <c r="Q889" s="223"/>
      <c r="R889" s="46"/>
      <c r="S889" s="46"/>
      <c r="T889" s="46"/>
      <c r="U889" s="223"/>
      <c r="V889" s="46"/>
      <c r="W889" s="46"/>
      <c r="X889" s="225"/>
      <c r="Y889" s="49"/>
      <c r="Z889" s="46"/>
      <c r="AA889" s="46"/>
      <c r="AB889" s="49"/>
      <c r="AC889" s="49"/>
      <c r="AD889" s="49"/>
      <c r="AE889" s="49"/>
      <c r="AF889" s="49"/>
      <c r="AG889" s="49"/>
      <c r="AH889" s="49"/>
      <c r="AI889" s="49"/>
      <c r="AJ889" s="37"/>
      <c r="AK889" s="37"/>
      <c r="AL889" s="37"/>
      <c r="AM889" s="37"/>
      <c r="AN889" s="37"/>
    </row>
    <row r="890">
      <c r="A890" s="46"/>
      <c r="B890" s="46"/>
      <c r="C890" s="49"/>
      <c r="D890" s="49"/>
      <c r="E890" s="49"/>
      <c r="F890" s="49"/>
      <c r="G890" s="223"/>
      <c r="H890" s="49"/>
      <c r="I890" s="46"/>
      <c r="J890" s="46"/>
      <c r="K890" s="51"/>
      <c r="L890" s="231"/>
      <c r="M890" s="49"/>
      <c r="N890" s="49"/>
      <c r="O890" s="49"/>
      <c r="P890" s="49"/>
      <c r="Q890" s="223"/>
      <c r="R890" s="46"/>
      <c r="S890" s="46"/>
      <c r="T890" s="46"/>
      <c r="U890" s="223"/>
      <c r="V890" s="46"/>
      <c r="W890" s="46"/>
      <c r="X890" s="225"/>
      <c r="Y890" s="49"/>
      <c r="Z890" s="46"/>
      <c r="AA890" s="46"/>
      <c r="AB890" s="49"/>
      <c r="AC890" s="49"/>
      <c r="AD890" s="49"/>
      <c r="AE890" s="49"/>
      <c r="AF890" s="49"/>
      <c r="AG890" s="49"/>
      <c r="AH890" s="49"/>
      <c r="AI890" s="49"/>
      <c r="AJ890" s="37"/>
      <c r="AK890" s="37"/>
      <c r="AL890" s="37"/>
      <c r="AM890" s="37"/>
      <c r="AN890" s="37"/>
    </row>
    <row r="891">
      <c r="A891" s="46"/>
      <c r="B891" s="46"/>
      <c r="C891" s="49"/>
      <c r="D891" s="49"/>
      <c r="E891" s="49"/>
      <c r="F891" s="49"/>
      <c r="G891" s="223"/>
      <c r="H891" s="49"/>
      <c r="I891" s="46"/>
      <c r="J891" s="46"/>
      <c r="K891" s="51"/>
      <c r="L891" s="231"/>
      <c r="M891" s="49"/>
      <c r="N891" s="49"/>
      <c r="O891" s="49"/>
      <c r="P891" s="49"/>
      <c r="Q891" s="223"/>
      <c r="R891" s="46"/>
      <c r="S891" s="46"/>
      <c r="T891" s="46"/>
      <c r="U891" s="223"/>
      <c r="V891" s="46"/>
      <c r="W891" s="46"/>
      <c r="X891" s="225"/>
      <c r="Y891" s="49"/>
      <c r="Z891" s="46"/>
      <c r="AA891" s="46"/>
      <c r="AB891" s="49"/>
      <c r="AC891" s="49"/>
      <c r="AD891" s="49"/>
      <c r="AE891" s="49"/>
      <c r="AF891" s="49"/>
      <c r="AG891" s="49"/>
      <c r="AH891" s="49"/>
      <c r="AI891" s="49"/>
      <c r="AJ891" s="37"/>
      <c r="AK891" s="37"/>
      <c r="AL891" s="37"/>
      <c r="AM891" s="37"/>
      <c r="AN891" s="37"/>
    </row>
    <row r="892">
      <c r="A892" s="46"/>
      <c r="B892" s="46"/>
      <c r="C892" s="49"/>
      <c r="D892" s="49"/>
      <c r="E892" s="49"/>
      <c r="F892" s="49"/>
      <c r="G892" s="223"/>
      <c r="H892" s="49"/>
      <c r="I892" s="46"/>
      <c r="J892" s="46"/>
      <c r="K892" s="51"/>
      <c r="L892" s="231"/>
      <c r="M892" s="49"/>
      <c r="N892" s="49"/>
      <c r="O892" s="49"/>
      <c r="P892" s="49"/>
      <c r="Q892" s="223"/>
      <c r="R892" s="46"/>
      <c r="S892" s="46"/>
      <c r="T892" s="46"/>
      <c r="U892" s="223"/>
      <c r="V892" s="46"/>
      <c r="W892" s="46"/>
      <c r="X892" s="225"/>
      <c r="Y892" s="49"/>
      <c r="Z892" s="46"/>
      <c r="AA892" s="46"/>
      <c r="AB892" s="49"/>
      <c r="AC892" s="49"/>
      <c r="AD892" s="49"/>
      <c r="AE892" s="49"/>
      <c r="AF892" s="49"/>
      <c r="AG892" s="49"/>
      <c r="AH892" s="49"/>
      <c r="AI892" s="49"/>
      <c r="AJ892" s="37"/>
      <c r="AK892" s="37"/>
      <c r="AL892" s="37"/>
      <c r="AM892" s="37"/>
      <c r="AN892" s="37"/>
    </row>
    <row r="893">
      <c r="A893" s="46"/>
      <c r="B893" s="46"/>
      <c r="C893" s="49"/>
      <c r="D893" s="49"/>
      <c r="E893" s="49"/>
      <c r="F893" s="49"/>
      <c r="G893" s="223"/>
      <c r="H893" s="49"/>
      <c r="I893" s="46"/>
      <c r="J893" s="46"/>
      <c r="K893" s="51"/>
      <c r="L893" s="231"/>
      <c r="M893" s="49"/>
      <c r="N893" s="49"/>
      <c r="O893" s="49"/>
      <c r="P893" s="49"/>
      <c r="Q893" s="223"/>
      <c r="R893" s="46"/>
      <c r="S893" s="46"/>
      <c r="T893" s="46"/>
      <c r="U893" s="223"/>
      <c r="V893" s="46"/>
      <c r="W893" s="46"/>
      <c r="X893" s="225"/>
      <c r="Y893" s="49"/>
      <c r="Z893" s="46"/>
      <c r="AA893" s="46"/>
      <c r="AB893" s="49"/>
      <c r="AC893" s="49"/>
      <c r="AD893" s="49"/>
      <c r="AE893" s="49"/>
      <c r="AF893" s="49"/>
      <c r="AG893" s="49"/>
      <c r="AH893" s="49"/>
      <c r="AI893" s="49"/>
      <c r="AJ893" s="37"/>
      <c r="AK893" s="37"/>
      <c r="AL893" s="37"/>
      <c r="AM893" s="37"/>
      <c r="AN893" s="37"/>
    </row>
    <row r="894">
      <c r="A894" s="46"/>
      <c r="B894" s="46"/>
      <c r="C894" s="49"/>
      <c r="D894" s="49"/>
      <c r="E894" s="49"/>
      <c r="F894" s="49"/>
      <c r="G894" s="223"/>
      <c r="H894" s="49"/>
      <c r="I894" s="46"/>
      <c r="J894" s="46"/>
      <c r="K894" s="51"/>
      <c r="L894" s="231"/>
      <c r="M894" s="49"/>
      <c r="N894" s="49"/>
      <c r="O894" s="49"/>
      <c r="P894" s="49"/>
      <c r="Q894" s="223"/>
      <c r="R894" s="46"/>
      <c r="S894" s="46"/>
      <c r="T894" s="46"/>
      <c r="U894" s="223"/>
      <c r="V894" s="46"/>
      <c r="W894" s="46"/>
      <c r="X894" s="225"/>
      <c r="Y894" s="49"/>
      <c r="Z894" s="46"/>
      <c r="AA894" s="46"/>
      <c r="AB894" s="49"/>
      <c r="AC894" s="49"/>
      <c r="AD894" s="49"/>
      <c r="AE894" s="49"/>
      <c r="AF894" s="49"/>
      <c r="AG894" s="49"/>
      <c r="AH894" s="49"/>
      <c r="AI894" s="49"/>
      <c r="AJ894" s="37"/>
      <c r="AK894" s="37"/>
      <c r="AL894" s="37"/>
      <c r="AM894" s="37"/>
      <c r="AN894" s="37"/>
    </row>
    <row r="895">
      <c r="A895" s="46"/>
      <c r="B895" s="46"/>
      <c r="C895" s="49"/>
      <c r="D895" s="49"/>
      <c r="E895" s="49"/>
      <c r="F895" s="49"/>
      <c r="G895" s="223"/>
      <c r="H895" s="49"/>
      <c r="I895" s="46"/>
      <c r="J895" s="46"/>
      <c r="K895" s="51"/>
      <c r="L895" s="231"/>
      <c r="M895" s="49"/>
      <c r="N895" s="49"/>
      <c r="O895" s="49"/>
      <c r="P895" s="49"/>
      <c r="Q895" s="223"/>
      <c r="R895" s="46"/>
      <c r="S895" s="46"/>
      <c r="T895" s="46"/>
      <c r="U895" s="223"/>
      <c r="V895" s="46"/>
      <c r="W895" s="46"/>
      <c r="X895" s="225"/>
      <c r="Y895" s="49"/>
      <c r="Z895" s="46"/>
      <c r="AA895" s="46"/>
      <c r="AB895" s="49"/>
      <c r="AC895" s="49"/>
      <c r="AD895" s="49"/>
      <c r="AE895" s="49"/>
      <c r="AF895" s="49"/>
      <c r="AG895" s="49"/>
      <c r="AH895" s="49"/>
      <c r="AI895" s="49"/>
      <c r="AJ895" s="37"/>
      <c r="AK895" s="37"/>
      <c r="AL895" s="37"/>
      <c r="AM895" s="37"/>
      <c r="AN895" s="37"/>
    </row>
    <row r="896">
      <c r="A896" s="46"/>
      <c r="B896" s="46"/>
      <c r="C896" s="49"/>
      <c r="D896" s="49"/>
      <c r="E896" s="49"/>
      <c r="F896" s="49"/>
      <c r="G896" s="223"/>
      <c r="H896" s="49"/>
      <c r="I896" s="46"/>
      <c r="J896" s="46"/>
      <c r="K896" s="51"/>
      <c r="L896" s="231"/>
      <c r="M896" s="49"/>
      <c r="N896" s="49"/>
      <c r="O896" s="49"/>
      <c r="P896" s="49"/>
      <c r="Q896" s="223"/>
      <c r="R896" s="46"/>
      <c r="S896" s="46"/>
      <c r="T896" s="46"/>
      <c r="U896" s="223"/>
      <c r="V896" s="46"/>
      <c r="W896" s="46"/>
      <c r="X896" s="225"/>
      <c r="Y896" s="49"/>
      <c r="Z896" s="46"/>
      <c r="AA896" s="46"/>
      <c r="AB896" s="49"/>
      <c r="AC896" s="49"/>
      <c r="AD896" s="49"/>
      <c r="AE896" s="49"/>
      <c r="AF896" s="49"/>
      <c r="AG896" s="49"/>
      <c r="AH896" s="49"/>
      <c r="AI896" s="49"/>
      <c r="AJ896" s="37"/>
      <c r="AK896" s="37"/>
      <c r="AL896" s="37"/>
      <c r="AM896" s="37"/>
      <c r="AN896" s="37"/>
    </row>
    <row r="897">
      <c r="A897" s="46"/>
      <c r="B897" s="46"/>
      <c r="C897" s="49"/>
      <c r="D897" s="49"/>
      <c r="E897" s="49"/>
      <c r="F897" s="49"/>
      <c r="G897" s="223"/>
      <c r="H897" s="49"/>
      <c r="I897" s="46"/>
      <c r="J897" s="46"/>
      <c r="K897" s="51"/>
      <c r="L897" s="231"/>
      <c r="M897" s="49"/>
      <c r="N897" s="49"/>
      <c r="O897" s="49"/>
      <c r="P897" s="49"/>
      <c r="Q897" s="223"/>
      <c r="R897" s="46"/>
      <c r="S897" s="46"/>
      <c r="T897" s="46"/>
      <c r="U897" s="223"/>
      <c r="V897" s="46"/>
      <c r="W897" s="46"/>
      <c r="X897" s="225"/>
      <c r="Y897" s="49"/>
      <c r="Z897" s="46"/>
      <c r="AA897" s="46"/>
      <c r="AB897" s="49"/>
      <c r="AC897" s="49"/>
      <c r="AD897" s="49"/>
      <c r="AE897" s="49"/>
      <c r="AF897" s="49"/>
      <c r="AG897" s="49"/>
      <c r="AH897" s="49"/>
      <c r="AI897" s="49"/>
      <c r="AJ897" s="37"/>
      <c r="AK897" s="37"/>
      <c r="AL897" s="37"/>
      <c r="AM897" s="37"/>
      <c r="AN897" s="37"/>
    </row>
    <row r="898">
      <c r="A898" s="46"/>
      <c r="B898" s="46"/>
      <c r="C898" s="49"/>
      <c r="D898" s="49"/>
      <c r="E898" s="49"/>
      <c r="F898" s="49"/>
      <c r="G898" s="223"/>
      <c r="H898" s="49"/>
      <c r="I898" s="46"/>
      <c r="J898" s="46"/>
      <c r="K898" s="51"/>
      <c r="L898" s="231"/>
      <c r="M898" s="49"/>
      <c r="N898" s="49"/>
      <c r="O898" s="49"/>
      <c r="P898" s="49"/>
      <c r="Q898" s="223"/>
      <c r="R898" s="46"/>
      <c r="S898" s="46"/>
      <c r="T898" s="46"/>
      <c r="U898" s="223"/>
      <c r="V898" s="46"/>
      <c r="W898" s="46"/>
      <c r="X898" s="225"/>
      <c r="Y898" s="49"/>
      <c r="Z898" s="46"/>
      <c r="AA898" s="46"/>
      <c r="AB898" s="49"/>
      <c r="AC898" s="49"/>
      <c r="AD898" s="49"/>
      <c r="AE898" s="49"/>
      <c r="AF898" s="49"/>
      <c r="AG898" s="49"/>
      <c r="AH898" s="49"/>
      <c r="AI898" s="49"/>
      <c r="AJ898" s="37"/>
      <c r="AK898" s="37"/>
      <c r="AL898" s="37"/>
      <c r="AM898" s="37"/>
      <c r="AN898" s="37"/>
    </row>
    <row r="899">
      <c r="A899" s="46"/>
      <c r="B899" s="46"/>
      <c r="C899" s="49"/>
      <c r="D899" s="49"/>
      <c r="E899" s="49"/>
      <c r="F899" s="49"/>
      <c r="G899" s="223"/>
      <c r="H899" s="49"/>
      <c r="I899" s="46"/>
      <c r="J899" s="46"/>
      <c r="K899" s="51"/>
      <c r="L899" s="231"/>
      <c r="M899" s="49"/>
      <c r="N899" s="49"/>
      <c r="O899" s="49"/>
      <c r="P899" s="49"/>
      <c r="Q899" s="223"/>
      <c r="R899" s="46"/>
      <c r="S899" s="46"/>
      <c r="T899" s="46"/>
      <c r="U899" s="223"/>
      <c r="V899" s="46"/>
      <c r="W899" s="46"/>
      <c r="X899" s="225"/>
      <c r="Y899" s="49"/>
      <c r="Z899" s="46"/>
      <c r="AA899" s="46"/>
      <c r="AB899" s="49"/>
      <c r="AC899" s="49"/>
      <c r="AD899" s="49"/>
      <c r="AE899" s="49"/>
      <c r="AF899" s="49"/>
      <c r="AG899" s="49"/>
      <c r="AH899" s="49"/>
      <c r="AI899" s="49"/>
      <c r="AJ899" s="37"/>
      <c r="AK899" s="37"/>
      <c r="AL899" s="37"/>
      <c r="AM899" s="37"/>
      <c r="AN899" s="37"/>
    </row>
    <row r="900">
      <c r="A900" s="46"/>
      <c r="B900" s="46"/>
      <c r="C900" s="49"/>
      <c r="D900" s="49"/>
      <c r="E900" s="49"/>
      <c r="F900" s="49"/>
      <c r="G900" s="223"/>
      <c r="H900" s="49"/>
      <c r="I900" s="46"/>
      <c r="J900" s="46"/>
      <c r="K900" s="51"/>
      <c r="L900" s="231"/>
      <c r="M900" s="49"/>
      <c r="N900" s="49"/>
      <c r="O900" s="49"/>
      <c r="P900" s="49"/>
      <c r="Q900" s="223"/>
      <c r="R900" s="46"/>
      <c r="S900" s="46"/>
      <c r="T900" s="46"/>
      <c r="U900" s="223"/>
      <c r="V900" s="46"/>
      <c r="W900" s="46"/>
      <c r="X900" s="225"/>
      <c r="Y900" s="49"/>
      <c r="Z900" s="46"/>
      <c r="AA900" s="46"/>
      <c r="AB900" s="49"/>
      <c r="AC900" s="49"/>
      <c r="AD900" s="49"/>
      <c r="AE900" s="49"/>
      <c r="AF900" s="49"/>
      <c r="AG900" s="49"/>
      <c r="AH900" s="49"/>
      <c r="AI900" s="49"/>
      <c r="AJ900" s="37"/>
      <c r="AK900" s="37"/>
      <c r="AL900" s="37"/>
      <c r="AM900" s="37"/>
      <c r="AN900" s="37"/>
    </row>
    <row r="901">
      <c r="A901" s="46"/>
      <c r="B901" s="46"/>
      <c r="C901" s="49"/>
      <c r="D901" s="49"/>
      <c r="E901" s="49"/>
      <c r="F901" s="49"/>
      <c r="G901" s="223"/>
      <c r="H901" s="49"/>
      <c r="I901" s="46"/>
      <c r="J901" s="46"/>
      <c r="K901" s="51"/>
      <c r="L901" s="231"/>
      <c r="M901" s="49"/>
      <c r="N901" s="49"/>
      <c r="O901" s="49"/>
      <c r="P901" s="49"/>
      <c r="Q901" s="223"/>
      <c r="R901" s="46"/>
      <c r="S901" s="46"/>
      <c r="T901" s="46"/>
      <c r="U901" s="223"/>
      <c r="V901" s="46"/>
      <c r="W901" s="46"/>
      <c r="X901" s="225"/>
      <c r="Y901" s="49"/>
      <c r="Z901" s="46"/>
      <c r="AA901" s="46"/>
      <c r="AB901" s="49"/>
      <c r="AC901" s="49"/>
      <c r="AD901" s="49"/>
      <c r="AE901" s="49"/>
      <c r="AF901" s="49"/>
      <c r="AG901" s="49"/>
      <c r="AH901" s="49"/>
      <c r="AI901" s="49"/>
      <c r="AJ901" s="37"/>
      <c r="AK901" s="37"/>
      <c r="AL901" s="37"/>
      <c r="AM901" s="37"/>
      <c r="AN901" s="37"/>
    </row>
    <row r="902">
      <c r="A902" s="46"/>
      <c r="B902" s="46"/>
      <c r="C902" s="49"/>
      <c r="D902" s="49"/>
      <c r="E902" s="49"/>
      <c r="F902" s="49"/>
      <c r="G902" s="223"/>
      <c r="H902" s="49"/>
      <c r="I902" s="46"/>
      <c r="J902" s="46"/>
      <c r="K902" s="51"/>
      <c r="L902" s="231"/>
      <c r="M902" s="49"/>
      <c r="N902" s="49"/>
      <c r="O902" s="49"/>
      <c r="P902" s="49"/>
      <c r="Q902" s="223"/>
      <c r="R902" s="46"/>
      <c r="S902" s="46"/>
      <c r="T902" s="46"/>
      <c r="U902" s="223"/>
      <c r="V902" s="46"/>
      <c r="W902" s="46"/>
      <c r="X902" s="225"/>
      <c r="Y902" s="49"/>
      <c r="Z902" s="46"/>
      <c r="AA902" s="46"/>
      <c r="AB902" s="49"/>
      <c r="AC902" s="49"/>
      <c r="AD902" s="49"/>
      <c r="AE902" s="49"/>
      <c r="AF902" s="49"/>
      <c r="AG902" s="49"/>
      <c r="AH902" s="49"/>
      <c r="AI902" s="49"/>
      <c r="AJ902" s="37"/>
      <c r="AK902" s="37"/>
      <c r="AL902" s="37"/>
      <c r="AM902" s="37"/>
      <c r="AN902" s="37"/>
    </row>
    <row r="903">
      <c r="A903" s="46"/>
      <c r="B903" s="46"/>
      <c r="C903" s="49"/>
      <c r="D903" s="49"/>
      <c r="E903" s="49"/>
      <c r="F903" s="49"/>
      <c r="G903" s="223"/>
      <c r="H903" s="49"/>
      <c r="I903" s="46"/>
      <c r="J903" s="46"/>
      <c r="K903" s="51"/>
      <c r="L903" s="231"/>
      <c r="M903" s="49"/>
      <c r="N903" s="49"/>
      <c r="O903" s="49"/>
      <c r="P903" s="49"/>
      <c r="Q903" s="223"/>
      <c r="R903" s="46"/>
      <c r="S903" s="46"/>
      <c r="T903" s="46"/>
      <c r="U903" s="223"/>
      <c r="V903" s="46"/>
      <c r="W903" s="46"/>
      <c r="X903" s="225"/>
      <c r="Y903" s="49"/>
      <c r="Z903" s="46"/>
      <c r="AA903" s="46"/>
      <c r="AB903" s="49"/>
      <c r="AC903" s="49"/>
      <c r="AD903" s="49"/>
      <c r="AE903" s="49"/>
      <c r="AF903" s="49"/>
      <c r="AG903" s="49"/>
      <c r="AH903" s="49"/>
      <c r="AI903" s="49"/>
      <c r="AJ903" s="37"/>
      <c r="AK903" s="37"/>
      <c r="AL903" s="37"/>
      <c r="AM903" s="37"/>
      <c r="AN903" s="37"/>
    </row>
    <row r="904">
      <c r="A904" s="46"/>
      <c r="B904" s="46"/>
      <c r="C904" s="49"/>
      <c r="D904" s="49"/>
      <c r="E904" s="49"/>
      <c r="F904" s="49"/>
      <c r="G904" s="223"/>
      <c r="H904" s="49"/>
      <c r="I904" s="46"/>
      <c r="J904" s="46"/>
      <c r="K904" s="51"/>
      <c r="L904" s="231"/>
      <c r="M904" s="49"/>
      <c r="N904" s="49"/>
      <c r="O904" s="49"/>
      <c r="P904" s="49"/>
      <c r="Q904" s="223"/>
      <c r="R904" s="46"/>
      <c r="S904" s="46"/>
      <c r="T904" s="46"/>
      <c r="U904" s="223"/>
      <c r="V904" s="46"/>
      <c r="W904" s="46"/>
      <c r="X904" s="225"/>
      <c r="Y904" s="49"/>
      <c r="Z904" s="46"/>
      <c r="AA904" s="46"/>
      <c r="AB904" s="49"/>
      <c r="AC904" s="49"/>
      <c r="AD904" s="49"/>
      <c r="AE904" s="49"/>
      <c r="AF904" s="49"/>
      <c r="AG904" s="49"/>
      <c r="AH904" s="49"/>
      <c r="AI904" s="49"/>
      <c r="AJ904" s="37"/>
      <c r="AK904" s="37"/>
      <c r="AL904" s="37"/>
      <c r="AM904" s="37"/>
      <c r="AN904" s="37"/>
    </row>
    <row r="905">
      <c r="A905" s="46"/>
      <c r="B905" s="46"/>
      <c r="C905" s="49"/>
      <c r="D905" s="49"/>
      <c r="E905" s="49"/>
      <c r="F905" s="49"/>
      <c r="G905" s="223"/>
      <c r="H905" s="49"/>
      <c r="I905" s="46"/>
      <c r="J905" s="46"/>
      <c r="K905" s="51"/>
      <c r="L905" s="231"/>
      <c r="M905" s="49"/>
      <c r="N905" s="49"/>
      <c r="O905" s="49"/>
      <c r="P905" s="49"/>
      <c r="Q905" s="223"/>
      <c r="R905" s="46"/>
      <c r="S905" s="46"/>
      <c r="T905" s="46"/>
      <c r="U905" s="223"/>
      <c r="V905" s="46"/>
      <c r="W905" s="46"/>
      <c r="X905" s="225"/>
      <c r="Y905" s="49"/>
      <c r="Z905" s="46"/>
      <c r="AA905" s="46"/>
      <c r="AB905" s="49"/>
      <c r="AC905" s="49"/>
      <c r="AD905" s="49"/>
      <c r="AE905" s="49"/>
      <c r="AF905" s="49"/>
      <c r="AG905" s="49"/>
      <c r="AH905" s="49"/>
      <c r="AI905" s="49"/>
      <c r="AJ905" s="37"/>
      <c r="AK905" s="37"/>
      <c r="AL905" s="37"/>
      <c r="AM905" s="37"/>
      <c r="AN905" s="37"/>
    </row>
    <row r="906">
      <c r="A906" s="46"/>
      <c r="B906" s="46"/>
      <c r="C906" s="49"/>
      <c r="D906" s="49"/>
      <c r="E906" s="49"/>
      <c r="F906" s="49"/>
      <c r="G906" s="223"/>
      <c r="H906" s="49"/>
      <c r="I906" s="46"/>
      <c r="J906" s="46"/>
      <c r="K906" s="51"/>
      <c r="L906" s="231"/>
      <c r="M906" s="49"/>
      <c r="N906" s="49"/>
      <c r="O906" s="49"/>
      <c r="P906" s="49"/>
      <c r="Q906" s="223"/>
      <c r="R906" s="46"/>
      <c r="S906" s="46"/>
      <c r="T906" s="46"/>
      <c r="U906" s="223"/>
      <c r="V906" s="46"/>
      <c r="W906" s="46"/>
      <c r="X906" s="225"/>
      <c r="Y906" s="49"/>
      <c r="Z906" s="46"/>
      <c r="AA906" s="46"/>
      <c r="AB906" s="49"/>
      <c r="AC906" s="49"/>
      <c r="AD906" s="49"/>
      <c r="AE906" s="49"/>
      <c r="AF906" s="49"/>
      <c r="AG906" s="49"/>
      <c r="AH906" s="49"/>
      <c r="AI906" s="49"/>
      <c r="AJ906" s="37"/>
      <c r="AK906" s="37"/>
      <c r="AL906" s="37"/>
      <c r="AM906" s="37"/>
      <c r="AN906" s="37"/>
    </row>
    <row r="907">
      <c r="A907" s="46"/>
      <c r="B907" s="46"/>
      <c r="C907" s="49"/>
      <c r="D907" s="49"/>
      <c r="E907" s="49"/>
      <c r="F907" s="49"/>
      <c r="G907" s="223"/>
      <c r="H907" s="49"/>
      <c r="I907" s="46"/>
      <c r="J907" s="46"/>
      <c r="K907" s="51"/>
      <c r="L907" s="231"/>
      <c r="M907" s="49"/>
      <c r="N907" s="49"/>
      <c r="O907" s="49"/>
      <c r="P907" s="49"/>
      <c r="Q907" s="223"/>
      <c r="R907" s="46"/>
      <c r="S907" s="46"/>
      <c r="T907" s="46"/>
      <c r="U907" s="223"/>
      <c r="V907" s="46"/>
      <c r="W907" s="46"/>
      <c r="X907" s="225"/>
      <c r="Y907" s="49"/>
      <c r="Z907" s="46"/>
      <c r="AA907" s="46"/>
      <c r="AB907" s="49"/>
      <c r="AC907" s="49"/>
      <c r="AD907" s="49"/>
      <c r="AE907" s="49"/>
      <c r="AF907" s="49"/>
      <c r="AG907" s="49"/>
      <c r="AH907" s="49"/>
      <c r="AI907" s="49"/>
      <c r="AJ907" s="37"/>
      <c r="AK907" s="37"/>
      <c r="AL907" s="37"/>
      <c r="AM907" s="37"/>
      <c r="AN907" s="37"/>
    </row>
    <row r="908">
      <c r="A908" s="46"/>
      <c r="B908" s="46"/>
      <c r="C908" s="49"/>
      <c r="D908" s="49"/>
      <c r="E908" s="49"/>
      <c r="F908" s="49"/>
      <c r="G908" s="223"/>
      <c r="H908" s="49"/>
      <c r="I908" s="46"/>
      <c r="J908" s="46"/>
      <c r="K908" s="51"/>
      <c r="L908" s="231"/>
      <c r="M908" s="49"/>
      <c r="N908" s="49"/>
      <c r="O908" s="49"/>
      <c r="P908" s="49"/>
      <c r="Q908" s="223"/>
      <c r="R908" s="46"/>
      <c r="S908" s="46"/>
      <c r="T908" s="46"/>
      <c r="U908" s="223"/>
      <c r="V908" s="46"/>
      <c r="W908" s="46"/>
      <c r="X908" s="225"/>
      <c r="Y908" s="49"/>
      <c r="Z908" s="46"/>
      <c r="AA908" s="46"/>
      <c r="AB908" s="49"/>
      <c r="AC908" s="49"/>
      <c r="AD908" s="49"/>
      <c r="AE908" s="49"/>
      <c r="AF908" s="49"/>
      <c r="AG908" s="49"/>
      <c r="AH908" s="49"/>
      <c r="AI908" s="49"/>
      <c r="AJ908" s="37"/>
      <c r="AK908" s="37"/>
      <c r="AL908" s="37"/>
      <c r="AM908" s="37"/>
      <c r="AN908" s="37"/>
    </row>
    <row r="909">
      <c r="A909" s="46"/>
      <c r="B909" s="46"/>
      <c r="C909" s="49"/>
      <c r="D909" s="49"/>
      <c r="E909" s="49"/>
      <c r="F909" s="49"/>
      <c r="G909" s="223"/>
      <c r="H909" s="49"/>
      <c r="I909" s="46"/>
      <c r="J909" s="46"/>
      <c r="K909" s="51"/>
      <c r="L909" s="231"/>
      <c r="M909" s="49"/>
      <c r="N909" s="49"/>
      <c r="O909" s="49"/>
      <c r="P909" s="49"/>
      <c r="Q909" s="223"/>
      <c r="R909" s="46"/>
      <c r="S909" s="46"/>
      <c r="T909" s="46"/>
      <c r="U909" s="223"/>
      <c r="V909" s="46"/>
      <c r="W909" s="46"/>
      <c r="X909" s="225"/>
      <c r="Y909" s="49"/>
      <c r="Z909" s="46"/>
      <c r="AA909" s="46"/>
      <c r="AB909" s="49"/>
      <c r="AC909" s="49"/>
      <c r="AD909" s="49"/>
      <c r="AE909" s="49"/>
      <c r="AF909" s="49"/>
      <c r="AG909" s="49"/>
      <c r="AH909" s="49"/>
      <c r="AI909" s="49"/>
      <c r="AJ909" s="37"/>
      <c r="AK909" s="37"/>
      <c r="AL909" s="37"/>
      <c r="AM909" s="37"/>
      <c r="AN909" s="37"/>
    </row>
    <row r="910">
      <c r="A910" s="46"/>
      <c r="B910" s="46"/>
      <c r="C910" s="49"/>
      <c r="D910" s="49"/>
      <c r="E910" s="49"/>
      <c r="F910" s="49"/>
      <c r="G910" s="223"/>
      <c r="H910" s="49"/>
      <c r="I910" s="46"/>
      <c r="J910" s="46"/>
      <c r="K910" s="51"/>
      <c r="L910" s="231"/>
      <c r="M910" s="49"/>
      <c r="N910" s="49"/>
      <c r="O910" s="49"/>
      <c r="P910" s="49"/>
      <c r="Q910" s="223"/>
      <c r="R910" s="46"/>
      <c r="S910" s="46"/>
      <c r="T910" s="46"/>
      <c r="U910" s="223"/>
      <c r="V910" s="46"/>
      <c r="W910" s="46"/>
      <c r="X910" s="225"/>
      <c r="Y910" s="49"/>
      <c r="Z910" s="46"/>
      <c r="AA910" s="46"/>
      <c r="AB910" s="49"/>
      <c r="AC910" s="49"/>
      <c r="AD910" s="49"/>
      <c r="AE910" s="49"/>
      <c r="AF910" s="49"/>
      <c r="AG910" s="49"/>
      <c r="AH910" s="49"/>
      <c r="AI910" s="49"/>
      <c r="AJ910" s="37"/>
      <c r="AK910" s="37"/>
      <c r="AL910" s="37"/>
      <c r="AM910" s="37"/>
      <c r="AN910" s="37"/>
    </row>
    <row r="911">
      <c r="A911" s="46"/>
      <c r="B911" s="46"/>
      <c r="C911" s="49"/>
      <c r="D911" s="49"/>
      <c r="E911" s="49"/>
      <c r="F911" s="49"/>
      <c r="G911" s="223"/>
      <c r="H911" s="49"/>
      <c r="I911" s="46"/>
      <c r="J911" s="46"/>
      <c r="K911" s="51"/>
      <c r="L911" s="231"/>
      <c r="M911" s="49"/>
      <c r="N911" s="49"/>
      <c r="O911" s="49"/>
      <c r="P911" s="49"/>
      <c r="Q911" s="223"/>
      <c r="R911" s="46"/>
      <c r="S911" s="46"/>
      <c r="T911" s="46"/>
      <c r="U911" s="223"/>
      <c r="V911" s="46"/>
      <c r="W911" s="46"/>
      <c r="X911" s="225"/>
      <c r="Y911" s="49"/>
      <c r="Z911" s="46"/>
      <c r="AA911" s="46"/>
      <c r="AB911" s="49"/>
      <c r="AC911" s="49"/>
      <c r="AD911" s="49"/>
      <c r="AE911" s="49"/>
      <c r="AF911" s="49"/>
      <c r="AG911" s="49"/>
      <c r="AH911" s="49"/>
      <c r="AI911" s="49"/>
      <c r="AJ911" s="37"/>
      <c r="AK911" s="37"/>
      <c r="AL911" s="37"/>
      <c r="AM911" s="37"/>
      <c r="AN911" s="37"/>
    </row>
    <row r="912">
      <c r="A912" s="46"/>
      <c r="B912" s="46"/>
      <c r="C912" s="49"/>
      <c r="D912" s="49"/>
      <c r="E912" s="49"/>
      <c r="F912" s="49"/>
      <c r="G912" s="223"/>
      <c r="H912" s="49"/>
      <c r="I912" s="46"/>
      <c r="J912" s="46"/>
      <c r="K912" s="51"/>
      <c r="L912" s="231"/>
      <c r="M912" s="49"/>
      <c r="N912" s="49"/>
      <c r="O912" s="49"/>
      <c r="P912" s="49"/>
      <c r="Q912" s="223"/>
      <c r="R912" s="46"/>
      <c r="S912" s="46"/>
      <c r="T912" s="46"/>
      <c r="U912" s="223"/>
      <c r="V912" s="46"/>
      <c r="W912" s="46"/>
      <c r="X912" s="225"/>
      <c r="Y912" s="49"/>
      <c r="Z912" s="46"/>
      <c r="AA912" s="46"/>
      <c r="AB912" s="49"/>
      <c r="AC912" s="49"/>
      <c r="AD912" s="49"/>
      <c r="AE912" s="49"/>
      <c r="AF912" s="49"/>
      <c r="AG912" s="49"/>
      <c r="AH912" s="49"/>
      <c r="AI912" s="49"/>
      <c r="AJ912" s="37"/>
      <c r="AK912" s="37"/>
      <c r="AL912" s="37"/>
      <c r="AM912" s="37"/>
      <c r="AN912" s="37"/>
    </row>
    <row r="913">
      <c r="A913" s="46"/>
      <c r="B913" s="46"/>
      <c r="C913" s="49"/>
      <c r="D913" s="49"/>
      <c r="E913" s="49"/>
      <c r="F913" s="49"/>
      <c r="G913" s="223"/>
      <c r="H913" s="49"/>
      <c r="I913" s="46"/>
      <c r="J913" s="46"/>
      <c r="K913" s="51"/>
      <c r="L913" s="231"/>
      <c r="M913" s="49"/>
      <c r="N913" s="49"/>
      <c r="O913" s="49"/>
      <c r="P913" s="49"/>
      <c r="Q913" s="223"/>
      <c r="R913" s="46"/>
      <c r="S913" s="46"/>
      <c r="T913" s="46"/>
      <c r="U913" s="223"/>
      <c r="V913" s="46"/>
      <c r="W913" s="46"/>
      <c r="X913" s="225"/>
      <c r="Y913" s="49"/>
      <c r="Z913" s="46"/>
      <c r="AA913" s="46"/>
      <c r="AB913" s="49"/>
      <c r="AC913" s="49"/>
      <c r="AD913" s="49"/>
      <c r="AE913" s="49"/>
      <c r="AF913" s="49"/>
      <c r="AG913" s="49"/>
      <c r="AH913" s="49"/>
      <c r="AI913" s="49"/>
      <c r="AJ913" s="37"/>
      <c r="AK913" s="37"/>
      <c r="AL913" s="37"/>
      <c r="AM913" s="37"/>
      <c r="AN913" s="37"/>
    </row>
    <row r="914">
      <c r="A914" s="46"/>
      <c r="B914" s="46"/>
      <c r="C914" s="49"/>
      <c r="D914" s="49"/>
      <c r="E914" s="49"/>
      <c r="F914" s="49"/>
      <c r="G914" s="223"/>
      <c r="H914" s="49"/>
      <c r="I914" s="46"/>
      <c r="J914" s="46"/>
      <c r="K914" s="51"/>
      <c r="L914" s="231"/>
      <c r="M914" s="49"/>
      <c r="N914" s="49"/>
      <c r="O914" s="49"/>
      <c r="P914" s="49"/>
      <c r="Q914" s="223"/>
      <c r="R914" s="46"/>
      <c r="S914" s="46"/>
      <c r="T914" s="46"/>
      <c r="U914" s="223"/>
      <c r="V914" s="46"/>
      <c r="W914" s="46"/>
      <c r="X914" s="225"/>
      <c r="Y914" s="49"/>
      <c r="Z914" s="46"/>
      <c r="AA914" s="46"/>
      <c r="AB914" s="49"/>
      <c r="AC914" s="49"/>
      <c r="AD914" s="49"/>
      <c r="AE914" s="49"/>
      <c r="AF914" s="49"/>
      <c r="AG914" s="49"/>
      <c r="AH914" s="49"/>
      <c r="AI914" s="49"/>
      <c r="AJ914" s="37"/>
      <c r="AK914" s="37"/>
      <c r="AL914" s="37"/>
      <c r="AM914" s="37"/>
      <c r="AN914" s="37"/>
    </row>
    <row r="915">
      <c r="A915" s="46"/>
      <c r="B915" s="46"/>
      <c r="C915" s="49"/>
      <c r="D915" s="49"/>
      <c r="E915" s="49"/>
      <c r="F915" s="49"/>
      <c r="G915" s="223"/>
      <c r="H915" s="49"/>
      <c r="I915" s="46"/>
      <c r="J915" s="46"/>
      <c r="K915" s="51"/>
      <c r="L915" s="231"/>
      <c r="M915" s="49"/>
      <c r="N915" s="49"/>
      <c r="O915" s="49"/>
      <c r="P915" s="49"/>
      <c r="Q915" s="223"/>
      <c r="R915" s="46"/>
      <c r="S915" s="46"/>
      <c r="T915" s="46"/>
      <c r="U915" s="223"/>
      <c r="V915" s="46"/>
      <c r="W915" s="46"/>
      <c r="X915" s="225"/>
      <c r="Y915" s="49"/>
      <c r="Z915" s="46"/>
      <c r="AA915" s="46"/>
      <c r="AB915" s="49"/>
      <c r="AC915" s="49"/>
      <c r="AD915" s="49"/>
      <c r="AE915" s="49"/>
      <c r="AF915" s="49"/>
      <c r="AG915" s="49"/>
      <c r="AH915" s="49"/>
      <c r="AI915" s="49"/>
      <c r="AJ915" s="37"/>
      <c r="AK915" s="37"/>
      <c r="AL915" s="37"/>
      <c r="AM915" s="37"/>
      <c r="AN915" s="37"/>
    </row>
    <row r="916">
      <c r="A916" s="46"/>
      <c r="B916" s="46"/>
      <c r="C916" s="49"/>
      <c r="D916" s="49"/>
      <c r="E916" s="49"/>
      <c r="F916" s="49"/>
      <c r="G916" s="223"/>
      <c r="H916" s="49"/>
      <c r="I916" s="46"/>
      <c r="J916" s="46"/>
      <c r="K916" s="51"/>
      <c r="L916" s="231"/>
      <c r="M916" s="49"/>
      <c r="N916" s="49"/>
      <c r="O916" s="49"/>
      <c r="P916" s="49"/>
      <c r="Q916" s="223"/>
      <c r="R916" s="46"/>
      <c r="S916" s="46"/>
      <c r="T916" s="46"/>
      <c r="U916" s="223"/>
      <c r="V916" s="46"/>
      <c r="W916" s="46"/>
      <c r="X916" s="225"/>
      <c r="Y916" s="49"/>
      <c r="Z916" s="46"/>
      <c r="AA916" s="46"/>
      <c r="AB916" s="49"/>
      <c r="AC916" s="49"/>
      <c r="AD916" s="49"/>
      <c r="AE916" s="49"/>
      <c r="AF916" s="49"/>
      <c r="AG916" s="49"/>
      <c r="AH916" s="49"/>
      <c r="AI916" s="49"/>
      <c r="AJ916" s="37"/>
      <c r="AK916" s="37"/>
      <c r="AL916" s="37"/>
      <c r="AM916" s="37"/>
      <c r="AN916" s="37"/>
    </row>
    <row r="917">
      <c r="A917" s="46"/>
      <c r="B917" s="46"/>
      <c r="C917" s="49"/>
      <c r="D917" s="49"/>
      <c r="E917" s="49"/>
      <c r="F917" s="49"/>
      <c r="G917" s="223"/>
      <c r="H917" s="49"/>
      <c r="I917" s="46"/>
      <c r="J917" s="46"/>
      <c r="K917" s="51"/>
      <c r="L917" s="231"/>
      <c r="M917" s="49"/>
      <c r="N917" s="49"/>
      <c r="O917" s="49"/>
      <c r="P917" s="49"/>
      <c r="Q917" s="223"/>
      <c r="R917" s="46"/>
      <c r="S917" s="46"/>
      <c r="T917" s="46"/>
      <c r="U917" s="223"/>
      <c r="V917" s="46"/>
      <c r="W917" s="46"/>
      <c r="X917" s="225"/>
      <c r="Y917" s="49"/>
      <c r="Z917" s="46"/>
      <c r="AA917" s="46"/>
      <c r="AB917" s="49"/>
      <c r="AC917" s="49"/>
      <c r="AD917" s="49"/>
      <c r="AE917" s="49"/>
      <c r="AF917" s="49"/>
      <c r="AG917" s="49"/>
      <c r="AH917" s="49"/>
      <c r="AI917" s="49"/>
      <c r="AJ917" s="37"/>
      <c r="AK917" s="37"/>
      <c r="AL917" s="37"/>
      <c r="AM917" s="37"/>
      <c r="AN917" s="37"/>
    </row>
    <row r="918">
      <c r="A918" s="46"/>
      <c r="B918" s="46"/>
      <c r="C918" s="49"/>
      <c r="D918" s="49"/>
      <c r="E918" s="49"/>
      <c r="F918" s="49"/>
      <c r="G918" s="223"/>
      <c r="H918" s="49"/>
      <c r="I918" s="46"/>
      <c r="J918" s="46"/>
      <c r="K918" s="51"/>
      <c r="L918" s="231"/>
      <c r="M918" s="49"/>
      <c r="N918" s="49"/>
      <c r="O918" s="49"/>
      <c r="P918" s="49"/>
      <c r="Q918" s="223"/>
      <c r="R918" s="46"/>
      <c r="S918" s="46"/>
      <c r="T918" s="46"/>
      <c r="U918" s="223"/>
      <c r="V918" s="46"/>
      <c r="W918" s="46"/>
      <c r="X918" s="225"/>
      <c r="Y918" s="49"/>
      <c r="Z918" s="46"/>
      <c r="AA918" s="46"/>
      <c r="AB918" s="49"/>
      <c r="AC918" s="49"/>
      <c r="AD918" s="49"/>
      <c r="AE918" s="49"/>
      <c r="AF918" s="49"/>
      <c r="AG918" s="49"/>
      <c r="AH918" s="49"/>
      <c r="AI918" s="49"/>
      <c r="AJ918" s="37"/>
      <c r="AK918" s="37"/>
      <c r="AL918" s="37"/>
      <c r="AM918" s="37"/>
      <c r="AN918" s="37"/>
    </row>
    <row r="919">
      <c r="A919" s="46"/>
      <c r="B919" s="46"/>
      <c r="C919" s="49"/>
      <c r="D919" s="49"/>
      <c r="E919" s="49"/>
      <c r="F919" s="49"/>
      <c r="G919" s="223"/>
      <c r="H919" s="49"/>
      <c r="I919" s="46"/>
      <c r="J919" s="46"/>
      <c r="K919" s="51"/>
      <c r="L919" s="231"/>
      <c r="M919" s="49"/>
      <c r="N919" s="49"/>
      <c r="O919" s="49"/>
      <c r="P919" s="49"/>
      <c r="Q919" s="223"/>
      <c r="R919" s="46"/>
      <c r="S919" s="46"/>
      <c r="T919" s="46"/>
      <c r="U919" s="223"/>
      <c r="V919" s="46"/>
      <c r="W919" s="46"/>
      <c r="X919" s="225"/>
      <c r="Y919" s="49"/>
      <c r="Z919" s="46"/>
      <c r="AA919" s="46"/>
      <c r="AB919" s="49"/>
      <c r="AC919" s="49"/>
      <c r="AD919" s="49"/>
      <c r="AE919" s="49"/>
      <c r="AF919" s="49"/>
      <c r="AG919" s="49"/>
      <c r="AH919" s="49"/>
      <c r="AI919" s="49"/>
      <c r="AJ919" s="37"/>
      <c r="AK919" s="37"/>
      <c r="AL919" s="37"/>
      <c r="AM919" s="37"/>
      <c r="AN919" s="37"/>
    </row>
    <row r="920">
      <c r="A920" s="46"/>
      <c r="B920" s="46"/>
      <c r="C920" s="49"/>
      <c r="D920" s="49"/>
      <c r="E920" s="49"/>
      <c r="F920" s="49"/>
      <c r="G920" s="223"/>
      <c r="H920" s="49"/>
      <c r="I920" s="46"/>
      <c r="J920" s="46"/>
      <c r="K920" s="51"/>
      <c r="L920" s="231"/>
      <c r="M920" s="49"/>
      <c r="N920" s="49"/>
      <c r="O920" s="49"/>
      <c r="P920" s="49"/>
      <c r="Q920" s="223"/>
      <c r="R920" s="46"/>
      <c r="S920" s="46"/>
      <c r="T920" s="46"/>
      <c r="U920" s="223"/>
      <c r="V920" s="46"/>
      <c r="W920" s="46"/>
      <c r="X920" s="225"/>
      <c r="Y920" s="49"/>
      <c r="Z920" s="46"/>
      <c r="AA920" s="46"/>
      <c r="AB920" s="49"/>
      <c r="AC920" s="49"/>
      <c r="AD920" s="49"/>
      <c r="AE920" s="49"/>
      <c r="AF920" s="49"/>
      <c r="AG920" s="49"/>
      <c r="AH920" s="49"/>
      <c r="AI920" s="49"/>
      <c r="AJ920" s="37"/>
      <c r="AK920" s="37"/>
      <c r="AL920" s="37"/>
      <c r="AM920" s="37"/>
      <c r="AN920" s="37"/>
    </row>
    <row r="921">
      <c r="A921" s="46"/>
      <c r="B921" s="46"/>
      <c r="C921" s="49"/>
      <c r="D921" s="49"/>
      <c r="E921" s="49"/>
      <c r="F921" s="49"/>
      <c r="G921" s="223"/>
      <c r="H921" s="49"/>
      <c r="I921" s="46"/>
      <c r="J921" s="46"/>
      <c r="K921" s="51"/>
      <c r="L921" s="231"/>
      <c r="M921" s="49"/>
      <c r="N921" s="49"/>
      <c r="O921" s="49"/>
      <c r="P921" s="49"/>
      <c r="Q921" s="223"/>
      <c r="R921" s="46"/>
      <c r="S921" s="46"/>
      <c r="T921" s="46"/>
      <c r="U921" s="223"/>
      <c r="V921" s="46"/>
      <c r="W921" s="46"/>
      <c r="X921" s="225"/>
      <c r="Y921" s="49"/>
      <c r="Z921" s="46"/>
      <c r="AA921" s="46"/>
      <c r="AB921" s="49"/>
      <c r="AC921" s="49"/>
      <c r="AD921" s="49"/>
      <c r="AE921" s="49"/>
      <c r="AF921" s="49"/>
      <c r="AG921" s="49"/>
      <c r="AH921" s="49"/>
      <c r="AI921" s="49"/>
      <c r="AJ921" s="37"/>
      <c r="AK921" s="37"/>
      <c r="AL921" s="37"/>
      <c r="AM921" s="37"/>
      <c r="AN921" s="37"/>
    </row>
    <row r="922">
      <c r="A922" s="46"/>
      <c r="B922" s="46"/>
      <c r="C922" s="49"/>
      <c r="D922" s="49"/>
      <c r="E922" s="49"/>
      <c r="F922" s="49"/>
      <c r="G922" s="223"/>
      <c r="H922" s="49"/>
      <c r="I922" s="46"/>
      <c r="J922" s="46"/>
      <c r="K922" s="51"/>
      <c r="L922" s="231"/>
      <c r="M922" s="49"/>
      <c r="N922" s="49"/>
      <c r="O922" s="49"/>
      <c r="P922" s="49"/>
      <c r="Q922" s="223"/>
      <c r="R922" s="46"/>
      <c r="S922" s="46"/>
      <c r="T922" s="46"/>
      <c r="U922" s="223"/>
      <c r="V922" s="46"/>
      <c r="W922" s="46"/>
      <c r="X922" s="225"/>
      <c r="Y922" s="49"/>
      <c r="Z922" s="46"/>
      <c r="AA922" s="46"/>
      <c r="AB922" s="49"/>
      <c r="AC922" s="49"/>
      <c r="AD922" s="49"/>
      <c r="AE922" s="49"/>
      <c r="AF922" s="49"/>
      <c r="AG922" s="49"/>
      <c r="AH922" s="49"/>
      <c r="AI922" s="49"/>
      <c r="AJ922" s="37"/>
      <c r="AK922" s="37"/>
      <c r="AL922" s="37"/>
      <c r="AM922" s="37"/>
      <c r="AN922" s="37"/>
    </row>
    <row r="923">
      <c r="A923" s="46"/>
      <c r="B923" s="46"/>
      <c r="C923" s="49"/>
      <c r="D923" s="49"/>
      <c r="E923" s="49"/>
      <c r="F923" s="49"/>
      <c r="G923" s="223"/>
      <c r="H923" s="49"/>
      <c r="I923" s="46"/>
      <c r="J923" s="46"/>
      <c r="K923" s="51"/>
      <c r="L923" s="231"/>
      <c r="M923" s="49"/>
      <c r="N923" s="49"/>
      <c r="O923" s="49"/>
      <c r="P923" s="49"/>
      <c r="Q923" s="223"/>
      <c r="R923" s="46"/>
      <c r="S923" s="46"/>
      <c r="T923" s="46"/>
      <c r="U923" s="223"/>
      <c r="V923" s="46"/>
      <c r="W923" s="46"/>
      <c r="X923" s="225"/>
      <c r="Y923" s="49"/>
      <c r="Z923" s="46"/>
      <c r="AA923" s="46"/>
      <c r="AB923" s="49"/>
      <c r="AC923" s="49"/>
      <c r="AD923" s="49"/>
      <c r="AE923" s="49"/>
      <c r="AF923" s="49"/>
      <c r="AG923" s="49"/>
      <c r="AH923" s="49"/>
      <c r="AI923" s="49"/>
      <c r="AJ923" s="37"/>
      <c r="AK923" s="37"/>
      <c r="AL923" s="37"/>
      <c r="AM923" s="37"/>
      <c r="AN923" s="37"/>
    </row>
    <row r="924">
      <c r="A924" s="46"/>
      <c r="B924" s="46"/>
      <c r="C924" s="49"/>
      <c r="D924" s="49"/>
      <c r="E924" s="49"/>
      <c r="F924" s="49"/>
      <c r="G924" s="223"/>
      <c r="H924" s="49"/>
      <c r="I924" s="46"/>
      <c r="J924" s="46"/>
      <c r="K924" s="51"/>
      <c r="L924" s="231"/>
      <c r="M924" s="49"/>
      <c r="N924" s="49"/>
      <c r="O924" s="49"/>
      <c r="P924" s="49"/>
      <c r="Q924" s="223"/>
      <c r="R924" s="46"/>
      <c r="S924" s="46"/>
      <c r="T924" s="46"/>
      <c r="U924" s="223"/>
      <c r="V924" s="46"/>
      <c r="W924" s="46"/>
      <c r="X924" s="225"/>
      <c r="Y924" s="49"/>
      <c r="Z924" s="46"/>
      <c r="AA924" s="46"/>
      <c r="AB924" s="49"/>
      <c r="AC924" s="49"/>
      <c r="AD924" s="49"/>
      <c r="AE924" s="49"/>
      <c r="AF924" s="49"/>
      <c r="AG924" s="49"/>
      <c r="AH924" s="49"/>
      <c r="AI924" s="49"/>
      <c r="AJ924" s="37"/>
      <c r="AK924" s="37"/>
      <c r="AL924" s="37"/>
      <c r="AM924" s="37"/>
      <c r="AN924" s="37"/>
    </row>
    <row r="925">
      <c r="A925" s="46"/>
      <c r="B925" s="46"/>
      <c r="C925" s="49"/>
      <c r="D925" s="49"/>
      <c r="E925" s="49"/>
      <c r="F925" s="49"/>
      <c r="G925" s="223"/>
      <c r="H925" s="49"/>
      <c r="I925" s="46"/>
      <c r="J925" s="46"/>
      <c r="K925" s="51"/>
      <c r="L925" s="231"/>
      <c r="M925" s="49"/>
      <c r="N925" s="49"/>
      <c r="O925" s="49"/>
      <c r="P925" s="49"/>
      <c r="Q925" s="223"/>
      <c r="R925" s="46"/>
      <c r="S925" s="46"/>
      <c r="T925" s="46"/>
      <c r="U925" s="223"/>
      <c r="V925" s="46"/>
      <c r="W925" s="46"/>
      <c r="X925" s="225"/>
      <c r="Y925" s="49"/>
      <c r="Z925" s="46"/>
      <c r="AA925" s="46"/>
      <c r="AB925" s="49"/>
      <c r="AC925" s="49"/>
      <c r="AD925" s="49"/>
      <c r="AE925" s="49"/>
      <c r="AF925" s="49"/>
      <c r="AG925" s="49"/>
      <c r="AH925" s="49"/>
      <c r="AI925" s="49"/>
      <c r="AJ925" s="37"/>
      <c r="AK925" s="37"/>
      <c r="AL925" s="37"/>
      <c r="AM925" s="37"/>
      <c r="AN925" s="37"/>
    </row>
    <row r="926">
      <c r="A926" s="46"/>
      <c r="B926" s="46"/>
      <c r="C926" s="49"/>
      <c r="D926" s="49"/>
      <c r="E926" s="49"/>
      <c r="F926" s="49"/>
      <c r="G926" s="223"/>
      <c r="H926" s="49"/>
      <c r="I926" s="46"/>
      <c r="J926" s="46"/>
      <c r="K926" s="51"/>
      <c r="L926" s="231"/>
      <c r="M926" s="49"/>
      <c r="N926" s="49"/>
      <c r="O926" s="49"/>
      <c r="P926" s="49"/>
      <c r="Q926" s="223"/>
      <c r="R926" s="46"/>
      <c r="S926" s="46"/>
      <c r="T926" s="46"/>
      <c r="U926" s="223"/>
      <c r="V926" s="46"/>
      <c r="W926" s="46"/>
      <c r="X926" s="225"/>
      <c r="Y926" s="49"/>
      <c r="Z926" s="46"/>
      <c r="AA926" s="46"/>
      <c r="AB926" s="49"/>
      <c r="AC926" s="49"/>
      <c r="AD926" s="49"/>
      <c r="AE926" s="49"/>
      <c r="AF926" s="49"/>
      <c r="AG926" s="49"/>
      <c r="AH926" s="49"/>
      <c r="AI926" s="49"/>
      <c r="AJ926" s="37"/>
      <c r="AK926" s="37"/>
      <c r="AL926" s="37"/>
      <c r="AM926" s="37"/>
      <c r="AN926" s="37"/>
    </row>
    <row r="927">
      <c r="A927" s="46"/>
      <c r="B927" s="46"/>
      <c r="C927" s="49"/>
      <c r="D927" s="49"/>
      <c r="E927" s="49"/>
      <c r="F927" s="49"/>
      <c r="G927" s="223"/>
      <c r="H927" s="49"/>
      <c r="I927" s="46"/>
      <c r="J927" s="46"/>
      <c r="K927" s="51"/>
      <c r="L927" s="231"/>
      <c r="M927" s="49"/>
      <c r="N927" s="49"/>
      <c r="O927" s="49"/>
      <c r="P927" s="49"/>
      <c r="Q927" s="223"/>
      <c r="R927" s="46"/>
      <c r="S927" s="46"/>
      <c r="T927" s="46"/>
      <c r="U927" s="223"/>
      <c r="V927" s="46"/>
      <c r="W927" s="46"/>
      <c r="X927" s="225"/>
      <c r="Y927" s="49"/>
      <c r="Z927" s="46"/>
      <c r="AA927" s="46"/>
      <c r="AB927" s="49"/>
      <c r="AC927" s="49"/>
      <c r="AD927" s="49"/>
      <c r="AE927" s="49"/>
      <c r="AF927" s="49"/>
      <c r="AG927" s="49"/>
      <c r="AH927" s="49"/>
      <c r="AI927" s="49"/>
      <c r="AJ927" s="37"/>
      <c r="AK927" s="37"/>
      <c r="AL927" s="37"/>
      <c r="AM927" s="37"/>
      <c r="AN927" s="37"/>
    </row>
    <row r="928">
      <c r="A928" s="46"/>
      <c r="B928" s="46"/>
      <c r="C928" s="49"/>
      <c r="D928" s="49"/>
      <c r="E928" s="49"/>
      <c r="F928" s="49"/>
      <c r="G928" s="223"/>
      <c r="H928" s="49"/>
      <c r="I928" s="46"/>
      <c r="J928" s="46"/>
      <c r="K928" s="51"/>
      <c r="L928" s="231"/>
      <c r="M928" s="49"/>
      <c r="N928" s="49"/>
      <c r="O928" s="49"/>
      <c r="P928" s="49"/>
      <c r="Q928" s="223"/>
      <c r="R928" s="46"/>
      <c r="S928" s="46"/>
      <c r="T928" s="46"/>
      <c r="U928" s="223"/>
      <c r="V928" s="46"/>
      <c r="W928" s="46"/>
      <c r="X928" s="225"/>
      <c r="Y928" s="49"/>
      <c r="Z928" s="46"/>
      <c r="AA928" s="46"/>
      <c r="AB928" s="49"/>
      <c r="AC928" s="49"/>
      <c r="AD928" s="49"/>
      <c r="AE928" s="49"/>
      <c r="AF928" s="49"/>
      <c r="AG928" s="49"/>
      <c r="AH928" s="49"/>
      <c r="AI928" s="49"/>
      <c r="AJ928" s="37"/>
      <c r="AK928" s="37"/>
      <c r="AL928" s="37"/>
      <c r="AM928" s="37"/>
      <c r="AN928" s="37"/>
    </row>
    <row r="929">
      <c r="A929" s="46"/>
      <c r="B929" s="46"/>
      <c r="C929" s="49"/>
      <c r="D929" s="49"/>
      <c r="E929" s="49"/>
      <c r="F929" s="49"/>
      <c r="G929" s="223"/>
      <c r="H929" s="49"/>
      <c r="I929" s="46"/>
      <c r="J929" s="46"/>
      <c r="K929" s="51"/>
      <c r="L929" s="231"/>
      <c r="M929" s="49"/>
      <c r="N929" s="49"/>
      <c r="O929" s="49"/>
      <c r="P929" s="49"/>
      <c r="Q929" s="223"/>
      <c r="R929" s="46"/>
      <c r="S929" s="46"/>
      <c r="T929" s="46"/>
      <c r="U929" s="223"/>
      <c r="V929" s="46"/>
      <c r="W929" s="46"/>
      <c r="X929" s="225"/>
      <c r="Y929" s="49"/>
      <c r="Z929" s="46"/>
      <c r="AA929" s="46"/>
      <c r="AB929" s="49"/>
      <c r="AC929" s="49"/>
      <c r="AD929" s="49"/>
      <c r="AE929" s="49"/>
      <c r="AF929" s="49"/>
      <c r="AG929" s="49"/>
      <c r="AH929" s="49"/>
      <c r="AI929" s="49"/>
      <c r="AJ929" s="37"/>
      <c r="AK929" s="37"/>
      <c r="AL929" s="37"/>
      <c r="AM929" s="37"/>
      <c r="AN929" s="37"/>
    </row>
    <row r="930">
      <c r="A930" s="46"/>
      <c r="B930" s="46"/>
      <c r="C930" s="49"/>
      <c r="D930" s="49"/>
      <c r="E930" s="49"/>
      <c r="F930" s="49"/>
      <c r="G930" s="223"/>
      <c r="H930" s="49"/>
      <c r="I930" s="46"/>
      <c r="J930" s="46"/>
      <c r="K930" s="51"/>
      <c r="L930" s="231"/>
      <c r="M930" s="49"/>
      <c r="N930" s="49"/>
      <c r="O930" s="49"/>
      <c r="P930" s="49"/>
      <c r="Q930" s="223"/>
      <c r="R930" s="46"/>
      <c r="S930" s="46"/>
      <c r="T930" s="46"/>
      <c r="U930" s="223"/>
      <c r="V930" s="46"/>
      <c r="W930" s="46"/>
      <c r="X930" s="225"/>
      <c r="Y930" s="49"/>
      <c r="Z930" s="46"/>
      <c r="AA930" s="46"/>
      <c r="AB930" s="49"/>
      <c r="AC930" s="49"/>
      <c r="AD930" s="49"/>
      <c r="AE930" s="49"/>
      <c r="AF930" s="49"/>
      <c r="AG930" s="49"/>
      <c r="AH930" s="49"/>
      <c r="AI930" s="49"/>
      <c r="AJ930" s="37"/>
      <c r="AK930" s="37"/>
      <c r="AL930" s="37"/>
      <c r="AM930" s="37"/>
      <c r="AN930" s="37"/>
    </row>
    <row r="931">
      <c r="A931" s="46"/>
      <c r="B931" s="46"/>
      <c r="C931" s="49"/>
      <c r="D931" s="49"/>
      <c r="E931" s="49"/>
      <c r="F931" s="49"/>
      <c r="G931" s="223"/>
      <c r="H931" s="49"/>
      <c r="I931" s="46"/>
      <c r="J931" s="46"/>
      <c r="K931" s="51"/>
      <c r="L931" s="231"/>
      <c r="M931" s="49"/>
      <c r="N931" s="49"/>
      <c r="O931" s="49"/>
      <c r="P931" s="49"/>
      <c r="Q931" s="223"/>
      <c r="R931" s="46"/>
      <c r="S931" s="46"/>
      <c r="T931" s="46"/>
      <c r="U931" s="223"/>
      <c r="V931" s="46"/>
      <c r="W931" s="46"/>
      <c r="X931" s="225"/>
      <c r="Y931" s="49"/>
      <c r="Z931" s="46"/>
      <c r="AA931" s="46"/>
      <c r="AB931" s="49"/>
      <c r="AC931" s="49"/>
      <c r="AD931" s="49"/>
      <c r="AE931" s="49"/>
      <c r="AF931" s="49"/>
      <c r="AG931" s="49"/>
      <c r="AH931" s="49"/>
      <c r="AI931" s="49"/>
      <c r="AJ931" s="37"/>
      <c r="AK931" s="37"/>
      <c r="AL931" s="37"/>
      <c r="AM931" s="37"/>
      <c r="AN931" s="37"/>
    </row>
    <row r="932">
      <c r="A932" s="46"/>
      <c r="B932" s="46"/>
      <c r="C932" s="49"/>
      <c r="D932" s="49"/>
      <c r="E932" s="49"/>
      <c r="F932" s="49"/>
      <c r="G932" s="223"/>
      <c r="H932" s="49"/>
      <c r="I932" s="46"/>
      <c r="J932" s="46"/>
      <c r="K932" s="51"/>
      <c r="L932" s="231"/>
      <c r="M932" s="49"/>
      <c r="N932" s="49"/>
      <c r="O932" s="49"/>
      <c r="P932" s="49"/>
      <c r="Q932" s="223"/>
      <c r="R932" s="46"/>
      <c r="S932" s="46"/>
      <c r="T932" s="46"/>
      <c r="U932" s="223"/>
      <c r="V932" s="46"/>
      <c r="W932" s="46"/>
      <c r="X932" s="225"/>
      <c r="Y932" s="49"/>
      <c r="Z932" s="46"/>
      <c r="AA932" s="46"/>
      <c r="AB932" s="49"/>
      <c r="AC932" s="49"/>
      <c r="AD932" s="49"/>
      <c r="AE932" s="49"/>
      <c r="AF932" s="49"/>
      <c r="AG932" s="49"/>
      <c r="AH932" s="49"/>
      <c r="AI932" s="49"/>
      <c r="AJ932" s="37"/>
      <c r="AK932" s="37"/>
      <c r="AL932" s="37"/>
      <c r="AM932" s="37"/>
      <c r="AN932" s="37"/>
    </row>
    <row r="933">
      <c r="A933" s="46"/>
      <c r="B933" s="46"/>
      <c r="C933" s="49"/>
      <c r="D933" s="49"/>
      <c r="E933" s="49"/>
      <c r="F933" s="49"/>
      <c r="G933" s="223"/>
      <c r="H933" s="49"/>
      <c r="I933" s="46"/>
      <c r="J933" s="46"/>
      <c r="K933" s="51"/>
      <c r="L933" s="231"/>
      <c r="M933" s="49"/>
      <c r="N933" s="49"/>
      <c r="O933" s="49"/>
      <c r="P933" s="49"/>
      <c r="Q933" s="223"/>
      <c r="R933" s="46"/>
      <c r="S933" s="46"/>
      <c r="T933" s="46"/>
      <c r="U933" s="223"/>
      <c r="V933" s="46"/>
      <c r="W933" s="46"/>
      <c r="X933" s="225"/>
      <c r="Y933" s="49"/>
      <c r="Z933" s="46"/>
      <c r="AA933" s="46"/>
      <c r="AB933" s="49"/>
      <c r="AC933" s="49"/>
      <c r="AD933" s="49"/>
      <c r="AE933" s="49"/>
      <c r="AF933" s="49"/>
      <c r="AG933" s="49"/>
      <c r="AH933" s="49"/>
      <c r="AI933" s="49"/>
      <c r="AJ933" s="37"/>
      <c r="AK933" s="37"/>
      <c r="AL933" s="37"/>
      <c r="AM933" s="37"/>
      <c r="AN933" s="37"/>
    </row>
    <row r="934">
      <c r="A934" s="46"/>
      <c r="B934" s="46"/>
      <c r="C934" s="49"/>
      <c r="D934" s="49"/>
      <c r="E934" s="49"/>
      <c r="F934" s="49"/>
      <c r="G934" s="223"/>
      <c r="H934" s="49"/>
      <c r="I934" s="46"/>
      <c r="J934" s="46"/>
      <c r="K934" s="51"/>
      <c r="L934" s="231"/>
      <c r="M934" s="49"/>
      <c r="N934" s="49"/>
      <c r="O934" s="49"/>
      <c r="P934" s="49"/>
      <c r="Q934" s="223"/>
      <c r="R934" s="46"/>
      <c r="S934" s="46"/>
      <c r="T934" s="46"/>
      <c r="U934" s="223"/>
      <c r="V934" s="46"/>
      <c r="W934" s="46"/>
      <c r="X934" s="225"/>
      <c r="Y934" s="49"/>
      <c r="Z934" s="46"/>
      <c r="AA934" s="46"/>
      <c r="AB934" s="49"/>
      <c r="AC934" s="49"/>
      <c r="AD934" s="49"/>
      <c r="AE934" s="49"/>
      <c r="AF934" s="49"/>
      <c r="AG934" s="49"/>
      <c r="AH934" s="49"/>
      <c r="AI934" s="49"/>
      <c r="AJ934" s="37"/>
      <c r="AK934" s="37"/>
      <c r="AL934" s="37"/>
      <c r="AM934" s="37"/>
      <c r="AN934" s="37"/>
    </row>
    <row r="935">
      <c r="A935" s="46"/>
      <c r="B935" s="46"/>
      <c r="C935" s="49"/>
      <c r="D935" s="49"/>
      <c r="E935" s="49"/>
      <c r="F935" s="49"/>
      <c r="G935" s="223"/>
      <c r="H935" s="49"/>
      <c r="I935" s="46"/>
      <c r="J935" s="46"/>
      <c r="K935" s="51"/>
      <c r="L935" s="231"/>
      <c r="M935" s="49"/>
      <c r="N935" s="49"/>
      <c r="O935" s="49"/>
      <c r="P935" s="49"/>
      <c r="Q935" s="223"/>
      <c r="R935" s="46"/>
      <c r="S935" s="46"/>
      <c r="T935" s="46"/>
      <c r="U935" s="223"/>
      <c r="V935" s="46"/>
      <c r="W935" s="46"/>
      <c r="X935" s="225"/>
      <c r="Y935" s="49"/>
      <c r="Z935" s="46"/>
      <c r="AA935" s="46"/>
      <c r="AB935" s="49"/>
      <c r="AC935" s="49"/>
      <c r="AD935" s="49"/>
      <c r="AE935" s="49"/>
      <c r="AF935" s="49"/>
      <c r="AG935" s="49"/>
      <c r="AH935" s="49"/>
      <c r="AI935" s="49"/>
      <c r="AJ935" s="37"/>
      <c r="AK935" s="37"/>
      <c r="AL935" s="37"/>
      <c r="AM935" s="37"/>
      <c r="AN935" s="37"/>
    </row>
    <row r="936">
      <c r="A936" s="46"/>
      <c r="B936" s="46"/>
      <c r="C936" s="49"/>
      <c r="D936" s="49"/>
      <c r="E936" s="49"/>
      <c r="F936" s="49"/>
      <c r="G936" s="223"/>
      <c r="H936" s="49"/>
      <c r="I936" s="46"/>
      <c r="J936" s="46"/>
      <c r="K936" s="51"/>
      <c r="L936" s="231"/>
      <c r="M936" s="49"/>
      <c r="N936" s="49"/>
      <c r="O936" s="49"/>
      <c r="P936" s="49"/>
      <c r="Q936" s="223"/>
      <c r="R936" s="46"/>
      <c r="S936" s="46"/>
      <c r="T936" s="46"/>
      <c r="U936" s="223"/>
      <c r="V936" s="46"/>
      <c r="W936" s="46"/>
      <c r="X936" s="225"/>
      <c r="Y936" s="49"/>
      <c r="Z936" s="46"/>
      <c r="AA936" s="46"/>
      <c r="AB936" s="49"/>
      <c r="AC936" s="49"/>
      <c r="AD936" s="49"/>
      <c r="AE936" s="49"/>
      <c r="AF936" s="49"/>
      <c r="AG936" s="49"/>
      <c r="AH936" s="49"/>
      <c r="AI936" s="49"/>
      <c r="AJ936" s="37"/>
      <c r="AK936" s="37"/>
      <c r="AL936" s="37"/>
      <c r="AM936" s="37"/>
      <c r="AN936" s="37"/>
    </row>
    <row r="937">
      <c r="A937" s="46"/>
      <c r="B937" s="46"/>
      <c r="C937" s="49"/>
      <c r="D937" s="49"/>
      <c r="E937" s="49"/>
      <c r="F937" s="49"/>
      <c r="G937" s="223"/>
      <c r="H937" s="49"/>
      <c r="I937" s="46"/>
      <c r="J937" s="46"/>
      <c r="K937" s="51"/>
      <c r="L937" s="231"/>
      <c r="M937" s="49"/>
      <c r="N937" s="49"/>
      <c r="O937" s="49"/>
      <c r="P937" s="49"/>
      <c r="Q937" s="223"/>
      <c r="R937" s="46"/>
      <c r="S937" s="46"/>
      <c r="T937" s="46"/>
      <c r="U937" s="223"/>
      <c r="V937" s="46"/>
      <c r="W937" s="46"/>
      <c r="X937" s="225"/>
      <c r="Y937" s="49"/>
      <c r="Z937" s="46"/>
      <c r="AA937" s="46"/>
      <c r="AB937" s="49"/>
      <c r="AC937" s="49"/>
      <c r="AD937" s="49"/>
      <c r="AE937" s="49"/>
      <c r="AF937" s="49"/>
      <c r="AG937" s="49"/>
      <c r="AH937" s="49"/>
      <c r="AI937" s="49"/>
      <c r="AJ937" s="37"/>
      <c r="AK937" s="37"/>
      <c r="AL937" s="37"/>
      <c r="AM937" s="37"/>
      <c r="AN937" s="37"/>
    </row>
    <row r="938">
      <c r="A938" s="46"/>
      <c r="B938" s="46"/>
      <c r="C938" s="49"/>
      <c r="D938" s="49"/>
      <c r="E938" s="49"/>
      <c r="F938" s="49"/>
      <c r="G938" s="223"/>
      <c r="H938" s="49"/>
      <c r="I938" s="46"/>
      <c r="J938" s="46"/>
      <c r="K938" s="51"/>
      <c r="L938" s="231"/>
      <c r="M938" s="49"/>
      <c r="N938" s="49"/>
      <c r="O938" s="49"/>
      <c r="P938" s="49"/>
      <c r="Q938" s="223"/>
      <c r="R938" s="46"/>
      <c r="S938" s="46"/>
      <c r="T938" s="46"/>
      <c r="U938" s="223"/>
      <c r="V938" s="46"/>
      <c r="W938" s="46"/>
      <c r="X938" s="225"/>
      <c r="Y938" s="49"/>
      <c r="Z938" s="46"/>
      <c r="AA938" s="46"/>
      <c r="AB938" s="49"/>
      <c r="AC938" s="49"/>
      <c r="AD938" s="49"/>
      <c r="AE938" s="49"/>
      <c r="AF938" s="49"/>
      <c r="AG938" s="49"/>
      <c r="AH938" s="49"/>
      <c r="AI938" s="49"/>
      <c r="AJ938" s="37"/>
      <c r="AK938" s="37"/>
      <c r="AL938" s="37"/>
      <c r="AM938" s="37"/>
      <c r="AN938" s="37"/>
    </row>
    <row r="939">
      <c r="A939" s="46"/>
      <c r="B939" s="46"/>
      <c r="C939" s="49"/>
      <c r="D939" s="49"/>
      <c r="E939" s="49"/>
      <c r="F939" s="49"/>
      <c r="G939" s="223"/>
      <c r="H939" s="49"/>
      <c r="I939" s="46"/>
      <c r="J939" s="46"/>
      <c r="K939" s="51"/>
      <c r="L939" s="231"/>
      <c r="M939" s="49"/>
      <c r="N939" s="49"/>
      <c r="O939" s="49"/>
      <c r="P939" s="49"/>
      <c r="Q939" s="223"/>
      <c r="R939" s="46"/>
      <c r="S939" s="46"/>
      <c r="T939" s="46"/>
      <c r="U939" s="223"/>
      <c r="V939" s="46"/>
      <c r="W939" s="46"/>
      <c r="X939" s="225"/>
      <c r="Y939" s="49"/>
      <c r="Z939" s="46"/>
      <c r="AA939" s="46"/>
      <c r="AB939" s="49"/>
      <c r="AC939" s="49"/>
      <c r="AD939" s="49"/>
      <c r="AE939" s="49"/>
      <c r="AF939" s="49"/>
      <c r="AG939" s="49"/>
      <c r="AH939" s="49"/>
      <c r="AI939" s="49"/>
      <c r="AJ939" s="37"/>
      <c r="AK939" s="37"/>
      <c r="AL939" s="37"/>
      <c r="AM939" s="37"/>
      <c r="AN939" s="37"/>
    </row>
    <row r="940">
      <c r="A940" s="46"/>
      <c r="B940" s="46"/>
      <c r="C940" s="49"/>
      <c r="D940" s="49"/>
      <c r="E940" s="49"/>
      <c r="F940" s="49"/>
      <c r="G940" s="223"/>
      <c r="H940" s="49"/>
      <c r="I940" s="46"/>
      <c r="J940" s="46"/>
      <c r="K940" s="51"/>
      <c r="L940" s="231"/>
      <c r="M940" s="49"/>
      <c r="N940" s="49"/>
      <c r="O940" s="49"/>
      <c r="P940" s="49"/>
      <c r="Q940" s="223"/>
      <c r="R940" s="46"/>
      <c r="S940" s="46"/>
      <c r="T940" s="46"/>
      <c r="U940" s="223"/>
      <c r="V940" s="46"/>
      <c r="W940" s="46"/>
      <c r="X940" s="225"/>
      <c r="Y940" s="49"/>
      <c r="Z940" s="46"/>
      <c r="AA940" s="46"/>
      <c r="AB940" s="49"/>
      <c r="AC940" s="49"/>
      <c r="AD940" s="49"/>
      <c r="AE940" s="49"/>
      <c r="AF940" s="49"/>
      <c r="AG940" s="49"/>
      <c r="AH940" s="49"/>
      <c r="AI940" s="49"/>
      <c r="AJ940" s="37"/>
      <c r="AK940" s="37"/>
      <c r="AL940" s="37"/>
      <c r="AM940" s="37"/>
      <c r="AN940" s="37"/>
    </row>
    <row r="941">
      <c r="A941" s="46"/>
      <c r="B941" s="46"/>
      <c r="C941" s="49"/>
      <c r="D941" s="49"/>
      <c r="E941" s="49"/>
      <c r="F941" s="49"/>
      <c r="G941" s="223"/>
      <c r="H941" s="49"/>
      <c r="I941" s="46"/>
      <c r="J941" s="46"/>
      <c r="K941" s="51"/>
      <c r="L941" s="231"/>
      <c r="M941" s="49"/>
      <c r="N941" s="49"/>
      <c r="O941" s="49"/>
      <c r="P941" s="49"/>
      <c r="Q941" s="223"/>
      <c r="R941" s="46"/>
      <c r="S941" s="46"/>
      <c r="T941" s="46"/>
      <c r="U941" s="223"/>
      <c r="V941" s="46"/>
      <c r="W941" s="46"/>
      <c r="X941" s="225"/>
      <c r="Y941" s="49"/>
      <c r="Z941" s="46"/>
      <c r="AA941" s="46"/>
      <c r="AB941" s="49"/>
      <c r="AC941" s="49"/>
      <c r="AD941" s="49"/>
      <c r="AE941" s="49"/>
      <c r="AF941" s="49"/>
      <c r="AG941" s="49"/>
      <c r="AH941" s="49"/>
      <c r="AI941" s="49"/>
      <c r="AJ941" s="37"/>
      <c r="AK941" s="37"/>
      <c r="AL941" s="37"/>
      <c r="AM941" s="37"/>
      <c r="AN941" s="37"/>
    </row>
    <row r="942">
      <c r="A942" s="46"/>
      <c r="B942" s="46"/>
      <c r="C942" s="49"/>
      <c r="D942" s="49"/>
      <c r="E942" s="49"/>
      <c r="F942" s="49"/>
      <c r="G942" s="223"/>
      <c r="H942" s="49"/>
      <c r="I942" s="46"/>
      <c r="J942" s="46"/>
      <c r="K942" s="51"/>
      <c r="L942" s="231"/>
      <c r="M942" s="49"/>
      <c r="N942" s="49"/>
      <c r="O942" s="49"/>
      <c r="P942" s="49"/>
      <c r="Q942" s="223"/>
      <c r="R942" s="46"/>
      <c r="S942" s="46"/>
      <c r="T942" s="46"/>
      <c r="U942" s="223"/>
      <c r="V942" s="46"/>
      <c r="W942" s="46"/>
      <c r="X942" s="225"/>
      <c r="Y942" s="49"/>
      <c r="Z942" s="46"/>
      <c r="AA942" s="46"/>
      <c r="AB942" s="49"/>
      <c r="AC942" s="49"/>
      <c r="AD942" s="49"/>
      <c r="AE942" s="49"/>
      <c r="AF942" s="49"/>
      <c r="AG942" s="49"/>
      <c r="AH942" s="49"/>
      <c r="AI942" s="49"/>
      <c r="AJ942" s="37"/>
      <c r="AK942" s="37"/>
      <c r="AL942" s="37"/>
      <c r="AM942" s="37"/>
      <c r="AN942" s="37"/>
    </row>
    <row r="943">
      <c r="A943" s="46"/>
      <c r="B943" s="46"/>
      <c r="C943" s="49"/>
      <c r="D943" s="49"/>
      <c r="E943" s="49"/>
      <c r="F943" s="49"/>
      <c r="G943" s="223"/>
      <c r="H943" s="49"/>
      <c r="I943" s="46"/>
      <c r="J943" s="46"/>
      <c r="K943" s="51"/>
      <c r="L943" s="231"/>
      <c r="M943" s="49"/>
      <c r="N943" s="49"/>
      <c r="O943" s="49"/>
      <c r="P943" s="49"/>
      <c r="Q943" s="223"/>
      <c r="R943" s="46"/>
      <c r="S943" s="46"/>
      <c r="T943" s="46"/>
      <c r="U943" s="223"/>
      <c r="V943" s="46"/>
      <c r="W943" s="46"/>
      <c r="X943" s="225"/>
      <c r="Y943" s="49"/>
      <c r="Z943" s="46"/>
      <c r="AA943" s="46"/>
      <c r="AB943" s="49"/>
      <c r="AC943" s="49"/>
      <c r="AD943" s="49"/>
      <c r="AE943" s="49"/>
      <c r="AF943" s="49"/>
      <c r="AG943" s="49"/>
      <c r="AH943" s="49"/>
      <c r="AI943" s="49"/>
      <c r="AJ943" s="37"/>
      <c r="AK943" s="37"/>
      <c r="AL943" s="37"/>
      <c r="AM943" s="37"/>
      <c r="AN943" s="37"/>
    </row>
    <row r="944">
      <c r="A944" s="46"/>
      <c r="B944" s="46"/>
      <c r="C944" s="49"/>
      <c r="D944" s="49"/>
      <c r="E944" s="49"/>
      <c r="F944" s="49"/>
      <c r="G944" s="223"/>
      <c r="H944" s="49"/>
      <c r="I944" s="46"/>
      <c r="J944" s="46"/>
      <c r="K944" s="51"/>
      <c r="L944" s="231"/>
      <c r="M944" s="49"/>
      <c r="N944" s="49"/>
      <c r="O944" s="49"/>
      <c r="P944" s="49"/>
      <c r="Q944" s="223"/>
      <c r="R944" s="46"/>
      <c r="S944" s="46"/>
      <c r="T944" s="46"/>
      <c r="U944" s="223"/>
      <c r="V944" s="46"/>
      <c r="W944" s="46"/>
      <c r="X944" s="225"/>
      <c r="Y944" s="49"/>
      <c r="Z944" s="46"/>
      <c r="AA944" s="46"/>
      <c r="AB944" s="49"/>
      <c r="AC944" s="49"/>
      <c r="AD944" s="49"/>
      <c r="AE944" s="49"/>
      <c r="AF944" s="49"/>
      <c r="AG944" s="49"/>
      <c r="AH944" s="49"/>
      <c r="AI944" s="49"/>
      <c r="AJ944" s="37"/>
      <c r="AK944" s="37"/>
      <c r="AL944" s="37"/>
      <c r="AM944" s="37"/>
      <c r="AN944" s="37"/>
    </row>
    <row r="945">
      <c r="A945" s="46"/>
      <c r="B945" s="46"/>
      <c r="C945" s="49"/>
      <c r="D945" s="49"/>
      <c r="E945" s="49"/>
      <c r="F945" s="49"/>
      <c r="G945" s="223"/>
      <c r="H945" s="49"/>
      <c r="I945" s="46"/>
      <c r="J945" s="46"/>
      <c r="K945" s="51"/>
      <c r="L945" s="231"/>
      <c r="M945" s="49"/>
      <c r="N945" s="49"/>
      <c r="O945" s="49"/>
      <c r="P945" s="49"/>
      <c r="Q945" s="223"/>
      <c r="R945" s="46"/>
      <c r="S945" s="46"/>
      <c r="T945" s="46"/>
      <c r="U945" s="223"/>
      <c r="V945" s="46"/>
      <c r="W945" s="46"/>
      <c r="X945" s="225"/>
      <c r="Y945" s="49"/>
      <c r="Z945" s="46"/>
      <c r="AA945" s="46"/>
      <c r="AB945" s="49"/>
      <c r="AC945" s="49"/>
      <c r="AD945" s="49"/>
      <c r="AE945" s="49"/>
      <c r="AF945" s="49"/>
      <c r="AG945" s="49"/>
      <c r="AH945" s="49"/>
      <c r="AI945" s="49"/>
      <c r="AJ945" s="37"/>
      <c r="AK945" s="37"/>
      <c r="AL945" s="37"/>
      <c r="AM945" s="37"/>
      <c r="AN945" s="37"/>
    </row>
    <row r="946">
      <c r="A946" s="46"/>
      <c r="B946" s="46"/>
      <c r="C946" s="49"/>
      <c r="D946" s="49"/>
      <c r="E946" s="49"/>
      <c r="F946" s="49"/>
      <c r="G946" s="223"/>
      <c r="H946" s="49"/>
      <c r="I946" s="46"/>
      <c r="J946" s="46"/>
      <c r="K946" s="51"/>
      <c r="L946" s="231"/>
      <c r="M946" s="49"/>
      <c r="N946" s="49"/>
      <c r="O946" s="49"/>
      <c r="P946" s="49"/>
      <c r="Q946" s="223"/>
      <c r="R946" s="46"/>
      <c r="S946" s="46"/>
      <c r="T946" s="46"/>
      <c r="U946" s="223"/>
      <c r="V946" s="46"/>
      <c r="W946" s="46"/>
      <c r="X946" s="225"/>
      <c r="Y946" s="49"/>
      <c r="Z946" s="46"/>
      <c r="AA946" s="46"/>
      <c r="AB946" s="49"/>
      <c r="AC946" s="49"/>
      <c r="AD946" s="49"/>
      <c r="AE946" s="49"/>
      <c r="AF946" s="49"/>
      <c r="AG946" s="49"/>
      <c r="AH946" s="49"/>
      <c r="AI946" s="49"/>
      <c r="AJ946" s="37"/>
      <c r="AK946" s="37"/>
      <c r="AL946" s="37"/>
      <c r="AM946" s="37"/>
      <c r="AN946" s="37"/>
    </row>
    <row r="947">
      <c r="A947" s="46"/>
      <c r="B947" s="46"/>
      <c r="C947" s="49"/>
      <c r="D947" s="49"/>
      <c r="E947" s="49"/>
      <c r="F947" s="49"/>
      <c r="G947" s="223"/>
      <c r="H947" s="49"/>
      <c r="I947" s="46"/>
      <c r="J947" s="46"/>
      <c r="K947" s="51"/>
      <c r="L947" s="231"/>
      <c r="M947" s="49"/>
      <c r="N947" s="49"/>
      <c r="O947" s="49"/>
      <c r="P947" s="49"/>
      <c r="Q947" s="223"/>
      <c r="R947" s="46"/>
      <c r="S947" s="46"/>
      <c r="T947" s="46"/>
      <c r="U947" s="223"/>
      <c r="V947" s="46"/>
      <c r="W947" s="46"/>
      <c r="X947" s="225"/>
      <c r="Y947" s="49"/>
      <c r="Z947" s="46"/>
      <c r="AA947" s="46"/>
      <c r="AB947" s="49"/>
      <c r="AC947" s="49"/>
      <c r="AD947" s="49"/>
      <c r="AE947" s="49"/>
      <c r="AF947" s="49"/>
      <c r="AG947" s="49"/>
      <c r="AH947" s="49"/>
      <c r="AI947" s="49"/>
      <c r="AJ947" s="37"/>
      <c r="AK947" s="37"/>
      <c r="AL947" s="37"/>
      <c r="AM947" s="37"/>
      <c r="AN947" s="37"/>
    </row>
    <row r="948">
      <c r="A948" s="46"/>
      <c r="B948" s="46"/>
      <c r="C948" s="49"/>
      <c r="D948" s="49"/>
      <c r="E948" s="49"/>
      <c r="F948" s="49"/>
      <c r="G948" s="223"/>
      <c r="H948" s="49"/>
      <c r="I948" s="46"/>
      <c r="J948" s="46"/>
      <c r="K948" s="51"/>
      <c r="L948" s="231"/>
      <c r="M948" s="49"/>
      <c r="N948" s="49"/>
      <c r="O948" s="49"/>
      <c r="P948" s="49"/>
      <c r="Q948" s="223"/>
      <c r="R948" s="46"/>
      <c r="S948" s="46"/>
      <c r="T948" s="46"/>
      <c r="U948" s="223"/>
      <c r="V948" s="46"/>
      <c r="W948" s="46"/>
      <c r="X948" s="225"/>
      <c r="Y948" s="49"/>
      <c r="Z948" s="46"/>
      <c r="AA948" s="46"/>
      <c r="AB948" s="49"/>
      <c r="AC948" s="49"/>
      <c r="AD948" s="49"/>
      <c r="AE948" s="49"/>
      <c r="AF948" s="49"/>
      <c r="AG948" s="49"/>
      <c r="AH948" s="49"/>
      <c r="AI948" s="49"/>
      <c r="AJ948" s="37"/>
      <c r="AK948" s="37"/>
      <c r="AL948" s="37"/>
      <c r="AM948" s="37"/>
      <c r="AN948" s="37"/>
    </row>
    <row r="949">
      <c r="A949" s="46"/>
      <c r="B949" s="46"/>
      <c r="C949" s="49"/>
      <c r="D949" s="49"/>
      <c r="E949" s="49"/>
      <c r="F949" s="49"/>
      <c r="G949" s="223"/>
      <c r="H949" s="49"/>
      <c r="I949" s="46"/>
      <c r="J949" s="46"/>
      <c r="K949" s="51"/>
      <c r="L949" s="231"/>
      <c r="M949" s="49"/>
      <c r="N949" s="49"/>
      <c r="O949" s="49"/>
      <c r="P949" s="49"/>
      <c r="Q949" s="223"/>
      <c r="R949" s="46"/>
      <c r="S949" s="46"/>
      <c r="T949" s="46"/>
      <c r="U949" s="223"/>
      <c r="V949" s="46"/>
      <c r="W949" s="46"/>
      <c r="X949" s="225"/>
      <c r="Y949" s="49"/>
      <c r="Z949" s="46"/>
      <c r="AA949" s="46"/>
      <c r="AB949" s="49"/>
      <c r="AC949" s="49"/>
      <c r="AD949" s="49"/>
      <c r="AE949" s="49"/>
      <c r="AF949" s="49"/>
      <c r="AG949" s="49"/>
      <c r="AH949" s="49"/>
      <c r="AI949" s="49"/>
      <c r="AJ949" s="37"/>
      <c r="AK949" s="37"/>
      <c r="AL949" s="37"/>
      <c r="AM949" s="37"/>
      <c r="AN949" s="37"/>
    </row>
    <row r="950">
      <c r="A950" s="46"/>
      <c r="B950" s="46"/>
      <c r="C950" s="49"/>
      <c r="D950" s="49"/>
      <c r="E950" s="49"/>
      <c r="F950" s="49"/>
      <c r="G950" s="223"/>
      <c r="H950" s="49"/>
      <c r="I950" s="46"/>
      <c r="J950" s="46"/>
      <c r="K950" s="51"/>
      <c r="L950" s="231"/>
      <c r="M950" s="49"/>
      <c r="N950" s="49"/>
      <c r="O950" s="49"/>
      <c r="P950" s="49"/>
      <c r="Q950" s="223"/>
      <c r="R950" s="46"/>
      <c r="S950" s="46"/>
      <c r="T950" s="46"/>
      <c r="U950" s="223"/>
      <c r="V950" s="46"/>
      <c r="W950" s="46"/>
      <c r="X950" s="225"/>
      <c r="Y950" s="49"/>
      <c r="Z950" s="46"/>
      <c r="AA950" s="46"/>
      <c r="AB950" s="49"/>
      <c r="AC950" s="49"/>
      <c r="AD950" s="49"/>
      <c r="AE950" s="49"/>
      <c r="AF950" s="49"/>
      <c r="AG950" s="49"/>
      <c r="AH950" s="49"/>
      <c r="AI950" s="49"/>
      <c r="AJ950" s="37"/>
      <c r="AK950" s="37"/>
      <c r="AL950" s="37"/>
      <c r="AM950" s="37"/>
      <c r="AN950" s="37"/>
    </row>
    <row r="951">
      <c r="A951" s="46"/>
      <c r="B951" s="46"/>
      <c r="C951" s="49"/>
      <c r="D951" s="49"/>
      <c r="E951" s="49"/>
      <c r="F951" s="49"/>
      <c r="G951" s="223"/>
      <c r="H951" s="49"/>
      <c r="I951" s="46"/>
      <c r="J951" s="46"/>
      <c r="K951" s="51"/>
      <c r="L951" s="231"/>
      <c r="M951" s="49"/>
      <c r="N951" s="49"/>
      <c r="O951" s="49"/>
      <c r="P951" s="49"/>
      <c r="Q951" s="223"/>
      <c r="R951" s="46"/>
      <c r="S951" s="46"/>
      <c r="T951" s="46"/>
      <c r="U951" s="223"/>
      <c r="V951" s="46"/>
      <c r="W951" s="46"/>
      <c r="X951" s="225"/>
      <c r="Y951" s="49"/>
      <c r="Z951" s="46"/>
      <c r="AA951" s="46"/>
      <c r="AB951" s="49"/>
      <c r="AC951" s="49"/>
      <c r="AD951" s="49"/>
      <c r="AE951" s="49"/>
      <c r="AF951" s="49"/>
      <c r="AG951" s="49"/>
      <c r="AH951" s="49"/>
      <c r="AI951" s="49"/>
      <c r="AJ951" s="37"/>
      <c r="AK951" s="37"/>
      <c r="AL951" s="37"/>
      <c r="AM951" s="37"/>
      <c r="AN951" s="37"/>
    </row>
    <row r="952">
      <c r="A952" s="46"/>
      <c r="B952" s="46"/>
      <c r="C952" s="49"/>
      <c r="D952" s="49"/>
      <c r="E952" s="49"/>
      <c r="F952" s="49"/>
      <c r="G952" s="223"/>
      <c r="H952" s="49"/>
      <c r="I952" s="46"/>
      <c r="J952" s="46"/>
      <c r="K952" s="51"/>
      <c r="L952" s="231"/>
      <c r="M952" s="49"/>
      <c r="N952" s="49"/>
      <c r="O952" s="49"/>
      <c r="P952" s="49"/>
      <c r="Q952" s="223"/>
      <c r="R952" s="46"/>
      <c r="S952" s="46"/>
      <c r="T952" s="46"/>
      <c r="U952" s="223"/>
      <c r="V952" s="46"/>
      <c r="W952" s="46"/>
      <c r="X952" s="225"/>
      <c r="Y952" s="49"/>
      <c r="Z952" s="46"/>
      <c r="AA952" s="46"/>
      <c r="AB952" s="49"/>
      <c r="AC952" s="49"/>
      <c r="AD952" s="49"/>
      <c r="AE952" s="49"/>
      <c r="AF952" s="49"/>
      <c r="AG952" s="49"/>
      <c r="AH952" s="49"/>
      <c r="AI952" s="49"/>
      <c r="AJ952" s="37"/>
      <c r="AK952" s="37"/>
      <c r="AL952" s="37"/>
      <c r="AM952" s="37"/>
      <c r="AN952" s="37"/>
    </row>
    <row r="953">
      <c r="A953" s="46"/>
      <c r="B953" s="46"/>
      <c r="C953" s="49"/>
      <c r="D953" s="49"/>
      <c r="E953" s="49"/>
      <c r="F953" s="49"/>
      <c r="G953" s="223"/>
      <c r="H953" s="49"/>
      <c r="I953" s="46"/>
      <c r="J953" s="46"/>
      <c r="K953" s="51"/>
      <c r="L953" s="231"/>
      <c r="M953" s="49"/>
      <c r="N953" s="49"/>
      <c r="O953" s="49"/>
      <c r="P953" s="49"/>
      <c r="Q953" s="223"/>
      <c r="R953" s="46"/>
      <c r="S953" s="46"/>
      <c r="T953" s="46"/>
      <c r="U953" s="223"/>
      <c r="V953" s="46"/>
      <c r="W953" s="46"/>
      <c r="X953" s="225"/>
      <c r="Y953" s="49"/>
      <c r="Z953" s="46"/>
      <c r="AA953" s="46"/>
      <c r="AB953" s="49"/>
      <c r="AC953" s="49"/>
      <c r="AD953" s="49"/>
      <c r="AE953" s="49"/>
      <c r="AF953" s="49"/>
      <c r="AG953" s="49"/>
      <c r="AH953" s="49"/>
      <c r="AI953" s="49"/>
      <c r="AJ953" s="37"/>
      <c r="AK953" s="37"/>
      <c r="AL953" s="37"/>
      <c r="AM953" s="37"/>
      <c r="AN953" s="37"/>
    </row>
    <row r="954">
      <c r="A954" s="46"/>
      <c r="B954" s="46"/>
      <c r="C954" s="49"/>
      <c r="D954" s="49"/>
      <c r="E954" s="49"/>
      <c r="F954" s="49"/>
      <c r="G954" s="223"/>
      <c r="H954" s="49"/>
      <c r="I954" s="46"/>
      <c r="J954" s="46"/>
      <c r="K954" s="51"/>
      <c r="L954" s="231"/>
      <c r="M954" s="49"/>
      <c r="N954" s="49"/>
      <c r="O954" s="49"/>
      <c r="P954" s="49"/>
      <c r="Q954" s="223"/>
      <c r="R954" s="46"/>
      <c r="S954" s="46"/>
      <c r="T954" s="46"/>
      <c r="U954" s="223"/>
      <c r="V954" s="46"/>
      <c r="W954" s="46"/>
      <c r="X954" s="225"/>
      <c r="Y954" s="49"/>
      <c r="Z954" s="46"/>
      <c r="AA954" s="46"/>
      <c r="AB954" s="49"/>
      <c r="AC954" s="49"/>
      <c r="AD954" s="49"/>
      <c r="AE954" s="49"/>
      <c r="AF954" s="49"/>
      <c r="AG954" s="49"/>
      <c r="AH954" s="49"/>
      <c r="AI954" s="49"/>
      <c r="AJ954" s="37"/>
      <c r="AK954" s="37"/>
      <c r="AL954" s="37"/>
      <c r="AM954" s="37"/>
      <c r="AN954" s="37"/>
    </row>
    <row r="955">
      <c r="A955" s="46"/>
      <c r="B955" s="46"/>
      <c r="C955" s="49"/>
      <c r="D955" s="49"/>
      <c r="E955" s="49"/>
      <c r="F955" s="49"/>
      <c r="G955" s="223"/>
      <c r="H955" s="49"/>
      <c r="I955" s="46"/>
      <c r="J955" s="46"/>
      <c r="K955" s="51"/>
      <c r="L955" s="231"/>
      <c r="M955" s="49"/>
      <c r="N955" s="49"/>
      <c r="O955" s="49"/>
      <c r="P955" s="49"/>
      <c r="Q955" s="223"/>
      <c r="R955" s="46"/>
      <c r="S955" s="46"/>
      <c r="T955" s="46"/>
      <c r="U955" s="223"/>
      <c r="V955" s="46"/>
      <c r="W955" s="46"/>
      <c r="X955" s="225"/>
      <c r="Y955" s="49"/>
      <c r="Z955" s="46"/>
      <c r="AA955" s="46"/>
      <c r="AB955" s="49"/>
      <c r="AC955" s="49"/>
      <c r="AD955" s="49"/>
      <c r="AE955" s="49"/>
      <c r="AF955" s="49"/>
      <c r="AG955" s="49"/>
      <c r="AH955" s="49"/>
      <c r="AI955" s="49"/>
      <c r="AJ955" s="37"/>
      <c r="AK955" s="37"/>
      <c r="AL955" s="37"/>
      <c r="AM955" s="37"/>
      <c r="AN955" s="37"/>
    </row>
    <row r="956">
      <c r="A956" s="46"/>
      <c r="B956" s="46"/>
      <c r="C956" s="49"/>
      <c r="D956" s="49"/>
      <c r="E956" s="49"/>
      <c r="F956" s="49"/>
      <c r="G956" s="223"/>
      <c r="H956" s="49"/>
      <c r="I956" s="46"/>
      <c r="J956" s="46"/>
      <c r="K956" s="51"/>
      <c r="L956" s="231"/>
      <c r="M956" s="49"/>
      <c r="N956" s="49"/>
      <c r="O956" s="49"/>
      <c r="P956" s="49"/>
      <c r="Q956" s="223"/>
      <c r="R956" s="46"/>
      <c r="S956" s="46"/>
      <c r="T956" s="46"/>
      <c r="U956" s="223"/>
      <c r="V956" s="46"/>
      <c r="W956" s="46"/>
      <c r="X956" s="225"/>
      <c r="Y956" s="49"/>
      <c r="Z956" s="46"/>
      <c r="AA956" s="46"/>
      <c r="AB956" s="49"/>
      <c r="AC956" s="49"/>
      <c r="AD956" s="49"/>
      <c r="AE956" s="49"/>
      <c r="AF956" s="49"/>
      <c r="AG956" s="49"/>
      <c r="AH956" s="49"/>
      <c r="AI956" s="49"/>
      <c r="AJ956" s="37"/>
      <c r="AK956" s="37"/>
      <c r="AL956" s="37"/>
      <c r="AM956" s="37"/>
      <c r="AN956" s="37"/>
    </row>
    <row r="957">
      <c r="A957" s="46"/>
      <c r="B957" s="46"/>
      <c r="C957" s="49"/>
      <c r="D957" s="49"/>
      <c r="E957" s="49"/>
      <c r="F957" s="49"/>
      <c r="G957" s="223"/>
      <c r="H957" s="49"/>
      <c r="I957" s="46"/>
      <c r="J957" s="46"/>
      <c r="K957" s="51"/>
      <c r="L957" s="231"/>
      <c r="M957" s="49"/>
      <c r="N957" s="49"/>
      <c r="O957" s="49"/>
      <c r="P957" s="49"/>
      <c r="Q957" s="223"/>
      <c r="R957" s="46"/>
      <c r="S957" s="46"/>
      <c r="T957" s="46"/>
      <c r="U957" s="223"/>
      <c r="V957" s="46"/>
      <c r="W957" s="46"/>
      <c r="X957" s="225"/>
      <c r="Y957" s="49"/>
      <c r="Z957" s="46"/>
      <c r="AA957" s="46"/>
      <c r="AB957" s="49"/>
      <c r="AC957" s="49"/>
      <c r="AD957" s="49"/>
      <c r="AE957" s="49"/>
      <c r="AF957" s="49"/>
      <c r="AG957" s="49"/>
      <c r="AH957" s="49"/>
      <c r="AI957" s="49"/>
      <c r="AJ957" s="37"/>
      <c r="AK957" s="37"/>
      <c r="AL957" s="37"/>
      <c r="AM957" s="37"/>
      <c r="AN957" s="37"/>
    </row>
    <row r="958">
      <c r="A958" s="46"/>
      <c r="B958" s="46"/>
      <c r="C958" s="49"/>
      <c r="D958" s="49"/>
      <c r="E958" s="49"/>
      <c r="F958" s="49"/>
      <c r="G958" s="223"/>
      <c r="H958" s="49"/>
      <c r="I958" s="46"/>
      <c r="J958" s="46"/>
      <c r="K958" s="51"/>
      <c r="L958" s="231"/>
      <c r="M958" s="49"/>
      <c r="N958" s="49"/>
      <c r="O958" s="49"/>
      <c r="P958" s="49"/>
      <c r="Q958" s="223"/>
      <c r="R958" s="46"/>
      <c r="S958" s="46"/>
      <c r="T958" s="46"/>
      <c r="U958" s="223"/>
      <c r="V958" s="46"/>
      <c r="W958" s="46"/>
      <c r="X958" s="225"/>
      <c r="Y958" s="49"/>
      <c r="Z958" s="46"/>
      <c r="AA958" s="46"/>
      <c r="AB958" s="49"/>
      <c r="AC958" s="49"/>
      <c r="AD958" s="49"/>
      <c r="AE958" s="49"/>
      <c r="AF958" s="49"/>
      <c r="AG958" s="49"/>
      <c r="AH958" s="49"/>
      <c r="AI958" s="49"/>
      <c r="AJ958" s="37"/>
      <c r="AK958" s="37"/>
      <c r="AL958" s="37"/>
      <c r="AM958" s="37"/>
      <c r="AN958" s="37"/>
    </row>
    <row r="959">
      <c r="A959" s="46"/>
      <c r="B959" s="46"/>
      <c r="C959" s="49"/>
      <c r="D959" s="49"/>
      <c r="E959" s="49"/>
      <c r="F959" s="49"/>
      <c r="G959" s="223"/>
      <c r="H959" s="49"/>
      <c r="I959" s="46"/>
      <c r="J959" s="46"/>
      <c r="K959" s="51"/>
      <c r="L959" s="231"/>
      <c r="M959" s="49"/>
      <c r="N959" s="49"/>
      <c r="O959" s="49"/>
      <c r="P959" s="49"/>
      <c r="Q959" s="223"/>
      <c r="R959" s="46"/>
      <c r="S959" s="46"/>
      <c r="T959" s="46"/>
      <c r="U959" s="223"/>
      <c r="V959" s="46"/>
      <c r="W959" s="46"/>
      <c r="X959" s="225"/>
      <c r="Y959" s="49"/>
      <c r="Z959" s="46"/>
      <c r="AA959" s="46"/>
      <c r="AB959" s="49"/>
      <c r="AC959" s="49"/>
      <c r="AD959" s="49"/>
      <c r="AE959" s="49"/>
      <c r="AF959" s="49"/>
      <c r="AG959" s="49"/>
      <c r="AH959" s="49"/>
      <c r="AI959" s="49"/>
      <c r="AJ959" s="37"/>
      <c r="AK959" s="37"/>
      <c r="AL959" s="37"/>
      <c r="AM959" s="37"/>
      <c r="AN959" s="37"/>
    </row>
    <row r="960">
      <c r="A960" s="46"/>
      <c r="B960" s="46"/>
      <c r="C960" s="49"/>
      <c r="D960" s="49"/>
      <c r="E960" s="49"/>
      <c r="F960" s="49"/>
      <c r="G960" s="223"/>
      <c r="H960" s="49"/>
      <c r="I960" s="46"/>
      <c r="J960" s="46"/>
      <c r="K960" s="51"/>
      <c r="L960" s="231"/>
      <c r="M960" s="49"/>
      <c r="N960" s="49"/>
      <c r="O960" s="49"/>
      <c r="P960" s="49"/>
      <c r="Q960" s="223"/>
      <c r="R960" s="46"/>
      <c r="S960" s="46"/>
      <c r="T960" s="46"/>
      <c r="U960" s="223"/>
      <c r="V960" s="46"/>
      <c r="W960" s="46"/>
      <c r="X960" s="225"/>
      <c r="Y960" s="49"/>
      <c r="Z960" s="46"/>
      <c r="AA960" s="46"/>
      <c r="AB960" s="49"/>
      <c r="AC960" s="49"/>
      <c r="AD960" s="49"/>
      <c r="AE960" s="49"/>
      <c r="AF960" s="49"/>
      <c r="AG960" s="49"/>
      <c r="AH960" s="49"/>
      <c r="AI960" s="49"/>
      <c r="AJ960" s="37"/>
      <c r="AK960" s="37"/>
      <c r="AL960" s="37"/>
      <c r="AM960" s="37"/>
      <c r="AN960" s="37"/>
    </row>
    <row r="961">
      <c r="A961" s="46"/>
      <c r="B961" s="46"/>
      <c r="C961" s="49"/>
      <c r="D961" s="49"/>
      <c r="E961" s="49"/>
      <c r="F961" s="49"/>
      <c r="G961" s="223"/>
      <c r="H961" s="49"/>
      <c r="I961" s="46"/>
      <c r="J961" s="46"/>
      <c r="K961" s="51"/>
      <c r="L961" s="231"/>
      <c r="M961" s="49"/>
      <c r="N961" s="49"/>
      <c r="O961" s="49"/>
      <c r="P961" s="49"/>
      <c r="Q961" s="223"/>
      <c r="R961" s="46"/>
      <c r="S961" s="46"/>
      <c r="T961" s="46"/>
      <c r="U961" s="223"/>
      <c r="V961" s="46"/>
      <c r="W961" s="46"/>
      <c r="X961" s="225"/>
      <c r="Y961" s="49"/>
      <c r="Z961" s="46"/>
      <c r="AA961" s="46"/>
      <c r="AB961" s="49"/>
      <c r="AC961" s="49"/>
      <c r="AD961" s="49"/>
      <c r="AE961" s="49"/>
      <c r="AF961" s="49"/>
      <c r="AG961" s="49"/>
      <c r="AH961" s="49"/>
      <c r="AI961" s="49"/>
      <c r="AJ961" s="37"/>
      <c r="AK961" s="37"/>
      <c r="AL961" s="37"/>
      <c r="AM961" s="37"/>
      <c r="AN961" s="37"/>
    </row>
    <row r="962">
      <c r="A962" s="46"/>
      <c r="B962" s="46"/>
      <c r="C962" s="49"/>
      <c r="D962" s="49"/>
      <c r="E962" s="49"/>
      <c r="F962" s="49"/>
      <c r="G962" s="223"/>
      <c r="H962" s="49"/>
      <c r="I962" s="46"/>
      <c r="J962" s="46"/>
      <c r="K962" s="51"/>
      <c r="L962" s="231"/>
      <c r="M962" s="49"/>
      <c r="N962" s="49"/>
      <c r="O962" s="49"/>
      <c r="P962" s="49"/>
      <c r="Q962" s="223"/>
      <c r="R962" s="46"/>
      <c r="S962" s="46"/>
      <c r="T962" s="46"/>
      <c r="U962" s="223"/>
      <c r="V962" s="46"/>
      <c r="W962" s="46"/>
      <c r="X962" s="225"/>
      <c r="Y962" s="49"/>
      <c r="Z962" s="46"/>
      <c r="AA962" s="46"/>
      <c r="AB962" s="49"/>
      <c r="AC962" s="49"/>
      <c r="AD962" s="49"/>
      <c r="AE962" s="49"/>
      <c r="AF962" s="49"/>
      <c r="AG962" s="49"/>
      <c r="AH962" s="49"/>
      <c r="AI962" s="49"/>
      <c r="AJ962" s="37"/>
      <c r="AK962" s="37"/>
      <c r="AL962" s="37"/>
      <c r="AM962" s="37"/>
      <c r="AN962" s="37"/>
    </row>
    <row r="963">
      <c r="A963" s="46"/>
      <c r="B963" s="46"/>
      <c r="C963" s="49"/>
      <c r="D963" s="49"/>
      <c r="E963" s="49"/>
      <c r="F963" s="49"/>
      <c r="G963" s="223"/>
      <c r="H963" s="49"/>
      <c r="I963" s="46"/>
      <c r="J963" s="46"/>
      <c r="K963" s="51"/>
      <c r="L963" s="231"/>
      <c r="M963" s="49"/>
      <c r="N963" s="49"/>
      <c r="O963" s="49"/>
      <c r="P963" s="49"/>
      <c r="Q963" s="223"/>
      <c r="R963" s="46"/>
      <c r="S963" s="46"/>
      <c r="T963" s="46"/>
      <c r="U963" s="223"/>
      <c r="V963" s="46"/>
      <c r="W963" s="46"/>
      <c r="X963" s="225"/>
      <c r="Y963" s="49"/>
      <c r="Z963" s="46"/>
      <c r="AA963" s="46"/>
      <c r="AB963" s="49"/>
      <c r="AC963" s="49"/>
      <c r="AD963" s="49"/>
      <c r="AE963" s="49"/>
      <c r="AF963" s="49"/>
      <c r="AG963" s="49"/>
      <c r="AH963" s="49"/>
      <c r="AI963" s="49"/>
      <c r="AJ963" s="37"/>
      <c r="AK963" s="37"/>
      <c r="AL963" s="37"/>
      <c r="AM963" s="37"/>
      <c r="AN963" s="37"/>
    </row>
    <row r="964">
      <c r="A964" s="46"/>
      <c r="B964" s="46"/>
      <c r="C964" s="49"/>
      <c r="D964" s="49"/>
      <c r="E964" s="49"/>
      <c r="F964" s="49"/>
      <c r="G964" s="223"/>
      <c r="H964" s="49"/>
      <c r="I964" s="46"/>
      <c r="J964" s="46"/>
      <c r="K964" s="51"/>
      <c r="L964" s="231"/>
      <c r="M964" s="49"/>
      <c r="N964" s="49"/>
      <c r="O964" s="49"/>
      <c r="P964" s="49"/>
      <c r="Q964" s="223"/>
      <c r="R964" s="46"/>
      <c r="S964" s="46"/>
      <c r="T964" s="46"/>
      <c r="U964" s="223"/>
      <c r="V964" s="46"/>
      <c r="W964" s="46"/>
      <c r="X964" s="225"/>
      <c r="Y964" s="49"/>
      <c r="Z964" s="46"/>
      <c r="AA964" s="46"/>
      <c r="AB964" s="49"/>
      <c r="AC964" s="49"/>
      <c r="AD964" s="49"/>
      <c r="AE964" s="49"/>
      <c r="AF964" s="49"/>
      <c r="AG964" s="49"/>
      <c r="AH964" s="49"/>
      <c r="AI964" s="49"/>
      <c r="AJ964" s="37"/>
      <c r="AK964" s="37"/>
      <c r="AL964" s="37"/>
      <c r="AM964" s="37"/>
      <c r="AN964" s="37"/>
    </row>
    <row r="965">
      <c r="A965" s="46"/>
      <c r="B965" s="46"/>
      <c r="C965" s="49"/>
      <c r="D965" s="49"/>
      <c r="E965" s="49"/>
      <c r="F965" s="49"/>
      <c r="G965" s="223"/>
      <c r="H965" s="49"/>
      <c r="I965" s="46"/>
      <c r="J965" s="46"/>
      <c r="K965" s="51"/>
      <c r="L965" s="231"/>
      <c r="M965" s="49"/>
      <c r="N965" s="49"/>
      <c r="O965" s="49"/>
      <c r="P965" s="49"/>
      <c r="Q965" s="223"/>
      <c r="R965" s="46"/>
      <c r="S965" s="46"/>
      <c r="T965" s="46"/>
      <c r="U965" s="223"/>
      <c r="V965" s="46"/>
      <c r="W965" s="46"/>
      <c r="X965" s="225"/>
      <c r="Y965" s="49"/>
      <c r="Z965" s="46"/>
      <c r="AA965" s="46"/>
      <c r="AB965" s="49"/>
      <c r="AC965" s="49"/>
      <c r="AD965" s="49"/>
      <c r="AE965" s="49"/>
      <c r="AF965" s="49"/>
      <c r="AG965" s="49"/>
      <c r="AH965" s="49"/>
      <c r="AI965" s="49"/>
      <c r="AJ965" s="37"/>
      <c r="AK965" s="37"/>
      <c r="AL965" s="37"/>
      <c r="AM965" s="37"/>
      <c r="AN965" s="37"/>
    </row>
    <row r="966">
      <c r="A966" s="46"/>
      <c r="B966" s="46"/>
      <c r="C966" s="49"/>
      <c r="D966" s="49"/>
      <c r="E966" s="49"/>
      <c r="F966" s="49"/>
      <c r="G966" s="223"/>
      <c r="H966" s="49"/>
      <c r="I966" s="46"/>
      <c r="J966" s="46"/>
      <c r="K966" s="51"/>
      <c r="L966" s="231"/>
      <c r="M966" s="49"/>
      <c r="N966" s="49"/>
      <c r="O966" s="49"/>
      <c r="P966" s="49"/>
      <c r="Q966" s="223"/>
      <c r="R966" s="46"/>
      <c r="S966" s="46"/>
      <c r="T966" s="46"/>
      <c r="U966" s="223"/>
      <c r="V966" s="46"/>
      <c r="W966" s="46"/>
      <c r="X966" s="225"/>
      <c r="Y966" s="49"/>
      <c r="Z966" s="46"/>
      <c r="AA966" s="46"/>
      <c r="AB966" s="49"/>
      <c r="AC966" s="49"/>
      <c r="AD966" s="49"/>
      <c r="AE966" s="49"/>
      <c r="AF966" s="49"/>
      <c r="AG966" s="49"/>
      <c r="AH966" s="49"/>
      <c r="AI966" s="49"/>
      <c r="AJ966" s="37"/>
      <c r="AK966" s="37"/>
      <c r="AL966" s="37"/>
      <c r="AM966" s="37"/>
      <c r="AN966" s="37"/>
    </row>
    <row r="967">
      <c r="A967" s="46"/>
      <c r="B967" s="46"/>
      <c r="C967" s="49"/>
      <c r="D967" s="49"/>
      <c r="E967" s="49"/>
      <c r="F967" s="49"/>
      <c r="G967" s="223"/>
      <c r="H967" s="49"/>
      <c r="I967" s="46"/>
      <c r="J967" s="46"/>
      <c r="K967" s="51"/>
      <c r="L967" s="231"/>
      <c r="M967" s="49"/>
      <c r="N967" s="49"/>
      <c r="O967" s="49"/>
      <c r="P967" s="49"/>
      <c r="Q967" s="223"/>
      <c r="R967" s="46"/>
      <c r="S967" s="46"/>
      <c r="T967" s="46"/>
      <c r="U967" s="223"/>
      <c r="V967" s="46"/>
      <c r="W967" s="46"/>
      <c r="X967" s="225"/>
      <c r="Y967" s="49"/>
      <c r="Z967" s="46"/>
      <c r="AA967" s="46"/>
      <c r="AB967" s="49"/>
      <c r="AC967" s="49"/>
      <c r="AD967" s="49"/>
      <c r="AE967" s="49"/>
      <c r="AF967" s="49"/>
      <c r="AG967" s="49"/>
      <c r="AH967" s="49"/>
      <c r="AI967" s="49"/>
      <c r="AJ967" s="37"/>
      <c r="AK967" s="37"/>
      <c r="AL967" s="37"/>
      <c r="AM967" s="37"/>
      <c r="AN967" s="37"/>
    </row>
    <row r="968">
      <c r="A968" s="46"/>
      <c r="B968" s="46"/>
      <c r="C968" s="49"/>
      <c r="D968" s="49"/>
      <c r="E968" s="49"/>
      <c r="F968" s="49"/>
      <c r="G968" s="223"/>
      <c r="H968" s="49"/>
      <c r="I968" s="46"/>
      <c r="J968" s="46"/>
      <c r="K968" s="51"/>
      <c r="L968" s="231"/>
      <c r="M968" s="49"/>
      <c r="N968" s="49"/>
      <c r="O968" s="49"/>
      <c r="P968" s="49"/>
      <c r="Q968" s="223"/>
      <c r="R968" s="46"/>
      <c r="S968" s="46"/>
      <c r="T968" s="46"/>
      <c r="U968" s="223"/>
      <c r="V968" s="46"/>
      <c r="W968" s="46"/>
      <c r="X968" s="225"/>
      <c r="Y968" s="49"/>
      <c r="Z968" s="46"/>
      <c r="AA968" s="46"/>
      <c r="AB968" s="49"/>
      <c r="AC968" s="49"/>
      <c r="AD968" s="49"/>
      <c r="AE968" s="49"/>
      <c r="AF968" s="49"/>
      <c r="AG968" s="49"/>
      <c r="AH968" s="49"/>
      <c r="AI968" s="49"/>
      <c r="AJ968" s="37"/>
      <c r="AK968" s="37"/>
      <c r="AL968" s="37"/>
      <c r="AM968" s="37"/>
      <c r="AN968" s="37"/>
    </row>
    <row r="969">
      <c r="A969" s="46"/>
      <c r="B969" s="46"/>
      <c r="C969" s="49"/>
      <c r="D969" s="49"/>
      <c r="E969" s="49"/>
      <c r="F969" s="49"/>
      <c r="G969" s="223"/>
      <c r="H969" s="49"/>
      <c r="I969" s="46"/>
      <c r="J969" s="46"/>
      <c r="K969" s="51"/>
      <c r="L969" s="231"/>
      <c r="M969" s="49"/>
      <c r="N969" s="49"/>
      <c r="O969" s="49"/>
      <c r="P969" s="49"/>
      <c r="Q969" s="223"/>
      <c r="R969" s="46"/>
      <c r="S969" s="46"/>
      <c r="T969" s="46"/>
      <c r="U969" s="223"/>
      <c r="V969" s="46"/>
      <c r="W969" s="46"/>
      <c r="X969" s="225"/>
      <c r="Y969" s="49"/>
      <c r="Z969" s="46"/>
      <c r="AA969" s="46"/>
      <c r="AB969" s="49"/>
      <c r="AC969" s="49"/>
      <c r="AD969" s="49"/>
      <c r="AE969" s="49"/>
      <c r="AF969" s="49"/>
      <c r="AG969" s="49"/>
      <c r="AH969" s="49"/>
      <c r="AI969" s="49"/>
      <c r="AJ969" s="37"/>
      <c r="AK969" s="37"/>
      <c r="AL969" s="37"/>
      <c r="AM969" s="37"/>
      <c r="AN969" s="37"/>
    </row>
    <row r="970">
      <c r="A970" s="46"/>
      <c r="B970" s="46"/>
      <c r="C970" s="49"/>
      <c r="D970" s="49"/>
      <c r="E970" s="49"/>
      <c r="F970" s="49"/>
      <c r="G970" s="223"/>
      <c r="H970" s="49"/>
      <c r="I970" s="46"/>
      <c r="J970" s="46"/>
      <c r="K970" s="51"/>
      <c r="L970" s="231"/>
      <c r="M970" s="49"/>
      <c r="N970" s="49"/>
      <c r="O970" s="49"/>
      <c r="P970" s="49"/>
      <c r="Q970" s="223"/>
      <c r="R970" s="46"/>
      <c r="S970" s="46"/>
      <c r="T970" s="46"/>
      <c r="U970" s="223"/>
      <c r="V970" s="46"/>
      <c r="W970" s="46"/>
      <c r="X970" s="225"/>
      <c r="Y970" s="49"/>
      <c r="Z970" s="46"/>
      <c r="AA970" s="46"/>
      <c r="AB970" s="49"/>
      <c r="AC970" s="49"/>
      <c r="AD970" s="49"/>
      <c r="AE970" s="49"/>
      <c r="AF970" s="49"/>
      <c r="AG970" s="49"/>
      <c r="AH970" s="49"/>
      <c r="AI970" s="49"/>
      <c r="AJ970" s="37"/>
      <c r="AK970" s="37"/>
      <c r="AL970" s="37"/>
      <c r="AM970" s="37"/>
      <c r="AN970" s="37"/>
    </row>
    <row r="971">
      <c r="A971" s="46"/>
      <c r="B971" s="46"/>
      <c r="C971" s="49"/>
      <c r="D971" s="49"/>
      <c r="E971" s="49"/>
      <c r="F971" s="49"/>
      <c r="G971" s="223"/>
      <c r="H971" s="49"/>
      <c r="I971" s="46"/>
      <c r="J971" s="46"/>
      <c r="K971" s="51"/>
      <c r="L971" s="231"/>
      <c r="M971" s="49"/>
      <c r="N971" s="49"/>
      <c r="O971" s="49"/>
      <c r="P971" s="49"/>
      <c r="Q971" s="223"/>
      <c r="R971" s="46"/>
      <c r="S971" s="46"/>
      <c r="T971" s="46"/>
      <c r="U971" s="223"/>
      <c r="V971" s="46"/>
      <c r="W971" s="46"/>
      <c r="X971" s="225"/>
      <c r="Y971" s="49"/>
      <c r="Z971" s="46"/>
      <c r="AA971" s="46"/>
      <c r="AB971" s="49"/>
      <c r="AC971" s="49"/>
      <c r="AD971" s="49"/>
      <c r="AE971" s="49"/>
      <c r="AF971" s="49"/>
      <c r="AG971" s="49"/>
      <c r="AH971" s="49"/>
      <c r="AI971" s="49"/>
      <c r="AJ971" s="37"/>
      <c r="AK971" s="37"/>
      <c r="AL971" s="37"/>
      <c r="AM971" s="37"/>
      <c r="AN971" s="37"/>
    </row>
    <row r="972">
      <c r="A972" s="46"/>
      <c r="B972" s="46"/>
      <c r="C972" s="49"/>
      <c r="D972" s="49"/>
      <c r="E972" s="49"/>
      <c r="F972" s="49"/>
      <c r="G972" s="223"/>
      <c r="H972" s="49"/>
      <c r="I972" s="46"/>
      <c r="J972" s="46"/>
      <c r="K972" s="51"/>
      <c r="L972" s="231"/>
      <c r="M972" s="49"/>
      <c r="N972" s="49"/>
      <c r="O972" s="49"/>
      <c r="P972" s="49"/>
      <c r="Q972" s="223"/>
      <c r="R972" s="46"/>
      <c r="S972" s="46"/>
      <c r="T972" s="46"/>
      <c r="U972" s="223"/>
      <c r="V972" s="46"/>
      <c r="W972" s="46"/>
      <c r="X972" s="225"/>
      <c r="Y972" s="49"/>
      <c r="Z972" s="46"/>
      <c r="AA972" s="46"/>
      <c r="AB972" s="49"/>
      <c r="AC972" s="49"/>
      <c r="AD972" s="49"/>
      <c r="AE972" s="49"/>
      <c r="AF972" s="49"/>
      <c r="AG972" s="49"/>
      <c r="AH972" s="49"/>
      <c r="AI972" s="49"/>
      <c r="AJ972" s="37"/>
      <c r="AK972" s="37"/>
      <c r="AL972" s="37"/>
      <c r="AM972" s="37"/>
      <c r="AN972" s="37"/>
    </row>
    <row r="973">
      <c r="A973" s="46"/>
      <c r="B973" s="46"/>
      <c r="C973" s="49"/>
      <c r="D973" s="49"/>
      <c r="E973" s="49"/>
      <c r="F973" s="49"/>
      <c r="G973" s="223"/>
      <c r="H973" s="49"/>
      <c r="I973" s="46"/>
      <c r="J973" s="46"/>
      <c r="K973" s="51"/>
      <c r="L973" s="231"/>
      <c r="M973" s="49"/>
      <c r="N973" s="49"/>
      <c r="O973" s="49"/>
      <c r="P973" s="49"/>
      <c r="Q973" s="223"/>
      <c r="R973" s="46"/>
      <c r="S973" s="46"/>
      <c r="T973" s="46"/>
      <c r="U973" s="223"/>
      <c r="V973" s="46"/>
      <c r="W973" s="46"/>
      <c r="X973" s="225"/>
      <c r="Y973" s="49"/>
      <c r="Z973" s="46"/>
      <c r="AA973" s="46"/>
      <c r="AB973" s="49"/>
      <c r="AC973" s="49"/>
      <c r="AD973" s="49"/>
      <c r="AE973" s="49"/>
      <c r="AF973" s="49"/>
      <c r="AG973" s="49"/>
      <c r="AH973" s="49"/>
      <c r="AI973" s="49"/>
      <c r="AJ973" s="37"/>
      <c r="AK973" s="37"/>
      <c r="AL973" s="37"/>
      <c r="AM973" s="37"/>
      <c r="AN973" s="37"/>
    </row>
    <row r="974">
      <c r="A974" s="46"/>
      <c r="B974" s="46"/>
      <c r="C974" s="49"/>
      <c r="D974" s="49"/>
      <c r="E974" s="49"/>
      <c r="F974" s="49"/>
      <c r="G974" s="223"/>
      <c r="H974" s="49"/>
      <c r="I974" s="46"/>
      <c r="J974" s="46"/>
      <c r="K974" s="51"/>
      <c r="L974" s="231"/>
      <c r="M974" s="49"/>
      <c r="N974" s="49"/>
      <c r="O974" s="49"/>
      <c r="P974" s="49"/>
      <c r="Q974" s="223"/>
      <c r="R974" s="46"/>
      <c r="S974" s="46"/>
      <c r="T974" s="46"/>
      <c r="U974" s="223"/>
      <c r="V974" s="46"/>
      <c r="W974" s="46"/>
      <c r="X974" s="225"/>
      <c r="Y974" s="49"/>
      <c r="Z974" s="46"/>
      <c r="AA974" s="46"/>
      <c r="AB974" s="49"/>
      <c r="AC974" s="49"/>
      <c r="AD974" s="49"/>
      <c r="AE974" s="49"/>
      <c r="AF974" s="49"/>
      <c r="AG974" s="49"/>
      <c r="AH974" s="49"/>
      <c r="AI974" s="49"/>
      <c r="AJ974" s="37"/>
      <c r="AK974" s="37"/>
      <c r="AL974" s="37"/>
      <c r="AM974" s="37"/>
      <c r="AN974" s="37"/>
    </row>
    <row r="975">
      <c r="A975" s="46"/>
      <c r="B975" s="46"/>
      <c r="C975" s="49"/>
      <c r="D975" s="49"/>
      <c r="E975" s="49"/>
      <c r="F975" s="49"/>
      <c r="G975" s="223"/>
      <c r="H975" s="49"/>
      <c r="I975" s="46"/>
      <c r="J975" s="46"/>
      <c r="K975" s="51"/>
      <c r="L975" s="231"/>
      <c r="M975" s="49"/>
      <c r="N975" s="49"/>
      <c r="O975" s="49"/>
      <c r="P975" s="49"/>
      <c r="Q975" s="223"/>
      <c r="R975" s="46"/>
      <c r="S975" s="46"/>
      <c r="T975" s="46"/>
      <c r="U975" s="223"/>
      <c r="V975" s="46"/>
      <c r="W975" s="46"/>
      <c r="X975" s="225"/>
      <c r="Y975" s="49"/>
      <c r="Z975" s="46"/>
      <c r="AA975" s="46"/>
      <c r="AB975" s="49"/>
      <c r="AC975" s="49"/>
      <c r="AD975" s="49"/>
      <c r="AE975" s="49"/>
      <c r="AF975" s="49"/>
      <c r="AG975" s="49"/>
      <c r="AH975" s="49"/>
      <c r="AI975" s="49"/>
      <c r="AJ975" s="37"/>
      <c r="AK975" s="37"/>
      <c r="AL975" s="37"/>
      <c r="AM975" s="37"/>
      <c r="AN975" s="37"/>
    </row>
    <row r="976">
      <c r="A976" s="46"/>
      <c r="B976" s="46"/>
      <c r="C976" s="49"/>
      <c r="D976" s="49"/>
      <c r="E976" s="49"/>
      <c r="F976" s="49"/>
      <c r="G976" s="223"/>
      <c r="H976" s="49"/>
      <c r="I976" s="46"/>
      <c r="J976" s="46"/>
      <c r="K976" s="51"/>
      <c r="L976" s="231"/>
      <c r="M976" s="49"/>
      <c r="N976" s="49"/>
      <c r="O976" s="49"/>
      <c r="P976" s="49"/>
      <c r="Q976" s="223"/>
      <c r="R976" s="46"/>
      <c r="S976" s="46"/>
      <c r="T976" s="46"/>
      <c r="U976" s="223"/>
      <c r="V976" s="46"/>
      <c r="W976" s="46"/>
      <c r="X976" s="225"/>
      <c r="Y976" s="49"/>
      <c r="Z976" s="46"/>
      <c r="AA976" s="46"/>
      <c r="AB976" s="49"/>
      <c r="AC976" s="49"/>
      <c r="AD976" s="49"/>
      <c r="AE976" s="49"/>
      <c r="AF976" s="49"/>
      <c r="AG976" s="49"/>
      <c r="AH976" s="49"/>
      <c r="AI976" s="49"/>
      <c r="AJ976" s="37"/>
      <c r="AK976" s="37"/>
      <c r="AL976" s="37"/>
      <c r="AM976" s="37"/>
      <c r="AN976" s="37"/>
    </row>
    <row r="977">
      <c r="A977" s="46"/>
      <c r="B977" s="46"/>
      <c r="C977" s="49"/>
      <c r="D977" s="49"/>
      <c r="E977" s="49"/>
      <c r="F977" s="49"/>
      <c r="G977" s="223"/>
      <c r="H977" s="49"/>
      <c r="I977" s="46"/>
      <c r="J977" s="46"/>
      <c r="K977" s="51"/>
      <c r="L977" s="231"/>
      <c r="M977" s="49"/>
      <c r="N977" s="49"/>
      <c r="O977" s="49"/>
      <c r="P977" s="49"/>
      <c r="Q977" s="223"/>
      <c r="R977" s="46"/>
      <c r="S977" s="46"/>
      <c r="T977" s="46"/>
      <c r="U977" s="223"/>
      <c r="V977" s="46"/>
      <c r="W977" s="46"/>
      <c r="X977" s="225"/>
      <c r="Y977" s="49"/>
      <c r="Z977" s="46"/>
      <c r="AA977" s="46"/>
      <c r="AB977" s="49"/>
      <c r="AC977" s="49"/>
      <c r="AD977" s="49"/>
      <c r="AE977" s="49"/>
      <c r="AF977" s="49"/>
      <c r="AG977" s="49"/>
      <c r="AH977" s="49"/>
      <c r="AI977" s="49"/>
      <c r="AJ977" s="37"/>
      <c r="AK977" s="37"/>
      <c r="AL977" s="37"/>
      <c r="AM977" s="37"/>
      <c r="AN977" s="37"/>
    </row>
    <row r="978">
      <c r="A978" s="46"/>
      <c r="B978" s="46"/>
      <c r="C978" s="49"/>
      <c r="D978" s="49"/>
      <c r="E978" s="49"/>
      <c r="F978" s="49"/>
      <c r="G978" s="223"/>
      <c r="H978" s="49"/>
      <c r="I978" s="46"/>
      <c r="J978" s="46"/>
      <c r="K978" s="51"/>
      <c r="L978" s="231"/>
      <c r="M978" s="49"/>
      <c r="N978" s="49"/>
      <c r="O978" s="49"/>
      <c r="P978" s="49"/>
      <c r="Q978" s="223"/>
      <c r="R978" s="46"/>
      <c r="S978" s="46"/>
      <c r="T978" s="46"/>
      <c r="U978" s="223"/>
      <c r="V978" s="46"/>
      <c r="W978" s="46"/>
      <c r="X978" s="225"/>
      <c r="Y978" s="49"/>
      <c r="Z978" s="46"/>
      <c r="AA978" s="46"/>
      <c r="AB978" s="49"/>
      <c r="AC978" s="49"/>
      <c r="AD978" s="49"/>
      <c r="AE978" s="49"/>
      <c r="AF978" s="49"/>
      <c r="AG978" s="49"/>
      <c r="AH978" s="49"/>
      <c r="AI978" s="49"/>
      <c r="AJ978" s="37"/>
      <c r="AK978" s="37"/>
      <c r="AL978" s="37"/>
      <c r="AM978" s="37"/>
      <c r="AN978" s="37"/>
    </row>
    <row r="979">
      <c r="A979" s="46"/>
      <c r="B979" s="46"/>
      <c r="C979" s="49"/>
      <c r="D979" s="49"/>
      <c r="E979" s="49"/>
      <c r="F979" s="49"/>
      <c r="G979" s="223"/>
      <c r="H979" s="49"/>
      <c r="I979" s="46"/>
      <c r="J979" s="46"/>
      <c r="K979" s="51"/>
      <c r="L979" s="231"/>
      <c r="M979" s="49"/>
      <c r="N979" s="49"/>
      <c r="O979" s="49"/>
      <c r="P979" s="49"/>
      <c r="Q979" s="223"/>
      <c r="R979" s="46"/>
      <c r="S979" s="46"/>
      <c r="T979" s="46"/>
      <c r="U979" s="223"/>
      <c r="V979" s="46"/>
      <c r="W979" s="46"/>
      <c r="X979" s="225"/>
      <c r="Y979" s="49"/>
      <c r="Z979" s="46"/>
      <c r="AA979" s="46"/>
      <c r="AB979" s="49"/>
      <c r="AC979" s="49"/>
      <c r="AD979" s="49"/>
      <c r="AE979" s="49"/>
      <c r="AF979" s="49"/>
      <c r="AG979" s="49"/>
      <c r="AH979" s="49"/>
      <c r="AI979" s="49"/>
      <c r="AJ979" s="37"/>
      <c r="AK979" s="37"/>
      <c r="AL979" s="37"/>
      <c r="AM979" s="37"/>
      <c r="AN979" s="37"/>
    </row>
    <row r="980">
      <c r="A980" s="46"/>
      <c r="B980" s="46"/>
      <c r="C980" s="49"/>
      <c r="D980" s="49"/>
      <c r="E980" s="49"/>
      <c r="F980" s="49"/>
      <c r="G980" s="223"/>
      <c r="H980" s="49"/>
      <c r="I980" s="46"/>
      <c r="J980" s="46"/>
      <c r="K980" s="51"/>
      <c r="L980" s="231"/>
      <c r="M980" s="49"/>
      <c r="N980" s="49"/>
      <c r="O980" s="49"/>
      <c r="P980" s="49"/>
      <c r="Q980" s="223"/>
      <c r="R980" s="46"/>
      <c r="S980" s="46"/>
      <c r="T980" s="46"/>
      <c r="U980" s="223"/>
      <c r="V980" s="46"/>
      <c r="W980" s="46"/>
      <c r="X980" s="225"/>
      <c r="Y980" s="49"/>
      <c r="Z980" s="46"/>
      <c r="AA980" s="46"/>
      <c r="AB980" s="49"/>
      <c r="AC980" s="49"/>
      <c r="AD980" s="49"/>
      <c r="AE980" s="49"/>
      <c r="AF980" s="49"/>
      <c r="AG980" s="49"/>
      <c r="AH980" s="49"/>
      <c r="AI980" s="49"/>
      <c r="AJ980" s="37"/>
      <c r="AK980" s="37"/>
      <c r="AL980" s="37"/>
      <c r="AM980" s="37"/>
      <c r="AN980" s="37"/>
    </row>
    <row r="981">
      <c r="A981" s="46"/>
      <c r="B981" s="46"/>
      <c r="C981" s="49"/>
      <c r="D981" s="49"/>
      <c r="E981" s="49"/>
      <c r="F981" s="49"/>
      <c r="G981" s="223"/>
      <c r="H981" s="49"/>
      <c r="I981" s="46"/>
      <c r="J981" s="46"/>
      <c r="K981" s="51"/>
      <c r="L981" s="231"/>
      <c r="M981" s="49"/>
      <c r="N981" s="49"/>
      <c r="O981" s="49"/>
      <c r="P981" s="49"/>
      <c r="Q981" s="223"/>
      <c r="R981" s="46"/>
      <c r="S981" s="46"/>
      <c r="T981" s="46"/>
      <c r="U981" s="223"/>
      <c r="V981" s="46"/>
      <c r="W981" s="46"/>
      <c r="X981" s="225"/>
      <c r="Y981" s="49"/>
      <c r="Z981" s="46"/>
      <c r="AA981" s="46"/>
      <c r="AB981" s="49"/>
      <c r="AC981" s="49"/>
      <c r="AD981" s="49"/>
      <c r="AE981" s="49"/>
      <c r="AF981" s="49"/>
      <c r="AG981" s="49"/>
      <c r="AH981" s="49"/>
      <c r="AI981" s="49"/>
      <c r="AJ981" s="37"/>
      <c r="AK981" s="37"/>
      <c r="AL981" s="37"/>
      <c r="AM981" s="37"/>
      <c r="AN981" s="37"/>
    </row>
    <row r="982">
      <c r="A982" s="46"/>
      <c r="B982" s="46"/>
      <c r="C982" s="49"/>
      <c r="D982" s="49"/>
      <c r="E982" s="49"/>
      <c r="F982" s="49"/>
      <c r="G982" s="223"/>
      <c r="H982" s="49"/>
      <c r="I982" s="46"/>
      <c r="J982" s="46"/>
      <c r="K982" s="51"/>
      <c r="L982" s="231"/>
      <c r="M982" s="49"/>
      <c r="N982" s="49"/>
      <c r="O982" s="49"/>
      <c r="P982" s="49"/>
      <c r="Q982" s="223"/>
      <c r="R982" s="46"/>
      <c r="S982" s="46"/>
      <c r="T982" s="46"/>
      <c r="U982" s="223"/>
      <c r="V982" s="46"/>
      <c r="W982" s="46"/>
      <c r="X982" s="225"/>
      <c r="Y982" s="49"/>
      <c r="Z982" s="46"/>
      <c r="AA982" s="46"/>
      <c r="AB982" s="49"/>
      <c r="AC982" s="49"/>
      <c r="AD982" s="49"/>
      <c r="AE982" s="49"/>
      <c r="AF982" s="49"/>
      <c r="AG982" s="49"/>
      <c r="AH982" s="49"/>
      <c r="AI982" s="49"/>
      <c r="AJ982" s="37"/>
      <c r="AK982" s="37"/>
      <c r="AL982" s="37"/>
      <c r="AM982" s="37"/>
      <c r="AN982" s="37"/>
    </row>
    <row r="983">
      <c r="A983" s="46"/>
      <c r="B983" s="46"/>
      <c r="C983" s="49"/>
      <c r="D983" s="49"/>
      <c r="E983" s="49"/>
      <c r="F983" s="49"/>
      <c r="G983" s="223"/>
      <c r="H983" s="49"/>
      <c r="I983" s="46"/>
      <c r="J983" s="46"/>
      <c r="K983" s="51"/>
      <c r="L983" s="231"/>
      <c r="M983" s="49"/>
      <c r="N983" s="49"/>
      <c r="O983" s="49"/>
      <c r="P983" s="49"/>
      <c r="Q983" s="223"/>
      <c r="R983" s="46"/>
      <c r="S983" s="46"/>
      <c r="T983" s="46"/>
      <c r="U983" s="223"/>
      <c r="V983" s="46"/>
      <c r="W983" s="46"/>
      <c r="X983" s="225"/>
      <c r="Y983" s="49"/>
      <c r="Z983" s="46"/>
      <c r="AA983" s="46"/>
      <c r="AB983" s="49"/>
      <c r="AC983" s="49"/>
      <c r="AD983" s="49"/>
      <c r="AE983" s="49"/>
      <c r="AF983" s="49"/>
      <c r="AG983" s="49"/>
      <c r="AH983" s="49"/>
      <c r="AI983" s="49"/>
      <c r="AJ983" s="37"/>
      <c r="AK983" s="37"/>
      <c r="AL983" s="37"/>
      <c r="AM983" s="37"/>
      <c r="AN983" s="37"/>
    </row>
    <row r="984">
      <c r="A984" s="46"/>
      <c r="B984" s="46"/>
      <c r="C984" s="49"/>
      <c r="D984" s="49"/>
      <c r="E984" s="49"/>
      <c r="F984" s="49"/>
      <c r="G984" s="223"/>
      <c r="H984" s="49"/>
      <c r="I984" s="46"/>
      <c r="J984" s="46"/>
      <c r="K984" s="51"/>
      <c r="L984" s="231"/>
      <c r="M984" s="49"/>
      <c r="N984" s="49"/>
      <c r="O984" s="49"/>
      <c r="P984" s="49"/>
      <c r="Q984" s="223"/>
      <c r="R984" s="46"/>
      <c r="S984" s="46"/>
      <c r="T984" s="46"/>
      <c r="U984" s="223"/>
      <c r="V984" s="46"/>
      <c r="W984" s="46"/>
      <c r="X984" s="225"/>
      <c r="Y984" s="49"/>
      <c r="Z984" s="46"/>
      <c r="AA984" s="46"/>
      <c r="AB984" s="49"/>
      <c r="AC984" s="49"/>
      <c r="AD984" s="49"/>
      <c r="AE984" s="49"/>
      <c r="AF984" s="49"/>
      <c r="AG984" s="49"/>
      <c r="AH984" s="49"/>
      <c r="AI984" s="49"/>
      <c r="AJ984" s="37"/>
      <c r="AK984" s="37"/>
      <c r="AL984" s="37"/>
      <c r="AM984" s="37"/>
      <c r="AN984" s="37"/>
    </row>
    <row r="985">
      <c r="A985" s="46"/>
      <c r="B985" s="46"/>
      <c r="C985" s="49"/>
      <c r="D985" s="49"/>
      <c r="E985" s="49"/>
      <c r="F985" s="49"/>
      <c r="G985" s="223"/>
      <c r="H985" s="49"/>
      <c r="I985" s="46"/>
      <c r="J985" s="46"/>
      <c r="K985" s="51"/>
      <c r="L985" s="231"/>
      <c r="M985" s="49"/>
      <c r="N985" s="49"/>
      <c r="O985" s="49"/>
      <c r="P985" s="49"/>
      <c r="Q985" s="223"/>
      <c r="R985" s="46"/>
      <c r="S985" s="46"/>
      <c r="T985" s="46"/>
      <c r="U985" s="223"/>
      <c r="V985" s="46"/>
      <c r="W985" s="46"/>
      <c r="X985" s="225"/>
      <c r="Y985" s="49"/>
      <c r="Z985" s="46"/>
      <c r="AA985" s="46"/>
      <c r="AB985" s="49"/>
      <c r="AC985" s="49"/>
      <c r="AD985" s="49"/>
      <c r="AE985" s="49"/>
      <c r="AF985" s="49"/>
      <c r="AG985" s="49"/>
      <c r="AH985" s="49"/>
      <c r="AI985" s="49"/>
      <c r="AJ985" s="37"/>
      <c r="AK985" s="37"/>
      <c r="AL985" s="37"/>
      <c r="AM985" s="37"/>
      <c r="AN985" s="37"/>
    </row>
    <row r="986">
      <c r="A986" s="46"/>
      <c r="B986" s="46"/>
      <c r="C986" s="49"/>
      <c r="D986" s="49"/>
      <c r="E986" s="49"/>
      <c r="F986" s="49"/>
      <c r="G986" s="223"/>
      <c r="H986" s="49"/>
      <c r="I986" s="46"/>
      <c r="J986" s="46"/>
      <c r="K986" s="51"/>
      <c r="L986" s="231"/>
      <c r="M986" s="49"/>
      <c r="N986" s="49"/>
      <c r="O986" s="49"/>
      <c r="P986" s="49"/>
      <c r="Q986" s="223"/>
      <c r="R986" s="46"/>
      <c r="S986" s="46"/>
      <c r="T986" s="46"/>
      <c r="U986" s="223"/>
      <c r="V986" s="46"/>
      <c r="W986" s="46"/>
      <c r="X986" s="225"/>
      <c r="Y986" s="49"/>
      <c r="Z986" s="46"/>
      <c r="AA986" s="46"/>
      <c r="AB986" s="49"/>
      <c r="AC986" s="49"/>
      <c r="AD986" s="49"/>
      <c r="AE986" s="49"/>
      <c r="AF986" s="49"/>
      <c r="AG986" s="49"/>
      <c r="AH986" s="49"/>
      <c r="AI986" s="49"/>
      <c r="AJ986" s="37"/>
      <c r="AK986" s="37"/>
      <c r="AL986" s="37"/>
      <c r="AM986" s="37"/>
      <c r="AN986" s="37"/>
    </row>
    <row r="987">
      <c r="A987" s="46"/>
      <c r="B987" s="46"/>
      <c r="C987" s="49"/>
      <c r="D987" s="49"/>
      <c r="E987" s="49"/>
      <c r="F987" s="49"/>
      <c r="G987" s="223"/>
      <c r="H987" s="49"/>
      <c r="I987" s="46"/>
      <c r="J987" s="46"/>
      <c r="K987" s="51"/>
      <c r="L987" s="231"/>
      <c r="M987" s="49"/>
      <c r="N987" s="49"/>
      <c r="O987" s="49"/>
      <c r="P987" s="49"/>
      <c r="Q987" s="223"/>
      <c r="R987" s="46"/>
      <c r="S987" s="46"/>
      <c r="T987" s="46"/>
      <c r="U987" s="223"/>
      <c r="V987" s="46"/>
      <c r="W987" s="46"/>
      <c r="X987" s="225"/>
      <c r="Y987" s="49"/>
      <c r="Z987" s="46"/>
      <c r="AA987" s="46"/>
      <c r="AB987" s="49"/>
      <c r="AC987" s="49"/>
      <c r="AD987" s="49"/>
      <c r="AE987" s="49"/>
      <c r="AF987" s="49"/>
      <c r="AG987" s="49"/>
      <c r="AH987" s="49"/>
      <c r="AI987" s="49"/>
      <c r="AJ987" s="37"/>
      <c r="AK987" s="37"/>
      <c r="AL987" s="37"/>
      <c r="AM987" s="37"/>
      <c r="AN987" s="37"/>
    </row>
    <row r="988">
      <c r="A988" s="46"/>
      <c r="B988" s="46"/>
      <c r="C988" s="49"/>
      <c r="D988" s="49"/>
      <c r="E988" s="49"/>
      <c r="F988" s="49"/>
      <c r="G988" s="223"/>
      <c r="H988" s="49"/>
      <c r="I988" s="46"/>
      <c r="J988" s="46"/>
      <c r="K988" s="51"/>
      <c r="L988" s="231"/>
      <c r="M988" s="49"/>
      <c r="N988" s="49"/>
      <c r="O988" s="49"/>
      <c r="P988" s="49"/>
      <c r="Q988" s="223"/>
      <c r="R988" s="46"/>
      <c r="S988" s="46"/>
      <c r="T988" s="46"/>
      <c r="U988" s="223"/>
      <c r="V988" s="46"/>
      <c r="W988" s="46"/>
      <c r="X988" s="225"/>
      <c r="Y988" s="49"/>
      <c r="Z988" s="46"/>
      <c r="AA988" s="46"/>
      <c r="AB988" s="49"/>
      <c r="AC988" s="49"/>
      <c r="AD988" s="49"/>
      <c r="AE988" s="49"/>
      <c r="AF988" s="49"/>
      <c r="AG988" s="49"/>
      <c r="AH988" s="49"/>
      <c r="AI988" s="49"/>
      <c r="AJ988" s="37"/>
      <c r="AK988" s="37"/>
      <c r="AL988" s="37"/>
      <c r="AM988" s="37"/>
      <c r="AN988" s="37"/>
    </row>
    <row r="989">
      <c r="A989" s="46"/>
      <c r="B989" s="46"/>
      <c r="C989" s="49"/>
      <c r="D989" s="49"/>
      <c r="E989" s="49"/>
      <c r="F989" s="49"/>
      <c r="G989" s="223"/>
      <c r="H989" s="49"/>
      <c r="I989" s="46"/>
      <c r="J989" s="46"/>
      <c r="K989" s="51"/>
      <c r="L989" s="231"/>
      <c r="M989" s="49"/>
      <c r="N989" s="49"/>
      <c r="O989" s="49"/>
      <c r="P989" s="49"/>
      <c r="Q989" s="223"/>
      <c r="R989" s="46"/>
      <c r="S989" s="46"/>
      <c r="T989" s="46"/>
      <c r="U989" s="223"/>
      <c r="V989" s="46"/>
      <c r="W989" s="46"/>
      <c r="X989" s="225"/>
      <c r="Y989" s="49"/>
      <c r="Z989" s="46"/>
      <c r="AA989" s="46"/>
      <c r="AB989" s="49"/>
      <c r="AC989" s="49"/>
      <c r="AD989" s="49"/>
      <c r="AE989" s="49"/>
      <c r="AF989" s="49"/>
      <c r="AG989" s="49"/>
      <c r="AH989" s="49"/>
      <c r="AI989" s="49"/>
      <c r="AJ989" s="37"/>
      <c r="AK989" s="37"/>
      <c r="AL989" s="37"/>
      <c r="AM989" s="37"/>
      <c r="AN989" s="37"/>
    </row>
    <row r="990">
      <c r="A990" s="46"/>
      <c r="B990" s="46"/>
      <c r="C990" s="49"/>
      <c r="D990" s="49"/>
      <c r="E990" s="49"/>
      <c r="F990" s="49"/>
      <c r="G990" s="223"/>
      <c r="H990" s="49"/>
      <c r="I990" s="46"/>
      <c r="J990" s="46"/>
      <c r="K990" s="51"/>
      <c r="L990" s="231"/>
      <c r="M990" s="49"/>
      <c r="N990" s="49"/>
      <c r="O990" s="49"/>
      <c r="P990" s="49"/>
      <c r="Q990" s="223"/>
      <c r="R990" s="46"/>
      <c r="S990" s="46"/>
      <c r="T990" s="46"/>
      <c r="U990" s="223"/>
      <c r="V990" s="46"/>
      <c r="W990" s="46"/>
      <c r="X990" s="225"/>
      <c r="Y990" s="49"/>
      <c r="Z990" s="46"/>
      <c r="AA990" s="46"/>
      <c r="AB990" s="49"/>
      <c r="AC990" s="49"/>
      <c r="AD990" s="49"/>
      <c r="AE990" s="49"/>
      <c r="AF990" s="49"/>
      <c r="AG990" s="49"/>
      <c r="AH990" s="49"/>
      <c r="AI990" s="49"/>
      <c r="AJ990" s="37"/>
      <c r="AK990" s="37"/>
      <c r="AL990" s="37"/>
      <c r="AM990" s="37"/>
      <c r="AN990" s="37"/>
    </row>
    <row r="991">
      <c r="A991" s="46"/>
      <c r="B991" s="46"/>
      <c r="C991" s="49"/>
      <c r="D991" s="49"/>
      <c r="E991" s="49"/>
      <c r="F991" s="49"/>
      <c r="G991" s="223"/>
      <c r="H991" s="49"/>
      <c r="I991" s="46"/>
      <c r="J991" s="46"/>
      <c r="K991" s="51"/>
      <c r="L991" s="231"/>
      <c r="M991" s="49"/>
      <c r="N991" s="49"/>
      <c r="O991" s="49"/>
      <c r="P991" s="49"/>
      <c r="Q991" s="223"/>
      <c r="R991" s="46"/>
      <c r="S991" s="46"/>
      <c r="T991" s="46"/>
      <c r="U991" s="223"/>
      <c r="V991" s="46"/>
      <c r="W991" s="46"/>
      <c r="X991" s="225"/>
      <c r="Y991" s="49"/>
      <c r="Z991" s="46"/>
      <c r="AA991" s="46"/>
      <c r="AB991" s="49"/>
      <c r="AC991" s="49"/>
      <c r="AD991" s="49"/>
      <c r="AE991" s="49"/>
      <c r="AF991" s="49"/>
      <c r="AG991" s="49"/>
      <c r="AH991" s="49"/>
      <c r="AI991" s="49"/>
      <c r="AJ991" s="37"/>
      <c r="AK991" s="37"/>
      <c r="AL991" s="37"/>
      <c r="AM991" s="37"/>
      <c r="AN991" s="37"/>
    </row>
    <row r="992">
      <c r="A992" s="46"/>
      <c r="B992" s="46"/>
      <c r="C992" s="49"/>
      <c r="D992" s="49"/>
      <c r="E992" s="49"/>
      <c r="F992" s="49"/>
      <c r="G992" s="223"/>
      <c r="H992" s="49"/>
      <c r="I992" s="46"/>
      <c r="J992" s="46"/>
      <c r="K992" s="51"/>
      <c r="L992" s="231"/>
      <c r="M992" s="49"/>
      <c r="N992" s="49"/>
      <c r="O992" s="49"/>
      <c r="P992" s="49"/>
      <c r="Q992" s="223"/>
      <c r="R992" s="46"/>
      <c r="S992" s="46"/>
      <c r="T992" s="46"/>
      <c r="U992" s="223"/>
      <c r="V992" s="46"/>
      <c r="W992" s="46"/>
      <c r="X992" s="225"/>
      <c r="Y992" s="49"/>
      <c r="Z992" s="46"/>
      <c r="AA992" s="46"/>
      <c r="AB992" s="49"/>
      <c r="AC992" s="49"/>
      <c r="AD992" s="49"/>
      <c r="AE992" s="49"/>
      <c r="AF992" s="49"/>
      <c r="AG992" s="49"/>
      <c r="AH992" s="49"/>
      <c r="AI992" s="49"/>
      <c r="AJ992" s="37"/>
      <c r="AK992" s="37"/>
      <c r="AL992" s="37"/>
      <c r="AM992" s="37"/>
      <c r="AN992" s="37"/>
    </row>
    <row r="993">
      <c r="A993" s="46"/>
      <c r="B993" s="46"/>
      <c r="C993" s="49"/>
      <c r="D993" s="49"/>
      <c r="E993" s="49"/>
      <c r="F993" s="49"/>
      <c r="G993" s="223"/>
      <c r="H993" s="49"/>
      <c r="I993" s="46"/>
      <c r="J993" s="46"/>
      <c r="K993" s="51"/>
      <c r="L993" s="231"/>
      <c r="M993" s="49"/>
      <c r="N993" s="49"/>
      <c r="O993" s="49"/>
      <c r="P993" s="49"/>
      <c r="Q993" s="223"/>
      <c r="R993" s="46"/>
      <c r="S993" s="46"/>
      <c r="T993" s="46"/>
      <c r="U993" s="223"/>
      <c r="V993" s="46"/>
      <c r="W993" s="46"/>
      <c r="X993" s="225"/>
      <c r="Y993" s="49"/>
      <c r="Z993" s="46"/>
      <c r="AA993" s="46"/>
      <c r="AB993" s="49"/>
      <c r="AC993" s="49"/>
      <c r="AD993" s="49"/>
      <c r="AE993" s="49"/>
      <c r="AF993" s="49"/>
      <c r="AG993" s="49"/>
      <c r="AH993" s="49"/>
      <c r="AI993" s="49"/>
      <c r="AJ993" s="37"/>
      <c r="AK993" s="37"/>
      <c r="AL993" s="37"/>
      <c r="AM993" s="37"/>
      <c r="AN993" s="37"/>
    </row>
    <row r="994">
      <c r="A994" s="46"/>
      <c r="B994" s="46"/>
      <c r="C994" s="49"/>
      <c r="D994" s="49"/>
      <c r="E994" s="49"/>
      <c r="F994" s="49"/>
      <c r="G994" s="223"/>
      <c r="H994" s="49"/>
      <c r="I994" s="46"/>
      <c r="J994" s="46"/>
      <c r="K994" s="51"/>
      <c r="L994" s="231"/>
      <c r="M994" s="49"/>
      <c r="N994" s="49"/>
      <c r="O994" s="49"/>
      <c r="P994" s="49"/>
      <c r="Q994" s="223"/>
      <c r="R994" s="46"/>
      <c r="S994" s="46"/>
      <c r="T994" s="46"/>
      <c r="U994" s="223"/>
      <c r="V994" s="46"/>
      <c r="W994" s="46"/>
      <c r="X994" s="225"/>
      <c r="Y994" s="49"/>
      <c r="Z994" s="46"/>
      <c r="AA994" s="46"/>
      <c r="AB994" s="49"/>
      <c r="AC994" s="49"/>
      <c r="AD994" s="49"/>
      <c r="AE994" s="49"/>
      <c r="AF994" s="49"/>
      <c r="AG994" s="49"/>
      <c r="AH994" s="49"/>
      <c r="AI994" s="49"/>
      <c r="AJ994" s="37"/>
      <c r="AK994" s="37"/>
      <c r="AL994" s="37"/>
      <c r="AM994" s="37"/>
      <c r="AN994" s="37"/>
    </row>
    <row r="995">
      <c r="A995" s="46"/>
      <c r="B995" s="46"/>
      <c r="C995" s="49"/>
      <c r="D995" s="49"/>
      <c r="E995" s="49"/>
      <c r="F995" s="49"/>
      <c r="G995" s="223"/>
      <c r="H995" s="49"/>
      <c r="I995" s="46"/>
      <c r="J995" s="46"/>
      <c r="K995" s="51"/>
      <c r="L995" s="231"/>
      <c r="M995" s="49"/>
      <c r="N995" s="49"/>
      <c r="O995" s="49"/>
      <c r="P995" s="49"/>
      <c r="Q995" s="223"/>
      <c r="R995" s="46"/>
      <c r="S995" s="46"/>
      <c r="T995" s="46"/>
      <c r="U995" s="223"/>
      <c r="V995" s="46"/>
      <c r="W995" s="46"/>
      <c r="X995" s="225"/>
      <c r="Y995" s="49"/>
      <c r="Z995" s="46"/>
      <c r="AA995" s="46"/>
      <c r="AB995" s="49"/>
      <c r="AC995" s="49"/>
      <c r="AD995" s="49"/>
      <c r="AE995" s="49"/>
      <c r="AF995" s="49"/>
      <c r="AG995" s="49"/>
      <c r="AH995" s="49"/>
      <c r="AI995" s="49"/>
      <c r="AJ995" s="37"/>
      <c r="AK995" s="37"/>
      <c r="AL995" s="37"/>
      <c r="AM995" s="37"/>
      <c r="AN995" s="37"/>
    </row>
    <row r="996">
      <c r="A996" s="46"/>
      <c r="B996" s="46"/>
      <c r="C996" s="49"/>
      <c r="D996" s="49"/>
      <c r="E996" s="49"/>
      <c r="F996" s="49"/>
      <c r="G996" s="223"/>
      <c r="H996" s="49"/>
      <c r="I996" s="46"/>
      <c r="J996" s="46"/>
      <c r="K996" s="51"/>
      <c r="L996" s="231"/>
      <c r="M996" s="49"/>
      <c r="N996" s="49"/>
      <c r="O996" s="49"/>
      <c r="P996" s="49"/>
      <c r="Q996" s="223"/>
      <c r="R996" s="46"/>
      <c r="S996" s="46"/>
      <c r="T996" s="46"/>
      <c r="U996" s="223"/>
      <c r="V996" s="46"/>
      <c r="W996" s="46"/>
      <c r="X996" s="225"/>
      <c r="Y996" s="49"/>
      <c r="Z996" s="46"/>
      <c r="AA996" s="46"/>
      <c r="AB996" s="49"/>
      <c r="AC996" s="49"/>
      <c r="AD996" s="49"/>
      <c r="AE996" s="49"/>
      <c r="AF996" s="49"/>
      <c r="AG996" s="49"/>
      <c r="AH996" s="49"/>
      <c r="AI996" s="49"/>
      <c r="AJ996" s="37"/>
      <c r="AK996" s="37"/>
      <c r="AL996" s="37"/>
      <c r="AM996" s="37"/>
      <c r="AN996" s="37"/>
    </row>
    <row r="997">
      <c r="A997" s="46"/>
      <c r="B997" s="46"/>
      <c r="C997" s="49"/>
      <c r="D997" s="49"/>
      <c r="E997" s="49"/>
      <c r="F997" s="49"/>
      <c r="G997" s="223"/>
      <c r="H997" s="49"/>
      <c r="I997" s="46"/>
      <c r="J997" s="46"/>
      <c r="K997" s="51"/>
      <c r="L997" s="231"/>
      <c r="M997" s="49"/>
      <c r="N997" s="49"/>
      <c r="O997" s="49"/>
      <c r="P997" s="49"/>
      <c r="Q997" s="223"/>
      <c r="R997" s="46"/>
      <c r="S997" s="46"/>
      <c r="T997" s="46"/>
      <c r="U997" s="223"/>
      <c r="V997" s="46"/>
      <c r="W997" s="46"/>
      <c r="X997" s="225"/>
      <c r="Y997" s="49"/>
      <c r="Z997" s="46"/>
      <c r="AA997" s="46"/>
      <c r="AB997" s="49"/>
      <c r="AC997" s="49"/>
      <c r="AD997" s="49"/>
      <c r="AE997" s="49"/>
      <c r="AF997" s="49"/>
      <c r="AG997" s="49"/>
      <c r="AH997" s="49"/>
      <c r="AI997" s="49"/>
      <c r="AJ997" s="37"/>
      <c r="AK997" s="37"/>
      <c r="AL997" s="37"/>
      <c r="AM997" s="37"/>
      <c r="AN997" s="37"/>
    </row>
    <row r="998">
      <c r="A998" s="46"/>
      <c r="B998" s="46"/>
      <c r="C998" s="49"/>
      <c r="D998" s="49"/>
      <c r="E998" s="49"/>
      <c r="F998" s="49"/>
      <c r="G998" s="223"/>
      <c r="H998" s="49"/>
      <c r="I998" s="46"/>
      <c r="J998" s="46"/>
      <c r="K998" s="51"/>
      <c r="L998" s="231"/>
      <c r="M998" s="49"/>
      <c r="N998" s="49"/>
      <c r="O998" s="49"/>
      <c r="P998" s="49"/>
      <c r="Q998" s="223"/>
      <c r="R998" s="46"/>
      <c r="S998" s="46"/>
      <c r="T998" s="46"/>
      <c r="U998" s="223"/>
      <c r="V998" s="46"/>
      <c r="W998" s="46"/>
      <c r="X998" s="225"/>
      <c r="Y998" s="49"/>
      <c r="Z998" s="46"/>
      <c r="AA998" s="46"/>
      <c r="AB998" s="49"/>
      <c r="AC998" s="49"/>
      <c r="AD998" s="49"/>
      <c r="AE998" s="49"/>
      <c r="AF998" s="49"/>
      <c r="AG998" s="49"/>
      <c r="AH998" s="49"/>
      <c r="AI998" s="49"/>
      <c r="AJ998" s="37"/>
      <c r="AK998" s="37"/>
      <c r="AL998" s="37"/>
      <c r="AM998" s="37"/>
      <c r="AN998" s="37"/>
    </row>
    <row r="999">
      <c r="A999" s="46"/>
      <c r="B999" s="46"/>
      <c r="C999" s="49"/>
      <c r="D999" s="49"/>
      <c r="E999" s="49"/>
      <c r="F999" s="49"/>
      <c r="G999" s="223"/>
      <c r="H999" s="49"/>
      <c r="I999" s="46"/>
      <c r="J999" s="46"/>
      <c r="K999" s="51"/>
      <c r="L999" s="231"/>
      <c r="M999" s="49"/>
      <c r="N999" s="49"/>
      <c r="O999" s="49"/>
      <c r="P999" s="49"/>
      <c r="Q999" s="223"/>
      <c r="R999" s="46"/>
      <c r="S999" s="46"/>
      <c r="T999" s="46"/>
      <c r="U999" s="223"/>
      <c r="V999" s="46"/>
      <c r="W999" s="46"/>
      <c r="X999" s="225"/>
      <c r="Y999" s="49"/>
      <c r="Z999" s="46"/>
      <c r="AA999" s="46"/>
      <c r="AB999" s="49"/>
      <c r="AC999" s="49"/>
      <c r="AD999" s="49"/>
      <c r="AE999" s="49"/>
      <c r="AF999" s="49"/>
      <c r="AG999" s="49"/>
      <c r="AH999" s="49"/>
      <c r="AI999" s="49"/>
      <c r="AJ999" s="37"/>
      <c r="AK999" s="37"/>
      <c r="AL999" s="37"/>
      <c r="AM999" s="37"/>
      <c r="AN999" s="37"/>
    </row>
    <row r="1000">
      <c r="A1000" s="46"/>
      <c r="B1000" s="46"/>
      <c r="C1000" s="49"/>
      <c r="D1000" s="49"/>
      <c r="E1000" s="49"/>
      <c r="F1000" s="49"/>
      <c r="G1000" s="223"/>
      <c r="H1000" s="49"/>
      <c r="I1000" s="46"/>
      <c r="J1000" s="46"/>
      <c r="K1000" s="51"/>
      <c r="L1000" s="231"/>
      <c r="M1000" s="49"/>
      <c r="N1000" s="49"/>
      <c r="O1000" s="49"/>
      <c r="P1000" s="49"/>
      <c r="Q1000" s="223"/>
      <c r="R1000" s="46"/>
      <c r="S1000" s="46"/>
      <c r="T1000" s="46"/>
      <c r="U1000" s="223"/>
      <c r="V1000" s="46"/>
      <c r="W1000" s="46"/>
      <c r="X1000" s="225"/>
      <c r="Y1000" s="49"/>
      <c r="Z1000" s="46"/>
      <c r="AA1000" s="46"/>
      <c r="AB1000" s="49"/>
      <c r="AC1000" s="49"/>
      <c r="AD1000" s="49"/>
      <c r="AE1000" s="49"/>
      <c r="AF1000" s="49"/>
      <c r="AG1000" s="49"/>
      <c r="AH1000" s="49"/>
      <c r="AI1000" s="49"/>
      <c r="AJ1000" s="37"/>
      <c r="AK1000" s="37"/>
      <c r="AL1000" s="37"/>
      <c r="AM1000" s="37"/>
      <c r="AN1000" s="37"/>
    </row>
  </sheetData>
  <dataValidations>
    <dataValidation type="list" allowBlank="1" sqref="V2:V6">
      <formula1>Enumerations!$I$2:$I$11</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770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12.63"/>
    <col customWidth="1" min="3" max="3" width="15.75"/>
    <col customWidth="1" min="4" max="4" width="12.63"/>
    <col customWidth="1" min="5" max="5" width="15.75"/>
    <col customWidth="1" min="6" max="6" width="18.88"/>
    <col customWidth="1" min="7" max="7" width="22.0"/>
    <col customWidth="1" min="8" max="8" width="12.63"/>
    <col customWidth="1" min="9" max="12" width="15.75"/>
    <col customWidth="1" min="13" max="13" width="12.63"/>
    <col customWidth="1" min="14" max="14" width="15.75"/>
    <col customWidth="1" min="15" max="15" width="9.5"/>
    <col customWidth="1" min="16" max="16" width="12.63"/>
    <col customWidth="1" min="17" max="19" width="15.75"/>
    <col customWidth="1" min="20" max="20" width="18.88"/>
    <col customWidth="1" min="21" max="21" width="9.5"/>
    <col customWidth="1" min="22" max="22" width="6.38"/>
    <col customWidth="1" min="23" max="23" width="37.63"/>
    <col customWidth="1" min="24" max="26" width="12.63"/>
  </cols>
  <sheetData>
    <row r="1" ht="24.0" customHeight="1">
      <c r="A1" s="4" t="s">
        <v>1</v>
      </c>
      <c r="B1" s="4" t="s">
        <v>0</v>
      </c>
      <c r="C1" s="4" t="s">
        <v>18</v>
      </c>
      <c r="D1" s="4" t="s">
        <v>20</v>
      </c>
      <c r="E1" s="4" t="s">
        <v>22</v>
      </c>
      <c r="F1" s="4" t="s">
        <v>1434</v>
      </c>
      <c r="G1" s="4" t="s">
        <v>1435</v>
      </c>
      <c r="H1" s="4" t="s">
        <v>1436</v>
      </c>
      <c r="I1" s="4" t="s">
        <v>1437</v>
      </c>
      <c r="J1" s="4" t="s">
        <v>1438</v>
      </c>
      <c r="K1" s="4" t="s">
        <v>1385</v>
      </c>
      <c r="L1" s="4" t="s">
        <v>1386</v>
      </c>
      <c r="M1" s="4" t="s">
        <v>1387</v>
      </c>
      <c r="N1" s="4" t="s">
        <v>1379</v>
      </c>
      <c r="O1" s="4" t="s">
        <v>1380</v>
      </c>
      <c r="P1" s="4" t="s">
        <v>1439</v>
      </c>
      <c r="Q1" s="4" t="s">
        <v>1440</v>
      </c>
      <c r="R1" s="4" t="s">
        <v>1441</v>
      </c>
      <c r="S1" s="4" t="s">
        <v>1442</v>
      </c>
      <c r="T1" s="4" t="s">
        <v>1443</v>
      </c>
      <c r="U1" s="170" t="s">
        <v>35</v>
      </c>
      <c r="V1" s="170" t="s">
        <v>37</v>
      </c>
      <c r="W1" s="170" t="s">
        <v>38</v>
      </c>
      <c r="X1" s="170" t="s">
        <v>39</v>
      </c>
      <c r="Y1" s="170" t="s">
        <v>40</v>
      </c>
      <c r="Z1" s="170" t="s">
        <v>41</v>
      </c>
    </row>
    <row r="2">
      <c r="A2" s="226" t="s">
        <v>1444</v>
      </c>
      <c r="B2" s="226" t="str">
        <f>'Cover Page'!$C$7</f>
        <v>CSMIA26</v>
      </c>
      <c r="C2" s="226" t="s">
        <v>694</v>
      </c>
      <c r="D2" s="226" t="s">
        <v>1138</v>
      </c>
      <c r="E2" s="226" t="s">
        <v>1445</v>
      </c>
      <c r="F2" s="226" t="s">
        <v>1446</v>
      </c>
      <c r="G2" s="226" t="s">
        <v>1393</v>
      </c>
      <c r="H2" s="226" t="s">
        <v>1391</v>
      </c>
      <c r="I2" s="226" t="s">
        <v>1447</v>
      </c>
      <c r="J2" s="226" t="s">
        <v>1448</v>
      </c>
      <c r="K2" s="226" t="s">
        <v>1449</v>
      </c>
      <c r="L2" s="226" t="s">
        <v>1402</v>
      </c>
      <c r="M2" s="226" t="s">
        <v>1403</v>
      </c>
      <c r="N2" s="226" t="s">
        <v>1450</v>
      </c>
      <c r="O2" s="226" t="s">
        <v>1397</v>
      </c>
      <c r="P2" s="226" t="s">
        <v>1451</v>
      </c>
      <c r="Q2" s="226" t="s">
        <v>1116</v>
      </c>
      <c r="R2" s="227">
        <v>46297.3125</v>
      </c>
      <c r="S2" s="227">
        <v>46297.333333333336</v>
      </c>
      <c r="T2" s="227">
        <v>46297.479166666664</v>
      </c>
      <c r="U2" s="228" t="s">
        <v>1452</v>
      </c>
      <c r="V2" s="228" t="b">
        <v>0</v>
      </c>
      <c r="W2" s="228" t="s">
        <v>1453</v>
      </c>
      <c r="X2" s="228" t="s">
        <v>88</v>
      </c>
      <c r="Y2" s="229">
        <v>46296.0</v>
      </c>
      <c r="Z2" s="229">
        <v>46296.0</v>
      </c>
    </row>
    <row r="3">
      <c r="A3" s="226" t="s">
        <v>1454</v>
      </c>
      <c r="B3" s="226" t="str">
        <f>'Cover Page'!$C$7</f>
        <v>CSMIA26</v>
      </c>
      <c r="C3" s="226" t="s">
        <v>694</v>
      </c>
      <c r="D3" s="226" t="s">
        <v>1138</v>
      </c>
      <c r="E3" s="226" t="s">
        <v>1455</v>
      </c>
      <c r="F3" s="226" t="s">
        <v>1456</v>
      </c>
      <c r="G3" s="226" t="s">
        <v>1411</v>
      </c>
      <c r="H3" s="226" t="s">
        <v>1408</v>
      </c>
      <c r="I3" s="226" t="s">
        <v>1414</v>
      </c>
      <c r="J3" s="226" t="s">
        <v>1457</v>
      </c>
      <c r="K3" s="226" t="s">
        <v>1458</v>
      </c>
      <c r="L3" s="226" t="s">
        <v>1419</v>
      </c>
      <c r="M3" s="226" t="s">
        <v>1420</v>
      </c>
      <c r="N3" s="226" t="s">
        <v>1459</v>
      </c>
      <c r="O3" s="226" t="s">
        <v>1415</v>
      </c>
      <c r="P3" s="226" t="s">
        <v>1460</v>
      </c>
      <c r="Q3" s="226" t="s">
        <v>856</v>
      </c>
      <c r="R3" s="227">
        <v>46301.395833333336</v>
      </c>
      <c r="S3" s="227">
        <v>46301.416666666664</v>
      </c>
      <c r="T3" s="227">
        <v>46301.541666666664</v>
      </c>
      <c r="U3" s="228" t="s">
        <v>1452</v>
      </c>
      <c r="V3" s="228" t="b">
        <v>0</v>
      </c>
      <c r="W3" s="228" t="s">
        <v>1461</v>
      </c>
      <c r="X3" s="228" t="s">
        <v>88</v>
      </c>
      <c r="Y3" s="229">
        <v>46296.0</v>
      </c>
      <c r="Z3" s="229">
        <v>46296.0</v>
      </c>
    </row>
    <row r="4">
      <c r="A4" s="225"/>
      <c r="B4" s="225"/>
      <c r="C4" s="225"/>
      <c r="D4" s="225"/>
      <c r="E4" s="225"/>
      <c r="F4" s="225"/>
      <c r="G4" s="225"/>
      <c r="H4" s="225"/>
      <c r="I4" s="225"/>
      <c r="J4" s="225"/>
      <c r="K4" s="225"/>
      <c r="L4" s="225"/>
      <c r="M4" s="230"/>
      <c r="N4" s="230"/>
      <c r="O4" s="225"/>
      <c r="P4" s="225"/>
      <c r="Q4" s="225"/>
      <c r="R4" s="225"/>
      <c r="S4" s="230"/>
      <c r="T4" s="230"/>
      <c r="U4" s="140"/>
      <c r="V4" s="140"/>
      <c r="W4" s="140"/>
      <c r="X4" s="140"/>
      <c r="Y4" s="140"/>
      <c r="Z4" s="140"/>
    </row>
    <row r="5">
      <c r="A5" s="225"/>
      <c r="B5" s="225"/>
      <c r="C5" s="225"/>
      <c r="D5" s="225"/>
      <c r="E5" s="225"/>
      <c r="F5" s="225"/>
      <c r="G5" s="225"/>
      <c r="H5" s="225"/>
      <c r="I5" s="225"/>
      <c r="J5" s="225"/>
      <c r="K5" s="225"/>
      <c r="L5" s="225"/>
      <c r="M5" s="230"/>
      <c r="N5" s="230"/>
      <c r="O5" s="225"/>
      <c r="P5" s="225"/>
      <c r="Q5" s="225"/>
      <c r="R5" s="225"/>
      <c r="S5" s="230"/>
      <c r="T5" s="230"/>
      <c r="U5" s="140"/>
      <c r="V5" s="140"/>
      <c r="W5" s="140"/>
      <c r="X5" s="140"/>
      <c r="Y5" s="140"/>
      <c r="Z5" s="140"/>
    </row>
    <row r="6">
      <c r="A6" s="225"/>
      <c r="B6" s="225"/>
      <c r="C6" s="225"/>
      <c r="D6" s="225"/>
      <c r="E6" s="225"/>
      <c r="F6" s="225"/>
      <c r="G6" s="225"/>
      <c r="H6" s="225"/>
      <c r="I6" s="225"/>
      <c r="J6" s="225"/>
      <c r="K6" s="225"/>
      <c r="L6" s="225"/>
      <c r="M6" s="230"/>
      <c r="N6" s="230"/>
      <c r="O6" s="225"/>
      <c r="P6" s="225"/>
      <c r="Q6" s="225"/>
      <c r="R6" s="225"/>
      <c r="S6" s="230"/>
      <c r="T6" s="230"/>
      <c r="U6" s="140"/>
      <c r="V6" s="140"/>
      <c r="W6" s="140"/>
      <c r="X6" s="140"/>
      <c r="Y6" s="140"/>
      <c r="Z6" s="140"/>
    </row>
    <row r="7">
      <c r="A7" s="225"/>
      <c r="B7" s="225"/>
      <c r="C7" s="225"/>
      <c r="D7" s="225"/>
      <c r="E7" s="225"/>
      <c r="F7" s="225"/>
      <c r="G7" s="225"/>
      <c r="H7" s="225"/>
      <c r="I7" s="225"/>
      <c r="J7" s="225"/>
      <c r="K7" s="225"/>
      <c r="L7" s="225"/>
      <c r="M7" s="230"/>
      <c r="N7" s="230"/>
      <c r="O7" s="225"/>
      <c r="P7" s="225"/>
      <c r="Q7" s="225"/>
      <c r="R7" s="225"/>
      <c r="S7" s="230"/>
      <c r="T7" s="230"/>
      <c r="U7" s="140"/>
      <c r="V7" s="140"/>
      <c r="W7" s="140"/>
      <c r="X7" s="140"/>
      <c r="Y7" s="140"/>
      <c r="Z7" s="140"/>
    </row>
    <row r="8">
      <c r="A8" s="225"/>
      <c r="B8" s="225"/>
      <c r="C8" s="225"/>
      <c r="D8" s="225"/>
      <c r="E8" s="225"/>
      <c r="F8" s="225"/>
      <c r="G8" s="225"/>
      <c r="H8" s="225"/>
      <c r="I8" s="225"/>
      <c r="J8" s="225"/>
      <c r="K8" s="225"/>
      <c r="L8" s="225"/>
      <c r="M8" s="230"/>
      <c r="N8" s="230"/>
      <c r="O8" s="225"/>
      <c r="P8" s="225"/>
      <c r="Q8" s="225"/>
      <c r="R8" s="225"/>
      <c r="S8" s="230"/>
      <c r="T8" s="230"/>
      <c r="U8" s="140"/>
      <c r="V8" s="140"/>
      <c r="W8" s="140"/>
      <c r="X8" s="140"/>
      <c r="Y8" s="140"/>
      <c r="Z8" s="140"/>
    </row>
    <row r="9">
      <c r="A9" s="225"/>
      <c r="B9" s="225"/>
      <c r="C9" s="225"/>
      <c r="D9" s="225"/>
      <c r="E9" s="225"/>
      <c r="F9" s="225"/>
      <c r="G9" s="225"/>
      <c r="H9" s="225"/>
      <c r="I9" s="225"/>
      <c r="J9" s="225"/>
      <c r="K9" s="225"/>
      <c r="L9" s="225"/>
      <c r="M9" s="230"/>
      <c r="N9" s="230"/>
      <c r="O9" s="225"/>
      <c r="P9" s="225"/>
      <c r="Q9" s="225"/>
      <c r="R9" s="225"/>
      <c r="S9" s="230"/>
      <c r="T9" s="230"/>
      <c r="U9" s="140"/>
      <c r="V9" s="140"/>
      <c r="W9" s="140"/>
      <c r="X9" s="140"/>
      <c r="Y9" s="140"/>
      <c r="Z9" s="140"/>
    </row>
    <row r="10">
      <c r="A10" s="225"/>
      <c r="B10" s="225"/>
      <c r="C10" s="225"/>
      <c r="D10" s="225"/>
      <c r="E10" s="225"/>
      <c r="F10" s="225"/>
      <c r="G10" s="225"/>
      <c r="H10" s="225"/>
      <c r="I10" s="225"/>
      <c r="J10" s="225"/>
      <c r="K10" s="225"/>
      <c r="L10" s="225"/>
      <c r="M10" s="230"/>
      <c r="N10" s="230"/>
      <c r="O10" s="225"/>
      <c r="P10" s="225"/>
      <c r="Q10" s="225"/>
      <c r="R10" s="225"/>
      <c r="S10" s="230"/>
      <c r="T10" s="230"/>
      <c r="U10" s="140"/>
      <c r="V10" s="140"/>
      <c r="W10" s="140"/>
      <c r="X10" s="140"/>
      <c r="Y10" s="140"/>
      <c r="Z10" s="140"/>
    </row>
    <row r="11">
      <c r="A11" s="225"/>
      <c r="B11" s="225"/>
      <c r="C11" s="225"/>
      <c r="D11" s="225"/>
      <c r="E11" s="225"/>
      <c r="F11" s="225"/>
      <c r="G11" s="225"/>
      <c r="H11" s="225"/>
      <c r="I11" s="225"/>
      <c r="J11" s="225"/>
      <c r="K11" s="225"/>
      <c r="L11" s="225"/>
      <c r="M11" s="225"/>
      <c r="N11" s="225"/>
      <c r="O11" s="225"/>
      <c r="P11" s="225"/>
      <c r="Q11" s="225"/>
      <c r="R11" s="225"/>
      <c r="S11" s="225"/>
      <c r="T11" s="225"/>
      <c r="U11" s="140"/>
      <c r="V11" s="140"/>
      <c r="W11" s="140"/>
      <c r="X11" s="140"/>
      <c r="Y11" s="140"/>
      <c r="Z11" s="140"/>
    </row>
    <row r="12">
      <c r="A12" s="225"/>
      <c r="B12" s="225"/>
      <c r="C12" s="225"/>
      <c r="D12" s="225"/>
      <c r="E12" s="225"/>
      <c r="F12" s="225"/>
      <c r="G12" s="225"/>
      <c r="H12" s="225"/>
      <c r="I12" s="225"/>
      <c r="J12" s="225"/>
      <c r="K12" s="225"/>
      <c r="L12" s="225"/>
      <c r="M12" s="225"/>
      <c r="N12" s="225"/>
      <c r="O12" s="225"/>
      <c r="P12" s="225"/>
      <c r="Q12" s="225"/>
      <c r="R12" s="225"/>
      <c r="S12" s="225"/>
      <c r="T12" s="225"/>
      <c r="U12" s="140"/>
      <c r="V12" s="140"/>
      <c r="W12" s="140"/>
      <c r="X12" s="140"/>
      <c r="Y12" s="140"/>
      <c r="Z12" s="140"/>
    </row>
    <row r="13">
      <c r="A13" s="225"/>
      <c r="B13" s="225"/>
      <c r="C13" s="225"/>
      <c r="D13" s="225"/>
      <c r="E13" s="225"/>
      <c r="F13" s="225"/>
      <c r="G13" s="225"/>
      <c r="H13" s="225"/>
      <c r="I13" s="225"/>
      <c r="J13" s="225"/>
      <c r="K13" s="225"/>
      <c r="L13" s="225"/>
      <c r="M13" s="225"/>
      <c r="N13" s="225"/>
      <c r="O13" s="225"/>
      <c r="P13" s="225"/>
      <c r="Q13" s="225"/>
      <c r="R13" s="225"/>
      <c r="S13" s="225"/>
      <c r="T13" s="225"/>
      <c r="U13" s="140"/>
      <c r="V13" s="140"/>
      <c r="W13" s="140"/>
      <c r="X13" s="140"/>
      <c r="Y13" s="140"/>
      <c r="Z13" s="140"/>
    </row>
    <row r="14">
      <c r="A14" s="225"/>
      <c r="B14" s="225"/>
      <c r="C14" s="225"/>
      <c r="D14" s="225"/>
      <c r="E14" s="225"/>
      <c r="F14" s="225"/>
      <c r="G14" s="225"/>
      <c r="H14" s="225"/>
      <c r="I14" s="225"/>
      <c r="J14" s="225"/>
      <c r="K14" s="225"/>
      <c r="L14" s="225"/>
      <c r="M14" s="225"/>
      <c r="N14" s="225"/>
      <c r="O14" s="225"/>
      <c r="P14" s="225"/>
      <c r="Q14" s="225"/>
      <c r="R14" s="225"/>
      <c r="S14" s="225"/>
      <c r="T14" s="225"/>
      <c r="U14" s="140"/>
      <c r="V14" s="140"/>
      <c r="W14" s="140"/>
      <c r="X14" s="140"/>
      <c r="Y14" s="140"/>
      <c r="Z14" s="140"/>
    </row>
    <row r="15">
      <c r="A15" s="225"/>
      <c r="B15" s="225"/>
      <c r="C15" s="225"/>
      <c r="D15" s="225"/>
      <c r="E15" s="225"/>
      <c r="F15" s="225"/>
      <c r="G15" s="225"/>
      <c r="H15" s="225"/>
      <c r="I15" s="225"/>
      <c r="J15" s="225"/>
      <c r="K15" s="225"/>
      <c r="L15" s="225"/>
      <c r="M15" s="225"/>
      <c r="N15" s="225"/>
      <c r="O15" s="225"/>
      <c r="P15" s="225"/>
      <c r="Q15" s="225"/>
      <c r="R15" s="225"/>
      <c r="S15" s="225"/>
      <c r="T15" s="225"/>
      <c r="U15" s="140"/>
      <c r="V15" s="140"/>
      <c r="W15" s="140"/>
      <c r="X15" s="140"/>
      <c r="Y15" s="140"/>
      <c r="Z15" s="140"/>
    </row>
    <row r="16">
      <c r="A16" s="225"/>
      <c r="B16" s="225"/>
      <c r="C16" s="225"/>
      <c r="D16" s="225"/>
      <c r="E16" s="225"/>
      <c r="F16" s="225"/>
      <c r="G16" s="225"/>
      <c r="H16" s="225"/>
      <c r="I16" s="225"/>
      <c r="J16" s="225"/>
      <c r="K16" s="225"/>
      <c r="L16" s="225"/>
      <c r="M16" s="225"/>
      <c r="N16" s="225"/>
      <c r="O16" s="225"/>
      <c r="P16" s="225"/>
      <c r="Q16" s="225"/>
      <c r="R16" s="225"/>
      <c r="S16" s="225"/>
      <c r="T16" s="225"/>
      <c r="U16" s="140"/>
      <c r="V16" s="140"/>
      <c r="W16" s="140"/>
      <c r="X16" s="140"/>
      <c r="Y16" s="140"/>
      <c r="Z16" s="140"/>
    </row>
    <row r="17">
      <c r="A17" s="225"/>
      <c r="B17" s="225"/>
      <c r="C17" s="225"/>
      <c r="D17" s="225"/>
      <c r="E17" s="225"/>
      <c r="F17" s="225"/>
      <c r="G17" s="225"/>
      <c r="H17" s="225"/>
      <c r="I17" s="225"/>
      <c r="J17" s="225"/>
      <c r="K17" s="225"/>
      <c r="L17" s="225"/>
      <c r="M17" s="225"/>
      <c r="N17" s="225"/>
      <c r="O17" s="225"/>
      <c r="P17" s="225"/>
      <c r="Q17" s="225"/>
      <c r="R17" s="225"/>
      <c r="S17" s="225"/>
      <c r="T17" s="225"/>
      <c r="U17" s="140"/>
      <c r="V17" s="140"/>
      <c r="W17" s="140"/>
      <c r="X17" s="140"/>
      <c r="Y17" s="140"/>
      <c r="Z17" s="140"/>
    </row>
    <row r="18">
      <c r="A18" s="225"/>
      <c r="B18" s="225"/>
      <c r="C18" s="225"/>
      <c r="D18" s="225"/>
      <c r="E18" s="225"/>
      <c r="F18" s="225"/>
      <c r="G18" s="225"/>
      <c r="H18" s="225"/>
      <c r="I18" s="225"/>
      <c r="J18" s="225"/>
      <c r="K18" s="225"/>
      <c r="L18" s="225"/>
      <c r="M18" s="225"/>
      <c r="N18" s="225"/>
      <c r="O18" s="225"/>
      <c r="P18" s="225"/>
      <c r="Q18" s="225"/>
      <c r="R18" s="225"/>
      <c r="S18" s="225"/>
      <c r="T18" s="225"/>
      <c r="U18" s="140"/>
      <c r="V18" s="140"/>
      <c r="W18" s="140"/>
      <c r="X18" s="140"/>
      <c r="Y18" s="140"/>
      <c r="Z18" s="140"/>
    </row>
    <row r="19">
      <c r="A19" s="225"/>
      <c r="B19" s="225"/>
      <c r="C19" s="225"/>
      <c r="D19" s="225"/>
      <c r="E19" s="225"/>
      <c r="F19" s="225"/>
      <c r="G19" s="225"/>
      <c r="H19" s="225"/>
      <c r="I19" s="225"/>
      <c r="J19" s="225"/>
      <c r="K19" s="225"/>
      <c r="L19" s="225"/>
      <c r="M19" s="225"/>
      <c r="N19" s="225"/>
      <c r="O19" s="225"/>
      <c r="P19" s="225"/>
      <c r="Q19" s="225"/>
      <c r="R19" s="225"/>
      <c r="S19" s="225"/>
      <c r="T19" s="225"/>
      <c r="U19" s="140"/>
      <c r="V19" s="140"/>
      <c r="W19" s="140"/>
      <c r="X19" s="140"/>
      <c r="Y19" s="140"/>
      <c r="Z19" s="140"/>
    </row>
    <row r="20">
      <c r="A20" s="225"/>
      <c r="B20" s="225"/>
      <c r="C20" s="225"/>
      <c r="D20" s="225"/>
      <c r="E20" s="225"/>
      <c r="F20" s="225"/>
      <c r="G20" s="225"/>
      <c r="H20" s="225"/>
      <c r="I20" s="225"/>
      <c r="J20" s="225"/>
      <c r="K20" s="225"/>
      <c r="L20" s="225"/>
      <c r="M20" s="225"/>
      <c r="N20" s="225"/>
      <c r="O20" s="225"/>
      <c r="P20" s="225"/>
      <c r="Q20" s="225"/>
      <c r="R20" s="225"/>
      <c r="S20" s="225"/>
      <c r="T20" s="225"/>
      <c r="U20" s="140"/>
      <c r="V20" s="140"/>
      <c r="W20" s="140"/>
      <c r="X20" s="140"/>
      <c r="Y20" s="140"/>
      <c r="Z20" s="140"/>
    </row>
    <row r="21">
      <c r="A21" s="225"/>
      <c r="B21" s="225"/>
      <c r="C21" s="225"/>
      <c r="D21" s="225"/>
      <c r="E21" s="225"/>
      <c r="F21" s="225"/>
      <c r="G21" s="225"/>
      <c r="H21" s="225"/>
      <c r="I21" s="225"/>
      <c r="J21" s="225"/>
      <c r="K21" s="225"/>
      <c r="L21" s="225"/>
      <c r="M21" s="225"/>
      <c r="N21" s="225"/>
      <c r="O21" s="225"/>
      <c r="P21" s="225"/>
      <c r="Q21" s="225"/>
      <c r="R21" s="225"/>
      <c r="S21" s="225"/>
      <c r="T21" s="225"/>
      <c r="U21" s="140"/>
      <c r="V21" s="140"/>
      <c r="W21" s="140"/>
      <c r="X21" s="140"/>
      <c r="Y21" s="140"/>
      <c r="Z21" s="140"/>
    </row>
    <row r="22">
      <c r="A22" s="225"/>
      <c r="B22" s="225"/>
      <c r="C22" s="225"/>
      <c r="D22" s="225"/>
      <c r="E22" s="225"/>
      <c r="F22" s="225"/>
      <c r="G22" s="225"/>
      <c r="H22" s="225"/>
      <c r="I22" s="225"/>
      <c r="J22" s="225"/>
      <c r="K22" s="225"/>
      <c r="L22" s="225"/>
      <c r="M22" s="225"/>
      <c r="N22" s="225"/>
      <c r="O22" s="225"/>
      <c r="P22" s="225"/>
      <c r="Q22" s="225"/>
      <c r="R22" s="225"/>
      <c r="S22" s="225"/>
      <c r="T22" s="225"/>
      <c r="U22" s="140"/>
      <c r="V22" s="140"/>
      <c r="W22" s="140"/>
      <c r="X22" s="140"/>
      <c r="Y22" s="140"/>
      <c r="Z22" s="140"/>
    </row>
    <row r="23">
      <c r="A23" s="225"/>
      <c r="B23" s="225"/>
      <c r="C23" s="225"/>
      <c r="D23" s="225"/>
      <c r="E23" s="225"/>
      <c r="F23" s="225"/>
      <c r="G23" s="225"/>
      <c r="H23" s="225"/>
      <c r="I23" s="225"/>
      <c r="J23" s="225"/>
      <c r="K23" s="225"/>
      <c r="L23" s="225"/>
      <c r="M23" s="225"/>
      <c r="N23" s="225"/>
      <c r="O23" s="225"/>
      <c r="P23" s="225"/>
      <c r="Q23" s="225"/>
      <c r="R23" s="225"/>
      <c r="S23" s="225"/>
      <c r="T23" s="225"/>
      <c r="U23" s="140"/>
      <c r="V23" s="140"/>
      <c r="W23" s="140"/>
      <c r="X23" s="140"/>
      <c r="Y23" s="140"/>
      <c r="Z23" s="140"/>
    </row>
    <row r="24">
      <c r="A24" s="225"/>
      <c r="B24" s="225"/>
      <c r="C24" s="225"/>
      <c r="D24" s="225"/>
      <c r="E24" s="225"/>
      <c r="F24" s="225"/>
      <c r="G24" s="225"/>
      <c r="H24" s="225"/>
      <c r="I24" s="225"/>
      <c r="J24" s="225"/>
      <c r="K24" s="225"/>
      <c r="L24" s="225"/>
      <c r="M24" s="225"/>
      <c r="N24" s="225"/>
      <c r="O24" s="225"/>
      <c r="P24" s="225"/>
      <c r="Q24" s="225"/>
      <c r="R24" s="225"/>
      <c r="S24" s="225"/>
      <c r="T24" s="225"/>
      <c r="U24" s="140"/>
      <c r="V24" s="140"/>
      <c r="W24" s="140"/>
      <c r="X24" s="140"/>
      <c r="Y24" s="140"/>
      <c r="Z24" s="140"/>
    </row>
    <row r="25">
      <c r="A25" s="225"/>
      <c r="B25" s="225"/>
      <c r="C25" s="225"/>
      <c r="D25" s="225"/>
      <c r="E25" s="225"/>
      <c r="F25" s="225"/>
      <c r="G25" s="225"/>
      <c r="H25" s="225"/>
      <c r="I25" s="225"/>
      <c r="J25" s="225"/>
      <c r="K25" s="225"/>
      <c r="L25" s="225"/>
      <c r="M25" s="225"/>
      <c r="N25" s="225"/>
      <c r="O25" s="225"/>
      <c r="P25" s="225"/>
      <c r="Q25" s="225"/>
      <c r="R25" s="225"/>
      <c r="S25" s="225"/>
      <c r="T25" s="225"/>
      <c r="U25" s="140"/>
      <c r="V25" s="140"/>
      <c r="W25" s="140"/>
      <c r="X25" s="140"/>
      <c r="Y25" s="140"/>
      <c r="Z25" s="140"/>
    </row>
    <row r="26">
      <c r="A26" s="225"/>
      <c r="B26" s="225"/>
      <c r="C26" s="225"/>
      <c r="D26" s="225"/>
      <c r="E26" s="225"/>
      <c r="F26" s="225"/>
      <c r="G26" s="225"/>
      <c r="H26" s="225"/>
      <c r="I26" s="225"/>
      <c r="J26" s="225"/>
      <c r="K26" s="225"/>
      <c r="L26" s="225"/>
      <c r="M26" s="225"/>
      <c r="N26" s="225"/>
      <c r="O26" s="225"/>
      <c r="P26" s="225"/>
      <c r="Q26" s="225"/>
      <c r="R26" s="225"/>
      <c r="S26" s="225"/>
      <c r="T26" s="225"/>
      <c r="U26" s="140"/>
      <c r="V26" s="140"/>
      <c r="W26" s="140"/>
      <c r="X26" s="140"/>
      <c r="Y26" s="140"/>
      <c r="Z26" s="140"/>
    </row>
    <row r="27">
      <c r="A27" s="225"/>
      <c r="B27" s="225"/>
      <c r="C27" s="225"/>
      <c r="D27" s="225"/>
      <c r="E27" s="225"/>
      <c r="F27" s="225"/>
      <c r="G27" s="225"/>
      <c r="H27" s="225"/>
      <c r="I27" s="225"/>
      <c r="J27" s="225"/>
      <c r="K27" s="225"/>
      <c r="L27" s="225"/>
      <c r="M27" s="225"/>
      <c r="N27" s="225"/>
      <c r="O27" s="225"/>
      <c r="P27" s="225"/>
      <c r="Q27" s="225"/>
      <c r="R27" s="225"/>
      <c r="S27" s="225"/>
      <c r="T27" s="225"/>
      <c r="U27" s="140"/>
      <c r="V27" s="140"/>
      <c r="W27" s="140"/>
      <c r="X27" s="140"/>
      <c r="Y27" s="140"/>
      <c r="Z27" s="140"/>
    </row>
    <row r="28">
      <c r="A28" s="225"/>
      <c r="B28" s="225"/>
      <c r="C28" s="225"/>
      <c r="D28" s="225"/>
      <c r="E28" s="225"/>
      <c r="F28" s="225"/>
      <c r="G28" s="225"/>
      <c r="H28" s="225"/>
      <c r="I28" s="225"/>
      <c r="J28" s="225"/>
      <c r="K28" s="225"/>
      <c r="L28" s="225"/>
      <c r="M28" s="225"/>
      <c r="N28" s="225"/>
      <c r="O28" s="225"/>
      <c r="P28" s="225"/>
      <c r="Q28" s="225"/>
      <c r="R28" s="225"/>
      <c r="S28" s="225"/>
      <c r="T28" s="225"/>
      <c r="U28" s="140"/>
      <c r="V28" s="140"/>
      <c r="W28" s="140"/>
      <c r="X28" s="140"/>
      <c r="Y28" s="140"/>
      <c r="Z28" s="140"/>
    </row>
    <row r="29">
      <c r="A29" s="225"/>
      <c r="B29" s="225"/>
      <c r="C29" s="225"/>
      <c r="D29" s="225"/>
      <c r="E29" s="225"/>
      <c r="F29" s="225"/>
      <c r="G29" s="225"/>
      <c r="H29" s="225"/>
      <c r="I29" s="225"/>
      <c r="J29" s="225"/>
      <c r="K29" s="225"/>
      <c r="L29" s="225"/>
      <c r="M29" s="225"/>
      <c r="N29" s="225"/>
      <c r="O29" s="225"/>
      <c r="P29" s="225"/>
      <c r="Q29" s="225"/>
      <c r="R29" s="225"/>
      <c r="S29" s="225"/>
      <c r="T29" s="225"/>
      <c r="U29" s="140"/>
      <c r="V29" s="140"/>
      <c r="W29" s="140"/>
      <c r="X29" s="140"/>
      <c r="Y29" s="140"/>
      <c r="Z29" s="140"/>
    </row>
    <row r="30">
      <c r="A30" s="225"/>
      <c r="B30" s="225"/>
      <c r="C30" s="225"/>
      <c r="D30" s="225"/>
      <c r="E30" s="225"/>
      <c r="F30" s="225"/>
      <c r="G30" s="225"/>
      <c r="H30" s="225"/>
      <c r="I30" s="225"/>
      <c r="J30" s="225"/>
      <c r="K30" s="225"/>
      <c r="L30" s="225"/>
      <c r="M30" s="225"/>
      <c r="N30" s="225"/>
      <c r="O30" s="225"/>
      <c r="P30" s="225"/>
      <c r="Q30" s="225"/>
      <c r="R30" s="225"/>
      <c r="S30" s="225"/>
      <c r="T30" s="225"/>
      <c r="U30" s="140"/>
      <c r="V30" s="140"/>
      <c r="W30" s="140"/>
      <c r="X30" s="140"/>
      <c r="Y30" s="140"/>
      <c r="Z30" s="140"/>
    </row>
    <row r="31">
      <c r="A31" s="225"/>
      <c r="B31" s="225"/>
      <c r="C31" s="225"/>
      <c r="D31" s="225"/>
      <c r="E31" s="225"/>
      <c r="F31" s="225"/>
      <c r="G31" s="225"/>
      <c r="H31" s="225"/>
      <c r="I31" s="225"/>
      <c r="J31" s="225"/>
      <c r="K31" s="225"/>
      <c r="L31" s="225"/>
      <c r="M31" s="225"/>
      <c r="N31" s="225"/>
      <c r="O31" s="225"/>
      <c r="P31" s="225"/>
      <c r="Q31" s="225"/>
      <c r="R31" s="225"/>
      <c r="S31" s="225"/>
      <c r="T31" s="225"/>
      <c r="U31" s="140"/>
      <c r="V31" s="140"/>
      <c r="W31" s="140"/>
      <c r="X31" s="140"/>
      <c r="Y31" s="140"/>
      <c r="Z31" s="140"/>
    </row>
    <row r="32">
      <c r="A32" s="225"/>
      <c r="B32" s="225"/>
      <c r="C32" s="225"/>
      <c r="D32" s="225"/>
      <c r="E32" s="225"/>
      <c r="F32" s="225"/>
      <c r="G32" s="225"/>
      <c r="H32" s="225"/>
      <c r="I32" s="225"/>
      <c r="J32" s="225"/>
      <c r="K32" s="225"/>
      <c r="L32" s="225"/>
      <c r="M32" s="225"/>
      <c r="N32" s="225"/>
      <c r="O32" s="225"/>
      <c r="P32" s="225"/>
      <c r="Q32" s="225"/>
      <c r="R32" s="225"/>
      <c r="S32" s="225"/>
      <c r="T32" s="225"/>
      <c r="U32" s="140"/>
      <c r="V32" s="140"/>
      <c r="W32" s="140"/>
      <c r="X32" s="140"/>
      <c r="Y32" s="140"/>
      <c r="Z32" s="140"/>
    </row>
    <row r="33">
      <c r="A33" s="225"/>
      <c r="B33" s="225"/>
      <c r="C33" s="225"/>
      <c r="D33" s="225"/>
      <c r="E33" s="225"/>
      <c r="F33" s="225"/>
      <c r="G33" s="225"/>
      <c r="H33" s="225"/>
      <c r="I33" s="225"/>
      <c r="J33" s="225"/>
      <c r="K33" s="225"/>
      <c r="L33" s="225"/>
      <c r="M33" s="225"/>
      <c r="N33" s="225"/>
      <c r="O33" s="225"/>
      <c r="P33" s="225"/>
      <c r="Q33" s="225"/>
      <c r="R33" s="225"/>
      <c r="S33" s="225"/>
      <c r="T33" s="225"/>
      <c r="U33" s="140"/>
      <c r="V33" s="140"/>
      <c r="W33" s="140"/>
      <c r="X33" s="140"/>
      <c r="Y33" s="140"/>
      <c r="Z33" s="140"/>
    </row>
    <row r="34">
      <c r="A34" s="225"/>
      <c r="B34" s="225"/>
      <c r="C34" s="225"/>
      <c r="D34" s="225"/>
      <c r="E34" s="225"/>
      <c r="F34" s="225"/>
      <c r="G34" s="225"/>
      <c r="H34" s="225"/>
      <c r="I34" s="225"/>
      <c r="J34" s="225"/>
      <c r="K34" s="225"/>
      <c r="L34" s="225"/>
      <c r="M34" s="225"/>
      <c r="N34" s="225"/>
      <c r="O34" s="225"/>
      <c r="P34" s="225"/>
      <c r="Q34" s="225"/>
      <c r="R34" s="225"/>
      <c r="S34" s="225"/>
      <c r="T34" s="225"/>
      <c r="U34" s="140"/>
      <c r="V34" s="140"/>
      <c r="W34" s="140"/>
      <c r="X34" s="140"/>
      <c r="Y34" s="140"/>
      <c r="Z34" s="140"/>
    </row>
    <row r="35">
      <c r="A35" s="225"/>
      <c r="B35" s="225"/>
      <c r="C35" s="225"/>
      <c r="D35" s="225"/>
      <c r="E35" s="225"/>
      <c r="F35" s="225"/>
      <c r="G35" s="225"/>
      <c r="H35" s="225"/>
      <c r="I35" s="225"/>
      <c r="J35" s="225"/>
      <c r="K35" s="225"/>
      <c r="L35" s="225"/>
      <c r="M35" s="225"/>
      <c r="N35" s="225"/>
      <c r="O35" s="225"/>
      <c r="P35" s="225"/>
      <c r="Q35" s="225"/>
      <c r="R35" s="225"/>
      <c r="S35" s="225"/>
      <c r="T35" s="225"/>
      <c r="U35" s="140"/>
      <c r="V35" s="140"/>
      <c r="W35" s="140"/>
      <c r="X35" s="140"/>
      <c r="Y35" s="140"/>
      <c r="Z35" s="140"/>
    </row>
    <row r="36">
      <c r="A36" s="225"/>
      <c r="B36" s="225"/>
      <c r="C36" s="225"/>
      <c r="D36" s="225"/>
      <c r="E36" s="225"/>
      <c r="F36" s="225"/>
      <c r="G36" s="225"/>
      <c r="H36" s="225"/>
      <c r="I36" s="225"/>
      <c r="J36" s="225"/>
      <c r="K36" s="225"/>
      <c r="L36" s="225"/>
      <c r="M36" s="225"/>
      <c r="N36" s="225"/>
      <c r="O36" s="225"/>
      <c r="P36" s="225"/>
      <c r="Q36" s="225"/>
      <c r="R36" s="225"/>
      <c r="S36" s="225"/>
      <c r="T36" s="225"/>
      <c r="U36" s="140"/>
      <c r="V36" s="140"/>
      <c r="W36" s="140"/>
      <c r="X36" s="140"/>
      <c r="Y36" s="140"/>
      <c r="Z36" s="140"/>
    </row>
    <row r="37">
      <c r="A37" s="225"/>
      <c r="B37" s="225"/>
      <c r="C37" s="225"/>
      <c r="D37" s="225"/>
      <c r="E37" s="225"/>
      <c r="F37" s="225"/>
      <c r="G37" s="225"/>
      <c r="H37" s="225"/>
      <c r="I37" s="225"/>
      <c r="J37" s="225"/>
      <c r="K37" s="225"/>
      <c r="L37" s="225"/>
      <c r="M37" s="225"/>
      <c r="N37" s="225"/>
      <c r="O37" s="225"/>
      <c r="P37" s="225"/>
      <c r="Q37" s="225"/>
      <c r="R37" s="225"/>
      <c r="S37" s="225"/>
      <c r="T37" s="225"/>
      <c r="U37" s="140"/>
      <c r="V37" s="140"/>
      <c r="W37" s="140"/>
      <c r="X37" s="140"/>
      <c r="Y37" s="140"/>
      <c r="Z37" s="140"/>
    </row>
    <row r="38">
      <c r="A38" s="225"/>
      <c r="B38" s="225"/>
      <c r="C38" s="225"/>
      <c r="D38" s="225"/>
      <c r="E38" s="225"/>
      <c r="F38" s="225"/>
      <c r="G38" s="225"/>
      <c r="H38" s="225"/>
      <c r="I38" s="225"/>
      <c r="J38" s="225"/>
      <c r="K38" s="225"/>
      <c r="L38" s="225"/>
      <c r="M38" s="225"/>
      <c r="N38" s="225"/>
      <c r="O38" s="225"/>
      <c r="P38" s="225"/>
      <c r="Q38" s="225"/>
      <c r="R38" s="225"/>
      <c r="S38" s="225"/>
      <c r="T38" s="225"/>
      <c r="U38" s="140"/>
      <c r="V38" s="140"/>
      <c r="W38" s="140"/>
      <c r="X38" s="140"/>
      <c r="Y38" s="140"/>
      <c r="Z38" s="140"/>
    </row>
    <row r="39">
      <c r="A39" s="225"/>
      <c r="B39" s="225"/>
      <c r="C39" s="225"/>
      <c r="D39" s="225"/>
      <c r="E39" s="225"/>
      <c r="F39" s="225"/>
      <c r="G39" s="225"/>
      <c r="H39" s="225"/>
      <c r="I39" s="225"/>
      <c r="J39" s="225"/>
      <c r="K39" s="225"/>
      <c r="L39" s="225"/>
      <c r="M39" s="225"/>
      <c r="N39" s="225"/>
      <c r="O39" s="225"/>
      <c r="P39" s="225"/>
      <c r="Q39" s="225"/>
      <c r="R39" s="225"/>
      <c r="S39" s="225"/>
      <c r="T39" s="225"/>
      <c r="U39" s="140"/>
      <c r="V39" s="140"/>
      <c r="W39" s="140"/>
      <c r="X39" s="140"/>
      <c r="Y39" s="140"/>
      <c r="Z39" s="140"/>
    </row>
    <row r="40">
      <c r="A40" s="225"/>
      <c r="B40" s="225"/>
      <c r="C40" s="225"/>
      <c r="D40" s="225"/>
      <c r="E40" s="225"/>
      <c r="F40" s="225"/>
      <c r="G40" s="225"/>
      <c r="H40" s="225"/>
      <c r="I40" s="225"/>
      <c r="J40" s="225"/>
      <c r="K40" s="225"/>
      <c r="L40" s="225"/>
      <c r="M40" s="225"/>
      <c r="N40" s="225"/>
      <c r="O40" s="225"/>
      <c r="P40" s="225"/>
      <c r="Q40" s="225"/>
      <c r="R40" s="225"/>
      <c r="S40" s="225"/>
      <c r="T40" s="225"/>
      <c r="U40" s="140"/>
      <c r="V40" s="140"/>
      <c r="W40" s="140"/>
      <c r="X40" s="140"/>
      <c r="Y40" s="140"/>
      <c r="Z40" s="140"/>
    </row>
    <row r="41">
      <c r="A41" s="225"/>
      <c r="B41" s="225"/>
      <c r="C41" s="225"/>
      <c r="D41" s="225"/>
      <c r="E41" s="225"/>
      <c r="F41" s="225"/>
      <c r="G41" s="225"/>
      <c r="H41" s="225"/>
      <c r="I41" s="225"/>
      <c r="J41" s="225"/>
      <c r="K41" s="225"/>
      <c r="L41" s="225"/>
      <c r="M41" s="225"/>
      <c r="N41" s="225"/>
      <c r="O41" s="225"/>
      <c r="P41" s="225"/>
      <c r="Q41" s="225"/>
      <c r="R41" s="225"/>
      <c r="S41" s="225"/>
      <c r="T41" s="225"/>
      <c r="U41" s="140"/>
      <c r="V41" s="140"/>
      <c r="W41" s="140"/>
      <c r="X41" s="140"/>
      <c r="Y41" s="140"/>
      <c r="Z41" s="140"/>
    </row>
    <row r="42">
      <c r="A42" s="225"/>
      <c r="B42" s="225"/>
      <c r="C42" s="225"/>
      <c r="D42" s="225"/>
      <c r="E42" s="225"/>
      <c r="F42" s="225"/>
      <c r="G42" s="225"/>
      <c r="H42" s="225"/>
      <c r="I42" s="225"/>
      <c r="J42" s="225"/>
      <c r="K42" s="225"/>
      <c r="L42" s="225"/>
      <c r="M42" s="225"/>
      <c r="N42" s="225"/>
      <c r="O42" s="225"/>
      <c r="P42" s="225"/>
      <c r="Q42" s="225"/>
      <c r="R42" s="225"/>
      <c r="S42" s="225"/>
      <c r="T42" s="225"/>
      <c r="U42" s="140"/>
      <c r="V42" s="140"/>
      <c r="W42" s="140"/>
      <c r="X42" s="140"/>
      <c r="Y42" s="140"/>
      <c r="Z42" s="140"/>
    </row>
    <row r="43">
      <c r="A43" s="225"/>
      <c r="B43" s="225"/>
      <c r="C43" s="225"/>
      <c r="D43" s="225"/>
      <c r="E43" s="225"/>
      <c r="F43" s="225"/>
      <c r="G43" s="225"/>
      <c r="H43" s="225"/>
      <c r="I43" s="225"/>
      <c r="J43" s="225"/>
      <c r="K43" s="225"/>
      <c r="L43" s="225"/>
      <c r="M43" s="225"/>
      <c r="N43" s="225"/>
      <c r="O43" s="225"/>
      <c r="P43" s="225"/>
      <c r="Q43" s="225"/>
      <c r="R43" s="225"/>
      <c r="S43" s="225"/>
      <c r="T43" s="225"/>
      <c r="U43" s="140"/>
      <c r="V43" s="140"/>
      <c r="W43" s="140"/>
      <c r="X43" s="140"/>
      <c r="Y43" s="140"/>
      <c r="Z43" s="140"/>
    </row>
    <row r="44">
      <c r="A44" s="225"/>
      <c r="B44" s="225"/>
      <c r="C44" s="225"/>
      <c r="D44" s="225"/>
      <c r="E44" s="225"/>
      <c r="F44" s="225"/>
      <c r="G44" s="225"/>
      <c r="H44" s="225"/>
      <c r="I44" s="225"/>
      <c r="J44" s="225"/>
      <c r="K44" s="225"/>
      <c r="L44" s="225"/>
      <c r="M44" s="225"/>
      <c r="N44" s="225"/>
      <c r="O44" s="225"/>
      <c r="P44" s="225"/>
      <c r="Q44" s="225"/>
      <c r="R44" s="225"/>
      <c r="S44" s="225"/>
      <c r="T44" s="225"/>
      <c r="U44" s="140"/>
      <c r="V44" s="140"/>
      <c r="W44" s="140"/>
      <c r="X44" s="140"/>
      <c r="Y44" s="140"/>
      <c r="Z44" s="140"/>
    </row>
    <row r="45">
      <c r="A45" s="225"/>
      <c r="B45" s="225"/>
      <c r="C45" s="225"/>
      <c r="D45" s="225"/>
      <c r="E45" s="225"/>
      <c r="F45" s="225"/>
      <c r="G45" s="225"/>
      <c r="H45" s="225"/>
      <c r="I45" s="225"/>
      <c r="J45" s="225"/>
      <c r="K45" s="225"/>
      <c r="L45" s="225"/>
      <c r="M45" s="225"/>
      <c r="N45" s="225"/>
      <c r="O45" s="225"/>
      <c r="P45" s="225"/>
      <c r="Q45" s="225"/>
      <c r="R45" s="225"/>
      <c r="S45" s="225"/>
      <c r="T45" s="225"/>
      <c r="U45" s="140"/>
      <c r="V45" s="140"/>
      <c r="W45" s="140"/>
      <c r="X45" s="140"/>
      <c r="Y45" s="140"/>
      <c r="Z45" s="140"/>
    </row>
    <row r="46">
      <c r="A46" s="225"/>
      <c r="B46" s="225"/>
      <c r="C46" s="225"/>
      <c r="D46" s="225"/>
      <c r="E46" s="225"/>
      <c r="F46" s="225"/>
      <c r="G46" s="225"/>
      <c r="H46" s="225"/>
      <c r="I46" s="225"/>
      <c r="J46" s="225"/>
      <c r="K46" s="225"/>
      <c r="L46" s="225"/>
      <c r="M46" s="225"/>
      <c r="N46" s="225"/>
      <c r="O46" s="225"/>
      <c r="P46" s="225"/>
      <c r="Q46" s="225"/>
      <c r="R46" s="225"/>
      <c r="S46" s="225"/>
      <c r="T46" s="225"/>
      <c r="U46" s="140"/>
      <c r="V46" s="140"/>
      <c r="W46" s="140"/>
      <c r="X46" s="140"/>
      <c r="Y46" s="140"/>
      <c r="Z46" s="140"/>
    </row>
    <row r="47">
      <c r="A47" s="225"/>
      <c r="B47" s="225"/>
      <c r="C47" s="225"/>
      <c r="D47" s="225"/>
      <c r="E47" s="225"/>
      <c r="F47" s="225"/>
      <c r="G47" s="225"/>
      <c r="H47" s="225"/>
      <c r="I47" s="225"/>
      <c r="J47" s="225"/>
      <c r="K47" s="225"/>
      <c r="L47" s="225"/>
      <c r="M47" s="225"/>
      <c r="N47" s="225"/>
      <c r="O47" s="225"/>
      <c r="P47" s="225"/>
      <c r="Q47" s="225"/>
      <c r="R47" s="225"/>
      <c r="S47" s="225"/>
      <c r="T47" s="225"/>
      <c r="U47" s="140"/>
      <c r="V47" s="140"/>
      <c r="W47" s="140"/>
      <c r="X47" s="140"/>
      <c r="Y47" s="140"/>
      <c r="Z47" s="140"/>
    </row>
    <row r="48">
      <c r="A48" s="225"/>
      <c r="B48" s="225"/>
      <c r="C48" s="225"/>
      <c r="D48" s="225"/>
      <c r="E48" s="225"/>
      <c r="F48" s="225"/>
      <c r="G48" s="225"/>
      <c r="H48" s="225"/>
      <c r="I48" s="225"/>
      <c r="J48" s="225"/>
      <c r="K48" s="225"/>
      <c r="L48" s="225"/>
      <c r="M48" s="225"/>
      <c r="N48" s="225"/>
      <c r="O48" s="225"/>
      <c r="P48" s="225"/>
      <c r="Q48" s="225"/>
      <c r="R48" s="225"/>
      <c r="S48" s="225"/>
      <c r="T48" s="225"/>
      <c r="U48" s="140"/>
      <c r="V48" s="140"/>
      <c r="W48" s="140"/>
      <c r="X48" s="140"/>
      <c r="Y48" s="140"/>
      <c r="Z48" s="140"/>
    </row>
    <row r="49">
      <c r="A49" s="225"/>
      <c r="B49" s="225"/>
      <c r="C49" s="225"/>
      <c r="D49" s="225"/>
      <c r="E49" s="225"/>
      <c r="F49" s="225"/>
      <c r="G49" s="225"/>
      <c r="H49" s="225"/>
      <c r="I49" s="225"/>
      <c r="J49" s="225"/>
      <c r="K49" s="225"/>
      <c r="L49" s="225"/>
      <c r="M49" s="225"/>
      <c r="N49" s="225"/>
      <c r="O49" s="225"/>
      <c r="P49" s="225"/>
      <c r="Q49" s="225"/>
      <c r="R49" s="225"/>
      <c r="S49" s="225"/>
      <c r="T49" s="225"/>
      <c r="U49" s="140"/>
      <c r="V49" s="140"/>
      <c r="W49" s="140"/>
      <c r="X49" s="140"/>
      <c r="Y49" s="140"/>
      <c r="Z49" s="140"/>
    </row>
    <row r="50">
      <c r="A50" s="225"/>
      <c r="B50" s="225"/>
      <c r="C50" s="225"/>
      <c r="D50" s="225"/>
      <c r="E50" s="225"/>
      <c r="F50" s="225"/>
      <c r="G50" s="225"/>
      <c r="H50" s="225"/>
      <c r="I50" s="225"/>
      <c r="J50" s="225"/>
      <c r="K50" s="225"/>
      <c r="L50" s="225"/>
      <c r="M50" s="225"/>
      <c r="N50" s="225"/>
      <c r="O50" s="225"/>
      <c r="P50" s="225"/>
      <c r="Q50" s="225"/>
      <c r="R50" s="225"/>
      <c r="S50" s="225"/>
      <c r="T50" s="225"/>
      <c r="U50" s="140"/>
      <c r="V50" s="140"/>
      <c r="W50" s="140"/>
      <c r="X50" s="140"/>
      <c r="Y50" s="140"/>
      <c r="Z50" s="140"/>
    </row>
    <row r="51">
      <c r="A51" s="225"/>
      <c r="B51" s="225"/>
      <c r="C51" s="225"/>
      <c r="D51" s="225"/>
      <c r="E51" s="225"/>
      <c r="F51" s="225"/>
      <c r="G51" s="225"/>
      <c r="H51" s="225"/>
      <c r="I51" s="225"/>
      <c r="J51" s="225"/>
      <c r="K51" s="225"/>
      <c r="L51" s="225"/>
      <c r="M51" s="225"/>
      <c r="N51" s="225"/>
      <c r="O51" s="225"/>
      <c r="P51" s="225"/>
      <c r="Q51" s="225"/>
      <c r="R51" s="225"/>
      <c r="S51" s="225"/>
      <c r="T51" s="225"/>
      <c r="U51" s="140"/>
      <c r="V51" s="140"/>
      <c r="W51" s="140"/>
      <c r="X51" s="140"/>
      <c r="Y51" s="140"/>
      <c r="Z51" s="140"/>
    </row>
    <row r="52">
      <c r="A52" s="225"/>
      <c r="B52" s="225"/>
      <c r="C52" s="225"/>
      <c r="D52" s="225"/>
      <c r="E52" s="225"/>
      <c r="F52" s="225"/>
      <c r="G52" s="225"/>
      <c r="H52" s="225"/>
      <c r="I52" s="225"/>
      <c r="J52" s="225"/>
      <c r="K52" s="225"/>
      <c r="L52" s="225"/>
      <c r="M52" s="225"/>
      <c r="N52" s="225"/>
      <c r="O52" s="225"/>
      <c r="P52" s="225"/>
      <c r="Q52" s="225"/>
      <c r="R52" s="225"/>
      <c r="S52" s="225"/>
      <c r="T52" s="225"/>
      <c r="U52" s="140"/>
      <c r="V52" s="140"/>
      <c r="W52" s="140"/>
      <c r="X52" s="140"/>
      <c r="Y52" s="140"/>
      <c r="Z52" s="140"/>
    </row>
    <row r="53">
      <c r="A53" s="225"/>
      <c r="B53" s="225"/>
      <c r="C53" s="225"/>
      <c r="D53" s="225"/>
      <c r="E53" s="225"/>
      <c r="F53" s="225"/>
      <c r="G53" s="225"/>
      <c r="H53" s="225"/>
      <c r="I53" s="225"/>
      <c r="J53" s="225"/>
      <c r="K53" s="225"/>
      <c r="L53" s="225"/>
      <c r="M53" s="225"/>
      <c r="N53" s="225"/>
      <c r="O53" s="225"/>
      <c r="P53" s="225"/>
      <c r="Q53" s="225"/>
      <c r="R53" s="225"/>
      <c r="S53" s="225"/>
      <c r="T53" s="225"/>
      <c r="U53" s="140"/>
      <c r="V53" s="140"/>
      <c r="W53" s="140"/>
      <c r="X53" s="140"/>
      <c r="Y53" s="140"/>
      <c r="Z53" s="140"/>
    </row>
    <row r="54">
      <c r="A54" s="225"/>
      <c r="B54" s="225"/>
      <c r="C54" s="225"/>
      <c r="D54" s="225"/>
      <c r="E54" s="225"/>
      <c r="F54" s="225"/>
      <c r="G54" s="225"/>
      <c r="H54" s="225"/>
      <c r="I54" s="225"/>
      <c r="J54" s="225"/>
      <c r="K54" s="225"/>
      <c r="L54" s="225"/>
      <c r="M54" s="225"/>
      <c r="N54" s="225"/>
      <c r="O54" s="225"/>
      <c r="P54" s="225"/>
      <c r="Q54" s="225"/>
      <c r="R54" s="225"/>
      <c r="S54" s="225"/>
      <c r="T54" s="225"/>
      <c r="U54" s="140"/>
      <c r="V54" s="140"/>
      <c r="W54" s="140"/>
      <c r="X54" s="140"/>
      <c r="Y54" s="140"/>
      <c r="Z54" s="140"/>
    </row>
    <row r="55">
      <c r="A55" s="225"/>
      <c r="B55" s="225"/>
      <c r="C55" s="225"/>
      <c r="D55" s="225"/>
      <c r="E55" s="225"/>
      <c r="F55" s="225"/>
      <c r="G55" s="225"/>
      <c r="H55" s="225"/>
      <c r="I55" s="225"/>
      <c r="J55" s="225"/>
      <c r="K55" s="225"/>
      <c r="L55" s="225"/>
      <c r="M55" s="225"/>
      <c r="N55" s="225"/>
      <c r="O55" s="225"/>
      <c r="P55" s="225"/>
      <c r="Q55" s="225"/>
      <c r="R55" s="225"/>
      <c r="S55" s="225"/>
      <c r="T55" s="225"/>
      <c r="U55" s="140"/>
      <c r="V55" s="140"/>
      <c r="W55" s="140"/>
      <c r="X55" s="140"/>
      <c r="Y55" s="140"/>
      <c r="Z55" s="140"/>
    </row>
    <row r="56">
      <c r="A56" s="225"/>
      <c r="B56" s="225"/>
      <c r="C56" s="225"/>
      <c r="D56" s="225"/>
      <c r="E56" s="225"/>
      <c r="F56" s="225"/>
      <c r="G56" s="225"/>
      <c r="H56" s="225"/>
      <c r="I56" s="225"/>
      <c r="J56" s="225"/>
      <c r="K56" s="225"/>
      <c r="L56" s="225"/>
      <c r="M56" s="225"/>
      <c r="N56" s="225"/>
      <c r="O56" s="225"/>
      <c r="P56" s="225"/>
      <c r="Q56" s="225"/>
      <c r="R56" s="225"/>
      <c r="S56" s="225"/>
      <c r="T56" s="225"/>
      <c r="U56" s="140"/>
      <c r="V56" s="140"/>
      <c r="W56" s="140"/>
      <c r="X56" s="140"/>
      <c r="Y56" s="140"/>
      <c r="Z56" s="140"/>
    </row>
    <row r="57">
      <c r="A57" s="225"/>
      <c r="B57" s="225"/>
      <c r="C57" s="225"/>
      <c r="D57" s="225"/>
      <c r="E57" s="225"/>
      <c r="F57" s="225"/>
      <c r="G57" s="225"/>
      <c r="H57" s="225"/>
      <c r="I57" s="225"/>
      <c r="J57" s="225"/>
      <c r="K57" s="225"/>
      <c r="L57" s="225"/>
      <c r="M57" s="225"/>
      <c r="N57" s="225"/>
      <c r="O57" s="225"/>
      <c r="P57" s="225"/>
      <c r="Q57" s="225"/>
      <c r="R57" s="225"/>
      <c r="S57" s="225"/>
      <c r="T57" s="225"/>
      <c r="U57" s="140"/>
      <c r="V57" s="140"/>
      <c r="W57" s="140"/>
      <c r="X57" s="140"/>
      <c r="Y57" s="140"/>
      <c r="Z57" s="140"/>
    </row>
    <row r="58">
      <c r="A58" s="225"/>
      <c r="B58" s="225"/>
      <c r="C58" s="225"/>
      <c r="D58" s="225"/>
      <c r="E58" s="225"/>
      <c r="F58" s="225"/>
      <c r="G58" s="225"/>
      <c r="H58" s="225"/>
      <c r="I58" s="225"/>
      <c r="J58" s="225"/>
      <c r="K58" s="225"/>
      <c r="L58" s="225"/>
      <c r="M58" s="225"/>
      <c r="N58" s="225"/>
      <c r="O58" s="225"/>
      <c r="P58" s="225"/>
      <c r="Q58" s="225"/>
      <c r="R58" s="225"/>
      <c r="S58" s="225"/>
      <c r="T58" s="225"/>
      <c r="U58" s="140"/>
      <c r="V58" s="140"/>
      <c r="W58" s="140"/>
      <c r="X58" s="140"/>
      <c r="Y58" s="140"/>
      <c r="Z58" s="140"/>
    </row>
    <row r="59">
      <c r="A59" s="225"/>
      <c r="B59" s="225"/>
      <c r="C59" s="225"/>
      <c r="D59" s="225"/>
      <c r="E59" s="225"/>
      <c r="F59" s="225"/>
      <c r="G59" s="225"/>
      <c r="H59" s="225"/>
      <c r="I59" s="225"/>
      <c r="J59" s="225"/>
      <c r="K59" s="225"/>
      <c r="L59" s="225"/>
      <c r="M59" s="225"/>
      <c r="N59" s="225"/>
      <c r="O59" s="225"/>
      <c r="P59" s="225"/>
      <c r="Q59" s="225"/>
      <c r="R59" s="225"/>
      <c r="S59" s="225"/>
      <c r="T59" s="225"/>
      <c r="U59" s="140"/>
      <c r="V59" s="140"/>
      <c r="W59" s="140"/>
      <c r="X59" s="140"/>
      <c r="Y59" s="140"/>
      <c r="Z59" s="140"/>
    </row>
    <row r="60">
      <c r="A60" s="225"/>
      <c r="B60" s="225"/>
      <c r="C60" s="225"/>
      <c r="D60" s="225"/>
      <c r="E60" s="225"/>
      <c r="F60" s="225"/>
      <c r="G60" s="225"/>
      <c r="H60" s="225"/>
      <c r="I60" s="225"/>
      <c r="J60" s="225"/>
      <c r="K60" s="225"/>
      <c r="L60" s="225"/>
      <c r="M60" s="225"/>
      <c r="N60" s="225"/>
      <c r="O60" s="225"/>
      <c r="P60" s="225"/>
      <c r="Q60" s="225"/>
      <c r="R60" s="225"/>
      <c r="S60" s="225"/>
      <c r="T60" s="225"/>
      <c r="U60" s="140"/>
      <c r="V60" s="140"/>
      <c r="W60" s="140"/>
      <c r="X60" s="140"/>
      <c r="Y60" s="140"/>
      <c r="Z60" s="140"/>
    </row>
    <row r="61">
      <c r="A61" s="225"/>
      <c r="B61" s="225"/>
      <c r="C61" s="225"/>
      <c r="D61" s="225"/>
      <c r="E61" s="225"/>
      <c r="F61" s="225"/>
      <c r="G61" s="225"/>
      <c r="H61" s="225"/>
      <c r="I61" s="225"/>
      <c r="J61" s="225"/>
      <c r="K61" s="225"/>
      <c r="L61" s="225"/>
      <c r="M61" s="225"/>
      <c r="N61" s="225"/>
      <c r="O61" s="225"/>
      <c r="P61" s="225"/>
      <c r="Q61" s="225"/>
      <c r="R61" s="225"/>
      <c r="S61" s="225"/>
      <c r="T61" s="225"/>
      <c r="U61" s="140"/>
      <c r="V61" s="140"/>
      <c r="W61" s="140"/>
      <c r="X61" s="140"/>
      <c r="Y61" s="140"/>
      <c r="Z61" s="140"/>
    </row>
    <row r="62">
      <c r="A62" s="225"/>
      <c r="B62" s="225"/>
      <c r="C62" s="225"/>
      <c r="D62" s="225"/>
      <c r="E62" s="225"/>
      <c r="F62" s="225"/>
      <c r="G62" s="225"/>
      <c r="H62" s="225"/>
      <c r="I62" s="225"/>
      <c r="J62" s="225"/>
      <c r="K62" s="225"/>
      <c r="L62" s="225"/>
      <c r="M62" s="225"/>
      <c r="N62" s="225"/>
      <c r="O62" s="225"/>
      <c r="P62" s="225"/>
      <c r="Q62" s="225"/>
      <c r="R62" s="225"/>
      <c r="S62" s="225"/>
      <c r="T62" s="225"/>
      <c r="U62" s="140"/>
      <c r="V62" s="140"/>
      <c r="W62" s="140"/>
      <c r="X62" s="140"/>
      <c r="Y62" s="140"/>
      <c r="Z62" s="140"/>
    </row>
    <row r="63">
      <c r="A63" s="225"/>
      <c r="B63" s="225"/>
      <c r="C63" s="225"/>
      <c r="D63" s="225"/>
      <c r="E63" s="225"/>
      <c r="F63" s="225"/>
      <c r="G63" s="225"/>
      <c r="H63" s="225"/>
      <c r="I63" s="225"/>
      <c r="J63" s="225"/>
      <c r="K63" s="225"/>
      <c r="L63" s="225"/>
      <c r="M63" s="225"/>
      <c r="N63" s="225"/>
      <c r="O63" s="225"/>
      <c r="P63" s="225"/>
      <c r="Q63" s="225"/>
      <c r="R63" s="225"/>
      <c r="S63" s="225"/>
      <c r="T63" s="225"/>
      <c r="U63" s="140"/>
      <c r="V63" s="140"/>
      <c r="W63" s="140"/>
      <c r="X63" s="140"/>
      <c r="Y63" s="140"/>
      <c r="Z63" s="140"/>
    </row>
    <row r="64">
      <c r="A64" s="225"/>
      <c r="B64" s="225"/>
      <c r="C64" s="225"/>
      <c r="D64" s="225"/>
      <c r="E64" s="225"/>
      <c r="F64" s="225"/>
      <c r="G64" s="225"/>
      <c r="H64" s="225"/>
      <c r="I64" s="225"/>
      <c r="J64" s="225"/>
      <c r="K64" s="225"/>
      <c r="L64" s="225"/>
      <c r="M64" s="225"/>
      <c r="N64" s="225"/>
      <c r="O64" s="225"/>
      <c r="P64" s="225"/>
      <c r="Q64" s="225"/>
      <c r="R64" s="225"/>
      <c r="S64" s="225"/>
      <c r="T64" s="225"/>
      <c r="U64" s="140"/>
      <c r="V64" s="140"/>
      <c r="W64" s="140"/>
      <c r="X64" s="140"/>
      <c r="Y64" s="140"/>
      <c r="Z64" s="140"/>
    </row>
    <row r="65">
      <c r="A65" s="225"/>
      <c r="B65" s="225"/>
      <c r="C65" s="225"/>
      <c r="D65" s="225"/>
      <c r="E65" s="225"/>
      <c r="F65" s="225"/>
      <c r="G65" s="225"/>
      <c r="H65" s="225"/>
      <c r="I65" s="225"/>
      <c r="J65" s="225"/>
      <c r="K65" s="225"/>
      <c r="L65" s="225"/>
      <c r="M65" s="225"/>
      <c r="N65" s="225"/>
      <c r="O65" s="225"/>
      <c r="P65" s="225"/>
      <c r="Q65" s="225"/>
      <c r="R65" s="225"/>
      <c r="S65" s="225"/>
      <c r="T65" s="225"/>
      <c r="U65" s="140"/>
      <c r="V65" s="140"/>
      <c r="W65" s="140"/>
      <c r="X65" s="140"/>
      <c r="Y65" s="140"/>
      <c r="Z65" s="140"/>
    </row>
    <row r="66">
      <c r="A66" s="225"/>
      <c r="B66" s="225"/>
      <c r="C66" s="225"/>
      <c r="D66" s="225"/>
      <c r="E66" s="225"/>
      <c r="F66" s="225"/>
      <c r="G66" s="225"/>
      <c r="H66" s="225"/>
      <c r="I66" s="225"/>
      <c r="J66" s="225"/>
      <c r="K66" s="225"/>
      <c r="L66" s="225"/>
      <c r="M66" s="225"/>
      <c r="N66" s="225"/>
      <c r="O66" s="225"/>
      <c r="P66" s="225"/>
      <c r="Q66" s="225"/>
      <c r="R66" s="225"/>
      <c r="S66" s="225"/>
      <c r="T66" s="225"/>
      <c r="U66" s="140"/>
      <c r="V66" s="140"/>
      <c r="W66" s="140"/>
      <c r="X66" s="140"/>
      <c r="Y66" s="140"/>
      <c r="Z66" s="140"/>
    </row>
    <row r="67">
      <c r="A67" s="225"/>
      <c r="B67" s="225"/>
      <c r="C67" s="225"/>
      <c r="D67" s="225"/>
      <c r="E67" s="225"/>
      <c r="F67" s="225"/>
      <c r="G67" s="225"/>
      <c r="H67" s="225"/>
      <c r="I67" s="225"/>
      <c r="J67" s="225"/>
      <c r="K67" s="225"/>
      <c r="L67" s="225"/>
      <c r="M67" s="225"/>
      <c r="N67" s="225"/>
      <c r="O67" s="225"/>
      <c r="P67" s="225"/>
      <c r="Q67" s="225"/>
      <c r="R67" s="225"/>
      <c r="S67" s="225"/>
      <c r="T67" s="225"/>
      <c r="U67" s="140"/>
      <c r="V67" s="140"/>
      <c r="W67" s="140"/>
      <c r="X67" s="140"/>
      <c r="Y67" s="140"/>
      <c r="Z67" s="140"/>
    </row>
    <row r="68">
      <c r="A68" s="225"/>
      <c r="B68" s="225"/>
      <c r="C68" s="225"/>
      <c r="D68" s="225"/>
      <c r="E68" s="225"/>
      <c r="F68" s="225"/>
      <c r="G68" s="225"/>
      <c r="H68" s="225"/>
      <c r="I68" s="225"/>
      <c r="J68" s="225"/>
      <c r="K68" s="225"/>
      <c r="L68" s="225"/>
      <c r="M68" s="225"/>
      <c r="N68" s="225"/>
      <c r="O68" s="225"/>
      <c r="P68" s="225"/>
      <c r="Q68" s="225"/>
      <c r="R68" s="225"/>
      <c r="S68" s="225"/>
      <c r="T68" s="225"/>
      <c r="U68" s="140"/>
      <c r="V68" s="140"/>
      <c r="W68" s="140"/>
      <c r="X68" s="140"/>
      <c r="Y68" s="140"/>
      <c r="Z68" s="140"/>
    </row>
    <row r="69">
      <c r="A69" s="225"/>
      <c r="B69" s="225"/>
      <c r="C69" s="225"/>
      <c r="D69" s="225"/>
      <c r="E69" s="225"/>
      <c r="F69" s="225"/>
      <c r="G69" s="225"/>
      <c r="H69" s="225"/>
      <c r="I69" s="225"/>
      <c r="J69" s="225"/>
      <c r="K69" s="225"/>
      <c r="L69" s="225"/>
      <c r="M69" s="225"/>
      <c r="N69" s="225"/>
      <c r="O69" s="225"/>
      <c r="P69" s="225"/>
      <c r="Q69" s="225"/>
      <c r="R69" s="225"/>
      <c r="S69" s="225"/>
      <c r="T69" s="225"/>
      <c r="U69" s="140"/>
      <c r="V69" s="140"/>
      <c r="W69" s="140"/>
      <c r="X69" s="140"/>
      <c r="Y69" s="140"/>
      <c r="Z69" s="140"/>
    </row>
    <row r="70">
      <c r="A70" s="225"/>
      <c r="B70" s="225"/>
      <c r="C70" s="225"/>
      <c r="D70" s="225"/>
      <c r="E70" s="225"/>
      <c r="F70" s="225"/>
      <c r="G70" s="225"/>
      <c r="H70" s="225"/>
      <c r="I70" s="225"/>
      <c r="J70" s="225"/>
      <c r="K70" s="225"/>
      <c r="L70" s="225"/>
      <c r="M70" s="225"/>
      <c r="N70" s="225"/>
      <c r="O70" s="225"/>
      <c r="P70" s="225"/>
      <c r="Q70" s="225"/>
      <c r="R70" s="225"/>
      <c r="S70" s="225"/>
      <c r="T70" s="225"/>
      <c r="U70" s="140"/>
      <c r="V70" s="140"/>
      <c r="W70" s="140"/>
      <c r="X70" s="140"/>
      <c r="Y70" s="140"/>
      <c r="Z70" s="140"/>
    </row>
    <row r="71">
      <c r="A71" s="225"/>
      <c r="B71" s="225"/>
      <c r="C71" s="225"/>
      <c r="D71" s="225"/>
      <c r="E71" s="225"/>
      <c r="F71" s="225"/>
      <c r="G71" s="225"/>
      <c r="H71" s="225"/>
      <c r="I71" s="225"/>
      <c r="J71" s="225"/>
      <c r="K71" s="225"/>
      <c r="L71" s="225"/>
      <c r="M71" s="225"/>
      <c r="N71" s="225"/>
      <c r="O71" s="225"/>
      <c r="P71" s="225"/>
      <c r="Q71" s="225"/>
      <c r="R71" s="225"/>
      <c r="S71" s="225"/>
      <c r="T71" s="225"/>
      <c r="U71" s="140"/>
      <c r="V71" s="140"/>
      <c r="W71" s="140"/>
      <c r="X71" s="140"/>
      <c r="Y71" s="140"/>
      <c r="Z71" s="140"/>
    </row>
    <row r="72">
      <c r="A72" s="225"/>
      <c r="B72" s="225"/>
      <c r="C72" s="225"/>
      <c r="D72" s="225"/>
      <c r="E72" s="225"/>
      <c r="F72" s="225"/>
      <c r="G72" s="225"/>
      <c r="H72" s="225"/>
      <c r="I72" s="225"/>
      <c r="J72" s="225"/>
      <c r="K72" s="225"/>
      <c r="L72" s="225"/>
      <c r="M72" s="225"/>
      <c r="N72" s="225"/>
      <c r="O72" s="225"/>
      <c r="P72" s="225"/>
      <c r="Q72" s="225"/>
      <c r="R72" s="225"/>
      <c r="S72" s="225"/>
      <c r="T72" s="225"/>
      <c r="U72" s="140"/>
      <c r="V72" s="140"/>
      <c r="W72" s="140"/>
      <c r="X72" s="140"/>
      <c r="Y72" s="140"/>
      <c r="Z72" s="140"/>
    </row>
    <row r="73">
      <c r="A73" s="225"/>
      <c r="B73" s="225"/>
      <c r="C73" s="225"/>
      <c r="D73" s="225"/>
      <c r="E73" s="225"/>
      <c r="F73" s="225"/>
      <c r="G73" s="225"/>
      <c r="H73" s="225"/>
      <c r="I73" s="225"/>
      <c r="J73" s="225"/>
      <c r="K73" s="225"/>
      <c r="L73" s="225"/>
      <c r="M73" s="225"/>
      <c r="N73" s="225"/>
      <c r="O73" s="225"/>
      <c r="P73" s="225"/>
      <c r="Q73" s="225"/>
      <c r="R73" s="225"/>
      <c r="S73" s="225"/>
      <c r="T73" s="225"/>
      <c r="U73" s="140"/>
      <c r="V73" s="140"/>
      <c r="W73" s="140"/>
      <c r="X73" s="140"/>
      <c r="Y73" s="140"/>
      <c r="Z73" s="140"/>
    </row>
    <row r="74">
      <c r="A74" s="225"/>
      <c r="B74" s="225"/>
      <c r="C74" s="225"/>
      <c r="D74" s="225"/>
      <c r="E74" s="225"/>
      <c r="F74" s="225"/>
      <c r="G74" s="225"/>
      <c r="H74" s="225"/>
      <c r="I74" s="225"/>
      <c r="J74" s="225"/>
      <c r="K74" s="225"/>
      <c r="L74" s="225"/>
      <c r="M74" s="225"/>
      <c r="N74" s="225"/>
      <c r="O74" s="225"/>
      <c r="P74" s="225"/>
      <c r="Q74" s="225"/>
      <c r="R74" s="225"/>
      <c r="S74" s="225"/>
      <c r="T74" s="225"/>
      <c r="U74" s="140"/>
      <c r="V74" s="140"/>
      <c r="W74" s="140"/>
      <c r="X74" s="140"/>
      <c r="Y74" s="140"/>
      <c r="Z74" s="140"/>
    </row>
    <row r="75">
      <c r="A75" s="225"/>
      <c r="B75" s="225"/>
      <c r="C75" s="225"/>
      <c r="D75" s="225"/>
      <c r="E75" s="225"/>
      <c r="F75" s="225"/>
      <c r="G75" s="225"/>
      <c r="H75" s="225"/>
      <c r="I75" s="225"/>
      <c r="J75" s="225"/>
      <c r="K75" s="225"/>
      <c r="L75" s="225"/>
      <c r="M75" s="225"/>
      <c r="N75" s="225"/>
      <c r="O75" s="225"/>
      <c r="P75" s="225"/>
      <c r="Q75" s="225"/>
      <c r="R75" s="225"/>
      <c r="S75" s="225"/>
      <c r="T75" s="225"/>
      <c r="U75" s="140"/>
      <c r="V75" s="140"/>
      <c r="W75" s="140"/>
      <c r="X75" s="140"/>
      <c r="Y75" s="140"/>
      <c r="Z75" s="140"/>
    </row>
    <row r="76">
      <c r="A76" s="225"/>
      <c r="B76" s="225"/>
      <c r="C76" s="225"/>
      <c r="D76" s="225"/>
      <c r="E76" s="225"/>
      <c r="F76" s="225"/>
      <c r="G76" s="225"/>
      <c r="H76" s="225"/>
      <c r="I76" s="225"/>
      <c r="J76" s="225"/>
      <c r="K76" s="225"/>
      <c r="L76" s="225"/>
      <c r="M76" s="225"/>
      <c r="N76" s="225"/>
      <c r="O76" s="225"/>
      <c r="P76" s="225"/>
      <c r="Q76" s="225"/>
      <c r="R76" s="225"/>
      <c r="S76" s="225"/>
      <c r="T76" s="225"/>
      <c r="U76" s="140"/>
      <c r="V76" s="140"/>
      <c r="W76" s="140"/>
      <c r="X76" s="140"/>
      <c r="Y76" s="140"/>
      <c r="Z76" s="140"/>
    </row>
    <row r="77">
      <c r="A77" s="225"/>
      <c r="B77" s="225"/>
      <c r="C77" s="225"/>
      <c r="D77" s="225"/>
      <c r="E77" s="225"/>
      <c r="F77" s="225"/>
      <c r="G77" s="225"/>
      <c r="H77" s="225"/>
      <c r="I77" s="225"/>
      <c r="J77" s="225"/>
      <c r="K77" s="225"/>
      <c r="L77" s="225"/>
      <c r="M77" s="225"/>
      <c r="N77" s="225"/>
      <c r="O77" s="225"/>
      <c r="P77" s="225"/>
      <c r="Q77" s="225"/>
      <c r="R77" s="225"/>
      <c r="S77" s="225"/>
      <c r="T77" s="225"/>
      <c r="U77" s="140"/>
      <c r="V77" s="140"/>
      <c r="W77" s="140"/>
      <c r="X77" s="140"/>
      <c r="Y77" s="140"/>
      <c r="Z77" s="140"/>
    </row>
    <row r="78">
      <c r="A78" s="225"/>
      <c r="B78" s="225"/>
      <c r="C78" s="225"/>
      <c r="D78" s="225"/>
      <c r="E78" s="225"/>
      <c r="F78" s="225"/>
      <c r="G78" s="225"/>
      <c r="H78" s="225"/>
      <c r="I78" s="225"/>
      <c r="J78" s="225"/>
      <c r="K78" s="225"/>
      <c r="L78" s="225"/>
      <c r="M78" s="225"/>
      <c r="N78" s="225"/>
      <c r="O78" s="225"/>
      <c r="P78" s="225"/>
      <c r="Q78" s="225"/>
      <c r="R78" s="225"/>
      <c r="S78" s="225"/>
      <c r="T78" s="225"/>
      <c r="U78" s="140"/>
      <c r="V78" s="140"/>
      <c r="W78" s="140"/>
      <c r="X78" s="140"/>
      <c r="Y78" s="140"/>
      <c r="Z78" s="140"/>
    </row>
    <row r="79">
      <c r="A79" s="225"/>
      <c r="B79" s="225"/>
      <c r="C79" s="225"/>
      <c r="D79" s="225"/>
      <c r="E79" s="225"/>
      <c r="F79" s="225"/>
      <c r="G79" s="225"/>
      <c r="H79" s="225"/>
      <c r="I79" s="225"/>
      <c r="J79" s="225"/>
      <c r="K79" s="225"/>
      <c r="L79" s="225"/>
      <c r="M79" s="225"/>
      <c r="N79" s="225"/>
      <c r="O79" s="225"/>
      <c r="P79" s="225"/>
      <c r="Q79" s="225"/>
      <c r="R79" s="225"/>
      <c r="S79" s="225"/>
      <c r="T79" s="225"/>
      <c r="U79" s="140"/>
      <c r="V79" s="140"/>
      <c r="W79" s="140"/>
      <c r="X79" s="140"/>
      <c r="Y79" s="140"/>
      <c r="Z79" s="140"/>
    </row>
    <row r="80">
      <c r="A80" s="225"/>
      <c r="B80" s="225"/>
      <c r="C80" s="225"/>
      <c r="D80" s="225"/>
      <c r="E80" s="225"/>
      <c r="F80" s="225"/>
      <c r="G80" s="225"/>
      <c r="H80" s="225"/>
      <c r="I80" s="225"/>
      <c r="J80" s="225"/>
      <c r="K80" s="225"/>
      <c r="L80" s="225"/>
      <c r="M80" s="225"/>
      <c r="N80" s="225"/>
      <c r="O80" s="225"/>
      <c r="P80" s="225"/>
      <c r="Q80" s="225"/>
      <c r="R80" s="225"/>
      <c r="S80" s="225"/>
      <c r="T80" s="225"/>
      <c r="U80" s="140"/>
      <c r="V80" s="140"/>
      <c r="W80" s="140"/>
      <c r="X80" s="140"/>
      <c r="Y80" s="140"/>
      <c r="Z80" s="140"/>
    </row>
    <row r="81">
      <c r="A81" s="225"/>
      <c r="B81" s="225"/>
      <c r="C81" s="225"/>
      <c r="D81" s="225"/>
      <c r="E81" s="225"/>
      <c r="F81" s="225"/>
      <c r="G81" s="225"/>
      <c r="H81" s="225"/>
      <c r="I81" s="225"/>
      <c r="J81" s="225"/>
      <c r="K81" s="225"/>
      <c r="L81" s="225"/>
      <c r="M81" s="225"/>
      <c r="N81" s="225"/>
      <c r="O81" s="225"/>
      <c r="P81" s="225"/>
      <c r="Q81" s="225"/>
      <c r="R81" s="225"/>
      <c r="S81" s="225"/>
      <c r="T81" s="225"/>
      <c r="U81" s="140"/>
      <c r="V81" s="140"/>
      <c r="W81" s="140"/>
      <c r="X81" s="140"/>
      <c r="Y81" s="140"/>
      <c r="Z81" s="140"/>
    </row>
    <row r="82">
      <c r="A82" s="225"/>
      <c r="B82" s="225"/>
      <c r="C82" s="225"/>
      <c r="D82" s="225"/>
      <c r="E82" s="225"/>
      <c r="F82" s="225"/>
      <c r="G82" s="225"/>
      <c r="H82" s="225"/>
      <c r="I82" s="225"/>
      <c r="J82" s="225"/>
      <c r="K82" s="225"/>
      <c r="L82" s="225"/>
      <c r="M82" s="225"/>
      <c r="N82" s="225"/>
      <c r="O82" s="225"/>
      <c r="P82" s="225"/>
      <c r="Q82" s="225"/>
      <c r="R82" s="225"/>
      <c r="S82" s="225"/>
      <c r="T82" s="225"/>
      <c r="U82" s="140"/>
      <c r="V82" s="140"/>
      <c r="W82" s="140"/>
      <c r="X82" s="140"/>
      <c r="Y82" s="140"/>
      <c r="Z82" s="140"/>
    </row>
    <row r="83">
      <c r="A83" s="225"/>
      <c r="B83" s="225"/>
      <c r="C83" s="225"/>
      <c r="D83" s="225"/>
      <c r="E83" s="225"/>
      <c r="F83" s="225"/>
      <c r="G83" s="225"/>
      <c r="H83" s="225"/>
      <c r="I83" s="225"/>
      <c r="J83" s="225"/>
      <c r="K83" s="225"/>
      <c r="L83" s="225"/>
      <c r="M83" s="225"/>
      <c r="N83" s="225"/>
      <c r="O83" s="225"/>
      <c r="P83" s="225"/>
      <c r="Q83" s="225"/>
      <c r="R83" s="225"/>
      <c r="S83" s="225"/>
      <c r="T83" s="225"/>
      <c r="U83" s="140"/>
      <c r="V83" s="140"/>
      <c r="W83" s="140"/>
      <c r="X83" s="140"/>
      <c r="Y83" s="140"/>
      <c r="Z83" s="140"/>
    </row>
    <row r="84">
      <c r="A84" s="225"/>
      <c r="B84" s="225"/>
      <c r="C84" s="225"/>
      <c r="D84" s="225"/>
      <c r="E84" s="225"/>
      <c r="F84" s="225"/>
      <c r="G84" s="225"/>
      <c r="H84" s="225"/>
      <c r="I84" s="225"/>
      <c r="J84" s="225"/>
      <c r="K84" s="225"/>
      <c r="L84" s="225"/>
      <c r="M84" s="225"/>
      <c r="N84" s="225"/>
      <c r="O84" s="225"/>
      <c r="P84" s="225"/>
      <c r="Q84" s="225"/>
      <c r="R84" s="225"/>
      <c r="S84" s="225"/>
      <c r="T84" s="225"/>
      <c r="U84" s="140"/>
      <c r="V84" s="140"/>
      <c r="W84" s="140"/>
      <c r="X84" s="140"/>
      <c r="Y84" s="140"/>
      <c r="Z84" s="140"/>
    </row>
    <row r="85">
      <c r="A85" s="225"/>
      <c r="B85" s="225"/>
      <c r="C85" s="225"/>
      <c r="D85" s="225"/>
      <c r="E85" s="225"/>
      <c r="F85" s="225"/>
      <c r="G85" s="225"/>
      <c r="H85" s="225"/>
      <c r="I85" s="225"/>
      <c r="J85" s="225"/>
      <c r="K85" s="225"/>
      <c r="L85" s="225"/>
      <c r="M85" s="225"/>
      <c r="N85" s="225"/>
      <c r="O85" s="225"/>
      <c r="P85" s="225"/>
      <c r="Q85" s="225"/>
      <c r="R85" s="225"/>
      <c r="S85" s="225"/>
      <c r="T85" s="225"/>
      <c r="U85" s="140"/>
      <c r="V85" s="140"/>
      <c r="W85" s="140"/>
      <c r="X85" s="140"/>
      <c r="Y85" s="140"/>
      <c r="Z85" s="140"/>
    </row>
    <row r="86">
      <c r="A86" s="225"/>
      <c r="B86" s="225"/>
      <c r="C86" s="225"/>
      <c r="D86" s="225"/>
      <c r="E86" s="225"/>
      <c r="F86" s="225"/>
      <c r="G86" s="225"/>
      <c r="H86" s="225"/>
      <c r="I86" s="225"/>
      <c r="J86" s="225"/>
      <c r="K86" s="225"/>
      <c r="L86" s="225"/>
      <c r="M86" s="225"/>
      <c r="N86" s="225"/>
      <c r="O86" s="225"/>
      <c r="P86" s="225"/>
      <c r="Q86" s="225"/>
      <c r="R86" s="225"/>
      <c r="S86" s="225"/>
      <c r="T86" s="225"/>
      <c r="U86" s="140"/>
      <c r="V86" s="140"/>
      <c r="W86" s="140"/>
      <c r="X86" s="140"/>
      <c r="Y86" s="140"/>
      <c r="Z86" s="140"/>
    </row>
    <row r="87">
      <c r="A87" s="225"/>
      <c r="B87" s="225"/>
      <c r="C87" s="225"/>
      <c r="D87" s="225"/>
      <c r="E87" s="225"/>
      <c r="F87" s="225"/>
      <c r="G87" s="225"/>
      <c r="H87" s="225"/>
      <c r="I87" s="225"/>
      <c r="J87" s="225"/>
      <c r="K87" s="225"/>
      <c r="L87" s="225"/>
      <c r="M87" s="225"/>
      <c r="N87" s="225"/>
      <c r="O87" s="225"/>
      <c r="P87" s="225"/>
      <c r="Q87" s="225"/>
      <c r="R87" s="225"/>
      <c r="S87" s="225"/>
      <c r="T87" s="225"/>
      <c r="U87" s="140"/>
      <c r="V87" s="140"/>
      <c r="W87" s="140"/>
      <c r="X87" s="140"/>
      <c r="Y87" s="140"/>
      <c r="Z87" s="140"/>
    </row>
    <row r="88">
      <c r="A88" s="225"/>
      <c r="B88" s="225"/>
      <c r="C88" s="225"/>
      <c r="D88" s="225"/>
      <c r="E88" s="225"/>
      <c r="F88" s="225"/>
      <c r="G88" s="225"/>
      <c r="H88" s="225"/>
      <c r="I88" s="225"/>
      <c r="J88" s="225"/>
      <c r="K88" s="225"/>
      <c r="L88" s="225"/>
      <c r="M88" s="225"/>
      <c r="N88" s="225"/>
      <c r="O88" s="225"/>
      <c r="P88" s="225"/>
      <c r="Q88" s="225"/>
      <c r="R88" s="225"/>
      <c r="S88" s="225"/>
      <c r="T88" s="225"/>
      <c r="U88" s="140"/>
      <c r="V88" s="140"/>
      <c r="W88" s="140"/>
      <c r="X88" s="140"/>
      <c r="Y88" s="140"/>
      <c r="Z88" s="140"/>
    </row>
    <row r="89">
      <c r="A89" s="225"/>
      <c r="B89" s="225"/>
      <c r="C89" s="225"/>
      <c r="D89" s="225"/>
      <c r="E89" s="225"/>
      <c r="F89" s="225"/>
      <c r="G89" s="225"/>
      <c r="H89" s="225"/>
      <c r="I89" s="225"/>
      <c r="J89" s="225"/>
      <c r="K89" s="225"/>
      <c r="L89" s="225"/>
      <c r="M89" s="225"/>
      <c r="N89" s="225"/>
      <c r="O89" s="225"/>
      <c r="P89" s="225"/>
      <c r="Q89" s="225"/>
      <c r="R89" s="225"/>
      <c r="S89" s="225"/>
      <c r="T89" s="225"/>
      <c r="U89" s="140"/>
      <c r="V89" s="140"/>
      <c r="W89" s="140"/>
      <c r="X89" s="140"/>
      <c r="Y89" s="140"/>
      <c r="Z89" s="140"/>
    </row>
    <row r="90">
      <c r="A90" s="225"/>
      <c r="B90" s="225"/>
      <c r="C90" s="225"/>
      <c r="D90" s="225"/>
      <c r="E90" s="225"/>
      <c r="F90" s="225"/>
      <c r="G90" s="225"/>
      <c r="H90" s="225"/>
      <c r="I90" s="225"/>
      <c r="J90" s="225"/>
      <c r="K90" s="225"/>
      <c r="L90" s="225"/>
      <c r="M90" s="225"/>
      <c r="N90" s="225"/>
      <c r="O90" s="225"/>
      <c r="P90" s="225"/>
      <c r="Q90" s="225"/>
      <c r="R90" s="225"/>
      <c r="S90" s="225"/>
      <c r="T90" s="225"/>
      <c r="U90" s="140"/>
      <c r="V90" s="140"/>
      <c r="W90" s="140"/>
      <c r="X90" s="140"/>
      <c r="Y90" s="140"/>
      <c r="Z90" s="140"/>
    </row>
    <row r="91">
      <c r="A91" s="225"/>
      <c r="B91" s="225"/>
      <c r="C91" s="225"/>
      <c r="D91" s="225"/>
      <c r="E91" s="225"/>
      <c r="F91" s="225"/>
      <c r="G91" s="225"/>
      <c r="H91" s="225"/>
      <c r="I91" s="225"/>
      <c r="J91" s="225"/>
      <c r="K91" s="225"/>
      <c r="L91" s="225"/>
      <c r="M91" s="225"/>
      <c r="N91" s="225"/>
      <c r="O91" s="225"/>
      <c r="P91" s="225"/>
      <c r="Q91" s="225"/>
      <c r="R91" s="225"/>
      <c r="S91" s="225"/>
      <c r="T91" s="225"/>
      <c r="U91" s="140"/>
      <c r="V91" s="140"/>
      <c r="W91" s="140"/>
      <c r="X91" s="140"/>
      <c r="Y91" s="140"/>
      <c r="Z91" s="140"/>
    </row>
    <row r="92">
      <c r="A92" s="225"/>
      <c r="B92" s="225"/>
      <c r="C92" s="225"/>
      <c r="D92" s="225"/>
      <c r="E92" s="225"/>
      <c r="F92" s="225"/>
      <c r="G92" s="225"/>
      <c r="H92" s="225"/>
      <c r="I92" s="225"/>
      <c r="J92" s="225"/>
      <c r="K92" s="225"/>
      <c r="L92" s="225"/>
      <c r="M92" s="225"/>
      <c r="N92" s="225"/>
      <c r="O92" s="225"/>
      <c r="P92" s="225"/>
      <c r="Q92" s="225"/>
      <c r="R92" s="225"/>
      <c r="S92" s="225"/>
      <c r="T92" s="225"/>
      <c r="U92" s="140"/>
      <c r="V92" s="140"/>
      <c r="W92" s="140"/>
      <c r="X92" s="140"/>
      <c r="Y92" s="140"/>
      <c r="Z92" s="140"/>
    </row>
    <row r="93">
      <c r="A93" s="225"/>
      <c r="B93" s="225"/>
      <c r="C93" s="225"/>
      <c r="D93" s="225"/>
      <c r="E93" s="225"/>
      <c r="F93" s="225"/>
      <c r="G93" s="225"/>
      <c r="H93" s="225"/>
      <c r="I93" s="225"/>
      <c r="J93" s="225"/>
      <c r="K93" s="225"/>
      <c r="L93" s="225"/>
      <c r="M93" s="225"/>
      <c r="N93" s="225"/>
      <c r="O93" s="225"/>
      <c r="P93" s="225"/>
      <c r="Q93" s="225"/>
      <c r="R93" s="225"/>
      <c r="S93" s="225"/>
      <c r="T93" s="225"/>
      <c r="U93" s="140"/>
      <c r="V93" s="140"/>
      <c r="W93" s="140"/>
      <c r="X93" s="140"/>
      <c r="Y93" s="140"/>
      <c r="Z93" s="140"/>
    </row>
    <row r="94">
      <c r="A94" s="225"/>
      <c r="B94" s="225"/>
      <c r="C94" s="225"/>
      <c r="D94" s="225"/>
      <c r="E94" s="225"/>
      <c r="F94" s="225"/>
      <c r="G94" s="225"/>
      <c r="H94" s="225"/>
      <c r="I94" s="225"/>
      <c r="J94" s="225"/>
      <c r="K94" s="225"/>
      <c r="L94" s="225"/>
      <c r="M94" s="225"/>
      <c r="N94" s="225"/>
      <c r="O94" s="225"/>
      <c r="P94" s="225"/>
      <c r="Q94" s="225"/>
      <c r="R94" s="225"/>
      <c r="S94" s="225"/>
      <c r="T94" s="225"/>
      <c r="U94" s="140"/>
      <c r="V94" s="140"/>
      <c r="W94" s="140"/>
      <c r="X94" s="140"/>
      <c r="Y94" s="140"/>
      <c r="Z94" s="140"/>
    </row>
    <row r="95">
      <c r="A95" s="225"/>
      <c r="B95" s="225"/>
      <c r="C95" s="225"/>
      <c r="D95" s="225"/>
      <c r="E95" s="225"/>
      <c r="F95" s="225"/>
      <c r="G95" s="225"/>
      <c r="H95" s="225"/>
      <c r="I95" s="225"/>
      <c r="J95" s="225"/>
      <c r="K95" s="225"/>
      <c r="L95" s="225"/>
      <c r="M95" s="225"/>
      <c r="N95" s="225"/>
      <c r="O95" s="225"/>
      <c r="P95" s="225"/>
      <c r="Q95" s="225"/>
      <c r="R95" s="225"/>
      <c r="S95" s="225"/>
      <c r="T95" s="225"/>
      <c r="U95" s="140"/>
      <c r="V95" s="140"/>
      <c r="W95" s="140"/>
      <c r="X95" s="140"/>
      <c r="Y95" s="140"/>
      <c r="Z95" s="140"/>
    </row>
    <row r="96">
      <c r="A96" s="225"/>
      <c r="B96" s="225"/>
      <c r="C96" s="225"/>
      <c r="D96" s="225"/>
      <c r="E96" s="225"/>
      <c r="F96" s="225"/>
      <c r="G96" s="225"/>
      <c r="H96" s="225"/>
      <c r="I96" s="225"/>
      <c r="J96" s="225"/>
      <c r="K96" s="225"/>
      <c r="L96" s="225"/>
      <c r="M96" s="225"/>
      <c r="N96" s="225"/>
      <c r="O96" s="225"/>
      <c r="P96" s="225"/>
      <c r="Q96" s="225"/>
      <c r="R96" s="225"/>
      <c r="S96" s="225"/>
      <c r="T96" s="225"/>
      <c r="U96" s="140"/>
      <c r="V96" s="140"/>
      <c r="W96" s="140"/>
      <c r="X96" s="140"/>
      <c r="Y96" s="140"/>
      <c r="Z96" s="140"/>
    </row>
    <row r="97">
      <c r="A97" s="225"/>
      <c r="B97" s="225"/>
      <c r="C97" s="225"/>
      <c r="D97" s="225"/>
      <c r="E97" s="225"/>
      <c r="F97" s="225"/>
      <c r="G97" s="225"/>
      <c r="H97" s="225"/>
      <c r="I97" s="225"/>
      <c r="J97" s="225"/>
      <c r="K97" s="225"/>
      <c r="L97" s="225"/>
      <c r="M97" s="225"/>
      <c r="N97" s="225"/>
      <c r="O97" s="225"/>
      <c r="P97" s="225"/>
      <c r="Q97" s="225"/>
      <c r="R97" s="225"/>
      <c r="S97" s="225"/>
      <c r="T97" s="225"/>
      <c r="U97" s="140"/>
      <c r="V97" s="140"/>
      <c r="W97" s="140"/>
      <c r="X97" s="140"/>
      <c r="Y97" s="140"/>
      <c r="Z97" s="140"/>
    </row>
    <row r="98">
      <c r="A98" s="225"/>
      <c r="B98" s="225"/>
      <c r="C98" s="225"/>
      <c r="D98" s="225"/>
      <c r="E98" s="225"/>
      <c r="F98" s="225"/>
      <c r="G98" s="225"/>
      <c r="H98" s="225"/>
      <c r="I98" s="225"/>
      <c r="J98" s="225"/>
      <c r="K98" s="225"/>
      <c r="L98" s="225"/>
      <c r="M98" s="225"/>
      <c r="N98" s="225"/>
      <c r="O98" s="225"/>
      <c r="P98" s="225"/>
      <c r="Q98" s="225"/>
      <c r="R98" s="225"/>
      <c r="S98" s="225"/>
      <c r="T98" s="225"/>
      <c r="U98" s="140"/>
      <c r="V98" s="140"/>
      <c r="W98" s="140"/>
      <c r="X98" s="140"/>
      <c r="Y98" s="140"/>
      <c r="Z98" s="140"/>
    </row>
    <row r="99">
      <c r="A99" s="225"/>
      <c r="B99" s="225"/>
      <c r="C99" s="225"/>
      <c r="D99" s="225"/>
      <c r="E99" s="225"/>
      <c r="F99" s="225"/>
      <c r="G99" s="225"/>
      <c r="H99" s="225"/>
      <c r="I99" s="225"/>
      <c r="J99" s="225"/>
      <c r="K99" s="225"/>
      <c r="L99" s="225"/>
      <c r="M99" s="225"/>
      <c r="N99" s="225"/>
      <c r="O99" s="225"/>
      <c r="P99" s="225"/>
      <c r="Q99" s="225"/>
      <c r="R99" s="225"/>
      <c r="S99" s="225"/>
      <c r="T99" s="225"/>
      <c r="U99" s="140"/>
      <c r="V99" s="140"/>
      <c r="W99" s="140"/>
      <c r="X99" s="140"/>
      <c r="Y99" s="140"/>
      <c r="Z99" s="140"/>
    </row>
    <row r="100">
      <c r="A100" s="225"/>
      <c r="B100" s="225"/>
      <c r="C100" s="225"/>
      <c r="D100" s="225"/>
      <c r="E100" s="225"/>
      <c r="F100" s="225"/>
      <c r="G100" s="225"/>
      <c r="H100" s="225"/>
      <c r="I100" s="225"/>
      <c r="J100" s="225"/>
      <c r="K100" s="225"/>
      <c r="L100" s="225"/>
      <c r="M100" s="225"/>
      <c r="N100" s="225"/>
      <c r="O100" s="225"/>
      <c r="P100" s="225"/>
      <c r="Q100" s="225"/>
      <c r="R100" s="225"/>
      <c r="S100" s="225"/>
      <c r="T100" s="225"/>
      <c r="U100" s="140"/>
      <c r="V100" s="140"/>
      <c r="W100" s="140"/>
      <c r="X100" s="140"/>
      <c r="Y100" s="140"/>
      <c r="Z100" s="140"/>
    </row>
  </sheetData>
  <dataValidations>
    <dataValidation type="list" allowBlank="1" sqref="O2:O10">
      <formula1>Enumerations!$I$2:$I$11</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770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15.75"/>
    <col customWidth="1" min="3" max="5" width="12.63"/>
    <col customWidth="1" min="6" max="6" width="15.75"/>
    <col customWidth="1" min="7" max="7" width="12.63"/>
    <col customWidth="1" min="8" max="8" width="6.38"/>
    <col customWidth="1" min="9" max="9" width="12.63"/>
    <col customWidth="1" min="10" max="10" width="6.38"/>
    <col customWidth="1" min="11" max="11" width="9.5"/>
    <col customWidth="1" min="12" max="12" width="12.63"/>
    <col customWidth="1" min="13" max="14" width="15.75"/>
    <col customWidth="1" min="15" max="15" width="12.63"/>
    <col customWidth="1" min="16" max="19" width="15.75"/>
    <col customWidth="1" min="20" max="20" width="12.63"/>
    <col customWidth="1" min="21" max="21" width="9.5"/>
    <col customWidth="1" min="22" max="23" width="6.38"/>
    <col customWidth="1" min="24" max="26" width="12.63"/>
  </cols>
  <sheetData>
    <row r="1" ht="24.0" customHeight="1">
      <c r="A1" s="4" t="s">
        <v>1</v>
      </c>
      <c r="B1" s="4" t="s">
        <v>7</v>
      </c>
      <c r="C1" s="4" t="s">
        <v>0</v>
      </c>
      <c r="D1" s="4" t="s">
        <v>18</v>
      </c>
      <c r="E1" s="4" t="s">
        <v>20</v>
      </c>
      <c r="F1" s="4" t="s">
        <v>22</v>
      </c>
      <c r="G1" s="4" t="s">
        <v>1370</v>
      </c>
      <c r="H1" s="4" t="s">
        <v>1371</v>
      </c>
      <c r="I1" s="4" t="s">
        <v>26</v>
      </c>
      <c r="J1" s="4" t="s">
        <v>1462</v>
      </c>
      <c r="K1" s="4" t="s">
        <v>1463</v>
      </c>
      <c r="L1" s="4" t="s">
        <v>1464</v>
      </c>
      <c r="M1" s="4" t="s">
        <v>1465</v>
      </c>
      <c r="N1" s="4" t="s">
        <v>1466</v>
      </c>
      <c r="O1" s="4" t="s">
        <v>238</v>
      </c>
      <c r="P1" s="4" t="s">
        <v>1467</v>
      </c>
      <c r="Q1" s="170" t="s">
        <v>1468</v>
      </c>
      <c r="R1" s="170" t="s">
        <v>1469</v>
      </c>
      <c r="S1" s="170" t="s">
        <v>1470</v>
      </c>
      <c r="T1" s="170" t="s">
        <v>1471</v>
      </c>
      <c r="U1" s="170" t="s">
        <v>35</v>
      </c>
      <c r="V1" s="170" t="s">
        <v>37</v>
      </c>
      <c r="W1" s="170" t="s">
        <v>38</v>
      </c>
      <c r="X1" s="170" t="s">
        <v>39</v>
      </c>
      <c r="Y1" s="170" t="s">
        <v>40</v>
      </c>
      <c r="Z1" s="170" t="s">
        <v>41</v>
      </c>
    </row>
    <row r="2">
      <c r="A2" s="232"/>
      <c r="B2" s="232"/>
      <c r="C2" s="14"/>
      <c r="D2" s="17"/>
      <c r="E2" s="233"/>
      <c r="F2" s="233"/>
      <c r="G2" s="233"/>
      <c r="H2" s="233"/>
      <c r="I2" s="234"/>
      <c r="J2" s="232"/>
      <c r="K2" s="232"/>
      <c r="L2" s="232"/>
      <c r="M2" s="233"/>
      <c r="N2" s="233"/>
      <c r="O2" s="235"/>
      <c r="P2" s="235"/>
      <c r="Q2" s="236"/>
      <c r="R2" s="236"/>
      <c r="S2" s="236"/>
      <c r="T2" s="236"/>
      <c r="U2" s="236"/>
      <c r="V2" s="236"/>
      <c r="W2" s="236"/>
      <c r="X2" s="236"/>
      <c r="Y2" s="236"/>
      <c r="Z2" s="236"/>
    </row>
    <row r="3">
      <c r="A3" s="237"/>
      <c r="B3" s="237"/>
      <c r="C3" s="38"/>
      <c r="D3" s="39"/>
      <c r="E3" s="238"/>
      <c r="F3" s="238"/>
      <c r="G3" s="238"/>
      <c r="H3" s="238"/>
      <c r="I3" s="239"/>
      <c r="J3" s="237"/>
      <c r="K3" s="237"/>
      <c r="L3" s="237"/>
      <c r="M3" s="238"/>
      <c r="N3" s="238"/>
      <c r="O3" s="240"/>
      <c r="P3" s="240"/>
      <c r="Q3" s="236"/>
      <c r="R3" s="236"/>
      <c r="S3" s="236"/>
      <c r="T3" s="236"/>
      <c r="U3" s="236"/>
      <c r="V3" s="236"/>
      <c r="W3" s="236"/>
      <c r="X3" s="236"/>
      <c r="Y3" s="236"/>
      <c r="Z3" s="236"/>
    </row>
    <row r="4">
      <c r="A4" s="237"/>
      <c r="B4" s="237"/>
      <c r="C4" s="38"/>
      <c r="D4" s="39"/>
      <c r="E4" s="238"/>
      <c r="F4" s="238"/>
      <c r="G4" s="238"/>
      <c r="H4" s="238"/>
      <c r="I4" s="239"/>
      <c r="J4" s="237"/>
      <c r="K4" s="237"/>
      <c r="L4" s="237"/>
      <c r="M4" s="238"/>
      <c r="N4" s="238"/>
      <c r="O4" s="240"/>
      <c r="P4" s="240"/>
      <c r="Q4" s="236"/>
      <c r="R4" s="236"/>
      <c r="S4" s="236"/>
      <c r="T4" s="236"/>
      <c r="U4" s="236"/>
      <c r="V4" s="236"/>
      <c r="W4" s="236"/>
      <c r="X4" s="236"/>
      <c r="Y4" s="236"/>
      <c r="Z4" s="236"/>
    </row>
    <row r="5">
      <c r="A5" s="237"/>
      <c r="B5" s="237"/>
      <c r="C5" s="38"/>
      <c r="D5" s="39"/>
      <c r="E5" s="238"/>
      <c r="F5" s="238"/>
      <c r="G5" s="238"/>
      <c r="H5" s="238"/>
      <c r="I5" s="239"/>
      <c r="J5" s="237"/>
      <c r="K5" s="237"/>
      <c r="L5" s="237"/>
      <c r="M5" s="238"/>
      <c r="N5" s="238"/>
      <c r="O5" s="240"/>
      <c r="P5" s="240"/>
      <c r="Q5" s="236"/>
      <c r="R5" s="236"/>
      <c r="S5" s="236"/>
      <c r="T5" s="236"/>
      <c r="U5" s="236"/>
      <c r="V5" s="236"/>
      <c r="W5" s="236"/>
      <c r="X5" s="236"/>
      <c r="Y5" s="236"/>
      <c r="Z5" s="236"/>
    </row>
    <row r="6">
      <c r="A6" s="237"/>
      <c r="B6" s="237"/>
      <c r="C6" s="38"/>
      <c r="D6" s="39"/>
      <c r="E6" s="238"/>
      <c r="F6" s="238"/>
      <c r="G6" s="238"/>
      <c r="H6" s="238"/>
      <c r="I6" s="239"/>
      <c r="J6" s="237"/>
      <c r="K6" s="237"/>
      <c r="L6" s="237"/>
      <c r="M6" s="238"/>
      <c r="N6" s="238"/>
      <c r="O6" s="240"/>
      <c r="P6" s="240"/>
      <c r="Q6" s="236"/>
      <c r="R6" s="236"/>
      <c r="S6" s="236"/>
      <c r="T6" s="236"/>
      <c r="U6" s="236"/>
      <c r="V6" s="236"/>
      <c r="W6" s="236"/>
      <c r="X6" s="236"/>
      <c r="Y6" s="236"/>
      <c r="Z6" s="236"/>
    </row>
    <row r="7">
      <c r="A7" s="237"/>
      <c r="B7" s="237"/>
      <c r="C7" s="38"/>
      <c r="D7" s="39"/>
      <c r="E7" s="238"/>
      <c r="F7" s="238"/>
      <c r="G7" s="238"/>
      <c r="H7" s="238"/>
      <c r="I7" s="239"/>
      <c r="J7" s="237"/>
      <c r="K7" s="237"/>
      <c r="L7" s="237"/>
      <c r="M7" s="238"/>
      <c r="N7" s="238"/>
      <c r="O7" s="240"/>
      <c r="P7" s="240"/>
      <c r="Q7" s="236"/>
      <c r="R7" s="236"/>
      <c r="S7" s="236"/>
      <c r="T7" s="236"/>
      <c r="U7" s="236"/>
      <c r="V7" s="236"/>
      <c r="W7" s="236"/>
      <c r="X7" s="236"/>
      <c r="Y7" s="236"/>
      <c r="Z7" s="236"/>
    </row>
    <row r="8">
      <c r="A8" s="237"/>
      <c r="B8" s="237"/>
      <c r="C8" s="38"/>
      <c r="D8" s="39"/>
      <c r="E8" s="238"/>
      <c r="F8" s="238"/>
      <c r="G8" s="238"/>
      <c r="H8" s="238"/>
      <c r="I8" s="239"/>
      <c r="J8" s="237"/>
      <c r="K8" s="237"/>
      <c r="L8" s="237"/>
      <c r="M8" s="238"/>
      <c r="N8" s="238"/>
      <c r="O8" s="240"/>
      <c r="P8" s="240"/>
      <c r="Q8" s="236"/>
      <c r="R8" s="236"/>
      <c r="S8" s="236"/>
      <c r="T8" s="236"/>
      <c r="U8" s="236"/>
      <c r="V8" s="236"/>
      <c r="W8" s="236"/>
      <c r="X8" s="236"/>
      <c r="Y8" s="236"/>
      <c r="Z8" s="236"/>
    </row>
    <row r="9">
      <c r="A9" s="241"/>
      <c r="B9" s="241"/>
      <c r="C9" s="242"/>
      <c r="D9" s="243"/>
      <c r="E9" s="236"/>
      <c r="F9" s="236"/>
      <c r="G9" s="236"/>
      <c r="H9" s="244"/>
      <c r="I9" s="245"/>
      <c r="J9" s="241"/>
      <c r="K9" s="241"/>
      <c r="L9" s="241"/>
      <c r="M9" s="236"/>
      <c r="N9" s="236"/>
      <c r="O9" s="241"/>
      <c r="P9" s="241"/>
      <c r="Q9" s="236"/>
      <c r="R9" s="236"/>
      <c r="S9" s="236"/>
      <c r="T9" s="236"/>
      <c r="U9" s="236"/>
      <c r="V9" s="236"/>
      <c r="W9" s="236"/>
      <c r="X9" s="236"/>
      <c r="Y9" s="236"/>
      <c r="Z9" s="236"/>
    </row>
    <row r="10">
      <c r="A10" s="241"/>
      <c r="B10" s="241"/>
      <c r="C10" s="241"/>
      <c r="D10" s="236"/>
      <c r="E10" s="236"/>
      <c r="F10" s="236"/>
      <c r="G10" s="236"/>
      <c r="H10" s="244"/>
      <c r="I10" s="245"/>
      <c r="J10" s="241"/>
      <c r="K10" s="241"/>
      <c r="L10" s="241"/>
      <c r="M10" s="236"/>
      <c r="N10" s="236"/>
      <c r="O10" s="241"/>
      <c r="P10" s="241"/>
      <c r="Q10" s="236"/>
      <c r="R10" s="236"/>
      <c r="S10" s="236"/>
      <c r="T10" s="236"/>
      <c r="U10" s="236"/>
      <c r="V10" s="236"/>
      <c r="W10" s="236"/>
      <c r="X10" s="236"/>
      <c r="Y10" s="236"/>
      <c r="Z10" s="236"/>
    </row>
    <row r="11">
      <c r="A11" s="246"/>
      <c r="B11" s="246"/>
      <c r="C11" s="246"/>
      <c r="D11" s="247"/>
      <c r="E11" s="247"/>
      <c r="F11" s="247"/>
      <c r="G11" s="247"/>
      <c r="H11" s="248"/>
      <c r="I11" s="249"/>
      <c r="J11" s="246"/>
      <c r="K11" s="246"/>
      <c r="L11" s="246"/>
      <c r="M11" s="247"/>
      <c r="N11" s="247"/>
      <c r="O11" s="246"/>
      <c r="P11" s="246"/>
      <c r="Q11" s="247"/>
      <c r="R11" s="247"/>
      <c r="S11" s="247"/>
      <c r="T11" s="247"/>
      <c r="U11" s="247"/>
      <c r="V11" s="247"/>
      <c r="W11" s="247"/>
      <c r="X11" s="247"/>
      <c r="Y11" s="247"/>
      <c r="Z11" s="247"/>
    </row>
    <row r="12">
      <c r="A12" s="46"/>
      <c r="B12" s="242"/>
      <c r="C12" s="242"/>
      <c r="D12" s="250"/>
      <c r="E12" s="49"/>
      <c r="F12" s="49"/>
      <c r="G12" s="49"/>
      <c r="H12" s="49"/>
      <c r="I12" s="51"/>
      <c r="J12" s="46"/>
      <c r="K12" s="242"/>
      <c r="L12" s="242"/>
      <c r="M12" s="243"/>
      <c r="N12" s="243"/>
      <c r="O12" s="251"/>
      <c r="P12" s="242"/>
      <c r="Q12" s="243"/>
      <c r="R12" s="243"/>
      <c r="S12" s="243"/>
      <c r="T12" s="49"/>
      <c r="U12" s="243"/>
      <c r="V12" s="243"/>
      <c r="W12" s="49"/>
      <c r="X12" s="49"/>
      <c r="Y12" s="49"/>
      <c r="Z12" s="49"/>
    </row>
    <row r="13">
      <c r="A13" s="46"/>
      <c r="B13" s="242"/>
      <c r="C13" s="242"/>
      <c r="D13" s="250"/>
      <c r="E13" s="49"/>
      <c r="F13" s="49"/>
      <c r="G13" s="49"/>
      <c r="H13" s="49"/>
      <c r="I13" s="51"/>
      <c r="J13" s="46"/>
      <c r="K13" s="242"/>
      <c r="L13" s="242"/>
      <c r="M13" s="243"/>
      <c r="N13" s="243"/>
      <c r="O13" s="251"/>
      <c r="P13" s="242"/>
      <c r="Q13" s="243"/>
      <c r="R13" s="243"/>
      <c r="S13" s="243"/>
      <c r="T13" s="49"/>
      <c r="U13" s="243"/>
      <c r="V13" s="243"/>
      <c r="W13" s="49"/>
      <c r="X13" s="49"/>
      <c r="Y13" s="49"/>
      <c r="Z13" s="49"/>
    </row>
    <row r="14">
      <c r="A14" s="46"/>
      <c r="B14" s="242"/>
      <c r="C14" s="242"/>
      <c r="D14" s="250"/>
      <c r="E14" s="49"/>
      <c r="F14" s="49"/>
      <c r="G14" s="49"/>
      <c r="H14" s="49"/>
      <c r="I14" s="51"/>
      <c r="J14" s="46"/>
      <c r="K14" s="242"/>
      <c r="L14" s="242"/>
      <c r="M14" s="243"/>
      <c r="N14" s="243"/>
      <c r="O14" s="251"/>
      <c r="P14" s="242"/>
      <c r="Q14" s="243"/>
      <c r="R14" s="243"/>
      <c r="S14" s="243"/>
      <c r="T14" s="49"/>
      <c r="U14" s="243"/>
      <c r="V14" s="243"/>
      <c r="W14" s="49"/>
      <c r="X14" s="49"/>
      <c r="Y14" s="49"/>
      <c r="Z14" s="49"/>
    </row>
    <row r="15">
      <c r="A15" s="46"/>
      <c r="B15" s="252"/>
      <c r="C15" s="252"/>
      <c r="D15" s="253"/>
      <c r="E15" s="243"/>
      <c r="F15" s="243"/>
      <c r="G15" s="243"/>
      <c r="H15" s="253"/>
      <c r="I15" s="254"/>
      <c r="J15" s="242"/>
      <c r="K15" s="242"/>
      <c r="L15" s="242"/>
      <c r="M15" s="243"/>
      <c r="N15" s="243"/>
      <c r="O15" s="251"/>
      <c r="P15" s="242"/>
      <c r="Q15" s="243"/>
      <c r="R15" s="243"/>
      <c r="S15" s="243"/>
      <c r="T15" s="49"/>
      <c r="U15" s="243"/>
      <c r="V15" s="243"/>
      <c r="W15" s="49"/>
      <c r="X15" s="49"/>
      <c r="Y15" s="49"/>
      <c r="Z15" s="49"/>
    </row>
    <row r="16">
      <c r="A16" s="46"/>
      <c r="B16" s="252"/>
      <c r="C16" s="252"/>
      <c r="D16" s="255"/>
      <c r="E16" s="243"/>
      <c r="F16" s="243"/>
      <c r="G16" s="243"/>
      <c r="H16" s="253"/>
      <c r="I16" s="254"/>
      <c r="J16" s="242"/>
      <c r="K16" s="242"/>
      <c r="L16" s="242"/>
      <c r="M16" s="243"/>
      <c r="N16" s="243"/>
      <c r="O16" s="251"/>
      <c r="P16" s="242"/>
      <c r="Q16" s="243"/>
      <c r="R16" s="243"/>
      <c r="S16" s="243"/>
      <c r="T16" s="49"/>
      <c r="U16" s="243"/>
      <c r="V16" s="243"/>
      <c r="W16" s="49"/>
      <c r="X16" s="49"/>
      <c r="Y16" s="49"/>
      <c r="Z16" s="49"/>
    </row>
    <row r="17">
      <c r="A17" s="46"/>
      <c r="B17" s="252"/>
      <c r="C17" s="252"/>
      <c r="D17" s="253"/>
      <c r="E17" s="49"/>
      <c r="F17" s="243"/>
      <c r="G17" s="243"/>
      <c r="H17" s="255"/>
      <c r="I17" s="51"/>
      <c r="J17" s="46"/>
      <c r="K17" s="242"/>
      <c r="L17" s="242"/>
      <c r="M17" s="243"/>
      <c r="N17" s="243"/>
      <c r="O17" s="251"/>
      <c r="P17" s="242"/>
      <c r="Q17" s="243"/>
      <c r="R17" s="243"/>
      <c r="S17" s="243"/>
      <c r="T17" s="49"/>
      <c r="U17" s="243"/>
      <c r="V17" s="243"/>
      <c r="W17" s="49"/>
      <c r="X17" s="49"/>
      <c r="Y17" s="49"/>
      <c r="Z17" s="49"/>
    </row>
    <row r="18">
      <c r="A18" s="46"/>
      <c r="B18" s="252"/>
      <c r="C18" s="252"/>
      <c r="D18" s="255"/>
      <c r="E18" s="243"/>
      <c r="F18" s="243"/>
      <c r="G18" s="243"/>
      <c r="H18" s="253"/>
      <c r="I18" s="254"/>
      <c r="J18" s="242"/>
      <c r="K18" s="242"/>
      <c r="L18" s="242"/>
      <c r="M18" s="243"/>
      <c r="N18" s="243"/>
      <c r="O18" s="251"/>
      <c r="P18" s="242"/>
      <c r="Q18" s="243"/>
      <c r="R18" s="243"/>
      <c r="S18" s="243"/>
      <c r="T18" s="243"/>
      <c r="U18" s="243"/>
      <c r="V18" s="243"/>
      <c r="W18" s="49"/>
      <c r="X18" s="49"/>
      <c r="Y18" s="49"/>
      <c r="Z18" s="49"/>
    </row>
    <row r="19">
      <c r="A19" s="46"/>
      <c r="B19" s="252"/>
      <c r="C19" s="252"/>
      <c r="D19" s="255"/>
      <c r="E19" s="243"/>
      <c r="F19" s="243"/>
      <c r="G19" s="243"/>
      <c r="H19" s="255"/>
      <c r="I19" s="254"/>
      <c r="J19" s="242"/>
      <c r="K19" s="242"/>
      <c r="L19" s="242"/>
      <c r="M19" s="243"/>
      <c r="N19" s="243"/>
      <c r="O19" s="251"/>
      <c r="P19" s="242"/>
      <c r="Q19" s="243"/>
      <c r="R19" s="243"/>
      <c r="S19" s="243"/>
      <c r="T19" s="49"/>
      <c r="U19" s="243"/>
      <c r="V19" s="243"/>
      <c r="W19" s="49"/>
      <c r="X19" s="49"/>
      <c r="Y19" s="49"/>
      <c r="Z19" s="49"/>
    </row>
    <row r="20">
      <c r="A20" s="46"/>
      <c r="B20" s="252"/>
      <c r="C20" s="256"/>
      <c r="D20" s="253"/>
      <c r="E20" s="243"/>
      <c r="F20" s="243"/>
      <c r="G20" s="243"/>
      <c r="H20" s="253"/>
      <c r="I20" s="254"/>
      <c r="J20" s="242"/>
      <c r="K20" s="242"/>
      <c r="L20" s="242"/>
      <c r="M20" s="243"/>
      <c r="N20" s="243"/>
      <c r="O20" s="251"/>
      <c r="P20" s="242"/>
      <c r="Q20" s="243"/>
      <c r="R20" s="243"/>
      <c r="S20" s="243"/>
      <c r="T20" s="243"/>
      <c r="U20" s="243"/>
      <c r="V20" s="243"/>
      <c r="W20" s="49"/>
      <c r="X20" s="49"/>
      <c r="Y20" s="49"/>
      <c r="Z20" s="49"/>
    </row>
    <row r="21">
      <c r="A21" s="46"/>
      <c r="B21" s="252"/>
      <c r="C21" s="257"/>
      <c r="D21" s="255"/>
      <c r="E21" s="243"/>
      <c r="F21" s="243"/>
      <c r="G21" s="243"/>
      <c r="H21" s="255"/>
      <c r="I21" s="254"/>
      <c r="J21" s="242"/>
      <c r="K21" s="242"/>
      <c r="L21" s="242"/>
      <c r="M21" s="243"/>
      <c r="N21" s="243"/>
      <c r="O21" s="251"/>
      <c r="P21" s="242"/>
      <c r="Q21" s="243"/>
      <c r="R21" s="243"/>
      <c r="S21" s="243"/>
      <c r="T21" s="243"/>
      <c r="U21" s="243"/>
      <c r="V21" s="243"/>
      <c r="W21" s="49"/>
      <c r="X21" s="49"/>
      <c r="Y21" s="49"/>
      <c r="Z21" s="49"/>
    </row>
    <row r="22">
      <c r="A22" s="46"/>
      <c r="B22" s="252"/>
      <c r="C22" s="256"/>
      <c r="D22" s="253"/>
      <c r="E22" s="243"/>
      <c r="F22" s="243"/>
      <c r="G22" s="243"/>
      <c r="H22" s="253"/>
      <c r="I22" s="254"/>
      <c r="J22" s="242"/>
      <c r="K22" s="242"/>
      <c r="L22" s="242"/>
      <c r="M22" s="243"/>
      <c r="N22" s="243"/>
      <c r="O22" s="251"/>
      <c r="P22" s="242"/>
      <c r="Q22" s="243"/>
      <c r="R22" s="243"/>
      <c r="S22" s="243"/>
      <c r="T22" s="243"/>
      <c r="U22" s="243"/>
      <c r="V22" s="243"/>
      <c r="W22" s="49"/>
      <c r="X22" s="49"/>
      <c r="Y22" s="49"/>
      <c r="Z22" s="49"/>
    </row>
    <row r="23">
      <c r="A23" s="46"/>
      <c r="B23" s="252"/>
      <c r="C23" s="257"/>
      <c r="D23" s="255"/>
      <c r="E23" s="243"/>
      <c r="F23" s="243"/>
      <c r="G23" s="243"/>
      <c r="H23" s="255"/>
      <c r="I23" s="254"/>
      <c r="J23" s="242"/>
      <c r="K23" s="242"/>
      <c r="L23" s="242"/>
      <c r="M23" s="243"/>
      <c r="N23" s="243"/>
      <c r="O23" s="251"/>
      <c r="P23" s="242"/>
      <c r="Q23" s="243"/>
      <c r="R23" s="243"/>
      <c r="S23" s="243"/>
      <c r="T23" s="243"/>
      <c r="U23" s="243"/>
      <c r="V23" s="243"/>
      <c r="W23" s="49"/>
      <c r="X23" s="49"/>
      <c r="Y23" s="49"/>
      <c r="Z23" s="49"/>
    </row>
    <row r="24">
      <c r="A24" s="46"/>
      <c r="B24" s="252"/>
      <c r="C24" s="256"/>
      <c r="D24" s="255"/>
      <c r="E24" s="243"/>
      <c r="F24" s="243"/>
      <c r="G24" s="243"/>
      <c r="H24" s="253"/>
      <c r="I24" s="254"/>
      <c r="J24" s="242"/>
      <c r="K24" s="242"/>
      <c r="L24" s="242"/>
      <c r="M24" s="243"/>
      <c r="N24" s="243"/>
      <c r="O24" s="251"/>
      <c r="P24" s="242"/>
      <c r="Q24" s="243"/>
      <c r="R24" s="243"/>
      <c r="S24" s="243"/>
      <c r="T24" s="243"/>
      <c r="U24" s="243"/>
      <c r="V24" s="243"/>
      <c r="W24" s="49"/>
      <c r="X24" s="49"/>
      <c r="Y24" s="49"/>
      <c r="Z24" s="49"/>
    </row>
    <row r="25">
      <c r="A25" s="46"/>
      <c r="B25" s="252"/>
      <c r="C25" s="257"/>
      <c r="D25" s="253"/>
      <c r="E25" s="243"/>
      <c r="F25" s="243"/>
      <c r="G25" s="243"/>
      <c r="H25" s="255"/>
      <c r="I25" s="254"/>
      <c r="J25" s="242"/>
      <c r="K25" s="242"/>
      <c r="L25" s="242"/>
      <c r="M25" s="243"/>
      <c r="N25" s="243"/>
      <c r="O25" s="251"/>
      <c r="P25" s="242"/>
      <c r="Q25" s="243"/>
      <c r="R25" s="243"/>
      <c r="S25" s="243"/>
      <c r="T25" s="243"/>
      <c r="U25" s="243"/>
      <c r="V25" s="243"/>
      <c r="W25" s="49"/>
      <c r="X25" s="49"/>
      <c r="Y25" s="49"/>
      <c r="Z25" s="49"/>
    </row>
    <row r="26">
      <c r="A26" s="46"/>
      <c r="B26" s="252"/>
      <c r="C26" s="256"/>
      <c r="D26" s="253"/>
      <c r="E26" s="243"/>
      <c r="F26" s="243"/>
      <c r="G26" s="243"/>
      <c r="H26" s="253"/>
      <c r="I26" s="254"/>
      <c r="J26" s="242"/>
      <c r="K26" s="242"/>
      <c r="L26" s="242"/>
      <c r="M26" s="243"/>
      <c r="N26" s="243"/>
      <c r="O26" s="251"/>
      <c r="P26" s="242"/>
      <c r="Q26" s="243"/>
      <c r="R26" s="243"/>
      <c r="S26" s="243"/>
      <c r="T26" s="243"/>
      <c r="U26" s="243"/>
      <c r="V26" s="243"/>
      <c r="W26" s="49"/>
      <c r="X26" s="49"/>
      <c r="Y26" s="49"/>
      <c r="Z26" s="49"/>
    </row>
    <row r="27">
      <c r="A27" s="46"/>
      <c r="B27" s="252"/>
      <c r="C27" s="257"/>
      <c r="D27" s="253"/>
      <c r="E27" s="243"/>
      <c r="F27" s="243"/>
      <c r="G27" s="243"/>
      <c r="H27" s="255"/>
      <c r="I27" s="254"/>
      <c r="J27" s="242"/>
      <c r="K27" s="242"/>
      <c r="L27" s="242"/>
      <c r="M27" s="243"/>
      <c r="N27" s="243"/>
      <c r="O27" s="251"/>
      <c r="P27" s="242"/>
      <c r="Q27" s="243"/>
      <c r="R27" s="243"/>
      <c r="S27" s="243"/>
      <c r="T27" s="243"/>
      <c r="U27" s="243"/>
      <c r="V27" s="243"/>
      <c r="W27" s="49"/>
      <c r="X27" s="49"/>
      <c r="Y27" s="49"/>
      <c r="Z27" s="49"/>
    </row>
    <row r="28">
      <c r="A28" s="46"/>
      <c r="B28" s="252"/>
      <c r="C28" s="257"/>
      <c r="D28" s="258"/>
      <c r="E28" s="243"/>
      <c r="F28" s="243"/>
      <c r="G28" s="243"/>
      <c r="H28" s="255"/>
      <c r="I28" s="254"/>
      <c r="J28" s="242"/>
      <c r="K28" s="242"/>
      <c r="L28" s="242"/>
      <c r="M28" s="243"/>
      <c r="N28" s="243"/>
      <c r="O28" s="251"/>
      <c r="P28" s="242"/>
      <c r="Q28" s="243"/>
      <c r="R28" s="243"/>
      <c r="S28" s="243"/>
      <c r="T28" s="243"/>
      <c r="U28" s="243"/>
      <c r="V28" s="243"/>
      <c r="W28" s="49"/>
      <c r="X28" s="49"/>
      <c r="Y28" s="49"/>
      <c r="Z28" s="49"/>
    </row>
    <row r="29">
      <c r="A29" s="46"/>
      <c r="B29" s="252"/>
      <c r="C29" s="256"/>
      <c r="D29" s="255"/>
      <c r="E29" s="243"/>
      <c r="F29" s="243"/>
      <c r="G29" s="243"/>
      <c r="H29" s="253"/>
      <c r="I29" s="254"/>
      <c r="J29" s="242"/>
      <c r="K29" s="242"/>
      <c r="L29" s="242"/>
      <c r="M29" s="243"/>
      <c r="N29" s="243"/>
      <c r="O29" s="251"/>
      <c r="P29" s="242"/>
      <c r="Q29" s="243"/>
      <c r="R29" s="243"/>
      <c r="S29" s="243"/>
      <c r="T29" s="243"/>
      <c r="U29" s="243"/>
      <c r="V29" s="243"/>
      <c r="W29" s="49"/>
      <c r="X29" s="49"/>
      <c r="Y29" s="49"/>
      <c r="Z29" s="49"/>
    </row>
    <row r="30">
      <c r="A30" s="46"/>
      <c r="B30" s="252"/>
      <c r="C30" s="257"/>
      <c r="D30" s="259"/>
      <c r="E30" s="243"/>
      <c r="F30" s="243"/>
      <c r="G30" s="243"/>
      <c r="H30" s="255"/>
      <c r="I30" s="254"/>
      <c r="J30" s="242"/>
      <c r="K30" s="242"/>
      <c r="L30" s="242"/>
      <c r="M30" s="243"/>
      <c r="N30" s="243"/>
      <c r="O30" s="251"/>
      <c r="P30" s="242"/>
      <c r="Q30" s="243"/>
      <c r="R30" s="243"/>
      <c r="S30" s="243"/>
      <c r="T30" s="243"/>
      <c r="U30" s="243"/>
      <c r="V30" s="243"/>
      <c r="W30" s="49"/>
      <c r="X30" s="49"/>
      <c r="Y30" s="49"/>
      <c r="Z30" s="49"/>
    </row>
    <row r="31">
      <c r="A31" s="46"/>
      <c r="B31" s="252"/>
      <c r="C31" s="256"/>
      <c r="D31" s="259"/>
      <c r="E31" s="243"/>
      <c r="F31" s="243"/>
      <c r="G31" s="243"/>
      <c r="H31" s="253"/>
      <c r="I31" s="254"/>
      <c r="J31" s="242"/>
      <c r="K31" s="242"/>
      <c r="L31" s="242"/>
      <c r="M31" s="243"/>
      <c r="N31" s="243"/>
      <c r="O31" s="251"/>
      <c r="P31" s="242"/>
      <c r="Q31" s="243"/>
      <c r="R31" s="243"/>
      <c r="S31" s="243"/>
      <c r="T31" s="243"/>
      <c r="U31" s="243"/>
      <c r="V31" s="243"/>
      <c r="W31" s="49"/>
      <c r="X31" s="49"/>
      <c r="Y31" s="49"/>
      <c r="Z31" s="49"/>
    </row>
    <row r="32">
      <c r="A32" s="46"/>
      <c r="B32" s="252"/>
      <c r="C32" s="257"/>
      <c r="D32" s="258"/>
      <c r="E32" s="243"/>
      <c r="F32" s="243"/>
      <c r="G32" s="243"/>
      <c r="H32" s="255"/>
      <c r="I32" s="254"/>
      <c r="J32" s="242"/>
      <c r="K32" s="242"/>
      <c r="L32" s="242"/>
      <c r="M32" s="243"/>
      <c r="N32" s="243"/>
      <c r="O32" s="251"/>
      <c r="P32" s="242"/>
      <c r="Q32" s="243"/>
      <c r="R32" s="243"/>
      <c r="S32" s="243"/>
      <c r="T32" s="243"/>
      <c r="U32" s="243"/>
      <c r="V32" s="243"/>
      <c r="W32" s="49"/>
      <c r="X32" s="49"/>
      <c r="Y32" s="49"/>
      <c r="Z32" s="49"/>
    </row>
    <row r="33">
      <c r="A33" s="46"/>
      <c r="B33" s="252"/>
      <c r="C33" s="256"/>
      <c r="D33" s="259"/>
      <c r="E33" s="243"/>
      <c r="F33" s="243"/>
      <c r="G33" s="243"/>
      <c r="H33" s="253"/>
      <c r="I33" s="254"/>
      <c r="J33" s="242"/>
      <c r="K33" s="242"/>
      <c r="L33" s="242"/>
      <c r="M33" s="243"/>
      <c r="N33" s="243"/>
      <c r="O33" s="251"/>
      <c r="P33" s="242"/>
      <c r="Q33" s="243"/>
      <c r="R33" s="243"/>
      <c r="S33" s="243"/>
      <c r="T33" s="243"/>
      <c r="U33" s="243"/>
      <c r="V33" s="243"/>
      <c r="W33" s="49"/>
      <c r="X33" s="49"/>
      <c r="Y33" s="49"/>
      <c r="Z33" s="49"/>
    </row>
    <row r="34">
      <c r="A34" s="46"/>
      <c r="B34" s="252"/>
      <c r="C34" s="257"/>
      <c r="D34" s="258"/>
      <c r="E34" s="243"/>
      <c r="F34" s="243"/>
      <c r="G34" s="243"/>
      <c r="H34" s="255"/>
      <c r="I34" s="254"/>
      <c r="J34" s="242"/>
      <c r="K34" s="242"/>
      <c r="L34" s="242"/>
      <c r="M34" s="243"/>
      <c r="N34" s="243"/>
      <c r="O34" s="251"/>
      <c r="P34" s="242"/>
      <c r="Q34" s="243"/>
      <c r="R34" s="243"/>
      <c r="S34" s="243"/>
      <c r="T34" s="243"/>
      <c r="U34" s="243"/>
      <c r="V34" s="243"/>
      <c r="W34" s="49"/>
      <c r="X34" s="49"/>
      <c r="Y34" s="49"/>
      <c r="Z34" s="49"/>
    </row>
    <row r="35">
      <c r="A35" s="46"/>
      <c r="B35" s="252"/>
      <c r="C35" s="256"/>
      <c r="D35" s="260"/>
      <c r="E35" s="49"/>
      <c r="F35" s="49"/>
      <c r="G35" s="49"/>
      <c r="H35" s="260"/>
      <c r="I35" s="51"/>
      <c r="J35" s="46"/>
      <c r="K35" s="46"/>
      <c r="L35" s="46"/>
      <c r="M35" s="49"/>
      <c r="N35" s="49"/>
      <c r="O35" s="251"/>
      <c r="P35" s="46"/>
      <c r="Q35" s="49"/>
      <c r="R35" s="49"/>
      <c r="S35" s="49"/>
      <c r="T35" s="49"/>
      <c r="U35" s="49"/>
      <c r="V35" s="49"/>
      <c r="W35" s="49"/>
      <c r="X35" s="49"/>
      <c r="Y35" s="49"/>
      <c r="Z35" s="49"/>
    </row>
    <row r="36">
      <c r="A36" s="46"/>
      <c r="B36" s="252"/>
      <c r="C36" s="257"/>
      <c r="D36" s="261"/>
      <c r="E36" s="49"/>
      <c r="F36" s="49"/>
      <c r="G36" s="49"/>
      <c r="H36" s="261"/>
      <c r="I36" s="51"/>
      <c r="J36" s="46"/>
      <c r="K36" s="46"/>
      <c r="L36" s="46"/>
      <c r="M36" s="49"/>
      <c r="N36" s="49"/>
      <c r="O36" s="251"/>
      <c r="P36" s="46"/>
      <c r="Q36" s="49"/>
      <c r="R36" s="49"/>
      <c r="S36" s="49"/>
      <c r="T36" s="49"/>
      <c r="U36" s="49"/>
      <c r="V36" s="49"/>
      <c r="W36" s="49"/>
      <c r="X36" s="49"/>
      <c r="Y36" s="49"/>
      <c r="Z36" s="49"/>
    </row>
    <row r="37">
      <c r="A37" s="46"/>
      <c r="B37" s="252"/>
      <c r="C37" s="257"/>
      <c r="D37" s="258"/>
      <c r="E37" s="49"/>
      <c r="F37" s="49"/>
      <c r="G37" s="49"/>
      <c r="H37" s="261"/>
      <c r="I37" s="51"/>
      <c r="J37" s="46"/>
      <c r="K37" s="46"/>
      <c r="L37" s="46"/>
      <c r="M37" s="49"/>
      <c r="N37" s="49"/>
      <c r="O37" s="251"/>
      <c r="P37" s="46"/>
      <c r="Q37" s="49"/>
      <c r="R37" s="49"/>
      <c r="S37" s="49"/>
      <c r="T37" s="49"/>
      <c r="U37" s="49"/>
      <c r="V37" s="49"/>
      <c r="W37" s="49"/>
      <c r="X37" s="49"/>
      <c r="Y37" s="49"/>
      <c r="Z37" s="49"/>
    </row>
    <row r="38">
      <c r="A38" s="46"/>
      <c r="B38" s="252"/>
      <c r="C38" s="256"/>
      <c r="D38" s="260"/>
      <c r="E38" s="49"/>
      <c r="F38" s="49"/>
      <c r="G38" s="49"/>
      <c r="H38" s="260"/>
      <c r="I38" s="51"/>
      <c r="J38" s="46"/>
      <c r="K38" s="46"/>
      <c r="L38" s="46"/>
      <c r="M38" s="49"/>
      <c r="N38" s="49"/>
      <c r="O38" s="251"/>
      <c r="P38" s="46"/>
      <c r="Q38" s="49"/>
      <c r="R38" s="49"/>
      <c r="S38" s="49"/>
      <c r="T38" s="49"/>
      <c r="U38" s="49"/>
      <c r="V38" s="49"/>
      <c r="W38" s="49"/>
      <c r="X38" s="49"/>
      <c r="Y38" s="49"/>
      <c r="Z38" s="49"/>
    </row>
    <row r="39">
      <c r="A39" s="46"/>
      <c r="B39" s="252"/>
      <c r="C39" s="257"/>
      <c r="D39" s="261"/>
      <c r="E39" s="49"/>
      <c r="F39" s="49"/>
      <c r="G39" s="49"/>
      <c r="H39" s="261"/>
      <c r="I39" s="51"/>
      <c r="J39" s="46"/>
      <c r="K39" s="46"/>
      <c r="L39" s="46"/>
      <c r="M39" s="49"/>
      <c r="N39" s="49"/>
      <c r="O39" s="251"/>
      <c r="P39" s="46"/>
      <c r="Q39" s="49"/>
      <c r="R39" s="49"/>
      <c r="S39" s="49"/>
      <c r="T39" s="49"/>
      <c r="U39" s="49"/>
      <c r="V39" s="49"/>
      <c r="W39" s="49"/>
      <c r="X39" s="49"/>
      <c r="Y39" s="49"/>
      <c r="Z39" s="49"/>
    </row>
    <row r="40">
      <c r="A40" s="46"/>
      <c r="B40" s="252"/>
      <c r="C40" s="256"/>
      <c r="D40" s="260"/>
      <c r="E40" s="49"/>
      <c r="F40" s="49"/>
      <c r="G40" s="49"/>
      <c r="H40" s="260"/>
      <c r="I40" s="51"/>
      <c r="J40" s="46"/>
      <c r="K40" s="46"/>
      <c r="L40" s="46"/>
      <c r="M40" s="49"/>
      <c r="N40" s="49"/>
      <c r="O40" s="251"/>
      <c r="P40" s="46"/>
      <c r="Q40" s="49"/>
      <c r="R40" s="49"/>
      <c r="S40" s="49"/>
      <c r="T40" s="49"/>
      <c r="U40" s="49"/>
      <c r="V40" s="49"/>
      <c r="W40" s="49"/>
      <c r="X40" s="49"/>
      <c r="Y40" s="49"/>
      <c r="Z40" s="49"/>
    </row>
    <row r="41">
      <c r="A41" s="46"/>
      <c r="B41" s="252"/>
      <c r="C41" s="257"/>
      <c r="D41" s="261"/>
      <c r="E41" s="49"/>
      <c r="F41" s="49"/>
      <c r="G41" s="49"/>
      <c r="H41" s="261"/>
      <c r="I41" s="51"/>
      <c r="J41" s="46"/>
      <c r="K41" s="46"/>
      <c r="L41" s="46"/>
      <c r="M41" s="49"/>
      <c r="N41" s="49"/>
      <c r="O41" s="251"/>
      <c r="P41" s="46"/>
      <c r="Q41" s="49"/>
      <c r="R41" s="49"/>
      <c r="S41" s="49"/>
      <c r="T41" s="49"/>
      <c r="U41" s="49"/>
      <c r="V41" s="49"/>
      <c r="W41" s="49"/>
      <c r="X41" s="49"/>
      <c r="Y41" s="49"/>
      <c r="Z41" s="49"/>
    </row>
    <row r="42">
      <c r="A42" s="46"/>
      <c r="B42" s="252"/>
      <c r="C42" s="256"/>
      <c r="D42" s="258"/>
      <c r="E42" s="49"/>
      <c r="F42" s="49"/>
      <c r="G42" s="49"/>
      <c r="H42" s="260"/>
      <c r="I42" s="51"/>
      <c r="J42" s="46"/>
      <c r="K42" s="46"/>
      <c r="L42" s="46"/>
      <c r="M42" s="49"/>
      <c r="N42" s="49"/>
      <c r="O42" s="251"/>
      <c r="P42" s="46"/>
      <c r="Q42" s="49"/>
      <c r="R42" s="49"/>
      <c r="S42" s="49"/>
      <c r="T42" s="49"/>
      <c r="U42" s="49"/>
      <c r="V42" s="49"/>
      <c r="W42" s="49"/>
      <c r="X42" s="49"/>
      <c r="Y42" s="49"/>
      <c r="Z42" s="49"/>
    </row>
    <row r="43">
      <c r="A43" s="46"/>
      <c r="B43" s="252"/>
      <c r="C43" s="257"/>
      <c r="D43" s="259"/>
      <c r="E43" s="49"/>
      <c r="F43" s="49"/>
      <c r="G43" s="49"/>
      <c r="H43" s="261"/>
      <c r="I43" s="51"/>
      <c r="J43" s="46"/>
      <c r="K43" s="46"/>
      <c r="L43" s="46"/>
      <c r="M43" s="49"/>
      <c r="N43" s="49"/>
      <c r="O43" s="251"/>
      <c r="P43" s="46"/>
      <c r="Q43" s="49"/>
      <c r="R43" s="49"/>
      <c r="S43" s="49"/>
      <c r="T43" s="49"/>
      <c r="U43" s="49"/>
      <c r="V43" s="49"/>
      <c r="W43" s="49"/>
      <c r="X43" s="49"/>
      <c r="Y43" s="49"/>
      <c r="Z43" s="49"/>
    </row>
    <row r="44">
      <c r="A44" s="46"/>
      <c r="B44" s="252"/>
      <c r="C44" s="256"/>
      <c r="D44" s="259"/>
      <c r="E44" s="49"/>
      <c r="F44" s="49"/>
      <c r="G44" s="49"/>
      <c r="H44" s="260"/>
      <c r="I44" s="51"/>
      <c r="J44" s="46"/>
      <c r="K44" s="46"/>
      <c r="L44" s="46"/>
      <c r="M44" s="49"/>
      <c r="N44" s="49"/>
      <c r="O44" s="251"/>
      <c r="P44" s="46"/>
      <c r="Q44" s="49"/>
      <c r="R44" s="49"/>
      <c r="S44" s="49"/>
      <c r="T44" s="49"/>
      <c r="U44" s="49"/>
      <c r="V44" s="49"/>
      <c r="W44" s="49"/>
      <c r="X44" s="49"/>
      <c r="Y44" s="49"/>
      <c r="Z44" s="49"/>
    </row>
    <row r="45">
      <c r="A45" s="46"/>
      <c r="B45" s="252"/>
      <c r="C45" s="262"/>
      <c r="D45" s="259"/>
      <c r="E45" s="49"/>
      <c r="F45" s="49"/>
      <c r="G45" s="49"/>
      <c r="H45" s="261"/>
      <c r="I45" s="51"/>
      <c r="J45" s="46"/>
      <c r="K45" s="46"/>
      <c r="L45" s="46"/>
      <c r="M45" s="49"/>
      <c r="N45" s="49"/>
      <c r="O45" s="251"/>
      <c r="P45" s="46"/>
      <c r="Q45" s="49"/>
      <c r="R45" s="49"/>
      <c r="S45" s="49"/>
      <c r="T45" s="49"/>
      <c r="U45" s="49"/>
      <c r="V45" s="49"/>
      <c r="W45" s="49"/>
      <c r="X45" s="49"/>
      <c r="Y45" s="49"/>
      <c r="Z45" s="49"/>
    </row>
    <row r="46">
      <c r="A46" s="46"/>
      <c r="B46" s="252"/>
      <c r="C46" s="256"/>
      <c r="D46" s="259"/>
      <c r="E46" s="49"/>
      <c r="F46" s="49"/>
      <c r="G46" s="49"/>
      <c r="H46" s="261"/>
      <c r="I46" s="51"/>
      <c r="J46" s="46"/>
      <c r="K46" s="46"/>
      <c r="L46" s="46"/>
      <c r="M46" s="49"/>
      <c r="N46" s="49"/>
      <c r="O46" s="251"/>
      <c r="P46" s="46"/>
      <c r="Q46" s="49"/>
      <c r="R46" s="49"/>
      <c r="S46" s="49"/>
      <c r="T46" s="49"/>
      <c r="U46" s="49"/>
      <c r="V46" s="49"/>
      <c r="W46" s="49"/>
      <c r="X46" s="49"/>
      <c r="Y46" s="49"/>
      <c r="Z46" s="49"/>
    </row>
    <row r="47">
      <c r="A47" s="46"/>
      <c r="B47" s="252"/>
      <c r="C47" s="256"/>
      <c r="D47" s="259"/>
      <c r="E47" s="49"/>
      <c r="F47" s="49"/>
      <c r="G47" s="49"/>
      <c r="H47" s="261"/>
      <c r="I47" s="51"/>
      <c r="J47" s="46"/>
      <c r="K47" s="46"/>
      <c r="L47" s="46"/>
      <c r="M47" s="49"/>
      <c r="N47" s="49"/>
      <c r="O47" s="251"/>
      <c r="P47" s="46"/>
      <c r="Q47" s="49"/>
      <c r="R47" s="49"/>
      <c r="S47" s="49"/>
      <c r="T47" s="49"/>
      <c r="U47" s="49"/>
      <c r="V47" s="49"/>
      <c r="W47" s="49"/>
      <c r="X47" s="49"/>
      <c r="Y47" s="49"/>
      <c r="Z47" s="49"/>
    </row>
    <row r="48">
      <c r="A48" s="46"/>
      <c r="B48" s="252"/>
      <c r="C48" s="256"/>
      <c r="D48" s="259"/>
      <c r="E48" s="49"/>
      <c r="F48" s="49"/>
      <c r="G48" s="49"/>
      <c r="H48" s="261"/>
      <c r="I48" s="51"/>
      <c r="J48" s="46"/>
      <c r="K48" s="46"/>
      <c r="L48" s="46"/>
      <c r="M48" s="49"/>
      <c r="N48" s="49"/>
      <c r="O48" s="251"/>
      <c r="P48" s="46"/>
      <c r="Q48" s="49"/>
      <c r="R48" s="49"/>
      <c r="S48" s="49"/>
      <c r="T48" s="49"/>
      <c r="U48" s="49"/>
      <c r="V48" s="49"/>
      <c r="W48" s="49"/>
      <c r="X48" s="49"/>
      <c r="Y48" s="49"/>
      <c r="Z48" s="49"/>
    </row>
    <row r="49">
      <c r="A49" s="46"/>
      <c r="B49" s="262"/>
      <c r="C49" s="256"/>
      <c r="D49" s="259"/>
      <c r="E49" s="49"/>
      <c r="F49" s="49"/>
      <c r="G49" s="49"/>
      <c r="H49" s="260"/>
      <c r="I49" s="51"/>
      <c r="J49" s="46"/>
      <c r="K49" s="46"/>
      <c r="L49" s="46"/>
      <c r="M49" s="49"/>
      <c r="N49" s="49"/>
      <c r="O49" s="251"/>
      <c r="P49" s="46"/>
      <c r="Q49" s="49"/>
      <c r="R49" s="49"/>
      <c r="S49" s="49"/>
      <c r="T49" s="49"/>
      <c r="U49" s="49"/>
      <c r="V49" s="49"/>
      <c r="W49" s="49"/>
      <c r="X49" s="49"/>
      <c r="Y49" s="49"/>
      <c r="Z49" s="49"/>
    </row>
    <row r="50">
      <c r="A50" s="46"/>
      <c r="B50" s="252"/>
      <c r="C50" s="256"/>
      <c r="D50" s="258"/>
      <c r="E50" s="49"/>
      <c r="F50" s="49"/>
      <c r="G50" s="49"/>
      <c r="H50" s="261"/>
      <c r="I50" s="51"/>
      <c r="J50" s="46"/>
      <c r="K50" s="46"/>
      <c r="L50" s="46"/>
      <c r="M50" s="49"/>
      <c r="N50" s="49"/>
      <c r="O50" s="251"/>
      <c r="P50" s="46"/>
      <c r="Q50" s="49"/>
      <c r="R50" s="49"/>
      <c r="S50" s="49"/>
      <c r="T50" s="49"/>
      <c r="U50" s="49"/>
      <c r="V50" s="49"/>
      <c r="W50" s="49"/>
      <c r="X50" s="49"/>
      <c r="Y50" s="49"/>
      <c r="Z50" s="49"/>
    </row>
    <row r="51">
      <c r="A51" s="46"/>
      <c r="B51" s="262"/>
      <c r="C51" s="256"/>
      <c r="D51" s="259"/>
      <c r="E51" s="49"/>
      <c r="F51" s="49"/>
      <c r="G51" s="49"/>
      <c r="H51" s="260"/>
      <c r="I51" s="51"/>
      <c r="J51" s="46"/>
      <c r="K51" s="46"/>
      <c r="L51" s="46"/>
      <c r="M51" s="49"/>
      <c r="N51" s="49"/>
      <c r="O51" s="251"/>
      <c r="P51" s="46"/>
      <c r="Q51" s="49"/>
      <c r="R51" s="49"/>
      <c r="S51" s="49"/>
      <c r="T51" s="49"/>
      <c r="U51" s="49"/>
      <c r="V51" s="49"/>
      <c r="W51" s="49"/>
      <c r="X51" s="49"/>
      <c r="Y51" s="49"/>
      <c r="Z51" s="49"/>
    </row>
    <row r="52">
      <c r="A52" s="46"/>
      <c r="B52" s="252"/>
      <c r="C52" s="256"/>
      <c r="D52" s="258"/>
      <c r="E52" s="49"/>
      <c r="F52" s="49"/>
      <c r="G52" s="49"/>
      <c r="H52" s="261"/>
      <c r="I52" s="51"/>
      <c r="J52" s="46"/>
      <c r="K52" s="46"/>
      <c r="L52" s="46"/>
      <c r="M52" s="49"/>
      <c r="N52" s="49"/>
      <c r="O52" s="251"/>
      <c r="P52" s="46"/>
      <c r="Q52" s="49"/>
      <c r="R52" s="49"/>
      <c r="S52" s="49"/>
      <c r="T52" s="49"/>
      <c r="U52" s="49"/>
      <c r="V52" s="49"/>
      <c r="W52" s="49"/>
      <c r="X52" s="49"/>
      <c r="Y52" s="49"/>
      <c r="Z52" s="49"/>
    </row>
    <row r="53">
      <c r="A53" s="46"/>
      <c r="B53" s="262"/>
      <c r="C53" s="256"/>
      <c r="D53" s="259"/>
      <c r="E53" s="49"/>
      <c r="F53" s="49"/>
      <c r="G53" s="49"/>
      <c r="H53" s="260"/>
      <c r="I53" s="51"/>
      <c r="J53" s="46"/>
      <c r="K53" s="46"/>
      <c r="L53" s="46"/>
      <c r="M53" s="49"/>
      <c r="N53" s="49"/>
      <c r="O53" s="251"/>
      <c r="P53" s="46"/>
      <c r="Q53" s="49"/>
      <c r="R53" s="49"/>
      <c r="S53" s="49"/>
      <c r="T53" s="49"/>
      <c r="U53" s="49"/>
      <c r="V53" s="49"/>
      <c r="W53" s="49"/>
      <c r="X53" s="49"/>
      <c r="Y53" s="49"/>
      <c r="Z53" s="49"/>
    </row>
    <row r="54">
      <c r="A54" s="46"/>
      <c r="B54" s="252"/>
      <c r="C54" s="256"/>
      <c r="D54" s="258"/>
      <c r="E54" s="49"/>
      <c r="F54" s="49"/>
      <c r="G54" s="49"/>
      <c r="H54" s="261"/>
      <c r="I54" s="51"/>
      <c r="J54" s="46"/>
      <c r="K54" s="46"/>
      <c r="L54" s="46"/>
      <c r="M54" s="49"/>
      <c r="N54" s="49"/>
      <c r="O54" s="251"/>
      <c r="P54" s="46"/>
      <c r="Q54" s="49"/>
      <c r="R54" s="49"/>
      <c r="S54" s="49"/>
      <c r="T54" s="49"/>
      <c r="U54" s="49"/>
      <c r="V54" s="49"/>
      <c r="W54" s="49"/>
      <c r="X54" s="49"/>
      <c r="Y54" s="49"/>
      <c r="Z54" s="49"/>
    </row>
    <row r="55">
      <c r="A55" s="46"/>
      <c r="B55" s="262"/>
      <c r="C55" s="256"/>
      <c r="D55" s="259"/>
      <c r="E55" s="49"/>
      <c r="F55" s="49"/>
      <c r="G55" s="49"/>
      <c r="H55" s="260"/>
      <c r="I55" s="51"/>
      <c r="J55" s="46"/>
      <c r="K55" s="46"/>
      <c r="L55" s="46"/>
      <c r="M55" s="49"/>
      <c r="N55" s="49"/>
      <c r="O55" s="251"/>
      <c r="P55" s="46"/>
      <c r="Q55" s="49"/>
      <c r="R55" s="49"/>
      <c r="S55" s="49"/>
      <c r="T55" s="49"/>
      <c r="U55" s="49"/>
      <c r="V55" s="49"/>
      <c r="W55" s="49"/>
      <c r="X55" s="49"/>
      <c r="Y55" s="49"/>
      <c r="Z55" s="49"/>
    </row>
    <row r="56">
      <c r="A56" s="46"/>
      <c r="B56" s="252"/>
      <c r="C56" s="256"/>
      <c r="D56" s="258"/>
      <c r="E56" s="49"/>
      <c r="F56" s="49"/>
      <c r="G56" s="49"/>
      <c r="H56" s="261"/>
      <c r="I56" s="51"/>
      <c r="J56" s="46"/>
      <c r="K56" s="46"/>
      <c r="L56" s="46"/>
      <c r="M56" s="49"/>
      <c r="N56" s="49"/>
      <c r="O56" s="251"/>
      <c r="P56" s="46"/>
      <c r="Q56" s="49"/>
      <c r="R56" s="49"/>
      <c r="S56" s="49"/>
      <c r="T56" s="49"/>
      <c r="U56" s="49"/>
      <c r="V56" s="49"/>
      <c r="W56" s="49"/>
      <c r="X56" s="49"/>
      <c r="Y56" s="49"/>
      <c r="Z56" s="49"/>
    </row>
    <row r="57">
      <c r="A57" s="46"/>
      <c r="B57" s="252"/>
      <c r="C57" s="256"/>
      <c r="D57" s="258"/>
      <c r="E57" s="49"/>
      <c r="F57" s="49"/>
      <c r="G57" s="49"/>
      <c r="H57" s="261"/>
      <c r="I57" s="51"/>
      <c r="J57" s="46"/>
      <c r="K57" s="46"/>
      <c r="L57" s="46"/>
      <c r="M57" s="49"/>
      <c r="N57" s="49"/>
      <c r="O57" s="251"/>
      <c r="P57" s="46"/>
      <c r="Q57" s="49"/>
      <c r="R57" s="49"/>
      <c r="S57" s="49"/>
      <c r="T57" s="49"/>
      <c r="U57" s="49"/>
      <c r="V57" s="49"/>
      <c r="W57" s="49"/>
      <c r="X57" s="49"/>
      <c r="Y57" s="49"/>
      <c r="Z57" s="49"/>
    </row>
    <row r="58">
      <c r="A58" s="46"/>
      <c r="B58" s="252"/>
      <c r="C58" s="257"/>
      <c r="D58" s="259"/>
      <c r="E58" s="49"/>
      <c r="F58" s="49"/>
      <c r="G58" s="49"/>
      <c r="H58" s="261"/>
      <c r="I58" s="51"/>
      <c r="J58" s="46"/>
      <c r="K58" s="46"/>
      <c r="L58" s="46"/>
      <c r="M58" s="49"/>
      <c r="N58" s="49"/>
      <c r="O58" s="251"/>
      <c r="P58" s="46"/>
      <c r="Q58" s="49"/>
      <c r="R58" s="49"/>
      <c r="S58" s="49"/>
      <c r="T58" s="49"/>
      <c r="U58" s="49"/>
      <c r="V58" s="49"/>
      <c r="W58" s="49"/>
      <c r="X58" s="49"/>
      <c r="Y58" s="49"/>
      <c r="Z58" s="49"/>
    </row>
    <row r="59">
      <c r="A59" s="46"/>
      <c r="B59" s="252"/>
      <c r="C59" s="256"/>
      <c r="D59" s="260"/>
      <c r="E59" s="49"/>
      <c r="F59" s="49"/>
      <c r="G59" s="49"/>
      <c r="H59" s="260"/>
      <c r="I59" s="51"/>
      <c r="J59" s="46"/>
      <c r="K59" s="46"/>
      <c r="L59" s="46"/>
      <c r="M59" s="49"/>
      <c r="N59" s="49"/>
      <c r="O59" s="251"/>
      <c r="P59" s="46"/>
      <c r="Q59" s="49"/>
      <c r="R59" s="49"/>
      <c r="S59" s="49"/>
      <c r="T59" s="49"/>
      <c r="U59" s="49"/>
      <c r="V59" s="49"/>
      <c r="W59" s="49"/>
      <c r="X59" s="49"/>
      <c r="Y59" s="49"/>
      <c r="Z59" s="49"/>
    </row>
    <row r="60">
      <c r="A60" s="46"/>
      <c r="B60" s="252"/>
      <c r="C60" s="257"/>
      <c r="D60" s="261"/>
      <c r="E60" s="49"/>
      <c r="F60" s="49"/>
      <c r="G60" s="49"/>
      <c r="H60" s="261"/>
      <c r="I60" s="51"/>
      <c r="J60" s="46"/>
      <c r="K60" s="46"/>
      <c r="L60" s="46"/>
      <c r="M60" s="49"/>
      <c r="N60" s="49"/>
      <c r="O60" s="251"/>
      <c r="P60" s="46"/>
      <c r="Q60" s="49"/>
      <c r="R60" s="49"/>
      <c r="S60" s="49"/>
      <c r="T60" s="49"/>
      <c r="U60" s="49"/>
      <c r="V60" s="49"/>
      <c r="W60" s="49"/>
      <c r="X60" s="49"/>
      <c r="Y60" s="49"/>
      <c r="Z60" s="49"/>
    </row>
    <row r="61">
      <c r="A61" s="46"/>
      <c r="B61" s="252"/>
      <c r="C61" s="256"/>
      <c r="D61" s="261"/>
      <c r="E61" s="49"/>
      <c r="F61" s="49"/>
      <c r="G61" s="49"/>
      <c r="H61" s="260"/>
      <c r="I61" s="51"/>
      <c r="J61" s="46"/>
      <c r="K61" s="46"/>
      <c r="L61" s="46"/>
      <c r="M61" s="49"/>
      <c r="N61" s="49"/>
      <c r="O61" s="251"/>
      <c r="P61" s="46"/>
      <c r="Q61" s="49"/>
      <c r="R61" s="49"/>
      <c r="S61" s="49"/>
      <c r="T61" s="49"/>
      <c r="U61" s="49"/>
      <c r="V61" s="49"/>
      <c r="W61" s="49"/>
      <c r="X61" s="49"/>
      <c r="Y61" s="49"/>
      <c r="Z61" s="49"/>
    </row>
    <row r="62">
      <c r="A62" s="46"/>
      <c r="B62" s="252"/>
      <c r="C62" s="257"/>
      <c r="D62" s="260"/>
      <c r="E62" s="49"/>
      <c r="F62" s="49"/>
      <c r="G62" s="49"/>
      <c r="H62" s="261"/>
      <c r="I62" s="51"/>
      <c r="J62" s="46"/>
      <c r="K62" s="46"/>
      <c r="L62" s="46"/>
      <c r="M62" s="49"/>
      <c r="N62" s="49"/>
      <c r="O62" s="251"/>
      <c r="P62" s="46"/>
      <c r="Q62" s="49"/>
      <c r="R62" s="49"/>
      <c r="S62" s="49"/>
      <c r="T62" s="49"/>
      <c r="U62" s="49"/>
      <c r="V62" s="49"/>
      <c r="W62" s="49"/>
      <c r="X62" s="49"/>
      <c r="Y62" s="49"/>
      <c r="Z62" s="49"/>
    </row>
    <row r="63">
      <c r="A63" s="46"/>
      <c r="B63" s="252"/>
      <c r="C63" s="256"/>
      <c r="D63" s="260"/>
      <c r="E63" s="49"/>
      <c r="F63" s="49"/>
      <c r="G63" s="49"/>
      <c r="H63" s="260"/>
      <c r="I63" s="51"/>
      <c r="J63" s="46"/>
      <c r="K63" s="46"/>
      <c r="L63" s="46"/>
      <c r="M63" s="49"/>
      <c r="N63" s="49"/>
      <c r="O63" s="251"/>
      <c r="P63" s="46"/>
      <c r="Q63" s="49"/>
      <c r="R63" s="49"/>
      <c r="S63" s="49"/>
      <c r="T63" s="49"/>
      <c r="U63" s="49"/>
      <c r="V63" s="49"/>
      <c r="W63" s="49"/>
      <c r="X63" s="49"/>
      <c r="Y63" s="49"/>
      <c r="Z63" s="49"/>
    </row>
    <row r="64">
      <c r="A64" s="46"/>
      <c r="B64" s="252"/>
      <c r="C64" s="257"/>
      <c r="D64" s="260"/>
      <c r="E64" s="49"/>
      <c r="F64" s="49"/>
      <c r="G64" s="49"/>
      <c r="H64" s="261"/>
      <c r="I64" s="51"/>
      <c r="J64" s="46"/>
      <c r="K64" s="46"/>
      <c r="L64" s="46"/>
      <c r="M64" s="49"/>
      <c r="N64" s="49"/>
      <c r="O64" s="251"/>
      <c r="P64" s="46"/>
      <c r="Q64" s="49"/>
      <c r="R64" s="49"/>
      <c r="S64" s="49"/>
      <c r="T64" s="49"/>
      <c r="U64" s="49"/>
      <c r="V64" s="49"/>
      <c r="W64" s="49"/>
      <c r="X64" s="49"/>
      <c r="Y64" s="49"/>
      <c r="Z64" s="49"/>
    </row>
    <row r="65">
      <c r="A65" s="46"/>
      <c r="B65" s="252"/>
      <c r="C65" s="256"/>
      <c r="D65" s="261"/>
      <c r="E65" s="49"/>
      <c r="F65" s="49"/>
      <c r="G65" s="49"/>
      <c r="H65" s="260"/>
      <c r="I65" s="51"/>
      <c r="J65" s="46"/>
      <c r="K65" s="46"/>
      <c r="L65" s="46"/>
      <c r="M65" s="49"/>
      <c r="N65" s="49"/>
      <c r="O65" s="251"/>
      <c r="P65" s="46"/>
      <c r="Q65" s="49"/>
      <c r="R65" s="49"/>
      <c r="S65" s="49"/>
      <c r="T65" s="49"/>
      <c r="U65" s="49"/>
      <c r="V65" s="49"/>
      <c r="W65" s="49"/>
      <c r="X65" s="49"/>
      <c r="Y65" s="49"/>
      <c r="Z65" s="49"/>
    </row>
    <row r="66">
      <c r="A66" s="46"/>
      <c r="B66" s="252"/>
      <c r="C66" s="257"/>
      <c r="D66" s="260"/>
      <c r="E66" s="49"/>
      <c r="F66" s="49"/>
      <c r="G66" s="49"/>
      <c r="H66" s="261"/>
      <c r="I66" s="51"/>
      <c r="J66" s="46"/>
      <c r="K66" s="46"/>
      <c r="L66" s="46"/>
      <c r="M66" s="49"/>
      <c r="N66" s="49"/>
      <c r="O66" s="251"/>
      <c r="P66" s="46"/>
      <c r="Q66" s="49"/>
      <c r="R66" s="49"/>
      <c r="S66" s="49"/>
      <c r="T66" s="49"/>
      <c r="U66" s="49"/>
      <c r="V66" s="49"/>
      <c r="W66" s="49"/>
      <c r="X66" s="49"/>
      <c r="Y66" s="49"/>
      <c r="Z66" s="49"/>
    </row>
    <row r="67">
      <c r="A67" s="46"/>
      <c r="B67" s="252"/>
      <c r="C67" s="256"/>
      <c r="D67" s="261"/>
      <c r="E67" s="49"/>
      <c r="F67" s="49"/>
      <c r="G67" s="49"/>
      <c r="H67" s="260"/>
      <c r="I67" s="51"/>
      <c r="J67" s="46"/>
      <c r="K67" s="46"/>
      <c r="L67" s="46"/>
      <c r="M67" s="49"/>
      <c r="N67" s="49"/>
      <c r="O67" s="251"/>
      <c r="P67" s="46"/>
      <c r="Q67" s="49"/>
      <c r="R67" s="49"/>
      <c r="S67" s="49"/>
      <c r="T67" s="49"/>
      <c r="U67" s="49"/>
      <c r="V67" s="49"/>
      <c r="W67" s="49"/>
      <c r="X67" s="49"/>
      <c r="Y67" s="49"/>
      <c r="Z67" s="49"/>
    </row>
    <row r="68">
      <c r="A68" s="46"/>
      <c r="B68" s="252"/>
      <c r="C68" s="257"/>
      <c r="D68" s="260"/>
      <c r="E68" s="49"/>
      <c r="F68" s="49"/>
      <c r="G68" s="49"/>
      <c r="H68" s="261"/>
      <c r="I68" s="51"/>
      <c r="J68" s="46"/>
      <c r="K68" s="46"/>
      <c r="L68" s="46"/>
      <c r="M68" s="49"/>
      <c r="N68" s="49"/>
      <c r="O68" s="251"/>
      <c r="P68" s="46"/>
      <c r="Q68" s="49"/>
      <c r="R68" s="49"/>
      <c r="S68" s="49"/>
      <c r="T68" s="49"/>
      <c r="U68" s="49"/>
      <c r="V68" s="49"/>
      <c r="W68" s="49"/>
      <c r="X68" s="49"/>
      <c r="Y68" s="49"/>
      <c r="Z68" s="49"/>
    </row>
    <row r="69">
      <c r="A69" s="46"/>
      <c r="B69" s="252"/>
      <c r="C69" s="256"/>
      <c r="D69" s="261"/>
      <c r="E69" s="49"/>
      <c r="F69" s="49"/>
      <c r="G69" s="49"/>
      <c r="H69" s="260"/>
      <c r="I69" s="51"/>
      <c r="J69" s="46"/>
      <c r="K69" s="46"/>
      <c r="L69" s="46"/>
      <c r="M69" s="49"/>
      <c r="N69" s="49"/>
      <c r="O69" s="251"/>
      <c r="P69" s="46"/>
      <c r="Q69" s="49"/>
      <c r="R69" s="49"/>
      <c r="S69" s="49"/>
      <c r="T69" s="49"/>
      <c r="U69" s="49"/>
      <c r="V69" s="49"/>
      <c r="W69" s="49"/>
      <c r="X69" s="49"/>
      <c r="Y69" s="49"/>
      <c r="Z69" s="49"/>
    </row>
    <row r="70">
      <c r="A70" s="46"/>
      <c r="B70" s="252"/>
      <c r="C70" s="257"/>
      <c r="D70" s="260"/>
      <c r="E70" s="49"/>
      <c r="F70" s="49"/>
      <c r="G70" s="49"/>
      <c r="H70" s="261"/>
      <c r="I70" s="51"/>
      <c r="J70" s="46"/>
      <c r="K70" s="46"/>
      <c r="L70" s="46"/>
      <c r="M70" s="49"/>
      <c r="N70" s="49"/>
      <c r="O70" s="251"/>
      <c r="P70" s="46"/>
      <c r="Q70" s="49"/>
      <c r="R70" s="49"/>
      <c r="S70" s="49"/>
      <c r="T70" s="49"/>
      <c r="U70" s="49"/>
      <c r="V70" s="49"/>
      <c r="W70" s="49"/>
      <c r="X70" s="49"/>
      <c r="Y70" s="49"/>
      <c r="Z70" s="49"/>
    </row>
    <row r="71">
      <c r="A71" s="46"/>
      <c r="B71" s="252"/>
      <c r="C71" s="256"/>
      <c r="D71" s="261"/>
      <c r="E71" s="49"/>
      <c r="F71" s="49"/>
      <c r="G71" s="49"/>
      <c r="H71" s="260"/>
      <c r="I71" s="51"/>
      <c r="J71" s="46"/>
      <c r="K71" s="46"/>
      <c r="L71" s="46"/>
      <c r="M71" s="49"/>
      <c r="N71" s="49"/>
      <c r="O71" s="251"/>
      <c r="P71" s="46"/>
      <c r="Q71" s="49"/>
      <c r="R71" s="49"/>
      <c r="S71" s="49"/>
      <c r="T71" s="49"/>
      <c r="U71" s="49"/>
      <c r="V71" s="49"/>
      <c r="W71" s="49"/>
      <c r="X71" s="49"/>
      <c r="Y71" s="49"/>
      <c r="Z71" s="49"/>
    </row>
    <row r="72">
      <c r="A72" s="46"/>
      <c r="B72" s="252"/>
      <c r="C72" s="257"/>
      <c r="D72" s="260"/>
      <c r="E72" s="49"/>
      <c r="F72" s="49"/>
      <c r="G72" s="49"/>
      <c r="H72" s="261"/>
      <c r="I72" s="51"/>
      <c r="J72" s="46"/>
      <c r="K72" s="46"/>
      <c r="L72" s="46"/>
      <c r="M72" s="49"/>
      <c r="N72" s="49"/>
      <c r="O72" s="251"/>
      <c r="P72" s="46"/>
      <c r="Q72" s="49"/>
      <c r="R72" s="49"/>
      <c r="S72" s="49"/>
      <c r="T72" s="49"/>
      <c r="U72" s="49"/>
      <c r="V72" s="49"/>
      <c r="W72" s="49"/>
      <c r="X72" s="49"/>
      <c r="Y72" s="49"/>
      <c r="Z72" s="49"/>
    </row>
    <row r="73">
      <c r="A73" s="46"/>
      <c r="B73" s="252"/>
      <c r="C73" s="256"/>
      <c r="D73" s="261"/>
      <c r="E73" s="49"/>
      <c r="F73" s="49"/>
      <c r="G73" s="49"/>
      <c r="H73" s="260"/>
      <c r="I73" s="51"/>
      <c r="J73" s="46"/>
      <c r="K73" s="46"/>
      <c r="L73" s="46"/>
      <c r="M73" s="49"/>
      <c r="N73" s="49"/>
      <c r="O73" s="251"/>
      <c r="P73" s="46"/>
      <c r="Q73" s="49"/>
      <c r="R73" s="49"/>
      <c r="S73" s="49"/>
      <c r="T73" s="49"/>
      <c r="U73" s="49"/>
      <c r="V73" s="49"/>
      <c r="W73" s="49"/>
      <c r="X73" s="49"/>
      <c r="Y73" s="49"/>
      <c r="Z73" s="49"/>
    </row>
    <row r="74">
      <c r="A74" s="46"/>
      <c r="B74" s="252"/>
      <c r="C74" s="257"/>
      <c r="D74" s="260"/>
      <c r="E74" s="49"/>
      <c r="F74" s="49"/>
      <c r="G74" s="49"/>
      <c r="H74" s="261"/>
      <c r="I74" s="51"/>
      <c r="J74" s="46"/>
      <c r="K74" s="46"/>
      <c r="L74" s="46"/>
      <c r="M74" s="49"/>
      <c r="N74" s="49"/>
      <c r="O74" s="251"/>
      <c r="P74" s="46"/>
      <c r="Q74" s="49"/>
      <c r="R74" s="49"/>
      <c r="S74" s="49"/>
      <c r="T74" s="49"/>
      <c r="U74" s="49"/>
      <c r="V74" s="49"/>
      <c r="W74" s="49"/>
      <c r="X74" s="49"/>
      <c r="Y74" s="49"/>
      <c r="Z74" s="49"/>
    </row>
    <row r="75">
      <c r="A75" s="46"/>
      <c r="B75" s="252"/>
      <c r="C75" s="256"/>
      <c r="D75" s="260"/>
      <c r="E75" s="49"/>
      <c r="F75" s="49"/>
      <c r="G75" s="49"/>
      <c r="H75" s="260"/>
      <c r="I75" s="51"/>
      <c r="J75" s="46"/>
      <c r="K75" s="46"/>
      <c r="L75" s="46"/>
      <c r="M75" s="49"/>
      <c r="N75" s="49"/>
      <c r="O75" s="251"/>
      <c r="P75" s="46"/>
      <c r="Q75" s="49"/>
      <c r="R75" s="49"/>
      <c r="S75" s="49"/>
      <c r="T75" s="49"/>
      <c r="U75" s="49"/>
      <c r="V75" s="49"/>
      <c r="W75" s="49"/>
      <c r="X75" s="49"/>
      <c r="Y75" s="49"/>
      <c r="Z75" s="49"/>
    </row>
    <row r="76">
      <c r="A76" s="46"/>
      <c r="B76" s="252"/>
      <c r="C76" s="257"/>
      <c r="D76" s="261"/>
      <c r="E76" s="49"/>
      <c r="F76" s="49"/>
      <c r="G76" s="49"/>
      <c r="H76" s="261"/>
      <c r="I76" s="51"/>
      <c r="J76" s="46"/>
      <c r="K76" s="46"/>
      <c r="L76" s="46"/>
      <c r="M76" s="49"/>
      <c r="N76" s="49"/>
      <c r="O76" s="251"/>
      <c r="P76" s="46"/>
      <c r="Q76" s="49"/>
      <c r="R76" s="49"/>
      <c r="S76" s="49"/>
      <c r="T76" s="49"/>
      <c r="U76" s="49"/>
      <c r="V76" s="49"/>
      <c r="W76" s="49"/>
      <c r="X76" s="49"/>
      <c r="Y76" s="49"/>
      <c r="Z76" s="49"/>
    </row>
    <row r="77">
      <c r="A77" s="46"/>
      <c r="B77" s="252"/>
      <c r="C77" s="256"/>
      <c r="D77" s="261"/>
      <c r="E77" s="49"/>
      <c r="F77" s="49"/>
      <c r="G77" s="49"/>
      <c r="H77" s="260"/>
      <c r="I77" s="51"/>
      <c r="J77" s="46"/>
      <c r="K77" s="46"/>
      <c r="L77" s="46"/>
      <c r="M77" s="49"/>
      <c r="N77" s="49"/>
      <c r="O77" s="251"/>
      <c r="P77" s="46"/>
      <c r="Q77" s="49"/>
      <c r="R77" s="49"/>
      <c r="S77" s="49"/>
      <c r="T77" s="49"/>
      <c r="U77" s="49"/>
      <c r="V77" s="49"/>
      <c r="W77" s="49"/>
      <c r="X77" s="49"/>
      <c r="Y77" s="49"/>
      <c r="Z77" s="49"/>
    </row>
    <row r="78">
      <c r="A78" s="46"/>
      <c r="B78" s="252"/>
      <c r="C78" s="257"/>
      <c r="D78" s="260"/>
      <c r="E78" s="49"/>
      <c r="F78" s="49"/>
      <c r="G78" s="49"/>
      <c r="H78" s="261"/>
      <c r="I78" s="51"/>
      <c r="J78" s="46"/>
      <c r="K78" s="46"/>
      <c r="L78" s="46"/>
      <c r="M78" s="49"/>
      <c r="N78" s="49"/>
      <c r="O78" s="251"/>
      <c r="P78" s="46"/>
      <c r="Q78" s="49"/>
      <c r="R78" s="49"/>
      <c r="S78" s="49"/>
      <c r="T78" s="49"/>
      <c r="U78" s="49"/>
      <c r="V78" s="49"/>
      <c r="W78" s="49"/>
      <c r="X78" s="49"/>
      <c r="Y78" s="49"/>
      <c r="Z78" s="49"/>
    </row>
    <row r="79">
      <c r="A79" s="46"/>
      <c r="B79" s="252"/>
      <c r="C79" s="256"/>
      <c r="D79" s="261"/>
      <c r="E79" s="49"/>
      <c r="F79" s="49"/>
      <c r="G79" s="49"/>
      <c r="H79" s="260"/>
      <c r="I79" s="51"/>
      <c r="J79" s="46"/>
      <c r="K79" s="46"/>
      <c r="L79" s="46"/>
      <c r="M79" s="49"/>
      <c r="N79" s="49"/>
      <c r="O79" s="251"/>
      <c r="P79" s="46"/>
      <c r="Q79" s="49"/>
      <c r="R79" s="49"/>
      <c r="S79" s="49"/>
      <c r="T79" s="49"/>
      <c r="U79" s="49"/>
      <c r="V79" s="49"/>
      <c r="W79" s="49"/>
      <c r="X79" s="49"/>
      <c r="Y79" s="49"/>
      <c r="Z79" s="49"/>
    </row>
    <row r="80">
      <c r="A80" s="46"/>
      <c r="B80" s="252"/>
      <c r="C80" s="257"/>
      <c r="D80" s="260"/>
      <c r="E80" s="49"/>
      <c r="F80" s="49"/>
      <c r="G80" s="49"/>
      <c r="H80" s="261"/>
      <c r="I80" s="51"/>
      <c r="J80" s="46"/>
      <c r="K80" s="46"/>
      <c r="L80" s="46"/>
      <c r="M80" s="49"/>
      <c r="N80" s="49"/>
      <c r="O80" s="251"/>
      <c r="P80" s="46"/>
      <c r="Q80" s="49"/>
      <c r="R80" s="49"/>
      <c r="S80" s="49"/>
      <c r="T80" s="49"/>
      <c r="U80" s="49"/>
      <c r="V80" s="49"/>
      <c r="W80" s="49"/>
      <c r="X80" s="49"/>
      <c r="Y80" s="49"/>
      <c r="Z80" s="49"/>
    </row>
    <row r="81">
      <c r="A81" s="46"/>
      <c r="B81" s="252"/>
      <c r="C81" s="256"/>
      <c r="D81" s="261"/>
      <c r="E81" s="49"/>
      <c r="F81" s="49"/>
      <c r="G81" s="49"/>
      <c r="H81" s="260"/>
      <c r="I81" s="51"/>
      <c r="J81" s="46"/>
      <c r="K81" s="46"/>
      <c r="L81" s="46"/>
      <c r="M81" s="49"/>
      <c r="N81" s="49"/>
      <c r="O81" s="251"/>
      <c r="P81" s="46"/>
      <c r="Q81" s="49"/>
      <c r="R81" s="49"/>
      <c r="S81" s="49"/>
      <c r="T81" s="49"/>
      <c r="U81" s="49"/>
      <c r="V81" s="49"/>
      <c r="W81" s="49"/>
      <c r="X81" s="49"/>
      <c r="Y81" s="49"/>
      <c r="Z81" s="49"/>
    </row>
    <row r="82">
      <c r="A82" s="46"/>
      <c r="B82" s="252"/>
      <c r="C82" s="257"/>
      <c r="D82" s="260"/>
      <c r="E82" s="49"/>
      <c r="F82" s="49"/>
      <c r="G82" s="49"/>
      <c r="H82" s="261"/>
      <c r="I82" s="51"/>
      <c r="J82" s="46"/>
      <c r="K82" s="46"/>
      <c r="L82" s="46"/>
      <c r="M82" s="49"/>
      <c r="N82" s="49"/>
      <c r="O82" s="251"/>
      <c r="P82" s="46"/>
      <c r="Q82" s="49"/>
      <c r="R82" s="49"/>
      <c r="S82" s="49"/>
      <c r="T82" s="49"/>
      <c r="U82" s="49"/>
      <c r="V82" s="49"/>
      <c r="W82" s="49"/>
      <c r="X82" s="49"/>
      <c r="Y82" s="49"/>
      <c r="Z82" s="49"/>
    </row>
    <row r="83">
      <c r="A83" s="46"/>
      <c r="B83" s="252"/>
      <c r="C83" s="256"/>
      <c r="D83" s="258"/>
      <c r="E83" s="49"/>
      <c r="F83" s="49"/>
      <c r="G83" s="49"/>
      <c r="H83" s="260"/>
      <c r="I83" s="51"/>
      <c r="J83" s="46"/>
      <c r="K83" s="46"/>
      <c r="L83" s="46"/>
      <c r="M83" s="49"/>
      <c r="N83" s="49"/>
      <c r="O83" s="251"/>
      <c r="P83" s="46"/>
      <c r="Q83" s="49"/>
      <c r="R83" s="49"/>
      <c r="S83" s="49"/>
      <c r="T83" s="49"/>
      <c r="U83" s="49"/>
      <c r="V83" s="49"/>
      <c r="W83" s="49"/>
      <c r="X83" s="49"/>
      <c r="Y83" s="49"/>
      <c r="Z83" s="49"/>
    </row>
    <row r="84">
      <c r="A84" s="46"/>
      <c r="B84" s="252"/>
      <c r="C84" s="257"/>
      <c r="D84" s="260"/>
      <c r="E84" s="49"/>
      <c r="F84" s="49"/>
      <c r="G84" s="49"/>
      <c r="H84" s="261"/>
      <c r="I84" s="51"/>
      <c r="J84" s="46"/>
      <c r="K84" s="46"/>
      <c r="L84" s="46"/>
      <c r="M84" s="49"/>
      <c r="N84" s="49"/>
      <c r="O84" s="251"/>
      <c r="P84" s="46"/>
      <c r="Q84" s="49"/>
      <c r="R84" s="49"/>
      <c r="S84" s="49"/>
      <c r="T84" s="49"/>
      <c r="U84" s="49"/>
      <c r="V84" s="49"/>
      <c r="W84" s="49"/>
      <c r="X84" s="49"/>
      <c r="Y84" s="49"/>
      <c r="Z84" s="49"/>
    </row>
    <row r="85">
      <c r="A85" s="46"/>
      <c r="B85" s="252"/>
      <c r="C85" s="256"/>
      <c r="D85" s="261"/>
      <c r="E85" s="49"/>
      <c r="F85" s="49"/>
      <c r="G85" s="49"/>
      <c r="H85" s="260"/>
      <c r="I85" s="51"/>
      <c r="J85" s="46"/>
      <c r="K85" s="46"/>
      <c r="L85" s="46"/>
      <c r="M85" s="49"/>
      <c r="N85" s="49"/>
      <c r="O85" s="251"/>
      <c r="P85" s="46"/>
      <c r="Q85" s="49"/>
      <c r="R85" s="49"/>
      <c r="S85" s="49"/>
      <c r="T85" s="49"/>
      <c r="U85" s="49"/>
      <c r="V85" s="49"/>
      <c r="W85" s="49"/>
      <c r="X85" s="49"/>
      <c r="Y85" s="49"/>
      <c r="Z85" s="49"/>
    </row>
    <row r="86">
      <c r="A86" s="46"/>
      <c r="B86" s="252"/>
      <c r="C86" s="257"/>
      <c r="D86" s="261"/>
      <c r="E86" s="49"/>
      <c r="F86" s="49"/>
      <c r="G86" s="49"/>
      <c r="H86" s="261"/>
      <c r="I86" s="51"/>
      <c r="J86" s="46"/>
      <c r="K86" s="46"/>
      <c r="L86" s="46"/>
      <c r="M86" s="49"/>
      <c r="N86" s="49"/>
      <c r="O86" s="251"/>
      <c r="P86" s="46"/>
      <c r="Q86" s="49"/>
      <c r="R86" s="49"/>
      <c r="S86" s="49"/>
      <c r="T86" s="49"/>
      <c r="U86" s="49"/>
      <c r="V86" s="49"/>
      <c r="W86" s="49"/>
      <c r="X86" s="49"/>
      <c r="Y86" s="49"/>
      <c r="Z86" s="49"/>
    </row>
    <row r="87">
      <c r="A87" s="46"/>
      <c r="B87" s="252"/>
      <c r="C87" s="256"/>
      <c r="D87" s="260"/>
      <c r="E87" s="49"/>
      <c r="F87" s="49"/>
      <c r="G87" s="49"/>
      <c r="H87" s="260"/>
      <c r="I87" s="51"/>
      <c r="J87" s="46"/>
      <c r="K87" s="46"/>
      <c r="L87" s="46"/>
      <c r="M87" s="49"/>
      <c r="N87" s="49"/>
      <c r="O87" s="251"/>
      <c r="P87" s="46"/>
      <c r="Q87" s="49"/>
      <c r="R87" s="49"/>
      <c r="S87" s="49"/>
      <c r="T87" s="49"/>
      <c r="U87" s="49"/>
      <c r="V87" s="49"/>
      <c r="W87" s="49"/>
      <c r="X87" s="49"/>
      <c r="Y87" s="49"/>
      <c r="Z87" s="49"/>
    </row>
    <row r="88">
      <c r="A88" s="46"/>
      <c r="B88" s="252"/>
      <c r="C88" s="257"/>
      <c r="D88" s="261"/>
      <c r="E88" s="49"/>
      <c r="F88" s="49"/>
      <c r="G88" s="49"/>
      <c r="H88" s="261"/>
      <c r="I88" s="51"/>
      <c r="J88" s="46"/>
      <c r="K88" s="46"/>
      <c r="L88" s="46"/>
      <c r="M88" s="49"/>
      <c r="N88" s="49"/>
      <c r="O88" s="251"/>
      <c r="P88" s="46"/>
      <c r="Q88" s="49"/>
      <c r="R88" s="49"/>
      <c r="S88" s="49"/>
      <c r="T88" s="49"/>
      <c r="U88" s="49"/>
      <c r="V88" s="49"/>
      <c r="W88" s="49"/>
      <c r="X88" s="49"/>
      <c r="Y88" s="49"/>
      <c r="Z88" s="49"/>
    </row>
    <row r="89">
      <c r="A89" s="46"/>
      <c r="B89" s="252"/>
      <c r="C89" s="256"/>
      <c r="D89" s="260"/>
      <c r="E89" s="49"/>
      <c r="F89" s="49"/>
      <c r="G89" s="49"/>
      <c r="H89" s="260"/>
      <c r="I89" s="51"/>
      <c r="J89" s="46"/>
      <c r="K89" s="46"/>
      <c r="L89" s="46"/>
      <c r="M89" s="49"/>
      <c r="N89" s="49"/>
      <c r="O89" s="251"/>
      <c r="P89" s="46"/>
      <c r="Q89" s="49"/>
      <c r="R89" s="49"/>
      <c r="S89" s="49"/>
      <c r="T89" s="49"/>
      <c r="U89" s="49"/>
      <c r="V89" s="49"/>
      <c r="W89" s="49"/>
      <c r="X89" s="49"/>
      <c r="Y89" s="49"/>
      <c r="Z89" s="49"/>
    </row>
    <row r="90">
      <c r="A90" s="46"/>
      <c r="B90" s="252"/>
      <c r="C90" s="257"/>
      <c r="D90" s="260"/>
      <c r="E90" s="49"/>
      <c r="F90" s="49"/>
      <c r="G90" s="49"/>
      <c r="H90" s="261"/>
      <c r="I90" s="51"/>
      <c r="J90" s="46"/>
      <c r="K90" s="46"/>
      <c r="L90" s="46"/>
      <c r="M90" s="49"/>
      <c r="N90" s="49"/>
      <c r="O90" s="251"/>
      <c r="P90" s="46"/>
      <c r="Q90" s="49"/>
      <c r="R90" s="49"/>
      <c r="S90" s="49"/>
      <c r="T90" s="49"/>
      <c r="U90" s="49"/>
      <c r="V90" s="49"/>
      <c r="W90" s="49"/>
      <c r="X90" s="49"/>
      <c r="Y90" s="49"/>
      <c r="Z90" s="49"/>
    </row>
    <row r="91">
      <c r="A91" s="46"/>
      <c r="B91" s="252"/>
      <c r="C91" s="257"/>
      <c r="D91" s="261"/>
      <c r="E91" s="49"/>
      <c r="F91" s="49"/>
      <c r="G91" s="49"/>
      <c r="H91" s="261"/>
      <c r="I91" s="51"/>
      <c r="J91" s="46"/>
      <c r="K91" s="46"/>
      <c r="L91" s="46"/>
      <c r="M91" s="49"/>
      <c r="N91" s="49"/>
      <c r="O91" s="251"/>
      <c r="P91" s="46"/>
      <c r="Q91" s="49"/>
      <c r="R91" s="49"/>
      <c r="S91" s="49"/>
      <c r="T91" s="49"/>
      <c r="U91" s="49"/>
      <c r="V91" s="49"/>
      <c r="W91" s="49"/>
      <c r="X91" s="49"/>
      <c r="Y91" s="49"/>
      <c r="Z91" s="49"/>
    </row>
    <row r="92">
      <c r="A92" s="46"/>
      <c r="B92" s="252"/>
      <c r="C92" s="256"/>
      <c r="D92" s="259"/>
      <c r="E92" s="49"/>
      <c r="F92" s="49"/>
      <c r="G92" s="49"/>
      <c r="H92" s="260"/>
      <c r="I92" s="51"/>
      <c r="J92" s="46"/>
      <c r="K92" s="46"/>
      <c r="L92" s="46"/>
      <c r="M92" s="49"/>
      <c r="N92" s="49"/>
      <c r="O92" s="251"/>
      <c r="P92" s="46"/>
      <c r="Q92" s="49"/>
      <c r="R92" s="49"/>
      <c r="S92" s="49"/>
      <c r="T92" s="49"/>
      <c r="U92" s="49"/>
      <c r="V92" s="49"/>
      <c r="W92" s="49"/>
      <c r="X92" s="49"/>
      <c r="Y92" s="49"/>
      <c r="Z92" s="49"/>
    </row>
    <row r="93">
      <c r="A93" s="46"/>
      <c r="B93" s="252"/>
      <c r="C93" s="257"/>
      <c r="D93" s="258"/>
      <c r="E93" s="49"/>
      <c r="F93" s="49"/>
      <c r="G93" s="49"/>
      <c r="H93" s="261"/>
      <c r="I93" s="51"/>
      <c r="J93" s="46"/>
      <c r="K93" s="46"/>
      <c r="L93" s="46"/>
      <c r="M93" s="49"/>
      <c r="N93" s="49"/>
      <c r="O93" s="251"/>
      <c r="P93" s="46"/>
      <c r="Q93" s="49"/>
      <c r="R93" s="49"/>
      <c r="S93" s="49"/>
      <c r="T93" s="49"/>
      <c r="U93" s="49"/>
      <c r="V93" s="49"/>
      <c r="W93" s="49"/>
      <c r="X93" s="49"/>
      <c r="Y93" s="49"/>
      <c r="Z93" s="49"/>
    </row>
    <row r="94">
      <c r="A94" s="46"/>
      <c r="B94" s="252"/>
      <c r="C94" s="257"/>
      <c r="D94" s="258"/>
      <c r="E94" s="49"/>
      <c r="F94" s="49"/>
      <c r="G94" s="49"/>
      <c r="H94" s="261"/>
      <c r="I94" s="51"/>
      <c r="J94" s="46"/>
      <c r="K94" s="46"/>
      <c r="L94" s="46"/>
      <c r="M94" s="49"/>
      <c r="N94" s="49"/>
      <c r="O94" s="251"/>
      <c r="P94" s="46"/>
      <c r="Q94" s="49"/>
      <c r="R94" s="49"/>
      <c r="S94" s="49"/>
      <c r="T94" s="49"/>
      <c r="U94" s="49"/>
      <c r="V94" s="49"/>
      <c r="W94" s="49"/>
      <c r="X94" s="49"/>
      <c r="Y94" s="49"/>
      <c r="Z94" s="49"/>
    </row>
    <row r="95">
      <c r="A95" s="46"/>
      <c r="B95" s="252"/>
      <c r="C95" s="257"/>
      <c r="D95" s="258"/>
      <c r="E95" s="49"/>
      <c r="F95" s="49"/>
      <c r="G95" s="49"/>
      <c r="H95" s="261"/>
      <c r="I95" s="51"/>
      <c r="J95" s="46"/>
      <c r="K95" s="46"/>
      <c r="L95" s="46"/>
      <c r="M95" s="49"/>
      <c r="N95" s="49"/>
      <c r="O95" s="251"/>
      <c r="P95" s="46"/>
      <c r="Q95" s="49"/>
      <c r="R95" s="49"/>
      <c r="S95" s="49"/>
      <c r="T95" s="49"/>
      <c r="U95" s="49"/>
      <c r="V95" s="49"/>
      <c r="W95" s="49"/>
      <c r="X95" s="49"/>
      <c r="Y95" s="49"/>
      <c r="Z95" s="49"/>
    </row>
    <row r="96">
      <c r="A96" s="46"/>
      <c r="B96" s="252"/>
      <c r="C96" s="257"/>
      <c r="D96" s="258"/>
      <c r="E96" s="49"/>
      <c r="F96" s="49"/>
      <c r="G96" s="49"/>
      <c r="H96" s="261"/>
      <c r="I96" s="51"/>
      <c r="J96" s="46"/>
      <c r="K96" s="46"/>
      <c r="L96" s="46"/>
      <c r="M96" s="49"/>
      <c r="N96" s="49"/>
      <c r="O96" s="251"/>
      <c r="P96" s="46"/>
      <c r="Q96" s="49"/>
      <c r="R96" s="49"/>
      <c r="S96" s="49"/>
      <c r="T96" s="49"/>
      <c r="U96" s="49"/>
      <c r="V96" s="49"/>
      <c r="W96" s="49"/>
      <c r="X96" s="49"/>
      <c r="Y96" s="49"/>
      <c r="Z96" s="49"/>
    </row>
    <row r="97">
      <c r="A97" s="46"/>
      <c r="B97" s="252"/>
      <c r="C97" s="256"/>
      <c r="D97" s="259"/>
      <c r="E97" s="49"/>
      <c r="F97" s="49"/>
      <c r="G97" s="49"/>
      <c r="H97" s="260"/>
      <c r="I97" s="51"/>
      <c r="J97" s="46"/>
      <c r="K97" s="46"/>
      <c r="L97" s="46"/>
      <c r="M97" s="49"/>
      <c r="N97" s="49"/>
      <c r="O97" s="251"/>
      <c r="P97" s="46"/>
      <c r="Q97" s="49"/>
      <c r="R97" s="49"/>
      <c r="S97" s="49"/>
      <c r="T97" s="49"/>
      <c r="U97" s="49"/>
      <c r="V97" s="49"/>
      <c r="W97" s="49"/>
      <c r="X97" s="49"/>
      <c r="Y97" s="49"/>
      <c r="Z97" s="49"/>
    </row>
    <row r="98">
      <c r="A98" s="46"/>
      <c r="B98" s="252"/>
      <c r="C98" s="256"/>
      <c r="D98" s="259"/>
      <c r="E98" s="49"/>
      <c r="F98" s="49"/>
      <c r="G98" s="49"/>
      <c r="H98" s="260"/>
      <c r="I98" s="51"/>
      <c r="J98" s="46"/>
      <c r="K98" s="46"/>
      <c r="L98" s="46"/>
      <c r="M98" s="49"/>
      <c r="N98" s="49"/>
      <c r="O98" s="251"/>
      <c r="P98" s="46"/>
      <c r="Q98" s="49"/>
      <c r="R98" s="49"/>
      <c r="S98" s="49"/>
      <c r="T98" s="49"/>
      <c r="U98" s="49"/>
      <c r="V98" s="49"/>
      <c r="W98" s="49"/>
      <c r="X98" s="49"/>
      <c r="Y98" s="49"/>
      <c r="Z98" s="49"/>
    </row>
    <row r="99">
      <c r="A99" s="46"/>
      <c r="B99" s="252"/>
      <c r="C99" s="257"/>
      <c r="D99" s="259"/>
      <c r="E99" s="49"/>
      <c r="F99" s="49"/>
      <c r="G99" s="49"/>
      <c r="H99" s="261"/>
      <c r="I99" s="51"/>
      <c r="J99" s="46"/>
      <c r="K99" s="46"/>
      <c r="L99" s="46"/>
      <c r="M99" s="49"/>
      <c r="N99" s="49"/>
      <c r="O99" s="251"/>
      <c r="P99" s="46"/>
      <c r="Q99" s="49"/>
      <c r="R99" s="49"/>
      <c r="S99" s="49"/>
      <c r="T99" s="49"/>
      <c r="U99" s="49"/>
      <c r="V99" s="49"/>
      <c r="W99" s="49"/>
      <c r="X99" s="49"/>
      <c r="Y99" s="49"/>
      <c r="Z99" s="49"/>
    </row>
    <row r="100">
      <c r="A100" s="46"/>
      <c r="B100" s="252"/>
      <c r="C100" s="262"/>
      <c r="D100" s="253"/>
      <c r="E100" s="243"/>
      <c r="F100" s="243"/>
      <c r="G100" s="243"/>
      <c r="H100" s="253"/>
      <c r="I100" s="254"/>
      <c r="J100" s="242"/>
      <c r="K100" s="242"/>
      <c r="L100" s="242"/>
      <c r="M100" s="243"/>
      <c r="N100" s="243"/>
      <c r="O100" s="251"/>
      <c r="P100" s="242"/>
      <c r="Q100" s="243"/>
      <c r="R100" s="243"/>
      <c r="S100" s="243"/>
      <c r="T100" s="243"/>
      <c r="U100" s="243"/>
      <c r="V100" s="243"/>
      <c r="W100" s="49"/>
      <c r="X100" s="49"/>
      <c r="Y100" s="49"/>
      <c r="Z100" s="49"/>
    </row>
    <row r="101">
      <c r="A101" s="46"/>
      <c r="B101" s="252"/>
      <c r="C101" s="262"/>
      <c r="D101" s="255"/>
      <c r="E101" s="49"/>
      <c r="F101" s="243"/>
      <c r="G101" s="243"/>
      <c r="H101" s="255"/>
      <c r="I101" s="51"/>
      <c r="J101" s="46"/>
      <c r="K101" s="242"/>
      <c r="L101" s="242"/>
      <c r="M101" s="243"/>
      <c r="N101" s="243"/>
      <c r="O101" s="251"/>
      <c r="P101" s="242"/>
      <c r="Q101" s="243"/>
      <c r="R101" s="243"/>
      <c r="S101" s="243"/>
      <c r="T101" s="243"/>
      <c r="U101" s="243"/>
      <c r="V101" s="243"/>
      <c r="W101" s="49"/>
      <c r="X101" s="49"/>
      <c r="Y101" s="49"/>
      <c r="Z101" s="49"/>
    </row>
    <row r="102">
      <c r="A102" s="46"/>
      <c r="B102" s="252"/>
      <c r="C102" s="262"/>
      <c r="D102" s="259"/>
      <c r="E102" s="49"/>
      <c r="F102" s="243"/>
      <c r="G102" s="243"/>
      <c r="H102" s="253"/>
      <c r="I102" s="51"/>
      <c r="J102" s="46"/>
      <c r="K102" s="242"/>
      <c r="L102" s="242"/>
      <c r="M102" s="243"/>
      <c r="N102" s="243"/>
      <c r="O102" s="251"/>
      <c r="P102" s="242"/>
      <c r="Q102" s="243"/>
      <c r="R102" s="243"/>
      <c r="S102" s="243"/>
      <c r="T102" s="243"/>
      <c r="U102" s="243"/>
      <c r="V102" s="243"/>
      <c r="W102" s="49"/>
      <c r="X102" s="49"/>
      <c r="Y102" s="49"/>
      <c r="Z102" s="49"/>
    </row>
    <row r="103">
      <c r="A103" s="46"/>
      <c r="B103" s="252"/>
      <c r="C103" s="262"/>
      <c r="D103" s="258"/>
      <c r="E103" s="49"/>
      <c r="F103" s="243"/>
      <c r="G103" s="243"/>
      <c r="H103" s="255"/>
      <c r="I103" s="51"/>
      <c r="J103" s="46"/>
      <c r="K103" s="242"/>
      <c r="L103" s="242"/>
      <c r="M103" s="243"/>
      <c r="N103" s="243"/>
      <c r="O103" s="251"/>
      <c r="P103" s="242"/>
      <c r="Q103" s="243"/>
      <c r="R103" s="243"/>
      <c r="S103" s="243"/>
      <c r="T103" s="243"/>
      <c r="U103" s="243"/>
      <c r="V103" s="243"/>
      <c r="W103" s="49"/>
      <c r="X103" s="49"/>
      <c r="Y103" s="49"/>
      <c r="Z103" s="49"/>
    </row>
    <row r="104">
      <c r="A104" s="46"/>
      <c r="B104" s="252"/>
      <c r="C104" s="262"/>
      <c r="D104" s="259"/>
      <c r="E104" s="49"/>
      <c r="F104" s="49"/>
      <c r="G104" s="49"/>
      <c r="H104" s="260"/>
      <c r="I104" s="51"/>
      <c r="J104" s="46"/>
      <c r="K104" s="46"/>
      <c r="L104" s="46"/>
      <c r="M104" s="49"/>
      <c r="N104" s="49"/>
      <c r="O104" s="251"/>
      <c r="P104" s="46"/>
      <c r="Q104" s="49"/>
      <c r="R104" s="49"/>
      <c r="S104" s="49"/>
      <c r="T104" s="49"/>
      <c r="U104" s="49"/>
      <c r="V104" s="49"/>
      <c r="W104" s="49"/>
      <c r="X104" s="49"/>
      <c r="Y104" s="49"/>
      <c r="Z104" s="49"/>
    </row>
    <row r="105">
      <c r="A105" s="46"/>
      <c r="B105" s="252"/>
      <c r="C105" s="262"/>
      <c r="D105" s="258"/>
      <c r="E105" s="49"/>
      <c r="F105" s="49"/>
      <c r="G105" s="49"/>
      <c r="H105" s="261"/>
      <c r="I105" s="51"/>
      <c r="J105" s="46"/>
      <c r="K105" s="46"/>
      <c r="L105" s="46"/>
      <c r="M105" s="49"/>
      <c r="N105" s="49"/>
      <c r="O105" s="251"/>
      <c r="P105" s="46"/>
      <c r="Q105" s="49"/>
      <c r="R105" s="49"/>
      <c r="S105" s="49"/>
      <c r="T105" s="49"/>
      <c r="U105" s="49"/>
      <c r="V105" s="49"/>
      <c r="W105" s="49"/>
      <c r="X105" s="49"/>
      <c r="Y105" s="49"/>
      <c r="Z105" s="49"/>
    </row>
    <row r="106">
      <c r="A106" s="46"/>
      <c r="B106" s="252"/>
      <c r="C106" s="262"/>
      <c r="D106" s="259"/>
      <c r="E106" s="49"/>
      <c r="F106" s="49"/>
      <c r="G106" s="49"/>
      <c r="H106" s="260"/>
      <c r="I106" s="51"/>
      <c r="J106" s="46"/>
      <c r="K106" s="46"/>
      <c r="L106" s="46"/>
      <c r="M106" s="49"/>
      <c r="N106" s="49"/>
      <c r="O106" s="251"/>
      <c r="P106" s="46"/>
      <c r="Q106" s="49"/>
      <c r="R106" s="49"/>
      <c r="S106" s="49"/>
      <c r="T106" s="49"/>
      <c r="U106" s="49"/>
      <c r="V106" s="49"/>
      <c r="W106" s="49"/>
      <c r="X106" s="49"/>
      <c r="Y106" s="49"/>
      <c r="Z106" s="49"/>
    </row>
    <row r="107">
      <c r="A107" s="46"/>
      <c r="B107" s="252"/>
      <c r="C107" s="262"/>
      <c r="D107" s="258"/>
      <c r="E107" s="49"/>
      <c r="F107" s="49"/>
      <c r="G107" s="49"/>
      <c r="H107" s="261"/>
      <c r="I107" s="51"/>
      <c r="J107" s="46"/>
      <c r="K107" s="46"/>
      <c r="L107" s="46"/>
      <c r="M107" s="49"/>
      <c r="N107" s="49"/>
      <c r="O107" s="251"/>
      <c r="P107" s="46"/>
      <c r="Q107" s="49"/>
      <c r="R107" s="49"/>
      <c r="S107" s="49"/>
      <c r="T107" s="49"/>
      <c r="U107" s="49"/>
      <c r="V107" s="49"/>
      <c r="W107" s="49"/>
      <c r="X107" s="49"/>
      <c r="Y107" s="49"/>
      <c r="Z107" s="49"/>
    </row>
    <row r="108">
      <c r="A108" s="46"/>
      <c r="B108" s="252"/>
      <c r="C108" s="262"/>
      <c r="D108" s="260"/>
      <c r="E108" s="49"/>
      <c r="F108" s="49"/>
      <c r="G108" s="49"/>
      <c r="H108" s="260"/>
      <c r="I108" s="51"/>
      <c r="J108" s="46"/>
      <c r="K108" s="46"/>
      <c r="L108" s="46"/>
      <c r="M108" s="49"/>
      <c r="N108" s="49"/>
      <c r="O108" s="251"/>
      <c r="P108" s="46"/>
      <c r="Q108" s="49"/>
      <c r="R108" s="49"/>
      <c r="S108" s="49"/>
      <c r="T108" s="49"/>
      <c r="U108" s="49"/>
      <c r="V108" s="49"/>
      <c r="W108" s="49"/>
      <c r="X108" s="49"/>
      <c r="Y108" s="49"/>
      <c r="Z108" s="49"/>
    </row>
    <row r="109">
      <c r="A109" s="46"/>
      <c r="B109" s="252"/>
      <c r="C109" s="262"/>
      <c r="D109" s="261"/>
      <c r="E109" s="49"/>
      <c r="F109" s="49"/>
      <c r="G109" s="49"/>
      <c r="H109" s="261"/>
      <c r="I109" s="51"/>
      <c r="J109" s="46"/>
      <c r="K109" s="46"/>
      <c r="L109" s="46"/>
      <c r="M109" s="49"/>
      <c r="N109" s="49"/>
      <c r="O109" s="251"/>
      <c r="P109" s="46"/>
      <c r="Q109" s="49"/>
      <c r="R109" s="49"/>
      <c r="S109" s="49"/>
      <c r="T109" s="49"/>
      <c r="U109" s="49"/>
      <c r="V109" s="49"/>
      <c r="W109" s="49"/>
      <c r="X109" s="49"/>
      <c r="Y109" s="49"/>
      <c r="Z109" s="49"/>
    </row>
    <row r="110">
      <c r="A110" s="46"/>
      <c r="B110" s="252"/>
      <c r="C110" s="256"/>
      <c r="D110" s="261"/>
      <c r="E110" s="49"/>
      <c r="F110" s="49"/>
      <c r="G110" s="49"/>
      <c r="H110" s="260"/>
      <c r="I110" s="51"/>
      <c r="J110" s="46"/>
      <c r="K110" s="46"/>
      <c r="L110" s="46"/>
      <c r="M110" s="49"/>
      <c r="N110" s="49"/>
      <c r="O110" s="251"/>
      <c r="P110" s="46"/>
      <c r="Q110" s="49"/>
      <c r="R110" s="49"/>
      <c r="S110" s="49"/>
      <c r="T110" s="49"/>
      <c r="U110" s="49"/>
      <c r="V110" s="49"/>
      <c r="W110" s="49"/>
      <c r="X110" s="49"/>
      <c r="Y110" s="49"/>
      <c r="Z110" s="49"/>
    </row>
    <row r="111">
      <c r="A111" s="46"/>
      <c r="B111" s="252"/>
      <c r="C111" s="257"/>
      <c r="D111" s="259"/>
      <c r="E111" s="49"/>
      <c r="F111" s="49"/>
      <c r="G111" s="49"/>
      <c r="H111" s="261"/>
      <c r="I111" s="51"/>
      <c r="J111" s="46"/>
      <c r="K111" s="46"/>
      <c r="L111" s="46"/>
      <c r="M111" s="49"/>
      <c r="N111" s="49"/>
      <c r="O111" s="251"/>
      <c r="P111" s="46"/>
      <c r="Q111" s="49"/>
      <c r="R111" s="49"/>
      <c r="S111" s="49"/>
      <c r="T111" s="49"/>
      <c r="U111" s="49"/>
      <c r="V111" s="49"/>
      <c r="W111" s="49"/>
      <c r="X111" s="49"/>
      <c r="Y111" s="49"/>
      <c r="Z111" s="49"/>
    </row>
    <row r="112">
      <c r="A112" s="46"/>
      <c r="B112" s="252"/>
      <c r="C112" s="256"/>
      <c r="D112" s="261"/>
      <c r="E112" s="49"/>
      <c r="F112" s="49"/>
      <c r="G112" s="49"/>
      <c r="H112" s="260"/>
      <c r="I112" s="51"/>
      <c r="J112" s="46"/>
      <c r="K112" s="46"/>
      <c r="L112" s="46"/>
      <c r="M112" s="49"/>
      <c r="N112" s="49"/>
      <c r="O112" s="251"/>
      <c r="P112" s="46"/>
      <c r="Q112" s="49"/>
      <c r="R112" s="49"/>
      <c r="S112" s="49"/>
      <c r="T112" s="49"/>
      <c r="U112" s="49"/>
      <c r="V112" s="49"/>
      <c r="W112" s="49"/>
      <c r="X112" s="49"/>
      <c r="Y112" s="49"/>
      <c r="Z112" s="49"/>
    </row>
    <row r="113">
      <c r="A113" s="46"/>
      <c r="B113" s="252"/>
      <c r="C113" s="257"/>
      <c r="D113" s="260"/>
      <c r="E113" s="49"/>
      <c r="F113" s="49"/>
      <c r="G113" s="49"/>
      <c r="H113" s="261"/>
      <c r="I113" s="51"/>
      <c r="J113" s="46"/>
      <c r="K113" s="46"/>
      <c r="L113" s="46"/>
      <c r="M113" s="49"/>
      <c r="N113" s="49"/>
      <c r="O113" s="251"/>
      <c r="P113" s="46"/>
      <c r="Q113" s="49"/>
      <c r="R113" s="49"/>
      <c r="S113" s="49"/>
      <c r="T113" s="49"/>
      <c r="U113" s="49"/>
      <c r="V113" s="49"/>
      <c r="W113" s="49"/>
      <c r="X113" s="49"/>
      <c r="Y113" s="49"/>
      <c r="Z113" s="49"/>
    </row>
    <row r="114">
      <c r="A114" s="46"/>
      <c r="B114" s="252"/>
      <c r="C114" s="256"/>
      <c r="D114" s="261"/>
      <c r="E114" s="49"/>
      <c r="F114" s="49"/>
      <c r="G114" s="49"/>
      <c r="H114" s="260"/>
      <c r="I114" s="51"/>
      <c r="J114" s="46"/>
      <c r="K114" s="46"/>
      <c r="L114" s="46"/>
      <c r="M114" s="49"/>
      <c r="N114" s="49"/>
      <c r="O114" s="251"/>
      <c r="P114" s="46"/>
      <c r="Q114" s="49"/>
      <c r="R114" s="49"/>
      <c r="S114" s="49"/>
      <c r="T114" s="49"/>
      <c r="U114" s="49"/>
      <c r="V114" s="49"/>
      <c r="W114" s="49"/>
      <c r="X114" s="49"/>
      <c r="Y114" s="49"/>
      <c r="Z114" s="49"/>
    </row>
    <row r="115">
      <c r="A115" s="46"/>
      <c r="B115" s="252"/>
      <c r="C115" s="257"/>
      <c r="D115" s="260"/>
      <c r="E115" s="49"/>
      <c r="F115" s="49"/>
      <c r="G115" s="49"/>
      <c r="H115" s="261"/>
      <c r="I115" s="51"/>
      <c r="J115" s="46"/>
      <c r="K115" s="46"/>
      <c r="L115" s="46"/>
      <c r="M115" s="49"/>
      <c r="N115" s="49"/>
      <c r="O115" s="251"/>
      <c r="P115" s="46"/>
      <c r="Q115" s="49"/>
      <c r="R115" s="49"/>
      <c r="S115" s="49"/>
      <c r="T115" s="49"/>
      <c r="U115" s="49"/>
      <c r="V115" s="49"/>
      <c r="W115" s="49"/>
      <c r="X115" s="49"/>
      <c r="Y115" s="49"/>
      <c r="Z115" s="49"/>
    </row>
    <row r="116">
      <c r="A116" s="46"/>
      <c r="B116" s="252"/>
      <c r="C116" s="256"/>
      <c r="D116" s="260"/>
      <c r="E116" s="49"/>
      <c r="F116" s="49"/>
      <c r="G116" s="49"/>
      <c r="H116" s="260"/>
      <c r="I116" s="51"/>
      <c r="J116" s="46"/>
      <c r="K116" s="46"/>
      <c r="L116" s="46"/>
      <c r="M116" s="49"/>
      <c r="N116" s="49"/>
      <c r="O116" s="251"/>
      <c r="P116" s="46"/>
      <c r="Q116" s="49"/>
      <c r="R116" s="49"/>
      <c r="S116" s="49"/>
      <c r="T116" s="49"/>
      <c r="U116" s="49"/>
      <c r="V116" s="49"/>
      <c r="W116" s="49"/>
      <c r="X116" s="49"/>
      <c r="Y116" s="49"/>
      <c r="Z116" s="49"/>
    </row>
    <row r="117">
      <c r="A117" s="46"/>
      <c r="B117" s="252"/>
      <c r="C117" s="257"/>
      <c r="D117" s="260"/>
      <c r="E117" s="49"/>
      <c r="F117" s="49"/>
      <c r="G117" s="49"/>
      <c r="H117" s="261"/>
      <c r="I117" s="51"/>
      <c r="J117" s="46"/>
      <c r="K117" s="46"/>
      <c r="L117" s="46"/>
      <c r="M117" s="49"/>
      <c r="N117" s="49"/>
      <c r="O117" s="251"/>
      <c r="P117" s="46"/>
      <c r="Q117" s="49"/>
      <c r="R117" s="49"/>
      <c r="S117" s="49"/>
      <c r="T117" s="49"/>
      <c r="U117" s="49"/>
      <c r="V117" s="49"/>
      <c r="W117" s="49"/>
      <c r="X117" s="49"/>
      <c r="Y117" s="49"/>
      <c r="Z117" s="49"/>
    </row>
    <row r="118">
      <c r="A118" s="46"/>
      <c r="B118" s="252"/>
      <c r="C118" s="256"/>
      <c r="D118" s="261"/>
      <c r="E118" s="49"/>
      <c r="F118" s="49"/>
      <c r="G118" s="49"/>
      <c r="H118" s="260"/>
      <c r="I118" s="51"/>
      <c r="J118" s="46"/>
      <c r="K118" s="46"/>
      <c r="L118" s="46"/>
      <c r="M118" s="49"/>
      <c r="N118" s="49"/>
      <c r="O118" s="251"/>
      <c r="P118" s="46"/>
      <c r="Q118" s="49"/>
      <c r="R118" s="49"/>
      <c r="S118" s="49"/>
      <c r="T118" s="49"/>
      <c r="U118" s="49"/>
      <c r="V118" s="49"/>
      <c r="W118" s="49"/>
      <c r="X118" s="49"/>
      <c r="Y118" s="49"/>
      <c r="Z118" s="49"/>
    </row>
    <row r="119">
      <c r="A119" s="46"/>
      <c r="B119" s="252"/>
      <c r="C119" s="257"/>
      <c r="D119" s="260"/>
      <c r="E119" s="49"/>
      <c r="F119" s="49"/>
      <c r="G119" s="49"/>
      <c r="H119" s="261"/>
      <c r="I119" s="51"/>
      <c r="J119" s="46"/>
      <c r="K119" s="46"/>
      <c r="L119" s="46"/>
      <c r="M119" s="49"/>
      <c r="N119" s="49"/>
      <c r="O119" s="251"/>
      <c r="P119" s="46"/>
      <c r="Q119" s="49"/>
      <c r="R119" s="49"/>
      <c r="S119" s="49"/>
      <c r="T119" s="49"/>
      <c r="U119" s="49"/>
      <c r="V119" s="49"/>
      <c r="W119" s="49"/>
      <c r="X119" s="49"/>
      <c r="Y119" s="49"/>
      <c r="Z119" s="49"/>
    </row>
    <row r="120">
      <c r="A120" s="46"/>
      <c r="B120" s="252"/>
      <c r="C120" s="256"/>
      <c r="D120" s="261"/>
      <c r="E120" s="49"/>
      <c r="F120" s="49"/>
      <c r="G120" s="49"/>
      <c r="H120" s="260"/>
      <c r="I120" s="51"/>
      <c r="J120" s="46"/>
      <c r="K120" s="46"/>
      <c r="L120" s="46"/>
      <c r="M120" s="49"/>
      <c r="N120" s="49"/>
      <c r="O120" s="251"/>
      <c r="P120" s="46"/>
      <c r="Q120" s="49"/>
      <c r="R120" s="49"/>
      <c r="S120" s="49"/>
      <c r="T120" s="49"/>
      <c r="U120" s="49"/>
      <c r="V120" s="49"/>
      <c r="W120" s="49"/>
      <c r="X120" s="49"/>
      <c r="Y120" s="49"/>
      <c r="Z120" s="49"/>
    </row>
    <row r="121">
      <c r="A121" s="46"/>
      <c r="B121" s="252"/>
      <c r="C121" s="257"/>
      <c r="D121" s="260"/>
      <c r="E121" s="49"/>
      <c r="F121" s="49"/>
      <c r="G121" s="49"/>
      <c r="H121" s="261"/>
      <c r="I121" s="51"/>
      <c r="J121" s="46"/>
      <c r="K121" s="46"/>
      <c r="L121" s="46"/>
      <c r="M121" s="49"/>
      <c r="N121" s="49"/>
      <c r="O121" s="251"/>
      <c r="P121" s="46"/>
      <c r="Q121" s="49"/>
      <c r="R121" s="49"/>
      <c r="S121" s="49"/>
      <c r="T121" s="49"/>
      <c r="U121" s="49"/>
      <c r="V121" s="49"/>
      <c r="W121" s="49"/>
      <c r="X121" s="49"/>
      <c r="Y121" s="49"/>
      <c r="Z121" s="49"/>
    </row>
    <row r="122">
      <c r="A122" s="46"/>
      <c r="B122" s="252"/>
      <c r="C122" s="256"/>
      <c r="D122" s="261"/>
      <c r="E122" s="49"/>
      <c r="F122" s="49"/>
      <c r="G122" s="49"/>
      <c r="H122" s="260"/>
      <c r="I122" s="51"/>
      <c r="J122" s="46"/>
      <c r="K122" s="46"/>
      <c r="L122" s="46"/>
      <c r="M122" s="49"/>
      <c r="N122" s="49"/>
      <c r="O122" s="251"/>
      <c r="P122" s="46"/>
      <c r="Q122" s="49"/>
      <c r="R122" s="49"/>
      <c r="S122" s="49"/>
      <c r="T122" s="49"/>
      <c r="U122" s="49"/>
      <c r="V122" s="49"/>
      <c r="W122" s="49"/>
      <c r="X122" s="49"/>
      <c r="Y122" s="49"/>
      <c r="Z122" s="49"/>
    </row>
    <row r="123">
      <c r="A123" s="46"/>
      <c r="B123" s="252"/>
      <c r="C123" s="257"/>
      <c r="D123" s="261"/>
      <c r="E123" s="49"/>
      <c r="F123" s="49"/>
      <c r="G123" s="49"/>
      <c r="H123" s="261"/>
      <c r="I123" s="51"/>
      <c r="J123" s="46"/>
      <c r="K123" s="46"/>
      <c r="L123" s="46"/>
      <c r="M123" s="49"/>
      <c r="N123" s="49"/>
      <c r="O123" s="251"/>
      <c r="P123" s="46"/>
      <c r="Q123" s="49"/>
      <c r="R123" s="49"/>
      <c r="S123" s="49"/>
      <c r="T123" s="49"/>
      <c r="U123" s="49"/>
      <c r="V123" s="49"/>
      <c r="W123" s="49"/>
      <c r="X123" s="49"/>
      <c r="Y123" s="49"/>
      <c r="Z123" s="49"/>
    </row>
    <row r="124">
      <c r="A124" s="46"/>
      <c r="B124" s="252"/>
      <c r="C124" s="256"/>
      <c r="D124" s="260"/>
      <c r="E124" s="49"/>
      <c r="F124" s="49"/>
      <c r="G124" s="49"/>
      <c r="H124" s="260"/>
      <c r="I124" s="51"/>
      <c r="J124" s="46"/>
      <c r="K124" s="46"/>
      <c r="L124" s="46"/>
      <c r="M124" s="49"/>
      <c r="N124" s="49"/>
      <c r="O124" s="251"/>
      <c r="P124" s="46"/>
      <c r="Q124" s="49"/>
      <c r="R124" s="49"/>
      <c r="S124" s="49"/>
      <c r="T124" s="49"/>
      <c r="U124" s="49"/>
      <c r="V124" s="49"/>
      <c r="W124" s="49"/>
      <c r="X124" s="49"/>
      <c r="Y124" s="49"/>
      <c r="Z124" s="49"/>
    </row>
    <row r="125">
      <c r="A125" s="46"/>
      <c r="B125" s="252"/>
      <c r="C125" s="257"/>
      <c r="D125" s="261"/>
      <c r="E125" s="49"/>
      <c r="F125" s="49"/>
      <c r="G125" s="49"/>
      <c r="H125" s="261"/>
      <c r="I125" s="51"/>
      <c r="J125" s="46"/>
      <c r="K125" s="46"/>
      <c r="L125" s="46"/>
      <c r="M125" s="49"/>
      <c r="N125" s="49"/>
      <c r="O125" s="251"/>
      <c r="P125" s="46"/>
      <c r="Q125" s="49"/>
      <c r="R125" s="49"/>
      <c r="S125" s="49"/>
      <c r="T125" s="49"/>
      <c r="U125" s="49"/>
      <c r="V125" s="49"/>
      <c r="W125" s="49"/>
      <c r="X125" s="49"/>
      <c r="Y125" s="49"/>
      <c r="Z125" s="49"/>
    </row>
    <row r="126">
      <c r="A126" s="46"/>
      <c r="B126" s="252"/>
      <c r="C126" s="256"/>
      <c r="D126" s="260"/>
      <c r="E126" s="49"/>
      <c r="F126" s="49"/>
      <c r="G126" s="49"/>
      <c r="H126" s="260"/>
      <c r="I126" s="51"/>
      <c r="J126" s="46"/>
      <c r="K126" s="46"/>
      <c r="L126" s="46"/>
      <c r="M126" s="49"/>
      <c r="N126" s="49"/>
      <c r="O126" s="251"/>
      <c r="P126" s="46"/>
      <c r="Q126" s="49"/>
      <c r="R126" s="49"/>
      <c r="S126" s="49"/>
      <c r="T126" s="49"/>
      <c r="U126" s="49"/>
      <c r="V126" s="49"/>
      <c r="W126" s="49"/>
      <c r="X126" s="49"/>
      <c r="Y126" s="49"/>
      <c r="Z126" s="49"/>
    </row>
    <row r="127">
      <c r="A127" s="46"/>
      <c r="B127" s="252"/>
      <c r="C127" s="257"/>
      <c r="D127" s="260"/>
      <c r="E127" s="49"/>
      <c r="F127" s="49"/>
      <c r="G127" s="49"/>
      <c r="H127" s="261"/>
      <c r="I127" s="51"/>
      <c r="J127" s="46"/>
      <c r="K127" s="46"/>
      <c r="L127" s="46"/>
      <c r="M127" s="49"/>
      <c r="N127" s="49"/>
      <c r="O127" s="251"/>
      <c r="P127" s="46"/>
      <c r="Q127" s="49"/>
      <c r="R127" s="49"/>
      <c r="S127" s="49"/>
      <c r="T127" s="49"/>
      <c r="U127" s="49"/>
      <c r="V127" s="49"/>
      <c r="W127" s="49"/>
      <c r="X127" s="49"/>
      <c r="Y127" s="49"/>
      <c r="Z127" s="49"/>
    </row>
    <row r="128">
      <c r="A128" s="46"/>
      <c r="B128" s="252"/>
      <c r="C128" s="256"/>
      <c r="D128" s="261"/>
      <c r="E128" s="49"/>
      <c r="F128" s="49"/>
      <c r="G128" s="49"/>
      <c r="H128" s="260"/>
      <c r="I128" s="51"/>
      <c r="J128" s="46"/>
      <c r="K128" s="46"/>
      <c r="L128" s="46"/>
      <c r="M128" s="49"/>
      <c r="N128" s="49"/>
      <c r="O128" s="251"/>
      <c r="P128" s="46"/>
      <c r="Q128" s="49"/>
      <c r="R128" s="49"/>
      <c r="S128" s="49"/>
      <c r="T128" s="49"/>
      <c r="U128" s="49"/>
      <c r="V128" s="49"/>
      <c r="W128" s="49"/>
      <c r="X128" s="49"/>
      <c r="Y128" s="49"/>
      <c r="Z128" s="49"/>
    </row>
    <row r="129">
      <c r="A129" s="46"/>
      <c r="B129" s="252"/>
      <c r="C129" s="257"/>
      <c r="D129" s="261"/>
      <c r="E129" s="49"/>
      <c r="F129" s="49"/>
      <c r="G129" s="49"/>
      <c r="H129" s="261"/>
      <c r="I129" s="51"/>
      <c r="J129" s="46"/>
      <c r="K129" s="46"/>
      <c r="L129" s="46"/>
      <c r="M129" s="49"/>
      <c r="N129" s="49"/>
      <c r="O129" s="251"/>
      <c r="P129" s="46"/>
      <c r="Q129" s="49"/>
      <c r="R129" s="49"/>
      <c r="S129" s="49"/>
      <c r="T129" s="49"/>
      <c r="U129" s="49"/>
      <c r="V129" s="49"/>
      <c r="W129" s="49"/>
      <c r="X129" s="49"/>
      <c r="Y129" s="49"/>
      <c r="Z129" s="49"/>
    </row>
    <row r="130">
      <c r="A130" s="46"/>
      <c r="B130" s="252"/>
      <c r="C130" s="256"/>
      <c r="D130" s="260"/>
      <c r="E130" s="49"/>
      <c r="F130" s="49"/>
      <c r="G130" s="49"/>
      <c r="H130" s="260"/>
      <c r="I130" s="51"/>
      <c r="J130" s="46"/>
      <c r="K130" s="46"/>
      <c r="L130" s="46"/>
      <c r="M130" s="49"/>
      <c r="N130" s="49"/>
      <c r="O130" s="251"/>
      <c r="P130" s="46"/>
      <c r="Q130" s="49"/>
      <c r="R130" s="49"/>
      <c r="S130" s="49"/>
      <c r="T130" s="49"/>
      <c r="U130" s="49"/>
      <c r="V130" s="49"/>
      <c r="W130" s="49"/>
      <c r="X130" s="49"/>
      <c r="Y130" s="49"/>
      <c r="Z130" s="49"/>
    </row>
    <row r="131">
      <c r="A131" s="46"/>
      <c r="B131" s="252"/>
      <c r="C131" s="257"/>
      <c r="D131" s="260"/>
      <c r="E131" s="49"/>
      <c r="F131" s="49"/>
      <c r="G131" s="49"/>
      <c r="H131" s="261"/>
      <c r="I131" s="51"/>
      <c r="J131" s="46"/>
      <c r="K131" s="46"/>
      <c r="L131" s="46"/>
      <c r="M131" s="49"/>
      <c r="N131" s="49"/>
      <c r="O131" s="251"/>
      <c r="P131" s="46"/>
      <c r="Q131" s="49"/>
      <c r="R131" s="49"/>
      <c r="S131" s="49"/>
      <c r="T131" s="49"/>
      <c r="U131" s="49"/>
      <c r="V131" s="49"/>
      <c r="W131" s="49"/>
      <c r="X131" s="49"/>
      <c r="Y131" s="49"/>
      <c r="Z131" s="49"/>
    </row>
    <row r="132">
      <c r="A132" s="46"/>
      <c r="B132" s="252"/>
      <c r="C132" s="256"/>
      <c r="D132" s="261"/>
      <c r="E132" s="49"/>
      <c r="F132" s="49"/>
      <c r="G132" s="49"/>
      <c r="H132" s="260"/>
      <c r="I132" s="51"/>
      <c r="J132" s="46"/>
      <c r="K132" s="46"/>
      <c r="L132" s="46"/>
      <c r="M132" s="49"/>
      <c r="N132" s="49"/>
      <c r="O132" s="251"/>
      <c r="P132" s="46"/>
      <c r="Q132" s="49"/>
      <c r="R132" s="49"/>
      <c r="S132" s="49"/>
      <c r="T132" s="49"/>
      <c r="U132" s="49"/>
      <c r="V132" s="49"/>
      <c r="W132" s="49"/>
      <c r="X132" s="49"/>
      <c r="Y132" s="49"/>
      <c r="Z132" s="49"/>
    </row>
    <row r="133">
      <c r="A133" s="46"/>
      <c r="B133" s="252"/>
      <c r="C133" s="257"/>
      <c r="D133" s="260"/>
      <c r="E133" s="49"/>
      <c r="F133" s="49"/>
      <c r="G133" s="49"/>
      <c r="H133" s="261"/>
      <c r="I133" s="51"/>
      <c r="J133" s="46"/>
      <c r="K133" s="46"/>
      <c r="L133" s="46"/>
      <c r="M133" s="49"/>
      <c r="N133" s="49"/>
      <c r="O133" s="251"/>
      <c r="P133" s="46"/>
      <c r="Q133" s="49"/>
      <c r="R133" s="49"/>
      <c r="S133" s="49"/>
      <c r="T133" s="49"/>
      <c r="U133" s="49"/>
      <c r="V133" s="49"/>
      <c r="W133" s="49"/>
      <c r="X133" s="49"/>
      <c r="Y133" s="49"/>
      <c r="Z133" s="49"/>
    </row>
    <row r="134">
      <c r="A134" s="46"/>
      <c r="B134" s="252"/>
      <c r="C134" s="256"/>
      <c r="D134" s="261"/>
      <c r="E134" s="49"/>
      <c r="F134" s="49"/>
      <c r="G134" s="49"/>
      <c r="H134" s="260"/>
      <c r="I134" s="51"/>
      <c r="J134" s="46"/>
      <c r="K134" s="46"/>
      <c r="L134" s="46"/>
      <c r="M134" s="49"/>
      <c r="N134" s="49"/>
      <c r="O134" s="251"/>
      <c r="P134" s="46"/>
      <c r="Q134" s="49"/>
      <c r="R134" s="49"/>
      <c r="S134" s="49"/>
      <c r="T134" s="49"/>
      <c r="U134" s="49"/>
      <c r="V134" s="49"/>
      <c r="W134" s="49"/>
      <c r="X134" s="49"/>
      <c r="Y134" s="49"/>
      <c r="Z134" s="49"/>
    </row>
    <row r="135">
      <c r="A135" s="46"/>
      <c r="B135" s="252"/>
      <c r="C135" s="257"/>
      <c r="D135" s="260"/>
      <c r="E135" s="49"/>
      <c r="F135" s="49"/>
      <c r="G135" s="49"/>
      <c r="H135" s="261"/>
      <c r="I135" s="51"/>
      <c r="J135" s="46"/>
      <c r="K135" s="46"/>
      <c r="L135" s="46"/>
      <c r="M135" s="49"/>
      <c r="N135" s="49"/>
      <c r="O135" s="251"/>
      <c r="P135" s="46"/>
      <c r="Q135" s="49"/>
      <c r="R135" s="49"/>
      <c r="S135" s="49"/>
      <c r="T135" s="49"/>
      <c r="U135" s="49"/>
      <c r="V135" s="49"/>
      <c r="W135" s="49"/>
      <c r="X135" s="49"/>
      <c r="Y135" s="49"/>
      <c r="Z135" s="49"/>
    </row>
    <row r="136">
      <c r="A136" s="46"/>
      <c r="B136" s="252"/>
      <c r="C136" s="256"/>
      <c r="D136" s="260"/>
      <c r="E136" s="49"/>
      <c r="F136" s="49"/>
      <c r="G136" s="49"/>
      <c r="H136" s="260"/>
      <c r="I136" s="51"/>
      <c r="J136" s="46"/>
      <c r="K136" s="46"/>
      <c r="L136" s="46"/>
      <c r="M136" s="49"/>
      <c r="N136" s="49"/>
      <c r="O136" s="251"/>
      <c r="P136" s="46"/>
      <c r="Q136" s="49"/>
      <c r="R136" s="49"/>
      <c r="S136" s="49"/>
      <c r="T136" s="49"/>
      <c r="U136" s="49"/>
      <c r="V136" s="49"/>
      <c r="W136" s="49"/>
      <c r="X136" s="49"/>
      <c r="Y136" s="49"/>
      <c r="Z136" s="49"/>
    </row>
    <row r="137">
      <c r="A137" s="46"/>
      <c r="B137" s="252"/>
      <c r="C137" s="257"/>
      <c r="D137" s="260"/>
      <c r="E137" s="49"/>
      <c r="F137" s="49"/>
      <c r="G137" s="49"/>
      <c r="H137" s="261"/>
      <c r="I137" s="51"/>
      <c r="J137" s="46"/>
      <c r="K137" s="46"/>
      <c r="L137" s="46"/>
      <c r="M137" s="49"/>
      <c r="N137" s="49"/>
      <c r="O137" s="251"/>
      <c r="P137" s="46"/>
      <c r="Q137" s="49"/>
      <c r="R137" s="49"/>
      <c r="S137" s="49"/>
      <c r="T137" s="49"/>
      <c r="U137" s="49"/>
      <c r="V137" s="49"/>
      <c r="W137" s="49"/>
      <c r="X137" s="49"/>
      <c r="Y137" s="49"/>
      <c r="Z137" s="49"/>
    </row>
    <row r="138">
      <c r="A138" s="46"/>
      <c r="B138" s="252"/>
      <c r="C138" s="256"/>
      <c r="D138" s="261"/>
      <c r="E138" s="49"/>
      <c r="F138" s="49"/>
      <c r="G138" s="49"/>
      <c r="H138" s="260"/>
      <c r="I138" s="51"/>
      <c r="J138" s="46"/>
      <c r="K138" s="46"/>
      <c r="L138" s="46"/>
      <c r="M138" s="49"/>
      <c r="N138" s="49"/>
      <c r="O138" s="251"/>
      <c r="P138" s="46"/>
      <c r="Q138" s="49"/>
      <c r="R138" s="49"/>
      <c r="S138" s="49"/>
      <c r="T138" s="49"/>
      <c r="U138" s="49"/>
      <c r="V138" s="49"/>
      <c r="W138" s="49"/>
      <c r="X138" s="49"/>
      <c r="Y138" s="49"/>
      <c r="Z138" s="49"/>
    </row>
    <row r="139">
      <c r="A139" s="46"/>
      <c r="B139" s="252"/>
      <c r="C139" s="257"/>
      <c r="D139" s="261"/>
      <c r="E139" s="49"/>
      <c r="F139" s="49"/>
      <c r="G139" s="49"/>
      <c r="H139" s="261"/>
      <c r="I139" s="51"/>
      <c r="J139" s="46"/>
      <c r="K139" s="46"/>
      <c r="L139" s="46"/>
      <c r="M139" s="49"/>
      <c r="N139" s="49"/>
      <c r="O139" s="251"/>
      <c r="P139" s="46"/>
      <c r="Q139" s="49"/>
      <c r="R139" s="49"/>
      <c r="S139" s="49"/>
      <c r="T139" s="49"/>
      <c r="U139" s="49"/>
      <c r="V139" s="49"/>
      <c r="W139" s="49"/>
      <c r="X139" s="49"/>
      <c r="Y139" s="49"/>
      <c r="Z139" s="49"/>
    </row>
    <row r="140">
      <c r="A140" s="46"/>
      <c r="B140" s="252"/>
      <c r="C140" s="256"/>
      <c r="D140" s="261"/>
      <c r="E140" s="49"/>
      <c r="F140" s="49"/>
      <c r="G140" s="49"/>
      <c r="H140" s="260"/>
      <c r="I140" s="51"/>
      <c r="J140" s="46"/>
      <c r="K140" s="46"/>
      <c r="L140" s="46"/>
      <c r="M140" s="49"/>
      <c r="N140" s="49"/>
      <c r="O140" s="251"/>
      <c r="P140" s="46"/>
      <c r="Q140" s="49"/>
      <c r="R140" s="49"/>
      <c r="S140" s="49"/>
      <c r="T140" s="49"/>
      <c r="U140" s="49"/>
      <c r="V140" s="49"/>
      <c r="W140" s="49"/>
      <c r="X140" s="49"/>
      <c r="Y140" s="49"/>
      <c r="Z140" s="49"/>
    </row>
    <row r="141">
      <c r="A141" s="46"/>
      <c r="B141" s="252"/>
      <c r="C141" s="257"/>
      <c r="D141" s="261"/>
      <c r="E141" s="49"/>
      <c r="F141" s="49"/>
      <c r="G141" s="49"/>
      <c r="H141" s="261"/>
      <c r="I141" s="51"/>
      <c r="J141" s="46"/>
      <c r="K141" s="46"/>
      <c r="L141" s="46"/>
      <c r="M141" s="49"/>
      <c r="N141" s="49"/>
      <c r="O141" s="251"/>
      <c r="P141" s="46"/>
      <c r="Q141" s="49"/>
      <c r="R141" s="49"/>
      <c r="S141" s="49"/>
      <c r="T141" s="49"/>
      <c r="U141" s="49"/>
      <c r="V141" s="49"/>
      <c r="W141" s="49"/>
      <c r="X141" s="49"/>
      <c r="Y141" s="49"/>
      <c r="Z141" s="49"/>
    </row>
    <row r="142">
      <c r="A142" s="46"/>
      <c r="B142" s="252"/>
      <c r="C142" s="256"/>
      <c r="D142" s="260"/>
      <c r="E142" s="49"/>
      <c r="F142" s="49"/>
      <c r="G142" s="49"/>
      <c r="H142" s="260"/>
      <c r="I142" s="51"/>
      <c r="J142" s="46"/>
      <c r="K142" s="46"/>
      <c r="L142" s="46"/>
      <c r="M142" s="49"/>
      <c r="N142" s="49"/>
      <c r="O142" s="251"/>
      <c r="P142" s="46"/>
      <c r="Q142" s="49"/>
      <c r="R142" s="49"/>
      <c r="S142" s="49"/>
      <c r="T142" s="49"/>
      <c r="U142" s="49"/>
      <c r="V142" s="49"/>
      <c r="W142" s="49"/>
      <c r="X142" s="49"/>
      <c r="Y142" s="49"/>
      <c r="Z142" s="49"/>
    </row>
    <row r="143">
      <c r="A143" s="46"/>
      <c r="B143" s="252"/>
      <c r="C143" s="256"/>
      <c r="D143" s="259"/>
      <c r="E143" s="49"/>
      <c r="F143" s="49"/>
      <c r="G143" s="49"/>
      <c r="H143" s="260"/>
      <c r="I143" s="51"/>
      <c r="J143" s="46"/>
      <c r="K143" s="46"/>
      <c r="L143" s="46"/>
      <c r="M143" s="49"/>
      <c r="N143" s="49"/>
      <c r="O143" s="251"/>
      <c r="P143" s="46"/>
      <c r="Q143" s="49"/>
      <c r="R143" s="49"/>
      <c r="S143" s="49"/>
      <c r="T143" s="49"/>
      <c r="U143" s="49"/>
      <c r="V143" s="49"/>
      <c r="W143" s="49"/>
      <c r="X143" s="49"/>
      <c r="Y143" s="49"/>
      <c r="Z143" s="49"/>
    </row>
    <row r="144">
      <c r="A144" s="46"/>
      <c r="B144" s="252"/>
      <c r="C144" s="257"/>
      <c r="D144" s="263"/>
      <c r="E144" s="49"/>
      <c r="F144" s="49"/>
      <c r="G144" s="49"/>
      <c r="H144" s="261"/>
      <c r="I144" s="51"/>
      <c r="J144" s="46"/>
      <c r="K144" s="46"/>
      <c r="L144" s="46"/>
      <c r="M144" s="49"/>
      <c r="N144" s="49"/>
      <c r="O144" s="251"/>
      <c r="P144" s="46"/>
      <c r="Q144" s="49"/>
      <c r="R144" s="49"/>
      <c r="S144" s="49"/>
      <c r="T144" s="49"/>
      <c r="U144" s="49"/>
      <c r="V144" s="49"/>
      <c r="W144" s="49"/>
      <c r="X144" s="49"/>
      <c r="Y144" s="49"/>
      <c r="Z144" s="49"/>
    </row>
    <row r="145">
      <c r="A145" s="46"/>
      <c r="B145" s="252"/>
      <c r="C145" s="257"/>
      <c r="D145" s="263"/>
      <c r="E145" s="49"/>
      <c r="F145" s="49"/>
      <c r="G145" s="49"/>
      <c r="H145" s="261"/>
      <c r="I145" s="51"/>
      <c r="J145" s="46"/>
      <c r="K145" s="46"/>
      <c r="L145" s="46"/>
      <c r="M145" s="49"/>
      <c r="N145" s="49"/>
      <c r="O145" s="251"/>
      <c r="P145" s="46"/>
      <c r="Q145" s="49"/>
      <c r="R145" s="49"/>
      <c r="S145" s="49"/>
      <c r="T145" s="49"/>
      <c r="U145" s="49"/>
      <c r="V145" s="49"/>
      <c r="W145" s="49"/>
      <c r="X145" s="49"/>
      <c r="Y145" s="49"/>
      <c r="Z145" s="49"/>
    </row>
    <row r="146">
      <c r="A146" s="46"/>
      <c r="B146" s="252"/>
      <c r="C146" s="257"/>
      <c r="D146" s="263"/>
      <c r="E146" s="49"/>
      <c r="F146" s="49"/>
      <c r="G146" s="49"/>
      <c r="H146" s="261"/>
      <c r="I146" s="51"/>
      <c r="J146" s="46"/>
      <c r="K146" s="46"/>
      <c r="L146" s="46"/>
      <c r="M146" s="49"/>
      <c r="N146" s="49"/>
      <c r="O146" s="251"/>
      <c r="P146" s="46"/>
      <c r="Q146" s="49"/>
      <c r="R146" s="49"/>
      <c r="S146" s="49"/>
      <c r="T146" s="49"/>
      <c r="U146" s="49"/>
      <c r="V146" s="49"/>
      <c r="W146" s="49"/>
      <c r="X146" s="49"/>
      <c r="Y146" s="49"/>
      <c r="Z146" s="49"/>
    </row>
    <row r="147">
      <c r="A147" s="46"/>
      <c r="B147" s="252"/>
      <c r="C147" s="257"/>
      <c r="D147" s="261"/>
      <c r="E147" s="49"/>
      <c r="F147" s="49"/>
      <c r="G147" s="49"/>
      <c r="H147" s="261"/>
      <c r="I147" s="51"/>
      <c r="J147" s="46"/>
      <c r="K147" s="46"/>
      <c r="L147" s="46"/>
      <c r="M147" s="49"/>
      <c r="N147" s="49"/>
      <c r="O147" s="251"/>
      <c r="P147" s="46"/>
      <c r="Q147" s="49"/>
      <c r="R147" s="49"/>
      <c r="S147" s="49"/>
      <c r="T147" s="49"/>
      <c r="U147" s="49"/>
      <c r="V147" s="49"/>
      <c r="W147" s="49"/>
      <c r="X147" s="49"/>
      <c r="Y147" s="49"/>
      <c r="Z147" s="49"/>
    </row>
    <row r="148">
      <c r="A148" s="46"/>
      <c r="B148" s="252"/>
      <c r="C148" s="256"/>
      <c r="D148" s="261"/>
      <c r="E148" s="49"/>
      <c r="F148" s="49"/>
      <c r="G148" s="49"/>
      <c r="H148" s="260"/>
      <c r="I148" s="51"/>
      <c r="J148" s="46"/>
      <c r="K148" s="46"/>
      <c r="L148" s="46"/>
      <c r="M148" s="49"/>
      <c r="N148" s="49"/>
      <c r="O148" s="251"/>
      <c r="P148" s="46"/>
      <c r="Q148" s="49"/>
      <c r="R148" s="49"/>
      <c r="S148" s="49"/>
      <c r="T148" s="49"/>
      <c r="U148" s="49"/>
      <c r="V148" s="49"/>
      <c r="W148" s="49"/>
      <c r="X148" s="49"/>
      <c r="Y148" s="49"/>
      <c r="Z148" s="49"/>
    </row>
    <row r="149">
      <c r="A149" s="46"/>
      <c r="B149" s="252"/>
      <c r="C149" s="257"/>
      <c r="D149" s="260"/>
      <c r="E149" s="49"/>
      <c r="F149" s="49"/>
      <c r="G149" s="49"/>
      <c r="H149" s="261"/>
      <c r="I149" s="51"/>
      <c r="J149" s="46"/>
      <c r="K149" s="46"/>
      <c r="L149" s="46"/>
      <c r="M149" s="49"/>
      <c r="N149" s="49"/>
      <c r="O149" s="251"/>
      <c r="P149" s="46"/>
      <c r="Q149" s="49"/>
      <c r="R149" s="49"/>
      <c r="S149" s="49"/>
      <c r="T149" s="49"/>
      <c r="U149" s="49"/>
      <c r="V149" s="49"/>
      <c r="W149" s="49"/>
      <c r="X149" s="49"/>
      <c r="Y149" s="49"/>
      <c r="Z149" s="49"/>
    </row>
    <row r="150">
      <c r="A150" s="46"/>
      <c r="B150" s="252"/>
      <c r="C150" s="256"/>
      <c r="D150" s="261"/>
      <c r="E150" s="49"/>
      <c r="F150" s="49"/>
      <c r="G150" s="49"/>
      <c r="H150" s="260"/>
      <c r="I150" s="51"/>
      <c r="J150" s="46"/>
      <c r="K150" s="46"/>
      <c r="L150" s="46"/>
      <c r="M150" s="49"/>
      <c r="N150" s="49"/>
      <c r="O150" s="251"/>
      <c r="P150" s="46"/>
      <c r="Q150" s="49"/>
      <c r="R150" s="49"/>
      <c r="S150" s="49"/>
      <c r="T150" s="49"/>
      <c r="U150" s="49"/>
      <c r="V150" s="49"/>
      <c r="W150" s="49"/>
      <c r="X150" s="49"/>
      <c r="Y150" s="49"/>
      <c r="Z150" s="49"/>
    </row>
    <row r="151">
      <c r="A151" s="46"/>
      <c r="B151" s="252"/>
      <c r="C151" s="257"/>
      <c r="D151" s="260"/>
      <c r="E151" s="49"/>
      <c r="F151" s="49"/>
      <c r="G151" s="49"/>
      <c r="H151" s="261"/>
      <c r="I151" s="51"/>
      <c r="J151" s="46"/>
      <c r="K151" s="46"/>
      <c r="L151" s="46"/>
      <c r="M151" s="49"/>
      <c r="N151" s="49"/>
      <c r="O151" s="251"/>
      <c r="P151" s="46"/>
      <c r="Q151" s="49"/>
      <c r="R151" s="49"/>
      <c r="S151" s="49"/>
      <c r="T151" s="49"/>
      <c r="U151" s="49"/>
      <c r="V151" s="49"/>
      <c r="W151" s="49"/>
      <c r="X151" s="49"/>
      <c r="Y151" s="49"/>
      <c r="Z151" s="49"/>
    </row>
    <row r="152">
      <c r="A152" s="46"/>
      <c r="B152" s="252"/>
      <c r="C152" s="256"/>
      <c r="D152" s="261"/>
      <c r="E152" s="49"/>
      <c r="F152" s="49"/>
      <c r="G152" s="49"/>
      <c r="H152" s="260"/>
      <c r="I152" s="51"/>
      <c r="J152" s="46"/>
      <c r="K152" s="46"/>
      <c r="L152" s="46"/>
      <c r="M152" s="49"/>
      <c r="N152" s="49"/>
      <c r="O152" s="251"/>
      <c r="P152" s="46"/>
      <c r="Q152" s="49"/>
      <c r="R152" s="49"/>
      <c r="S152" s="49"/>
      <c r="T152" s="49"/>
      <c r="U152" s="49"/>
      <c r="V152" s="49"/>
      <c r="W152" s="49"/>
      <c r="X152" s="49"/>
      <c r="Y152" s="49"/>
      <c r="Z152" s="49"/>
    </row>
    <row r="153">
      <c r="A153" s="46"/>
      <c r="B153" s="252"/>
      <c r="C153" s="257"/>
      <c r="D153" s="260"/>
      <c r="E153" s="49"/>
      <c r="F153" s="49"/>
      <c r="G153" s="49"/>
      <c r="H153" s="261"/>
      <c r="I153" s="51"/>
      <c r="J153" s="46"/>
      <c r="K153" s="46"/>
      <c r="L153" s="46"/>
      <c r="M153" s="49"/>
      <c r="N153" s="49"/>
      <c r="O153" s="251"/>
      <c r="P153" s="46"/>
      <c r="Q153" s="49"/>
      <c r="R153" s="49"/>
      <c r="S153" s="49"/>
      <c r="T153" s="49"/>
      <c r="U153" s="49"/>
      <c r="V153" s="49"/>
      <c r="W153" s="49"/>
      <c r="X153" s="49"/>
      <c r="Y153" s="49"/>
      <c r="Z153" s="49"/>
    </row>
    <row r="154">
      <c r="A154" s="46"/>
      <c r="B154" s="252"/>
      <c r="C154" s="257"/>
      <c r="D154" s="261"/>
      <c r="E154" s="49"/>
      <c r="F154" s="49"/>
      <c r="G154" s="49"/>
      <c r="H154" s="261"/>
      <c r="I154" s="51"/>
      <c r="J154" s="46"/>
      <c r="K154" s="46"/>
      <c r="L154" s="46"/>
      <c r="M154" s="49"/>
      <c r="N154" s="49"/>
      <c r="O154" s="251"/>
      <c r="P154" s="46"/>
      <c r="Q154" s="49"/>
      <c r="R154" s="49"/>
      <c r="S154" s="49"/>
      <c r="T154" s="49"/>
      <c r="U154" s="49"/>
      <c r="V154" s="49"/>
      <c r="W154" s="49"/>
      <c r="X154" s="49"/>
      <c r="Y154" s="49"/>
      <c r="Z154" s="49"/>
    </row>
    <row r="155">
      <c r="A155" s="46"/>
      <c r="B155" s="252"/>
      <c r="C155" s="256"/>
      <c r="D155" s="260"/>
      <c r="E155" s="49"/>
      <c r="F155" s="49"/>
      <c r="G155" s="49"/>
      <c r="H155" s="260"/>
      <c r="I155" s="51"/>
      <c r="J155" s="46"/>
      <c r="K155" s="46"/>
      <c r="L155" s="46"/>
      <c r="M155" s="49"/>
      <c r="N155" s="49"/>
      <c r="O155" s="251"/>
      <c r="P155" s="46"/>
      <c r="Q155" s="49"/>
      <c r="R155" s="49"/>
      <c r="S155" s="49"/>
      <c r="T155" s="49"/>
      <c r="U155" s="49"/>
      <c r="V155" s="49"/>
      <c r="W155" s="49"/>
      <c r="X155" s="49"/>
      <c r="Y155" s="49"/>
      <c r="Z155" s="49"/>
    </row>
    <row r="156">
      <c r="A156" s="46"/>
      <c r="B156" s="252"/>
      <c r="C156" s="257"/>
      <c r="D156" s="260"/>
      <c r="E156" s="49"/>
      <c r="F156" s="49"/>
      <c r="G156" s="49"/>
      <c r="H156" s="261"/>
      <c r="I156" s="51"/>
      <c r="J156" s="46"/>
      <c r="K156" s="46"/>
      <c r="L156" s="46"/>
      <c r="M156" s="49"/>
      <c r="N156" s="49"/>
      <c r="O156" s="251"/>
      <c r="P156" s="46"/>
      <c r="Q156" s="49"/>
      <c r="R156" s="49"/>
      <c r="S156" s="49"/>
      <c r="T156" s="49"/>
      <c r="U156" s="49"/>
      <c r="V156" s="49"/>
      <c r="W156" s="49"/>
      <c r="X156" s="49"/>
      <c r="Y156" s="49"/>
      <c r="Z156" s="49"/>
    </row>
    <row r="157">
      <c r="A157" s="46"/>
      <c r="B157" s="252"/>
      <c r="C157" s="256"/>
      <c r="D157" s="261"/>
      <c r="E157" s="49"/>
      <c r="F157" s="49"/>
      <c r="G157" s="49"/>
      <c r="H157" s="260"/>
      <c r="I157" s="51"/>
      <c r="J157" s="46"/>
      <c r="K157" s="46"/>
      <c r="L157" s="46"/>
      <c r="M157" s="49"/>
      <c r="N157" s="49"/>
      <c r="O157" s="251"/>
      <c r="P157" s="46"/>
      <c r="Q157" s="49"/>
      <c r="R157" s="49"/>
      <c r="S157" s="49"/>
      <c r="T157" s="49"/>
      <c r="U157" s="49"/>
      <c r="V157" s="49"/>
      <c r="W157" s="49"/>
      <c r="X157" s="49"/>
      <c r="Y157" s="49"/>
      <c r="Z157" s="49"/>
    </row>
    <row r="158">
      <c r="A158" s="46"/>
      <c r="B158" s="252"/>
      <c r="C158" s="257"/>
      <c r="D158" s="260"/>
      <c r="E158" s="49"/>
      <c r="F158" s="49"/>
      <c r="G158" s="49"/>
      <c r="H158" s="261"/>
      <c r="I158" s="51"/>
      <c r="J158" s="46"/>
      <c r="K158" s="46"/>
      <c r="L158" s="46"/>
      <c r="M158" s="49"/>
      <c r="N158" s="49"/>
      <c r="O158" s="251"/>
      <c r="P158" s="46"/>
      <c r="Q158" s="49"/>
      <c r="R158" s="49"/>
      <c r="S158" s="49"/>
      <c r="T158" s="49"/>
      <c r="U158" s="49"/>
      <c r="V158" s="49"/>
      <c r="W158" s="49"/>
      <c r="X158" s="49"/>
      <c r="Y158" s="49"/>
      <c r="Z158" s="49"/>
    </row>
    <row r="159">
      <c r="A159" s="46"/>
      <c r="B159" s="252"/>
      <c r="C159" s="256"/>
      <c r="D159" s="261"/>
      <c r="E159" s="49"/>
      <c r="F159" s="49"/>
      <c r="G159" s="49"/>
      <c r="H159" s="260"/>
      <c r="I159" s="51"/>
      <c r="J159" s="46"/>
      <c r="K159" s="46"/>
      <c r="L159" s="46"/>
      <c r="M159" s="49"/>
      <c r="N159" s="49"/>
      <c r="O159" s="251"/>
      <c r="P159" s="46"/>
      <c r="Q159" s="49"/>
      <c r="R159" s="49"/>
      <c r="S159" s="49"/>
      <c r="T159" s="49"/>
      <c r="U159" s="49"/>
      <c r="V159" s="49"/>
      <c r="W159" s="49"/>
      <c r="X159" s="49"/>
      <c r="Y159" s="49"/>
      <c r="Z159" s="49"/>
    </row>
    <row r="160">
      <c r="A160" s="46"/>
      <c r="B160" s="252"/>
      <c r="C160" s="257"/>
      <c r="D160" s="261"/>
      <c r="E160" s="49"/>
      <c r="F160" s="49"/>
      <c r="G160" s="49"/>
      <c r="H160" s="261"/>
      <c r="I160" s="51"/>
      <c r="J160" s="46"/>
      <c r="K160" s="46"/>
      <c r="L160" s="46"/>
      <c r="M160" s="49"/>
      <c r="N160" s="49"/>
      <c r="O160" s="251"/>
      <c r="P160" s="46"/>
      <c r="Q160" s="49"/>
      <c r="R160" s="49"/>
      <c r="S160" s="49"/>
      <c r="T160" s="49"/>
      <c r="U160" s="49"/>
      <c r="V160" s="49"/>
      <c r="W160" s="49"/>
      <c r="X160" s="49"/>
      <c r="Y160" s="49"/>
      <c r="Z160" s="49"/>
    </row>
    <row r="161">
      <c r="A161" s="46"/>
      <c r="B161" s="252"/>
      <c r="C161" s="256"/>
      <c r="D161" s="260"/>
      <c r="E161" s="49"/>
      <c r="F161" s="49"/>
      <c r="G161" s="49"/>
      <c r="H161" s="260"/>
      <c r="I161" s="51"/>
      <c r="J161" s="46"/>
      <c r="K161" s="46"/>
      <c r="L161" s="46"/>
      <c r="M161" s="49"/>
      <c r="N161" s="49"/>
      <c r="O161" s="251"/>
      <c r="P161" s="46"/>
      <c r="Q161" s="49"/>
      <c r="R161" s="49"/>
      <c r="S161" s="49"/>
      <c r="T161" s="49"/>
      <c r="U161" s="49"/>
      <c r="V161" s="49"/>
      <c r="W161" s="49"/>
      <c r="X161" s="49"/>
      <c r="Y161" s="49"/>
      <c r="Z161" s="49"/>
    </row>
    <row r="162">
      <c r="A162" s="46"/>
      <c r="B162" s="252"/>
      <c r="C162" s="257"/>
      <c r="D162" s="258"/>
      <c r="E162" s="49"/>
      <c r="F162" s="49"/>
      <c r="G162" s="49"/>
      <c r="H162" s="261"/>
      <c r="I162" s="51"/>
      <c r="J162" s="46"/>
      <c r="K162" s="46"/>
      <c r="L162" s="46"/>
      <c r="M162" s="49"/>
      <c r="N162" s="49"/>
      <c r="O162" s="251"/>
      <c r="P162" s="46"/>
      <c r="Q162" s="49"/>
      <c r="R162" s="49"/>
      <c r="S162" s="49"/>
      <c r="T162" s="49"/>
      <c r="U162" s="49"/>
      <c r="V162" s="49"/>
      <c r="W162" s="49"/>
      <c r="X162" s="49"/>
      <c r="Y162" s="49"/>
      <c r="Z162" s="49"/>
    </row>
    <row r="163">
      <c r="A163" s="46"/>
      <c r="B163" s="252"/>
      <c r="C163" s="257"/>
      <c r="D163" s="258"/>
      <c r="E163" s="49"/>
      <c r="F163" s="49"/>
      <c r="G163" s="49"/>
      <c r="H163" s="261"/>
      <c r="I163" s="51"/>
      <c r="J163" s="46"/>
      <c r="K163" s="46"/>
      <c r="L163" s="46"/>
      <c r="M163" s="49"/>
      <c r="N163" s="49"/>
      <c r="O163" s="251"/>
      <c r="P163" s="46"/>
      <c r="Q163" s="49"/>
      <c r="R163" s="49"/>
      <c r="S163" s="49"/>
      <c r="T163" s="49"/>
      <c r="U163" s="49"/>
      <c r="V163" s="49"/>
      <c r="W163" s="49"/>
      <c r="X163" s="49"/>
      <c r="Y163" s="49"/>
      <c r="Z163" s="49"/>
    </row>
    <row r="164">
      <c r="A164" s="46"/>
      <c r="B164" s="252"/>
      <c r="C164" s="257"/>
      <c r="D164" s="258"/>
      <c r="E164" s="49"/>
      <c r="F164" s="49"/>
      <c r="G164" s="49"/>
      <c r="H164" s="261"/>
      <c r="I164" s="51"/>
      <c r="J164" s="46"/>
      <c r="K164" s="46"/>
      <c r="L164" s="46"/>
      <c r="M164" s="49"/>
      <c r="N164" s="49"/>
      <c r="O164" s="251"/>
      <c r="P164" s="46"/>
      <c r="Q164" s="49"/>
      <c r="R164" s="49"/>
      <c r="S164" s="49"/>
      <c r="T164" s="49"/>
      <c r="U164" s="49"/>
      <c r="V164" s="49"/>
      <c r="W164" s="49"/>
      <c r="X164" s="49"/>
      <c r="Y164" s="49"/>
      <c r="Z164" s="49"/>
    </row>
    <row r="165">
      <c r="A165" s="46"/>
      <c r="B165" s="252"/>
      <c r="C165" s="256"/>
      <c r="D165" s="259"/>
      <c r="E165" s="49"/>
      <c r="F165" s="49"/>
      <c r="G165" s="49"/>
      <c r="H165" s="260"/>
      <c r="I165" s="51"/>
      <c r="J165" s="46"/>
      <c r="K165" s="46"/>
      <c r="L165" s="46"/>
      <c r="M165" s="49"/>
      <c r="N165" s="49"/>
      <c r="O165" s="251"/>
      <c r="P165" s="46"/>
      <c r="Q165" s="49"/>
      <c r="R165" s="49"/>
      <c r="S165" s="49"/>
      <c r="T165" s="49"/>
      <c r="U165" s="49"/>
      <c r="V165" s="49"/>
      <c r="W165" s="49"/>
      <c r="X165" s="49"/>
      <c r="Y165" s="49"/>
      <c r="Z165" s="49"/>
    </row>
    <row r="166">
      <c r="A166" s="46"/>
      <c r="B166" s="252"/>
      <c r="C166" s="257"/>
      <c r="D166" s="258"/>
      <c r="E166" s="49"/>
      <c r="F166" s="49"/>
      <c r="G166" s="49"/>
      <c r="H166" s="261"/>
      <c r="I166" s="51"/>
      <c r="J166" s="46"/>
      <c r="K166" s="46"/>
      <c r="L166" s="46"/>
      <c r="M166" s="49"/>
      <c r="N166" s="49"/>
      <c r="O166" s="251"/>
      <c r="P166" s="46"/>
      <c r="Q166" s="49"/>
      <c r="R166" s="49"/>
      <c r="S166" s="49"/>
      <c r="T166" s="49"/>
      <c r="U166" s="49"/>
      <c r="V166" s="49"/>
      <c r="W166" s="49"/>
      <c r="X166" s="49"/>
      <c r="Y166" s="49"/>
      <c r="Z166" s="49"/>
    </row>
    <row r="167">
      <c r="A167" s="46"/>
      <c r="B167" s="252"/>
      <c r="C167" s="256"/>
      <c r="D167" s="261"/>
      <c r="E167" s="49"/>
      <c r="F167" s="49"/>
      <c r="G167" s="49"/>
      <c r="H167" s="260"/>
      <c r="I167" s="51"/>
      <c r="J167" s="46"/>
      <c r="K167" s="46"/>
      <c r="L167" s="46"/>
      <c r="M167" s="49"/>
      <c r="N167" s="49"/>
      <c r="O167" s="251"/>
      <c r="P167" s="46"/>
      <c r="Q167" s="49"/>
      <c r="R167" s="49"/>
      <c r="S167" s="49"/>
      <c r="T167" s="49"/>
      <c r="U167" s="49"/>
      <c r="V167" s="49"/>
      <c r="W167" s="49"/>
      <c r="X167" s="49"/>
      <c r="Y167" s="49"/>
      <c r="Z167" s="49"/>
    </row>
    <row r="168">
      <c r="A168" s="46"/>
      <c r="B168" s="252"/>
      <c r="C168" s="257"/>
      <c r="D168" s="260"/>
      <c r="E168" s="49"/>
      <c r="F168" s="49"/>
      <c r="G168" s="49"/>
      <c r="H168" s="261"/>
      <c r="I168" s="51"/>
      <c r="J168" s="46"/>
      <c r="K168" s="46"/>
      <c r="L168" s="46"/>
      <c r="M168" s="49"/>
      <c r="N168" s="49"/>
      <c r="O168" s="251"/>
      <c r="P168" s="46"/>
      <c r="Q168" s="49"/>
      <c r="R168" s="49"/>
      <c r="S168" s="49"/>
      <c r="T168" s="49"/>
      <c r="U168" s="49"/>
      <c r="V168" s="49"/>
      <c r="W168" s="49"/>
      <c r="X168" s="49"/>
      <c r="Y168" s="49"/>
      <c r="Z168" s="49"/>
    </row>
    <row r="169">
      <c r="A169" s="46"/>
      <c r="B169" s="252"/>
      <c r="C169" s="256"/>
      <c r="D169" s="261"/>
      <c r="E169" s="49"/>
      <c r="F169" s="49"/>
      <c r="G169" s="49"/>
      <c r="H169" s="260"/>
      <c r="I169" s="51"/>
      <c r="J169" s="46"/>
      <c r="K169" s="46"/>
      <c r="L169" s="46"/>
      <c r="M169" s="49"/>
      <c r="N169" s="49"/>
      <c r="O169" s="251"/>
      <c r="P169" s="46"/>
      <c r="Q169" s="49"/>
      <c r="R169" s="49"/>
      <c r="S169" s="49"/>
      <c r="T169" s="49"/>
      <c r="U169" s="49"/>
      <c r="V169" s="49"/>
      <c r="W169" s="49"/>
      <c r="X169" s="49"/>
      <c r="Y169" s="49"/>
      <c r="Z169" s="49"/>
    </row>
    <row r="170">
      <c r="A170" s="46"/>
      <c r="B170" s="252"/>
      <c r="C170" s="257"/>
      <c r="D170" s="261"/>
      <c r="E170" s="49"/>
      <c r="F170" s="49"/>
      <c r="G170" s="49"/>
      <c r="H170" s="261"/>
      <c r="I170" s="51"/>
      <c r="J170" s="46"/>
      <c r="K170" s="46"/>
      <c r="L170" s="46"/>
      <c r="M170" s="49"/>
      <c r="N170" s="49"/>
      <c r="O170" s="251"/>
      <c r="P170" s="46"/>
      <c r="Q170" s="49"/>
      <c r="R170" s="49"/>
      <c r="S170" s="49"/>
      <c r="T170" s="49"/>
      <c r="U170" s="49"/>
      <c r="V170" s="49"/>
      <c r="W170" s="49"/>
      <c r="X170" s="49"/>
      <c r="Y170" s="49"/>
      <c r="Z170" s="49"/>
    </row>
    <row r="171">
      <c r="A171" s="46"/>
      <c r="B171" s="252"/>
      <c r="C171" s="256"/>
      <c r="D171" s="260"/>
      <c r="E171" s="49"/>
      <c r="F171" s="49"/>
      <c r="G171" s="49"/>
      <c r="H171" s="260"/>
      <c r="I171" s="51"/>
      <c r="J171" s="46"/>
      <c r="K171" s="46"/>
      <c r="L171" s="46"/>
      <c r="M171" s="49"/>
      <c r="N171" s="49"/>
      <c r="O171" s="251"/>
      <c r="P171" s="46"/>
      <c r="Q171" s="49"/>
      <c r="R171" s="49"/>
      <c r="S171" s="49"/>
      <c r="T171" s="49"/>
      <c r="U171" s="49"/>
      <c r="V171" s="49"/>
      <c r="W171" s="49"/>
      <c r="X171" s="49"/>
      <c r="Y171" s="49"/>
      <c r="Z171" s="49"/>
    </row>
    <row r="172">
      <c r="A172" s="46"/>
      <c r="B172" s="252"/>
      <c r="C172" s="257"/>
      <c r="D172" s="261"/>
      <c r="E172" s="49"/>
      <c r="F172" s="49"/>
      <c r="G172" s="49"/>
      <c r="H172" s="261"/>
      <c r="I172" s="51"/>
      <c r="J172" s="46"/>
      <c r="K172" s="46"/>
      <c r="L172" s="46"/>
      <c r="M172" s="49"/>
      <c r="N172" s="49"/>
      <c r="O172" s="251"/>
      <c r="P172" s="46"/>
      <c r="Q172" s="49"/>
      <c r="R172" s="49"/>
      <c r="S172" s="49"/>
      <c r="T172" s="49"/>
      <c r="U172" s="49"/>
      <c r="V172" s="49"/>
      <c r="W172" s="49"/>
      <c r="X172" s="49"/>
      <c r="Y172" s="49"/>
      <c r="Z172" s="49"/>
    </row>
    <row r="173">
      <c r="A173" s="46"/>
      <c r="B173" s="252"/>
      <c r="C173" s="256"/>
      <c r="D173" s="260"/>
      <c r="E173" s="49"/>
      <c r="F173" s="49"/>
      <c r="G173" s="49"/>
      <c r="H173" s="260"/>
      <c r="I173" s="51"/>
      <c r="J173" s="46"/>
      <c r="K173" s="46"/>
      <c r="L173" s="46"/>
      <c r="M173" s="49"/>
      <c r="N173" s="49"/>
      <c r="O173" s="251"/>
      <c r="P173" s="46"/>
      <c r="Q173" s="49"/>
      <c r="R173" s="49"/>
      <c r="S173" s="49"/>
      <c r="T173" s="49"/>
      <c r="U173" s="49"/>
      <c r="V173" s="49"/>
      <c r="W173" s="49"/>
      <c r="X173" s="49"/>
      <c r="Y173" s="49"/>
      <c r="Z173" s="49"/>
    </row>
    <row r="174">
      <c r="A174" s="46"/>
      <c r="B174" s="252"/>
      <c r="C174" s="257"/>
      <c r="D174" s="261"/>
      <c r="E174" s="49"/>
      <c r="F174" s="49"/>
      <c r="G174" s="49"/>
      <c r="H174" s="261"/>
      <c r="I174" s="51"/>
      <c r="J174" s="46"/>
      <c r="K174" s="46"/>
      <c r="L174" s="46"/>
      <c r="M174" s="49"/>
      <c r="N174" s="49"/>
      <c r="O174" s="251"/>
      <c r="P174" s="46"/>
      <c r="Q174" s="49"/>
      <c r="R174" s="49"/>
      <c r="S174" s="49"/>
      <c r="T174" s="49"/>
      <c r="U174" s="49"/>
      <c r="V174" s="49"/>
      <c r="W174" s="49"/>
      <c r="X174" s="49"/>
      <c r="Y174" s="49"/>
      <c r="Z174" s="49"/>
    </row>
    <row r="175">
      <c r="A175" s="46"/>
      <c r="B175" s="252"/>
      <c r="C175" s="256"/>
      <c r="D175" s="260"/>
      <c r="E175" s="49"/>
      <c r="F175" s="49"/>
      <c r="G175" s="49"/>
      <c r="H175" s="260"/>
      <c r="I175" s="51"/>
      <c r="J175" s="46"/>
      <c r="K175" s="46"/>
      <c r="L175" s="46"/>
      <c r="M175" s="49"/>
      <c r="N175" s="49"/>
      <c r="O175" s="251"/>
      <c r="P175" s="46"/>
      <c r="Q175" s="49"/>
      <c r="R175" s="49"/>
      <c r="S175" s="49"/>
      <c r="T175" s="49"/>
      <c r="U175" s="49"/>
      <c r="V175" s="49"/>
      <c r="W175" s="49"/>
      <c r="X175" s="49"/>
      <c r="Y175" s="49"/>
      <c r="Z175" s="49"/>
    </row>
    <row r="176">
      <c r="A176" s="46"/>
      <c r="B176" s="252"/>
      <c r="C176" s="257"/>
      <c r="D176" s="261"/>
      <c r="E176" s="49"/>
      <c r="F176" s="49"/>
      <c r="G176" s="49"/>
      <c r="H176" s="261"/>
      <c r="I176" s="51"/>
      <c r="J176" s="46"/>
      <c r="K176" s="46"/>
      <c r="L176" s="46"/>
      <c r="M176" s="49"/>
      <c r="N176" s="49"/>
      <c r="O176" s="251"/>
      <c r="P176" s="46"/>
      <c r="Q176" s="49"/>
      <c r="R176" s="49"/>
      <c r="S176" s="49"/>
      <c r="T176" s="49"/>
      <c r="U176" s="49"/>
      <c r="V176" s="49"/>
      <c r="W176" s="49"/>
      <c r="X176" s="49"/>
      <c r="Y176" s="49"/>
      <c r="Z176" s="49"/>
    </row>
    <row r="177">
      <c r="A177" s="46"/>
      <c r="B177" s="252"/>
      <c r="C177" s="256"/>
      <c r="D177" s="261"/>
      <c r="E177" s="49"/>
      <c r="F177" s="49"/>
      <c r="G177" s="49"/>
      <c r="H177" s="260"/>
      <c r="I177" s="51"/>
      <c r="J177" s="46"/>
      <c r="K177" s="46"/>
      <c r="L177" s="46"/>
      <c r="M177" s="49"/>
      <c r="N177" s="49"/>
      <c r="O177" s="251"/>
      <c r="P177" s="46"/>
      <c r="Q177" s="49"/>
      <c r="R177" s="49"/>
      <c r="S177" s="49"/>
      <c r="T177" s="49"/>
      <c r="U177" s="49"/>
      <c r="V177" s="49"/>
      <c r="W177" s="49"/>
      <c r="X177" s="49"/>
      <c r="Y177" s="49"/>
      <c r="Z177" s="49"/>
    </row>
    <row r="178">
      <c r="A178" s="46"/>
      <c r="B178" s="252"/>
      <c r="C178" s="257"/>
      <c r="D178" s="260"/>
      <c r="E178" s="49"/>
      <c r="F178" s="49"/>
      <c r="G178" s="49"/>
      <c r="H178" s="261"/>
      <c r="I178" s="51"/>
      <c r="J178" s="46"/>
      <c r="K178" s="46"/>
      <c r="L178" s="46"/>
      <c r="M178" s="49"/>
      <c r="N178" s="49"/>
      <c r="O178" s="251"/>
      <c r="P178" s="46"/>
      <c r="Q178" s="49"/>
      <c r="R178" s="49"/>
      <c r="S178" s="49"/>
      <c r="T178" s="49"/>
      <c r="U178" s="49"/>
      <c r="V178" s="49"/>
      <c r="W178" s="49"/>
      <c r="X178" s="49"/>
      <c r="Y178" s="49"/>
      <c r="Z178" s="49"/>
    </row>
    <row r="179">
      <c r="A179" s="46"/>
      <c r="B179" s="252"/>
      <c r="C179" s="256"/>
      <c r="D179" s="261"/>
      <c r="E179" s="49"/>
      <c r="F179" s="49"/>
      <c r="G179" s="49"/>
      <c r="H179" s="260"/>
      <c r="I179" s="51"/>
      <c r="J179" s="46"/>
      <c r="K179" s="46"/>
      <c r="L179" s="46"/>
      <c r="M179" s="49"/>
      <c r="N179" s="49"/>
      <c r="O179" s="251"/>
      <c r="P179" s="46"/>
      <c r="Q179" s="49"/>
      <c r="R179" s="49"/>
      <c r="S179" s="49"/>
      <c r="T179" s="49"/>
      <c r="U179" s="49"/>
      <c r="V179" s="49"/>
      <c r="W179" s="49"/>
      <c r="X179" s="49"/>
      <c r="Y179" s="49"/>
      <c r="Z179" s="49"/>
    </row>
    <row r="180">
      <c r="A180" s="46"/>
      <c r="B180" s="252"/>
      <c r="C180" s="257"/>
      <c r="D180" s="260"/>
      <c r="E180" s="49"/>
      <c r="F180" s="49"/>
      <c r="G180" s="49"/>
      <c r="H180" s="261"/>
      <c r="I180" s="51"/>
      <c r="J180" s="46"/>
      <c r="K180" s="46"/>
      <c r="L180" s="46"/>
      <c r="M180" s="49"/>
      <c r="N180" s="49"/>
      <c r="O180" s="251"/>
      <c r="P180" s="46"/>
      <c r="Q180" s="49"/>
      <c r="R180" s="49"/>
      <c r="S180" s="49"/>
      <c r="T180" s="49"/>
      <c r="U180" s="49"/>
      <c r="V180" s="49"/>
      <c r="W180" s="49"/>
      <c r="X180" s="49"/>
      <c r="Y180" s="49"/>
      <c r="Z180" s="49"/>
    </row>
    <row r="181">
      <c r="A181" s="46"/>
      <c r="B181" s="252"/>
      <c r="C181" s="256"/>
      <c r="D181" s="261"/>
      <c r="E181" s="49"/>
      <c r="F181" s="49"/>
      <c r="G181" s="49"/>
      <c r="H181" s="260"/>
      <c r="I181" s="51"/>
      <c r="J181" s="46"/>
      <c r="K181" s="46"/>
      <c r="L181" s="46"/>
      <c r="M181" s="49"/>
      <c r="N181" s="49"/>
      <c r="O181" s="251"/>
      <c r="P181" s="46"/>
      <c r="Q181" s="49"/>
      <c r="R181" s="49"/>
      <c r="S181" s="49"/>
      <c r="T181" s="49"/>
      <c r="U181" s="49"/>
      <c r="V181" s="49"/>
      <c r="W181" s="49"/>
      <c r="X181" s="49"/>
      <c r="Y181" s="49"/>
      <c r="Z181" s="49"/>
    </row>
    <row r="182">
      <c r="A182" s="46"/>
      <c r="B182" s="252"/>
      <c r="C182" s="257"/>
      <c r="D182" s="260"/>
      <c r="E182" s="49"/>
      <c r="F182" s="49"/>
      <c r="G182" s="49"/>
      <c r="H182" s="261"/>
      <c r="I182" s="51"/>
      <c r="J182" s="46"/>
      <c r="K182" s="46"/>
      <c r="L182" s="46"/>
      <c r="M182" s="49"/>
      <c r="N182" s="49"/>
      <c r="O182" s="251"/>
      <c r="P182" s="46"/>
      <c r="Q182" s="49"/>
      <c r="R182" s="49"/>
      <c r="S182" s="49"/>
      <c r="T182" s="49"/>
      <c r="U182" s="49"/>
      <c r="V182" s="49"/>
      <c r="W182" s="49"/>
      <c r="X182" s="49"/>
      <c r="Y182" s="49"/>
      <c r="Z182" s="49"/>
    </row>
    <row r="183">
      <c r="A183" s="46"/>
      <c r="B183" s="252"/>
      <c r="C183" s="256"/>
      <c r="D183" s="261"/>
      <c r="E183" s="49"/>
      <c r="F183" s="49"/>
      <c r="G183" s="49"/>
      <c r="H183" s="260"/>
      <c r="I183" s="51"/>
      <c r="J183" s="46"/>
      <c r="K183" s="46"/>
      <c r="L183" s="46"/>
      <c r="M183" s="49"/>
      <c r="N183" s="49"/>
      <c r="O183" s="251"/>
      <c r="P183" s="46"/>
      <c r="Q183" s="49"/>
      <c r="R183" s="49"/>
      <c r="S183" s="49"/>
      <c r="T183" s="49"/>
      <c r="U183" s="49"/>
      <c r="V183" s="49"/>
      <c r="W183" s="49"/>
      <c r="X183" s="49"/>
      <c r="Y183" s="49"/>
      <c r="Z183" s="49"/>
    </row>
    <row r="184">
      <c r="A184" s="46"/>
      <c r="B184" s="252"/>
      <c r="C184" s="257"/>
      <c r="D184" s="260"/>
      <c r="E184" s="49"/>
      <c r="F184" s="49"/>
      <c r="G184" s="49"/>
      <c r="H184" s="261"/>
      <c r="I184" s="51"/>
      <c r="J184" s="46"/>
      <c r="K184" s="46"/>
      <c r="L184" s="46"/>
      <c r="M184" s="49"/>
      <c r="N184" s="49"/>
      <c r="O184" s="251"/>
      <c r="P184" s="46"/>
      <c r="Q184" s="49"/>
      <c r="R184" s="49"/>
      <c r="S184" s="49"/>
      <c r="T184" s="49"/>
      <c r="U184" s="49"/>
      <c r="V184" s="49"/>
      <c r="W184" s="49"/>
      <c r="X184" s="49"/>
      <c r="Y184" s="49"/>
      <c r="Z184" s="49"/>
    </row>
    <row r="185">
      <c r="A185" s="46"/>
      <c r="B185" s="252"/>
      <c r="C185" s="256"/>
      <c r="D185" s="260"/>
      <c r="E185" s="49"/>
      <c r="F185" s="49"/>
      <c r="G185" s="49"/>
      <c r="H185" s="260"/>
      <c r="I185" s="51"/>
      <c r="J185" s="46"/>
      <c r="K185" s="46"/>
      <c r="L185" s="46"/>
      <c r="M185" s="49"/>
      <c r="N185" s="49"/>
      <c r="O185" s="251"/>
      <c r="P185" s="46"/>
      <c r="Q185" s="49"/>
      <c r="R185" s="49"/>
      <c r="S185" s="49"/>
      <c r="T185" s="49"/>
      <c r="U185" s="49"/>
      <c r="V185" s="49"/>
      <c r="W185" s="49"/>
      <c r="X185" s="49"/>
      <c r="Y185" s="49"/>
      <c r="Z185" s="49"/>
    </row>
    <row r="186">
      <c r="A186" s="46"/>
      <c r="B186" s="252"/>
      <c r="C186" s="257"/>
      <c r="D186" s="261"/>
      <c r="E186" s="49"/>
      <c r="F186" s="49"/>
      <c r="G186" s="49"/>
      <c r="H186" s="261"/>
      <c r="I186" s="51"/>
      <c r="J186" s="46"/>
      <c r="K186" s="46"/>
      <c r="L186" s="46"/>
      <c r="M186" s="49"/>
      <c r="N186" s="49"/>
      <c r="O186" s="251"/>
      <c r="P186" s="46"/>
      <c r="Q186" s="49"/>
      <c r="R186" s="49"/>
      <c r="S186" s="49"/>
      <c r="T186" s="49"/>
      <c r="U186" s="49"/>
      <c r="V186" s="49"/>
      <c r="W186" s="49"/>
      <c r="X186" s="49"/>
      <c r="Y186" s="49"/>
      <c r="Z186" s="49"/>
    </row>
    <row r="187">
      <c r="A187" s="46"/>
      <c r="B187" s="252"/>
      <c r="C187" s="256"/>
      <c r="D187" s="261"/>
      <c r="E187" s="49"/>
      <c r="F187" s="49"/>
      <c r="G187" s="49"/>
      <c r="H187" s="260"/>
      <c r="I187" s="51"/>
      <c r="J187" s="46"/>
      <c r="K187" s="46"/>
      <c r="L187" s="46"/>
      <c r="M187" s="49"/>
      <c r="N187" s="49"/>
      <c r="O187" s="251"/>
      <c r="P187" s="46"/>
      <c r="Q187" s="49"/>
      <c r="R187" s="49"/>
      <c r="S187" s="49"/>
      <c r="T187" s="49"/>
      <c r="U187" s="49"/>
      <c r="V187" s="49"/>
      <c r="W187" s="49"/>
      <c r="X187" s="49"/>
      <c r="Y187" s="49"/>
      <c r="Z187" s="49"/>
    </row>
    <row r="188">
      <c r="A188" s="46"/>
      <c r="B188" s="252"/>
      <c r="C188" s="257"/>
      <c r="D188" s="260"/>
      <c r="E188" s="49"/>
      <c r="F188" s="49"/>
      <c r="G188" s="49"/>
      <c r="H188" s="261"/>
      <c r="I188" s="51"/>
      <c r="J188" s="46"/>
      <c r="K188" s="46"/>
      <c r="L188" s="46"/>
      <c r="M188" s="49"/>
      <c r="N188" s="49"/>
      <c r="O188" s="251"/>
      <c r="P188" s="46"/>
      <c r="Q188" s="49"/>
      <c r="R188" s="49"/>
      <c r="S188" s="49"/>
      <c r="T188" s="49"/>
      <c r="U188" s="49"/>
      <c r="V188" s="49"/>
      <c r="W188" s="49"/>
      <c r="X188" s="49"/>
      <c r="Y188" s="49"/>
      <c r="Z188" s="49"/>
    </row>
    <row r="189">
      <c r="A189" s="46"/>
      <c r="B189" s="252"/>
      <c r="C189" s="256"/>
      <c r="D189" s="261"/>
      <c r="E189" s="49"/>
      <c r="F189" s="49"/>
      <c r="G189" s="49"/>
      <c r="H189" s="260"/>
      <c r="I189" s="51"/>
      <c r="J189" s="46"/>
      <c r="K189" s="46"/>
      <c r="L189" s="46"/>
      <c r="M189" s="49"/>
      <c r="N189" s="49"/>
      <c r="O189" s="251"/>
      <c r="P189" s="46"/>
      <c r="Q189" s="49"/>
      <c r="R189" s="49"/>
      <c r="S189" s="49"/>
      <c r="T189" s="49"/>
      <c r="U189" s="49"/>
      <c r="V189" s="49"/>
      <c r="W189" s="49"/>
      <c r="X189" s="49"/>
      <c r="Y189" s="49"/>
      <c r="Z189" s="49"/>
    </row>
    <row r="190">
      <c r="A190" s="46"/>
      <c r="B190" s="252"/>
      <c r="C190" s="257"/>
      <c r="D190" s="260"/>
      <c r="E190" s="49"/>
      <c r="F190" s="49"/>
      <c r="G190" s="49"/>
      <c r="H190" s="261"/>
      <c r="I190" s="51"/>
      <c r="J190" s="46"/>
      <c r="K190" s="46"/>
      <c r="L190" s="46"/>
      <c r="M190" s="49"/>
      <c r="N190" s="49"/>
      <c r="O190" s="251"/>
      <c r="P190" s="46"/>
      <c r="Q190" s="49"/>
      <c r="R190" s="49"/>
      <c r="S190" s="49"/>
      <c r="T190" s="49"/>
      <c r="U190" s="49"/>
      <c r="V190" s="49"/>
      <c r="W190" s="49"/>
      <c r="X190" s="49"/>
      <c r="Y190" s="49"/>
      <c r="Z190" s="49"/>
    </row>
    <row r="191">
      <c r="A191" s="46"/>
      <c r="B191" s="252"/>
      <c r="C191" s="256"/>
      <c r="D191" s="261"/>
      <c r="E191" s="49"/>
      <c r="F191" s="49"/>
      <c r="G191" s="49"/>
      <c r="H191" s="260"/>
      <c r="I191" s="51"/>
      <c r="J191" s="46"/>
      <c r="K191" s="46"/>
      <c r="L191" s="46"/>
      <c r="M191" s="49"/>
      <c r="N191" s="49"/>
      <c r="O191" s="251"/>
      <c r="P191" s="46"/>
      <c r="Q191" s="49"/>
      <c r="R191" s="49"/>
      <c r="S191" s="49"/>
      <c r="T191" s="49"/>
      <c r="U191" s="49"/>
      <c r="V191" s="49"/>
      <c r="W191" s="49"/>
      <c r="X191" s="49"/>
      <c r="Y191" s="49"/>
      <c r="Z191" s="49"/>
    </row>
    <row r="192">
      <c r="A192" s="46"/>
      <c r="B192" s="252"/>
      <c r="C192" s="257"/>
      <c r="D192" s="260"/>
      <c r="E192" s="49"/>
      <c r="F192" s="49"/>
      <c r="G192" s="49"/>
      <c r="H192" s="261"/>
      <c r="I192" s="51"/>
      <c r="J192" s="46"/>
      <c r="K192" s="46"/>
      <c r="L192" s="46"/>
      <c r="M192" s="49"/>
      <c r="N192" s="49"/>
      <c r="O192" s="251"/>
      <c r="P192" s="46"/>
      <c r="Q192" s="49"/>
      <c r="R192" s="49"/>
      <c r="S192" s="49"/>
      <c r="T192" s="49"/>
      <c r="U192" s="49"/>
      <c r="V192" s="49"/>
      <c r="W192" s="49"/>
      <c r="X192" s="49"/>
      <c r="Y192" s="49"/>
      <c r="Z192" s="49"/>
    </row>
    <row r="193">
      <c r="A193" s="46"/>
      <c r="B193" s="252"/>
      <c r="C193" s="257"/>
      <c r="D193" s="261"/>
      <c r="E193" s="49"/>
      <c r="F193" s="49"/>
      <c r="G193" s="49"/>
      <c r="H193" s="260"/>
      <c r="I193" s="51"/>
      <c r="J193" s="46"/>
      <c r="K193" s="46"/>
      <c r="L193" s="46"/>
      <c r="M193" s="49"/>
      <c r="N193" s="49"/>
      <c r="O193" s="251"/>
      <c r="P193" s="46"/>
      <c r="Q193" s="49"/>
      <c r="R193" s="49"/>
      <c r="S193" s="49"/>
      <c r="T193" s="49"/>
      <c r="U193" s="49"/>
      <c r="V193" s="49"/>
      <c r="W193" s="49"/>
      <c r="X193" s="49"/>
      <c r="Y193" s="49"/>
      <c r="Z193" s="49"/>
    </row>
    <row r="194">
      <c r="A194" s="46"/>
      <c r="B194" s="252"/>
      <c r="C194" s="257"/>
      <c r="D194" s="260"/>
      <c r="E194" s="49"/>
      <c r="F194" s="49"/>
      <c r="G194" s="49"/>
      <c r="H194" s="261"/>
      <c r="I194" s="51"/>
      <c r="J194" s="46"/>
      <c r="K194" s="46"/>
      <c r="L194" s="46"/>
      <c r="M194" s="49"/>
      <c r="N194" s="49"/>
      <c r="O194" s="251"/>
      <c r="P194" s="46"/>
      <c r="Q194" s="49"/>
      <c r="R194" s="49"/>
      <c r="S194" s="49"/>
      <c r="T194" s="49"/>
      <c r="U194" s="49"/>
      <c r="V194" s="49"/>
      <c r="W194" s="49"/>
      <c r="X194" s="49"/>
      <c r="Y194" s="49"/>
      <c r="Z194" s="49"/>
    </row>
    <row r="195">
      <c r="A195" s="46"/>
      <c r="B195" s="252"/>
      <c r="C195" s="256"/>
      <c r="D195" s="261"/>
      <c r="E195" s="49"/>
      <c r="F195" s="49"/>
      <c r="G195" s="49"/>
      <c r="H195" s="260"/>
      <c r="I195" s="51"/>
      <c r="J195" s="46"/>
      <c r="K195" s="46"/>
      <c r="L195" s="46"/>
      <c r="M195" s="49"/>
      <c r="N195" s="49"/>
      <c r="O195" s="251"/>
      <c r="P195" s="46"/>
      <c r="Q195" s="49"/>
      <c r="R195" s="49"/>
      <c r="S195" s="49"/>
      <c r="T195" s="49"/>
      <c r="U195" s="49"/>
      <c r="V195" s="49"/>
      <c r="W195" s="49"/>
      <c r="X195" s="49"/>
      <c r="Y195" s="49"/>
      <c r="Z195" s="49"/>
    </row>
    <row r="196">
      <c r="A196" s="46"/>
      <c r="B196" s="252"/>
      <c r="C196" s="257"/>
      <c r="D196" s="260"/>
      <c r="E196" s="49"/>
      <c r="F196" s="49"/>
      <c r="G196" s="49"/>
      <c r="H196" s="261"/>
      <c r="I196" s="51"/>
      <c r="J196" s="46"/>
      <c r="K196" s="46"/>
      <c r="L196" s="46"/>
      <c r="M196" s="49"/>
      <c r="N196" s="49"/>
      <c r="O196" s="251"/>
      <c r="P196" s="46"/>
      <c r="Q196" s="49"/>
      <c r="R196" s="49"/>
      <c r="S196" s="49"/>
      <c r="T196" s="49"/>
      <c r="U196" s="49"/>
      <c r="V196" s="49"/>
      <c r="W196" s="49"/>
      <c r="X196" s="49"/>
      <c r="Y196" s="49"/>
      <c r="Z196" s="49"/>
    </row>
    <row r="197">
      <c r="A197" s="46"/>
      <c r="B197" s="252"/>
      <c r="C197" s="256"/>
      <c r="D197" s="261"/>
      <c r="E197" s="49"/>
      <c r="F197" s="49"/>
      <c r="G197" s="49"/>
      <c r="H197" s="260"/>
      <c r="I197" s="51"/>
      <c r="J197" s="46"/>
      <c r="K197" s="46"/>
      <c r="L197" s="46"/>
      <c r="M197" s="49"/>
      <c r="N197" s="49"/>
      <c r="O197" s="251"/>
      <c r="P197" s="46"/>
      <c r="Q197" s="49"/>
      <c r="R197" s="49"/>
      <c r="S197" s="49"/>
      <c r="T197" s="49"/>
      <c r="U197" s="49"/>
      <c r="V197" s="49"/>
      <c r="W197" s="49"/>
      <c r="X197" s="49"/>
      <c r="Y197" s="49"/>
      <c r="Z197" s="49"/>
    </row>
    <row r="198">
      <c r="A198" s="46"/>
      <c r="B198" s="252"/>
      <c r="C198" s="257"/>
      <c r="D198" s="261"/>
      <c r="E198" s="49"/>
      <c r="F198" s="49"/>
      <c r="G198" s="49"/>
      <c r="H198" s="261"/>
      <c r="I198" s="51"/>
      <c r="J198" s="46"/>
      <c r="K198" s="46"/>
      <c r="L198" s="46"/>
      <c r="M198" s="49"/>
      <c r="N198" s="49"/>
      <c r="O198" s="251"/>
      <c r="P198" s="46"/>
      <c r="Q198" s="49"/>
      <c r="R198" s="49"/>
      <c r="S198" s="49"/>
      <c r="T198" s="49"/>
      <c r="U198" s="49"/>
      <c r="V198" s="49"/>
      <c r="W198" s="49"/>
      <c r="X198" s="49"/>
      <c r="Y198" s="49"/>
      <c r="Z198" s="49"/>
    </row>
    <row r="199">
      <c r="A199" s="46"/>
      <c r="B199" s="252"/>
      <c r="C199" s="256"/>
      <c r="D199" s="261"/>
      <c r="E199" s="49"/>
      <c r="F199" s="49"/>
      <c r="G199" s="49"/>
      <c r="H199" s="260"/>
      <c r="I199" s="51"/>
      <c r="J199" s="46"/>
      <c r="K199" s="46"/>
      <c r="L199" s="46"/>
      <c r="M199" s="49"/>
      <c r="N199" s="49"/>
      <c r="O199" s="251"/>
      <c r="P199" s="46"/>
      <c r="Q199" s="49"/>
      <c r="R199" s="49"/>
      <c r="S199" s="49"/>
      <c r="T199" s="49"/>
      <c r="U199" s="49"/>
      <c r="V199" s="49"/>
      <c r="W199" s="49"/>
      <c r="X199" s="49"/>
      <c r="Y199" s="49"/>
      <c r="Z199" s="49"/>
    </row>
    <row r="200">
      <c r="A200" s="46"/>
      <c r="B200" s="252"/>
      <c r="C200" s="257"/>
      <c r="D200" s="260"/>
      <c r="E200" s="49"/>
      <c r="F200" s="49"/>
      <c r="G200" s="49"/>
      <c r="H200" s="261"/>
      <c r="I200" s="51"/>
      <c r="J200" s="46"/>
      <c r="K200" s="46"/>
      <c r="L200" s="46"/>
      <c r="M200" s="49"/>
      <c r="N200" s="49"/>
      <c r="O200" s="251"/>
      <c r="P200" s="46"/>
      <c r="Q200" s="49"/>
      <c r="R200" s="49"/>
      <c r="S200" s="49"/>
      <c r="T200" s="49"/>
      <c r="U200" s="49"/>
      <c r="V200" s="49"/>
      <c r="W200" s="49"/>
      <c r="X200" s="49"/>
      <c r="Y200" s="49"/>
      <c r="Z200" s="49"/>
    </row>
    <row r="201">
      <c r="A201" s="46"/>
      <c r="B201" s="252"/>
      <c r="C201" s="256"/>
      <c r="D201" s="260"/>
      <c r="E201" s="49"/>
      <c r="F201" s="49"/>
      <c r="G201" s="49"/>
      <c r="H201" s="260"/>
      <c r="I201" s="51"/>
      <c r="J201" s="46"/>
      <c r="K201" s="46"/>
      <c r="L201" s="46"/>
      <c r="M201" s="49"/>
      <c r="N201" s="49"/>
      <c r="O201" s="251"/>
      <c r="P201" s="46"/>
      <c r="Q201" s="49"/>
      <c r="R201" s="49"/>
      <c r="S201" s="49"/>
      <c r="T201" s="49"/>
      <c r="U201" s="49"/>
      <c r="V201" s="49"/>
      <c r="W201" s="49"/>
      <c r="X201" s="49"/>
      <c r="Y201" s="49"/>
      <c r="Z201" s="49"/>
    </row>
    <row r="202">
      <c r="A202" s="46"/>
      <c r="B202" s="252"/>
      <c r="C202" s="257"/>
      <c r="D202" s="261"/>
      <c r="E202" s="49"/>
      <c r="F202" s="49"/>
      <c r="G202" s="49"/>
      <c r="H202" s="261"/>
      <c r="I202" s="51"/>
      <c r="J202" s="46"/>
      <c r="K202" s="46"/>
      <c r="L202" s="46"/>
      <c r="M202" s="49"/>
      <c r="N202" s="49"/>
      <c r="O202" s="251"/>
      <c r="P202" s="46"/>
      <c r="Q202" s="49"/>
      <c r="R202" s="49"/>
      <c r="S202" s="49"/>
      <c r="T202" s="49"/>
      <c r="U202" s="49"/>
      <c r="V202" s="49"/>
      <c r="W202" s="49"/>
      <c r="X202" s="49"/>
      <c r="Y202" s="49"/>
      <c r="Z202" s="49"/>
    </row>
    <row r="203">
      <c r="A203" s="46"/>
      <c r="B203" s="252"/>
      <c r="C203" s="256"/>
      <c r="D203" s="260"/>
      <c r="E203" s="49"/>
      <c r="F203" s="49"/>
      <c r="G203" s="49"/>
      <c r="H203" s="260"/>
      <c r="I203" s="51"/>
      <c r="J203" s="46"/>
      <c r="K203" s="46"/>
      <c r="L203" s="46"/>
      <c r="M203" s="49"/>
      <c r="N203" s="49"/>
      <c r="O203" s="251"/>
      <c r="P203" s="46"/>
      <c r="Q203" s="49"/>
      <c r="R203" s="49"/>
      <c r="S203" s="49"/>
      <c r="T203" s="49"/>
      <c r="U203" s="49"/>
      <c r="V203" s="49"/>
      <c r="W203" s="49"/>
      <c r="X203" s="49"/>
      <c r="Y203" s="49"/>
      <c r="Z203" s="49"/>
    </row>
    <row r="204">
      <c r="A204" s="46"/>
      <c r="B204" s="252"/>
      <c r="C204" s="257"/>
      <c r="D204" s="261"/>
      <c r="E204" s="49"/>
      <c r="F204" s="49"/>
      <c r="G204" s="49"/>
      <c r="H204" s="261"/>
      <c r="I204" s="51"/>
      <c r="J204" s="46"/>
      <c r="K204" s="46"/>
      <c r="L204" s="46"/>
      <c r="M204" s="49"/>
      <c r="N204" s="49"/>
      <c r="O204" s="251"/>
      <c r="P204" s="46"/>
      <c r="Q204" s="49"/>
      <c r="R204" s="49"/>
      <c r="S204" s="49"/>
      <c r="T204" s="49"/>
      <c r="U204" s="49"/>
      <c r="V204" s="49"/>
      <c r="W204" s="49"/>
      <c r="X204" s="49"/>
      <c r="Y204" s="49"/>
      <c r="Z204" s="49"/>
    </row>
    <row r="205">
      <c r="A205" s="46"/>
      <c r="B205" s="252"/>
      <c r="C205" s="256"/>
      <c r="D205" s="260"/>
      <c r="E205" s="49"/>
      <c r="F205" s="49"/>
      <c r="G205" s="49"/>
      <c r="H205" s="260"/>
      <c r="I205" s="51"/>
      <c r="J205" s="46"/>
      <c r="K205" s="46"/>
      <c r="L205" s="46"/>
      <c r="M205" s="49"/>
      <c r="N205" s="49"/>
      <c r="O205" s="251"/>
      <c r="P205" s="46"/>
      <c r="Q205" s="49"/>
      <c r="R205" s="49"/>
      <c r="S205" s="49"/>
      <c r="T205" s="49"/>
      <c r="U205" s="49"/>
      <c r="V205" s="49"/>
      <c r="W205" s="49"/>
      <c r="X205" s="49"/>
      <c r="Y205" s="49"/>
      <c r="Z205" s="49"/>
    </row>
    <row r="206">
      <c r="A206" s="46"/>
      <c r="B206" s="252"/>
      <c r="C206" s="257"/>
      <c r="D206" s="261"/>
      <c r="E206" s="49"/>
      <c r="F206" s="49"/>
      <c r="G206" s="49"/>
      <c r="H206" s="261"/>
      <c r="I206" s="51"/>
      <c r="J206" s="46"/>
      <c r="K206" s="46"/>
      <c r="L206" s="46"/>
      <c r="M206" s="49"/>
      <c r="N206" s="49"/>
      <c r="O206" s="251"/>
      <c r="P206" s="46"/>
      <c r="Q206" s="49"/>
      <c r="R206" s="49"/>
      <c r="S206" s="49"/>
      <c r="T206" s="49"/>
      <c r="U206" s="49"/>
      <c r="V206" s="49"/>
      <c r="W206" s="49"/>
      <c r="X206" s="49"/>
      <c r="Y206" s="49"/>
      <c r="Z206" s="49"/>
    </row>
    <row r="207">
      <c r="A207" s="46"/>
      <c r="B207" s="252"/>
      <c r="C207" s="256"/>
      <c r="D207" s="260"/>
      <c r="E207" s="49"/>
      <c r="F207" s="49"/>
      <c r="G207" s="49"/>
      <c r="H207" s="260"/>
      <c r="I207" s="51"/>
      <c r="J207" s="46"/>
      <c r="K207" s="46"/>
      <c r="L207" s="46"/>
      <c r="M207" s="49"/>
      <c r="N207" s="49"/>
      <c r="O207" s="251"/>
      <c r="P207" s="46"/>
      <c r="Q207" s="49"/>
      <c r="R207" s="49"/>
      <c r="S207" s="49"/>
      <c r="T207" s="49"/>
      <c r="U207" s="49"/>
      <c r="V207" s="49"/>
      <c r="W207" s="49"/>
      <c r="X207" s="49"/>
      <c r="Y207" s="49"/>
      <c r="Z207" s="49"/>
    </row>
    <row r="208">
      <c r="A208" s="46"/>
      <c r="B208" s="252"/>
      <c r="C208" s="257"/>
      <c r="D208" s="261"/>
      <c r="E208" s="49"/>
      <c r="F208" s="49"/>
      <c r="G208" s="49"/>
      <c r="H208" s="261"/>
      <c r="I208" s="51"/>
      <c r="J208" s="46"/>
      <c r="K208" s="46"/>
      <c r="L208" s="46"/>
      <c r="M208" s="49"/>
      <c r="N208" s="49"/>
      <c r="O208" s="251"/>
      <c r="P208" s="46"/>
      <c r="Q208" s="49"/>
      <c r="R208" s="49"/>
      <c r="S208" s="49"/>
      <c r="T208" s="49"/>
      <c r="U208" s="49"/>
      <c r="V208" s="49"/>
      <c r="W208" s="49"/>
      <c r="X208" s="49"/>
      <c r="Y208" s="49"/>
      <c r="Z208" s="49"/>
    </row>
    <row r="209">
      <c r="A209" s="46"/>
      <c r="B209" s="252"/>
      <c r="C209" s="256"/>
      <c r="D209" s="261"/>
      <c r="E209" s="49"/>
      <c r="F209" s="49"/>
      <c r="G209" s="49"/>
      <c r="H209" s="260"/>
      <c r="I209" s="51"/>
      <c r="J209" s="46"/>
      <c r="K209" s="46"/>
      <c r="L209" s="46"/>
      <c r="M209" s="49"/>
      <c r="N209" s="49"/>
      <c r="O209" s="251"/>
      <c r="P209" s="46"/>
      <c r="Q209" s="49"/>
      <c r="R209" s="49"/>
      <c r="S209" s="49"/>
      <c r="T209" s="49"/>
      <c r="U209" s="49"/>
      <c r="V209" s="49"/>
      <c r="W209" s="49"/>
      <c r="X209" s="49"/>
      <c r="Y209" s="49"/>
      <c r="Z209" s="49"/>
    </row>
    <row r="210">
      <c r="A210" s="46"/>
      <c r="B210" s="252"/>
      <c r="C210" s="257"/>
      <c r="D210" s="260"/>
      <c r="E210" s="49"/>
      <c r="F210" s="49"/>
      <c r="G210" s="49"/>
      <c r="H210" s="261"/>
      <c r="I210" s="51"/>
      <c r="J210" s="46"/>
      <c r="K210" s="46"/>
      <c r="L210" s="46"/>
      <c r="M210" s="49"/>
      <c r="N210" s="49"/>
      <c r="O210" s="251"/>
      <c r="P210" s="46"/>
      <c r="Q210" s="49"/>
      <c r="R210" s="49"/>
      <c r="S210" s="49"/>
      <c r="T210" s="49"/>
      <c r="U210" s="49"/>
      <c r="V210" s="49"/>
      <c r="W210" s="49"/>
      <c r="X210" s="49"/>
      <c r="Y210" s="49"/>
      <c r="Z210" s="49"/>
    </row>
    <row r="211">
      <c r="A211" s="46"/>
      <c r="B211" s="252"/>
      <c r="C211" s="256"/>
      <c r="D211" s="261"/>
      <c r="E211" s="49"/>
      <c r="F211" s="49"/>
      <c r="G211" s="49"/>
      <c r="H211" s="260"/>
      <c r="I211" s="51"/>
      <c r="J211" s="46"/>
      <c r="K211" s="46"/>
      <c r="L211" s="46"/>
      <c r="M211" s="49"/>
      <c r="N211" s="49"/>
      <c r="O211" s="251"/>
      <c r="P211" s="46"/>
      <c r="Q211" s="49"/>
      <c r="R211" s="49"/>
      <c r="S211" s="49"/>
      <c r="T211" s="49"/>
      <c r="U211" s="49"/>
      <c r="V211" s="49"/>
      <c r="W211" s="49"/>
      <c r="X211" s="49"/>
      <c r="Y211" s="49"/>
      <c r="Z211" s="49"/>
    </row>
    <row r="212">
      <c r="A212" s="46"/>
      <c r="B212" s="252"/>
      <c r="C212" s="257"/>
      <c r="D212" s="259"/>
      <c r="E212" s="49"/>
      <c r="F212" s="49"/>
      <c r="G212" s="49"/>
      <c r="H212" s="261"/>
      <c r="I212" s="51"/>
      <c r="J212" s="46"/>
      <c r="K212" s="46"/>
      <c r="L212" s="46"/>
      <c r="M212" s="49"/>
      <c r="N212" s="49"/>
      <c r="O212" s="251"/>
      <c r="P212" s="46"/>
      <c r="Q212" s="49"/>
      <c r="R212" s="49"/>
      <c r="S212" s="49"/>
      <c r="T212" s="49"/>
      <c r="U212" s="49"/>
      <c r="V212" s="49"/>
      <c r="W212" s="49"/>
      <c r="X212" s="49"/>
      <c r="Y212" s="49"/>
      <c r="Z212" s="49"/>
    </row>
    <row r="213">
      <c r="A213" s="46"/>
      <c r="B213" s="252"/>
      <c r="C213" s="256"/>
      <c r="D213" s="259"/>
      <c r="E213" s="49"/>
      <c r="F213" s="49"/>
      <c r="G213" s="49"/>
      <c r="H213" s="260"/>
      <c r="I213" s="51"/>
      <c r="J213" s="46"/>
      <c r="K213" s="46"/>
      <c r="L213" s="46"/>
      <c r="M213" s="49"/>
      <c r="N213" s="49"/>
      <c r="O213" s="251"/>
      <c r="P213" s="46"/>
      <c r="Q213" s="49"/>
      <c r="R213" s="49"/>
      <c r="S213" s="49"/>
      <c r="T213" s="49"/>
      <c r="U213" s="49"/>
      <c r="V213" s="49"/>
      <c r="W213" s="49"/>
      <c r="X213" s="49"/>
      <c r="Y213" s="49"/>
      <c r="Z213" s="49"/>
    </row>
    <row r="214">
      <c r="A214" s="46"/>
      <c r="B214" s="252"/>
      <c r="C214" s="257"/>
      <c r="D214" s="258"/>
      <c r="E214" s="49"/>
      <c r="F214" s="49"/>
      <c r="G214" s="49"/>
      <c r="H214" s="261"/>
      <c r="I214" s="51"/>
      <c r="J214" s="46"/>
      <c r="K214" s="46"/>
      <c r="L214" s="46"/>
      <c r="M214" s="49"/>
      <c r="N214" s="49"/>
      <c r="O214" s="251"/>
      <c r="P214" s="46"/>
      <c r="Q214" s="49"/>
      <c r="R214" s="49"/>
      <c r="S214" s="49"/>
      <c r="T214" s="49"/>
      <c r="U214" s="49"/>
      <c r="V214" s="49"/>
      <c r="W214" s="49"/>
      <c r="X214" s="49"/>
      <c r="Y214" s="49"/>
      <c r="Z214" s="49"/>
    </row>
    <row r="215">
      <c r="A215" s="46"/>
      <c r="B215" s="252"/>
      <c r="C215" s="256"/>
      <c r="D215" s="260"/>
      <c r="E215" s="49"/>
      <c r="F215" s="49"/>
      <c r="G215" s="49"/>
      <c r="H215" s="260"/>
      <c r="I215" s="51"/>
      <c r="J215" s="46"/>
      <c r="K215" s="46"/>
      <c r="L215" s="46"/>
      <c r="M215" s="49"/>
      <c r="N215" s="49"/>
      <c r="O215" s="251"/>
      <c r="P215" s="46"/>
      <c r="Q215" s="49"/>
      <c r="R215" s="49"/>
      <c r="S215" s="49"/>
      <c r="T215" s="49"/>
      <c r="U215" s="49"/>
      <c r="V215" s="49"/>
      <c r="W215" s="49"/>
      <c r="X215" s="49"/>
      <c r="Y215" s="49"/>
      <c r="Z215" s="49"/>
    </row>
    <row r="216">
      <c r="A216" s="46"/>
      <c r="B216" s="252"/>
      <c r="C216" s="257"/>
      <c r="D216" s="261"/>
      <c r="E216" s="49"/>
      <c r="F216" s="49"/>
      <c r="G216" s="49"/>
      <c r="H216" s="261"/>
      <c r="I216" s="51"/>
      <c r="J216" s="46"/>
      <c r="K216" s="46"/>
      <c r="L216" s="46"/>
      <c r="M216" s="49"/>
      <c r="N216" s="49"/>
      <c r="O216" s="251"/>
      <c r="P216" s="46"/>
      <c r="Q216" s="49"/>
      <c r="R216" s="49"/>
      <c r="S216" s="49"/>
      <c r="T216" s="49"/>
      <c r="U216" s="49"/>
      <c r="V216" s="49"/>
      <c r="W216" s="49"/>
      <c r="X216" s="49"/>
      <c r="Y216" s="49"/>
      <c r="Z216" s="49"/>
    </row>
    <row r="217">
      <c r="A217" s="46"/>
      <c r="B217" s="252"/>
      <c r="C217" s="256"/>
      <c r="D217" s="261"/>
      <c r="E217" s="49"/>
      <c r="F217" s="49"/>
      <c r="G217" s="49"/>
      <c r="H217" s="260"/>
      <c r="I217" s="51"/>
      <c r="J217" s="46"/>
      <c r="K217" s="46"/>
      <c r="L217" s="46"/>
      <c r="M217" s="49"/>
      <c r="N217" s="49"/>
      <c r="O217" s="251"/>
      <c r="P217" s="46"/>
      <c r="Q217" s="49"/>
      <c r="R217" s="49"/>
      <c r="S217" s="49"/>
      <c r="T217" s="49"/>
      <c r="U217" s="49"/>
      <c r="V217" s="49"/>
      <c r="W217" s="49"/>
      <c r="X217" s="49"/>
      <c r="Y217" s="49"/>
      <c r="Z217" s="49"/>
    </row>
    <row r="218">
      <c r="A218" s="46"/>
      <c r="B218" s="252"/>
      <c r="C218" s="257"/>
      <c r="D218" s="260"/>
      <c r="E218" s="49"/>
      <c r="F218" s="49"/>
      <c r="G218" s="49"/>
      <c r="H218" s="261"/>
      <c r="I218" s="51"/>
      <c r="J218" s="46"/>
      <c r="K218" s="46"/>
      <c r="L218" s="46"/>
      <c r="M218" s="49"/>
      <c r="N218" s="49"/>
      <c r="O218" s="251"/>
      <c r="P218" s="46"/>
      <c r="Q218" s="49"/>
      <c r="R218" s="49"/>
      <c r="S218" s="49"/>
      <c r="T218" s="49"/>
      <c r="U218" s="49"/>
      <c r="V218" s="49"/>
      <c r="W218" s="49"/>
      <c r="X218" s="49"/>
      <c r="Y218" s="49"/>
      <c r="Z218" s="49"/>
    </row>
    <row r="219">
      <c r="A219" s="46"/>
      <c r="B219" s="252"/>
      <c r="C219" s="256"/>
      <c r="D219" s="261"/>
      <c r="E219" s="49"/>
      <c r="F219" s="49"/>
      <c r="G219" s="49"/>
      <c r="H219" s="260"/>
      <c r="I219" s="51"/>
      <c r="J219" s="46"/>
      <c r="K219" s="46"/>
      <c r="L219" s="46"/>
      <c r="M219" s="49"/>
      <c r="N219" s="49"/>
      <c r="O219" s="251"/>
      <c r="P219" s="46"/>
      <c r="Q219" s="49"/>
      <c r="R219" s="49"/>
      <c r="S219" s="49"/>
      <c r="T219" s="49"/>
      <c r="U219" s="49"/>
      <c r="V219" s="49"/>
      <c r="W219" s="49"/>
      <c r="X219" s="49"/>
      <c r="Y219" s="49"/>
      <c r="Z219" s="49"/>
    </row>
    <row r="220">
      <c r="A220" s="46"/>
      <c r="B220" s="252"/>
      <c r="C220" s="257"/>
      <c r="D220" s="260"/>
      <c r="E220" s="49"/>
      <c r="F220" s="49"/>
      <c r="G220" s="49"/>
      <c r="H220" s="261"/>
      <c r="I220" s="51"/>
      <c r="J220" s="46"/>
      <c r="K220" s="46"/>
      <c r="L220" s="46"/>
      <c r="M220" s="49"/>
      <c r="N220" s="49"/>
      <c r="O220" s="251"/>
      <c r="P220" s="46"/>
      <c r="Q220" s="49"/>
      <c r="R220" s="49"/>
      <c r="S220" s="49"/>
      <c r="T220" s="49"/>
      <c r="U220" s="49"/>
      <c r="V220" s="49"/>
      <c r="W220" s="49"/>
      <c r="X220" s="49"/>
      <c r="Y220" s="49"/>
      <c r="Z220" s="49"/>
    </row>
    <row r="221">
      <c r="A221" s="46"/>
      <c r="B221" s="252"/>
      <c r="C221" s="256"/>
      <c r="D221" s="261"/>
      <c r="E221" s="49"/>
      <c r="F221" s="49"/>
      <c r="G221" s="49"/>
      <c r="H221" s="260"/>
      <c r="I221" s="51"/>
      <c r="J221" s="46"/>
      <c r="K221" s="46"/>
      <c r="L221" s="46"/>
      <c r="M221" s="49"/>
      <c r="N221" s="49"/>
      <c r="O221" s="251"/>
      <c r="P221" s="46"/>
      <c r="Q221" s="49"/>
      <c r="R221" s="49"/>
      <c r="S221" s="49"/>
      <c r="T221" s="49"/>
      <c r="U221" s="49"/>
      <c r="V221" s="49"/>
      <c r="W221" s="49"/>
      <c r="X221" s="49"/>
      <c r="Y221" s="49"/>
      <c r="Z221" s="49"/>
    </row>
    <row r="222">
      <c r="A222" s="46"/>
      <c r="B222" s="252"/>
      <c r="C222" s="256"/>
      <c r="D222" s="258"/>
      <c r="E222" s="49"/>
      <c r="F222" s="49"/>
      <c r="G222" s="49"/>
      <c r="H222" s="260"/>
      <c r="I222" s="51"/>
      <c r="J222" s="46"/>
      <c r="K222" s="46"/>
      <c r="L222" s="46"/>
      <c r="M222" s="49"/>
      <c r="N222" s="49"/>
      <c r="O222" s="251"/>
      <c r="P222" s="46"/>
      <c r="Q222" s="49"/>
      <c r="R222" s="49"/>
      <c r="S222" s="49"/>
      <c r="T222" s="49"/>
      <c r="U222" s="49"/>
      <c r="V222" s="49"/>
      <c r="W222" s="49"/>
      <c r="X222" s="49"/>
      <c r="Y222" s="49"/>
      <c r="Z222" s="49"/>
    </row>
    <row r="223">
      <c r="A223" s="46"/>
      <c r="B223" s="252"/>
      <c r="C223" s="256"/>
      <c r="D223" s="258"/>
      <c r="E223" s="49"/>
      <c r="F223" s="49"/>
      <c r="G223" s="49"/>
      <c r="H223" s="260"/>
      <c r="I223" s="51"/>
      <c r="J223" s="46"/>
      <c r="K223" s="46"/>
      <c r="L223" s="46"/>
      <c r="M223" s="49"/>
      <c r="N223" s="49"/>
      <c r="O223" s="251"/>
      <c r="P223" s="46"/>
      <c r="Q223" s="49"/>
      <c r="R223" s="49"/>
      <c r="S223" s="49"/>
      <c r="T223" s="49"/>
      <c r="U223" s="49"/>
      <c r="V223" s="49"/>
      <c r="W223" s="49"/>
      <c r="X223" s="49"/>
      <c r="Y223" s="49"/>
      <c r="Z223" s="49"/>
    </row>
    <row r="224">
      <c r="A224" s="46"/>
      <c r="B224" s="252"/>
      <c r="C224" s="257"/>
      <c r="D224" s="260"/>
      <c r="E224" s="49"/>
      <c r="F224" s="49"/>
      <c r="G224" s="49"/>
      <c r="H224" s="261"/>
      <c r="I224" s="51"/>
      <c r="J224" s="46"/>
      <c r="K224" s="46"/>
      <c r="L224" s="46"/>
      <c r="M224" s="49"/>
      <c r="N224" s="49"/>
      <c r="O224" s="251"/>
      <c r="P224" s="46"/>
      <c r="Q224" s="49"/>
      <c r="R224" s="49"/>
      <c r="S224" s="49"/>
      <c r="T224" s="49"/>
      <c r="U224" s="49"/>
      <c r="V224" s="49"/>
      <c r="W224" s="49"/>
      <c r="X224" s="49"/>
      <c r="Y224" s="49"/>
      <c r="Z224" s="49"/>
    </row>
    <row r="225">
      <c r="A225" s="46"/>
      <c r="B225" s="252"/>
      <c r="C225" s="256"/>
      <c r="D225" s="261"/>
      <c r="E225" s="49"/>
      <c r="F225" s="49"/>
      <c r="G225" s="49"/>
      <c r="H225" s="260"/>
      <c r="I225" s="51"/>
      <c r="J225" s="46"/>
      <c r="K225" s="46"/>
      <c r="L225" s="46"/>
      <c r="M225" s="49"/>
      <c r="N225" s="49"/>
      <c r="O225" s="251"/>
      <c r="P225" s="46"/>
      <c r="Q225" s="49"/>
      <c r="R225" s="49"/>
      <c r="S225" s="49"/>
      <c r="T225" s="49"/>
      <c r="U225" s="49"/>
      <c r="V225" s="49"/>
      <c r="W225" s="49"/>
      <c r="X225" s="49"/>
      <c r="Y225" s="49"/>
      <c r="Z225" s="49"/>
    </row>
    <row r="226">
      <c r="A226" s="46"/>
      <c r="B226" s="252"/>
      <c r="C226" s="257"/>
      <c r="D226" s="260"/>
      <c r="E226" s="49"/>
      <c r="F226" s="49"/>
      <c r="G226" s="49"/>
      <c r="H226" s="261"/>
      <c r="I226" s="51"/>
      <c r="J226" s="46"/>
      <c r="K226" s="46"/>
      <c r="L226" s="46"/>
      <c r="M226" s="49"/>
      <c r="N226" s="49"/>
      <c r="O226" s="251"/>
      <c r="P226" s="46"/>
      <c r="Q226" s="49"/>
      <c r="R226" s="49"/>
      <c r="S226" s="49"/>
      <c r="T226" s="49"/>
      <c r="U226" s="49"/>
      <c r="V226" s="49"/>
      <c r="W226" s="49"/>
      <c r="X226" s="49"/>
      <c r="Y226" s="49"/>
      <c r="Z226" s="49"/>
    </row>
    <row r="227">
      <c r="A227" s="46"/>
      <c r="B227" s="262"/>
      <c r="C227" s="262"/>
      <c r="D227" s="260"/>
      <c r="E227" s="49"/>
      <c r="F227" s="49"/>
      <c r="G227" s="49"/>
      <c r="H227" s="260"/>
      <c r="I227" s="51"/>
      <c r="J227" s="46"/>
      <c r="K227" s="46"/>
      <c r="L227" s="46"/>
      <c r="M227" s="49"/>
      <c r="N227" s="49"/>
      <c r="O227" s="251"/>
      <c r="P227" s="46"/>
      <c r="Q227" s="49"/>
      <c r="R227" s="49"/>
      <c r="S227" s="49"/>
      <c r="T227" s="49"/>
      <c r="U227" s="49"/>
      <c r="V227" s="49"/>
      <c r="W227" s="49"/>
      <c r="X227" s="49"/>
      <c r="Y227" s="49"/>
      <c r="Z227" s="49"/>
    </row>
    <row r="228">
      <c r="A228" s="46"/>
      <c r="B228" s="262"/>
      <c r="C228" s="262"/>
      <c r="D228" s="260"/>
      <c r="E228" s="49"/>
      <c r="F228" s="49"/>
      <c r="G228" s="49"/>
      <c r="H228" s="261"/>
      <c r="I228" s="51"/>
      <c r="J228" s="46"/>
      <c r="K228" s="46"/>
      <c r="L228" s="46"/>
      <c r="M228" s="49"/>
      <c r="N228" s="49"/>
      <c r="O228" s="251"/>
      <c r="P228" s="46"/>
      <c r="Q228" s="49"/>
      <c r="R228" s="49"/>
      <c r="S228" s="49"/>
      <c r="T228" s="49"/>
      <c r="U228" s="49"/>
      <c r="V228" s="49"/>
      <c r="W228" s="49"/>
      <c r="X228" s="49"/>
      <c r="Y228" s="49"/>
      <c r="Z228" s="49"/>
    </row>
    <row r="229">
      <c r="A229" s="46"/>
      <c r="B229" s="262"/>
      <c r="C229" s="262"/>
      <c r="D229" s="260"/>
      <c r="E229" s="49"/>
      <c r="F229" s="49"/>
      <c r="G229" s="49"/>
      <c r="H229" s="261"/>
      <c r="I229" s="51"/>
      <c r="J229" s="46"/>
      <c r="K229" s="46"/>
      <c r="L229" s="46"/>
      <c r="M229" s="49"/>
      <c r="N229" s="49"/>
      <c r="O229" s="251"/>
      <c r="P229" s="46"/>
      <c r="Q229" s="49"/>
      <c r="R229" s="49"/>
      <c r="S229" s="49"/>
      <c r="T229" s="49"/>
      <c r="U229" s="49"/>
      <c r="V229" s="49"/>
      <c r="W229" s="49"/>
      <c r="X229" s="49"/>
      <c r="Y229" s="49"/>
      <c r="Z229" s="49"/>
    </row>
    <row r="230">
      <c r="A230" s="46"/>
      <c r="B230" s="262"/>
      <c r="C230" s="262"/>
      <c r="D230" s="259"/>
      <c r="E230" s="49"/>
      <c r="F230" s="49"/>
      <c r="G230" s="49"/>
      <c r="H230" s="260"/>
      <c r="I230" s="51"/>
      <c r="J230" s="46"/>
      <c r="K230" s="46"/>
      <c r="L230" s="46"/>
      <c r="M230" s="49"/>
      <c r="N230" s="49"/>
      <c r="O230" s="251"/>
      <c r="P230" s="46"/>
      <c r="Q230" s="49"/>
      <c r="R230" s="49"/>
      <c r="S230" s="49"/>
      <c r="T230" s="49"/>
      <c r="U230" s="49"/>
      <c r="V230" s="49"/>
      <c r="W230" s="49"/>
      <c r="X230" s="49"/>
      <c r="Y230" s="49"/>
      <c r="Z230" s="49"/>
    </row>
    <row r="231">
      <c r="A231" s="46"/>
      <c r="B231" s="262"/>
      <c r="C231" s="262"/>
      <c r="D231" s="259"/>
      <c r="E231" s="49"/>
      <c r="F231" s="49"/>
      <c r="G231" s="49"/>
      <c r="H231" s="260"/>
      <c r="I231" s="51"/>
      <c r="J231" s="46"/>
      <c r="K231" s="46"/>
      <c r="L231" s="46"/>
      <c r="M231" s="49"/>
      <c r="N231" s="49"/>
      <c r="O231" s="251"/>
      <c r="P231" s="46"/>
      <c r="Q231" s="49"/>
      <c r="R231" s="49"/>
      <c r="S231" s="49"/>
      <c r="T231" s="49"/>
      <c r="U231" s="49"/>
      <c r="V231" s="49"/>
      <c r="W231" s="49"/>
      <c r="X231" s="49"/>
      <c r="Y231" s="49"/>
      <c r="Z231" s="49"/>
    </row>
    <row r="232">
      <c r="A232" s="46"/>
      <c r="B232" s="262"/>
      <c r="C232" s="262"/>
      <c r="D232" s="261"/>
      <c r="E232" s="49"/>
      <c r="F232" s="49"/>
      <c r="G232" s="49"/>
      <c r="H232" s="261"/>
      <c r="I232" s="51"/>
      <c r="J232" s="46"/>
      <c r="K232" s="46"/>
      <c r="L232" s="46"/>
      <c r="M232" s="49"/>
      <c r="N232" s="49"/>
      <c r="O232" s="251"/>
      <c r="P232" s="46"/>
      <c r="Q232" s="49"/>
      <c r="R232" s="49"/>
      <c r="S232" s="49"/>
      <c r="T232" s="49"/>
      <c r="U232" s="49"/>
      <c r="V232" s="49"/>
      <c r="W232" s="49"/>
      <c r="X232" s="49"/>
      <c r="Y232" s="49"/>
      <c r="Z232" s="49"/>
    </row>
    <row r="233">
      <c r="A233" s="46"/>
      <c r="B233" s="262"/>
      <c r="C233" s="262"/>
      <c r="D233" s="261"/>
      <c r="E233" s="49"/>
      <c r="F233" s="49"/>
      <c r="G233" s="49"/>
      <c r="H233" s="260"/>
      <c r="I233" s="51"/>
      <c r="J233" s="46"/>
      <c r="K233" s="46"/>
      <c r="L233" s="46"/>
      <c r="M233" s="49"/>
      <c r="N233" s="49"/>
      <c r="O233" s="251"/>
      <c r="P233" s="46"/>
      <c r="Q233" s="49"/>
      <c r="R233" s="49"/>
      <c r="S233" s="49"/>
      <c r="T233" s="49"/>
      <c r="U233" s="49"/>
      <c r="V233" s="49"/>
      <c r="W233" s="49"/>
      <c r="X233" s="49"/>
      <c r="Y233" s="49"/>
      <c r="Z233" s="49"/>
    </row>
    <row r="234">
      <c r="A234" s="46"/>
      <c r="B234" s="262"/>
      <c r="C234" s="262"/>
      <c r="D234" s="260"/>
      <c r="E234" s="49"/>
      <c r="F234" s="49"/>
      <c r="G234" s="49"/>
      <c r="H234" s="261"/>
      <c r="I234" s="51"/>
      <c r="J234" s="46"/>
      <c r="K234" s="46"/>
      <c r="L234" s="46"/>
      <c r="M234" s="49"/>
      <c r="N234" s="49"/>
      <c r="O234" s="251"/>
      <c r="P234" s="46"/>
      <c r="Q234" s="49"/>
      <c r="R234" s="49"/>
      <c r="S234" s="49"/>
      <c r="T234" s="49"/>
      <c r="U234" s="49"/>
      <c r="V234" s="49"/>
      <c r="W234" s="49"/>
      <c r="X234" s="49"/>
      <c r="Y234" s="49"/>
      <c r="Z234" s="49"/>
    </row>
    <row r="235">
      <c r="A235" s="46"/>
      <c r="B235" s="262"/>
      <c r="C235" s="256"/>
      <c r="D235" s="260"/>
      <c r="E235" s="49"/>
      <c r="F235" s="49"/>
      <c r="G235" s="49"/>
      <c r="H235" s="260"/>
      <c r="I235" s="51"/>
      <c r="J235" s="46"/>
      <c r="K235" s="46"/>
      <c r="L235" s="46"/>
      <c r="M235" s="49"/>
      <c r="N235" s="49"/>
      <c r="O235" s="251"/>
      <c r="P235" s="46"/>
      <c r="Q235" s="49"/>
      <c r="R235" s="49"/>
      <c r="S235" s="49"/>
      <c r="T235" s="49"/>
      <c r="U235" s="49"/>
      <c r="V235" s="49"/>
      <c r="W235" s="49"/>
      <c r="X235" s="49"/>
      <c r="Y235" s="49"/>
      <c r="Z235" s="49"/>
    </row>
    <row r="236">
      <c r="A236" s="46"/>
      <c r="B236" s="262"/>
      <c r="C236" s="257"/>
      <c r="D236" s="261"/>
      <c r="E236" s="49"/>
      <c r="F236" s="49"/>
      <c r="G236" s="49"/>
      <c r="H236" s="261"/>
      <c r="I236" s="51"/>
      <c r="J236" s="46"/>
      <c r="K236" s="46"/>
      <c r="L236" s="46"/>
      <c r="M236" s="49"/>
      <c r="N236" s="49"/>
      <c r="O236" s="251"/>
      <c r="P236" s="46"/>
      <c r="Q236" s="49"/>
      <c r="R236" s="49"/>
      <c r="S236" s="49"/>
      <c r="T236" s="49"/>
      <c r="U236" s="49"/>
      <c r="V236" s="49"/>
      <c r="W236" s="49"/>
      <c r="X236" s="49"/>
      <c r="Y236" s="49"/>
      <c r="Z236" s="49"/>
    </row>
    <row r="237">
      <c r="A237" s="46"/>
      <c r="B237" s="262"/>
      <c r="C237" s="256"/>
      <c r="D237" s="260"/>
      <c r="E237" s="49"/>
      <c r="F237" s="49"/>
      <c r="G237" s="49"/>
      <c r="H237" s="260"/>
      <c r="I237" s="51"/>
      <c r="J237" s="46"/>
      <c r="K237" s="46"/>
      <c r="L237" s="46"/>
      <c r="M237" s="49"/>
      <c r="N237" s="49"/>
      <c r="O237" s="251"/>
      <c r="P237" s="46"/>
      <c r="Q237" s="49"/>
      <c r="R237" s="49"/>
      <c r="S237" s="49"/>
      <c r="T237" s="49"/>
      <c r="U237" s="49"/>
      <c r="V237" s="49"/>
      <c r="W237" s="49"/>
      <c r="X237" s="49"/>
      <c r="Y237" s="49"/>
      <c r="Z237" s="49"/>
    </row>
    <row r="238">
      <c r="A238" s="46"/>
      <c r="B238" s="262"/>
      <c r="C238" s="257"/>
      <c r="D238" s="261"/>
      <c r="E238" s="49"/>
      <c r="F238" s="49"/>
      <c r="G238" s="49"/>
      <c r="H238" s="261"/>
      <c r="I238" s="51"/>
      <c r="J238" s="46"/>
      <c r="K238" s="46"/>
      <c r="L238" s="46"/>
      <c r="M238" s="49"/>
      <c r="N238" s="49"/>
      <c r="O238" s="251"/>
      <c r="P238" s="46"/>
      <c r="Q238" s="49"/>
      <c r="R238" s="49"/>
      <c r="S238" s="49"/>
      <c r="T238" s="49"/>
      <c r="U238" s="49"/>
      <c r="V238" s="49"/>
      <c r="W238" s="49"/>
      <c r="X238" s="49"/>
      <c r="Y238" s="49"/>
      <c r="Z238" s="49"/>
    </row>
    <row r="239">
      <c r="A239" s="46"/>
      <c r="B239" s="262"/>
      <c r="C239" s="252"/>
      <c r="D239" s="258"/>
      <c r="E239" s="49"/>
      <c r="F239" s="49"/>
      <c r="G239" s="49"/>
      <c r="H239" s="261"/>
      <c r="I239" s="51"/>
      <c r="J239" s="46"/>
      <c r="K239" s="46"/>
      <c r="L239" s="46"/>
      <c r="M239" s="49"/>
      <c r="N239" s="49"/>
      <c r="O239" s="251"/>
      <c r="P239" s="46"/>
      <c r="Q239" s="49"/>
      <c r="R239" s="49"/>
      <c r="S239" s="49"/>
      <c r="T239" s="49"/>
      <c r="U239" s="49"/>
      <c r="V239" s="49"/>
      <c r="W239" s="49"/>
      <c r="X239" s="49"/>
      <c r="Y239" s="49"/>
      <c r="Z239" s="49"/>
    </row>
    <row r="240">
      <c r="A240" s="46"/>
      <c r="B240" s="262"/>
      <c r="C240" s="252"/>
      <c r="D240" s="258"/>
      <c r="E240" s="49"/>
      <c r="F240" s="49"/>
      <c r="G240" s="49"/>
      <c r="H240" s="261"/>
      <c r="I240" s="51"/>
      <c r="J240" s="46"/>
      <c r="K240" s="46"/>
      <c r="L240" s="46"/>
      <c r="M240" s="49"/>
      <c r="N240" s="49"/>
      <c r="O240" s="251"/>
      <c r="P240" s="46"/>
      <c r="Q240" s="49"/>
      <c r="R240" s="49"/>
      <c r="S240" s="49"/>
      <c r="T240" s="49"/>
      <c r="U240" s="49"/>
      <c r="V240" s="49"/>
      <c r="W240" s="49"/>
      <c r="X240" s="49"/>
      <c r="Y240" s="49"/>
      <c r="Z240" s="49"/>
    </row>
    <row r="241">
      <c r="A241" s="46"/>
      <c r="B241" s="262"/>
      <c r="C241" s="252"/>
      <c r="D241" s="258"/>
      <c r="E241" s="49"/>
      <c r="F241" s="49"/>
      <c r="G241" s="49"/>
      <c r="H241" s="261"/>
      <c r="I241" s="51"/>
      <c r="J241" s="46"/>
      <c r="K241" s="46"/>
      <c r="L241" s="46"/>
      <c r="M241" s="49"/>
      <c r="N241" s="49"/>
      <c r="O241" s="251"/>
      <c r="P241" s="46"/>
      <c r="Q241" s="49"/>
      <c r="R241" s="49"/>
      <c r="S241" s="49"/>
      <c r="T241" s="49"/>
      <c r="U241" s="49"/>
      <c r="V241" s="49"/>
      <c r="W241" s="49"/>
      <c r="X241" s="49"/>
      <c r="Y241" s="49"/>
      <c r="Z241" s="49"/>
    </row>
    <row r="242">
      <c r="A242" s="46"/>
      <c r="B242" s="262"/>
      <c r="C242" s="256"/>
      <c r="D242" s="261"/>
      <c r="E242" s="49"/>
      <c r="F242" s="49"/>
      <c r="G242" s="49"/>
      <c r="H242" s="260"/>
      <c r="I242" s="51"/>
      <c r="J242" s="46"/>
      <c r="K242" s="46"/>
      <c r="L242" s="46"/>
      <c r="M242" s="49"/>
      <c r="N242" s="49"/>
      <c r="O242" s="251"/>
      <c r="P242" s="46"/>
      <c r="Q242" s="49"/>
      <c r="R242" s="49"/>
      <c r="S242" s="49"/>
      <c r="T242" s="49"/>
      <c r="U242" s="49"/>
      <c r="V242" s="49"/>
      <c r="W242" s="49"/>
      <c r="X242" s="49"/>
      <c r="Y242" s="49"/>
      <c r="Z242" s="49"/>
    </row>
    <row r="243">
      <c r="A243" s="46"/>
      <c r="B243" s="262"/>
      <c r="C243" s="257"/>
      <c r="D243" s="261"/>
      <c r="E243" s="49"/>
      <c r="F243" s="49"/>
      <c r="G243" s="49"/>
      <c r="H243" s="261"/>
      <c r="I243" s="51"/>
      <c r="J243" s="46"/>
      <c r="K243" s="46"/>
      <c r="L243" s="46"/>
      <c r="M243" s="49"/>
      <c r="N243" s="49"/>
      <c r="O243" s="251"/>
      <c r="P243" s="46"/>
      <c r="Q243" s="49"/>
      <c r="R243" s="49"/>
      <c r="S243" s="49"/>
      <c r="T243" s="49"/>
      <c r="U243" s="49"/>
      <c r="V243" s="49"/>
      <c r="W243" s="49"/>
      <c r="X243" s="49"/>
      <c r="Y243" s="49"/>
      <c r="Z243" s="49"/>
    </row>
    <row r="244">
      <c r="A244" s="46"/>
      <c r="B244" s="262"/>
      <c r="C244" s="256"/>
      <c r="D244" s="260"/>
      <c r="E244" s="49"/>
      <c r="F244" s="49"/>
      <c r="G244" s="49"/>
      <c r="H244" s="260"/>
      <c r="I244" s="51"/>
      <c r="J244" s="46"/>
      <c r="K244" s="46"/>
      <c r="L244" s="46"/>
      <c r="M244" s="49"/>
      <c r="N244" s="49"/>
      <c r="O244" s="251"/>
      <c r="P244" s="46"/>
      <c r="Q244" s="49"/>
      <c r="R244" s="49"/>
      <c r="S244" s="49"/>
      <c r="T244" s="49"/>
      <c r="U244" s="49"/>
      <c r="V244" s="49"/>
      <c r="W244" s="49"/>
      <c r="X244" s="49"/>
      <c r="Y244" s="49"/>
      <c r="Z244" s="49"/>
    </row>
    <row r="245">
      <c r="A245" s="46"/>
      <c r="B245" s="262"/>
      <c r="C245" s="257"/>
      <c r="D245" s="261"/>
      <c r="E245" s="49"/>
      <c r="F245" s="49"/>
      <c r="G245" s="49"/>
      <c r="H245" s="261"/>
      <c r="I245" s="51"/>
      <c r="J245" s="46"/>
      <c r="K245" s="46"/>
      <c r="L245" s="46"/>
      <c r="M245" s="49"/>
      <c r="N245" s="49"/>
      <c r="O245" s="251"/>
      <c r="P245" s="46"/>
      <c r="Q245" s="49"/>
      <c r="R245" s="49"/>
      <c r="S245" s="49"/>
      <c r="T245" s="49"/>
      <c r="U245" s="49"/>
      <c r="V245" s="49"/>
      <c r="W245" s="49"/>
      <c r="X245" s="49"/>
      <c r="Y245" s="49"/>
      <c r="Z245" s="49"/>
    </row>
    <row r="246">
      <c r="A246" s="46"/>
      <c r="B246" s="262"/>
      <c r="C246" s="256"/>
      <c r="D246" s="260"/>
      <c r="E246" s="49"/>
      <c r="F246" s="49"/>
      <c r="G246" s="49"/>
      <c r="H246" s="260"/>
      <c r="I246" s="51"/>
      <c r="J246" s="46"/>
      <c r="K246" s="46"/>
      <c r="L246" s="46"/>
      <c r="M246" s="49"/>
      <c r="N246" s="49"/>
      <c r="O246" s="251"/>
      <c r="P246" s="46"/>
      <c r="Q246" s="49"/>
      <c r="R246" s="49"/>
      <c r="S246" s="49"/>
      <c r="T246" s="49"/>
      <c r="U246" s="49"/>
      <c r="V246" s="49"/>
      <c r="W246" s="49"/>
      <c r="X246" s="49"/>
      <c r="Y246" s="49"/>
      <c r="Z246" s="49"/>
    </row>
    <row r="247">
      <c r="A247" s="46"/>
      <c r="B247" s="262"/>
      <c r="C247" s="257"/>
      <c r="D247" s="260"/>
      <c r="E247" s="49"/>
      <c r="F247" s="49"/>
      <c r="G247" s="49"/>
      <c r="H247" s="261"/>
      <c r="I247" s="51"/>
      <c r="J247" s="46"/>
      <c r="K247" s="46"/>
      <c r="L247" s="46"/>
      <c r="M247" s="49"/>
      <c r="N247" s="49"/>
      <c r="O247" s="251"/>
      <c r="P247" s="46"/>
      <c r="Q247" s="49"/>
      <c r="R247" s="49"/>
      <c r="S247" s="49"/>
      <c r="T247" s="49"/>
      <c r="U247" s="49"/>
      <c r="V247" s="49"/>
      <c r="W247" s="49"/>
      <c r="X247" s="49"/>
      <c r="Y247" s="49"/>
      <c r="Z247" s="49"/>
    </row>
    <row r="248">
      <c r="A248" s="46"/>
      <c r="B248" s="262"/>
      <c r="C248" s="256"/>
      <c r="D248" s="261"/>
      <c r="E248" s="49"/>
      <c r="F248" s="49"/>
      <c r="G248" s="49"/>
      <c r="H248" s="260"/>
      <c r="I248" s="51"/>
      <c r="J248" s="46"/>
      <c r="K248" s="46"/>
      <c r="L248" s="46"/>
      <c r="M248" s="49"/>
      <c r="N248" s="49"/>
      <c r="O248" s="251"/>
      <c r="P248" s="46"/>
      <c r="Q248" s="49"/>
      <c r="R248" s="49"/>
      <c r="S248" s="49"/>
      <c r="T248" s="49"/>
      <c r="U248" s="49"/>
      <c r="V248" s="49"/>
      <c r="W248" s="49"/>
      <c r="X248" s="49"/>
      <c r="Y248" s="49"/>
      <c r="Z248" s="49"/>
    </row>
    <row r="249">
      <c r="A249" s="46"/>
      <c r="B249" s="262"/>
      <c r="C249" s="257"/>
      <c r="D249" s="260"/>
      <c r="E249" s="49"/>
      <c r="F249" s="49"/>
      <c r="G249" s="49"/>
      <c r="H249" s="261"/>
      <c r="I249" s="51"/>
      <c r="J249" s="46"/>
      <c r="K249" s="46"/>
      <c r="L249" s="46"/>
      <c r="M249" s="49"/>
      <c r="N249" s="49"/>
      <c r="O249" s="251"/>
      <c r="P249" s="46"/>
      <c r="Q249" s="49"/>
      <c r="R249" s="49"/>
      <c r="S249" s="49"/>
      <c r="T249" s="49"/>
      <c r="U249" s="49"/>
      <c r="V249" s="49"/>
      <c r="W249" s="49"/>
      <c r="X249" s="49"/>
      <c r="Y249" s="49"/>
      <c r="Z249" s="49"/>
    </row>
    <row r="250">
      <c r="A250" s="46"/>
      <c r="B250" s="262"/>
      <c r="C250" s="256"/>
      <c r="D250" s="261"/>
      <c r="E250" s="49"/>
      <c r="F250" s="49"/>
      <c r="G250" s="49"/>
      <c r="H250" s="260"/>
      <c r="I250" s="51"/>
      <c r="J250" s="46"/>
      <c r="K250" s="46"/>
      <c r="L250" s="46"/>
      <c r="M250" s="49"/>
      <c r="N250" s="49"/>
      <c r="O250" s="251"/>
      <c r="P250" s="46"/>
      <c r="Q250" s="49"/>
      <c r="R250" s="49"/>
      <c r="S250" s="49"/>
      <c r="T250" s="49"/>
      <c r="U250" s="49"/>
      <c r="V250" s="49"/>
      <c r="W250" s="49"/>
      <c r="X250" s="49"/>
      <c r="Y250" s="49"/>
      <c r="Z250" s="49"/>
    </row>
    <row r="251">
      <c r="A251" s="46"/>
      <c r="B251" s="262"/>
      <c r="C251" s="257"/>
      <c r="D251" s="261"/>
      <c r="E251" s="49"/>
      <c r="F251" s="49"/>
      <c r="G251" s="49"/>
      <c r="H251" s="261"/>
      <c r="I251" s="51"/>
      <c r="J251" s="46"/>
      <c r="K251" s="46"/>
      <c r="L251" s="46"/>
      <c r="M251" s="49"/>
      <c r="N251" s="49"/>
      <c r="O251" s="251"/>
      <c r="P251" s="46"/>
      <c r="Q251" s="49"/>
      <c r="R251" s="49"/>
      <c r="S251" s="49"/>
      <c r="T251" s="49"/>
      <c r="U251" s="49"/>
      <c r="V251" s="49"/>
      <c r="W251" s="49"/>
      <c r="X251" s="49"/>
      <c r="Y251" s="49"/>
      <c r="Z251" s="49"/>
    </row>
    <row r="252">
      <c r="A252" s="46"/>
      <c r="B252" s="262"/>
      <c r="C252" s="256"/>
      <c r="D252" s="260"/>
      <c r="E252" s="49"/>
      <c r="F252" s="49"/>
      <c r="G252" s="49"/>
      <c r="H252" s="260"/>
      <c r="I252" s="51"/>
      <c r="J252" s="46"/>
      <c r="K252" s="46"/>
      <c r="L252" s="46"/>
      <c r="M252" s="49"/>
      <c r="N252" s="49"/>
      <c r="O252" s="251"/>
      <c r="P252" s="46"/>
      <c r="Q252" s="49"/>
      <c r="R252" s="49"/>
      <c r="S252" s="49"/>
      <c r="T252" s="49"/>
      <c r="U252" s="49"/>
      <c r="V252" s="49"/>
      <c r="W252" s="49"/>
      <c r="X252" s="49"/>
      <c r="Y252" s="49"/>
      <c r="Z252" s="49"/>
    </row>
    <row r="253">
      <c r="A253" s="46"/>
      <c r="B253" s="262"/>
      <c r="C253" s="257"/>
      <c r="D253" s="260"/>
      <c r="E253" s="49"/>
      <c r="F253" s="49"/>
      <c r="G253" s="49"/>
      <c r="H253" s="261"/>
      <c r="I253" s="51"/>
      <c r="J253" s="46"/>
      <c r="K253" s="46"/>
      <c r="L253" s="46"/>
      <c r="M253" s="49"/>
      <c r="N253" s="49"/>
      <c r="O253" s="251"/>
      <c r="P253" s="46"/>
      <c r="Q253" s="49"/>
      <c r="R253" s="49"/>
      <c r="S253" s="49"/>
      <c r="T253" s="49"/>
      <c r="U253" s="49"/>
      <c r="V253" s="49"/>
      <c r="W253" s="49"/>
      <c r="X253" s="49"/>
      <c r="Y253" s="49"/>
      <c r="Z253" s="49"/>
    </row>
    <row r="254">
      <c r="A254" s="46"/>
      <c r="B254" s="262"/>
      <c r="C254" s="256"/>
      <c r="D254" s="261"/>
      <c r="E254" s="49"/>
      <c r="F254" s="49"/>
      <c r="G254" s="49"/>
      <c r="H254" s="260"/>
      <c r="I254" s="51"/>
      <c r="J254" s="46"/>
      <c r="K254" s="46"/>
      <c r="L254" s="46"/>
      <c r="M254" s="49"/>
      <c r="N254" s="49"/>
      <c r="O254" s="251"/>
      <c r="P254" s="46"/>
      <c r="Q254" s="49"/>
      <c r="R254" s="49"/>
      <c r="S254" s="49"/>
      <c r="T254" s="49"/>
      <c r="U254" s="49"/>
      <c r="V254" s="49"/>
      <c r="W254" s="49"/>
      <c r="X254" s="49"/>
      <c r="Y254" s="49"/>
      <c r="Z254" s="49"/>
    </row>
    <row r="255">
      <c r="A255" s="46"/>
      <c r="B255" s="262"/>
      <c r="C255" s="256"/>
      <c r="D255" s="261"/>
      <c r="E255" s="49"/>
      <c r="F255" s="49"/>
      <c r="G255" s="49"/>
      <c r="H255" s="260"/>
      <c r="I255" s="51"/>
      <c r="J255" s="46"/>
      <c r="K255" s="46"/>
      <c r="L255" s="46"/>
      <c r="M255" s="49"/>
      <c r="N255" s="49"/>
      <c r="O255" s="251"/>
      <c r="P255" s="46"/>
      <c r="Q255" s="49"/>
      <c r="R255" s="49"/>
      <c r="S255" s="49"/>
      <c r="T255" s="49"/>
      <c r="U255" s="49"/>
      <c r="V255" s="49"/>
      <c r="W255" s="49"/>
      <c r="X255" s="49"/>
      <c r="Y255" s="49"/>
      <c r="Z255" s="49"/>
    </row>
    <row r="256">
      <c r="A256" s="46"/>
      <c r="B256" s="262"/>
      <c r="C256" s="256"/>
      <c r="D256" s="261"/>
      <c r="E256" s="49"/>
      <c r="F256" s="49"/>
      <c r="G256" s="49"/>
      <c r="H256" s="260"/>
      <c r="I256" s="51"/>
      <c r="J256" s="46"/>
      <c r="K256" s="46"/>
      <c r="L256" s="46"/>
      <c r="M256" s="49"/>
      <c r="N256" s="49"/>
      <c r="O256" s="251"/>
      <c r="P256" s="46"/>
      <c r="Q256" s="49"/>
      <c r="R256" s="49"/>
      <c r="S256" s="49"/>
      <c r="T256" s="49"/>
      <c r="U256" s="49"/>
      <c r="V256" s="49"/>
      <c r="W256" s="49"/>
      <c r="X256" s="49"/>
      <c r="Y256" s="49"/>
      <c r="Z256" s="49"/>
    </row>
    <row r="257">
      <c r="A257" s="46"/>
      <c r="B257" s="262"/>
      <c r="C257" s="256"/>
      <c r="D257" s="261"/>
      <c r="E257" s="49"/>
      <c r="F257" s="49"/>
      <c r="G257" s="49"/>
      <c r="H257" s="260"/>
      <c r="I257" s="51"/>
      <c r="J257" s="46"/>
      <c r="K257" s="46"/>
      <c r="L257" s="46"/>
      <c r="M257" s="49"/>
      <c r="N257" s="49"/>
      <c r="O257" s="251"/>
      <c r="P257" s="46"/>
      <c r="Q257" s="49"/>
      <c r="R257" s="49"/>
      <c r="S257" s="49"/>
      <c r="T257" s="49"/>
      <c r="U257" s="49"/>
      <c r="V257" s="49"/>
      <c r="W257" s="49"/>
      <c r="X257" s="49"/>
      <c r="Y257" s="49"/>
      <c r="Z257" s="49"/>
    </row>
    <row r="258">
      <c r="A258" s="46"/>
      <c r="B258" s="262"/>
      <c r="C258" s="256"/>
      <c r="D258" s="261"/>
      <c r="E258" s="49"/>
      <c r="F258" s="49"/>
      <c r="G258" s="49"/>
      <c r="H258" s="260"/>
      <c r="I258" s="51"/>
      <c r="J258" s="46"/>
      <c r="K258" s="46"/>
      <c r="L258" s="46"/>
      <c r="M258" s="49"/>
      <c r="N258" s="49"/>
      <c r="O258" s="251"/>
      <c r="P258" s="46"/>
      <c r="Q258" s="49"/>
      <c r="R258" s="49"/>
      <c r="S258" s="49"/>
      <c r="T258" s="49"/>
      <c r="U258" s="49"/>
      <c r="V258" s="49"/>
      <c r="W258" s="49"/>
      <c r="X258" s="49"/>
      <c r="Y258" s="49"/>
      <c r="Z258" s="49"/>
    </row>
    <row r="259">
      <c r="A259" s="46"/>
      <c r="B259" s="262"/>
      <c r="C259" s="256"/>
      <c r="D259" s="261"/>
      <c r="E259" s="49"/>
      <c r="F259" s="49"/>
      <c r="G259" s="49"/>
      <c r="H259" s="260"/>
      <c r="I259" s="51"/>
      <c r="J259" s="46"/>
      <c r="K259" s="46"/>
      <c r="L259" s="46"/>
      <c r="M259" s="49"/>
      <c r="N259" s="49"/>
      <c r="O259" s="251"/>
      <c r="P259" s="46"/>
      <c r="Q259" s="49"/>
      <c r="R259" s="49"/>
      <c r="S259" s="49"/>
      <c r="T259" s="49"/>
      <c r="U259" s="49"/>
      <c r="V259" s="49"/>
      <c r="W259" s="49"/>
      <c r="X259" s="49"/>
      <c r="Y259" s="49"/>
      <c r="Z259" s="49"/>
    </row>
    <row r="260">
      <c r="A260" s="46"/>
      <c r="B260" s="262"/>
      <c r="C260" s="256"/>
      <c r="D260" s="261"/>
      <c r="E260" s="49"/>
      <c r="F260" s="49"/>
      <c r="G260" s="49"/>
      <c r="H260" s="260"/>
      <c r="I260" s="51"/>
      <c r="J260" s="46"/>
      <c r="K260" s="46"/>
      <c r="L260" s="46"/>
      <c r="M260" s="49"/>
      <c r="N260" s="49"/>
      <c r="O260" s="251"/>
      <c r="P260" s="46"/>
      <c r="Q260" s="49"/>
      <c r="R260" s="49"/>
      <c r="S260" s="49"/>
      <c r="T260" s="49"/>
      <c r="U260" s="49"/>
      <c r="V260" s="49"/>
      <c r="W260" s="49"/>
      <c r="X260" s="49"/>
      <c r="Y260" s="49"/>
      <c r="Z260" s="49"/>
    </row>
    <row r="261">
      <c r="A261" s="46"/>
      <c r="B261" s="262"/>
      <c r="C261" s="256"/>
      <c r="D261" s="261"/>
      <c r="E261" s="49"/>
      <c r="F261" s="49"/>
      <c r="G261" s="49"/>
      <c r="H261" s="260"/>
      <c r="I261" s="51"/>
      <c r="J261" s="46"/>
      <c r="K261" s="46"/>
      <c r="L261" s="46"/>
      <c r="M261" s="49"/>
      <c r="N261" s="49"/>
      <c r="O261" s="251"/>
      <c r="P261" s="46"/>
      <c r="Q261" s="49"/>
      <c r="R261" s="49"/>
      <c r="S261" s="49"/>
      <c r="T261" s="49"/>
      <c r="U261" s="49"/>
      <c r="V261" s="49"/>
      <c r="W261" s="49"/>
      <c r="X261" s="49"/>
      <c r="Y261" s="49"/>
      <c r="Z261" s="49"/>
    </row>
    <row r="262">
      <c r="A262" s="46"/>
      <c r="B262" s="262"/>
      <c r="C262" s="256"/>
      <c r="D262" s="261"/>
      <c r="E262" s="49"/>
      <c r="F262" s="49"/>
      <c r="G262" s="49"/>
      <c r="H262" s="260"/>
      <c r="I262" s="51"/>
      <c r="J262" s="46"/>
      <c r="K262" s="46"/>
      <c r="L262" s="46"/>
      <c r="M262" s="49"/>
      <c r="N262" s="49"/>
      <c r="O262" s="251"/>
      <c r="P262" s="46"/>
      <c r="Q262" s="49"/>
      <c r="R262" s="49"/>
      <c r="S262" s="49"/>
      <c r="T262" s="49"/>
      <c r="U262" s="49"/>
      <c r="V262" s="49"/>
      <c r="W262" s="49"/>
      <c r="X262" s="49"/>
      <c r="Y262" s="49"/>
      <c r="Z262" s="49"/>
    </row>
    <row r="263">
      <c r="A263" s="46"/>
      <c r="B263" s="262"/>
      <c r="C263" s="256"/>
      <c r="D263" s="261"/>
      <c r="E263" s="49"/>
      <c r="F263" s="49"/>
      <c r="G263" s="49"/>
      <c r="H263" s="260"/>
      <c r="I263" s="51"/>
      <c r="J263" s="46"/>
      <c r="K263" s="46"/>
      <c r="L263" s="46"/>
      <c r="M263" s="49"/>
      <c r="N263" s="49"/>
      <c r="O263" s="251"/>
      <c r="P263" s="46"/>
      <c r="Q263" s="49"/>
      <c r="R263" s="49"/>
      <c r="S263" s="49"/>
      <c r="T263" s="49"/>
      <c r="U263" s="49"/>
      <c r="V263" s="49"/>
      <c r="W263" s="49"/>
      <c r="X263" s="49"/>
      <c r="Y263" s="49"/>
      <c r="Z263" s="49"/>
    </row>
    <row r="264">
      <c r="A264" s="46"/>
      <c r="B264" s="262"/>
      <c r="C264" s="256"/>
      <c r="D264" s="261"/>
      <c r="E264" s="49"/>
      <c r="F264" s="49"/>
      <c r="G264" s="49"/>
      <c r="H264" s="260"/>
      <c r="I264" s="51"/>
      <c r="J264" s="46"/>
      <c r="K264" s="46"/>
      <c r="L264" s="46"/>
      <c r="M264" s="49"/>
      <c r="N264" s="49"/>
      <c r="O264" s="251"/>
      <c r="P264" s="46"/>
      <c r="Q264" s="49"/>
      <c r="R264" s="49"/>
      <c r="S264" s="49"/>
      <c r="T264" s="49"/>
      <c r="U264" s="49"/>
      <c r="V264" s="49"/>
      <c r="W264" s="49"/>
      <c r="X264" s="49"/>
      <c r="Y264" s="49"/>
      <c r="Z264" s="49"/>
    </row>
    <row r="265">
      <c r="A265" s="46"/>
      <c r="B265" s="262"/>
      <c r="C265" s="256"/>
      <c r="D265" s="261"/>
      <c r="E265" s="49"/>
      <c r="F265" s="49"/>
      <c r="G265" s="49"/>
      <c r="H265" s="260"/>
      <c r="I265" s="51"/>
      <c r="J265" s="46"/>
      <c r="K265" s="46"/>
      <c r="L265" s="46"/>
      <c r="M265" s="49"/>
      <c r="N265" s="49"/>
      <c r="O265" s="251"/>
      <c r="P265" s="46"/>
      <c r="Q265" s="49"/>
      <c r="R265" s="49"/>
      <c r="S265" s="49"/>
      <c r="T265" s="49"/>
      <c r="U265" s="49"/>
      <c r="V265" s="49"/>
      <c r="W265" s="49"/>
      <c r="X265" s="49"/>
      <c r="Y265" s="49"/>
      <c r="Z265" s="49"/>
    </row>
    <row r="266">
      <c r="A266" s="46"/>
      <c r="B266" s="262"/>
      <c r="C266" s="256"/>
      <c r="D266" s="261"/>
      <c r="E266" s="49"/>
      <c r="F266" s="49"/>
      <c r="G266" s="49"/>
      <c r="H266" s="260"/>
      <c r="I266" s="51"/>
      <c r="J266" s="46"/>
      <c r="K266" s="46"/>
      <c r="L266" s="46"/>
      <c r="M266" s="49"/>
      <c r="N266" s="49"/>
      <c r="O266" s="251"/>
      <c r="P266" s="46"/>
      <c r="Q266" s="49"/>
      <c r="R266" s="49"/>
      <c r="S266" s="49"/>
      <c r="T266" s="49"/>
      <c r="U266" s="49"/>
      <c r="V266" s="49"/>
      <c r="W266" s="49"/>
      <c r="X266" s="49"/>
      <c r="Y266" s="49"/>
      <c r="Z266" s="49"/>
    </row>
    <row r="267">
      <c r="A267" s="46"/>
      <c r="B267" s="262"/>
      <c r="C267" s="256"/>
      <c r="D267" s="261"/>
      <c r="E267" s="49"/>
      <c r="F267" s="49"/>
      <c r="G267" s="49"/>
      <c r="H267" s="260"/>
      <c r="I267" s="51"/>
      <c r="J267" s="46"/>
      <c r="K267" s="46"/>
      <c r="L267" s="46"/>
      <c r="M267" s="49"/>
      <c r="N267" s="49"/>
      <c r="O267" s="251"/>
      <c r="P267" s="46"/>
      <c r="Q267" s="49"/>
      <c r="R267" s="49"/>
      <c r="S267" s="49"/>
      <c r="T267" s="49"/>
      <c r="U267" s="49"/>
      <c r="V267" s="49"/>
      <c r="W267" s="49"/>
      <c r="X267" s="49"/>
      <c r="Y267" s="49"/>
      <c r="Z267" s="49"/>
    </row>
    <row r="268">
      <c r="A268" s="46"/>
      <c r="B268" s="262"/>
      <c r="C268" s="256"/>
      <c r="D268" s="261"/>
      <c r="E268" s="49"/>
      <c r="F268" s="49"/>
      <c r="G268" s="49"/>
      <c r="H268" s="260"/>
      <c r="I268" s="51"/>
      <c r="J268" s="46"/>
      <c r="K268" s="46"/>
      <c r="L268" s="46"/>
      <c r="M268" s="49"/>
      <c r="N268" s="49"/>
      <c r="O268" s="251"/>
      <c r="P268" s="46"/>
      <c r="Q268" s="49"/>
      <c r="R268" s="49"/>
      <c r="S268" s="49"/>
      <c r="T268" s="49"/>
      <c r="U268" s="49"/>
      <c r="V268" s="49"/>
      <c r="W268" s="49"/>
      <c r="X268" s="49"/>
      <c r="Y268" s="49"/>
      <c r="Z268" s="49"/>
    </row>
    <row r="269">
      <c r="A269" s="46"/>
      <c r="B269" s="262"/>
      <c r="C269" s="256"/>
      <c r="D269" s="261"/>
      <c r="E269" s="49"/>
      <c r="F269" s="49"/>
      <c r="G269" s="49"/>
      <c r="H269" s="260"/>
      <c r="I269" s="51"/>
      <c r="J269" s="46"/>
      <c r="K269" s="46"/>
      <c r="L269" s="46"/>
      <c r="M269" s="49"/>
      <c r="N269" s="49"/>
      <c r="O269" s="251"/>
      <c r="P269" s="46"/>
      <c r="Q269" s="49"/>
      <c r="R269" s="49"/>
      <c r="S269" s="49"/>
      <c r="T269" s="49"/>
      <c r="U269" s="49"/>
      <c r="V269" s="49"/>
      <c r="W269" s="49"/>
      <c r="X269" s="49"/>
      <c r="Y269" s="49"/>
      <c r="Z269" s="49"/>
    </row>
    <row r="270">
      <c r="A270" s="46"/>
      <c r="B270" s="262"/>
      <c r="C270" s="256"/>
      <c r="D270" s="261"/>
      <c r="E270" s="49"/>
      <c r="F270" s="49"/>
      <c r="G270" s="49"/>
      <c r="H270" s="260"/>
      <c r="I270" s="51"/>
      <c r="J270" s="46"/>
      <c r="K270" s="46"/>
      <c r="L270" s="46"/>
      <c r="M270" s="49"/>
      <c r="N270" s="49"/>
      <c r="O270" s="251"/>
      <c r="P270" s="46"/>
      <c r="Q270" s="49"/>
      <c r="R270" s="49"/>
      <c r="S270" s="49"/>
      <c r="T270" s="49"/>
      <c r="U270" s="49"/>
      <c r="V270" s="49"/>
      <c r="W270" s="49"/>
      <c r="X270" s="49"/>
      <c r="Y270" s="49"/>
      <c r="Z270" s="49"/>
    </row>
    <row r="271">
      <c r="A271" s="46"/>
      <c r="B271" s="262"/>
      <c r="C271" s="256"/>
      <c r="D271" s="261"/>
      <c r="E271" s="49"/>
      <c r="F271" s="49"/>
      <c r="G271" s="49"/>
      <c r="H271" s="260"/>
      <c r="I271" s="51"/>
      <c r="J271" s="46"/>
      <c r="K271" s="46"/>
      <c r="L271" s="46"/>
      <c r="M271" s="49"/>
      <c r="N271" s="49"/>
      <c r="O271" s="251"/>
      <c r="P271" s="46"/>
      <c r="Q271" s="49"/>
      <c r="R271" s="49"/>
      <c r="S271" s="49"/>
      <c r="T271" s="49"/>
      <c r="U271" s="49"/>
      <c r="V271" s="49"/>
      <c r="W271" s="49"/>
      <c r="X271" s="49"/>
      <c r="Y271" s="49"/>
      <c r="Z271" s="49"/>
    </row>
    <row r="272">
      <c r="A272" s="46"/>
      <c r="B272" s="262"/>
      <c r="C272" s="256"/>
      <c r="D272" s="261"/>
      <c r="E272" s="49"/>
      <c r="F272" s="49"/>
      <c r="G272" s="49"/>
      <c r="H272" s="260"/>
      <c r="I272" s="51"/>
      <c r="J272" s="46"/>
      <c r="K272" s="46"/>
      <c r="L272" s="46"/>
      <c r="M272" s="49"/>
      <c r="N272" s="49"/>
      <c r="O272" s="251"/>
      <c r="P272" s="46"/>
      <c r="Q272" s="49"/>
      <c r="R272" s="49"/>
      <c r="S272" s="49"/>
      <c r="T272" s="49"/>
      <c r="U272" s="49"/>
      <c r="V272" s="49"/>
      <c r="W272" s="49"/>
      <c r="X272" s="49"/>
      <c r="Y272" s="49"/>
      <c r="Z272" s="49"/>
    </row>
    <row r="273">
      <c r="A273" s="46"/>
      <c r="B273" s="262"/>
      <c r="C273" s="256"/>
      <c r="D273" s="261"/>
      <c r="E273" s="49"/>
      <c r="F273" s="49"/>
      <c r="G273" s="49"/>
      <c r="H273" s="260"/>
      <c r="I273" s="51"/>
      <c r="J273" s="46"/>
      <c r="K273" s="46"/>
      <c r="L273" s="46"/>
      <c r="M273" s="49"/>
      <c r="N273" s="49"/>
      <c r="O273" s="251"/>
      <c r="P273" s="46"/>
      <c r="Q273" s="49"/>
      <c r="R273" s="49"/>
      <c r="S273" s="49"/>
      <c r="T273" s="49"/>
      <c r="U273" s="49"/>
      <c r="V273" s="49"/>
      <c r="W273" s="49"/>
      <c r="X273" s="49"/>
      <c r="Y273" s="49"/>
      <c r="Z273" s="49"/>
    </row>
    <row r="274">
      <c r="A274" s="46"/>
      <c r="B274" s="262"/>
      <c r="C274" s="256"/>
      <c r="D274" s="261"/>
      <c r="E274" s="49"/>
      <c r="F274" s="49"/>
      <c r="G274" s="49"/>
      <c r="H274" s="260"/>
      <c r="I274" s="51"/>
      <c r="J274" s="46"/>
      <c r="K274" s="46"/>
      <c r="L274" s="46"/>
      <c r="M274" s="49"/>
      <c r="N274" s="49"/>
      <c r="O274" s="251"/>
      <c r="P274" s="46"/>
      <c r="Q274" s="49"/>
      <c r="R274" s="49"/>
      <c r="S274" s="49"/>
      <c r="T274" s="49"/>
      <c r="U274" s="49"/>
      <c r="V274" s="49"/>
      <c r="W274" s="49"/>
      <c r="X274" s="49"/>
      <c r="Y274" s="49"/>
      <c r="Z274" s="49"/>
    </row>
  </sheetData>
  <dataValidations>
    <dataValidation type="list" allowBlank="1" sqref="K2:K8">
      <formula1>Enumerations!$I$2:$I$11</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770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15.75"/>
    <col customWidth="1" min="3" max="5" width="12.63"/>
    <col customWidth="1" min="6" max="6" width="15.75"/>
    <col customWidth="1" min="7" max="9" width="12.63"/>
    <col customWidth="1" min="10" max="11" width="18.88"/>
    <col customWidth="1" min="12" max="12" width="22.0"/>
    <col customWidth="1" min="13" max="13" width="12.63"/>
    <col customWidth="1" min="14" max="14" width="18.88"/>
    <col customWidth="1" min="15" max="16" width="15.75"/>
    <col customWidth="1" min="17" max="17" width="9.5"/>
    <col customWidth="1" min="18" max="19" width="6.38"/>
    <col customWidth="1" min="20" max="26" width="12.63"/>
  </cols>
  <sheetData>
    <row r="1" ht="24.0" customHeight="1">
      <c r="A1" s="4" t="s">
        <v>1</v>
      </c>
      <c r="B1" s="4" t="s">
        <v>7</v>
      </c>
      <c r="C1" s="4" t="s">
        <v>0</v>
      </c>
      <c r="D1" s="4" t="s">
        <v>18</v>
      </c>
      <c r="E1" s="4" t="s">
        <v>20</v>
      </c>
      <c r="F1" s="4" t="s">
        <v>22</v>
      </c>
      <c r="G1" s="4" t="s">
        <v>1472</v>
      </c>
      <c r="H1" s="4" t="s">
        <v>238</v>
      </c>
      <c r="I1" s="4" t="s">
        <v>1473</v>
      </c>
      <c r="J1" s="4" t="s">
        <v>1474</v>
      </c>
      <c r="K1" s="4" t="s">
        <v>1475</v>
      </c>
      <c r="L1" s="4" t="s">
        <v>1476</v>
      </c>
      <c r="M1" s="4" t="s">
        <v>1477</v>
      </c>
      <c r="N1" s="4" t="s">
        <v>1478</v>
      </c>
      <c r="O1" s="4" t="s">
        <v>1479</v>
      </c>
      <c r="P1" s="4" t="s">
        <v>1480</v>
      </c>
      <c r="Q1" s="4" t="s">
        <v>35</v>
      </c>
      <c r="R1" s="4" t="s">
        <v>37</v>
      </c>
      <c r="S1" s="4" t="s">
        <v>38</v>
      </c>
      <c r="T1" s="170" t="s">
        <v>39</v>
      </c>
      <c r="U1" s="170" t="s">
        <v>40</v>
      </c>
      <c r="V1" s="170" t="s">
        <v>41</v>
      </c>
      <c r="W1" s="1"/>
      <c r="X1" s="1"/>
      <c r="Y1" s="1"/>
      <c r="Z1" s="1"/>
    </row>
    <row r="2">
      <c r="A2" s="225"/>
      <c r="B2" s="225"/>
      <c r="C2" s="225"/>
      <c r="D2" s="225"/>
      <c r="E2" s="225"/>
      <c r="F2" s="225"/>
      <c r="G2" s="225"/>
      <c r="H2" s="225"/>
      <c r="I2" s="225"/>
      <c r="J2" s="225"/>
      <c r="K2" s="225"/>
      <c r="L2" s="225"/>
      <c r="M2" s="230"/>
      <c r="N2" s="225"/>
      <c r="O2" s="225"/>
      <c r="P2" s="225"/>
      <c r="Q2" s="225"/>
      <c r="R2" s="230"/>
      <c r="S2" s="230"/>
      <c r="T2" s="140"/>
      <c r="U2" s="140"/>
      <c r="V2" s="140"/>
    </row>
    <row r="3">
      <c r="A3" s="225"/>
      <c r="B3" s="225"/>
      <c r="C3" s="225"/>
      <c r="D3" s="225"/>
      <c r="E3" s="225"/>
      <c r="F3" s="225"/>
      <c r="G3" s="225"/>
      <c r="H3" s="225"/>
      <c r="I3" s="225"/>
      <c r="J3" s="225"/>
      <c r="K3" s="225"/>
      <c r="L3" s="225"/>
      <c r="M3" s="230"/>
      <c r="N3" s="225"/>
      <c r="O3" s="225"/>
      <c r="P3" s="225"/>
      <c r="Q3" s="225"/>
      <c r="R3" s="230"/>
      <c r="S3" s="230"/>
      <c r="T3" s="140"/>
      <c r="U3" s="140"/>
      <c r="V3" s="140"/>
    </row>
    <row r="4">
      <c r="A4" s="225"/>
      <c r="B4" s="225"/>
      <c r="C4" s="225"/>
      <c r="D4" s="225"/>
      <c r="E4" s="225"/>
      <c r="F4" s="225"/>
      <c r="G4" s="225"/>
      <c r="H4" s="225"/>
      <c r="I4" s="225"/>
      <c r="J4" s="225"/>
      <c r="K4" s="225"/>
      <c r="L4" s="225"/>
      <c r="M4" s="230"/>
      <c r="N4" s="225"/>
      <c r="O4" s="225"/>
      <c r="P4" s="225"/>
      <c r="Q4" s="225"/>
      <c r="R4" s="230"/>
      <c r="S4" s="230"/>
      <c r="T4" s="140"/>
      <c r="U4" s="140"/>
      <c r="V4" s="140"/>
    </row>
    <row r="5">
      <c r="A5" s="225"/>
      <c r="B5" s="225"/>
      <c r="C5" s="225"/>
      <c r="D5" s="225"/>
      <c r="E5" s="225"/>
      <c r="F5" s="225"/>
      <c r="G5" s="225"/>
      <c r="H5" s="225"/>
      <c r="I5" s="225"/>
      <c r="J5" s="225"/>
      <c r="K5" s="225"/>
      <c r="L5" s="225"/>
      <c r="M5" s="230"/>
      <c r="N5" s="225"/>
      <c r="O5" s="225"/>
      <c r="P5" s="225"/>
      <c r="Q5" s="225"/>
      <c r="R5" s="230"/>
      <c r="S5" s="230"/>
      <c r="T5" s="140"/>
      <c r="U5" s="140"/>
      <c r="V5" s="140"/>
    </row>
    <row r="6">
      <c r="A6" s="225"/>
      <c r="B6" s="225"/>
      <c r="C6" s="225"/>
      <c r="D6" s="225"/>
      <c r="E6" s="225"/>
      <c r="F6" s="225"/>
      <c r="G6" s="225"/>
      <c r="H6" s="225"/>
      <c r="I6" s="225"/>
      <c r="J6" s="225"/>
      <c r="K6" s="225"/>
      <c r="L6" s="225"/>
      <c r="M6" s="230"/>
      <c r="N6" s="225"/>
      <c r="O6" s="225"/>
      <c r="P6" s="225"/>
      <c r="Q6" s="225"/>
      <c r="R6" s="230"/>
      <c r="S6" s="230"/>
      <c r="T6" s="140"/>
      <c r="U6" s="140"/>
      <c r="V6" s="140"/>
    </row>
    <row r="7">
      <c r="A7" s="225"/>
      <c r="B7" s="225"/>
      <c r="C7" s="225"/>
      <c r="D7" s="225"/>
      <c r="E7" s="225"/>
      <c r="F7" s="225"/>
      <c r="G7" s="225"/>
      <c r="H7" s="225"/>
      <c r="I7" s="225"/>
      <c r="J7" s="225"/>
      <c r="K7" s="225"/>
      <c r="L7" s="225"/>
      <c r="M7" s="230"/>
      <c r="N7" s="225"/>
      <c r="O7" s="225"/>
      <c r="P7" s="225"/>
      <c r="Q7" s="225"/>
      <c r="R7" s="230"/>
      <c r="S7" s="230"/>
      <c r="T7" s="140"/>
      <c r="U7" s="140"/>
      <c r="V7" s="140"/>
    </row>
    <row r="8">
      <c r="A8" s="225"/>
      <c r="B8" s="225"/>
      <c r="C8" s="225"/>
      <c r="D8" s="225"/>
      <c r="E8" s="225"/>
      <c r="F8" s="225"/>
      <c r="G8" s="225"/>
      <c r="H8" s="225"/>
      <c r="I8" s="225"/>
      <c r="J8" s="225"/>
      <c r="K8" s="225"/>
      <c r="L8" s="225"/>
      <c r="M8" s="230"/>
      <c r="N8" s="225"/>
      <c r="O8" s="225"/>
      <c r="P8" s="225"/>
      <c r="Q8" s="225"/>
      <c r="R8" s="230"/>
      <c r="S8" s="230"/>
      <c r="T8" s="140"/>
      <c r="U8" s="140"/>
      <c r="V8" s="140"/>
    </row>
    <row r="9">
      <c r="A9" s="225"/>
      <c r="B9" s="225"/>
      <c r="C9" s="225"/>
      <c r="D9" s="225"/>
      <c r="E9" s="225"/>
      <c r="F9" s="225"/>
      <c r="G9" s="225"/>
      <c r="H9" s="225"/>
      <c r="I9" s="225"/>
      <c r="J9" s="225"/>
      <c r="K9" s="225"/>
      <c r="L9" s="225"/>
      <c r="M9" s="230"/>
      <c r="N9" s="225"/>
      <c r="O9" s="225"/>
      <c r="P9" s="225"/>
      <c r="Q9" s="225"/>
      <c r="R9" s="230"/>
      <c r="S9" s="230"/>
      <c r="T9" s="140"/>
      <c r="U9" s="140"/>
      <c r="V9" s="140"/>
    </row>
    <row r="10">
      <c r="A10" s="225"/>
      <c r="B10" s="225"/>
      <c r="C10" s="225"/>
      <c r="D10" s="225"/>
      <c r="E10" s="225"/>
      <c r="F10" s="225"/>
      <c r="G10" s="225"/>
      <c r="H10" s="225"/>
      <c r="I10" s="225"/>
      <c r="J10" s="225"/>
      <c r="K10" s="225"/>
      <c r="L10" s="225"/>
      <c r="M10" s="230"/>
      <c r="N10" s="225"/>
      <c r="O10" s="225"/>
      <c r="P10" s="225"/>
      <c r="Q10" s="225"/>
      <c r="R10" s="230"/>
      <c r="S10" s="230"/>
      <c r="T10" s="140"/>
      <c r="U10" s="140"/>
      <c r="V10" s="140"/>
    </row>
    <row r="11">
      <c r="A11" s="225"/>
      <c r="B11" s="225"/>
      <c r="C11" s="225"/>
      <c r="D11" s="225"/>
      <c r="E11" s="225"/>
      <c r="F11" s="225"/>
      <c r="G11" s="225"/>
      <c r="H11" s="225"/>
      <c r="I11" s="225"/>
      <c r="J11" s="225"/>
      <c r="K11" s="225"/>
      <c r="L11" s="225"/>
      <c r="M11" s="225"/>
      <c r="N11" s="225"/>
      <c r="O11" s="225"/>
      <c r="P11" s="225"/>
      <c r="Q11" s="225"/>
      <c r="R11" s="225"/>
      <c r="S11" s="225"/>
      <c r="T11" s="140"/>
      <c r="U11" s="140"/>
      <c r="V11" s="140"/>
    </row>
    <row r="12">
      <c r="A12" s="225"/>
      <c r="B12" s="225"/>
      <c r="C12" s="225"/>
      <c r="D12" s="225"/>
      <c r="E12" s="225"/>
      <c r="F12" s="225"/>
      <c r="G12" s="225"/>
      <c r="H12" s="225"/>
      <c r="I12" s="225"/>
      <c r="J12" s="225"/>
      <c r="K12" s="225"/>
      <c r="L12" s="225"/>
      <c r="M12" s="225"/>
      <c r="N12" s="225"/>
      <c r="O12" s="225"/>
      <c r="P12" s="225"/>
      <c r="Q12" s="225"/>
      <c r="R12" s="225"/>
      <c r="S12" s="225"/>
      <c r="T12" s="140"/>
      <c r="U12" s="140"/>
      <c r="V12" s="140"/>
    </row>
    <row r="13">
      <c r="A13" s="225"/>
      <c r="B13" s="225"/>
      <c r="C13" s="225"/>
      <c r="D13" s="225"/>
      <c r="E13" s="225"/>
      <c r="F13" s="225"/>
      <c r="G13" s="225"/>
      <c r="H13" s="225"/>
      <c r="I13" s="225"/>
      <c r="J13" s="225"/>
      <c r="K13" s="225"/>
      <c r="L13" s="225"/>
      <c r="M13" s="225"/>
      <c r="N13" s="225"/>
      <c r="O13" s="225"/>
      <c r="P13" s="225"/>
      <c r="Q13" s="225"/>
      <c r="R13" s="225"/>
      <c r="S13" s="225"/>
      <c r="T13" s="140"/>
      <c r="U13" s="140"/>
      <c r="V13" s="140"/>
    </row>
    <row r="14">
      <c r="A14" s="225"/>
      <c r="B14" s="225"/>
      <c r="C14" s="225"/>
      <c r="D14" s="225"/>
      <c r="E14" s="225"/>
      <c r="F14" s="225"/>
      <c r="G14" s="225"/>
      <c r="H14" s="225"/>
      <c r="I14" s="225"/>
      <c r="J14" s="225"/>
      <c r="K14" s="225"/>
      <c r="L14" s="225"/>
      <c r="M14" s="225"/>
      <c r="N14" s="225"/>
      <c r="O14" s="225"/>
      <c r="P14" s="225"/>
      <c r="Q14" s="225"/>
      <c r="R14" s="225"/>
      <c r="S14" s="225"/>
      <c r="T14" s="140"/>
      <c r="U14" s="140"/>
      <c r="V14" s="140"/>
    </row>
    <row r="15">
      <c r="A15" s="225"/>
      <c r="B15" s="225"/>
      <c r="C15" s="225"/>
      <c r="D15" s="225"/>
      <c r="E15" s="225"/>
      <c r="F15" s="225"/>
      <c r="G15" s="225"/>
      <c r="H15" s="225"/>
      <c r="I15" s="225"/>
      <c r="J15" s="225"/>
      <c r="K15" s="225"/>
      <c r="L15" s="225"/>
      <c r="M15" s="225"/>
      <c r="N15" s="225"/>
      <c r="O15" s="225"/>
      <c r="P15" s="225"/>
      <c r="Q15" s="225"/>
      <c r="R15" s="225"/>
      <c r="S15" s="225"/>
      <c r="T15" s="140"/>
      <c r="U15" s="140"/>
      <c r="V15" s="140"/>
    </row>
    <row r="16">
      <c r="A16" s="225"/>
      <c r="B16" s="225"/>
      <c r="C16" s="225"/>
      <c r="D16" s="225"/>
      <c r="E16" s="225"/>
      <c r="F16" s="225"/>
      <c r="G16" s="225"/>
      <c r="H16" s="225"/>
      <c r="I16" s="225"/>
      <c r="J16" s="225"/>
      <c r="K16" s="225"/>
      <c r="L16" s="225"/>
      <c r="M16" s="225"/>
      <c r="N16" s="225"/>
      <c r="O16" s="225"/>
      <c r="P16" s="225"/>
      <c r="Q16" s="225"/>
      <c r="R16" s="225"/>
      <c r="S16" s="225"/>
      <c r="T16" s="140"/>
      <c r="U16" s="140"/>
      <c r="V16" s="140"/>
    </row>
    <row r="17">
      <c r="A17" s="225"/>
      <c r="B17" s="225"/>
      <c r="C17" s="225"/>
      <c r="D17" s="225"/>
      <c r="E17" s="225"/>
      <c r="F17" s="225"/>
      <c r="G17" s="225"/>
      <c r="H17" s="225"/>
      <c r="I17" s="225"/>
      <c r="J17" s="225"/>
      <c r="K17" s="225"/>
      <c r="L17" s="225"/>
      <c r="M17" s="225"/>
      <c r="N17" s="225"/>
      <c r="O17" s="225"/>
      <c r="P17" s="225"/>
      <c r="Q17" s="225"/>
      <c r="R17" s="225"/>
      <c r="S17" s="225"/>
      <c r="T17" s="140"/>
      <c r="U17" s="140"/>
      <c r="V17" s="140"/>
    </row>
    <row r="18">
      <c r="A18" s="225"/>
      <c r="B18" s="225"/>
      <c r="C18" s="225"/>
      <c r="D18" s="225"/>
      <c r="E18" s="225"/>
      <c r="F18" s="225"/>
      <c r="G18" s="225"/>
      <c r="H18" s="225"/>
      <c r="I18" s="225"/>
      <c r="J18" s="225"/>
      <c r="K18" s="225"/>
      <c r="L18" s="225"/>
      <c r="M18" s="225"/>
      <c r="N18" s="225"/>
      <c r="O18" s="225"/>
      <c r="P18" s="225"/>
      <c r="Q18" s="225"/>
      <c r="R18" s="225"/>
      <c r="S18" s="225"/>
      <c r="T18" s="140"/>
      <c r="U18" s="140"/>
      <c r="V18" s="140"/>
    </row>
    <row r="19">
      <c r="A19" s="225"/>
      <c r="B19" s="225"/>
      <c r="C19" s="225"/>
      <c r="D19" s="225"/>
      <c r="E19" s="225"/>
      <c r="F19" s="225"/>
      <c r="G19" s="225"/>
      <c r="H19" s="225"/>
      <c r="I19" s="225"/>
      <c r="J19" s="225"/>
      <c r="K19" s="225"/>
      <c r="L19" s="225"/>
      <c r="M19" s="225"/>
      <c r="N19" s="225"/>
      <c r="O19" s="225"/>
      <c r="P19" s="225"/>
      <c r="Q19" s="225"/>
      <c r="R19" s="225"/>
      <c r="S19" s="225"/>
      <c r="T19" s="140"/>
      <c r="U19" s="140"/>
      <c r="V19" s="140"/>
    </row>
    <row r="20">
      <c r="A20" s="225"/>
      <c r="B20" s="225"/>
      <c r="C20" s="225"/>
      <c r="D20" s="225"/>
      <c r="E20" s="225"/>
      <c r="F20" s="225"/>
      <c r="G20" s="225"/>
      <c r="H20" s="225"/>
      <c r="I20" s="225"/>
      <c r="J20" s="225"/>
      <c r="K20" s="225"/>
      <c r="L20" s="225"/>
      <c r="M20" s="225"/>
      <c r="N20" s="225"/>
      <c r="O20" s="225"/>
      <c r="P20" s="225"/>
      <c r="Q20" s="225"/>
      <c r="R20" s="225"/>
      <c r="S20" s="225"/>
      <c r="T20" s="140"/>
      <c r="U20" s="140"/>
      <c r="V20" s="140"/>
    </row>
    <row r="21">
      <c r="A21" s="225"/>
      <c r="B21" s="225"/>
      <c r="C21" s="225"/>
      <c r="D21" s="225"/>
      <c r="E21" s="225"/>
      <c r="F21" s="225"/>
      <c r="G21" s="225"/>
      <c r="H21" s="225"/>
      <c r="I21" s="225"/>
      <c r="J21" s="225"/>
      <c r="K21" s="225"/>
      <c r="L21" s="225"/>
      <c r="M21" s="225"/>
      <c r="N21" s="225"/>
      <c r="O21" s="225"/>
      <c r="P21" s="225"/>
      <c r="Q21" s="225"/>
      <c r="R21" s="225"/>
      <c r="S21" s="225"/>
      <c r="T21" s="140"/>
      <c r="U21" s="140"/>
      <c r="V21" s="140"/>
    </row>
    <row r="22">
      <c r="A22" s="225"/>
      <c r="B22" s="225"/>
      <c r="C22" s="225"/>
      <c r="D22" s="225"/>
      <c r="E22" s="225"/>
      <c r="F22" s="225"/>
      <c r="G22" s="225"/>
      <c r="H22" s="225"/>
      <c r="I22" s="225"/>
      <c r="J22" s="225"/>
      <c r="K22" s="225"/>
      <c r="L22" s="225"/>
      <c r="M22" s="225"/>
      <c r="N22" s="225"/>
      <c r="O22" s="225"/>
      <c r="P22" s="225"/>
      <c r="Q22" s="225"/>
      <c r="R22" s="225"/>
      <c r="S22" s="225"/>
      <c r="T22" s="140"/>
      <c r="U22" s="140"/>
      <c r="V22" s="140"/>
    </row>
    <row r="23">
      <c r="A23" s="225"/>
      <c r="B23" s="225"/>
      <c r="C23" s="225"/>
      <c r="D23" s="225"/>
      <c r="E23" s="225"/>
      <c r="F23" s="225"/>
      <c r="G23" s="225"/>
      <c r="H23" s="225"/>
      <c r="I23" s="225"/>
      <c r="J23" s="225"/>
      <c r="K23" s="225"/>
      <c r="L23" s="225"/>
      <c r="M23" s="225"/>
      <c r="N23" s="225"/>
      <c r="O23" s="225"/>
      <c r="P23" s="225"/>
      <c r="Q23" s="225"/>
      <c r="R23" s="225"/>
      <c r="S23" s="225"/>
      <c r="T23" s="140"/>
      <c r="U23" s="140"/>
      <c r="V23" s="140"/>
    </row>
    <row r="24">
      <c r="A24" s="225"/>
      <c r="B24" s="225"/>
      <c r="C24" s="225"/>
      <c r="D24" s="225"/>
      <c r="E24" s="225"/>
      <c r="F24" s="225"/>
      <c r="G24" s="225"/>
      <c r="H24" s="225"/>
      <c r="I24" s="225"/>
      <c r="J24" s="225"/>
      <c r="K24" s="225"/>
      <c r="L24" s="225"/>
      <c r="M24" s="225"/>
      <c r="N24" s="225"/>
      <c r="O24" s="225"/>
      <c r="P24" s="225"/>
      <c r="Q24" s="225"/>
      <c r="R24" s="225"/>
      <c r="S24" s="225"/>
      <c r="T24" s="140"/>
      <c r="U24" s="140"/>
      <c r="V24" s="140"/>
    </row>
    <row r="25">
      <c r="A25" s="225"/>
      <c r="B25" s="225"/>
      <c r="C25" s="225"/>
      <c r="D25" s="225"/>
      <c r="E25" s="225"/>
      <c r="F25" s="225"/>
      <c r="G25" s="225"/>
      <c r="H25" s="225"/>
      <c r="I25" s="225"/>
      <c r="J25" s="225"/>
      <c r="K25" s="225"/>
      <c r="L25" s="225"/>
      <c r="M25" s="225"/>
      <c r="N25" s="225"/>
      <c r="O25" s="225"/>
      <c r="P25" s="225"/>
      <c r="Q25" s="225"/>
      <c r="R25" s="225"/>
      <c r="S25" s="225"/>
      <c r="T25" s="140"/>
      <c r="U25" s="140"/>
      <c r="V25" s="140"/>
    </row>
    <row r="26">
      <c r="A26" s="225"/>
      <c r="B26" s="225"/>
      <c r="C26" s="225"/>
      <c r="D26" s="225"/>
      <c r="E26" s="225"/>
      <c r="F26" s="225"/>
      <c r="G26" s="225"/>
      <c r="H26" s="225"/>
      <c r="I26" s="225"/>
      <c r="J26" s="225"/>
      <c r="K26" s="225"/>
      <c r="L26" s="225"/>
      <c r="M26" s="225"/>
      <c r="N26" s="225"/>
      <c r="O26" s="225"/>
      <c r="P26" s="225"/>
      <c r="Q26" s="225"/>
      <c r="R26" s="225"/>
      <c r="S26" s="225"/>
      <c r="T26" s="140"/>
      <c r="U26" s="140"/>
      <c r="V26" s="140"/>
    </row>
    <row r="27">
      <c r="A27" s="225"/>
      <c r="B27" s="225"/>
      <c r="C27" s="225"/>
      <c r="D27" s="225"/>
      <c r="E27" s="225"/>
      <c r="F27" s="225"/>
      <c r="G27" s="225"/>
      <c r="H27" s="225"/>
      <c r="I27" s="225"/>
      <c r="J27" s="225"/>
      <c r="K27" s="225"/>
      <c r="L27" s="225"/>
      <c r="M27" s="225"/>
      <c r="N27" s="225"/>
      <c r="O27" s="225"/>
      <c r="P27" s="225"/>
      <c r="Q27" s="225"/>
      <c r="R27" s="225"/>
      <c r="S27" s="225"/>
      <c r="T27" s="140"/>
      <c r="U27" s="140"/>
      <c r="V27" s="140"/>
    </row>
    <row r="28">
      <c r="A28" s="225"/>
      <c r="B28" s="225"/>
      <c r="C28" s="225"/>
      <c r="D28" s="225"/>
      <c r="E28" s="225"/>
      <c r="F28" s="225"/>
      <c r="G28" s="225"/>
      <c r="H28" s="225"/>
      <c r="I28" s="225"/>
      <c r="J28" s="225"/>
      <c r="K28" s="225"/>
      <c r="L28" s="225"/>
      <c r="M28" s="225"/>
      <c r="N28" s="225"/>
      <c r="O28" s="225"/>
      <c r="P28" s="225"/>
      <c r="Q28" s="225"/>
      <c r="R28" s="225"/>
      <c r="S28" s="225"/>
      <c r="T28" s="140"/>
      <c r="U28" s="140"/>
      <c r="V28" s="140"/>
    </row>
    <row r="29">
      <c r="A29" s="225"/>
      <c r="B29" s="225"/>
      <c r="C29" s="225"/>
      <c r="D29" s="225"/>
      <c r="E29" s="225"/>
      <c r="F29" s="225"/>
      <c r="G29" s="225"/>
      <c r="H29" s="225"/>
      <c r="I29" s="225"/>
      <c r="J29" s="225"/>
      <c r="K29" s="225"/>
      <c r="L29" s="225"/>
      <c r="M29" s="225"/>
      <c r="N29" s="225"/>
      <c r="O29" s="225"/>
      <c r="P29" s="225"/>
      <c r="Q29" s="225"/>
      <c r="R29" s="225"/>
      <c r="S29" s="225"/>
      <c r="T29" s="140"/>
      <c r="U29" s="140"/>
      <c r="V29" s="140"/>
    </row>
    <row r="30">
      <c r="A30" s="225"/>
      <c r="B30" s="225"/>
      <c r="C30" s="225"/>
      <c r="D30" s="225"/>
      <c r="E30" s="225"/>
      <c r="F30" s="225"/>
      <c r="G30" s="225"/>
      <c r="H30" s="225"/>
      <c r="I30" s="225"/>
      <c r="J30" s="225"/>
      <c r="K30" s="225"/>
      <c r="L30" s="225"/>
      <c r="M30" s="225"/>
      <c r="N30" s="225"/>
      <c r="O30" s="225"/>
      <c r="P30" s="225"/>
      <c r="Q30" s="225"/>
      <c r="R30" s="225"/>
      <c r="S30" s="225"/>
      <c r="T30" s="140"/>
      <c r="U30" s="140"/>
      <c r="V30" s="140"/>
    </row>
    <row r="31">
      <c r="A31" s="225"/>
      <c r="B31" s="225"/>
      <c r="C31" s="225"/>
      <c r="D31" s="225"/>
      <c r="E31" s="225"/>
      <c r="F31" s="225"/>
      <c r="G31" s="225"/>
      <c r="H31" s="225"/>
      <c r="I31" s="225"/>
      <c r="J31" s="225"/>
      <c r="K31" s="225"/>
      <c r="L31" s="225"/>
      <c r="M31" s="225"/>
      <c r="N31" s="225"/>
      <c r="O31" s="225"/>
      <c r="P31" s="225"/>
      <c r="Q31" s="225"/>
      <c r="R31" s="225"/>
      <c r="S31" s="225"/>
      <c r="T31" s="140"/>
      <c r="U31" s="140"/>
      <c r="V31" s="140"/>
    </row>
    <row r="32">
      <c r="A32" s="225"/>
      <c r="B32" s="225"/>
      <c r="C32" s="225"/>
      <c r="D32" s="225"/>
      <c r="E32" s="225"/>
      <c r="F32" s="225"/>
      <c r="G32" s="225"/>
      <c r="H32" s="225"/>
      <c r="I32" s="225"/>
      <c r="J32" s="225"/>
      <c r="K32" s="225"/>
      <c r="L32" s="225"/>
      <c r="M32" s="225"/>
      <c r="N32" s="225"/>
      <c r="O32" s="225"/>
      <c r="P32" s="225"/>
      <c r="Q32" s="225"/>
      <c r="R32" s="225"/>
      <c r="S32" s="225"/>
      <c r="T32" s="140"/>
      <c r="U32" s="140"/>
      <c r="V32" s="140"/>
    </row>
    <row r="33">
      <c r="A33" s="225"/>
      <c r="B33" s="225"/>
      <c r="C33" s="225"/>
      <c r="D33" s="225"/>
      <c r="E33" s="225"/>
      <c r="F33" s="225"/>
      <c r="G33" s="225"/>
      <c r="H33" s="225"/>
      <c r="I33" s="225"/>
      <c r="J33" s="225"/>
      <c r="K33" s="225"/>
      <c r="L33" s="225"/>
      <c r="M33" s="225"/>
      <c r="N33" s="225"/>
      <c r="O33" s="225"/>
      <c r="P33" s="225"/>
      <c r="Q33" s="225"/>
      <c r="R33" s="225"/>
      <c r="S33" s="225"/>
      <c r="T33" s="140"/>
      <c r="U33" s="140"/>
      <c r="V33" s="140"/>
    </row>
    <row r="34">
      <c r="A34" s="225"/>
      <c r="B34" s="225"/>
      <c r="C34" s="225"/>
      <c r="D34" s="225"/>
      <c r="E34" s="225"/>
      <c r="F34" s="225"/>
      <c r="G34" s="225"/>
      <c r="H34" s="225"/>
      <c r="I34" s="225"/>
      <c r="J34" s="225"/>
      <c r="K34" s="225"/>
      <c r="L34" s="225"/>
      <c r="M34" s="225"/>
      <c r="N34" s="225"/>
      <c r="O34" s="225"/>
      <c r="P34" s="225"/>
      <c r="Q34" s="225"/>
      <c r="R34" s="225"/>
      <c r="S34" s="225"/>
      <c r="T34" s="140"/>
      <c r="U34" s="140"/>
      <c r="V34" s="140"/>
    </row>
    <row r="35">
      <c r="A35" s="225"/>
      <c r="B35" s="225"/>
      <c r="C35" s="225"/>
      <c r="D35" s="225"/>
      <c r="E35" s="225"/>
      <c r="F35" s="225"/>
      <c r="G35" s="225"/>
      <c r="H35" s="225"/>
      <c r="I35" s="225"/>
      <c r="J35" s="225"/>
      <c r="K35" s="225"/>
      <c r="L35" s="225"/>
      <c r="M35" s="225"/>
      <c r="N35" s="225"/>
      <c r="O35" s="225"/>
      <c r="P35" s="225"/>
      <c r="Q35" s="225"/>
      <c r="R35" s="225"/>
      <c r="S35" s="225"/>
      <c r="T35" s="140"/>
      <c r="U35" s="140"/>
      <c r="V35" s="140"/>
    </row>
    <row r="36">
      <c r="A36" s="225"/>
      <c r="B36" s="225"/>
      <c r="C36" s="225"/>
      <c r="D36" s="225"/>
      <c r="E36" s="225"/>
      <c r="F36" s="225"/>
      <c r="G36" s="225"/>
      <c r="H36" s="225"/>
      <c r="I36" s="225"/>
      <c r="J36" s="225"/>
      <c r="K36" s="225"/>
      <c r="L36" s="225"/>
      <c r="M36" s="225"/>
      <c r="N36" s="225"/>
      <c r="O36" s="225"/>
      <c r="P36" s="225"/>
      <c r="Q36" s="225"/>
      <c r="R36" s="225"/>
      <c r="S36" s="225"/>
      <c r="T36" s="140"/>
      <c r="U36" s="140"/>
      <c r="V36" s="140"/>
    </row>
    <row r="37">
      <c r="A37" s="225"/>
      <c r="B37" s="225"/>
      <c r="C37" s="225"/>
      <c r="D37" s="225"/>
      <c r="E37" s="225"/>
      <c r="F37" s="225"/>
      <c r="G37" s="225"/>
      <c r="H37" s="225"/>
      <c r="I37" s="225"/>
      <c r="J37" s="225"/>
      <c r="K37" s="225"/>
      <c r="L37" s="225"/>
      <c r="M37" s="225"/>
      <c r="N37" s="225"/>
      <c r="O37" s="225"/>
      <c r="P37" s="225"/>
      <c r="Q37" s="225"/>
      <c r="R37" s="225"/>
      <c r="S37" s="225"/>
      <c r="T37" s="140"/>
      <c r="U37" s="140"/>
      <c r="V37" s="140"/>
    </row>
    <row r="38">
      <c r="A38" s="225"/>
      <c r="B38" s="225"/>
      <c r="C38" s="225"/>
      <c r="D38" s="225"/>
      <c r="E38" s="225"/>
      <c r="F38" s="225"/>
      <c r="G38" s="225"/>
      <c r="H38" s="225"/>
      <c r="I38" s="225"/>
      <c r="J38" s="225"/>
      <c r="K38" s="225"/>
      <c r="L38" s="225"/>
      <c r="M38" s="225"/>
      <c r="N38" s="225"/>
      <c r="O38" s="225"/>
      <c r="P38" s="225"/>
      <c r="Q38" s="225"/>
      <c r="R38" s="225"/>
      <c r="S38" s="225"/>
      <c r="T38" s="140"/>
      <c r="U38" s="140"/>
      <c r="V38" s="140"/>
    </row>
    <row r="39">
      <c r="A39" s="225"/>
      <c r="B39" s="225"/>
      <c r="C39" s="225"/>
      <c r="D39" s="225"/>
      <c r="E39" s="225"/>
      <c r="F39" s="225"/>
      <c r="G39" s="225"/>
      <c r="H39" s="225"/>
      <c r="I39" s="225"/>
      <c r="J39" s="225"/>
      <c r="K39" s="225"/>
      <c r="L39" s="225"/>
      <c r="M39" s="225"/>
      <c r="N39" s="225"/>
      <c r="O39" s="225"/>
      <c r="P39" s="225"/>
      <c r="Q39" s="225"/>
      <c r="R39" s="225"/>
      <c r="S39" s="225"/>
      <c r="T39" s="140"/>
      <c r="U39" s="140"/>
      <c r="V39" s="140"/>
    </row>
    <row r="40">
      <c r="A40" s="225"/>
      <c r="B40" s="225"/>
      <c r="C40" s="225"/>
      <c r="D40" s="225"/>
      <c r="E40" s="225"/>
      <c r="F40" s="225"/>
      <c r="G40" s="225"/>
      <c r="H40" s="225"/>
      <c r="I40" s="225"/>
      <c r="J40" s="225"/>
      <c r="K40" s="225"/>
      <c r="L40" s="225"/>
      <c r="M40" s="225"/>
      <c r="N40" s="225"/>
      <c r="O40" s="225"/>
      <c r="P40" s="225"/>
      <c r="Q40" s="225"/>
      <c r="R40" s="225"/>
      <c r="S40" s="225"/>
      <c r="T40" s="140"/>
      <c r="U40" s="140"/>
      <c r="V40" s="140"/>
    </row>
    <row r="41">
      <c r="A41" s="225"/>
      <c r="B41" s="225"/>
      <c r="C41" s="225"/>
      <c r="D41" s="225"/>
      <c r="E41" s="225"/>
      <c r="F41" s="225"/>
      <c r="G41" s="225"/>
      <c r="H41" s="225"/>
      <c r="I41" s="225"/>
      <c r="J41" s="225"/>
      <c r="K41" s="225"/>
      <c r="L41" s="225"/>
      <c r="M41" s="225"/>
      <c r="N41" s="225"/>
      <c r="O41" s="225"/>
      <c r="P41" s="225"/>
      <c r="Q41" s="225"/>
      <c r="R41" s="225"/>
      <c r="S41" s="225"/>
      <c r="T41" s="140"/>
      <c r="U41" s="140"/>
      <c r="V41" s="140"/>
    </row>
    <row r="42">
      <c r="A42" s="225"/>
      <c r="B42" s="225"/>
      <c r="C42" s="225"/>
      <c r="D42" s="225"/>
      <c r="E42" s="225"/>
      <c r="F42" s="225"/>
      <c r="G42" s="225"/>
      <c r="H42" s="225"/>
      <c r="I42" s="225"/>
      <c r="J42" s="225"/>
      <c r="K42" s="225"/>
      <c r="L42" s="225"/>
      <c r="M42" s="225"/>
      <c r="N42" s="225"/>
      <c r="O42" s="225"/>
      <c r="P42" s="225"/>
      <c r="Q42" s="225"/>
      <c r="R42" s="225"/>
      <c r="S42" s="225"/>
      <c r="T42" s="140"/>
      <c r="U42" s="140"/>
      <c r="V42" s="140"/>
    </row>
    <row r="43">
      <c r="A43" s="225"/>
      <c r="B43" s="225"/>
      <c r="C43" s="225"/>
      <c r="D43" s="225"/>
      <c r="E43" s="225"/>
      <c r="F43" s="225"/>
      <c r="G43" s="225"/>
      <c r="H43" s="225"/>
      <c r="I43" s="225"/>
      <c r="J43" s="225"/>
      <c r="K43" s="225"/>
      <c r="L43" s="225"/>
      <c r="M43" s="225"/>
      <c r="N43" s="225"/>
      <c r="O43" s="225"/>
      <c r="P43" s="225"/>
      <c r="Q43" s="225"/>
      <c r="R43" s="225"/>
      <c r="S43" s="225"/>
      <c r="T43" s="140"/>
      <c r="U43" s="140"/>
      <c r="V43" s="140"/>
    </row>
    <row r="44">
      <c r="A44" s="225"/>
      <c r="B44" s="225"/>
      <c r="C44" s="225"/>
      <c r="D44" s="225"/>
      <c r="E44" s="225"/>
      <c r="F44" s="225"/>
      <c r="G44" s="225"/>
      <c r="H44" s="225"/>
      <c r="I44" s="225"/>
      <c r="J44" s="225"/>
      <c r="K44" s="225"/>
      <c r="L44" s="225"/>
      <c r="M44" s="225"/>
      <c r="N44" s="225"/>
      <c r="O44" s="225"/>
      <c r="P44" s="225"/>
      <c r="Q44" s="225"/>
      <c r="R44" s="225"/>
      <c r="S44" s="225"/>
      <c r="T44" s="140"/>
      <c r="U44" s="140"/>
      <c r="V44" s="140"/>
    </row>
    <row r="45">
      <c r="A45" s="225"/>
      <c r="B45" s="225"/>
      <c r="C45" s="225"/>
      <c r="D45" s="225"/>
      <c r="E45" s="225"/>
      <c r="F45" s="225"/>
      <c r="G45" s="225"/>
      <c r="H45" s="225"/>
      <c r="I45" s="225"/>
      <c r="J45" s="225"/>
      <c r="K45" s="225"/>
      <c r="L45" s="225"/>
      <c r="M45" s="225"/>
      <c r="N45" s="225"/>
      <c r="O45" s="225"/>
      <c r="P45" s="225"/>
      <c r="Q45" s="225"/>
      <c r="R45" s="225"/>
      <c r="S45" s="225"/>
      <c r="T45" s="140"/>
      <c r="U45" s="140"/>
      <c r="V45" s="140"/>
    </row>
    <row r="46">
      <c r="A46" s="225"/>
      <c r="B46" s="225"/>
      <c r="C46" s="225"/>
      <c r="D46" s="225"/>
      <c r="E46" s="225"/>
      <c r="F46" s="225"/>
      <c r="G46" s="225"/>
      <c r="H46" s="225"/>
      <c r="I46" s="225"/>
      <c r="J46" s="225"/>
      <c r="K46" s="225"/>
      <c r="L46" s="225"/>
      <c r="M46" s="225"/>
      <c r="N46" s="225"/>
      <c r="O46" s="225"/>
      <c r="P46" s="225"/>
      <c r="Q46" s="225"/>
      <c r="R46" s="225"/>
      <c r="S46" s="225"/>
      <c r="T46" s="140"/>
      <c r="U46" s="140"/>
      <c r="V46" s="140"/>
    </row>
    <row r="47">
      <c r="A47" s="225"/>
      <c r="B47" s="225"/>
      <c r="C47" s="225"/>
      <c r="D47" s="225"/>
      <c r="E47" s="225"/>
      <c r="F47" s="225"/>
      <c r="G47" s="225"/>
      <c r="H47" s="225"/>
      <c r="I47" s="225"/>
      <c r="J47" s="225"/>
      <c r="K47" s="225"/>
      <c r="L47" s="225"/>
      <c r="M47" s="225"/>
      <c r="N47" s="225"/>
      <c r="O47" s="225"/>
      <c r="P47" s="225"/>
      <c r="Q47" s="225"/>
      <c r="R47" s="225"/>
      <c r="S47" s="225"/>
      <c r="T47" s="140"/>
      <c r="U47" s="140"/>
      <c r="V47" s="140"/>
    </row>
    <row r="48">
      <c r="A48" s="225"/>
      <c r="B48" s="225"/>
      <c r="C48" s="225"/>
      <c r="D48" s="225"/>
      <c r="E48" s="225"/>
      <c r="F48" s="225"/>
      <c r="G48" s="225"/>
      <c r="H48" s="225"/>
      <c r="I48" s="225"/>
      <c r="J48" s="225"/>
      <c r="K48" s="225"/>
      <c r="L48" s="225"/>
      <c r="M48" s="225"/>
      <c r="N48" s="225"/>
      <c r="O48" s="225"/>
      <c r="P48" s="225"/>
      <c r="Q48" s="225"/>
      <c r="R48" s="225"/>
      <c r="S48" s="225"/>
      <c r="T48" s="140"/>
      <c r="U48" s="140"/>
      <c r="V48" s="140"/>
    </row>
    <row r="49">
      <c r="A49" s="225"/>
      <c r="B49" s="225"/>
      <c r="C49" s="225"/>
      <c r="D49" s="225"/>
      <c r="E49" s="225"/>
      <c r="F49" s="225"/>
      <c r="G49" s="225"/>
      <c r="H49" s="225"/>
      <c r="I49" s="225"/>
      <c r="J49" s="225"/>
      <c r="K49" s="225"/>
      <c r="L49" s="225"/>
      <c r="M49" s="225"/>
      <c r="N49" s="225"/>
      <c r="O49" s="225"/>
      <c r="P49" s="225"/>
      <c r="Q49" s="225"/>
      <c r="R49" s="225"/>
      <c r="S49" s="225"/>
      <c r="T49" s="140"/>
      <c r="U49" s="140"/>
      <c r="V49" s="140"/>
    </row>
    <row r="50">
      <c r="A50" s="225"/>
      <c r="B50" s="225"/>
      <c r="C50" s="225"/>
      <c r="D50" s="225"/>
      <c r="E50" s="225"/>
      <c r="F50" s="225"/>
      <c r="G50" s="225"/>
      <c r="H50" s="225"/>
      <c r="I50" s="225"/>
      <c r="J50" s="225"/>
      <c r="K50" s="225"/>
      <c r="L50" s="225"/>
      <c r="M50" s="225"/>
      <c r="N50" s="225"/>
      <c r="O50" s="225"/>
      <c r="P50" s="225"/>
      <c r="Q50" s="225"/>
      <c r="R50" s="225"/>
      <c r="S50" s="225"/>
      <c r="T50" s="140"/>
      <c r="U50" s="140"/>
      <c r="V50" s="140"/>
    </row>
    <row r="51">
      <c r="A51" s="225"/>
      <c r="B51" s="225"/>
      <c r="C51" s="225"/>
      <c r="D51" s="225"/>
      <c r="E51" s="225"/>
      <c r="F51" s="225"/>
      <c r="G51" s="225"/>
      <c r="H51" s="225"/>
      <c r="I51" s="225"/>
      <c r="J51" s="225"/>
      <c r="K51" s="225"/>
      <c r="L51" s="225"/>
      <c r="M51" s="225"/>
      <c r="N51" s="225"/>
      <c r="O51" s="225"/>
      <c r="P51" s="225"/>
      <c r="Q51" s="225"/>
      <c r="R51" s="225"/>
      <c r="S51" s="225"/>
      <c r="T51" s="140"/>
      <c r="U51" s="140"/>
      <c r="V51" s="140"/>
    </row>
    <row r="52">
      <c r="A52" s="225"/>
      <c r="B52" s="225"/>
      <c r="C52" s="225"/>
      <c r="D52" s="225"/>
      <c r="E52" s="225"/>
      <c r="F52" s="225"/>
      <c r="G52" s="225"/>
      <c r="H52" s="225"/>
      <c r="I52" s="225"/>
      <c r="J52" s="225"/>
      <c r="K52" s="225"/>
      <c r="L52" s="225"/>
      <c r="M52" s="225"/>
      <c r="N52" s="225"/>
      <c r="O52" s="225"/>
      <c r="P52" s="225"/>
      <c r="Q52" s="225"/>
      <c r="R52" s="225"/>
      <c r="S52" s="225"/>
      <c r="T52" s="140"/>
      <c r="U52" s="140"/>
      <c r="V52" s="140"/>
    </row>
    <row r="53">
      <c r="A53" s="225"/>
      <c r="B53" s="225"/>
      <c r="C53" s="225"/>
      <c r="D53" s="225"/>
      <c r="E53" s="225"/>
      <c r="F53" s="225"/>
      <c r="G53" s="225"/>
      <c r="H53" s="225"/>
      <c r="I53" s="225"/>
      <c r="J53" s="225"/>
      <c r="K53" s="225"/>
      <c r="L53" s="225"/>
      <c r="M53" s="225"/>
      <c r="N53" s="225"/>
      <c r="O53" s="225"/>
      <c r="P53" s="225"/>
      <c r="Q53" s="225"/>
      <c r="R53" s="225"/>
      <c r="S53" s="225"/>
      <c r="T53" s="140"/>
      <c r="U53" s="140"/>
      <c r="V53" s="140"/>
    </row>
    <row r="54">
      <c r="A54" s="225"/>
      <c r="B54" s="225"/>
      <c r="C54" s="225"/>
      <c r="D54" s="225"/>
      <c r="E54" s="225"/>
      <c r="F54" s="225"/>
      <c r="G54" s="225"/>
      <c r="H54" s="225"/>
      <c r="I54" s="225"/>
      <c r="J54" s="225"/>
      <c r="K54" s="225"/>
      <c r="L54" s="225"/>
      <c r="M54" s="225"/>
      <c r="N54" s="225"/>
      <c r="O54" s="225"/>
      <c r="P54" s="225"/>
      <c r="Q54" s="225"/>
      <c r="R54" s="225"/>
      <c r="S54" s="225"/>
      <c r="T54" s="140"/>
      <c r="U54" s="140"/>
      <c r="V54" s="140"/>
    </row>
    <row r="55">
      <c r="A55" s="225"/>
      <c r="B55" s="225"/>
      <c r="C55" s="225"/>
      <c r="D55" s="225"/>
      <c r="E55" s="225"/>
      <c r="F55" s="225"/>
      <c r="G55" s="225"/>
      <c r="H55" s="225"/>
      <c r="I55" s="225"/>
      <c r="J55" s="225"/>
      <c r="K55" s="225"/>
      <c r="L55" s="225"/>
      <c r="M55" s="225"/>
      <c r="N55" s="225"/>
      <c r="O55" s="225"/>
      <c r="P55" s="225"/>
      <c r="Q55" s="225"/>
      <c r="R55" s="225"/>
      <c r="S55" s="225"/>
      <c r="T55" s="140"/>
      <c r="U55" s="140"/>
      <c r="V55" s="140"/>
    </row>
    <row r="56">
      <c r="A56" s="225"/>
      <c r="B56" s="225"/>
      <c r="C56" s="225"/>
      <c r="D56" s="225"/>
      <c r="E56" s="225"/>
      <c r="F56" s="225"/>
      <c r="G56" s="225"/>
      <c r="H56" s="225"/>
      <c r="I56" s="225"/>
      <c r="J56" s="225"/>
      <c r="K56" s="225"/>
      <c r="L56" s="225"/>
      <c r="M56" s="225"/>
      <c r="N56" s="225"/>
      <c r="O56" s="225"/>
      <c r="P56" s="225"/>
      <c r="Q56" s="225"/>
      <c r="R56" s="225"/>
      <c r="S56" s="225"/>
      <c r="T56" s="140"/>
      <c r="U56" s="140"/>
      <c r="V56" s="140"/>
    </row>
    <row r="57">
      <c r="A57" s="225"/>
      <c r="B57" s="225"/>
      <c r="C57" s="225"/>
      <c r="D57" s="225"/>
      <c r="E57" s="225"/>
      <c r="F57" s="225"/>
      <c r="G57" s="225"/>
      <c r="H57" s="225"/>
      <c r="I57" s="225"/>
      <c r="J57" s="225"/>
      <c r="K57" s="225"/>
      <c r="L57" s="225"/>
      <c r="M57" s="225"/>
      <c r="N57" s="225"/>
      <c r="O57" s="225"/>
      <c r="P57" s="225"/>
      <c r="Q57" s="225"/>
      <c r="R57" s="225"/>
      <c r="S57" s="225"/>
      <c r="T57" s="140"/>
      <c r="U57" s="140"/>
      <c r="V57" s="140"/>
    </row>
    <row r="58">
      <c r="A58" s="225"/>
      <c r="B58" s="225"/>
      <c r="C58" s="225"/>
      <c r="D58" s="225"/>
      <c r="E58" s="225"/>
      <c r="F58" s="225"/>
      <c r="G58" s="225"/>
      <c r="H58" s="225"/>
      <c r="I58" s="225"/>
      <c r="J58" s="225"/>
      <c r="K58" s="225"/>
      <c r="L58" s="225"/>
      <c r="M58" s="225"/>
      <c r="N58" s="225"/>
      <c r="O58" s="225"/>
      <c r="P58" s="225"/>
      <c r="Q58" s="225"/>
      <c r="R58" s="225"/>
      <c r="S58" s="225"/>
      <c r="T58" s="140"/>
      <c r="U58" s="140"/>
      <c r="V58" s="140"/>
    </row>
    <row r="59">
      <c r="A59" s="225"/>
      <c r="B59" s="225"/>
      <c r="C59" s="225"/>
      <c r="D59" s="225"/>
      <c r="E59" s="225"/>
      <c r="F59" s="225"/>
      <c r="G59" s="225"/>
      <c r="H59" s="225"/>
      <c r="I59" s="225"/>
      <c r="J59" s="225"/>
      <c r="K59" s="225"/>
      <c r="L59" s="225"/>
      <c r="M59" s="225"/>
      <c r="N59" s="225"/>
      <c r="O59" s="225"/>
      <c r="P59" s="225"/>
      <c r="Q59" s="225"/>
      <c r="R59" s="225"/>
      <c r="S59" s="225"/>
      <c r="T59" s="140"/>
      <c r="U59" s="140"/>
      <c r="V59" s="140"/>
    </row>
    <row r="60">
      <c r="A60" s="225"/>
      <c r="B60" s="225"/>
      <c r="C60" s="225"/>
      <c r="D60" s="225"/>
      <c r="E60" s="225"/>
      <c r="F60" s="225"/>
      <c r="G60" s="225"/>
      <c r="H60" s="225"/>
      <c r="I60" s="225"/>
      <c r="J60" s="225"/>
      <c r="K60" s="225"/>
      <c r="L60" s="225"/>
      <c r="M60" s="225"/>
      <c r="N60" s="225"/>
      <c r="O60" s="225"/>
      <c r="P60" s="225"/>
      <c r="Q60" s="225"/>
      <c r="R60" s="225"/>
      <c r="S60" s="225"/>
      <c r="T60" s="140"/>
      <c r="U60" s="140"/>
      <c r="V60" s="140"/>
    </row>
    <row r="61">
      <c r="A61" s="225"/>
      <c r="B61" s="225"/>
      <c r="C61" s="225"/>
      <c r="D61" s="225"/>
      <c r="E61" s="225"/>
      <c r="F61" s="225"/>
      <c r="G61" s="225"/>
      <c r="H61" s="225"/>
      <c r="I61" s="225"/>
      <c r="J61" s="225"/>
      <c r="K61" s="225"/>
      <c r="L61" s="225"/>
      <c r="M61" s="225"/>
      <c r="N61" s="225"/>
      <c r="O61" s="225"/>
      <c r="P61" s="225"/>
      <c r="Q61" s="225"/>
      <c r="R61" s="225"/>
      <c r="S61" s="225"/>
      <c r="T61" s="140"/>
      <c r="U61" s="140"/>
      <c r="V61" s="140"/>
    </row>
    <row r="62">
      <c r="A62" s="225"/>
      <c r="B62" s="225"/>
      <c r="C62" s="225"/>
      <c r="D62" s="225"/>
      <c r="E62" s="225"/>
      <c r="F62" s="225"/>
      <c r="G62" s="225"/>
      <c r="H62" s="225"/>
      <c r="I62" s="225"/>
      <c r="J62" s="225"/>
      <c r="K62" s="225"/>
      <c r="L62" s="225"/>
      <c r="M62" s="225"/>
      <c r="N62" s="225"/>
      <c r="O62" s="225"/>
      <c r="P62" s="225"/>
      <c r="Q62" s="225"/>
      <c r="R62" s="225"/>
      <c r="S62" s="225"/>
      <c r="T62" s="140"/>
      <c r="U62" s="140"/>
      <c r="V62" s="140"/>
    </row>
    <row r="63">
      <c r="A63" s="225"/>
      <c r="B63" s="225"/>
      <c r="C63" s="225"/>
      <c r="D63" s="225"/>
      <c r="E63" s="225"/>
      <c r="F63" s="225"/>
      <c r="G63" s="225"/>
      <c r="H63" s="225"/>
      <c r="I63" s="225"/>
      <c r="J63" s="225"/>
      <c r="K63" s="225"/>
      <c r="L63" s="225"/>
      <c r="M63" s="225"/>
      <c r="N63" s="225"/>
      <c r="O63" s="225"/>
      <c r="P63" s="225"/>
      <c r="Q63" s="225"/>
      <c r="R63" s="225"/>
      <c r="S63" s="225"/>
      <c r="T63" s="140"/>
      <c r="U63" s="140"/>
      <c r="V63" s="140"/>
    </row>
    <row r="64">
      <c r="A64" s="225"/>
      <c r="B64" s="225"/>
      <c r="C64" s="225"/>
      <c r="D64" s="225"/>
      <c r="E64" s="225"/>
      <c r="F64" s="225"/>
      <c r="G64" s="225"/>
      <c r="H64" s="225"/>
      <c r="I64" s="225"/>
      <c r="J64" s="225"/>
      <c r="K64" s="225"/>
      <c r="L64" s="225"/>
      <c r="M64" s="225"/>
      <c r="N64" s="225"/>
      <c r="O64" s="225"/>
      <c r="P64" s="225"/>
      <c r="Q64" s="225"/>
      <c r="R64" s="225"/>
      <c r="S64" s="225"/>
      <c r="T64" s="140"/>
      <c r="U64" s="140"/>
      <c r="V64" s="140"/>
    </row>
    <row r="65">
      <c r="A65" s="225"/>
      <c r="B65" s="225"/>
      <c r="C65" s="225"/>
      <c r="D65" s="225"/>
      <c r="E65" s="225"/>
      <c r="F65" s="225"/>
      <c r="G65" s="225"/>
      <c r="H65" s="225"/>
      <c r="I65" s="225"/>
      <c r="J65" s="225"/>
      <c r="K65" s="225"/>
      <c r="L65" s="225"/>
      <c r="M65" s="225"/>
      <c r="N65" s="225"/>
      <c r="O65" s="225"/>
      <c r="P65" s="225"/>
      <c r="Q65" s="225"/>
      <c r="R65" s="225"/>
      <c r="S65" s="225"/>
      <c r="T65" s="140"/>
      <c r="U65" s="140"/>
      <c r="V65" s="140"/>
    </row>
    <row r="66">
      <c r="A66" s="225"/>
      <c r="B66" s="225"/>
      <c r="C66" s="225"/>
      <c r="D66" s="225"/>
      <c r="E66" s="225"/>
      <c r="F66" s="225"/>
      <c r="G66" s="225"/>
      <c r="H66" s="225"/>
      <c r="I66" s="225"/>
      <c r="J66" s="225"/>
      <c r="K66" s="225"/>
      <c r="L66" s="225"/>
      <c r="M66" s="225"/>
      <c r="N66" s="225"/>
      <c r="O66" s="225"/>
      <c r="P66" s="225"/>
      <c r="Q66" s="225"/>
      <c r="R66" s="225"/>
      <c r="S66" s="225"/>
      <c r="T66" s="140"/>
      <c r="U66" s="140"/>
      <c r="V66" s="140"/>
    </row>
    <row r="67">
      <c r="A67" s="225"/>
      <c r="B67" s="225"/>
      <c r="C67" s="225"/>
      <c r="D67" s="225"/>
      <c r="E67" s="225"/>
      <c r="F67" s="225"/>
      <c r="G67" s="225"/>
      <c r="H67" s="225"/>
      <c r="I67" s="225"/>
      <c r="J67" s="225"/>
      <c r="K67" s="225"/>
      <c r="L67" s="225"/>
      <c r="M67" s="225"/>
      <c r="N67" s="225"/>
      <c r="O67" s="225"/>
      <c r="P67" s="225"/>
      <c r="Q67" s="225"/>
      <c r="R67" s="225"/>
      <c r="S67" s="225"/>
      <c r="T67" s="140"/>
      <c r="U67" s="140"/>
      <c r="V67" s="140"/>
    </row>
    <row r="68">
      <c r="A68" s="225"/>
      <c r="B68" s="225"/>
      <c r="C68" s="225"/>
      <c r="D68" s="225"/>
      <c r="E68" s="225"/>
      <c r="F68" s="225"/>
      <c r="G68" s="225"/>
      <c r="H68" s="225"/>
      <c r="I68" s="225"/>
      <c r="J68" s="225"/>
      <c r="K68" s="225"/>
      <c r="L68" s="225"/>
      <c r="M68" s="225"/>
      <c r="N68" s="225"/>
      <c r="O68" s="225"/>
      <c r="P68" s="225"/>
      <c r="Q68" s="225"/>
      <c r="R68" s="225"/>
      <c r="S68" s="225"/>
      <c r="T68" s="140"/>
      <c r="U68" s="140"/>
      <c r="V68" s="140"/>
    </row>
    <row r="69">
      <c r="A69" s="225"/>
      <c r="B69" s="225"/>
      <c r="C69" s="225"/>
      <c r="D69" s="225"/>
      <c r="E69" s="225"/>
      <c r="F69" s="225"/>
      <c r="G69" s="225"/>
      <c r="H69" s="225"/>
      <c r="I69" s="225"/>
      <c r="J69" s="225"/>
      <c r="K69" s="225"/>
      <c r="L69" s="225"/>
      <c r="M69" s="225"/>
      <c r="N69" s="225"/>
      <c r="O69" s="225"/>
      <c r="P69" s="225"/>
      <c r="Q69" s="225"/>
      <c r="R69" s="225"/>
      <c r="S69" s="225"/>
      <c r="T69" s="140"/>
      <c r="U69" s="140"/>
      <c r="V69" s="140"/>
    </row>
    <row r="70">
      <c r="A70" s="225"/>
      <c r="B70" s="225"/>
      <c r="C70" s="225"/>
      <c r="D70" s="225"/>
      <c r="E70" s="225"/>
      <c r="F70" s="225"/>
      <c r="G70" s="225"/>
      <c r="H70" s="225"/>
      <c r="I70" s="225"/>
      <c r="J70" s="225"/>
      <c r="K70" s="225"/>
      <c r="L70" s="225"/>
      <c r="M70" s="225"/>
      <c r="N70" s="225"/>
      <c r="O70" s="225"/>
      <c r="P70" s="225"/>
      <c r="Q70" s="225"/>
      <c r="R70" s="225"/>
      <c r="S70" s="225"/>
      <c r="T70" s="140"/>
      <c r="U70" s="140"/>
      <c r="V70" s="140"/>
    </row>
    <row r="71">
      <c r="A71" s="225"/>
      <c r="B71" s="225"/>
      <c r="C71" s="225"/>
      <c r="D71" s="225"/>
      <c r="E71" s="225"/>
      <c r="F71" s="225"/>
      <c r="G71" s="225"/>
      <c r="H71" s="225"/>
      <c r="I71" s="225"/>
      <c r="J71" s="225"/>
      <c r="K71" s="225"/>
      <c r="L71" s="225"/>
      <c r="M71" s="225"/>
      <c r="N71" s="225"/>
      <c r="O71" s="225"/>
      <c r="P71" s="225"/>
      <c r="Q71" s="225"/>
      <c r="R71" s="225"/>
      <c r="S71" s="225"/>
      <c r="T71" s="140"/>
      <c r="U71" s="140"/>
      <c r="V71" s="140"/>
    </row>
    <row r="72">
      <c r="A72" s="225"/>
      <c r="B72" s="225"/>
      <c r="C72" s="225"/>
      <c r="D72" s="225"/>
      <c r="E72" s="225"/>
      <c r="F72" s="225"/>
      <c r="G72" s="225"/>
      <c r="H72" s="225"/>
      <c r="I72" s="225"/>
      <c r="J72" s="225"/>
      <c r="K72" s="225"/>
      <c r="L72" s="225"/>
      <c r="M72" s="225"/>
      <c r="N72" s="225"/>
      <c r="O72" s="225"/>
      <c r="P72" s="225"/>
      <c r="Q72" s="225"/>
      <c r="R72" s="225"/>
      <c r="S72" s="225"/>
      <c r="T72" s="140"/>
      <c r="U72" s="140"/>
      <c r="V72" s="140"/>
    </row>
    <row r="73">
      <c r="A73" s="225"/>
      <c r="B73" s="225"/>
      <c r="C73" s="225"/>
      <c r="D73" s="225"/>
      <c r="E73" s="225"/>
      <c r="F73" s="225"/>
      <c r="G73" s="225"/>
      <c r="H73" s="225"/>
      <c r="I73" s="225"/>
      <c r="J73" s="225"/>
      <c r="K73" s="225"/>
      <c r="L73" s="225"/>
      <c r="M73" s="225"/>
      <c r="N73" s="225"/>
      <c r="O73" s="225"/>
      <c r="P73" s="225"/>
      <c r="Q73" s="225"/>
      <c r="R73" s="225"/>
      <c r="S73" s="225"/>
      <c r="T73" s="140"/>
      <c r="U73" s="140"/>
      <c r="V73" s="140"/>
    </row>
    <row r="74">
      <c r="A74" s="225"/>
      <c r="B74" s="225"/>
      <c r="C74" s="225"/>
      <c r="D74" s="225"/>
      <c r="E74" s="225"/>
      <c r="F74" s="225"/>
      <c r="G74" s="225"/>
      <c r="H74" s="225"/>
      <c r="I74" s="225"/>
      <c r="J74" s="225"/>
      <c r="K74" s="225"/>
      <c r="L74" s="225"/>
      <c r="M74" s="225"/>
      <c r="N74" s="225"/>
      <c r="O74" s="225"/>
      <c r="P74" s="225"/>
      <c r="Q74" s="225"/>
      <c r="R74" s="225"/>
      <c r="S74" s="225"/>
      <c r="T74" s="140"/>
      <c r="U74" s="140"/>
      <c r="V74" s="140"/>
    </row>
    <row r="75">
      <c r="A75" s="225"/>
      <c r="B75" s="225"/>
      <c r="C75" s="225"/>
      <c r="D75" s="225"/>
      <c r="E75" s="225"/>
      <c r="F75" s="225"/>
      <c r="G75" s="225"/>
      <c r="H75" s="225"/>
      <c r="I75" s="225"/>
      <c r="J75" s="225"/>
      <c r="K75" s="225"/>
      <c r="L75" s="225"/>
      <c r="M75" s="225"/>
      <c r="N75" s="225"/>
      <c r="O75" s="225"/>
      <c r="P75" s="225"/>
      <c r="Q75" s="225"/>
      <c r="R75" s="225"/>
      <c r="S75" s="225"/>
      <c r="T75" s="140"/>
      <c r="U75" s="140"/>
      <c r="V75" s="140"/>
    </row>
    <row r="76">
      <c r="A76" s="225"/>
      <c r="B76" s="225"/>
      <c r="C76" s="225"/>
      <c r="D76" s="225"/>
      <c r="E76" s="225"/>
      <c r="F76" s="225"/>
      <c r="G76" s="225"/>
      <c r="H76" s="225"/>
      <c r="I76" s="225"/>
      <c r="J76" s="225"/>
      <c r="K76" s="225"/>
      <c r="L76" s="225"/>
      <c r="M76" s="225"/>
      <c r="N76" s="225"/>
      <c r="O76" s="225"/>
      <c r="P76" s="225"/>
      <c r="Q76" s="225"/>
      <c r="R76" s="225"/>
      <c r="S76" s="225"/>
      <c r="T76" s="140"/>
      <c r="U76" s="140"/>
      <c r="V76" s="140"/>
    </row>
    <row r="77">
      <c r="A77" s="225"/>
      <c r="B77" s="225"/>
      <c r="C77" s="225"/>
      <c r="D77" s="225"/>
      <c r="E77" s="225"/>
      <c r="F77" s="225"/>
      <c r="G77" s="225"/>
      <c r="H77" s="225"/>
      <c r="I77" s="225"/>
      <c r="J77" s="225"/>
      <c r="K77" s="225"/>
      <c r="L77" s="225"/>
      <c r="M77" s="225"/>
      <c r="N77" s="225"/>
      <c r="O77" s="225"/>
      <c r="P77" s="225"/>
      <c r="Q77" s="225"/>
      <c r="R77" s="225"/>
      <c r="S77" s="225"/>
      <c r="T77" s="140"/>
      <c r="U77" s="140"/>
      <c r="V77" s="140"/>
    </row>
    <row r="78">
      <c r="A78" s="225"/>
      <c r="B78" s="225"/>
      <c r="C78" s="225"/>
      <c r="D78" s="225"/>
      <c r="E78" s="225"/>
      <c r="F78" s="225"/>
      <c r="G78" s="225"/>
      <c r="H78" s="225"/>
      <c r="I78" s="225"/>
      <c r="J78" s="225"/>
      <c r="K78" s="225"/>
      <c r="L78" s="225"/>
      <c r="M78" s="225"/>
      <c r="N78" s="225"/>
      <c r="O78" s="225"/>
      <c r="P78" s="225"/>
      <c r="Q78" s="225"/>
      <c r="R78" s="225"/>
      <c r="S78" s="225"/>
      <c r="T78" s="140"/>
      <c r="U78" s="140"/>
      <c r="V78" s="140"/>
    </row>
    <row r="79">
      <c r="A79" s="225"/>
      <c r="B79" s="225"/>
      <c r="C79" s="225"/>
      <c r="D79" s="225"/>
      <c r="E79" s="225"/>
      <c r="F79" s="225"/>
      <c r="G79" s="225"/>
      <c r="H79" s="225"/>
      <c r="I79" s="225"/>
      <c r="J79" s="225"/>
      <c r="K79" s="225"/>
      <c r="L79" s="225"/>
      <c r="M79" s="225"/>
      <c r="N79" s="225"/>
      <c r="O79" s="225"/>
      <c r="P79" s="225"/>
      <c r="Q79" s="225"/>
      <c r="R79" s="225"/>
      <c r="S79" s="225"/>
      <c r="T79" s="140"/>
      <c r="U79" s="140"/>
      <c r="V79" s="140"/>
    </row>
    <row r="80">
      <c r="A80" s="225"/>
      <c r="B80" s="225"/>
      <c r="C80" s="225"/>
      <c r="D80" s="225"/>
      <c r="E80" s="225"/>
      <c r="F80" s="225"/>
      <c r="G80" s="225"/>
      <c r="H80" s="225"/>
      <c r="I80" s="225"/>
      <c r="J80" s="225"/>
      <c r="K80" s="225"/>
      <c r="L80" s="225"/>
      <c r="M80" s="225"/>
      <c r="N80" s="225"/>
      <c r="O80" s="225"/>
      <c r="P80" s="225"/>
      <c r="Q80" s="225"/>
      <c r="R80" s="225"/>
      <c r="S80" s="225"/>
      <c r="T80" s="140"/>
      <c r="U80" s="140"/>
      <c r="V80" s="140"/>
    </row>
    <row r="81">
      <c r="A81" s="225"/>
      <c r="B81" s="225"/>
      <c r="C81" s="225"/>
      <c r="D81" s="225"/>
      <c r="E81" s="225"/>
      <c r="F81" s="225"/>
      <c r="G81" s="225"/>
      <c r="H81" s="225"/>
      <c r="I81" s="225"/>
      <c r="J81" s="225"/>
      <c r="K81" s="225"/>
      <c r="L81" s="225"/>
      <c r="M81" s="225"/>
      <c r="N81" s="225"/>
      <c r="O81" s="225"/>
      <c r="P81" s="225"/>
      <c r="Q81" s="225"/>
      <c r="R81" s="225"/>
      <c r="S81" s="225"/>
      <c r="T81" s="140"/>
      <c r="U81" s="140"/>
      <c r="V81" s="140"/>
    </row>
    <row r="82">
      <c r="A82" s="225"/>
      <c r="B82" s="225"/>
      <c r="C82" s="225"/>
      <c r="D82" s="225"/>
      <c r="E82" s="225"/>
      <c r="F82" s="225"/>
      <c r="G82" s="225"/>
      <c r="H82" s="225"/>
      <c r="I82" s="225"/>
      <c r="J82" s="225"/>
      <c r="K82" s="225"/>
      <c r="L82" s="225"/>
      <c r="M82" s="225"/>
      <c r="N82" s="225"/>
      <c r="O82" s="225"/>
      <c r="P82" s="225"/>
      <c r="Q82" s="225"/>
      <c r="R82" s="225"/>
      <c r="S82" s="225"/>
      <c r="T82" s="140"/>
      <c r="U82" s="140"/>
      <c r="V82" s="140"/>
    </row>
    <row r="83">
      <c r="A83" s="225"/>
      <c r="B83" s="225"/>
      <c r="C83" s="225"/>
      <c r="D83" s="225"/>
      <c r="E83" s="225"/>
      <c r="F83" s="225"/>
      <c r="G83" s="225"/>
      <c r="H83" s="225"/>
      <c r="I83" s="225"/>
      <c r="J83" s="225"/>
      <c r="K83" s="225"/>
      <c r="L83" s="225"/>
      <c r="M83" s="225"/>
      <c r="N83" s="225"/>
      <c r="O83" s="225"/>
      <c r="P83" s="225"/>
      <c r="Q83" s="225"/>
      <c r="R83" s="225"/>
      <c r="S83" s="225"/>
      <c r="T83" s="140"/>
      <c r="U83" s="140"/>
      <c r="V83" s="140"/>
    </row>
    <row r="84">
      <c r="A84" s="225"/>
      <c r="B84" s="225"/>
      <c r="C84" s="225"/>
      <c r="D84" s="225"/>
      <c r="E84" s="225"/>
      <c r="F84" s="225"/>
      <c r="G84" s="225"/>
      <c r="H84" s="225"/>
      <c r="I84" s="225"/>
      <c r="J84" s="225"/>
      <c r="K84" s="225"/>
      <c r="L84" s="225"/>
      <c r="M84" s="225"/>
      <c r="N84" s="225"/>
      <c r="O84" s="225"/>
      <c r="P84" s="225"/>
      <c r="Q84" s="225"/>
      <c r="R84" s="225"/>
      <c r="S84" s="225"/>
      <c r="T84" s="140"/>
      <c r="U84" s="140"/>
      <c r="V84" s="140"/>
    </row>
    <row r="85">
      <c r="A85" s="225"/>
      <c r="B85" s="225"/>
      <c r="C85" s="225"/>
      <c r="D85" s="225"/>
      <c r="E85" s="225"/>
      <c r="F85" s="225"/>
      <c r="G85" s="225"/>
      <c r="H85" s="225"/>
      <c r="I85" s="225"/>
      <c r="J85" s="225"/>
      <c r="K85" s="225"/>
      <c r="L85" s="225"/>
      <c r="M85" s="225"/>
      <c r="N85" s="225"/>
      <c r="O85" s="225"/>
      <c r="P85" s="225"/>
      <c r="Q85" s="225"/>
      <c r="R85" s="225"/>
      <c r="S85" s="225"/>
      <c r="T85" s="140"/>
      <c r="U85" s="140"/>
      <c r="V85" s="140"/>
    </row>
    <row r="86">
      <c r="A86" s="225"/>
      <c r="B86" s="225"/>
      <c r="C86" s="225"/>
      <c r="D86" s="225"/>
      <c r="E86" s="225"/>
      <c r="F86" s="225"/>
      <c r="G86" s="225"/>
      <c r="H86" s="225"/>
      <c r="I86" s="225"/>
      <c r="J86" s="225"/>
      <c r="K86" s="225"/>
      <c r="L86" s="225"/>
      <c r="M86" s="225"/>
      <c r="N86" s="225"/>
      <c r="O86" s="225"/>
      <c r="P86" s="225"/>
      <c r="Q86" s="225"/>
      <c r="R86" s="225"/>
      <c r="S86" s="225"/>
      <c r="T86" s="140"/>
      <c r="U86" s="140"/>
      <c r="V86" s="140"/>
    </row>
    <row r="87">
      <c r="A87" s="225"/>
      <c r="B87" s="225"/>
      <c r="C87" s="225"/>
      <c r="D87" s="225"/>
      <c r="E87" s="225"/>
      <c r="F87" s="225"/>
      <c r="G87" s="225"/>
      <c r="H87" s="225"/>
      <c r="I87" s="225"/>
      <c r="J87" s="225"/>
      <c r="K87" s="225"/>
      <c r="L87" s="225"/>
      <c r="M87" s="225"/>
      <c r="N87" s="225"/>
      <c r="O87" s="225"/>
      <c r="P87" s="225"/>
      <c r="Q87" s="225"/>
      <c r="R87" s="225"/>
      <c r="S87" s="225"/>
      <c r="T87" s="140"/>
      <c r="U87" s="140"/>
      <c r="V87" s="140"/>
    </row>
    <row r="88">
      <c r="A88" s="225"/>
      <c r="B88" s="225"/>
      <c r="C88" s="225"/>
      <c r="D88" s="225"/>
      <c r="E88" s="225"/>
      <c r="F88" s="225"/>
      <c r="G88" s="225"/>
      <c r="H88" s="225"/>
      <c r="I88" s="225"/>
      <c r="J88" s="225"/>
      <c r="K88" s="225"/>
      <c r="L88" s="225"/>
      <c r="M88" s="225"/>
      <c r="N88" s="225"/>
      <c r="O88" s="225"/>
      <c r="P88" s="225"/>
      <c r="Q88" s="225"/>
      <c r="R88" s="225"/>
      <c r="S88" s="225"/>
      <c r="T88" s="140"/>
      <c r="U88" s="140"/>
      <c r="V88" s="140"/>
    </row>
    <row r="89">
      <c r="A89" s="225"/>
      <c r="B89" s="225"/>
      <c r="C89" s="225"/>
      <c r="D89" s="225"/>
      <c r="E89" s="225"/>
      <c r="F89" s="225"/>
      <c r="G89" s="225"/>
      <c r="H89" s="225"/>
      <c r="I89" s="225"/>
      <c r="J89" s="225"/>
      <c r="K89" s="225"/>
      <c r="L89" s="225"/>
      <c r="M89" s="225"/>
      <c r="N89" s="225"/>
      <c r="O89" s="225"/>
      <c r="P89" s="225"/>
      <c r="Q89" s="225"/>
      <c r="R89" s="225"/>
      <c r="S89" s="225"/>
      <c r="T89" s="140"/>
      <c r="U89" s="140"/>
      <c r="V89" s="140"/>
    </row>
    <row r="90">
      <c r="A90" s="225"/>
      <c r="B90" s="225"/>
      <c r="C90" s="225"/>
      <c r="D90" s="225"/>
      <c r="E90" s="225"/>
      <c r="F90" s="225"/>
      <c r="G90" s="225"/>
      <c r="H90" s="225"/>
      <c r="I90" s="225"/>
      <c r="J90" s="225"/>
      <c r="K90" s="225"/>
      <c r="L90" s="225"/>
      <c r="M90" s="225"/>
      <c r="N90" s="225"/>
      <c r="O90" s="225"/>
      <c r="P90" s="225"/>
      <c r="Q90" s="225"/>
      <c r="R90" s="225"/>
      <c r="S90" s="225"/>
      <c r="T90" s="140"/>
      <c r="U90" s="140"/>
      <c r="V90" s="140"/>
    </row>
    <row r="91">
      <c r="A91" s="225"/>
      <c r="B91" s="225"/>
      <c r="C91" s="225"/>
      <c r="D91" s="225"/>
      <c r="E91" s="225"/>
      <c r="F91" s="225"/>
      <c r="G91" s="225"/>
      <c r="H91" s="225"/>
      <c r="I91" s="225"/>
      <c r="J91" s="225"/>
      <c r="K91" s="225"/>
      <c r="L91" s="225"/>
      <c r="M91" s="225"/>
      <c r="N91" s="225"/>
      <c r="O91" s="225"/>
      <c r="P91" s="225"/>
      <c r="Q91" s="225"/>
      <c r="R91" s="225"/>
      <c r="S91" s="225"/>
      <c r="T91" s="140"/>
      <c r="U91" s="140"/>
      <c r="V91" s="140"/>
    </row>
    <row r="92">
      <c r="A92" s="225"/>
      <c r="B92" s="225"/>
      <c r="C92" s="225"/>
      <c r="D92" s="225"/>
      <c r="E92" s="225"/>
      <c r="F92" s="225"/>
      <c r="G92" s="225"/>
      <c r="H92" s="225"/>
      <c r="I92" s="225"/>
      <c r="J92" s="225"/>
      <c r="K92" s="225"/>
      <c r="L92" s="225"/>
      <c r="M92" s="225"/>
      <c r="N92" s="225"/>
      <c r="O92" s="225"/>
      <c r="P92" s="225"/>
      <c r="Q92" s="225"/>
      <c r="R92" s="225"/>
      <c r="S92" s="225"/>
      <c r="T92" s="140"/>
      <c r="U92" s="140"/>
      <c r="V92" s="140"/>
    </row>
    <row r="93">
      <c r="A93" s="225"/>
      <c r="B93" s="225"/>
      <c r="C93" s="225"/>
      <c r="D93" s="225"/>
      <c r="E93" s="225"/>
      <c r="F93" s="225"/>
      <c r="G93" s="225"/>
      <c r="H93" s="225"/>
      <c r="I93" s="225"/>
      <c r="J93" s="225"/>
      <c r="K93" s="225"/>
      <c r="L93" s="225"/>
      <c r="M93" s="225"/>
      <c r="N93" s="225"/>
      <c r="O93" s="225"/>
      <c r="P93" s="225"/>
      <c r="Q93" s="225"/>
      <c r="R93" s="225"/>
      <c r="S93" s="225"/>
      <c r="T93" s="140"/>
      <c r="U93" s="140"/>
      <c r="V93" s="140"/>
    </row>
    <row r="94">
      <c r="A94" s="225"/>
      <c r="B94" s="225"/>
      <c r="C94" s="225"/>
      <c r="D94" s="225"/>
      <c r="E94" s="225"/>
      <c r="F94" s="225"/>
      <c r="G94" s="225"/>
      <c r="H94" s="225"/>
      <c r="I94" s="225"/>
      <c r="J94" s="225"/>
      <c r="K94" s="225"/>
      <c r="L94" s="225"/>
      <c r="M94" s="225"/>
      <c r="N94" s="225"/>
      <c r="O94" s="225"/>
      <c r="P94" s="225"/>
      <c r="Q94" s="225"/>
      <c r="R94" s="225"/>
      <c r="S94" s="225"/>
      <c r="T94" s="140"/>
      <c r="U94" s="140"/>
      <c r="V94" s="140"/>
    </row>
    <row r="95">
      <c r="A95" s="225"/>
      <c r="B95" s="225"/>
      <c r="C95" s="225"/>
      <c r="D95" s="225"/>
      <c r="E95" s="225"/>
      <c r="F95" s="225"/>
      <c r="G95" s="225"/>
      <c r="H95" s="225"/>
      <c r="I95" s="225"/>
      <c r="J95" s="225"/>
      <c r="K95" s="225"/>
      <c r="L95" s="225"/>
      <c r="M95" s="225"/>
      <c r="N95" s="225"/>
      <c r="O95" s="225"/>
      <c r="P95" s="225"/>
      <c r="Q95" s="225"/>
      <c r="R95" s="225"/>
      <c r="S95" s="225"/>
      <c r="T95" s="140"/>
      <c r="U95" s="140"/>
      <c r="V95" s="140"/>
    </row>
    <row r="96">
      <c r="A96" s="225"/>
      <c r="B96" s="225"/>
      <c r="C96" s="225"/>
      <c r="D96" s="225"/>
      <c r="E96" s="225"/>
      <c r="F96" s="225"/>
      <c r="G96" s="225"/>
      <c r="H96" s="225"/>
      <c r="I96" s="225"/>
      <c r="J96" s="225"/>
      <c r="K96" s="225"/>
      <c r="L96" s="225"/>
      <c r="M96" s="225"/>
      <c r="N96" s="225"/>
      <c r="O96" s="225"/>
      <c r="P96" s="225"/>
      <c r="Q96" s="225"/>
      <c r="R96" s="225"/>
      <c r="S96" s="225"/>
      <c r="T96" s="140"/>
      <c r="U96" s="140"/>
      <c r="V96" s="140"/>
    </row>
    <row r="97">
      <c r="A97" s="225"/>
      <c r="B97" s="225"/>
      <c r="C97" s="225"/>
      <c r="D97" s="225"/>
      <c r="E97" s="225"/>
      <c r="F97" s="225"/>
      <c r="G97" s="225"/>
      <c r="H97" s="225"/>
      <c r="I97" s="225"/>
      <c r="J97" s="225"/>
      <c r="K97" s="225"/>
      <c r="L97" s="225"/>
      <c r="M97" s="225"/>
      <c r="N97" s="225"/>
      <c r="O97" s="225"/>
      <c r="P97" s="225"/>
      <c r="Q97" s="225"/>
      <c r="R97" s="225"/>
      <c r="S97" s="225"/>
      <c r="T97" s="140"/>
      <c r="U97" s="140"/>
      <c r="V97" s="140"/>
    </row>
    <row r="98">
      <c r="A98" s="225"/>
      <c r="B98" s="225"/>
      <c r="C98" s="225"/>
      <c r="D98" s="225"/>
      <c r="E98" s="225"/>
      <c r="F98" s="225"/>
      <c r="G98" s="225"/>
      <c r="H98" s="225"/>
      <c r="I98" s="225"/>
      <c r="J98" s="225"/>
      <c r="K98" s="225"/>
      <c r="L98" s="225"/>
      <c r="M98" s="225"/>
      <c r="N98" s="225"/>
      <c r="O98" s="225"/>
      <c r="P98" s="225"/>
      <c r="Q98" s="225"/>
      <c r="R98" s="225"/>
      <c r="S98" s="225"/>
      <c r="T98" s="140"/>
      <c r="U98" s="140"/>
      <c r="V98" s="140"/>
    </row>
    <row r="99">
      <c r="A99" s="225"/>
      <c r="B99" s="225"/>
      <c r="C99" s="225"/>
      <c r="D99" s="225"/>
      <c r="E99" s="225"/>
      <c r="F99" s="225"/>
      <c r="G99" s="225"/>
      <c r="H99" s="225"/>
      <c r="I99" s="225"/>
      <c r="J99" s="225"/>
      <c r="K99" s="225"/>
      <c r="L99" s="225"/>
      <c r="M99" s="225"/>
      <c r="N99" s="225"/>
      <c r="O99" s="225"/>
      <c r="P99" s="225"/>
      <c r="Q99" s="225"/>
      <c r="R99" s="225"/>
      <c r="S99" s="225"/>
      <c r="T99" s="140"/>
      <c r="U99" s="140"/>
      <c r="V99" s="140"/>
    </row>
    <row r="100">
      <c r="A100" s="225"/>
      <c r="B100" s="225"/>
      <c r="C100" s="225"/>
      <c r="D100" s="225"/>
      <c r="E100" s="225"/>
      <c r="F100" s="225"/>
      <c r="G100" s="225"/>
      <c r="H100" s="225"/>
      <c r="I100" s="225"/>
      <c r="J100" s="225"/>
      <c r="K100" s="225"/>
      <c r="L100" s="225"/>
      <c r="M100" s="225"/>
      <c r="N100" s="225"/>
      <c r="O100" s="225"/>
      <c r="P100" s="225"/>
      <c r="Q100" s="225"/>
      <c r="R100" s="225"/>
      <c r="S100" s="225"/>
      <c r="T100" s="140"/>
      <c r="U100" s="140"/>
      <c r="V100" s="140"/>
    </row>
  </sheetData>
  <dataValidations>
    <dataValidation type="list" allowBlank="1" sqref="N2:N10">
      <formula1>Enumerations!$I$2:$I$11</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770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9.5"/>
    <col customWidth="1" min="3" max="3" width="15.75"/>
    <col customWidth="1" min="4" max="4" width="6.38"/>
    <col customWidth="1" min="5" max="5" width="12.63"/>
    <col customWidth="1" min="6" max="6" width="15.75"/>
    <col customWidth="1" min="7" max="7" width="6.38"/>
    <col customWidth="1" min="8" max="9" width="15.75"/>
    <col customWidth="1" min="10" max="10" width="6.38"/>
    <col customWidth="1" min="11" max="11" width="9.5"/>
    <col customWidth="1" min="12" max="12" width="12.63"/>
    <col customWidth="1" min="13" max="13" width="9.5"/>
    <col customWidth="1" min="14" max="14" width="15.75"/>
    <col customWidth="1" min="15" max="16" width="9.5"/>
    <col customWidth="1" min="17" max="18" width="6.38"/>
    <col customWidth="1" hidden="1" min="19" max="21" width="12.63"/>
    <col customWidth="1" min="22" max="22" width="12.63"/>
  </cols>
  <sheetData>
    <row r="1" ht="24.0" customHeight="1">
      <c r="A1" s="4" t="s">
        <v>1</v>
      </c>
      <c r="B1" s="4" t="s">
        <v>0</v>
      </c>
      <c r="C1" s="171" t="s">
        <v>548</v>
      </c>
      <c r="D1" s="4" t="s">
        <v>1371</v>
      </c>
      <c r="E1" s="4" t="s">
        <v>26</v>
      </c>
      <c r="F1" s="4" t="s">
        <v>1483</v>
      </c>
      <c r="G1" s="4" t="s">
        <v>1484</v>
      </c>
      <c r="H1" s="4" t="s">
        <v>1485</v>
      </c>
      <c r="I1" s="4" t="s">
        <v>1486</v>
      </c>
      <c r="J1" s="4" t="s">
        <v>1487</v>
      </c>
      <c r="K1" s="4" t="s">
        <v>1463</v>
      </c>
      <c r="L1" s="4" t="s">
        <v>1488</v>
      </c>
      <c r="M1" s="4" t="s">
        <v>238</v>
      </c>
      <c r="N1" s="171" t="s">
        <v>1370</v>
      </c>
      <c r="O1" s="4" t="s">
        <v>1489</v>
      </c>
      <c r="P1" s="4" t="s">
        <v>35</v>
      </c>
      <c r="Q1" s="4" t="s">
        <v>37</v>
      </c>
      <c r="R1" s="4" t="s">
        <v>38</v>
      </c>
      <c r="S1" s="4" t="s">
        <v>39</v>
      </c>
      <c r="T1" s="4" t="s">
        <v>40</v>
      </c>
      <c r="U1" s="4" t="s">
        <v>41</v>
      </c>
      <c r="V1" s="264"/>
    </row>
    <row r="2">
      <c r="A2" s="55" t="s">
        <v>1490</v>
      </c>
      <c r="B2" s="196" t="str">
        <f>'Cover Page'!$C$7</f>
        <v>CSMIA26</v>
      </c>
      <c r="C2" s="265" t="s">
        <v>1491</v>
      </c>
      <c r="D2" s="56" t="str">
        <f t="array" ref="D2">IF(ISBLANK(C2), "", _xlfn.XLOOKUP(C2, 'Procurement Catalog'!$A$2:$A1038, 'Procurement Catalog'!$C$2:$C1038, ""))</f>
        <v>Radio - Two-Way - Standard</v>
      </c>
      <c r="E2" s="56" t="str">
        <f t="array" ref="E2">IF(ISBLANK(C2), "", _xlfn.XLOOKUP(C2, 'Procurement Catalog'!$A$2:$A1038, 'Procurement Catalog'!$M$2:$M1038, ""))</f>
        <v>UHF or VHF handheld two-way radio for event operations.</v>
      </c>
      <c r="F2" s="197" t="str">
        <f t="array" ref="F2">IF(ISBLANK(C2), "", _xlfn.XLOOKUP(C2, 'Procurement Catalog'!$A$2:$A1038, 'Procurement Catalog'!$N$2:$N1038, ""))</f>
        <v/>
      </c>
      <c r="G2" s="196" t="s">
        <v>1492</v>
      </c>
      <c r="H2" s="56"/>
      <c r="I2" s="55" t="s">
        <v>1493</v>
      </c>
      <c r="J2" s="55" t="s">
        <v>1494</v>
      </c>
      <c r="K2" s="217">
        <v>1.0</v>
      </c>
      <c r="L2" s="55" t="s">
        <v>1495</v>
      </c>
      <c r="M2" s="55" t="s">
        <v>254</v>
      </c>
      <c r="N2" s="56" t="s">
        <v>1496</v>
      </c>
      <c r="O2" s="266">
        <f t="array" ref="O2">IF(ISBLANK(C2), "", _xlfn.XLOOKUP(C2, 'Procurement Catalog'!$A$2:$A1038, 'Procurement Catalog'!$K$2:$K1038, ""))</f>
        <v>15</v>
      </c>
      <c r="P2" s="196" t="s">
        <v>86</v>
      </c>
      <c r="Q2" s="55" t="b">
        <v>0</v>
      </c>
      <c r="R2" s="56" t="s">
        <v>1497</v>
      </c>
      <c r="S2" s="56" t="s">
        <v>88</v>
      </c>
      <c r="T2" s="198">
        <v>46280.0</v>
      </c>
      <c r="U2" s="198">
        <v>46280.0</v>
      </c>
      <c r="V2" s="199"/>
    </row>
    <row r="3">
      <c r="A3" s="55" t="s">
        <v>1498</v>
      </c>
      <c r="B3" s="200" t="str">
        <f>'Cover Page'!$C$7</f>
        <v>CSMIA26</v>
      </c>
      <c r="C3" s="265" t="s">
        <v>1499</v>
      </c>
      <c r="D3" s="56" t="str">
        <f t="array" ref="D3">IF(ISBLANK(C3), "", _xlfn.XLOOKUP(C3, 'Procurement Catalog'!$A$2:$A1038, 'Procurement Catalog'!$C$2:$C1038, ""))</f>
        <v>Chain Motor - Half Ton</v>
      </c>
      <c r="E3" s="56" t="str">
        <f t="array" ref="E3">IF(ISBLANK(C3), "", _xlfn.XLOOKUP(C3, 'Procurement Catalog'!$A$2:$A1038, 'Procurement Catalog'!$M$2:$M1038, ""))</f>
        <v>Half-ton (1,000 lb) electric chain hoist for lighting and scenic rigging.</v>
      </c>
      <c r="F3" s="201" t="str">
        <f t="array" ref="F3">IF(ISBLANK(C3), "", _xlfn.XLOOKUP(C3, 'Procurement Catalog'!$A$2:$A1038, 'Procurement Catalog'!$N$2:$N1038, ""))</f>
        <v>1/2 ton capacity | 60ft chain | Variable speed.</v>
      </c>
      <c r="G3" s="200" t="s">
        <v>1492</v>
      </c>
      <c r="H3" s="56"/>
      <c r="I3" s="55" t="s">
        <v>1500</v>
      </c>
      <c r="J3" s="55" t="s">
        <v>1501</v>
      </c>
      <c r="K3" s="217">
        <v>1.0</v>
      </c>
      <c r="L3" s="55" t="s">
        <v>1502</v>
      </c>
      <c r="M3" s="55" t="s">
        <v>408</v>
      </c>
      <c r="N3" s="56" t="s">
        <v>1503</v>
      </c>
      <c r="O3" s="266">
        <f t="array" ref="O3">IF(ISBLANK(C3), "", _xlfn.XLOOKUP(C3, 'Procurement Catalog'!$A$2:$A1038, 'Procurement Catalog'!$K$2:$K1038, ""))</f>
        <v>48.5</v>
      </c>
      <c r="P3" s="196" t="s">
        <v>86</v>
      </c>
      <c r="Q3" s="55" t="b">
        <v>0</v>
      </c>
      <c r="R3" s="56" t="s">
        <v>1504</v>
      </c>
      <c r="S3" s="56" t="s">
        <v>88</v>
      </c>
      <c r="T3" s="198">
        <v>46280.0</v>
      </c>
      <c r="U3" s="198">
        <v>46280.0</v>
      </c>
      <c r="V3" s="199"/>
    </row>
    <row r="4">
      <c r="A4" s="55" t="s">
        <v>1505</v>
      </c>
      <c r="B4" s="196" t="str">
        <f>'Cover Page'!$C$7</f>
        <v>CSMIA26</v>
      </c>
      <c r="C4" s="265" t="s">
        <v>1506</v>
      </c>
      <c r="D4" s="56" t="str">
        <f t="array" ref="D4">IF(ISBLANK(C4), "", _xlfn.XLOOKUP(C4, 'Procurement Catalog'!$A$2:$A1038, 'Procurement Catalog'!$C$2:$C1038, ""))</f>
        <v>Intercom - Wireless</v>
      </c>
      <c r="E4" s="56" t="str">
        <f t="array" ref="E4">IF(ISBLANK(C4), "", _xlfn.XLOOKUP(C4, 'Procurement Catalog'!$A$2:$A1038, 'Procurement Catalog'!$M$2:$M1038, ""))</f>
        <v>Digital wireless intercom for mobile production staff.</v>
      </c>
      <c r="F4" s="197" t="str">
        <f t="array" ref="F4">IF(ISBLANK(C4), "", _xlfn.XLOOKUP(C4, 'Procurement Catalog'!$A$2:$A1038, 'Procurement Catalog'!$N$2:$N1038, ""))</f>
        <v/>
      </c>
      <c r="G4" s="196" t="s">
        <v>1492</v>
      </c>
      <c r="H4" s="56"/>
      <c r="I4" s="55" t="s">
        <v>1507</v>
      </c>
      <c r="J4" s="55" t="s">
        <v>1508</v>
      </c>
      <c r="K4" s="217">
        <v>1.0</v>
      </c>
      <c r="L4" s="55" t="s">
        <v>1495</v>
      </c>
      <c r="M4" s="55" t="s">
        <v>845</v>
      </c>
      <c r="N4" s="56" t="s">
        <v>1509</v>
      </c>
      <c r="O4" s="266">
        <f t="array" ref="O4">IF(ISBLANK(C4), "", _xlfn.XLOOKUP(C4, 'Procurement Catalog'!$A$2:$A1038, 'Procurement Catalog'!$K$2:$K1038, ""))</f>
        <v>100</v>
      </c>
      <c r="P4" s="196" t="s">
        <v>86</v>
      </c>
      <c r="Q4" s="55" t="b">
        <v>0</v>
      </c>
      <c r="R4" s="56" t="s">
        <v>1510</v>
      </c>
      <c r="S4" s="56" t="s">
        <v>88</v>
      </c>
      <c r="T4" s="198">
        <v>46280.0</v>
      </c>
      <c r="U4" s="198">
        <v>46280.0</v>
      </c>
      <c r="V4" s="199"/>
    </row>
    <row r="5">
      <c r="A5" s="55"/>
      <c r="B5" s="200"/>
      <c r="C5" s="267"/>
      <c r="D5" s="56"/>
      <c r="E5" s="56"/>
      <c r="F5" s="201"/>
      <c r="G5" s="200"/>
      <c r="H5" s="56"/>
      <c r="I5" s="55"/>
      <c r="J5" s="55"/>
      <c r="K5" s="217"/>
      <c r="L5" s="55"/>
      <c r="M5" s="55"/>
      <c r="N5" s="56"/>
      <c r="O5" s="266"/>
      <c r="P5" s="268"/>
      <c r="Q5" s="55" t="b">
        <v>0</v>
      </c>
      <c r="R5" s="56"/>
      <c r="S5" s="56"/>
      <c r="T5" s="198"/>
      <c r="U5" s="198"/>
      <c r="V5" s="199"/>
    </row>
    <row r="6">
      <c r="A6" s="55"/>
      <c r="B6" s="196"/>
      <c r="C6" s="267"/>
      <c r="D6" s="56"/>
      <c r="E6" s="56"/>
      <c r="F6" s="197"/>
      <c r="G6" s="196"/>
      <c r="H6" s="56"/>
      <c r="I6" s="55"/>
      <c r="J6" s="55"/>
      <c r="K6" s="217"/>
      <c r="L6" s="55"/>
      <c r="M6" s="55"/>
      <c r="N6" s="56"/>
      <c r="O6" s="266"/>
      <c r="P6" s="268"/>
      <c r="Q6" s="55"/>
      <c r="R6" s="56"/>
      <c r="S6" s="56"/>
      <c r="T6" s="198"/>
      <c r="U6" s="198"/>
      <c r="V6" s="199"/>
    </row>
    <row r="7">
      <c r="A7" s="55"/>
      <c r="B7" s="200"/>
      <c r="C7" s="267"/>
      <c r="D7" s="56"/>
      <c r="E7" s="56"/>
      <c r="F7" s="201"/>
      <c r="G7" s="200"/>
      <c r="H7" s="56"/>
      <c r="I7" s="55"/>
      <c r="J7" s="55"/>
      <c r="K7" s="217"/>
      <c r="L7" s="55"/>
      <c r="M7" s="55"/>
      <c r="N7" s="56"/>
      <c r="O7" s="266"/>
      <c r="P7" s="268"/>
      <c r="Q7" s="55"/>
      <c r="R7" s="56"/>
      <c r="S7" s="56"/>
      <c r="T7" s="198"/>
      <c r="U7" s="198"/>
      <c r="V7" s="199"/>
    </row>
    <row r="8">
      <c r="A8" s="55"/>
      <c r="B8" s="196"/>
      <c r="C8" s="267"/>
      <c r="D8" s="56"/>
      <c r="E8" s="56"/>
      <c r="F8" s="197"/>
      <c r="G8" s="196"/>
      <c r="H8" s="56"/>
      <c r="I8" s="55"/>
      <c r="J8" s="55"/>
      <c r="K8" s="217"/>
      <c r="L8" s="55"/>
      <c r="M8" s="55"/>
      <c r="N8" s="56"/>
      <c r="O8" s="266"/>
      <c r="P8" s="268"/>
      <c r="Q8" s="55"/>
      <c r="R8" s="56"/>
      <c r="S8" s="56"/>
      <c r="T8" s="198"/>
      <c r="U8" s="198"/>
      <c r="V8" s="199"/>
    </row>
    <row r="9">
      <c r="A9" s="55"/>
      <c r="B9" s="200"/>
      <c r="C9" s="267"/>
      <c r="D9" s="56"/>
      <c r="E9" s="56"/>
      <c r="F9" s="201"/>
      <c r="G9" s="200"/>
      <c r="H9" s="56"/>
      <c r="I9" s="55"/>
      <c r="J9" s="55"/>
      <c r="K9" s="217"/>
      <c r="L9" s="55"/>
      <c r="M9" s="55"/>
      <c r="N9" s="56"/>
      <c r="O9" s="266"/>
      <c r="P9" s="268"/>
      <c r="Q9" s="55"/>
      <c r="R9" s="56"/>
      <c r="S9" s="56"/>
      <c r="T9" s="198"/>
      <c r="U9" s="198"/>
      <c r="V9" s="199"/>
    </row>
    <row r="10">
      <c r="A10" s="55"/>
      <c r="B10" s="200"/>
      <c r="C10" s="267"/>
      <c r="D10" s="56"/>
      <c r="E10" s="56"/>
      <c r="F10" s="201"/>
      <c r="G10" s="200"/>
      <c r="H10" s="56"/>
      <c r="I10" s="55"/>
      <c r="J10" s="55"/>
      <c r="K10" s="217"/>
      <c r="L10" s="55"/>
      <c r="M10" s="55"/>
      <c r="N10" s="56"/>
      <c r="O10" s="266"/>
      <c r="P10" s="268"/>
      <c r="Q10" s="55"/>
      <c r="R10" s="56"/>
      <c r="S10" s="56"/>
      <c r="T10" s="198"/>
      <c r="U10" s="198"/>
      <c r="V10" s="199"/>
    </row>
    <row r="11">
      <c r="A11" s="55"/>
      <c r="B11" s="200"/>
      <c r="C11" s="267"/>
      <c r="D11" s="56"/>
      <c r="E11" s="56"/>
      <c r="F11" s="201"/>
      <c r="G11" s="200"/>
      <c r="H11" s="56"/>
      <c r="I11" s="55"/>
      <c r="J11" s="55"/>
      <c r="K11" s="217"/>
      <c r="L11" s="55"/>
      <c r="M11" s="55"/>
      <c r="N11" s="56"/>
      <c r="O11" s="266"/>
      <c r="P11" s="268"/>
      <c r="Q11" s="55"/>
      <c r="R11" s="56"/>
      <c r="S11" s="56"/>
      <c r="T11" s="198"/>
      <c r="U11" s="198"/>
      <c r="V11" s="199"/>
    </row>
    <row r="12">
      <c r="A12" s="55"/>
      <c r="B12" s="200"/>
      <c r="C12" s="267"/>
      <c r="D12" s="56"/>
      <c r="E12" s="56"/>
      <c r="F12" s="201"/>
      <c r="G12" s="200"/>
      <c r="H12" s="56"/>
      <c r="I12" s="55"/>
      <c r="J12" s="55"/>
      <c r="K12" s="217"/>
      <c r="L12" s="55"/>
      <c r="M12" s="55"/>
      <c r="N12" s="56"/>
      <c r="O12" s="266"/>
      <c r="P12" s="268"/>
      <c r="Q12" s="55"/>
      <c r="R12" s="56"/>
      <c r="S12" s="56"/>
      <c r="T12" s="198"/>
      <c r="U12" s="198"/>
      <c r="V12" s="199"/>
    </row>
    <row r="13">
      <c r="A13" s="55"/>
      <c r="B13" s="200"/>
      <c r="C13" s="267"/>
      <c r="D13" s="56"/>
      <c r="E13" s="56"/>
      <c r="F13" s="201"/>
      <c r="G13" s="200"/>
      <c r="H13" s="56"/>
      <c r="I13" s="55"/>
      <c r="J13" s="55"/>
      <c r="K13" s="217"/>
      <c r="L13" s="55"/>
      <c r="M13" s="55"/>
      <c r="N13" s="56"/>
      <c r="O13" s="266"/>
      <c r="P13" s="268"/>
      <c r="Q13" s="55"/>
      <c r="R13" s="56"/>
      <c r="S13" s="56"/>
      <c r="T13" s="198"/>
      <c r="U13" s="198"/>
      <c r="V13" s="199"/>
    </row>
    <row r="14">
      <c r="A14" s="55"/>
      <c r="B14" s="200"/>
      <c r="C14" s="267"/>
      <c r="D14" s="56"/>
      <c r="E14" s="56"/>
      <c r="F14" s="201"/>
      <c r="G14" s="200"/>
      <c r="H14" s="56"/>
      <c r="I14" s="55"/>
      <c r="J14" s="55"/>
      <c r="K14" s="217"/>
      <c r="L14" s="55"/>
      <c r="M14" s="55"/>
      <c r="N14" s="56"/>
      <c r="O14" s="266"/>
      <c r="P14" s="268"/>
      <c r="Q14" s="55"/>
      <c r="R14" s="56"/>
      <c r="S14" s="56"/>
      <c r="T14" s="198"/>
      <c r="U14" s="198"/>
      <c r="V14" s="199"/>
    </row>
    <row r="15">
      <c r="A15" s="55"/>
      <c r="B15" s="200"/>
      <c r="C15" s="267"/>
      <c r="D15" s="56"/>
      <c r="E15" s="56"/>
      <c r="F15" s="201"/>
      <c r="G15" s="200"/>
      <c r="H15" s="56"/>
      <c r="I15" s="55"/>
      <c r="J15" s="55"/>
      <c r="K15" s="217"/>
      <c r="L15" s="55"/>
      <c r="M15" s="55"/>
      <c r="N15" s="56"/>
      <c r="O15" s="266"/>
      <c r="P15" s="268"/>
      <c r="Q15" s="55"/>
      <c r="R15" s="56"/>
      <c r="S15" s="56"/>
      <c r="T15" s="198"/>
      <c r="U15" s="198"/>
      <c r="V15" s="199"/>
    </row>
    <row r="16">
      <c r="A16" s="55"/>
      <c r="B16" s="196"/>
      <c r="C16" s="267"/>
      <c r="D16" s="56"/>
      <c r="E16" s="56"/>
      <c r="F16" s="197"/>
      <c r="G16" s="196"/>
      <c r="H16" s="56"/>
      <c r="I16" s="55"/>
      <c r="J16" s="55"/>
      <c r="K16" s="217"/>
      <c r="L16" s="55"/>
      <c r="M16" s="55"/>
      <c r="N16" s="56"/>
      <c r="O16" s="182"/>
      <c r="P16" s="268"/>
      <c r="Q16" s="55"/>
      <c r="R16" s="56"/>
      <c r="S16" s="56"/>
      <c r="T16" s="198"/>
      <c r="U16" s="198"/>
      <c r="V16" s="199"/>
    </row>
    <row r="17">
      <c r="A17" s="55"/>
      <c r="B17" s="200"/>
      <c r="C17" s="267"/>
      <c r="D17" s="56"/>
      <c r="E17" s="56"/>
      <c r="F17" s="201"/>
      <c r="G17" s="200"/>
      <c r="H17" s="56"/>
      <c r="I17" s="55"/>
      <c r="J17" s="55"/>
      <c r="K17" s="217"/>
      <c r="L17" s="55"/>
      <c r="M17" s="55"/>
      <c r="N17" s="56"/>
      <c r="O17" s="182"/>
      <c r="P17" s="268"/>
      <c r="Q17" s="55"/>
      <c r="R17" s="56"/>
      <c r="S17" s="56"/>
      <c r="T17" s="198"/>
      <c r="U17" s="198"/>
      <c r="V17" s="199"/>
    </row>
    <row r="18">
      <c r="A18" s="55"/>
      <c r="B18" s="196"/>
      <c r="C18" s="267"/>
      <c r="D18" s="56"/>
      <c r="E18" s="56"/>
      <c r="F18" s="197"/>
      <c r="G18" s="196"/>
      <c r="H18" s="56"/>
      <c r="I18" s="55"/>
      <c r="J18" s="55"/>
      <c r="K18" s="217"/>
      <c r="L18" s="55"/>
      <c r="M18" s="55"/>
      <c r="N18" s="56"/>
      <c r="O18" s="182"/>
      <c r="P18" s="268"/>
      <c r="Q18" s="55"/>
      <c r="R18" s="56"/>
      <c r="S18" s="56"/>
      <c r="T18" s="198"/>
      <c r="U18" s="198"/>
      <c r="V18" s="199"/>
    </row>
    <row r="19">
      <c r="A19" s="55"/>
      <c r="B19" s="200"/>
      <c r="C19" s="267"/>
      <c r="D19" s="56"/>
      <c r="E19" s="56"/>
      <c r="F19" s="201"/>
      <c r="G19" s="200"/>
      <c r="H19" s="56"/>
      <c r="I19" s="55"/>
      <c r="J19" s="55"/>
      <c r="K19" s="217"/>
      <c r="L19" s="55"/>
      <c r="M19" s="55"/>
      <c r="N19" s="56"/>
      <c r="O19" s="182"/>
      <c r="P19" s="268"/>
      <c r="Q19" s="55"/>
      <c r="R19" s="56"/>
      <c r="S19" s="56"/>
      <c r="T19" s="198"/>
      <c r="U19" s="198"/>
      <c r="V19" s="199"/>
    </row>
    <row r="20">
      <c r="A20" s="55"/>
      <c r="B20" s="196"/>
      <c r="C20" s="267"/>
      <c r="D20" s="56"/>
      <c r="E20" s="56"/>
      <c r="F20" s="197"/>
      <c r="G20" s="196"/>
      <c r="H20" s="56"/>
      <c r="I20" s="55"/>
      <c r="J20" s="55"/>
      <c r="K20" s="217"/>
      <c r="L20" s="55"/>
      <c r="M20" s="55"/>
      <c r="N20" s="56"/>
      <c r="O20" s="182"/>
      <c r="P20" s="268"/>
      <c r="Q20" s="55"/>
      <c r="R20" s="56"/>
      <c r="S20" s="56"/>
      <c r="T20" s="198"/>
      <c r="U20" s="198"/>
      <c r="V20" s="199"/>
    </row>
    <row r="21">
      <c r="A21" s="38"/>
      <c r="B21" s="269"/>
      <c r="C21" s="270"/>
      <c r="D21" s="39"/>
      <c r="E21" s="39"/>
      <c r="F21" s="271"/>
      <c r="G21" s="269"/>
      <c r="H21" s="39"/>
      <c r="I21" s="38"/>
      <c r="J21" s="38"/>
      <c r="K21" s="42"/>
      <c r="L21" s="38"/>
      <c r="M21" s="38"/>
      <c r="N21" s="39"/>
      <c r="O21" s="272"/>
      <c r="P21" s="273"/>
      <c r="Q21" s="38"/>
      <c r="R21" s="39"/>
      <c r="S21" s="39"/>
      <c r="T21" s="40"/>
      <c r="U21" s="40"/>
      <c r="V21" s="37"/>
    </row>
    <row r="22">
      <c r="A22" s="38"/>
      <c r="B22" s="269"/>
      <c r="C22" s="270"/>
      <c r="D22" s="39"/>
      <c r="E22" s="39"/>
      <c r="F22" s="271"/>
      <c r="G22" s="269"/>
      <c r="H22" s="39"/>
      <c r="I22" s="38"/>
      <c r="J22" s="38"/>
      <c r="K22" s="42"/>
      <c r="L22" s="38"/>
      <c r="M22" s="38"/>
      <c r="N22" s="39"/>
      <c r="O22" s="272"/>
      <c r="P22" s="273"/>
      <c r="Q22" s="38"/>
      <c r="R22" s="39"/>
      <c r="S22" s="39"/>
      <c r="T22" s="40"/>
      <c r="U22" s="40"/>
      <c r="V22" s="37"/>
    </row>
    <row r="23">
      <c r="A23" s="38"/>
      <c r="B23" s="269"/>
      <c r="C23" s="270"/>
      <c r="D23" s="39"/>
      <c r="E23" s="39"/>
      <c r="F23" s="271"/>
      <c r="G23" s="269"/>
      <c r="H23" s="39"/>
      <c r="I23" s="38"/>
      <c r="J23" s="38"/>
      <c r="K23" s="42"/>
      <c r="L23" s="38"/>
      <c r="M23" s="38"/>
      <c r="N23" s="39"/>
      <c r="O23" s="272"/>
      <c r="P23" s="273"/>
      <c r="Q23" s="38"/>
      <c r="R23" s="39"/>
      <c r="S23" s="39"/>
      <c r="T23" s="40"/>
      <c r="U23" s="40"/>
      <c r="V23" s="37"/>
    </row>
    <row r="24">
      <c r="A24" s="38"/>
      <c r="B24" s="269"/>
      <c r="C24" s="270"/>
      <c r="D24" s="39"/>
      <c r="E24" s="39"/>
      <c r="F24" s="271"/>
      <c r="G24" s="269"/>
      <c r="H24" s="39"/>
      <c r="I24" s="38"/>
      <c r="J24" s="38"/>
      <c r="K24" s="42"/>
      <c r="L24" s="38"/>
      <c r="M24" s="38"/>
      <c r="N24" s="39"/>
      <c r="O24" s="272"/>
      <c r="P24" s="273"/>
      <c r="Q24" s="38"/>
      <c r="R24" s="39"/>
      <c r="S24" s="39"/>
      <c r="T24" s="40"/>
      <c r="U24" s="40"/>
      <c r="V24" s="37"/>
    </row>
    <row r="25">
      <c r="A25" s="38"/>
      <c r="B25" s="269"/>
      <c r="C25" s="270"/>
      <c r="D25" s="39"/>
      <c r="E25" s="39"/>
      <c r="F25" s="271"/>
      <c r="G25" s="269"/>
      <c r="H25" s="39"/>
      <c r="I25" s="38"/>
      <c r="J25" s="38"/>
      <c r="K25" s="42"/>
      <c r="L25" s="38"/>
      <c r="M25" s="38"/>
      <c r="N25" s="39"/>
      <c r="O25" s="272"/>
      <c r="P25" s="273"/>
      <c r="Q25" s="38"/>
      <c r="R25" s="39"/>
      <c r="S25" s="39"/>
      <c r="T25" s="40"/>
      <c r="U25" s="40"/>
      <c r="V25" s="37"/>
    </row>
    <row r="26">
      <c r="A26" s="38"/>
      <c r="B26" s="269"/>
      <c r="C26" s="270"/>
      <c r="D26" s="39"/>
      <c r="E26" s="39"/>
      <c r="F26" s="271"/>
      <c r="G26" s="269"/>
      <c r="H26" s="39"/>
      <c r="I26" s="38"/>
      <c r="J26" s="38"/>
      <c r="K26" s="42"/>
      <c r="L26" s="38"/>
      <c r="M26" s="38"/>
      <c r="N26" s="39"/>
      <c r="O26" s="272"/>
      <c r="P26" s="273"/>
      <c r="Q26" s="38"/>
      <c r="R26" s="39"/>
      <c r="S26" s="39"/>
      <c r="T26" s="40"/>
      <c r="U26" s="40"/>
      <c r="V26" s="37"/>
    </row>
    <row r="27">
      <c r="A27" s="38"/>
      <c r="B27" s="274"/>
      <c r="C27" s="270"/>
      <c r="D27" s="39"/>
      <c r="E27" s="39"/>
      <c r="F27" s="275"/>
      <c r="G27" s="274"/>
      <c r="H27" s="39"/>
      <c r="I27" s="38"/>
      <c r="J27" s="38"/>
      <c r="K27" s="42"/>
      <c r="L27" s="38"/>
      <c r="M27" s="38"/>
      <c r="N27" s="39"/>
      <c r="O27" s="272"/>
      <c r="P27" s="273"/>
      <c r="Q27" s="38"/>
      <c r="R27" s="39"/>
      <c r="S27" s="39"/>
      <c r="T27" s="40"/>
      <c r="U27" s="40"/>
      <c r="V27" s="37"/>
    </row>
    <row r="28">
      <c r="A28" s="38"/>
      <c r="B28" s="269"/>
      <c r="C28" s="270"/>
      <c r="D28" s="39"/>
      <c r="E28" s="39"/>
      <c r="F28" s="271"/>
      <c r="G28" s="269"/>
      <c r="H28" s="39"/>
      <c r="I28" s="38"/>
      <c r="J28" s="38"/>
      <c r="K28" s="42"/>
      <c r="L28" s="38"/>
      <c r="M28" s="38"/>
      <c r="N28" s="39"/>
      <c r="O28" s="272"/>
      <c r="P28" s="273"/>
      <c r="Q28" s="38"/>
      <c r="R28" s="39"/>
      <c r="S28" s="39"/>
      <c r="T28" s="40"/>
      <c r="U28" s="40"/>
      <c r="V28" s="37"/>
    </row>
    <row r="29">
      <c r="A29" s="38"/>
      <c r="B29" s="274"/>
      <c r="C29" s="270"/>
      <c r="D29" s="39"/>
      <c r="E29" s="39"/>
      <c r="F29" s="275"/>
      <c r="G29" s="274"/>
      <c r="H29" s="39"/>
      <c r="I29" s="38"/>
      <c r="J29" s="38"/>
      <c r="K29" s="42"/>
      <c r="L29" s="38"/>
      <c r="M29" s="38"/>
      <c r="N29" s="39"/>
      <c r="O29" s="272"/>
      <c r="P29" s="273"/>
      <c r="Q29" s="38"/>
      <c r="R29" s="39"/>
      <c r="S29" s="39"/>
      <c r="T29" s="40"/>
      <c r="U29" s="40"/>
      <c r="V29" s="37"/>
    </row>
    <row r="30">
      <c r="A30" s="38"/>
      <c r="B30" s="269"/>
      <c r="C30" s="270"/>
      <c r="D30" s="39"/>
      <c r="E30" s="39"/>
      <c r="F30" s="271"/>
      <c r="G30" s="269"/>
      <c r="H30" s="39"/>
      <c r="I30" s="38"/>
      <c r="J30" s="38"/>
      <c r="K30" s="42"/>
      <c r="L30" s="38"/>
      <c r="M30" s="38"/>
      <c r="N30" s="39"/>
      <c r="O30" s="272"/>
      <c r="P30" s="273"/>
      <c r="Q30" s="38"/>
      <c r="R30" s="39"/>
      <c r="S30" s="39"/>
      <c r="T30" s="40"/>
      <c r="U30" s="40"/>
      <c r="V30" s="37"/>
    </row>
    <row r="31">
      <c r="A31" s="38"/>
      <c r="B31" s="274"/>
      <c r="C31" s="270"/>
      <c r="D31" s="39"/>
      <c r="E31" s="39"/>
      <c r="F31" s="275"/>
      <c r="G31" s="274"/>
      <c r="H31" s="39"/>
      <c r="I31" s="38"/>
      <c r="J31" s="38"/>
      <c r="K31" s="42"/>
      <c r="L31" s="38"/>
      <c r="M31" s="38"/>
      <c r="N31" s="39"/>
      <c r="O31" s="272"/>
      <c r="P31" s="273"/>
      <c r="Q31" s="38"/>
      <c r="R31" s="39"/>
      <c r="S31" s="39"/>
      <c r="T31" s="40"/>
      <c r="U31" s="40"/>
      <c r="V31" s="37"/>
    </row>
    <row r="32">
      <c r="A32" s="38"/>
      <c r="B32" s="269"/>
      <c r="C32" s="270"/>
      <c r="D32" s="39"/>
      <c r="E32" s="39"/>
      <c r="F32" s="271"/>
      <c r="G32" s="269"/>
      <c r="H32" s="39"/>
      <c r="I32" s="38"/>
      <c r="J32" s="38"/>
      <c r="K32" s="42"/>
      <c r="L32" s="38"/>
      <c r="M32" s="38"/>
      <c r="N32" s="39"/>
      <c r="O32" s="272"/>
      <c r="P32" s="273"/>
      <c r="Q32" s="38"/>
      <c r="R32" s="39"/>
      <c r="S32" s="39"/>
      <c r="T32" s="40"/>
      <c r="U32" s="40"/>
      <c r="V32" s="37"/>
    </row>
    <row r="33">
      <c r="A33" s="38"/>
      <c r="B33" s="274"/>
      <c r="C33" s="270"/>
      <c r="D33" s="39"/>
      <c r="E33" s="39"/>
      <c r="F33" s="275"/>
      <c r="G33" s="274"/>
      <c r="H33" s="39"/>
      <c r="I33" s="38"/>
      <c r="J33" s="38"/>
      <c r="K33" s="42"/>
      <c r="L33" s="38"/>
      <c r="M33" s="38"/>
      <c r="N33" s="39"/>
      <c r="O33" s="276"/>
      <c r="P33" s="273"/>
      <c r="Q33" s="38"/>
      <c r="R33" s="39"/>
      <c r="S33" s="39"/>
      <c r="T33" s="40"/>
      <c r="U33" s="40"/>
      <c r="V33" s="37"/>
    </row>
    <row r="34">
      <c r="A34" s="38"/>
      <c r="B34" s="269"/>
      <c r="C34" s="270"/>
      <c r="D34" s="39"/>
      <c r="E34" s="39"/>
      <c r="F34" s="271"/>
      <c r="G34" s="269"/>
      <c r="H34" s="39"/>
      <c r="I34" s="38"/>
      <c r="J34" s="38"/>
      <c r="K34" s="42"/>
      <c r="L34" s="38"/>
      <c r="M34" s="38"/>
      <c r="N34" s="39"/>
      <c r="O34" s="276"/>
      <c r="P34" s="273"/>
      <c r="Q34" s="38"/>
      <c r="R34" s="39"/>
      <c r="S34" s="39"/>
      <c r="T34" s="40"/>
      <c r="U34" s="40"/>
      <c r="V34" s="37"/>
    </row>
    <row r="35">
      <c r="A35" s="38"/>
      <c r="B35" s="274"/>
      <c r="C35" s="270"/>
      <c r="D35" s="39"/>
      <c r="E35" s="39"/>
      <c r="F35" s="275"/>
      <c r="G35" s="274"/>
      <c r="H35" s="39"/>
      <c r="I35" s="38"/>
      <c r="J35" s="38"/>
      <c r="K35" s="42"/>
      <c r="L35" s="38"/>
      <c r="M35" s="38"/>
      <c r="N35" s="39"/>
      <c r="O35" s="276"/>
      <c r="P35" s="273"/>
      <c r="Q35" s="38"/>
      <c r="R35" s="39"/>
      <c r="S35" s="39"/>
      <c r="T35" s="40"/>
      <c r="U35" s="40"/>
      <c r="V35" s="37"/>
    </row>
    <row r="36">
      <c r="A36" s="38"/>
      <c r="B36" s="269"/>
      <c r="C36" s="270"/>
      <c r="D36" s="39"/>
      <c r="E36" s="39"/>
      <c r="F36" s="271"/>
      <c r="G36" s="269"/>
      <c r="H36" s="39"/>
      <c r="I36" s="38"/>
      <c r="J36" s="38"/>
      <c r="K36" s="42"/>
      <c r="L36" s="38"/>
      <c r="M36" s="38"/>
      <c r="N36" s="39"/>
      <c r="O36" s="276"/>
      <c r="P36" s="273"/>
      <c r="Q36" s="38"/>
      <c r="R36" s="39"/>
      <c r="S36" s="39"/>
      <c r="T36" s="40"/>
      <c r="U36" s="40"/>
      <c r="V36" s="37"/>
    </row>
    <row r="37">
      <c r="A37" s="38"/>
      <c r="B37" s="274"/>
      <c r="C37" s="270"/>
      <c r="D37" s="39"/>
      <c r="E37" s="39"/>
      <c r="F37" s="275"/>
      <c r="G37" s="274"/>
      <c r="H37" s="39"/>
      <c r="I37" s="38"/>
      <c r="J37" s="38"/>
      <c r="K37" s="42"/>
      <c r="L37" s="38"/>
      <c r="M37" s="38"/>
      <c r="N37" s="39"/>
      <c r="O37" s="276"/>
      <c r="P37" s="273"/>
      <c r="Q37" s="38"/>
      <c r="R37" s="39"/>
      <c r="S37" s="39"/>
      <c r="T37" s="40"/>
      <c r="U37" s="40"/>
      <c r="V37" s="37"/>
    </row>
    <row r="38">
      <c r="A38" s="38"/>
      <c r="B38" s="269"/>
      <c r="C38" s="270"/>
      <c r="D38" s="39"/>
      <c r="E38" s="39"/>
      <c r="F38" s="271"/>
      <c r="G38" s="269"/>
      <c r="H38" s="39"/>
      <c r="I38" s="38"/>
      <c r="J38" s="38"/>
      <c r="K38" s="42"/>
      <c r="L38" s="38"/>
      <c r="M38" s="38"/>
      <c r="N38" s="39"/>
      <c r="O38" s="276"/>
      <c r="P38" s="273"/>
      <c r="Q38" s="38"/>
      <c r="R38" s="39"/>
      <c r="S38" s="39"/>
      <c r="T38" s="40"/>
      <c r="U38" s="40"/>
      <c r="V38" s="37"/>
    </row>
    <row r="39">
      <c r="A39" s="38"/>
      <c r="B39" s="274"/>
      <c r="C39" s="270"/>
      <c r="D39" s="39"/>
      <c r="E39" s="39"/>
      <c r="F39" s="275"/>
      <c r="G39" s="274"/>
      <c r="H39" s="39"/>
      <c r="I39" s="38"/>
      <c r="J39" s="38"/>
      <c r="K39" s="42"/>
      <c r="L39" s="38"/>
      <c r="M39" s="38"/>
      <c r="N39" s="39"/>
      <c r="O39" s="276"/>
      <c r="P39" s="273"/>
      <c r="Q39" s="38"/>
      <c r="R39" s="39"/>
      <c r="S39" s="39"/>
      <c r="T39" s="40"/>
      <c r="U39" s="40"/>
      <c r="V39" s="37"/>
    </row>
    <row r="40">
      <c r="A40" s="38"/>
      <c r="B40" s="269"/>
      <c r="C40" s="270"/>
      <c r="D40" s="39"/>
      <c r="E40" s="39"/>
      <c r="F40" s="271"/>
      <c r="G40" s="269"/>
      <c r="H40" s="39"/>
      <c r="I40" s="38"/>
      <c r="J40" s="38"/>
      <c r="K40" s="42"/>
      <c r="L40" s="38"/>
      <c r="M40" s="38"/>
      <c r="N40" s="39"/>
      <c r="O40" s="276"/>
      <c r="P40" s="273"/>
      <c r="Q40" s="38"/>
      <c r="R40" s="39"/>
      <c r="S40" s="39"/>
      <c r="T40" s="40"/>
      <c r="U40" s="40"/>
      <c r="V40" s="37"/>
    </row>
    <row r="41">
      <c r="A41" s="38"/>
      <c r="B41" s="274"/>
      <c r="C41" s="270"/>
      <c r="D41" s="39"/>
      <c r="E41" s="39"/>
      <c r="F41" s="275"/>
      <c r="G41" s="274"/>
      <c r="H41" s="39"/>
      <c r="I41" s="38"/>
      <c r="J41" s="38"/>
      <c r="K41" s="42"/>
      <c r="L41" s="38"/>
      <c r="M41" s="38"/>
      <c r="N41" s="39"/>
      <c r="O41" s="276"/>
      <c r="P41" s="273"/>
      <c r="Q41" s="38"/>
      <c r="R41" s="39"/>
      <c r="S41" s="39"/>
      <c r="T41" s="40"/>
      <c r="U41" s="40"/>
      <c r="V41" s="37"/>
    </row>
    <row r="42">
      <c r="A42" s="38"/>
      <c r="B42" s="269"/>
      <c r="C42" s="270"/>
      <c r="D42" s="39"/>
      <c r="E42" s="39"/>
      <c r="F42" s="271"/>
      <c r="G42" s="269"/>
      <c r="H42" s="39"/>
      <c r="I42" s="38"/>
      <c r="J42" s="38"/>
      <c r="K42" s="42"/>
      <c r="L42" s="38"/>
      <c r="M42" s="38"/>
      <c r="N42" s="39"/>
      <c r="O42" s="276"/>
      <c r="P42" s="273"/>
      <c r="Q42" s="38"/>
      <c r="R42" s="39"/>
      <c r="S42" s="39"/>
      <c r="T42" s="40"/>
      <c r="U42" s="40"/>
      <c r="V42" s="37"/>
    </row>
    <row r="43">
      <c r="A43" s="38"/>
      <c r="B43" s="274"/>
      <c r="C43" s="270"/>
      <c r="D43" s="39"/>
      <c r="E43" s="39"/>
      <c r="F43" s="275"/>
      <c r="G43" s="274"/>
      <c r="H43" s="39"/>
      <c r="I43" s="38"/>
      <c r="J43" s="38"/>
      <c r="K43" s="42"/>
      <c r="L43" s="38"/>
      <c r="M43" s="38"/>
      <c r="N43" s="39"/>
      <c r="O43" s="276"/>
      <c r="P43" s="273"/>
      <c r="Q43" s="38"/>
      <c r="R43" s="39"/>
      <c r="S43" s="39"/>
      <c r="T43" s="40"/>
      <c r="U43" s="40"/>
      <c r="V43" s="37"/>
    </row>
    <row r="44">
      <c r="A44" s="38"/>
      <c r="B44" s="269"/>
      <c r="C44" s="270"/>
      <c r="D44" s="39"/>
      <c r="E44" s="39"/>
      <c r="F44" s="271"/>
      <c r="G44" s="269"/>
      <c r="H44" s="39"/>
      <c r="I44" s="38"/>
      <c r="J44" s="38"/>
      <c r="K44" s="42"/>
      <c r="L44" s="38"/>
      <c r="M44" s="38"/>
      <c r="N44" s="39"/>
      <c r="O44" s="276"/>
      <c r="P44" s="273"/>
      <c r="Q44" s="38"/>
      <c r="R44" s="39"/>
      <c r="S44" s="39"/>
      <c r="T44" s="40"/>
      <c r="U44" s="40"/>
      <c r="V44" s="37"/>
    </row>
    <row r="45">
      <c r="A45" s="38"/>
      <c r="B45" s="274"/>
      <c r="C45" s="270"/>
      <c r="D45" s="39"/>
      <c r="E45" s="39"/>
      <c r="F45" s="275"/>
      <c r="G45" s="274"/>
      <c r="H45" s="39"/>
      <c r="I45" s="38"/>
      <c r="J45" s="38"/>
      <c r="K45" s="42"/>
      <c r="L45" s="38"/>
      <c r="M45" s="38"/>
      <c r="N45" s="39"/>
      <c r="O45" s="276"/>
      <c r="P45" s="273"/>
      <c r="Q45" s="38"/>
      <c r="R45" s="39"/>
      <c r="S45" s="39"/>
      <c r="T45" s="40"/>
      <c r="U45" s="40"/>
      <c r="V45" s="37"/>
    </row>
    <row r="46">
      <c r="A46" s="38"/>
      <c r="B46" s="269"/>
      <c r="C46" s="270"/>
      <c r="D46" s="39"/>
      <c r="E46" s="39"/>
      <c r="F46" s="271"/>
      <c r="G46" s="269"/>
      <c r="H46" s="39"/>
      <c r="I46" s="38"/>
      <c r="J46" s="38"/>
      <c r="K46" s="42"/>
      <c r="L46" s="38"/>
      <c r="M46" s="38"/>
      <c r="N46" s="39"/>
      <c r="O46" s="276"/>
      <c r="P46" s="273"/>
      <c r="Q46" s="38"/>
      <c r="R46" s="39"/>
      <c r="S46" s="39"/>
      <c r="T46" s="40"/>
      <c r="U46" s="40"/>
      <c r="V46" s="37"/>
    </row>
    <row r="47">
      <c r="A47" s="38"/>
      <c r="B47" s="274"/>
      <c r="C47" s="270"/>
      <c r="D47" s="39"/>
      <c r="E47" s="39"/>
      <c r="F47" s="275"/>
      <c r="G47" s="274"/>
      <c r="H47" s="39"/>
      <c r="I47" s="38"/>
      <c r="J47" s="38"/>
      <c r="K47" s="42"/>
      <c r="L47" s="38"/>
      <c r="M47" s="38"/>
      <c r="N47" s="39"/>
      <c r="O47" s="276"/>
      <c r="P47" s="273"/>
      <c r="Q47" s="38"/>
      <c r="R47" s="39"/>
      <c r="S47" s="39"/>
      <c r="T47" s="40"/>
      <c r="U47" s="40"/>
      <c r="V47" s="37"/>
    </row>
    <row r="48">
      <c r="A48" s="38"/>
      <c r="B48" s="269"/>
      <c r="C48" s="270"/>
      <c r="D48" s="39"/>
      <c r="E48" s="39"/>
      <c r="F48" s="271"/>
      <c r="G48" s="269"/>
      <c r="H48" s="39"/>
      <c r="I48" s="38"/>
      <c r="J48" s="38"/>
      <c r="K48" s="42"/>
      <c r="L48" s="38"/>
      <c r="M48" s="38"/>
      <c r="N48" s="39"/>
      <c r="O48" s="276"/>
      <c r="P48" s="273"/>
      <c r="Q48" s="38"/>
      <c r="R48" s="39"/>
      <c r="S48" s="39"/>
      <c r="T48" s="40"/>
      <c r="U48" s="40"/>
      <c r="V48" s="37"/>
    </row>
    <row r="49">
      <c r="A49" s="38"/>
      <c r="B49" s="274"/>
      <c r="C49" s="270"/>
      <c r="D49" s="39"/>
      <c r="E49" s="39"/>
      <c r="F49" s="275"/>
      <c r="G49" s="274"/>
      <c r="H49" s="39"/>
      <c r="I49" s="38"/>
      <c r="J49" s="38"/>
      <c r="K49" s="42"/>
      <c r="L49" s="38"/>
      <c r="M49" s="38"/>
      <c r="N49" s="39"/>
      <c r="O49" s="276"/>
      <c r="P49" s="273"/>
      <c r="Q49" s="38"/>
      <c r="R49" s="39"/>
      <c r="S49" s="39"/>
      <c r="T49" s="40"/>
      <c r="U49" s="40"/>
      <c r="V49" s="37"/>
    </row>
    <row r="50">
      <c r="A50" s="38"/>
      <c r="B50" s="269"/>
      <c r="C50" s="270"/>
      <c r="D50" s="39"/>
      <c r="E50" s="39"/>
      <c r="F50" s="271"/>
      <c r="G50" s="269"/>
      <c r="H50" s="39"/>
      <c r="I50" s="38"/>
      <c r="J50" s="38"/>
      <c r="K50" s="42"/>
      <c r="L50" s="38"/>
      <c r="M50" s="38"/>
      <c r="N50" s="39"/>
      <c r="O50" s="276"/>
      <c r="P50" s="273"/>
      <c r="Q50" s="38"/>
      <c r="R50" s="39"/>
      <c r="S50" s="39"/>
      <c r="T50" s="40"/>
      <c r="U50" s="40"/>
      <c r="V50" s="37"/>
    </row>
    <row r="51">
      <c r="A51" s="38"/>
      <c r="B51" s="274"/>
      <c r="C51" s="270"/>
      <c r="D51" s="39"/>
      <c r="E51" s="39"/>
      <c r="F51" s="275"/>
      <c r="G51" s="274"/>
      <c r="H51" s="39"/>
      <c r="I51" s="38"/>
      <c r="J51" s="38"/>
      <c r="K51" s="42"/>
      <c r="L51" s="38"/>
      <c r="M51" s="38"/>
      <c r="N51" s="39"/>
      <c r="O51" s="276"/>
      <c r="P51" s="273"/>
      <c r="Q51" s="38"/>
      <c r="R51" s="39"/>
      <c r="S51" s="39"/>
      <c r="T51" s="40"/>
      <c r="U51" s="40"/>
      <c r="V51" s="37"/>
    </row>
    <row r="52">
      <c r="A52" s="38"/>
      <c r="B52" s="269"/>
      <c r="C52" s="270"/>
      <c r="D52" s="39"/>
      <c r="E52" s="39"/>
      <c r="F52" s="271"/>
      <c r="G52" s="269"/>
      <c r="H52" s="39"/>
      <c r="I52" s="38"/>
      <c r="J52" s="38"/>
      <c r="K52" s="42"/>
      <c r="L52" s="38"/>
      <c r="M52" s="38"/>
      <c r="N52" s="39"/>
      <c r="O52" s="276"/>
      <c r="P52" s="273"/>
      <c r="Q52" s="38"/>
      <c r="R52" s="39"/>
      <c r="S52" s="39"/>
      <c r="T52" s="40"/>
      <c r="U52" s="40"/>
      <c r="V52" s="37"/>
    </row>
    <row r="53">
      <c r="A53" s="38"/>
      <c r="B53" s="274"/>
      <c r="C53" s="270"/>
      <c r="D53" s="39"/>
      <c r="E53" s="39"/>
      <c r="F53" s="275"/>
      <c r="G53" s="274"/>
      <c r="H53" s="39"/>
      <c r="I53" s="38"/>
      <c r="J53" s="38"/>
      <c r="K53" s="42"/>
      <c r="L53" s="38"/>
      <c r="M53" s="38"/>
      <c r="N53" s="39"/>
      <c r="O53" s="276"/>
      <c r="P53" s="273"/>
      <c r="Q53" s="38"/>
      <c r="R53" s="39"/>
      <c r="S53" s="39"/>
      <c r="T53" s="40"/>
      <c r="U53" s="40"/>
      <c r="V53" s="37"/>
    </row>
    <row r="54">
      <c r="A54" s="38"/>
      <c r="B54" s="269"/>
      <c r="C54" s="270"/>
      <c r="D54" s="39"/>
      <c r="E54" s="39"/>
      <c r="F54" s="271"/>
      <c r="G54" s="269"/>
      <c r="H54" s="39"/>
      <c r="I54" s="38"/>
      <c r="J54" s="38"/>
      <c r="K54" s="42"/>
      <c r="L54" s="38"/>
      <c r="M54" s="38"/>
      <c r="N54" s="39"/>
      <c r="O54" s="276"/>
      <c r="P54" s="273"/>
      <c r="Q54" s="38"/>
      <c r="R54" s="39"/>
      <c r="S54" s="39"/>
      <c r="T54" s="40"/>
      <c r="U54" s="40"/>
      <c r="V54" s="37"/>
    </row>
    <row r="55">
      <c r="A55" s="38"/>
      <c r="B55" s="274"/>
      <c r="C55" s="270"/>
      <c r="D55" s="39"/>
      <c r="E55" s="39"/>
      <c r="F55" s="275"/>
      <c r="G55" s="274"/>
      <c r="H55" s="39"/>
      <c r="I55" s="38"/>
      <c r="J55" s="38"/>
      <c r="K55" s="42"/>
      <c r="L55" s="38"/>
      <c r="M55" s="38"/>
      <c r="N55" s="39"/>
      <c r="O55" s="276"/>
      <c r="P55" s="273"/>
      <c r="Q55" s="38"/>
      <c r="R55" s="39"/>
      <c r="S55" s="39"/>
      <c r="T55" s="40"/>
      <c r="U55" s="40"/>
      <c r="V55" s="37"/>
    </row>
    <row r="56">
      <c r="A56" s="38"/>
      <c r="B56" s="269"/>
      <c r="C56" s="270"/>
      <c r="D56" s="39"/>
      <c r="E56" s="39"/>
      <c r="F56" s="271"/>
      <c r="G56" s="269"/>
      <c r="H56" s="39"/>
      <c r="I56" s="38"/>
      <c r="J56" s="38"/>
      <c r="K56" s="42"/>
      <c r="L56" s="38"/>
      <c r="M56" s="38"/>
      <c r="N56" s="39"/>
      <c r="O56" s="276"/>
      <c r="P56" s="273"/>
      <c r="Q56" s="38"/>
      <c r="R56" s="39"/>
      <c r="S56" s="39"/>
      <c r="T56" s="40"/>
      <c r="U56" s="40"/>
      <c r="V56" s="37"/>
    </row>
    <row r="57">
      <c r="A57" s="38"/>
      <c r="B57" s="274"/>
      <c r="C57" s="270"/>
      <c r="D57" s="39"/>
      <c r="E57" s="39"/>
      <c r="F57" s="275"/>
      <c r="G57" s="274"/>
      <c r="H57" s="39"/>
      <c r="I57" s="38"/>
      <c r="J57" s="38"/>
      <c r="K57" s="42"/>
      <c r="L57" s="38"/>
      <c r="M57" s="38"/>
      <c r="N57" s="39"/>
      <c r="O57" s="276"/>
      <c r="P57" s="273"/>
      <c r="Q57" s="38"/>
      <c r="R57" s="39"/>
      <c r="S57" s="39"/>
      <c r="T57" s="40"/>
      <c r="U57" s="40"/>
      <c r="V57" s="37"/>
    </row>
    <row r="58">
      <c r="A58" s="38"/>
      <c r="B58" s="269"/>
      <c r="C58" s="270"/>
      <c r="D58" s="39"/>
      <c r="E58" s="39"/>
      <c r="F58" s="271"/>
      <c r="G58" s="269"/>
      <c r="H58" s="39"/>
      <c r="I58" s="38"/>
      <c r="J58" s="38"/>
      <c r="K58" s="42"/>
      <c r="L58" s="38"/>
      <c r="M58" s="38"/>
      <c r="N58" s="39"/>
      <c r="O58" s="276"/>
      <c r="P58" s="273"/>
      <c r="Q58" s="38"/>
      <c r="R58" s="39"/>
      <c r="S58" s="39"/>
      <c r="T58" s="40"/>
      <c r="U58" s="40"/>
      <c r="V58" s="37"/>
    </row>
    <row r="59">
      <c r="A59" s="38"/>
      <c r="B59" s="274"/>
      <c r="C59" s="270"/>
      <c r="D59" s="39"/>
      <c r="E59" s="39"/>
      <c r="F59" s="275"/>
      <c r="G59" s="274"/>
      <c r="H59" s="39"/>
      <c r="I59" s="38"/>
      <c r="J59" s="38"/>
      <c r="K59" s="42"/>
      <c r="L59" s="38"/>
      <c r="M59" s="38"/>
      <c r="N59" s="39"/>
      <c r="O59" s="276"/>
      <c r="P59" s="273"/>
      <c r="Q59" s="38"/>
      <c r="R59" s="39"/>
      <c r="S59" s="39"/>
      <c r="T59" s="40"/>
      <c r="U59" s="40"/>
      <c r="V59" s="37"/>
    </row>
    <row r="60">
      <c r="A60" s="38"/>
      <c r="B60" s="269"/>
      <c r="C60" s="270"/>
      <c r="D60" s="39"/>
      <c r="E60" s="39"/>
      <c r="F60" s="271"/>
      <c r="G60" s="269"/>
      <c r="H60" s="39"/>
      <c r="I60" s="38"/>
      <c r="J60" s="38"/>
      <c r="K60" s="42"/>
      <c r="L60" s="38"/>
      <c r="M60" s="38"/>
      <c r="N60" s="39"/>
      <c r="O60" s="276"/>
      <c r="P60" s="273"/>
      <c r="Q60" s="38"/>
      <c r="R60" s="39"/>
      <c r="S60" s="39"/>
      <c r="T60" s="40"/>
      <c r="U60" s="40"/>
      <c r="V60" s="37"/>
    </row>
    <row r="61">
      <c r="A61" s="38"/>
      <c r="B61" s="274"/>
      <c r="C61" s="270"/>
      <c r="D61" s="39"/>
      <c r="E61" s="39"/>
      <c r="F61" s="275"/>
      <c r="G61" s="274"/>
      <c r="H61" s="39"/>
      <c r="I61" s="38"/>
      <c r="J61" s="38"/>
      <c r="K61" s="42"/>
      <c r="L61" s="38"/>
      <c r="M61" s="38"/>
      <c r="N61" s="39"/>
      <c r="O61" s="276"/>
      <c r="P61" s="273"/>
      <c r="Q61" s="38"/>
      <c r="R61" s="39"/>
      <c r="S61" s="39"/>
      <c r="T61" s="40"/>
      <c r="U61" s="40"/>
      <c r="V61" s="37"/>
    </row>
    <row r="62">
      <c r="A62" s="38"/>
      <c r="B62" s="269"/>
      <c r="C62" s="270"/>
      <c r="D62" s="39"/>
      <c r="E62" s="39"/>
      <c r="F62" s="271"/>
      <c r="G62" s="269"/>
      <c r="H62" s="39"/>
      <c r="I62" s="38"/>
      <c r="J62" s="38"/>
      <c r="K62" s="42"/>
      <c r="L62" s="38"/>
      <c r="M62" s="38"/>
      <c r="N62" s="39"/>
      <c r="O62" s="276"/>
      <c r="P62" s="273"/>
      <c r="Q62" s="38"/>
      <c r="R62" s="39"/>
      <c r="S62" s="39"/>
      <c r="T62" s="40"/>
      <c r="U62" s="40"/>
      <c r="V62" s="37"/>
    </row>
    <row r="63">
      <c r="A63" s="38"/>
      <c r="B63" s="274"/>
      <c r="C63" s="270"/>
      <c r="D63" s="39"/>
      <c r="E63" s="39"/>
      <c r="F63" s="275"/>
      <c r="G63" s="274"/>
      <c r="H63" s="39"/>
      <c r="I63" s="38"/>
      <c r="J63" s="38"/>
      <c r="K63" s="42"/>
      <c r="L63" s="38"/>
      <c r="M63" s="38"/>
      <c r="N63" s="39"/>
      <c r="O63" s="276"/>
      <c r="P63" s="273"/>
      <c r="Q63" s="38"/>
      <c r="R63" s="39"/>
      <c r="S63" s="39"/>
      <c r="T63" s="40"/>
      <c r="U63" s="40"/>
      <c r="V63" s="37"/>
    </row>
    <row r="64">
      <c r="A64" s="38"/>
      <c r="B64" s="269"/>
      <c r="C64" s="270"/>
      <c r="D64" s="39"/>
      <c r="E64" s="39"/>
      <c r="F64" s="271"/>
      <c r="G64" s="269"/>
      <c r="H64" s="39"/>
      <c r="I64" s="38"/>
      <c r="J64" s="38"/>
      <c r="K64" s="42"/>
      <c r="L64" s="38"/>
      <c r="M64" s="38"/>
      <c r="N64" s="39"/>
      <c r="O64" s="276"/>
      <c r="P64" s="273"/>
      <c r="Q64" s="38"/>
      <c r="R64" s="39"/>
      <c r="S64" s="39"/>
      <c r="T64" s="40"/>
      <c r="U64" s="40"/>
      <c r="V64" s="37"/>
    </row>
    <row r="65">
      <c r="A65" s="38"/>
      <c r="B65" s="274"/>
      <c r="C65" s="270"/>
      <c r="D65" s="39"/>
      <c r="E65" s="39"/>
      <c r="F65" s="275"/>
      <c r="G65" s="274"/>
      <c r="H65" s="39"/>
      <c r="I65" s="38"/>
      <c r="J65" s="38"/>
      <c r="K65" s="42"/>
      <c r="L65" s="38"/>
      <c r="M65" s="38"/>
      <c r="N65" s="39"/>
      <c r="O65" s="276"/>
      <c r="P65" s="273"/>
      <c r="Q65" s="38"/>
      <c r="R65" s="39"/>
      <c r="S65" s="39"/>
      <c r="T65" s="40"/>
      <c r="U65" s="40"/>
      <c r="V65" s="37"/>
    </row>
    <row r="66">
      <c r="A66" s="38"/>
      <c r="B66" s="269"/>
      <c r="C66" s="270"/>
      <c r="D66" s="39"/>
      <c r="E66" s="39"/>
      <c r="F66" s="271"/>
      <c r="G66" s="269"/>
      <c r="H66" s="39"/>
      <c r="I66" s="38"/>
      <c r="J66" s="38"/>
      <c r="K66" s="42"/>
      <c r="L66" s="38"/>
      <c r="M66" s="38"/>
      <c r="N66" s="39"/>
      <c r="O66" s="276"/>
      <c r="P66" s="273"/>
      <c r="Q66" s="38"/>
      <c r="R66" s="39"/>
      <c r="S66" s="39"/>
      <c r="T66" s="40"/>
      <c r="U66" s="40"/>
      <c r="V66" s="37"/>
    </row>
    <row r="67">
      <c r="A67" s="38"/>
      <c r="B67" s="274"/>
      <c r="C67" s="270"/>
      <c r="D67" s="39"/>
      <c r="E67" s="39"/>
      <c r="F67" s="275"/>
      <c r="G67" s="274"/>
      <c r="H67" s="39"/>
      <c r="I67" s="38"/>
      <c r="J67" s="38"/>
      <c r="K67" s="42"/>
      <c r="L67" s="38"/>
      <c r="M67" s="38"/>
      <c r="N67" s="39"/>
      <c r="O67" s="276"/>
      <c r="P67" s="273"/>
      <c r="Q67" s="38"/>
      <c r="R67" s="39"/>
      <c r="S67" s="39"/>
      <c r="T67" s="40"/>
      <c r="U67" s="40"/>
      <c r="V67" s="37"/>
    </row>
    <row r="68">
      <c r="A68" s="38"/>
      <c r="B68" s="269"/>
      <c r="C68" s="270"/>
      <c r="D68" s="39"/>
      <c r="E68" s="39"/>
      <c r="F68" s="271"/>
      <c r="G68" s="269"/>
      <c r="H68" s="39"/>
      <c r="I68" s="38"/>
      <c r="J68" s="38"/>
      <c r="K68" s="42"/>
      <c r="L68" s="38"/>
      <c r="M68" s="38"/>
      <c r="N68" s="39"/>
      <c r="O68" s="276"/>
      <c r="P68" s="273"/>
      <c r="Q68" s="38"/>
      <c r="R68" s="39"/>
      <c r="S68" s="39"/>
      <c r="T68" s="40"/>
      <c r="U68" s="40"/>
      <c r="V68" s="37"/>
    </row>
    <row r="69">
      <c r="A69" s="38"/>
      <c r="B69" s="274"/>
      <c r="C69" s="270"/>
      <c r="D69" s="39"/>
      <c r="E69" s="39"/>
      <c r="F69" s="275"/>
      <c r="G69" s="274"/>
      <c r="H69" s="39"/>
      <c r="I69" s="38"/>
      <c r="J69" s="38"/>
      <c r="K69" s="42"/>
      <c r="L69" s="38"/>
      <c r="M69" s="38"/>
      <c r="N69" s="39"/>
      <c r="O69" s="276"/>
      <c r="P69" s="273"/>
      <c r="Q69" s="38"/>
      <c r="R69" s="39"/>
      <c r="S69" s="39"/>
      <c r="T69" s="40"/>
      <c r="U69" s="40"/>
      <c r="V69" s="37"/>
    </row>
    <row r="70">
      <c r="A70" s="38"/>
      <c r="B70" s="269"/>
      <c r="C70" s="270"/>
      <c r="D70" s="39"/>
      <c r="E70" s="39"/>
      <c r="F70" s="271"/>
      <c r="G70" s="269"/>
      <c r="H70" s="39"/>
      <c r="I70" s="38"/>
      <c r="J70" s="38"/>
      <c r="K70" s="42"/>
      <c r="L70" s="38"/>
      <c r="M70" s="38"/>
      <c r="N70" s="39"/>
      <c r="O70" s="276"/>
      <c r="P70" s="273"/>
      <c r="Q70" s="38"/>
      <c r="R70" s="39"/>
      <c r="S70" s="39"/>
      <c r="T70" s="40"/>
      <c r="U70" s="40"/>
      <c r="V70" s="37"/>
    </row>
    <row r="71">
      <c r="A71" s="38"/>
      <c r="B71" s="274"/>
      <c r="C71" s="270"/>
      <c r="D71" s="39"/>
      <c r="E71" s="39"/>
      <c r="F71" s="275"/>
      <c r="G71" s="274"/>
      <c r="H71" s="39"/>
      <c r="I71" s="38"/>
      <c r="J71" s="38"/>
      <c r="K71" s="42"/>
      <c r="L71" s="38"/>
      <c r="M71" s="38"/>
      <c r="N71" s="39"/>
      <c r="O71" s="276"/>
      <c r="P71" s="273"/>
      <c r="Q71" s="38"/>
      <c r="R71" s="39"/>
      <c r="S71" s="39"/>
      <c r="T71" s="40"/>
      <c r="U71" s="40"/>
      <c r="V71" s="37"/>
    </row>
    <row r="72">
      <c r="A72" s="38"/>
      <c r="B72" s="269"/>
      <c r="C72" s="270"/>
      <c r="D72" s="39"/>
      <c r="E72" s="39"/>
      <c r="F72" s="271"/>
      <c r="G72" s="269"/>
      <c r="H72" s="39"/>
      <c r="I72" s="38"/>
      <c r="J72" s="38"/>
      <c r="K72" s="42"/>
      <c r="L72" s="38"/>
      <c r="M72" s="38"/>
      <c r="N72" s="39"/>
      <c r="O72" s="276"/>
      <c r="P72" s="273"/>
      <c r="Q72" s="38"/>
      <c r="R72" s="39"/>
      <c r="S72" s="39"/>
      <c r="T72" s="40"/>
      <c r="U72" s="40"/>
      <c r="V72" s="37"/>
    </row>
    <row r="73">
      <c r="A73" s="38"/>
      <c r="B73" s="274"/>
      <c r="C73" s="270"/>
      <c r="D73" s="39"/>
      <c r="E73" s="39"/>
      <c r="F73" s="275"/>
      <c r="G73" s="274"/>
      <c r="H73" s="39"/>
      <c r="I73" s="38"/>
      <c r="J73" s="38"/>
      <c r="K73" s="42"/>
      <c r="L73" s="38"/>
      <c r="M73" s="38"/>
      <c r="N73" s="39"/>
      <c r="O73" s="276"/>
      <c r="P73" s="273"/>
      <c r="Q73" s="38"/>
      <c r="R73" s="39"/>
      <c r="S73" s="39"/>
      <c r="T73" s="40"/>
      <c r="U73" s="40"/>
      <c r="V73" s="37"/>
    </row>
    <row r="74">
      <c r="A74" s="38"/>
      <c r="B74" s="269"/>
      <c r="C74" s="270"/>
      <c r="D74" s="39"/>
      <c r="E74" s="39"/>
      <c r="F74" s="271"/>
      <c r="G74" s="269"/>
      <c r="H74" s="39"/>
      <c r="I74" s="38"/>
      <c r="J74" s="38"/>
      <c r="K74" s="42"/>
      <c r="L74" s="38"/>
      <c r="M74" s="38"/>
      <c r="N74" s="39"/>
      <c r="O74" s="276"/>
      <c r="P74" s="273"/>
      <c r="Q74" s="38"/>
      <c r="R74" s="39"/>
      <c r="S74" s="39"/>
      <c r="T74" s="40"/>
      <c r="U74" s="40"/>
      <c r="V74" s="37"/>
    </row>
    <row r="75">
      <c r="A75" s="38"/>
      <c r="B75" s="274"/>
      <c r="C75" s="270"/>
      <c r="D75" s="39"/>
      <c r="E75" s="39"/>
      <c r="F75" s="275"/>
      <c r="G75" s="274"/>
      <c r="H75" s="39"/>
      <c r="I75" s="38"/>
      <c r="J75" s="38"/>
      <c r="K75" s="42"/>
      <c r="L75" s="38"/>
      <c r="M75" s="38"/>
      <c r="N75" s="39"/>
      <c r="O75" s="276"/>
      <c r="P75" s="273"/>
      <c r="Q75" s="38"/>
      <c r="R75" s="39"/>
      <c r="S75" s="39"/>
      <c r="T75" s="40"/>
      <c r="U75" s="40"/>
      <c r="V75" s="37"/>
    </row>
    <row r="76">
      <c r="A76" s="38"/>
      <c r="B76" s="269"/>
      <c r="C76" s="270"/>
      <c r="D76" s="39"/>
      <c r="E76" s="39"/>
      <c r="F76" s="271"/>
      <c r="G76" s="269"/>
      <c r="H76" s="39"/>
      <c r="I76" s="38"/>
      <c r="J76" s="38"/>
      <c r="K76" s="42"/>
      <c r="L76" s="38"/>
      <c r="M76" s="38"/>
      <c r="N76" s="39"/>
      <c r="O76" s="276"/>
      <c r="P76" s="273"/>
      <c r="Q76" s="38"/>
      <c r="R76" s="39"/>
      <c r="S76" s="39"/>
      <c r="T76" s="40"/>
      <c r="U76" s="40"/>
      <c r="V76" s="37"/>
    </row>
    <row r="77">
      <c r="A77" s="38"/>
      <c r="B77" s="274"/>
      <c r="C77" s="270"/>
      <c r="D77" s="39"/>
      <c r="E77" s="39"/>
      <c r="F77" s="275"/>
      <c r="G77" s="274"/>
      <c r="H77" s="39"/>
      <c r="I77" s="38"/>
      <c r="J77" s="38"/>
      <c r="K77" s="42"/>
      <c r="L77" s="38"/>
      <c r="M77" s="38"/>
      <c r="N77" s="39"/>
      <c r="O77" s="276"/>
      <c r="P77" s="273"/>
      <c r="Q77" s="38"/>
      <c r="R77" s="39"/>
      <c r="S77" s="39"/>
      <c r="T77" s="40"/>
      <c r="U77" s="40"/>
      <c r="V77" s="37"/>
    </row>
    <row r="78">
      <c r="A78" s="38"/>
      <c r="B78" s="269"/>
      <c r="C78" s="270"/>
      <c r="D78" s="39"/>
      <c r="E78" s="39"/>
      <c r="F78" s="271"/>
      <c r="G78" s="269"/>
      <c r="H78" s="39"/>
      <c r="I78" s="38"/>
      <c r="J78" s="38"/>
      <c r="K78" s="42"/>
      <c r="L78" s="38"/>
      <c r="M78" s="38"/>
      <c r="N78" s="39"/>
      <c r="O78" s="276"/>
      <c r="P78" s="273"/>
      <c r="Q78" s="38"/>
      <c r="R78" s="39"/>
      <c r="S78" s="39"/>
      <c r="T78" s="40"/>
      <c r="U78" s="40"/>
      <c r="V78" s="37"/>
    </row>
    <row r="79">
      <c r="A79" s="38"/>
      <c r="B79" s="274"/>
      <c r="C79" s="270"/>
      <c r="D79" s="39"/>
      <c r="E79" s="39"/>
      <c r="F79" s="275"/>
      <c r="G79" s="274"/>
      <c r="H79" s="39"/>
      <c r="I79" s="38"/>
      <c r="J79" s="38"/>
      <c r="K79" s="42"/>
      <c r="L79" s="38"/>
      <c r="M79" s="38"/>
      <c r="N79" s="39"/>
      <c r="O79" s="276"/>
      <c r="P79" s="273"/>
      <c r="Q79" s="38"/>
      <c r="R79" s="39"/>
      <c r="S79" s="39"/>
      <c r="T79" s="40"/>
      <c r="U79" s="40"/>
      <c r="V79" s="37"/>
    </row>
    <row r="80">
      <c r="A80" s="38"/>
      <c r="B80" s="269"/>
      <c r="C80" s="270"/>
      <c r="D80" s="39"/>
      <c r="E80" s="39"/>
      <c r="F80" s="271"/>
      <c r="G80" s="269"/>
      <c r="H80" s="39"/>
      <c r="I80" s="38"/>
      <c r="J80" s="38"/>
      <c r="K80" s="42"/>
      <c r="L80" s="38"/>
      <c r="M80" s="38"/>
      <c r="N80" s="39"/>
      <c r="O80" s="276"/>
      <c r="P80" s="273"/>
      <c r="Q80" s="38"/>
      <c r="R80" s="39"/>
      <c r="S80" s="39"/>
      <c r="T80" s="40"/>
      <c r="U80" s="40"/>
      <c r="V80" s="37"/>
    </row>
    <row r="81">
      <c r="A81" s="38"/>
      <c r="B81" s="274"/>
      <c r="C81" s="270"/>
      <c r="D81" s="39"/>
      <c r="E81" s="39"/>
      <c r="F81" s="275"/>
      <c r="G81" s="274"/>
      <c r="H81" s="39"/>
      <c r="I81" s="38"/>
      <c r="J81" s="38"/>
      <c r="K81" s="42"/>
      <c r="L81" s="38"/>
      <c r="M81" s="38"/>
      <c r="N81" s="39"/>
      <c r="O81" s="276"/>
      <c r="P81" s="273"/>
      <c r="Q81" s="38"/>
      <c r="R81" s="39"/>
      <c r="S81" s="39"/>
      <c r="T81" s="40"/>
      <c r="U81" s="40"/>
      <c r="V81" s="37"/>
    </row>
    <row r="82">
      <c r="A82" s="38"/>
      <c r="B82" s="269"/>
      <c r="C82" s="270"/>
      <c r="D82" s="39"/>
      <c r="E82" s="39"/>
      <c r="F82" s="271"/>
      <c r="G82" s="269"/>
      <c r="H82" s="39"/>
      <c r="I82" s="38"/>
      <c r="J82" s="38"/>
      <c r="K82" s="42"/>
      <c r="L82" s="38"/>
      <c r="M82" s="38"/>
      <c r="N82" s="39"/>
      <c r="O82" s="276"/>
      <c r="P82" s="273"/>
      <c r="Q82" s="38"/>
      <c r="R82" s="39"/>
      <c r="S82" s="39"/>
      <c r="T82" s="40"/>
      <c r="U82" s="40"/>
      <c r="V82" s="37"/>
    </row>
    <row r="83">
      <c r="A83" s="38"/>
      <c r="B83" s="274"/>
      <c r="C83" s="270"/>
      <c r="D83" s="39"/>
      <c r="E83" s="39"/>
      <c r="F83" s="275"/>
      <c r="G83" s="274"/>
      <c r="H83" s="39"/>
      <c r="I83" s="38"/>
      <c r="J83" s="38"/>
      <c r="K83" s="42"/>
      <c r="L83" s="38"/>
      <c r="M83" s="38"/>
      <c r="N83" s="39"/>
      <c r="O83" s="276"/>
      <c r="P83" s="273"/>
      <c r="Q83" s="38"/>
      <c r="R83" s="39"/>
      <c r="S83" s="39"/>
      <c r="T83" s="40"/>
      <c r="U83" s="40"/>
      <c r="V83" s="37"/>
    </row>
    <row r="84">
      <c r="A84" s="38"/>
      <c r="B84" s="269"/>
      <c r="C84" s="270"/>
      <c r="D84" s="39"/>
      <c r="E84" s="39"/>
      <c r="F84" s="271"/>
      <c r="G84" s="269"/>
      <c r="H84" s="39"/>
      <c r="I84" s="38"/>
      <c r="J84" s="38"/>
      <c r="K84" s="42"/>
      <c r="L84" s="38"/>
      <c r="M84" s="38"/>
      <c r="N84" s="39"/>
      <c r="O84" s="276"/>
      <c r="P84" s="273"/>
      <c r="Q84" s="38"/>
      <c r="R84" s="39"/>
      <c r="S84" s="39"/>
      <c r="T84" s="40"/>
      <c r="U84" s="40"/>
      <c r="V84" s="37"/>
    </row>
    <row r="85">
      <c r="A85" s="38"/>
      <c r="B85" s="274"/>
      <c r="C85" s="270"/>
      <c r="D85" s="39"/>
      <c r="E85" s="39"/>
      <c r="F85" s="275"/>
      <c r="G85" s="274"/>
      <c r="H85" s="39"/>
      <c r="I85" s="38"/>
      <c r="J85" s="38"/>
      <c r="K85" s="42"/>
      <c r="L85" s="38"/>
      <c r="M85" s="38"/>
      <c r="N85" s="39"/>
      <c r="O85" s="276"/>
      <c r="P85" s="273"/>
      <c r="Q85" s="38"/>
      <c r="R85" s="39"/>
      <c r="S85" s="39"/>
      <c r="T85" s="40"/>
      <c r="U85" s="40"/>
      <c r="V85" s="37"/>
    </row>
    <row r="86">
      <c r="A86" s="38"/>
      <c r="B86" s="269"/>
      <c r="C86" s="270"/>
      <c r="D86" s="39"/>
      <c r="E86" s="39"/>
      <c r="F86" s="271"/>
      <c r="G86" s="269"/>
      <c r="H86" s="39"/>
      <c r="I86" s="38"/>
      <c r="J86" s="38"/>
      <c r="K86" s="42"/>
      <c r="L86" s="38"/>
      <c r="M86" s="38"/>
      <c r="N86" s="39"/>
      <c r="O86" s="276"/>
      <c r="P86" s="273"/>
      <c r="Q86" s="38"/>
      <c r="R86" s="39"/>
      <c r="S86" s="39"/>
      <c r="T86" s="40"/>
      <c r="U86" s="40"/>
      <c r="V86" s="37"/>
    </row>
    <row r="87">
      <c r="A87" s="38"/>
      <c r="B87" s="274"/>
      <c r="C87" s="270"/>
      <c r="D87" s="39"/>
      <c r="E87" s="39"/>
      <c r="F87" s="275"/>
      <c r="G87" s="274"/>
      <c r="H87" s="39"/>
      <c r="I87" s="38"/>
      <c r="J87" s="38"/>
      <c r="K87" s="42"/>
      <c r="L87" s="38"/>
      <c r="M87" s="38"/>
      <c r="N87" s="39"/>
      <c r="O87" s="276"/>
      <c r="P87" s="273"/>
      <c r="Q87" s="38"/>
      <c r="R87" s="39"/>
      <c r="S87" s="39"/>
      <c r="T87" s="40"/>
      <c r="U87" s="40"/>
      <c r="V87" s="37"/>
    </row>
    <row r="88">
      <c r="A88" s="38"/>
      <c r="B88" s="269"/>
      <c r="C88" s="270"/>
      <c r="D88" s="39"/>
      <c r="E88" s="39"/>
      <c r="F88" s="271"/>
      <c r="G88" s="269"/>
      <c r="H88" s="39"/>
      <c r="I88" s="38"/>
      <c r="J88" s="38"/>
      <c r="K88" s="42"/>
      <c r="L88" s="38"/>
      <c r="M88" s="38"/>
      <c r="N88" s="39"/>
      <c r="O88" s="276"/>
      <c r="P88" s="273"/>
      <c r="Q88" s="38"/>
      <c r="R88" s="39"/>
      <c r="S88" s="39"/>
      <c r="T88" s="40"/>
      <c r="U88" s="40"/>
      <c r="V88" s="37"/>
    </row>
    <row r="89">
      <c r="A89" s="38"/>
      <c r="B89" s="274"/>
      <c r="C89" s="270"/>
      <c r="D89" s="39"/>
      <c r="E89" s="39"/>
      <c r="F89" s="275"/>
      <c r="G89" s="274"/>
      <c r="H89" s="39"/>
      <c r="I89" s="38"/>
      <c r="J89" s="38"/>
      <c r="K89" s="42"/>
      <c r="L89" s="38"/>
      <c r="M89" s="38"/>
      <c r="N89" s="39"/>
      <c r="O89" s="276"/>
      <c r="P89" s="273"/>
      <c r="Q89" s="38"/>
      <c r="R89" s="39"/>
      <c r="S89" s="39"/>
      <c r="T89" s="40"/>
      <c r="U89" s="40"/>
      <c r="V89" s="37"/>
    </row>
    <row r="90">
      <c r="A90" s="38"/>
      <c r="B90" s="269"/>
      <c r="C90" s="270"/>
      <c r="D90" s="39"/>
      <c r="E90" s="39"/>
      <c r="F90" s="271"/>
      <c r="G90" s="269"/>
      <c r="H90" s="39"/>
      <c r="I90" s="38"/>
      <c r="J90" s="38"/>
      <c r="K90" s="42"/>
      <c r="L90" s="38"/>
      <c r="M90" s="38"/>
      <c r="N90" s="39"/>
      <c r="O90" s="276"/>
      <c r="P90" s="273"/>
      <c r="Q90" s="38"/>
      <c r="R90" s="39"/>
      <c r="S90" s="39"/>
      <c r="T90" s="40"/>
      <c r="U90" s="40"/>
      <c r="V90" s="37"/>
    </row>
    <row r="91">
      <c r="A91" s="38"/>
      <c r="B91" s="274"/>
      <c r="C91" s="270"/>
      <c r="D91" s="39"/>
      <c r="E91" s="39"/>
      <c r="F91" s="275"/>
      <c r="G91" s="274"/>
      <c r="H91" s="39"/>
      <c r="I91" s="38"/>
      <c r="J91" s="38"/>
      <c r="K91" s="42"/>
      <c r="L91" s="38"/>
      <c r="M91" s="38"/>
      <c r="N91" s="39"/>
      <c r="O91" s="276"/>
      <c r="P91" s="273"/>
      <c r="Q91" s="38"/>
      <c r="R91" s="39"/>
      <c r="S91" s="39"/>
      <c r="T91" s="40"/>
      <c r="U91" s="40"/>
      <c r="V91" s="37"/>
    </row>
    <row r="92">
      <c r="A92" s="38"/>
      <c r="B92" s="269"/>
      <c r="C92" s="270"/>
      <c r="D92" s="39"/>
      <c r="E92" s="39"/>
      <c r="F92" s="271"/>
      <c r="G92" s="269"/>
      <c r="H92" s="39"/>
      <c r="I92" s="38"/>
      <c r="J92" s="38"/>
      <c r="K92" s="42"/>
      <c r="L92" s="38"/>
      <c r="M92" s="38"/>
      <c r="N92" s="39"/>
      <c r="O92" s="276"/>
      <c r="P92" s="273"/>
      <c r="Q92" s="38"/>
      <c r="R92" s="39"/>
      <c r="S92" s="39"/>
      <c r="T92" s="40"/>
      <c r="U92" s="40"/>
      <c r="V92" s="37"/>
    </row>
    <row r="93">
      <c r="A93" s="38"/>
      <c r="B93" s="274"/>
      <c r="C93" s="270"/>
      <c r="D93" s="39"/>
      <c r="E93" s="39"/>
      <c r="F93" s="275"/>
      <c r="G93" s="274"/>
      <c r="H93" s="39"/>
      <c r="I93" s="38"/>
      <c r="J93" s="38"/>
      <c r="K93" s="42"/>
      <c r="L93" s="38"/>
      <c r="M93" s="38"/>
      <c r="N93" s="39"/>
      <c r="O93" s="276"/>
      <c r="P93" s="273"/>
      <c r="Q93" s="38"/>
      <c r="R93" s="39"/>
      <c r="S93" s="39"/>
      <c r="T93" s="40"/>
      <c r="U93" s="40"/>
      <c r="V93" s="37"/>
    </row>
    <row r="94">
      <c r="A94" s="38"/>
      <c r="B94" s="269"/>
      <c r="C94" s="270"/>
      <c r="D94" s="39"/>
      <c r="E94" s="39"/>
      <c r="F94" s="271"/>
      <c r="G94" s="269"/>
      <c r="H94" s="39"/>
      <c r="I94" s="38"/>
      <c r="J94" s="38"/>
      <c r="K94" s="42"/>
      <c r="L94" s="38"/>
      <c r="M94" s="38"/>
      <c r="N94" s="39"/>
      <c r="O94" s="276"/>
      <c r="P94" s="273"/>
      <c r="Q94" s="38"/>
      <c r="R94" s="39"/>
      <c r="S94" s="39"/>
      <c r="T94" s="40"/>
      <c r="U94" s="40"/>
      <c r="V94" s="37"/>
    </row>
    <row r="95">
      <c r="A95" s="38"/>
      <c r="B95" s="274"/>
      <c r="C95" s="270"/>
      <c r="D95" s="39"/>
      <c r="E95" s="39"/>
      <c r="F95" s="275"/>
      <c r="G95" s="274"/>
      <c r="H95" s="39"/>
      <c r="I95" s="38"/>
      <c r="J95" s="38"/>
      <c r="K95" s="42"/>
      <c r="L95" s="38"/>
      <c r="M95" s="38"/>
      <c r="N95" s="39"/>
      <c r="O95" s="276"/>
      <c r="P95" s="273"/>
      <c r="Q95" s="38"/>
      <c r="R95" s="39"/>
      <c r="S95" s="39"/>
      <c r="T95" s="40"/>
      <c r="U95" s="40"/>
      <c r="V95" s="37"/>
    </row>
    <row r="96">
      <c r="A96" s="38"/>
      <c r="B96" s="269"/>
      <c r="C96" s="270"/>
      <c r="D96" s="39"/>
      <c r="E96" s="39"/>
      <c r="F96" s="271"/>
      <c r="G96" s="269"/>
      <c r="H96" s="39"/>
      <c r="I96" s="38"/>
      <c r="J96" s="38"/>
      <c r="K96" s="42"/>
      <c r="L96" s="38"/>
      <c r="M96" s="38"/>
      <c r="N96" s="39"/>
      <c r="O96" s="276"/>
      <c r="P96" s="273"/>
      <c r="Q96" s="38"/>
      <c r="R96" s="39"/>
      <c r="S96" s="39"/>
      <c r="T96" s="40"/>
      <c r="U96" s="40"/>
      <c r="V96" s="37"/>
    </row>
    <row r="97">
      <c r="A97" s="38"/>
      <c r="B97" s="274"/>
      <c r="C97" s="270"/>
      <c r="D97" s="39"/>
      <c r="E97" s="39"/>
      <c r="F97" s="275"/>
      <c r="G97" s="274"/>
      <c r="H97" s="39"/>
      <c r="I97" s="38"/>
      <c r="J97" s="38"/>
      <c r="K97" s="42"/>
      <c r="L97" s="38"/>
      <c r="M97" s="38"/>
      <c r="N97" s="39"/>
      <c r="O97" s="276"/>
      <c r="P97" s="273"/>
      <c r="Q97" s="38"/>
      <c r="R97" s="39"/>
      <c r="S97" s="39"/>
      <c r="T97" s="40"/>
      <c r="U97" s="40"/>
      <c r="V97" s="37"/>
    </row>
    <row r="98">
      <c r="A98" s="38"/>
      <c r="B98" s="269"/>
      <c r="C98" s="270"/>
      <c r="D98" s="39"/>
      <c r="E98" s="39"/>
      <c r="F98" s="271"/>
      <c r="G98" s="269"/>
      <c r="H98" s="39"/>
      <c r="I98" s="38"/>
      <c r="J98" s="38"/>
      <c r="K98" s="42"/>
      <c r="L98" s="38"/>
      <c r="M98" s="38"/>
      <c r="N98" s="39"/>
      <c r="O98" s="276"/>
      <c r="P98" s="273"/>
      <c r="Q98" s="38"/>
      <c r="R98" s="39"/>
      <c r="S98" s="39"/>
      <c r="T98" s="40"/>
      <c r="U98" s="40"/>
      <c r="V98" s="37"/>
    </row>
    <row r="99">
      <c r="A99" s="38"/>
      <c r="B99" s="274"/>
      <c r="C99" s="270"/>
      <c r="D99" s="39"/>
      <c r="E99" s="39"/>
      <c r="F99" s="275"/>
      <c r="G99" s="274"/>
      <c r="H99" s="39"/>
      <c r="I99" s="38"/>
      <c r="J99" s="38"/>
      <c r="K99" s="42"/>
      <c r="L99" s="38"/>
      <c r="M99" s="38"/>
      <c r="N99" s="39"/>
      <c r="O99" s="276"/>
      <c r="P99" s="273"/>
      <c r="Q99" s="38"/>
      <c r="R99" s="39"/>
      <c r="S99" s="39"/>
      <c r="T99" s="40"/>
      <c r="U99" s="40"/>
      <c r="V99" s="37"/>
    </row>
    <row r="100">
      <c r="A100" s="38"/>
      <c r="B100" s="269"/>
      <c r="C100" s="270"/>
      <c r="D100" s="39"/>
      <c r="E100" s="39"/>
      <c r="F100" s="271"/>
      <c r="G100" s="269"/>
      <c r="H100" s="39"/>
      <c r="I100" s="38"/>
      <c r="J100" s="38"/>
      <c r="K100" s="42"/>
      <c r="L100" s="38"/>
      <c r="M100" s="38"/>
      <c r="N100" s="39"/>
      <c r="O100" s="276"/>
      <c r="P100" s="273"/>
      <c r="Q100" s="38"/>
      <c r="R100" s="39"/>
      <c r="S100" s="39"/>
      <c r="T100" s="40"/>
      <c r="U100" s="40"/>
      <c r="V100" s="37"/>
    </row>
    <row r="101">
      <c r="A101" s="38"/>
      <c r="B101" s="274"/>
      <c r="C101" s="270"/>
      <c r="D101" s="39"/>
      <c r="E101" s="39"/>
      <c r="F101" s="275"/>
      <c r="G101" s="274"/>
      <c r="H101" s="39"/>
      <c r="I101" s="38"/>
      <c r="J101" s="38"/>
      <c r="K101" s="42"/>
      <c r="L101" s="38"/>
      <c r="M101" s="38"/>
      <c r="N101" s="39"/>
      <c r="O101" s="276"/>
      <c r="P101" s="273"/>
      <c r="Q101" s="38"/>
      <c r="R101" s="39"/>
      <c r="S101" s="39"/>
      <c r="T101" s="40"/>
      <c r="U101" s="40"/>
      <c r="V101" s="37"/>
    </row>
    <row r="102">
      <c r="A102" s="38"/>
      <c r="B102" s="269"/>
      <c r="C102" s="270"/>
      <c r="D102" s="39"/>
      <c r="E102" s="39"/>
      <c r="F102" s="271"/>
      <c r="G102" s="269"/>
      <c r="H102" s="39"/>
      <c r="I102" s="38"/>
      <c r="J102" s="38"/>
      <c r="K102" s="42"/>
      <c r="L102" s="38"/>
      <c r="M102" s="38"/>
      <c r="N102" s="39"/>
      <c r="O102" s="276"/>
      <c r="P102" s="273"/>
      <c r="Q102" s="38"/>
      <c r="R102" s="39"/>
      <c r="S102" s="39"/>
      <c r="T102" s="40"/>
      <c r="U102" s="40"/>
      <c r="V102" s="37"/>
    </row>
    <row r="103">
      <c r="A103" s="38"/>
      <c r="B103" s="274"/>
      <c r="C103" s="270"/>
      <c r="D103" s="39"/>
      <c r="E103" s="39"/>
      <c r="F103" s="275"/>
      <c r="G103" s="274"/>
      <c r="H103" s="39"/>
      <c r="I103" s="38"/>
      <c r="J103" s="38"/>
      <c r="K103" s="42"/>
      <c r="L103" s="38"/>
      <c r="M103" s="38"/>
      <c r="N103" s="39"/>
      <c r="O103" s="276"/>
      <c r="P103" s="273"/>
      <c r="Q103" s="38"/>
      <c r="R103" s="39"/>
      <c r="S103" s="39"/>
      <c r="T103" s="40"/>
      <c r="U103" s="40"/>
      <c r="V103" s="37"/>
    </row>
    <row r="104">
      <c r="A104" s="38"/>
      <c r="B104" s="269"/>
      <c r="C104" s="270"/>
      <c r="D104" s="39"/>
      <c r="E104" s="39"/>
      <c r="F104" s="271"/>
      <c r="G104" s="269"/>
      <c r="H104" s="39"/>
      <c r="I104" s="38"/>
      <c r="J104" s="38"/>
      <c r="K104" s="42"/>
      <c r="L104" s="38"/>
      <c r="M104" s="38"/>
      <c r="N104" s="39"/>
      <c r="O104" s="276"/>
      <c r="P104" s="273"/>
      <c r="Q104" s="38"/>
      <c r="R104" s="39"/>
      <c r="S104" s="39"/>
      <c r="T104" s="40"/>
      <c r="U104" s="40"/>
      <c r="V104" s="37"/>
    </row>
    <row r="105">
      <c r="A105" s="38"/>
      <c r="B105" s="274"/>
      <c r="C105" s="270"/>
      <c r="D105" s="39"/>
      <c r="E105" s="39"/>
      <c r="F105" s="275"/>
      <c r="G105" s="274"/>
      <c r="H105" s="39"/>
      <c r="I105" s="38"/>
      <c r="J105" s="38"/>
      <c r="K105" s="42"/>
      <c r="L105" s="38"/>
      <c r="M105" s="38"/>
      <c r="N105" s="39"/>
      <c r="O105" s="276"/>
      <c r="P105" s="273"/>
      <c r="Q105" s="38"/>
      <c r="R105" s="39"/>
      <c r="S105" s="39"/>
      <c r="T105" s="40"/>
      <c r="U105" s="40"/>
      <c r="V105" s="37"/>
    </row>
    <row r="106">
      <c r="A106" s="38"/>
      <c r="B106" s="269"/>
      <c r="C106" s="270"/>
      <c r="D106" s="39"/>
      <c r="E106" s="39"/>
      <c r="F106" s="271"/>
      <c r="G106" s="269"/>
      <c r="H106" s="39"/>
      <c r="I106" s="38"/>
      <c r="J106" s="38"/>
      <c r="K106" s="42"/>
      <c r="L106" s="38"/>
      <c r="M106" s="38"/>
      <c r="N106" s="39"/>
      <c r="O106" s="276"/>
      <c r="P106" s="273"/>
      <c r="Q106" s="38"/>
      <c r="R106" s="39"/>
      <c r="S106" s="39"/>
      <c r="T106" s="40"/>
      <c r="U106" s="40"/>
      <c r="V106" s="37"/>
    </row>
    <row r="107">
      <c r="A107" s="38"/>
      <c r="B107" s="274"/>
      <c r="C107" s="270"/>
      <c r="D107" s="39"/>
      <c r="E107" s="39"/>
      <c r="F107" s="275"/>
      <c r="G107" s="274"/>
      <c r="H107" s="39"/>
      <c r="I107" s="38"/>
      <c r="J107" s="38"/>
      <c r="K107" s="42"/>
      <c r="L107" s="38"/>
      <c r="M107" s="38"/>
      <c r="N107" s="39"/>
      <c r="O107" s="276"/>
      <c r="P107" s="273"/>
      <c r="Q107" s="38"/>
      <c r="R107" s="39"/>
      <c r="S107" s="39"/>
      <c r="T107" s="40"/>
      <c r="U107" s="40"/>
      <c r="V107" s="37"/>
    </row>
    <row r="108">
      <c r="A108" s="38"/>
      <c r="B108" s="269"/>
      <c r="C108" s="270"/>
      <c r="D108" s="39"/>
      <c r="E108" s="39"/>
      <c r="F108" s="271"/>
      <c r="G108" s="269"/>
      <c r="H108" s="39"/>
      <c r="I108" s="38"/>
      <c r="J108" s="38"/>
      <c r="K108" s="42"/>
      <c r="L108" s="38"/>
      <c r="M108" s="38"/>
      <c r="N108" s="39"/>
      <c r="O108" s="276"/>
      <c r="P108" s="273"/>
      <c r="Q108" s="38"/>
      <c r="R108" s="39"/>
      <c r="S108" s="39"/>
      <c r="T108" s="40"/>
      <c r="U108" s="40"/>
      <c r="V108" s="37"/>
    </row>
    <row r="109">
      <c r="A109" s="38"/>
      <c r="B109" s="274"/>
      <c r="C109" s="270"/>
      <c r="D109" s="39"/>
      <c r="E109" s="39"/>
      <c r="F109" s="275"/>
      <c r="G109" s="274"/>
      <c r="H109" s="39"/>
      <c r="I109" s="38"/>
      <c r="J109" s="38"/>
      <c r="K109" s="42"/>
      <c r="L109" s="38"/>
      <c r="M109" s="38"/>
      <c r="N109" s="39"/>
      <c r="O109" s="276"/>
      <c r="P109" s="273"/>
      <c r="Q109" s="38"/>
      <c r="R109" s="39"/>
      <c r="S109" s="39"/>
      <c r="T109" s="40"/>
      <c r="U109" s="40"/>
      <c r="V109" s="37"/>
    </row>
    <row r="110">
      <c r="A110" s="38"/>
      <c r="B110" s="269"/>
      <c r="C110" s="270"/>
      <c r="D110" s="39"/>
      <c r="E110" s="39"/>
      <c r="F110" s="271"/>
      <c r="G110" s="269"/>
      <c r="H110" s="39"/>
      <c r="I110" s="38"/>
      <c r="J110" s="38"/>
      <c r="K110" s="42"/>
      <c r="L110" s="38"/>
      <c r="M110" s="38"/>
      <c r="N110" s="39"/>
      <c r="O110" s="276"/>
      <c r="P110" s="273"/>
      <c r="Q110" s="38"/>
      <c r="R110" s="39"/>
      <c r="S110" s="39"/>
      <c r="T110" s="40"/>
      <c r="U110" s="40"/>
      <c r="V110" s="37"/>
    </row>
    <row r="111">
      <c r="A111" s="38"/>
      <c r="B111" s="274"/>
      <c r="C111" s="270"/>
      <c r="D111" s="39"/>
      <c r="E111" s="39"/>
      <c r="F111" s="275"/>
      <c r="G111" s="274"/>
      <c r="H111" s="39"/>
      <c r="I111" s="38"/>
      <c r="J111" s="38"/>
      <c r="K111" s="42"/>
      <c r="L111" s="38"/>
      <c r="M111" s="38"/>
      <c r="N111" s="39"/>
      <c r="O111" s="276"/>
      <c r="P111" s="273"/>
      <c r="Q111" s="38"/>
      <c r="R111" s="39"/>
      <c r="S111" s="39"/>
      <c r="T111" s="40"/>
      <c r="U111" s="40"/>
      <c r="V111" s="37"/>
    </row>
    <row r="112">
      <c r="A112" s="38"/>
      <c r="B112" s="269"/>
      <c r="C112" s="270"/>
      <c r="D112" s="39"/>
      <c r="E112" s="39"/>
      <c r="F112" s="271"/>
      <c r="G112" s="269"/>
      <c r="H112" s="39"/>
      <c r="I112" s="38"/>
      <c r="J112" s="38"/>
      <c r="K112" s="42"/>
      <c r="L112" s="38"/>
      <c r="M112" s="38"/>
      <c r="N112" s="39"/>
      <c r="O112" s="276"/>
      <c r="P112" s="273"/>
      <c r="Q112" s="38"/>
      <c r="R112" s="39"/>
      <c r="S112" s="39"/>
      <c r="T112" s="40"/>
      <c r="U112" s="40"/>
      <c r="V112" s="37"/>
    </row>
    <row r="113">
      <c r="A113" s="38"/>
      <c r="B113" s="274"/>
      <c r="C113" s="270"/>
      <c r="D113" s="39"/>
      <c r="E113" s="39"/>
      <c r="F113" s="275"/>
      <c r="G113" s="274"/>
      <c r="H113" s="39"/>
      <c r="I113" s="38"/>
      <c r="J113" s="38"/>
      <c r="K113" s="42"/>
      <c r="L113" s="38"/>
      <c r="M113" s="38"/>
      <c r="N113" s="39"/>
      <c r="O113" s="276"/>
      <c r="P113" s="273"/>
      <c r="Q113" s="38"/>
      <c r="R113" s="39"/>
      <c r="S113" s="39"/>
      <c r="T113" s="40"/>
      <c r="U113" s="40"/>
      <c r="V113" s="37"/>
    </row>
    <row r="114">
      <c r="A114" s="38"/>
      <c r="B114" s="269"/>
      <c r="C114" s="270"/>
      <c r="D114" s="39"/>
      <c r="E114" s="39"/>
      <c r="F114" s="271"/>
      <c r="G114" s="269"/>
      <c r="H114" s="39"/>
      <c r="I114" s="38"/>
      <c r="J114" s="38"/>
      <c r="K114" s="42"/>
      <c r="L114" s="38"/>
      <c r="M114" s="38"/>
      <c r="N114" s="39"/>
      <c r="O114" s="276"/>
      <c r="P114" s="273"/>
      <c r="Q114" s="38"/>
      <c r="R114" s="39"/>
      <c r="S114" s="39"/>
      <c r="T114" s="40"/>
      <c r="U114" s="40"/>
      <c r="V114" s="37"/>
    </row>
    <row r="115">
      <c r="A115" s="38"/>
      <c r="B115" s="274"/>
      <c r="C115" s="270"/>
      <c r="D115" s="39"/>
      <c r="E115" s="39"/>
      <c r="F115" s="275"/>
      <c r="G115" s="274"/>
      <c r="H115" s="39"/>
      <c r="I115" s="38"/>
      <c r="J115" s="38"/>
      <c r="K115" s="42"/>
      <c r="L115" s="38"/>
      <c r="M115" s="38"/>
      <c r="N115" s="39"/>
      <c r="O115" s="276"/>
      <c r="P115" s="273"/>
      <c r="Q115" s="38"/>
      <c r="R115" s="39"/>
      <c r="S115" s="39"/>
      <c r="T115" s="40"/>
      <c r="U115" s="40"/>
      <c r="V115" s="37"/>
    </row>
    <row r="116">
      <c r="A116" s="38"/>
      <c r="B116" s="269"/>
      <c r="C116" s="270"/>
      <c r="D116" s="39"/>
      <c r="E116" s="39"/>
      <c r="F116" s="271"/>
      <c r="G116" s="269"/>
      <c r="H116" s="39"/>
      <c r="I116" s="38"/>
      <c r="J116" s="38"/>
      <c r="K116" s="42"/>
      <c r="L116" s="38"/>
      <c r="M116" s="38"/>
      <c r="N116" s="39"/>
      <c r="O116" s="276"/>
      <c r="P116" s="273"/>
      <c r="Q116" s="38"/>
      <c r="R116" s="39"/>
      <c r="S116" s="39"/>
      <c r="T116" s="40"/>
      <c r="U116" s="40"/>
      <c r="V116" s="37"/>
    </row>
    <row r="117">
      <c r="A117" s="38"/>
      <c r="B117" s="274"/>
      <c r="C117" s="270"/>
      <c r="D117" s="39"/>
      <c r="E117" s="39"/>
      <c r="F117" s="275"/>
      <c r="G117" s="274"/>
      <c r="H117" s="39"/>
      <c r="I117" s="38"/>
      <c r="J117" s="38"/>
      <c r="K117" s="42"/>
      <c r="L117" s="38"/>
      <c r="M117" s="38"/>
      <c r="N117" s="39"/>
      <c r="O117" s="276"/>
      <c r="P117" s="273"/>
      <c r="Q117" s="38"/>
      <c r="R117" s="39"/>
      <c r="S117" s="39"/>
      <c r="T117" s="40"/>
      <c r="U117" s="40"/>
      <c r="V117" s="37"/>
    </row>
    <row r="118">
      <c r="A118" s="38"/>
      <c r="B118" s="269"/>
      <c r="C118" s="270"/>
      <c r="D118" s="39"/>
      <c r="E118" s="39"/>
      <c r="F118" s="271"/>
      <c r="G118" s="269"/>
      <c r="H118" s="39"/>
      <c r="I118" s="38"/>
      <c r="J118" s="38"/>
      <c r="K118" s="42"/>
      <c r="L118" s="38"/>
      <c r="M118" s="38"/>
      <c r="N118" s="39"/>
      <c r="O118" s="276"/>
      <c r="P118" s="273"/>
      <c r="Q118" s="38"/>
      <c r="R118" s="39"/>
      <c r="S118" s="39"/>
      <c r="T118" s="40"/>
      <c r="U118" s="40"/>
      <c r="V118" s="37"/>
    </row>
    <row r="119">
      <c r="A119" s="38"/>
      <c r="B119" s="274"/>
      <c r="C119" s="270"/>
      <c r="D119" s="39"/>
      <c r="E119" s="39"/>
      <c r="F119" s="275"/>
      <c r="G119" s="274"/>
      <c r="H119" s="39"/>
      <c r="I119" s="38"/>
      <c r="J119" s="38"/>
      <c r="K119" s="42"/>
      <c r="L119" s="38"/>
      <c r="M119" s="38"/>
      <c r="N119" s="39"/>
      <c r="O119" s="276"/>
      <c r="P119" s="273"/>
      <c r="Q119" s="38"/>
      <c r="R119" s="39"/>
      <c r="S119" s="39"/>
      <c r="T119" s="40"/>
      <c r="U119" s="40"/>
      <c r="V119" s="37"/>
    </row>
    <row r="120">
      <c r="A120" s="38"/>
      <c r="B120" s="269"/>
      <c r="C120" s="270"/>
      <c r="D120" s="39"/>
      <c r="E120" s="39"/>
      <c r="F120" s="271"/>
      <c r="G120" s="269"/>
      <c r="H120" s="39"/>
      <c r="I120" s="38"/>
      <c r="J120" s="38"/>
      <c r="K120" s="42"/>
      <c r="L120" s="38"/>
      <c r="M120" s="38"/>
      <c r="N120" s="39"/>
      <c r="O120" s="276"/>
      <c r="P120" s="273"/>
      <c r="Q120" s="38"/>
      <c r="R120" s="39"/>
      <c r="S120" s="39"/>
      <c r="T120" s="40"/>
      <c r="U120" s="40"/>
      <c r="V120" s="37"/>
    </row>
    <row r="121">
      <c r="A121" s="38"/>
      <c r="B121" s="274"/>
      <c r="C121" s="270"/>
      <c r="D121" s="39"/>
      <c r="E121" s="39"/>
      <c r="F121" s="275"/>
      <c r="G121" s="274"/>
      <c r="H121" s="39"/>
      <c r="I121" s="38"/>
      <c r="J121" s="38"/>
      <c r="K121" s="42"/>
      <c r="L121" s="38"/>
      <c r="M121" s="38"/>
      <c r="N121" s="39"/>
      <c r="O121" s="276"/>
      <c r="P121" s="273"/>
      <c r="Q121" s="38"/>
      <c r="R121" s="39"/>
      <c r="S121" s="39"/>
      <c r="T121" s="40"/>
      <c r="U121" s="40"/>
      <c r="V121" s="37"/>
    </row>
    <row r="122">
      <c r="A122" s="38"/>
      <c r="B122" s="269"/>
      <c r="C122" s="270"/>
      <c r="D122" s="39"/>
      <c r="E122" s="39"/>
      <c r="F122" s="271"/>
      <c r="G122" s="269"/>
      <c r="H122" s="39"/>
      <c r="I122" s="38"/>
      <c r="J122" s="38"/>
      <c r="K122" s="42"/>
      <c r="L122" s="38"/>
      <c r="M122" s="38"/>
      <c r="N122" s="39"/>
      <c r="O122" s="276"/>
      <c r="P122" s="273"/>
      <c r="Q122" s="38"/>
      <c r="R122" s="39"/>
      <c r="S122" s="39"/>
      <c r="T122" s="40"/>
      <c r="U122" s="40"/>
      <c r="V122" s="37"/>
    </row>
    <row r="123">
      <c r="A123" s="38"/>
      <c r="B123" s="274"/>
      <c r="C123" s="270"/>
      <c r="D123" s="39"/>
      <c r="E123" s="39"/>
      <c r="F123" s="275"/>
      <c r="G123" s="274"/>
      <c r="H123" s="39"/>
      <c r="I123" s="38"/>
      <c r="J123" s="38"/>
      <c r="K123" s="42"/>
      <c r="L123" s="38"/>
      <c r="M123" s="38"/>
      <c r="N123" s="39"/>
      <c r="O123" s="276"/>
      <c r="P123" s="273"/>
      <c r="Q123" s="38"/>
      <c r="R123" s="39"/>
      <c r="S123" s="39"/>
      <c r="T123" s="40"/>
      <c r="U123" s="40"/>
      <c r="V123" s="37"/>
    </row>
    <row r="124">
      <c r="A124" s="38"/>
      <c r="B124" s="269"/>
      <c r="C124" s="270"/>
      <c r="D124" s="39"/>
      <c r="E124" s="39"/>
      <c r="F124" s="271"/>
      <c r="G124" s="269"/>
      <c r="H124" s="39"/>
      <c r="I124" s="38"/>
      <c r="J124" s="38"/>
      <c r="K124" s="42"/>
      <c r="L124" s="38"/>
      <c r="M124" s="38"/>
      <c r="N124" s="39"/>
      <c r="O124" s="276"/>
      <c r="P124" s="273"/>
      <c r="Q124" s="38"/>
      <c r="R124" s="39"/>
      <c r="S124" s="39"/>
      <c r="T124" s="40"/>
      <c r="U124" s="40"/>
      <c r="V124" s="37"/>
    </row>
    <row r="125">
      <c r="A125" s="38"/>
      <c r="B125" s="274"/>
      <c r="C125" s="270"/>
      <c r="D125" s="39"/>
      <c r="E125" s="39"/>
      <c r="F125" s="275"/>
      <c r="G125" s="274"/>
      <c r="H125" s="39"/>
      <c r="I125" s="38"/>
      <c r="J125" s="38"/>
      <c r="K125" s="42"/>
      <c r="L125" s="38"/>
      <c r="M125" s="38"/>
      <c r="N125" s="39"/>
      <c r="O125" s="276"/>
      <c r="P125" s="273"/>
      <c r="Q125" s="38"/>
      <c r="R125" s="39"/>
      <c r="S125" s="39"/>
      <c r="T125" s="40"/>
      <c r="U125" s="40"/>
      <c r="V125" s="37"/>
    </row>
    <row r="126">
      <c r="A126" s="38"/>
      <c r="B126" s="269"/>
      <c r="C126" s="270"/>
      <c r="D126" s="39"/>
      <c r="E126" s="39"/>
      <c r="F126" s="271"/>
      <c r="G126" s="269"/>
      <c r="H126" s="39"/>
      <c r="I126" s="38"/>
      <c r="J126" s="38"/>
      <c r="K126" s="42"/>
      <c r="L126" s="38"/>
      <c r="M126" s="38"/>
      <c r="N126" s="39"/>
      <c r="O126" s="276"/>
      <c r="P126" s="273"/>
      <c r="Q126" s="38"/>
      <c r="R126" s="39"/>
      <c r="S126" s="39"/>
      <c r="T126" s="40"/>
      <c r="U126" s="40"/>
      <c r="V126" s="37"/>
    </row>
    <row r="127">
      <c r="A127" s="38"/>
      <c r="B127" s="274"/>
      <c r="C127" s="270"/>
      <c r="D127" s="39"/>
      <c r="E127" s="39"/>
      <c r="F127" s="275"/>
      <c r="G127" s="274"/>
      <c r="H127" s="39"/>
      <c r="I127" s="38"/>
      <c r="J127" s="38"/>
      <c r="K127" s="42"/>
      <c r="L127" s="38"/>
      <c r="M127" s="38"/>
      <c r="N127" s="39"/>
      <c r="O127" s="276"/>
      <c r="P127" s="273"/>
      <c r="Q127" s="38"/>
      <c r="R127" s="39"/>
      <c r="S127" s="39"/>
      <c r="T127" s="40"/>
      <c r="U127" s="40"/>
      <c r="V127" s="37"/>
    </row>
    <row r="128">
      <c r="A128" s="38"/>
      <c r="B128" s="269"/>
      <c r="C128" s="270"/>
      <c r="D128" s="39"/>
      <c r="E128" s="39"/>
      <c r="F128" s="271"/>
      <c r="G128" s="269"/>
      <c r="H128" s="39"/>
      <c r="I128" s="38"/>
      <c r="J128" s="38"/>
      <c r="K128" s="42"/>
      <c r="L128" s="38"/>
      <c r="M128" s="38"/>
      <c r="N128" s="39"/>
      <c r="O128" s="276"/>
      <c r="P128" s="273"/>
      <c r="Q128" s="38"/>
      <c r="R128" s="39"/>
      <c r="S128" s="39"/>
      <c r="T128" s="40"/>
      <c r="U128" s="40"/>
      <c r="V128" s="37"/>
    </row>
    <row r="129">
      <c r="A129" s="38"/>
      <c r="B129" s="274"/>
      <c r="C129" s="270"/>
      <c r="D129" s="39"/>
      <c r="E129" s="39"/>
      <c r="F129" s="275"/>
      <c r="G129" s="274"/>
      <c r="H129" s="39"/>
      <c r="I129" s="38"/>
      <c r="J129" s="38"/>
      <c r="K129" s="42"/>
      <c r="L129" s="38"/>
      <c r="M129" s="38"/>
      <c r="N129" s="39"/>
      <c r="O129" s="276"/>
      <c r="P129" s="273"/>
      <c r="Q129" s="38"/>
      <c r="R129" s="39"/>
      <c r="S129" s="39"/>
      <c r="T129" s="40"/>
      <c r="U129" s="40"/>
      <c r="V129" s="37"/>
    </row>
    <row r="130">
      <c r="A130" s="38"/>
      <c r="B130" s="269"/>
      <c r="C130" s="270"/>
      <c r="D130" s="39"/>
      <c r="E130" s="39"/>
      <c r="F130" s="271"/>
      <c r="G130" s="269"/>
      <c r="H130" s="39"/>
      <c r="I130" s="38"/>
      <c r="J130" s="38"/>
      <c r="K130" s="42"/>
      <c r="L130" s="38"/>
      <c r="M130" s="38"/>
      <c r="N130" s="39"/>
      <c r="O130" s="276"/>
      <c r="P130" s="273"/>
      <c r="Q130" s="38"/>
      <c r="R130" s="39"/>
      <c r="S130" s="39"/>
      <c r="T130" s="40"/>
      <c r="U130" s="40"/>
      <c r="V130" s="37"/>
    </row>
    <row r="131">
      <c r="A131" s="38"/>
      <c r="B131" s="274"/>
      <c r="C131" s="270"/>
      <c r="D131" s="39"/>
      <c r="E131" s="39"/>
      <c r="F131" s="275"/>
      <c r="G131" s="274"/>
      <c r="H131" s="39"/>
      <c r="I131" s="38"/>
      <c r="J131" s="38"/>
      <c r="K131" s="42"/>
      <c r="L131" s="38"/>
      <c r="M131" s="38"/>
      <c r="N131" s="39"/>
      <c r="O131" s="276"/>
      <c r="P131" s="273"/>
      <c r="Q131" s="38"/>
      <c r="R131" s="39"/>
      <c r="S131" s="39"/>
      <c r="T131" s="40"/>
      <c r="U131" s="40"/>
      <c r="V131" s="37"/>
    </row>
    <row r="132">
      <c r="A132" s="38"/>
      <c r="B132" s="269"/>
      <c r="C132" s="270"/>
      <c r="D132" s="39"/>
      <c r="E132" s="39"/>
      <c r="F132" s="271"/>
      <c r="G132" s="269"/>
      <c r="H132" s="39"/>
      <c r="I132" s="38"/>
      <c r="J132" s="38"/>
      <c r="K132" s="42"/>
      <c r="L132" s="38"/>
      <c r="M132" s="38"/>
      <c r="N132" s="39"/>
      <c r="O132" s="276"/>
      <c r="P132" s="273"/>
      <c r="Q132" s="38"/>
      <c r="R132" s="39"/>
      <c r="S132" s="39"/>
      <c r="T132" s="40"/>
      <c r="U132" s="40"/>
      <c r="V132" s="37"/>
    </row>
    <row r="133">
      <c r="A133" s="38"/>
      <c r="B133" s="274"/>
      <c r="C133" s="270"/>
      <c r="D133" s="39"/>
      <c r="E133" s="39"/>
      <c r="F133" s="275"/>
      <c r="G133" s="274"/>
      <c r="H133" s="39"/>
      <c r="I133" s="38"/>
      <c r="J133" s="38"/>
      <c r="K133" s="42"/>
      <c r="L133" s="38"/>
      <c r="M133" s="38"/>
      <c r="N133" s="39"/>
      <c r="O133" s="276"/>
      <c r="P133" s="273"/>
      <c r="Q133" s="38"/>
      <c r="R133" s="39"/>
      <c r="S133" s="39"/>
      <c r="T133" s="40"/>
      <c r="U133" s="40"/>
      <c r="V133" s="37"/>
    </row>
    <row r="134">
      <c r="A134" s="38"/>
      <c r="B134" s="269"/>
      <c r="C134" s="270"/>
      <c r="D134" s="39"/>
      <c r="E134" s="39"/>
      <c r="F134" s="271"/>
      <c r="G134" s="269"/>
      <c r="H134" s="39"/>
      <c r="I134" s="38"/>
      <c r="J134" s="38"/>
      <c r="K134" s="42"/>
      <c r="L134" s="38"/>
      <c r="M134" s="38"/>
      <c r="N134" s="39"/>
      <c r="O134" s="276"/>
      <c r="P134" s="273"/>
      <c r="Q134" s="38"/>
      <c r="R134" s="39"/>
      <c r="S134" s="39"/>
      <c r="T134" s="40"/>
      <c r="U134" s="40"/>
      <c r="V134" s="37"/>
    </row>
    <row r="135">
      <c r="A135" s="38"/>
      <c r="B135" s="274"/>
      <c r="C135" s="270"/>
      <c r="D135" s="39"/>
      <c r="E135" s="39"/>
      <c r="F135" s="275"/>
      <c r="G135" s="274"/>
      <c r="H135" s="39"/>
      <c r="I135" s="38"/>
      <c r="J135" s="38"/>
      <c r="K135" s="42"/>
      <c r="L135" s="38"/>
      <c r="M135" s="38"/>
      <c r="N135" s="39"/>
      <c r="O135" s="276"/>
      <c r="P135" s="273"/>
      <c r="Q135" s="38"/>
      <c r="R135" s="39"/>
      <c r="S135" s="39"/>
      <c r="T135" s="40"/>
      <c r="U135" s="40"/>
      <c r="V135" s="37"/>
    </row>
    <row r="136">
      <c r="A136" s="38"/>
      <c r="B136" s="269"/>
      <c r="C136" s="270"/>
      <c r="D136" s="39"/>
      <c r="E136" s="39"/>
      <c r="F136" s="271"/>
      <c r="G136" s="269"/>
      <c r="H136" s="39"/>
      <c r="I136" s="38"/>
      <c r="J136" s="38"/>
      <c r="K136" s="42"/>
      <c r="L136" s="38"/>
      <c r="M136" s="38"/>
      <c r="N136" s="39"/>
      <c r="O136" s="276"/>
      <c r="P136" s="273"/>
      <c r="Q136" s="38"/>
      <c r="R136" s="39"/>
      <c r="S136" s="39"/>
      <c r="T136" s="40"/>
      <c r="U136" s="40"/>
      <c r="V136" s="37"/>
    </row>
    <row r="137">
      <c r="A137" s="38"/>
      <c r="B137" s="274"/>
      <c r="C137" s="270"/>
      <c r="D137" s="39"/>
      <c r="E137" s="39"/>
      <c r="F137" s="275"/>
      <c r="G137" s="274"/>
      <c r="H137" s="39"/>
      <c r="I137" s="38"/>
      <c r="J137" s="38"/>
      <c r="K137" s="42"/>
      <c r="L137" s="38"/>
      <c r="M137" s="38"/>
      <c r="N137" s="39"/>
      <c r="O137" s="276"/>
      <c r="P137" s="273"/>
      <c r="Q137" s="38"/>
      <c r="R137" s="39"/>
      <c r="S137" s="39"/>
      <c r="T137" s="40"/>
      <c r="U137" s="40"/>
      <c r="V137" s="37"/>
    </row>
    <row r="138">
      <c r="A138" s="38"/>
      <c r="B138" s="269"/>
      <c r="C138" s="270"/>
      <c r="D138" s="39"/>
      <c r="E138" s="39"/>
      <c r="F138" s="271"/>
      <c r="G138" s="269"/>
      <c r="H138" s="39"/>
      <c r="I138" s="38"/>
      <c r="J138" s="38"/>
      <c r="K138" s="42"/>
      <c r="L138" s="38"/>
      <c r="M138" s="38"/>
      <c r="N138" s="39"/>
      <c r="O138" s="276"/>
      <c r="P138" s="273"/>
      <c r="Q138" s="38"/>
      <c r="R138" s="39"/>
      <c r="S138" s="39"/>
      <c r="T138" s="40"/>
      <c r="U138" s="40"/>
      <c r="V138" s="37"/>
    </row>
    <row r="139">
      <c r="A139" s="38"/>
      <c r="B139" s="274"/>
      <c r="C139" s="270"/>
      <c r="D139" s="39"/>
      <c r="E139" s="39"/>
      <c r="F139" s="275"/>
      <c r="G139" s="274"/>
      <c r="H139" s="39"/>
      <c r="I139" s="38"/>
      <c r="J139" s="38"/>
      <c r="K139" s="42"/>
      <c r="L139" s="38"/>
      <c r="M139" s="38"/>
      <c r="N139" s="39"/>
      <c r="O139" s="276"/>
      <c r="P139" s="273"/>
      <c r="Q139" s="38"/>
      <c r="R139" s="39"/>
      <c r="S139" s="39"/>
      <c r="T139" s="40"/>
      <c r="U139" s="40"/>
      <c r="V139" s="37"/>
    </row>
    <row r="140">
      <c r="A140" s="38"/>
      <c r="B140" s="269"/>
      <c r="C140" s="270"/>
      <c r="D140" s="39"/>
      <c r="E140" s="39"/>
      <c r="F140" s="271"/>
      <c r="G140" s="269"/>
      <c r="H140" s="39"/>
      <c r="I140" s="38"/>
      <c r="J140" s="38"/>
      <c r="K140" s="42"/>
      <c r="L140" s="38"/>
      <c r="M140" s="38"/>
      <c r="N140" s="39"/>
      <c r="O140" s="276"/>
      <c r="P140" s="273"/>
      <c r="Q140" s="38"/>
      <c r="R140" s="39"/>
      <c r="S140" s="39"/>
      <c r="T140" s="40"/>
      <c r="U140" s="40"/>
      <c r="V140" s="37"/>
    </row>
    <row r="141">
      <c r="A141" s="38"/>
      <c r="B141" s="274"/>
      <c r="C141" s="270"/>
      <c r="D141" s="39"/>
      <c r="E141" s="39"/>
      <c r="F141" s="275"/>
      <c r="G141" s="274"/>
      <c r="H141" s="39"/>
      <c r="I141" s="38"/>
      <c r="J141" s="38"/>
      <c r="K141" s="42"/>
      <c r="L141" s="38"/>
      <c r="M141" s="38"/>
      <c r="N141" s="39"/>
      <c r="O141" s="276"/>
      <c r="P141" s="273"/>
      <c r="Q141" s="38"/>
      <c r="R141" s="39"/>
      <c r="S141" s="39"/>
      <c r="T141" s="40"/>
      <c r="U141" s="40"/>
      <c r="V141" s="37"/>
    </row>
    <row r="142">
      <c r="A142" s="46"/>
      <c r="B142" s="257"/>
      <c r="C142" s="37"/>
      <c r="D142" s="49"/>
      <c r="E142" s="49"/>
      <c r="F142" s="261"/>
      <c r="G142" s="257"/>
      <c r="H142" s="49"/>
      <c r="I142" s="46"/>
      <c r="J142" s="46"/>
      <c r="K142" s="51"/>
      <c r="L142" s="46"/>
      <c r="M142" s="46"/>
      <c r="N142" s="49"/>
      <c r="O142" s="51"/>
      <c r="P142" s="277"/>
      <c r="Q142" s="46"/>
      <c r="R142" s="49"/>
      <c r="S142" s="49"/>
      <c r="T142" s="46"/>
      <c r="U142" s="46"/>
      <c r="V142" s="37"/>
    </row>
    <row r="143">
      <c r="A143" s="46"/>
      <c r="B143" s="256"/>
      <c r="C143" s="37"/>
      <c r="D143" s="49"/>
      <c r="E143" s="49"/>
      <c r="F143" s="260"/>
      <c r="G143" s="256"/>
      <c r="H143" s="49"/>
      <c r="I143" s="46"/>
      <c r="J143" s="46"/>
      <c r="K143" s="51"/>
      <c r="L143" s="46"/>
      <c r="M143" s="46"/>
      <c r="N143" s="49"/>
      <c r="O143" s="51"/>
      <c r="P143" s="277"/>
      <c r="Q143" s="46"/>
      <c r="R143" s="49"/>
      <c r="S143" s="49"/>
      <c r="T143" s="46"/>
      <c r="U143" s="46"/>
      <c r="V143" s="37"/>
    </row>
    <row r="144">
      <c r="A144" s="46"/>
      <c r="B144" s="257"/>
      <c r="C144" s="37"/>
      <c r="D144" s="49"/>
      <c r="E144" s="49"/>
      <c r="F144" s="261"/>
      <c r="G144" s="257"/>
      <c r="H144" s="49"/>
      <c r="I144" s="46"/>
      <c r="J144" s="46"/>
      <c r="K144" s="51"/>
      <c r="L144" s="46"/>
      <c r="M144" s="46"/>
      <c r="N144" s="49"/>
      <c r="O144" s="51"/>
      <c r="P144" s="277"/>
      <c r="Q144" s="46"/>
      <c r="R144" s="49"/>
      <c r="S144" s="49"/>
      <c r="T144" s="46"/>
      <c r="U144" s="46"/>
      <c r="V144" s="37"/>
    </row>
    <row r="145">
      <c r="A145" s="46"/>
      <c r="B145" s="256"/>
      <c r="C145" s="37"/>
      <c r="D145" s="49"/>
      <c r="E145" s="49"/>
      <c r="F145" s="260"/>
      <c r="G145" s="256"/>
      <c r="H145" s="49"/>
      <c r="I145" s="46"/>
      <c r="J145" s="46"/>
      <c r="K145" s="51"/>
      <c r="L145" s="46"/>
      <c r="M145" s="46"/>
      <c r="N145" s="49"/>
      <c r="O145" s="51"/>
      <c r="P145" s="277"/>
      <c r="Q145" s="46"/>
      <c r="R145" s="49"/>
      <c r="S145" s="49"/>
      <c r="T145" s="46"/>
      <c r="U145" s="46"/>
      <c r="V145" s="37"/>
    </row>
    <row r="146">
      <c r="A146" s="46"/>
      <c r="B146" s="257"/>
      <c r="C146" s="37"/>
      <c r="D146" s="49"/>
      <c r="E146" s="49"/>
      <c r="F146" s="261"/>
      <c r="G146" s="257"/>
      <c r="H146" s="49"/>
      <c r="I146" s="46"/>
      <c r="J146" s="46"/>
      <c r="K146" s="51"/>
      <c r="L146" s="46"/>
      <c r="M146" s="46"/>
      <c r="N146" s="49"/>
      <c r="O146" s="51"/>
      <c r="P146" s="277"/>
      <c r="Q146" s="46"/>
      <c r="R146" s="49"/>
      <c r="S146" s="49"/>
      <c r="T146" s="46"/>
      <c r="U146" s="46"/>
      <c r="V146" s="37"/>
    </row>
    <row r="147">
      <c r="A147" s="46"/>
      <c r="B147" s="256"/>
      <c r="C147" s="37"/>
      <c r="D147" s="49"/>
      <c r="E147" s="49"/>
      <c r="F147" s="260"/>
      <c r="G147" s="256"/>
      <c r="H147" s="49"/>
      <c r="I147" s="46"/>
      <c r="J147" s="46"/>
      <c r="K147" s="51"/>
      <c r="L147" s="46"/>
      <c r="M147" s="46"/>
      <c r="N147" s="49"/>
      <c r="O147" s="51"/>
      <c r="P147" s="277"/>
      <c r="Q147" s="46"/>
      <c r="R147" s="49"/>
      <c r="S147" s="49"/>
      <c r="T147" s="46"/>
      <c r="U147" s="46"/>
      <c r="V147" s="37"/>
    </row>
    <row r="148">
      <c r="A148" s="46"/>
      <c r="B148" s="257"/>
      <c r="C148" s="37"/>
      <c r="D148" s="49"/>
      <c r="E148" s="49"/>
      <c r="F148" s="261"/>
      <c r="G148" s="257"/>
      <c r="H148" s="49"/>
      <c r="I148" s="46"/>
      <c r="J148" s="46"/>
      <c r="K148" s="51"/>
      <c r="L148" s="46"/>
      <c r="M148" s="46"/>
      <c r="N148" s="49"/>
      <c r="O148" s="51"/>
      <c r="P148" s="277"/>
      <c r="Q148" s="46"/>
      <c r="R148" s="49"/>
      <c r="S148" s="49"/>
      <c r="T148" s="46"/>
      <c r="U148" s="46"/>
      <c r="V148" s="37"/>
    </row>
    <row r="149">
      <c r="A149" s="46"/>
      <c r="B149" s="256"/>
      <c r="C149" s="37"/>
      <c r="D149" s="49"/>
      <c r="E149" s="49"/>
      <c r="F149" s="260"/>
      <c r="G149" s="256"/>
      <c r="H149" s="49"/>
      <c r="I149" s="46"/>
      <c r="J149" s="46"/>
      <c r="K149" s="51"/>
      <c r="L149" s="46"/>
      <c r="M149" s="46"/>
      <c r="N149" s="49"/>
      <c r="O149" s="51"/>
      <c r="P149" s="277"/>
      <c r="Q149" s="46"/>
      <c r="R149" s="49"/>
      <c r="S149" s="49"/>
      <c r="T149" s="46"/>
      <c r="U149" s="46"/>
      <c r="V149" s="37"/>
    </row>
    <row r="150">
      <c r="A150" s="46"/>
      <c r="B150" s="257"/>
      <c r="C150" s="37"/>
      <c r="D150" s="49"/>
      <c r="E150" s="49"/>
      <c r="F150" s="261"/>
      <c r="G150" s="257"/>
      <c r="H150" s="49"/>
      <c r="I150" s="46"/>
      <c r="J150" s="46"/>
      <c r="K150" s="51"/>
      <c r="L150" s="46"/>
      <c r="M150" s="46"/>
      <c r="N150" s="49"/>
      <c r="O150" s="51"/>
      <c r="P150" s="277"/>
      <c r="Q150" s="46"/>
      <c r="R150" s="49"/>
      <c r="S150" s="49"/>
      <c r="T150" s="46"/>
      <c r="U150" s="46"/>
      <c r="V150" s="37"/>
    </row>
    <row r="151">
      <c r="A151" s="46"/>
      <c r="B151" s="256"/>
      <c r="C151" s="37"/>
      <c r="D151" s="49"/>
      <c r="E151" s="49"/>
      <c r="F151" s="260"/>
      <c r="G151" s="256"/>
      <c r="H151" s="49"/>
      <c r="I151" s="46"/>
      <c r="J151" s="46"/>
      <c r="K151" s="51"/>
      <c r="L151" s="46"/>
      <c r="M151" s="46"/>
      <c r="N151" s="49"/>
      <c r="O151" s="51"/>
      <c r="P151" s="277"/>
      <c r="Q151" s="46"/>
      <c r="R151" s="49"/>
      <c r="S151" s="49"/>
      <c r="T151" s="46"/>
      <c r="U151" s="46"/>
      <c r="V151" s="37"/>
    </row>
    <row r="152">
      <c r="A152" s="46"/>
      <c r="B152" s="257"/>
      <c r="C152" s="37"/>
      <c r="D152" s="49"/>
      <c r="E152" s="49"/>
      <c r="F152" s="261"/>
      <c r="G152" s="257"/>
      <c r="H152" s="49"/>
      <c r="I152" s="46"/>
      <c r="J152" s="46"/>
      <c r="K152" s="51"/>
      <c r="L152" s="46"/>
      <c r="M152" s="46"/>
      <c r="N152" s="49"/>
      <c r="O152" s="51"/>
      <c r="P152" s="277"/>
      <c r="Q152" s="46"/>
      <c r="R152" s="49"/>
      <c r="S152" s="49"/>
      <c r="T152" s="46"/>
      <c r="U152" s="46"/>
      <c r="V152" s="37"/>
    </row>
    <row r="153">
      <c r="A153" s="46"/>
      <c r="B153" s="256"/>
      <c r="C153" s="37"/>
      <c r="D153" s="49"/>
      <c r="E153" s="49"/>
      <c r="F153" s="260"/>
      <c r="G153" s="256"/>
      <c r="H153" s="49"/>
      <c r="I153" s="46"/>
      <c r="J153" s="46"/>
      <c r="K153" s="51"/>
      <c r="L153" s="46"/>
      <c r="M153" s="46"/>
      <c r="N153" s="49"/>
      <c r="O153" s="51"/>
      <c r="P153" s="277"/>
      <c r="Q153" s="46"/>
      <c r="R153" s="49"/>
      <c r="S153" s="49"/>
      <c r="T153" s="46"/>
      <c r="U153" s="46"/>
      <c r="V153" s="37"/>
    </row>
    <row r="154">
      <c r="A154" s="46"/>
      <c r="B154" s="257"/>
      <c r="C154" s="37"/>
      <c r="D154" s="49"/>
      <c r="E154" s="49"/>
      <c r="F154" s="261"/>
      <c r="G154" s="257"/>
      <c r="H154" s="49"/>
      <c r="I154" s="46"/>
      <c r="J154" s="46"/>
      <c r="K154" s="51"/>
      <c r="L154" s="46"/>
      <c r="M154" s="46"/>
      <c r="N154" s="49"/>
      <c r="O154" s="51"/>
      <c r="P154" s="277"/>
      <c r="Q154" s="46"/>
      <c r="R154" s="49"/>
      <c r="S154" s="49"/>
      <c r="T154" s="46"/>
      <c r="U154" s="46"/>
      <c r="V154" s="37"/>
    </row>
    <row r="155">
      <c r="A155" s="46"/>
      <c r="B155" s="256"/>
      <c r="C155" s="37"/>
      <c r="D155" s="49"/>
      <c r="E155" s="49"/>
      <c r="F155" s="260"/>
      <c r="G155" s="256"/>
      <c r="H155" s="49"/>
      <c r="I155" s="46"/>
      <c r="J155" s="46"/>
      <c r="K155" s="51"/>
      <c r="L155" s="46"/>
      <c r="M155" s="46"/>
      <c r="N155" s="49"/>
      <c r="O155" s="51"/>
      <c r="P155" s="277"/>
      <c r="Q155" s="46"/>
      <c r="R155" s="49"/>
      <c r="S155" s="49"/>
      <c r="T155" s="46"/>
      <c r="U155" s="46"/>
      <c r="V155" s="37"/>
    </row>
    <row r="156">
      <c r="A156" s="46"/>
      <c r="B156" s="257"/>
      <c r="C156" s="37"/>
      <c r="D156" s="49"/>
      <c r="E156" s="49"/>
      <c r="F156" s="261"/>
      <c r="G156" s="257"/>
      <c r="H156" s="49"/>
      <c r="I156" s="46"/>
      <c r="J156" s="46"/>
      <c r="K156" s="51"/>
      <c r="L156" s="46"/>
      <c r="M156" s="46"/>
      <c r="N156" s="49"/>
      <c r="O156" s="51"/>
      <c r="P156" s="277"/>
      <c r="Q156" s="46"/>
      <c r="R156" s="49"/>
      <c r="S156" s="49"/>
      <c r="T156" s="46"/>
      <c r="U156" s="46"/>
      <c r="V156" s="37"/>
    </row>
    <row r="157">
      <c r="A157" s="46"/>
      <c r="B157" s="256"/>
      <c r="C157" s="37"/>
      <c r="D157" s="49"/>
      <c r="E157" s="49"/>
      <c r="F157" s="260"/>
      <c r="G157" s="256"/>
      <c r="H157" s="49"/>
      <c r="I157" s="46"/>
      <c r="J157" s="46"/>
      <c r="K157" s="51"/>
      <c r="L157" s="46"/>
      <c r="M157" s="46"/>
      <c r="N157" s="49"/>
      <c r="O157" s="51"/>
      <c r="P157" s="277"/>
      <c r="Q157" s="46"/>
      <c r="R157" s="49"/>
      <c r="S157" s="49"/>
      <c r="T157" s="46"/>
      <c r="U157" s="46"/>
      <c r="V157" s="37"/>
    </row>
    <row r="158">
      <c r="A158" s="46"/>
      <c r="B158" s="257"/>
      <c r="C158" s="37"/>
      <c r="D158" s="49"/>
      <c r="E158" s="49"/>
      <c r="F158" s="261"/>
      <c r="G158" s="257"/>
      <c r="H158" s="49"/>
      <c r="I158" s="46"/>
      <c r="J158" s="46"/>
      <c r="K158" s="51"/>
      <c r="L158" s="46"/>
      <c r="M158" s="46"/>
      <c r="N158" s="49"/>
      <c r="O158" s="51"/>
      <c r="P158" s="277"/>
      <c r="Q158" s="46"/>
      <c r="R158" s="49"/>
      <c r="S158" s="49"/>
      <c r="T158" s="46"/>
      <c r="U158" s="46"/>
      <c r="V158" s="37"/>
    </row>
    <row r="159">
      <c r="A159" s="46"/>
      <c r="B159" s="256"/>
      <c r="C159" s="37"/>
      <c r="D159" s="49"/>
      <c r="E159" s="49"/>
      <c r="F159" s="260"/>
      <c r="G159" s="256"/>
      <c r="H159" s="49"/>
      <c r="I159" s="46"/>
      <c r="J159" s="46"/>
      <c r="K159" s="51"/>
      <c r="L159" s="46"/>
      <c r="M159" s="46"/>
      <c r="N159" s="49"/>
      <c r="O159" s="51"/>
      <c r="P159" s="277"/>
      <c r="Q159" s="46"/>
      <c r="R159" s="49"/>
      <c r="S159" s="49"/>
      <c r="T159" s="46"/>
      <c r="U159" s="46"/>
      <c r="V159" s="37"/>
    </row>
    <row r="160">
      <c r="A160" s="46"/>
      <c r="B160" s="257"/>
      <c r="C160" s="37"/>
      <c r="D160" s="49"/>
      <c r="E160" s="49"/>
      <c r="F160" s="261"/>
      <c r="G160" s="257"/>
      <c r="H160" s="49"/>
      <c r="I160" s="46"/>
      <c r="J160" s="46"/>
      <c r="K160" s="51"/>
      <c r="L160" s="46"/>
      <c r="M160" s="46"/>
      <c r="N160" s="49"/>
      <c r="O160" s="51"/>
      <c r="P160" s="277"/>
      <c r="Q160" s="46"/>
      <c r="R160" s="49"/>
      <c r="S160" s="49"/>
      <c r="T160" s="46"/>
      <c r="U160" s="46"/>
      <c r="V160" s="37"/>
    </row>
    <row r="161">
      <c r="A161" s="46"/>
      <c r="B161" s="256"/>
      <c r="C161" s="37"/>
      <c r="D161" s="49"/>
      <c r="E161" s="49"/>
      <c r="F161" s="260"/>
      <c r="G161" s="256"/>
      <c r="H161" s="49"/>
      <c r="I161" s="46"/>
      <c r="J161" s="46"/>
      <c r="K161" s="51"/>
      <c r="L161" s="46"/>
      <c r="M161" s="46"/>
      <c r="N161" s="49"/>
      <c r="O161" s="51"/>
      <c r="P161" s="277"/>
      <c r="Q161" s="46"/>
      <c r="R161" s="49"/>
      <c r="S161" s="49"/>
      <c r="T161" s="46"/>
      <c r="U161" s="46"/>
      <c r="V161" s="37"/>
    </row>
    <row r="162">
      <c r="A162" s="46"/>
      <c r="B162" s="257"/>
      <c r="C162" s="37"/>
      <c r="D162" s="49"/>
      <c r="E162" s="49"/>
      <c r="F162" s="261"/>
      <c r="G162" s="257"/>
      <c r="H162" s="49"/>
      <c r="I162" s="46"/>
      <c r="J162" s="46"/>
      <c r="K162" s="51"/>
      <c r="L162" s="46"/>
      <c r="M162" s="46"/>
      <c r="N162" s="49"/>
      <c r="O162" s="51"/>
      <c r="P162" s="277"/>
      <c r="Q162" s="46"/>
      <c r="R162" s="49"/>
      <c r="S162" s="49"/>
      <c r="T162" s="46"/>
      <c r="U162" s="46"/>
      <c r="V162" s="37"/>
    </row>
    <row r="163">
      <c r="A163" s="46"/>
      <c r="B163" s="256"/>
      <c r="C163" s="37"/>
      <c r="D163" s="49"/>
      <c r="E163" s="49"/>
      <c r="F163" s="260"/>
      <c r="G163" s="256"/>
      <c r="H163" s="49"/>
      <c r="I163" s="46"/>
      <c r="J163" s="46"/>
      <c r="K163" s="51"/>
      <c r="L163" s="46"/>
      <c r="M163" s="46"/>
      <c r="N163" s="49"/>
      <c r="O163" s="51"/>
      <c r="P163" s="277"/>
      <c r="Q163" s="46"/>
      <c r="R163" s="49"/>
      <c r="S163" s="49"/>
      <c r="T163" s="46"/>
      <c r="U163" s="46"/>
      <c r="V163" s="37"/>
    </row>
    <row r="164">
      <c r="A164" s="46"/>
      <c r="B164" s="257"/>
      <c r="C164" s="37"/>
      <c r="D164" s="49"/>
      <c r="E164" s="49"/>
      <c r="F164" s="261"/>
      <c r="G164" s="257"/>
      <c r="H164" s="49"/>
      <c r="I164" s="46"/>
      <c r="J164" s="46"/>
      <c r="K164" s="51"/>
      <c r="L164" s="46"/>
      <c r="M164" s="46"/>
      <c r="N164" s="49"/>
      <c r="O164" s="51"/>
      <c r="P164" s="277"/>
      <c r="Q164" s="46"/>
      <c r="R164" s="49"/>
      <c r="S164" s="49"/>
      <c r="T164" s="46"/>
      <c r="U164" s="46"/>
      <c r="V164" s="37"/>
    </row>
    <row r="165">
      <c r="A165" s="46"/>
      <c r="B165" s="256"/>
      <c r="C165" s="37"/>
      <c r="D165" s="49"/>
      <c r="E165" s="49"/>
      <c r="F165" s="260"/>
      <c r="G165" s="256"/>
      <c r="H165" s="49"/>
      <c r="I165" s="46"/>
      <c r="J165" s="46"/>
      <c r="K165" s="51"/>
      <c r="L165" s="46"/>
      <c r="M165" s="46"/>
      <c r="N165" s="49"/>
      <c r="O165" s="51"/>
      <c r="P165" s="277"/>
      <c r="Q165" s="46"/>
      <c r="R165" s="49"/>
      <c r="S165" s="49"/>
      <c r="T165" s="46"/>
      <c r="U165" s="46"/>
      <c r="V165" s="37"/>
    </row>
    <row r="166">
      <c r="A166" s="46"/>
      <c r="B166" s="257"/>
      <c r="C166" s="37"/>
      <c r="D166" s="49"/>
      <c r="E166" s="49"/>
      <c r="F166" s="261"/>
      <c r="G166" s="257"/>
      <c r="H166" s="49"/>
      <c r="I166" s="46"/>
      <c r="J166" s="46"/>
      <c r="K166" s="51"/>
      <c r="L166" s="46"/>
      <c r="M166" s="46"/>
      <c r="N166" s="49"/>
      <c r="O166" s="51"/>
      <c r="P166" s="277"/>
      <c r="Q166" s="46"/>
      <c r="R166" s="49"/>
      <c r="S166" s="49"/>
      <c r="T166" s="46"/>
      <c r="U166" s="46"/>
      <c r="V166" s="37"/>
    </row>
    <row r="167">
      <c r="A167" s="46"/>
      <c r="B167" s="256"/>
      <c r="C167" s="37"/>
      <c r="D167" s="49"/>
      <c r="E167" s="49"/>
      <c r="F167" s="260"/>
      <c r="G167" s="256"/>
      <c r="H167" s="49"/>
      <c r="I167" s="46"/>
      <c r="J167" s="46"/>
      <c r="K167" s="51"/>
      <c r="L167" s="46"/>
      <c r="M167" s="46"/>
      <c r="N167" s="49"/>
      <c r="O167" s="51"/>
      <c r="P167" s="277"/>
      <c r="Q167" s="46"/>
      <c r="R167" s="49"/>
      <c r="S167" s="49"/>
      <c r="T167" s="46"/>
      <c r="U167" s="46"/>
      <c r="V167" s="37"/>
    </row>
    <row r="168">
      <c r="A168" s="46"/>
      <c r="B168" s="257"/>
      <c r="C168" s="37"/>
      <c r="D168" s="49"/>
      <c r="E168" s="49"/>
      <c r="F168" s="261"/>
      <c r="G168" s="257"/>
      <c r="H168" s="49"/>
      <c r="I168" s="46"/>
      <c r="J168" s="46"/>
      <c r="K168" s="51"/>
      <c r="L168" s="46"/>
      <c r="M168" s="46"/>
      <c r="N168" s="49"/>
      <c r="O168" s="51"/>
      <c r="P168" s="277"/>
      <c r="Q168" s="46"/>
      <c r="R168" s="49"/>
      <c r="S168" s="49"/>
      <c r="T168" s="46"/>
      <c r="U168" s="46"/>
      <c r="V168" s="37"/>
    </row>
    <row r="169">
      <c r="A169" s="46"/>
      <c r="B169" s="256"/>
      <c r="C169" s="37"/>
      <c r="D169" s="49"/>
      <c r="E169" s="49"/>
      <c r="F169" s="260"/>
      <c r="G169" s="256"/>
      <c r="H169" s="49"/>
      <c r="I169" s="46"/>
      <c r="J169" s="46"/>
      <c r="K169" s="51"/>
      <c r="L169" s="46"/>
      <c r="M169" s="46"/>
      <c r="N169" s="49"/>
      <c r="O169" s="51"/>
      <c r="P169" s="277"/>
      <c r="Q169" s="46"/>
      <c r="R169" s="49"/>
      <c r="S169" s="49"/>
      <c r="T169" s="46"/>
      <c r="U169" s="46"/>
      <c r="V169" s="37"/>
    </row>
    <row r="170">
      <c r="A170" s="46"/>
      <c r="B170" s="257"/>
      <c r="C170" s="37"/>
      <c r="D170" s="49"/>
      <c r="E170" s="49"/>
      <c r="F170" s="261"/>
      <c r="G170" s="257"/>
      <c r="H170" s="49"/>
      <c r="I170" s="46"/>
      <c r="J170" s="46"/>
      <c r="K170" s="51"/>
      <c r="L170" s="46"/>
      <c r="M170" s="46"/>
      <c r="N170" s="49"/>
      <c r="O170" s="51"/>
      <c r="P170" s="277"/>
      <c r="Q170" s="46"/>
      <c r="R170" s="49"/>
      <c r="S170" s="49"/>
      <c r="T170" s="46"/>
      <c r="U170" s="46"/>
      <c r="V170" s="37"/>
    </row>
    <row r="171">
      <c r="A171" s="46"/>
      <c r="B171" s="256"/>
      <c r="C171" s="37"/>
      <c r="D171" s="49"/>
      <c r="E171" s="49"/>
      <c r="F171" s="260"/>
      <c r="G171" s="256"/>
      <c r="H171" s="49"/>
      <c r="I171" s="46"/>
      <c r="J171" s="46"/>
      <c r="K171" s="51"/>
      <c r="L171" s="46"/>
      <c r="M171" s="46"/>
      <c r="N171" s="49"/>
      <c r="O171" s="51"/>
      <c r="P171" s="277"/>
      <c r="Q171" s="46"/>
      <c r="R171" s="49"/>
      <c r="S171" s="49"/>
      <c r="T171" s="46"/>
      <c r="U171" s="46"/>
      <c r="V171" s="37"/>
    </row>
    <row r="172">
      <c r="A172" s="46"/>
      <c r="B172" s="257"/>
      <c r="C172" s="37"/>
      <c r="D172" s="49"/>
      <c r="E172" s="49"/>
      <c r="F172" s="261"/>
      <c r="G172" s="257"/>
      <c r="H172" s="49"/>
      <c r="I172" s="46"/>
      <c r="J172" s="46"/>
      <c r="K172" s="51"/>
      <c r="L172" s="46"/>
      <c r="M172" s="46"/>
      <c r="N172" s="49"/>
      <c r="O172" s="51"/>
      <c r="P172" s="277"/>
      <c r="Q172" s="46"/>
      <c r="R172" s="49"/>
      <c r="S172" s="49"/>
      <c r="T172" s="46"/>
      <c r="U172" s="46"/>
      <c r="V172" s="37"/>
    </row>
    <row r="173">
      <c r="A173" s="46"/>
      <c r="B173" s="256"/>
      <c r="C173" s="37"/>
      <c r="D173" s="49"/>
      <c r="E173" s="49"/>
      <c r="F173" s="260"/>
      <c r="G173" s="256"/>
      <c r="H173" s="49"/>
      <c r="I173" s="46"/>
      <c r="J173" s="46"/>
      <c r="K173" s="51"/>
      <c r="L173" s="46"/>
      <c r="M173" s="46"/>
      <c r="N173" s="49"/>
      <c r="O173" s="51"/>
      <c r="P173" s="277"/>
      <c r="Q173" s="46"/>
      <c r="R173" s="49"/>
      <c r="S173" s="49"/>
      <c r="T173" s="46"/>
      <c r="U173" s="46"/>
      <c r="V173" s="37"/>
    </row>
    <row r="174">
      <c r="A174" s="46"/>
      <c r="B174" s="257"/>
      <c r="C174" s="37"/>
      <c r="D174" s="49"/>
      <c r="E174" s="49"/>
      <c r="F174" s="261"/>
      <c r="G174" s="257"/>
      <c r="H174" s="49"/>
      <c r="I174" s="46"/>
      <c r="J174" s="46"/>
      <c r="K174" s="51"/>
      <c r="L174" s="46"/>
      <c r="M174" s="46"/>
      <c r="N174" s="49"/>
      <c r="O174" s="51"/>
      <c r="P174" s="277"/>
      <c r="Q174" s="46"/>
      <c r="R174" s="49"/>
      <c r="S174" s="49"/>
      <c r="T174" s="46"/>
      <c r="U174" s="46"/>
      <c r="V174" s="37"/>
    </row>
    <row r="175">
      <c r="A175" s="46"/>
      <c r="B175" s="256"/>
      <c r="C175" s="37"/>
      <c r="D175" s="49"/>
      <c r="E175" s="49"/>
      <c r="F175" s="260"/>
      <c r="G175" s="256"/>
      <c r="H175" s="49"/>
      <c r="I175" s="46"/>
      <c r="J175" s="46"/>
      <c r="K175" s="51"/>
      <c r="L175" s="46"/>
      <c r="M175" s="46"/>
      <c r="N175" s="49"/>
      <c r="O175" s="51"/>
      <c r="P175" s="277"/>
      <c r="Q175" s="46"/>
      <c r="R175" s="49"/>
      <c r="S175" s="49"/>
      <c r="T175" s="46"/>
      <c r="U175" s="46"/>
      <c r="V175" s="37"/>
    </row>
    <row r="176">
      <c r="A176" s="46"/>
      <c r="B176" s="257"/>
      <c r="C176" s="37"/>
      <c r="D176" s="49"/>
      <c r="E176" s="49"/>
      <c r="F176" s="261"/>
      <c r="G176" s="257"/>
      <c r="H176" s="49"/>
      <c r="I176" s="46"/>
      <c r="J176" s="46"/>
      <c r="K176" s="51"/>
      <c r="L176" s="46"/>
      <c r="M176" s="46"/>
      <c r="N176" s="49"/>
      <c r="O176" s="51"/>
      <c r="P176" s="277"/>
      <c r="Q176" s="46"/>
      <c r="R176" s="49"/>
      <c r="S176" s="49"/>
      <c r="T176" s="46"/>
      <c r="U176" s="46"/>
      <c r="V176" s="37"/>
    </row>
    <row r="177">
      <c r="A177" s="46"/>
      <c r="B177" s="256"/>
      <c r="C177" s="37"/>
      <c r="D177" s="49"/>
      <c r="E177" s="49"/>
      <c r="F177" s="260"/>
      <c r="G177" s="256"/>
      <c r="H177" s="49"/>
      <c r="I177" s="46"/>
      <c r="J177" s="46"/>
      <c r="K177" s="51"/>
      <c r="L177" s="46"/>
      <c r="M177" s="46"/>
      <c r="N177" s="49"/>
      <c r="O177" s="51"/>
      <c r="P177" s="277"/>
      <c r="Q177" s="46"/>
      <c r="R177" s="49"/>
      <c r="S177" s="49"/>
      <c r="T177" s="46"/>
      <c r="U177" s="46"/>
      <c r="V177" s="37"/>
    </row>
    <row r="178">
      <c r="A178" s="46"/>
      <c r="B178" s="257"/>
      <c r="C178" s="37"/>
      <c r="D178" s="49"/>
      <c r="E178" s="49"/>
      <c r="F178" s="261"/>
      <c r="G178" s="257"/>
      <c r="H178" s="49"/>
      <c r="I178" s="46"/>
      <c r="J178" s="46"/>
      <c r="K178" s="51"/>
      <c r="L178" s="46"/>
      <c r="M178" s="46"/>
      <c r="N178" s="49"/>
      <c r="O178" s="51"/>
      <c r="P178" s="277"/>
      <c r="Q178" s="46"/>
      <c r="R178" s="49"/>
      <c r="S178" s="49"/>
      <c r="T178" s="46"/>
      <c r="U178" s="46"/>
      <c r="V178" s="37"/>
    </row>
    <row r="179">
      <c r="A179" s="46"/>
      <c r="B179" s="256"/>
      <c r="C179" s="37"/>
      <c r="D179" s="49"/>
      <c r="E179" s="49"/>
      <c r="F179" s="260"/>
      <c r="G179" s="256"/>
      <c r="H179" s="49"/>
      <c r="I179" s="46"/>
      <c r="J179" s="46"/>
      <c r="K179" s="51"/>
      <c r="L179" s="46"/>
      <c r="M179" s="46"/>
      <c r="N179" s="49"/>
      <c r="O179" s="51"/>
      <c r="P179" s="277"/>
      <c r="Q179" s="46"/>
      <c r="R179" s="49"/>
      <c r="S179" s="49"/>
      <c r="T179" s="46"/>
      <c r="U179" s="46"/>
      <c r="V179" s="37"/>
    </row>
    <row r="180">
      <c r="A180" s="46"/>
      <c r="B180" s="257"/>
      <c r="C180" s="37"/>
      <c r="D180" s="49"/>
      <c r="E180" s="49"/>
      <c r="F180" s="261"/>
      <c r="G180" s="257"/>
      <c r="H180" s="49"/>
      <c r="I180" s="46"/>
      <c r="J180" s="46"/>
      <c r="K180" s="51"/>
      <c r="L180" s="46"/>
      <c r="M180" s="46"/>
      <c r="N180" s="49"/>
      <c r="O180" s="51"/>
      <c r="P180" s="277"/>
      <c r="Q180" s="46"/>
      <c r="R180" s="49"/>
      <c r="S180" s="49"/>
      <c r="T180" s="46"/>
      <c r="U180" s="46"/>
      <c r="V180" s="37"/>
    </row>
    <row r="181">
      <c r="A181" s="46"/>
      <c r="B181" s="256"/>
      <c r="C181" s="37"/>
      <c r="D181" s="49"/>
      <c r="E181" s="49"/>
      <c r="F181" s="260"/>
      <c r="G181" s="256"/>
      <c r="H181" s="49"/>
      <c r="I181" s="46"/>
      <c r="J181" s="46"/>
      <c r="K181" s="51"/>
      <c r="L181" s="46"/>
      <c r="M181" s="46"/>
      <c r="N181" s="49"/>
      <c r="O181" s="51"/>
      <c r="P181" s="277"/>
      <c r="Q181" s="46"/>
      <c r="R181" s="49"/>
      <c r="S181" s="49"/>
      <c r="T181" s="46"/>
      <c r="U181" s="46"/>
      <c r="V181" s="37"/>
    </row>
    <row r="182">
      <c r="A182" s="46"/>
      <c r="B182" s="257"/>
      <c r="C182" s="37"/>
      <c r="D182" s="49"/>
      <c r="E182" s="49"/>
      <c r="F182" s="261"/>
      <c r="G182" s="257"/>
      <c r="H182" s="49"/>
      <c r="I182" s="46"/>
      <c r="J182" s="46"/>
      <c r="K182" s="51"/>
      <c r="L182" s="46"/>
      <c r="M182" s="46"/>
      <c r="N182" s="49"/>
      <c r="O182" s="51"/>
      <c r="P182" s="277"/>
      <c r="Q182" s="46"/>
      <c r="R182" s="49"/>
      <c r="S182" s="49"/>
      <c r="T182" s="46"/>
      <c r="U182" s="46"/>
      <c r="V182" s="37"/>
    </row>
    <row r="183">
      <c r="A183" s="46"/>
      <c r="B183" s="256"/>
      <c r="C183" s="37"/>
      <c r="D183" s="49"/>
      <c r="E183" s="49"/>
      <c r="F183" s="260"/>
      <c r="G183" s="256"/>
      <c r="H183" s="49"/>
      <c r="I183" s="46"/>
      <c r="J183" s="46"/>
      <c r="K183" s="51"/>
      <c r="L183" s="46"/>
      <c r="M183" s="46"/>
      <c r="N183" s="49"/>
      <c r="O183" s="51"/>
      <c r="P183" s="277"/>
      <c r="Q183" s="46"/>
      <c r="R183" s="49"/>
      <c r="S183" s="49"/>
      <c r="T183" s="46"/>
      <c r="U183" s="46"/>
      <c r="V183" s="37"/>
    </row>
    <row r="184">
      <c r="A184" s="46"/>
      <c r="B184" s="257"/>
      <c r="C184" s="37"/>
      <c r="D184" s="49"/>
      <c r="E184" s="49"/>
      <c r="F184" s="261"/>
      <c r="G184" s="257"/>
      <c r="H184" s="49"/>
      <c r="I184" s="46"/>
      <c r="J184" s="46"/>
      <c r="K184" s="51"/>
      <c r="L184" s="46"/>
      <c r="M184" s="46"/>
      <c r="N184" s="49"/>
      <c r="O184" s="51"/>
      <c r="P184" s="277"/>
      <c r="Q184" s="46"/>
      <c r="R184" s="49"/>
      <c r="S184" s="49"/>
      <c r="T184" s="46"/>
      <c r="U184" s="46"/>
      <c r="V184" s="37"/>
    </row>
    <row r="185">
      <c r="A185" s="46"/>
      <c r="B185" s="256"/>
      <c r="C185" s="37"/>
      <c r="D185" s="49"/>
      <c r="E185" s="49"/>
      <c r="F185" s="260"/>
      <c r="G185" s="256"/>
      <c r="H185" s="49"/>
      <c r="I185" s="46"/>
      <c r="J185" s="46"/>
      <c r="K185" s="51"/>
      <c r="L185" s="46"/>
      <c r="M185" s="46"/>
      <c r="N185" s="49"/>
      <c r="O185" s="51"/>
      <c r="P185" s="277"/>
      <c r="Q185" s="46"/>
      <c r="R185" s="49"/>
      <c r="S185" s="49"/>
      <c r="T185" s="46"/>
      <c r="U185" s="46"/>
      <c r="V185" s="37"/>
    </row>
    <row r="186">
      <c r="A186" s="46"/>
      <c r="B186" s="257"/>
      <c r="C186" s="37"/>
      <c r="D186" s="49"/>
      <c r="E186" s="49"/>
      <c r="F186" s="261"/>
      <c r="G186" s="257"/>
      <c r="H186" s="49"/>
      <c r="I186" s="46"/>
      <c r="J186" s="46"/>
      <c r="K186" s="51"/>
      <c r="L186" s="46"/>
      <c r="M186" s="46"/>
      <c r="N186" s="49"/>
      <c r="O186" s="51"/>
      <c r="P186" s="277"/>
      <c r="Q186" s="46"/>
      <c r="R186" s="49"/>
      <c r="S186" s="49"/>
      <c r="T186" s="46"/>
      <c r="U186" s="46"/>
      <c r="V186" s="37"/>
    </row>
    <row r="187">
      <c r="A187" s="46"/>
      <c r="B187" s="256"/>
      <c r="C187" s="37"/>
      <c r="D187" s="49"/>
      <c r="E187" s="49"/>
      <c r="F187" s="260"/>
      <c r="G187" s="256"/>
      <c r="H187" s="49"/>
      <c r="I187" s="46"/>
      <c r="J187" s="46"/>
      <c r="K187" s="51"/>
      <c r="L187" s="46"/>
      <c r="M187" s="46"/>
      <c r="N187" s="49"/>
      <c r="O187" s="51"/>
      <c r="P187" s="277"/>
      <c r="Q187" s="46"/>
      <c r="R187" s="49"/>
      <c r="S187" s="49"/>
      <c r="T187" s="46"/>
      <c r="U187" s="46"/>
      <c r="V187" s="37"/>
    </row>
    <row r="188">
      <c r="A188" s="46"/>
      <c r="B188" s="257"/>
      <c r="C188" s="37"/>
      <c r="D188" s="49"/>
      <c r="E188" s="49"/>
      <c r="F188" s="261"/>
      <c r="G188" s="257"/>
      <c r="H188" s="49"/>
      <c r="I188" s="46"/>
      <c r="J188" s="46"/>
      <c r="K188" s="51"/>
      <c r="L188" s="46"/>
      <c r="M188" s="46"/>
      <c r="N188" s="49"/>
      <c r="O188" s="51"/>
      <c r="P188" s="277"/>
      <c r="Q188" s="46"/>
      <c r="R188" s="49"/>
      <c r="S188" s="49"/>
      <c r="T188" s="46"/>
      <c r="U188" s="46"/>
      <c r="V188" s="37"/>
    </row>
    <row r="189">
      <c r="A189" s="46"/>
      <c r="B189" s="256"/>
      <c r="C189" s="37"/>
      <c r="D189" s="49"/>
      <c r="E189" s="49"/>
      <c r="F189" s="260"/>
      <c r="G189" s="256"/>
      <c r="H189" s="49"/>
      <c r="I189" s="46"/>
      <c r="J189" s="46"/>
      <c r="K189" s="51"/>
      <c r="L189" s="46"/>
      <c r="M189" s="46"/>
      <c r="N189" s="49"/>
      <c r="O189" s="51"/>
      <c r="P189" s="277"/>
      <c r="Q189" s="46"/>
      <c r="R189" s="49"/>
      <c r="S189" s="49"/>
      <c r="T189" s="46"/>
      <c r="U189" s="46"/>
      <c r="V189" s="37"/>
    </row>
    <row r="190">
      <c r="A190" s="46"/>
      <c r="B190" s="257"/>
      <c r="C190" s="37"/>
      <c r="D190" s="49"/>
      <c r="E190" s="49"/>
      <c r="F190" s="261"/>
      <c r="G190" s="257"/>
      <c r="H190" s="49"/>
      <c r="I190" s="46"/>
      <c r="J190" s="46"/>
      <c r="K190" s="51"/>
      <c r="L190" s="46"/>
      <c r="M190" s="46"/>
      <c r="N190" s="49"/>
      <c r="O190" s="51"/>
      <c r="P190" s="277"/>
      <c r="Q190" s="46"/>
      <c r="R190" s="49"/>
      <c r="S190" s="49"/>
      <c r="T190" s="46"/>
      <c r="U190" s="46"/>
      <c r="V190" s="37"/>
    </row>
    <row r="191">
      <c r="A191" s="46"/>
      <c r="B191" s="256"/>
      <c r="C191" s="37"/>
      <c r="D191" s="49"/>
      <c r="E191" s="49"/>
      <c r="F191" s="260"/>
      <c r="G191" s="256"/>
      <c r="H191" s="49"/>
      <c r="I191" s="46"/>
      <c r="J191" s="46"/>
      <c r="K191" s="51"/>
      <c r="L191" s="46"/>
      <c r="M191" s="46"/>
      <c r="N191" s="49"/>
      <c r="O191" s="51"/>
      <c r="P191" s="277"/>
      <c r="Q191" s="46"/>
      <c r="R191" s="49"/>
      <c r="S191" s="49"/>
      <c r="T191" s="46"/>
      <c r="U191" s="46"/>
      <c r="V191" s="37"/>
    </row>
    <row r="192">
      <c r="A192" s="46"/>
      <c r="B192" s="257"/>
      <c r="C192" s="37"/>
      <c r="D192" s="49"/>
      <c r="E192" s="49"/>
      <c r="F192" s="261"/>
      <c r="G192" s="257"/>
      <c r="H192" s="49"/>
      <c r="I192" s="46"/>
      <c r="J192" s="46"/>
      <c r="K192" s="51"/>
      <c r="L192" s="46"/>
      <c r="M192" s="46"/>
      <c r="N192" s="49"/>
      <c r="O192" s="51"/>
      <c r="P192" s="277"/>
      <c r="Q192" s="46"/>
      <c r="R192" s="49"/>
      <c r="S192" s="49"/>
      <c r="T192" s="46"/>
      <c r="U192" s="46"/>
      <c r="V192" s="37"/>
    </row>
    <row r="193">
      <c r="A193" s="46"/>
      <c r="B193" s="256"/>
      <c r="C193" s="37"/>
      <c r="D193" s="49"/>
      <c r="E193" s="49"/>
      <c r="F193" s="260"/>
      <c r="G193" s="256"/>
      <c r="H193" s="49"/>
      <c r="I193" s="46"/>
      <c r="J193" s="46"/>
      <c r="K193" s="51"/>
      <c r="L193" s="46"/>
      <c r="M193" s="46"/>
      <c r="N193" s="49"/>
      <c r="O193" s="51"/>
      <c r="P193" s="277"/>
      <c r="Q193" s="46"/>
      <c r="R193" s="49"/>
      <c r="S193" s="49"/>
      <c r="T193" s="46"/>
      <c r="U193" s="46"/>
      <c r="V193" s="37"/>
    </row>
    <row r="194">
      <c r="A194" s="46"/>
      <c r="B194" s="257"/>
      <c r="C194" s="37"/>
      <c r="D194" s="49"/>
      <c r="E194" s="49"/>
      <c r="F194" s="261"/>
      <c r="G194" s="257"/>
      <c r="H194" s="49"/>
      <c r="I194" s="46"/>
      <c r="J194" s="46"/>
      <c r="K194" s="51"/>
      <c r="L194" s="46"/>
      <c r="M194" s="46"/>
      <c r="N194" s="49"/>
      <c r="O194" s="51"/>
      <c r="P194" s="277"/>
      <c r="Q194" s="46"/>
      <c r="R194" s="49"/>
      <c r="S194" s="49"/>
      <c r="T194" s="46"/>
      <c r="U194" s="46"/>
      <c r="V194" s="37"/>
    </row>
    <row r="195">
      <c r="A195" s="46"/>
      <c r="B195" s="256"/>
      <c r="C195" s="37"/>
      <c r="D195" s="49"/>
      <c r="E195" s="49"/>
      <c r="F195" s="260"/>
      <c r="G195" s="256"/>
      <c r="H195" s="49"/>
      <c r="I195" s="46"/>
      <c r="J195" s="46"/>
      <c r="K195" s="51"/>
      <c r="L195" s="46"/>
      <c r="M195" s="46"/>
      <c r="N195" s="49"/>
      <c r="O195" s="51"/>
      <c r="P195" s="277"/>
      <c r="Q195" s="46"/>
      <c r="R195" s="49"/>
      <c r="S195" s="49"/>
      <c r="T195" s="46"/>
      <c r="U195" s="46"/>
      <c r="V195" s="37"/>
    </row>
    <row r="196">
      <c r="A196" s="46"/>
      <c r="B196" s="257"/>
      <c r="C196" s="37"/>
      <c r="D196" s="49"/>
      <c r="E196" s="49"/>
      <c r="F196" s="261"/>
      <c r="G196" s="257"/>
      <c r="H196" s="49"/>
      <c r="I196" s="46"/>
      <c r="J196" s="46"/>
      <c r="K196" s="51"/>
      <c r="L196" s="46"/>
      <c r="M196" s="46"/>
      <c r="N196" s="49"/>
      <c r="O196" s="51"/>
      <c r="P196" s="277"/>
      <c r="Q196" s="46"/>
      <c r="R196" s="49"/>
      <c r="S196" s="49"/>
      <c r="T196" s="46"/>
      <c r="U196" s="46"/>
      <c r="V196" s="37"/>
    </row>
    <row r="197">
      <c r="A197" s="46"/>
      <c r="B197" s="256"/>
      <c r="C197" s="37"/>
      <c r="D197" s="49"/>
      <c r="E197" s="49"/>
      <c r="F197" s="260"/>
      <c r="G197" s="256"/>
      <c r="H197" s="49"/>
      <c r="I197" s="46"/>
      <c r="J197" s="46"/>
      <c r="K197" s="51"/>
      <c r="L197" s="46"/>
      <c r="M197" s="46"/>
      <c r="N197" s="49"/>
      <c r="O197" s="51"/>
      <c r="P197" s="277"/>
      <c r="Q197" s="46"/>
      <c r="R197" s="49"/>
      <c r="S197" s="49"/>
      <c r="T197" s="46"/>
      <c r="U197" s="46"/>
      <c r="V197" s="37"/>
    </row>
    <row r="198">
      <c r="A198" s="46"/>
      <c r="B198" s="257"/>
      <c r="C198" s="37"/>
      <c r="D198" s="49"/>
      <c r="E198" s="49"/>
      <c r="F198" s="261"/>
      <c r="G198" s="257"/>
      <c r="H198" s="49"/>
      <c r="I198" s="46"/>
      <c r="J198" s="46"/>
      <c r="K198" s="51"/>
      <c r="L198" s="46"/>
      <c r="M198" s="46"/>
      <c r="N198" s="49"/>
      <c r="O198" s="51"/>
      <c r="P198" s="277"/>
      <c r="Q198" s="46"/>
      <c r="R198" s="49"/>
      <c r="S198" s="49"/>
      <c r="T198" s="46"/>
      <c r="U198" s="46"/>
      <c r="V198" s="37"/>
    </row>
    <row r="199">
      <c r="A199" s="46"/>
      <c r="B199" s="256"/>
      <c r="C199" s="37"/>
      <c r="D199" s="49"/>
      <c r="E199" s="49"/>
      <c r="F199" s="260"/>
      <c r="G199" s="256"/>
      <c r="H199" s="49"/>
      <c r="I199" s="46"/>
      <c r="J199" s="46"/>
      <c r="K199" s="51"/>
      <c r="L199" s="46"/>
      <c r="M199" s="46"/>
      <c r="N199" s="49"/>
      <c r="O199" s="51"/>
      <c r="P199" s="277"/>
      <c r="Q199" s="46"/>
      <c r="R199" s="49"/>
      <c r="S199" s="49"/>
      <c r="T199" s="46"/>
      <c r="U199" s="46"/>
      <c r="V199" s="37"/>
    </row>
    <row r="200">
      <c r="A200" s="46"/>
      <c r="B200" s="257"/>
      <c r="C200" s="37"/>
      <c r="D200" s="49"/>
      <c r="E200" s="49"/>
      <c r="F200" s="261"/>
      <c r="G200" s="257"/>
      <c r="H200" s="49"/>
      <c r="I200" s="46"/>
      <c r="J200" s="46"/>
      <c r="K200" s="51"/>
      <c r="L200" s="46"/>
      <c r="M200" s="46"/>
      <c r="N200" s="49"/>
      <c r="O200" s="51"/>
      <c r="P200" s="277"/>
      <c r="Q200" s="46"/>
      <c r="R200" s="49"/>
      <c r="S200" s="49"/>
      <c r="T200" s="46"/>
      <c r="U200" s="46"/>
      <c r="V200" s="37"/>
    </row>
    <row r="201">
      <c r="A201" s="46"/>
      <c r="B201" s="256"/>
      <c r="C201" s="37"/>
      <c r="D201" s="49"/>
      <c r="E201" s="49"/>
      <c r="F201" s="260"/>
      <c r="G201" s="256"/>
      <c r="H201" s="49"/>
      <c r="I201" s="46"/>
      <c r="J201" s="46"/>
      <c r="K201" s="51"/>
      <c r="L201" s="46"/>
      <c r="M201" s="46"/>
      <c r="N201" s="49"/>
      <c r="O201" s="51"/>
      <c r="P201" s="277"/>
      <c r="Q201" s="46"/>
      <c r="R201" s="49"/>
      <c r="S201" s="49"/>
      <c r="T201" s="46"/>
      <c r="U201" s="46"/>
      <c r="V201" s="37"/>
    </row>
    <row r="202">
      <c r="A202" s="46"/>
      <c r="B202" s="257"/>
      <c r="C202" s="37"/>
      <c r="D202" s="49"/>
      <c r="E202" s="49"/>
      <c r="F202" s="261"/>
      <c r="G202" s="257"/>
      <c r="H202" s="49"/>
      <c r="I202" s="46"/>
      <c r="J202" s="46"/>
      <c r="K202" s="51"/>
      <c r="L202" s="46"/>
      <c r="M202" s="46"/>
      <c r="N202" s="49"/>
      <c r="O202" s="51"/>
      <c r="P202" s="277"/>
      <c r="Q202" s="46"/>
      <c r="R202" s="49"/>
      <c r="S202" s="49"/>
      <c r="T202" s="46"/>
      <c r="U202" s="46"/>
      <c r="V202" s="37"/>
    </row>
    <row r="203">
      <c r="A203" s="46"/>
      <c r="B203" s="256"/>
      <c r="C203" s="37"/>
      <c r="D203" s="49"/>
      <c r="E203" s="49"/>
      <c r="F203" s="260"/>
      <c r="G203" s="256"/>
      <c r="H203" s="49"/>
      <c r="I203" s="46"/>
      <c r="J203" s="46"/>
      <c r="K203" s="51"/>
      <c r="L203" s="46"/>
      <c r="M203" s="46"/>
      <c r="N203" s="49"/>
      <c r="O203" s="51"/>
      <c r="P203" s="277"/>
      <c r="Q203" s="46"/>
      <c r="R203" s="49"/>
      <c r="S203" s="49"/>
      <c r="T203" s="46"/>
      <c r="U203" s="46"/>
      <c r="V203" s="37"/>
    </row>
    <row r="204">
      <c r="A204" s="46"/>
      <c r="B204" s="257"/>
      <c r="C204" s="37"/>
      <c r="D204" s="49"/>
      <c r="E204" s="49"/>
      <c r="F204" s="261"/>
      <c r="G204" s="257"/>
      <c r="H204" s="49"/>
      <c r="I204" s="46"/>
      <c r="J204" s="46"/>
      <c r="K204" s="51"/>
      <c r="L204" s="46"/>
      <c r="M204" s="46"/>
      <c r="N204" s="49"/>
      <c r="O204" s="51"/>
      <c r="P204" s="277"/>
      <c r="Q204" s="46"/>
      <c r="R204" s="49"/>
      <c r="S204" s="49"/>
      <c r="T204" s="46"/>
      <c r="U204" s="46"/>
      <c r="V204" s="37"/>
    </row>
    <row r="205">
      <c r="A205" s="46"/>
      <c r="B205" s="256"/>
      <c r="C205" s="37"/>
      <c r="D205" s="49"/>
      <c r="E205" s="49"/>
      <c r="F205" s="260"/>
      <c r="G205" s="256"/>
      <c r="H205" s="49"/>
      <c r="I205" s="46"/>
      <c r="J205" s="46"/>
      <c r="K205" s="51"/>
      <c r="L205" s="46"/>
      <c r="M205" s="46"/>
      <c r="N205" s="49"/>
      <c r="O205" s="51"/>
      <c r="P205" s="277"/>
      <c r="Q205" s="46"/>
      <c r="R205" s="49"/>
      <c r="S205" s="49"/>
      <c r="T205" s="46"/>
      <c r="U205" s="46"/>
      <c r="V205" s="37"/>
    </row>
    <row r="206">
      <c r="A206" s="46"/>
      <c r="B206" s="257"/>
      <c r="C206" s="37"/>
      <c r="D206" s="49"/>
      <c r="E206" s="49"/>
      <c r="F206" s="261"/>
      <c r="G206" s="257"/>
      <c r="H206" s="49"/>
      <c r="I206" s="46"/>
      <c r="J206" s="46"/>
      <c r="K206" s="51"/>
      <c r="L206" s="46"/>
      <c r="M206" s="46"/>
      <c r="N206" s="49"/>
      <c r="O206" s="51"/>
      <c r="P206" s="277"/>
      <c r="Q206" s="46"/>
      <c r="R206" s="49"/>
      <c r="S206" s="49"/>
      <c r="T206" s="46"/>
      <c r="U206" s="46"/>
      <c r="V206" s="37"/>
    </row>
    <row r="207">
      <c r="A207" s="46"/>
      <c r="B207" s="256"/>
      <c r="C207" s="37"/>
      <c r="D207" s="49"/>
      <c r="E207" s="49"/>
      <c r="F207" s="260"/>
      <c r="G207" s="256"/>
      <c r="H207" s="49"/>
      <c r="I207" s="46"/>
      <c r="J207" s="46"/>
      <c r="K207" s="51"/>
      <c r="L207" s="46"/>
      <c r="M207" s="46"/>
      <c r="N207" s="49"/>
      <c r="O207" s="51"/>
      <c r="P207" s="277"/>
      <c r="Q207" s="46"/>
      <c r="R207" s="49"/>
      <c r="S207" s="49"/>
      <c r="T207" s="46"/>
      <c r="U207" s="46"/>
      <c r="V207" s="37"/>
    </row>
    <row r="208">
      <c r="A208" s="46"/>
      <c r="B208" s="257"/>
      <c r="C208" s="37"/>
      <c r="D208" s="49"/>
      <c r="E208" s="49"/>
      <c r="F208" s="261"/>
      <c r="G208" s="257"/>
      <c r="H208" s="49"/>
      <c r="I208" s="46"/>
      <c r="J208" s="46"/>
      <c r="K208" s="51"/>
      <c r="L208" s="46"/>
      <c r="M208" s="46"/>
      <c r="N208" s="49"/>
      <c r="O208" s="51"/>
      <c r="P208" s="277"/>
      <c r="Q208" s="46"/>
      <c r="R208" s="49"/>
      <c r="S208" s="49"/>
      <c r="T208" s="46"/>
      <c r="U208" s="46"/>
      <c r="V208" s="37"/>
    </row>
    <row r="209">
      <c r="A209" s="46"/>
      <c r="B209" s="256"/>
      <c r="C209" s="37"/>
      <c r="D209" s="49"/>
      <c r="E209" s="49"/>
      <c r="F209" s="260"/>
      <c r="G209" s="256"/>
      <c r="H209" s="49"/>
      <c r="I209" s="46"/>
      <c r="J209" s="46"/>
      <c r="K209" s="51"/>
      <c r="L209" s="46"/>
      <c r="M209" s="46"/>
      <c r="N209" s="49"/>
      <c r="O209" s="51"/>
      <c r="P209" s="277"/>
      <c r="Q209" s="46"/>
      <c r="R209" s="49"/>
      <c r="S209" s="49"/>
      <c r="T209" s="46"/>
      <c r="U209" s="46"/>
      <c r="V209" s="37"/>
    </row>
    <row r="210">
      <c r="A210" s="46"/>
      <c r="B210" s="257"/>
      <c r="C210" s="37"/>
      <c r="D210" s="49"/>
      <c r="E210" s="49"/>
      <c r="F210" s="261"/>
      <c r="G210" s="257"/>
      <c r="H210" s="49"/>
      <c r="I210" s="46"/>
      <c r="J210" s="46"/>
      <c r="K210" s="51"/>
      <c r="L210" s="46"/>
      <c r="M210" s="46"/>
      <c r="N210" s="49"/>
      <c r="O210" s="51"/>
      <c r="P210" s="277"/>
      <c r="Q210" s="46"/>
      <c r="R210" s="49"/>
      <c r="S210" s="49"/>
      <c r="T210" s="46"/>
      <c r="U210" s="46"/>
      <c r="V210" s="37"/>
    </row>
    <row r="211">
      <c r="A211" s="46"/>
      <c r="B211" s="256"/>
      <c r="C211" s="37"/>
      <c r="D211" s="49"/>
      <c r="E211" s="49"/>
      <c r="F211" s="260"/>
      <c r="G211" s="256"/>
      <c r="H211" s="49"/>
      <c r="I211" s="46"/>
      <c r="J211" s="46"/>
      <c r="K211" s="51"/>
      <c r="L211" s="46"/>
      <c r="M211" s="46"/>
      <c r="N211" s="49"/>
      <c r="O211" s="51"/>
      <c r="P211" s="277"/>
      <c r="Q211" s="46"/>
      <c r="R211" s="49"/>
      <c r="S211" s="49"/>
      <c r="T211" s="46"/>
      <c r="U211" s="46"/>
      <c r="V211" s="37"/>
    </row>
    <row r="212">
      <c r="A212" s="46"/>
      <c r="B212" s="257"/>
      <c r="C212" s="37"/>
      <c r="D212" s="49"/>
      <c r="E212" s="49"/>
      <c r="F212" s="261"/>
      <c r="G212" s="257"/>
      <c r="H212" s="49"/>
      <c r="I212" s="46"/>
      <c r="J212" s="46"/>
      <c r="K212" s="51"/>
      <c r="L212" s="46"/>
      <c r="M212" s="46"/>
      <c r="N212" s="49"/>
      <c r="O212" s="51"/>
      <c r="P212" s="277"/>
      <c r="Q212" s="46"/>
      <c r="R212" s="49"/>
      <c r="S212" s="49"/>
      <c r="T212" s="46"/>
      <c r="U212" s="46"/>
      <c r="V212" s="37"/>
    </row>
    <row r="213">
      <c r="A213" s="46"/>
      <c r="B213" s="256"/>
      <c r="C213" s="37"/>
      <c r="D213" s="49"/>
      <c r="E213" s="49"/>
      <c r="F213" s="260"/>
      <c r="G213" s="256"/>
      <c r="H213" s="49"/>
      <c r="I213" s="46"/>
      <c r="J213" s="46"/>
      <c r="K213" s="51"/>
      <c r="L213" s="46"/>
      <c r="M213" s="46"/>
      <c r="N213" s="49"/>
      <c r="O213" s="51"/>
      <c r="P213" s="277"/>
      <c r="Q213" s="46"/>
      <c r="R213" s="49"/>
      <c r="S213" s="49"/>
      <c r="T213" s="46"/>
      <c r="U213" s="46"/>
      <c r="V213" s="37"/>
    </row>
    <row r="214">
      <c r="A214" s="46"/>
      <c r="B214" s="257"/>
      <c r="C214" s="37"/>
      <c r="D214" s="49"/>
      <c r="E214" s="49"/>
      <c r="F214" s="261"/>
      <c r="G214" s="257"/>
      <c r="H214" s="49"/>
      <c r="I214" s="46"/>
      <c r="J214" s="46"/>
      <c r="K214" s="51"/>
      <c r="L214" s="46"/>
      <c r="M214" s="46"/>
      <c r="N214" s="49"/>
      <c r="O214" s="51"/>
      <c r="P214" s="277"/>
      <c r="Q214" s="46"/>
      <c r="R214" s="49"/>
      <c r="S214" s="49"/>
      <c r="T214" s="46"/>
      <c r="U214" s="46"/>
      <c r="V214" s="37"/>
    </row>
    <row r="215">
      <c r="A215" s="46"/>
      <c r="B215" s="256"/>
      <c r="C215" s="37"/>
      <c r="D215" s="49"/>
      <c r="E215" s="49"/>
      <c r="F215" s="260"/>
      <c r="G215" s="256"/>
      <c r="H215" s="49"/>
      <c r="I215" s="46"/>
      <c r="J215" s="46"/>
      <c r="K215" s="51"/>
      <c r="L215" s="46"/>
      <c r="M215" s="46"/>
      <c r="N215" s="49"/>
      <c r="O215" s="51"/>
      <c r="P215" s="277"/>
      <c r="Q215" s="46"/>
      <c r="R215" s="49"/>
      <c r="S215" s="49"/>
      <c r="T215" s="46"/>
      <c r="U215" s="46"/>
      <c r="V215" s="37"/>
    </row>
    <row r="216">
      <c r="A216" s="46"/>
      <c r="B216" s="257"/>
      <c r="C216" s="37"/>
      <c r="D216" s="49"/>
      <c r="E216" s="49"/>
      <c r="F216" s="261"/>
      <c r="G216" s="257"/>
      <c r="H216" s="49"/>
      <c r="I216" s="46"/>
      <c r="J216" s="46"/>
      <c r="K216" s="51"/>
      <c r="L216" s="46"/>
      <c r="M216" s="46"/>
      <c r="N216" s="49"/>
      <c r="O216" s="51"/>
      <c r="P216" s="277"/>
      <c r="Q216" s="46"/>
      <c r="R216" s="49"/>
      <c r="S216" s="49"/>
      <c r="T216" s="46"/>
      <c r="U216" s="46"/>
      <c r="V216" s="37"/>
    </row>
    <row r="217">
      <c r="A217" s="46"/>
      <c r="B217" s="256"/>
      <c r="C217" s="37"/>
      <c r="D217" s="49"/>
      <c r="E217" s="49"/>
      <c r="F217" s="260"/>
      <c r="G217" s="256"/>
      <c r="H217" s="49"/>
      <c r="I217" s="46"/>
      <c r="J217" s="46"/>
      <c r="K217" s="51"/>
      <c r="L217" s="46"/>
      <c r="M217" s="46"/>
      <c r="N217" s="49"/>
      <c r="O217" s="51"/>
      <c r="P217" s="277"/>
      <c r="Q217" s="46"/>
      <c r="R217" s="49"/>
      <c r="S217" s="49"/>
      <c r="T217" s="46"/>
      <c r="U217" s="46"/>
      <c r="V217" s="37"/>
    </row>
    <row r="218">
      <c r="A218" s="46"/>
      <c r="B218" s="257"/>
      <c r="C218" s="37"/>
      <c r="D218" s="49"/>
      <c r="E218" s="49"/>
      <c r="F218" s="261"/>
      <c r="G218" s="257"/>
      <c r="H218" s="49"/>
      <c r="I218" s="46"/>
      <c r="J218" s="46"/>
      <c r="K218" s="51"/>
      <c r="L218" s="46"/>
      <c r="M218" s="46"/>
      <c r="N218" s="49"/>
      <c r="O218" s="51"/>
      <c r="P218" s="277"/>
      <c r="Q218" s="46"/>
      <c r="R218" s="49"/>
      <c r="S218" s="49"/>
      <c r="T218" s="46"/>
      <c r="U218" s="46"/>
      <c r="V218" s="37"/>
    </row>
    <row r="219">
      <c r="A219" s="46"/>
      <c r="B219" s="256"/>
      <c r="C219" s="37"/>
      <c r="D219" s="49"/>
      <c r="E219" s="49"/>
      <c r="F219" s="260"/>
      <c r="G219" s="256"/>
      <c r="H219" s="49"/>
      <c r="I219" s="46"/>
      <c r="J219" s="46"/>
      <c r="K219" s="51"/>
      <c r="L219" s="46"/>
      <c r="M219" s="46"/>
      <c r="N219" s="49"/>
      <c r="O219" s="51"/>
      <c r="P219" s="277"/>
      <c r="Q219" s="46"/>
      <c r="R219" s="49"/>
      <c r="S219" s="49"/>
      <c r="T219" s="46"/>
      <c r="U219" s="46"/>
      <c r="V219" s="37"/>
    </row>
    <row r="220">
      <c r="A220" s="46"/>
      <c r="B220" s="257"/>
      <c r="C220" s="37"/>
      <c r="D220" s="49"/>
      <c r="E220" s="49"/>
      <c r="F220" s="261"/>
      <c r="G220" s="257"/>
      <c r="H220" s="49"/>
      <c r="I220" s="46"/>
      <c r="J220" s="46"/>
      <c r="K220" s="51"/>
      <c r="L220" s="46"/>
      <c r="M220" s="46"/>
      <c r="N220" s="49"/>
      <c r="O220" s="51"/>
      <c r="P220" s="277"/>
      <c r="Q220" s="46"/>
      <c r="R220" s="49"/>
      <c r="S220" s="49"/>
      <c r="T220" s="46"/>
      <c r="U220" s="46"/>
      <c r="V220" s="37"/>
    </row>
    <row r="221">
      <c r="A221" s="46"/>
      <c r="B221" s="256"/>
      <c r="C221" s="37"/>
      <c r="D221" s="49"/>
      <c r="E221" s="49"/>
      <c r="F221" s="260"/>
      <c r="G221" s="256"/>
      <c r="H221" s="49"/>
      <c r="I221" s="46"/>
      <c r="J221" s="46"/>
      <c r="K221" s="51"/>
      <c r="L221" s="46"/>
      <c r="M221" s="46"/>
      <c r="N221" s="49"/>
      <c r="O221" s="51"/>
      <c r="P221" s="277"/>
      <c r="Q221" s="46"/>
      <c r="R221" s="49"/>
      <c r="S221" s="49"/>
      <c r="T221" s="46"/>
      <c r="U221" s="46"/>
      <c r="V221" s="37"/>
    </row>
    <row r="222">
      <c r="A222" s="46"/>
      <c r="B222" s="257"/>
      <c r="C222" s="37"/>
      <c r="D222" s="49"/>
      <c r="E222" s="49"/>
      <c r="F222" s="261"/>
      <c r="G222" s="257"/>
      <c r="H222" s="49"/>
      <c r="I222" s="46"/>
      <c r="J222" s="46"/>
      <c r="K222" s="51"/>
      <c r="L222" s="46"/>
      <c r="M222" s="46"/>
      <c r="N222" s="49"/>
      <c r="O222" s="51"/>
      <c r="P222" s="277"/>
      <c r="Q222" s="46"/>
      <c r="R222" s="49"/>
      <c r="S222" s="49"/>
      <c r="T222" s="46"/>
      <c r="U222" s="46"/>
      <c r="V222" s="37"/>
    </row>
    <row r="223">
      <c r="A223" s="46"/>
      <c r="B223" s="256"/>
      <c r="C223" s="37"/>
      <c r="D223" s="49"/>
      <c r="E223" s="49"/>
      <c r="F223" s="260"/>
      <c r="G223" s="256"/>
      <c r="H223" s="49"/>
      <c r="I223" s="46"/>
      <c r="J223" s="46"/>
      <c r="K223" s="51"/>
      <c r="L223" s="46"/>
      <c r="M223" s="46"/>
      <c r="N223" s="49"/>
      <c r="O223" s="51"/>
      <c r="P223" s="277"/>
      <c r="Q223" s="46"/>
      <c r="R223" s="49"/>
      <c r="S223" s="49"/>
      <c r="T223" s="46"/>
      <c r="U223" s="46"/>
      <c r="V223" s="37"/>
    </row>
    <row r="224">
      <c r="A224" s="46"/>
      <c r="B224" s="257"/>
      <c r="C224" s="37"/>
      <c r="D224" s="49"/>
      <c r="E224" s="49"/>
      <c r="F224" s="261"/>
      <c r="G224" s="257"/>
      <c r="H224" s="49"/>
      <c r="I224" s="46"/>
      <c r="J224" s="46"/>
      <c r="K224" s="51"/>
      <c r="L224" s="46"/>
      <c r="M224" s="46"/>
      <c r="N224" s="49"/>
      <c r="O224" s="51"/>
      <c r="P224" s="277"/>
      <c r="Q224" s="46"/>
      <c r="R224" s="49"/>
      <c r="S224" s="49"/>
      <c r="T224" s="46"/>
      <c r="U224" s="46"/>
      <c r="V224" s="37"/>
    </row>
    <row r="225">
      <c r="A225" s="46"/>
      <c r="B225" s="256"/>
      <c r="C225" s="37"/>
      <c r="D225" s="49"/>
      <c r="E225" s="49"/>
      <c r="F225" s="260"/>
      <c r="G225" s="256"/>
      <c r="H225" s="49"/>
      <c r="I225" s="46"/>
      <c r="J225" s="46"/>
      <c r="K225" s="51"/>
      <c r="L225" s="46"/>
      <c r="M225" s="46"/>
      <c r="N225" s="49"/>
      <c r="O225" s="51"/>
      <c r="P225" s="277"/>
      <c r="Q225" s="46"/>
      <c r="R225" s="49"/>
      <c r="S225" s="49"/>
      <c r="T225" s="46"/>
      <c r="U225" s="46"/>
      <c r="V225" s="37"/>
    </row>
    <row r="226">
      <c r="A226" s="46"/>
      <c r="B226" s="257"/>
      <c r="C226" s="37"/>
      <c r="D226" s="49"/>
      <c r="E226" s="49"/>
      <c r="F226" s="261"/>
      <c r="G226" s="257"/>
      <c r="H226" s="49"/>
      <c r="I226" s="46"/>
      <c r="J226" s="46"/>
      <c r="K226" s="51"/>
      <c r="L226" s="46"/>
      <c r="M226" s="46"/>
      <c r="N226" s="49"/>
      <c r="O226" s="51"/>
      <c r="P226" s="277"/>
      <c r="Q226" s="46"/>
      <c r="R226" s="49"/>
      <c r="S226" s="49"/>
      <c r="T226" s="46"/>
      <c r="U226" s="46"/>
      <c r="V226" s="37"/>
    </row>
    <row r="227">
      <c r="A227" s="46"/>
      <c r="B227" s="256"/>
      <c r="C227" s="37"/>
      <c r="D227" s="49"/>
      <c r="E227" s="49"/>
      <c r="F227" s="260"/>
      <c r="G227" s="256"/>
      <c r="H227" s="49"/>
      <c r="I227" s="46"/>
      <c r="J227" s="46"/>
      <c r="K227" s="51"/>
      <c r="L227" s="46"/>
      <c r="M227" s="46"/>
      <c r="N227" s="49"/>
      <c r="O227" s="51"/>
      <c r="P227" s="277"/>
      <c r="Q227" s="46"/>
      <c r="R227" s="49"/>
      <c r="S227" s="49"/>
      <c r="T227" s="46"/>
      <c r="U227" s="46"/>
      <c r="V227" s="37"/>
    </row>
    <row r="228">
      <c r="A228" s="46"/>
      <c r="B228" s="257"/>
      <c r="C228" s="37"/>
      <c r="D228" s="49"/>
      <c r="E228" s="49"/>
      <c r="F228" s="261"/>
      <c r="G228" s="257"/>
      <c r="H228" s="49"/>
      <c r="I228" s="46"/>
      <c r="J228" s="46"/>
      <c r="K228" s="51"/>
      <c r="L228" s="46"/>
      <c r="M228" s="46"/>
      <c r="N228" s="49"/>
      <c r="O228" s="51"/>
      <c r="P228" s="277"/>
      <c r="Q228" s="46"/>
      <c r="R228" s="49"/>
      <c r="S228" s="49"/>
      <c r="T228" s="46"/>
      <c r="U228" s="46"/>
      <c r="V228" s="37"/>
    </row>
    <row r="229">
      <c r="A229" s="46"/>
      <c r="B229" s="256"/>
      <c r="C229" s="37"/>
      <c r="D229" s="49"/>
      <c r="E229" s="49"/>
      <c r="F229" s="260"/>
      <c r="G229" s="256"/>
      <c r="H229" s="49"/>
      <c r="I229" s="46"/>
      <c r="J229" s="46"/>
      <c r="K229" s="51"/>
      <c r="L229" s="46"/>
      <c r="M229" s="46"/>
      <c r="N229" s="49"/>
      <c r="O229" s="51"/>
      <c r="P229" s="277"/>
      <c r="Q229" s="46"/>
      <c r="R229" s="49"/>
      <c r="S229" s="49"/>
      <c r="T229" s="46"/>
      <c r="U229" s="46"/>
      <c r="V229" s="37"/>
    </row>
    <row r="230">
      <c r="A230" s="46"/>
      <c r="B230" s="257"/>
      <c r="C230" s="37"/>
      <c r="D230" s="49"/>
      <c r="E230" s="49"/>
      <c r="F230" s="261"/>
      <c r="G230" s="257"/>
      <c r="H230" s="49"/>
      <c r="I230" s="46"/>
      <c r="J230" s="46"/>
      <c r="K230" s="51"/>
      <c r="L230" s="46"/>
      <c r="M230" s="46"/>
      <c r="N230" s="49"/>
      <c r="O230" s="51"/>
      <c r="P230" s="277"/>
      <c r="Q230" s="46"/>
      <c r="R230" s="49"/>
      <c r="S230" s="49"/>
      <c r="T230" s="46"/>
      <c r="U230" s="46"/>
      <c r="V230" s="37"/>
    </row>
    <row r="231">
      <c r="A231" s="46"/>
      <c r="B231" s="256"/>
      <c r="C231" s="37"/>
      <c r="D231" s="49"/>
      <c r="E231" s="49"/>
      <c r="F231" s="260"/>
      <c r="G231" s="256"/>
      <c r="H231" s="49"/>
      <c r="I231" s="46"/>
      <c r="J231" s="46"/>
      <c r="K231" s="51"/>
      <c r="L231" s="46"/>
      <c r="M231" s="46"/>
      <c r="N231" s="49"/>
      <c r="O231" s="51"/>
      <c r="P231" s="277"/>
      <c r="Q231" s="46"/>
      <c r="R231" s="49"/>
      <c r="S231" s="49"/>
      <c r="T231" s="46"/>
      <c r="U231" s="46"/>
      <c r="V231" s="37"/>
    </row>
    <row r="232">
      <c r="A232" s="46"/>
      <c r="B232" s="257"/>
      <c r="C232" s="37"/>
      <c r="D232" s="49"/>
      <c r="E232" s="49"/>
      <c r="F232" s="261"/>
      <c r="G232" s="257"/>
      <c r="H232" s="49"/>
      <c r="I232" s="46"/>
      <c r="J232" s="46"/>
      <c r="K232" s="51"/>
      <c r="L232" s="46"/>
      <c r="M232" s="46"/>
      <c r="N232" s="49"/>
      <c r="O232" s="51"/>
      <c r="P232" s="277"/>
      <c r="Q232" s="46"/>
      <c r="R232" s="49"/>
      <c r="S232" s="49"/>
      <c r="T232" s="46"/>
      <c r="U232" s="46"/>
      <c r="V232" s="37"/>
    </row>
    <row r="233">
      <c r="A233" s="46"/>
      <c r="B233" s="256"/>
      <c r="C233" s="37"/>
      <c r="D233" s="49"/>
      <c r="E233" s="49"/>
      <c r="F233" s="260"/>
      <c r="G233" s="256"/>
      <c r="H233" s="49"/>
      <c r="I233" s="46"/>
      <c r="J233" s="46"/>
      <c r="K233" s="51"/>
      <c r="L233" s="46"/>
      <c r="M233" s="46"/>
      <c r="N233" s="49"/>
      <c r="O233" s="51"/>
      <c r="P233" s="277"/>
      <c r="Q233" s="46"/>
      <c r="R233" s="49"/>
      <c r="S233" s="49"/>
      <c r="T233" s="46"/>
      <c r="U233" s="46"/>
      <c r="V233" s="37"/>
    </row>
    <row r="234">
      <c r="A234" s="46"/>
      <c r="B234" s="257"/>
      <c r="C234" s="37"/>
      <c r="D234" s="49"/>
      <c r="E234" s="49"/>
      <c r="F234" s="261"/>
      <c r="G234" s="257"/>
      <c r="H234" s="49"/>
      <c r="I234" s="46"/>
      <c r="J234" s="46"/>
      <c r="K234" s="51"/>
      <c r="L234" s="46"/>
      <c r="M234" s="46"/>
      <c r="N234" s="49"/>
      <c r="O234" s="51"/>
      <c r="P234" s="277"/>
      <c r="Q234" s="46"/>
      <c r="R234" s="49"/>
      <c r="S234" s="49"/>
      <c r="T234" s="46"/>
      <c r="U234" s="46"/>
      <c r="V234" s="37"/>
    </row>
    <row r="235">
      <c r="A235" s="46"/>
      <c r="B235" s="256"/>
      <c r="C235" s="37"/>
      <c r="D235" s="49"/>
      <c r="E235" s="49"/>
      <c r="F235" s="260"/>
      <c r="G235" s="256"/>
      <c r="H235" s="49"/>
      <c r="I235" s="46"/>
      <c r="J235" s="46"/>
      <c r="K235" s="51"/>
      <c r="L235" s="46"/>
      <c r="M235" s="46"/>
      <c r="N235" s="49"/>
      <c r="O235" s="51"/>
      <c r="P235" s="277"/>
      <c r="Q235" s="46"/>
      <c r="R235" s="49"/>
      <c r="S235" s="49"/>
      <c r="T235" s="46"/>
      <c r="U235" s="46"/>
      <c r="V235" s="37"/>
    </row>
    <row r="236">
      <c r="A236" s="46"/>
      <c r="B236" s="257"/>
      <c r="C236" s="37"/>
      <c r="D236" s="49"/>
      <c r="E236" s="49"/>
      <c r="F236" s="261"/>
      <c r="G236" s="257"/>
      <c r="H236" s="49"/>
      <c r="I236" s="46"/>
      <c r="J236" s="46"/>
      <c r="K236" s="51"/>
      <c r="L236" s="46"/>
      <c r="M236" s="46"/>
      <c r="N236" s="49"/>
      <c r="O236" s="51"/>
      <c r="P236" s="277"/>
      <c r="Q236" s="46"/>
      <c r="R236" s="49"/>
      <c r="S236" s="49"/>
      <c r="T236" s="46"/>
      <c r="U236" s="46"/>
      <c r="V236" s="37"/>
    </row>
    <row r="237">
      <c r="A237" s="46"/>
      <c r="B237" s="256"/>
      <c r="C237" s="37"/>
      <c r="D237" s="49"/>
      <c r="E237" s="49"/>
      <c r="F237" s="260"/>
      <c r="G237" s="256"/>
      <c r="H237" s="49"/>
      <c r="I237" s="46"/>
      <c r="J237" s="46"/>
      <c r="K237" s="51"/>
      <c r="L237" s="46"/>
      <c r="M237" s="46"/>
      <c r="N237" s="49"/>
      <c r="O237" s="51"/>
      <c r="P237" s="277"/>
      <c r="Q237" s="46"/>
      <c r="R237" s="49"/>
      <c r="S237" s="49"/>
      <c r="T237" s="46"/>
      <c r="U237" s="46"/>
      <c r="V237" s="37"/>
    </row>
    <row r="238">
      <c r="A238" s="46"/>
      <c r="B238" s="257"/>
      <c r="C238" s="37"/>
      <c r="D238" s="49"/>
      <c r="E238" s="49"/>
      <c r="F238" s="261"/>
      <c r="G238" s="257"/>
      <c r="H238" s="49"/>
      <c r="I238" s="46"/>
      <c r="J238" s="46"/>
      <c r="K238" s="51"/>
      <c r="L238" s="46"/>
      <c r="M238" s="46"/>
      <c r="N238" s="49"/>
      <c r="O238" s="51"/>
      <c r="P238" s="277"/>
      <c r="Q238" s="46"/>
      <c r="R238" s="49"/>
      <c r="S238" s="49"/>
      <c r="T238" s="46"/>
      <c r="U238" s="46"/>
      <c r="V238" s="37"/>
    </row>
    <row r="239">
      <c r="A239" s="46"/>
      <c r="B239" s="256"/>
      <c r="C239" s="37"/>
      <c r="D239" s="49"/>
      <c r="E239" s="49"/>
      <c r="F239" s="260"/>
      <c r="G239" s="256"/>
      <c r="H239" s="49"/>
      <c r="I239" s="46"/>
      <c r="J239" s="46"/>
      <c r="K239" s="51"/>
      <c r="L239" s="46"/>
      <c r="M239" s="46"/>
      <c r="N239" s="49"/>
      <c r="O239" s="51"/>
      <c r="P239" s="277"/>
      <c r="Q239" s="46"/>
      <c r="R239" s="49"/>
      <c r="S239" s="49"/>
      <c r="T239" s="46"/>
      <c r="U239" s="46"/>
      <c r="V239" s="37"/>
    </row>
    <row r="240">
      <c r="A240" s="46"/>
      <c r="B240" s="257"/>
      <c r="C240" s="37"/>
      <c r="D240" s="49"/>
      <c r="E240" s="49"/>
      <c r="F240" s="261"/>
      <c r="G240" s="257"/>
      <c r="H240" s="49"/>
      <c r="I240" s="46"/>
      <c r="J240" s="46"/>
      <c r="K240" s="51"/>
      <c r="L240" s="46"/>
      <c r="M240" s="46"/>
      <c r="N240" s="49"/>
      <c r="O240" s="51"/>
      <c r="P240" s="277"/>
      <c r="Q240" s="46"/>
      <c r="R240" s="49"/>
      <c r="S240" s="49"/>
      <c r="T240" s="46"/>
      <c r="U240" s="46"/>
      <c r="V240" s="37"/>
    </row>
    <row r="241">
      <c r="A241" s="46"/>
      <c r="B241" s="256"/>
      <c r="C241" s="37"/>
      <c r="D241" s="49"/>
      <c r="E241" s="49"/>
      <c r="F241" s="260"/>
      <c r="G241" s="256"/>
      <c r="H241" s="49"/>
      <c r="I241" s="46"/>
      <c r="J241" s="46"/>
      <c r="K241" s="51"/>
      <c r="L241" s="46"/>
      <c r="M241" s="46"/>
      <c r="N241" s="49"/>
      <c r="O241" s="51"/>
      <c r="P241" s="277"/>
      <c r="Q241" s="46"/>
      <c r="R241" s="49"/>
      <c r="S241" s="49"/>
      <c r="T241" s="46"/>
      <c r="U241" s="46"/>
      <c r="V241" s="37"/>
    </row>
    <row r="242">
      <c r="A242" s="46"/>
      <c r="B242" s="257"/>
      <c r="C242" s="37"/>
      <c r="D242" s="49"/>
      <c r="E242" s="49"/>
      <c r="F242" s="261"/>
      <c r="G242" s="257"/>
      <c r="H242" s="49"/>
      <c r="I242" s="46"/>
      <c r="J242" s="46"/>
      <c r="K242" s="51"/>
      <c r="L242" s="46"/>
      <c r="M242" s="46"/>
      <c r="N242" s="49"/>
      <c r="O242" s="51"/>
      <c r="P242" s="277"/>
      <c r="Q242" s="46"/>
      <c r="R242" s="49"/>
      <c r="S242" s="49"/>
      <c r="T242" s="46"/>
      <c r="U242" s="46"/>
      <c r="V242" s="37"/>
    </row>
    <row r="243">
      <c r="A243" s="46"/>
      <c r="B243" s="256"/>
      <c r="C243" s="37"/>
      <c r="D243" s="49"/>
      <c r="E243" s="49"/>
      <c r="F243" s="260"/>
      <c r="G243" s="256"/>
      <c r="H243" s="49"/>
      <c r="I243" s="46"/>
      <c r="J243" s="46"/>
      <c r="K243" s="51"/>
      <c r="L243" s="46"/>
      <c r="M243" s="46"/>
      <c r="N243" s="49"/>
      <c r="O243" s="51"/>
      <c r="P243" s="277"/>
      <c r="Q243" s="46"/>
      <c r="R243" s="49"/>
      <c r="S243" s="49"/>
      <c r="T243" s="46"/>
      <c r="U243" s="46"/>
      <c r="V243" s="37"/>
    </row>
    <row r="244">
      <c r="A244" s="46"/>
      <c r="B244" s="257"/>
      <c r="C244" s="37"/>
      <c r="D244" s="49"/>
      <c r="E244" s="49"/>
      <c r="F244" s="261"/>
      <c r="G244" s="257"/>
      <c r="H244" s="49"/>
      <c r="I244" s="46"/>
      <c r="J244" s="46"/>
      <c r="K244" s="51"/>
      <c r="L244" s="46"/>
      <c r="M244" s="46"/>
      <c r="N244" s="49"/>
      <c r="O244" s="51"/>
      <c r="P244" s="277"/>
      <c r="Q244" s="46"/>
      <c r="R244" s="49"/>
      <c r="S244" s="49"/>
      <c r="T244" s="46"/>
      <c r="U244" s="46"/>
      <c r="V244" s="37"/>
    </row>
    <row r="245">
      <c r="A245" s="46"/>
      <c r="B245" s="256"/>
      <c r="C245" s="37"/>
      <c r="D245" s="49"/>
      <c r="E245" s="49"/>
      <c r="F245" s="260"/>
      <c r="G245" s="256"/>
      <c r="H245" s="49"/>
      <c r="I245" s="46"/>
      <c r="J245" s="46"/>
      <c r="K245" s="51"/>
      <c r="L245" s="46"/>
      <c r="M245" s="46"/>
      <c r="N245" s="49"/>
      <c r="O245" s="51"/>
      <c r="P245" s="277"/>
      <c r="Q245" s="46"/>
      <c r="R245" s="49"/>
      <c r="S245" s="49"/>
      <c r="T245" s="46"/>
      <c r="U245" s="46"/>
      <c r="V245" s="37"/>
    </row>
    <row r="246">
      <c r="A246" s="46"/>
      <c r="B246" s="257"/>
      <c r="C246" s="37"/>
      <c r="D246" s="49"/>
      <c r="E246" s="49"/>
      <c r="F246" s="261"/>
      <c r="G246" s="257"/>
      <c r="H246" s="49"/>
      <c r="I246" s="46"/>
      <c r="J246" s="46"/>
      <c r="K246" s="51"/>
      <c r="L246" s="46"/>
      <c r="M246" s="46"/>
      <c r="N246" s="49"/>
      <c r="O246" s="51"/>
      <c r="P246" s="277"/>
      <c r="Q246" s="46"/>
      <c r="R246" s="49"/>
      <c r="S246" s="49"/>
      <c r="T246" s="46"/>
      <c r="U246" s="46"/>
      <c r="V246" s="37"/>
    </row>
    <row r="247">
      <c r="A247" s="46"/>
      <c r="B247" s="256"/>
      <c r="C247" s="37"/>
      <c r="D247" s="49"/>
      <c r="E247" s="49"/>
      <c r="F247" s="260"/>
      <c r="G247" s="256"/>
      <c r="H247" s="49"/>
      <c r="I247" s="46"/>
      <c r="J247" s="46"/>
      <c r="K247" s="51"/>
      <c r="L247" s="46"/>
      <c r="M247" s="46"/>
      <c r="N247" s="49"/>
      <c r="O247" s="51"/>
      <c r="P247" s="277"/>
      <c r="Q247" s="46"/>
      <c r="R247" s="49"/>
      <c r="S247" s="49"/>
      <c r="T247" s="46"/>
      <c r="U247" s="46"/>
      <c r="V247" s="37"/>
    </row>
    <row r="248">
      <c r="A248" s="46"/>
      <c r="B248" s="257"/>
      <c r="C248" s="37"/>
      <c r="D248" s="49"/>
      <c r="E248" s="49"/>
      <c r="F248" s="261"/>
      <c r="G248" s="257"/>
      <c r="H248" s="49"/>
      <c r="I248" s="46"/>
      <c r="J248" s="46"/>
      <c r="K248" s="51"/>
      <c r="L248" s="46"/>
      <c r="M248" s="46"/>
      <c r="N248" s="49"/>
      <c r="O248" s="51"/>
      <c r="P248" s="277"/>
      <c r="Q248" s="46"/>
      <c r="R248" s="49"/>
      <c r="S248" s="49"/>
      <c r="T248" s="46"/>
      <c r="U248" s="46"/>
      <c r="V248" s="37"/>
    </row>
    <row r="249">
      <c r="A249" s="46"/>
      <c r="B249" s="256"/>
      <c r="C249" s="37"/>
      <c r="D249" s="49"/>
      <c r="E249" s="49"/>
      <c r="F249" s="260"/>
      <c r="G249" s="256"/>
      <c r="H249" s="49"/>
      <c r="I249" s="46"/>
      <c r="J249" s="46"/>
      <c r="K249" s="51"/>
      <c r="L249" s="46"/>
      <c r="M249" s="46"/>
      <c r="N249" s="49"/>
      <c r="O249" s="51"/>
      <c r="P249" s="277"/>
      <c r="Q249" s="46"/>
      <c r="R249" s="49"/>
      <c r="S249" s="49"/>
      <c r="T249" s="46"/>
      <c r="U249" s="46"/>
      <c r="V249" s="37"/>
    </row>
    <row r="250">
      <c r="A250" s="46"/>
      <c r="B250" s="257"/>
      <c r="C250" s="37"/>
      <c r="D250" s="49"/>
      <c r="E250" s="49"/>
      <c r="F250" s="261"/>
      <c r="G250" s="257"/>
      <c r="H250" s="49"/>
      <c r="I250" s="46"/>
      <c r="J250" s="46"/>
      <c r="K250" s="51"/>
      <c r="L250" s="46"/>
      <c r="M250" s="46"/>
      <c r="N250" s="49"/>
      <c r="O250" s="51"/>
      <c r="P250" s="277"/>
      <c r="Q250" s="46"/>
      <c r="R250" s="49"/>
      <c r="S250" s="49"/>
      <c r="T250" s="46"/>
      <c r="U250" s="46"/>
      <c r="V250" s="37"/>
    </row>
    <row r="251">
      <c r="A251" s="46"/>
      <c r="B251" s="256"/>
      <c r="C251" s="37"/>
      <c r="D251" s="49"/>
      <c r="E251" s="49"/>
      <c r="F251" s="260"/>
      <c r="G251" s="256"/>
      <c r="H251" s="49"/>
      <c r="I251" s="46"/>
      <c r="J251" s="46"/>
      <c r="K251" s="51"/>
      <c r="L251" s="46"/>
      <c r="M251" s="46"/>
      <c r="N251" s="49"/>
      <c r="O251" s="51"/>
      <c r="P251" s="277"/>
      <c r="Q251" s="46"/>
      <c r="R251" s="49"/>
      <c r="S251" s="49"/>
      <c r="T251" s="46"/>
      <c r="U251" s="46"/>
      <c r="V251" s="37"/>
    </row>
    <row r="252">
      <c r="A252" s="46"/>
      <c r="B252" s="257"/>
      <c r="C252" s="37"/>
      <c r="D252" s="49"/>
      <c r="E252" s="49"/>
      <c r="F252" s="261"/>
      <c r="G252" s="257"/>
      <c r="H252" s="49"/>
      <c r="I252" s="46"/>
      <c r="J252" s="46"/>
      <c r="K252" s="51"/>
      <c r="L252" s="46"/>
      <c r="M252" s="46"/>
      <c r="N252" s="49"/>
      <c r="O252" s="51"/>
      <c r="P252" s="277"/>
      <c r="Q252" s="46"/>
      <c r="R252" s="49"/>
      <c r="S252" s="49"/>
      <c r="T252" s="46"/>
      <c r="U252" s="46"/>
      <c r="V252" s="37"/>
    </row>
    <row r="253">
      <c r="A253" s="46"/>
      <c r="B253" s="256"/>
      <c r="C253" s="37"/>
      <c r="D253" s="49"/>
      <c r="E253" s="49"/>
      <c r="F253" s="260"/>
      <c r="G253" s="256"/>
      <c r="H253" s="49"/>
      <c r="I253" s="46"/>
      <c r="J253" s="46"/>
      <c r="K253" s="51"/>
      <c r="L253" s="46"/>
      <c r="M253" s="46"/>
      <c r="N253" s="49"/>
      <c r="O253" s="51"/>
      <c r="P253" s="277"/>
      <c r="Q253" s="46"/>
      <c r="R253" s="49"/>
      <c r="S253" s="49"/>
      <c r="T253" s="46"/>
      <c r="U253" s="46"/>
      <c r="V253" s="37"/>
    </row>
    <row r="254">
      <c r="A254" s="46"/>
      <c r="B254" s="257"/>
      <c r="C254" s="37"/>
      <c r="D254" s="49"/>
      <c r="E254" s="49"/>
      <c r="F254" s="261"/>
      <c r="G254" s="257"/>
      <c r="H254" s="49"/>
      <c r="I254" s="46"/>
      <c r="J254" s="46"/>
      <c r="K254" s="51"/>
      <c r="L254" s="46"/>
      <c r="M254" s="46"/>
      <c r="N254" s="49"/>
      <c r="O254" s="51"/>
      <c r="P254" s="277"/>
      <c r="Q254" s="46"/>
      <c r="R254" s="49"/>
      <c r="S254" s="49"/>
      <c r="T254" s="46"/>
      <c r="U254" s="46"/>
      <c r="V254" s="37"/>
    </row>
    <row r="255">
      <c r="A255" s="46"/>
      <c r="B255" s="256"/>
      <c r="C255" s="37"/>
      <c r="D255" s="49"/>
      <c r="E255" s="49"/>
      <c r="F255" s="260"/>
      <c r="G255" s="256"/>
      <c r="H255" s="49"/>
      <c r="I255" s="46"/>
      <c r="J255" s="46"/>
      <c r="K255" s="51"/>
      <c r="L255" s="46"/>
      <c r="M255" s="46"/>
      <c r="N255" s="49"/>
      <c r="O255" s="51"/>
      <c r="P255" s="277"/>
      <c r="Q255" s="46"/>
      <c r="R255" s="49"/>
      <c r="S255" s="49"/>
      <c r="T255" s="46"/>
      <c r="U255" s="46"/>
      <c r="V255" s="37"/>
    </row>
    <row r="256">
      <c r="A256" s="46"/>
      <c r="B256" s="257"/>
      <c r="C256" s="37"/>
      <c r="D256" s="49"/>
      <c r="E256" s="49"/>
      <c r="F256" s="261"/>
      <c r="G256" s="257"/>
      <c r="H256" s="49"/>
      <c r="I256" s="46"/>
      <c r="J256" s="46"/>
      <c r="K256" s="51"/>
      <c r="L256" s="46"/>
      <c r="M256" s="46"/>
      <c r="N256" s="49"/>
      <c r="O256" s="51"/>
      <c r="P256" s="277"/>
      <c r="Q256" s="46"/>
      <c r="R256" s="49"/>
      <c r="S256" s="49"/>
      <c r="T256" s="46"/>
      <c r="U256" s="46"/>
      <c r="V256" s="37"/>
    </row>
    <row r="257">
      <c r="A257" s="46"/>
      <c r="B257" s="256"/>
      <c r="C257" s="37"/>
      <c r="D257" s="49"/>
      <c r="E257" s="49"/>
      <c r="F257" s="260"/>
      <c r="G257" s="256"/>
      <c r="H257" s="49"/>
      <c r="I257" s="46"/>
      <c r="J257" s="46"/>
      <c r="K257" s="51"/>
      <c r="L257" s="46"/>
      <c r="M257" s="46"/>
      <c r="N257" s="49"/>
      <c r="O257" s="51"/>
      <c r="P257" s="277"/>
      <c r="Q257" s="46"/>
      <c r="R257" s="49"/>
      <c r="S257" s="49"/>
      <c r="T257" s="46"/>
      <c r="U257" s="46"/>
      <c r="V257" s="37"/>
    </row>
    <row r="258">
      <c r="A258" s="46"/>
      <c r="B258" s="257"/>
      <c r="C258" s="37"/>
      <c r="D258" s="49"/>
      <c r="E258" s="49"/>
      <c r="F258" s="261"/>
      <c r="G258" s="257"/>
      <c r="H258" s="49"/>
      <c r="I258" s="46"/>
      <c r="J258" s="46"/>
      <c r="K258" s="51"/>
      <c r="L258" s="46"/>
      <c r="M258" s="46"/>
      <c r="N258" s="49"/>
      <c r="O258" s="51"/>
      <c r="P258" s="277"/>
      <c r="Q258" s="46"/>
      <c r="R258" s="49"/>
      <c r="S258" s="49"/>
      <c r="T258" s="46"/>
      <c r="U258" s="46"/>
      <c r="V258" s="37"/>
    </row>
    <row r="259">
      <c r="A259" s="46"/>
      <c r="B259" s="256"/>
      <c r="C259" s="37"/>
      <c r="D259" s="49"/>
      <c r="E259" s="49"/>
      <c r="F259" s="260"/>
      <c r="G259" s="256"/>
      <c r="H259" s="49"/>
      <c r="I259" s="46"/>
      <c r="J259" s="46"/>
      <c r="K259" s="51"/>
      <c r="L259" s="46"/>
      <c r="M259" s="46"/>
      <c r="N259" s="49"/>
      <c r="O259" s="51"/>
      <c r="P259" s="277"/>
      <c r="Q259" s="46"/>
      <c r="R259" s="49"/>
      <c r="S259" s="49"/>
      <c r="T259" s="46"/>
      <c r="U259" s="46"/>
      <c r="V259" s="37"/>
    </row>
    <row r="260">
      <c r="A260" s="46"/>
      <c r="B260" s="257"/>
      <c r="C260" s="37"/>
      <c r="D260" s="49"/>
      <c r="E260" s="49"/>
      <c r="F260" s="261"/>
      <c r="G260" s="257"/>
      <c r="H260" s="49"/>
      <c r="I260" s="46"/>
      <c r="J260" s="46"/>
      <c r="K260" s="51"/>
      <c r="L260" s="46"/>
      <c r="M260" s="46"/>
      <c r="N260" s="49"/>
      <c r="O260" s="51"/>
      <c r="P260" s="277"/>
      <c r="Q260" s="46"/>
      <c r="R260" s="49"/>
      <c r="S260" s="49"/>
      <c r="T260" s="46"/>
      <c r="U260" s="46"/>
      <c r="V260" s="37"/>
    </row>
    <row r="261">
      <c r="A261" s="46"/>
      <c r="B261" s="256"/>
      <c r="C261" s="37"/>
      <c r="D261" s="49"/>
      <c r="E261" s="49"/>
      <c r="F261" s="260"/>
      <c r="G261" s="256"/>
      <c r="H261" s="49"/>
      <c r="I261" s="46"/>
      <c r="J261" s="46"/>
      <c r="K261" s="51"/>
      <c r="L261" s="46"/>
      <c r="M261" s="46"/>
      <c r="N261" s="49"/>
      <c r="O261" s="51"/>
      <c r="P261" s="277"/>
      <c r="Q261" s="46"/>
      <c r="R261" s="49"/>
      <c r="S261" s="49"/>
      <c r="T261" s="46"/>
      <c r="U261" s="46"/>
      <c r="V261" s="37"/>
    </row>
    <row r="262">
      <c r="A262" s="46"/>
      <c r="B262" s="257"/>
      <c r="C262" s="37"/>
      <c r="D262" s="49"/>
      <c r="E262" s="49"/>
      <c r="F262" s="261"/>
      <c r="G262" s="257"/>
      <c r="H262" s="49"/>
      <c r="I262" s="46"/>
      <c r="J262" s="46"/>
      <c r="K262" s="51"/>
      <c r="L262" s="46"/>
      <c r="M262" s="46"/>
      <c r="N262" s="49"/>
      <c r="O262" s="51"/>
      <c r="P262" s="277"/>
      <c r="Q262" s="46"/>
      <c r="R262" s="49"/>
      <c r="S262" s="49"/>
      <c r="T262" s="46"/>
      <c r="U262" s="46"/>
      <c r="V262" s="37"/>
    </row>
    <row r="263">
      <c r="A263" s="46"/>
      <c r="B263" s="256"/>
      <c r="C263" s="37"/>
      <c r="D263" s="49"/>
      <c r="E263" s="49"/>
      <c r="F263" s="260"/>
      <c r="G263" s="256"/>
      <c r="H263" s="49"/>
      <c r="I263" s="46"/>
      <c r="J263" s="46"/>
      <c r="K263" s="51"/>
      <c r="L263" s="46"/>
      <c r="M263" s="46"/>
      <c r="N263" s="49"/>
      <c r="O263" s="51"/>
      <c r="P263" s="277"/>
      <c r="Q263" s="46"/>
      <c r="R263" s="49"/>
      <c r="S263" s="49"/>
      <c r="T263" s="46"/>
      <c r="U263" s="46"/>
      <c r="V263" s="37"/>
    </row>
    <row r="264">
      <c r="A264" s="46"/>
      <c r="B264" s="257"/>
      <c r="C264" s="37"/>
      <c r="D264" s="49"/>
      <c r="E264" s="49"/>
      <c r="F264" s="261"/>
      <c r="G264" s="257"/>
      <c r="H264" s="49"/>
      <c r="I264" s="46"/>
      <c r="J264" s="46"/>
      <c r="K264" s="51"/>
      <c r="L264" s="46"/>
      <c r="M264" s="46"/>
      <c r="N264" s="49"/>
      <c r="O264" s="51"/>
      <c r="P264" s="277"/>
      <c r="Q264" s="46"/>
      <c r="R264" s="49"/>
      <c r="S264" s="49"/>
      <c r="T264" s="46"/>
      <c r="U264" s="46"/>
      <c r="V264" s="37"/>
    </row>
    <row r="265">
      <c r="A265" s="46"/>
      <c r="B265" s="256"/>
      <c r="C265" s="37"/>
      <c r="D265" s="49"/>
      <c r="E265" s="49"/>
      <c r="F265" s="260"/>
      <c r="G265" s="256"/>
      <c r="H265" s="49"/>
      <c r="I265" s="46"/>
      <c r="J265" s="46"/>
      <c r="K265" s="51"/>
      <c r="L265" s="46"/>
      <c r="M265" s="46"/>
      <c r="N265" s="49"/>
      <c r="O265" s="51"/>
      <c r="P265" s="277"/>
      <c r="Q265" s="46"/>
      <c r="R265" s="49"/>
      <c r="S265" s="49"/>
      <c r="T265" s="46"/>
      <c r="U265" s="46"/>
      <c r="V265" s="37"/>
    </row>
    <row r="266">
      <c r="A266" s="46"/>
      <c r="B266" s="257"/>
      <c r="C266" s="37"/>
      <c r="D266" s="49"/>
      <c r="E266" s="49"/>
      <c r="F266" s="261"/>
      <c r="G266" s="257"/>
      <c r="H266" s="49"/>
      <c r="I266" s="46"/>
      <c r="J266" s="46"/>
      <c r="K266" s="51"/>
      <c r="L266" s="46"/>
      <c r="M266" s="46"/>
      <c r="N266" s="49"/>
      <c r="O266" s="51"/>
      <c r="P266" s="277"/>
      <c r="Q266" s="46"/>
      <c r="R266" s="49"/>
      <c r="S266" s="49"/>
      <c r="T266" s="46"/>
      <c r="U266" s="46"/>
      <c r="V266" s="37"/>
    </row>
    <row r="267">
      <c r="A267" s="46"/>
      <c r="B267" s="256"/>
      <c r="C267" s="37"/>
      <c r="D267" s="49"/>
      <c r="E267" s="49"/>
      <c r="F267" s="260"/>
      <c r="G267" s="256"/>
      <c r="H267" s="49"/>
      <c r="I267" s="46"/>
      <c r="J267" s="46"/>
      <c r="K267" s="51"/>
      <c r="L267" s="46"/>
      <c r="M267" s="46"/>
      <c r="N267" s="49"/>
      <c r="O267" s="51"/>
      <c r="P267" s="277"/>
      <c r="Q267" s="46"/>
      <c r="R267" s="49"/>
      <c r="S267" s="49"/>
      <c r="T267" s="46"/>
      <c r="U267" s="46"/>
      <c r="V267" s="37"/>
    </row>
    <row r="268">
      <c r="A268" s="46"/>
      <c r="B268" s="257"/>
      <c r="C268" s="37"/>
      <c r="D268" s="49"/>
      <c r="E268" s="49"/>
      <c r="F268" s="261"/>
      <c r="G268" s="257"/>
      <c r="H268" s="49"/>
      <c r="I268" s="46"/>
      <c r="J268" s="46"/>
      <c r="K268" s="51"/>
      <c r="L268" s="46"/>
      <c r="M268" s="46"/>
      <c r="N268" s="49"/>
      <c r="O268" s="51"/>
      <c r="P268" s="277"/>
      <c r="Q268" s="46"/>
      <c r="R268" s="49"/>
      <c r="S268" s="49"/>
      <c r="T268" s="46"/>
      <c r="U268" s="46"/>
      <c r="V268" s="37"/>
    </row>
    <row r="269">
      <c r="A269" s="46"/>
      <c r="B269" s="256"/>
      <c r="C269" s="37"/>
      <c r="D269" s="49"/>
      <c r="E269" s="49"/>
      <c r="F269" s="260"/>
      <c r="G269" s="256"/>
      <c r="H269" s="49"/>
      <c r="I269" s="46"/>
      <c r="J269" s="46"/>
      <c r="K269" s="51"/>
      <c r="L269" s="46"/>
      <c r="M269" s="46"/>
      <c r="N269" s="49"/>
      <c r="O269" s="51"/>
      <c r="P269" s="277"/>
      <c r="Q269" s="46"/>
      <c r="R269" s="49"/>
      <c r="S269" s="49"/>
      <c r="T269" s="46"/>
      <c r="U269" s="46"/>
      <c r="V269" s="37"/>
    </row>
    <row r="270">
      <c r="A270" s="46"/>
      <c r="B270" s="257"/>
      <c r="C270" s="37"/>
      <c r="D270" s="49"/>
      <c r="E270" s="49"/>
      <c r="F270" s="261"/>
      <c r="G270" s="257"/>
      <c r="H270" s="49"/>
      <c r="I270" s="46"/>
      <c r="J270" s="46"/>
      <c r="K270" s="51"/>
      <c r="L270" s="46"/>
      <c r="M270" s="46"/>
      <c r="N270" s="49"/>
      <c r="O270" s="51"/>
      <c r="P270" s="277"/>
      <c r="Q270" s="46"/>
      <c r="R270" s="49"/>
      <c r="S270" s="49"/>
      <c r="T270" s="46"/>
      <c r="U270" s="46"/>
      <c r="V270" s="37"/>
    </row>
    <row r="271">
      <c r="A271" s="46"/>
      <c r="B271" s="256"/>
      <c r="C271" s="37"/>
      <c r="D271" s="49"/>
      <c r="E271" s="49"/>
      <c r="F271" s="260"/>
      <c r="G271" s="256"/>
      <c r="H271" s="49"/>
      <c r="I271" s="46"/>
      <c r="J271" s="46"/>
      <c r="K271" s="51"/>
      <c r="L271" s="46"/>
      <c r="M271" s="46"/>
      <c r="N271" s="49"/>
      <c r="O271" s="51"/>
      <c r="P271" s="277"/>
      <c r="Q271" s="46"/>
      <c r="R271" s="49"/>
      <c r="S271" s="49"/>
      <c r="T271" s="46"/>
      <c r="U271" s="46"/>
      <c r="V271" s="37"/>
    </row>
    <row r="272">
      <c r="A272" s="46"/>
      <c r="B272" s="257"/>
      <c r="C272" s="37"/>
      <c r="D272" s="49"/>
      <c r="E272" s="49"/>
      <c r="F272" s="261"/>
      <c r="G272" s="257"/>
      <c r="H272" s="49"/>
      <c r="I272" s="46"/>
      <c r="J272" s="46"/>
      <c r="K272" s="51"/>
      <c r="L272" s="46"/>
      <c r="M272" s="46"/>
      <c r="N272" s="49"/>
      <c r="O272" s="51"/>
      <c r="P272" s="277"/>
      <c r="Q272" s="46"/>
      <c r="R272" s="49"/>
      <c r="S272" s="49"/>
      <c r="T272" s="46"/>
      <c r="U272" s="46"/>
      <c r="V272" s="37"/>
    </row>
    <row r="273">
      <c r="A273" s="46"/>
      <c r="B273" s="256"/>
      <c r="C273" s="37"/>
      <c r="D273" s="49"/>
      <c r="E273" s="49"/>
      <c r="F273" s="260"/>
      <c r="G273" s="256"/>
      <c r="H273" s="49"/>
      <c r="I273" s="46"/>
      <c r="J273" s="46"/>
      <c r="K273" s="51"/>
      <c r="L273" s="46"/>
      <c r="M273" s="46"/>
      <c r="N273" s="49"/>
      <c r="O273" s="51"/>
      <c r="P273" s="277"/>
      <c r="Q273" s="46"/>
      <c r="R273" s="49"/>
      <c r="S273" s="49"/>
      <c r="T273" s="46"/>
      <c r="U273" s="46"/>
      <c r="V273" s="37"/>
    </row>
    <row r="274">
      <c r="A274" s="46"/>
      <c r="B274" s="257"/>
      <c r="C274" s="37"/>
      <c r="D274" s="49"/>
      <c r="E274" s="49"/>
      <c r="F274" s="261"/>
      <c r="G274" s="257"/>
      <c r="H274" s="49"/>
      <c r="I274" s="46"/>
      <c r="J274" s="46"/>
      <c r="K274" s="51"/>
      <c r="L274" s="46"/>
      <c r="M274" s="46"/>
      <c r="N274" s="49"/>
      <c r="O274" s="51"/>
      <c r="P274" s="277"/>
      <c r="Q274" s="46"/>
      <c r="R274" s="49"/>
      <c r="S274" s="49"/>
      <c r="T274" s="46"/>
      <c r="U274" s="46"/>
      <c r="V274" s="37"/>
    </row>
    <row r="275">
      <c r="A275" s="46"/>
      <c r="B275" s="256"/>
      <c r="C275" s="37"/>
      <c r="D275" s="49"/>
      <c r="E275" s="49"/>
      <c r="F275" s="260"/>
      <c r="G275" s="256"/>
      <c r="H275" s="49"/>
      <c r="I275" s="46"/>
      <c r="J275" s="46"/>
      <c r="K275" s="51"/>
      <c r="L275" s="46"/>
      <c r="M275" s="46"/>
      <c r="N275" s="49"/>
      <c r="O275" s="51"/>
      <c r="P275" s="277"/>
      <c r="Q275" s="46"/>
      <c r="R275" s="49"/>
      <c r="S275" s="49"/>
      <c r="T275" s="46"/>
      <c r="U275" s="46"/>
      <c r="V275" s="37"/>
    </row>
    <row r="276">
      <c r="A276" s="46"/>
      <c r="B276" s="257"/>
      <c r="C276" s="37"/>
      <c r="D276" s="49"/>
      <c r="E276" s="49"/>
      <c r="F276" s="261"/>
      <c r="G276" s="257"/>
      <c r="H276" s="49"/>
      <c r="I276" s="46"/>
      <c r="J276" s="46"/>
      <c r="K276" s="51"/>
      <c r="L276" s="46"/>
      <c r="M276" s="46"/>
      <c r="N276" s="49"/>
      <c r="O276" s="51"/>
      <c r="P276" s="277"/>
      <c r="Q276" s="46"/>
      <c r="R276" s="49"/>
      <c r="S276" s="49"/>
      <c r="T276" s="46"/>
      <c r="U276" s="46"/>
      <c r="V276" s="37"/>
    </row>
    <row r="277">
      <c r="A277" s="46"/>
      <c r="B277" s="256"/>
      <c r="C277" s="37"/>
      <c r="D277" s="49"/>
      <c r="E277" s="49"/>
      <c r="F277" s="260"/>
      <c r="G277" s="256"/>
      <c r="H277" s="49"/>
      <c r="I277" s="46"/>
      <c r="J277" s="46"/>
      <c r="K277" s="51"/>
      <c r="L277" s="46"/>
      <c r="M277" s="46"/>
      <c r="N277" s="49"/>
      <c r="O277" s="51"/>
      <c r="P277" s="277"/>
      <c r="Q277" s="46"/>
      <c r="R277" s="49"/>
      <c r="S277" s="49"/>
      <c r="T277" s="46"/>
      <c r="U277" s="46"/>
      <c r="V277" s="37"/>
    </row>
    <row r="278">
      <c r="A278" s="46"/>
      <c r="B278" s="257"/>
      <c r="C278" s="37"/>
      <c r="D278" s="49"/>
      <c r="E278" s="49"/>
      <c r="F278" s="261"/>
      <c r="G278" s="257"/>
      <c r="H278" s="49"/>
      <c r="I278" s="46"/>
      <c r="J278" s="46"/>
      <c r="K278" s="51"/>
      <c r="L278" s="46"/>
      <c r="M278" s="46"/>
      <c r="N278" s="49"/>
      <c r="O278" s="51"/>
      <c r="P278" s="277"/>
      <c r="Q278" s="46"/>
      <c r="R278" s="49"/>
      <c r="S278" s="49"/>
      <c r="T278" s="46"/>
      <c r="U278" s="46"/>
      <c r="V278" s="37"/>
    </row>
    <row r="279">
      <c r="A279" s="46"/>
      <c r="B279" s="256"/>
      <c r="C279" s="37"/>
      <c r="D279" s="49"/>
      <c r="E279" s="49"/>
      <c r="F279" s="260"/>
      <c r="G279" s="256"/>
      <c r="H279" s="49"/>
      <c r="I279" s="46"/>
      <c r="J279" s="46"/>
      <c r="K279" s="51"/>
      <c r="L279" s="46"/>
      <c r="M279" s="46"/>
      <c r="N279" s="49"/>
      <c r="O279" s="51"/>
      <c r="P279" s="277"/>
      <c r="Q279" s="46"/>
      <c r="R279" s="49"/>
      <c r="S279" s="49"/>
      <c r="T279" s="46"/>
      <c r="U279" s="46"/>
      <c r="V279" s="37"/>
    </row>
    <row r="280">
      <c r="A280" s="46"/>
      <c r="B280" s="257"/>
      <c r="C280" s="37"/>
      <c r="D280" s="49"/>
      <c r="E280" s="49"/>
      <c r="F280" s="261"/>
      <c r="G280" s="257"/>
      <c r="H280" s="49"/>
      <c r="I280" s="46"/>
      <c r="J280" s="46"/>
      <c r="K280" s="51"/>
      <c r="L280" s="46"/>
      <c r="M280" s="46"/>
      <c r="N280" s="49"/>
      <c r="O280" s="51"/>
      <c r="P280" s="277"/>
      <c r="Q280" s="46"/>
      <c r="R280" s="49"/>
      <c r="S280" s="49"/>
      <c r="T280" s="46"/>
      <c r="U280" s="46"/>
      <c r="V280" s="37"/>
    </row>
    <row r="281">
      <c r="A281" s="46"/>
      <c r="B281" s="256"/>
      <c r="C281" s="37"/>
      <c r="D281" s="49"/>
      <c r="E281" s="49"/>
      <c r="F281" s="260"/>
      <c r="G281" s="256"/>
      <c r="H281" s="49"/>
      <c r="I281" s="46"/>
      <c r="J281" s="46"/>
      <c r="K281" s="51"/>
      <c r="L281" s="46"/>
      <c r="M281" s="46"/>
      <c r="N281" s="49"/>
      <c r="O281" s="51"/>
      <c r="P281" s="277"/>
      <c r="Q281" s="46"/>
      <c r="R281" s="49"/>
      <c r="S281" s="49"/>
      <c r="T281" s="46"/>
      <c r="U281" s="46"/>
      <c r="V281" s="37"/>
    </row>
    <row r="282">
      <c r="A282" s="46"/>
      <c r="B282" s="257"/>
      <c r="C282" s="37"/>
      <c r="D282" s="49"/>
      <c r="E282" s="49"/>
      <c r="F282" s="261"/>
      <c r="G282" s="257"/>
      <c r="H282" s="49"/>
      <c r="I282" s="46"/>
      <c r="J282" s="46"/>
      <c r="K282" s="51"/>
      <c r="L282" s="46"/>
      <c r="M282" s="46"/>
      <c r="N282" s="49"/>
      <c r="O282" s="51"/>
      <c r="P282" s="277"/>
      <c r="Q282" s="46"/>
      <c r="R282" s="49"/>
      <c r="S282" s="49"/>
      <c r="T282" s="46"/>
      <c r="U282" s="46"/>
      <c r="V282" s="37"/>
    </row>
    <row r="283">
      <c r="A283" s="46"/>
      <c r="B283" s="256"/>
      <c r="C283" s="37"/>
      <c r="D283" s="49"/>
      <c r="E283" s="49"/>
      <c r="F283" s="260"/>
      <c r="G283" s="256"/>
      <c r="H283" s="49"/>
      <c r="I283" s="46"/>
      <c r="J283" s="46"/>
      <c r="K283" s="51"/>
      <c r="L283" s="46"/>
      <c r="M283" s="46"/>
      <c r="N283" s="49"/>
      <c r="O283" s="51"/>
      <c r="P283" s="277"/>
      <c r="Q283" s="46"/>
      <c r="R283" s="49"/>
      <c r="S283" s="49"/>
      <c r="T283" s="46"/>
      <c r="U283" s="46"/>
      <c r="V283" s="37"/>
    </row>
    <row r="284">
      <c r="A284" s="46"/>
      <c r="B284" s="257"/>
      <c r="C284" s="37"/>
      <c r="D284" s="49"/>
      <c r="E284" s="49"/>
      <c r="F284" s="261"/>
      <c r="G284" s="257"/>
      <c r="H284" s="49"/>
      <c r="I284" s="46"/>
      <c r="J284" s="46"/>
      <c r="K284" s="51"/>
      <c r="L284" s="46"/>
      <c r="M284" s="46"/>
      <c r="N284" s="49"/>
      <c r="O284" s="51"/>
      <c r="P284" s="277"/>
      <c r="Q284" s="46"/>
      <c r="R284" s="49"/>
      <c r="S284" s="49"/>
      <c r="T284" s="46"/>
      <c r="U284" s="46"/>
      <c r="V284" s="37"/>
    </row>
    <row r="285">
      <c r="A285" s="46"/>
      <c r="B285" s="256"/>
      <c r="C285" s="37"/>
      <c r="D285" s="49"/>
      <c r="E285" s="49"/>
      <c r="F285" s="260"/>
      <c r="G285" s="256"/>
      <c r="H285" s="49"/>
      <c r="I285" s="46"/>
      <c r="J285" s="46"/>
      <c r="K285" s="51"/>
      <c r="L285" s="46"/>
      <c r="M285" s="46"/>
      <c r="N285" s="49"/>
      <c r="O285" s="51"/>
      <c r="P285" s="277"/>
      <c r="Q285" s="46"/>
      <c r="R285" s="49"/>
      <c r="S285" s="49"/>
      <c r="T285" s="46"/>
      <c r="U285" s="46"/>
      <c r="V285" s="37"/>
    </row>
    <row r="286">
      <c r="A286" s="46"/>
      <c r="B286" s="257"/>
      <c r="C286" s="37"/>
      <c r="D286" s="49"/>
      <c r="E286" s="49"/>
      <c r="F286" s="261"/>
      <c r="G286" s="257"/>
      <c r="H286" s="49"/>
      <c r="I286" s="46"/>
      <c r="J286" s="46"/>
      <c r="K286" s="51"/>
      <c r="L286" s="46"/>
      <c r="M286" s="46"/>
      <c r="N286" s="49"/>
      <c r="O286" s="51"/>
      <c r="P286" s="277"/>
      <c r="Q286" s="46"/>
      <c r="R286" s="49"/>
      <c r="S286" s="49"/>
      <c r="T286" s="46"/>
      <c r="U286" s="46"/>
      <c r="V286" s="37"/>
    </row>
    <row r="287">
      <c r="A287" s="46"/>
      <c r="B287" s="256"/>
      <c r="C287" s="37"/>
      <c r="D287" s="49"/>
      <c r="E287" s="49"/>
      <c r="F287" s="260"/>
      <c r="G287" s="256"/>
      <c r="H287" s="49"/>
      <c r="I287" s="46"/>
      <c r="J287" s="46"/>
      <c r="K287" s="51"/>
      <c r="L287" s="46"/>
      <c r="M287" s="46"/>
      <c r="N287" s="49"/>
      <c r="O287" s="51"/>
      <c r="P287" s="277"/>
      <c r="Q287" s="46"/>
      <c r="R287" s="49"/>
      <c r="S287" s="49"/>
      <c r="T287" s="46"/>
      <c r="U287" s="46"/>
      <c r="V287" s="37"/>
    </row>
    <row r="288">
      <c r="A288" s="46"/>
      <c r="B288" s="257"/>
      <c r="C288" s="37"/>
      <c r="D288" s="49"/>
      <c r="E288" s="49"/>
      <c r="F288" s="261"/>
      <c r="G288" s="257"/>
      <c r="H288" s="49"/>
      <c r="I288" s="46"/>
      <c r="J288" s="46"/>
      <c r="K288" s="51"/>
      <c r="L288" s="46"/>
      <c r="M288" s="46"/>
      <c r="N288" s="49"/>
      <c r="O288" s="51"/>
      <c r="P288" s="277"/>
      <c r="Q288" s="46"/>
      <c r="R288" s="49"/>
      <c r="S288" s="49"/>
      <c r="T288" s="46"/>
      <c r="U288" s="46"/>
      <c r="V288" s="37"/>
    </row>
    <row r="289">
      <c r="A289" s="46"/>
      <c r="B289" s="256"/>
      <c r="C289" s="37"/>
      <c r="D289" s="49"/>
      <c r="E289" s="49"/>
      <c r="F289" s="260"/>
      <c r="G289" s="256"/>
      <c r="H289" s="49"/>
      <c r="I289" s="46"/>
      <c r="J289" s="46"/>
      <c r="K289" s="51"/>
      <c r="L289" s="46"/>
      <c r="M289" s="46"/>
      <c r="N289" s="49"/>
      <c r="O289" s="51"/>
      <c r="P289" s="277"/>
      <c r="Q289" s="46"/>
      <c r="R289" s="49"/>
      <c r="S289" s="49"/>
      <c r="T289" s="46"/>
      <c r="U289" s="46"/>
      <c r="V289" s="37"/>
    </row>
    <row r="290">
      <c r="A290" s="46"/>
      <c r="B290" s="257"/>
      <c r="C290" s="37"/>
      <c r="D290" s="49"/>
      <c r="E290" s="49"/>
      <c r="F290" s="261"/>
      <c r="G290" s="257"/>
      <c r="H290" s="49"/>
      <c r="I290" s="46"/>
      <c r="J290" s="46"/>
      <c r="K290" s="51"/>
      <c r="L290" s="46"/>
      <c r="M290" s="46"/>
      <c r="N290" s="49"/>
      <c r="O290" s="51"/>
      <c r="P290" s="277"/>
      <c r="Q290" s="46"/>
      <c r="R290" s="49"/>
      <c r="S290" s="49"/>
      <c r="T290" s="46"/>
      <c r="U290" s="46"/>
      <c r="V290" s="37"/>
    </row>
    <row r="291">
      <c r="A291" s="46"/>
      <c r="B291" s="256"/>
      <c r="C291" s="37"/>
      <c r="D291" s="49"/>
      <c r="E291" s="49"/>
      <c r="F291" s="260"/>
      <c r="G291" s="256"/>
      <c r="H291" s="49"/>
      <c r="I291" s="46"/>
      <c r="J291" s="46"/>
      <c r="K291" s="51"/>
      <c r="L291" s="46"/>
      <c r="M291" s="46"/>
      <c r="N291" s="49"/>
      <c r="O291" s="51"/>
      <c r="P291" s="277"/>
      <c r="Q291" s="46"/>
      <c r="R291" s="49"/>
      <c r="S291" s="49"/>
      <c r="T291" s="46"/>
      <c r="U291" s="46"/>
      <c r="V291" s="37"/>
    </row>
    <row r="292">
      <c r="A292" s="46"/>
      <c r="B292" s="257"/>
      <c r="C292" s="37"/>
      <c r="D292" s="49"/>
      <c r="E292" s="49"/>
      <c r="F292" s="261"/>
      <c r="G292" s="257"/>
      <c r="H292" s="49"/>
      <c r="I292" s="46"/>
      <c r="J292" s="46"/>
      <c r="K292" s="51"/>
      <c r="L292" s="46"/>
      <c r="M292" s="46"/>
      <c r="N292" s="49"/>
      <c r="O292" s="51"/>
      <c r="P292" s="277"/>
      <c r="Q292" s="46"/>
      <c r="R292" s="49"/>
      <c r="S292" s="49"/>
      <c r="T292" s="46"/>
      <c r="U292" s="46"/>
      <c r="V292" s="37"/>
    </row>
    <row r="293">
      <c r="A293" s="46"/>
      <c r="B293" s="256"/>
      <c r="C293" s="37"/>
      <c r="D293" s="49"/>
      <c r="E293" s="49"/>
      <c r="F293" s="260"/>
      <c r="G293" s="256"/>
      <c r="H293" s="49"/>
      <c r="I293" s="46"/>
      <c r="J293" s="46"/>
      <c r="K293" s="51"/>
      <c r="L293" s="46"/>
      <c r="M293" s="46"/>
      <c r="N293" s="49"/>
      <c r="O293" s="51"/>
      <c r="P293" s="277"/>
      <c r="Q293" s="46"/>
      <c r="R293" s="49"/>
      <c r="S293" s="49"/>
      <c r="T293" s="46"/>
      <c r="U293" s="46"/>
      <c r="V293" s="37"/>
    </row>
    <row r="294">
      <c r="A294" s="46"/>
      <c r="B294" s="257"/>
      <c r="C294" s="37"/>
      <c r="D294" s="49"/>
      <c r="E294" s="49"/>
      <c r="F294" s="261"/>
      <c r="G294" s="257"/>
      <c r="H294" s="49"/>
      <c r="I294" s="46"/>
      <c r="J294" s="46"/>
      <c r="K294" s="51"/>
      <c r="L294" s="46"/>
      <c r="M294" s="46"/>
      <c r="N294" s="49"/>
      <c r="O294" s="51"/>
      <c r="P294" s="277"/>
      <c r="Q294" s="46"/>
      <c r="R294" s="49"/>
      <c r="S294" s="49"/>
      <c r="T294" s="46"/>
      <c r="U294" s="46"/>
      <c r="V294" s="37"/>
    </row>
    <row r="295">
      <c r="A295" s="46"/>
      <c r="B295" s="256"/>
      <c r="C295" s="37"/>
      <c r="D295" s="49"/>
      <c r="E295" s="49"/>
      <c r="F295" s="260"/>
      <c r="G295" s="256"/>
      <c r="H295" s="49"/>
      <c r="I295" s="46"/>
      <c r="J295" s="46"/>
      <c r="K295" s="51"/>
      <c r="L295" s="46"/>
      <c r="M295" s="46"/>
      <c r="N295" s="49"/>
      <c r="O295" s="51"/>
      <c r="P295" s="277"/>
      <c r="Q295" s="46"/>
      <c r="R295" s="49"/>
      <c r="S295" s="49"/>
      <c r="T295" s="46"/>
      <c r="U295" s="46"/>
      <c r="V295" s="37"/>
    </row>
    <row r="296">
      <c r="A296" s="46"/>
      <c r="B296" s="257"/>
      <c r="C296" s="37"/>
      <c r="D296" s="49"/>
      <c r="E296" s="49"/>
      <c r="F296" s="261"/>
      <c r="G296" s="257"/>
      <c r="H296" s="49"/>
      <c r="I296" s="46"/>
      <c r="J296" s="46"/>
      <c r="K296" s="51"/>
      <c r="L296" s="46"/>
      <c r="M296" s="46"/>
      <c r="N296" s="49"/>
      <c r="O296" s="51"/>
      <c r="P296" s="277"/>
      <c r="Q296" s="46"/>
      <c r="R296" s="49"/>
      <c r="S296" s="49"/>
      <c r="T296" s="46"/>
      <c r="U296" s="46"/>
      <c r="V296" s="37"/>
    </row>
    <row r="297">
      <c r="A297" s="46"/>
      <c r="B297" s="256"/>
      <c r="C297" s="37"/>
      <c r="D297" s="49"/>
      <c r="E297" s="49"/>
      <c r="F297" s="260"/>
      <c r="G297" s="256"/>
      <c r="H297" s="49"/>
      <c r="I297" s="46"/>
      <c r="J297" s="46"/>
      <c r="K297" s="51"/>
      <c r="L297" s="46"/>
      <c r="M297" s="46"/>
      <c r="N297" s="49"/>
      <c r="O297" s="51"/>
      <c r="P297" s="277"/>
      <c r="Q297" s="46"/>
      <c r="R297" s="49"/>
      <c r="S297" s="49"/>
      <c r="T297" s="46"/>
      <c r="U297" s="46"/>
      <c r="V297" s="37"/>
    </row>
    <row r="298">
      <c r="A298" s="46"/>
      <c r="B298" s="257"/>
      <c r="C298" s="37"/>
      <c r="D298" s="49"/>
      <c r="E298" s="49"/>
      <c r="F298" s="261"/>
      <c r="G298" s="257"/>
      <c r="H298" s="49"/>
      <c r="I298" s="46"/>
      <c r="J298" s="46"/>
      <c r="K298" s="51"/>
      <c r="L298" s="46"/>
      <c r="M298" s="46"/>
      <c r="N298" s="49"/>
      <c r="O298" s="51"/>
      <c r="P298" s="277"/>
      <c r="Q298" s="46"/>
      <c r="R298" s="49"/>
      <c r="S298" s="49"/>
      <c r="T298" s="46"/>
      <c r="U298" s="46"/>
      <c r="V298" s="37"/>
    </row>
    <row r="299">
      <c r="A299" s="46"/>
      <c r="B299" s="256"/>
      <c r="C299" s="37"/>
      <c r="D299" s="49"/>
      <c r="E299" s="49"/>
      <c r="F299" s="260"/>
      <c r="G299" s="256"/>
      <c r="H299" s="49"/>
      <c r="I299" s="46"/>
      <c r="J299" s="46"/>
      <c r="K299" s="51"/>
      <c r="L299" s="46"/>
      <c r="M299" s="46"/>
      <c r="N299" s="49"/>
      <c r="O299" s="51"/>
      <c r="P299" s="277"/>
      <c r="Q299" s="46"/>
      <c r="R299" s="49"/>
      <c r="S299" s="49"/>
      <c r="T299" s="46"/>
      <c r="U299" s="46"/>
      <c r="V299" s="37"/>
    </row>
    <row r="300">
      <c r="A300" s="46"/>
      <c r="B300" s="257"/>
      <c r="C300" s="37"/>
      <c r="D300" s="49"/>
      <c r="E300" s="49"/>
      <c r="F300" s="261"/>
      <c r="G300" s="257"/>
      <c r="H300" s="49"/>
      <c r="I300" s="46"/>
      <c r="J300" s="46"/>
      <c r="K300" s="51"/>
      <c r="L300" s="46"/>
      <c r="M300" s="46"/>
      <c r="N300" s="49"/>
      <c r="O300" s="51"/>
      <c r="P300" s="277"/>
      <c r="Q300" s="46"/>
      <c r="R300" s="49"/>
      <c r="S300" s="49"/>
      <c r="T300" s="46"/>
      <c r="U300" s="46"/>
      <c r="V300" s="37"/>
    </row>
    <row r="301">
      <c r="A301" s="46"/>
      <c r="B301" s="256"/>
      <c r="C301" s="37"/>
      <c r="D301" s="49"/>
      <c r="E301" s="49"/>
      <c r="F301" s="260"/>
      <c r="G301" s="256"/>
      <c r="H301" s="49"/>
      <c r="I301" s="46"/>
      <c r="J301" s="46"/>
      <c r="K301" s="51"/>
      <c r="L301" s="46"/>
      <c r="M301" s="46"/>
      <c r="N301" s="49"/>
      <c r="O301" s="51"/>
      <c r="P301" s="277"/>
      <c r="Q301" s="46"/>
      <c r="R301" s="49"/>
      <c r="S301" s="49"/>
      <c r="T301" s="46"/>
      <c r="U301" s="46"/>
      <c r="V301" s="37"/>
    </row>
    <row r="302">
      <c r="A302" s="46"/>
      <c r="B302" s="257"/>
      <c r="C302" s="37"/>
      <c r="D302" s="49"/>
      <c r="E302" s="49"/>
      <c r="F302" s="261"/>
      <c r="G302" s="257"/>
      <c r="H302" s="49"/>
      <c r="I302" s="46"/>
      <c r="J302" s="46"/>
      <c r="K302" s="51"/>
      <c r="L302" s="46"/>
      <c r="M302" s="46"/>
      <c r="N302" s="49"/>
      <c r="O302" s="51"/>
      <c r="P302" s="277"/>
      <c r="Q302" s="46"/>
      <c r="R302" s="49"/>
      <c r="S302" s="49"/>
      <c r="T302" s="46"/>
      <c r="U302" s="46"/>
      <c r="V302" s="37"/>
    </row>
    <row r="303">
      <c r="A303" s="46"/>
      <c r="B303" s="256"/>
      <c r="C303" s="37"/>
      <c r="D303" s="49"/>
      <c r="E303" s="49"/>
      <c r="F303" s="260"/>
      <c r="G303" s="256"/>
      <c r="H303" s="49"/>
      <c r="I303" s="46"/>
      <c r="J303" s="46"/>
      <c r="K303" s="51"/>
      <c r="L303" s="46"/>
      <c r="M303" s="46"/>
      <c r="N303" s="49"/>
      <c r="O303" s="51"/>
      <c r="P303" s="277"/>
      <c r="Q303" s="46"/>
      <c r="R303" s="49"/>
      <c r="S303" s="49"/>
      <c r="T303" s="46"/>
      <c r="U303" s="46"/>
      <c r="V303" s="37"/>
    </row>
    <row r="304">
      <c r="A304" s="46"/>
      <c r="B304" s="257"/>
      <c r="C304" s="37"/>
      <c r="D304" s="49"/>
      <c r="E304" s="49"/>
      <c r="F304" s="261"/>
      <c r="G304" s="257"/>
      <c r="H304" s="49"/>
      <c r="I304" s="46"/>
      <c r="J304" s="46"/>
      <c r="K304" s="51"/>
      <c r="L304" s="46"/>
      <c r="M304" s="46"/>
      <c r="N304" s="49"/>
      <c r="O304" s="51"/>
      <c r="P304" s="277"/>
      <c r="Q304" s="46"/>
      <c r="R304" s="49"/>
      <c r="S304" s="49"/>
      <c r="T304" s="46"/>
      <c r="U304" s="46"/>
      <c r="V304" s="37"/>
    </row>
    <row r="305">
      <c r="A305" s="46"/>
      <c r="B305" s="256"/>
      <c r="C305" s="37"/>
      <c r="D305" s="49"/>
      <c r="E305" s="49"/>
      <c r="F305" s="260"/>
      <c r="G305" s="256"/>
      <c r="H305" s="49"/>
      <c r="I305" s="46"/>
      <c r="J305" s="46"/>
      <c r="K305" s="51"/>
      <c r="L305" s="46"/>
      <c r="M305" s="46"/>
      <c r="N305" s="49"/>
      <c r="O305" s="51"/>
      <c r="P305" s="277"/>
      <c r="Q305" s="46"/>
      <c r="R305" s="49"/>
      <c r="S305" s="49"/>
      <c r="T305" s="46"/>
      <c r="U305" s="46"/>
      <c r="V305" s="37"/>
    </row>
    <row r="306">
      <c r="A306" s="46"/>
      <c r="B306" s="257"/>
      <c r="C306" s="37"/>
      <c r="D306" s="49"/>
      <c r="E306" s="49"/>
      <c r="F306" s="261"/>
      <c r="G306" s="257"/>
      <c r="H306" s="49"/>
      <c r="I306" s="46"/>
      <c r="J306" s="46"/>
      <c r="K306" s="51"/>
      <c r="L306" s="46"/>
      <c r="M306" s="46"/>
      <c r="N306" s="49"/>
      <c r="O306" s="51"/>
      <c r="P306" s="277"/>
      <c r="Q306" s="46"/>
      <c r="R306" s="49"/>
      <c r="S306" s="49"/>
      <c r="T306" s="46"/>
      <c r="U306" s="46"/>
      <c r="V306" s="37"/>
    </row>
    <row r="307">
      <c r="A307" s="46"/>
      <c r="B307" s="256"/>
      <c r="C307" s="37"/>
      <c r="D307" s="49"/>
      <c r="E307" s="49"/>
      <c r="F307" s="260"/>
      <c r="G307" s="256"/>
      <c r="H307" s="49"/>
      <c r="I307" s="46"/>
      <c r="J307" s="46"/>
      <c r="K307" s="51"/>
      <c r="L307" s="46"/>
      <c r="M307" s="46"/>
      <c r="N307" s="49"/>
      <c r="O307" s="51"/>
      <c r="P307" s="277"/>
      <c r="Q307" s="46"/>
      <c r="R307" s="49"/>
      <c r="S307" s="49"/>
      <c r="T307" s="46"/>
      <c r="U307" s="46"/>
      <c r="V307" s="37"/>
    </row>
    <row r="308">
      <c r="A308" s="46"/>
      <c r="B308" s="257"/>
      <c r="C308" s="37"/>
      <c r="D308" s="49"/>
      <c r="E308" s="49"/>
      <c r="F308" s="261"/>
      <c r="G308" s="257"/>
      <c r="H308" s="49"/>
      <c r="I308" s="46"/>
      <c r="J308" s="46"/>
      <c r="K308" s="51"/>
      <c r="L308" s="46"/>
      <c r="M308" s="46"/>
      <c r="N308" s="49"/>
      <c r="O308" s="51"/>
      <c r="P308" s="277"/>
      <c r="Q308" s="46"/>
      <c r="R308" s="49"/>
      <c r="S308" s="49"/>
      <c r="T308" s="46"/>
      <c r="U308" s="46"/>
      <c r="V308" s="37"/>
    </row>
    <row r="309">
      <c r="A309" s="46"/>
      <c r="B309" s="256"/>
      <c r="C309" s="37"/>
      <c r="D309" s="49"/>
      <c r="E309" s="49"/>
      <c r="F309" s="260"/>
      <c r="G309" s="256"/>
      <c r="H309" s="49"/>
      <c r="I309" s="46"/>
      <c r="J309" s="46"/>
      <c r="K309" s="51"/>
      <c r="L309" s="46"/>
      <c r="M309" s="46"/>
      <c r="N309" s="49"/>
      <c r="O309" s="51"/>
      <c r="P309" s="277"/>
      <c r="Q309" s="46"/>
      <c r="R309" s="49"/>
      <c r="S309" s="49"/>
      <c r="T309" s="46"/>
      <c r="U309" s="46"/>
      <c r="V309" s="37"/>
    </row>
    <row r="310">
      <c r="A310" s="46"/>
      <c r="B310" s="257"/>
      <c r="C310" s="37"/>
      <c r="D310" s="49"/>
      <c r="E310" s="49"/>
      <c r="F310" s="261"/>
      <c r="G310" s="257"/>
      <c r="H310" s="49"/>
      <c r="I310" s="46"/>
      <c r="J310" s="46"/>
      <c r="K310" s="51"/>
      <c r="L310" s="46"/>
      <c r="M310" s="46"/>
      <c r="N310" s="49"/>
      <c r="O310" s="51"/>
      <c r="P310" s="277"/>
      <c r="Q310" s="46"/>
      <c r="R310" s="49"/>
      <c r="S310" s="49"/>
      <c r="T310" s="46"/>
      <c r="U310" s="46"/>
      <c r="V310" s="37"/>
    </row>
    <row r="311">
      <c r="A311" s="46"/>
      <c r="B311" s="256"/>
      <c r="C311" s="37"/>
      <c r="D311" s="49"/>
      <c r="E311" s="49"/>
      <c r="F311" s="260"/>
      <c r="G311" s="256"/>
      <c r="H311" s="49"/>
      <c r="I311" s="46"/>
      <c r="J311" s="46"/>
      <c r="K311" s="51"/>
      <c r="L311" s="46"/>
      <c r="M311" s="46"/>
      <c r="N311" s="49"/>
      <c r="O311" s="51"/>
      <c r="P311" s="277"/>
      <c r="Q311" s="46"/>
      <c r="R311" s="49"/>
      <c r="S311" s="49"/>
      <c r="T311" s="46"/>
      <c r="U311" s="46"/>
      <c r="V311" s="37"/>
    </row>
    <row r="312">
      <c r="A312" s="46"/>
      <c r="B312" s="257"/>
      <c r="C312" s="37"/>
      <c r="D312" s="49"/>
      <c r="E312" s="49"/>
      <c r="F312" s="261"/>
      <c r="G312" s="257"/>
      <c r="H312" s="49"/>
      <c r="I312" s="46"/>
      <c r="J312" s="46"/>
      <c r="K312" s="51"/>
      <c r="L312" s="46"/>
      <c r="M312" s="46"/>
      <c r="N312" s="49"/>
      <c r="O312" s="51"/>
      <c r="P312" s="277"/>
      <c r="Q312" s="46"/>
      <c r="R312" s="49"/>
      <c r="S312" s="49"/>
      <c r="T312" s="46"/>
      <c r="U312" s="46"/>
      <c r="V312" s="37"/>
    </row>
    <row r="313">
      <c r="A313" s="46"/>
      <c r="B313" s="256"/>
      <c r="C313" s="37"/>
      <c r="D313" s="49"/>
      <c r="E313" s="49"/>
      <c r="F313" s="260"/>
      <c r="G313" s="256"/>
      <c r="H313" s="49"/>
      <c r="I313" s="46"/>
      <c r="J313" s="46"/>
      <c r="K313" s="51"/>
      <c r="L313" s="46"/>
      <c r="M313" s="46"/>
      <c r="N313" s="49"/>
      <c r="O313" s="51"/>
      <c r="P313" s="277"/>
      <c r="Q313" s="46"/>
      <c r="R313" s="49"/>
      <c r="S313" s="49"/>
      <c r="T313" s="46"/>
      <c r="U313" s="46"/>
      <c r="V313" s="37"/>
    </row>
    <row r="314">
      <c r="A314" s="46"/>
      <c r="B314" s="257"/>
      <c r="C314" s="37"/>
      <c r="D314" s="49"/>
      <c r="E314" s="49"/>
      <c r="F314" s="261"/>
      <c r="G314" s="257"/>
      <c r="H314" s="49"/>
      <c r="I314" s="46"/>
      <c r="J314" s="46"/>
      <c r="K314" s="51"/>
      <c r="L314" s="46"/>
      <c r="M314" s="46"/>
      <c r="N314" s="49"/>
      <c r="O314" s="51"/>
      <c r="P314" s="277"/>
      <c r="Q314" s="46"/>
      <c r="R314" s="49"/>
      <c r="S314" s="49"/>
      <c r="T314" s="46"/>
      <c r="U314" s="46"/>
      <c r="V314" s="37"/>
    </row>
    <row r="315">
      <c r="A315" s="46"/>
      <c r="B315" s="256"/>
      <c r="C315" s="37"/>
      <c r="D315" s="49"/>
      <c r="E315" s="49"/>
      <c r="F315" s="260"/>
      <c r="G315" s="256"/>
      <c r="H315" s="49"/>
      <c r="I315" s="46"/>
      <c r="J315" s="46"/>
      <c r="K315" s="51"/>
      <c r="L315" s="46"/>
      <c r="M315" s="46"/>
      <c r="N315" s="49"/>
      <c r="O315" s="51"/>
      <c r="P315" s="277"/>
      <c r="Q315" s="46"/>
      <c r="R315" s="49"/>
      <c r="S315" s="49"/>
      <c r="T315" s="46"/>
      <c r="U315" s="46"/>
      <c r="V315" s="37"/>
    </row>
    <row r="316">
      <c r="A316" s="46"/>
      <c r="B316" s="257"/>
      <c r="C316" s="37"/>
      <c r="D316" s="49"/>
      <c r="E316" s="49"/>
      <c r="F316" s="261"/>
      <c r="G316" s="257"/>
      <c r="H316" s="49"/>
      <c r="I316" s="46"/>
      <c r="J316" s="46"/>
      <c r="K316" s="51"/>
      <c r="L316" s="46"/>
      <c r="M316" s="46"/>
      <c r="N316" s="49"/>
      <c r="O316" s="51"/>
      <c r="P316" s="277"/>
      <c r="Q316" s="46"/>
      <c r="R316" s="49"/>
      <c r="S316" s="49"/>
      <c r="T316" s="46"/>
      <c r="U316" s="46"/>
      <c r="V316" s="37"/>
    </row>
    <row r="317">
      <c r="A317" s="46"/>
      <c r="B317" s="256"/>
      <c r="C317" s="37"/>
      <c r="D317" s="49"/>
      <c r="E317" s="49"/>
      <c r="F317" s="260"/>
      <c r="G317" s="256"/>
      <c r="H317" s="49"/>
      <c r="I317" s="46"/>
      <c r="J317" s="46"/>
      <c r="K317" s="51"/>
      <c r="L317" s="46"/>
      <c r="M317" s="46"/>
      <c r="N317" s="49"/>
      <c r="O317" s="51"/>
      <c r="P317" s="277"/>
      <c r="Q317" s="46"/>
      <c r="R317" s="49"/>
      <c r="S317" s="49"/>
      <c r="T317" s="46"/>
      <c r="U317" s="46"/>
      <c r="V317" s="37"/>
    </row>
    <row r="318">
      <c r="A318" s="46"/>
      <c r="B318" s="257"/>
      <c r="C318" s="37"/>
      <c r="D318" s="49"/>
      <c r="E318" s="49"/>
      <c r="F318" s="261"/>
      <c r="G318" s="257"/>
      <c r="H318" s="49"/>
      <c r="I318" s="46"/>
      <c r="J318" s="46"/>
      <c r="K318" s="51"/>
      <c r="L318" s="46"/>
      <c r="M318" s="46"/>
      <c r="N318" s="49"/>
      <c r="O318" s="51"/>
      <c r="P318" s="277"/>
      <c r="Q318" s="46"/>
      <c r="R318" s="49"/>
      <c r="S318" s="49"/>
      <c r="T318" s="46"/>
      <c r="U318" s="46"/>
      <c r="V318" s="37"/>
    </row>
    <row r="319">
      <c r="A319" s="46"/>
      <c r="B319" s="256"/>
      <c r="C319" s="37"/>
      <c r="D319" s="49"/>
      <c r="E319" s="49"/>
      <c r="F319" s="260"/>
      <c r="G319" s="256"/>
      <c r="H319" s="49"/>
      <c r="I319" s="46"/>
      <c r="J319" s="46"/>
      <c r="K319" s="51"/>
      <c r="L319" s="46"/>
      <c r="M319" s="46"/>
      <c r="N319" s="49"/>
      <c r="O319" s="51"/>
      <c r="P319" s="277"/>
      <c r="Q319" s="46"/>
      <c r="R319" s="49"/>
      <c r="S319" s="49"/>
      <c r="T319" s="46"/>
      <c r="U319" s="46"/>
      <c r="V319" s="37"/>
    </row>
    <row r="320">
      <c r="A320" s="46"/>
      <c r="B320" s="257"/>
      <c r="C320" s="37"/>
      <c r="D320" s="49"/>
      <c r="E320" s="49"/>
      <c r="F320" s="261"/>
      <c r="G320" s="257"/>
      <c r="H320" s="49"/>
      <c r="I320" s="46"/>
      <c r="J320" s="46"/>
      <c r="K320" s="51"/>
      <c r="L320" s="46"/>
      <c r="M320" s="46"/>
      <c r="N320" s="49"/>
      <c r="O320" s="51"/>
      <c r="P320" s="277"/>
      <c r="Q320" s="46"/>
      <c r="R320" s="49"/>
      <c r="S320" s="49"/>
      <c r="T320" s="46"/>
      <c r="U320" s="46"/>
      <c r="V320" s="37"/>
    </row>
    <row r="321">
      <c r="A321" s="46"/>
      <c r="B321" s="256"/>
      <c r="C321" s="37"/>
      <c r="D321" s="49"/>
      <c r="E321" s="49"/>
      <c r="F321" s="260"/>
      <c r="G321" s="256"/>
      <c r="H321" s="49"/>
      <c r="I321" s="46"/>
      <c r="J321" s="46"/>
      <c r="K321" s="51"/>
      <c r="L321" s="46"/>
      <c r="M321" s="46"/>
      <c r="N321" s="49"/>
      <c r="O321" s="51"/>
      <c r="P321" s="277"/>
      <c r="Q321" s="46"/>
      <c r="R321" s="49"/>
      <c r="S321" s="49"/>
      <c r="T321" s="46"/>
      <c r="U321" s="46"/>
      <c r="V321" s="37"/>
    </row>
    <row r="322">
      <c r="A322" s="46"/>
      <c r="B322" s="257"/>
      <c r="C322" s="37"/>
      <c r="D322" s="49"/>
      <c r="E322" s="49"/>
      <c r="F322" s="261"/>
      <c r="G322" s="257"/>
      <c r="H322" s="49"/>
      <c r="I322" s="46"/>
      <c r="J322" s="46"/>
      <c r="K322" s="51"/>
      <c r="L322" s="46"/>
      <c r="M322" s="46"/>
      <c r="N322" s="49"/>
      <c r="O322" s="51"/>
      <c r="P322" s="277"/>
      <c r="Q322" s="46"/>
      <c r="R322" s="49"/>
      <c r="S322" s="49"/>
      <c r="T322" s="46"/>
      <c r="U322" s="46"/>
      <c r="V322" s="37"/>
    </row>
    <row r="323">
      <c r="A323" s="46"/>
      <c r="B323" s="256"/>
      <c r="C323" s="37"/>
      <c r="D323" s="49"/>
      <c r="E323" s="49"/>
      <c r="F323" s="260"/>
      <c r="G323" s="256"/>
      <c r="H323" s="49"/>
      <c r="I323" s="46"/>
      <c r="J323" s="46"/>
      <c r="K323" s="51"/>
      <c r="L323" s="46"/>
      <c r="M323" s="46"/>
      <c r="N323" s="49"/>
      <c r="O323" s="51"/>
      <c r="P323" s="277"/>
      <c r="Q323" s="46"/>
      <c r="R323" s="49"/>
      <c r="S323" s="49"/>
      <c r="T323" s="46"/>
      <c r="U323" s="46"/>
      <c r="V323" s="37"/>
    </row>
    <row r="324">
      <c r="A324" s="46"/>
      <c r="B324" s="257"/>
      <c r="C324" s="37"/>
      <c r="D324" s="49"/>
      <c r="E324" s="49"/>
      <c r="F324" s="261"/>
      <c r="G324" s="257"/>
      <c r="H324" s="49"/>
      <c r="I324" s="46"/>
      <c r="J324" s="46"/>
      <c r="K324" s="51"/>
      <c r="L324" s="46"/>
      <c r="M324" s="46"/>
      <c r="N324" s="49"/>
      <c r="O324" s="51"/>
      <c r="P324" s="277"/>
      <c r="Q324" s="46"/>
      <c r="R324" s="49"/>
      <c r="S324" s="49"/>
      <c r="T324" s="46"/>
      <c r="U324" s="46"/>
      <c r="V324" s="37"/>
    </row>
    <row r="325">
      <c r="A325" s="46"/>
      <c r="B325" s="256"/>
      <c r="C325" s="37"/>
      <c r="D325" s="49"/>
      <c r="E325" s="49"/>
      <c r="F325" s="260"/>
      <c r="G325" s="256"/>
      <c r="H325" s="49"/>
      <c r="I325" s="46"/>
      <c r="J325" s="46"/>
      <c r="K325" s="51"/>
      <c r="L325" s="46"/>
      <c r="M325" s="46"/>
      <c r="N325" s="49"/>
      <c r="O325" s="51"/>
      <c r="P325" s="277"/>
      <c r="Q325" s="46"/>
      <c r="R325" s="49"/>
      <c r="S325" s="49"/>
      <c r="T325" s="46"/>
      <c r="U325" s="46"/>
      <c r="V325" s="37"/>
    </row>
    <row r="326">
      <c r="A326" s="46"/>
      <c r="B326" s="257"/>
      <c r="C326" s="37"/>
      <c r="D326" s="49"/>
      <c r="E326" s="49"/>
      <c r="F326" s="261"/>
      <c r="G326" s="257"/>
      <c r="H326" s="49"/>
      <c r="I326" s="46"/>
      <c r="J326" s="46"/>
      <c r="K326" s="51"/>
      <c r="L326" s="46"/>
      <c r="M326" s="46"/>
      <c r="N326" s="49"/>
      <c r="O326" s="51"/>
      <c r="P326" s="277"/>
      <c r="Q326" s="46"/>
      <c r="R326" s="49"/>
      <c r="S326" s="49"/>
      <c r="T326" s="46"/>
      <c r="U326" s="46"/>
      <c r="V326" s="37"/>
    </row>
    <row r="327">
      <c r="A327" s="46"/>
      <c r="B327" s="256"/>
      <c r="C327" s="37"/>
      <c r="D327" s="49"/>
      <c r="E327" s="49"/>
      <c r="F327" s="260"/>
      <c r="G327" s="256"/>
      <c r="H327" s="49"/>
      <c r="I327" s="46"/>
      <c r="J327" s="46"/>
      <c r="K327" s="51"/>
      <c r="L327" s="46"/>
      <c r="M327" s="46"/>
      <c r="N327" s="49"/>
      <c r="O327" s="51"/>
      <c r="P327" s="277"/>
      <c r="Q327" s="46"/>
      <c r="R327" s="49"/>
      <c r="S327" s="49"/>
      <c r="T327" s="46"/>
      <c r="U327" s="46"/>
      <c r="V327" s="37"/>
    </row>
    <row r="328">
      <c r="A328" s="46"/>
      <c r="B328" s="257"/>
      <c r="C328" s="37"/>
      <c r="D328" s="49"/>
      <c r="E328" s="49"/>
      <c r="F328" s="261"/>
      <c r="G328" s="257"/>
      <c r="H328" s="49"/>
      <c r="I328" s="46"/>
      <c r="J328" s="46"/>
      <c r="K328" s="51"/>
      <c r="L328" s="46"/>
      <c r="M328" s="46"/>
      <c r="N328" s="49"/>
      <c r="O328" s="51"/>
      <c r="P328" s="277"/>
      <c r="Q328" s="46"/>
      <c r="R328" s="49"/>
      <c r="S328" s="49"/>
      <c r="T328" s="46"/>
      <c r="U328" s="46"/>
      <c r="V328" s="37"/>
    </row>
    <row r="329">
      <c r="A329" s="46"/>
      <c r="B329" s="256"/>
      <c r="C329" s="37"/>
      <c r="D329" s="49"/>
      <c r="E329" s="49"/>
      <c r="F329" s="260"/>
      <c r="G329" s="256"/>
      <c r="H329" s="49"/>
      <c r="I329" s="46"/>
      <c r="J329" s="46"/>
      <c r="K329" s="51"/>
      <c r="L329" s="46"/>
      <c r="M329" s="46"/>
      <c r="N329" s="49"/>
      <c r="O329" s="51"/>
      <c r="P329" s="277"/>
      <c r="Q329" s="46"/>
      <c r="R329" s="49"/>
      <c r="S329" s="49"/>
      <c r="T329" s="46"/>
      <c r="U329" s="46"/>
      <c r="V329" s="37"/>
    </row>
    <row r="330">
      <c r="A330" s="46"/>
      <c r="B330" s="257"/>
      <c r="C330" s="37"/>
      <c r="D330" s="49"/>
      <c r="E330" s="49"/>
      <c r="F330" s="261"/>
      <c r="G330" s="257"/>
      <c r="H330" s="49"/>
      <c r="I330" s="46"/>
      <c r="J330" s="46"/>
      <c r="K330" s="51"/>
      <c r="L330" s="46"/>
      <c r="M330" s="46"/>
      <c r="N330" s="49"/>
      <c r="O330" s="51"/>
      <c r="P330" s="277"/>
      <c r="Q330" s="46"/>
      <c r="R330" s="49"/>
      <c r="S330" s="49"/>
      <c r="T330" s="46"/>
      <c r="U330" s="46"/>
      <c r="V330" s="37"/>
    </row>
    <row r="331">
      <c r="A331" s="46"/>
      <c r="B331" s="256"/>
      <c r="C331" s="37"/>
      <c r="D331" s="49"/>
      <c r="E331" s="49"/>
      <c r="F331" s="260"/>
      <c r="G331" s="256"/>
      <c r="H331" s="49"/>
      <c r="I331" s="46"/>
      <c r="J331" s="46"/>
      <c r="K331" s="51"/>
      <c r="L331" s="46"/>
      <c r="M331" s="46"/>
      <c r="N331" s="49"/>
      <c r="O331" s="51"/>
      <c r="P331" s="277"/>
      <c r="Q331" s="46"/>
      <c r="R331" s="49"/>
      <c r="S331" s="49"/>
      <c r="T331" s="46"/>
      <c r="U331" s="46"/>
      <c r="V331" s="37"/>
    </row>
    <row r="332">
      <c r="A332" s="46"/>
      <c r="B332" s="257"/>
      <c r="C332" s="37"/>
      <c r="D332" s="49"/>
      <c r="E332" s="49"/>
      <c r="F332" s="261"/>
      <c r="G332" s="257"/>
      <c r="H332" s="49"/>
      <c r="I332" s="46"/>
      <c r="J332" s="46"/>
      <c r="K332" s="51"/>
      <c r="L332" s="46"/>
      <c r="M332" s="46"/>
      <c r="N332" s="49"/>
      <c r="O332" s="51"/>
      <c r="P332" s="277"/>
      <c r="Q332" s="46"/>
      <c r="R332" s="49"/>
      <c r="S332" s="49"/>
      <c r="T332" s="46"/>
      <c r="U332" s="46"/>
      <c r="V332" s="37"/>
    </row>
    <row r="333">
      <c r="A333" s="46"/>
      <c r="B333" s="256"/>
      <c r="C333" s="37"/>
      <c r="D333" s="49"/>
      <c r="E333" s="49"/>
      <c r="F333" s="260"/>
      <c r="G333" s="256"/>
      <c r="H333" s="49"/>
      <c r="I333" s="46"/>
      <c r="J333" s="46"/>
      <c r="K333" s="51"/>
      <c r="L333" s="46"/>
      <c r="M333" s="46"/>
      <c r="N333" s="49"/>
      <c r="O333" s="51"/>
      <c r="P333" s="277"/>
      <c r="Q333" s="46"/>
      <c r="R333" s="49"/>
      <c r="S333" s="49"/>
      <c r="T333" s="46"/>
      <c r="U333" s="46"/>
      <c r="V333" s="37"/>
    </row>
    <row r="334">
      <c r="A334" s="46"/>
      <c r="B334" s="257"/>
      <c r="C334" s="37"/>
      <c r="D334" s="49"/>
      <c r="E334" s="49"/>
      <c r="F334" s="261"/>
      <c r="G334" s="257"/>
      <c r="H334" s="49"/>
      <c r="I334" s="46"/>
      <c r="J334" s="46"/>
      <c r="K334" s="51"/>
      <c r="L334" s="46"/>
      <c r="M334" s="46"/>
      <c r="N334" s="49"/>
      <c r="O334" s="51"/>
      <c r="P334" s="277"/>
      <c r="Q334" s="46"/>
      <c r="R334" s="49"/>
      <c r="S334" s="49"/>
      <c r="T334" s="46"/>
      <c r="U334" s="46"/>
      <c r="V334" s="37"/>
    </row>
    <row r="335">
      <c r="A335" s="46"/>
      <c r="B335" s="256"/>
      <c r="C335" s="37"/>
      <c r="D335" s="49"/>
      <c r="E335" s="49"/>
      <c r="F335" s="260"/>
      <c r="G335" s="256"/>
      <c r="H335" s="49"/>
      <c r="I335" s="46"/>
      <c r="J335" s="46"/>
      <c r="K335" s="51"/>
      <c r="L335" s="46"/>
      <c r="M335" s="46"/>
      <c r="N335" s="49"/>
      <c r="O335" s="51"/>
      <c r="P335" s="277"/>
      <c r="Q335" s="46"/>
      <c r="R335" s="49"/>
      <c r="S335" s="49"/>
      <c r="T335" s="46"/>
      <c r="U335" s="46"/>
      <c r="V335" s="37"/>
    </row>
    <row r="336">
      <c r="A336" s="46"/>
      <c r="B336" s="257"/>
      <c r="C336" s="37"/>
      <c r="D336" s="49"/>
      <c r="E336" s="49"/>
      <c r="F336" s="261"/>
      <c r="G336" s="257"/>
      <c r="H336" s="49"/>
      <c r="I336" s="46"/>
      <c r="J336" s="46"/>
      <c r="K336" s="51"/>
      <c r="L336" s="46"/>
      <c r="M336" s="46"/>
      <c r="N336" s="49"/>
      <c r="O336" s="51"/>
      <c r="P336" s="277"/>
      <c r="Q336" s="46"/>
      <c r="R336" s="49"/>
      <c r="S336" s="49"/>
      <c r="T336" s="46"/>
      <c r="U336" s="46"/>
      <c r="V336" s="37"/>
    </row>
    <row r="337">
      <c r="A337" s="46"/>
      <c r="B337" s="256"/>
      <c r="C337" s="37"/>
      <c r="D337" s="49"/>
      <c r="E337" s="49"/>
      <c r="F337" s="260"/>
      <c r="G337" s="256"/>
      <c r="H337" s="49"/>
      <c r="I337" s="46"/>
      <c r="J337" s="46"/>
      <c r="K337" s="51"/>
      <c r="L337" s="46"/>
      <c r="M337" s="46"/>
      <c r="N337" s="49"/>
      <c r="O337" s="51"/>
      <c r="P337" s="277"/>
      <c r="Q337" s="46"/>
      <c r="R337" s="49"/>
      <c r="S337" s="49"/>
      <c r="T337" s="46"/>
      <c r="U337" s="46"/>
      <c r="V337" s="37"/>
    </row>
    <row r="338">
      <c r="A338" s="46"/>
      <c r="B338" s="257"/>
      <c r="C338" s="37"/>
      <c r="D338" s="49"/>
      <c r="E338" s="49"/>
      <c r="F338" s="261"/>
      <c r="G338" s="257"/>
      <c r="H338" s="49"/>
      <c r="I338" s="46"/>
      <c r="J338" s="46"/>
      <c r="K338" s="51"/>
      <c r="L338" s="46"/>
      <c r="M338" s="46"/>
      <c r="N338" s="49"/>
      <c r="O338" s="51"/>
      <c r="P338" s="277"/>
      <c r="Q338" s="46"/>
      <c r="R338" s="49"/>
      <c r="S338" s="49"/>
      <c r="T338" s="46"/>
      <c r="U338" s="46"/>
      <c r="V338" s="37"/>
    </row>
    <row r="339">
      <c r="A339" s="46"/>
      <c r="B339" s="256"/>
      <c r="C339" s="37"/>
      <c r="D339" s="49"/>
      <c r="E339" s="49"/>
      <c r="F339" s="260"/>
      <c r="G339" s="256"/>
      <c r="H339" s="49"/>
      <c r="I339" s="46"/>
      <c r="J339" s="46"/>
      <c r="K339" s="51"/>
      <c r="L339" s="46"/>
      <c r="M339" s="46"/>
      <c r="N339" s="49"/>
      <c r="O339" s="51"/>
      <c r="P339" s="277"/>
      <c r="Q339" s="46"/>
      <c r="R339" s="49"/>
      <c r="S339" s="49"/>
      <c r="T339" s="46"/>
      <c r="U339" s="46"/>
      <c r="V339" s="37"/>
    </row>
    <row r="340">
      <c r="A340" s="46"/>
      <c r="B340" s="257"/>
      <c r="C340" s="37"/>
      <c r="D340" s="49"/>
      <c r="E340" s="49"/>
      <c r="F340" s="261"/>
      <c r="G340" s="257"/>
      <c r="H340" s="49"/>
      <c r="I340" s="46"/>
      <c r="J340" s="46"/>
      <c r="K340" s="51"/>
      <c r="L340" s="46"/>
      <c r="M340" s="46"/>
      <c r="N340" s="49"/>
      <c r="O340" s="51"/>
      <c r="P340" s="277"/>
      <c r="Q340" s="46"/>
      <c r="R340" s="49"/>
      <c r="S340" s="49"/>
      <c r="T340" s="46"/>
      <c r="U340" s="46"/>
      <c r="V340" s="37"/>
    </row>
    <row r="341">
      <c r="A341" s="46"/>
      <c r="B341" s="256"/>
      <c r="C341" s="37"/>
      <c r="D341" s="49"/>
      <c r="E341" s="49"/>
      <c r="F341" s="260"/>
      <c r="G341" s="256"/>
      <c r="H341" s="49"/>
      <c r="I341" s="46"/>
      <c r="J341" s="46"/>
      <c r="K341" s="51"/>
      <c r="L341" s="46"/>
      <c r="M341" s="46"/>
      <c r="N341" s="49"/>
      <c r="O341" s="51"/>
      <c r="P341" s="277"/>
      <c r="Q341" s="46"/>
      <c r="R341" s="49"/>
      <c r="S341" s="49"/>
      <c r="T341" s="46"/>
      <c r="U341" s="46"/>
      <c r="V341" s="37"/>
    </row>
    <row r="342">
      <c r="A342" s="46"/>
      <c r="B342" s="257"/>
      <c r="C342" s="37"/>
      <c r="D342" s="49"/>
      <c r="E342" s="49"/>
      <c r="F342" s="261"/>
      <c r="G342" s="257"/>
      <c r="H342" s="49"/>
      <c r="I342" s="46"/>
      <c r="J342" s="46"/>
      <c r="K342" s="51"/>
      <c r="L342" s="46"/>
      <c r="M342" s="46"/>
      <c r="N342" s="49"/>
      <c r="O342" s="51"/>
      <c r="P342" s="277"/>
      <c r="Q342" s="46"/>
      <c r="R342" s="49"/>
      <c r="S342" s="49"/>
      <c r="T342" s="46"/>
      <c r="U342" s="46"/>
      <c r="V342" s="37"/>
    </row>
    <row r="343">
      <c r="A343" s="46"/>
      <c r="B343" s="256"/>
      <c r="C343" s="37"/>
      <c r="D343" s="49"/>
      <c r="E343" s="49"/>
      <c r="F343" s="260"/>
      <c r="G343" s="256"/>
      <c r="H343" s="49"/>
      <c r="I343" s="46"/>
      <c r="J343" s="46"/>
      <c r="K343" s="51"/>
      <c r="L343" s="46"/>
      <c r="M343" s="46"/>
      <c r="N343" s="49"/>
      <c r="O343" s="51"/>
      <c r="P343" s="277"/>
      <c r="Q343" s="46"/>
      <c r="R343" s="49"/>
      <c r="S343" s="49"/>
      <c r="T343" s="46"/>
      <c r="U343" s="46"/>
      <c r="V343" s="37"/>
    </row>
    <row r="344">
      <c r="A344" s="46"/>
      <c r="B344" s="257"/>
      <c r="C344" s="37"/>
      <c r="D344" s="49"/>
      <c r="E344" s="49"/>
      <c r="F344" s="261"/>
      <c r="G344" s="257"/>
      <c r="H344" s="49"/>
      <c r="I344" s="46"/>
      <c r="J344" s="46"/>
      <c r="K344" s="51"/>
      <c r="L344" s="46"/>
      <c r="M344" s="46"/>
      <c r="N344" s="49"/>
      <c r="O344" s="51"/>
      <c r="P344" s="277"/>
      <c r="Q344" s="46"/>
      <c r="R344" s="49"/>
      <c r="S344" s="49"/>
      <c r="T344" s="46"/>
      <c r="U344" s="46"/>
      <c r="V344" s="37"/>
    </row>
    <row r="345">
      <c r="A345" s="46"/>
      <c r="B345" s="256"/>
      <c r="C345" s="37"/>
      <c r="D345" s="49"/>
      <c r="E345" s="49"/>
      <c r="F345" s="260"/>
      <c r="G345" s="256"/>
      <c r="H345" s="49"/>
      <c r="I345" s="46"/>
      <c r="J345" s="46"/>
      <c r="K345" s="51"/>
      <c r="L345" s="46"/>
      <c r="M345" s="46"/>
      <c r="N345" s="49"/>
      <c r="O345" s="51"/>
      <c r="P345" s="277"/>
      <c r="Q345" s="46"/>
      <c r="R345" s="49"/>
      <c r="S345" s="49"/>
      <c r="T345" s="46"/>
      <c r="U345" s="46"/>
      <c r="V345" s="37"/>
    </row>
    <row r="346">
      <c r="A346" s="46"/>
      <c r="B346" s="257"/>
      <c r="C346" s="37"/>
      <c r="D346" s="49"/>
      <c r="E346" s="49"/>
      <c r="F346" s="261"/>
      <c r="G346" s="257"/>
      <c r="H346" s="49"/>
      <c r="I346" s="46"/>
      <c r="J346" s="46"/>
      <c r="K346" s="51"/>
      <c r="L346" s="46"/>
      <c r="M346" s="46"/>
      <c r="N346" s="49"/>
      <c r="O346" s="51"/>
      <c r="P346" s="277"/>
      <c r="Q346" s="46"/>
      <c r="R346" s="49"/>
      <c r="S346" s="49"/>
      <c r="T346" s="46"/>
      <c r="U346" s="46"/>
      <c r="V346" s="37"/>
    </row>
    <row r="347">
      <c r="A347" s="46"/>
      <c r="B347" s="256"/>
      <c r="C347" s="37"/>
      <c r="D347" s="49"/>
      <c r="E347" s="49"/>
      <c r="F347" s="260"/>
      <c r="G347" s="256"/>
      <c r="H347" s="49"/>
      <c r="I347" s="46"/>
      <c r="J347" s="46"/>
      <c r="K347" s="51"/>
      <c r="L347" s="46"/>
      <c r="M347" s="46"/>
      <c r="N347" s="49"/>
      <c r="O347" s="51"/>
      <c r="P347" s="277"/>
      <c r="Q347" s="46"/>
      <c r="R347" s="49"/>
      <c r="S347" s="49"/>
      <c r="T347" s="46"/>
      <c r="U347" s="46"/>
      <c r="V347" s="37"/>
    </row>
    <row r="348">
      <c r="A348" s="46"/>
      <c r="B348" s="257"/>
      <c r="C348" s="37"/>
      <c r="D348" s="49"/>
      <c r="E348" s="49"/>
      <c r="F348" s="261"/>
      <c r="G348" s="257"/>
      <c r="H348" s="49"/>
      <c r="I348" s="46"/>
      <c r="J348" s="46"/>
      <c r="K348" s="51"/>
      <c r="L348" s="46"/>
      <c r="M348" s="46"/>
      <c r="N348" s="49"/>
      <c r="O348" s="51"/>
      <c r="P348" s="277"/>
      <c r="Q348" s="46"/>
      <c r="R348" s="49"/>
      <c r="S348" s="49"/>
      <c r="T348" s="46"/>
      <c r="U348" s="46"/>
      <c r="V348" s="37"/>
    </row>
    <row r="349">
      <c r="A349" s="46"/>
      <c r="B349" s="256"/>
      <c r="C349" s="37"/>
      <c r="D349" s="49"/>
      <c r="E349" s="49"/>
      <c r="F349" s="260"/>
      <c r="G349" s="256"/>
      <c r="H349" s="49"/>
      <c r="I349" s="46"/>
      <c r="J349" s="46"/>
      <c r="K349" s="51"/>
      <c r="L349" s="46"/>
      <c r="M349" s="46"/>
      <c r="N349" s="49"/>
      <c r="O349" s="51"/>
      <c r="P349" s="277"/>
      <c r="Q349" s="46"/>
      <c r="R349" s="49"/>
      <c r="S349" s="49"/>
      <c r="T349" s="46"/>
      <c r="U349" s="46"/>
      <c r="V349" s="37"/>
    </row>
    <row r="350">
      <c r="A350" s="46"/>
      <c r="B350" s="257"/>
      <c r="C350" s="37"/>
      <c r="D350" s="49"/>
      <c r="E350" s="49"/>
      <c r="F350" s="261"/>
      <c r="G350" s="257"/>
      <c r="H350" s="49"/>
      <c r="I350" s="46"/>
      <c r="J350" s="46"/>
      <c r="K350" s="51"/>
      <c r="L350" s="46"/>
      <c r="M350" s="46"/>
      <c r="N350" s="49"/>
      <c r="O350" s="51"/>
      <c r="P350" s="277"/>
      <c r="Q350" s="46"/>
      <c r="R350" s="49"/>
      <c r="S350" s="49"/>
      <c r="T350" s="46"/>
      <c r="U350" s="46"/>
      <c r="V350" s="37"/>
    </row>
    <row r="351">
      <c r="A351" s="46"/>
      <c r="B351" s="256"/>
      <c r="C351" s="37"/>
      <c r="D351" s="49"/>
      <c r="E351" s="49"/>
      <c r="F351" s="260"/>
      <c r="G351" s="256"/>
      <c r="H351" s="49"/>
      <c r="I351" s="46"/>
      <c r="J351" s="46"/>
      <c r="K351" s="51"/>
      <c r="L351" s="46"/>
      <c r="M351" s="46"/>
      <c r="N351" s="49"/>
      <c r="O351" s="51"/>
      <c r="P351" s="277"/>
      <c r="Q351" s="46"/>
      <c r="R351" s="49"/>
      <c r="S351" s="49"/>
      <c r="T351" s="46"/>
      <c r="U351" s="46"/>
      <c r="V351" s="37"/>
    </row>
    <row r="352">
      <c r="A352" s="46"/>
      <c r="B352" s="257"/>
      <c r="C352" s="37"/>
      <c r="D352" s="49"/>
      <c r="E352" s="49"/>
      <c r="F352" s="261"/>
      <c r="G352" s="257"/>
      <c r="H352" s="49"/>
      <c r="I352" s="46"/>
      <c r="J352" s="46"/>
      <c r="K352" s="51"/>
      <c r="L352" s="46"/>
      <c r="M352" s="46"/>
      <c r="N352" s="49"/>
      <c r="O352" s="51"/>
      <c r="P352" s="277"/>
      <c r="Q352" s="46"/>
      <c r="R352" s="49"/>
      <c r="S352" s="49"/>
      <c r="T352" s="46"/>
      <c r="U352" s="46"/>
      <c r="V352" s="37"/>
    </row>
    <row r="353">
      <c r="A353" s="46"/>
      <c r="B353" s="256"/>
      <c r="C353" s="37"/>
      <c r="D353" s="49"/>
      <c r="E353" s="49"/>
      <c r="F353" s="260"/>
      <c r="G353" s="256"/>
      <c r="H353" s="49"/>
      <c r="I353" s="46"/>
      <c r="J353" s="46"/>
      <c r="K353" s="51"/>
      <c r="L353" s="46"/>
      <c r="M353" s="46"/>
      <c r="N353" s="49"/>
      <c r="O353" s="51"/>
      <c r="P353" s="277"/>
      <c r="Q353" s="46"/>
      <c r="R353" s="49"/>
      <c r="S353" s="49"/>
      <c r="T353" s="46"/>
      <c r="U353" s="46"/>
      <c r="V353" s="37"/>
    </row>
    <row r="354">
      <c r="A354" s="46"/>
      <c r="B354" s="257"/>
      <c r="C354" s="37"/>
      <c r="D354" s="49"/>
      <c r="E354" s="49"/>
      <c r="F354" s="261"/>
      <c r="G354" s="257"/>
      <c r="H354" s="49"/>
      <c r="I354" s="46"/>
      <c r="J354" s="46"/>
      <c r="K354" s="51"/>
      <c r="L354" s="46"/>
      <c r="M354" s="46"/>
      <c r="N354" s="49"/>
      <c r="O354" s="51"/>
      <c r="P354" s="277"/>
      <c r="Q354" s="46"/>
      <c r="R354" s="49"/>
      <c r="S354" s="49"/>
      <c r="T354" s="46"/>
      <c r="U354" s="46"/>
      <c r="V354" s="37"/>
    </row>
    <row r="355">
      <c r="A355" s="46"/>
      <c r="B355" s="256"/>
      <c r="C355" s="37"/>
      <c r="D355" s="49"/>
      <c r="E355" s="49"/>
      <c r="F355" s="260"/>
      <c r="G355" s="256"/>
      <c r="H355" s="49"/>
      <c r="I355" s="46"/>
      <c r="J355" s="46"/>
      <c r="K355" s="51"/>
      <c r="L355" s="46"/>
      <c r="M355" s="46"/>
      <c r="N355" s="49"/>
      <c r="O355" s="51"/>
      <c r="P355" s="277"/>
      <c r="Q355" s="46"/>
      <c r="R355" s="49"/>
      <c r="S355" s="49"/>
      <c r="T355" s="46"/>
      <c r="U355" s="46"/>
      <c r="V355" s="37"/>
    </row>
    <row r="356">
      <c r="A356" s="46"/>
      <c r="B356" s="257"/>
      <c r="C356" s="37"/>
      <c r="D356" s="49"/>
      <c r="E356" s="49"/>
      <c r="F356" s="261"/>
      <c r="G356" s="257"/>
      <c r="H356" s="49"/>
      <c r="I356" s="46"/>
      <c r="J356" s="46"/>
      <c r="K356" s="51"/>
      <c r="L356" s="46"/>
      <c r="M356" s="46"/>
      <c r="N356" s="49"/>
      <c r="O356" s="51"/>
      <c r="P356" s="277"/>
      <c r="Q356" s="46"/>
      <c r="R356" s="49"/>
      <c r="S356" s="49"/>
      <c r="T356" s="46"/>
      <c r="U356" s="46"/>
      <c r="V356" s="37"/>
    </row>
    <row r="357">
      <c r="A357" s="46"/>
      <c r="B357" s="256"/>
      <c r="C357" s="37"/>
      <c r="D357" s="49"/>
      <c r="E357" s="49"/>
      <c r="F357" s="260"/>
      <c r="G357" s="256"/>
      <c r="H357" s="49"/>
      <c r="I357" s="46"/>
      <c r="J357" s="46"/>
      <c r="K357" s="51"/>
      <c r="L357" s="46"/>
      <c r="M357" s="46"/>
      <c r="N357" s="49"/>
      <c r="O357" s="51"/>
      <c r="P357" s="277"/>
      <c r="Q357" s="46"/>
      <c r="R357" s="49"/>
      <c r="S357" s="49"/>
      <c r="T357" s="46"/>
      <c r="U357" s="46"/>
      <c r="V357" s="37"/>
    </row>
    <row r="358">
      <c r="A358" s="46"/>
      <c r="B358" s="257"/>
      <c r="C358" s="37"/>
      <c r="D358" s="49"/>
      <c r="E358" s="49"/>
      <c r="F358" s="261"/>
      <c r="G358" s="257"/>
      <c r="H358" s="49"/>
      <c r="I358" s="46"/>
      <c r="J358" s="46"/>
      <c r="K358" s="51"/>
      <c r="L358" s="46"/>
      <c r="M358" s="46"/>
      <c r="N358" s="49"/>
      <c r="O358" s="51"/>
      <c r="P358" s="277"/>
      <c r="Q358" s="46"/>
      <c r="R358" s="49"/>
      <c r="S358" s="49"/>
      <c r="T358" s="46"/>
      <c r="U358" s="46"/>
      <c r="V358" s="37"/>
    </row>
    <row r="359">
      <c r="A359" s="46"/>
      <c r="B359" s="256"/>
      <c r="C359" s="37"/>
      <c r="D359" s="49"/>
      <c r="E359" s="49"/>
      <c r="F359" s="260"/>
      <c r="G359" s="256"/>
      <c r="H359" s="49"/>
      <c r="I359" s="46"/>
      <c r="J359" s="46"/>
      <c r="K359" s="51"/>
      <c r="L359" s="46"/>
      <c r="M359" s="46"/>
      <c r="N359" s="49"/>
      <c r="O359" s="51"/>
      <c r="P359" s="277"/>
      <c r="Q359" s="46"/>
      <c r="R359" s="49"/>
      <c r="S359" s="49"/>
      <c r="T359" s="46"/>
      <c r="U359" s="46"/>
      <c r="V359" s="37"/>
    </row>
    <row r="360">
      <c r="A360" s="46"/>
      <c r="B360" s="257"/>
      <c r="C360" s="37"/>
      <c r="D360" s="49"/>
      <c r="E360" s="49"/>
      <c r="F360" s="261"/>
      <c r="G360" s="257"/>
      <c r="H360" s="49"/>
      <c r="I360" s="46"/>
      <c r="J360" s="46"/>
      <c r="K360" s="51"/>
      <c r="L360" s="46"/>
      <c r="M360" s="46"/>
      <c r="N360" s="49"/>
      <c r="O360" s="51"/>
      <c r="P360" s="277"/>
      <c r="Q360" s="46"/>
      <c r="R360" s="49"/>
      <c r="S360" s="49"/>
      <c r="T360" s="46"/>
      <c r="U360" s="46"/>
      <c r="V360" s="37"/>
    </row>
    <row r="361">
      <c r="A361" s="46"/>
      <c r="B361" s="256"/>
      <c r="C361" s="37"/>
      <c r="D361" s="49"/>
      <c r="E361" s="49"/>
      <c r="F361" s="260"/>
      <c r="G361" s="256"/>
      <c r="H361" s="49"/>
      <c r="I361" s="46"/>
      <c r="J361" s="46"/>
      <c r="K361" s="51"/>
      <c r="L361" s="46"/>
      <c r="M361" s="46"/>
      <c r="N361" s="49"/>
      <c r="O361" s="51"/>
      <c r="P361" s="277"/>
      <c r="Q361" s="46"/>
      <c r="R361" s="49"/>
      <c r="S361" s="49"/>
      <c r="T361" s="46"/>
      <c r="U361" s="46"/>
      <c r="V361" s="37"/>
    </row>
    <row r="362">
      <c r="A362" s="46"/>
      <c r="B362" s="257"/>
      <c r="C362" s="37"/>
      <c r="D362" s="49"/>
      <c r="E362" s="49"/>
      <c r="F362" s="261"/>
      <c r="G362" s="257"/>
      <c r="H362" s="49"/>
      <c r="I362" s="46"/>
      <c r="J362" s="46"/>
      <c r="K362" s="51"/>
      <c r="L362" s="46"/>
      <c r="M362" s="46"/>
      <c r="N362" s="49"/>
      <c r="O362" s="51"/>
      <c r="P362" s="277"/>
      <c r="Q362" s="46"/>
      <c r="R362" s="49"/>
      <c r="S362" s="49"/>
      <c r="T362" s="46"/>
      <c r="U362" s="46"/>
      <c r="V362" s="37"/>
    </row>
    <row r="363">
      <c r="A363" s="46"/>
      <c r="B363" s="256"/>
      <c r="C363" s="37"/>
      <c r="D363" s="49"/>
      <c r="E363" s="49"/>
      <c r="F363" s="260"/>
      <c r="G363" s="256"/>
      <c r="H363" s="49"/>
      <c r="I363" s="46"/>
      <c r="J363" s="46"/>
      <c r="K363" s="51"/>
      <c r="L363" s="46"/>
      <c r="M363" s="46"/>
      <c r="N363" s="49"/>
      <c r="O363" s="51"/>
      <c r="P363" s="277"/>
      <c r="Q363" s="46"/>
      <c r="R363" s="49"/>
      <c r="S363" s="49"/>
      <c r="T363" s="46"/>
      <c r="U363" s="46"/>
      <c r="V363" s="37"/>
    </row>
    <row r="364">
      <c r="A364" s="46"/>
      <c r="B364" s="257"/>
      <c r="C364" s="37"/>
      <c r="D364" s="49"/>
      <c r="E364" s="49"/>
      <c r="F364" s="261"/>
      <c r="G364" s="257"/>
      <c r="H364" s="49"/>
      <c r="I364" s="46"/>
      <c r="J364" s="46"/>
      <c r="K364" s="51"/>
      <c r="L364" s="46"/>
      <c r="M364" s="46"/>
      <c r="N364" s="49"/>
      <c r="O364" s="51"/>
      <c r="P364" s="277"/>
      <c r="Q364" s="46"/>
      <c r="R364" s="49"/>
      <c r="S364" s="49"/>
      <c r="T364" s="46"/>
      <c r="U364" s="46"/>
      <c r="V364" s="37"/>
    </row>
    <row r="365">
      <c r="A365" s="46"/>
      <c r="B365" s="256"/>
      <c r="C365" s="37"/>
      <c r="D365" s="49"/>
      <c r="E365" s="49"/>
      <c r="F365" s="260"/>
      <c r="G365" s="256"/>
      <c r="H365" s="49"/>
      <c r="I365" s="46"/>
      <c r="J365" s="46"/>
      <c r="K365" s="51"/>
      <c r="L365" s="46"/>
      <c r="M365" s="46"/>
      <c r="N365" s="49"/>
      <c r="O365" s="51"/>
      <c r="P365" s="277"/>
      <c r="Q365" s="46"/>
      <c r="R365" s="49"/>
      <c r="S365" s="49"/>
      <c r="T365" s="46"/>
      <c r="U365" s="46"/>
      <c r="V365" s="37"/>
    </row>
    <row r="366">
      <c r="A366" s="46"/>
      <c r="B366" s="257"/>
      <c r="C366" s="37"/>
      <c r="D366" s="49"/>
      <c r="E366" s="49"/>
      <c r="F366" s="261"/>
      <c r="G366" s="257"/>
      <c r="H366" s="49"/>
      <c r="I366" s="46"/>
      <c r="J366" s="46"/>
      <c r="K366" s="51"/>
      <c r="L366" s="46"/>
      <c r="M366" s="46"/>
      <c r="N366" s="49"/>
      <c r="O366" s="51"/>
      <c r="P366" s="277"/>
      <c r="Q366" s="46"/>
      <c r="R366" s="49"/>
      <c r="S366" s="49"/>
      <c r="T366" s="46"/>
      <c r="U366" s="46"/>
      <c r="V366" s="37"/>
    </row>
    <row r="367">
      <c r="A367" s="46"/>
      <c r="B367" s="256"/>
      <c r="C367" s="37"/>
      <c r="D367" s="49"/>
      <c r="E367" s="49"/>
      <c r="F367" s="260"/>
      <c r="G367" s="256"/>
      <c r="H367" s="49"/>
      <c r="I367" s="46"/>
      <c r="J367" s="46"/>
      <c r="K367" s="51"/>
      <c r="L367" s="46"/>
      <c r="M367" s="46"/>
      <c r="N367" s="49"/>
      <c r="O367" s="51"/>
      <c r="P367" s="277"/>
      <c r="Q367" s="46"/>
      <c r="R367" s="49"/>
      <c r="S367" s="49"/>
      <c r="T367" s="46"/>
      <c r="U367" s="46"/>
      <c r="V367" s="37"/>
    </row>
    <row r="368">
      <c r="A368" s="46"/>
      <c r="B368" s="257"/>
      <c r="C368" s="37"/>
      <c r="D368" s="49"/>
      <c r="E368" s="49"/>
      <c r="F368" s="261"/>
      <c r="G368" s="257"/>
      <c r="H368" s="49"/>
      <c r="I368" s="46"/>
      <c r="J368" s="46"/>
      <c r="K368" s="51"/>
      <c r="L368" s="46"/>
      <c r="M368" s="46"/>
      <c r="N368" s="49"/>
      <c r="O368" s="51"/>
      <c r="P368" s="277"/>
      <c r="Q368" s="46"/>
      <c r="R368" s="49"/>
      <c r="S368" s="49"/>
      <c r="T368" s="46"/>
      <c r="U368" s="46"/>
      <c r="V368" s="37"/>
    </row>
    <row r="369">
      <c r="A369" s="46"/>
      <c r="B369" s="256"/>
      <c r="C369" s="37"/>
      <c r="D369" s="49"/>
      <c r="E369" s="49"/>
      <c r="F369" s="260"/>
      <c r="G369" s="256"/>
      <c r="H369" s="49"/>
      <c r="I369" s="46"/>
      <c r="J369" s="46"/>
      <c r="K369" s="51"/>
      <c r="L369" s="46"/>
      <c r="M369" s="46"/>
      <c r="N369" s="49"/>
      <c r="O369" s="51"/>
      <c r="P369" s="277"/>
      <c r="Q369" s="46"/>
      <c r="R369" s="49"/>
      <c r="S369" s="49"/>
      <c r="T369" s="46"/>
      <c r="U369" s="46"/>
      <c r="V369" s="37"/>
    </row>
    <row r="370">
      <c r="A370" s="46"/>
      <c r="B370" s="257"/>
      <c r="C370" s="37"/>
      <c r="D370" s="49"/>
      <c r="E370" s="49"/>
      <c r="F370" s="261"/>
      <c r="G370" s="257"/>
      <c r="H370" s="49"/>
      <c r="I370" s="46"/>
      <c r="J370" s="46"/>
      <c r="K370" s="51"/>
      <c r="L370" s="46"/>
      <c r="M370" s="46"/>
      <c r="N370" s="49"/>
      <c r="O370" s="51"/>
      <c r="P370" s="277"/>
      <c r="Q370" s="46"/>
      <c r="R370" s="49"/>
      <c r="S370" s="49"/>
      <c r="T370" s="46"/>
      <c r="U370" s="46"/>
      <c r="V370" s="37"/>
    </row>
    <row r="371">
      <c r="A371" s="46"/>
      <c r="B371" s="256"/>
      <c r="C371" s="37"/>
      <c r="D371" s="49"/>
      <c r="E371" s="49"/>
      <c r="F371" s="260"/>
      <c r="G371" s="256"/>
      <c r="H371" s="49"/>
      <c r="I371" s="46"/>
      <c r="J371" s="46"/>
      <c r="K371" s="51"/>
      <c r="L371" s="46"/>
      <c r="M371" s="46"/>
      <c r="N371" s="49"/>
      <c r="O371" s="51"/>
      <c r="P371" s="277"/>
      <c r="Q371" s="46"/>
      <c r="R371" s="49"/>
      <c r="S371" s="49"/>
      <c r="T371" s="46"/>
      <c r="U371" s="46"/>
      <c r="V371" s="37"/>
    </row>
    <row r="372">
      <c r="A372" s="46"/>
      <c r="B372" s="257"/>
      <c r="C372" s="37"/>
      <c r="D372" s="49"/>
      <c r="E372" s="49"/>
      <c r="F372" s="261"/>
      <c r="G372" s="257"/>
      <c r="H372" s="49"/>
      <c r="I372" s="46"/>
      <c r="J372" s="46"/>
      <c r="K372" s="51"/>
      <c r="L372" s="46"/>
      <c r="M372" s="46"/>
      <c r="N372" s="49"/>
      <c r="O372" s="51"/>
      <c r="P372" s="277"/>
      <c r="Q372" s="46"/>
      <c r="R372" s="49"/>
      <c r="S372" s="49"/>
      <c r="T372" s="46"/>
      <c r="U372" s="46"/>
      <c r="V372" s="37"/>
    </row>
    <row r="373">
      <c r="A373" s="46"/>
      <c r="B373" s="256"/>
      <c r="C373" s="37"/>
      <c r="D373" s="49"/>
      <c r="E373" s="49"/>
      <c r="F373" s="260"/>
      <c r="G373" s="256"/>
      <c r="H373" s="49"/>
      <c r="I373" s="46"/>
      <c r="J373" s="46"/>
      <c r="K373" s="51"/>
      <c r="L373" s="46"/>
      <c r="M373" s="46"/>
      <c r="N373" s="49"/>
      <c r="O373" s="51"/>
      <c r="P373" s="277"/>
      <c r="Q373" s="46"/>
      <c r="R373" s="49"/>
      <c r="S373" s="49"/>
      <c r="T373" s="46"/>
      <c r="U373" s="46"/>
      <c r="V373" s="37"/>
    </row>
    <row r="374">
      <c r="A374" s="46"/>
      <c r="B374" s="257"/>
      <c r="C374" s="37"/>
      <c r="D374" s="49"/>
      <c r="E374" s="49"/>
      <c r="F374" s="261"/>
      <c r="G374" s="257"/>
      <c r="H374" s="49"/>
      <c r="I374" s="46"/>
      <c r="J374" s="46"/>
      <c r="K374" s="51"/>
      <c r="L374" s="46"/>
      <c r="M374" s="46"/>
      <c r="N374" s="49"/>
      <c r="O374" s="51"/>
      <c r="P374" s="277"/>
      <c r="Q374" s="46"/>
      <c r="R374" s="49"/>
      <c r="S374" s="49"/>
      <c r="T374" s="46"/>
      <c r="U374" s="46"/>
      <c r="V374" s="37"/>
    </row>
    <row r="375">
      <c r="A375" s="46"/>
      <c r="B375" s="256"/>
      <c r="C375" s="37"/>
      <c r="D375" s="49"/>
      <c r="E375" s="49"/>
      <c r="F375" s="260"/>
      <c r="G375" s="256"/>
      <c r="H375" s="49"/>
      <c r="I375" s="46"/>
      <c r="J375" s="46"/>
      <c r="K375" s="51"/>
      <c r="L375" s="46"/>
      <c r="M375" s="46"/>
      <c r="N375" s="49"/>
      <c r="O375" s="51"/>
      <c r="P375" s="277"/>
      <c r="Q375" s="46"/>
      <c r="R375" s="49"/>
      <c r="S375" s="49"/>
      <c r="T375" s="46"/>
      <c r="U375" s="46"/>
      <c r="V375" s="37"/>
    </row>
    <row r="376">
      <c r="A376" s="46"/>
      <c r="B376" s="257"/>
      <c r="C376" s="37"/>
      <c r="D376" s="49"/>
      <c r="E376" s="49"/>
      <c r="F376" s="261"/>
      <c r="G376" s="257"/>
      <c r="H376" s="49"/>
      <c r="I376" s="46"/>
      <c r="J376" s="46"/>
      <c r="K376" s="51"/>
      <c r="L376" s="46"/>
      <c r="M376" s="46"/>
      <c r="N376" s="49"/>
      <c r="O376" s="51"/>
      <c r="P376" s="277"/>
      <c r="Q376" s="46"/>
      <c r="R376" s="49"/>
      <c r="S376" s="49"/>
      <c r="T376" s="46"/>
      <c r="U376" s="46"/>
      <c r="V376" s="37"/>
    </row>
    <row r="377">
      <c r="A377" s="46"/>
      <c r="B377" s="256"/>
      <c r="C377" s="37"/>
      <c r="D377" s="49"/>
      <c r="E377" s="49"/>
      <c r="F377" s="260"/>
      <c r="G377" s="256"/>
      <c r="H377" s="49"/>
      <c r="I377" s="46"/>
      <c r="J377" s="46"/>
      <c r="K377" s="51"/>
      <c r="L377" s="46"/>
      <c r="M377" s="46"/>
      <c r="N377" s="49"/>
      <c r="O377" s="51"/>
      <c r="P377" s="277"/>
      <c r="Q377" s="46"/>
      <c r="R377" s="49"/>
      <c r="S377" s="49"/>
      <c r="T377" s="46"/>
      <c r="U377" s="46"/>
      <c r="V377" s="37"/>
    </row>
    <row r="378">
      <c r="A378" s="46"/>
      <c r="B378" s="257"/>
      <c r="C378" s="37"/>
      <c r="D378" s="49"/>
      <c r="E378" s="49"/>
      <c r="F378" s="261"/>
      <c r="G378" s="257"/>
      <c r="H378" s="49"/>
      <c r="I378" s="46"/>
      <c r="J378" s="46"/>
      <c r="K378" s="51"/>
      <c r="L378" s="46"/>
      <c r="M378" s="46"/>
      <c r="N378" s="49"/>
      <c r="O378" s="51"/>
      <c r="P378" s="277"/>
      <c r="Q378" s="46"/>
      <c r="R378" s="49"/>
      <c r="S378" s="49"/>
      <c r="T378" s="46"/>
      <c r="U378" s="46"/>
      <c r="V378" s="37"/>
    </row>
    <row r="379">
      <c r="A379" s="46"/>
      <c r="B379" s="256"/>
      <c r="C379" s="37"/>
      <c r="D379" s="49"/>
      <c r="E379" s="49"/>
      <c r="F379" s="260"/>
      <c r="G379" s="256"/>
      <c r="H379" s="49"/>
      <c r="I379" s="46"/>
      <c r="J379" s="46"/>
      <c r="K379" s="51"/>
      <c r="L379" s="46"/>
      <c r="M379" s="46"/>
      <c r="N379" s="49"/>
      <c r="O379" s="51"/>
      <c r="P379" s="277"/>
      <c r="Q379" s="46"/>
      <c r="R379" s="49"/>
      <c r="S379" s="49"/>
      <c r="T379" s="46"/>
      <c r="U379" s="46"/>
      <c r="V379" s="37"/>
    </row>
    <row r="380">
      <c r="A380" s="46"/>
      <c r="B380" s="257"/>
      <c r="C380" s="37"/>
      <c r="D380" s="49"/>
      <c r="E380" s="49"/>
      <c r="F380" s="261"/>
      <c r="G380" s="257"/>
      <c r="H380" s="49"/>
      <c r="I380" s="46"/>
      <c r="J380" s="46"/>
      <c r="K380" s="51"/>
      <c r="L380" s="46"/>
      <c r="M380" s="46"/>
      <c r="N380" s="49"/>
      <c r="O380" s="51"/>
      <c r="P380" s="277"/>
      <c r="Q380" s="46"/>
      <c r="R380" s="49"/>
      <c r="S380" s="49"/>
      <c r="T380" s="46"/>
      <c r="U380" s="46"/>
      <c r="V380" s="37"/>
    </row>
    <row r="381">
      <c r="A381" s="46"/>
      <c r="B381" s="256"/>
      <c r="C381" s="37"/>
      <c r="D381" s="49"/>
      <c r="E381" s="49"/>
      <c r="F381" s="260"/>
      <c r="G381" s="256"/>
      <c r="H381" s="49"/>
      <c r="I381" s="46"/>
      <c r="J381" s="46"/>
      <c r="K381" s="51"/>
      <c r="L381" s="46"/>
      <c r="M381" s="46"/>
      <c r="N381" s="49"/>
      <c r="O381" s="51"/>
      <c r="P381" s="277"/>
      <c r="Q381" s="46"/>
      <c r="R381" s="49"/>
      <c r="S381" s="49"/>
      <c r="T381" s="46"/>
      <c r="U381" s="46"/>
      <c r="V381" s="37"/>
    </row>
    <row r="382">
      <c r="A382" s="46"/>
      <c r="B382" s="257"/>
      <c r="C382" s="37"/>
      <c r="D382" s="49"/>
      <c r="E382" s="49"/>
      <c r="F382" s="261"/>
      <c r="G382" s="257"/>
      <c r="H382" s="49"/>
      <c r="I382" s="46"/>
      <c r="J382" s="46"/>
      <c r="K382" s="51"/>
      <c r="L382" s="46"/>
      <c r="M382" s="46"/>
      <c r="N382" s="49"/>
      <c r="O382" s="51"/>
      <c r="P382" s="277"/>
      <c r="Q382" s="46"/>
      <c r="R382" s="49"/>
      <c r="S382" s="49"/>
      <c r="T382" s="46"/>
      <c r="U382" s="46"/>
      <c r="V382" s="37"/>
    </row>
    <row r="383">
      <c r="A383" s="46"/>
      <c r="B383" s="256"/>
      <c r="C383" s="37"/>
      <c r="D383" s="49"/>
      <c r="E383" s="49"/>
      <c r="F383" s="260"/>
      <c r="G383" s="256"/>
      <c r="H383" s="49"/>
      <c r="I383" s="46"/>
      <c r="J383" s="46"/>
      <c r="K383" s="51"/>
      <c r="L383" s="46"/>
      <c r="M383" s="46"/>
      <c r="N383" s="49"/>
      <c r="O383" s="51"/>
      <c r="P383" s="277"/>
      <c r="Q383" s="46"/>
      <c r="R383" s="49"/>
      <c r="S383" s="49"/>
      <c r="T383" s="46"/>
      <c r="U383" s="46"/>
      <c r="V383" s="37"/>
    </row>
    <row r="384">
      <c r="A384" s="46"/>
      <c r="B384" s="257"/>
      <c r="C384" s="37"/>
      <c r="D384" s="49"/>
      <c r="E384" s="49"/>
      <c r="F384" s="261"/>
      <c r="G384" s="257"/>
      <c r="H384" s="49"/>
      <c r="I384" s="46"/>
      <c r="J384" s="46"/>
      <c r="K384" s="51"/>
      <c r="L384" s="46"/>
      <c r="M384" s="46"/>
      <c r="N384" s="49"/>
      <c r="O384" s="51"/>
      <c r="P384" s="277"/>
      <c r="Q384" s="46"/>
      <c r="R384" s="49"/>
      <c r="S384" s="49"/>
      <c r="T384" s="46"/>
      <c r="U384" s="46"/>
      <c r="V384" s="37"/>
    </row>
    <row r="385">
      <c r="A385" s="46"/>
      <c r="B385" s="256"/>
      <c r="C385" s="37"/>
      <c r="D385" s="49"/>
      <c r="E385" s="49"/>
      <c r="F385" s="260"/>
      <c r="G385" s="256"/>
      <c r="H385" s="49"/>
      <c r="I385" s="46"/>
      <c r="J385" s="46"/>
      <c r="K385" s="51"/>
      <c r="L385" s="46"/>
      <c r="M385" s="46"/>
      <c r="N385" s="49"/>
      <c r="O385" s="51"/>
      <c r="P385" s="277"/>
      <c r="Q385" s="46"/>
      <c r="R385" s="49"/>
      <c r="S385" s="49"/>
      <c r="T385" s="46"/>
      <c r="U385" s="46"/>
      <c r="V385" s="37"/>
    </row>
    <row r="386">
      <c r="A386" s="46"/>
      <c r="B386" s="257"/>
      <c r="C386" s="37"/>
      <c r="D386" s="49"/>
      <c r="E386" s="49"/>
      <c r="F386" s="261"/>
      <c r="G386" s="257"/>
      <c r="H386" s="49"/>
      <c r="I386" s="46"/>
      <c r="J386" s="46"/>
      <c r="K386" s="51"/>
      <c r="L386" s="46"/>
      <c r="M386" s="46"/>
      <c r="N386" s="49"/>
      <c r="O386" s="51"/>
      <c r="P386" s="277"/>
      <c r="Q386" s="46"/>
      <c r="R386" s="49"/>
      <c r="S386" s="49"/>
      <c r="T386" s="46"/>
      <c r="U386" s="46"/>
      <c r="V386" s="37"/>
    </row>
    <row r="387">
      <c r="A387" s="46"/>
      <c r="B387" s="256"/>
      <c r="C387" s="37"/>
      <c r="D387" s="49"/>
      <c r="E387" s="49"/>
      <c r="F387" s="260"/>
      <c r="G387" s="256"/>
      <c r="H387" s="49"/>
      <c r="I387" s="46"/>
      <c r="J387" s="46"/>
      <c r="K387" s="51"/>
      <c r="L387" s="46"/>
      <c r="M387" s="46"/>
      <c r="N387" s="49"/>
      <c r="O387" s="51"/>
      <c r="P387" s="277"/>
      <c r="Q387" s="46"/>
      <c r="R387" s="49"/>
      <c r="S387" s="49"/>
      <c r="T387" s="46"/>
      <c r="U387" s="46"/>
      <c r="V387" s="37"/>
    </row>
    <row r="388">
      <c r="A388" s="46"/>
      <c r="B388" s="257"/>
      <c r="C388" s="37"/>
      <c r="D388" s="49"/>
      <c r="E388" s="49"/>
      <c r="F388" s="261"/>
      <c r="G388" s="257"/>
      <c r="H388" s="49"/>
      <c r="I388" s="46"/>
      <c r="J388" s="46"/>
      <c r="K388" s="51"/>
      <c r="L388" s="46"/>
      <c r="M388" s="46"/>
      <c r="N388" s="49"/>
      <c r="O388" s="51"/>
      <c r="P388" s="277"/>
      <c r="Q388" s="46"/>
      <c r="R388" s="49"/>
      <c r="S388" s="49"/>
      <c r="T388" s="46"/>
      <c r="U388" s="46"/>
      <c r="V388" s="37"/>
    </row>
    <row r="389">
      <c r="A389" s="46"/>
      <c r="B389" s="256"/>
      <c r="C389" s="37"/>
      <c r="D389" s="49"/>
      <c r="E389" s="49"/>
      <c r="F389" s="260"/>
      <c r="G389" s="256"/>
      <c r="H389" s="49"/>
      <c r="I389" s="46"/>
      <c r="J389" s="46"/>
      <c r="K389" s="51"/>
      <c r="L389" s="46"/>
      <c r="M389" s="46"/>
      <c r="N389" s="49"/>
      <c r="O389" s="51"/>
      <c r="P389" s="277"/>
      <c r="Q389" s="46"/>
      <c r="R389" s="49"/>
      <c r="S389" s="49"/>
      <c r="T389" s="46"/>
      <c r="U389" s="46"/>
      <c r="V389" s="37"/>
    </row>
    <row r="390">
      <c r="A390" s="46"/>
      <c r="B390" s="257"/>
      <c r="C390" s="37"/>
      <c r="D390" s="49"/>
      <c r="E390" s="49"/>
      <c r="F390" s="261"/>
      <c r="G390" s="257"/>
      <c r="H390" s="49"/>
      <c r="I390" s="46"/>
      <c r="J390" s="46"/>
      <c r="K390" s="51"/>
      <c r="L390" s="46"/>
      <c r="M390" s="46"/>
      <c r="N390" s="49"/>
      <c r="O390" s="51"/>
      <c r="P390" s="277"/>
      <c r="Q390" s="46"/>
      <c r="R390" s="49"/>
      <c r="S390" s="49"/>
      <c r="T390" s="46"/>
      <c r="U390" s="46"/>
      <c r="V390" s="37"/>
    </row>
    <row r="391">
      <c r="A391" s="46"/>
      <c r="B391" s="256"/>
      <c r="C391" s="37"/>
      <c r="D391" s="49"/>
      <c r="E391" s="49"/>
      <c r="F391" s="260"/>
      <c r="G391" s="256"/>
      <c r="H391" s="49"/>
      <c r="I391" s="46"/>
      <c r="J391" s="46"/>
      <c r="K391" s="51"/>
      <c r="L391" s="46"/>
      <c r="M391" s="46"/>
      <c r="N391" s="49"/>
      <c r="O391" s="51"/>
      <c r="P391" s="277"/>
      <c r="Q391" s="46"/>
      <c r="R391" s="49"/>
      <c r="S391" s="49"/>
      <c r="T391" s="46"/>
      <c r="U391" s="46"/>
      <c r="V391" s="37"/>
    </row>
    <row r="392">
      <c r="A392" s="46"/>
      <c r="B392" s="257"/>
      <c r="C392" s="37"/>
      <c r="D392" s="49"/>
      <c r="E392" s="49"/>
      <c r="F392" s="261"/>
      <c r="G392" s="257"/>
      <c r="H392" s="49"/>
      <c r="I392" s="46"/>
      <c r="J392" s="46"/>
      <c r="K392" s="51"/>
      <c r="L392" s="46"/>
      <c r="M392" s="46"/>
      <c r="N392" s="49"/>
      <c r="O392" s="51"/>
      <c r="P392" s="277"/>
      <c r="Q392" s="46"/>
      <c r="R392" s="49"/>
      <c r="S392" s="49"/>
      <c r="T392" s="46"/>
      <c r="U392" s="46"/>
      <c r="V392" s="37"/>
    </row>
    <row r="393">
      <c r="A393" s="46"/>
      <c r="B393" s="256"/>
      <c r="C393" s="37"/>
      <c r="D393" s="49"/>
      <c r="E393" s="49"/>
      <c r="F393" s="260"/>
      <c r="G393" s="256"/>
      <c r="H393" s="49"/>
      <c r="I393" s="46"/>
      <c r="J393" s="46"/>
      <c r="K393" s="51"/>
      <c r="L393" s="46"/>
      <c r="M393" s="46"/>
      <c r="N393" s="49"/>
      <c r="O393" s="51"/>
      <c r="P393" s="277"/>
      <c r="Q393" s="46"/>
      <c r="R393" s="49"/>
      <c r="S393" s="49"/>
      <c r="T393" s="46"/>
      <c r="U393" s="46"/>
      <c r="V393" s="37"/>
    </row>
    <row r="394">
      <c r="A394" s="46"/>
      <c r="B394" s="257"/>
      <c r="C394" s="37"/>
      <c r="D394" s="49"/>
      <c r="E394" s="49"/>
      <c r="F394" s="261"/>
      <c r="G394" s="257"/>
      <c r="H394" s="49"/>
      <c r="I394" s="46"/>
      <c r="J394" s="46"/>
      <c r="K394" s="51"/>
      <c r="L394" s="46"/>
      <c r="M394" s="46"/>
      <c r="N394" s="49"/>
      <c r="O394" s="51"/>
      <c r="P394" s="277"/>
      <c r="Q394" s="46"/>
      <c r="R394" s="49"/>
      <c r="S394" s="49"/>
      <c r="T394" s="46"/>
      <c r="U394" s="46"/>
      <c r="V394" s="37"/>
    </row>
    <row r="395">
      <c r="A395" s="46"/>
      <c r="B395" s="256"/>
      <c r="C395" s="37"/>
      <c r="D395" s="49"/>
      <c r="E395" s="49"/>
      <c r="F395" s="260"/>
      <c r="G395" s="256"/>
      <c r="H395" s="49"/>
      <c r="I395" s="46"/>
      <c r="J395" s="46"/>
      <c r="K395" s="51"/>
      <c r="L395" s="46"/>
      <c r="M395" s="46"/>
      <c r="N395" s="49"/>
      <c r="O395" s="51"/>
      <c r="P395" s="277"/>
      <c r="Q395" s="46"/>
      <c r="R395" s="49"/>
      <c r="S395" s="49"/>
      <c r="T395" s="46"/>
      <c r="U395" s="46"/>
      <c r="V395" s="37"/>
    </row>
    <row r="396">
      <c r="A396" s="46"/>
      <c r="B396" s="257"/>
      <c r="C396" s="37"/>
      <c r="D396" s="49"/>
      <c r="E396" s="49"/>
      <c r="F396" s="261"/>
      <c r="G396" s="257"/>
      <c r="H396" s="49"/>
      <c r="I396" s="46"/>
      <c r="J396" s="46"/>
      <c r="K396" s="51"/>
      <c r="L396" s="46"/>
      <c r="M396" s="46"/>
      <c r="N396" s="49"/>
      <c r="O396" s="51"/>
      <c r="P396" s="277"/>
      <c r="Q396" s="46"/>
      <c r="R396" s="49"/>
      <c r="S396" s="49"/>
      <c r="T396" s="46"/>
      <c r="U396" s="46"/>
      <c r="V396" s="37"/>
    </row>
    <row r="397">
      <c r="A397" s="46"/>
      <c r="B397" s="256"/>
      <c r="C397" s="37"/>
      <c r="D397" s="49"/>
      <c r="E397" s="49"/>
      <c r="F397" s="260"/>
      <c r="G397" s="256"/>
      <c r="H397" s="49"/>
      <c r="I397" s="46"/>
      <c r="J397" s="46"/>
      <c r="K397" s="51"/>
      <c r="L397" s="46"/>
      <c r="M397" s="46"/>
      <c r="N397" s="49"/>
      <c r="O397" s="51"/>
      <c r="P397" s="277"/>
      <c r="Q397" s="46"/>
      <c r="R397" s="49"/>
      <c r="S397" s="49"/>
      <c r="T397" s="46"/>
      <c r="U397" s="46"/>
      <c r="V397" s="37"/>
    </row>
    <row r="398">
      <c r="A398" s="46"/>
      <c r="B398" s="257"/>
      <c r="C398" s="37"/>
      <c r="D398" s="49"/>
      <c r="E398" s="49"/>
      <c r="F398" s="261"/>
      <c r="G398" s="257"/>
      <c r="H398" s="49"/>
      <c r="I398" s="46"/>
      <c r="J398" s="46"/>
      <c r="K398" s="51"/>
      <c r="L398" s="46"/>
      <c r="M398" s="46"/>
      <c r="N398" s="49"/>
      <c r="O398" s="51"/>
      <c r="P398" s="277"/>
      <c r="Q398" s="46"/>
      <c r="R398" s="49"/>
      <c r="S398" s="49"/>
      <c r="T398" s="46"/>
      <c r="U398" s="46"/>
      <c r="V398" s="37"/>
    </row>
    <row r="399">
      <c r="A399" s="46"/>
      <c r="B399" s="256"/>
      <c r="C399" s="37"/>
      <c r="D399" s="49"/>
      <c r="E399" s="49"/>
      <c r="F399" s="260"/>
      <c r="G399" s="256"/>
      <c r="H399" s="49"/>
      <c r="I399" s="46"/>
      <c r="J399" s="46"/>
      <c r="K399" s="51"/>
      <c r="L399" s="46"/>
      <c r="M399" s="46"/>
      <c r="N399" s="49"/>
      <c r="O399" s="51"/>
      <c r="P399" s="277"/>
      <c r="Q399" s="46"/>
      <c r="R399" s="49"/>
      <c r="S399" s="49"/>
      <c r="T399" s="46"/>
      <c r="U399" s="46"/>
      <c r="V399" s="37"/>
    </row>
    <row r="400">
      <c r="A400" s="46"/>
      <c r="B400" s="257"/>
      <c r="C400" s="37"/>
      <c r="D400" s="49"/>
      <c r="E400" s="49"/>
      <c r="F400" s="261"/>
      <c r="G400" s="257"/>
      <c r="H400" s="49"/>
      <c r="I400" s="46"/>
      <c r="J400" s="46"/>
      <c r="K400" s="51"/>
      <c r="L400" s="46"/>
      <c r="M400" s="46"/>
      <c r="N400" s="49"/>
      <c r="O400" s="51"/>
      <c r="P400" s="277"/>
      <c r="Q400" s="46"/>
      <c r="R400" s="49"/>
      <c r="S400" s="49"/>
      <c r="T400" s="46"/>
      <c r="U400" s="46"/>
      <c r="V400" s="37"/>
    </row>
    <row r="401">
      <c r="A401" s="46"/>
      <c r="B401" s="256"/>
      <c r="C401" s="37"/>
      <c r="D401" s="49"/>
      <c r="E401" s="49"/>
      <c r="F401" s="260"/>
      <c r="G401" s="256"/>
      <c r="H401" s="49"/>
      <c r="I401" s="46"/>
      <c r="J401" s="46"/>
      <c r="K401" s="51"/>
      <c r="L401" s="46"/>
      <c r="M401" s="46"/>
      <c r="N401" s="49"/>
      <c r="O401" s="51"/>
      <c r="P401" s="277"/>
      <c r="Q401" s="46"/>
      <c r="R401" s="49"/>
      <c r="S401" s="49"/>
      <c r="T401" s="46"/>
      <c r="U401" s="46"/>
      <c r="V401" s="37"/>
    </row>
    <row r="402">
      <c r="A402" s="46"/>
      <c r="B402" s="257"/>
      <c r="C402" s="37"/>
      <c r="D402" s="49"/>
      <c r="E402" s="49"/>
      <c r="F402" s="261"/>
      <c r="G402" s="257"/>
      <c r="H402" s="49"/>
      <c r="I402" s="46"/>
      <c r="J402" s="46"/>
      <c r="K402" s="51"/>
      <c r="L402" s="46"/>
      <c r="M402" s="46"/>
      <c r="N402" s="49"/>
      <c r="O402" s="51"/>
      <c r="P402" s="277"/>
      <c r="Q402" s="46"/>
      <c r="R402" s="49"/>
      <c r="S402" s="49"/>
      <c r="T402" s="46"/>
      <c r="U402" s="46"/>
      <c r="V402" s="37"/>
    </row>
    <row r="403">
      <c r="A403" s="46"/>
      <c r="B403" s="256"/>
      <c r="C403" s="37"/>
      <c r="D403" s="49"/>
      <c r="E403" s="49"/>
      <c r="F403" s="260"/>
      <c r="G403" s="256"/>
      <c r="H403" s="49"/>
      <c r="I403" s="46"/>
      <c r="J403" s="46"/>
      <c r="K403" s="51"/>
      <c r="L403" s="46"/>
      <c r="M403" s="46"/>
      <c r="N403" s="49"/>
      <c r="O403" s="51"/>
      <c r="P403" s="277"/>
      <c r="Q403" s="46"/>
      <c r="R403" s="49"/>
      <c r="S403" s="49"/>
      <c r="T403" s="46"/>
      <c r="U403" s="46"/>
      <c r="V403" s="37"/>
    </row>
    <row r="404">
      <c r="A404" s="46"/>
      <c r="B404" s="257"/>
      <c r="C404" s="37"/>
      <c r="D404" s="49"/>
      <c r="E404" s="49"/>
      <c r="F404" s="261"/>
      <c r="G404" s="257"/>
      <c r="H404" s="49"/>
      <c r="I404" s="46"/>
      <c r="J404" s="46"/>
      <c r="K404" s="51"/>
      <c r="L404" s="46"/>
      <c r="M404" s="46"/>
      <c r="N404" s="49"/>
      <c r="O404" s="51"/>
      <c r="P404" s="277"/>
      <c r="Q404" s="46"/>
      <c r="R404" s="49"/>
      <c r="S404" s="49"/>
      <c r="T404" s="46"/>
      <c r="U404" s="46"/>
      <c r="V404" s="37"/>
    </row>
    <row r="405">
      <c r="A405" s="46"/>
      <c r="B405" s="256"/>
      <c r="C405" s="37"/>
      <c r="D405" s="49"/>
      <c r="E405" s="49"/>
      <c r="F405" s="260"/>
      <c r="G405" s="256"/>
      <c r="H405" s="49"/>
      <c r="I405" s="46"/>
      <c r="J405" s="46"/>
      <c r="K405" s="51"/>
      <c r="L405" s="46"/>
      <c r="M405" s="46"/>
      <c r="N405" s="49"/>
      <c r="O405" s="51"/>
      <c r="P405" s="277"/>
      <c r="Q405" s="46"/>
      <c r="R405" s="49"/>
      <c r="S405" s="49"/>
      <c r="T405" s="46"/>
      <c r="U405" s="46"/>
      <c r="V405" s="37"/>
    </row>
    <row r="406">
      <c r="A406" s="46"/>
      <c r="B406" s="257"/>
      <c r="C406" s="37"/>
      <c r="D406" s="49"/>
      <c r="E406" s="49"/>
      <c r="F406" s="261"/>
      <c r="G406" s="257"/>
      <c r="H406" s="49"/>
      <c r="I406" s="46"/>
      <c r="J406" s="46"/>
      <c r="K406" s="51"/>
      <c r="L406" s="46"/>
      <c r="M406" s="46"/>
      <c r="N406" s="49"/>
      <c r="O406" s="51"/>
      <c r="P406" s="277"/>
      <c r="Q406" s="46"/>
      <c r="R406" s="49"/>
      <c r="S406" s="49"/>
      <c r="T406" s="46"/>
      <c r="U406" s="46"/>
      <c r="V406" s="37"/>
    </row>
    <row r="407">
      <c r="A407" s="46"/>
      <c r="B407" s="256"/>
      <c r="C407" s="37"/>
      <c r="D407" s="49"/>
      <c r="E407" s="49"/>
      <c r="F407" s="260"/>
      <c r="G407" s="256"/>
      <c r="H407" s="49"/>
      <c r="I407" s="46"/>
      <c r="J407" s="46"/>
      <c r="K407" s="51"/>
      <c r="L407" s="46"/>
      <c r="M407" s="46"/>
      <c r="N407" s="49"/>
      <c r="O407" s="51"/>
      <c r="P407" s="277"/>
      <c r="Q407" s="46"/>
      <c r="R407" s="49"/>
      <c r="S407" s="49"/>
      <c r="T407" s="46"/>
      <c r="U407" s="46"/>
      <c r="V407" s="37"/>
    </row>
    <row r="408">
      <c r="A408" s="46"/>
      <c r="B408" s="257"/>
      <c r="C408" s="37"/>
      <c r="D408" s="49"/>
      <c r="E408" s="49"/>
      <c r="F408" s="261"/>
      <c r="G408" s="257"/>
      <c r="H408" s="49"/>
      <c r="I408" s="46"/>
      <c r="J408" s="46"/>
      <c r="K408" s="51"/>
      <c r="L408" s="46"/>
      <c r="M408" s="46"/>
      <c r="N408" s="49"/>
      <c r="O408" s="51"/>
      <c r="P408" s="277"/>
      <c r="Q408" s="46"/>
      <c r="R408" s="49"/>
      <c r="S408" s="49"/>
      <c r="T408" s="46"/>
      <c r="U408" s="46"/>
      <c r="V408" s="37"/>
    </row>
    <row r="409">
      <c r="A409" s="46"/>
      <c r="B409" s="256"/>
      <c r="C409" s="37"/>
      <c r="D409" s="49"/>
      <c r="E409" s="49"/>
      <c r="F409" s="260"/>
      <c r="G409" s="256"/>
      <c r="H409" s="49"/>
      <c r="I409" s="46"/>
      <c r="J409" s="46"/>
      <c r="K409" s="51"/>
      <c r="L409" s="46"/>
      <c r="M409" s="46"/>
      <c r="N409" s="49"/>
      <c r="O409" s="51"/>
      <c r="P409" s="277"/>
      <c r="Q409" s="46"/>
      <c r="R409" s="49"/>
      <c r="S409" s="49"/>
      <c r="T409" s="46"/>
      <c r="U409" s="46"/>
      <c r="V409" s="37"/>
    </row>
    <row r="410">
      <c r="A410" s="46"/>
      <c r="B410" s="257"/>
      <c r="C410" s="37"/>
      <c r="D410" s="49"/>
      <c r="E410" s="49"/>
      <c r="F410" s="261"/>
      <c r="G410" s="257"/>
      <c r="H410" s="49"/>
      <c r="I410" s="46"/>
      <c r="J410" s="46"/>
      <c r="K410" s="51"/>
      <c r="L410" s="46"/>
      <c r="M410" s="46"/>
      <c r="N410" s="49"/>
      <c r="O410" s="51"/>
      <c r="P410" s="277"/>
      <c r="Q410" s="46"/>
      <c r="R410" s="49"/>
      <c r="S410" s="49"/>
      <c r="T410" s="46"/>
      <c r="U410" s="46"/>
      <c r="V410" s="37"/>
    </row>
    <row r="411">
      <c r="A411" s="46"/>
      <c r="B411" s="256"/>
      <c r="C411" s="37"/>
      <c r="D411" s="49"/>
      <c r="E411" s="49"/>
      <c r="F411" s="260"/>
      <c r="G411" s="256"/>
      <c r="H411" s="49"/>
      <c r="I411" s="46"/>
      <c r="J411" s="46"/>
      <c r="K411" s="51"/>
      <c r="L411" s="46"/>
      <c r="M411" s="46"/>
      <c r="N411" s="49"/>
      <c r="O411" s="51"/>
      <c r="P411" s="277"/>
      <c r="Q411" s="46"/>
      <c r="R411" s="49"/>
      <c r="S411" s="49"/>
      <c r="T411" s="46"/>
      <c r="U411" s="46"/>
      <c r="V411" s="37"/>
    </row>
    <row r="412">
      <c r="A412" s="46"/>
      <c r="B412" s="257"/>
      <c r="C412" s="37"/>
      <c r="D412" s="49"/>
      <c r="E412" s="49"/>
      <c r="F412" s="261"/>
      <c r="G412" s="257"/>
      <c r="H412" s="49"/>
      <c r="I412" s="46"/>
      <c r="J412" s="46"/>
      <c r="K412" s="51"/>
      <c r="L412" s="46"/>
      <c r="M412" s="46"/>
      <c r="N412" s="49"/>
      <c r="O412" s="51"/>
      <c r="P412" s="277"/>
      <c r="Q412" s="46"/>
      <c r="R412" s="49"/>
      <c r="S412" s="49"/>
      <c r="T412" s="46"/>
      <c r="U412" s="46"/>
      <c r="V412" s="37"/>
    </row>
    <row r="413">
      <c r="A413" s="46"/>
      <c r="B413" s="256"/>
      <c r="C413" s="37"/>
      <c r="D413" s="49"/>
      <c r="E413" s="49"/>
      <c r="F413" s="260"/>
      <c r="G413" s="256"/>
      <c r="H413" s="49"/>
      <c r="I413" s="46"/>
      <c r="J413" s="46"/>
      <c r="K413" s="51"/>
      <c r="L413" s="46"/>
      <c r="M413" s="46"/>
      <c r="N413" s="49"/>
      <c r="O413" s="51"/>
      <c r="P413" s="277"/>
      <c r="Q413" s="46"/>
      <c r="R413" s="49"/>
      <c r="S413" s="49"/>
      <c r="T413" s="46"/>
      <c r="U413" s="46"/>
      <c r="V413" s="37"/>
    </row>
    <row r="414">
      <c r="A414" s="46"/>
      <c r="B414" s="257"/>
      <c r="C414" s="37"/>
      <c r="D414" s="49"/>
      <c r="E414" s="49"/>
      <c r="F414" s="261"/>
      <c r="G414" s="257"/>
      <c r="H414" s="49"/>
      <c r="I414" s="46"/>
      <c r="J414" s="46"/>
      <c r="K414" s="51"/>
      <c r="L414" s="46"/>
      <c r="M414" s="46"/>
      <c r="N414" s="49"/>
      <c r="O414" s="51"/>
      <c r="P414" s="277"/>
      <c r="Q414" s="46"/>
      <c r="R414" s="49"/>
      <c r="S414" s="49"/>
      <c r="T414" s="46"/>
      <c r="U414" s="46"/>
      <c r="V414" s="37"/>
    </row>
    <row r="415">
      <c r="A415" s="46"/>
      <c r="B415" s="256"/>
      <c r="C415" s="37"/>
      <c r="D415" s="49"/>
      <c r="E415" s="49"/>
      <c r="F415" s="260"/>
      <c r="G415" s="256"/>
      <c r="H415" s="49"/>
      <c r="I415" s="46"/>
      <c r="J415" s="46"/>
      <c r="K415" s="51"/>
      <c r="L415" s="46"/>
      <c r="M415" s="46"/>
      <c r="N415" s="49"/>
      <c r="O415" s="51"/>
      <c r="P415" s="277"/>
      <c r="Q415" s="46"/>
      <c r="R415" s="49"/>
      <c r="S415" s="49"/>
      <c r="T415" s="46"/>
      <c r="U415" s="46"/>
      <c r="V415" s="37"/>
    </row>
    <row r="416">
      <c r="A416" s="46"/>
      <c r="B416" s="257"/>
      <c r="C416" s="37"/>
      <c r="D416" s="49"/>
      <c r="E416" s="49"/>
      <c r="F416" s="261"/>
      <c r="G416" s="257"/>
      <c r="H416" s="49"/>
      <c r="I416" s="46"/>
      <c r="J416" s="46"/>
      <c r="K416" s="51"/>
      <c r="L416" s="46"/>
      <c r="M416" s="46"/>
      <c r="N416" s="49"/>
      <c r="O416" s="51"/>
      <c r="P416" s="277"/>
      <c r="Q416" s="46"/>
      <c r="R416" s="49"/>
      <c r="S416" s="49"/>
      <c r="T416" s="46"/>
      <c r="U416" s="46"/>
      <c r="V416" s="37"/>
    </row>
    <row r="417">
      <c r="A417" s="46"/>
      <c r="B417" s="256"/>
      <c r="C417" s="37"/>
      <c r="D417" s="49"/>
      <c r="E417" s="49"/>
      <c r="F417" s="260"/>
      <c r="G417" s="256"/>
      <c r="H417" s="49"/>
      <c r="I417" s="46"/>
      <c r="J417" s="46"/>
      <c r="K417" s="51"/>
      <c r="L417" s="46"/>
      <c r="M417" s="46"/>
      <c r="N417" s="49"/>
      <c r="O417" s="51"/>
      <c r="P417" s="277"/>
      <c r="Q417" s="46"/>
      <c r="R417" s="49"/>
      <c r="S417" s="49"/>
      <c r="T417" s="46"/>
      <c r="U417" s="46"/>
      <c r="V417" s="37"/>
    </row>
    <row r="418">
      <c r="A418" s="46"/>
      <c r="B418" s="257"/>
      <c r="C418" s="37"/>
      <c r="D418" s="49"/>
      <c r="E418" s="49"/>
      <c r="F418" s="261"/>
      <c r="G418" s="257"/>
      <c r="H418" s="49"/>
      <c r="I418" s="46"/>
      <c r="J418" s="46"/>
      <c r="K418" s="51"/>
      <c r="L418" s="46"/>
      <c r="M418" s="46"/>
      <c r="N418" s="49"/>
      <c r="O418" s="51"/>
      <c r="P418" s="277"/>
      <c r="Q418" s="46"/>
      <c r="R418" s="49"/>
      <c r="S418" s="49"/>
      <c r="T418" s="46"/>
      <c r="U418" s="46"/>
      <c r="V418" s="37"/>
    </row>
    <row r="419">
      <c r="A419" s="46"/>
      <c r="B419" s="256"/>
      <c r="C419" s="37"/>
      <c r="D419" s="49"/>
      <c r="E419" s="49"/>
      <c r="F419" s="260"/>
      <c r="G419" s="256"/>
      <c r="H419" s="49"/>
      <c r="I419" s="46"/>
      <c r="J419" s="46"/>
      <c r="K419" s="51"/>
      <c r="L419" s="46"/>
      <c r="M419" s="46"/>
      <c r="N419" s="49"/>
      <c r="O419" s="51"/>
      <c r="P419" s="277"/>
      <c r="Q419" s="46"/>
      <c r="R419" s="49"/>
      <c r="S419" s="49"/>
      <c r="T419" s="46"/>
      <c r="U419" s="46"/>
      <c r="V419" s="37"/>
    </row>
    <row r="420">
      <c r="A420" s="46"/>
      <c r="B420" s="257"/>
      <c r="C420" s="37"/>
      <c r="D420" s="49"/>
      <c r="E420" s="49"/>
      <c r="F420" s="261"/>
      <c r="G420" s="257"/>
      <c r="H420" s="49"/>
      <c r="I420" s="46"/>
      <c r="J420" s="46"/>
      <c r="K420" s="51"/>
      <c r="L420" s="46"/>
      <c r="M420" s="46"/>
      <c r="N420" s="49"/>
      <c r="O420" s="51"/>
      <c r="P420" s="277"/>
      <c r="Q420" s="46"/>
      <c r="R420" s="49"/>
      <c r="S420" s="49"/>
      <c r="T420" s="46"/>
      <c r="U420" s="46"/>
      <c r="V420" s="37"/>
    </row>
    <row r="421">
      <c r="A421" s="46"/>
      <c r="B421" s="256"/>
      <c r="C421" s="37"/>
      <c r="D421" s="49"/>
      <c r="E421" s="49"/>
      <c r="F421" s="260"/>
      <c r="G421" s="256"/>
      <c r="H421" s="49"/>
      <c r="I421" s="46"/>
      <c r="J421" s="46"/>
      <c r="K421" s="51"/>
      <c r="L421" s="46"/>
      <c r="M421" s="46"/>
      <c r="N421" s="49"/>
      <c r="O421" s="51"/>
      <c r="P421" s="277"/>
      <c r="Q421" s="46"/>
      <c r="R421" s="49"/>
      <c r="S421" s="49"/>
      <c r="T421" s="46"/>
      <c r="U421" s="46"/>
      <c r="V421" s="37"/>
    </row>
    <row r="422">
      <c r="A422" s="46"/>
      <c r="B422" s="257"/>
      <c r="C422" s="37"/>
      <c r="D422" s="49"/>
      <c r="E422" s="49"/>
      <c r="F422" s="261"/>
      <c r="G422" s="257"/>
      <c r="H422" s="49"/>
      <c r="I422" s="46"/>
      <c r="J422" s="46"/>
      <c r="K422" s="51"/>
      <c r="L422" s="46"/>
      <c r="M422" s="46"/>
      <c r="N422" s="49"/>
      <c r="O422" s="51"/>
      <c r="P422" s="277"/>
      <c r="Q422" s="46"/>
      <c r="R422" s="49"/>
      <c r="S422" s="49"/>
      <c r="T422" s="46"/>
      <c r="U422" s="46"/>
      <c r="V422" s="37"/>
    </row>
    <row r="423">
      <c r="A423" s="46"/>
      <c r="B423" s="256"/>
      <c r="C423" s="37"/>
      <c r="D423" s="49"/>
      <c r="E423" s="49"/>
      <c r="F423" s="260"/>
      <c r="G423" s="256"/>
      <c r="H423" s="49"/>
      <c r="I423" s="46"/>
      <c r="J423" s="46"/>
      <c r="K423" s="51"/>
      <c r="L423" s="46"/>
      <c r="M423" s="46"/>
      <c r="N423" s="49"/>
      <c r="O423" s="51"/>
      <c r="P423" s="277"/>
      <c r="Q423" s="46"/>
      <c r="R423" s="49"/>
      <c r="S423" s="49"/>
      <c r="T423" s="46"/>
      <c r="U423" s="46"/>
      <c r="V423" s="37"/>
    </row>
    <row r="424">
      <c r="A424" s="46"/>
      <c r="B424" s="257"/>
      <c r="C424" s="37"/>
      <c r="D424" s="49"/>
      <c r="E424" s="49"/>
      <c r="F424" s="261"/>
      <c r="G424" s="257"/>
      <c r="H424" s="49"/>
      <c r="I424" s="46"/>
      <c r="J424" s="46"/>
      <c r="K424" s="51"/>
      <c r="L424" s="46"/>
      <c r="M424" s="46"/>
      <c r="N424" s="49"/>
      <c r="O424" s="51"/>
      <c r="P424" s="277"/>
      <c r="Q424" s="46"/>
      <c r="R424" s="49"/>
      <c r="S424" s="49"/>
      <c r="T424" s="46"/>
      <c r="U424" s="46"/>
      <c r="V424" s="37"/>
    </row>
    <row r="425">
      <c r="A425" s="46"/>
      <c r="B425" s="256"/>
      <c r="C425" s="37"/>
      <c r="D425" s="49"/>
      <c r="E425" s="49"/>
      <c r="F425" s="260"/>
      <c r="G425" s="256"/>
      <c r="H425" s="49"/>
      <c r="I425" s="46"/>
      <c r="J425" s="46"/>
      <c r="K425" s="51"/>
      <c r="L425" s="46"/>
      <c r="M425" s="46"/>
      <c r="N425" s="49"/>
      <c r="O425" s="51"/>
      <c r="P425" s="277"/>
      <c r="Q425" s="46"/>
      <c r="R425" s="49"/>
      <c r="S425" s="49"/>
      <c r="T425" s="46"/>
      <c r="U425" s="46"/>
      <c r="V425" s="37"/>
    </row>
    <row r="426">
      <c r="A426" s="46"/>
      <c r="B426" s="257"/>
      <c r="C426" s="37"/>
      <c r="D426" s="49"/>
      <c r="E426" s="49"/>
      <c r="F426" s="261"/>
      <c r="G426" s="257"/>
      <c r="H426" s="49"/>
      <c r="I426" s="46"/>
      <c r="J426" s="46"/>
      <c r="K426" s="51"/>
      <c r="L426" s="46"/>
      <c r="M426" s="46"/>
      <c r="N426" s="49"/>
      <c r="O426" s="51"/>
      <c r="P426" s="277"/>
      <c r="Q426" s="46"/>
      <c r="R426" s="49"/>
      <c r="S426" s="49"/>
      <c r="T426" s="46"/>
      <c r="U426" s="46"/>
      <c r="V426" s="37"/>
    </row>
    <row r="427">
      <c r="A427" s="46"/>
      <c r="B427" s="256"/>
      <c r="C427" s="37"/>
      <c r="D427" s="49"/>
      <c r="E427" s="49"/>
      <c r="F427" s="260"/>
      <c r="G427" s="256"/>
      <c r="H427" s="49"/>
      <c r="I427" s="46"/>
      <c r="J427" s="46"/>
      <c r="K427" s="51"/>
      <c r="L427" s="46"/>
      <c r="M427" s="46"/>
      <c r="N427" s="49"/>
      <c r="O427" s="51"/>
      <c r="P427" s="277"/>
      <c r="Q427" s="46"/>
      <c r="R427" s="49"/>
      <c r="S427" s="49"/>
      <c r="T427" s="46"/>
      <c r="U427" s="46"/>
      <c r="V427" s="37"/>
    </row>
    <row r="428">
      <c r="A428" s="46"/>
      <c r="B428" s="257"/>
      <c r="C428" s="37"/>
      <c r="D428" s="49"/>
      <c r="E428" s="49"/>
      <c r="F428" s="261"/>
      <c r="G428" s="257"/>
      <c r="H428" s="49"/>
      <c r="I428" s="46"/>
      <c r="J428" s="46"/>
      <c r="K428" s="51"/>
      <c r="L428" s="46"/>
      <c r="M428" s="46"/>
      <c r="N428" s="49"/>
      <c r="O428" s="51"/>
      <c r="P428" s="277"/>
      <c r="Q428" s="46"/>
      <c r="R428" s="49"/>
      <c r="S428" s="49"/>
      <c r="T428" s="46"/>
      <c r="U428" s="46"/>
      <c r="V428" s="37"/>
    </row>
    <row r="429">
      <c r="A429" s="46"/>
      <c r="B429" s="256"/>
      <c r="C429" s="37"/>
      <c r="D429" s="49"/>
      <c r="E429" s="49"/>
      <c r="F429" s="260"/>
      <c r="G429" s="256"/>
      <c r="H429" s="49"/>
      <c r="I429" s="46"/>
      <c r="J429" s="46"/>
      <c r="K429" s="51"/>
      <c r="L429" s="46"/>
      <c r="M429" s="46"/>
      <c r="N429" s="49"/>
      <c r="O429" s="51"/>
      <c r="P429" s="277"/>
      <c r="Q429" s="46"/>
      <c r="R429" s="49"/>
      <c r="S429" s="49"/>
      <c r="T429" s="46"/>
      <c r="U429" s="46"/>
      <c r="V429" s="37"/>
    </row>
    <row r="430">
      <c r="A430" s="46"/>
      <c r="B430" s="257"/>
      <c r="C430" s="37"/>
      <c r="D430" s="49"/>
      <c r="E430" s="49"/>
      <c r="F430" s="261"/>
      <c r="G430" s="257"/>
      <c r="H430" s="49"/>
      <c r="I430" s="46"/>
      <c r="J430" s="46"/>
      <c r="K430" s="51"/>
      <c r="L430" s="46"/>
      <c r="M430" s="46"/>
      <c r="N430" s="49"/>
      <c r="O430" s="51"/>
      <c r="P430" s="277"/>
      <c r="Q430" s="46"/>
      <c r="R430" s="49"/>
      <c r="S430" s="49"/>
      <c r="T430" s="46"/>
      <c r="U430" s="46"/>
      <c r="V430" s="37"/>
    </row>
    <row r="431">
      <c r="A431" s="46"/>
      <c r="B431" s="256"/>
      <c r="C431" s="37"/>
      <c r="D431" s="49"/>
      <c r="E431" s="49"/>
      <c r="F431" s="260"/>
      <c r="G431" s="256"/>
      <c r="H431" s="49"/>
      <c r="I431" s="46"/>
      <c r="J431" s="46"/>
      <c r="K431" s="51"/>
      <c r="L431" s="46"/>
      <c r="M431" s="46"/>
      <c r="N431" s="49"/>
      <c r="O431" s="51"/>
      <c r="P431" s="277"/>
      <c r="Q431" s="46"/>
      <c r="R431" s="49"/>
      <c r="S431" s="49"/>
      <c r="T431" s="46"/>
      <c r="U431" s="46"/>
      <c r="V431" s="37"/>
    </row>
    <row r="432">
      <c r="A432" s="46"/>
      <c r="B432" s="257"/>
      <c r="C432" s="37"/>
      <c r="D432" s="49"/>
      <c r="E432" s="49"/>
      <c r="F432" s="261"/>
      <c r="G432" s="257"/>
      <c r="H432" s="49"/>
      <c r="I432" s="46"/>
      <c r="J432" s="46"/>
      <c r="K432" s="51"/>
      <c r="L432" s="46"/>
      <c r="M432" s="46"/>
      <c r="N432" s="49"/>
      <c r="O432" s="51"/>
      <c r="P432" s="277"/>
      <c r="Q432" s="46"/>
      <c r="R432" s="49"/>
      <c r="S432" s="49"/>
      <c r="T432" s="46"/>
      <c r="U432" s="46"/>
      <c r="V432" s="37"/>
    </row>
    <row r="433">
      <c r="A433" s="46"/>
      <c r="B433" s="256"/>
      <c r="C433" s="37"/>
      <c r="D433" s="49"/>
      <c r="E433" s="49"/>
      <c r="F433" s="260"/>
      <c r="G433" s="256"/>
      <c r="H433" s="49"/>
      <c r="I433" s="46"/>
      <c r="J433" s="46"/>
      <c r="K433" s="51"/>
      <c r="L433" s="46"/>
      <c r="M433" s="46"/>
      <c r="N433" s="49"/>
      <c r="O433" s="51"/>
      <c r="P433" s="277"/>
      <c r="Q433" s="46"/>
      <c r="R433" s="49"/>
      <c r="S433" s="49"/>
      <c r="T433" s="46"/>
      <c r="U433" s="46"/>
      <c r="V433" s="37"/>
    </row>
    <row r="434">
      <c r="A434" s="46"/>
      <c r="B434" s="257"/>
      <c r="C434" s="37"/>
      <c r="D434" s="49"/>
      <c r="E434" s="49"/>
      <c r="F434" s="261"/>
      <c r="G434" s="257"/>
      <c r="H434" s="49"/>
      <c r="I434" s="46"/>
      <c r="J434" s="46"/>
      <c r="K434" s="51"/>
      <c r="L434" s="46"/>
      <c r="M434" s="46"/>
      <c r="N434" s="49"/>
      <c r="O434" s="51"/>
      <c r="P434" s="277"/>
      <c r="Q434" s="46"/>
      <c r="R434" s="49"/>
      <c r="S434" s="49"/>
      <c r="T434" s="46"/>
      <c r="U434" s="46"/>
      <c r="V434" s="37"/>
    </row>
    <row r="435">
      <c r="A435" s="46"/>
      <c r="B435" s="256"/>
      <c r="C435" s="37"/>
      <c r="D435" s="49"/>
      <c r="E435" s="49"/>
      <c r="F435" s="260"/>
      <c r="G435" s="256"/>
      <c r="H435" s="49"/>
      <c r="I435" s="46"/>
      <c r="J435" s="46"/>
      <c r="K435" s="51"/>
      <c r="L435" s="46"/>
      <c r="M435" s="46"/>
      <c r="N435" s="49"/>
      <c r="O435" s="51"/>
      <c r="P435" s="277"/>
      <c r="Q435" s="46"/>
      <c r="R435" s="49"/>
      <c r="S435" s="49"/>
      <c r="T435" s="46"/>
      <c r="U435" s="46"/>
      <c r="V435" s="37"/>
    </row>
    <row r="436">
      <c r="A436" s="46"/>
      <c r="B436" s="257"/>
      <c r="C436" s="37"/>
      <c r="D436" s="49"/>
      <c r="E436" s="49"/>
      <c r="F436" s="261"/>
      <c r="G436" s="257"/>
      <c r="H436" s="49"/>
      <c r="I436" s="46"/>
      <c r="J436" s="46"/>
      <c r="K436" s="51"/>
      <c r="L436" s="46"/>
      <c r="M436" s="46"/>
      <c r="N436" s="49"/>
      <c r="O436" s="51"/>
      <c r="P436" s="277"/>
      <c r="Q436" s="46"/>
      <c r="R436" s="49"/>
      <c r="S436" s="49"/>
      <c r="T436" s="46"/>
      <c r="U436" s="46"/>
      <c r="V436" s="37"/>
    </row>
    <row r="437">
      <c r="A437" s="46"/>
      <c r="B437" s="256"/>
      <c r="C437" s="37"/>
      <c r="D437" s="49"/>
      <c r="E437" s="49"/>
      <c r="F437" s="260"/>
      <c r="G437" s="256"/>
      <c r="H437" s="49"/>
      <c r="I437" s="46"/>
      <c r="J437" s="46"/>
      <c r="K437" s="51"/>
      <c r="L437" s="46"/>
      <c r="M437" s="46"/>
      <c r="N437" s="49"/>
      <c r="O437" s="51"/>
      <c r="P437" s="277"/>
      <c r="Q437" s="46"/>
      <c r="R437" s="49"/>
      <c r="S437" s="49"/>
      <c r="T437" s="46"/>
      <c r="U437" s="46"/>
      <c r="V437" s="37"/>
    </row>
    <row r="438">
      <c r="A438" s="46"/>
      <c r="B438" s="257"/>
      <c r="C438" s="37"/>
      <c r="D438" s="49"/>
      <c r="E438" s="49"/>
      <c r="F438" s="261"/>
      <c r="G438" s="257"/>
      <c r="H438" s="49"/>
      <c r="I438" s="46"/>
      <c r="J438" s="46"/>
      <c r="K438" s="51"/>
      <c r="L438" s="46"/>
      <c r="M438" s="46"/>
      <c r="N438" s="49"/>
      <c r="O438" s="51"/>
      <c r="P438" s="277"/>
      <c r="Q438" s="46"/>
      <c r="R438" s="49"/>
      <c r="S438" s="49"/>
      <c r="T438" s="46"/>
      <c r="U438" s="46"/>
      <c r="V438" s="37"/>
    </row>
    <row r="439">
      <c r="A439" s="46"/>
      <c r="B439" s="256"/>
      <c r="C439" s="37"/>
      <c r="D439" s="49"/>
      <c r="E439" s="49"/>
      <c r="F439" s="260"/>
      <c r="G439" s="256"/>
      <c r="H439" s="49"/>
      <c r="I439" s="46"/>
      <c r="J439" s="46"/>
      <c r="K439" s="51"/>
      <c r="L439" s="46"/>
      <c r="M439" s="46"/>
      <c r="N439" s="49"/>
      <c r="O439" s="51"/>
      <c r="P439" s="277"/>
      <c r="Q439" s="46"/>
      <c r="R439" s="49"/>
      <c r="S439" s="49"/>
      <c r="T439" s="46"/>
      <c r="U439" s="46"/>
      <c r="V439" s="37"/>
    </row>
    <row r="440">
      <c r="A440" s="46"/>
      <c r="B440" s="257"/>
      <c r="C440" s="37"/>
      <c r="D440" s="49"/>
      <c r="E440" s="49"/>
      <c r="F440" s="261"/>
      <c r="G440" s="257"/>
      <c r="H440" s="49"/>
      <c r="I440" s="46"/>
      <c r="J440" s="46"/>
      <c r="K440" s="51"/>
      <c r="L440" s="46"/>
      <c r="M440" s="46"/>
      <c r="N440" s="49"/>
      <c r="O440" s="51"/>
      <c r="P440" s="277"/>
      <c r="Q440" s="46"/>
      <c r="R440" s="49"/>
      <c r="S440" s="49"/>
      <c r="T440" s="46"/>
      <c r="U440" s="46"/>
      <c r="V440" s="37"/>
    </row>
    <row r="441">
      <c r="A441" s="46"/>
      <c r="B441" s="256"/>
      <c r="C441" s="37"/>
      <c r="D441" s="49"/>
      <c r="E441" s="49"/>
      <c r="F441" s="260"/>
      <c r="G441" s="256"/>
      <c r="H441" s="49"/>
      <c r="I441" s="46"/>
      <c r="J441" s="46"/>
      <c r="K441" s="51"/>
      <c r="L441" s="46"/>
      <c r="M441" s="46"/>
      <c r="N441" s="49"/>
      <c r="O441" s="51"/>
      <c r="P441" s="277"/>
      <c r="Q441" s="46"/>
      <c r="R441" s="49"/>
      <c r="S441" s="49"/>
      <c r="T441" s="46"/>
      <c r="U441" s="46"/>
      <c r="V441" s="37"/>
    </row>
    <row r="442">
      <c r="A442" s="46"/>
      <c r="B442" s="257"/>
      <c r="C442" s="37"/>
      <c r="D442" s="49"/>
      <c r="E442" s="49"/>
      <c r="F442" s="261"/>
      <c r="G442" s="257"/>
      <c r="H442" s="49"/>
      <c r="I442" s="46"/>
      <c r="J442" s="46"/>
      <c r="K442" s="51"/>
      <c r="L442" s="46"/>
      <c r="M442" s="46"/>
      <c r="N442" s="49"/>
      <c r="O442" s="51"/>
      <c r="P442" s="277"/>
      <c r="Q442" s="46"/>
      <c r="R442" s="49"/>
      <c r="S442" s="49"/>
      <c r="T442" s="46"/>
      <c r="U442" s="46"/>
      <c r="V442" s="37"/>
    </row>
    <row r="443">
      <c r="A443" s="46"/>
      <c r="B443" s="256"/>
      <c r="C443" s="37"/>
      <c r="D443" s="49"/>
      <c r="E443" s="49"/>
      <c r="F443" s="260"/>
      <c r="G443" s="256"/>
      <c r="H443" s="49"/>
      <c r="I443" s="46"/>
      <c r="J443" s="46"/>
      <c r="K443" s="51"/>
      <c r="L443" s="46"/>
      <c r="M443" s="46"/>
      <c r="N443" s="49"/>
      <c r="O443" s="51"/>
      <c r="P443" s="277"/>
      <c r="Q443" s="46"/>
      <c r="R443" s="49"/>
      <c r="S443" s="49"/>
      <c r="T443" s="46"/>
      <c r="U443" s="46"/>
      <c r="V443" s="37"/>
    </row>
    <row r="444">
      <c r="A444" s="46"/>
      <c r="B444" s="257"/>
      <c r="C444" s="37"/>
      <c r="D444" s="49"/>
      <c r="E444" s="49"/>
      <c r="F444" s="261"/>
      <c r="G444" s="257"/>
      <c r="H444" s="49"/>
      <c r="I444" s="46"/>
      <c r="J444" s="46"/>
      <c r="K444" s="51"/>
      <c r="L444" s="46"/>
      <c r="M444" s="46"/>
      <c r="N444" s="49"/>
      <c r="O444" s="51"/>
      <c r="P444" s="277"/>
      <c r="Q444" s="46"/>
      <c r="R444" s="49"/>
      <c r="S444" s="49"/>
      <c r="T444" s="46"/>
      <c r="U444" s="46"/>
      <c r="V444" s="37"/>
    </row>
    <row r="445">
      <c r="A445" s="46"/>
      <c r="B445" s="256"/>
      <c r="C445" s="37"/>
      <c r="D445" s="49"/>
      <c r="E445" s="49"/>
      <c r="F445" s="260"/>
      <c r="G445" s="256"/>
      <c r="H445" s="49"/>
      <c r="I445" s="46"/>
      <c r="J445" s="46"/>
      <c r="K445" s="51"/>
      <c r="L445" s="46"/>
      <c r="M445" s="46"/>
      <c r="N445" s="49"/>
      <c r="O445" s="51"/>
      <c r="P445" s="277"/>
      <c r="Q445" s="46"/>
      <c r="R445" s="49"/>
      <c r="S445" s="49"/>
      <c r="T445" s="46"/>
      <c r="U445" s="46"/>
      <c r="V445" s="37"/>
    </row>
    <row r="446">
      <c r="A446" s="46"/>
      <c r="B446" s="257"/>
      <c r="C446" s="37"/>
      <c r="D446" s="49"/>
      <c r="E446" s="49"/>
      <c r="F446" s="261"/>
      <c r="G446" s="257"/>
      <c r="H446" s="49"/>
      <c r="I446" s="46"/>
      <c r="J446" s="46"/>
      <c r="K446" s="51"/>
      <c r="L446" s="46"/>
      <c r="M446" s="46"/>
      <c r="N446" s="49"/>
      <c r="O446" s="51"/>
      <c r="P446" s="277"/>
      <c r="Q446" s="46"/>
      <c r="R446" s="49"/>
      <c r="S446" s="49"/>
      <c r="T446" s="46"/>
      <c r="U446" s="46"/>
      <c r="V446" s="37"/>
    </row>
    <row r="447">
      <c r="A447" s="46"/>
      <c r="B447" s="256"/>
      <c r="C447" s="37"/>
      <c r="D447" s="49"/>
      <c r="E447" s="49"/>
      <c r="F447" s="260"/>
      <c r="G447" s="256"/>
      <c r="H447" s="49"/>
      <c r="I447" s="46"/>
      <c r="J447" s="46"/>
      <c r="K447" s="51"/>
      <c r="L447" s="46"/>
      <c r="M447" s="46"/>
      <c r="N447" s="49"/>
      <c r="O447" s="51"/>
      <c r="P447" s="277"/>
      <c r="Q447" s="46"/>
      <c r="R447" s="49"/>
      <c r="S447" s="49"/>
      <c r="T447" s="46"/>
      <c r="U447" s="46"/>
      <c r="V447" s="37"/>
    </row>
    <row r="448">
      <c r="A448" s="46"/>
      <c r="B448" s="257"/>
      <c r="C448" s="37"/>
      <c r="D448" s="49"/>
      <c r="E448" s="49"/>
      <c r="F448" s="261"/>
      <c r="G448" s="257"/>
      <c r="H448" s="49"/>
      <c r="I448" s="46"/>
      <c r="J448" s="46"/>
      <c r="K448" s="51"/>
      <c r="L448" s="46"/>
      <c r="M448" s="46"/>
      <c r="N448" s="49"/>
      <c r="O448" s="51"/>
      <c r="P448" s="277"/>
      <c r="Q448" s="46"/>
      <c r="R448" s="49"/>
      <c r="S448" s="49"/>
      <c r="T448" s="46"/>
      <c r="U448" s="46"/>
      <c r="V448" s="37"/>
    </row>
    <row r="449">
      <c r="A449" s="46"/>
      <c r="B449" s="256"/>
      <c r="C449" s="37"/>
      <c r="D449" s="49"/>
      <c r="E449" s="49"/>
      <c r="F449" s="260"/>
      <c r="G449" s="256"/>
      <c r="H449" s="49"/>
      <c r="I449" s="46"/>
      <c r="J449" s="46"/>
      <c r="K449" s="51"/>
      <c r="L449" s="46"/>
      <c r="M449" s="46"/>
      <c r="N449" s="49"/>
      <c r="O449" s="51"/>
      <c r="P449" s="277"/>
      <c r="Q449" s="46"/>
      <c r="R449" s="49"/>
      <c r="S449" s="49"/>
      <c r="T449" s="46"/>
      <c r="U449" s="46"/>
      <c r="V449" s="37"/>
    </row>
    <row r="450">
      <c r="A450" s="46"/>
      <c r="B450" s="257"/>
      <c r="C450" s="37"/>
      <c r="D450" s="49"/>
      <c r="E450" s="49"/>
      <c r="F450" s="261"/>
      <c r="G450" s="257"/>
      <c r="H450" s="49"/>
      <c r="I450" s="46"/>
      <c r="J450" s="46"/>
      <c r="K450" s="51"/>
      <c r="L450" s="46"/>
      <c r="M450" s="46"/>
      <c r="N450" s="49"/>
      <c r="O450" s="51"/>
      <c r="P450" s="277"/>
      <c r="Q450" s="46"/>
      <c r="R450" s="49"/>
      <c r="S450" s="49"/>
      <c r="T450" s="46"/>
      <c r="U450" s="46"/>
      <c r="V450" s="37"/>
    </row>
    <row r="451">
      <c r="A451" s="46"/>
      <c r="B451" s="256"/>
      <c r="C451" s="37"/>
      <c r="D451" s="49"/>
      <c r="E451" s="49"/>
      <c r="F451" s="260"/>
      <c r="G451" s="256"/>
      <c r="H451" s="49"/>
      <c r="I451" s="46"/>
      <c r="J451" s="46"/>
      <c r="K451" s="51"/>
      <c r="L451" s="46"/>
      <c r="M451" s="46"/>
      <c r="N451" s="49"/>
      <c r="O451" s="51"/>
      <c r="P451" s="277"/>
      <c r="Q451" s="46"/>
      <c r="R451" s="49"/>
      <c r="S451" s="49"/>
      <c r="T451" s="46"/>
      <c r="U451" s="46"/>
      <c r="V451" s="37"/>
    </row>
    <row r="452">
      <c r="A452" s="46"/>
      <c r="B452" s="257"/>
      <c r="C452" s="37"/>
      <c r="D452" s="49"/>
      <c r="E452" s="49"/>
      <c r="F452" s="261"/>
      <c r="G452" s="257"/>
      <c r="H452" s="49"/>
      <c r="I452" s="46"/>
      <c r="J452" s="46"/>
      <c r="K452" s="51"/>
      <c r="L452" s="46"/>
      <c r="M452" s="46"/>
      <c r="N452" s="49"/>
      <c r="O452" s="51"/>
      <c r="P452" s="277"/>
      <c r="Q452" s="46"/>
      <c r="R452" s="49"/>
      <c r="S452" s="49"/>
      <c r="T452" s="46"/>
      <c r="U452" s="46"/>
      <c r="V452" s="37"/>
    </row>
    <row r="453">
      <c r="A453" s="46"/>
      <c r="B453" s="256"/>
      <c r="C453" s="37"/>
      <c r="D453" s="49"/>
      <c r="E453" s="49"/>
      <c r="F453" s="260"/>
      <c r="G453" s="256"/>
      <c r="H453" s="49"/>
      <c r="I453" s="46"/>
      <c r="J453" s="46"/>
      <c r="K453" s="51"/>
      <c r="L453" s="46"/>
      <c r="M453" s="46"/>
      <c r="N453" s="49"/>
      <c r="O453" s="51"/>
      <c r="P453" s="277"/>
      <c r="Q453" s="46"/>
      <c r="R453" s="49"/>
      <c r="S453" s="49"/>
      <c r="T453" s="46"/>
      <c r="U453" s="46"/>
      <c r="V453" s="37"/>
    </row>
    <row r="454">
      <c r="A454" s="46"/>
      <c r="B454" s="257"/>
      <c r="C454" s="37"/>
      <c r="D454" s="49"/>
      <c r="E454" s="49"/>
      <c r="F454" s="261"/>
      <c r="G454" s="257"/>
      <c r="H454" s="49"/>
      <c r="I454" s="46"/>
      <c r="J454" s="46"/>
      <c r="K454" s="51"/>
      <c r="L454" s="46"/>
      <c r="M454" s="46"/>
      <c r="N454" s="49"/>
      <c r="O454" s="51"/>
      <c r="P454" s="277"/>
      <c r="Q454" s="46"/>
      <c r="R454" s="49"/>
      <c r="S454" s="49"/>
      <c r="T454" s="46"/>
      <c r="U454" s="46"/>
      <c r="V454" s="37"/>
    </row>
    <row r="455">
      <c r="A455" s="46"/>
      <c r="B455" s="256"/>
      <c r="C455" s="37"/>
      <c r="D455" s="49"/>
      <c r="E455" s="49"/>
      <c r="F455" s="260"/>
      <c r="G455" s="256"/>
      <c r="H455" s="49"/>
      <c r="I455" s="46"/>
      <c r="J455" s="46"/>
      <c r="K455" s="51"/>
      <c r="L455" s="46"/>
      <c r="M455" s="46"/>
      <c r="N455" s="49"/>
      <c r="O455" s="51"/>
      <c r="P455" s="277"/>
      <c r="Q455" s="46"/>
      <c r="R455" s="49"/>
      <c r="S455" s="49"/>
      <c r="T455" s="46"/>
      <c r="U455" s="46"/>
      <c r="V455" s="37"/>
    </row>
    <row r="456">
      <c r="A456" s="46"/>
      <c r="B456" s="257"/>
      <c r="C456" s="37"/>
      <c r="D456" s="49"/>
      <c r="E456" s="49"/>
      <c r="F456" s="261"/>
      <c r="G456" s="257"/>
      <c r="H456" s="49"/>
      <c r="I456" s="46"/>
      <c r="J456" s="46"/>
      <c r="K456" s="51"/>
      <c r="L456" s="46"/>
      <c r="M456" s="46"/>
      <c r="N456" s="49"/>
      <c r="O456" s="51"/>
      <c r="P456" s="277"/>
      <c r="Q456" s="46"/>
      <c r="R456" s="49"/>
      <c r="S456" s="49"/>
      <c r="T456" s="46"/>
      <c r="U456" s="46"/>
      <c r="V456" s="37"/>
    </row>
    <row r="457">
      <c r="A457" s="46"/>
      <c r="B457" s="256"/>
      <c r="C457" s="37"/>
      <c r="D457" s="49"/>
      <c r="E457" s="49"/>
      <c r="F457" s="260"/>
      <c r="G457" s="256"/>
      <c r="H457" s="49"/>
      <c r="I457" s="46"/>
      <c r="J457" s="46"/>
      <c r="K457" s="51"/>
      <c r="L457" s="46"/>
      <c r="M457" s="46"/>
      <c r="N457" s="49"/>
      <c r="O457" s="51"/>
      <c r="P457" s="277"/>
      <c r="Q457" s="46"/>
      <c r="R457" s="49"/>
      <c r="S457" s="49"/>
      <c r="T457" s="46"/>
      <c r="U457" s="46"/>
      <c r="V457" s="37"/>
    </row>
    <row r="458">
      <c r="A458" s="46"/>
      <c r="B458" s="257"/>
      <c r="C458" s="37"/>
      <c r="D458" s="49"/>
      <c r="E458" s="49"/>
      <c r="F458" s="261"/>
      <c r="G458" s="257"/>
      <c r="H458" s="49"/>
      <c r="I458" s="46"/>
      <c r="J458" s="46"/>
      <c r="K458" s="51"/>
      <c r="L458" s="46"/>
      <c r="M458" s="46"/>
      <c r="N458" s="49"/>
      <c r="O458" s="51"/>
      <c r="P458" s="277"/>
      <c r="Q458" s="46"/>
      <c r="R458" s="49"/>
      <c r="S458" s="49"/>
      <c r="T458" s="46"/>
      <c r="U458" s="46"/>
      <c r="V458" s="37"/>
    </row>
    <row r="459">
      <c r="A459" s="46"/>
      <c r="B459" s="256"/>
      <c r="C459" s="37"/>
      <c r="D459" s="49"/>
      <c r="E459" s="49"/>
      <c r="F459" s="260"/>
      <c r="G459" s="256"/>
      <c r="H459" s="49"/>
      <c r="I459" s="46"/>
      <c r="J459" s="46"/>
      <c r="K459" s="51"/>
      <c r="L459" s="46"/>
      <c r="M459" s="46"/>
      <c r="N459" s="49"/>
      <c r="O459" s="51"/>
      <c r="P459" s="277"/>
      <c r="Q459" s="46"/>
      <c r="R459" s="49"/>
      <c r="S459" s="49"/>
      <c r="T459" s="46"/>
      <c r="U459" s="46"/>
      <c r="V459" s="37"/>
    </row>
    <row r="460">
      <c r="A460" s="46"/>
      <c r="B460" s="257"/>
      <c r="C460" s="37"/>
      <c r="D460" s="49"/>
      <c r="E460" s="49"/>
      <c r="F460" s="261"/>
      <c r="G460" s="257"/>
      <c r="H460" s="49"/>
      <c r="I460" s="46"/>
      <c r="J460" s="46"/>
      <c r="K460" s="51"/>
      <c r="L460" s="46"/>
      <c r="M460" s="46"/>
      <c r="N460" s="49"/>
      <c r="O460" s="51"/>
      <c r="P460" s="277"/>
      <c r="Q460" s="46"/>
      <c r="R460" s="49"/>
      <c r="S460" s="49"/>
      <c r="T460" s="46"/>
      <c r="U460" s="46"/>
      <c r="V460" s="37"/>
    </row>
    <row r="461">
      <c r="A461" s="46"/>
      <c r="B461" s="256"/>
      <c r="C461" s="37"/>
      <c r="D461" s="49"/>
      <c r="E461" s="49"/>
      <c r="F461" s="260"/>
      <c r="G461" s="256"/>
      <c r="H461" s="49"/>
      <c r="I461" s="46"/>
      <c r="J461" s="46"/>
      <c r="K461" s="51"/>
      <c r="L461" s="46"/>
      <c r="M461" s="46"/>
      <c r="N461" s="49"/>
      <c r="O461" s="51"/>
      <c r="P461" s="277"/>
      <c r="Q461" s="46"/>
      <c r="R461" s="49"/>
      <c r="S461" s="49"/>
      <c r="T461" s="46"/>
      <c r="U461" s="46"/>
      <c r="V461" s="37"/>
    </row>
    <row r="462">
      <c r="A462" s="46"/>
      <c r="B462" s="257"/>
      <c r="C462" s="37"/>
      <c r="D462" s="49"/>
      <c r="E462" s="49"/>
      <c r="F462" s="261"/>
      <c r="G462" s="257"/>
      <c r="H462" s="49"/>
      <c r="I462" s="46"/>
      <c r="J462" s="46"/>
      <c r="K462" s="51"/>
      <c r="L462" s="46"/>
      <c r="M462" s="46"/>
      <c r="N462" s="49"/>
      <c r="O462" s="51"/>
      <c r="P462" s="277"/>
      <c r="Q462" s="46"/>
      <c r="R462" s="49"/>
      <c r="S462" s="49"/>
      <c r="T462" s="46"/>
      <c r="U462" s="46"/>
      <c r="V462" s="37"/>
    </row>
    <row r="463">
      <c r="A463" s="46"/>
      <c r="B463" s="256"/>
      <c r="C463" s="37"/>
      <c r="D463" s="49"/>
      <c r="E463" s="49"/>
      <c r="F463" s="260"/>
      <c r="G463" s="256"/>
      <c r="H463" s="49"/>
      <c r="I463" s="46"/>
      <c r="J463" s="46"/>
      <c r="K463" s="51"/>
      <c r="L463" s="46"/>
      <c r="M463" s="46"/>
      <c r="N463" s="49"/>
      <c r="O463" s="51"/>
      <c r="P463" s="277"/>
      <c r="Q463" s="46"/>
      <c r="R463" s="49"/>
      <c r="S463" s="49"/>
      <c r="T463" s="46"/>
      <c r="U463" s="46"/>
      <c r="V463" s="37"/>
    </row>
    <row r="464">
      <c r="A464" s="46"/>
      <c r="B464" s="257"/>
      <c r="C464" s="37"/>
      <c r="D464" s="49"/>
      <c r="E464" s="49"/>
      <c r="F464" s="261"/>
      <c r="G464" s="257"/>
      <c r="H464" s="49"/>
      <c r="I464" s="46"/>
      <c r="J464" s="46"/>
      <c r="K464" s="51"/>
      <c r="L464" s="46"/>
      <c r="M464" s="46"/>
      <c r="N464" s="49"/>
      <c r="O464" s="51"/>
      <c r="P464" s="277"/>
      <c r="Q464" s="46"/>
      <c r="R464" s="49"/>
      <c r="S464" s="49"/>
      <c r="T464" s="46"/>
      <c r="U464" s="46"/>
      <c r="V464" s="37"/>
    </row>
    <row r="465">
      <c r="A465" s="46"/>
      <c r="B465" s="256"/>
      <c r="C465" s="37"/>
      <c r="D465" s="49"/>
      <c r="E465" s="49"/>
      <c r="F465" s="260"/>
      <c r="G465" s="256"/>
      <c r="H465" s="49"/>
      <c r="I465" s="46"/>
      <c r="J465" s="46"/>
      <c r="K465" s="51"/>
      <c r="L465" s="46"/>
      <c r="M465" s="46"/>
      <c r="N465" s="49"/>
      <c r="O465" s="51"/>
      <c r="P465" s="277"/>
      <c r="Q465" s="46"/>
      <c r="R465" s="49"/>
      <c r="S465" s="49"/>
      <c r="T465" s="46"/>
      <c r="U465" s="46"/>
      <c r="V465" s="37"/>
    </row>
    <row r="466">
      <c r="A466" s="46"/>
      <c r="B466" s="257"/>
      <c r="C466" s="37"/>
      <c r="D466" s="49"/>
      <c r="E466" s="49"/>
      <c r="F466" s="261"/>
      <c r="G466" s="257"/>
      <c r="H466" s="49"/>
      <c r="I466" s="46"/>
      <c r="J466" s="46"/>
      <c r="K466" s="51"/>
      <c r="L466" s="46"/>
      <c r="M466" s="46"/>
      <c r="N466" s="49"/>
      <c r="O466" s="51"/>
      <c r="P466" s="277"/>
      <c r="Q466" s="46"/>
      <c r="R466" s="49"/>
      <c r="S466" s="49"/>
      <c r="T466" s="46"/>
      <c r="U466" s="46"/>
      <c r="V466" s="37"/>
    </row>
    <row r="467">
      <c r="A467" s="46"/>
      <c r="B467" s="256"/>
      <c r="C467" s="37"/>
      <c r="D467" s="49"/>
      <c r="E467" s="49"/>
      <c r="F467" s="260"/>
      <c r="G467" s="256"/>
      <c r="H467" s="49"/>
      <c r="I467" s="46"/>
      <c r="J467" s="46"/>
      <c r="K467" s="51"/>
      <c r="L467" s="46"/>
      <c r="M467" s="46"/>
      <c r="N467" s="49"/>
      <c r="O467" s="51"/>
      <c r="P467" s="277"/>
      <c r="Q467" s="46"/>
      <c r="R467" s="49"/>
      <c r="S467" s="49"/>
      <c r="T467" s="46"/>
      <c r="U467" s="46"/>
      <c r="V467" s="37"/>
    </row>
    <row r="468">
      <c r="A468" s="46"/>
      <c r="B468" s="257"/>
      <c r="C468" s="37"/>
      <c r="D468" s="49"/>
      <c r="E468" s="49"/>
      <c r="F468" s="261"/>
      <c r="G468" s="257"/>
      <c r="H468" s="49"/>
      <c r="I468" s="46"/>
      <c r="J468" s="46"/>
      <c r="K468" s="51"/>
      <c r="L468" s="46"/>
      <c r="M468" s="46"/>
      <c r="N468" s="49"/>
      <c r="O468" s="51"/>
      <c r="P468" s="277"/>
      <c r="Q468" s="46"/>
      <c r="R468" s="49"/>
      <c r="S468" s="49"/>
      <c r="T468" s="46"/>
      <c r="U468" s="46"/>
      <c r="V468" s="37"/>
    </row>
    <row r="469">
      <c r="A469" s="46"/>
      <c r="B469" s="256"/>
      <c r="C469" s="37"/>
      <c r="D469" s="49"/>
      <c r="E469" s="49"/>
      <c r="F469" s="260"/>
      <c r="G469" s="256"/>
      <c r="H469" s="49"/>
      <c r="I469" s="46"/>
      <c r="J469" s="46"/>
      <c r="K469" s="51"/>
      <c r="L469" s="46"/>
      <c r="M469" s="46"/>
      <c r="N469" s="49"/>
      <c r="O469" s="51"/>
      <c r="P469" s="277"/>
      <c r="Q469" s="46"/>
      <c r="R469" s="49"/>
      <c r="S469" s="49"/>
      <c r="T469" s="46"/>
      <c r="U469" s="46"/>
      <c r="V469" s="37"/>
    </row>
    <row r="470">
      <c r="A470" s="46"/>
      <c r="B470" s="257"/>
      <c r="C470" s="37"/>
      <c r="D470" s="49"/>
      <c r="E470" s="49"/>
      <c r="F470" s="261"/>
      <c r="G470" s="257"/>
      <c r="H470" s="49"/>
      <c r="I470" s="46"/>
      <c r="J470" s="46"/>
      <c r="K470" s="51"/>
      <c r="L470" s="46"/>
      <c r="M470" s="46"/>
      <c r="N470" s="49"/>
      <c r="O470" s="51"/>
      <c r="P470" s="277"/>
      <c r="Q470" s="46"/>
      <c r="R470" s="49"/>
      <c r="S470" s="49"/>
      <c r="T470" s="46"/>
      <c r="U470" s="46"/>
      <c r="V470" s="37"/>
    </row>
    <row r="471">
      <c r="A471" s="46"/>
      <c r="B471" s="256"/>
      <c r="C471" s="37"/>
      <c r="D471" s="49"/>
      <c r="E471" s="49"/>
      <c r="F471" s="260"/>
      <c r="G471" s="256"/>
      <c r="H471" s="49"/>
      <c r="I471" s="46"/>
      <c r="J471" s="46"/>
      <c r="K471" s="51"/>
      <c r="L471" s="46"/>
      <c r="M471" s="46"/>
      <c r="N471" s="49"/>
      <c r="O471" s="51"/>
      <c r="P471" s="277"/>
      <c r="Q471" s="46"/>
      <c r="R471" s="49"/>
      <c r="S471" s="49"/>
      <c r="T471" s="46"/>
      <c r="U471" s="46"/>
      <c r="V471" s="37"/>
    </row>
    <row r="472">
      <c r="A472" s="46"/>
      <c r="B472" s="257"/>
      <c r="C472" s="37"/>
      <c r="D472" s="49"/>
      <c r="E472" s="49"/>
      <c r="F472" s="261"/>
      <c r="G472" s="257"/>
      <c r="H472" s="49"/>
      <c r="I472" s="46"/>
      <c r="J472" s="46"/>
      <c r="K472" s="51"/>
      <c r="L472" s="46"/>
      <c r="M472" s="46"/>
      <c r="N472" s="49"/>
      <c r="O472" s="51"/>
      <c r="P472" s="277"/>
      <c r="Q472" s="46"/>
      <c r="R472" s="49"/>
      <c r="S472" s="49"/>
      <c r="T472" s="46"/>
      <c r="U472" s="46"/>
      <c r="V472" s="37"/>
    </row>
    <row r="473">
      <c r="A473" s="46"/>
      <c r="B473" s="256"/>
      <c r="C473" s="37"/>
      <c r="D473" s="49"/>
      <c r="E473" s="49"/>
      <c r="F473" s="260"/>
      <c r="G473" s="256"/>
      <c r="H473" s="49"/>
      <c r="I473" s="46"/>
      <c r="J473" s="46"/>
      <c r="K473" s="51"/>
      <c r="L473" s="46"/>
      <c r="M473" s="46"/>
      <c r="N473" s="49"/>
      <c r="O473" s="51"/>
      <c r="P473" s="277"/>
      <c r="Q473" s="46"/>
      <c r="R473" s="49"/>
      <c r="S473" s="49"/>
      <c r="T473" s="46"/>
      <c r="U473" s="46"/>
      <c r="V473" s="37"/>
    </row>
    <row r="474">
      <c r="A474" s="46"/>
      <c r="B474" s="257"/>
      <c r="C474" s="37"/>
      <c r="D474" s="49"/>
      <c r="E474" s="49"/>
      <c r="F474" s="261"/>
      <c r="G474" s="257"/>
      <c r="H474" s="49"/>
      <c r="I474" s="46"/>
      <c r="J474" s="46"/>
      <c r="K474" s="51"/>
      <c r="L474" s="46"/>
      <c r="M474" s="46"/>
      <c r="N474" s="49"/>
      <c r="O474" s="51"/>
      <c r="P474" s="277"/>
      <c r="Q474" s="46"/>
      <c r="R474" s="49"/>
      <c r="S474" s="49"/>
      <c r="T474" s="46"/>
      <c r="U474" s="46"/>
      <c r="V474" s="37"/>
    </row>
    <row r="475">
      <c r="A475" s="46"/>
      <c r="B475" s="256"/>
      <c r="C475" s="37"/>
      <c r="D475" s="49"/>
      <c r="E475" s="49"/>
      <c r="F475" s="260"/>
      <c r="G475" s="256"/>
      <c r="H475" s="49"/>
      <c r="I475" s="46"/>
      <c r="J475" s="46"/>
      <c r="K475" s="51"/>
      <c r="L475" s="46"/>
      <c r="M475" s="46"/>
      <c r="N475" s="49"/>
      <c r="O475" s="51"/>
      <c r="P475" s="277"/>
      <c r="Q475" s="46"/>
      <c r="R475" s="49"/>
      <c r="S475" s="49"/>
      <c r="T475" s="46"/>
      <c r="U475" s="46"/>
      <c r="V475" s="37"/>
    </row>
    <row r="476">
      <c r="A476" s="46"/>
      <c r="B476" s="257"/>
      <c r="C476" s="37"/>
      <c r="D476" s="49"/>
      <c r="E476" s="49"/>
      <c r="F476" s="261"/>
      <c r="G476" s="257"/>
      <c r="H476" s="49"/>
      <c r="I476" s="46"/>
      <c r="J476" s="46"/>
      <c r="K476" s="51"/>
      <c r="L476" s="46"/>
      <c r="M476" s="46"/>
      <c r="N476" s="49"/>
      <c r="O476" s="51"/>
      <c r="P476" s="277"/>
      <c r="Q476" s="46"/>
      <c r="R476" s="49"/>
      <c r="S476" s="49"/>
      <c r="T476" s="46"/>
      <c r="U476" s="46"/>
      <c r="V476" s="37"/>
    </row>
    <row r="477">
      <c r="A477" s="46"/>
      <c r="B477" s="256"/>
      <c r="C477" s="37"/>
      <c r="D477" s="49"/>
      <c r="E477" s="49"/>
      <c r="F477" s="260"/>
      <c r="G477" s="256"/>
      <c r="H477" s="49"/>
      <c r="I477" s="46"/>
      <c r="J477" s="46"/>
      <c r="K477" s="51"/>
      <c r="L477" s="46"/>
      <c r="M477" s="46"/>
      <c r="N477" s="49"/>
      <c r="O477" s="51"/>
      <c r="P477" s="277"/>
      <c r="Q477" s="46"/>
      <c r="R477" s="49"/>
      <c r="S477" s="49"/>
      <c r="T477" s="46"/>
      <c r="U477" s="46"/>
      <c r="V477" s="37"/>
    </row>
    <row r="478">
      <c r="A478" s="46"/>
      <c r="B478" s="257"/>
      <c r="C478" s="37"/>
      <c r="D478" s="49"/>
      <c r="E478" s="49"/>
      <c r="F478" s="261"/>
      <c r="G478" s="257"/>
      <c r="H478" s="49"/>
      <c r="I478" s="46"/>
      <c r="J478" s="46"/>
      <c r="K478" s="51"/>
      <c r="L478" s="46"/>
      <c r="M478" s="46"/>
      <c r="N478" s="49"/>
      <c r="O478" s="51"/>
      <c r="P478" s="277"/>
      <c r="Q478" s="46"/>
      <c r="R478" s="49"/>
      <c r="S478" s="49"/>
      <c r="T478" s="46"/>
      <c r="U478" s="46"/>
      <c r="V478" s="37"/>
    </row>
    <row r="479">
      <c r="A479" s="46"/>
      <c r="B479" s="256"/>
      <c r="C479" s="37"/>
      <c r="D479" s="49"/>
      <c r="E479" s="49"/>
      <c r="F479" s="260"/>
      <c r="G479" s="256"/>
      <c r="H479" s="49"/>
      <c r="I479" s="46"/>
      <c r="J479" s="46"/>
      <c r="K479" s="51"/>
      <c r="L479" s="46"/>
      <c r="M479" s="46"/>
      <c r="N479" s="49"/>
      <c r="O479" s="51"/>
      <c r="P479" s="277"/>
      <c r="Q479" s="46"/>
      <c r="R479" s="49"/>
      <c r="S479" s="49"/>
      <c r="T479" s="46"/>
      <c r="U479" s="46"/>
      <c r="V479" s="37"/>
    </row>
    <row r="480">
      <c r="A480" s="46"/>
      <c r="B480" s="257"/>
      <c r="C480" s="37"/>
      <c r="D480" s="49"/>
      <c r="E480" s="49"/>
      <c r="F480" s="261"/>
      <c r="G480" s="257"/>
      <c r="H480" s="49"/>
      <c r="I480" s="46"/>
      <c r="J480" s="46"/>
      <c r="K480" s="51"/>
      <c r="L480" s="46"/>
      <c r="M480" s="46"/>
      <c r="N480" s="49"/>
      <c r="O480" s="51"/>
      <c r="P480" s="277"/>
      <c r="Q480" s="46"/>
      <c r="R480" s="49"/>
      <c r="S480" s="49"/>
      <c r="T480" s="46"/>
      <c r="U480" s="46"/>
      <c r="V480" s="37"/>
    </row>
    <row r="481">
      <c r="A481" s="46"/>
      <c r="B481" s="256"/>
      <c r="C481" s="37"/>
      <c r="D481" s="49"/>
      <c r="E481" s="49"/>
      <c r="F481" s="260"/>
      <c r="G481" s="256"/>
      <c r="H481" s="49"/>
      <c r="I481" s="46"/>
      <c r="J481" s="46"/>
      <c r="K481" s="51"/>
      <c r="L481" s="46"/>
      <c r="M481" s="46"/>
      <c r="N481" s="49"/>
      <c r="O481" s="51"/>
      <c r="P481" s="277"/>
      <c r="Q481" s="46"/>
      <c r="R481" s="49"/>
      <c r="S481" s="49"/>
      <c r="T481" s="46"/>
      <c r="U481" s="46"/>
      <c r="V481" s="37"/>
    </row>
    <row r="482">
      <c r="A482" s="46"/>
      <c r="B482" s="257"/>
      <c r="C482" s="37"/>
      <c r="D482" s="49"/>
      <c r="E482" s="49"/>
      <c r="F482" s="261"/>
      <c r="G482" s="257"/>
      <c r="H482" s="49"/>
      <c r="I482" s="46"/>
      <c r="J482" s="46"/>
      <c r="K482" s="51"/>
      <c r="L482" s="46"/>
      <c r="M482" s="46"/>
      <c r="N482" s="49"/>
      <c r="O482" s="51"/>
      <c r="P482" s="277"/>
      <c r="Q482" s="46"/>
      <c r="R482" s="49"/>
      <c r="S482" s="49"/>
      <c r="T482" s="46"/>
      <c r="U482" s="46"/>
      <c r="V482" s="37"/>
    </row>
    <row r="483">
      <c r="A483" s="46"/>
      <c r="B483" s="256"/>
      <c r="C483" s="37"/>
      <c r="D483" s="49"/>
      <c r="E483" s="49"/>
      <c r="F483" s="260"/>
      <c r="G483" s="256"/>
      <c r="H483" s="49"/>
      <c r="I483" s="46"/>
      <c r="J483" s="46"/>
      <c r="K483" s="51"/>
      <c r="L483" s="46"/>
      <c r="M483" s="46"/>
      <c r="N483" s="49"/>
      <c r="O483" s="51"/>
      <c r="P483" s="277"/>
      <c r="Q483" s="46"/>
      <c r="R483" s="49"/>
      <c r="S483" s="49"/>
      <c r="T483" s="46"/>
      <c r="U483" s="46"/>
      <c r="V483" s="37"/>
    </row>
    <row r="484">
      <c r="A484" s="46"/>
      <c r="B484" s="257"/>
      <c r="C484" s="37"/>
      <c r="D484" s="49"/>
      <c r="E484" s="49"/>
      <c r="F484" s="261"/>
      <c r="G484" s="257"/>
      <c r="H484" s="49"/>
      <c r="I484" s="46"/>
      <c r="J484" s="46"/>
      <c r="K484" s="51"/>
      <c r="L484" s="46"/>
      <c r="M484" s="46"/>
      <c r="N484" s="49"/>
      <c r="O484" s="51"/>
      <c r="P484" s="277"/>
      <c r="Q484" s="46"/>
      <c r="R484" s="49"/>
      <c r="S484" s="49"/>
      <c r="T484" s="46"/>
      <c r="U484" s="46"/>
      <c r="V484" s="37"/>
    </row>
    <row r="485">
      <c r="A485" s="46"/>
      <c r="B485" s="256"/>
      <c r="C485" s="37"/>
      <c r="D485" s="49"/>
      <c r="E485" s="49"/>
      <c r="F485" s="260"/>
      <c r="G485" s="256"/>
      <c r="H485" s="49"/>
      <c r="I485" s="46"/>
      <c r="J485" s="46"/>
      <c r="K485" s="51"/>
      <c r="L485" s="46"/>
      <c r="M485" s="46"/>
      <c r="N485" s="49"/>
      <c r="O485" s="51"/>
      <c r="P485" s="277"/>
      <c r="Q485" s="46"/>
      <c r="R485" s="49"/>
      <c r="S485" s="49"/>
      <c r="T485" s="46"/>
      <c r="U485" s="46"/>
      <c r="V485" s="37"/>
    </row>
    <row r="486">
      <c r="A486" s="46"/>
      <c r="B486" s="257"/>
      <c r="C486" s="37"/>
      <c r="D486" s="49"/>
      <c r="E486" s="49"/>
      <c r="F486" s="261"/>
      <c r="G486" s="257"/>
      <c r="H486" s="49"/>
      <c r="I486" s="46"/>
      <c r="J486" s="46"/>
      <c r="K486" s="51"/>
      <c r="L486" s="46"/>
      <c r="M486" s="46"/>
      <c r="N486" s="49"/>
      <c r="O486" s="51"/>
      <c r="P486" s="277"/>
      <c r="Q486" s="46"/>
      <c r="R486" s="49"/>
      <c r="S486" s="49"/>
      <c r="T486" s="46"/>
      <c r="U486" s="46"/>
      <c r="V486" s="37"/>
    </row>
    <row r="487">
      <c r="A487" s="46"/>
      <c r="B487" s="256"/>
      <c r="C487" s="37"/>
      <c r="D487" s="49"/>
      <c r="E487" s="49"/>
      <c r="F487" s="260"/>
      <c r="G487" s="256"/>
      <c r="H487" s="49"/>
      <c r="I487" s="46"/>
      <c r="J487" s="46"/>
      <c r="K487" s="51"/>
      <c r="L487" s="46"/>
      <c r="M487" s="46"/>
      <c r="N487" s="49"/>
      <c r="O487" s="51"/>
      <c r="P487" s="277"/>
      <c r="Q487" s="46"/>
      <c r="R487" s="49"/>
      <c r="S487" s="49"/>
      <c r="T487" s="46"/>
      <c r="U487" s="46"/>
      <c r="V487" s="37"/>
    </row>
    <row r="488">
      <c r="A488" s="46"/>
      <c r="B488" s="257"/>
      <c r="C488" s="37"/>
      <c r="D488" s="49"/>
      <c r="E488" s="49"/>
      <c r="F488" s="261"/>
      <c r="G488" s="257"/>
      <c r="H488" s="49"/>
      <c r="I488" s="46"/>
      <c r="J488" s="46"/>
      <c r="K488" s="51"/>
      <c r="L488" s="46"/>
      <c r="M488" s="46"/>
      <c r="N488" s="49"/>
      <c r="O488" s="51"/>
      <c r="P488" s="277"/>
      <c r="Q488" s="46"/>
      <c r="R488" s="49"/>
      <c r="S488" s="49"/>
      <c r="T488" s="46"/>
      <c r="U488" s="46"/>
      <c r="V488" s="37"/>
    </row>
    <row r="489">
      <c r="A489" s="46"/>
      <c r="B489" s="256"/>
      <c r="C489" s="37"/>
      <c r="D489" s="49"/>
      <c r="E489" s="49"/>
      <c r="F489" s="260"/>
      <c r="G489" s="256"/>
      <c r="H489" s="49"/>
      <c r="I489" s="46"/>
      <c r="J489" s="46"/>
      <c r="K489" s="51"/>
      <c r="L489" s="46"/>
      <c r="M489" s="46"/>
      <c r="N489" s="49"/>
      <c r="O489" s="51"/>
      <c r="P489" s="277"/>
      <c r="Q489" s="46"/>
      <c r="R489" s="49"/>
      <c r="S489" s="49"/>
      <c r="T489" s="46"/>
      <c r="U489" s="46"/>
      <c r="V489" s="37"/>
    </row>
    <row r="490">
      <c r="A490" s="46"/>
      <c r="B490" s="257"/>
      <c r="C490" s="37"/>
      <c r="D490" s="49"/>
      <c r="E490" s="49"/>
      <c r="F490" s="261"/>
      <c r="G490" s="257"/>
      <c r="H490" s="49"/>
      <c r="I490" s="46"/>
      <c r="J490" s="46"/>
      <c r="K490" s="51"/>
      <c r="L490" s="46"/>
      <c r="M490" s="46"/>
      <c r="N490" s="49"/>
      <c r="O490" s="51"/>
      <c r="P490" s="277"/>
      <c r="Q490" s="46"/>
      <c r="R490" s="49"/>
      <c r="S490" s="49"/>
      <c r="T490" s="46"/>
      <c r="U490" s="46"/>
      <c r="V490" s="37"/>
    </row>
    <row r="491">
      <c r="A491" s="46"/>
      <c r="B491" s="256"/>
      <c r="C491" s="37"/>
      <c r="D491" s="49"/>
      <c r="E491" s="49"/>
      <c r="F491" s="260"/>
      <c r="G491" s="256"/>
      <c r="H491" s="49"/>
      <c r="I491" s="46"/>
      <c r="J491" s="46"/>
      <c r="K491" s="51"/>
      <c r="L491" s="46"/>
      <c r="M491" s="46"/>
      <c r="N491" s="49"/>
      <c r="O491" s="51"/>
      <c r="P491" s="277"/>
      <c r="Q491" s="46"/>
      <c r="R491" s="49"/>
      <c r="S491" s="49"/>
      <c r="T491" s="46"/>
      <c r="U491" s="46"/>
      <c r="V491" s="37"/>
    </row>
    <row r="492">
      <c r="A492" s="46"/>
      <c r="B492" s="257"/>
      <c r="C492" s="37"/>
      <c r="D492" s="49"/>
      <c r="E492" s="49"/>
      <c r="F492" s="261"/>
      <c r="G492" s="257"/>
      <c r="H492" s="49"/>
      <c r="I492" s="46"/>
      <c r="J492" s="46"/>
      <c r="K492" s="51"/>
      <c r="L492" s="46"/>
      <c r="M492" s="46"/>
      <c r="N492" s="49"/>
      <c r="O492" s="51"/>
      <c r="P492" s="277"/>
      <c r="Q492" s="46"/>
      <c r="R492" s="49"/>
      <c r="S492" s="49"/>
      <c r="T492" s="46"/>
      <c r="U492" s="46"/>
      <c r="V492" s="37"/>
    </row>
    <row r="493">
      <c r="A493" s="46"/>
      <c r="B493" s="256"/>
      <c r="C493" s="37"/>
      <c r="D493" s="49"/>
      <c r="E493" s="49"/>
      <c r="F493" s="260"/>
      <c r="G493" s="256"/>
      <c r="H493" s="49"/>
      <c r="I493" s="46"/>
      <c r="J493" s="46"/>
      <c r="K493" s="51"/>
      <c r="L493" s="46"/>
      <c r="M493" s="46"/>
      <c r="N493" s="49"/>
      <c r="O493" s="51"/>
      <c r="P493" s="277"/>
      <c r="Q493" s="46"/>
      <c r="R493" s="49"/>
      <c r="S493" s="49"/>
      <c r="T493" s="46"/>
      <c r="U493" s="46"/>
      <c r="V493" s="37"/>
    </row>
    <row r="494">
      <c r="A494" s="46"/>
      <c r="B494" s="257"/>
      <c r="C494" s="37"/>
      <c r="D494" s="49"/>
      <c r="E494" s="49"/>
      <c r="F494" s="261"/>
      <c r="G494" s="257"/>
      <c r="H494" s="49"/>
      <c r="I494" s="46"/>
      <c r="J494" s="46"/>
      <c r="K494" s="51"/>
      <c r="L494" s="46"/>
      <c r="M494" s="46"/>
      <c r="N494" s="49"/>
      <c r="O494" s="51"/>
      <c r="P494" s="277"/>
      <c r="Q494" s="46"/>
      <c r="R494" s="49"/>
      <c r="S494" s="49"/>
      <c r="T494" s="46"/>
      <c r="U494" s="46"/>
      <c r="V494" s="37"/>
    </row>
    <row r="495">
      <c r="A495" s="46"/>
      <c r="B495" s="256"/>
      <c r="C495" s="37"/>
      <c r="D495" s="49"/>
      <c r="E495" s="49"/>
      <c r="F495" s="260"/>
      <c r="G495" s="256"/>
      <c r="H495" s="49"/>
      <c r="I495" s="46"/>
      <c r="J495" s="46"/>
      <c r="K495" s="51"/>
      <c r="L495" s="46"/>
      <c r="M495" s="46"/>
      <c r="N495" s="49"/>
      <c r="O495" s="51"/>
      <c r="P495" s="277"/>
      <c r="Q495" s="46"/>
      <c r="R495" s="49"/>
      <c r="S495" s="49"/>
      <c r="T495" s="46"/>
      <c r="U495" s="46"/>
      <c r="V495" s="37"/>
    </row>
    <row r="496">
      <c r="A496" s="46"/>
      <c r="B496" s="257"/>
      <c r="C496" s="37"/>
      <c r="D496" s="49"/>
      <c r="E496" s="49"/>
      <c r="F496" s="261"/>
      <c r="G496" s="257"/>
      <c r="H496" s="49"/>
      <c r="I496" s="46"/>
      <c r="J496" s="46"/>
      <c r="K496" s="51"/>
      <c r="L496" s="46"/>
      <c r="M496" s="46"/>
      <c r="N496" s="49"/>
      <c r="O496" s="51"/>
      <c r="P496" s="277"/>
      <c r="Q496" s="46"/>
      <c r="R496" s="49"/>
      <c r="S496" s="49"/>
      <c r="T496" s="46"/>
      <c r="U496" s="46"/>
      <c r="V496" s="37"/>
    </row>
    <row r="497">
      <c r="A497" s="46"/>
      <c r="B497" s="256"/>
      <c r="C497" s="37"/>
      <c r="D497" s="49"/>
      <c r="E497" s="49"/>
      <c r="F497" s="260"/>
      <c r="G497" s="256"/>
      <c r="H497" s="49"/>
      <c r="I497" s="46"/>
      <c r="J497" s="46"/>
      <c r="K497" s="51"/>
      <c r="L497" s="46"/>
      <c r="M497" s="46"/>
      <c r="N497" s="49"/>
      <c r="O497" s="51"/>
      <c r="P497" s="277"/>
      <c r="Q497" s="46"/>
      <c r="R497" s="49"/>
      <c r="S497" s="49"/>
      <c r="T497" s="46"/>
      <c r="U497" s="46"/>
      <c r="V497" s="37"/>
    </row>
    <row r="498">
      <c r="A498" s="46"/>
      <c r="B498" s="257"/>
      <c r="C498" s="37"/>
      <c r="D498" s="49"/>
      <c r="E498" s="49"/>
      <c r="F498" s="261"/>
      <c r="G498" s="257"/>
      <c r="H498" s="49"/>
      <c r="I498" s="46"/>
      <c r="J498" s="46"/>
      <c r="K498" s="51"/>
      <c r="L498" s="46"/>
      <c r="M498" s="46"/>
      <c r="N498" s="49"/>
      <c r="O498" s="51"/>
      <c r="P498" s="277"/>
      <c r="Q498" s="46"/>
      <c r="R498" s="49"/>
      <c r="S498" s="49"/>
      <c r="T498" s="46"/>
      <c r="U498" s="46"/>
      <c r="V498" s="37"/>
    </row>
    <row r="499">
      <c r="A499" s="46"/>
      <c r="B499" s="256"/>
      <c r="C499" s="37"/>
      <c r="D499" s="49"/>
      <c r="E499" s="49"/>
      <c r="F499" s="260"/>
      <c r="G499" s="256"/>
      <c r="H499" s="49"/>
      <c r="I499" s="46"/>
      <c r="J499" s="46"/>
      <c r="K499" s="51"/>
      <c r="L499" s="46"/>
      <c r="M499" s="46"/>
      <c r="N499" s="49"/>
      <c r="O499" s="51"/>
      <c r="P499" s="277"/>
      <c r="Q499" s="46"/>
      <c r="R499" s="49"/>
      <c r="S499" s="49"/>
      <c r="T499" s="46"/>
      <c r="U499" s="46"/>
      <c r="V499" s="37"/>
    </row>
    <row r="500">
      <c r="A500" s="46"/>
      <c r="B500" s="257"/>
      <c r="C500" s="37"/>
      <c r="D500" s="49"/>
      <c r="E500" s="49"/>
      <c r="F500" s="261"/>
      <c r="G500" s="257"/>
      <c r="H500" s="49"/>
      <c r="I500" s="46"/>
      <c r="J500" s="46"/>
      <c r="K500" s="51"/>
      <c r="L500" s="46"/>
      <c r="M500" s="46"/>
      <c r="N500" s="49"/>
      <c r="O500" s="51"/>
      <c r="P500" s="277"/>
      <c r="Q500" s="46"/>
      <c r="R500" s="49"/>
      <c r="S500" s="49"/>
      <c r="T500" s="46"/>
      <c r="U500" s="46"/>
      <c r="V500" s="37"/>
    </row>
    <row r="501">
      <c r="A501" s="46"/>
      <c r="B501" s="256"/>
      <c r="C501" s="37"/>
      <c r="D501" s="49"/>
      <c r="E501" s="49"/>
      <c r="F501" s="260"/>
      <c r="G501" s="256"/>
      <c r="H501" s="49"/>
      <c r="I501" s="46"/>
      <c r="J501" s="46"/>
      <c r="K501" s="51"/>
      <c r="L501" s="46"/>
      <c r="M501" s="46"/>
      <c r="N501" s="49"/>
      <c r="O501" s="51"/>
      <c r="P501" s="277"/>
      <c r="Q501" s="46"/>
      <c r="R501" s="49"/>
      <c r="S501" s="49"/>
      <c r="T501" s="46"/>
      <c r="U501" s="46"/>
      <c r="V501" s="37"/>
    </row>
    <row r="502">
      <c r="A502" s="46"/>
      <c r="B502" s="257"/>
      <c r="C502" s="37"/>
      <c r="D502" s="49"/>
      <c r="E502" s="49"/>
      <c r="F502" s="261"/>
      <c r="G502" s="257"/>
      <c r="H502" s="49"/>
      <c r="I502" s="46"/>
      <c r="J502" s="46"/>
      <c r="K502" s="51"/>
      <c r="L502" s="46"/>
      <c r="M502" s="46"/>
      <c r="N502" s="49"/>
      <c r="O502" s="51"/>
      <c r="P502" s="277"/>
      <c r="Q502" s="46"/>
      <c r="R502" s="49"/>
      <c r="S502" s="49"/>
      <c r="T502" s="46"/>
      <c r="U502" s="46"/>
      <c r="V502" s="37"/>
    </row>
    <row r="503">
      <c r="A503" s="46"/>
      <c r="B503" s="256"/>
      <c r="C503" s="37"/>
      <c r="D503" s="49"/>
      <c r="E503" s="49"/>
      <c r="F503" s="260"/>
      <c r="G503" s="256"/>
      <c r="H503" s="49"/>
      <c r="I503" s="46"/>
      <c r="J503" s="46"/>
      <c r="K503" s="51"/>
      <c r="L503" s="46"/>
      <c r="M503" s="46"/>
      <c r="N503" s="49"/>
      <c r="O503" s="51"/>
      <c r="P503" s="277"/>
      <c r="Q503" s="46"/>
      <c r="R503" s="49"/>
      <c r="S503" s="49"/>
      <c r="T503" s="46"/>
      <c r="U503" s="46"/>
      <c r="V503" s="37"/>
    </row>
    <row r="504">
      <c r="A504" s="46"/>
      <c r="B504" s="257"/>
      <c r="C504" s="37"/>
      <c r="D504" s="49"/>
      <c r="E504" s="49"/>
      <c r="F504" s="261"/>
      <c r="G504" s="257"/>
      <c r="H504" s="49"/>
      <c r="I504" s="46"/>
      <c r="J504" s="46"/>
      <c r="K504" s="51"/>
      <c r="L504" s="46"/>
      <c r="M504" s="46"/>
      <c r="N504" s="49"/>
      <c r="O504" s="51"/>
      <c r="P504" s="277"/>
      <c r="Q504" s="46"/>
      <c r="R504" s="49"/>
      <c r="S504" s="49"/>
      <c r="T504" s="46"/>
      <c r="U504" s="46"/>
      <c r="V504" s="37"/>
    </row>
    <row r="505">
      <c r="A505" s="46"/>
      <c r="B505" s="256"/>
      <c r="C505" s="37"/>
      <c r="D505" s="49"/>
      <c r="E505" s="49"/>
      <c r="F505" s="260"/>
      <c r="G505" s="256"/>
      <c r="H505" s="49"/>
      <c r="I505" s="46"/>
      <c r="J505" s="46"/>
      <c r="K505" s="51"/>
      <c r="L505" s="46"/>
      <c r="M505" s="46"/>
      <c r="N505" s="49"/>
      <c r="O505" s="51"/>
      <c r="P505" s="277"/>
      <c r="Q505" s="46"/>
      <c r="R505" s="49"/>
      <c r="S505" s="49"/>
      <c r="T505" s="46"/>
      <c r="U505" s="46"/>
      <c r="V505" s="37"/>
    </row>
    <row r="506">
      <c r="A506" s="46"/>
      <c r="B506" s="257"/>
      <c r="C506" s="37"/>
      <c r="D506" s="49"/>
      <c r="E506" s="49"/>
      <c r="F506" s="261"/>
      <c r="G506" s="257"/>
      <c r="H506" s="49"/>
      <c r="I506" s="46"/>
      <c r="J506" s="46"/>
      <c r="K506" s="51"/>
      <c r="L506" s="46"/>
      <c r="M506" s="46"/>
      <c r="N506" s="49"/>
      <c r="O506" s="51"/>
      <c r="P506" s="277"/>
      <c r="Q506" s="46"/>
      <c r="R506" s="49"/>
      <c r="S506" s="49"/>
      <c r="T506" s="46"/>
      <c r="U506" s="46"/>
      <c r="V506" s="37"/>
    </row>
    <row r="507">
      <c r="A507" s="46"/>
      <c r="B507" s="256"/>
      <c r="C507" s="37"/>
      <c r="D507" s="49"/>
      <c r="E507" s="49"/>
      <c r="F507" s="260"/>
      <c r="G507" s="256"/>
      <c r="H507" s="49"/>
      <c r="I507" s="46"/>
      <c r="J507" s="46"/>
      <c r="K507" s="51"/>
      <c r="L507" s="46"/>
      <c r="M507" s="46"/>
      <c r="N507" s="49"/>
      <c r="O507" s="51"/>
      <c r="P507" s="277"/>
      <c r="Q507" s="46"/>
      <c r="R507" s="49"/>
      <c r="S507" s="49"/>
      <c r="T507" s="46"/>
      <c r="U507" s="46"/>
      <c r="V507" s="37"/>
    </row>
    <row r="508">
      <c r="A508" s="46"/>
      <c r="B508" s="257"/>
      <c r="C508" s="37"/>
      <c r="D508" s="49"/>
      <c r="E508" s="49"/>
      <c r="F508" s="261"/>
      <c r="G508" s="257"/>
      <c r="H508" s="49"/>
      <c r="I508" s="46"/>
      <c r="J508" s="46"/>
      <c r="K508" s="51"/>
      <c r="L508" s="46"/>
      <c r="M508" s="46"/>
      <c r="N508" s="49"/>
      <c r="O508" s="51"/>
      <c r="P508" s="277"/>
      <c r="Q508" s="46"/>
      <c r="R508" s="49"/>
      <c r="S508" s="49"/>
      <c r="T508" s="46"/>
      <c r="U508" s="46"/>
      <c r="V508" s="37"/>
    </row>
    <row r="509">
      <c r="A509" s="46"/>
      <c r="B509" s="256"/>
      <c r="C509" s="37"/>
      <c r="D509" s="49"/>
      <c r="E509" s="49"/>
      <c r="F509" s="260"/>
      <c r="G509" s="256"/>
      <c r="H509" s="49"/>
      <c r="I509" s="46"/>
      <c r="J509" s="46"/>
      <c r="K509" s="51"/>
      <c r="L509" s="46"/>
      <c r="M509" s="46"/>
      <c r="N509" s="49"/>
      <c r="O509" s="51"/>
      <c r="P509" s="277"/>
      <c r="Q509" s="46"/>
      <c r="R509" s="49"/>
      <c r="S509" s="49"/>
      <c r="T509" s="46"/>
      <c r="U509" s="46"/>
      <c r="V509" s="37"/>
    </row>
    <row r="510">
      <c r="A510" s="46"/>
      <c r="B510" s="257"/>
      <c r="C510" s="37"/>
      <c r="D510" s="49"/>
      <c r="E510" s="49"/>
      <c r="F510" s="261"/>
      <c r="G510" s="257"/>
      <c r="H510" s="49"/>
      <c r="I510" s="46"/>
      <c r="J510" s="46"/>
      <c r="K510" s="51"/>
      <c r="L510" s="46"/>
      <c r="M510" s="46"/>
      <c r="N510" s="49"/>
      <c r="O510" s="51"/>
      <c r="P510" s="277"/>
      <c r="Q510" s="46"/>
      <c r="R510" s="49"/>
      <c r="S510" s="49"/>
      <c r="T510" s="46"/>
      <c r="U510" s="46"/>
      <c r="V510" s="37"/>
    </row>
    <row r="511">
      <c r="A511" s="46"/>
      <c r="B511" s="256"/>
      <c r="C511" s="37"/>
      <c r="D511" s="49"/>
      <c r="E511" s="49"/>
      <c r="F511" s="260"/>
      <c r="G511" s="256"/>
      <c r="H511" s="49"/>
      <c r="I511" s="46"/>
      <c r="J511" s="46"/>
      <c r="K511" s="51"/>
      <c r="L511" s="46"/>
      <c r="M511" s="46"/>
      <c r="N511" s="49"/>
      <c r="O511" s="51"/>
      <c r="P511" s="277"/>
      <c r="Q511" s="46"/>
      <c r="R511" s="49"/>
      <c r="S511" s="49"/>
      <c r="T511" s="46"/>
      <c r="U511" s="46"/>
      <c r="V511" s="37"/>
    </row>
    <row r="512">
      <c r="A512" s="46"/>
      <c r="B512" s="257"/>
      <c r="C512" s="37"/>
      <c r="D512" s="49"/>
      <c r="E512" s="49"/>
      <c r="F512" s="261"/>
      <c r="G512" s="257"/>
      <c r="H512" s="49"/>
      <c r="I512" s="46"/>
      <c r="J512" s="46"/>
      <c r="K512" s="51"/>
      <c r="L512" s="46"/>
      <c r="M512" s="46"/>
      <c r="N512" s="49"/>
      <c r="O512" s="51"/>
      <c r="P512" s="277"/>
      <c r="Q512" s="46"/>
      <c r="R512" s="49"/>
      <c r="S512" s="49"/>
      <c r="T512" s="46"/>
      <c r="U512" s="46"/>
      <c r="V512" s="37"/>
    </row>
    <row r="513">
      <c r="A513" s="46"/>
      <c r="B513" s="256"/>
      <c r="C513" s="37"/>
      <c r="D513" s="49"/>
      <c r="E513" s="49"/>
      <c r="F513" s="260"/>
      <c r="G513" s="256"/>
      <c r="H513" s="49"/>
      <c r="I513" s="46"/>
      <c r="J513" s="46"/>
      <c r="K513" s="51"/>
      <c r="L513" s="46"/>
      <c r="M513" s="46"/>
      <c r="N513" s="49"/>
      <c r="O513" s="51"/>
      <c r="P513" s="277"/>
      <c r="Q513" s="46"/>
      <c r="R513" s="49"/>
      <c r="S513" s="49"/>
      <c r="T513" s="46"/>
      <c r="U513" s="46"/>
      <c r="V513" s="37"/>
    </row>
    <row r="514">
      <c r="A514" s="46"/>
      <c r="B514" s="257"/>
      <c r="C514" s="37"/>
      <c r="D514" s="49"/>
      <c r="E514" s="49"/>
      <c r="F514" s="261"/>
      <c r="G514" s="257"/>
      <c r="H514" s="49"/>
      <c r="I514" s="46"/>
      <c r="J514" s="46"/>
      <c r="K514" s="51"/>
      <c r="L514" s="46"/>
      <c r="M514" s="46"/>
      <c r="N514" s="49"/>
      <c r="O514" s="51"/>
      <c r="P514" s="277"/>
      <c r="Q514" s="46"/>
      <c r="R514" s="49"/>
      <c r="S514" s="49"/>
      <c r="T514" s="46"/>
      <c r="U514" s="46"/>
      <c r="V514" s="37"/>
    </row>
    <row r="515">
      <c r="A515" s="46"/>
      <c r="B515" s="256"/>
      <c r="C515" s="37"/>
      <c r="D515" s="49"/>
      <c r="E515" s="49"/>
      <c r="F515" s="260"/>
      <c r="G515" s="256"/>
      <c r="H515" s="49"/>
      <c r="I515" s="46"/>
      <c r="J515" s="46"/>
      <c r="K515" s="51"/>
      <c r="L515" s="46"/>
      <c r="M515" s="46"/>
      <c r="N515" s="49"/>
      <c r="O515" s="51"/>
      <c r="P515" s="277"/>
      <c r="Q515" s="46"/>
      <c r="R515" s="49"/>
      <c r="S515" s="49"/>
      <c r="T515" s="46"/>
      <c r="U515" s="46"/>
      <c r="V515" s="37"/>
    </row>
    <row r="516">
      <c r="A516" s="46"/>
      <c r="B516" s="257"/>
      <c r="C516" s="37"/>
      <c r="D516" s="49"/>
      <c r="E516" s="49"/>
      <c r="F516" s="261"/>
      <c r="G516" s="257"/>
      <c r="H516" s="49"/>
      <c r="I516" s="46"/>
      <c r="J516" s="46"/>
      <c r="K516" s="51"/>
      <c r="L516" s="46"/>
      <c r="M516" s="46"/>
      <c r="N516" s="49"/>
      <c r="O516" s="51"/>
      <c r="P516" s="277"/>
      <c r="Q516" s="46"/>
      <c r="R516" s="49"/>
      <c r="S516" s="49"/>
      <c r="T516" s="46"/>
      <c r="U516" s="46"/>
      <c r="V516" s="37"/>
    </row>
    <row r="517">
      <c r="A517" s="46"/>
      <c r="B517" s="256"/>
      <c r="C517" s="37"/>
      <c r="D517" s="49"/>
      <c r="E517" s="49"/>
      <c r="F517" s="260"/>
      <c r="G517" s="256"/>
      <c r="H517" s="49"/>
      <c r="I517" s="46"/>
      <c r="J517" s="46"/>
      <c r="K517" s="51"/>
      <c r="L517" s="46"/>
      <c r="M517" s="46"/>
      <c r="N517" s="49"/>
      <c r="O517" s="51"/>
      <c r="P517" s="277"/>
      <c r="Q517" s="46"/>
      <c r="R517" s="49"/>
      <c r="S517" s="49"/>
      <c r="T517" s="46"/>
      <c r="U517" s="46"/>
      <c r="V517" s="37"/>
    </row>
    <row r="518">
      <c r="A518" s="46"/>
      <c r="B518" s="257"/>
      <c r="C518" s="37"/>
      <c r="D518" s="49"/>
      <c r="E518" s="49"/>
      <c r="F518" s="261"/>
      <c r="G518" s="257"/>
      <c r="H518" s="49"/>
      <c r="I518" s="46"/>
      <c r="J518" s="46"/>
      <c r="K518" s="51"/>
      <c r="L518" s="46"/>
      <c r="M518" s="46"/>
      <c r="N518" s="49"/>
      <c r="O518" s="51"/>
      <c r="P518" s="277"/>
      <c r="Q518" s="46"/>
      <c r="R518" s="49"/>
      <c r="S518" s="49"/>
      <c r="T518" s="46"/>
      <c r="U518" s="46"/>
      <c r="V518" s="37"/>
    </row>
    <row r="519">
      <c r="A519" s="46"/>
      <c r="B519" s="256"/>
      <c r="C519" s="37"/>
      <c r="D519" s="49"/>
      <c r="E519" s="49"/>
      <c r="F519" s="260"/>
      <c r="G519" s="256"/>
      <c r="H519" s="49"/>
      <c r="I519" s="46"/>
      <c r="J519" s="46"/>
      <c r="K519" s="51"/>
      <c r="L519" s="46"/>
      <c r="M519" s="46"/>
      <c r="N519" s="49"/>
      <c r="O519" s="51"/>
      <c r="P519" s="277"/>
      <c r="Q519" s="46"/>
      <c r="R519" s="49"/>
      <c r="S519" s="49"/>
      <c r="T519" s="46"/>
      <c r="U519" s="46"/>
      <c r="V519" s="37"/>
    </row>
    <row r="520">
      <c r="A520" s="46"/>
      <c r="B520" s="257"/>
      <c r="C520" s="37"/>
      <c r="D520" s="49"/>
      <c r="E520" s="49"/>
      <c r="F520" s="261"/>
      <c r="G520" s="257"/>
      <c r="H520" s="49"/>
      <c r="I520" s="46"/>
      <c r="J520" s="46"/>
      <c r="K520" s="51"/>
      <c r="L520" s="46"/>
      <c r="M520" s="46"/>
      <c r="N520" s="49"/>
      <c r="O520" s="51"/>
      <c r="P520" s="277"/>
      <c r="Q520" s="46"/>
      <c r="R520" s="49"/>
      <c r="S520" s="49"/>
      <c r="T520" s="46"/>
      <c r="U520" s="46"/>
      <c r="V520" s="37"/>
    </row>
    <row r="521">
      <c r="A521" s="46"/>
      <c r="B521" s="256"/>
      <c r="C521" s="37"/>
      <c r="D521" s="49"/>
      <c r="E521" s="49"/>
      <c r="F521" s="260"/>
      <c r="G521" s="256"/>
      <c r="H521" s="49"/>
      <c r="I521" s="46"/>
      <c r="J521" s="46"/>
      <c r="K521" s="51"/>
      <c r="L521" s="46"/>
      <c r="M521" s="46"/>
      <c r="N521" s="49"/>
      <c r="O521" s="51"/>
      <c r="P521" s="277"/>
      <c r="Q521" s="46"/>
      <c r="R521" s="49"/>
      <c r="S521" s="49"/>
      <c r="T521" s="46"/>
      <c r="U521" s="46"/>
      <c r="V521" s="37"/>
    </row>
    <row r="522">
      <c r="A522" s="46"/>
      <c r="B522" s="257"/>
      <c r="C522" s="37"/>
      <c r="D522" s="49"/>
      <c r="E522" s="49"/>
      <c r="F522" s="261"/>
      <c r="G522" s="257"/>
      <c r="H522" s="49"/>
      <c r="I522" s="46"/>
      <c r="J522" s="46"/>
      <c r="K522" s="51"/>
      <c r="L522" s="46"/>
      <c r="M522" s="46"/>
      <c r="N522" s="49"/>
      <c r="O522" s="51"/>
      <c r="P522" s="277"/>
      <c r="Q522" s="46"/>
      <c r="R522" s="49"/>
      <c r="S522" s="49"/>
      <c r="T522" s="46"/>
      <c r="U522" s="46"/>
      <c r="V522" s="37"/>
    </row>
    <row r="523">
      <c r="A523" s="46"/>
      <c r="B523" s="256"/>
      <c r="C523" s="37"/>
      <c r="D523" s="49"/>
      <c r="E523" s="49"/>
      <c r="F523" s="260"/>
      <c r="G523" s="256"/>
      <c r="H523" s="49"/>
      <c r="I523" s="46"/>
      <c r="J523" s="46"/>
      <c r="K523" s="51"/>
      <c r="L523" s="46"/>
      <c r="M523" s="46"/>
      <c r="N523" s="49"/>
      <c r="O523" s="51"/>
      <c r="P523" s="277"/>
      <c r="Q523" s="46"/>
      <c r="R523" s="49"/>
      <c r="S523" s="49"/>
      <c r="T523" s="46"/>
      <c r="U523" s="46"/>
      <c r="V523" s="37"/>
    </row>
    <row r="524">
      <c r="A524" s="46"/>
      <c r="B524" s="257"/>
      <c r="C524" s="37"/>
      <c r="D524" s="49"/>
      <c r="E524" s="49"/>
      <c r="F524" s="261"/>
      <c r="G524" s="257"/>
      <c r="H524" s="49"/>
      <c r="I524" s="46"/>
      <c r="J524" s="46"/>
      <c r="K524" s="51"/>
      <c r="L524" s="46"/>
      <c r="M524" s="46"/>
      <c r="N524" s="49"/>
      <c r="O524" s="51"/>
      <c r="P524" s="277"/>
      <c r="Q524" s="46"/>
      <c r="R524" s="49"/>
      <c r="S524" s="49"/>
      <c r="T524" s="46"/>
      <c r="U524" s="46"/>
      <c r="V524" s="37"/>
    </row>
    <row r="525">
      <c r="A525" s="46"/>
      <c r="B525" s="256"/>
      <c r="C525" s="37"/>
      <c r="D525" s="49"/>
      <c r="E525" s="49"/>
      <c r="F525" s="260"/>
      <c r="G525" s="256"/>
      <c r="H525" s="49"/>
      <c r="I525" s="46"/>
      <c r="J525" s="46"/>
      <c r="K525" s="51"/>
      <c r="L525" s="46"/>
      <c r="M525" s="46"/>
      <c r="N525" s="49"/>
      <c r="O525" s="51"/>
      <c r="P525" s="277"/>
      <c r="Q525" s="46"/>
      <c r="R525" s="49"/>
      <c r="S525" s="49"/>
      <c r="T525" s="46"/>
      <c r="U525" s="46"/>
      <c r="V525" s="37"/>
    </row>
    <row r="526">
      <c r="A526" s="46"/>
      <c r="B526" s="257"/>
      <c r="C526" s="37"/>
      <c r="D526" s="49"/>
      <c r="E526" s="49"/>
      <c r="F526" s="261"/>
      <c r="G526" s="257"/>
      <c r="H526" s="49"/>
      <c r="I526" s="46"/>
      <c r="J526" s="46"/>
      <c r="K526" s="51"/>
      <c r="L526" s="46"/>
      <c r="M526" s="46"/>
      <c r="N526" s="49"/>
      <c r="O526" s="51"/>
      <c r="P526" s="277"/>
      <c r="Q526" s="46"/>
      <c r="R526" s="49"/>
      <c r="S526" s="49"/>
      <c r="T526" s="46"/>
      <c r="U526" s="46"/>
      <c r="V526" s="37"/>
    </row>
    <row r="527">
      <c r="A527" s="46"/>
      <c r="B527" s="256"/>
      <c r="C527" s="37"/>
      <c r="D527" s="49"/>
      <c r="E527" s="49"/>
      <c r="F527" s="260"/>
      <c r="G527" s="256"/>
      <c r="H527" s="49"/>
      <c r="I527" s="46"/>
      <c r="J527" s="46"/>
      <c r="K527" s="51"/>
      <c r="L527" s="46"/>
      <c r="M527" s="46"/>
      <c r="N527" s="49"/>
      <c r="O527" s="51"/>
      <c r="P527" s="277"/>
      <c r="Q527" s="46"/>
      <c r="R527" s="49"/>
      <c r="S527" s="49"/>
      <c r="T527" s="46"/>
      <c r="U527" s="46"/>
      <c r="V527" s="37"/>
    </row>
    <row r="528">
      <c r="A528" s="46"/>
      <c r="B528" s="257"/>
      <c r="C528" s="37"/>
      <c r="D528" s="49"/>
      <c r="E528" s="49"/>
      <c r="F528" s="261"/>
      <c r="G528" s="257"/>
      <c r="H528" s="49"/>
      <c r="I528" s="46"/>
      <c r="J528" s="46"/>
      <c r="K528" s="51"/>
      <c r="L528" s="46"/>
      <c r="M528" s="46"/>
      <c r="N528" s="49"/>
      <c r="O528" s="51"/>
      <c r="P528" s="277"/>
      <c r="Q528" s="46"/>
      <c r="R528" s="49"/>
      <c r="S528" s="49"/>
      <c r="T528" s="46"/>
      <c r="U528" s="46"/>
      <c r="V528" s="37"/>
    </row>
    <row r="529">
      <c r="A529" s="46"/>
      <c r="B529" s="256"/>
      <c r="C529" s="37"/>
      <c r="D529" s="49"/>
      <c r="E529" s="49"/>
      <c r="F529" s="260"/>
      <c r="G529" s="256"/>
      <c r="H529" s="49"/>
      <c r="I529" s="46"/>
      <c r="J529" s="46"/>
      <c r="K529" s="51"/>
      <c r="L529" s="46"/>
      <c r="M529" s="46"/>
      <c r="N529" s="49"/>
      <c r="O529" s="51"/>
      <c r="P529" s="277"/>
      <c r="Q529" s="46"/>
      <c r="R529" s="49"/>
      <c r="S529" s="49"/>
      <c r="T529" s="46"/>
      <c r="U529" s="46"/>
      <c r="V529" s="37"/>
    </row>
    <row r="530">
      <c r="A530" s="46"/>
      <c r="B530" s="257"/>
      <c r="C530" s="37"/>
      <c r="D530" s="49"/>
      <c r="E530" s="49"/>
      <c r="F530" s="261"/>
      <c r="G530" s="257"/>
      <c r="H530" s="49"/>
      <c r="I530" s="46"/>
      <c r="J530" s="46"/>
      <c r="K530" s="51"/>
      <c r="L530" s="46"/>
      <c r="M530" s="46"/>
      <c r="N530" s="49"/>
      <c r="O530" s="51"/>
      <c r="P530" s="277"/>
      <c r="Q530" s="46"/>
      <c r="R530" s="49"/>
      <c r="S530" s="49"/>
      <c r="T530" s="46"/>
      <c r="U530" s="46"/>
      <c r="V530" s="37"/>
    </row>
    <row r="531">
      <c r="A531" s="46"/>
      <c r="B531" s="256"/>
      <c r="C531" s="37"/>
      <c r="D531" s="49"/>
      <c r="E531" s="49"/>
      <c r="F531" s="260"/>
      <c r="G531" s="256"/>
      <c r="H531" s="49"/>
      <c r="I531" s="46"/>
      <c r="J531" s="46"/>
      <c r="K531" s="51"/>
      <c r="L531" s="46"/>
      <c r="M531" s="46"/>
      <c r="N531" s="49"/>
      <c r="O531" s="51"/>
      <c r="P531" s="277"/>
      <c r="Q531" s="46"/>
      <c r="R531" s="49"/>
      <c r="S531" s="49"/>
      <c r="T531" s="46"/>
      <c r="U531" s="46"/>
      <c r="V531" s="37"/>
    </row>
    <row r="532">
      <c r="A532" s="46"/>
      <c r="B532" s="257"/>
      <c r="C532" s="37"/>
      <c r="D532" s="49"/>
      <c r="E532" s="49"/>
      <c r="F532" s="261"/>
      <c r="G532" s="257"/>
      <c r="H532" s="49"/>
      <c r="I532" s="46"/>
      <c r="J532" s="46"/>
      <c r="K532" s="51"/>
      <c r="L532" s="46"/>
      <c r="M532" s="46"/>
      <c r="N532" s="49"/>
      <c r="O532" s="51"/>
      <c r="P532" s="277"/>
      <c r="Q532" s="46"/>
      <c r="R532" s="49"/>
      <c r="S532" s="49"/>
      <c r="T532" s="46"/>
      <c r="U532" s="46"/>
      <c r="V532" s="37"/>
    </row>
    <row r="533">
      <c r="A533" s="46"/>
      <c r="B533" s="256"/>
      <c r="C533" s="37"/>
      <c r="D533" s="49"/>
      <c r="E533" s="49"/>
      <c r="F533" s="260"/>
      <c r="G533" s="256"/>
      <c r="H533" s="49"/>
      <c r="I533" s="46"/>
      <c r="J533" s="46"/>
      <c r="K533" s="51"/>
      <c r="L533" s="46"/>
      <c r="M533" s="46"/>
      <c r="N533" s="49"/>
      <c r="O533" s="51"/>
      <c r="P533" s="277"/>
      <c r="Q533" s="46"/>
      <c r="R533" s="49"/>
      <c r="S533" s="49"/>
      <c r="T533" s="46"/>
      <c r="U533" s="46"/>
      <c r="V533" s="37"/>
    </row>
    <row r="534">
      <c r="A534" s="46"/>
      <c r="B534" s="257"/>
      <c r="C534" s="37"/>
      <c r="D534" s="49"/>
      <c r="E534" s="49"/>
      <c r="F534" s="261"/>
      <c r="G534" s="257"/>
      <c r="H534" s="49"/>
      <c r="I534" s="46"/>
      <c r="J534" s="46"/>
      <c r="K534" s="51"/>
      <c r="L534" s="46"/>
      <c r="M534" s="46"/>
      <c r="N534" s="49"/>
      <c r="O534" s="51"/>
      <c r="P534" s="277"/>
      <c r="Q534" s="46"/>
      <c r="R534" s="49"/>
      <c r="S534" s="49"/>
      <c r="T534" s="46"/>
      <c r="U534" s="46"/>
      <c r="V534" s="37"/>
    </row>
    <row r="535">
      <c r="A535" s="46"/>
      <c r="B535" s="256"/>
      <c r="C535" s="37"/>
      <c r="D535" s="49"/>
      <c r="E535" s="49"/>
      <c r="F535" s="260"/>
      <c r="G535" s="256"/>
      <c r="H535" s="49"/>
      <c r="I535" s="46"/>
      <c r="J535" s="46"/>
      <c r="K535" s="51"/>
      <c r="L535" s="46"/>
      <c r="M535" s="46"/>
      <c r="N535" s="49"/>
      <c r="O535" s="51"/>
      <c r="P535" s="277"/>
      <c r="Q535" s="46"/>
      <c r="R535" s="49"/>
      <c r="S535" s="49"/>
      <c r="T535" s="46"/>
      <c r="U535" s="46"/>
      <c r="V535" s="37"/>
    </row>
    <row r="536">
      <c r="A536" s="46"/>
      <c r="B536" s="257"/>
      <c r="C536" s="37"/>
      <c r="D536" s="49"/>
      <c r="E536" s="49"/>
      <c r="F536" s="261"/>
      <c r="G536" s="257"/>
      <c r="H536" s="49"/>
      <c r="I536" s="46"/>
      <c r="J536" s="46"/>
      <c r="K536" s="51"/>
      <c r="L536" s="46"/>
      <c r="M536" s="46"/>
      <c r="N536" s="49"/>
      <c r="O536" s="51"/>
      <c r="P536" s="277"/>
      <c r="Q536" s="46"/>
      <c r="R536" s="49"/>
      <c r="S536" s="49"/>
      <c r="T536" s="46"/>
      <c r="U536" s="46"/>
      <c r="V536" s="37"/>
    </row>
    <row r="537">
      <c r="A537" s="46"/>
      <c r="B537" s="256"/>
      <c r="C537" s="37"/>
      <c r="D537" s="49"/>
      <c r="E537" s="49"/>
      <c r="F537" s="260"/>
      <c r="G537" s="256"/>
      <c r="H537" s="49"/>
      <c r="I537" s="46"/>
      <c r="J537" s="46"/>
      <c r="K537" s="51"/>
      <c r="L537" s="46"/>
      <c r="M537" s="46"/>
      <c r="N537" s="49"/>
      <c r="O537" s="51"/>
      <c r="P537" s="277"/>
      <c r="Q537" s="46"/>
      <c r="R537" s="49"/>
      <c r="S537" s="49"/>
      <c r="T537" s="46"/>
      <c r="U537" s="46"/>
      <c r="V537" s="37"/>
    </row>
    <row r="538">
      <c r="A538" s="46"/>
      <c r="B538" s="257"/>
      <c r="C538" s="37"/>
      <c r="D538" s="49"/>
      <c r="E538" s="49"/>
      <c r="F538" s="261"/>
      <c r="G538" s="257"/>
      <c r="H538" s="49"/>
      <c r="I538" s="46"/>
      <c r="J538" s="46"/>
      <c r="K538" s="51"/>
      <c r="L538" s="46"/>
      <c r="M538" s="46"/>
      <c r="N538" s="49"/>
      <c r="O538" s="51"/>
      <c r="P538" s="277"/>
      <c r="Q538" s="46"/>
      <c r="R538" s="49"/>
      <c r="S538" s="49"/>
      <c r="T538" s="46"/>
      <c r="U538" s="46"/>
      <c r="V538" s="37"/>
    </row>
    <row r="539">
      <c r="A539" s="46"/>
      <c r="B539" s="256"/>
      <c r="C539" s="37"/>
      <c r="D539" s="49"/>
      <c r="E539" s="49"/>
      <c r="F539" s="260"/>
      <c r="G539" s="256"/>
      <c r="H539" s="49"/>
      <c r="I539" s="46"/>
      <c r="J539" s="46"/>
      <c r="K539" s="51"/>
      <c r="L539" s="46"/>
      <c r="M539" s="46"/>
      <c r="N539" s="49"/>
      <c r="O539" s="51"/>
      <c r="P539" s="277"/>
      <c r="Q539" s="46"/>
      <c r="R539" s="49"/>
      <c r="S539" s="49"/>
      <c r="T539" s="46"/>
      <c r="U539" s="46"/>
      <c r="V539" s="37"/>
    </row>
    <row r="540">
      <c r="A540" s="46"/>
      <c r="B540" s="257"/>
      <c r="C540" s="37"/>
      <c r="D540" s="49"/>
      <c r="E540" s="49"/>
      <c r="F540" s="261"/>
      <c r="G540" s="257"/>
      <c r="H540" s="49"/>
      <c r="I540" s="46"/>
      <c r="J540" s="46"/>
      <c r="K540" s="51"/>
      <c r="L540" s="46"/>
      <c r="M540" s="46"/>
      <c r="N540" s="49"/>
      <c r="O540" s="51"/>
      <c r="P540" s="277"/>
      <c r="Q540" s="46"/>
      <c r="R540" s="49"/>
      <c r="S540" s="49"/>
      <c r="T540" s="46"/>
      <c r="U540" s="46"/>
      <c r="V540" s="37"/>
    </row>
    <row r="541">
      <c r="A541" s="46"/>
      <c r="B541" s="256"/>
      <c r="C541" s="37"/>
      <c r="D541" s="49"/>
      <c r="E541" s="49"/>
      <c r="F541" s="260"/>
      <c r="G541" s="256"/>
      <c r="H541" s="49"/>
      <c r="I541" s="46"/>
      <c r="J541" s="46"/>
      <c r="K541" s="51"/>
      <c r="L541" s="46"/>
      <c r="M541" s="46"/>
      <c r="N541" s="49"/>
      <c r="O541" s="51"/>
      <c r="P541" s="277"/>
      <c r="Q541" s="46"/>
      <c r="R541" s="49"/>
      <c r="S541" s="49"/>
      <c r="T541" s="46"/>
      <c r="U541" s="46"/>
      <c r="V541" s="37"/>
    </row>
    <row r="542">
      <c r="A542" s="46"/>
      <c r="B542" s="257"/>
      <c r="C542" s="37"/>
      <c r="D542" s="49"/>
      <c r="E542" s="49"/>
      <c r="F542" s="261"/>
      <c r="G542" s="257"/>
      <c r="H542" s="49"/>
      <c r="I542" s="46"/>
      <c r="J542" s="46"/>
      <c r="K542" s="51"/>
      <c r="L542" s="46"/>
      <c r="M542" s="46"/>
      <c r="N542" s="49"/>
      <c r="O542" s="51"/>
      <c r="P542" s="277"/>
      <c r="Q542" s="46"/>
      <c r="R542" s="49"/>
      <c r="S542" s="49"/>
      <c r="T542" s="46"/>
      <c r="U542" s="46"/>
      <c r="V542" s="37"/>
    </row>
    <row r="543">
      <c r="A543" s="46"/>
      <c r="B543" s="256"/>
      <c r="C543" s="37"/>
      <c r="D543" s="49"/>
      <c r="E543" s="49"/>
      <c r="F543" s="260"/>
      <c r="G543" s="256"/>
      <c r="H543" s="49"/>
      <c r="I543" s="46"/>
      <c r="J543" s="46"/>
      <c r="K543" s="51"/>
      <c r="L543" s="46"/>
      <c r="M543" s="46"/>
      <c r="N543" s="49"/>
      <c r="O543" s="51"/>
      <c r="P543" s="277"/>
      <c r="Q543" s="46"/>
      <c r="R543" s="49"/>
      <c r="S543" s="49"/>
      <c r="T543" s="46"/>
      <c r="U543" s="46"/>
      <c r="V543" s="37"/>
    </row>
    <row r="544">
      <c r="A544" s="46"/>
      <c r="B544" s="257"/>
      <c r="C544" s="37"/>
      <c r="D544" s="49"/>
      <c r="E544" s="49"/>
      <c r="F544" s="261"/>
      <c r="G544" s="257"/>
      <c r="H544" s="49"/>
      <c r="I544" s="46"/>
      <c r="J544" s="46"/>
      <c r="K544" s="51"/>
      <c r="L544" s="46"/>
      <c r="M544" s="46"/>
      <c r="N544" s="49"/>
      <c r="O544" s="51"/>
      <c r="P544" s="277"/>
      <c r="Q544" s="46"/>
      <c r="R544" s="49"/>
      <c r="S544" s="49"/>
      <c r="T544" s="46"/>
      <c r="U544" s="46"/>
      <c r="V544" s="37"/>
    </row>
    <row r="545">
      <c r="A545" s="46"/>
      <c r="B545" s="256"/>
      <c r="C545" s="37"/>
      <c r="D545" s="49"/>
      <c r="E545" s="49"/>
      <c r="F545" s="260"/>
      <c r="G545" s="256"/>
      <c r="H545" s="49"/>
      <c r="I545" s="46"/>
      <c r="J545" s="46"/>
      <c r="K545" s="51"/>
      <c r="L545" s="46"/>
      <c r="M545" s="46"/>
      <c r="N545" s="49"/>
      <c r="O545" s="51"/>
      <c r="P545" s="277"/>
      <c r="Q545" s="46"/>
      <c r="R545" s="49"/>
      <c r="S545" s="49"/>
      <c r="T545" s="46"/>
      <c r="U545" s="46"/>
      <c r="V545" s="37"/>
    </row>
    <row r="546">
      <c r="A546" s="46"/>
      <c r="B546" s="257"/>
      <c r="C546" s="37"/>
      <c r="D546" s="49"/>
      <c r="E546" s="49"/>
      <c r="F546" s="261"/>
      <c r="G546" s="257"/>
      <c r="H546" s="49"/>
      <c r="I546" s="46"/>
      <c r="J546" s="46"/>
      <c r="K546" s="51"/>
      <c r="L546" s="46"/>
      <c r="M546" s="46"/>
      <c r="N546" s="49"/>
      <c r="O546" s="51"/>
      <c r="P546" s="277"/>
      <c r="Q546" s="46"/>
      <c r="R546" s="49"/>
      <c r="S546" s="49"/>
      <c r="T546" s="46"/>
      <c r="U546" s="46"/>
      <c r="V546" s="37"/>
    </row>
    <row r="547">
      <c r="A547" s="46"/>
      <c r="B547" s="256"/>
      <c r="C547" s="37"/>
      <c r="D547" s="49"/>
      <c r="E547" s="49"/>
      <c r="F547" s="260"/>
      <c r="G547" s="256"/>
      <c r="H547" s="49"/>
      <c r="I547" s="46"/>
      <c r="J547" s="46"/>
      <c r="K547" s="51"/>
      <c r="L547" s="46"/>
      <c r="M547" s="46"/>
      <c r="N547" s="49"/>
      <c r="O547" s="51"/>
      <c r="P547" s="277"/>
      <c r="Q547" s="46"/>
      <c r="R547" s="49"/>
      <c r="S547" s="49"/>
      <c r="T547" s="46"/>
      <c r="U547" s="46"/>
      <c r="V547" s="37"/>
    </row>
    <row r="548">
      <c r="A548" s="46"/>
      <c r="B548" s="257"/>
      <c r="C548" s="37"/>
      <c r="D548" s="49"/>
      <c r="E548" s="49"/>
      <c r="F548" s="261"/>
      <c r="G548" s="257"/>
      <c r="H548" s="49"/>
      <c r="I548" s="46"/>
      <c r="J548" s="46"/>
      <c r="K548" s="51"/>
      <c r="L548" s="46"/>
      <c r="M548" s="46"/>
      <c r="N548" s="49"/>
      <c r="O548" s="51"/>
      <c r="P548" s="277"/>
      <c r="Q548" s="46"/>
      <c r="R548" s="49"/>
      <c r="S548" s="49"/>
      <c r="T548" s="46"/>
      <c r="U548" s="46"/>
      <c r="V548" s="37"/>
    </row>
    <row r="549">
      <c r="A549" s="46"/>
      <c r="B549" s="256"/>
      <c r="C549" s="37"/>
      <c r="D549" s="49"/>
      <c r="E549" s="49"/>
      <c r="F549" s="260"/>
      <c r="G549" s="256"/>
      <c r="H549" s="49"/>
      <c r="I549" s="46"/>
      <c r="J549" s="46"/>
      <c r="K549" s="51"/>
      <c r="L549" s="46"/>
      <c r="M549" s="46"/>
      <c r="N549" s="49"/>
      <c r="O549" s="51"/>
      <c r="P549" s="277"/>
      <c r="Q549" s="46"/>
      <c r="R549" s="49"/>
      <c r="S549" s="49"/>
      <c r="T549" s="46"/>
      <c r="U549" s="46"/>
      <c r="V549" s="37"/>
    </row>
    <row r="550">
      <c r="A550" s="46"/>
      <c r="B550" s="257"/>
      <c r="C550" s="37"/>
      <c r="D550" s="49"/>
      <c r="E550" s="49"/>
      <c r="F550" s="261"/>
      <c r="G550" s="257"/>
      <c r="H550" s="49"/>
      <c r="I550" s="46"/>
      <c r="J550" s="46"/>
      <c r="K550" s="51"/>
      <c r="L550" s="46"/>
      <c r="M550" s="46"/>
      <c r="N550" s="49"/>
      <c r="O550" s="51"/>
      <c r="P550" s="277"/>
      <c r="Q550" s="46"/>
      <c r="R550" s="49"/>
      <c r="S550" s="49"/>
      <c r="T550" s="46"/>
      <c r="U550" s="46"/>
      <c r="V550" s="37"/>
    </row>
    <row r="551">
      <c r="A551" s="46"/>
      <c r="B551" s="256"/>
      <c r="C551" s="37"/>
      <c r="D551" s="49"/>
      <c r="E551" s="49"/>
      <c r="F551" s="260"/>
      <c r="G551" s="256"/>
      <c r="H551" s="49"/>
      <c r="I551" s="46"/>
      <c r="J551" s="46"/>
      <c r="K551" s="51"/>
      <c r="L551" s="46"/>
      <c r="M551" s="46"/>
      <c r="N551" s="49"/>
      <c r="O551" s="51"/>
      <c r="P551" s="277"/>
      <c r="Q551" s="46"/>
      <c r="R551" s="49"/>
      <c r="S551" s="49"/>
      <c r="T551" s="46"/>
      <c r="U551" s="46"/>
      <c r="V551" s="37"/>
    </row>
    <row r="552">
      <c r="A552" s="46"/>
      <c r="B552" s="257"/>
      <c r="C552" s="37"/>
      <c r="D552" s="49"/>
      <c r="E552" s="49"/>
      <c r="F552" s="261"/>
      <c r="G552" s="257"/>
      <c r="H552" s="49"/>
      <c r="I552" s="46"/>
      <c r="J552" s="46"/>
      <c r="K552" s="51"/>
      <c r="L552" s="46"/>
      <c r="M552" s="46"/>
      <c r="N552" s="49"/>
      <c r="O552" s="51"/>
      <c r="P552" s="277"/>
      <c r="Q552" s="46"/>
      <c r="R552" s="49"/>
      <c r="S552" s="49"/>
      <c r="T552" s="46"/>
      <c r="U552" s="46"/>
      <c r="V552" s="37"/>
    </row>
    <row r="553">
      <c r="A553" s="46"/>
      <c r="B553" s="256"/>
      <c r="C553" s="37"/>
      <c r="D553" s="49"/>
      <c r="E553" s="49"/>
      <c r="F553" s="260"/>
      <c r="G553" s="256"/>
      <c r="H553" s="49"/>
      <c r="I553" s="46"/>
      <c r="J553" s="46"/>
      <c r="K553" s="51"/>
      <c r="L553" s="46"/>
      <c r="M553" s="46"/>
      <c r="N553" s="49"/>
      <c r="O553" s="51"/>
      <c r="P553" s="277"/>
      <c r="Q553" s="46"/>
      <c r="R553" s="49"/>
      <c r="S553" s="49"/>
      <c r="T553" s="46"/>
      <c r="U553" s="46"/>
      <c r="V553" s="37"/>
    </row>
    <row r="554">
      <c r="A554" s="46"/>
      <c r="B554" s="257"/>
      <c r="C554" s="37"/>
      <c r="D554" s="49"/>
      <c r="E554" s="49"/>
      <c r="F554" s="261"/>
      <c r="G554" s="257"/>
      <c r="H554" s="49"/>
      <c r="I554" s="46"/>
      <c r="J554" s="46"/>
      <c r="K554" s="51"/>
      <c r="L554" s="46"/>
      <c r="M554" s="46"/>
      <c r="N554" s="49"/>
      <c r="O554" s="51"/>
      <c r="P554" s="277"/>
      <c r="Q554" s="46"/>
      <c r="R554" s="49"/>
      <c r="S554" s="49"/>
      <c r="T554" s="46"/>
      <c r="U554" s="46"/>
      <c r="V554" s="37"/>
    </row>
    <row r="555">
      <c r="A555" s="46"/>
      <c r="B555" s="256"/>
      <c r="C555" s="37"/>
      <c r="D555" s="49"/>
      <c r="E555" s="49"/>
      <c r="F555" s="260"/>
      <c r="G555" s="256"/>
      <c r="H555" s="49"/>
      <c r="I555" s="46"/>
      <c r="J555" s="46"/>
      <c r="K555" s="51"/>
      <c r="L555" s="46"/>
      <c r="M555" s="46"/>
      <c r="N555" s="49"/>
      <c r="O555" s="51"/>
      <c r="P555" s="277"/>
      <c r="Q555" s="46"/>
      <c r="R555" s="49"/>
      <c r="S555" s="49"/>
      <c r="T555" s="46"/>
      <c r="U555" s="46"/>
      <c r="V555" s="37"/>
    </row>
    <row r="556">
      <c r="A556" s="46"/>
      <c r="B556" s="257"/>
      <c r="C556" s="37"/>
      <c r="D556" s="49"/>
      <c r="E556" s="49"/>
      <c r="F556" s="261"/>
      <c r="G556" s="257"/>
      <c r="H556" s="49"/>
      <c r="I556" s="46"/>
      <c r="J556" s="46"/>
      <c r="K556" s="51"/>
      <c r="L556" s="46"/>
      <c r="M556" s="46"/>
      <c r="N556" s="49"/>
      <c r="O556" s="51"/>
      <c r="P556" s="277"/>
      <c r="Q556" s="46"/>
      <c r="R556" s="49"/>
      <c r="S556" s="49"/>
      <c r="T556" s="46"/>
      <c r="U556" s="46"/>
      <c r="V556" s="37"/>
    </row>
    <row r="557">
      <c r="A557" s="46"/>
      <c r="B557" s="256"/>
      <c r="C557" s="37"/>
      <c r="D557" s="49"/>
      <c r="E557" s="49"/>
      <c r="F557" s="260"/>
      <c r="G557" s="256"/>
      <c r="H557" s="49"/>
      <c r="I557" s="46"/>
      <c r="J557" s="46"/>
      <c r="K557" s="51"/>
      <c r="L557" s="46"/>
      <c r="M557" s="46"/>
      <c r="N557" s="49"/>
      <c r="O557" s="51"/>
      <c r="P557" s="277"/>
      <c r="Q557" s="46"/>
      <c r="R557" s="49"/>
      <c r="S557" s="49"/>
      <c r="T557" s="46"/>
      <c r="U557" s="46"/>
      <c r="V557" s="37"/>
    </row>
    <row r="558">
      <c r="A558" s="46"/>
      <c r="B558" s="257"/>
      <c r="C558" s="37"/>
      <c r="D558" s="49"/>
      <c r="E558" s="49"/>
      <c r="F558" s="261"/>
      <c r="G558" s="257"/>
      <c r="H558" s="49"/>
      <c r="I558" s="46"/>
      <c r="J558" s="46"/>
      <c r="K558" s="51"/>
      <c r="L558" s="46"/>
      <c r="M558" s="46"/>
      <c r="N558" s="49"/>
      <c r="O558" s="51"/>
      <c r="P558" s="277"/>
      <c r="Q558" s="46"/>
      <c r="R558" s="49"/>
      <c r="S558" s="49"/>
      <c r="T558" s="46"/>
      <c r="U558" s="46"/>
      <c r="V558" s="37"/>
    </row>
    <row r="559">
      <c r="A559" s="46"/>
      <c r="B559" s="256"/>
      <c r="C559" s="37"/>
      <c r="D559" s="49"/>
      <c r="E559" s="49"/>
      <c r="F559" s="260"/>
      <c r="G559" s="256"/>
      <c r="H559" s="49"/>
      <c r="I559" s="46"/>
      <c r="J559" s="46"/>
      <c r="K559" s="51"/>
      <c r="L559" s="46"/>
      <c r="M559" s="46"/>
      <c r="N559" s="49"/>
      <c r="O559" s="51"/>
      <c r="P559" s="277"/>
      <c r="Q559" s="46"/>
      <c r="R559" s="49"/>
      <c r="S559" s="49"/>
      <c r="T559" s="46"/>
      <c r="U559" s="46"/>
      <c r="V559" s="37"/>
    </row>
    <row r="560">
      <c r="A560" s="46"/>
      <c r="B560" s="257"/>
      <c r="C560" s="37"/>
      <c r="D560" s="49"/>
      <c r="E560" s="49"/>
      <c r="F560" s="261"/>
      <c r="G560" s="257"/>
      <c r="H560" s="49"/>
      <c r="I560" s="46"/>
      <c r="J560" s="46"/>
      <c r="K560" s="51"/>
      <c r="L560" s="46"/>
      <c r="M560" s="46"/>
      <c r="N560" s="49"/>
      <c r="O560" s="51"/>
      <c r="P560" s="277"/>
      <c r="Q560" s="46"/>
      <c r="R560" s="49"/>
      <c r="S560" s="49"/>
      <c r="T560" s="46"/>
      <c r="U560" s="46"/>
      <c r="V560" s="37"/>
    </row>
    <row r="561">
      <c r="A561" s="46"/>
      <c r="B561" s="256"/>
      <c r="C561" s="37"/>
      <c r="D561" s="49"/>
      <c r="E561" s="49"/>
      <c r="F561" s="260"/>
      <c r="G561" s="256"/>
      <c r="H561" s="49"/>
      <c r="I561" s="46"/>
      <c r="J561" s="46"/>
      <c r="K561" s="51"/>
      <c r="L561" s="46"/>
      <c r="M561" s="46"/>
      <c r="N561" s="49"/>
      <c r="O561" s="51"/>
      <c r="P561" s="277"/>
      <c r="Q561" s="46"/>
      <c r="R561" s="49"/>
      <c r="S561" s="49"/>
      <c r="T561" s="46"/>
      <c r="U561" s="46"/>
      <c r="V561" s="37"/>
    </row>
    <row r="562">
      <c r="A562" s="46"/>
      <c r="B562" s="257"/>
      <c r="C562" s="37"/>
      <c r="D562" s="49"/>
      <c r="E562" s="49"/>
      <c r="F562" s="261"/>
      <c r="G562" s="257"/>
      <c r="H562" s="49"/>
      <c r="I562" s="46"/>
      <c r="J562" s="46"/>
      <c r="K562" s="51"/>
      <c r="L562" s="46"/>
      <c r="M562" s="46"/>
      <c r="N562" s="49"/>
      <c r="O562" s="51"/>
      <c r="P562" s="277"/>
      <c r="Q562" s="46"/>
      <c r="R562" s="49"/>
      <c r="S562" s="49"/>
      <c r="T562" s="46"/>
      <c r="U562" s="46"/>
      <c r="V562" s="37"/>
    </row>
    <row r="563">
      <c r="A563" s="46"/>
      <c r="B563" s="256"/>
      <c r="C563" s="37"/>
      <c r="D563" s="49"/>
      <c r="E563" s="49"/>
      <c r="F563" s="260"/>
      <c r="G563" s="256"/>
      <c r="H563" s="49"/>
      <c r="I563" s="46"/>
      <c r="J563" s="46"/>
      <c r="K563" s="51"/>
      <c r="L563" s="46"/>
      <c r="M563" s="46"/>
      <c r="N563" s="49"/>
      <c r="O563" s="51"/>
      <c r="P563" s="277"/>
      <c r="Q563" s="46"/>
      <c r="R563" s="49"/>
      <c r="S563" s="49"/>
      <c r="T563" s="46"/>
      <c r="U563" s="46"/>
      <c r="V563" s="37"/>
    </row>
    <row r="564">
      <c r="A564" s="46"/>
      <c r="B564" s="257"/>
      <c r="C564" s="37"/>
      <c r="D564" s="49"/>
      <c r="E564" s="49"/>
      <c r="F564" s="261"/>
      <c r="G564" s="257"/>
      <c r="H564" s="49"/>
      <c r="I564" s="46"/>
      <c r="J564" s="46"/>
      <c r="K564" s="51"/>
      <c r="L564" s="46"/>
      <c r="M564" s="46"/>
      <c r="N564" s="49"/>
      <c r="O564" s="51"/>
      <c r="P564" s="277"/>
      <c r="Q564" s="46"/>
      <c r="R564" s="49"/>
      <c r="S564" s="49"/>
      <c r="T564" s="46"/>
      <c r="U564" s="46"/>
      <c r="V564" s="37"/>
    </row>
    <row r="565">
      <c r="A565" s="46"/>
      <c r="B565" s="256"/>
      <c r="C565" s="37"/>
      <c r="D565" s="49"/>
      <c r="E565" s="49"/>
      <c r="F565" s="260"/>
      <c r="G565" s="256"/>
      <c r="H565" s="49"/>
      <c r="I565" s="46"/>
      <c r="J565" s="46"/>
      <c r="K565" s="51"/>
      <c r="L565" s="46"/>
      <c r="M565" s="46"/>
      <c r="N565" s="49"/>
      <c r="O565" s="51"/>
      <c r="P565" s="277"/>
      <c r="Q565" s="46"/>
      <c r="R565" s="49"/>
      <c r="S565" s="49"/>
      <c r="T565" s="46"/>
      <c r="U565" s="46"/>
      <c r="V565" s="37"/>
    </row>
    <row r="566">
      <c r="A566" s="46"/>
      <c r="B566" s="257"/>
      <c r="C566" s="37"/>
      <c r="D566" s="49"/>
      <c r="E566" s="49"/>
      <c r="F566" s="261"/>
      <c r="G566" s="257"/>
      <c r="H566" s="49"/>
      <c r="I566" s="46"/>
      <c r="J566" s="46"/>
      <c r="K566" s="51"/>
      <c r="L566" s="46"/>
      <c r="M566" s="46"/>
      <c r="N566" s="49"/>
      <c r="O566" s="51"/>
      <c r="P566" s="277"/>
      <c r="Q566" s="46"/>
      <c r="R566" s="49"/>
      <c r="S566" s="49"/>
      <c r="T566" s="46"/>
      <c r="U566" s="46"/>
      <c r="V566" s="37"/>
    </row>
    <row r="567">
      <c r="A567" s="46"/>
      <c r="B567" s="256"/>
      <c r="C567" s="37"/>
      <c r="D567" s="49"/>
      <c r="E567" s="49"/>
      <c r="F567" s="260"/>
      <c r="G567" s="256"/>
      <c r="H567" s="49"/>
      <c r="I567" s="46"/>
      <c r="J567" s="46"/>
      <c r="K567" s="51"/>
      <c r="L567" s="46"/>
      <c r="M567" s="46"/>
      <c r="N567" s="49"/>
      <c r="O567" s="51"/>
      <c r="P567" s="277"/>
      <c r="Q567" s="46"/>
      <c r="R567" s="49"/>
      <c r="S567" s="49"/>
      <c r="T567" s="46"/>
      <c r="U567" s="46"/>
      <c r="V567" s="37"/>
    </row>
    <row r="568">
      <c r="A568" s="46"/>
      <c r="B568" s="257"/>
      <c r="C568" s="37"/>
      <c r="D568" s="49"/>
      <c r="E568" s="49"/>
      <c r="F568" s="261"/>
      <c r="G568" s="257"/>
      <c r="H568" s="49"/>
      <c r="I568" s="46"/>
      <c r="J568" s="46"/>
      <c r="K568" s="51"/>
      <c r="L568" s="46"/>
      <c r="M568" s="46"/>
      <c r="N568" s="49"/>
      <c r="O568" s="51"/>
      <c r="P568" s="277"/>
      <c r="Q568" s="46"/>
      <c r="R568" s="49"/>
      <c r="S568" s="49"/>
      <c r="T568" s="46"/>
      <c r="U568" s="46"/>
      <c r="V568" s="37"/>
    </row>
    <row r="569">
      <c r="A569" s="46"/>
      <c r="B569" s="256"/>
      <c r="C569" s="37"/>
      <c r="D569" s="49"/>
      <c r="E569" s="49"/>
      <c r="F569" s="260"/>
      <c r="G569" s="256"/>
      <c r="H569" s="49"/>
      <c r="I569" s="46"/>
      <c r="J569" s="46"/>
      <c r="K569" s="51"/>
      <c r="L569" s="46"/>
      <c r="M569" s="46"/>
      <c r="N569" s="49"/>
      <c r="O569" s="51"/>
      <c r="P569" s="277"/>
      <c r="Q569" s="46"/>
      <c r="R569" s="49"/>
      <c r="S569" s="49"/>
      <c r="T569" s="46"/>
      <c r="U569" s="46"/>
      <c r="V569" s="37"/>
    </row>
    <row r="570">
      <c r="A570" s="46"/>
      <c r="B570" s="257"/>
      <c r="C570" s="37"/>
      <c r="D570" s="49"/>
      <c r="E570" s="49"/>
      <c r="F570" s="261"/>
      <c r="G570" s="257"/>
      <c r="H570" s="49"/>
      <c r="I570" s="46"/>
      <c r="J570" s="46"/>
      <c r="K570" s="51"/>
      <c r="L570" s="46"/>
      <c r="M570" s="46"/>
      <c r="N570" s="49"/>
      <c r="O570" s="51"/>
      <c r="P570" s="277"/>
      <c r="Q570" s="46"/>
      <c r="R570" s="49"/>
      <c r="S570" s="49"/>
      <c r="T570" s="46"/>
      <c r="U570" s="46"/>
      <c r="V570" s="37"/>
    </row>
    <row r="571">
      <c r="A571" s="46"/>
      <c r="B571" s="256"/>
      <c r="C571" s="37"/>
      <c r="D571" s="49"/>
      <c r="E571" s="49"/>
      <c r="F571" s="260"/>
      <c r="G571" s="256"/>
      <c r="H571" s="49"/>
      <c r="I571" s="46"/>
      <c r="J571" s="46"/>
      <c r="K571" s="51"/>
      <c r="L571" s="46"/>
      <c r="M571" s="46"/>
      <c r="N571" s="49"/>
      <c r="O571" s="51"/>
      <c r="P571" s="277"/>
      <c r="Q571" s="46"/>
      <c r="R571" s="49"/>
      <c r="S571" s="49"/>
      <c r="T571" s="46"/>
      <c r="U571" s="46"/>
      <c r="V571" s="37"/>
    </row>
    <row r="572">
      <c r="A572" s="46"/>
      <c r="B572" s="257"/>
      <c r="C572" s="37"/>
      <c r="D572" s="49"/>
      <c r="E572" s="49"/>
      <c r="F572" s="261"/>
      <c r="G572" s="257"/>
      <c r="H572" s="49"/>
      <c r="I572" s="46"/>
      <c r="J572" s="46"/>
      <c r="K572" s="51"/>
      <c r="L572" s="46"/>
      <c r="M572" s="46"/>
      <c r="N572" s="49"/>
      <c r="O572" s="51"/>
      <c r="P572" s="277"/>
      <c r="Q572" s="46"/>
      <c r="R572" s="49"/>
      <c r="S572" s="49"/>
      <c r="T572" s="46"/>
      <c r="U572" s="46"/>
      <c r="V572" s="37"/>
    </row>
    <row r="573">
      <c r="A573" s="46"/>
      <c r="B573" s="256"/>
      <c r="C573" s="37"/>
      <c r="D573" s="49"/>
      <c r="E573" s="49"/>
      <c r="F573" s="260"/>
      <c r="G573" s="256"/>
      <c r="H573" s="49"/>
      <c r="I573" s="46"/>
      <c r="J573" s="46"/>
      <c r="K573" s="51"/>
      <c r="L573" s="46"/>
      <c r="M573" s="46"/>
      <c r="N573" s="49"/>
      <c r="O573" s="51"/>
      <c r="P573" s="277"/>
      <c r="Q573" s="46"/>
      <c r="R573" s="49"/>
      <c r="S573" s="49"/>
      <c r="T573" s="46"/>
      <c r="U573" s="46"/>
      <c r="V573" s="37"/>
    </row>
    <row r="574">
      <c r="A574" s="46"/>
      <c r="B574" s="257"/>
      <c r="C574" s="37"/>
      <c r="D574" s="49"/>
      <c r="E574" s="49"/>
      <c r="F574" s="261"/>
      <c r="G574" s="257"/>
      <c r="H574" s="49"/>
      <c r="I574" s="46"/>
      <c r="J574" s="46"/>
      <c r="K574" s="51"/>
      <c r="L574" s="46"/>
      <c r="M574" s="46"/>
      <c r="N574" s="49"/>
      <c r="O574" s="51"/>
      <c r="P574" s="277"/>
      <c r="Q574" s="46"/>
      <c r="R574" s="49"/>
      <c r="S574" s="49"/>
      <c r="T574" s="46"/>
      <c r="U574" s="46"/>
      <c r="V574" s="37"/>
    </row>
    <row r="575">
      <c r="A575" s="46"/>
      <c r="B575" s="256"/>
      <c r="C575" s="37"/>
      <c r="D575" s="49"/>
      <c r="E575" s="49"/>
      <c r="F575" s="260"/>
      <c r="G575" s="256"/>
      <c r="H575" s="49"/>
      <c r="I575" s="46"/>
      <c r="J575" s="46"/>
      <c r="K575" s="51"/>
      <c r="L575" s="46"/>
      <c r="M575" s="46"/>
      <c r="N575" s="49"/>
      <c r="O575" s="51"/>
      <c r="P575" s="277"/>
      <c r="Q575" s="46"/>
      <c r="R575" s="49"/>
      <c r="S575" s="49"/>
      <c r="T575" s="46"/>
      <c r="U575" s="46"/>
      <c r="V575" s="37"/>
    </row>
    <row r="576">
      <c r="A576" s="46"/>
      <c r="B576" s="257"/>
      <c r="C576" s="37"/>
      <c r="D576" s="49"/>
      <c r="E576" s="49"/>
      <c r="F576" s="261"/>
      <c r="G576" s="257"/>
      <c r="H576" s="49"/>
      <c r="I576" s="46"/>
      <c r="J576" s="46"/>
      <c r="K576" s="51"/>
      <c r="L576" s="46"/>
      <c r="M576" s="46"/>
      <c r="N576" s="49"/>
      <c r="O576" s="51"/>
      <c r="P576" s="277"/>
      <c r="Q576" s="46"/>
      <c r="R576" s="49"/>
      <c r="S576" s="49"/>
      <c r="T576" s="46"/>
      <c r="U576" s="46"/>
      <c r="V576" s="37"/>
    </row>
    <row r="577">
      <c r="A577" s="46"/>
      <c r="B577" s="256"/>
      <c r="C577" s="37"/>
      <c r="D577" s="49"/>
      <c r="E577" s="49"/>
      <c r="F577" s="260"/>
      <c r="G577" s="256"/>
      <c r="H577" s="49"/>
      <c r="I577" s="46"/>
      <c r="J577" s="46"/>
      <c r="K577" s="51"/>
      <c r="L577" s="46"/>
      <c r="M577" s="46"/>
      <c r="N577" s="49"/>
      <c r="O577" s="51"/>
      <c r="P577" s="277"/>
      <c r="Q577" s="46"/>
      <c r="R577" s="49"/>
      <c r="S577" s="49"/>
      <c r="T577" s="46"/>
      <c r="U577" s="46"/>
      <c r="V577" s="37"/>
    </row>
    <row r="578">
      <c r="A578" s="46"/>
      <c r="B578" s="257"/>
      <c r="C578" s="37"/>
      <c r="D578" s="49"/>
      <c r="E578" s="49"/>
      <c r="F578" s="261"/>
      <c r="G578" s="257"/>
      <c r="H578" s="49"/>
      <c r="I578" s="46"/>
      <c r="J578" s="46"/>
      <c r="K578" s="51"/>
      <c r="L578" s="46"/>
      <c r="M578" s="46"/>
      <c r="N578" s="49"/>
      <c r="O578" s="51"/>
      <c r="P578" s="277"/>
      <c r="Q578" s="46"/>
      <c r="R578" s="49"/>
      <c r="S578" s="49"/>
      <c r="T578" s="46"/>
      <c r="U578" s="46"/>
      <c r="V578" s="37"/>
    </row>
    <row r="579">
      <c r="A579" s="46"/>
      <c r="B579" s="256"/>
      <c r="C579" s="37"/>
      <c r="D579" s="49"/>
      <c r="E579" s="49"/>
      <c r="F579" s="260"/>
      <c r="G579" s="256"/>
      <c r="H579" s="49"/>
      <c r="I579" s="46"/>
      <c r="J579" s="46"/>
      <c r="K579" s="51"/>
      <c r="L579" s="46"/>
      <c r="M579" s="46"/>
      <c r="N579" s="49"/>
      <c r="O579" s="51"/>
      <c r="P579" s="277"/>
      <c r="Q579" s="46"/>
      <c r="R579" s="49"/>
      <c r="S579" s="49"/>
      <c r="T579" s="46"/>
      <c r="U579" s="46"/>
      <c r="V579" s="37"/>
    </row>
    <row r="580">
      <c r="A580" s="46"/>
      <c r="B580" s="257"/>
      <c r="C580" s="37"/>
      <c r="D580" s="49"/>
      <c r="E580" s="49"/>
      <c r="F580" s="261"/>
      <c r="G580" s="257"/>
      <c r="H580" s="49"/>
      <c r="I580" s="46"/>
      <c r="J580" s="46"/>
      <c r="K580" s="51"/>
      <c r="L580" s="46"/>
      <c r="M580" s="46"/>
      <c r="N580" s="49"/>
      <c r="O580" s="51"/>
      <c r="P580" s="277"/>
      <c r="Q580" s="46"/>
      <c r="R580" s="49"/>
      <c r="S580" s="49"/>
      <c r="T580" s="46"/>
      <c r="U580" s="46"/>
      <c r="V580" s="37"/>
    </row>
    <row r="581">
      <c r="A581" s="46"/>
      <c r="B581" s="256"/>
      <c r="C581" s="37"/>
      <c r="D581" s="49"/>
      <c r="E581" s="49"/>
      <c r="F581" s="260"/>
      <c r="G581" s="256"/>
      <c r="H581" s="49"/>
      <c r="I581" s="46"/>
      <c r="J581" s="46"/>
      <c r="K581" s="51"/>
      <c r="L581" s="46"/>
      <c r="M581" s="46"/>
      <c r="N581" s="49"/>
      <c r="O581" s="51"/>
      <c r="P581" s="277"/>
      <c r="Q581" s="46"/>
      <c r="R581" s="49"/>
      <c r="S581" s="49"/>
      <c r="T581" s="46"/>
      <c r="U581" s="46"/>
      <c r="V581" s="37"/>
    </row>
    <row r="582">
      <c r="A582" s="46"/>
      <c r="B582" s="257"/>
      <c r="C582" s="37"/>
      <c r="D582" s="49"/>
      <c r="E582" s="49"/>
      <c r="F582" s="261"/>
      <c r="G582" s="257"/>
      <c r="H582" s="49"/>
      <c r="I582" s="46"/>
      <c r="J582" s="46"/>
      <c r="K582" s="51"/>
      <c r="L582" s="46"/>
      <c r="M582" s="46"/>
      <c r="N582" s="49"/>
      <c r="O582" s="51"/>
      <c r="P582" s="277"/>
      <c r="Q582" s="46"/>
      <c r="R582" s="49"/>
      <c r="S582" s="49"/>
      <c r="T582" s="46"/>
      <c r="U582" s="46"/>
      <c r="V582" s="37"/>
    </row>
    <row r="583">
      <c r="A583" s="46"/>
      <c r="B583" s="256"/>
      <c r="C583" s="37"/>
      <c r="D583" s="49"/>
      <c r="E583" s="49"/>
      <c r="F583" s="260"/>
      <c r="G583" s="256"/>
      <c r="H583" s="49"/>
      <c r="I583" s="46"/>
      <c r="J583" s="46"/>
      <c r="K583" s="51"/>
      <c r="L583" s="46"/>
      <c r="M583" s="46"/>
      <c r="N583" s="49"/>
      <c r="O583" s="51"/>
      <c r="P583" s="277"/>
      <c r="Q583" s="46"/>
      <c r="R583" s="49"/>
      <c r="S583" s="49"/>
      <c r="T583" s="46"/>
      <c r="U583" s="46"/>
      <c r="V583" s="37"/>
    </row>
    <row r="584">
      <c r="A584" s="46"/>
      <c r="B584" s="257"/>
      <c r="C584" s="37"/>
      <c r="D584" s="49"/>
      <c r="E584" s="49"/>
      <c r="F584" s="261"/>
      <c r="G584" s="257"/>
      <c r="H584" s="49"/>
      <c r="I584" s="46"/>
      <c r="J584" s="46"/>
      <c r="K584" s="51"/>
      <c r="L584" s="46"/>
      <c r="M584" s="46"/>
      <c r="N584" s="49"/>
      <c r="O584" s="51"/>
      <c r="P584" s="277"/>
      <c r="Q584" s="46"/>
      <c r="R584" s="49"/>
      <c r="S584" s="49"/>
      <c r="T584" s="46"/>
      <c r="U584" s="46"/>
      <c r="V584" s="37"/>
    </row>
    <row r="585">
      <c r="A585" s="46"/>
      <c r="B585" s="256"/>
      <c r="C585" s="37"/>
      <c r="D585" s="49"/>
      <c r="E585" s="49"/>
      <c r="F585" s="260"/>
      <c r="G585" s="256"/>
      <c r="H585" s="49"/>
      <c r="I585" s="46"/>
      <c r="J585" s="46"/>
      <c r="K585" s="51"/>
      <c r="L585" s="46"/>
      <c r="M585" s="46"/>
      <c r="N585" s="49"/>
      <c r="O585" s="51"/>
      <c r="P585" s="277"/>
      <c r="Q585" s="46"/>
      <c r="R585" s="49"/>
      <c r="S585" s="49"/>
      <c r="T585" s="46"/>
      <c r="U585" s="46"/>
      <c r="V585" s="37"/>
    </row>
    <row r="586">
      <c r="A586" s="46"/>
      <c r="B586" s="257"/>
      <c r="C586" s="37"/>
      <c r="D586" s="49"/>
      <c r="E586" s="49"/>
      <c r="F586" s="261"/>
      <c r="G586" s="257"/>
      <c r="H586" s="49"/>
      <c r="I586" s="46"/>
      <c r="J586" s="46"/>
      <c r="K586" s="51"/>
      <c r="L586" s="46"/>
      <c r="M586" s="46"/>
      <c r="N586" s="49"/>
      <c r="O586" s="51"/>
      <c r="P586" s="277"/>
      <c r="Q586" s="46"/>
      <c r="R586" s="49"/>
      <c r="S586" s="49"/>
      <c r="T586" s="46"/>
      <c r="U586" s="46"/>
      <c r="V586" s="37"/>
    </row>
    <row r="587">
      <c r="A587" s="46"/>
      <c r="B587" s="256"/>
      <c r="C587" s="37"/>
      <c r="D587" s="49"/>
      <c r="E587" s="49"/>
      <c r="F587" s="260"/>
      <c r="G587" s="256"/>
      <c r="H587" s="49"/>
      <c r="I587" s="46"/>
      <c r="J587" s="46"/>
      <c r="K587" s="51"/>
      <c r="L587" s="46"/>
      <c r="M587" s="46"/>
      <c r="N587" s="49"/>
      <c r="O587" s="51"/>
      <c r="P587" s="277"/>
      <c r="Q587" s="46"/>
      <c r="R587" s="49"/>
      <c r="S587" s="49"/>
      <c r="T587" s="46"/>
      <c r="U587" s="46"/>
      <c r="V587" s="37"/>
    </row>
    <row r="588">
      <c r="A588" s="46"/>
      <c r="B588" s="257"/>
      <c r="C588" s="37"/>
      <c r="D588" s="49"/>
      <c r="E588" s="49"/>
      <c r="F588" s="261"/>
      <c r="G588" s="257"/>
      <c r="H588" s="49"/>
      <c r="I588" s="46"/>
      <c r="J588" s="46"/>
      <c r="K588" s="51"/>
      <c r="L588" s="46"/>
      <c r="M588" s="46"/>
      <c r="N588" s="49"/>
      <c r="O588" s="51"/>
      <c r="P588" s="277"/>
      <c r="Q588" s="46"/>
      <c r="R588" s="49"/>
      <c r="S588" s="49"/>
      <c r="T588" s="46"/>
      <c r="U588" s="46"/>
      <c r="V588" s="37"/>
    </row>
    <row r="589">
      <c r="A589" s="46"/>
      <c r="B589" s="256"/>
      <c r="C589" s="37"/>
      <c r="D589" s="49"/>
      <c r="E589" s="49"/>
      <c r="F589" s="260"/>
      <c r="G589" s="256"/>
      <c r="H589" s="49"/>
      <c r="I589" s="46"/>
      <c r="J589" s="46"/>
      <c r="K589" s="51"/>
      <c r="L589" s="46"/>
      <c r="M589" s="46"/>
      <c r="N589" s="49"/>
      <c r="O589" s="51"/>
      <c r="P589" s="277"/>
      <c r="Q589" s="46"/>
      <c r="R589" s="49"/>
      <c r="S589" s="49"/>
      <c r="T589" s="46"/>
      <c r="U589" s="46"/>
      <c r="V589" s="37"/>
    </row>
    <row r="590">
      <c r="A590" s="46"/>
      <c r="B590" s="257"/>
      <c r="C590" s="37"/>
      <c r="D590" s="49"/>
      <c r="E590" s="49"/>
      <c r="F590" s="261"/>
      <c r="G590" s="257"/>
      <c r="H590" s="49"/>
      <c r="I590" s="46"/>
      <c r="J590" s="46"/>
      <c r="K590" s="51"/>
      <c r="L590" s="46"/>
      <c r="M590" s="46"/>
      <c r="N590" s="49"/>
      <c r="O590" s="51"/>
      <c r="P590" s="277"/>
      <c r="Q590" s="46"/>
      <c r="R590" s="49"/>
      <c r="S590" s="49"/>
      <c r="T590" s="46"/>
      <c r="U590" s="46"/>
      <c r="V590" s="37"/>
    </row>
    <row r="591">
      <c r="A591" s="46"/>
      <c r="B591" s="256"/>
      <c r="C591" s="37"/>
      <c r="D591" s="49"/>
      <c r="E591" s="49"/>
      <c r="F591" s="260"/>
      <c r="G591" s="256"/>
      <c r="H591" s="49"/>
      <c r="I591" s="46"/>
      <c r="J591" s="46"/>
      <c r="K591" s="51"/>
      <c r="L591" s="46"/>
      <c r="M591" s="46"/>
      <c r="N591" s="49"/>
      <c r="O591" s="51"/>
      <c r="P591" s="277"/>
      <c r="Q591" s="46"/>
      <c r="R591" s="49"/>
      <c r="S591" s="49"/>
      <c r="T591" s="46"/>
      <c r="U591" s="46"/>
      <c r="V591" s="37"/>
    </row>
    <row r="592">
      <c r="A592" s="46"/>
      <c r="B592" s="257"/>
      <c r="C592" s="37"/>
      <c r="D592" s="49"/>
      <c r="E592" s="49"/>
      <c r="F592" s="261"/>
      <c r="G592" s="257"/>
      <c r="H592" s="49"/>
      <c r="I592" s="46"/>
      <c r="J592" s="46"/>
      <c r="K592" s="51"/>
      <c r="L592" s="46"/>
      <c r="M592" s="46"/>
      <c r="N592" s="49"/>
      <c r="O592" s="51"/>
      <c r="P592" s="277"/>
      <c r="Q592" s="46"/>
      <c r="R592" s="49"/>
      <c r="S592" s="49"/>
      <c r="T592" s="46"/>
      <c r="U592" s="46"/>
      <c r="V592" s="37"/>
    </row>
    <row r="593">
      <c r="A593" s="46"/>
      <c r="B593" s="256"/>
      <c r="C593" s="37"/>
      <c r="D593" s="49"/>
      <c r="E593" s="49"/>
      <c r="F593" s="260"/>
      <c r="G593" s="256"/>
      <c r="H593" s="49"/>
      <c r="I593" s="46"/>
      <c r="J593" s="46"/>
      <c r="K593" s="51"/>
      <c r="L593" s="46"/>
      <c r="M593" s="46"/>
      <c r="N593" s="49"/>
      <c r="O593" s="51"/>
      <c r="P593" s="277"/>
      <c r="Q593" s="46"/>
      <c r="R593" s="49"/>
      <c r="S593" s="49"/>
      <c r="T593" s="46"/>
      <c r="U593" s="46"/>
      <c r="V593" s="37"/>
    </row>
    <row r="594">
      <c r="A594" s="46"/>
      <c r="B594" s="257"/>
      <c r="C594" s="37"/>
      <c r="D594" s="49"/>
      <c r="E594" s="49"/>
      <c r="F594" s="261"/>
      <c r="G594" s="257"/>
      <c r="H594" s="49"/>
      <c r="I594" s="46"/>
      <c r="J594" s="46"/>
      <c r="K594" s="51"/>
      <c r="L594" s="46"/>
      <c r="M594" s="46"/>
      <c r="N594" s="49"/>
      <c r="O594" s="51"/>
      <c r="P594" s="277"/>
      <c r="Q594" s="46"/>
      <c r="R594" s="49"/>
      <c r="S594" s="49"/>
      <c r="T594" s="46"/>
      <c r="U594" s="46"/>
      <c r="V594" s="37"/>
    </row>
    <row r="595">
      <c r="A595" s="46"/>
      <c r="B595" s="256"/>
      <c r="C595" s="37"/>
      <c r="D595" s="49"/>
      <c r="E595" s="49"/>
      <c r="F595" s="260"/>
      <c r="G595" s="256"/>
      <c r="H595" s="49"/>
      <c r="I595" s="46"/>
      <c r="J595" s="46"/>
      <c r="K595" s="51"/>
      <c r="L595" s="46"/>
      <c r="M595" s="46"/>
      <c r="N595" s="49"/>
      <c r="O595" s="51"/>
      <c r="P595" s="277"/>
      <c r="Q595" s="46"/>
      <c r="R595" s="49"/>
      <c r="S595" s="49"/>
      <c r="T595" s="46"/>
      <c r="U595" s="46"/>
      <c r="V595" s="37"/>
    </row>
    <row r="596">
      <c r="A596" s="46"/>
      <c r="B596" s="257"/>
      <c r="C596" s="37"/>
      <c r="D596" s="49"/>
      <c r="E596" s="49"/>
      <c r="F596" s="261"/>
      <c r="G596" s="257"/>
      <c r="H596" s="49"/>
      <c r="I596" s="46"/>
      <c r="J596" s="46"/>
      <c r="K596" s="51"/>
      <c r="L596" s="46"/>
      <c r="M596" s="46"/>
      <c r="N596" s="49"/>
      <c r="O596" s="51"/>
      <c r="P596" s="277"/>
      <c r="Q596" s="46"/>
      <c r="R596" s="49"/>
      <c r="S596" s="49"/>
      <c r="T596" s="46"/>
      <c r="U596" s="46"/>
      <c r="V596" s="37"/>
    </row>
    <row r="597">
      <c r="A597" s="46"/>
      <c r="B597" s="256"/>
      <c r="C597" s="37"/>
      <c r="D597" s="49"/>
      <c r="E597" s="49"/>
      <c r="F597" s="260"/>
      <c r="G597" s="256"/>
      <c r="H597" s="49"/>
      <c r="I597" s="46"/>
      <c r="J597" s="46"/>
      <c r="K597" s="51"/>
      <c r="L597" s="46"/>
      <c r="M597" s="46"/>
      <c r="N597" s="49"/>
      <c r="O597" s="51"/>
      <c r="P597" s="277"/>
      <c r="Q597" s="46"/>
      <c r="R597" s="49"/>
      <c r="S597" s="49"/>
      <c r="T597" s="46"/>
      <c r="U597" s="46"/>
      <c r="V597" s="37"/>
    </row>
    <row r="598">
      <c r="A598" s="46"/>
      <c r="B598" s="257"/>
      <c r="C598" s="37"/>
      <c r="D598" s="49"/>
      <c r="E598" s="49"/>
      <c r="F598" s="261"/>
      <c r="G598" s="257"/>
      <c r="H598" s="49"/>
      <c r="I598" s="46"/>
      <c r="J598" s="46"/>
      <c r="K598" s="51"/>
      <c r="L598" s="46"/>
      <c r="M598" s="46"/>
      <c r="N598" s="49"/>
      <c r="O598" s="51"/>
      <c r="P598" s="277"/>
      <c r="Q598" s="46"/>
      <c r="R598" s="49"/>
      <c r="S598" s="49"/>
      <c r="T598" s="46"/>
      <c r="U598" s="46"/>
      <c r="V598" s="37"/>
    </row>
    <row r="599">
      <c r="A599" s="46"/>
      <c r="B599" s="256"/>
      <c r="C599" s="37"/>
      <c r="D599" s="49"/>
      <c r="E599" s="49"/>
      <c r="F599" s="260"/>
      <c r="G599" s="256"/>
      <c r="H599" s="49"/>
      <c r="I599" s="46"/>
      <c r="J599" s="46"/>
      <c r="K599" s="51"/>
      <c r="L599" s="46"/>
      <c r="M599" s="46"/>
      <c r="N599" s="49"/>
      <c r="O599" s="51"/>
      <c r="P599" s="277"/>
      <c r="Q599" s="46"/>
      <c r="R599" s="49"/>
      <c r="S599" s="49"/>
      <c r="T599" s="46"/>
      <c r="U599" s="46"/>
      <c r="V599" s="37"/>
    </row>
    <row r="600">
      <c r="A600" s="46"/>
      <c r="B600" s="257"/>
      <c r="C600" s="37"/>
      <c r="D600" s="49"/>
      <c r="E600" s="49"/>
      <c r="F600" s="261"/>
      <c r="G600" s="257"/>
      <c r="H600" s="49"/>
      <c r="I600" s="46"/>
      <c r="J600" s="46"/>
      <c r="K600" s="51"/>
      <c r="L600" s="46"/>
      <c r="M600" s="46"/>
      <c r="N600" s="49"/>
      <c r="O600" s="51"/>
      <c r="P600" s="277"/>
      <c r="Q600" s="46"/>
      <c r="R600" s="49"/>
      <c r="S600" s="49"/>
      <c r="T600" s="46"/>
      <c r="U600" s="46"/>
      <c r="V600" s="37"/>
    </row>
    <row r="601">
      <c r="A601" s="46"/>
      <c r="B601" s="256"/>
      <c r="C601" s="37"/>
      <c r="D601" s="49"/>
      <c r="E601" s="49"/>
      <c r="F601" s="260"/>
      <c r="G601" s="256"/>
      <c r="H601" s="49"/>
      <c r="I601" s="46"/>
      <c r="J601" s="46"/>
      <c r="K601" s="51"/>
      <c r="L601" s="46"/>
      <c r="M601" s="46"/>
      <c r="N601" s="49"/>
      <c r="O601" s="51"/>
      <c r="P601" s="277"/>
      <c r="Q601" s="46"/>
      <c r="R601" s="49"/>
      <c r="S601" s="49"/>
      <c r="T601" s="46"/>
      <c r="U601" s="46"/>
      <c r="V601" s="37"/>
    </row>
    <row r="602">
      <c r="A602" s="46"/>
      <c r="B602" s="257"/>
      <c r="C602" s="37"/>
      <c r="D602" s="49"/>
      <c r="E602" s="49"/>
      <c r="F602" s="261"/>
      <c r="G602" s="257"/>
      <c r="H602" s="49"/>
      <c r="I602" s="46"/>
      <c r="J602" s="46"/>
      <c r="K602" s="51"/>
      <c r="L602" s="46"/>
      <c r="M602" s="46"/>
      <c r="N602" s="49"/>
      <c r="O602" s="51"/>
      <c r="P602" s="277"/>
      <c r="Q602" s="46"/>
      <c r="R602" s="49"/>
      <c r="S602" s="49"/>
      <c r="T602" s="46"/>
      <c r="U602" s="46"/>
      <c r="V602" s="37"/>
    </row>
    <row r="603">
      <c r="A603" s="46"/>
      <c r="B603" s="256"/>
      <c r="C603" s="37"/>
      <c r="D603" s="49"/>
      <c r="E603" s="49"/>
      <c r="F603" s="260"/>
      <c r="G603" s="256"/>
      <c r="H603" s="49"/>
      <c r="I603" s="46"/>
      <c r="J603" s="46"/>
      <c r="K603" s="51"/>
      <c r="L603" s="46"/>
      <c r="M603" s="46"/>
      <c r="N603" s="49"/>
      <c r="O603" s="51"/>
      <c r="P603" s="277"/>
      <c r="Q603" s="46"/>
      <c r="R603" s="49"/>
      <c r="S603" s="49"/>
      <c r="T603" s="46"/>
      <c r="U603" s="46"/>
      <c r="V603" s="37"/>
    </row>
    <row r="604">
      <c r="A604" s="46"/>
      <c r="B604" s="257"/>
      <c r="C604" s="37"/>
      <c r="D604" s="49"/>
      <c r="E604" s="49"/>
      <c r="F604" s="261"/>
      <c r="G604" s="257"/>
      <c r="H604" s="49"/>
      <c r="I604" s="46"/>
      <c r="J604" s="46"/>
      <c r="K604" s="51"/>
      <c r="L604" s="46"/>
      <c r="M604" s="46"/>
      <c r="N604" s="49"/>
      <c r="O604" s="51"/>
      <c r="P604" s="277"/>
      <c r="Q604" s="46"/>
      <c r="R604" s="49"/>
      <c r="S604" s="49"/>
      <c r="T604" s="46"/>
      <c r="U604" s="46"/>
      <c r="V604" s="37"/>
    </row>
    <row r="605">
      <c r="A605" s="46"/>
      <c r="B605" s="256"/>
      <c r="C605" s="37"/>
      <c r="D605" s="49"/>
      <c r="E605" s="49"/>
      <c r="F605" s="260"/>
      <c r="G605" s="256"/>
      <c r="H605" s="49"/>
      <c r="I605" s="46"/>
      <c r="J605" s="46"/>
      <c r="K605" s="51"/>
      <c r="L605" s="46"/>
      <c r="M605" s="46"/>
      <c r="N605" s="49"/>
      <c r="O605" s="51"/>
      <c r="P605" s="277"/>
      <c r="Q605" s="46"/>
      <c r="R605" s="49"/>
      <c r="S605" s="49"/>
      <c r="T605" s="46"/>
      <c r="U605" s="46"/>
      <c r="V605" s="37"/>
    </row>
    <row r="606">
      <c r="A606" s="46"/>
      <c r="B606" s="257"/>
      <c r="C606" s="37"/>
      <c r="D606" s="49"/>
      <c r="E606" s="49"/>
      <c r="F606" s="261"/>
      <c r="G606" s="257"/>
      <c r="H606" s="49"/>
      <c r="I606" s="46"/>
      <c r="J606" s="46"/>
      <c r="K606" s="51"/>
      <c r="L606" s="46"/>
      <c r="M606" s="46"/>
      <c r="N606" s="49"/>
      <c r="O606" s="51"/>
      <c r="P606" s="277"/>
      <c r="Q606" s="46"/>
      <c r="R606" s="49"/>
      <c r="S606" s="49"/>
      <c r="T606" s="46"/>
      <c r="U606" s="46"/>
      <c r="V606" s="37"/>
    </row>
    <row r="607">
      <c r="A607" s="46"/>
      <c r="B607" s="256"/>
      <c r="C607" s="37"/>
      <c r="D607" s="49"/>
      <c r="E607" s="49"/>
      <c r="F607" s="260"/>
      <c r="G607" s="256"/>
      <c r="H607" s="49"/>
      <c r="I607" s="46"/>
      <c r="J607" s="46"/>
      <c r="K607" s="51"/>
      <c r="L607" s="46"/>
      <c r="M607" s="46"/>
      <c r="N607" s="49"/>
      <c r="O607" s="51"/>
      <c r="P607" s="277"/>
      <c r="Q607" s="46"/>
      <c r="R607" s="49"/>
      <c r="S607" s="49"/>
      <c r="T607" s="46"/>
      <c r="U607" s="46"/>
      <c r="V607" s="37"/>
    </row>
    <row r="608">
      <c r="A608" s="46"/>
      <c r="B608" s="257"/>
      <c r="C608" s="37"/>
      <c r="D608" s="49"/>
      <c r="E608" s="49"/>
      <c r="F608" s="261"/>
      <c r="G608" s="257"/>
      <c r="H608" s="49"/>
      <c r="I608" s="46"/>
      <c r="J608" s="46"/>
      <c r="K608" s="51"/>
      <c r="L608" s="46"/>
      <c r="M608" s="46"/>
      <c r="N608" s="49"/>
      <c r="O608" s="51"/>
      <c r="P608" s="277"/>
      <c r="Q608" s="46"/>
      <c r="R608" s="49"/>
      <c r="S608" s="49"/>
      <c r="T608" s="46"/>
      <c r="U608" s="46"/>
      <c r="V608" s="37"/>
    </row>
    <row r="609">
      <c r="A609" s="46"/>
      <c r="B609" s="256"/>
      <c r="C609" s="37"/>
      <c r="D609" s="49"/>
      <c r="E609" s="49"/>
      <c r="F609" s="260"/>
      <c r="G609" s="256"/>
      <c r="H609" s="49"/>
      <c r="I609" s="46"/>
      <c r="J609" s="46"/>
      <c r="K609" s="51"/>
      <c r="L609" s="46"/>
      <c r="M609" s="46"/>
      <c r="N609" s="49"/>
      <c r="O609" s="51"/>
      <c r="P609" s="277"/>
      <c r="Q609" s="46"/>
      <c r="R609" s="49"/>
      <c r="S609" s="49"/>
      <c r="T609" s="46"/>
      <c r="U609" s="46"/>
      <c r="V609" s="37"/>
    </row>
    <row r="610">
      <c r="A610" s="46"/>
      <c r="B610" s="257"/>
      <c r="C610" s="37"/>
      <c r="D610" s="49"/>
      <c r="E610" s="49"/>
      <c r="F610" s="261"/>
      <c r="G610" s="257"/>
      <c r="H610" s="49"/>
      <c r="I610" s="46"/>
      <c r="J610" s="46"/>
      <c r="K610" s="51"/>
      <c r="L610" s="46"/>
      <c r="M610" s="46"/>
      <c r="N610" s="49"/>
      <c r="O610" s="51"/>
      <c r="P610" s="277"/>
      <c r="Q610" s="46"/>
      <c r="R610" s="49"/>
      <c r="S610" s="49"/>
      <c r="T610" s="46"/>
      <c r="U610" s="46"/>
      <c r="V610" s="37"/>
    </row>
    <row r="611">
      <c r="A611" s="46"/>
      <c r="B611" s="256"/>
      <c r="C611" s="37"/>
      <c r="D611" s="49"/>
      <c r="E611" s="49"/>
      <c r="F611" s="260"/>
      <c r="G611" s="256"/>
      <c r="H611" s="49"/>
      <c r="I611" s="46"/>
      <c r="J611" s="46"/>
      <c r="K611" s="51"/>
      <c r="L611" s="46"/>
      <c r="M611" s="46"/>
      <c r="N611" s="49"/>
      <c r="O611" s="51"/>
      <c r="P611" s="277"/>
      <c r="Q611" s="46"/>
      <c r="R611" s="49"/>
      <c r="S611" s="49"/>
      <c r="T611" s="46"/>
      <c r="U611" s="46"/>
      <c r="V611" s="37"/>
    </row>
    <row r="612">
      <c r="A612" s="46"/>
      <c r="B612" s="257"/>
      <c r="C612" s="37"/>
      <c r="D612" s="49"/>
      <c r="E612" s="49"/>
      <c r="F612" s="261"/>
      <c r="G612" s="257"/>
      <c r="H612" s="49"/>
      <c r="I612" s="46"/>
      <c r="J612" s="46"/>
      <c r="K612" s="51"/>
      <c r="L612" s="46"/>
      <c r="M612" s="46"/>
      <c r="N612" s="49"/>
      <c r="O612" s="51"/>
      <c r="P612" s="277"/>
      <c r="Q612" s="46"/>
      <c r="R612" s="49"/>
      <c r="S612" s="49"/>
      <c r="T612" s="46"/>
      <c r="U612" s="46"/>
      <c r="V612" s="37"/>
    </row>
    <row r="613">
      <c r="A613" s="46"/>
      <c r="B613" s="256"/>
      <c r="C613" s="37"/>
      <c r="D613" s="49"/>
      <c r="E613" s="49"/>
      <c r="F613" s="260"/>
      <c r="G613" s="256"/>
      <c r="H613" s="49"/>
      <c r="I613" s="46"/>
      <c r="J613" s="46"/>
      <c r="K613" s="51"/>
      <c r="L613" s="46"/>
      <c r="M613" s="46"/>
      <c r="N613" s="49"/>
      <c r="O613" s="51"/>
      <c r="P613" s="277"/>
      <c r="Q613" s="46"/>
      <c r="R613" s="49"/>
      <c r="S613" s="49"/>
      <c r="T613" s="46"/>
      <c r="U613" s="46"/>
      <c r="V613" s="37"/>
    </row>
    <row r="614">
      <c r="A614" s="46"/>
      <c r="B614" s="257"/>
      <c r="C614" s="37"/>
      <c r="D614" s="49"/>
      <c r="E614" s="49"/>
      <c r="F614" s="261"/>
      <c r="G614" s="257"/>
      <c r="H614" s="49"/>
      <c r="I614" s="46"/>
      <c r="J614" s="46"/>
      <c r="K614" s="51"/>
      <c r="L614" s="46"/>
      <c r="M614" s="46"/>
      <c r="N614" s="49"/>
      <c r="O614" s="51"/>
      <c r="P614" s="277"/>
      <c r="Q614" s="46"/>
      <c r="R614" s="49"/>
      <c r="S614" s="49"/>
      <c r="T614" s="46"/>
      <c r="U614" s="46"/>
      <c r="V614" s="37"/>
    </row>
    <row r="615">
      <c r="A615" s="46"/>
      <c r="B615" s="256"/>
      <c r="C615" s="37"/>
      <c r="D615" s="49"/>
      <c r="E615" s="49"/>
      <c r="F615" s="260"/>
      <c r="G615" s="256"/>
      <c r="H615" s="49"/>
      <c r="I615" s="46"/>
      <c r="J615" s="46"/>
      <c r="K615" s="51"/>
      <c r="L615" s="46"/>
      <c r="M615" s="46"/>
      <c r="N615" s="49"/>
      <c r="O615" s="51"/>
      <c r="P615" s="277"/>
      <c r="Q615" s="46"/>
      <c r="R615" s="49"/>
      <c r="S615" s="49"/>
      <c r="T615" s="46"/>
      <c r="U615" s="46"/>
      <c r="V615" s="37"/>
    </row>
    <row r="616">
      <c r="A616" s="46"/>
      <c r="B616" s="257"/>
      <c r="C616" s="37"/>
      <c r="D616" s="49"/>
      <c r="E616" s="49"/>
      <c r="F616" s="261"/>
      <c r="G616" s="257"/>
      <c r="H616" s="49"/>
      <c r="I616" s="46"/>
      <c r="J616" s="46"/>
      <c r="K616" s="51"/>
      <c r="L616" s="46"/>
      <c r="M616" s="46"/>
      <c r="N616" s="49"/>
      <c r="O616" s="51"/>
      <c r="P616" s="277"/>
      <c r="Q616" s="46"/>
      <c r="R616" s="49"/>
      <c r="S616" s="49"/>
      <c r="T616" s="46"/>
      <c r="U616" s="46"/>
      <c r="V616" s="37"/>
    </row>
    <row r="617">
      <c r="A617" s="46"/>
      <c r="B617" s="256"/>
      <c r="C617" s="37"/>
      <c r="D617" s="49"/>
      <c r="E617" s="49"/>
      <c r="F617" s="260"/>
      <c r="G617" s="256"/>
      <c r="H617" s="49"/>
      <c r="I617" s="46"/>
      <c r="J617" s="46"/>
      <c r="K617" s="51"/>
      <c r="L617" s="46"/>
      <c r="M617" s="46"/>
      <c r="N617" s="49"/>
      <c r="O617" s="51"/>
      <c r="P617" s="277"/>
      <c r="Q617" s="46"/>
      <c r="R617" s="49"/>
      <c r="S617" s="49"/>
      <c r="T617" s="46"/>
      <c r="U617" s="46"/>
      <c r="V617" s="37"/>
    </row>
    <row r="618">
      <c r="A618" s="46"/>
      <c r="B618" s="257"/>
      <c r="C618" s="37"/>
      <c r="D618" s="49"/>
      <c r="E618" s="49"/>
      <c r="F618" s="261"/>
      <c r="G618" s="257"/>
      <c r="H618" s="49"/>
      <c r="I618" s="46"/>
      <c r="J618" s="46"/>
      <c r="K618" s="51"/>
      <c r="L618" s="46"/>
      <c r="M618" s="46"/>
      <c r="N618" s="49"/>
      <c r="O618" s="51"/>
      <c r="P618" s="277"/>
      <c r="Q618" s="46"/>
      <c r="R618" s="49"/>
      <c r="S618" s="49"/>
      <c r="T618" s="46"/>
      <c r="U618" s="46"/>
      <c r="V618" s="37"/>
    </row>
    <row r="619">
      <c r="A619" s="46"/>
      <c r="B619" s="256"/>
      <c r="C619" s="37"/>
      <c r="D619" s="49"/>
      <c r="E619" s="49"/>
      <c r="F619" s="260"/>
      <c r="G619" s="256"/>
      <c r="H619" s="49"/>
      <c r="I619" s="46"/>
      <c r="J619" s="46"/>
      <c r="K619" s="51"/>
      <c r="L619" s="46"/>
      <c r="M619" s="46"/>
      <c r="N619" s="49"/>
      <c r="O619" s="51"/>
      <c r="P619" s="277"/>
      <c r="Q619" s="46"/>
      <c r="R619" s="49"/>
      <c r="S619" s="49"/>
      <c r="T619" s="46"/>
      <c r="U619" s="46"/>
      <c r="V619" s="37"/>
    </row>
    <row r="620">
      <c r="A620" s="46"/>
      <c r="B620" s="257"/>
      <c r="C620" s="37"/>
      <c r="D620" s="49"/>
      <c r="E620" s="49"/>
      <c r="F620" s="261"/>
      <c r="G620" s="257"/>
      <c r="H620" s="49"/>
      <c r="I620" s="46"/>
      <c r="J620" s="46"/>
      <c r="K620" s="51"/>
      <c r="L620" s="46"/>
      <c r="M620" s="46"/>
      <c r="N620" s="49"/>
      <c r="O620" s="51"/>
      <c r="P620" s="277"/>
      <c r="Q620" s="46"/>
      <c r="R620" s="49"/>
      <c r="S620" s="49"/>
      <c r="T620" s="46"/>
      <c r="U620" s="46"/>
      <c r="V620" s="37"/>
    </row>
    <row r="621">
      <c r="A621" s="46"/>
      <c r="B621" s="256"/>
      <c r="C621" s="37"/>
      <c r="D621" s="49"/>
      <c r="E621" s="49"/>
      <c r="F621" s="260"/>
      <c r="G621" s="256"/>
      <c r="H621" s="49"/>
      <c r="I621" s="46"/>
      <c r="J621" s="46"/>
      <c r="K621" s="51"/>
      <c r="L621" s="46"/>
      <c r="M621" s="46"/>
      <c r="N621" s="49"/>
      <c r="O621" s="51"/>
      <c r="P621" s="277"/>
      <c r="Q621" s="46"/>
      <c r="R621" s="49"/>
      <c r="S621" s="49"/>
      <c r="T621" s="46"/>
      <c r="U621" s="46"/>
      <c r="V621" s="37"/>
    </row>
    <row r="622">
      <c r="A622" s="46"/>
      <c r="B622" s="257"/>
      <c r="C622" s="37"/>
      <c r="D622" s="49"/>
      <c r="E622" s="49"/>
      <c r="F622" s="261"/>
      <c r="G622" s="257"/>
      <c r="H622" s="49"/>
      <c r="I622" s="46"/>
      <c r="J622" s="46"/>
      <c r="K622" s="51"/>
      <c r="L622" s="46"/>
      <c r="M622" s="46"/>
      <c r="N622" s="49"/>
      <c r="O622" s="51"/>
      <c r="P622" s="277"/>
      <c r="Q622" s="46"/>
      <c r="R622" s="49"/>
      <c r="S622" s="49"/>
      <c r="T622" s="46"/>
      <c r="U622" s="46"/>
      <c r="V622" s="37"/>
    </row>
    <row r="623">
      <c r="A623" s="46"/>
      <c r="B623" s="256"/>
      <c r="C623" s="37"/>
      <c r="D623" s="49"/>
      <c r="E623" s="49"/>
      <c r="F623" s="260"/>
      <c r="G623" s="256"/>
      <c r="H623" s="49"/>
      <c r="I623" s="46"/>
      <c r="J623" s="46"/>
      <c r="K623" s="51"/>
      <c r="L623" s="46"/>
      <c r="M623" s="46"/>
      <c r="N623" s="49"/>
      <c r="O623" s="51"/>
      <c r="P623" s="277"/>
      <c r="Q623" s="46"/>
      <c r="R623" s="49"/>
      <c r="S623" s="49"/>
      <c r="T623" s="46"/>
      <c r="U623" s="46"/>
      <c r="V623" s="37"/>
    </row>
    <row r="624">
      <c r="A624" s="46"/>
      <c r="B624" s="257"/>
      <c r="C624" s="37"/>
      <c r="D624" s="49"/>
      <c r="E624" s="49"/>
      <c r="F624" s="261"/>
      <c r="G624" s="257"/>
      <c r="H624" s="49"/>
      <c r="I624" s="46"/>
      <c r="J624" s="46"/>
      <c r="K624" s="51"/>
      <c r="L624" s="46"/>
      <c r="M624" s="46"/>
      <c r="N624" s="49"/>
      <c r="O624" s="51"/>
      <c r="P624" s="277"/>
      <c r="Q624" s="46"/>
      <c r="R624" s="49"/>
      <c r="S624" s="49"/>
      <c r="T624" s="46"/>
      <c r="U624" s="46"/>
      <c r="V624" s="37"/>
    </row>
    <row r="625">
      <c r="A625" s="46"/>
      <c r="B625" s="256"/>
      <c r="C625" s="37"/>
      <c r="D625" s="49"/>
      <c r="E625" s="49"/>
      <c r="F625" s="260"/>
      <c r="G625" s="256"/>
      <c r="H625" s="49"/>
      <c r="I625" s="46"/>
      <c r="J625" s="46"/>
      <c r="K625" s="51"/>
      <c r="L625" s="46"/>
      <c r="M625" s="46"/>
      <c r="N625" s="49"/>
      <c r="O625" s="51"/>
      <c r="P625" s="277"/>
      <c r="Q625" s="46"/>
      <c r="R625" s="49"/>
      <c r="S625" s="49"/>
      <c r="T625" s="46"/>
      <c r="U625" s="46"/>
      <c r="V625" s="37"/>
    </row>
    <row r="626">
      <c r="A626" s="46"/>
      <c r="B626" s="257"/>
      <c r="C626" s="37"/>
      <c r="D626" s="49"/>
      <c r="E626" s="49"/>
      <c r="F626" s="261"/>
      <c r="G626" s="257"/>
      <c r="H626" s="49"/>
      <c r="I626" s="46"/>
      <c r="J626" s="46"/>
      <c r="K626" s="51"/>
      <c r="L626" s="46"/>
      <c r="M626" s="46"/>
      <c r="N626" s="49"/>
      <c r="O626" s="51"/>
      <c r="P626" s="277"/>
      <c r="Q626" s="46"/>
      <c r="R626" s="49"/>
      <c r="S626" s="49"/>
      <c r="T626" s="46"/>
      <c r="U626" s="46"/>
      <c r="V626" s="37"/>
    </row>
    <row r="627">
      <c r="A627" s="46"/>
      <c r="B627" s="256"/>
      <c r="C627" s="37"/>
      <c r="D627" s="49"/>
      <c r="E627" s="49"/>
      <c r="F627" s="260"/>
      <c r="G627" s="256"/>
      <c r="H627" s="49"/>
      <c r="I627" s="46"/>
      <c r="J627" s="46"/>
      <c r="K627" s="51"/>
      <c r="L627" s="46"/>
      <c r="M627" s="46"/>
      <c r="N627" s="49"/>
      <c r="O627" s="51"/>
      <c r="P627" s="277"/>
      <c r="Q627" s="46"/>
      <c r="R627" s="49"/>
      <c r="S627" s="49"/>
      <c r="T627" s="46"/>
      <c r="U627" s="46"/>
      <c r="V627" s="37"/>
    </row>
    <row r="628">
      <c r="A628" s="46"/>
      <c r="B628" s="257"/>
      <c r="C628" s="37"/>
      <c r="D628" s="49"/>
      <c r="E628" s="49"/>
      <c r="F628" s="261"/>
      <c r="G628" s="257"/>
      <c r="H628" s="49"/>
      <c r="I628" s="46"/>
      <c r="J628" s="46"/>
      <c r="K628" s="51"/>
      <c r="L628" s="46"/>
      <c r="M628" s="46"/>
      <c r="N628" s="49"/>
      <c r="O628" s="51"/>
      <c r="P628" s="277"/>
      <c r="Q628" s="46"/>
      <c r="R628" s="49"/>
      <c r="S628" s="49"/>
      <c r="T628" s="46"/>
      <c r="U628" s="46"/>
      <c r="V628" s="37"/>
    </row>
    <row r="629">
      <c r="A629" s="46"/>
      <c r="B629" s="256"/>
      <c r="C629" s="37"/>
      <c r="D629" s="49"/>
      <c r="E629" s="49"/>
      <c r="F629" s="260"/>
      <c r="G629" s="256"/>
      <c r="H629" s="49"/>
      <c r="I629" s="46"/>
      <c r="J629" s="46"/>
      <c r="K629" s="51"/>
      <c r="L629" s="46"/>
      <c r="M629" s="46"/>
      <c r="N629" s="49"/>
      <c r="O629" s="51"/>
      <c r="P629" s="277"/>
      <c r="Q629" s="46"/>
      <c r="R629" s="49"/>
      <c r="S629" s="49"/>
      <c r="T629" s="46"/>
      <c r="U629" s="46"/>
      <c r="V629" s="37"/>
    </row>
    <row r="630">
      <c r="A630" s="46"/>
      <c r="B630" s="257"/>
      <c r="C630" s="37"/>
      <c r="D630" s="49"/>
      <c r="E630" s="49"/>
      <c r="F630" s="261"/>
      <c r="G630" s="257"/>
      <c r="H630" s="49"/>
      <c r="I630" s="46"/>
      <c r="J630" s="46"/>
      <c r="K630" s="51"/>
      <c r="L630" s="46"/>
      <c r="M630" s="46"/>
      <c r="N630" s="49"/>
      <c r="O630" s="51"/>
      <c r="P630" s="277"/>
      <c r="Q630" s="46"/>
      <c r="R630" s="49"/>
      <c r="S630" s="49"/>
      <c r="T630" s="46"/>
      <c r="U630" s="46"/>
      <c r="V630" s="37"/>
    </row>
    <row r="631">
      <c r="A631" s="46"/>
      <c r="B631" s="256"/>
      <c r="C631" s="37"/>
      <c r="D631" s="49"/>
      <c r="E631" s="49"/>
      <c r="F631" s="260"/>
      <c r="G631" s="256"/>
      <c r="H631" s="49"/>
      <c r="I631" s="46"/>
      <c r="J631" s="46"/>
      <c r="K631" s="51"/>
      <c r="L631" s="46"/>
      <c r="M631" s="46"/>
      <c r="N631" s="49"/>
      <c r="O631" s="51"/>
      <c r="P631" s="277"/>
      <c r="Q631" s="46"/>
      <c r="R631" s="49"/>
      <c r="S631" s="49"/>
      <c r="T631" s="46"/>
      <c r="U631" s="46"/>
      <c r="V631" s="37"/>
    </row>
    <row r="632">
      <c r="A632" s="46"/>
      <c r="B632" s="257"/>
      <c r="C632" s="37"/>
      <c r="D632" s="49"/>
      <c r="E632" s="49"/>
      <c r="F632" s="261"/>
      <c r="G632" s="257"/>
      <c r="H632" s="49"/>
      <c r="I632" s="46"/>
      <c r="J632" s="46"/>
      <c r="K632" s="51"/>
      <c r="L632" s="46"/>
      <c r="M632" s="46"/>
      <c r="N632" s="49"/>
      <c r="O632" s="51"/>
      <c r="P632" s="277"/>
      <c r="Q632" s="46"/>
      <c r="R632" s="49"/>
      <c r="S632" s="49"/>
      <c r="T632" s="46"/>
      <c r="U632" s="46"/>
      <c r="V632" s="37"/>
    </row>
    <row r="633">
      <c r="A633" s="46"/>
      <c r="B633" s="256"/>
      <c r="C633" s="37"/>
      <c r="D633" s="49"/>
      <c r="E633" s="49"/>
      <c r="F633" s="260"/>
      <c r="G633" s="256"/>
      <c r="H633" s="49"/>
      <c r="I633" s="46"/>
      <c r="J633" s="46"/>
      <c r="K633" s="51"/>
      <c r="L633" s="46"/>
      <c r="M633" s="46"/>
      <c r="N633" s="49"/>
      <c r="O633" s="51"/>
      <c r="P633" s="277"/>
      <c r="Q633" s="46"/>
      <c r="R633" s="49"/>
      <c r="S633" s="49"/>
      <c r="T633" s="46"/>
      <c r="U633" s="46"/>
      <c r="V633" s="37"/>
    </row>
    <row r="634">
      <c r="A634" s="46"/>
      <c r="B634" s="257"/>
      <c r="C634" s="37"/>
      <c r="D634" s="49"/>
      <c r="E634" s="49"/>
      <c r="F634" s="261"/>
      <c r="G634" s="257"/>
      <c r="H634" s="49"/>
      <c r="I634" s="46"/>
      <c r="J634" s="46"/>
      <c r="K634" s="51"/>
      <c r="L634" s="46"/>
      <c r="M634" s="46"/>
      <c r="N634" s="49"/>
      <c r="O634" s="51"/>
      <c r="P634" s="277"/>
      <c r="Q634" s="46"/>
      <c r="R634" s="49"/>
      <c r="S634" s="49"/>
      <c r="T634" s="46"/>
      <c r="U634" s="46"/>
      <c r="V634" s="37"/>
    </row>
    <row r="635">
      <c r="A635" s="46"/>
      <c r="B635" s="256"/>
      <c r="C635" s="37"/>
      <c r="D635" s="49"/>
      <c r="E635" s="49"/>
      <c r="F635" s="260"/>
      <c r="G635" s="256"/>
      <c r="H635" s="49"/>
      <c r="I635" s="46"/>
      <c r="J635" s="46"/>
      <c r="K635" s="51"/>
      <c r="L635" s="46"/>
      <c r="M635" s="46"/>
      <c r="N635" s="49"/>
      <c r="O635" s="51"/>
      <c r="P635" s="277"/>
      <c r="Q635" s="46"/>
      <c r="R635" s="49"/>
      <c r="S635" s="49"/>
      <c r="T635" s="46"/>
      <c r="U635" s="46"/>
      <c r="V635" s="37"/>
    </row>
    <row r="636">
      <c r="A636" s="46"/>
      <c r="B636" s="257"/>
      <c r="C636" s="37"/>
      <c r="D636" s="49"/>
      <c r="E636" s="49"/>
      <c r="F636" s="261"/>
      <c r="G636" s="257"/>
      <c r="H636" s="49"/>
      <c r="I636" s="46"/>
      <c r="J636" s="46"/>
      <c r="K636" s="51"/>
      <c r="L636" s="46"/>
      <c r="M636" s="46"/>
      <c r="N636" s="49"/>
      <c r="O636" s="51"/>
      <c r="P636" s="277"/>
      <c r="Q636" s="46"/>
      <c r="R636" s="49"/>
      <c r="S636" s="49"/>
      <c r="T636" s="46"/>
      <c r="U636" s="46"/>
      <c r="V636" s="37"/>
    </row>
    <row r="637">
      <c r="A637" s="46"/>
      <c r="B637" s="256"/>
      <c r="C637" s="37"/>
      <c r="D637" s="49"/>
      <c r="E637" s="49"/>
      <c r="F637" s="260"/>
      <c r="G637" s="256"/>
      <c r="H637" s="49"/>
      <c r="I637" s="46"/>
      <c r="J637" s="46"/>
      <c r="K637" s="51"/>
      <c r="L637" s="46"/>
      <c r="M637" s="46"/>
      <c r="N637" s="49"/>
      <c r="O637" s="51"/>
      <c r="P637" s="277"/>
      <c r="Q637" s="46"/>
      <c r="R637" s="49"/>
      <c r="S637" s="49"/>
      <c r="T637" s="46"/>
      <c r="U637" s="46"/>
      <c r="V637" s="37"/>
    </row>
    <row r="638">
      <c r="A638" s="46"/>
      <c r="B638" s="257"/>
      <c r="C638" s="37"/>
      <c r="D638" s="49"/>
      <c r="E638" s="49"/>
      <c r="F638" s="261"/>
      <c r="G638" s="257"/>
      <c r="H638" s="49"/>
      <c r="I638" s="46"/>
      <c r="J638" s="46"/>
      <c r="K638" s="51"/>
      <c r="L638" s="46"/>
      <c r="M638" s="46"/>
      <c r="N638" s="49"/>
      <c r="O638" s="51"/>
      <c r="P638" s="277"/>
      <c r="Q638" s="46"/>
      <c r="R638" s="49"/>
      <c r="S638" s="49"/>
      <c r="T638" s="46"/>
      <c r="U638" s="46"/>
      <c r="V638" s="37"/>
    </row>
    <row r="639">
      <c r="A639" s="46"/>
      <c r="B639" s="256"/>
      <c r="C639" s="37"/>
      <c r="D639" s="49"/>
      <c r="E639" s="49"/>
      <c r="F639" s="260"/>
      <c r="G639" s="256"/>
      <c r="H639" s="49"/>
      <c r="I639" s="46"/>
      <c r="J639" s="46"/>
      <c r="K639" s="51"/>
      <c r="L639" s="46"/>
      <c r="M639" s="46"/>
      <c r="N639" s="49"/>
      <c r="O639" s="51"/>
      <c r="P639" s="277"/>
      <c r="Q639" s="46"/>
      <c r="R639" s="49"/>
      <c r="S639" s="49"/>
      <c r="T639" s="46"/>
      <c r="U639" s="46"/>
      <c r="V639" s="37"/>
    </row>
    <row r="640">
      <c r="A640" s="46"/>
      <c r="B640" s="257"/>
      <c r="C640" s="37"/>
      <c r="D640" s="49"/>
      <c r="E640" s="49"/>
      <c r="F640" s="261"/>
      <c r="G640" s="257"/>
      <c r="H640" s="49"/>
      <c r="I640" s="46"/>
      <c r="J640" s="46"/>
      <c r="K640" s="51"/>
      <c r="L640" s="46"/>
      <c r="M640" s="46"/>
      <c r="N640" s="49"/>
      <c r="O640" s="51"/>
      <c r="P640" s="277"/>
      <c r="Q640" s="46"/>
      <c r="R640" s="49"/>
      <c r="S640" s="49"/>
      <c r="T640" s="46"/>
      <c r="U640" s="46"/>
      <c r="V640" s="37"/>
    </row>
    <row r="641">
      <c r="A641" s="46"/>
      <c r="B641" s="256"/>
      <c r="C641" s="37"/>
      <c r="D641" s="49"/>
      <c r="E641" s="49"/>
      <c r="F641" s="260"/>
      <c r="G641" s="256"/>
      <c r="H641" s="49"/>
      <c r="I641" s="46"/>
      <c r="J641" s="46"/>
      <c r="K641" s="51"/>
      <c r="L641" s="46"/>
      <c r="M641" s="46"/>
      <c r="N641" s="49"/>
      <c r="O641" s="51"/>
      <c r="P641" s="277"/>
      <c r="Q641" s="46"/>
      <c r="R641" s="49"/>
      <c r="S641" s="49"/>
      <c r="T641" s="46"/>
      <c r="U641" s="46"/>
      <c r="V641" s="37"/>
    </row>
    <row r="642">
      <c r="A642" s="46"/>
      <c r="B642" s="257"/>
      <c r="C642" s="37"/>
      <c r="D642" s="49"/>
      <c r="E642" s="49"/>
      <c r="F642" s="261"/>
      <c r="G642" s="257"/>
      <c r="H642" s="49"/>
      <c r="I642" s="46"/>
      <c r="J642" s="46"/>
      <c r="K642" s="51"/>
      <c r="L642" s="46"/>
      <c r="M642" s="46"/>
      <c r="N642" s="49"/>
      <c r="O642" s="51"/>
      <c r="P642" s="277"/>
      <c r="Q642" s="46"/>
      <c r="R642" s="49"/>
      <c r="S642" s="49"/>
      <c r="T642" s="46"/>
      <c r="U642" s="46"/>
      <c r="V642" s="37"/>
    </row>
    <row r="643">
      <c r="A643" s="46"/>
      <c r="B643" s="256"/>
      <c r="C643" s="37"/>
      <c r="D643" s="49"/>
      <c r="E643" s="49"/>
      <c r="F643" s="260"/>
      <c r="G643" s="256"/>
      <c r="H643" s="49"/>
      <c r="I643" s="46"/>
      <c r="J643" s="46"/>
      <c r="K643" s="51"/>
      <c r="L643" s="46"/>
      <c r="M643" s="46"/>
      <c r="N643" s="49"/>
      <c r="O643" s="51"/>
      <c r="P643" s="277"/>
      <c r="Q643" s="46"/>
      <c r="R643" s="49"/>
      <c r="S643" s="49"/>
      <c r="T643" s="46"/>
      <c r="U643" s="46"/>
      <c r="V643" s="37"/>
    </row>
    <row r="644">
      <c r="A644" s="46"/>
      <c r="B644" s="257"/>
      <c r="C644" s="37"/>
      <c r="D644" s="49"/>
      <c r="E644" s="49"/>
      <c r="F644" s="261"/>
      <c r="G644" s="257"/>
      <c r="H644" s="49"/>
      <c r="I644" s="46"/>
      <c r="J644" s="46"/>
      <c r="K644" s="51"/>
      <c r="L644" s="46"/>
      <c r="M644" s="46"/>
      <c r="N644" s="49"/>
      <c r="O644" s="51"/>
      <c r="P644" s="277"/>
      <c r="Q644" s="46"/>
      <c r="R644" s="49"/>
      <c r="S644" s="49"/>
      <c r="T644" s="46"/>
      <c r="U644" s="46"/>
      <c r="V644" s="37"/>
    </row>
    <row r="645">
      <c r="A645" s="46"/>
      <c r="B645" s="256"/>
      <c r="C645" s="37"/>
      <c r="D645" s="49"/>
      <c r="E645" s="49"/>
      <c r="F645" s="260"/>
      <c r="G645" s="256"/>
      <c r="H645" s="49"/>
      <c r="I645" s="46"/>
      <c r="J645" s="46"/>
      <c r="K645" s="51"/>
      <c r="L645" s="46"/>
      <c r="M645" s="46"/>
      <c r="N645" s="49"/>
      <c r="O645" s="51"/>
      <c r="P645" s="277"/>
      <c r="Q645" s="46"/>
      <c r="R645" s="49"/>
      <c r="S645" s="49"/>
      <c r="T645" s="46"/>
      <c r="U645" s="46"/>
      <c r="V645" s="37"/>
    </row>
    <row r="646">
      <c r="A646" s="46"/>
      <c r="B646" s="257"/>
      <c r="C646" s="37"/>
      <c r="D646" s="49"/>
      <c r="E646" s="49"/>
      <c r="F646" s="261"/>
      <c r="G646" s="257"/>
      <c r="H646" s="49"/>
      <c r="I646" s="46"/>
      <c r="J646" s="46"/>
      <c r="K646" s="51"/>
      <c r="L646" s="46"/>
      <c r="M646" s="46"/>
      <c r="N646" s="49"/>
      <c r="O646" s="51"/>
      <c r="P646" s="277"/>
      <c r="Q646" s="46"/>
      <c r="R646" s="49"/>
      <c r="S646" s="49"/>
      <c r="T646" s="46"/>
      <c r="U646" s="46"/>
      <c r="V646" s="37"/>
    </row>
    <row r="647">
      <c r="A647" s="46"/>
      <c r="B647" s="256"/>
      <c r="C647" s="37"/>
      <c r="D647" s="49"/>
      <c r="E647" s="49"/>
      <c r="F647" s="260"/>
      <c r="G647" s="256"/>
      <c r="H647" s="49"/>
      <c r="I647" s="46"/>
      <c r="J647" s="46"/>
      <c r="K647" s="51"/>
      <c r="L647" s="46"/>
      <c r="M647" s="46"/>
      <c r="N647" s="49"/>
      <c r="O647" s="51"/>
      <c r="P647" s="277"/>
      <c r="Q647" s="46"/>
      <c r="R647" s="49"/>
      <c r="S647" s="49"/>
      <c r="T647" s="46"/>
      <c r="U647" s="46"/>
      <c r="V647" s="37"/>
    </row>
    <row r="648">
      <c r="A648" s="46"/>
      <c r="B648" s="257"/>
      <c r="C648" s="37"/>
      <c r="D648" s="49"/>
      <c r="E648" s="49"/>
      <c r="F648" s="261"/>
      <c r="G648" s="257"/>
      <c r="H648" s="49"/>
      <c r="I648" s="46"/>
      <c r="J648" s="46"/>
      <c r="K648" s="51"/>
      <c r="L648" s="46"/>
      <c r="M648" s="46"/>
      <c r="N648" s="49"/>
      <c r="O648" s="51"/>
      <c r="P648" s="277"/>
      <c r="Q648" s="46"/>
      <c r="R648" s="49"/>
      <c r="S648" s="49"/>
      <c r="T648" s="46"/>
      <c r="U648" s="46"/>
      <c r="V648" s="37"/>
    </row>
    <row r="649">
      <c r="A649" s="46"/>
      <c r="B649" s="256"/>
      <c r="C649" s="37"/>
      <c r="D649" s="49"/>
      <c r="E649" s="49"/>
      <c r="F649" s="260"/>
      <c r="G649" s="256"/>
      <c r="H649" s="49"/>
      <c r="I649" s="46"/>
      <c r="J649" s="46"/>
      <c r="K649" s="51"/>
      <c r="L649" s="46"/>
      <c r="M649" s="46"/>
      <c r="N649" s="49"/>
      <c r="O649" s="51"/>
      <c r="P649" s="277"/>
      <c r="Q649" s="46"/>
      <c r="R649" s="49"/>
      <c r="S649" s="49"/>
      <c r="T649" s="46"/>
      <c r="U649" s="46"/>
      <c r="V649" s="37"/>
    </row>
    <row r="650">
      <c r="A650" s="46"/>
      <c r="B650" s="257"/>
      <c r="C650" s="37"/>
      <c r="D650" s="49"/>
      <c r="E650" s="49"/>
      <c r="F650" s="261"/>
      <c r="G650" s="257"/>
      <c r="H650" s="49"/>
      <c r="I650" s="46"/>
      <c r="J650" s="46"/>
      <c r="K650" s="51"/>
      <c r="L650" s="46"/>
      <c r="M650" s="46"/>
      <c r="N650" s="49"/>
      <c r="O650" s="51"/>
      <c r="P650" s="277"/>
      <c r="Q650" s="46"/>
      <c r="R650" s="49"/>
      <c r="S650" s="49"/>
      <c r="T650" s="46"/>
      <c r="U650" s="46"/>
      <c r="V650" s="37"/>
    </row>
    <row r="651">
      <c r="A651" s="46"/>
      <c r="B651" s="256"/>
      <c r="C651" s="37"/>
      <c r="D651" s="49"/>
      <c r="E651" s="49"/>
      <c r="F651" s="260"/>
      <c r="G651" s="256"/>
      <c r="H651" s="49"/>
      <c r="I651" s="46"/>
      <c r="J651" s="46"/>
      <c r="K651" s="51"/>
      <c r="L651" s="46"/>
      <c r="M651" s="46"/>
      <c r="N651" s="49"/>
      <c r="O651" s="51"/>
      <c r="P651" s="277"/>
      <c r="Q651" s="46"/>
      <c r="R651" s="49"/>
      <c r="S651" s="49"/>
      <c r="T651" s="46"/>
      <c r="U651" s="46"/>
      <c r="V651" s="37"/>
    </row>
    <row r="652">
      <c r="A652" s="46"/>
      <c r="B652" s="257"/>
      <c r="C652" s="37"/>
      <c r="D652" s="49"/>
      <c r="E652" s="49"/>
      <c r="F652" s="261"/>
      <c r="G652" s="257"/>
      <c r="H652" s="49"/>
      <c r="I652" s="46"/>
      <c r="J652" s="46"/>
      <c r="K652" s="51"/>
      <c r="L652" s="46"/>
      <c r="M652" s="46"/>
      <c r="N652" s="49"/>
      <c r="O652" s="51"/>
      <c r="P652" s="277"/>
      <c r="Q652" s="46"/>
      <c r="R652" s="49"/>
      <c r="S652" s="49"/>
      <c r="T652" s="46"/>
      <c r="U652" s="46"/>
      <c r="V652" s="37"/>
    </row>
    <row r="653">
      <c r="A653" s="46"/>
      <c r="B653" s="256"/>
      <c r="C653" s="37"/>
      <c r="D653" s="49"/>
      <c r="E653" s="49"/>
      <c r="F653" s="260"/>
      <c r="G653" s="256"/>
      <c r="H653" s="49"/>
      <c r="I653" s="46"/>
      <c r="J653" s="46"/>
      <c r="K653" s="51"/>
      <c r="L653" s="46"/>
      <c r="M653" s="46"/>
      <c r="N653" s="49"/>
      <c r="O653" s="51"/>
      <c r="P653" s="277"/>
      <c r="Q653" s="46"/>
      <c r="R653" s="49"/>
      <c r="S653" s="49"/>
      <c r="T653" s="46"/>
      <c r="U653" s="46"/>
      <c r="V653" s="37"/>
    </row>
    <row r="654">
      <c r="A654" s="46"/>
      <c r="B654" s="257"/>
      <c r="C654" s="37"/>
      <c r="D654" s="49"/>
      <c r="E654" s="49"/>
      <c r="F654" s="261"/>
      <c r="G654" s="257"/>
      <c r="H654" s="49"/>
      <c r="I654" s="46"/>
      <c r="J654" s="46"/>
      <c r="K654" s="51"/>
      <c r="L654" s="46"/>
      <c r="M654" s="46"/>
      <c r="N654" s="49"/>
      <c r="O654" s="51"/>
      <c r="P654" s="277"/>
      <c r="Q654" s="46"/>
      <c r="R654" s="49"/>
      <c r="S654" s="49"/>
      <c r="T654" s="46"/>
      <c r="U654" s="46"/>
      <c r="V654" s="37"/>
    </row>
    <row r="655">
      <c r="A655" s="46"/>
      <c r="B655" s="256"/>
      <c r="C655" s="37"/>
      <c r="D655" s="49"/>
      <c r="E655" s="49"/>
      <c r="F655" s="260"/>
      <c r="G655" s="256"/>
      <c r="H655" s="49"/>
      <c r="I655" s="46"/>
      <c r="J655" s="46"/>
      <c r="K655" s="51"/>
      <c r="L655" s="46"/>
      <c r="M655" s="46"/>
      <c r="N655" s="49"/>
      <c r="O655" s="51"/>
      <c r="P655" s="277"/>
      <c r="Q655" s="46"/>
      <c r="R655" s="49"/>
      <c r="S655" s="49"/>
      <c r="T655" s="46"/>
      <c r="U655" s="46"/>
      <c r="V655" s="37"/>
    </row>
    <row r="656">
      <c r="A656" s="46"/>
      <c r="B656" s="257"/>
      <c r="C656" s="37"/>
      <c r="D656" s="49"/>
      <c r="E656" s="49"/>
      <c r="F656" s="261"/>
      <c r="G656" s="257"/>
      <c r="H656" s="49"/>
      <c r="I656" s="46"/>
      <c r="J656" s="46"/>
      <c r="K656" s="51"/>
      <c r="L656" s="46"/>
      <c r="M656" s="46"/>
      <c r="N656" s="49"/>
      <c r="O656" s="51"/>
      <c r="P656" s="277"/>
      <c r="Q656" s="46"/>
      <c r="R656" s="49"/>
      <c r="S656" s="49"/>
      <c r="T656" s="46"/>
      <c r="U656" s="46"/>
      <c r="V656" s="37"/>
    </row>
    <row r="657">
      <c r="A657" s="46"/>
      <c r="B657" s="256"/>
      <c r="C657" s="37"/>
      <c r="D657" s="49"/>
      <c r="E657" s="49"/>
      <c r="F657" s="260"/>
      <c r="G657" s="256"/>
      <c r="H657" s="49"/>
      <c r="I657" s="46"/>
      <c r="J657" s="46"/>
      <c r="K657" s="51"/>
      <c r="L657" s="46"/>
      <c r="M657" s="46"/>
      <c r="N657" s="49"/>
      <c r="O657" s="51"/>
      <c r="P657" s="277"/>
      <c r="Q657" s="46"/>
      <c r="R657" s="49"/>
      <c r="S657" s="49"/>
      <c r="T657" s="46"/>
      <c r="U657" s="46"/>
      <c r="V657" s="37"/>
    </row>
    <row r="658">
      <c r="A658" s="46"/>
      <c r="B658" s="257"/>
      <c r="C658" s="37"/>
      <c r="D658" s="49"/>
      <c r="E658" s="49"/>
      <c r="F658" s="261"/>
      <c r="G658" s="257"/>
      <c r="H658" s="49"/>
      <c r="I658" s="46"/>
      <c r="J658" s="46"/>
      <c r="K658" s="51"/>
      <c r="L658" s="46"/>
      <c r="M658" s="46"/>
      <c r="N658" s="49"/>
      <c r="O658" s="51"/>
      <c r="P658" s="277"/>
      <c r="Q658" s="46"/>
      <c r="R658" s="49"/>
      <c r="S658" s="49"/>
      <c r="T658" s="46"/>
      <c r="U658" s="46"/>
      <c r="V658" s="37"/>
    </row>
    <row r="659">
      <c r="A659" s="46"/>
      <c r="B659" s="256"/>
      <c r="C659" s="37"/>
      <c r="D659" s="49"/>
      <c r="E659" s="49"/>
      <c r="F659" s="260"/>
      <c r="G659" s="256"/>
      <c r="H659" s="49"/>
      <c r="I659" s="46"/>
      <c r="J659" s="46"/>
      <c r="K659" s="51"/>
      <c r="L659" s="46"/>
      <c r="M659" s="46"/>
      <c r="N659" s="49"/>
      <c r="O659" s="51"/>
      <c r="P659" s="277"/>
      <c r="Q659" s="46"/>
      <c r="R659" s="49"/>
      <c r="S659" s="49"/>
      <c r="T659" s="46"/>
      <c r="U659" s="46"/>
      <c r="V659" s="37"/>
    </row>
    <row r="660">
      <c r="A660" s="46"/>
      <c r="B660" s="257"/>
      <c r="C660" s="37"/>
      <c r="D660" s="49"/>
      <c r="E660" s="49"/>
      <c r="F660" s="261"/>
      <c r="G660" s="257"/>
      <c r="H660" s="49"/>
      <c r="I660" s="46"/>
      <c r="J660" s="46"/>
      <c r="K660" s="51"/>
      <c r="L660" s="46"/>
      <c r="M660" s="46"/>
      <c r="N660" s="49"/>
      <c r="O660" s="51"/>
      <c r="P660" s="277"/>
      <c r="Q660" s="46"/>
      <c r="R660" s="49"/>
      <c r="S660" s="49"/>
      <c r="T660" s="46"/>
      <c r="U660" s="46"/>
      <c r="V660" s="37"/>
    </row>
    <row r="661">
      <c r="A661" s="46"/>
      <c r="B661" s="256"/>
      <c r="C661" s="37"/>
      <c r="D661" s="49"/>
      <c r="E661" s="49"/>
      <c r="F661" s="260"/>
      <c r="G661" s="256"/>
      <c r="H661" s="49"/>
      <c r="I661" s="46"/>
      <c r="J661" s="46"/>
      <c r="K661" s="51"/>
      <c r="L661" s="46"/>
      <c r="M661" s="46"/>
      <c r="N661" s="49"/>
      <c r="O661" s="51"/>
      <c r="P661" s="277"/>
      <c r="Q661" s="46"/>
      <c r="R661" s="49"/>
      <c r="S661" s="49"/>
      <c r="T661" s="46"/>
      <c r="U661" s="46"/>
      <c r="V661" s="37"/>
    </row>
    <row r="662">
      <c r="A662" s="46"/>
      <c r="B662" s="257"/>
      <c r="C662" s="37"/>
      <c r="D662" s="49"/>
      <c r="E662" s="49"/>
      <c r="F662" s="261"/>
      <c r="G662" s="257"/>
      <c r="H662" s="49"/>
      <c r="I662" s="46"/>
      <c r="J662" s="46"/>
      <c r="K662" s="51"/>
      <c r="L662" s="46"/>
      <c r="M662" s="46"/>
      <c r="N662" s="49"/>
      <c r="O662" s="51"/>
      <c r="P662" s="277"/>
      <c r="Q662" s="46"/>
      <c r="R662" s="49"/>
      <c r="S662" s="49"/>
      <c r="T662" s="46"/>
      <c r="U662" s="46"/>
      <c r="V662" s="37"/>
    </row>
    <row r="663">
      <c r="A663" s="46"/>
      <c r="B663" s="256"/>
      <c r="C663" s="37"/>
      <c r="D663" s="49"/>
      <c r="E663" s="49"/>
      <c r="F663" s="260"/>
      <c r="G663" s="256"/>
      <c r="H663" s="49"/>
      <c r="I663" s="46"/>
      <c r="J663" s="46"/>
      <c r="K663" s="51"/>
      <c r="L663" s="46"/>
      <c r="M663" s="46"/>
      <c r="N663" s="49"/>
      <c r="O663" s="51"/>
      <c r="P663" s="277"/>
      <c r="Q663" s="46"/>
      <c r="R663" s="49"/>
      <c r="S663" s="49"/>
      <c r="T663" s="46"/>
      <c r="U663" s="46"/>
      <c r="V663" s="37"/>
    </row>
    <row r="664">
      <c r="A664" s="46"/>
      <c r="B664" s="257"/>
      <c r="C664" s="37"/>
      <c r="D664" s="49"/>
      <c r="E664" s="49"/>
      <c r="F664" s="261"/>
      <c r="G664" s="257"/>
      <c r="H664" s="49"/>
      <c r="I664" s="46"/>
      <c r="J664" s="46"/>
      <c r="K664" s="51"/>
      <c r="L664" s="46"/>
      <c r="M664" s="46"/>
      <c r="N664" s="49"/>
      <c r="O664" s="51"/>
      <c r="P664" s="277"/>
      <c r="Q664" s="46"/>
      <c r="R664" s="49"/>
      <c r="S664" s="49"/>
      <c r="T664" s="46"/>
      <c r="U664" s="46"/>
      <c r="V664" s="37"/>
    </row>
    <row r="665">
      <c r="A665" s="46"/>
      <c r="B665" s="256"/>
      <c r="C665" s="37"/>
      <c r="D665" s="49"/>
      <c r="E665" s="49"/>
      <c r="F665" s="260"/>
      <c r="G665" s="256"/>
      <c r="H665" s="49"/>
      <c r="I665" s="46"/>
      <c r="J665" s="46"/>
      <c r="K665" s="51"/>
      <c r="L665" s="46"/>
      <c r="M665" s="46"/>
      <c r="N665" s="49"/>
      <c r="O665" s="51"/>
      <c r="P665" s="277"/>
      <c r="Q665" s="46"/>
      <c r="R665" s="49"/>
      <c r="S665" s="49"/>
      <c r="T665" s="46"/>
      <c r="U665" s="46"/>
      <c r="V665" s="37"/>
    </row>
    <row r="666">
      <c r="A666" s="46"/>
      <c r="B666" s="257"/>
      <c r="C666" s="37"/>
      <c r="D666" s="49"/>
      <c r="E666" s="49"/>
      <c r="F666" s="261"/>
      <c r="G666" s="257"/>
      <c r="H666" s="49"/>
      <c r="I666" s="46"/>
      <c r="J666" s="46"/>
      <c r="K666" s="51"/>
      <c r="L666" s="46"/>
      <c r="M666" s="46"/>
      <c r="N666" s="49"/>
      <c r="O666" s="51"/>
      <c r="P666" s="277"/>
      <c r="Q666" s="46"/>
      <c r="R666" s="49"/>
      <c r="S666" s="49"/>
      <c r="T666" s="46"/>
      <c r="U666" s="46"/>
      <c r="V666" s="37"/>
    </row>
    <row r="667">
      <c r="A667" s="46"/>
      <c r="B667" s="256"/>
      <c r="C667" s="37"/>
      <c r="D667" s="49"/>
      <c r="E667" s="49"/>
      <c r="F667" s="260"/>
      <c r="G667" s="256"/>
      <c r="H667" s="49"/>
      <c r="I667" s="46"/>
      <c r="J667" s="46"/>
      <c r="K667" s="51"/>
      <c r="L667" s="46"/>
      <c r="M667" s="46"/>
      <c r="N667" s="49"/>
      <c r="O667" s="51"/>
      <c r="P667" s="277"/>
      <c r="Q667" s="46"/>
      <c r="R667" s="49"/>
      <c r="S667" s="49"/>
      <c r="T667" s="46"/>
      <c r="U667" s="46"/>
      <c r="V667" s="37"/>
    </row>
    <row r="668">
      <c r="A668" s="46"/>
      <c r="B668" s="257"/>
      <c r="C668" s="37"/>
      <c r="D668" s="49"/>
      <c r="E668" s="49"/>
      <c r="F668" s="261"/>
      <c r="G668" s="257"/>
      <c r="H668" s="49"/>
      <c r="I668" s="46"/>
      <c r="J668" s="46"/>
      <c r="K668" s="51"/>
      <c r="L668" s="46"/>
      <c r="M668" s="46"/>
      <c r="N668" s="49"/>
      <c r="O668" s="51"/>
      <c r="P668" s="277"/>
      <c r="Q668" s="46"/>
      <c r="R668" s="49"/>
      <c r="S668" s="49"/>
      <c r="T668" s="46"/>
      <c r="U668" s="46"/>
      <c r="V668" s="37"/>
    </row>
    <row r="669">
      <c r="A669" s="46"/>
      <c r="B669" s="256"/>
      <c r="C669" s="37"/>
      <c r="D669" s="49"/>
      <c r="E669" s="49"/>
      <c r="F669" s="260"/>
      <c r="G669" s="256"/>
      <c r="H669" s="49"/>
      <c r="I669" s="46"/>
      <c r="J669" s="46"/>
      <c r="K669" s="51"/>
      <c r="L669" s="46"/>
      <c r="M669" s="46"/>
      <c r="N669" s="49"/>
      <c r="O669" s="51"/>
      <c r="P669" s="277"/>
      <c r="Q669" s="46"/>
      <c r="R669" s="49"/>
      <c r="S669" s="49"/>
      <c r="T669" s="46"/>
      <c r="U669" s="46"/>
      <c r="V669" s="37"/>
    </row>
    <row r="670">
      <c r="A670" s="46"/>
      <c r="B670" s="257"/>
      <c r="C670" s="37"/>
      <c r="D670" s="49"/>
      <c r="E670" s="49"/>
      <c r="F670" s="261"/>
      <c r="G670" s="257"/>
      <c r="H670" s="49"/>
      <c r="I670" s="46"/>
      <c r="J670" s="46"/>
      <c r="K670" s="51"/>
      <c r="L670" s="46"/>
      <c r="M670" s="46"/>
      <c r="N670" s="49"/>
      <c r="O670" s="51"/>
      <c r="P670" s="277"/>
      <c r="Q670" s="46"/>
      <c r="R670" s="49"/>
      <c r="S670" s="49"/>
      <c r="T670" s="46"/>
      <c r="U670" s="46"/>
      <c r="V670" s="37"/>
    </row>
    <row r="671">
      <c r="A671" s="46"/>
      <c r="B671" s="256"/>
      <c r="C671" s="37"/>
      <c r="D671" s="49"/>
      <c r="E671" s="49"/>
      <c r="F671" s="260"/>
      <c r="G671" s="256"/>
      <c r="H671" s="49"/>
      <c r="I671" s="46"/>
      <c r="J671" s="46"/>
      <c r="K671" s="51"/>
      <c r="L671" s="46"/>
      <c r="M671" s="46"/>
      <c r="N671" s="49"/>
      <c r="O671" s="51"/>
      <c r="P671" s="277"/>
      <c r="Q671" s="46"/>
      <c r="R671" s="49"/>
      <c r="S671" s="49"/>
      <c r="T671" s="46"/>
      <c r="U671" s="46"/>
      <c r="V671" s="37"/>
    </row>
    <row r="672">
      <c r="A672" s="46"/>
      <c r="B672" s="257"/>
      <c r="C672" s="37"/>
      <c r="D672" s="49"/>
      <c r="E672" s="49"/>
      <c r="F672" s="261"/>
      <c r="G672" s="257"/>
      <c r="H672" s="49"/>
      <c r="I672" s="46"/>
      <c r="J672" s="46"/>
      <c r="K672" s="51"/>
      <c r="L672" s="46"/>
      <c r="M672" s="46"/>
      <c r="N672" s="49"/>
      <c r="O672" s="51"/>
      <c r="P672" s="277"/>
      <c r="Q672" s="46"/>
      <c r="R672" s="49"/>
      <c r="S672" s="49"/>
      <c r="T672" s="46"/>
      <c r="U672" s="46"/>
      <c r="V672" s="37"/>
    </row>
    <row r="673">
      <c r="A673" s="46"/>
      <c r="B673" s="256"/>
      <c r="C673" s="37"/>
      <c r="D673" s="49"/>
      <c r="E673" s="49"/>
      <c r="F673" s="260"/>
      <c r="G673" s="256"/>
      <c r="H673" s="49"/>
      <c r="I673" s="46"/>
      <c r="J673" s="46"/>
      <c r="K673" s="51"/>
      <c r="L673" s="46"/>
      <c r="M673" s="46"/>
      <c r="N673" s="49"/>
      <c r="O673" s="51"/>
      <c r="P673" s="277"/>
      <c r="Q673" s="46"/>
      <c r="R673" s="49"/>
      <c r="S673" s="49"/>
      <c r="T673" s="46"/>
      <c r="U673" s="46"/>
      <c r="V673" s="37"/>
    </row>
    <row r="674">
      <c r="A674" s="46"/>
      <c r="B674" s="257"/>
      <c r="C674" s="37"/>
      <c r="D674" s="49"/>
      <c r="E674" s="49"/>
      <c r="F674" s="261"/>
      <c r="G674" s="257"/>
      <c r="H674" s="49"/>
      <c r="I674" s="46"/>
      <c r="J674" s="46"/>
      <c r="K674" s="51"/>
      <c r="L674" s="46"/>
      <c r="M674" s="46"/>
      <c r="N674" s="49"/>
      <c r="O674" s="51"/>
      <c r="P674" s="277"/>
      <c r="Q674" s="46"/>
      <c r="R674" s="49"/>
      <c r="S674" s="49"/>
      <c r="T674" s="46"/>
      <c r="U674" s="46"/>
      <c r="V674" s="37"/>
    </row>
    <row r="675">
      <c r="A675" s="46"/>
      <c r="B675" s="256"/>
      <c r="C675" s="37"/>
      <c r="D675" s="49"/>
      <c r="E675" s="49"/>
      <c r="F675" s="260"/>
      <c r="G675" s="256"/>
      <c r="H675" s="49"/>
      <c r="I675" s="46"/>
      <c r="J675" s="46"/>
      <c r="K675" s="51"/>
      <c r="L675" s="46"/>
      <c r="M675" s="46"/>
      <c r="N675" s="49"/>
      <c r="O675" s="51"/>
      <c r="P675" s="277"/>
      <c r="Q675" s="46"/>
      <c r="R675" s="49"/>
      <c r="S675" s="49"/>
      <c r="T675" s="46"/>
      <c r="U675" s="46"/>
      <c r="V675" s="37"/>
    </row>
    <row r="676">
      <c r="A676" s="46"/>
      <c r="B676" s="257"/>
      <c r="C676" s="37"/>
      <c r="D676" s="49"/>
      <c r="E676" s="49"/>
      <c r="F676" s="261"/>
      <c r="G676" s="257"/>
      <c r="H676" s="49"/>
      <c r="I676" s="46"/>
      <c r="J676" s="46"/>
      <c r="K676" s="51"/>
      <c r="L676" s="46"/>
      <c r="M676" s="46"/>
      <c r="N676" s="49"/>
      <c r="O676" s="51"/>
      <c r="P676" s="277"/>
      <c r="Q676" s="46"/>
      <c r="R676" s="49"/>
      <c r="S676" s="49"/>
      <c r="T676" s="46"/>
      <c r="U676" s="46"/>
      <c r="V676" s="37"/>
    </row>
    <row r="677">
      <c r="A677" s="46"/>
      <c r="B677" s="256"/>
      <c r="C677" s="37"/>
      <c r="D677" s="49"/>
      <c r="E677" s="49"/>
      <c r="F677" s="260"/>
      <c r="G677" s="256"/>
      <c r="H677" s="49"/>
      <c r="I677" s="46"/>
      <c r="J677" s="46"/>
      <c r="K677" s="51"/>
      <c r="L677" s="46"/>
      <c r="M677" s="46"/>
      <c r="N677" s="49"/>
      <c r="O677" s="51"/>
      <c r="P677" s="277"/>
      <c r="Q677" s="46"/>
      <c r="R677" s="49"/>
      <c r="S677" s="49"/>
      <c r="T677" s="46"/>
      <c r="U677" s="46"/>
      <c r="V677" s="37"/>
    </row>
    <row r="678">
      <c r="A678" s="46"/>
      <c r="B678" s="257"/>
      <c r="C678" s="37"/>
      <c r="D678" s="49"/>
      <c r="E678" s="49"/>
      <c r="F678" s="261"/>
      <c r="G678" s="257"/>
      <c r="H678" s="49"/>
      <c r="I678" s="46"/>
      <c r="J678" s="46"/>
      <c r="K678" s="51"/>
      <c r="L678" s="46"/>
      <c r="M678" s="46"/>
      <c r="N678" s="49"/>
      <c r="O678" s="51"/>
      <c r="P678" s="277"/>
      <c r="Q678" s="46"/>
      <c r="R678" s="49"/>
      <c r="S678" s="49"/>
      <c r="T678" s="46"/>
      <c r="U678" s="46"/>
      <c r="V678" s="37"/>
    </row>
    <row r="679">
      <c r="A679" s="46"/>
      <c r="B679" s="256"/>
      <c r="C679" s="37"/>
      <c r="D679" s="49"/>
      <c r="E679" s="49"/>
      <c r="F679" s="260"/>
      <c r="G679" s="256"/>
      <c r="H679" s="49"/>
      <c r="I679" s="46"/>
      <c r="J679" s="46"/>
      <c r="K679" s="51"/>
      <c r="L679" s="46"/>
      <c r="M679" s="46"/>
      <c r="N679" s="49"/>
      <c r="O679" s="51"/>
      <c r="P679" s="277"/>
      <c r="Q679" s="46"/>
      <c r="R679" s="49"/>
      <c r="S679" s="49"/>
      <c r="T679" s="46"/>
      <c r="U679" s="46"/>
      <c r="V679" s="37"/>
    </row>
    <row r="680">
      <c r="A680" s="46"/>
      <c r="B680" s="257"/>
      <c r="C680" s="37"/>
      <c r="D680" s="49"/>
      <c r="E680" s="49"/>
      <c r="F680" s="261"/>
      <c r="G680" s="257"/>
      <c r="H680" s="49"/>
      <c r="I680" s="46"/>
      <c r="J680" s="46"/>
      <c r="K680" s="51"/>
      <c r="L680" s="46"/>
      <c r="M680" s="46"/>
      <c r="N680" s="49"/>
      <c r="O680" s="51"/>
      <c r="P680" s="277"/>
      <c r="Q680" s="46"/>
      <c r="R680" s="49"/>
      <c r="S680" s="49"/>
      <c r="T680" s="46"/>
      <c r="U680" s="46"/>
      <c r="V680" s="37"/>
    </row>
    <row r="681">
      <c r="A681" s="46"/>
      <c r="B681" s="256"/>
      <c r="C681" s="37"/>
      <c r="D681" s="49"/>
      <c r="E681" s="49"/>
      <c r="F681" s="260"/>
      <c r="G681" s="256"/>
      <c r="H681" s="49"/>
      <c r="I681" s="46"/>
      <c r="J681" s="46"/>
      <c r="K681" s="51"/>
      <c r="L681" s="46"/>
      <c r="M681" s="46"/>
      <c r="N681" s="49"/>
      <c r="O681" s="51"/>
      <c r="P681" s="277"/>
      <c r="Q681" s="46"/>
      <c r="R681" s="49"/>
      <c r="S681" s="49"/>
      <c r="T681" s="46"/>
      <c r="U681" s="46"/>
      <c r="V681" s="37"/>
    </row>
    <row r="682">
      <c r="A682" s="46"/>
      <c r="B682" s="257"/>
      <c r="C682" s="37"/>
      <c r="D682" s="49"/>
      <c r="E682" s="49"/>
      <c r="F682" s="261"/>
      <c r="G682" s="257"/>
      <c r="H682" s="49"/>
      <c r="I682" s="46"/>
      <c r="J682" s="46"/>
      <c r="K682" s="51"/>
      <c r="L682" s="46"/>
      <c r="M682" s="46"/>
      <c r="N682" s="49"/>
      <c r="O682" s="51"/>
      <c r="P682" s="277"/>
      <c r="Q682" s="46"/>
      <c r="R682" s="49"/>
      <c r="S682" s="49"/>
      <c r="T682" s="46"/>
      <c r="U682" s="46"/>
      <c r="V682" s="37"/>
    </row>
    <row r="683">
      <c r="A683" s="46"/>
      <c r="B683" s="256"/>
      <c r="C683" s="37"/>
      <c r="D683" s="49"/>
      <c r="E683" s="49"/>
      <c r="F683" s="260"/>
      <c r="G683" s="256"/>
      <c r="H683" s="49"/>
      <c r="I683" s="46"/>
      <c r="J683" s="46"/>
      <c r="K683" s="51"/>
      <c r="L683" s="46"/>
      <c r="M683" s="46"/>
      <c r="N683" s="49"/>
      <c r="O683" s="51"/>
      <c r="P683" s="277"/>
      <c r="Q683" s="46"/>
      <c r="R683" s="49"/>
      <c r="S683" s="49"/>
      <c r="T683" s="46"/>
      <c r="U683" s="46"/>
      <c r="V683" s="37"/>
    </row>
    <row r="684">
      <c r="A684" s="46"/>
      <c r="B684" s="257"/>
      <c r="C684" s="37"/>
      <c r="D684" s="49"/>
      <c r="E684" s="49"/>
      <c r="F684" s="261"/>
      <c r="G684" s="257"/>
      <c r="H684" s="49"/>
      <c r="I684" s="46"/>
      <c r="J684" s="46"/>
      <c r="K684" s="51"/>
      <c r="L684" s="46"/>
      <c r="M684" s="46"/>
      <c r="N684" s="49"/>
      <c r="O684" s="51"/>
      <c r="P684" s="277"/>
      <c r="Q684" s="46"/>
      <c r="R684" s="49"/>
      <c r="S684" s="49"/>
      <c r="T684" s="46"/>
      <c r="U684" s="46"/>
      <c r="V684" s="37"/>
    </row>
    <row r="685">
      <c r="A685" s="46"/>
      <c r="B685" s="256"/>
      <c r="C685" s="37"/>
      <c r="D685" s="49"/>
      <c r="E685" s="49"/>
      <c r="F685" s="260"/>
      <c r="G685" s="256"/>
      <c r="H685" s="49"/>
      <c r="I685" s="46"/>
      <c r="J685" s="46"/>
      <c r="K685" s="51"/>
      <c r="L685" s="46"/>
      <c r="M685" s="46"/>
      <c r="N685" s="49"/>
      <c r="O685" s="51"/>
      <c r="P685" s="277"/>
      <c r="Q685" s="46"/>
      <c r="R685" s="49"/>
      <c r="S685" s="49"/>
      <c r="T685" s="46"/>
      <c r="U685" s="46"/>
      <c r="V685" s="37"/>
    </row>
    <row r="686">
      <c r="A686" s="46"/>
      <c r="B686" s="257"/>
      <c r="C686" s="37"/>
      <c r="D686" s="49"/>
      <c r="E686" s="49"/>
      <c r="F686" s="261"/>
      <c r="G686" s="257"/>
      <c r="H686" s="49"/>
      <c r="I686" s="46"/>
      <c r="J686" s="46"/>
      <c r="K686" s="51"/>
      <c r="L686" s="46"/>
      <c r="M686" s="46"/>
      <c r="N686" s="49"/>
      <c r="O686" s="51"/>
      <c r="P686" s="277"/>
      <c r="Q686" s="46"/>
      <c r="R686" s="49"/>
      <c r="S686" s="49"/>
      <c r="T686" s="46"/>
      <c r="U686" s="46"/>
      <c r="V686" s="37"/>
    </row>
    <row r="687">
      <c r="A687" s="46"/>
      <c r="B687" s="256"/>
      <c r="C687" s="37"/>
      <c r="D687" s="49"/>
      <c r="E687" s="49"/>
      <c r="F687" s="260"/>
      <c r="G687" s="256"/>
      <c r="H687" s="49"/>
      <c r="I687" s="46"/>
      <c r="J687" s="46"/>
      <c r="K687" s="51"/>
      <c r="L687" s="46"/>
      <c r="M687" s="46"/>
      <c r="N687" s="49"/>
      <c r="O687" s="51"/>
      <c r="P687" s="277"/>
      <c r="Q687" s="46"/>
      <c r="R687" s="49"/>
      <c r="S687" s="49"/>
      <c r="T687" s="46"/>
      <c r="U687" s="46"/>
      <c r="V687" s="37"/>
    </row>
    <row r="688">
      <c r="A688" s="46"/>
      <c r="B688" s="257"/>
      <c r="C688" s="37"/>
      <c r="D688" s="49"/>
      <c r="E688" s="49"/>
      <c r="F688" s="261"/>
      <c r="G688" s="257"/>
      <c r="H688" s="49"/>
      <c r="I688" s="46"/>
      <c r="J688" s="46"/>
      <c r="K688" s="51"/>
      <c r="L688" s="46"/>
      <c r="M688" s="46"/>
      <c r="N688" s="49"/>
      <c r="O688" s="51"/>
      <c r="P688" s="277"/>
      <c r="Q688" s="46"/>
      <c r="R688" s="49"/>
      <c r="S688" s="49"/>
      <c r="T688" s="46"/>
      <c r="U688" s="46"/>
      <c r="V688" s="37"/>
    </row>
    <row r="689">
      <c r="A689" s="46"/>
      <c r="B689" s="256"/>
      <c r="C689" s="37"/>
      <c r="D689" s="49"/>
      <c r="E689" s="49"/>
      <c r="F689" s="260"/>
      <c r="G689" s="256"/>
      <c r="H689" s="49"/>
      <c r="I689" s="46"/>
      <c r="J689" s="46"/>
      <c r="K689" s="51"/>
      <c r="L689" s="46"/>
      <c r="M689" s="46"/>
      <c r="N689" s="49"/>
      <c r="O689" s="51"/>
      <c r="P689" s="277"/>
      <c r="Q689" s="46"/>
      <c r="R689" s="49"/>
      <c r="S689" s="49"/>
      <c r="T689" s="46"/>
      <c r="U689" s="46"/>
      <c r="V689" s="37"/>
    </row>
    <row r="690">
      <c r="A690" s="46"/>
      <c r="B690" s="257"/>
      <c r="C690" s="37"/>
      <c r="D690" s="49"/>
      <c r="E690" s="49"/>
      <c r="F690" s="261"/>
      <c r="G690" s="257"/>
      <c r="H690" s="49"/>
      <c r="I690" s="46"/>
      <c r="J690" s="46"/>
      <c r="K690" s="51"/>
      <c r="L690" s="46"/>
      <c r="M690" s="46"/>
      <c r="N690" s="49"/>
      <c r="O690" s="51"/>
      <c r="P690" s="277"/>
      <c r="Q690" s="46"/>
      <c r="R690" s="49"/>
      <c r="S690" s="49"/>
      <c r="T690" s="46"/>
      <c r="U690" s="46"/>
      <c r="V690" s="37"/>
    </row>
    <row r="691">
      <c r="A691" s="46"/>
      <c r="B691" s="256"/>
      <c r="C691" s="37"/>
      <c r="D691" s="49"/>
      <c r="E691" s="49"/>
      <c r="F691" s="260"/>
      <c r="G691" s="256"/>
      <c r="H691" s="49"/>
      <c r="I691" s="46"/>
      <c r="J691" s="46"/>
      <c r="K691" s="51"/>
      <c r="L691" s="46"/>
      <c r="M691" s="46"/>
      <c r="N691" s="49"/>
      <c r="O691" s="51"/>
      <c r="P691" s="277"/>
      <c r="Q691" s="46"/>
      <c r="R691" s="49"/>
      <c r="S691" s="49"/>
      <c r="T691" s="46"/>
      <c r="U691" s="46"/>
      <c r="V691" s="37"/>
    </row>
    <row r="692">
      <c r="A692" s="46"/>
      <c r="B692" s="257"/>
      <c r="C692" s="37"/>
      <c r="D692" s="49"/>
      <c r="E692" s="49"/>
      <c r="F692" s="261"/>
      <c r="G692" s="257"/>
      <c r="H692" s="49"/>
      <c r="I692" s="46"/>
      <c r="J692" s="46"/>
      <c r="K692" s="51"/>
      <c r="L692" s="46"/>
      <c r="M692" s="46"/>
      <c r="N692" s="49"/>
      <c r="O692" s="51"/>
      <c r="P692" s="277"/>
      <c r="Q692" s="46"/>
      <c r="R692" s="49"/>
      <c r="S692" s="49"/>
      <c r="T692" s="46"/>
      <c r="U692" s="46"/>
      <c r="V692" s="37"/>
    </row>
    <row r="693">
      <c r="A693" s="46"/>
      <c r="B693" s="256"/>
      <c r="C693" s="37"/>
      <c r="D693" s="49"/>
      <c r="E693" s="49"/>
      <c r="F693" s="260"/>
      <c r="G693" s="256"/>
      <c r="H693" s="49"/>
      <c r="I693" s="46"/>
      <c r="J693" s="46"/>
      <c r="K693" s="51"/>
      <c r="L693" s="46"/>
      <c r="M693" s="46"/>
      <c r="N693" s="49"/>
      <c r="O693" s="51"/>
      <c r="P693" s="277"/>
      <c r="Q693" s="46"/>
      <c r="R693" s="49"/>
      <c r="S693" s="49"/>
      <c r="T693" s="46"/>
      <c r="U693" s="46"/>
      <c r="V693" s="37"/>
    </row>
    <row r="694">
      <c r="A694" s="46"/>
      <c r="B694" s="257"/>
      <c r="C694" s="37"/>
      <c r="D694" s="49"/>
      <c r="E694" s="49"/>
      <c r="F694" s="261"/>
      <c r="G694" s="257"/>
      <c r="H694" s="49"/>
      <c r="I694" s="46"/>
      <c r="J694" s="46"/>
      <c r="K694" s="51"/>
      <c r="L694" s="46"/>
      <c r="M694" s="46"/>
      <c r="N694" s="49"/>
      <c r="O694" s="51"/>
      <c r="P694" s="277"/>
      <c r="Q694" s="46"/>
      <c r="R694" s="49"/>
      <c r="S694" s="49"/>
      <c r="T694" s="46"/>
      <c r="U694" s="46"/>
      <c r="V694" s="37"/>
    </row>
    <row r="695">
      <c r="A695" s="46"/>
      <c r="B695" s="256"/>
      <c r="C695" s="37"/>
      <c r="D695" s="49"/>
      <c r="E695" s="49"/>
      <c r="F695" s="260"/>
      <c r="G695" s="256"/>
      <c r="H695" s="49"/>
      <c r="I695" s="46"/>
      <c r="J695" s="46"/>
      <c r="K695" s="51"/>
      <c r="L695" s="46"/>
      <c r="M695" s="46"/>
      <c r="N695" s="49"/>
      <c r="O695" s="51"/>
      <c r="P695" s="277"/>
      <c r="Q695" s="46"/>
      <c r="R695" s="49"/>
      <c r="S695" s="49"/>
      <c r="T695" s="46"/>
      <c r="U695" s="46"/>
      <c r="V695" s="37"/>
    </row>
    <row r="696">
      <c r="A696" s="46"/>
      <c r="B696" s="257"/>
      <c r="C696" s="37"/>
      <c r="D696" s="49"/>
      <c r="E696" s="49"/>
      <c r="F696" s="261"/>
      <c r="G696" s="257"/>
      <c r="H696" s="49"/>
      <c r="I696" s="46"/>
      <c r="J696" s="46"/>
      <c r="K696" s="51"/>
      <c r="L696" s="46"/>
      <c r="M696" s="46"/>
      <c r="N696" s="49"/>
      <c r="O696" s="51"/>
      <c r="P696" s="277"/>
      <c r="Q696" s="46"/>
      <c r="R696" s="49"/>
      <c r="S696" s="49"/>
      <c r="T696" s="46"/>
      <c r="U696" s="46"/>
      <c r="V696" s="37"/>
    </row>
    <row r="697">
      <c r="A697" s="46"/>
      <c r="B697" s="256"/>
      <c r="C697" s="37"/>
      <c r="D697" s="49"/>
      <c r="E697" s="49"/>
      <c r="F697" s="260"/>
      <c r="G697" s="256"/>
      <c r="H697" s="49"/>
      <c r="I697" s="46"/>
      <c r="J697" s="46"/>
      <c r="K697" s="51"/>
      <c r="L697" s="46"/>
      <c r="M697" s="46"/>
      <c r="N697" s="49"/>
      <c r="O697" s="51"/>
      <c r="P697" s="277"/>
      <c r="Q697" s="46"/>
      <c r="R697" s="49"/>
      <c r="S697" s="49"/>
      <c r="T697" s="46"/>
      <c r="U697" s="46"/>
      <c r="V697" s="37"/>
    </row>
    <row r="698">
      <c r="A698" s="46"/>
      <c r="B698" s="257"/>
      <c r="C698" s="37"/>
      <c r="D698" s="49"/>
      <c r="E698" s="49"/>
      <c r="F698" s="261"/>
      <c r="G698" s="257"/>
      <c r="H698" s="49"/>
      <c r="I698" s="46"/>
      <c r="J698" s="46"/>
      <c r="K698" s="51"/>
      <c r="L698" s="46"/>
      <c r="M698" s="46"/>
      <c r="N698" s="49"/>
      <c r="O698" s="51"/>
      <c r="P698" s="277"/>
      <c r="Q698" s="46"/>
      <c r="R698" s="49"/>
      <c r="S698" s="49"/>
      <c r="T698" s="46"/>
      <c r="U698" s="46"/>
      <c r="V698" s="37"/>
    </row>
    <row r="699">
      <c r="A699" s="46"/>
      <c r="B699" s="256"/>
      <c r="C699" s="37"/>
      <c r="D699" s="49"/>
      <c r="E699" s="49"/>
      <c r="F699" s="260"/>
      <c r="G699" s="256"/>
      <c r="H699" s="49"/>
      <c r="I699" s="46"/>
      <c r="J699" s="46"/>
      <c r="K699" s="51"/>
      <c r="L699" s="46"/>
      <c r="M699" s="46"/>
      <c r="N699" s="49"/>
      <c r="O699" s="51"/>
      <c r="P699" s="277"/>
      <c r="Q699" s="46"/>
      <c r="R699" s="49"/>
      <c r="S699" s="49"/>
      <c r="T699" s="46"/>
      <c r="U699" s="46"/>
      <c r="V699" s="37"/>
    </row>
    <row r="700">
      <c r="A700" s="46"/>
      <c r="B700" s="257"/>
      <c r="C700" s="37"/>
      <c r="D700" s="49"/>
      <c r="E700" s="49"/>
      <c r="F700" s="261"/>
      <c r="G700" s="257"/>
      <c r="H700" s="49"/>
      <c r="I700" s="46"/>
      <c r="J700" s="46"/>
      <c r="K700" s="51"/>
      <c r="L700" s="46"/>
      <c r="M700" s="46"/>
      <c r="N700" s="49"/>
      <c r="O700" s="51"/>
      <c r="P700" s="277"/>
      <c r="Q700" s="46"/>
      <c r="R700" s="49"/>
      <c r="S700" s="49"/>
      <c r="T700" s="46"/>
      <c r="U700" s="46"/>
      <c r="V700" s="37"/>
    </row>
    <row r="701">
      <c r="A701" s="46"/>
      <c r="B701" s="256"/>
      <c r="C701" s="37"/>
      <c r="D701" s="49"/>
      <c r="E701" s="49"/>
      <c r="F701" s="260"/>
      <c r="G701" s="256"/>
      <c r="H701" s="49"/>
      <c r="I701" s="46"/>
      <c r="J701" s="46"/>
      <c r="K701" s="51"/>
      <c r="L701" s="46"/>
      <c r="M701" s="46"/>
      <c r="N701" s="49"/>
      <c r="O701" s="51"/>
      <c r="P701" s="277"/>
      <c r="Q701" s="46"/>
      <c r="R701" s="49"/>
      <c r="S701" s="49"/>
      <c r="T701" s="46"/>
      <c r="U701" s="46"/>
      <c r="V701" s="37"/>
    </row>
    <row r="702">
      <c r="A702" s="46"/>
      <c r="B702" s="257"/>
      <c r="C702" s="37"/>
      <c r="D702" s="49"/>
      <c r="E702" s="49"/>
      <c r="F702" s="261"/>
      <c r="G702" s="257"/>
      <c r="H702" s="49"/>
      <c r="I702" s="46"/>
      <c r="J702" s="46"/>
      <c r="K702" s="51"/>
      <c r="L702" s="46"/>
      <c r="M702" s="46"/>
      <c r="N702" s="49"/>
      <c r="O702" s="51"/>
      <c r="P702" s="277"/>
      <c r="Q702" s="46"/>
      <c r="R702" s="49"/>
      <c r="S702" s="49"/>
      <c r="T702" s="46"/>
      <c r="U702" s="46"/>
      <c r="V702" s="37"/>
    </row>
    <row r="703">
      <c r="A703" s="46"/>
      <c r="B703" s="256"/>
      <c r="C703" s="37"/>
      <c r="D703" s="49"/>
      <c r="E703" s="49"/>
      <c r="F703" s="260"/>
      <c r="G703" s="256"/>
      <c r="H703" s="49"/>
      <c r="I703" s="46"/>
      <c r="J703" s="46"/>
      <c r="K703" s="51"/>
      <c r="L703" s="46"/>
      <c r="M703" s="46"/>
      <c r="N703" s="49"/>
      <c r="O703" s="51"/>
      <c r="P703" s="277"/>
      <c r="Q703" s="46"/>
      <c r="R703" s="49"/>
      <c r="S703" s="49"/>
      <c r="T703" s="46"/>
      <c r="U703" s="46"/>
      <c r="V703" s="37"/>
    </row>
    <row r="704">
      <c r="A704" s="46"/>
      <c r="B704" s="257"/>
      <c r="C704" s="37"/>
      <c r="D704" s="49"/>
      <c r="E704" s="49"/>
      <c r="F704" s="261"/>
      <c r="G704" s="257"/>
      <c r="H704" s="49"/>
      <c r="I704" s="46"/>
      <c r="J704" s="46"/>
      <c r="K704" s="51"/>
      <c r="L704" s="46"/>
      <c r="M704" s="46"/>
      <c r="N704" s="49"/>
      <c r="O704" s="51"/>
      <c r="P704" s="277"/>
      <c r="Q704" s="46"/>
      <c r="R704" s="49"/>
      <c r="S704" s="49"/>
      <c r="T704" s="46"/>
      <c r="U704" s="46"/>
      <c r="V704" s="37"/>
    </row>
    <row r="705">
      <c r="A705" s="46"/>
      <c r="B705" s="256"/>
      <c r="C705" s="37"/>
      <c r="D705" s="49"/>
      <c r="E705" s="49"/>
      <c r="F705" s="260"/>
      <c r="G705" s="256"/>
      <c r="H705" s="49"/>
      <c r="I705" s="46"/>
      <c r="J705" s="46"/>
      <c r="K705" s="51"/>
      <c r="L705" s="46"/>
      <c r="M705" s="46"/>
      <c r="N705" s="49"/>
      <c r="O705" s="51"/>
      <c r="P705" s="277"/>
      <c r="Q705" s="46"/>
      <c r="R705" s="49"/>
      <c r="S705" s="49"/>
      <c r="T705" s="46"/>
      <c r="U705" s="46"/>
      <c r="V705" s="37"/>
    </row>
    <row r="706">
      <c r="A706" s="46"/>
      <c r="B706" s="257"/>
      <c r="C706" s="37"/>
      <c r="D706" s="49"/>
      <c r="E706" s="49"/>
      <c r="F706" s="261"/>
      <c r="G706" s="257"/>
      <c r="H706" s="49"/>
      <c r="I706" s="46"/>
      <c r="J706" s="46"/>
      <c r="K706" s="51"/>
      <c r="L706" s="46"/>
      <c r="M706" s="46"/>
      <c r="N706" s="49"/>
      <c r="O706" s="51"/>
      <c r="P706" s="277"/>
      <c r="Q706" s="46"/>
      <c r="R706" s="49"/>
      <c r="S706" s="49"/>
      <c r="T706" s="46"/>
      <c r="U706" s="46"/>
      <c r="V706" s="37"/>
    </row>
    <row r="707">
      <c r="A707" s="46"/>
      <c r="B707" s="256"/>
      <c r="C707" s="37"/>
      <c r="D707" s="49"/>
      <c r="E707" s="49"/>
      <c r="F707" s="260"/>
      <c r="G707" s="256"/>
      <c r="H707" s="49"/>
      <c r="I707" s="46"/>
      <c r="J707" s="46"/>
      <c r="K707" s="51"/>
      <c r="L707" s="46"/>
      <c r="M707" s="46"/>
      <c r="N707" s="49"/>
      <c r="O707" s="51"/>
      <c r="P707" s="277"/>
      <c r="Q707" s="46"/>
      <c r="R707" s="49"/>
      <c r="S707" s="49"/>
      <c r="T707" s="46"/>
      <c r="U707" s="46"/>
      <c r="V707" s="37"/>
    </row>
    <row r="708">
      <c r="A708" s="46"/>
      <c r="B708" s="257"/>
      <c r="C708" s="37"/>
      <c r="D708" s="49"/>
      <c r="E708" s="49"/>
      <c r="F708" s="261"/>
      <c r="G708" s="257"/>
      <c r="H708" s="49"/>
      <c r="I708" s="46"/>
      <c r="J708" s="46"/>
      <c r="K708" s="51"/>
      <c r="L708" s="46"/>
      <c r="M708" s="46"/>
      <c r="N708" s="49"/>
      <c r="O708" s="51"/>
      <c r="P708" s="277"/>
      <c r="Q708" s="46"/>
      <c r="R708" s="49"/>
      <c r="S708" s="49"/>
      <c r="T708" s="46"/>
      <c r="U708" s="46"/>
      <c r="V708" s="37"/>
    </row>
    <row r="709">
      <c r="A709" s="46"/>
      <c r="B709" s="256"/>
      <c r="C709" s="37"/>
      <c r="D709" s="49"/>
      <c r="E709" s="49"/>
      <c r="F709" s="260"/>
      <c r="G709" s="256"/>
      <c r="H709" s="49"/>
      <c r="I709" s="46"/>
      <c r="J709" s="46"/>
      <c r="K709" s="51"/>
      <c r="L709" s="46"/>
      <c r="M709" s="46"/>
      <c r="N709" s="49"/>
      <c r="O709" s="51"/>
      <c r="P709" s="277"/>
      <c r="Q709" s="46"/>
      <c r="R709" s="49"/>
      <c r="S709" s="49"/>
      <c r="T709" s="46"/>
      <c r="U709" s="46"/>
      <c r="V709" s="37"/>
    </row>
    <row r="710">
      <c r="A710" s="46"/>
      <c r="B710" s="257"/>
      <c r="C710" s="37"/>
      <c r="D710" s="49"/>
      <c r="E710" s="49"/>
      <c r="F710" s="261"/>
      <c r="G710" s="257"/>
      <c r="H710" s="49"/>
      <c r="I710" s="46"/>
      <c r="J710" s="46"/>
      <c r="K710" s="51"/>
      <c r="L710" s="46"/>
      <c r="M710" s="46"/>
      <c r="N710" s="49"/>
      <c r="O710" s="51"/>
      <c r="P710" s="277"/>
      <c r="Q710" s="46"/>
      <c r="R710" s="49"/>
      <c r="S710" s="49"/>
      <c r="T710" s="46"/>
      <c r="U710" s="46"/>
      <c r="V710" s="37"/>
    </row>
    <row r="711">
      <c r="A711" s="46"/>
      <c r="B711" s="256"/>
      <c r="C711" s="37"/>
      <c r="D711" s="49"/>
      <c r="E711" s="49"/>
      <c r="F711" s="260"/>
      <c r="G711" s="256"/>
      <c r="H711" s="49"/>
      <c r="I711" s="46"/>
      <c r="J711" s="46"/>
      <c r="K711" s="51"/>
      <c r="L711" s="46"/>
      <c r="M711" s="46"/>
      <c r="N711" s="49"/>
      <c r="O711" s="51"/>
      <c r="P711" s="277"/>
      <c r="Q711" s="46"/>
      <c r="R711" s="49"/>
      <c r="S711" s="49"/>
      <c r="T711" s="46"/>
      <c r="U711" s="46"/>
      <c r="V711" s="37"/>
    </row>
    <row r="712">
      <c r="A712" s="46"/>
      <c r="B712" s="257"/>
      <c r="C712" s="37"/>
      <c r="D712" s="49"/>
      <c r="E712" s="49"/>
      <c r="F712" s="261"/>
      <c r="G712" s="257"/>
      <c r="H712" s="49"/>
      <c r="I712" s="46"/>
      <c r="J712" s="46"/>
      <c r="K712" s="51"/>
      <c r="L712" s="46"/>
      <c r="M712" s="46"/>
      <c r="N712" s="49"/>
      <c r="O712" s="51"/>
      <c r="P712" s="277"/>
      <c r="Q712" s="46"/>
      <c r="R712" s="49"/>
      <c r="S712" s="49"/>
      <c r="T712" s="46"/>
      <c r="U712" s="46"/>
      <c r="V712" s="37"/>
    </row>
    <row r="713">
      <c r="A713" s="46"/>
      <c r="B713" s="256"/>
      <c r="C713" s="37"/>
      <c r="D713" s="49"/>
      <c r="E713" s="49"/>
      <c r="F713" s="260"/>
      <c r="G713" s="256"/>
      <c r="H713" s="49"/>
      <c r="I713" s="46"/>
      <c r="J713" s="46"/>
      <c r="K713" s="51"/>
      <c r="L713" s="46"/>
      <c r="M713" s="46"/>
      <c r="N713" s="49"/>
      <c r="O713" s="51"/>
      <c r="P713" s="277"/>
      <c r="Q713" s="46"/>
      <c r="R713" s="49"/>
      <c r="S713" s="49"/>
      <c r="T713" s="46"/>
      <c r="U713" s="46"/>
      <c r="V713" s="37"/>
    </row>
    <row r="714">
      <c r="A714" s="46"/>
      <c r="B714" s="257"/>
      <c r="C714" s="37"/>
      <c r="D714" s="49"/>
      <c r="E714" s="49"/>
      <c r="F714" s="261"/>
      <c r="G714" s="257"/>
      <c r="H714" s="49"/>
      <c r="I714" s="46"/>
      <c r="J714" s="46"/>
      <c r="K714" s="51"/>
      <c r="L714" s="46"/>
      <c r="M714" s="46"/>
      <c r="N714" s="49"/>
      <c r="O714" s="51"/>
      <c r="P714" s="277"/>
      <c r="Q714" s="46"/>
      <c r="R714" s="49"/>
      <c r="S714" s="49"/>
      <c r="T714" s="46"/>
      <c r="U714" s="46"/>
      <c r="V714" s="37"/>
    </row>
    <row r="715">
      <c r="A715" s="46"/>
      <c r="B715" s="256"/>
      <c r="C715" s="37"/>
      <c r="D715" s="49"/>
      <c r="E715" s="49"/>
      <c r="F715" s="260"/>
      <c r="G715" s="256"/>
      <c r="H715" s="49"/>
      <c r="I715" s="46"/>
      <c r="J715" s="46"/>
      <c r="K715" s="51"/>
      <c r="L715" s="46"/>
      <c r="M715" s="46"/>
      <c r="N715" s="49"/>
      <c r="O715" s="51"/>
      <c r="P715" s="277"/>
      <c r="Q715" s="46"/>
      <c r="R715" s="49"/>
      <c r="S715" s="49"/>
      <c r="T715" s="46"/>
      <c r="U715" s="46"/>
      <c r="V715" s="37"/>
    </row>
    <row r="716">
      <c r="A716" s="46"/>
      <c r="B716" s="257"/>
      <c r="C716" s="37"/>
      <c r="D716" s="49"/>
      <c r="E716" s="49"/>
      <c r="F716" s="261"/>
      <c r="G716" s="257"/>
      <c r="H716" s="49"/>
      <c r="I716" s="46"/>
      <c r="J716" s="46"/>
      <c r="K716" s="51"/>
      <c r="L716" s="46"/>
      <c r="M716" s="46"/>
      <c r="N716" s="49"/>
      <c r="O716" s="51"/>
      <c r="P716" s="277"/>
      <c r="Q716" s="46"/>
      <c r="R716" s="49"/>
      <c r="S716" s="49"/>
      <c r="T716" s="46"/>
      <c r="U716" s="46"/>
      <c r="V716" s="37"/>
    </row>
    <row r="717">
      <c r="A717" s="46"/>
      <c r="B717" s="256"/>
      <c r="C717" s="37"/>
      <c r="D717" s="49"/>
      <c r="E717" s="49"/>
      <c r="F717" s="260"/>
      <c r="G717" s="256"/>
      <c r="H717" s="49"/>
      <c r="I717" s="46"/>
      <c r="J717" s="46"/>
      <c r="K717" s="51"/>
      <c r="L717" s="46"/>
      <c r="M717" s="46"/>
      <c r="N717" s="49"/>
      <c r="O717" s="51"/>
      <c r="P717" s="277"/>
      <c r="Q717" s="46"/>
      <c r="R717" s="49"/>
      <c r="S717" s="49"/>
      <c r="T717" s="46"/>
      <c r="U717" s="46"/>
      <c r="V717" s="37"/>
    </row>
    <row r="718">
      <c r="A718" s="46"/>
      <c r="B718" s="257"/>
      <c r="C718" s="37"/>
      <c r="D718" s="49"/>
      <c r="E718" s="49"/>
      <c r="F718" s="261"/>
      <c r="G718" s="257"/>
      <c r="H718" s="49"/>
      <c r="I718" s="46"/>
      <c r="J718" s="46"/>
      <c r="K718" s="51"/>
      <c r="L718" s="46"/>
      <c r="M718" s="46"/>
      <c r="N718" s="49"/>
      <c r="O718" s="51"/>
      <c r="P718" s="277"/>
      <c r="Q718" s="46"/>
      <c r="R718" s="49"/>
      <c r="S718" s="49"/>
      <c r="T718" s="46"/>
      <c r="U718" s="46"/>
      <c r="V718" s="37"/>
    </row>
    <row r="719">
      <c r="A719" s="46"/>
      <c r="B719" s="256"/>
      <c r="C719" s="37"/>
      <c r="D719" s="49"/>
      <c r="E719" s="49"/>
      <c r="F719" s="260"/>
      <c r="G719" s="256"/>
      <c r="H719" s="49"/>
      <c r="I719" s="46"/>
      <c r="J719" s="46"/>
      <c r="K719" s="51"/>
      <c r="L719" s="46"/>
      <c r="M719" s="46"/>
      <c r="N719" s="49"/>
      <c r="O719" s="51"/>
      <c r="P719" s="277"/>
      <c r="Q719" s="46"/>
      <c r="R719" s="49"/>
      <c r="S719" s="49"/>
      <c r="T719" s="46"/>
      <c r="U719" s="46"/>
      <c r="V719" s="37"/>
    </row>
    <row r="720">
      <c r="A720" s="46"/>
      <c r="B720" s="257"/>
      <c r="C720" s="37"/>
      <c r="D720" s="49"/>
      <c r="E720" s="49"/>
      <c r="F720" s="261"/>
      <c r="G720" s="257"/>
      <c r="H720" s="49"/>
      <c r="I720" s="46"/>
      <c r="J720" s="46"/>
      <c r="K720" s="51"/>
      <c r="L720" s="46"/>
      <c r="M720" s="46"/>
      <c r="N720" s="49"/>
      <c r="O720" s="51"/>
      <c r="P720" s="277"/>
      <c r="Q720" s="46"/>
      <c r="R720" s="49"/>
      <c r="S720" s="49"/>
      <c r="T720" s="46"/>
      <c r="U720" s="46"/>
      <c r="V720" s="37"/>
    </row>
    <row r="721">
      <c r="A721" s="46"/>
      <c r="B721" s="256"/>
      <c r="C721" s="37"/>
      <c r="D721" s="49"/>
      <c r="E721" s="49"/>
      <c r="F721" s="260"/>
      <c r="G721" s="256"/>
      <c r="H721" s="49"/>
      <c r="I721" s="46"/>
      <c r="J721" s="46"/>
      <c r="K721" s="51"/>
      <c r="L721" s="46"/>
      <c r="M721" s="46"/>
      <c r="N721" s="49"/>
      <c r="O721" s="51"/>
      <c r="P721" s="277"/>
      <c r="Q721" s="46"/>
      <c r="R721" s="49"/>
      <c r="S721" s="49"/>
      <c r="T721" s="46"/>
      <c r="U721" s="46"/>
      <c r="V721" s="37"/>
    </row>
    <row r="722">
      <c r="A722" s="46"/>
      <c r="B722" s="257"/>
      <c r="C722" s="37"/>
      <c r="D722" s="49"/>
      <c r="E722" s="49"/>
      <c r="F722" s="261"/>
      <c r="G722" s="257"/>
      <c r="H722" s="49"/>
      <c r="I722" s="46"/>
      <c r="J722" s="46"/>
      <c r="K722" s="51"/>
      <c r="L722" s="46"/>
      <c r="M722" s="46"/>
      <c r="N722" s="49"/>
      <c r="O722" s="51"/>
      <c r="P722" s="277"/>
      <c r="Q722" s="46"/>
      <c r="R722" s="49"/>
      <c r="S722" s="49"/>
      <c r="T722" s="46"/>
      <c r="U722" s="46"/>
      <c r="V722" s="37"/>
    </row>
    <row r="723">
      <c r="A723" s="46"/>
      <c r="B723" s="256"/>
      <c r="C723" s="37"/>
      <c r="D723" s="49"/>
      <c r="E723" s="49"/>
      <c r="F723" s="260"/>
      <c r="G723" s="256"/>
      <c r="H723" s="49"/>
      <c r="I723" s="46"/>
      <c r="J723" s="46"/>
      <c r="K723" s="51"/>
      <c r="L723" s="46"/>
      <c r="M723" s="46"/>
      <c r="N723" s="49"/>
      <c r="O723" s="51"/>
      <c r="P723" s="277"/>
      <c r="Q723" s="46"/>
      <c r="R723" s="49"/>
      <c r="S723" s="49"/>
      <c r="T723" s="46"/>
      <c r="U723" s="46"/>
      <c r="V723" s="37"/>
    </row>
    <row r="724">
      <c r="A724" s="46"/>
      <c r="B724" s="257"/>
      <c r="C724" s="37"/>
      <c r="D724" s="49"/>
      <c r="E724" s="49"/>
      <c r="F724" s="261"/>
      <c r="G724" s="257"/>
      <c r="H724" s="49"/>
      <c r="I724" s="46"/>
      <c r="J724" s="46"/>
      <c r="K724" s="51"/>
      <c r="L724" s="46"/>
      <c r="M724" s="46"/>
      <c r="N724" s="49"/>
      <c r="O724" s="51"/>
      <c r="P724" s="277"/>
      <c r="Q724" s="46"/>
      <c r="R724" s="49"/>
      <c r="S724" s="49"/>
      <c r="T724" s="46"/>
      <c r="U724" s="46"/>
      <c r="V724" s="37"/>
    </row>
    <row r="725">
      <c r="A725" s="46"/>
      <c r="B725" s="256"/>
      <c r="C725" s="37"/>
      <c r="D725" s="49"/>
      <c r="E725" s="49"/>
      <c r="F725" s="260"/>
      <c r="G725" s="256"/>
      <c r="H725" s="49"/>
      <c r="I725" s="46"/>
      <c r="J725" s="46"/>
      <c r="K725" s="51"/>
      <c r="L725" s="46"/>
      <c r="M725" s="46"/>
      <c r="N725" s="49"/>
      <c r="O725" s="51"/>
      <c r="P725" s="277"/>
      <c r="Q725" s="46"/>
      <c r="R725" s="49"/>
      <c r="S725" s="49"/>
      <c r="T725" s="46"/>
      <c r="U725" s="46"/>
      <c r="V725" s="37"/>
    </row>
    <row r="726">
      <c r="A726" s="46"/>
      <c r="B726" s="257"/>
      <c r="C726" s="37"/>
      <c r="D726" s="49"/>
      <c r="E726" s="49"/>
      <c r="F726" s="261"/>
      <c r="G726" s="257"/>
      <c r="H726" s="49"/>
      <c r="I726" s="46"/>
      <c r="J726" s="46"/>
      <c r="K726" s="51"/>
      <c r="L726" s="46"/>
      <c r="M726" s="46"/>
      <c r="N726" s="49"/>
      <c r="O726" s="51"/>
      <c r="P726" s="277"/>
      <c r="Q726" s="46"/>
      <c r="R726" s="49"/>
      <c r="S726" s="49"/>
      <c r="T726" s="46"/>
      <c r="U726" s="46"/>
      <c r="V726" s="37"/>
    </row>
    <row r="727">
      <c r="A727" s="46"/>
      <c r="B727" s="256"/>
      <c r="C727" s="37"/>
      <c r="D727" s="49"/>
      <c r="E727" s="49"/>
      <c r="F727" s="260"/>
      <c r="G727" s="256"/>
      <c r="H727" s="49"/>
      <c r="I727" s="46"/>
      <c r="J727" s="46"/>
      <c r="K727" s="51"/>
      <c r="L727" s="46"/>
      <c r="M727" s="46"/>
      <c r="N727" s="49"/>
      <c r="O727" s="51"/>
      <c r="P727" s="277"/>
      <c r="Q727" s="46"/>
      <c r="R727" s="49"/>
      <c r="S727" s="49"/>
      <c r="T727" s="46"/>
      <c r="U727" s="46"/>
      <c r="V727" s="37"/>
    </row>
    <row r="728">
      <c r="A728" s="46"/>
      <c r="B728" s="257"/>
      <c r="C728" s="37"/>
      <c r="D728" s="49"/>
      <c r="E728" s="49"/>
      <c r="F728" s="261"/>
      <c r="G728" s="257"/>
      <c r="H728" s="49"/>
      <c r="I728" s="46"/>
      <c r="J728" s="46"/>
      <c r="K728" s="51"/>
      <c r="L728" s="46"/>
      <c r="M728" s="46"/>
      <c r="N728" s="49"/>
      <c r="O728" s="51"/>
      <c r="P728" s="277"/>
      <c r="Q728" s="46"/>
      <c r="R728" s="49"/>
      <c r="S728" s="49"/>
      <c r="T728" s="46"/>
      <c r="U728" s="46"/>
      <c r="V728" s="37"/>
    </row>
    <row r="729">
      <c r="A729" s="46"/>
      <c r="B729" s="256"/>
      <c r="C729" s="37"/>
      <c r="D729" s="49"/>
      <c r="E729" s="49"/>
      <c r="F729" s="260"/>
      <c r="G729" s="256"/>
      <c r="H729" s="49"/>
      <c r="I729" s="46"/>
      <c r="J729" s="46"/>
      <c r="K729" s="51"/>
      <c r="L729" s="46"/>
      <c r="M729" s="46"/>
      <c r="N729" s="49"/>
      <c r="O729" s="51"/>
      <c r="P729" s="277"/>
      <c r="Q729" s="46"/>
      <c r="R729" s="49"/>
      <c r="S729" s="49"/>
      <c r="T729" s="46"/>
      <c r="U729" s="46"/>
      <c r="V729" s="37"/>
    </row>
    <row r="730">
      <c r="A730" s="46"/>
      <c r="B730" s="257"/>
      <c r="C730" s="37"/>
      <c r="D730" s="49"/>
      <c r="E730" s="49"/>
      <c r="F730" s="261"/>
      <c r="G730" s="257"/>
      <c r="H730" s="49"/>
      <c r="I730" s="46"/>
      <c r="J730" s="46"/>
      <c r="K730" s="51"/>
      <c r="L730" s="46"/>
      <c r="M730" s="46"/>
      <c r="N730" s="49"/>
      <c r="O730" s="51"/>
      <c r="P730" s="277"/>
      <c r="Q730" s="46"/>
      <c r="R730" s="49"/>
      <c r="S730" s="49"/>
      <c r="T730" s="46"/>
      <c r="U730" s="46"/>
      <c r="V730" s="37"/>
    </row>
    <row r="731">
      <c r="A731" s="46"/>
      <c r="B731" s="256"/>
      <c r="C731" s="37"/>
      <c r="D731" s="49"/>
      <c r="E731" s="49"/>
      <c r="F731" s="260"/>
      <c r="G731" s="256"/>
      <c r="H731" s="49"/>
      <c r="I731" s="46"/>
      <c r="J731" s="46"/>
      <c r="K731" s="51"/>
      <c r="L731" s="46"/>
      <c r="M731" s="46"/>
      <c r="N731" s="49"/>
      <c r="O731" s="51"/>
      <c r="P731" s="277"/>
      <c r="Q731" s="46"/>
      <c r="R731" s="49"/>
      <c r="S731" s="49"/>
      <c r="T731" s="46"/>
      <c r="U731" s="46"/>
      <c r="V731" s="37"/>
    </row>
    <row r="732">
      <c r="A732" s="46"/>
      <c r="B732" s="257"/>
      <c r="C732" s="37"/>
      <c r="D732" s="49"/>
      <c r="E732" s="49"/>
      <c r="F732" s="261"/>
      <c r="G732" s="257"/>
      <c r="H732" s="49"/>
      <c r="I732" s="46"/>
      <c r="J732" s="46"/>
      <c r="K732" s="51"/>
      <c r="L732" s="46"/>
      <c r="M732" s="46"/>
      <c r="N732" s="49"/>
      <c r="O732" s="51"/>
      <c r="P732" s="277"/>
      <c r="Q732" s="46"/>
      <c r="R732" s="49"/>
      <c r="S732" s="49"/>
      <c r="T732" s="46"/>
      <c r="U732" s="46"/>
      <c r="V732" s="37"/>
    </row>
    <row r="733">
      <c r="A733" s="46"/>
      <c r="B733" s="256"/>
      <c r="C733" s="37"/>
      <c r="D733" s="49"/>
      <c r="E733" s="49"/>
      <c r="F733" s="260"/>
      <c r="G733" s="256"/>
      <c r="H733" s="49"/>
      <c r="I733" s="46"/>
      <c r="J733" s="46"/>
      <c r="K733" s="51"/>
      <c r="L733" s="46"/>
      <c r="M733" s="46"/>
      <c r="N733" s="49"/>
      <c r="O733" s="51"/>
      <c r="P733" s="277"/>
      <c r="Q733" s="46"/>
      <c r="R733" s="49"/>
      <c r="S733" s="49"/>
      <c r="T733" s="46"/>
      <c r="U733" s="46"/>
      <c r="V733" s="37"/>
    </row>
    <row r="734">
      <c r="A734" s="46"/>
      <c r="B734" s="257"/>
      <c r="C734" s="37"/>
      <c r="D734" s="49"/>
      <c r="E734" s="49"/>
      <c r="F734" s="261"/>
      <c r="G734" s="257"/>
      <c r="H734" s="49"/>
      <c r="I734" s="46"/>
      <c r="J734" s="46"/>
      <c r="K734" s="51"/>
      <c r="L734" s="46"/>
      <c r="M734" s="46"/>
      <c r="N734" s="49"/>
      <c r="O734" s="51"/>
      <c r="P734" s="277"/>
      <c r="Q734" s="46"/>
      <c r="R734" s="49"/>
      <c r="S734" s="49"/>
      <c r="T734" s="46"/>
      <c r="U734" s="46"/>
      <c r="V734" s="37"/>
    </row>
    <row r="735">
      <c r="A735" s="46"/>
      <c r="B735" s="256"/>
      <c r="C735" s="37"/>
      <c r="D735" s="49"/>
      <c r="E735" s="49"/>
      <c r="F735" s="260"/>
      <c r="G735" s="256"/>
      <c r="H735" s="49"/>
      <c r="I735" s="46"/>
      <c r="J735" s="46"/>
      <c r="K735" s="51"/>
      <c r="L735" s="46"/>
      <c r="M735" s="46"/>
      <c r="N735" s="49"/>
      <c r="O735" s="51"/>
      <c r="P735" s="277"/>
      <c r="Q735" s="46"/>
      <c r="R735" s="49"/>
      <c r="S735" s="49"/>
      <c r="T735" s="46"/>
      <c r="U735" s="46"/>
      <c r="V735" s="37"/>
    </row>
    <row r="736">
      <c r="A736" s="46"/>
      <c r="B736" s="257"/>
      <c r="C736" s="37"/>
      <c r="D736" s="49"/>
      <c r="E736" s="49"/>
      <c r="F736" s="261"/>
      <c r="G736" s="257"/>
      <c r="H736" s="49"/>
      <c r="I736" s="46"/>
      <c r="J736" s="46"/>
      <c r="K736" s="51"/>
      <c r="L736" s="46"/>
      <c r="M736" s="46"/>
      <c r="N736" s="49"/>
      <c r="O736" s="51"/>
      <c r="P736" s="277"/>
      <c r="Q736" s="46"/>
      <c r="R736" s="49"/>
      <c r="S736" s="49"/>
      <c r="T736" s="46"/>
      <c r="U736" s="46"/>
      <c r="V736" s="37"/>
    </row>
    <row r="737">
      <c r="A737" s="46"/>
      <c r="B737" s="256"/>
      <c r="C737" s="37"/>
      <c r="D737" s="49"/>
      <c r="E737" s="49"/>
      <c r="F737" s="260"/>
      <c r="G737" s="256"/>
      <c r="H737" s="49"/>
      <c r="I737" s="46"/>
      <c r="J737" s="46"/>
      <c r="K737" s="51"/>
      <c r="L737" s="46"/>
      <c r="M737" s="46"/>
      <c r="N737" s="49"/>
      <c r="O737" s="51"/>
      <c r="P737" s="277"/>
      <c r="Q737" s="46"/>
      <c r="R737" s="49"/>
      <c r="S737" s="49"/>
      <c r="T737" s="46"/>
      <c r="U737" s="46"/>
      <c r="V737" s="37"/>
    </row>
    <row r="738">
      <c r="A738" s="46"/>
      <c r="B738" s="257"/>
      <c r="C738" s="37"/>
      <c r="D738" s="49"/>
      <c r="E738" s="49"/>
      <c r="F738" s="261"/>
      <c r="G738" s="257"/>
      <c r="H738" s="49"/>
      <c r="I738" s="46"/>
      <c r="J738" s="46"/>
      <c r="K738" s="51"/>
      <c r="L738" s="46"/>
      <c r="M738" s="46"/>
      <c r="N738" s="49"/>
      <c r="O738" s="51"/>
      <c r="P738" s="277"/>
      <c r="Q738" s="46"/>
      <c r="R738" s="49"/>
      <c r="S738" s="49"/>
      <c r="T738" s="46"/>
      <c r="U738" s="46"/>
      <c r="V738" s="37"/>
    </row>
    <row r="739">
      <c r="A739" s="46"/>
      <c r="B739" s="256"/>
      <c r="C739" s="37"/>
      <c r="D739" s="49"/>
      <c r="E739" s="49"/>
      <c r="F739" s="260"/>
      <c r="G739" s="256"/>
      <c r="H739" s="49"/>
      <c r="I739" s="46"/>
      <c r="J739" s="46"/>
      <c r="K739" s="51"/>
      <c r="L739" s="46"/>
      <c r="M739" s="46"/>
      <c r="N739" s="49"/>
      <c r="O739" s="51"/>
      <c r="P739" s="277"/>
      <c r="Q739" s="46"/>
      <c r="R739" s="49"/>
      <c r="S739" s="49"/>
      <c r="T739" s="46"/>
      <c r="U739" s="46"/>
      <c r="V739" s="37"/>
    </row>
    <row r="740">
      <c r="A740" s="46"/>
      <c r="B740" s="257"/>
      <c r="C740" s="37"/>
      <c r="D740" s="49"/>
      <c r="E740" s="49"/>
      <c r="F740" s="261"/>
      <c r="G740" s="257"/>
      <c r="H740" s="49"/>
      <c r="I740" s="46"/>
      <c r="J740" s="46"/>
      <c r="K740" s="51"/>
      <c r="L740" s="46"/>
      <c r="M740" s="46"/>
      <c r="N740" s="49"/>
      <c r="O740" s="51"/>
      <c r="P740" s="277"/>
      <c r="Q740" s="46"/>
      <c r="R740" s="49"/>
      <c r="S740" s="49"/>
      <c r="T740" s="46"/>
      <c r="U740" s="46"/>
      <c r="V740" s="37"/>
    </row>
    <row r="741">
      <c r="A741" s="46"/>
      <c r="B741" s="256"/>
      <c r="C741" s="37"/>
      <c r="D741" s="49"/>
      <c r="E741" s="49"/>
      <c r="F741" s="260"/>
      <c r="G741" s="256"/>
      <c r="H741" s="49"/>
      <c r="I741" s="46"/>
      <c r="J741" s="46"/>
      <c r="K741" s="51"/>
      <c r="L741" s="46"/>
      <c r="M741" s="46"/>
      <c r="N741" s="49"/>
      <c r="O741" s="51"/>
      <c r="P741" s="277"/>
      <c r="Q741" s="46"/>
      <c r="R741" s="49"/>
      <c r="S741" s="49"/>
      <c r="T741" s="46"/>
      <c r="U741" s="46"/>
      <c r="V741" s="37"/>
    </row>
    <row r="742">
      <c r="A742" s="46"/>
      <c r="B742" s="257"/>
      <c r="C742" s="37"/>
      <c r="D742" s="49"/>
      <c r="E742" s="49"/>
      <c r="F742" s="261"/>
      <c r="G742" s="257"/>
      <c r="H742" s="49"/>
      <c r="I742" s="46"/>
      <c r="J742" s="46"/>
      <c r="K742" s="51"/>
      <c r="L742" s="46"/>
      <c r="M742" s="46"/>
      <c r="N742" s="49"/>
      <c r="O742" s="51"/>
      <c r="P742" s="277"/>
      <c r="Q742" s="46"/>
      <c r="R742" s="49"/>
      <c r="S742" s="49"/>
      <c r="T742" s="46"/>
      <c r="U742" s="46"/>
      <c r="V742" s="37"/>
    </row>
    <row r="743">
      <c r="A743" s="46"/>
      <c r="B743" s="256"/>
      <c r="C743" s="37"/>
      <c r="D743" s="49"/>
      <c r="E743" s="49"/>
      <c r="F743" s="260"/>
      <c r="G743" s="256"/>
      <c r="H743" s="49"/>
      <c r="I743" s="46"/>
      <c r="J743" s="46"/>
      <c r="K743" s="51"/>
      <c r="L743" s="46"/>
      <c r="M743" s="46"/>
      <c r="N743" s="49"/>
      <c r="O743" s="51"/>
      <c r="P743" s="277"/>
      <c r="Q743" s="46"/>
      <c r="R743" s="49"/>
      <c r="S743" s="49"/>
      <c r="T743" s="46"/>
      <c r="U743" s="46"/>
      <c r="V743" s="37"/>
    </row>
    <row r="744">
      <c r="A744" s="46"/>
      <c r="B744" s="257"/>
      <c r="C744" s="37"/>
      <c r="D744" s="49"/>
      <c r="E744" s="49"/>
      <c r="F744" s="261"/>
      <c r="G744" s="257"/>
      <c r="H744" s="49"/>
      <c r="I744" s="46"/>
      <c r="J744" s="46"/>
      <c r="K744" s="51"/>
      <c r="L744" s="46"/>
      <c r="M744" s="46"/>
      <c r="N744" s="49"/>
      <c r="O744" s="51"/>
      <c r="P744" s="277"/>
      <c r="Q744" s="46"/>
      <c r="R744" s="49"/>
      <c r="S744" s="49"/>
      <c r="T744" s="46"/>
      <c r="U744" s="46"/>
      <c r="V744" s="37"/>
    </row>
    <row r="745">
      <c r="A745" s="46"/>
      <c r="B745" s="256"/>
      <c r="C745" s="37"/>
      <c r="D745" s="49"/>
      <c r="E745" s="49"/>
      <c r="F745" s="260"/>
      <c r="G745" s="256"/>
      <c r="H745" s="49"/>
      <c r="I745" s="46"/>
      <c r="J745" s="46"/>
      <c r="K745" s="51"/>
      <c r="L745" s="46"/>
      <c r="M745" s="46"/>
      <c r="N745" s="49"/>
      <c r="O745" s="51"/>
      <c r="P745" s="277"/>
      <c r="Q745" s="46"/>
      <c r="R745" s="49"/>
      <c r="S745" s="49"/>
      <c r="T745" s="46"/>
      <c r="U745" s="46"/>
      <c r="V745" s="37"/>
    </row>
    <row r="746">
      <c r="A746" s="46"/>
      <c r="B746" s="257"/>
      <c r="C746" s="37"/>
      <c r="D746" s="49"/>
      <c r="E746" s="49"/>
      <c r="F746" s="261"/>
      <c r="G746" s="257"/>
      <c r="H746" s="49"/>
      <c r="I746" s="46"/>
      <c r="J746" s="46"/>
      <c r="K746" s="51"/>
      <c r="L746" s="46"/>
      <c r="M746" s="46"/>
      <c r="N746" s="49"/>
      <c r="O746" s="51"/>
      <c r="P746" s="277"/>
      <c r="Q746" s="46"/>
      <c r="R746" s="49"/>
      <c r="S746" s="49"/>
      <c r="T746" s="46"/>
      <c r="U746" s="46"/>
      <c r="V746" s="37"/>
    </row>
    <row r="747">
      <c r="A747" s="46"/>
      <c r="B747" s="256"/>
      <c r="C747" s="37"/>
      <c r="D747" s="49"/>
      <c r="E747" s="49"/>
      <c r="F747" s="260"/>
      <c r="G747" s="256"/>
      <c r="H747" s="49"/>
      <c r="I747" s="46"/>
      <c r="J747" s="46"/>
      <c r="K747" s="51"/>
      <c r="L747" s="46"/>
      <c r="M747" s="46"/>
      <c r="N747" s="49"/>
      <c r="O747" s="51"/>
      <c r="P747" s="277"/>
      <c r="Q747" s="46"/>
      <c r="R747" s="49"/>
      <c r="S747" s="49"/>
      <c r="T747" s="46"/>
      <c r="U747" s="46"/>
      <c r="V747" s="37"/>
    </row>
    <row r="748">
      <c r="A748" s="46"/>
      <c r="B748" s="257"/>
      <c r="C748" s="37"/>
      <c r="D748" s="49"/>
      <c r="E748" s="49"/>
      <c r="F748" s="261"/>
      <c r="G748" s="257"/>
      <c r="H748" s="49"/>
      <c r="I748" s="46"/>
      <c r="J748" s="46"/>
      <c r="K748" s="51"/>
      <c r="L748" s="46"/>
      <c r="M748" s="46"/>
      <c r="N748" s="49"/>
      <c r="O748" s="51"/>
      <c r="P748" s="277"/>
      <c r="Q748" s="46"/>
      <c r="R748" s="49"/>
      <c r="S748" s="49"/>
      <c r="T748" s="46"/>
      <c r="U748" s="46"/>
      <c r="V748" s="37"/>
    </row>
    <row r="749">
      <c r="A749" s="46"/>
      <c r="B749" s="256"/>
      <c r="C749" s="37"/>
      <c r="D749" s="49"/>
      <c r="E749" s="49"/>
      <c r="F749" s="260"/>
      <c r="G749" s="256"/>
      <c r="H749" s="49"/>
      <c r="I749" s="46"/>
      <c r="J749" s="46"/>
      <c r="K749" s="51"/>
      <c r="L749" s="46"/>
      <c r="M749" s="46"/>
      <c r="N749" s="49"/>
      <c r="O749" s="51"/>
      <c r="P749" s="277"/>
      <c r="Q749" s="46"/>
      <c r="R749" s="49"/>
      <c r="S749" s="49"/>
      <c r="T749" s="46"/>
      <c r="U749" s="46"/>
      <c r="V749" s="37"/>
    </row>
    <row r="750">
      <c r="A750" s="46"/>
      <c r="B750" s="257"/>
      <c r="C750" s="37"/>
      <c r="D750" s="49"/>
      <c r="E750" s="49"/>
      <c r="F750" s="261"/>
      <c r="G750" s="257"/>
      <c r="H750" s="49"/>
      <c r="I750" s="46"/>
      <c r="J750" s="46"/>
      <c r="K750" s="51"/>
      <c r="L750" s="46"/>
      <c r="M750" s="46"/>
      <c r="N750" s="49"/>
      <c r="O750" s="51"/>
      <c r="P750" s="277"/>
      <c r="Q750" s="46"/>
      <c r="R750" s="49"/>
      <c r="S750" s="49"/>
      <c r="T750" s="46"/>
      <c r="U750" s="46"/>
      <c r="V750" s="37"/>
    </row>
    <row r="751">
      <c r="A751" s="46"/>
      <c r="B751" s="256"/>
      <c r="C751" s="37"/>
      <c r="D751" s="49"/>
      <c r="E751" s="49"/>
      <c r="F751" s="260"/>
      <c r="G751" s="256"/>
      <c r="H751" s="49"/>
      <c r="I751" s="46"/>
      <c r="J751" s="46"/>
      <c r="K751" s="51"/>
      <c r="L751" s="46"/>
      <c r="M751" s="46"/>
      <c r="N751" s="49"/>
      <c r="O751" s="51"/>
      <c r="P751" s="277"/>
      <c r="Q751" s="46"/>
      <c r="R751" s="49"/>
      <c r="S751" s="49"/>
      <c r="T751" s="46"/>
      <c r="U751" s="46"/>
      <c r="V751" s="37"/>
    </row>
    <row r="752">
      <c r="A752" s="46"/>
      <c r="B752" s="257"/>
      <c r="C752" s="37"/>
      <c r="D752" s="49"/>
      <c r="E752" s="49"/>
      <c r="F752" s="261"/>
      <c r="G752" s="257"/>
      <c r="H752" s="49"/>
      <c r="I752" s="46"/>
      <c r="J752" s="46"/>
      <c r="K752" s="51"/>
      <c r="L752" s="46"/>
      <c r="M752" s="46"/>
      <c r="N752" s="49"/>
      <c r="O752" s="51"/>
      <c r="P752" s="277"/>
      <c r="Q752" s="46"/>
      <c r="R752" s="49"/>
      <c r="S752" s="49"/>
      <c r="T752" s="46"/>
      <c r="U752" s="46"/>
      <c r="V752" s="37"/>
    </row>
    <row r="753">
      <c r="A753" s="46"/>
      <c r="B753" s="256"/>
      <c r="C753" s="37"/>
      <c r="D753" s="49"/>
      <c r="E753" s="49"/>
      <c r="F753" s="260"/>
      <c r="G753" s="256"/>
      <c r="H753" s="49"/>
      <c r="I753" s="46"/>
      <c r="J753" s="46"/>
      <c r="K753" s="51"/>
      <c r="L753" s="46"/>
      <c r="M753" s="46"/>
      <c r="N753" s="49"/>
      <c r="O753" s="51"/>
      <c r="P753" s="277"/>
      <c r="Q753" s="46"/>
      <c r="R753" s="49"/>
      <c r="S753" s="49"/>
      <c r="T753" s="46"/>
      <c r="U753" s="46"/>
      <c r="V753" s="37"/>
    </row>
    <row r="754">
      <c r="A754" s="46"/>
      <c r="B754" s="257"/>
      <c r="C754" s="37"/>
      <c r="D754" s="49"/>
      <c r="E754" s="49"/>
      <c r="F754" s="261"/>
      <c r="G754" s="257"/>
      <c r="H754" s="49"/>
      <c r="I754" s="46"/>
      <c r="J754" s="46"/>
      <c r="K754" s="51"/>
      <c r="L754" s="46"/>
      <c r="M754" s="46"/>
      <c r="N754" s="49"/>
      <c r="O754" s="51"/>
      <c r="P754" s="277"/>
      <c r="Q754" s="46"/>
      <c r="R754" s="49"/>
      <c r="S754" s="49"/>
      <c r="T754" s="46"/>
      <c r="U754" s="46"/>
      <c r="V754" s="37"/>
    </row>
    <row r="755">
      <c r="A755" s="46"/>
      <c r="B755" s="256"/>
      <c r="C755" s="37"/>
      <c r="D755" s="49"/>
      <c r="E755" s="49"/>
      <c r="F755" s="260"/>
      <c r="G755" s="256"/>
      <c r="H755" s="49"/>
      <c r="I755" s="46"/>
      <c r="J755" s="46"/>
      <c r="K755" s="51"/>
      <c r="L755" s="46"/>
      <c r="M755" s="46"/>
      <c r="N755" s="49"/>
      <c r="O755" s="51"/>
      <c r="P755" s="277"/>
      <c r="Q755" s="46"/>
      <c r="R755" s="49"/>
      <c r="S755" s="49"/>
      <c r="T755" s="46"/>
      <c r="U755" s="46"/>
      <c r="V755" s="37"/>
    </row>
    <row r="756">
      <c r="A756" s="46"/>
      <c r="B756" s="257"/>
      <c r="C756" s="37"/>
      <c r="D756" s="49"/>
      <c r="E756" s="49"/>
      <c r="F756" s="261"/>
      <c r="G756" s="257"/>
      <c r="H756" s="49"/>
      <c r="I756" s="46"/>
      <c r="J756" s="46"/>
      <c r="K756" s="51"/>
      <c r="L756" s="46"/>
      <c r="M756" s="46"/>
      <c r="N756" s="49"/>
      <c r="O756" s="51"/>
      <c r="P756" s="277"/>
      <c r="Q756" s="46"/>
      <c r="R756" s="49"/>
      <c r="S756" s="49"/>
      <c r="T756" s="46"/>
      <c r="U756" s="46"/>
      <c r="V756" s="37"/>
    </row>
    <row r="757">
      <c r="A757" s="46"/>
      <c r="B757" s="256"/>
      <c r="C757" s="37"/>
      <c r="D757" s="49"/>
      <c r="E757" s="49"/>
      <c r="F757" s="260"/>
      <c r="G757" s="256"/>
      <c r="H757" s="49"/>
      <c r="I757" s="46"/>
      <c r="J757" s="46"/>
      <c r="K757" s="51"/>
      <c r="L757" s="46"/>
      <c r="M757" s="46"/>
      <c r="N757" s="49"/>
      <c r="O757" s="51"/>
      <c r="P757" s="277"/>
      <c r="Q757" s="46"/>
      <c r="R757" s="49"/>
      <c r="S757" s="49"/>
      <c r="T757" s="46"/>
      <c r="U757" s="46"/>
      <c r="V757" s="37"/>
    </row>
    <row r="758">
      <c r="A758" s="46"/>
      <c r="B758" s="257"/>
      <c r="C758" s="37"/>
      <c r="D758" s="49"/>
      <c r="E758" s="49"/>
      <c r="F758" s="261"/>
      <c r="G758" s="257"/>
      <c r="H758" s="49"/>
      <c r="I758" s="46"/>
      <c r="J758" s="46"/>
      <c r="K758" s="51"/>
      <c r="L758" s="46"/>
      <c r="M758" s="46"/>
      <c r="N758" s="49"/>
      <c r="O758" s="51"/>
      <c r="P758" s="277"/>
      <c r="Q758" s="46"/>
      <c r="R758" s="49"/>
      <c r="S758" s="49"/>
      <c r="T758" s="46"/>
      <c r="U758" s="46"/>
      <c r="V758" s="37"/>
    </row>
    <row r="759">
      <c r="A759" s="46"/>
      <c r="B759" s="256"/>
      <c r="C759" s="37"/>
      <c r="D759" s="49"/>
      <c r="E759" s="49"/>
      <c r="F759" s="260"/>
      <c r="G759" s="256"/>
      <c r="H759" s="49"/>
      <c r="I759" s="46"/>
      <c r="J759" s="46"/>
      <c r="K759" s="51"/>
      <c r="L759" s="46"/>
      <c r="M759" s="46"/>
      <c r="N759" s="49"/>
      <c r="O759" s="51"/>
      <c r="P759" s="277"/>
      <c r="Q759" s="46"/>
      <c r="R759" s="49"/>
      <c r="S759" s="49"/>
      <c r="T759" s="46"/>
      <c r="U759" s="46"/>
      <c r="V759" s="37"/>
    </row>
    <row r="760">
      <c r="A760" s="46"/>
      <c r="B760" s="257"/>
      <c r="C760" s="37"/>
      <c r="D760" s="49"/>
      <c r="E760" s="49"/>
      <c r="F760" s="261"/>
      <c r="G760" s="257"/>
      <c r="H760" s="49"/>
      <c r="I760" s="46"/>
      <c r="J760" s="46"/>
      <c r="K760" s="51"/>
      <c r="L760" s="46"/>
      <c r="M760" s="46"/>
      <c r="N760" s="49"/>
      <c r="O760" s="51"/>
      <c r="P760" s="277"/>
      <c r="Q760" s="46"/>
      <c r="R760" s="49"/>
      <c r="S760" s="49"/>
      <c r="T760" s="46"/>
      <c r="U760" s="46"/>
      <c r="V760" s="37"/>
    </row>
    <row r="761">
      <c r="A761" s="46"/>
      <c r="B761" s="256"/>
      <c r="C761" s="37"/>
      <c r="D761" s="49"/>
      <c r="E761" s="49"/>
      <c r="F761" s="260"/>
      <c r="G761" s="256"/>
      <c r="H761" s="49"/>
      <c r="I761" s="46"/>
      <c r="J761" s="46"/>
      <c r="K761" s="51"/>
      <c r="L761" s="46"/>
      <c r="M761" s="46"/>
      <c r="N761" s="49"/>
      <c r="O761" s="51"/>
      <c r="P761" s="277"/>
      <c r="Q761" s="46"/>
      <c r="R761" s="49"/>
      <c r="S761" s="49"/>
      <c r="T761" s="46"/>
      <c r="U761" s="46"/>
      <c r="V761" s="37"/>
    </row>
    <row r="762">
      <c r="A762" s="46"/>
      <c r="B762" s="257"/>
      <c r="C762" s="37"/>
      <c r="D762" s="49"/>
      <c r="E762" s="49"/>
      <c r="F762" s="261"/>
      <c r="G762" s="257"/>
      <c r="H762" s="49"/>
      <c r="I762" s="46"/>
      <c r="J762" s="46"/>
      <c r="K762" s="51"/>
      <c r="L762" s="46"/>
      <c r="M762" s="46"/>
      <c r="N762" s="49"/>
      <c r="O762" s="51"/>
      <c r="P762" s="277"/>
      <c r="Q762" s="46"/>
      <c r="R762" s="49"/>
      <c r="S762" s="49"/>
      <c r="T762" s="46"/>
      <c r="U762" s="46"/>
      <c r="V762" s="37"/>
    </row>
    <row r="763">
      <c r="A763" s="46"/>
      <c r="B763" s="256"/>
      <c r="C763" s="37"/>
      <c r="D763" s="49"/>
      <c r="E763" s="49"/>
      <c r="F763" s="260"/>
      <c r="G763" s="256"/>
      <c r="H763" s="49"/>
      <c r="I763" s="46"/>
      <c r="J763" s="46"/>
      <c r="K763" s="51"/>
      <c r="L763" s="46"/>
      <c r="M763" s="46"/>
      <c r="N763" s="49"/>
      <c r="O763" s="51"/>
      <c r="P763" s="277"/>
      <c r="Q763" s="46"/>
      <c r="R763" s="49"/>
      <c r="S763" s="49"/>
      <c r="T763" s="46"/>
      <c r="U763" s="46"/>
      <c r="V763" s="37"/>
    </row>
    <row r="764">
      <c r="A764" s="46"/>
      <c r="B764" s="257"/>
      <c r="C764" s="37"/>
      <c r="D764" s="49"/>
      <c r="E764" s="49"/>
      <c r="F764" s="261"/>
      <c r="G764" s="257"/>
      <c r="H764" s="49"/>
      <c r="I764" s="46"/>
      <c r="J764" s="46"/>
      <c r="K764" s="51"/>
      <c r="L764" s="46"/>
      <c r="M764" s="46"/>
      <c r="N764" s="49"/>
      <c r="O764" s="51"/>
      <c r="P764" s="277"/>
      <c r="Q764" s="46"/>
      <c r="R764" s="49"/>
      <c r="S764" s="49"/>
      <c r="T764" s="46"/>
      <c r="U764" s="46"/>
      <c r="V764" s="37"/>
    </row>
    <row r="765">
      <c r="A765" s="46"/>
      <c r="B765" s="256"/>
      <c r="C765" s="37"/>
      <c r="D765" s="49"/>
      <c r="E765" s="49"/>
      <c r="F765" s="260"/>
      <c r="G765" s="256"/>
      <c r="H765" s="49"/>
      <c r="I765" s="46"/>
      <c r="J765" s="46"/>
      <c r="K765" s="51"/>
      <c r="L765" s="46"/>
      <c r="M765" s="46"/>
      <c r="N765" s="49"/>
      <c r="O765" s="51"/>
      <c r="P765" s="277"/>
      <c r="Q765" s="46"/>
      <c r="R765" s="49"/>
      <c r="S765" s="49"/>
      <c r="T765" s="46"/>
      <c r="U765" s="46"/>
      <c r="V765" s="37"/>
    </row>
    <row r="766">
      <c r="A766" s="46"/>
      <c r="B766" s="257"/>
      <c r="C766" s="37"/>
      <c r="D766" s="49"/>
      <c r="E766" s="49"/>
      <c r="F766" s="261"/>
      <c r="G766" s="257"/>
      <c r="H766" s="49"/>
      <c r="I766" s="46"/>
      <c r="J766" s="46"/>
      <c r="K766" s="51"/>
      <c r="L766" s="46"/>
      <c r="M766" s="46"/>
      <c r="N766" s="49"/>
      <c r="O766" s="51"/>
      <c r="P766" s="277"/>
      <c r="Q766" s="46"/>
      <c r="R766" s="49"/>
      <c r="S766" s="49"/>
      <c r="T766" s="46"/>
      <c r="U766" s="46"/>
      <c r="V766" s="37"/>
    </row>
    <row r="767">
      <c r="A767" s="46"/>
      <c r="B767" s="256"/>
      <c r="C767" s="37"/>
      <c r="D767" s="49"/>
      <c r="E767" s="49"/>
      <c r="F767" s="260"/>
      <c r="G767" s="256"/>
      <c r="H767" s="49"/>
      <c r="I767" s="46"/>
      <c r="J767" s="46"/>
      <c r="K767" s="51"/>
      <c r="L767" s="46"/>
      <c r="M767" s="46"/>
      <c r="N767" s="49"/>
      <c r="O767" s="51"/>
      <c r="P767" s="277"/>
      <c r="Q767" s="46"/>
      <c r="R767" s="49"/>
      <c r="S767" s="49"/>
      <c r="T767" s="46"/>
      <c r="U767" s="46"/>
      <c r="V767" s="37"/>
    </row>
    <row r="768">
      <c r="A768" s="46"/>
      <c r="B768" s="257"/>
      <c r="C768" s="37"/>
      <c r="D768" s="49"/>
      <c r="E768" s="49"/>
      <c r="F768" s="261"/>
      <c r="G768" s="257"/>
      <c r="H768" s="49"/>
      <c r="I768" s="46"/>
      <c r="J768" s="46"/>
      <c r="K768" s="51"/>
      <c r="L768" s="46"/>
      <c r="M768" s="46"/>
      <c r="N768" s="49"/>
      <c r="O768" s="51"/>
      <c r="P768" s="277"/>
      <c r="Q768" s="46"/>
      <c r="R768" s="49"/>
      <c r="S768" s="49"/>
      <c r="T768" s="46"/>
      <c r="U768" s="46"/>
      <c r="V768" s="37"/>
    </row>
    <row r="769">
      <c r="A769" s="46"/>
      <c r="B769" s="256"/>
      <c r="C769" s="37"/>
      <c r="D769" s="49"/>
      <c r="E769" s="49"/>
      <c r="F769" s="260"/>
      <c r="G769" s="256"/>
      <c r="H769" s="49"/>
      <c r="I769" s="46"/>
      <c r="J769" s="46"/>
      <c r="K769" s="51"/>
      <c r="L769" s="46"/>
      <c r="M769" s="46"/>
      <c r="N769" s="49"/>
      <c r="O769" s="51"/>
      <c r="P769" s="277"/>
      <c r="Q769" s="46"/>
      <c r="R769" s="49"/>
      <c r="S769" s="49"/>
      <c r="T769" s="46"/>
      <c r="U769" s="46"/>
      <c r="V769" s="37"/>
    </row>
    <row r="770">
      <c r="A770" s="46"/>
      <c r="B770" s="257"/>
      <c r="C770" s="37"/>
      <c r="D770" s="49"/>
      <c r="E770" s="49"/>
      <c r="F770" s="261"/>
      <c r="G770" s="257"/>
      <c r="H770" s="49"/>
      <c r="I770" s="46"/>
      <c r="J770" s="46"/>
      <c r="K770" s="51"/>
      <c r="L770" s="46"/>
      <c r="M770" s="46"/>
      <c r="N770" s="49"/>
      <c r="O770" s="51"/>
      <c r="P770" s="277"/>
      <c r="Q770" s="46"/>
      <c r="R770" s="49"/>
      <c r="S770" s="49"/>
      <c r="T770" s="46"/>
      <c r="U770" s="46"/>
      <c r="V770" s="37"/>
    </row>
    <row r="771">
      <c r="A771" s="46"/>
      <c r="B771" s="256"/>
      <c r="C771" s="37"/>
      <c r="D771" s="49"/>
      <c r="E771" s="49"/>
      <c r="F771" s="260"/>
      <c r="G771" s="256"/>
      <c r="H771" s="49"/>
      <c r="I771" s="46"/>
      <c r="J771" s="46"/>
      <c r="K771" s="51"/>
      <c r="L771" s="46"/>
      <c r="M771" s="46"/>
      <c r="N771" s="49"/>
      <c r="O771" s="51"/>
      <c r="P771" s="277"/>
      <c r="Q771" s="46"/>
      <c r="R771" s="49"/>
      <c r="S771" s="49"/>
      <c r="T771" s="46"/>
      <c r="U771" s="46"/>
      <c r="V771" s="37"/>
    </row>
    <row r="772">
      <c r="A772" s="46"/>
      <c r="B772" s="257"/>
      <c r="C772" s="37"/>
      <c r="D772" s="49"/>
      <c r="E772" s="49"/>
      <c r="F772" s="261"/>
      <c r="G772" s="257"/>
      <c r="H772" s="49"/>
      <c r="I772" s="46"/>
      <c r="J772" s="46"/>
      <c r="K772" s="51"/>
      <c r="L772" s="46"/>
      <c r="M772" s="46"/>
      <c r="N772" s="49"/>
      <c r="O772" s="51"/>
      <c r="P772" s="277"/>
      <c r="Q772" s="46"/>
      <c r="R772" s="49"/>
      <c r="S772" s="49"/>
      <c r="T772" s="46"/>
      <c r="U772" s="46"/>
      <c r="V772" s="37"/>
    </row>
    <row r="773">
      <c r="A773" s="46"/>
      <c r="B773" s="256"/>
      <c r="C773" s="37"/>
      <c r="D773" s="49"/>
      <c r="E773" s="49"/>
      <c r="F773" s="260"/>
      <c r="G773" s="256"/>
      <c r="H773" s="49"/>
      <c r="I773" s="46"/>
      <c r="J773" s="46"/>
      <c r="K773" s="51"/>
      <c r="L773" s="46"/>
      <c r="M773" s="46"/>
      <c r="N773" s="49"/>
      <c r="O773" s="51"/>
      <c r="P773" s="277"/>
      <c r="Q773" s="46"/>
      <c r="R773" s="49"/>
      <c r="S773" s="49"/>
      <c r="T773" s="46"/>
      <c r="U773" s="46"/>
      <c r="V773" s="37"/>
    </row>
    <row r="774">
      <c r="A774" s="46"/>
      <c r="B774" s="257"/>
      <c r="C774" s="37"/>
      <c r="D774" s="49"/>
      <c r="E774" s="49"/>
      <c r="F774" s="261"/>
      <c r="G774" s="257"/>
      <c r="H774" s="49"/>
      <c r="I774" s="46"/>
      <c r="J774" s="46"/>
      <c r="K774" s="51"/>
      <c r="L774" s="46"/>
      <c r="M774" s="46"/>
      <c r="N774" s="49"/>
      <c r="O774" s="51"/>
      <c r="P774" s="277"/>
      <c r="Q774" s="46"/>
      <c r="R774" s="49"/>
      <c r="S774" s="49"/>
      <c r="T774" s="46"/>
      <c r="U774" s="46"/>
      <c r="V774" s="37"/>
    </row>
    <row r="775">
      <c r="A775" s="46"/>
      <c r="B775" s="256"/>
      <c r="C775" s="37"/>
      <c r="D775" s="49"/>
      <c r="E775" s="49"/>
      <c r="F775" s="260"/>
      <c r="G775" s="256"/>
      <c r="H775" s="49"/>
      <c r="I775" s="46"/>
      <c r="J775" s="46"/>
      <c r="K775" s="51"/>
      <c r="L775" s="46"/>
      <c r="M775" s="46"/>
      <c r="N775" s="49"/>
      <c r="O775" s="51"/>
      <c r="P775" s="277"/>
      <c r="Q775" s="46"/>
      <c r="R775" s="49"/>
      <c r="S775" s="49"/>
      <c r="T775" s="46"/>
      <c r="U775" s="46"/>
      <c r="V775" s="37"/>
    </row>
    <row r="776">
      <c r="A776" s="46"/>
      <c r="B776" s="257"/>
      <c r="C776" s="37"/>
      <c r="D776" s="49"/>
      <c r="E776" s="49"/>
      <c r="F776" s="261"/>
      <c r="G776" s="257"/>
      <c r="H776" s="49"/>
      <c r="I776" s="46"/>
      <c r="J776" s="46"/>
      <c r="K776" s="51"/>
      <c r="L776" s="46"/>
      <c r="M776" s="46"/>
      <c r="N776" s="49"/>
      <c r="O776" s="51"/>
      <c r="P776" s="277"/>
      <c r="Q776" s="46"/>
      <c r="R776" s="49"/>
      <c r="S776" s="49"/>
      <c r="T776" s="46"/>
      <c r="U776" s="46"/>
      <c r="V776" s="37"/>
    </row>
    <row r="777">
      <c r="A777" s="46"/>
      <c r="B777" s="256"/>
      <c r="C777" s="37"/>
      <c r="D777" s="49"/>
      <c r="E777" s="49"/>
      <c r="F777" s="260"/>
      <c r="G777" s="256"/>
      <c r="H777" s="49"/>
      <c r="I777" s="46"/>
      <c r="J777" s="46"/>
      <c r="K777" s="51"/>
      <c r="L777" s="46"/>
      <c r="M777" s="46"/>
      <c r="N777" s="49"/>
      <c r="O777" s="51"/>
      <c r="P777" s="277"/>
      <c r="Q777" s="46"/>
      <c r="R777" s="49"/>
      <c r="S777" s="49"/>
      <c r="T777" s="46"/>
      <c r="U777" s="46"/>
      <c r="V777" s="37"/>
    </row>
    <row r="778">
      <c r="A778" s="46"/>
      <c r="B778" s="257"/>
      <c r="C778" s="37"/>
      <c r="D778" s="49"/>
      <c r="E778" s="49"/>
      <c r="F778" s="261"/>
      <c r="G778" s="257"/>
      <c r="H778" s="49"/>
      <c r="I778" s="46"/>
      <c r="J778" s="46"/>
      <c r="K778" s="51"/>
      <c r="L778" s="46"/>
      <c r="M778" s="46"/>
      <c r="N778" s="49"/>
      <c r="O778" s="51"/>
      <c r="P778" s="277"/>
      <c r="Q778" s="46"/>
      <c r="R778" s="49"/>
      <c r="S778" s="49"/>
      <c r="T778" s="46"/>
      <c r="U778" s="46"/>
      <c r="V778" s="37"/>
    </row>
    <row r="779">
      <c r="A779" s="46"/>
      <c r="B779" s="256"/>
      <c r="C779" s="37"/>
      <c r="D779" s="49"/>
      <c r="E779" s="49"/>
      <c r="F779" s="260"/>
      <c r="G779" s="256"/>
      <c r="H779" s="49"/>
      <c r="I779" s="46"/>
      <c r="J779" s="46"/>
      <c r="K779" s="51"/>
      <c r="L779" s="46"/>
      <c r="M779" s="46"/>
      <c r="N779" s="49"/>
      <c r="O779" s="51"/>
      <c r="P779" s="277"/>
      <c r="Q779" s="46"/>
      <c r="R779" s="49"/>
      <c r="S779" s="49"/>
      <c r="T779" s="46"/>
      <c r="U779" s="46"/>
      <c r="V779" s="37"/>
    </row>
    <row r="780">
      <c r="A780" s="46"/>
      <c r="B780" s="257"/>
      <c r="C780" s="37"/>
      <c r="D780" s="49"/>
      <c r="E780" s="49"/>
      <c r="F780" s="261"/>
      <c r="G780" s="257"/>
      <c r="H780" s="49"/>
      <c r="I780" s="46"/>
      <c r="J780" s="46"/>
      <c r="K780" s="51"/>
      <c r="L780" s="46"/>
      <c r="M780" s="46"/>
      <c r="N780" s="49"/>
      <c r="O780" s="51"/>
      <c r="P780" s="277"/>
      <c r="Q780" s="46"/>
      <c r="R780" s="49"/>
      <c r="S780" s="49"/>
      <c r="T780" s="46"/>
      <c r="U780" s="46"/>
      <c r="V780" s="37"/>
    </row>
    <row r="781">
      <c r="A781" s="46"/>
      <c r="B781" s="256"/>
      <c r="C781" s="37"/>
      <c r="D781" s="49"/>
      <c r="E781" s="49"/>
      <c r="F781" s="260"/>
      <c r="G781" s="256"/>
      <c r="H781" s="49"/>
      <c r="I781" s="46"/>
      <c r="J781" s="46"/>
      <c r="K781" s="51"/>
      <c r="L781" s="46"/>
      <c r="M781" s="46"/>
      <c r="N781" s="49"/>
      <c r="O781" s="51"/>
      <c r="P781" s="277"/>
      <c r="Q781" s="46"/>
      <c r="R781" s="49"/>
      <c r="S781" s="49"/>
      <c r="T781" s="46"/>
      <c r="U781" s="46"/>
      <c r="V781" s="37"/>
    </row>
    <row r="782">
      <c r="A782" s="46"/>
      <c r="B782" s="257"/>
      <c r="C782" s="37"/>
      <c r="D782" s="49"/>
      <c r="E782" s="49"/>
      <c r="F782" s="261"/>
      <c r="G782" s="257"/>
      <c r="H782" s="49"/>
      <c r="I782" s="46"/>
      <c r="J782" s="46"/>
      <c r="K782" s="51"/>
      <c r="L782" s="46"/>
      <c r="M782" s="46"/>
      <c r="N782" s="49"/>
      <c r="O782" s="51"/>
      <c r="P782" s="277"/>
      <c r="Q782" s="46"/>
      <c r="R782" s="49"/>
      <c r="S782" s="49"/>
      <c r="T782" s="46"/>
      <c r="U782" s="46"/>
      <c r="V782" s="37"/>
    </row>
    <row r="783">
      <c r="A783" s="46"/>
      <c r="B783" s="256"/>
      <c r="C783" s="37"/>
      <c r="D783" s="49"/>
      <c r="E783" s="49"/>
      <c r="F783" s="260"/>
      <c r="G783" s="256"/>
      <c r="H783" s="49"/>
      <c r="I783" s="46"/>
      <c r="J783" s="46"/>
      <c r="K783" s="51"/>
      <c r="L783" s="46"/>
      <c r="M783" s="46"/>
      <c r="N783" s="49"/>
      <c r="O783" s="51"/>
      <c r="P783" s="277"/>
      <c r="Q783" s="46"/>
      <c r="R783" s="49"/>
      <c r="S783" s="49"/>
      <c r="T783" s="46"/>
      <c r="U783" s="46"/>
      <c r="V783" s="37"/>
    </row>
    <row r="784">
      <c r="A784" s="46"/>
      <c r="B784" s="257"/>
      <c r="C784" s="37"/>
      <c r="D784" s="49"/>
      <c r="E784" s="49"/>
      <c r="F784" s="261"/>
      <c r="G784" s="257"/>
      <c r="H784" s="49"/>
      <c r="I784" s="46"/>
      <c r="J784" s="46"/>
      <c r="K784" s="51"/>
      <c r="L784" s="46"/>
      <c r="M784" s="46"/>
      <c r="N784" s="49"/>
      <c r="O784" s="51"/>
      <c r="P784" s="277"/>
      <c r="Q784" s="46"/>
      <c r="R784" s="49"/>
      <c r="S784" s="49"/>
      <c r="T784" s="46"/>
      <c r="U784" s="46"/>
      <c r="V784" s="37"/>
    </row>
    <row r="785">
      <c r="A785" s="46"/>
      <c r="B785" s="256"/>
      <c r="C785" s="37"/>
      <c r="D785" s="49"/>
      <c r="E785" s="49"/>
      <c r="F785" s="260"/>
      <c r="G785" s="256"/>
      <c r="H785" s="49"/>
      <c r="I785" s="46"/>
      <c r="J785" s="46"/>
      <c r="K785" s="51"/>
      <c r="L785" s="46"/>
      <c r="M785" s="46"/>
      <c r="N785" s="49"/>
      <c r="O785" s="51"/>
      <c r="P785" s="277"/>
      <c r="Q785" s="46"/>
      <c r="R785" s="49"/>
      <c r="S785" s="49"/>
      <c r="T785" s="46"/>
      <c r="U785" s="46"/>
      <c r="V785" s="37"/>
    </row>
    <row r="786">
      <c r="A786" s="46"/>
      <c r="B786" s="257"/>
      <c r="C786" s="37"/>
      <c r="D786" s="49"/>
      <c r="E786" s="49"/>
      <c r="F786" s="261"/>
      <c r="G786" s="257"/>
      <c r="H786" s="49"/>
      <c r="I786" s="46"/>
      <c r="J786" s="46"/>
      <c r="K786" s="51"/>
      <c r="L786" s="46"/>
      <c r="M786" s="46"/>
      <c r="N786" s="49"/>
      <c r="O786" s="51"/>
      <c r="P786" s="277"/>
      <c r="Q786" s="46"/>
      <c r="R786" s="49"/>
      <c r="S786" s="49"/>
      <c r="T786" s="46"/>
      <c r="U786" s="46"/>
      <c r="V786" s="37"/>
    </row>
    <row r="787">
      <c r="A787" s="46"/>
      <c r="B787" s="256"/>
      <c r="C787" s="37"/>
      <c r="D787" s="49"/>
      <c r="E787" s="49"/>
      <c r="F787" s="260"/>
      <c r="G787" s="256"/>
      <c r="H787" s="49"/>
      <c r="I787" s="46"/>
      <c r="J787" s="46"/>
      <c r="K787" s="51"/>
      <c r="L787" s="46"/>
      <c r="M787" s="46"/>
      <c r="N787" s="49"/>
      <c r="O787" s="51"/>
      <c r="P787" s="277"/>
      <c r="Q787" s="46"/>
      <c r="R787" s="49"/>
      <c r="S787" s="49"/>
      <c r="T787" s="46"/>
      <c r="U787" s="46"/>
      <c r="V787" s="37"/>
    </row>
    <row r="788">
      <c r="A788" s="46"/>
      <c r="B788" s="257"/>
      <c r="C788" s="37"/>
      <c r="D788" s="49"/>
      <c r="E788" s="49"/>
      <c r="F788" s="261"/>
      <c r="G788" s="257"/>
      <c r="H788" s="49"/>
      <c r="I788" s="46"/>
      <c r="J788" s="46"/>
      <c r="K788" s="51"/>
      <c r="L788" s="46"/>
      <c r="M788" s="46"/>
      <c r="N788" s="49"/>
      <c r="O788" s="51"/>
      <c r="P788" s="277"/>
      <c r="Q788" s="46"/>
      <c r="R788" s="49"/>
      <c r="S788" s="49"/>
      <c r="T788" s="46"/>
      <c r="U788" s="46"/>
      <c r="V788" s="37"/>
    </row>
    <row r="789">
      <c r="A789" s="46"/>
      <c r="B789" s="256"/>
      <c r="C789" s="37"/>
      <c r="D789" s="49"/>
      <c r="E789" s="49"/>
      <c r="F789" s="260"/>
      <c r="G789" s="256"/>
      <c r="H789" s="49"/>
      <c r="I789" s="46"/>
      <c r="J789" s="46"/>
      <c r="K789" s="51"/>
      <c r="L789" s="46"/>
      <c r="M789" s="46"/>
      <c r="N789" s="49"/>
      <c r="O789" s="51"/>
      <c r="P789" s="277"/>
      <c r="Q789" s="46"/>
      <c r="R789" s="49"/>
      <c r="S789" s="49"/>
      <c r="T789" s="46"/>
      <c r="U789" s="46"/>
      <c r="V789" s="37"/>
    </row>
    <row r="790">
      <c r="A790" s="46"/>
      <c r="B790" s="257"/>
      <c r="C790" s="37"/>
      <c r="D790" s="49"/>
      <c r="E790" s="49"/>
      <c r="F790" s="261"/>
      <c r="G790" s="257"/>
      <c r="H790" s="49"/>
      <c r="I790" s="46"/>
      <c r="J790" s="46"/>
      <c r="K790" s="51"/>
      <c r="L790" s="46"/>
      <c r="M790" s="46"/>
      <c r="N790" s="49"/>
      <c r="O790" s="51"/>
      <c r="P790" s="277"/>
      <c r="Q790" s="46"/>
      <c r="R790" s="49"/>
      <c r="S790" s="49"/>
      <c r="T790" s="46"/>
      <c r="U790" s="46"/>
      <c r="V790" s="37"/>
    </row>
    <row r="791">
      <c r="A791" s="46"/>
      <c r="B791" s="256"/>
      <c r="C791" s="37"/>
      <c r="D791" s="49"/>
      <c r="E791" s="49"/>
      <c r="F791" s="260"/>
      <c r="G791" s="256"/>
      <c r="H791" s="49"/>
      <c r="I791" s="46"/>
      <c r="J791" s="46"/>
      <c r="K791" s="51"/>
      <c r="L791" s="46"/>
      <c r="M791" s="46"/>
      <c r="N791" s="49"/>
      <c r="O791" s="51"/>
      <c r="P791" s="277"/>
      <c r="Q791" s="46"/>
      <c r="R791" s="49"/>
      <c r="S791" s="49"/>
      <c r="T791" s="46"/>
      <c r="U791" s="46"/>
      <c r="V791" s="37"/>
    </row>
    <row r="792">
      <c r="A792" s="46"/>
      <c r="B792" s="257"/>
      <c r="C792" s="37"/>
      <c r="D792" s="49"/>
      <c r="E792" s="49"/>
      <c r="F792" s="261"/>
      <c r="G792" s="257"/>
      <c r="H792" s="49"/>
      <c r="I792" s="46"/>
      <c r="J792" s="46"/>
      <c r="K792" s="51"/>
      <c r="L792" s="46"/>
      <c r="M792" s="46"/>
      <c r="N792" s="49"/>
      <c r="O792" s="51"/>
      <c r="P792" s="277"/>
      <c r="Q792" s="46"/>
      <c r="R792" s="49"/>
      <c r="S792" s="49"/>
      <c r="T792" s="46"/>
      <c r="U792" s="46"/>
      <c r="V792" s="37"/>
    </row>
    <row r="793">
      <c r="A793" s="46"/>
      <c r="B793" s="256"/>
      <c r="C793" s="37"/>
      <c r="D793" s="49"/>
      <c r="E793" s="49"/>
      <c r="F793" s="260"/>
      <c r="G793" s="256"/>
      <c r="H793" s="49"/>
      <c r="I793" s="46"/>
      <c r="J793" s="46"/>
      <c r="K793" s="51"/>
      <c r="L793" s="46"/>
      <c r="M793" s="46"/>
      <c r="N793" s="49"/>
      <c r="O793" s="51"/>
      <c r="P793" s="277"/>
      <c r="Q793" s="46"/>
      <c r="R793" s="49"/>
      <c r="S793" s="49"/>
      <c r="T793" s="46"/>
      <c r="U793" s="46"/>
      <c r="V793" s="37"/>
    </row>
    <row r="794">
      <c r="A794" s="46"/>
      <c r="B794" s="257"/>
      <c r="C794" s="37"/>
      <c r="D794" s="49"/>
      <c r="E794" s="49"/>
      <c r="F794" s="261"/>
      <c r="G794" s="257"/>
      <c r="H794" s="49"/>
      <c r="I794" s="46"/>
      <c r="J794" s="46"/>
      <c r="K794" s="51"/>
      <c r="L794" s="46"/>
      <c r="M794" s="46"/>
      <c r="N794" s="49"/>
      <c r="O794" s="51"/>
      <c r="P794" s="277"/>
      <c r="Q794" s="46"/>
      <c r="R794" s="49"/>
      <c r="S794" s="49"/>
      <c r="T794" s="46"/>
      <c r="U794" s="46"/>
      <c r="V794" s="37"/>
    </row>
    <row r="795">
      <c r="A795" s="46"/>
      <c r="B795" s="256"/>
      <c r="C795" s="37"/>
      <c r="D795" s="49"/>
      <c r="E795" s="49"/>
      <c r="F795" s="260"/>
      <c r="G795" s="256"/>
      <c r="H795" s="49"/>
      <c r="I795" s="46"/>
      <c r="J795" s="46"/>
      <c r="K795" s="51"/>
      <c r="L795" s="46"/>
      <c r="M795" s="46"/>
      <c r="N795" s="49"/>
      <c r="O795" s="51"/>
      <c r="P795" s="277"/>
      <c r="Q795" s="46"/>
      <c r="R795" s="49"/>
      <c r="S795" s="49"/>
      <c r="T795" s="46"/>
      <c r="U795" s="46"/>
      <c r="V795" s="37"/>
    </row>
    <row r="796">
      <c r="A796" s="46"/>
      <c r="B796" s="257"/>
      <c r="C796" s="37"/>
      <c r="D796" s="49"/>
      <c r="E796" s="49"/>
      <c r="F796" s="261"/>
      <c r="G796" s="257"/>
      <c r="H796" s="49"/>
      <c r="I796" s="46"/>
      <c r="J796" s="46"/>
      <c r="K796" s="51"/>
      <c r="L796" s="46"/>
      <c r="M796" s="46"/>
      <c r="N796" s="49"/>
      <c r="O796" s="51"/>
      <c r="P796" s="277"/>
      <c r="Q796" s="46"/>
      <c r="R796" s="49"/>
      <c r="S796" s="49"/>
      <c r="T796" s="46"/>
      <c r="U796" s="46"/>
      <c r="V796" s="37"/>
    </row>
    <row r="797">
      <c r="A797" s="46"/>
      <c r="B797" s="256"/>
      <c r="C797" s="37"/>
      <c r="D797" s="49"/>
      <c r="E797" s="49"/>
      <c r="F797" s="260"/>
      <c r="G797" s="256"/>
      <c r="H797" s="49"/>
      <c r="I797" s="46"/>
      <c r="J797" s="46"/>
      <c r="K797" s="51"/>
      <c r="L797" s="46"/>
      <c r="M797" s="46"/>
      <c r="N797" s="49"/>
      <c r="O797" s="51"/>
      <c r="P797" s="277"/>
      <c r="Q797" s="46"/>
      <c r="R797" s="49"/>
      <c r="S797" s="49"/>
      <c r="T797" s="46"/>
      <c r="U797" s="46"/>
      <c r="V797" s="37"/>
    </row>
    <row r="798">
      <c r="A798" s="46"/>
      <c r="B798" s="257"/>
      <c r="C798" s="37"/>
      <c r="D798" s="49"/>
      <c r="E798" s="49"/>
      <c r="F798" s="261"/>
      <c r="G798" s="257"/>
      <c r="H798" s="49"/>
      <c r="I798" s="46"/>
      <c r="J798" s="46"/>
      <c r="K798" s="51"/>
      <c r="L798" s="46"/>
      <c r="M798" s="46"/>
      <c r="N798" s="49"/>
      <c r="O798" s="51"/>
      <c r="P798" s="277"/>
      <c r="Q798" s="46"/>
      <c r="R798" s="49"/>
      <c r="S798" s="49"/>
      <c r="T798" s="46"/>
      <c r="U798" s="46"/>
      <c r="V798" s="37"/>
    </row>
    <row r="799">
      <c r="A799" s="46"/>
      <c r="B799" s="256"/>
      <c r="C799" s="37"/>
      <c r="D799" s="49"/>
      <c r="E799" s="49"/>
      <c r="F799" s="260"/>
      <c r="G799" s="256"/>
      <c r="H799" s="49"/>
      <c r="I799" s="46"/>
      <c r="J799" s="46"/>
      <c r="K799" s="51"/>
      <c r="L799" s="46"/>
      <c r="M799" s="46"/>
      <c r="N799" s="49"/>
      <c r="O799" s="51"/>
      <c r="P799" s="277"/>
      <c r="Q799" s="46"/>
      <c r="R799" s="49"/>
      <c r="S799" s="49"/>
      <c r="T799" s="46"/>
      <c r="U799" s="46"/>
      <c r="V799" s="37"/>
    </row>
    <row r="800">
      <c r="A800" s="46"/>
      <c r="B800" s="257"/>
      <c r="C800" s="37"/>
      <c r="D800" s="49"/>
      <c r="E800" s="49"/>
      <c r="F800" s="261"/>
      <c r="G800" s="257"/>
      <c r="H800" s="49"/>
      <c r="I800" s="46"/>
      <c r="J800" s="46"/>
      <c r="K800" s="51"/>
      <c r="L800" s="46"/>
      <c r="M800" s="46"/>
      <c r="N800" s="49"/>
      <c r="O800" s="51"/>
      <c r="P800" s="277"/>
      <c r="Q800" s="46"/>
      <c r="R800" s="49"/>
      <c r="S800" s="49"/>
      <c r="T800" s="46"/>
      <c r="U800" s="46"/>
      <c r="V800" s="37"/>
    </row>
    <row r="801">
      <c r="A801" s="46"/>
      <c r="B801" s="256"/>
      <c r="C801" s="37"/>
      <c r="D801" s="49"/>
      <c r="E801" s="49"/>
      <c r="F801" s="260"/>
      <c r="G801" s="256"/>
      <c r="H801" s="49"/>
      <c r="I801" s="46"/>
      <c r="J801" s="46"/>
      <c r="K801" s="51"/>
      <c r="L801" s="46"/>
      <c r="M801" s="46"/>
      <c r="N801" s="49"/>
      <c r="O801" s="51"/>
      <c r="P801" s="277"/>
      <c r="Q801" s="46"/>
      <c r="R801" s="49"/>
      <c r="S801" s="49"/>
      <c r="T801" s="46"/>
      <c r="U801" s="46"/>
      <c r="V801" s="37"/>
    </row>
    <row r="802">
      <c r="A802" s="46"/>
      <c r="B802" s="257"/>
      <c r="C802" s="37"/>
      <c r="D802" s="49"/>
      <c r="E802" s="49"/>
      <c r="F802" s="261"/>
      <c r="G802" s="257"/>
      <c r="H802" s="49"/>
      <c r="I802" s="46"/>
      <c r="J802" s="46"/>
      <c r="K802" s="51"/>
      <c r="L802" s="46"/>
      <c r="M802" s="46"/>
      <c r="N802" s="49"/>
      <c r="O802" s="51"/>
      <c r="P802" s="277"/>
      <c r="Q802" s="46"/>
      <c r="R802" s="49"/>
      <c r="S802" s="49"/>
      <c r="T802" s="46"/>
      <c r="U802" s="46"/>
      <c r="V802" s="37"/>
    </row>
    <row r="803">
      <c r="A803" s="46"/>
      <c r="B803" s="256"/>
      <c r="C803" s="37"/>
      <c r="D803" s="49"/>
      <c r="E803" s="49"/>
      <c r="F803" s="260"/>
      <c r="G803" s="256"/>
      <c r="H803" s="49"/>
      <c r="I803" s="46"/>
      <c r="J803" s="46"/>
      <c r="K803" s="51"/>
      <c r="L803" s="46"/>
      <c r="M803" s="46"/>
      <c r="N803" s="49"/>
      <c r="O803" s="51"/>
      <c r="P803" s="277"/>
      <c r="Q803" s="46"/>
      <c r="R803" s="49"/>
      <c r="S803" s="49"/>
      <c r="T803" s="46"/>
      <c r="U803" s="46"/>
      <c r="V803" s="37"/>
    </row>
    <row r="804">
      <c r="A804" s="46"/>
      <c r="B804" s="257"/>
      <c r="C804" s="37"/>
      <c r="D804" s="49"/>
      <c r="E804" s="49"/>
      <c r="F804" s="261"/>
      <c r="G804" s="257"/>
      <c r="H804" s="49"/>
      <c r="I804" s="46"/>
      <c r="J804" s="46"/>
      <c r="K804" s="51"/>
      <c r="L804" s="46"/>
      <c r="M804" s="46"/>
      <c r="N804" s="49"/>
      <c r="O804" s="51"/>
      <c r="P804" s="277"/>
      <c r="Q804" s="46"/>
      <c r="R804" s="49"/>
      <c r="S804" s="49"/>
      <c r="T804" s="46"/>
      <c r="U804" s="46"/>
      <c r="V804" s="37"/>
    </row>
    <row r="805">
      <c r="A805" s="46"/>
      <c r="B805" s="256"/>
      <c r="C805" s="37"/>
      <c r="D805" s="49"/>
      <c r="E805" s="49"/>
      <c r="F805" s="260"/>
      <c r="G805" s="256"/>
      <c r="H805" s="49"/>
      <c r="I805" s="46"/>
      <c r="J805" s="46"/>
      <c r="K805" s="51"/>
      <c r="L805" s="46"/>
      <c r="M805" s="46"/>
      <c r="N805" s="49"/>
      <c r="O805" s="51"/>
      <c r="P805" s="277"/>
      <c r="Q805" s="46"/>
      <c r="R805" s="49"/>
      <c r="S805" s="49"/>
      <c r="T805" s="46"/>
      <c r="U805" s="46"/>
      <c r="V805" s="37"/>
    </row>
    <row r="806">
      <c r="A806" s="46"/>
      <c r="B806" s="257"/>
      <c r="C806" s="37"/>
      <c r="D806" s="49"/>
      <c r="E806" s="49"/>
      <c r="F806" s="261"/>
      <c r="G806" s="257"/>
      <c r="H806" s="49"/>
      <c r="I806" s="46"/>
      <c r="J806" s="46"/>
      <c r="K806" s="51"/>
      <c r="L806" s="46"/>
      <c r="M806" s="46"/>
      <c r="N806" s="49"/>
      <c r="O806" s="51"/>
      <c r="P806" s="277"/>
      <c r="Q806" s="46"/>
      <c r="R806" s="49"/>
      <c r="S806" s="49"/>
      <c r="T806" s="46"/>
      <c r="U806" s="46"/>
      <c r="V806" s="37"/>
    </row>
    <row r="807">
      <c r="A807" s="46"/>
      <c r="B807" s="256"/>
      <c r="C807" s="37"/>
      <c r="D807" s="49"/>
      <c r="E807" s="49"/>
      <c r="F807" s="260"/>
      <c r="G807" s="256"/>
      <c r="H807" s="49"/>
      <c r="I807" s="46"/>
      <c r="J807" s="46"/>
      <c r="K807" s="51"/>
      <c r="L807" s="46"/>
      <c r="M807" s="46"/>
      <c r="N807" s="49"/>
      <c r="O807" s="51"/>
      <c r="P807" s="277"/>
      <c r="Q807" s="46"/>
      <c r="R807" s="49"/>
      <c r="S807" s="49"/>
      <c r="T807" s="46"/>
      <c r="U807" s="46"/>
      <c r="V807" s="37"/>
    </row>
    <row r="808">
      <c r="A808" s="46"/>
      <c r="B808" s="257"/>
      <c r="C808" s="37"/>
      <c r="D808" s="49"/>
      <c r="E808" s="49"/>
      <c r="F808" s="261"/>
      <c r="G808" s="257"/>
      <c r="H808" s="49"/>
      <c r="I808" s="46"/>
      <c r="J808" s="46"/>
      <c r="K808" s="51"/>
      <c r="L808" s="46"/>
      <c r="M808" s="46"/>
      <c r="N808" s="49"/>
      <c r="O808" s="51"/>
      <c r="P808" s="277"/>
      <c r="Q808" s="46"/>
      <c r="R808" s="49"/>
      <c r="S808" s="49"/>
      <c r="T808" s="46"/>
      <c r="U808" s="46"/>
      <c r="V808" s="37"/>
    </row>
    <row r="809">
      <c r="A809" s="46"/>
      <c r="B809" s="256"/>
      <c r="C809" s="37"/>
      <c r="D809" s="49"/>
      <c r="E809" s="49"/>
      <c r="F809" s="260"/>
      <c r="G809" s="256"/>
      <c r="H809" s="49"/>
      <c r="I809" s="46"/>
      <c r="J809" s="46"/>
      <c r="K809" s="51"/>
      <c r="L809" s="46"/>
      <c r="M809" s="46"/>
      <c r="N809" s="49"/>
      <c r="O809" s="51"/>
      <c r="P809" s="277"/>
      <c r="Q809" s="46"/>
      <c r="R809" s="49"/>
      <c r="S809" s="49"/>
      <c r="T809" s="46"/>
      <c r="U809" s="46"/>
      <c r="V809" s="37"/>
    </row>
    <row r="810">
      <c r="A810" s="46"/>
      <c r="B810" s="257"/>
      <c r="C810" s="37"/>
      <c r="D810" s="49"/>
      <c r="E810" s="49"/>
      <c r="F810" s="261"/>
      <c r="G810" s="257"/>
      <c r="H810" s="49"/>
      <c r="I810" s="46"/>
      <c r="J810" s="46"/>
      <c r="K810" s="51"/>
      <c r="L810" s="46"/>
      <c r="M810" s="46"/>
      <c r="N810" s="49"/>
      <c r="O810" s="51"/>
      <c r="P810" s="277"/>
      <c r="Q810" s="46"/>
      <c r="R810" s="49"/>
      <c r="S810" s="49"/>
      <c r="T810" s="46"/>
      <c r="U810" s="46"/>
      <c r="V810" s="37"/>
    </row>
    <row r="811">
      <c r="A811" s="46"/>
      <c r="B811" s="256"/>
      <c r="C811" s="37"/>
      <c r="D811" s="49"/>
      <c r="E811" s="49"/>
      <c r="F811" s="260"/>
      <c r="G811" s="256"/>
      <c r="H811" s="49"/>
      <c r="I811" s="46"/>
      <c r="J811" s="46"/>
      <c r="K811" s="51"/>
      <c r="L811" s="46"/>
      <c r="M811" s="46"/>
      <c r="N811" s="49"/>
      <c r="O811" s="51"/>
      <c r="P811" s="277"/>
      <c r="Q811" s="46"/>
      <c r="R811" s="49"/>
      <c r="S811" s="49"/>
      <c r="T811" s="46"/>
      <c r="U811" s="46"/>
      <c r="V811" s="37"/>
    </row>
    <row r="812">
      <c r="A812" s="46"/>
      <c r="B812" s="257"/>
      <c r="C812" s="37"/>
      <c r="D812" s="49"/>
      <c r="E812" s="49"/>
      <c r="F812" s="261"/>
      <c r="G812" s="257"/>
      <c r="H812" s="49"/>
      <c r="I812" s="46"/>
      <c r="J812" s="46"/>
      <c r="K812" s="51"/>
      <c r="L812" s="46"/>
      <c r="M812" s="46"/>
      <c r="N812" s="49"/>
      <c r="O812" s="51"/>
      <c r="P812" s="277"/>
      <c r="Q812" s="46"/>
      <c r="R812" s="49"/>
      <c r="S812" s="49"/>
      <c r="T812" s="46"/>
      <c r="U812" s="46"/>
      <c r="V812" s="37"/>
    </row>
    <row r="813">
      <c r="A813" s="46"/>
      <c r="B813" s="256"/>
      <c r="C813" s="37"/>
      <c r="D813" s="49"/>
      <c r="E813" s="49"/>
      <c r="F813" s="260"/>
      <c r="G813" s="256"/>
      <c r="H813" s="49"/>
      <c r="I813" s="46"/>
      <c r="J813" s="46"/>
      <c r="K813" s="51"/>
      <c r="L813" s="46"/>
      <c r="M813" s="46"/>
      <c r="N813" s="49"/>
      <c r="O813" s="51"/>
      <c r="P813" s="277"/>
      <c r="Q813" s="46"/>
      <c r="R813" s="49"/>
      <c r="S813" s="49"/>
      <c r="T813" s="46"/>
      <c r="U813" s="46"/>
      <c r="V813" s="37"/>
    </row>
    <row r="814">
      <c r="A814" s="46"/>
      <c r="B814" s="257"/>
      <c r="C814" s="37"/>
      <c r="D814" s="49"/>
      <c r="E814" s="49"/>
      <c r="F814" s="261"/>
      <c r="G814" s="257"/>
      <c r="H814" s="49"/>
      <c r="I814" s="46"/>
      <c r="J814" s="46"/>
      <c r="K814" s="51"/>
      <c r="L814" s="46"/>
      <c r="M814" s="46"/>
      <c r="N814" s="49"/>
      <c r="O814" s="51"/>
      <c r="P814" s="277"/>
      <c r="Q814" s="46"/>
      <c r="R814" s="49"/>
      <c r="S814" s="49"/>
      <c r="T814" s="46"/>
      <c r="U814" s="46"/>
      <c r="V814" s="37"/>
    </row>
    <row r="815">
      <c r="A815" s="46"/>
      <c r="B815" s="256"/>
      <c r="C815" s="37"/>
      <c r="D815" s="49"/>
      <c r="E815" s="49"/>
      <c r="F815" s="260"/>
      <c r="G815" s="256"/>
      <c r="H815" s="49"/>
      <c r="I815" s="46"/>
      <c r="J815" s="46"/>
      <c r="K815" s="51"/>
      <c r="L815" s="46"/>
      <c r="M815" s="46"/>
      <c r="N815" s="49"/>
      <c r="O815" s="51"/>
      <c r="P815" s="277"/>
      <c r="Q815" s="46"/>
      <c r="R815" s="49"/>
      <c r="S815" s="49"/>
      <c r="T815" s="46"/>
      <c r="U815" s="46"/>
      <c r="V815" s="37"/>
    </row>
    <row r="816">
      <c r="A816" s="46"/>
      <c r="B816" s="257"/>
      <c r="C816" s="37"/>
      <c r="D816" s="49"/>
      <c r="E816" s="49"/>
      <c r="F816" s="261"/>
      <c r="G816" s="257"/>
      <c r="H816" s="49"/>
      <c r="I816" s="46"/>
      <c r="J816" s="46"/>
      <c r="K816" s="51"/>
      <c r="L816" s="46"/>
      <c r="M816" s="46"/>
      <c r="N816" s="49"/>
      <c r="O816" s="51"/>
      <c r="P816" s="277"/>
      <c r="Q816" s="46"/>
      <c r="R816" s="49"/>
      <c r="S816" s="49"/>
      <c r="T816" s="46"/>
      <c r="U816" s="46"/>
      <c r="V816" s="37"/>
    </row>
    <row r="817">
      <c r="A817" s="46"/>
      <c r="B817" s="256"/>
      <c r="C817" s="37"/>
      <c r="D817" s="49"/>
      <c r="E817" s="49"/>
      <c r="F817" s="260"/>
      <c r="G817" s="256"/>
      <c r="H817" s="49"/>
      <c r="I817" s="46"/>
      <c r="J817" s="46"/>
      <c r="K817" s="51"/>
      <c r="L817" s="46"/>
      <c r="M817" s="46"/>
      <c r="N817" s="49"/>
      <c r="O817" s="51"/>
      <c r="P817" s="277"/>
      <c r="Q817" s="46"/>
      <c r="R817" s="49"/>
      <c r="S817" s="49"/>
      <c r="T817" s="46"/>
      <c r="U817" s="46"/>
      <c r="V817" s="37"/>
    </row>
    <row r="818">
      <c r="A818" s="46"/>
      <c r="B818" s="257"/>
      <c r="C818" s="37"/>
      <c r="D818" s="49"/>
      <c r="E818" s="49"/>
      <c r="F818" s="261"/>
      <c r="G818" s="257"/>
      <c r="H818" s="49"/>
      <c r="I818" s="46"/>
      <c r="J818" s="46"/>
      <c r="K818" s="51"/>
      <c r="L818" s="46"/>
      <c r="M818" s="46"/>
      <c r="N818" s="49"/>
      <c r="O818" s="51"/>
      <c r="P818" s="277"/>
      <c r="Q818" s="46"/>
      <c r="R818" s="49"/>
      <c r="S818" s="49"/>
      <c r="T818" s="46"/>
      <c r="U818" s="46"/>
      <c r="V818" s="37"/>
    </row>
    <row r="819">
      <c r="A819" s="46"/>
      <c r="B819" s="256"/>
      <c r="C819" s="37"/>
      <c r="D819" s="49"/>
      <c r="E819" s="49"/>
      <c r="F819" s="260"/>
      <c r="G819" s="256"/>
      <c r="H819" s="49"/>
      <c r="I819" s="46"/>
      <c r="J819" s="46"/>
      <c r="K819" s="51"/>
      <c r="L819" s="46"/>
      <c r="M819" s="46"/>
      <c r="N819" s="49"/>
      <c r="O819" s="51"/>
      <c r="P819" s="277"/>
      <c r="Q819" s="46"/>
      <c r="R819" s="49"/>
      <c r="S819" s="49"/>
      <c r="T819" s="46"/>
      <c r="U819" s="46"/>
      <c r="V819" s="37"/>
    </row>
    <row r="820">
      <c r="A820" s="46"/>
      <c r="B820" s="257"/>
      <c r="C820" s="37"/>
      <c r="D820" s="49"/>
      <c r="E820" s="49"/>
      <c r="F820" s="261"/>
      <c r="G820" s="257"/>
      <c r="H820" s="49"/>
      <c r="I820" s="46"/>
      <c r="J820" s="46"/>
      <c r="K820" s="51"/>
      <c r="L820" s="46"/>
      <c r="M820" s="46"/>
      <c r="N820" s="49"/>
      <c r="O820" s="51"/>
      <c r="P820" s="277"/>
      <c r="Q820" s="46"/>
      <c r="R820" s="49"/>
      <c r="S820" s="49"/>
      <c r="T820" s="46"/>
      <c r="U820" s="46"/>
      <c r="V820" s="37"/>
    </row>
    <row r="821">
      <c r="A821" s="46"/>
      <c r="B821" s="256"/>
      <c r="C821" s="37"/>
      <c r="D821" s="49"/>
      <c r="E821" s="49"/>
      <c r="F821" s="260"/>
      <c r="G821" s="256"/>
      <c r="H821" s="49"/>
      <c r="I821" s="46"/>
      <c r="J821" s="46"/>
      <c r="K821" s="51"/>
      <c r="L821" s="46"/>
      <c r="M821" s="46"/>
      <c r="N821" s="49"/>
      <c r="O821" s="51"/>
      <c r="P821" s="277"/>
      <c r="Q821" s="46"/>
      <c r="R821" s="49"/>
      <c r="S821" s="49"/>
      <c r="T821" s="46"/>
      <c r="U821" s="46"/>
      <c r="V821" s="37"/>
    </row>
    <row r="822">
      <c r="A822" s="46"/>
      <c r="B822" s="257"/>
      <c r="C822" s="37"/>
      <c r="D822" s="49"/>
      <c r="E822" s="49"/>
      <c r="F822" s="261"/>
      <c r="G822" s="257"/>
      <c r="H822" s="49"/>
      <c r="I822" s="46"/>
      <c r="J822" s="46"/>
      <c r="K822" s="51"/>
      <c r="L822" s="46"/>
      <c r="M822" s="46"/>
      <c r="N822" s="49"/>
      <c r="O822" s="51"/>
      <c r="P822" s="277"/>
      <c r="Q822" s="46"/>
      <c r="R822" s="49"/>
      <c r="S822" s="49"/>
      <c r="T822" s="46"/>
      <c r="U822" s="46"/>
      <c r="V822" s="37"/>
    </row>
    <row r="823">
      <c r="A823" s="46"/>
      <c r="B823" s="256"/>
      <c r="C823" s="37"/>
      <c r="D823" s="49"/>
      <c r="E823" s="49"/>
      <c r="F823" s="260"/>
      <c r="G823" s="256"/>
      <c r="H823" s="49"/>
      <c r="I823" s="46"/>
      <c r="J823" s="46"/>
      <c r="K823" s="51"/>
      <c r="L823" s="46"/>
      <c r="M823" s="46"/>
      <c r="N823" s="49"/>
      <c r="O823" s="51"/>
      <c r="P823" s="277"/>
      <c r="Q823" s="46"/>
      <c r="R823" s="49"/>
      <c r="S823" s="49"/>
      <c r="T823" s="46"/>
      <c r="U823" s="46"/>
      <c r="V823" s="37"/>
    </row>
    <row r="824">
      <c r="A824" s="46"/>
      <c r="B824" s="257"/>
      <c r="C824" s="37"/>
      <c r="D824" s="49"/>
      <c r="E824" s="49"/>
      <c r="F824" s="261"/>
      <c r="G824" s="257"/>
      <c r="H824" s="49"/>
      <c r="I824" s="46"/>
      <c r="J824" s="46"/>
      <c r="K824" s="51"/>
      <c r="L824" s="46"/>
      <c r="M824" s="46"/>
      <c r="N824" s="49"/>
      <c r="O824" s="51"/>
      <c r="P824" s="277"/>
      <c r="Q824" s="46"/>
      <c r="R824" s="49"/>
      <c r="S824" s="49"/>
      <c r="T824" s="46"/>
      <c r="U824" s="46"/>
      <c r="V824" s="37"/>
    </row>
    <row r="825">
      <c r="A825" s="46"/>
      <c r="B825" s="256"/>
      <c r="C825" s="37"/>
      <c r="D825" s="49"/>
      <c r="E825" s="49"/>
      <c r="F825" s="260"/>
      <c r="G825" s="256"/>
      <c r="H825" s="49"/>
      <c r="I825" s="46"/>
      <c r="J825" s="46"/>
      <c r="K825" s="51"/>
      <c r="L825" s="46"/>
      <c r="M825" s="46"/>
      <c r="N825" s="49"/>
      <c r="O825" s="51"/>
      <c r="P825" s="277"/>
      <c r="Q825" s="46"/>
      <c r="R825" s="49"/>
      <c r="S825" s="49"/>
      <c r="T825" s="46"/>
      <c r="U825" s="46"/>
      <c r="V825" s="37"/>
    </row>
    <row r="826">
      <c r="A826" s="46"/>
      <c r="B826" s="257"/>
      <c r="C826" s="37"/>
      <c r="D826" s="49"/>
      <c r="E826" s="49"/>
      <c r="F826" s="261"/>
      <c r="G826" s="257"/>
      <c r="H826" s="49"/>
      <c r="I826" s="46"/>
      <c r="J826" s="46"/>
      <c r="K826" s="51"/>
      <c r="L826" s="46"/>
      <c r="M826" s="46"/>
      <c r="N826" s="49"/>
      <c r="O826" s="51"/>
      <c r="P826" s="277"/>
      <c r="Q826" s="46"/>
      <c r="R826" s="49"/>
      <c r="S826" s="49"/>
      <c r="T826" s="46"/>
      <c r="U826" s="46"/>
      <c r="V826" s="37"/>
    </row>
    <row r="827">
      <c r="A827" s="46"/>
      <c r="B827" s="256"/>
      <c r="C827" s="37"/>
      <c r="D827" s="49"/>
      <c r="E827" s="49"/>
      <c r="F827" s="260"/>
      <c r="G827" s="256"/>
      <c r="H827" s="49"/>
      <c r="I827" s="46"/>
      <c r="J827" s="46"/>
      <c r="K827" s="51"/>
      <c r="L827" s="46"/>
      <c r="M827" s="46"/>
      <c r="N827" s="49"/>
      <c r="O827" s="51"/>
      <c r="P827" s="277"/>
      <c r="Q827" s="46"/>
      <c r="R827" s="49"/>
      <c r="S827" s="49"/>
      <c r="T827" s="46"/>
      <c r="U827" s="46"/>
      <c r="V827" s="37"/>
    </row>
    <row r="828">
      <c r="A828" s="46"/>
      <c r="B828" s="257"/>
      <c r="C828" s="37"/>
      <c r="D828" s="49"/>
      <c r="E828" s="49"/>
      <c r="F828" s="261"/>
      <c r="G828" s="257"/>
      <c r="H828" s="49"/>
      <c r="I828" s="46"/>
      <c r="J828" s="46"/>
      <c r="K828" s="51"/>
      <c r="L828" s="46"/>
      <c r="M828" s="46"/>
      <c r="N828" s="49"/>
      <c r="O828" s="51"/>
      <c r="P828" s="277"/>
      <c r="Q828" s="46"/>
      <c r="R828" s="49"/>
      <c r="S828" s="49"/>
      <c r="T828" s="46"/>
      <c r="U828" s="46"/>
      <c r="V828" s="37"/>
    </row>
    <row r="829">
      <c r="A829" s="46"/>
      <c r="B829" s="256"/>
      <c r="C829" s="37"/>
      <c r="D829" s="49"/>
      <c r="E829" s="49"/>
      <c r="F829" s="260"/>
      <c r="G829" s="256"/>
      <c r="H829" s="49"/>
      <c r="I829" s="46"/>
      <c r="J829" s="46"/>
      <c r="K829" s="51"/>
      <c r="L829" s="46"/>
      <c r="M829" s="46"/>
      <c r="N829" s="49"/>
      <c r="O829" s="51"/>
      <c r="P829" s="277"/>
      <c r="Q829" s="46"/>
      <c r="R829" s="49"/>
      <c r="S829" s="49"/>
      <c r="T829" s="46"/>
      <c r="U829" s="46"/>
      <c r="V829" s="37"/>
    </row>
    <row r="830">
      <c r="A830" s="46"/>
      <c r="B830" s="257"/>
      <c r="C830" s="37"/>
      <c r="D830" s="49"/>
      <c r="E830" s="49"/>
      <c r="F830" s="261"/>
      <c r="G830" s="257"/>
      <c r="H830" s="49"/>
      <c r="I830" s="46"/>
      <c r="J830" s="46"/>
      <c r="K830" s="51"/>
      <c r="L830" s="46"/>
      <c r="M830" s="46"/>
      <c r="N830" s="49"/>
      <c r="O830" s="51"/>
      <c r="P830" s="277"/>
      <c r="Q830" s="46"/>
      <c r="R830" s="49"/>
      <c r="S830" s="49"/>
      <c r="T830" s="46"/>
      <c r="U830" s="46"/>
      <c r="V830" s="37"/>
    </row>
    <row r="831">
      <c r="A831" s="46"/>
      <c r="B831" s="256"/>
      <c r="C831" s="37"/>
      <c r="D831" s="49"/>
      <c r="E831" s="49"/>
      <c r="F831" s="260"/>
      <c r="G831" s="256"/>
      <c r="H831" s="49"/>
      <c r="I831" s="46"/>
      <c r="J831" s="46"/>
      <c r="K831" s="51"/>
      <c r="L831" s="46"/>
      <c r="M831" s="46"/>
      <c r="N831" s="49"/>
      <c r="O831" s="51"/>
      <c r="P831" s="277"/>
      <c r="Q831" s="46"/>
      <c r="R831" s="49"/>
      <c r="S831" s="49"/>
      <c r="T831" s="46"/>
      <c r="U831" s="46"/>
      <c r="V831" s="37"/>
    </row>
    <row r="832">
      <c r="A832" s="46"/>
      <c r="B832" s="257"/>
      <c r="C832" s="37"/>
      <c r="D832" s="49"/>
      <c r="E832" s="49"/>
      <c r="F832" s="261"/>
      <c r="G832" s="257"/>
      <c r="H832" s="49"/>
      <c r="I832" s="46"/>
      <c r="J832" s="46"/>
      <c r="K832" s="51"/>
      <c r="L832" s="46"/>
      <c r="M832" s="46"/>
      <c r="N832" s="49"/>
      <c r="O832" s="51"/>
      <c r="P832" s="277"/>
      <c r="Q832" s="46"/>
      <c r="R832" s="49"/>
      <c r="S832" s="49"/>
      <c r="T832" s="46"/>
      <c r="U832" s="46"/>
      <c r="V832" s="37"/>
    </row>
    <row r="833">
      <c r="A833" s="46"/>
      <c r="B833" s="256"/>
      <c r="C833" s="37"/>
      <c r="D833" s="49"/>
      <c r="E833" s="49"/>
      <c r="F833" s="260"/>
      <c r="G833" s="256"/>
      <c r="H833" s="49"/>
      <c r="I833" s="46"/>
      <c r="J833" s="46"/>
      <c r="K833" s="51"/>
      <c r="L833" s="46"/>
      <c r="M833" s="46"/>
      <c r="N833" s="49"/>
      <c r="O833" s="51"/>
      <c r="P833" s="277"/>
      <c r="Q833" s="46"/>
      <c r="R833" s="49"/>
      <c r="S833" s="49"/>
      <c r="T833" s="46"/>
      <c r="U833" s="46"/>
      <c r="V833" s="37"/>
    </row>
    <row r="834">
      <c r="A834" s="46"/>
      <c r="B834" s="257"/>
      <c r="C834" s="37"/>
      <c r="D834" s="49"/>
      <c r="E834" s="49"/>
      <c r="F834" s="261"/>
      <c r="G834" s="257"/>
      <c r="H834" s="49"/>
      <c r="I834" s="46"/>
      <c r="J834" s="46"/>
      <c r="K834" s="51"/>
      <c r="L834" s="46"/>
      <c r="M834" s="46"/>
      <c r="N834" s="49"/>
      <c r="O834" s="51"/>
      <c r="P834" s="277"/>
      <c r="Q834" s="46"/>
      <c r="R834" s="49"/>
      <c r="S834" s="49"/>
      <c r="T834" s="46"/>
      <c r="U834" s="46"/>
      <c r="V834" s="37"/>
    </row>
    <row r="835">
      <c r="A835" s="46"/>
      <c r="B835" s="256"/>
      <c r="C835" s="37"/>
      <c r="D835" s="49"/>
      <c r="E835" s="49"/>
      <c r="F835" s="260"/>
      <c r="G835" s="256"/>
      <c r="H835" s="49"/>
      <c r="I835" s="46"/>
      <c r="J835" s="46"/>
      <c r="K835" s="51"/>
      <c r="L835" s="46"/>
      <c r="M835" s="46"/>
      <c r="N835" s="49"/>
      <c r="O835" s="51"/>
      <c r="P835" s="277"/>
      <c r="Q835" s="46"/>
      <c r="R835" s="49"/>
      <c r="S835" s="49"/>
      <c r="T835" s="46"/>
      <c r="U835" s="46"/>
      <c r="V835" s="37"/>
    </row>
    <row r="836">
      <c r="A836" s="46"/>
      <c r="B836" s="257"/>
      <c r="C836" s="37"/>
      <c r="D836" s="49"/>
      <c r="E836" s="49"/>
      <c r="F836" s="261"/>
      <c r="G836" s="257"/>
      <c r="H836" s="49"/>
      <c r="I836" s="46"/>
      <c r="J836" s="46"/>
      <c r="K836" s="51"/>
      <c r="L836" s="46"/>
      <c r="M836" s="46"/>
      <c r="N836" s="49"/>
      <c r="O836" s="51"/>
      <c r="P836" s="277"/>
      <c r="Q836" s="46"/>
      <c r="R836" s="49"/>
      <c r="S836" s="49"/>
      <c r="T836" s="46"/>
      <c r="U836" s="46"/>
      <c r="V836" s="37"/>
    </row>
    <row r="837">
      <c r="A837" s="46"/>
      <c r="B837" s="256"/>
      <c r="C837" s="37"/>
      <c r="D837" s="49"/>
      <c r="E837" s="49"/>
      <c r="F837" s="260"/>
      <c r="G837" s="256"/>
      <c r="H837" s="49"/>
      <c r="I837" s="46"/>
      <c r="J837" s="46"/>
      <c r="K837" s="51"/>
      <c r="L837" s="46"/>
      <c r="M837" s="46"/>
      <c r="N837" s="49"/>
      <c r="O837" s="51"/>
      <c r="P837" s="277"/>
      <c r="Q837" s="46"/>
      <c r="R837" s="49"/>
      <c r="S837" s="49"/>
      <c r="T837" s="46"/>
      <c r="U837" s="46"/>
      <c r="V837" s="37"/>
    </row>
    <row r="838">
      <c r="A838" s="46"/>
      <c r="B838" s="257"/>
      <c r="C838" s="37"/>
      <c r="D838" s="49"/>
      <c r="E838" s="49"/>
      <c r="F838" s="261"/>
      <c r="G838" s="257"/>
      <c r="H838" s="49"/>
      <c r="I838" s="46"/>
      <c r="J838" s="46"/>
      <c r="K838" s="51"/>
      <c r="L838" s="46"/>
      <c r="M838" s="46"/>
      <c r="N838" s="49"/>
      <c r="O838" s="51"/>
      <c r="P838" s="277"/>
      <c r="Q838" s="46"/>
      <c r="R838" s="49"/>
      <c r="S838" s="49"/>
      <c r="T838" s="46"/>
      <c r="U838" s="46"/>
      <c r="V838" s="37"/>
    </row>
    <row r="839">
      <c r="A839" s="46"/>
      <c r="B839" s="256"/>
      <c r="C839" s="37"/>
      <c r="D839" s="49"/>
      <c r="E839" s="49"/>
      <c r="F839" s="260"/>
      <c r="G839" s="256"/>
      <c r="H839" s="49"/>
      <c r="I839" s="46"/>
      <c r="J839" s="46"/>
      <c r="K839" s="51"/>
      <c r="L839" s="46"/>
      <c r="M839" s="46"/>
      <c r="N839" s="49"/>
      <c r="O839" s="51"/>
      <c r="P839" s="277"/>
      <c r="Q839" s="46"/>
      <c r="R839" s="49"/>
      <c r="S839" s="49"/>
      <c r="T839" s="46"/>
      <c r="U839" s="46"/>
      <c r="V839" s="37"/>
    </row>
    <row r="840">
      <c r="A840" s="46"/>
      <c r="B840" s="257"/>
      <c r="C840" s="37"/>
      <c r="D840" s="49"/>
      <c r="E840" s="49"/>
      <c r="F840" s="261"/>
      <c r="G840" s="257"/>
      <c r="H840" s="49"/>
      <c r="I840" s="46"/>
      <c r="J840" s="46"/>
      <c r="K840" s="51"/>
      <c r="L840" s="46"/>
      <c r="M840" s="46"/>
      <c r="N840" s="49"/>
      <c r="O840" s="51"/>
      <c r="P840" s="277"/>
      <c r="Q840" s="46"/>
      <c r="R840" s="49"/>
      <c r="S840" s="49"/>
      <c r="T840" s="46"/>
      <c r="U840" s="46"/>
      <c r="V840" s="37"/>
    </row>
    <row r="841">
      <c r="A841" s="46"/>
      <c r="B841" s="256"/>
      <c r="C841" s="37"/>
      <c r="D841" s="49"/>
      <c r="E841" s="49"/>
      <c r="F841" s="260"/>
      <c r="G841" s="256"/>
      <c r="H841" s="49"/>
      <c r="I841" s="46"/>
      <c r="J841" s="46"/>
      <c r="K841" s="51"/>
      <c r="L841" s="46"/>
      <c r="M841" s="46"/>
      <c r="N841" s="49"/>
      <c r="O841" s="51"/>
      <c r="P841" s="277"/>
      <c r="Q841" s="46"/>
      <c r="R841" s="49"/>
      <c r="S841" s="49"/>
      <c r="T841" s="46"/>
      <c r="U841" s="46"/>
      <c r="V841" s="37"/>
    </row>
    <row r="842">
      <c r="A842" s="46"/>
      <c r="B842" s="257"/>
      <c r="C842" s="37"/>
      <c r="D842" s="49"/>
      <c r="E842" s="49"/>
      <c r="F842" s="261"/>
      <c r="G842" s="257"/>
      <c r="H842" s="49"/>
      <c r="I842" s="46"/>
      <c r="J842" s="46"/>
      <c r="K842" s="51"/>
      <c r="L842" s="46"/>
      <c r="M842" s="46"/>
      <c r="N842" s="49"/>
      <c r="O842" s="51"/>
      <c r="P842" s="277"/>
      <c r="Q842" s="46"/>
      <c r="R842" s="49"/>
      <c r="S842" s="49"/>
      <c r="T842" s="46"/>
      <c r="U842" s="46"/>
      <c r="V842" s="37"/>
    </row>
    <row r="843">
      <c r="A843" s="46"/>
      <c r="B843" s="256"/>
      <c r="C843" s="37"/>
      <c r="D843" s="49"/>
      <c r="E843" s="49"/>
      <c r="F843" s="260"/>
      <c r="G843" s="256"/>
      <c r="H843" s="49"/>
      <c r="I843" s="46"/>
      <c r="J843" s="46"/>
      <c r="K843" s="51"/>
      <c r="L843" s="46"/>
      <c r="M843" s="46"/>
      <c r="N843" s="49"/>
      <c r="O843" s="51"/>
      <c r="P843" s="277"/>
      <c r="Q843" s="46"/>
      <c r="R843" s="49"/>
      <c r="S843" s="49"/>
      <c r="T843" s="46"/>
      <c r="U843" s="46"/>
      <c r="V843" s="37"/>
    </row>
    <row r="844">
      <c r="A844" s="46"/>
      <c r="B844" s="257"/>
      <c r="C844" s="37"/>
      <c r="D844" s="49"/>
      <c r="E844" s="49"/>
      <c r="F844" s="261"/>
      <c r="G844" s="257"/>
      <c r="H844" s="49"/>
      <c r="I844" s="46"/>
      <c r="J844" s="46"/>
      <c r="K844" s="51"/>
      <c r="L844" s="46"/>
      <c r="M844" s="46"/>
      <c r="N844" s="49"/>
      <c r="O844" s="51"/>
      <c r="P844" s="277"/>
      <c r="Q844" s="46"/>
      <c r="R844" s="49"/>
      <c r="S844" s="49"/>
      <c r="T844" s="46"/>
      <c r="U844" s="46"/>
      <c r="V844" s="37"/>
    </row>
    <row r="845">
      <c r="A845" s="46"/>
      <c r="B845" s="256"/>
      <c r="C845" s="37"/>
      <c r="D845" s="49"/>
      <c r="E845" s="49"/>
      <c r="F845" s="260"/>
      <c r="G845" s="256"/>
      <c r="H845" s="49"/>
      <c r="I845" s="46"/>
      <c r="J845" s="46"/>
      <c r="K845" s="51"/>
      <c r="L845" s="46"/>
      <c r="M845" s="46"/>
      <c r="N845" s="49"/>
      <c r="O845" s="51"/>
      <c r="P845" s="277"/>
      <c r="Q845" s="46"/>
      <c r="R845" s="49"/>
      <c r="S845" s="49"/>
      <c r="T845" s="46"/>
      <c r="U845" s="46"/>
      <c r="V845" s="37"/>
    </row>
    <row r="846">
      <c r="A846" s="46"/>
      <c r="B846" s="257"/>
      <c r="C846" s="37"/>
      <c r="D846" s="49"/>
      <c r="E846" s="49"/>
      <c r="F846" s="261"/>
      <c r="G846" s="257"/>
      <c r="H846" s="49"/>
      <c r="I846" s="46"/>
      <c r="J846" s="46"/>
      <c r="K846" s="51"/>
      <c r="L846" s="46"/>
      <c r="M846" s="46"/>
      <c r="N846" s="49"/>
      <c r="O846" s="51"/>
      <c r="P846" s="277"/>
      <c r="Q846" s="46"/>
      <c r="R846" s="49"/>
      <c r="S846" s="49"/>
      <c r="T846" s="46"/>
      <c r="U846" s="46"/>
      <c r="V846" s="37"/>
    </row>
    <row r="847">
      <c r="A847" s="46"/>
      <c r="B847" s="256"/>
      <c r="C847" s="37"/>
      <c r="D847" s="49"/>
      <c r="E847" s="49"/>
      <c r="F847" s="260"/>
      <c r="G847" s="256"/>
      <c r="H847" s="49"/>
      <c r="I847" s="46"/>
      <c r="J847" s="46"/>
      <c r="K847" s="51"/>
      <c r="L847" s="46"/>
      <c r="M847" s="46"/>
      <c r="N847" s="49"/>
      <c r="O847" s="51"/>
      <c r="P847" s="277"/>
      <c r="Q847" s="46"/>
      <c r="R847" s="49"/>
      <c r="S847" s="49"/>
      <c r="T847" s="46"/>
      <c r="U847" s="46"/>
      <c r="V847" s="37"/>
    </row>
    <row r="848">
      <c r="A848" s="46"/>
      <c r="B848" s="257"/>
      <c r="C848" s="37"/>
      <c r="D848" s="49"/>
      <c r="E848" s="49"/>
      <c r="F848" s="261"/>
      <c r="G848" s="257"/>
      <c r="H848" s="49"/>
      <c r="I848" s="46"/>
      <c r="J848" s="46"/>
      <c r="K848" s="51"/>
      <c r="L848" s="46"/>
      <c r="M848" s="46"/>
      <c r="N848" s="49"/>
      <c r="O848" s="51"/>
      <c r="P848" s="277"/>
      <c r="Q848" s="46"/>
      <c r="R848" s="49"/>
      <c r="S848" s="49"/>
      <c r="T848" s="46"/>
      <c r="U848" s="46"/>
      <c r="V848" s="37"/>
    </row>
    <row r="849">
      <c r="A849" s="46"/>
      <c r="B849" s="256"/>
      <c r="C849" s="37"/>
      <c r="D849" s="49"/>
      <c r="E849" s="49"/>
      <c r="F849" s="260"/>
      <c r="G849" s="256"/>
      <c r="H849" s="49"/>
      <c r="I849" s="46"/>
      <c r="J849" s="46"/>
      <c r="K849" s="51"/>
      <c r="L849" s="46"/>
      <c r="M849" s="46"/>
      <c r="N849" s="49"/>
      <c r="O849" s="51"/>
      <c r="P849" s="277"/>
      <c r="Q849" s="46"/>
      <c r="R849" s="49"/>
      <c r="S849" s="49"/>
      <c r="T849" s="46"/>
      <c r="U849" s="46"/>
      <c r="V849" s="37"/>
    </row>
    <row r="850">
      <c r="A850" s="46"/>
      <c r="B850" s="257"/>
      <c r="C850" s="37"/>
      <c r="D850" s="49"/>
      <c r="E850" s="49"/>
      <c r="F850" s="261"/>
      <c r="G850" s="257"/>
      <c r="H850" s="49"/>
      <c r="I850" s="46"/>
      <c r="J850" s="46"/>
      <c r="K850" s="51"/>
      <c r="L850" s="46"/>
      <c r="M850" s="46"/>
      <c r="N850" s="49"/>
      <c r="O850" s="51"/>
      <c r="P850" s="277"/>
      <c r="Q850" s="46"/>
      <c r="R850" s="49"/>
      <c r="S850" s="49"/>
      <c r="T850" s="46"/>
      <c r="U850" s="46"/>
      <c r="V850" s="37"/>
    </row>
    <row r="851">
      <c r="A851" s="46"/>
      <c r="B851" s="256"/>
      <c r="C851" s="37"/>
      <c r="D851" s="49"/>
      <c r="E851" s="49"/>
      <c r="F851" s="260"/>
      <c r="G851" s="256"/>
      <c r="H851" s="49"/>
      <c r="I851" s="46"/>
      <c r="J851" s="46"/>
      <c r="K851" s="51"/>
      <c r="L851" s="46"/>
      <c r="M851" s="46"/>
      <c r="N851" s="49"/>
      <c r="O851" s="51"/>
      <c r="P851" s="277"/>
      <c r="Q851" s="46"/>
      <c r="R851" s="49"/>
      <c r="S851" s="49"/>
      <c r="T851" s="46"/>
      <c r="U851" s="46"/>
      <c r="V851" s="37"/>
    </row>
    <row r="852">
      <c r="A852" s="46"/>
      <c r="B852" s="257"/>
      <c r="C852" s="37"/>
      <c r="D852" s="49"/>
      <c r="E852" s="49"/>
      <c r="F852" s="261"/>
      <c r="G852" s="257"/>
      <c r="H852" s="49"/>
      <c r="I852" s="46"/>
      <c r="J852" s="46"/>
      <c r="K852" s="51"/>
      <c r="L852" s="46"/>
      <c r="M852" s="46"/>
      <c r="N852" s="49"/>
      <c r="O852" s="51"/>
      <c r="P852" s="277"/>
      <c r="Q852" s="46"/>
      <c r="R852" s="49"/>
      <c r="S852" s="49"/>
      <c r="T852" s="46"/>
      <c r="U852" s="46"/>
      <c r="V852" s="37"/>
    </row>
    <row r="853">
      <c r="A853" s="46"/>
      <c r="B853" s="256"/>
      <c r="C853" s="37"/>
      <c r="D853" s="49"/>
      <c r="E853" s="49"/>
      <c r="F853" s="260"/>
      <c r="G853" s="256"/>
      <c r="H853" s="49"/>
      <c r="I853" s="46"/>
      <c r="J853" s="46"/>
      <c r="K853" s="51"/>
      <c r="L853" s="46"/>
      <c r="M853" s="46"/>
      <c r="N853" s="49"/>
      <c r="O853" s="51"/>
      <c r="P853" s="277"/>
      <c r="Q853" s="46"/>
      <c r="R853" s="49"/>
      <c r="S853" s="49"/>
      <c r="T853" s="46"/>
      <c r="U853" s="46"/>
      <c r="V853" s="37"/>
    </row>
    <row r="854">
      <c r="A854" s="46"/>
      <c r="B854" s="257"/>
      <c r="C854" s="37"/>
      <c r="D854" s="49"/>
      <c r="E854" s="49"/>
      <c r="F854" s="261"/>
      <c r="G854" s="257"/>
      <c r="H854" s="49"/>
      <c r="I854" s="46"/>
      <c r="J854" s="46"/>
      <c r="K854" s="51"/>
      <c r="L854" s="46"/>
      <c r="M854" s="46"/>
      <c r="N854" s="49"/>
      <c r="O854" s="51"/>
      <c r="P854" s="277"/>
      <c r="Q854" s="46"/>
      <c r="R854" s="49"/>
      <c r="S854" s="49"/>
      <c r="T854" s="46"/>
      <c r="U854" s="46"/>
      <c r="V854" s="37"/>
    </row>
    <row r="855">
      <c r="A855" s="46"/>
      <c r="B855" s="256"/>
      <c r="C855" s="37"/>
      <c r="D855" s="49"/>
      <c r="E855" s="49"/>
      <c r="F855" s="260"/>
      <c r="G855" s="256"/>
      <c r="H855" s="49"/>
      <c r="I855" s="46"/>
      <c r="J855" s="46"/>
      <c r="K855" s="51"/>
      <c r="L855" s="46"/>
      <c r="M855" s="46"/>
      <c r="N855" s="49"/>
      <c r="O855" s="51"/>
      <c r="P855" s="277"/>
      <c r="Q855" s="46"/>
      <c r="R855" s="49"/>
      <c r="S855" s="49"/>
      <c r="T855" s="46"/>
      <c r="U855" s="46"/>
      <c r="V855" s="37"/>
    </row>
    <row r="856">
      <c r="A856" s="46"/>
      <c r="B856" s="257"/>
      <c r="C856" s="37"/>
      <c r="D856" s="49"/>
      <c r="E856" s="49"/>
      <c r="F856" s="261"/>
      <c r="G856" s="257"/>
      <c r="H856" s="49"/>
      <c r="I856" s="46"/>
      <c r="J856" s="46"/>
      <c r="K856" s="51"/>
      <c r="L856" s="46"/>
      <c r="M856" s="46"/>
      <c r="N856" s="49"/>
      <c r="O856" s="51"/>
      <c r="P856" s="277"/>
      <c r="Q856" s="46"/>
      <c r="R856" s="49"/>
      <c r="S856" s="49"/>
      <c r="T856" s="46"/>
      <c r="U856" s="46"/>
      <c r="V856" s="37"/>
    </row>
    <row r="857">
      <c r="A857" s="46"/>
      <c r="B857" s="256"/>
      <c r="C857" s="37"/>
      <c r="D857" s="49"/>
      <c r="E857" s="49"/>
      <c r="F857" s="260"/>
      <c r="G857" s="256"/>
      <c r="H857" s="49"/>
      <c r="I857" s="46"/>
      <c r="J857" s="46"/>
      <c r="K857" s="51"/>
      <c r="L857" s="46"/>
      <c r="M857" s="46"/>
      <c r="N857" s="49"/>
      <c r="O857" s="51"/>
      <c r="P857" s="277"/>
      <c r="Q857" s="46"/>
      <c r="R857" s="49"/>
      <c r="S857" s="49"/>
      <c r="T857" s="46"/>
      <c r="U857" s="46"/>
      <c r="V857" s="37"/>
    </row>
    <row r="858">
      <c r="A858" s="46"/>
      <c r="B858" s="257"/>
      <c r="C858" s="37"/>
      <c r="D858" s="49"/>
      <c r="E858" s="49"/>
      <c r="F858" s="261"/>
      <c r="G858" s="257"/>
      <c r="H858" s="49"/>
      <c r="I858" s="46"/>
      <c r="J858" s="46"/>
      <c r="K858" s="51"/>
      <c r="L858" s="46"/>
      <c r="M858" s="46"/>
      <c r="N858" s="49"/>
      <c r="O858" s="51"/>
      <c r="P858" s="277"/>
      <c r="Q858" s="46"/>
      <c r="R858" s="49"/>
      <c r="S858" s="49"/>
      <c r="T858" s="46"/>
      <c r="U858" s="46"/>
      <c r="V858" s="37"/>
    </row>
    <row r="859">
      <c r="A859" s="46"/>
      <c r="B859" s="256"/>
      <c r="C859" s="37"/>
      <c r="D859" s="49"/>
      <c r="E859" s="49"/>
      <c r="F859" s="260"/>
      <c r="G859" s="256"/>
      <c r="H859" s="49"/>
      <c r="I859" s="46"/>
      <c r="J859" s="46"/>
      <c r="K859" s="51"/>
      <c r="L859" s="46"/>
      <c r="M859" s="46"/>
      <c r="N859" s="49"/>
      <c r="O859" s="51"/>
      <c r="P859" s="277"/>
      <c r="Q859" s="46"/>
      <c r="R859" s="49"/>
      <c r="S859" s="49"/>
      <c r="T859" s="46"/>
      <c r="U859" s="46"/>
      <c r="V859" s="37"/>
    </row>
    <row r="860">
      <c r="A860" s="46"/>
      <c r="B860" s="257"/>
      <c r="C860" s="37"/>
      <c r="D860" s="49"/>
      <c r="E860" s="49"/>
      <c r="F860" s="261"/>
      <c r="G860" s="257"/>
      <c r="H860" s="49"/>
      <c r="I860" s="46"/>
      <c r="J860" s="46"/>
      <c r="K860" s="51"/>
      <c r="L860" s="46"/>
      <c r="M860" s="46"/>
      <c r="N860" s="49"/>
      <c r="O860" s="51"/>
      <c r="P860" s="277"/>
      <c r="Q860" s="46"/>
      <c r="R860" s="49"/>
      <c r="S860" s="49"/>
      <c r="T860" s="46"/>
      <c r="U860" s="46"/>
      <c r="V860" s="37"/>
    </row>
    <row r="861">
      <c r="A861" s="46"/>
      <c r="B861" s="256"/>
      <c r="C861" s="37"/>
      <c r="D861" s="49"/>
      <c r="E861" s="49"/>
      <c r="F861" s="260"/>
      <c r="G861" s="256"/>
      <c r="H861" s="49"/>
      <c r="I861" s="46"/>
      <c r="J861" s="46"/>
      <c r="K861" s="51"/>
      <c r="L861" s="46"/>
      <c r="M861" s="46"/>
      <c r="N861" s="49"/>
      <c r="O861" s="51"/>
      <c r="P861" s="277"/>
      <c r="Q861" s="46"/>
      <c r="R861" s="49"/>
      <c r="S861" s="49"/>
      <c r="T861" s="46"/>
      <c r="U861" s="46"/>
      <c r="V861" s="37"/>
    </row>
    <row r="862">
      <c r="A862" s="46"/>
      <c r="B862" s="257"/>
      <c r="C862" s="37"/>
      <c r="D862" s="49"/>
      <c r="E862" s="49"/>
      <c r="F862" s="261"/>
      <c r="G862" s="257"/>
      <c r="H862" s="49"/>
      <c r="I862" s="46"/>
      <c r="J862" s="46"/>
      <c r="K862" s="51"/>
      <c r="L862" s="46"/>
      <c r="M862" s="46"/>
      <c r="N862" s="49"/>
      <c r="O862" s="51"/>
      <c r="P862" s="277"/>
      <c r="Q862" s="46"/>
      <c r="R862" s="49"/>
      <c r="S862" s="49"/>
      <c r="T862" s="46"/>
      <c r="U862" s="46"/>
      <c r="V862" s="37"/>
    </row>
    <row r="863">
      <c r="A863" s="46"/>
      <c r="B863" s="256"/>
      <c r="C863" s="37"/>
      <c r="D863" s="49"/>
      <c r="E863" s="49"/>
      <c r="F863" s="260"/>
      <c r="G863" s="256"/>
      <c r="H863" s="49"/>
      <c r="I863" s="46"/>
      <c r="J863" s="46"/>
      <c r="K863" s="51"/>
      <c r="L863" s="46"/>
      <c r="M863" s="46"/>
      <c r="N863" s="49"/>
      <c r="O863" s="51"/>
      <c r="P863" s="277"/>
      <c r="Q863" s="46"/>
      <c r="R863" s="49"/>
      <c r="S863" s="49"/>
      <c r="T863" s="46"/>
      <c r="U863" s="46"/>
      <c r="V863" s="37"/>
    </row>
    <row r="864">
      <c r="A864" s="46"/>
      <c r="B864" s="257"/>
      <c r="C864" s="37"/>
      <c r="D864" s="49"/>
      <c r="E864" s="49"/>
      <c r="F864" s="261"/>
      <c r="G864" s="257"/>
      <c r="H864" s="49"/>
      <c r="I864" s="46"/>
      <c r="J864" s="46"/>
      <c r="K864" s="51"/>
      <c r="L864" s="46"/>
      <c r="M864" s="46"/>
      <c r="N864" s="49"/>
      <c r="O864" s="51"/>
      <c r="P864" s="277"/>
      <c r="Q864" s="46"/>
      <c r="R864" s="49"/>
      <c r="S864" s="49"/>
      <c r="T864" s="46"/>
      <c r="U864" s="46"/>
      <c r="V864" s="37"/>
    </row>
    <row r="865">
      <c r="A865" s="46"/>
      <c r="B865" s="256"/>
      <c r="C865" s="37"/>
      <c r="D865" s="49"/>
      <c r="E865" s="49"/>
      <c r="F865" s="260"/>
      <c r="G865" s="256"/>
      <c r="H865" s="49"/>
      <c r="I865" s="46"/>
      <c r="J865" s="46"/>
      <c r="K865" s="51"/>
      <c r="L865" s="46"/>
      <c r="M865" s="46"/>
      <c r="N865" s="49"/>
      <c r="O865" s="51"/>
      <c r="P865" s="277"/>
      <c r="Q865" s="46"/>
      <c r="R865" s="49"/>
      <c r="S865" s="49"/>
      <c r="T865" s="46"/>
      <c r="U865" s="46"/>
      <c r="V865" s="37"/>
    </row>
    <row r="866">
      <c r="A866" s="46"/>
      <c r="B866" s="257"/>
      <c r="C866" s="37"/>
      <c r="D866" s="49"/>
      <c r="E866" s="49"/>
      <c r="F866" s="261"/>
      <c r="G866" s="257"/>
      <c r="H866" s="49"/>
      <c r="I866" s="46"/>
      <c r="J866" s="46"/>
      <c r="K866" s="51"/>
      <c r="L866" s="46"/>
      <c r="M866" s="46"/>
      <c r="N866" s="49"/>
      <c r="O866" s="51"/>
      <c r="P866" s="277"/>
      <c r="Q866" s="46"/>
      <c r="R866" s="49"/>
      <c r="S866" s="49"/>
      <c r="T866" s="46"/>
      <c r="U866" s="46"/>
      <c r="V866" s="37"/>
    </row>
    <row r="867">
      <c r="A867" s="46"/>
      <c r="B867" s="256"/>
      <c r="C867" s="37"/>
      <c r="D867" s="49"/>
      <c r="E867" s="49"/>
      <c r="F867" s="260"/>
      <c r="G867" s="256"/>
      <c r="H867" s="49"/>
      <c r="I867" s="46"/>
      <c r="J867" s="46"/>
      <c r="K867" s="51"/>
      <c r="L867" s="46"/>
      <c r="M867" s="46"/>
      <c r="N867" s="49"/>
      <c r="O867" s="51"/>
      <c r="P867" s="277"/>
      <c r="Q867" s="46"/>
      <c r="R867" s="49"/>
      <c r="S867" s="49"/>
      <c r="T867" s="46"/>
      <c r="U867" s="46"/>
      <c r="V867" s="37"/>
    </row>
    <row r="868">
      <c r="A868" s="46"/>
      <c r="B868" s="257"/>
      <c r="C868" s="37"/>
      <c r="D868" s="49"/>
      <c r="E868" s="49"/>
      <c r="F868" s="261"/>
      <c r="G868" s="257"/>
      <c r="H868" s="49"/>
      <c r="I868" s="46"/>
      <c r="J868" s="46"/>
      <c r="K868" s="51"/>
      <c r="L868" s="46"/>
      <c r="M868" s="46"/>
      <c r="N868" s="49"/>
      <c r="O868" s="51"/>
      <c r="P868" s="277"/>
      <c r="Q868" s="46"/>
      <c r="R868" s="49"/>
      <c r="S868" s="49"/>
      <c r="T868" s="46"/>
      <c r="U868" s="46"/>
      <c r="V868" s="37"/>
    </row>
    <row r="869">
      <c r="A869" s="46"/>
      <c r="B869" s="256"/>
      <c r="C869" s="37"/>
      <c r="D869" s="49"/>
      <c r="E869" s="49"/>
      <c r="F869" s="260"/>
      <c r="G869" s="256"/>
      <c r="H869" s="49"/>
      <c r="I869" s="46"/>
      <c r="J869" s="46"/>
      <c r="K869" s="51"/>
      <c r="L869" s="46"/>
      <c r="M869" s="46"/>
      <c r="N869" s="49"/>
      <c r="O869" s="51"/>
      <c r="P869" s="277"/>
      <c r="Q869" s="46"/>
      <c r="R869" s="49"/>
      <c r="S869" s="49"/>
      <c r="T869" s="46"/>
      <c r="U869" s="46"/>
      <c r="V869" s="37"/>
    </row>
    <row r="870">
      <c r="A870" s="46"/>
      <c r="B870" s="257"/>
      <c r="C870" s="37"/>
      <c r="D870" s="49"/>
      <c r="E870" s="49"/>
      <c r="F870" s="261"/>
      <c r="G870" s="257"/>
      <c r="H870" s="49"/>
      <c r="I870" s="46"/>
      <c r="J870" s="46"/>
      <c r="K870" s="51"/>
      <c r="L870" s="46"/>
      <c r="M870" s="46"/>
      <c r="N870" s="49"/>
      <c r="O870" s="51"/>
      <c r="P870" s="277"/>
      <c r="Q870" s="46"/>
      <c r="R870" s="49"/>
      <c r="S870" s="49"/>
      <c r="T870" s="46"/>
      <c r="U870" s="46"/>
      <c r="V870" s="37"/>
    </row>
    <row r="871">
      <c r="A871" s="46"/>
      <c r="B871" s="256"/>
      <c r="C871" s="37"/>
      <c r="D871" s="49"/>
      <c r="E871" s="49"/>
      <c r="F871" s="260"/>
      <c r="G871" s="256"/>
      <c r="H871" s="49"/>
      <c r="I871" s="46"/>
      <c r="J871" s="46"/>
      <c r="K871" s="51"/>
      <c r="L871" s="46"/>
      <c r="M871" s="46"/>
      <c r="N871" s="49"/>
      <c r="O871" s="51"/>
      <c r="P871" s="277"/>
      <c r="Q871" s="46"/>
      <c r="R871" s="49"/>
      <c r="S871" s="49"/>
      <c r="T871" s="46"/>
      <c r="U871" s="46"/>
      <c r="V871" s="37"/>
    </row>
    <row r="872">
      <c r="A872" s="46"/>
      <c r="B872" s="257"/>
      <c r="C872" s="37"/>
      <c r="D872" s="49"/>
      <c r="E872" s="49"/>
      <c r="F872" s="261"/>
      <c r="G872" s="257"/>
      <c r="H872" s="49"/>
      <c r="I872" s="46"/>
      <c r="J872" s="46"/>
      <c r="K872" s="51"/>
      <c r="L872" s="46"/>
      <c r="M872" s="46"/>
      <c r="N872" s="49"/>
      <c r="O872" s="51"/>
      <c r="P872" s="277"/>
      <c r="Q872" s="46"/>
      <c r="R872" s="49"/>
      <c r="S872" s="49"/>
      <c r="T872" s="46"/>
      <c r="U872" s="46"/>
      <c r="V872" s="37"/>
    </row>
    <row r="873">
      <c r="A873" s="46"/>
      <c r="B873" s="256"/>
      <c r="C873" s="37"/>
      <c r="D873" s="49"/>
      <c r="E873" s="49"/>
      <c r="F873" s="260"/>
      <c r="G873" s="256"/>
      <c r="H873" s="49"/>
      <c r="I873" s="46"/>
      <c r="J873" s="46"/>
      <c r="K873" s="51"/>
      <c r="L873" s="46"/>
      <c r="M873" s="46"/>
      <c r="N873" s="49"/>
      <c r="O873" s="51"/>
      <c r="P873" s="277"/>
      <c r="Q873" s="46"/>
      <c r="R873" s="49"/>
      <c r="S873" s="49"/>
      <c r="T873" s="46"/>
      <c r="U873" s="46"/>
      <c r="V873" s="37"/>
    </row>
    <row r="874">
      <c r="A874" s="46"/>
      <c r="B874" s="257"/>
      <c r="C874" s="37"/>
      <c r="D874" s="49"/>
      <c r="E874" s="49"/>
      <c r="F874" s="261"/>
      <c r="G874" s="257"/>
      <c r="H874" s="49"/>
      <c r="I874" s="46"/>
      <c r="J874" s="46"/>
      <c r="K874" s="51"/>
      <c r="L874" s="46"/>
      <c r="M874" s="46"/>
      <c r="N874" s="49"/>
      <c r="O874" s="51"/>
      <c r="P874" s="277"/>
      <c r="Q874" s="46"/>
      <c r="R874" s="49"/>
      <c r="S874" s="49"/>
      <c r="T874" s="46"/>
      <c r="U874" s="46"/>
      <c r="V874" s="37"/>
    </row>
    <row r="875">
      <c r="A875" s="46"/>
      <c r="B875" s="256"/>
      <c r="C875" s="37"/>
      <c r="D875" s="49"/>
      <c r="E875" s="49"/>
      <c r="F875" s="260"/>
      <c r="G875" s="256"/>
      <c r="H875" s="49"/>
      <c r="I875" s="46"/>
      <c r="J875" s="46"/>
      <c r="K875" s="51"/>
      <c r="L875" s="46"/>
      <c r="M875" s="46"/>
      <c r="N875" s="49"/>
      <c r="O875" s="51"/>
      <c r="P875" s="277"/>
      <c r="Q875" s="46"/>
      <c r="R875" s="49"/>
      <c r="S875" s="49"/>
      <c r="T875" s="46"/>
      <c r="U875" s="46"/>
      <c r="V875" s="37"/>
    </row>
    <row r="876">
      <c r="A876" s="46"/>
      <c r="B876" s="257"/>
      <c r="C876" s="37"/>
      <c r="D876" s="49"/>
      <c r="E876" s="49"/>
      <c r="F876" s="261"/>
      <c r="G876" s="257"/>
      <c r="H876" s="49"/>
      <c r="I876" s="46"/>
      <c r="J876" s="46"/>
      <c r="K876" s="51"/>
      <c r="L876" s="46"/>
      <c r="M876" s="46"/>
      <c r="N876" s="49"/>
      <c r="O876" s="51"/>
      <c r="P876" s="277"/>
      <c r="Q876" s="46"/>
      <c r="R876" s="49"/>
      <c r="S876" s="49"/>
      <c r="T876" s="46"/>
      <c r="U876" s="46"/>
      <c r="V876" s="37"/>
    </row>
    <row r="877">
      <c r="A877" s="46"/>
      <c r="B877" s="256"/>
      <c r="C877" s="37"/>
      <c r="D877" s="49"/>
      <c r="E877" s="49"/>
      <c r="F877" s="260"/>
      <c r="G877" s="256"/>
      <c r="H877" s="49"/>
      <c r="I877" s="46"/>
      <c r="J877" s="46"/>
      <c r="K877" s="51"/>
      <c r="L877" s="46"/>
      <c r="M877" s="46"/>
      <c r="N877" s="49"/>
      <c r="O877" s="51"/>
      <c r="P877" s="277"/>
      <c r="Q877" s="46"/>
      <c r="R877" s="49"/>
      <c r="S877" s="49"/>
      <c r="T877" s="46"/>
      <c r="U877" s="46"/>
      <c r="V877" s="37"/>
    </row>
    <row r="878">
      <c r="A878" s="46"/>
      <c r="B878" s="257"/>
      <c r="C878" s="37"/>
      <c r="D878" s="49"/>
      <c r="E878" s="49"/>
      <c r="F878" s="261"/>
      <c r="G878" s="257"/>
      <c r="H878" s="49"/>
      <c r="I878" s="46"/>
      <c r="J878" s="46"/>
      <c r="K878" s="51"/>
      <c r="L878" s="46"/>
      <c r="M878" s="46"/>
      <c r="N878" s="49"/>
      <c r="O878" s="51"/>
      <c r="P878" s="277"/>
      <c r="Q878" s="46"/>
      <c r="R878" s="49"/>
      <c r="S878" s="49"/>
      <c r="T878" s="46"/>
      <c r="U878" s="46"/>
      <c r="V878" s="37"/>
    </row>
    <row r="879">
      <c r="A879" s="46"/>
      <c r="B879" s="256"/>
      <c r="C879" s="37"/>
      <c r="D879" s="49"/>
      <c r="E879" s="49"/>
      <c r="F879" s="260"/>
      <c r="G879" s="256"/>
      <c r="H879" s="49"/>
      <c r="I879" s="46"/>
      <c r="J879" s="46"/>
      <c r="K879" s="51"/>
      <c r="L879" s="46"/>
      <c r="M879" s="46"/>
      <c r="N879" s="49"/>
      <c r="O879" s="51"/>
      <c r="P879" s="277"/>
      <c r="Q879" s="46"/>
      <c r="R879" s="49"/>
      <c r="S879" s="49"/>
      <c r="T879" s="46"/>
      <c r="U879" s="46"/>
      <c r="V879" s="37"/>
    </row>
    <row r="880">
      <c r="A880" s="46"/>
      <c r="B880" s="257"/>
      <c r="C880" s="37"/>
      <c r="D880" s="49"/>
      <c r="E880" s="49"/>
      <c r="F880" s="261"/>
      <c r="G880" s="257"/>
      <c r="H880" s="49"/>
      <c r="I880" s="46"/>
      <c r="J880" s="46"/>
      <c r="K880" s="51"/>
      <c r="L880" s="46"/>
      <c r="M880" s="46"/>
      <c r="N880" s="49"/>
      <c r="O880" s="51"/>
      <c r="P880" s="277"/>
      <c r="Q880" s="46"/>
      <c r="R880" s="49"/>
      <c r="S880" s="49"/>
      <c r="T880" s="46"/>
      <c r="U880" s="46"/>
      <c r="V880" s="37"/>
    </row>
    <row r="881">
      <c r="A881" s="46"/>
      <c r="B881" s="256"/>
      <c r="C881" s="37"/>
      <c r="D881" s="49"/>
      <c r="E881" s="49"/>
      <c r="F881" s="260"/>
      <c r="G881" s="256"/>
      <c r="H881" s="49"/>
      <c r="I881" s="46"/>
      <c r="J881" s="46"/>
      <c r="K881" s="51"/>
      <c r="L881" s="46"/>
      <c r="M881" s="46"/>
      <c r="N881" s="49"/>
      <c r="O881" s="51"/>
      <c r="P881" s="277"/>
      <c r="Q881" s="46"/>
      <c r="R881" s="49"/>
      <c r="S881" s="49"/>
      <c r="T881" s="46"/>
      <c r="U881" s="46"/>
      <c r="V881" s="37"/>
    </row>
    <row r="882">
      <c r="A882" s="46"/>
      <c r="B882" s="257"/>
      <c r="C882" s="37"/>
      <c r="D882" s="49"/>
      <c r="E882" s="49"/>
      <c r="F882" s="261"/>
      <c r="G882" s="257"/>
      <c r="H882" s="49"/>
      <c r="I882" s="46"/>
      <c r="J882" s="46"/>
      <c r="K882" s="51"/>
      <c r="L882" s="46"/>
      <c r="M882" s="46"/>
      <c r="N882" s="49"/>
      <c r="O882" s="51"/>
      <c r="P882" s="277"/>
      <c r="Q882" s="46"/>
      <c r="R882" s="49"/>
      <c r="S882" s="49"/>
      <c r="T882" s="46"/>
      <c r="U882" s="46"/>
      <c r="V882" s="37"/>
    </row>
    <row r="883">
      <c r="A883" s="46"/>
      <c r="B883" s="256"/>
      <c r="C883" s="37"/>
      <c r="D883" s="49"/>
      <c r="E883" s="49"/>
      <c r="F883" s="260"/>
      <c r="G883" s="256"/>
      <c r="H883" s="49"/>
      <c r="I883" s="46"/>
      <c r="J883" s="46"/>
      <c r="K883" s="51"/>
      <c r="L883" s="46"/>
      <c r="M883" s="46"/>
      <c r="N883" s="49"/>
      <c r="O883" s="51"/>
      <c r="P883" s="277"/>
      <c r="Q883" s="46"/>
      <c r="R883" s="49"/>
      <c r="S883" s="49"/>
      <c r="T883" s="46"/>
      <c r="U883" s="46"/>
      <c r="V883" s="37"/>
    </row>
    <row r="884">
      <c r="A884" s="46"/>
      <c r="B884" s="257"/>
      <c r="C884" s="37"/>
      <c r="D884" s="49"/>
      <c r="E884" s="49"/>
      <c r="F884" s="261"/>
      <c r="G884" s="257"/>
      <c r="H884" s="49"/>
      <c r="I884" s="46"/>
      <c r="J884" s="46"/>
      <c r="K884" s="51"/>
      <c r="L884" s="46"/>
      <c r="M884" s="46"/>
      <c r="N884" s="49"/>
      <c r="O884" s="51"/>
      <c r="P884" s="277"/>
      <c r="Q884" s="46"/>
      <c r="R884" s="49"/>
      <c r="S884" s="49"/>
      <c r="T884" s="46"/>
      <c r="U884" s="46"/>
      <c r="V884" s="37"/>
    </row>
    <row r="885">
      <c r="A885" s="46"/>
      <c r="B885" s="256"/>
      <c r="C885" s="37"/>
      <c r="D885" s="49"/>
      <c r="E885" s="49"/>
      <c r="F885" s="260"/>
      <c r="G885" s="256"/>
      <c r="H885" s="49"/>
      <c r="I885" s="46"/>
      <c r="J885" s="46"/>
      <c r="K885" s="51"/>
      <c r="L885" s="46"/>
      <c r="M885" s="46"/>
      <c r="N885" s="49"/>
      <c r="O885" s="51"/>
      <c r="P885" s="277"/>
      <c r="Q885" s="46"/>
      <c r="R885" s="49"/>
      <c r="S885" s="49"/>
      <c r="T885" s="46"/>
      <c r="U885" s="46"/>
      <c r="V885" s="37"/>
    </row>
    <row r="886">
      <c r="A886" s="46"/>
      <c r="B886" s="257"/>
      <c r="C886" s="37"/>
      <c r="D886" s="49"/>
      <c r="E886" s="49"/>
      <c r="F886" s="261"/>
      <c r="G886" s="257"/>
      <c r="H886" s="49"/>
      <c r="I886" s="46"/>
      <c r="J886" s="46"/>
      <c r="K886" s="51"/>
      <c r="L886" s="46"/>
      <c r="M886" s="46"/>
      <c r="N886" s="49"/>
      <c r="O886" s="51"/>
      <c r="P886" s="277"/>
      <c r="Q886" s="46"/>
      <c r="R886" s="49"/>
      <c r="S886" s="49"/>
      <c r="T886" s="46"/>
      <c r="U886" s="46"/>
      <c r="V886" s="37"/>
    </row>
    <row r="887">
      <c r="A887" s="46"/>
      <c r="B887" s="256"/>
      <c r="C887" s="37"/>
      <c r="D887" s="49"/>
      <c r="E887" s="49"/>
      <c r="F887" s="260"/>
      <c r="G887" s="256"/>
      <c r="H887" s="49"/>
      <c r="I887" s="46"/>
      <c r="J887" s="46"/>
      <c r="K887" s="51"/>
      <c r="L887" s="46"/>
      <c r="M887" s="46"/>
      <c r="N887" s="49"/>
      <c r="O887" s="51"/>
      <c r="P887" s="277"/>
      <c r="Q887" s="46"/>
      <c r="R887" s="49"/>
      <c r="S887" s="49"/>
      <c r="T887" s="46"/>
      <c r="U887" s="46"/>
      <c r="V887" s="37"/>
    </row>
    <row r="888">
      <c r="A888" s="46"/>
      <c r="B888" s="257"/>
      <c r="C888" s="37"/>
      <c r="D888" s="49"/>
      <c r="E888" s="49"/>
      <c r="F888" s="261"/>
      <c r="G888" s="257"/>
      <c r="H888" s="49"/>
      <c r="I888" s="46"/>
      <c r="J888" s="46"/>
      <c r="K888" s="51"/>
      <c r="L888" s="46"/>
      <c r="M888" s="46"/>
      <c r="N888" s="49"/>
      <c r="O888" s="51"/>
      <c r="P888" s="277"/>
      <c r="Q888" s="46"/>
      <c r="R888" s="49"/>
      <c r="S888" s="49"/>
      <c r="T888" s="46"/>
      <c r="U888" s="46"/>
      <c r="V888" s="37"/>
    </row>
    <row r="889">
      <c r="A889" s="46"/>
      <c r="B889" s="256"/>
      <c r="C889" s="37"/>
      <c r="D889" s="49"/>
      <c r="E889" s="49"/>
      <c r="F889" s="260"/>
      <c r="G889" s="256"/>
      <c r="H889" s="49"/>
      <c r="I889" s="46"/>
      <c r="J889" s="46"/>
      <c r="K889" s="51"/>
      <c r="L889" s="46"/>
      <c r="M889" s="46"/>
      <c r="N889" s="49"/>
      <c r="O889" s="51"/>
      <c r="P889" s="277"/>
      <c r="Q889" s="46"/>
      <c r="R889" s="49"/>
      <c r="S889" s="49"/>
      <c r="T889" s="46"/>
      <c r="U889" s="46"/>
      <c r="V889" s="37"/>
    </row>
    <row r="890">
      <c r="A890" s="46"/>
      <c r="B890" s="257"/>
      <c r="C890" s="37"/>
      <c r="D890" s="49"/>
      <c r="E890" s="49"/>
      <c r="F890" s="261"/>
      <c r="G890" s="257"/>
      <c r="H890" s="49"/>
      <c r="I890" s="46"/>
      <c r="J890" s="46"/>
      <c r="K890" s="51"/>
      <c r="L890" s="46"/>
      <c r="M890" s="46"/>
      <c r="N890" s="49"/>
      <c r="O890" s="51"/>
      <c r="P890" s="277"/>
      <c r="Q890" s="46"/>
      <c r="R890" s="49"/>
      <c r="S890" s="49"/>
      <c r="T890" s="46"/>
      <c r="U890" s="46"/>
      <c r="V890" s="37"/>
    </row>
    <row r="891">
      <c r="A891" s="46"/>
      <c r="B891" s="256"/>
      <c r="C891" s="37"/>
      <c r="D891" s="49"/>
      <c r="E891" s="49"/>
      <c r="F891" s="260"/>
      <c r="G891" s="256"/>
      <c r="H891" s="49"/>
      <c r="I891" s="46"/>
      <c r="J891" s="46"/>
      <c r="K891" s="51"/>
      <c r="L891" s="46"/>
      <c r="M891" s="46"/>
      <c r="N891" s="49"/>
      <c r="O891" s="51"/>
      <c r="P891" s="277"/>
      <c r="Q891" s="46"/>
      <c r="R891" s="49"/>
      <c r="S891" s="49"/>
      <c r="T891" s="46"/>
      <c r="U891" s="46"/>
      <c r="V891" s="37"/>
    </row>
    <row r="892">
      <c r="A892" s="46"/>
      <c r="B892" s="257"/>
      <c r="C892" s="37"/>
      <c r="D892" s="49"/>
      <c r="E892" s="49"/>
      <c r="F892" s="261"/>
      <c r="G892" s="257"/>
      <c r="H892" s="49"/>
      <c r="I892" s="46"/>
      <c r="J892" s="46"/>
      <c r="K892" s="51"/>
      <c r="L892" s="46"/>
      <c r="M892" s="46"/>
      <c r="N892" s="49"/>
      <c r="O892" s="51"/>
      <c r="P892" s="277"/>
      <c r="Q892" s="46"/>
      <c r="R892" s="49"/>
      <c r="S892" s="49"/>
      <c r="T892" s="46"/>
      <c r="U892" s="46"/>
      <c r="V892" s="37"/>
    </row>
    <row r="893">
      <c r="A893" s="46"/>
      <c r="B893" s="256"/>
      <c r="C893" s="37"/>
      <c r="D893" s="49"/>
      <c r="E893" s="49"/>
      <c r="F893" s="260"/>
      <c r="G893" s="256"/>
      <c r="H893" s="49"/>
      <c r="I893" s="46"/>
      <c r="J893" s="46"/>
      <c r="K893" s="51"/>
      <c r="L893" s="46"/>
      <c r="M893" s="46"/>
      <c r="N893" s="49"/>
      <c r="O893" s="51"/>
      <c r="P893" s="277"/>
      <c r="Q893" s="46"/>
      <c r="R893" s="49"/>
      <c r="S893" s="49"/>
      <c r="T893" s="46"/>
      <c r="U893" s="46"/>
      <c r="V893" s="37"/>
    </row>
    <row r="894">
      <c r="A894" s="46"/>
      <c r="B894" s="257"/>
      <c r="C894" s="37"/>
      <c r="D894" s="49"/>
      <c r="E894" s="49"/>
      <c r="F894" s="261"/>
      <c r="G894" s="257"/>
      <c r="H894" s="49"/>
      <c r="I894" s="46"/>
      <c r="J894" s="46"/>
      <c r="K894" s="51"/>
      <c r="L894" s="46"/>
      <c r="M894" s="46"/>
      <c r="N894" s="49"/>
      <c r="O894" s="51"/>
      <c r="P894" s="277"/>
      <c r="Q894" s="46"/>
      <c r="R894" s="49"/>
      <c r="S894" s="49"/>
      <c r="T894" s="46"/>
      <c r="U894" s="46"/>
      <c r="V894" s="37"/>
    </row>
    <row r="895">
      <c r="A895" s="46"/>
      <c r="B895" s="256"/>
      <c r="C895" s="37"/>
      <c r="D895" s="49"/>
      <c r="E895" s="49"/>
      <c r="F895" s="260"/>
      <c r="G895" s="256"/>
      <c r="H895" s="49"/>
      <c r="I895" s="46"/>
      <c r="J895" s="46"/>
      <c r="K895" s="51"/>
      <c r="L895" s="46"/>
      <c r="M895" s="46"/>
      <c r="N895" s="49"/>
      <c r="O895" s="51"/>
      <c r="P895" s="277"/>
      <c r="Q895" s="46"/>
      <c r="R895" s="49"/>
      <c r="S895" s="49"/>
      <c r="T895" s="46"/>
      <c r="U895" s="46"/>
      <c r="V895" s="37"/>
    </row>
    <row r="896">
      <c r="A896" s="46"/>
      <c r="B896" s="257"/>
      <c r="C896" s="37"/>
      <c r="D896" s="49"/>
      <c r="E896" s="49"/>
      <c r="F896" s="261"/>
      <c r="G896" s="257"/>
      <c r="H896" s="49"/>
      <c r="I896" s="46"/>
      <c r="J896" s="46"/>
      <c r="K896" s="51"/>
      <c r="L896" s="46"/>
      <c r="M896" s="46"/>
      <c r="N896" s="49"/>
      <c r="O896" s="51"/>
      <c r="P896" s="277"/>
      <c r="Q896" s="46"/>
      <c r="R896" s="49"/>
      <c r="S896" s="49"/>
      <c r="T896" s="46"/>
      <c r="U896" s="46"/>
      <c r="V896" s="37"/>
    </row>
    <row r="897">
      <c r="A897" s="46"/>
      <c r="B897" s="256"/>
      <c r="C897" s="37"/>
      <c r="D897" s="49"/>
      <c r="E897" s="49"/>
      <c r="F897" s="260"/>
      <c r="G897" s="256"/>
      <c r="H897" s="49"/>
      <c r="I897" s="46"/>
      <c r="J897" s="46"/>
      <c r="K897" s="51"/>
      <c r="L897" s="46"/>
      <c r="M897" s="46"/>
      <c r="N897" s="49"/>
      <c r="O897" s="51"/>
      <c r="P897" s="277"/>
      <c r="Q897" s="46"/>
      <c r="R897" s="49"/>
      <c r="S897" s="49"/>
      <c r="T897" s="46"/>
      <c r="U897" s="46"/>
      <c r="V897" s="37"/>
    </row>
    <row r="898">
      <c r="A898" s="46"/>
      <c r="B898" s="257"/>
      <c r="C898" s="37"/>
      <c r="D898" s="49"/>
      <c r="E898" s="49"/>
      <c r="F898" s="261"/>
      <c r="G898" s="257"/>
      <c r="H898" s="49"/>
      <c r="I898" s="46"/>
      <c r="J898" s="46"/>
      <c r="K898" s="51"/>
      <c r="L898" s="46"/>
      <c r="M898" s="46"/>
      <c r="N898" s="49"/>
      <c r="O898" s="51"/>
      <c r="P898" s="277"/>
      <c r="Q898" s="46"/>
      <c r="R898" s="49"/>
      <c r="S898" s="49"/>
      <c r="T898" s="46"/>
      <c r="U898" s="46"/>
      <c r="V898" s="37"/>
    </row>
    <row r="899">
      <c r="A899" s="46"/>
      <c r="B899" s="256"/>
      <c r="C899" s="37"/>
      <c r="D899" s="49"/>
      <c r="E899" s="49"/>
      <c r="F899" s="260"/>
      <c r="G899" s="256"/>
      <c r="H899" s="49"/>
      <c r="I899" s="46"/>
      <c r="J899" s="46"/>
      <c r="K899" s="51"/>
      <c r="L899" s="46"/>
      <c r="M899" s="46"/>
      <c r="N899" s="49"/>
      <c r="O899" s="51"/>
      <c r="P899" s="277"/>
      <c r="Q899" s="46"/>
      <c r="R899" s="49"/>
      <c r="S899" s="49"/>
      <c r="T899" s="46"/>
      <c r="U899" s="46"/>
      <c r="V899" s="37"/>
    </row>
    <row r="900">
      <c r="A900" s="46"/>
      <c r="B900" s="257"/>
      <c r="C900" s="37"/>
      <c r="D900" s="49"/>
      <c r="E900" s="49"/>
      <c r="F900" s="261"/>
      <c r="G900" s="257"/>
      <c r="H900" s="49"/>
      <c r="I900" s="46"/>
      <c r="J900" s="46"/>
      <c r="K900" s="51"/>
      <c r="L900" s="46"/>
      <c r="M900" s="46"/>
      <c r="N900" s="49"/>
      <c r="O900" s="51"/>
      <c r="P900" s="277"/>
      <c r="Q900" s="46"/>
      <c r="R900" s="49"/>
      <c r="S900" s="49"/>
      <c r="T900" s="46"/>
      <c r="U900" s="46"/>
      <c r="V900" s="37"/>
    </row>
    <row r="901">
      <c r="A901" s="46"/>
      <c r="B901" s="256"/>
      <c r="C901" s="37"/>
      <c r="D901" s="49"/>
      <c r="E901" s="49"/>
      <c r="F901" s="260"/>
      <c r="G901" s="256"/>
      <c r="H901" s="49"/>
      <c r="I901" s="46"/>
      <c r="J901" s="46"/>
      <c r="K901" s="51"/>
      <c r="L901" s="46"/>
      <c r="M901" s="46"/>
      <c r="N901" s="49"/>
      <c r="O901" s="51"/>
      <c r="P901" s="277"/>
      <c r="Q901" s="46"/>
      <c r="R901" s="49"/>
      <c r="S901" s="49"/>
      <c r="T901" s="46"/>
      <c r="U901" s="46"/>
      <c r="V901" s="37"/>
    </row>
    <row r="902">
      <c r="A902" s="46"/>
      <c r="B902" s="257"/>
      <c r="C902" s="37"/>
      <c r="D902" s="49"/>
      <c r="E902" s="49"/>
      <c r="F902" s="261"/>
      <c r="G902" s="257"/>
      <c r="H902" s="49"/>
      <c r="I902" s="46"/>
      <c r="J902" s="46"/>
      <c r="K902" s="51"/>
      <c r="L902" s="46"/>
      <c r="M902" s="46"/>
      <c r="N902" s="49"/>
      <c r="O902" s="51"/>
      <c r="P902" s="277"/>
      <c r="Q902" s="46"/>
      <c r="R902" s="49"/>
      <c r="S902" s="49"/>
      <c r="T902" s="46"/>
      <c r="U902" s="46"/>
      <c r="V902" s="37"/>
    </row>
    <row r="903">
      <c r="A903" s="46"/>
      <c r="B903" s="256"/>
      <c r="C903" s="37"/>
      <c r="D903" s="49"/>
      <c r="E903" s="49"/>
      <c r="F903" s="260"/>
      <c r="G903" s="256"/>
      <c r="H903" s="49"/>
      <c r="I903" s="46"/>
      <c r="J903" s="46"/>
      <c r="K903" s="51"/>
      <c r="L903" s="46"/>
      <c r="M903" s="46"/>
      <c r="N903" s="49"/>
      <c r="O903" s="51"/>
      <c r="P903" s="277"/>
      <c r="Q903" s="46"/>
      <c r="R903" s="49"/>
      <c r="S903" s="49"/>
      <c r="T903" s="46"/>
      <c r="U903" s="46"/>
      <c r="V903" s="37"/>
    </row>
    <row r="904">
      <c r="A904" s="46"/>
      <c r="B904" s="257"/>
      <c r="C904" s="37"/>
      <c r="D904" s="49"/>
      <c r="E904" s="49"/>
      <c r="F904" s="261"/>
      <c r="G904" s="257"/>
      <c r="H904" s="49"/>
      <c r="I904" s="46"/>
      <c r="J904" s="46"/>
      <c r="K904" s="51"/>
      <c r="L904" s="46"/>
      <c r="M904" s="46"/>
      <c r="N904" s="49"/>
      <c r="O904" s="51"/>
      <c r="P904" s="277"/>
      <c r="Q904" s="46"/>
      <c r="R904" s="49"/>
      <c r="S904" s="49"/>
      <c r="T904" s="46"/>
      <c r="U904" s="46"/>
      <c r="V904" s="37"/>
    </row>
    <row r="905">
      <c r="A905" s="46"/>
      <c r="B905" s="256"/>
      <c r="C905" s="37"/>
      <c r="D905" s="49"/>
      <c r="E905" s="49"/>
      <c r="F905" s="260"/>
      <c r="G905" s="256"/>
      <c r="H905" s="49"/>
      <c r="I905" s="46"/>
      <c r="J905" s="46"/>
      <c r="K905" s="51"/>
      <c r="L905" s="46"/>
      <c r="M905" s="46"/>
      <c r="N905" s="49"/>
      <c r="O905" s="51"/>
      <c r="P905" s="277"/>
      <c r="Q905" s="46"/>
      <c r="R905" s="49"/>
      <c r="S905" s="49"/>
      <c r="T905" s="46"/>
      <c r="U905" s="46"/>
      <c r="V905" s="37"/>
    </row>
    <row r="906">
      <c r="A906" s="46"/>
      <c r="B906" s="257"/>
      <c r="C906" s="37"/>
      <c r="D906" s="49"/>
      <c r="E906" s="49"/>
      <c r="F906" s="261"/>
      <c r="G906" s="257"/>
      <c r="H906" s="49"/>
      <c r="I906" s="46"/>
      <c r="J906" s="46"/>
      <c r="K906" s="51"/>
      <c r="L906" s="46"/>
      <c r="M906" s="46"/>
      <c r="N906" s="49"/>
      <c r="O906" s="51"/>
      <c r="P906" s="277"/>
      <c r="Q906" s="46"/>
      <c r="R906" s="49"/>
      <c r="S906" s="49"/>
      <c r="T906" s="46"/>
      <c r="U906" s="46"/>
      <c r="V906" s="37"/>
    </row>
    <row r="907">
      <c r="A907" s="46"/>
      <c r="B907" s="256"/>
      <c r="C907" s="37"/>
      <c r="D907" s="49"/>
      <c r="E907" s="49"/>
      <c r="F907" s="260"/>
      <c r="G907" s="256"/>
      <c r="H907" s="49"/>
      <c r="I907" s="46"/>
      <c r="J907" s="46"/>
      <c r="K907" s="51"/>
      <c r="L907" s="46"/>
      <c r="M907" s="46"/>
      <c r="N907" s="49"/>
      <c r="O907" s="51"/>
      <c r="P907" s="277"/>
      <c r="Q907" s="46"/>
      <c r="R907" s="49"/>
      <c r="S907" s="49"/>
      <c r="T907" s="46"/>
      <c r="U907" s="46"/>
      <c r="V907" s="37"/>
    </row>
    <row r="908">
      <c r="A908" s="46"/>
      <c r="B908" s="257"/>
      <c r="C908" s="37"/>
      <c r="D908" s="49"/>
      <c r="E908" s="49"/>
      <c r="F908" s="261"/>
      <c r="G908" s="257"/>
      <c r="H908" s="49"/>
      <c r="I908" s="46"/>
      <c r="J908" s="46"/>
      <c r="K908" s="51"/>
      <c r="L908" s="46"/>
      <c r="M908" s="46"/>
      <c r="N908" s="49"/>
      <c r="O908" s="51"/>
      <c r="P908" s="277"/>
      <c r="Q908" s="46"/>
      <c r="R908" s="49"/>
      <c r="S908" s="49"/>
      <c r="T908" s="46"/>
      <c r="U908" s="46"/>
      <c r="V908" s="37"/>
    </row>
    <row r="909">
      <c r="A909" s="46"/>
      <c r="B909" s="256"/>
      <c r="C909" s="37"/>
      <c r="D909" s="49"/>
      <c r="E909" s="49"/>
      <c r="F909" s="260"/>
      <c r="G909" s="256"/>
      <c r="H909" s="49"/>
      <c r="I909" s="46"/>
      <c r="J909" s="46"/>
      <c r="K909" s="51"/>
      <c r="L909" s="46"/>
      <c r="M909" s="46"/>
      <c r="N909" s="49"/>
      <c r="O909" s="51"/>
      <c r="P909" s="277"/>
      <c r="Q909" s="46"/>
      <c r="R909" s="49"/>
      <c r="S909" s="49"/>
      <c r="T909" s="46"/>
      <c r="U909" s="46"/>
      <c r="V909" s="37"/>
    </row>
    <row r="910">
      <c r="A910" s="46"/>
      <c r="B910" s="257"/>
      <c r="C910" s="37"/>
      <c r="D910" s="49"/>
      <c r="E910" s="49"/>
      <c r="F910" s="261"/>
      <c r="G910" s="257"/>
      <c r="H910" s="49"/>
      <c r="I910" s="46"/>
      <c r="J910" s="46"/>
      <c r="K910" s="51"/>
      <c r="L910" s="46"/>
      <c r="M910" s="46"/>
      <c r="N910" s="49"/>
      <c r="O910" s="51"/>
      <c r="P910" s="277"/>
      <c r="Q910" s="46"/>
      <c r="R910" s="49"/>
      <c r="S910" s="49"/>
      <c r="T910" s="46"/>
      <c r="U910" s="46"/>
      <c r="V910" s="37"/>
    </row>
    <row r="911">
      <c r="A911" s="46"/>
      <c r="B911" s="256"/>
      <c r="C911" s="37"/>
      <c r="D911" s="49"/>
      <c r="E911" s="49"/>
      <c r="F911" s="260"/>
      <c r="G911" s="256"/>
      <c r="H911" s="49"/>
      <c r="I911" s="46"/>
      <c r="J911" s="46"/>
      <c r="K911" s="51"/>
      <c r="L911" s="46"/>
      <c r="M911" s="46"/>
      <c r="N911" s="49"/>
      <c r="O911" s="51"/>
      <c r="P911" s="277"/>
      <c r="Q911" s="46"/>
      <c r="R911" s="49"/>
      <c r="S911" s="49"/>
      <c r="T911" s="46"/>
      <c r="U911" s="46"/>
      <c r="V911" s="37"/>
    </row>
    <row r="912">
      <c r="A912" s="46"/>
      <c r="B912" s="257"/>
      <c r="C912" s="37"/>
      <c r="D912" s="49"/>
      <c r="E912" s="49"/>
      <c r="F912" s="261"/>
      <c r="G912" s="257"/>
      <c r="H912" s="49"/>
      <c r="I912" s="46"/>
      <c r="J912" s="46"/>
      <c r="K912" s="51"/>
      <c r="L912" s="46"/>
      <c r="M912" s="46"/>
      <c r="N912" s="49"/>
      <c r="O912" s="51"/>
      <c r="P912" s="277"/>
      <c r="Q912" s="46"/>
      <c r="R912" s="49"/>
      <c r="S912" s="49"/>
      <c r="T912" s="46"/>
      <c r="U912" s="46"/>
      <c r="V912" s="37"/>
    </row>
    <row r="913">
      <c r="A913" s="46"/>
      <c r="B913" s="256"/>
      <c r="C913" s="37"/>
      <c r="D913" s="49"/>
      <c r="E913" s="49"/>
      <c r="F913" s="260"/>
      <c r="G913" s="256"/>
      <c r="H913" s="49"/>
      <c r="I913" s="46"/>
      <c r="J913" s="46"/>
      <c r="K913" s="51"/>
      <c r="L913" s="46"/>
      <c r="M913" s="46"/>
      <c r="N913" s="49"/>
      <c r="O913" s="51"/>
      <c r="P913" s="277"/>
      <c r="Q913" s="46"/>
      <c r="R913" s="49"/>
      <c r="S913" s="49"/>
      <c r="T913" s="46"/>
      <c r="U913" s="46"/>
      <c r="V913" s="37"/>
    </row>
    <row r="914">
      <c r="A914" s="46"/>
      <c r="B914" s="257"/>
      <c r="C914" s="37"/>
      <c r="D914" s="49"/>
      <c r="E914" s="49"/>
      <c r="F914" s="261"/>
      <c r="G914" s="257"/>
      <c r="H914" s="49"/>
      <c r="I914" s="46"/>
      <c r="J914" s="46"/>
      <c r="K914" s="51"/>
      <c r="L914" s="46"/>
      <c r="M914" s="46"/>
      <c r="N914" s="49"/>
      <c r="O914" s="51"/>
      <c r="P914" s="277"/>
      <c r="Q914" s="46"/>
      <c r="R914" s="49"/>
      <c r="S914" s="49"/>
      <c r="T914" s="46"/>
      <c r="U914" s="46"/>
      <c r="V914" s="37"/>
    </row>
    <row r="915">
      <c r="A915" s="46"/>
      <c r="B915" s="256"/>
      <c r="C915" s="37"/>
      <c r="D915" s="49"/>
      <c r="E915" s="49"/>
      <c r="F915" s="260"/>
      <c r="G915" s="256"/>
      <c r="H915" s="49"/>
      <c r="I915" s="46"/>
      <c r="J915" s="46"/>
      <c r="K915" s="51"/>
      <c r="L915" s="46"/>
      <c r="M915" s="46"/>
      <c r="N915" s="49"/>
      <c r="O915" s="51"/>
      <c r="P915" s="277"/>
      <c r="Q915" s="46"/>
      <c r="R915" s="49"/>
      <c r="S915" s="49"/>
      <c r="T915" s="46"/>
      <c r="U915" s="46"/>
      <c r="V915" s="37"/>
    </row>
    <row r="916">
      <c r="A916" s="46"/>
      <c r="B916" s="257"/>
      <c r="C916" s="37"/>
      <c r="D916" s="49"/>
      <c r="E916" s="49"/>
      <c r="F916" s="261"/>
      <c r="G916" s="257"/>
      <c r="H916" s="49"/>
      <c r="I916" s="46"/>
      <c r="J916" s="46"/>
      <c r="K916" s="51"/>
      <c r="L916" s="46"/>
      <c r="M916" s="46"/>
      <c r="N916" s="49"/>
      <c r="O916" s="51"/>
      <c r="P916" s="277"/>
      <c r="Q916" s="46"/>
      <c r="R916" s="49"/>
      <c r="S916" s="49"/>
      <c r="T916" s="46"/>
      <c r="U916" s="46"/>
      <c r="V916" s="37"/>
    </row>
    <row r="917">
      <c r="A917" s="46"/>
      <c r="B917" s="256"/>
      <c r="C917" s="37"/>
      <c r="D917" s="49"/>
      <c r="E917" s="49"/>
      <c r="F917" s="260"/>
      <c r="G917" s="256"/>
      <c r="H917" s="49"/>
      <c r="I917" s="46"/>
      <c r="J917" s="46"/>
      <c r="K917" s="51"/>
      <c r="L917" s="46"/>
      <c r="M917" s="46"/>
      <c r="N917" s="49"/>
      <c r="O917" s="51"/>
      <c r="P917" s="277"/>
      <c r="Q917" s="46"/>
      <c r="R917" s="49"/>
      <c r="S917" s="49"/>
      <c r="T917" s="46"/>
      <c r="U917" s="46"/>
      <c r="V917" s="37"/>
    </row>
    <row r="918">
      <c r="A918" s="46"/>
      <c r="B918" s="257"/>
      <c r="C918" s="37"/>
      <c r="D918" s="49"/>
      <c r="E918" s="49"/>
      <c r="F918" s="261"/>
      <c r="G918" s="257"/>
      <c r="H918" s="49"/>
      <c r="I918" s="46"/>
      <c r="J918" s="46"/>
      <c r="K918" s="51"/>
      <c r="L918" s="46"/>
      <c r="M918" s="46"/>
      <c r="N918" s="49"/>
      <c r="O918" s="51"/>
      <c r="P918" s="277"/>
      <c r="Q918" s="46"/>
      <c r="R918" s="49"/>
      <c r="S918" s="49"/>
      <c r="T918" s="46"/>
      <c r="U918" s="46"/>
      <c r="V918" s="37"/>
    </row>
    <row r="919">
      <c r="A919" s="46"/>
      <c r="B919" s="256"/>
      <c r="C919" s="37"/>
      <c r="D919" s="49"/>
      <c r="E919" s="49"/>
      <c r="F919" s="260"/>
      <c r="G919" s="256"/>
      <c r="H919" s="49"/>
      <c r="I919" s="46"/>
      <c r="J919" s="46"/>
      <c r="K919" s="51"/>
      <c r="L919" s="46"/>
      <c r="M919" s="46"/>
      <c r="N919" s="49"/>
      <c r="O919" s="51"/>
      <c r="P919" s="277"/>
      <c r="Q919" s="46"/>
      <c r="R919" s="49"/>
      <c r="S919" s="49"/>
      <c r="T919" s="46"/>
      <c r="U919" s="46"/>
      <c r="V919" s="37"/>
    </row>
    <row r="920">
      <c r="A920" s="46"/>
      <c r="B920" s="257"/>
      <c r="C920" s="37"/>
      <c r="D920" s="49"/>
      <c r="E920" s="49"/>
      <c r="F920" s="261"/>
      <c r="G920" s="257"/>
      <c r="H920" s="49"/>
      <c r="I920" s="46"/>
      <c r="J920" s="46"/>
      <c r="K920" s="51"/>
      <c r="L920" s="46"/>
      <c r="M920" s="46"/>
      <c r="N920" s="49"/>
      <c r="O920" s="51"/>
      <c r="P920" s="277"/>
      <c r="Q920" s="46"/>
      <c r="R920" s="49"/>
      <c r="S920" s="49"/>
      <c r="T920" s="46"/>
      <c r="U920" s="46"/>
      <c r="V920" s="37"/>
    </row>
    <row r="921">
      <c r="A921" s="46"/>
      <c r="B921" s="256"/>
      <c r="C921" s="37"/>
      <c r="D921" s="49"/>
      <c r="E921" s="49"/>
      <c r="F921" s="260"/>
      <c r="G921" s="256"/>
      <c r="H921" s="49"/>
      <c r="I921" s="46"/>
      <c r="J921" s="46"/>
      <c r="K921" s="51"/>
      <c r="L921" s="46"/>
      <c r="M921" s="46"/>
      <c r="N921" s="49"/>
      <c r="O921" s="51"/>
      <c r="P921" s="277"/>
      <c r="Q921" s="46"/>
      <c r="R921" s="49"/>
      <c r="S921" s="49"/>
      <c r="T921" s="46"/>
      <c r="U921" s="46"/>
      <c r="V921" s="37"/>
    </row>
    <row r="922">
      <c r="A922" s="46"/>
      <c r="B922" s="257"/>
      <c r="C922" s="37"/>
      <c r="D922" s="49"/>
      <c r="E922" s="49"/>
      <c r="F922" s="261"/>
      <c r="G922" s="257"/>
      <c r="H922" s="49"/>
      <c r="I922" s="46"/>
      <c r="J922" s="46"/>
      <c r="K922" s="51"/>
      <c r="L922" s="46"/>
      <c r="M922" s="46"/>
      <c r="N922" s="49"/>
      <c r="O922" s="51"/>
      <c r="P922" s="277"/>
      <c r="Q922" s="46"/>
      <c r="R922" s="49"/>
      <c r="S922" s="49"/>
      <c r="T922" s="46"/>
      <c r="U922" s="46"/>
      <c r="V922" s="37"/>
    </row>
    <row r="923">
      <c r="A923" s="46"/>
      <c r="B923" s="256"/>
      <c r="C923" s="37"/>
      <c r="D923" s="49"/>
      <c r="E923" s="49"/>
      <c r="F923" s="260"/>
      <c r="G923" s="256"/>
      <c r="H923" s="49"/>
      <c r="I923" s="46"/>
      <c r="J923" s="46"/>
      <c r="K923" s="51"/>
      <c r="L923" s="46"/>
      <c r="M923" s="46"/>
      <c r="N923" s="49"/>
      <c r="O923" s="51"/>
      <c r="P923" s="277"/>
      <c r="Q923" s="46"/>
      <c r="R923" s="49"/>
      <c r="S923" s="49"/>
      <c r="T923" s="46"/>
      <c r="U923" s="46"/>
      <c r="V923" s="37"/>
    </row>
    <row r="924">
      <c r="A924" s="46"/>
      <c r="B924" s="257"/>
      <c r="C924" s="37"/>
      <c r="D924" s="49"/>
      <c r="E924" s="49"/>
      <c r="F924" s="261"/>
      <c r="G924" s="257"/>
      <c r="H924" s="49"/>
      <c r="I924" s="46"/>
      <c r="J924" s="46"/>
      <c r="K924" s="51"/>
      <c r="L924" s="46"/>
      <c r="M924" s="46"/>
      <c r="N924" s="49"/>
      <c r="O924" s="51"/>
      <c r="P924" s="277"/>
      <c r="Q924" s="46"/>
      <c r="R924" s="49"/>
      <c r="S924" s="49"/>
      <c r="T924" s="46"/>
      <c r="U924" s="46"/>
      <c r="V924" s="37"/>
    </row>
    <row r="925">
      <c r="A925" s="46"/>
      <c r="B925" s="256"/>
      <c r="C925" s="37"/>
      <c r="D925" s="49"/>
      <c r="E925" s="49"/>
      <c r="F925" s="260"/>
      <c r="G925" s="256"/>
      <c r="H925" s="49"/>
      <c r="I925" s="46"/>
      <c r="J925" s="46"/>
      <c r="K925" s="51"/>
      <c r="L925" s="46"/>
      <c r="M925" s="46"/>
      <c r="N925" s="49"/>
      <c r="O925" s="51"/>
      <c r="P925" s="277"/>
      <c r="Q925" s="46"/>
      <c r="R925" s="49"/>
      <c r="S925" s="49"/>
      <c r="T925" s="46"/>
      <c r="U925" s="46"/>
      <c r="V925" s="37"/>
    </row>
    <row r="926">
      <c r="A926" s="46"/>
      <c r="B926" s="257"/>
      <c r="C926" s="37"/>
      <c r="D926" s="49"/>
      <c r="E926" s="49"/>
      <c r="F926" s="261"/>
      <c r="G926" s="257"/>
      <c r="H926" s="49"/>
      <c r="I926" s="46"/>
      <c r="J926" s="46"/>
      <c r="K926" s="51"/>
      <c r="L926" s="46"/>
      <c r="M926" s="46"/>
      <c r="N926" s="49"/>
      <c r="O926" s="51"/>
      <c r="P926" s="277"/>
      <c r="Q926" s="46"/>
      <c r="R926" s="49"/>
      <c r="S926" s="49"/>
      <c r="T926" s="46"/>
      <c r="U926" s="46"/>
      <c r="V926" s="37"/>
    </row>
    <row r="927">
      <c r="A927" s="46"/>
      <c r="B927" s="256"/>
      <c r="C927" s="37"/>
      <c r="D927" s="49"/>
      <c r="E927" s="49"/>
      <c r="F927" s="260"/>
      <c r="G927" s="256"/>
      <c r="H927" s="49"/>
      <c r="I927" s="46"/>
      <c r="J927" s="46"/>
      <c r="K927" s="51"/>
      <c r="L927" s="46"/>
      <c r="M927" s="46"/>
      <c r="N927" s="49"/>
      <c r="O927" s="51"/>
      <c r="P927" s="277"/>
      <c r="Q927" s="46"/>
      <c r="R927" s="49"/>
      <c r="S927" s="49"/>
      <c r="T927" s="46"/>
      <c r="U927" s="46"/>
      <c r="V927" s="37"/>
    </row>
    <row r="928">
      <c r="A928" s="46"/>
      <c r="B928" s="257"/>
      <c r="C928" s="37"/>
      <c r="D928" s="49"/>
      <c r="E928" s="49"/>
      <c r="F928" s="261"/>
      <c r="G928" s="257"/>
      <c r="H928" s="49"/>
      <c r="I928" s="46"/>
      <c r="J928" s="46"/>
      <c r="K928" s="51"/>
      <c r="L928" s="46"/>
      <c r="M928" s="46"/>
      <c r="N928" s="49"/>
      <c r="O928" s="51"/>
      <c r="P928" s="277"/>
      <c r="Q928" s="46"/>
      <c r="R928" s="49"/>
      <c r="S928" s="49"/>
      <c r="T928" s="46"/>
      <c r="U928" s="46"/>
      <c r="V928" s="37"/>
    </row>
    <row r="929">
      <c r="A929" s="46"/>
      <c r="B929" s="256"/>
      <c r="C929" s="37"/>
      <c r="D929" s="49"/>
      <c r="E929" s="49"/>
      <c r="F929" s="260"/>
      <c r="G929" s="256"/>
      <c r="H929" s="49"/>
      <c r="I929" s="46"/>
      <c r="J929" s="46"/>
      <c r="K929" s="51"/>
      <c r="L929" s="46"/>
      <c r="M929" s="46"/>
      <c r="N929" s="49"/>
      <c r="O929" s="51"/>
      <c r="P929" s="277"/>
      <c r="Q929" s="46"/>
      <c r="R929" s="49"/>
      <c r="S929" s="49"/>
      <c r="T929" s="46"/>
      <c r="U929" s="46"/>
      <c r="V929" s="37"/>
    </row>
    <row r="930">
      <c r="A930" s="46"/>
      <c r="B930" s="257"/>
      <c r="C930" s="37"/>
      <c r="D930" s="49"/>
      <c r="E930" s="49"/>
      <c r="F930" s="261"/>
      <c r="G930" s="257"/>
      <c r="H930" s="49"/>
      <c r="I930" s="46"/>
      <c r="J930" s="46"/>
      <c r="K930" s="51"/>
      <c r="L930" s="46"/>
      <c r="M930" s="46"/>
      <c r="N930" s="49"/>
      <c r="O930" s="51"/>
      <c r="P930" s="277"/>
      <c r="Q930" s="46"/>
      <c r="R930" s="49"/>
      <c r="S930" s="49"/>
      <c r="T930" s="46"/>
      <c r="U930" s="46"/>
      <c r="V930" s="37"/>
    </row>
    <row r="931">
      <c r="A931" s="46"/>
      <c r="B931" s="256"/>
      <c r="C931" s="37"/>
      <c r="D931" s="49"/>
      <c r="E931" s="49"/>
      <c r="F931" s="260"/>
      <c r="G931" s="256"/>
      <c r="H931" s="49"/>
      <c r="I931" s="46"/>
      <c r="J931" s="46"/>
      <c r="K931" s="51"/>
      <c r="L931" s="46"/>
      <c r="M931" s="46"/>
      <c r="N931" s="49"/>
      <c r="O931" s="51"/>
      <c r="P931" s="277"/>
      <c r="Q931" s="46"/>
      <c r="R931" s="49"/>
      <c r="S931" s="49"/>
      <c r="T931" s="46"/>
      <c r="U931" s="46"/>
      <c r="V931" s="37"/>
    </row>
    <row r="932">
      <c r="A932" s="46"/>
      <c r="B932" s="257"/>
      <c r="C932" s="37"/>
      <c r="D932" s="49"/>
      <c r="E932" s="49"/>
      <c r="F932" s="261"/>
      <c r="G932" s="257"/>
      <c r="H932" s="49"/>
      <c r="I932" s="46"/>
      <c r="J932" s="46"/>
      <c r="K932" s="51"/>
      <c r="L932" s="46"/>
      <c r="M932" s="46"/>
      <c r="N932" s="49"/>
      <c r="O932" s="51"/>
      <c r="P932" s="277"/>
      <c r="Q932" s="46"/>
      <c r="R932" s="49"/>
      <c r="S932" s="49"/>
      <c r="T932" s="46"/>
      <c r="U932" s="46"/>
      <c r="V932" s="37"/>
    </row>
    <row r="933">
      <c r="A933" s="46"/>
      <c r="B933" s="256"/>
      <c r="C933" s="37"/>
      <c r="D933" s="49"/>
      <c r="E933" s="49"/>
      <c r="F933" s="260"/>
      <c r="G933" s="256"/>
      <c r="H933" s="49"/>
      <c r="I933" s="46"/>
      <c r="J933" s="46"/>
      <c r="K933" s="51"/>
      <c r="L933" s="46"/>
      <c r="M933" s="46"/>
      <c r="N933" s="49"/>
      <c r="O933" s="51"/>
      <c r="P933" s="277"/>
      <c r="Q933" s="46"/>
      <c r="R933" s="49"/>
      <c r="S933" s="49"/>
      <c r="T933" s="46"/>
      <c r="U933" s="46"/>
      <c r="V933" s="37"/>
    </row>
    <row r="934">
      <c r="A934" s="46"/>
      <c r="B934" s="257"/>
      <c r="C934" s="37"/>
      <c r="D934" s="49"/>
      <c r="E934" s="49"/>
      <c r="F934" s="261"/>
      <c r="G934" s="257"/>
      <c r="H934" s="49"/>
      <c r="I934" s="46"/>
      <c r="J934" s="46"/>
      <c r="K934" s="51"/>
      <c r="L934" s="46"/>
      <c r="M934" s="46"/>
      <c r="N934" s="49"/>
      <c r="O934" s="51"/>
      <c r="P934" s="277"/>
      <c r="Q934" s="46"/>
      <c r="R934" s="49"/>
      <c r="S934" s="49"/>
      <c r="T934" s="46"/>
      <c r="U934" s="46"/>
      <c r="V934" s="37"/>
    </row>
    <row r="935">
      <c r="A935" s="46"/>
      <c r="B935" s="256"/>
      <c r="C935" s="37"/>
      <c r="D935" s="49"/>
      <c r="E935" s="49"/>
      <c r="F935" s="260"/>
      <c r="G935" s="256"/>
      <c r="H935" s="49"/>
      <c r="I935" s="46"/>
      <c r="J935" s="46"/>
      <c r="K935" s="51"/>
      <c r="L935" s="46"/>
      <c r="M935" s="46"/>
      <c r="N935" s="49"/>
      <c r="O935" s="51"/>
      <c r="P935" s="277"/>
      <c r="Q935" s="46"/>
      <c r="R935" s="49"/>
      <c r="S935" s="49"/>
      <c r="T935" s="46"/>
      <c r="U935" s="46"/>
      <c r="V935" s="37"/>
    </row>
    <row r="936">
      <c r="A936" s="46"/>
      <c r="B936" s="257"/>
      <c r="C936" s="37"/>
      <c r="D936" s="49"/>
      <c r="E936" s="49"/>
      <c r="F936" s="261"/>
      <c r="G936" s="257"/>
      <c r="H936" s="49"/>
      <c r="I936" s="46"/>
      <c r="J936" s="46"/>
      <c r="K936" s="51"/>
      <c r="L936" s="46"/>
      <c r="M936" s="46"/>
      <c r="N936" s="49"/>
      <c r="O936" s="51"/>
      <c r="P936" s="277"/>
      <c r="Q936" s="46"/>
      <c r="R936" s="49"/>
      <c r="S936" s="49"/>
      <c r="T936" s="46"/>
      <c r="U936" s="46"/>
      <c r="V936" s="37"/>
    </row>
    <row r="937">
      <c r="A937" s="46"/>
      <c r="B937" s="256"/>
      <c r="C937" s="37"/>
      <c r="D937" s="49"/>
      <c r="E937" s="49"/>
      <c r="F937" s="260"/>
      <c r="G937" s="256"/>
      <c r="H937" s="49"/>
      <c r="I937" s="46"/>
      <c r="J937" s="46"/>
      <c r="K937" s="51"/>
      <c r="L937" s="46"/>
      <c r="M937" s="46"/>
      <c r="N937" s="49"/>
      <c r="O937" s="51"/>
      <c r="P937" s="277"/>
      <c r="Q937" s="46"/>
      <c r="R937" s="49"/>
      <c r="S937" s="49"/>
      <c r="T937" s="46"/>
      <c r="U937" s="46"/>
      <c r="V937" s="37"/>
    </row>
    <row r="938">
      <c r="A938" s="46"/>
      <c r="B938" s="257"/>
      <c r="C938" s="37"/>
      <c r="D938" s="49"/>
      <c r="E938" s="49"/>
      <c r="F938" s="261"/>
      <c r="G938" s="257"/>
      <c r="H938" s="49"/>
      <c r="I938" s="46"/>
      <c r="J938" s="46"/>
      <c r="K938" s="51"/>
      <c r="L938" s="46"/>
      <c r="M938" s="46"/>
      <c r="N938" s="49"/>
      <c r="O938" s="51"/>
      <c r="P938" s="277"/>
      <c r="Q938" s="46"/>
      <c r="R938" s="49"/>
      <c r="S938" s="49"/>
      <c r="T938" s="46"/>
      <c r="U938" s="46"/>
      <c r="V938" s="37"/>
    </row>
    <row r="939">
      <c r="A939" s="46"/>
      <c r="B939" s="256"/>
      <c r="C939" s="37"/>
      <c r="D939" s="49"/>
      <c r="E939" s="49"/>
      <c r="F939" s="260"/>
      <c r="G939" s="256"/>
      <c r="H939" s="49"/>
      <c r="I939" s="46"/>
      <c r="J939" s="46"/>
      <c r="K939" s="51"/>
      <c r="L939" s="46"/>
      <c r="M939" s="46"/>
      <c r="N939" s="49"/>
      <c r="O939" s="51"/>
      <c r="P939" s="277"/>
      <c r="Q939" s="46"/>
      <c r="R939" s="49"/>
      <c r="S939" s="49"/>
      <c r="T939" s="46"/>
      <c r="U939" s="46"/>
      <c r="V939" s="37"/>
    </row>
    <row r="940">
      <c r="A940" s="46"/>
      <c r="B940" s="257"/>
      <c r="C940" s="37"/>
      <c r="D940" s="49"/>
      <c r="E940" s="49"/>
      <c r="F940" s="261"/>
      <c r="G940" s="257"/>
      <c r="H940" s="49"/>
      <c r="I940" s="46"/>
      <c r="J940" s="46"/>
      <c r="K940" s="51"/>
      <c r="L940" s="46"/>
      <c r="M940" s="46"/>
      <c r="N940" s="49"/>
      <c r="O940" s="51"/>
      <c r="P940" s="277"/>
      <c r="Q940" s="46"/>
      <c r="R940" s="49"/>
      <c r="S940" s="49"/>
      <c r="T940" s="46"/>
      <c r="U940" s="46"/>
      <c r="V940" s="37"/>
    </row>
    <row r="941">
      <c r="A941" s="46"/>
      <c r="B941" s="256"/>
      <c r="C941" s="37"/>
      <c r="D941" s="49"/>
      <c r="E941" s="49"/>
      <c r="F941" s="260"/>
      <c r="G941" s="256"/>
      <c r="H941" s="49"/>
      <c r="I941" s="46"/>
      <c r="J941" s="46"/>
      <c r="K941" s="51"/>
      <c r="L941" s="46"/>
      <c r="M941" s="46"/>
      <c r="N941" s="49"/>
      <c r="O941" s="51"/>
      <c r="P941" s="277"/>
      <c r="Q941" s="46"/>
      <c r="R941" s="49"/>
      <c r="S941" s="49"/>
      <c r="T941" s="46"/>
      <c r="U941" s="46"/>
      <c r="V941" s="37"/>
    </row>
    <row r="942">
      <c r="A942" s="46"/>
      <c r="B942" s="257"/>
      <c r="C942" s="37"/>
      <c r="D942" s="49"/>
      <c r="E942" s="49"/>
      <c r="F942" s="261"/>
      <c r="G942" s="257"/>
      <c r="H942" s="49"/>
      <c r="I942" s="46"/>
      <c r="J942" s="46"/>
      <c r="K942" s="51"/>
      <c r="L942" s="46"/>
      <c r="M942" s="46"/>
      <c r="N942" s="49"/>
      <c r="O942" s="51"/>
      <c r="P942" s="277"/>
      <c r="Q942" s="46"/>
      <c r="R942" s="49"/>
      <c r="S942" s="49"/>
      <c r="T942" s="46"/>
      <c r="U942" s="46"/>
      <c r="V942" s="37"/>
    </row>
    <row r="943">
      <c r="A943" s="46"/>
      <c r="B943" s="256"/>
      <c r="C943" s="37"/>
      <c r="D943" s="49"/>
      <c r="E943" s="49"/>
      <c r="F943" s="260"/>
      <c r="G943" s="256"/>
      <c r="H943" s="49"/>
      <c r="I943" s="46"/>
      <c r="J943" s="46"/>
      <c r="K943" s="51"/>
      <c r="L943" s="46"/>
      <c r="M943" s="46"/>
      <c r="N943" s="49"/>
      <c r="O943" s="51"/>
      <c r="P943" s="277"/>
      <c r="Q943" s="46"/>
      <c r="R943" s="49"/>
      <c r="S943" s="49"/>
      <c r="T943" s="46"/>
      <c r="U943" s="46"/>
      <c r="V943" s="37"/>
    </row>
    <row r="944">
      <c r="A944" s="46"/>
      <c r="B944" s="257"/>
      <c r="C944" s="37"/>
      <c r="D944" s="49"/>
      <c r="E944" s="49"/>
      <c r="F944" s="261"/>
      <c r="G944" s="257"/>
      <c r="H944" s="49"/>
      <c r="I944" s="46"/>
      <c r="J944" s="46"/>
      <c r="K944" s="51"/>
      <c r="L944" s="46"/>
      <c r="M944" s="46"/>
      <c r="N944" s="49"/>
      <c r="O944" s="51"/>
      <c r="P944" s="277"/>
      <c r="Q944" s="46"/>
      <c r="R944" s="49"/>
      <c r="S944" s="49"/>
      <c r="T944" s="46"/>
      <c r="U944" s="46"/>
      <c r="V944" s="37"/>
    </row>
    <row r="945">
      <c r="A945" s="46"/>
      <c r="B945" s="256"/>
      <c r="C945" s="37"/>
      <c r="D945" s="49"/>
      <c r="E945" s="49"/>
      <c r="F945" s="260"/>
      <c r="G945" s="256"/>
      <c r="H945" s="49"/>
      <c r="I945" s="46"/>
      <c r="J945" s="46"/>
      <c r="K945" s="51"/>
      <c r="L945" s="46"/>
      <c r="M945" s="46"/>
      <c r="N945" s="49"/>
      <c r="O945" s="51"/>
      <c r="P945" s="277"/>
      <c r="Q945" s="46"/>
      <c r="R945" s="49"/>
      <c r="S945" s="49"/>
      <c r="T945" s="46"/>
      <c r="U945" s="46"/>
      <c r="V945" s="37"/>
    </row>
    <row r="946">
      <c r="A946" s="46"/>
      <c r="B946" s="257"/>
      <c r="C946" s="37"/>
      <c r="D946" s="49"/>
      <c r="E946" s="49"/>
      <c r="F946" s="261"/>
      <c r="G946" s="257"/>
      <c r="H946" s="49"/>
      <c r="I946" s="46"/>
      <c r="J946" s="46"/>
      <c r="K946" s="51"/>
      <c r="L946" s="46"/>
      <c r="M946" s="46"/>
      <c r="N946" s="49"/>
      <c r="O946" s="51"/>
      <c r="P946" s="277"/>
      <c r="Q946" s="46"/>
      <c r="R946" s="49"/>
      <c r="S946" s="49"/>
      <c r="T946" s="46"/>
      <c r="U946" s="46"/>
      <c r="V946" s="37"/>
    </row>
    <row r="947">
      <c r="A947" s="46"/>
      <c r="B947" s="256"/>
      <c r="C947" s="37"/>
      <c r="D947" s="49"/>
      <c r="E947" s="49"/>
      <c r="F947" s="260"/>
      <c r="G947" s="256"/>
      <c r="H947" s="49"/>
      <c r="I947" s="46"/>
      <c r="J947" s="46"/>
      <c r="K947" s="51"/>
      <c r="L947" s="46"/>
      <c r="M947" s="46"/>
      <c r="N947" s="49"/>
      <c r="O947" s="51"/>
      <c r="P947" s="277"/>
      <c r="Q947" s="46"/>
      <c r="R947" s="49"/>
      <c r="S947" s="49"/>
      <c r="T947" s="46"/>
      <c r="U947" s="46"/>
      <c r="V947" s="37"/>
    </row>
    <row r="948">
      <c r="A948" s="46"/>
      <c r="B948" s="257"/>
      <c r="C948" s="37"/>
      <c r="D948" s="49"/>
      <c r="E948" s="49"/>
      <c r="F948" s="261"/>
      <c r="G948" s="257"/>
      <c r="H948" s="49"/>
      <c r="I948" s="46"/>
      <c r="J948" s="46"/>
      <c r="K948" s="51"/>
      <c r="L948" s="46"/>
      <c r="M948" s="46"/>
      <c r="N948" s="49"/>
      <c r="O948" s="51"/>
      <c r="P948" s="277"/>
      <c r="Q948" s="46"/>
      <c r="R948" s="49"/>
      <c r="S948" s="49"/>
      <c r="T948" s="46"/>
      <c r="U948" s="46"/>
      <c r="V948" s="37"/>
    </row>
    <row r="949">
      <c r="A949" s="46"/>
      <c r="B949" s="256"/>
      <c r="C949" s="37"/>
      <c r="D949" s="49"/>
      <c r="E949" s="49"/>
      <c r="F949" s="260"/>
      <c r="G949" s="256"/>
      <c r="H949" s="49"/>
      <c r="I949" s="46"/>
      <c r="J949" s="46"/>
      <c r="K949" s="51"/>
      <c r="L949" s="46"/>
      <c r="M949" s="46"/>
      <c r="N949" s="49"/>
      <c r="O949" s="51"/>
      <c r="P949" s="277"/>
      <c r="Q949" s="46"/>
      <c r="R949" s="49"/>
      <c r="S949" s="49"/>
      <c r="T949" s="46"/>
      <c r="U949" s="46"/>
      <c r="V949" s="37"/>
    </row>
    <row r="950">
      <c r="A950" s="46"/>
      <c r="B950" s="257"/>
      <c r="C950" s="37"/>
      <c r="D950" s="49"/>
      <c r="E950" s="49"/>
      <c r="F950" s="261"/>
      <c r="G950" s="257"/>
      <c r="H950" s="49"/>
      <c r="I950" s="46"/>
      <c r="J950" s="46"/>
      <c r="K950" s="51"/>
      <c r="L950" s="46"/>
      <c r="M950" s="46"/>
      <c r="N950" s="49"/>
      <c r="O950" s="51"/>
      <c r="P950" s="277"/>
      <c r="Q950" s="46"/>
      <c r="R950" s="49"/>
      <c r="S950" s="49"/>
      <c r="T950" s="46"/>
      <c r="U950" s="46"/>
      <c r="V950" s="37"/>
    </row>
    <row r="951">
      <c r="A951" s="46"/>
      <c r="B951" s="256"/>
      <c r="C951" s="37"/>
      <c r="D951" s="49"/>
      <c r="E951" s="49"/>
      <c r="F951" s="260"/>
      <c r="G951" s="256"/>
      <c r="H951" s="49"/>
      <c r="I951" s="46"/>
      <c r="J951" s="46"/>
      <c r="K951" s="51"/>
      <c r="L951" s="46"/>
      <c r="M951" s="46"/>
      <c r="N951" s="49"/>
      <c r="O951" s="51"/>
      <c r="P951" s="277"/>
      <c r="Q951" s="46"/>
      <c r="R951" s="49"/>
      <c r="S951" s="49"/>
      <c r="T951" s="46"/>
      <c r="U951" s="46"/>
      <c r="V951" s="37"/>
    </row>
    <row r="952">
      <c r="A952" s="46"/>
      <c r="B952" s="257"/>
      <c r="C952" s="37"/>
      <c r="D952" s="49"/>
      <c r="E952" s="49"/>
      <c r="F952" s="261"/>
      <c r="G952" s="257"/>
      <c r="H952" s="49"/>
      <c r="I952" s="46"/>
      <c r="J952" s="46"/>
      <c r="K952" s="51"/>
      <c r="L952" s="46"/>
      <c r="M952" s="46"/>
      <c r="N952" s="49"/>
      <c r="O952" s="51"/>
      <c r="P952" s="277"/>
      <c r="Q952" s="46"/>
      <c r="R952" s="49"/>
      <c r="S952" s="49"/>
      <c r="T952" s="46"/>
      <c r="U952" s="46"/>
      <c r="V952" s="37"/>
    </row>
    <row r="953">
      <c r="A953" s="46"/>
      <c r="B953" s="256"/>
      <c r="C953" s="37"/>
      <c r="D953" s="49"/>
      <c r="E953" s="49"/>
      <c r="F953" s="260"/>
      <c r="G953" s="256"/>
      <c r="H953" s="49"/>
      <c r="I953" s="46"/>
      <c r="J953" s="46"/>
      <c r="K953" s="51"/>
      <c r="L953" s="46"/>
      <c r="M953" s="46"/>
      <c r="N953" s="49"/>
      <c r="O953" s="51"/>
      <c r="P953" s="277"/>
      <c r="Q953" s="46"/>
      <c r="R953" s="49"/>
      <c r="S953" s="49"/>
      <c r="T953" s="46"/>
      <c r="U953" s="46"/>
      <c r="V953" s="37"/>
    </row>
    <row r="954">
      <c r="A954" s="46"/>
      <c r="B954" s="257"/>
      <c r="C954" s="37"/>
      <c r="D954" s="49"/>
      <c r="E954" s="49"/>
      <c r="F954" s="261"/>
      <c r="G954" s="257"/>
      <c r="H954" s="49"/>
      <c r="I954" s="46"/>
      <c r="J954" s="46"/>
      <c r="K954" s="51"/>
      <c r="L954" s="46"/>
      <c r="M954" s="46"/>
      <c r="N954" s="49"/>
      <c r="O954" s="51"/>
      <c r="P954" s="277"/>
      <c r="Q954" s="46"/>
      <c r="R954" s="49"/>
      <c r="S954" s="49"/>
      <c r="T954" s="46"/>
      <c r="U954" s="46"/>
      <c r="V954" s="37"/>
    </row>
    <row r="955">
      <c r="A955" s="46"/>
      <c r="B955" s="256"/>
      <c r="C955" s="37"/>
      <c r="D955" s="49"/>
      <c r="E955" s="49"/>
      <c r="F955" s="260"/>
      <c r="G955" s="256"/>
      <c r="H955" s="49"/>
      <c r="I955" s="46"/>
      <c r="J955" s="46"/>
      <c r="K955" s="51"/>
      <c r="L955" s="46"/>
      <c r="M955" s="46"/>
      <c r="N955" s="49"/>
      <c r="O955" s="51"/>
      <c r="P955" s="277"/>
      <c r="Q955" s="46"/>
      <c r="R955" s="49"/>
      <c r="S955" s="49"/>
      <c r="T955" s="46"/>
      <c r="U955" s="46"/>
      <c r="V955" s="37"/>
    </row>
    <row r="956">
      <c r="A956" s="46"/>
      <c r="B956" s="257"/>
      <c r="C956" s="37"/>
      <c r="D956" s="49"/>
      <c r="E956" s="49"/>
      <c r="F956" s="261"/>
      <c r="G956" s="257"/>
      <c r="H956" s="49"/>
      <c r="I956" s="46"/>
      <c r="J956" s="46"/>
      <c r="K956" s="51"/>
      <c r="L956" s="46"/>
      <c r="M956" s="46"/>
      <c r="N956" s="49"/>
      <c r="O956" s="51"/>
      <c r="P956" s="277"/>
      <c r="Q956" s="46"/>
      <c r="R956" s="49"/>
      <c r="S956" s="49"/>
      <c r="T956" s="46"/>
      <c r="U956" s="46"/>
      <c r="V956" s="37"/>
    </row>
    <row r="957">
      <c r="A957" s="46"/>
      <c r="B957" s="256"/>
      <c r="C957" s="37"/>
      <c r="D957" s="49"/>
      <c r="E957" s="49"/>
      <c r="F957" s="260"/>
      <c r="G957" s="256"/>
      <c r="H957" s="49"/>
      <c r="I957" s="46"/>
      <c r="J957" s="46"/>
      <c r="K957" s="51"/>
      <c r="L957" s="46"/>
      <c r="M957" s="46"/>
      <c r="N957" s="49"/>
      <c r="O957" s="51"/>
      <c r="P957" s="277"/>
      <c r="Q957" s="46"/>
      <c r="R957" s="49"/>
      <c r="S957" s="49"/>
      <c r="T957" s="46"/>
      <c r="U957" s="46"/>
      <c r="V957" s="37"/>
    </row>
    <row r="958">
      <c r="A958" s="46"/>
      <c r="B958" s="257"/>
      <c r="C958" s="37"/>
      <c r="D958" s="49"/>
      <c r="E958" s="49"/>
      <c r="F958" s="261"/>
      <c r="G958" s="257"/>
      <c r="H958" s="49"/>
      <c r="I958" s="46"/>
      <c r="J958" s="46"/>
      <c r="K958" s="51"/>
      <c r="L958" s="46"/>
      <c r="M958" s="46"/>
      <c r="N958" s="49"/>
      <c r="O958" s="51"/>
      <c r="P958" s="277"/>
      <c r="Q958" s="46"/>
      <c r="R958" s="49"/>
      <c r="S958" s="49"/>
      <c r="T958" s="46"/>
      <c r="U958" s="46"/>
      <c r="V958" s="37"/>
    </row>
    <row r="959">
      <c r="A959" s="46"/>
      <c r="B959" s="256"/>
      <c r="C959" s="37"/>
      <c r="D959" s="49"/>
      <c r="E959" s="49"/>
      <c r="F959" s="260"/>
      <c r="G959" s="256"/>
      <c r="H959" s="49"/>
      <c r="I959" s="46"/>
      <c r="J959" s="46"/>
      <c r="K959" s="51"/>
      <c r="L959" s="46"/>
      <c r="M959" s="46"/>
      <c r="N959" s="49"/>
      <c r="O959" s="51"/>
      <c r="P959" s="277"/>
      <c r="Q959" s="46"/>
      <c r="R959" s="49"/>
      <c r="S959" s="49"/>
      <c r="T959" s="46"/>
      <c r="U959" s="46"/>
      <c r="V959" s="37"/>
    </row>
    <row r="960">
      <c r="A960" s="46"/>
      <c r="B960" s="257"/>
      <c r="C960" s="37"/>
      <c r="D960" s="49"/>
      <c r="E960" s="49"/>
      <c r="F960" s="261"/>
      <c r="G960" s="257"/>
      <c r="H960" s="49"/>
      <c r="I960" s="46"/>
      <c r="J960" s="46"/>
      <c r="K960" s="51"/>
      <c r="L960" s="46"/>
      <c r="M960" s="46"/>
      <c r="N960" s="49"/>
      <c r="O960" s="51"/>
      <c r="P960" s="277"/>
      <c r="Q960" s="46"/>
      <c r="R960" s="49"/>
      <c r="S960" s="49"/>
      <c r="T960" s="46"/>
      <c r="U960" s="46"/>
      <c r="V960" s="37"/>
    </row>
    <row r="961">
      <c r="A961" s="46"/>
      <c r="B961" s="256"/>
      <c r="C961" s="37"/>
      <c r="D961" s="49"/>
      <c r="E961" s="49"/>
      <c r="F961" s="260"/>
      <c r="G961" s="256"/>
      <c r="H961" s="49"/>
      <c r="I961" s="46"/>
      <c r="J961" s="46"/>
      <c r="K961" s="51"/>
      <c r="L961" s="46"/>
      <c r="M961" s="46"/>
      <c r="N961" s="49"/>
      <c r="O961" s="51"/>
      <c r="P961" s="277"/>
      <c r="Q961" s="46"/>
      <c r="R961" s="49"/>
      <c r="S961" s="49"/>
      <c r="T961" s="46"/>
      <c r="U961" s="46"/>
      <c r="V961" s="37"/>
    </row>
    <row r="962">
      <c r="A962" s="46"/>
      <c r="B962" s="257"/>
      <c r="C962" s="37"/>
      <c r="D962" s="49"/>
      <c r="E962" s="49"/>
      <c r="F962" s="261"/>
      <c r="G962" s="257"/>
      <c r="H962" s="49"/>
      <c r="I962" s="46"/>
      <c r="J962" s="46"/>
      <c r="K962" s="51"/>
      <c r="L962" s="46"/>
      <c r="M962" s="46"/>
      <c r="N962" s="49"/>
      <c r="O962" s="51"/>
      <c r="P962" s="277"/>
      <c r="Q962" s="46"/>
      <c r="R962" s="49"/>
      <c r="S962" s="49"/>
      <c r="T962" s="46"/>
      <c r="U962" s="46"/>
      <c r="V962" s="37"/>
    </row>
    <row r="963">
      <c r="A963" s="46"/>
      <c r="B963" s="256"/>
      <c r="C963" s="37"/>
      <c r="D963" s="49"/>
      <c r="E963" s="49"/>
      <c r="F963" s="260"/>
      <c r="G963" s="256"/>
      <c r="H963" s="49"/>
      <c r="I963" s="46"/>
      <c r="J963" s="46"/>
      <c r="K963" s="51"/>
      <c r="L963" s="46"/>
      <c r="M963" s="46"/>
      <c r="N963" s="49"/>
      <c r="O963" s="51"/>
      <c r="P963" s="277"/>
      <c r="Q963" s="46"/>
      <c r="R963" s="49"/>
      <c r="S963" s="49"/>
      <c r="T963" s="46"/>
      <c r="U963" s="46"/>
      <c r="V963" s="37"/>
    </row>
    <row r="964">
      <c r="A964" s="46"/>
      <c r="B964" s="257"/>
      <c r="C964" s="37"/>
      <c r="D964" s="49"/>
      <c r="E964" s="49"/>
      <c r="F964" s="261"/>
      <c r="G964" s="257"/>
      <c r="H964" s="49"/>
      <c r="I964" s="46"/>
      <c r="J964" s="46"/>
      <c r="K964" s="51"/>
      <c r="L964" s="46"/>
      <c r="M964" s="46"/>
      <c r="N964" s="49"/>
      <c r="O964" s="51"/>
      <c r="P964" s="277"/>
      <c r="Q964" s="46"/>
      <c r="R964" s="49"/>
      <c r="S964" s="49"/>
      <c r="T964" s="46"/>
      <c r="U964" s="46"/>
      <c r="V964" s="37"/>
    </row>
    <row r="965">
      <c r="A965" s="46"/>
      <c r="B965" s="256"/>
      <c r="C965" s="37"/>
      <c r="D965" s="49"/>
      <c r="E965" s="49"/>
      <c r="F965" s="260"/>
      <c r="G965" s="256"/>
      <c r="H965" s="49"/>
      <c r="I965" s="46"/>
      <c r="J965" s="46"/>
      <c r="K965" s="51"/>
      <c r="L965" s="46"/>
      <c r="M965" s="46"/>
      <c r="N965" s="49"/>
      <c r="O965" s="51"/>
      <c r="P965" s="277"/>
      <c r="Q965" s="46"/>
      <c r="R965" s="49"/>
      <c r="S965" s="49"/>
      <c r="T965" s="46"/>
      <c r="U965" s="46"/>
      <c r="V965" s="37"/>
    </row>
    <row r="966">
      <c r="A966" s="46"/>
      <c r="B966" s="257"/>
      <c r="C966" s="37"/>
      <c r="D966" s="49"/>
      <c r="E966" s="49"/>
      <c r="F966" s="261"/>
      <c r="G966" s="257"/>
      <c r="H966" s="49"/>
      <c r="I966" s="46"/>
      <c r="J966" s="46"/>
      <c r="K966" s="51"/>
      <c r="L966" s="46"/>
      <c r="M966" s="46"/>
      <c r="N966" s="49"/>
      <c r="O966" s="51"/>
      <c r="P966" s="277"/>
      <c r="Q966" s="46"/>
      <c r="R966" s="49"/>
      <c r="S966" s="49"/>
      <c r="T966" s="46"/>
      <c r="U966" s="46"/>
      <c r="V966" s="37"/>
    </row>
    <row r="967">
      <c r="A967" s="46"/>
      <c r="B967" s="256"/>
      <c r="C967" s="37"/>
      <c r="D967" s="49"/>
      <c r="E967" s="49"/>
      <c r="F967" s="260"/>
      <c r="G967" s="256"/>
      <c r="H967" s="49"/>
      <c r="I967" s="46"/>
      <c r="J967" s="46"/>
      <c r="K967" s="51"/>
      <c r="L967" s="46"/>
      <c r="M967" s="46"/>
      <c r="N967" s="49"/>
      <c r="O967" s="51"/>
      <c r="P967" s="277"/>
      <c r="Q967" s="46"/>
      <c r="R967" s="49"/>
      <c r="S967" s="49"/>
      <c r="T967" s="46"/>
      <c r="U967" s="46"/>
      <c r="V967" s="37"/>
    </row>
    <row r="968">
      <c r="A968" s="46"/>
      <c r="B968" s="257"/>
      <c r="C968" s="37"/>
      <c r="D968" s="49"/>
      <c r="E968" s="49"/>
      <c r="F968" s="261"/>
      <c r="G968" s="257"/>
      <c r="H968" s="49"/>
      <c r="I968" s="46"/>
      <c r="J968" s="46"/>
      <c r="K968" s="51"/>
      <c r="L968" s="46"/>
      <c r="M968" s="46"/>
      <c r="N968" s="49"/>
      <c r="O968" s="51"/>
      <c r="P968" s="277"/>
      <c r="Q968" s="46"/>
      <c r="R968" s="49"/>
      <c r="S968" s="49"/>
      <c r="T968" s="46"/>
      <c r="U968" s="46"/>
      <c r="V968" s="37"/>
    </row>
    <row r="969">
      <c r="A969" s="46"/>
      <c r="B969" s="256"/>
      <c r="C969" s="37"/>
      <c r="D969" s="49"/>
      <c r="E969" s="49"/>
      <c r="F969" s="260"/>
      <c r="G969" s="256"/>
      <c r="H969" s="49"/>
      <c r="I969" s="46"/>
      <c r="J969" s="46"/>
      <c r="K969" s="51"/>
      <c r="L969" s="46"/>
      <c r="M969" s="46"/>
      <c r="N969" s="49"/>
      <c r="O969" s="51"/>
      <c r="P969" s="277"/>
      <c r="Q969" s="46"/>
      <c r="R969" s="49"/>
      <c r="S969" s="49"/>
      <c r="T969" s="46"/>
      <c r="U969" s="46"/>
      <c r="V969" s="37"/>
    </row>
    <row r="970">
      <c r="A970" s="46"/>
      <c r="B970" s="257"/>
      <c r="C970" s="37"/>
      <c r="D970" s="49"/>
      <c r="E970" s="49"/>
      <c r="F970" s="261"/>
      <c r="G970" s="257"/>
      <c r="H970" s="49"/>
      <c r="I970" s="46"/>
      <c r="J970" s="46"/>
      <c r="K970" s="51"/>
      <c r="L970" s="46"/>
      <c r="M970" s="46"/>
      <c r="N970" s="49"/>
      <c r="O970" s="51"/>
      <c r="P970" s="277"/>
      <c r="Q970" s="46"/>
      <c r="R970" s="49"/>
      <c r="S970" s="49"/>
      <c r="T970" s="46"/>
      <c r="U970" s="46"/>
      <c r="V970" s="37"/>
    </row>
    <row r="971">
      <c r="A971" s="46"/>
      <c r="B971" s="256"/>
      <c r="C971" s="37"/>
      <c r="D971" s="49"/>
      <c r="E971" s="49"/>
      <c r="F971" s="260"/>
      <c r="G971" s="256"/>
      <c r="H971" s="49"/>
      <c r="I971" s="46"/>
      <c r="J971" s="46"/>
      <c r="K971" s="51"/>
      <c r="L971" s="46"/>
      <c r="M971" s="46"/>
      <c r="N971" s="49"/>
      <c r="O971" s="51"/>
      <c r="P971" s="277"/>
      <c r="Q971" s="46"/>
      <c r="R971" s="49"/>
      <c r="S971" s="49"/>
      <c r="T971" s="46"/>
      <c r="U971" s="46"/>
      <c r="V971" s="37"/>
    </row>
    <row r="972">
      <c r="A972" s="46"/>
      <c r="B972" s="257"/>
      <c r="C972" s="37"/>
      <c r="D972" s="49"/>
      <c r="E972" s="49"/>
      <c r="F972" s="261"/>
      <c r="G972" s="257"/>
      <c r="H972" s="49"/>
      <c r="I972" s="46"/>
      <c r="J972" s="46"/>
      <c r="K972" s="51"/>
      <c r="L972" s="46"/>
      <c r="M972" s="46"/>
      <c r="N972" s="49"/>
      <c r="O972" s="51"/>
      <c r="P972" s="277"/>
      <c r="Q972" s="46"/>
      <c r="R972" s="49"/>
      <c r="S972" s="49"/>
      <c r="T972" s="46"/>
      <c r="U972" s="46"/>
      <c r="V972" s="37"/>
    </row>
    <row r="973">
      <c r="A973" s="46"/>
      <c r="B973" s="256"/>
      <c r="C973" s="37"/>
      <c r="D973" s="49"/>
      <c r="E973" s="49"/>
      <c r="F973" s="260"/>
      <c r="G973" s="256"/>
      <c r="H973" s="49"/>
      <c r="I973" s="46"/>
      <c r="J973" s="46"/>
      <c r="K973" s="51"/>
      <c r="L973" s="46"/>
      <c r="M973" s="46"/>
      <c r="N973" s="49"/>
      <c r="O973" s="51"/>
      <c r="P973" s="277"/>
      <c r="Q973" s="46"/>
      <c r="R973" s="49"/>
      <c r="S973" s="49"/>
      <c r="T973" s="46"/>
      <c r="U973" s="46"/>
      <c r="V973" s="37"/>
    </row>
    <row r="974">
      <c r="A974" s="46"/>
      <c r="B974" s="257"/>
      <c r="C974" s="37"/>
      <c r="D974" s="49"/>
      <c r="E974" s="49"/>
      <c r="F974" s="261"/>
      <c r="G974" s="257"/>
      <c r="H974" s="49"/>
      <c r="I974" s="46"/>
      <c r="J974" s="46"/>
      <c r="K974" s="51"/>
      <c r="L974" s="46"/>
      <c r="M974" s="46"/>
      <c r="N974" s="49"/>
      <c r="O974" s="51"/>
      <c r="P974" s="277"/>
      <c r="Q974" s="46"/>
      <c r="R974" s="49"/>
      <c r="S974" s="49"/>
      <c r="T974" s="46"/>
      <c r="U974" s="46"/>
      <c r="V974" s="37"/>
    </row>
    <row r="975">
      <c r="A975" s="46"/>
      <c r="B975" s="256"/>
      <c r="C975" s="37"/>
      <c r="D975" s="49"/>
      <c r="E975" s="49"/>
      <c r="F975" s="260"/>
      <c r="G975" s="256"/>
      <c r="H975" s="49"/>
      <c r="I975" s="46"/>
      <c r="J975" s="46"/>
      <c r="K975" s="51"/>
      <c r="L975" s="46"/>
      <c r="M975" s="46"/>
      <c r="N975" s="49"/>
      <c r="O975" s="51"/>
      <c r="P975" s="277"/>
      <c r="Q975" s="46"/>
      <c r="R975" s="49"/>
      <c r="S975" s="49"/>
      <c r="T975" s="46"/>
      <c r="U975" s="46"/>
      <c r="V975" s="37"/>
    </row>
    <row r="976">
      <c r="A976" s="46"/>
      <c r="B976" s="257"/>
      <c r="C976" s="37"/>
      <c r="D976" s="49"/>
      <c r="E976" s="49"/>
      <c r="F976" s="261"/>
      <c r="G976" s="257"/>
      <c r="H976" s="49"/>
      <c r="I976" s="46"/>
      <c r="J976" s="46"/>
      <c r="K976" s="51"/>
      <c r="L976" s="46"/>
      <c r="M976" s="46"/>
      <c r="N976" s="49"/>
      <c r="O976" s="51"/>
      <c r="P976" s="277"/>
      <c r="Q976" s="46"/>
      <c r="R976" s="49"/>
      <c r="S976" s="49"/>
      <c r="T976" s="46"/>
      <c r="U976" s="46"/>
      <c r="V976" s="37"/>
    </row>
    <row r="977">
      <c r="A977" s="46"/>
      <c r="B977" s="256"/>
      <c r="C977" s="37"/>
      <c r="D977" s="49"/>
      <c r="E977" s="49"/>
      <c r="F977" s="260"/>
      <c r="G977" s="256"/>
      <c r="H977" s="49"/>
      <c r="I977" s="46"/>
      <c r="J977" s="46"/>
      <c r="K977" s="51"/>
      <c r="L977" s="46"/>
      <c r="M977" s="46"/>
      <c r="N977" s="49"/>
      <c r="O977" s="51"/>
      <c r="P977" s="277"/>
      <c r="Q977" s="46"/>
      <c r="R977" s="49"/>
      <c r="S977" s="49"/>
      <c r="T977" s="46"/>
      <c r="U977" s="46"/>
      <c r="V977" s="37"/>
    </row>
    <row r="978">
      <c r="A978" s="46"/>
      <c r="B978" s="257"/>
      <c r="C978" s="37"/>
      <c r="D978" s="49"/>
      <c r="E978" s="49"/>
      <c r="F978" s="261"/>
      <c r="G978" s="257"/>
      <c r="H978" s="49"/>
      <c r="I978" s="46"/>
      <c r="J978" s="46"/>
      <c r="K978" s="51"/>
      <c r="L978" s="46"/>
      <c r="M978" s="46"/>
      <c r="N978" s="49"/>
      <c r="O978" s="51"/>
      <c r="P978" s="277"/>
      <c r="Q978" s="46"/>
      <c r="R978" s="49"/>
      <c r="S978" s="49"/>
      <c r="T978" s="46"/>
      <c r="U978" s="46"/>
      <c r="V978" s="37"/>
    </row>
    <row r="979">
      <c r="A979" s="46"/>
      <c r="B979" s="256"/>
      <c r="C979" s="37"/>
      <c r="D979" s="49"/>
      <c r="E979" s="49"/>
      <c r="F979" s="260"/>
      <c r="G979" s="256"/>
      <c r="H979" s="49"/>
      <c r="I979" s="46"/>
      <c r="J979" s="46"/>
      <c r="K979" s="51"/>
      <c r="L979" s="46"/>
      <c r="M979" s="46"/>
      <c r="N979" s="49"/>
      <c r="O979" s="51"/>
      <c r="P979" s="277"/>
      <c r="Q979" s="46"/>
      <c r="R979" s="49"/>
      <c r="S979" s="49"/>
      <c r="T979" s="46"/>
      <c r="U979" s="46"/>
      <c r="V979" s="37"/>
    </row>
    <row r="980">
      <c r="A980" s="46"/>
      <c r="B980" s="257"/>
      <c r="C980" s="37"/>
      <c r="D980" s="49"/>
      <c r="E980" s="49"/>
      <c r="F980" s="261"/>
      <c r="G980" s="257"/>
      <c r="H980" s="49"/>
      <c r="I980" s="46"/>
      <c r="J980" s="46"/>
      <c r="K980" s="51"/>
      <c r="L980" s="46"/>
      <c r="M980" s="46"/>
      <c r="N980" s="49"/>
      <c r="O980" s="51"/>
      <c r="P980" s="277"/>
      <c r="Q980" s="46"/>
      <c r="R980" s="49"/>
      <c r="S980" s="49"/>
      <c r="T980" s="46"/>
      <c r="U980" s="46"/>
      <c r="V980" s="37"/>
    </row>
    <row r="981">
      <c r="A981" s="46"/>
      <c r="B981" s="256"/>
      <c r="C981" s="37"/>
      <c r="D981" s="49"/>
      <c r="E981" s="49"/>
      <c r="F981" s="260"/>
      <c r="G981" s="256"/>
      <c r="H981" s="49"/>
      <c r="I981" s="46"/>
      <c r="J981" s="46"/>
      <c r="K981" s="51"/>
      <c r="L981" s="46"/>
      <c r="M981" s="46"/>
      <c r="N981" s="49"/>
      <c r="O981" s="51"/>
      <c r="P981" s="277"/>
      <c r="Q981" s="46"/>
      <c r="R981" s="49"/>
      <c r="S981" s="49"/>
      <c r="T981" s="46"/>
      <c r="U981" s="46"/>
      <c r="V981" s="37"/>
    </row>
    <row r="982">
      <c r="A982" s="46"/>
      <c r="B982" s="257"/>
      <c r="C982" s="37"/>
      <c r="D982" s="49"/>
      <c r="E982" s="49"/>
      <c r="F982" s="261"/>
      <c r="G982" s="257"/>
      <c r="H982" s="49"/>
      <c r="I982" s="46"/>
      <c r="J982" s="46"/>
      <c r="K982" s="51"/>
      <c r="L982" s="46"/>
      <c r="M982" s="46"/>
      <c r="N982" s="49"/>
      <c r="O982" s="51"/>
      <c r="P982" s="277"/>
      <c r="Q982" s="46"/>
      <c r="R982" s="49"/>
      <c r="S982" s="49"/>
      <c r="T982" s="46"/>
      <c r="U982" s="46"/>
      <c r="V982" s="37"/>
    </row>
    <row r="983">
      <c r="A983" s="46"/>
      <c r="B983" s="256"/>
      <c r="C983" s="37"/>
      <c r="D983" s="49"/>
      <c r="E983" s="49"/>
      <c r="F983" s="260"/>
      <c r="G983" s="256"/>
      <c r="H983" s="49"/>
      <c r="I983" s="46"/>
      <c r="J983" s="46"/>
      <c r="K983" s="51"/>
      <c r="L983" s="46"/>
      <c r="M983" s="46"/>
      <c r="N983" s="49"/>
      <c r="O983" s="51"/>
      <c r="P983" s="277"/>
      <c r="Q983" s="46"/>
      <c r="R983" s="49"/>
      <c r="S983" s="49"/>
      <c r="T983" s="46"/>
      <c r="U983" s="46"/>
      <c r="V983" s="37"/>
    </row>
    <row r="984">
      <c r="A984" s="46"/>
      <c r="B984" s="257"/>
      <c r="C984" s="37"/>
      <c r="D984" s="49"/>
      <c r="E984" s="49"/>
      <c r="F984" s="261"/>
      <c r="G984" s="257"/>
      <c r="H984" s="49"/>
      <c r="I984" s="46"/>
      <c r="J984" s="46"/>
      <c r="K984" s="51"/>
      <c r="L984" s="46"/>
      <c r="M984" s="46"/>
      <c r="N984" s="49"/>
      <c r="O984" s="51"/>
      <c r="P984" s="277"/>
      <c r="Q984" s="46"/>
      <c r="R984" s="49"/>
      <c r="S984" s="49"/>
      <c r="T984" s="46"/>
      <c r="U984" s="46"/>
      <c r="V984" s="37"/>
    </row>
    <row r="985">
      <c r="A985" s="46"/>
      <c r="B985" s="256"/>
      <c r="C985" s="37"/>
      <c r="D985" s="49"/>
      <c r="E985" s="49"/>
      <c r="F985" s="260"/>
      <c r="G985" s="256"/>
      <c r="H985" s="49"/>
      <c r="I985" s="46"/>
      <c r="J985" s="46"/>
      <c r="K985" s="51"/>
      <c r="L985" s="46"/>
      <c r="M985" s="46"/>
      <c r="N985" s="49"/>
      <c r="O985" s="51"/>
      <c r="P985" s="277"/>
      <c r="Q985" s="46"/>
      <c r="R985" s="49"/>
      <c r="S985" s="49"/>
      <c r="T985" s="46"/>
      <c r="U985" s="46"/>
      <c r="V985" s="37"/>
    </row>
    <row r="986">
      <c r="A986" s="46"/>
      <c r="B986" s="257"/>
      <c r="C986" s="37"/>
      <c r="D986" s="49"/>
      <c r="E986" s="49"/>
      <c r="F986" s="261"/>
      <c r="G986" s="257"/>
      <c r="H986" s="49"/>
      <c r="I986" s="46"/>
      <c r="J986" s="46"/>
      <c r="K986" s="51"/>
      <c r="L986" s="46"/>
      <c r="M986" s="46"/>
      <c r="N986" s="49"/>
      <c r="O986" s="51"/>
      <c r="P986" s="277"/>
      <c r="Q986" s="46"/>
      <c r="R986" s="49"/>
      <c r="S986" s="49"/>
      <c r="T986" s="46"/>
      <c r="U986" s="46"/>
      <c r="V986" s="37"/>
    </row>
    <row r="987">
      <c r="A987" s="46"/>
      <c r="B987" s="256"/>
      <c r="C987" s="37"/>
      <c r="D987" s="49"/>
      <c r="E987" s="49"/>
      <c r="F987" s="260"/>
      <c r="G987" s="256"/>
      <c r="H987" s="49"/>
      <c r="I987" s="46"/>
      <c r="J987" s="46"/>
      <c r="K987" s="51"/>
      <c r="L987" s="46"/>
      <c r="M987" s="46"/>
      <c r="N987" s="49"/>
      <c r="O987" s="51"/>
      <c r="P987" s="277"/>
      <c r="Q987" s="46"/>
      <c r="R987" s="49"/>
      <c r="S987" s="49"/>
      <c r="T987" s="46"/>
      <c r="U987" s="46"/>
      <c r="V987" s="37"/>
    </row>
    <row r="988">
      <c r="A988" s="46"/>
      <c r="B988" s="257"/>
      <c r="C988" s="37"/>
      <c r="D988" s="49"/>
      <c r="E988" s="49"/>
      <c r="F988" s="261"/>
      <c r="G988" s="257"/>
      <c r="H988" s="49"/>
      <c r="I988" s="46"/>
      <c r="J988" s="46"/>
      <c r="K988" s="51"/>
      <c r="L988" s="46"/>
      <c r="M988" s="46"/>
      <c r="N988" s="49"/>
      <c r="O988" s="51"/>
      <c r="P988" s="277"/>
      <c r="Q988" s="46"/>
      <c r="R988" s="49"/>
      <c r="S988" s="49"/>
      <c r="T988" s="46"/>
      <c r="U988" s="46"/>
      <c r="V988" s="37"/>
    </row>
    <row r="989">
      <c r="A989" s="46"/>
      <c r="B989" s="256"/>
      <c r="C989" s="37"/>
      <c r="D989" s="49"/>
      <c r="E989" s="49"/>
      <c r="F989" s="260"/>
      <c r="G989" s="256"/>
      <c r="H989" s="49"/>
      <c r="I989" s="46"/>
      <c r="J989" s="46"/>
      <c r="K989" s="51"/>
      <c r="L989" s="46"/>
      <c r="M989" s="46"/>
      <c r="N989" s="49"/>
      <c r="O989" s="51"/>
      <c r="P989" s="277"/>
      <c r="Q989" s="46"/>
      <c r="R989" s="49"/>
      <c r="S989" s="49"/>
      <c r="T989" s="46"/>
      <c r="U989" s="46"/>
      <c r="V989" s="37"/>
    </row>
    <row r="990">
      <c r="A990" s="46"/>
      <c r="B990" s="257"/>
      <c r="C990" s="37"/>
      <c r="D990" s="49"/>
      <c r="E990" s="49"/>
      <c r="F990" s="261"/>
      <c r="G990" s="257"/>
      <c r="H990" s="49"/>
      <c r="I990" s="46"/>
      <c r="J990" s="46"/>
      <c r="K990" s="51"/>
      <c r="L990" s="46"/>
      <c r="M990" s="46"/>
      <c r="N990" s="49"/>
      <c r="O990" s="51"/>
      <c r="P990" s="277"/>
      <c r="Q990" s="46"/>
      <c r="R990" s="49"/>
      <c r="S990" s="49"/>
      <c r="T990" s="46"/>
      <c r="U990" s="46"/>
      <c r="V990" s="37"/>
    </row>
    <row r="991">
      <c r="A991" s="46"/>
      <c r="B991" s="256"/>
      <c r="C991" s="37"/>
      <c r="D991" s="49"/>
      <c r="E991" s="49"/>
      <c r="F991" s="260"/>
      <c r="G991" s="256"/>
      <c r="H991" s="49"/>
      <c r="I991" s="46"/>
      <c r="J991" s="46"/>
      <c r="K991" s="51"/>
      <c r="L991" s="46"/>
      <c r="M991" s="46"/>
      <c r="N991" s="49"/>
      <c r="O991" s="51"/>
      <c r="P991" s="277"/>
      <c r="Q991" s="46"/>
      <c r="R991" s="49"/>
      <c r="S991" s="49"/>
      <c r="T991" s="46"/>
      <c r="U991" s="46"/>
      <c r="V991" s="37"/>
    </row>
    <row r="992">
      <c r="A992" s="46"/>
      <c r="B992" s="257"/>
      <c r="C992" s="37"/>
      <c r="D992" s="49"/>
      <c r="E992" s="49"/>
      <c r="F992" s="261"/>
      <c r="G992" s="257"/>
      <c r="H992" s="49"/>
      <c r="I992" s="46"/>
      <c r="J992" s="46"/>
      <c r="K992" s="51"/>
      <c r="L992" s="46"/>
      <c r="M992" s="46"/>
      <c r="N992" s="49"/>
      <c r="O992" s="51"/>
      <c r="P992" s="277"/>
      <c r="Q992" s="46"/>
      <c r="R992" s="49"/>
      <c r="S992" s="49"/>
      <c r="T992" s="46"/>
      <c r="U992" s="46"/>
      <c r="V992" s="37"/>
    </row>
    <row r="993">
      <c r="A993" s="46"/>
      <c r="B993" s="256"/>
      <c r="C993" s="37"/>
      <c r="D993" s="49"/>
      <c r="E993" s="49"/>
      <c r="F993" s="260"/>
      <c r="G993" s="256"/>
      <c r="H993" s="49"/>
      <c r="I993" s="46"/>
      <c r="J993" s="46"/>
      <c r="K993" s="51"/>
      <c r="L993" s="46"/>
      <c r="M993" s="46"/>
      <c r="N993" s="49"/>
      <c r="O993" s="51"/>
      <c r="P993" s="277"/>
      <c r="Q993" s="46"/>
      <c r="R993" s="49"/>
      <c r="S993" s="49"/>
      <c r="T993" s="46"/>
      <c r="U993" s="46"/>
      <c r="V993" s="37"/>
    </row>
    <row r="994">
      <c r="A994" s="46"/>
      <c r="B994" s="257"/>
      <c r="C994" s="37"/>
      <c r="D994" s="49"/>
      <c r="E994" s="49"/>
      <c r="F994" s="261"/>
      <c r="G994" s="257"/>
      <c r="H994" s="49"/>
      <c r="I994" s="46"/>
      <c r="J994" s="46"/>
      <c r="K994" s="51"/>
      <c r="L994" s="46"/>
      <c r="M994" s="46"/>
      <c r="N994" s="49"/>
      <c r="O994" s="51"/>
      <c r="P994" s="277"/>
      <c r="Q994" s="46"/>
      <c r="R994" s="49"/>
      <c r="S994" s="49"/>
      <c r="T994" s="46"/>
      <c r="U994" s="46"/>
      <c r="V994" s="37"/>
    </row>
    <row r="995">
      <c r="A995" s="46"/>
      <c r="B995" s="256"/>
      <c r="C995" s="37"/>
      <c r="D995" s="49"/>
      <c r="E995" s="49"/>
      <c r="F995" s="260"/>
      <c r="G995" s="256"/>
      <c r="H995" s="49"/>
      <c r="I995" s="46"/>
      <c r="J995" s="46"/>
      <c r="K995" s="51"/>
      <c r="L995" s="46"/>
      <c r="M995" s="46"/>
      <c r="N995" s="49"/>
      <c r="O995" s="51"/>
      <c r="P995" s="277"/>
      <c r="Q995" s="46"/>
      <c r="R995" s="49"/>
      <c r="S995" s="49"/>
      <c r="T995" s="46"/>
      <c r="U995" s="46"/>
      <c r="V995" s="37"/>
    </row>
    <row r="996">
      <c r="A996" s="46"/>
      <c r="B996" s="257"/>
      <c r="C996" s="37"/>
      <c r="D996" s="49"/>
      <c r="E996" s="49"/>
      <c r="F996" s="261"/>
      <c r="G996" s="257"/>
      <c r="H996" s="49"/>
      <c r="I996" s="46"/>
      <c r="J996" s="46"/>
      <c r="K996" s="51"/>
      <c r="L996" s="46"/>
      <c r="M996" s="46"/>
      <c r="N996" s="49"/>
      <c r="O996" s="51"/>
      <c r="P996" s="277"/>
      <c r="Q996" s="46"/>
      <c r="R996" s="49"/>
      <c r="S996" s="49"/>
      <c r="T996" s="46"/>
      <c r="U996" s="46"/>
      <c r="V996" s="37"/>
    </row>
    <row r="997">
      <c r="A997" s="46"/>
      <c r="B997" s="256"/>
      <c r="C997" s="37"/>
      <c r="D997" s="49"/>
      <c r="E997" s="49"/>
      <c r="F997" s="260"/>
      <c r="G997" s="256"/>
      <c r="H997" s="49"/>
      <c r="I997" s="46"/>
      <c r="J997" s="46"/>
      <c r="K997" s="51"/>
      <c r="L997" s="46"/>
      <c r="M997" s="46"/>
      <c r="N997" s="49"/>
      <c r="O997" s="51"/>
      <c r="P997" s="277"/>
      <c r="Q997" s="46"/>
      <c r="R997" s="49"/>
      <c r="S997" s="49"/>
      <c r="T997" s="46"/>
      <c r="U997" s="46"/>
      <c r="V997" s="37"/>
    </row>
    <row r="998">
      <c r="A998" s="46"/>
      <c r="B998" s="257"/>
      <c r="C998" s="37"/>
      <c r="D998" s="49"/>
      <c r="E998" s="49"/>
      <c r="F998" s="261"/>
      <c r="G998" s="257"/>
      <c r="H998" s="49"/>
      <c r="I998" s="46"/>
      <c r="J998" s="46"/>
      <c r="K998" s="51"/>
      <c r="L998" s="46"/>
      <c r="M998" s="46"/>
      <c r="N998" s="49"/>
      <c r="O998" s="51"/>
      <c r="P998" s="277"/>
      <c r="Q998" s="46"/>
      <c r="R998" s="49"/>
      <c r="S998" s="49"/>
      <c r="T998" s="46"/>
      <c r="U998" s="46"/>
      <c r="V998" s="37"/>
    </row>
    <row r="999">
      <c r="A999" s="46"/>
      <c r="B999" s="256"/>
      <c r="C999" s="37"/>
      <c r="D999" s="49"/>
      <c r="E999" s="49"/>
      <c r="F999" s="260"/>
      <c r="G999" s="256"/>
      <c r="H999" s="49"/>
      <c r="I999" s="46"/>
      <c r="J999" s="46"/>
      <c r="K999" s="51"/>
      <c r="L999" s="46"/>
      <c r="M999" s="46"/>
      <c r="N999" s="49"/>
      <c r="O999" s="51"/>
      <c r="P999" s="277"/>
      <c r="Q999" s="46"/>
      <c r="R999" s="49"/>
      <c r="S999" s="49"/>
      <c r="T999" s="46"/>
      <c r="U999" s="46"/>
      <c r="V999" s="37"/>
    </row>
    <row r="1000">
      <c r="A1000" s="46"/>
      <c r="B1000" s="257"/>
      <c r="C1000" s="37"/>
      <c r="D1000" s="49"/>
      <c r="E1000" s="49"/>
      <c r="F1000" s="261"/>
      <c r="G1000" s="257"/>
      <c r="H1000" s="49"/>
      <c r="I1000" s="46"/>
      <c r="J1000" s="46"/>
      <c r="K1000" s="51"/>
      <c r="L1000" s="46"/>
      <c r="M1000" s="46"/>
      <c r="N1000" s="49"/>
      <c r="O1000" s="51"/>
      <c r="P1000" s="277"/>
      <c r="Q1000" s="46"/>
      <c r="R1000" s="49"/>
      <c r="S1000" s="49"/>
      <c r="T1000" s="46"/>
      <c r="U1000" s="46"/>
      <c r="V1000" s="37"/>
    </row>
    <row r="1001">
      <c r="A1001" s="46"/>
      <c r="B1001" s="256"/>
      <c r="C1001" s="37"/>
      <c r="D1001" s="49"/>
      <c r="E1001" s="49"/>
      <c r="F1001" s="260"/>
      <c r="G1001" s="256"/>
      <c r="H1001" s="49"/>
      <c r="I1001" s="46"/>
      <c r="J1001" s="46"/>
      <c r="K1001" s="51"/>
      <c r="L1001" s="46"/>
      <c r="M1001" s="46"/>
      <c r="N1001" s="49"/>
      <c r="O1001" s="51"/>
      <c r="P1001" s="277"/>
      <c r="Q1001" s="46"/>
      <c r="R1001" s="49"/>
      <c r="S1001" s="49"/>
      <c r="T1001" s="46"/>
      <c r="U1001" s="46"/>
      <c r="V1001" s="37"/>
    </row>
    <row r="1002">
      <c r="A1002" s="46"/>
      <c r="B1002" s="257"/>
      <c r="C1002" s="37"/>
      <c r="D1002" s="49"/>
      <c r="E1002" s="49"/>
      <c r="F1002" s="261"/>
      <c r="G1002" s="257"/>
      <c r="H1002" s="49"/>
      <c r="I1002" s="46"/>
      <c r="J1002" s="46"/>
      <c r="K1002" s="51"/>
      <c r="L1002" s="46"/>
      <c r="M1002" s="46"/>
      <c r="N1002" s="49"/>
      <c r="O1002" s="51"/>
      <c r="P1002" s="277"/>
      <c r="Q1002" s="46"/>
      <c r="R1002" s="49"/>
      <c r="S1002" s="49"/>
      <c r="T1002" s="46"/>
      <c r="U1002" s="46"/>
      <c r="V1002" s="37"/>
    </row>
    <row r="1003">
      <c r="A1003" s="46"/>
      <c r="B1003" s="256"/>
      <c r="C1003" s="37"/>
      <c r="D1003" s="49"/>
      <c r="E1003" s="49"/>
      <c r="F1003" s="260"/>
      <c r="G1003" s="256"/>
      <c r="H1003" s="49"/>
      <c r="I1003" s="46"/>
      <c r="J1003" s="46"/>
      <c r="K1003" s="51"/>
      <c r="L1003" s="46"/>
      <c r="M1003" s="46"/>
      <c r="N1003" s="49"/>
      <c r="O1003" s="51"/>
      <c r="P1003" s="277"/>
      <c r="Q1003" s="46"/>
      <c r="R1003" s="49"/>
      <c r="S1003" s="49"/>
      <c r="T1003" s="46"/>
      <c r="U1003" s="46"/>
      <c r="V1003" s="37"/>
    </row>
    <row r="1004">
      <c r="A1004" s="46"/>
      <c r="B1004" s="257"/>
      <c r="C1004" s="37"/>
      <c r="D1004" s="49"/>
      <c r="E1004" s="49"/>
      <c r="F1004" s="261"/>
      <c r="G1004" s="257"/>
      <c r="H1004" s="49"/>
      <c r="I1004" s="46"/>
      <c r="J1004" s="46"/>
      <c r="K1004" s="51"/>
      <c r="L1004" s="46"/>
      <c r="M1004" s="46"/>
      <c r="N1004" s="49"/>
      <c r="O1004" s="51"/>
      <c r="P1004" s="277"/>
      <c r="Q1004" s="46"/>
      <c r="R1004" s="49"/>
      <c r="S1004" s="49"/>
      <c r="T1004" s="46"/>
      <c r="U1004" s="46"/>
      <c r="V1004" s="37"/>
    </row>
    <row r="1005">
      <c r="A1005" s="46"/>
      <c r="B1005" s="256"/>
      <c r="C1005" s="37"/>
      <c r="D1005" s="49"/>
      <c r="E1005" s="49"/>
      <c r="F1005" s="260"/>
      <c r="G1005" s="256"/>
      <c r="H1005" s="49"/>
      <c r="I1005" s="46"/>
      <c r="J1005" s="46"/>
      <c r="K1005" s="51"/>
      <c r="L1005" s="46"/>
      <c r="M1005" s="46"/>
      <c r="N1005" s="49"/>
      <c r="O1005" s="51"/>
      <c r="P1005" s="277"/>
      <c r="Q1005" s="46"/>
      <c r="R1005" s="49"/>
      <c r="S1005" s="49"/>
      <c r="T1005" s="46"/>
      <c r="U1005" s="46"/>
      <c r="V1005" s="37"/>
    </row>
    <row r="1006">
      <c r="A1006" s="46"/>
      <c r="B1006" s="257"/>
      <c r="C1006" s="37"/>
      <c r="D1006" s="49"/>
      <c r="E1006" s="49"/>
      <c r="F1006" s="261"/>
      <c r="G1006" s="257"/>
      <c r="H1006" s="49"/>
      <c r="I1006" s="46"/>
      <c r="J1006" s="46"/>
      <c r="K1006" s="51"/>
      <c r="L1006" s="46"/>
      <c r="M1006" s="46"/>
      <c r="N1006" s="49"/>
      <c r="O1006" s="51"/>
      <c r="P1006" s="277"/>
      <c r="Q1006" s="46"/>
      <c r="R1006" s="49"/>
      <c r="S1006" s="49"/>
      <c r="T1006" s="46"/>
      <c r="U1006" s="46"/>
      <c r="V1006" s="37"/>
    </row>
    <row r="1007">
      <c r="A1007" s="46"/>
      <c r="B1007" s="256"/>
      <c r="C1007" s="37"/>
      <c r="D1007" s="49"/>
      <c r="E1007" s="49"/>
      <c r="F1007" s="260"/>
      <c r="G1007" s="256"/>
      <c r="H1007" s="49"/>
      <c r="I1007" s="46"/>
      <c r="J1007" s="46"/>
      <c r="K1007" s="51"/>
      <c r="L1007" s="46"/>
      <c r="M1007" s="46"/>
      <c r="N1007" s="49"/>
      <c r="O1007" s="51"/>
      <c r="P1007" s="277"/>
      <c r="Q1007" s="46"/>
      <c r="R1007" s="49"/>
      <c r="S1007" s="49"/>
      <c r="T1007" s="46"/>
      <c r="U1007" s="46"/>
      <c r="V1007" s="37"/>
    </row>
    <row r="1008">
      <c r="A1008" s="46"/>
      <c r="B1008" s="257"/>
      <c r="C1008" s="37"/>
      <c r="D1008" s="49"/>
      <c r="E1008" s="49"/>
      <c r="F1008" s="261"/>
      <c r="G1008" s="257"/>
      <c r="H1008" s="49"/>
      <c r="I1008" s="46"/>
      <c r="J1008" s="46"/>
      <c r="K1008" s="51"/>
      <c r="L1008" s="46"/>
      <c r="M1008" s="46"/>
      <c r="N1008" s="49"/>
      <c r="O1008" s="51"/>
      <c r="P1008" s="277"/>
      <c r="Q1008" s="46"/>
      <c r="R1008" s="49"/>
      <c r="S1008" s="49"/>
      <c r="T1008" s="46"/>
      <c r="U1008" s="46"/>
      <c r="V1008" s="37"/>
    </row>
    <row r="1009">
      <c r="A1009" s="46"/>
      <c r="B1009" s="256"/>
      <c r="C1009" s="37"/>
      <c r="D1009" s="49"/>
      <c r="E1009" s="49"/>
      <c r="F1009" s="260"/>
      <c r="G1009" s="256"/>
      <c r="H1009" s="49"/>
      <c r="I1009" s="46"/>
      <c r="J1009" s="46"/>
      <c r="K1009" s="51"/>
      <c r="L1009" s="46"/>
      <c r="M1009" s="46"/>
      <c r="N1009" s="49"/>
      <c r="O1009" s="51"/>
      <c r="P1009" s="277"/>
      <c r="Q1009" s="46"/>
      <c r="R1009" s="49"/>
      <c r="S1009" s="49"/>
      <c r="T1009" s="46"/>
      <c r="U1009" s="46"/>
      <c r="V1009" s="37"/>
    </row>
    <row r="1010">
      <c r="A1010" s="46"/>
      <c r="B1010" s="257"/>
      <c r="C1010" s="37"/>
      <c r="D1010" s="49"/>
      <c r="E1010" s="49"/>
      <c r="F1010" s="261"/>
      <c r="G1010" s="257"/>
      <c r="H1010" s="49"/>
      <c r="I1010" s="46"/>
      <c r="J1010" s="46"/>
      <c r="K1010" s="51"/>
      <c r="L1010" s="46"/>
      <c r="M1010" s="46"/>
      <c r="N1010" s="49"/>
      <c r="O1010" s="51"/>
      <c r="P1010" s="277"/>
      <c r="Q1010" s="46"/>
      <c r="R1010" s="49"/>
      <c r="S1010" s="49"/>
      <c r="T1010" s="46"/>
      <c r="U1010" s="46"/>
      <c r="V1010" s="37"/>
    </row>
    <row r="1011">
      <c r="A1011" s="46"/>
      <c r="B1011" s="256"/>
      <c r="C1011" s="37"/>
      <c r="D1011" s="49"/>
      <c r="E1011" s="49"/>
      <c r="F1011" s="260"/>
      <c r="G1011" s="256"/>
      <c r="H1011" s="49"/>
      <c r="I1011" s="46"/>
      <c r="J1011" s="46"/>
      <c r="K1011" s="51"/>
      <c r="L1011" s="46"/>
      <c r="M1011" s="46"/>
      <c r="N1011" s="49"/>
      <c r="O1011" s="51"/>
      <c r="P1011" s="277"/>
      <c r="Q1011" s="46"/>
      <c r="R1011" s="49"/>
      <c r="S1011" s="49"/>
      <c r="T1011" s="46"/>
      <c r="U1011" s="46"/>
      <c r="V1011" s="37"/>
    </row>
    <row r="1012">
      <c r="A1012" s="46"/>
      <c r="B1012" s="257"/>
      <c r="C1012" s="37"/>
      <c r="D1012" s="49"/>
      <c r="E1012" s="49"/>
      <c r="F1012" s="261"/>
      <c r="G1012" s="257"/>
      <c r="H1012" s="49"/>
      <c r="I1012" s="46"/>
      <c r="J1012" s="46"/>
      <c r="K1012" s="51"/>
      <c r="L1012" s="46"/>
      <c r="M1012" s="46"/>
      <c r="N1012" s="49"/>
      <c r="O1012" s="51"/>
      <c r="P1012" s="277"/>
      <c r="Q1012" s="46"/>
      <c r="R1012" s="49"/>
      <c r="S1012" s="49"/>
      <c r="T1012" s="46"/>
      <c r="U1012" s="46"/>
      <c r="V1012" s="37"/>
    </row>
    <row r="1013">
      <c r="A1013" s="46"/>
      <c r="B1013" s="256"/>
      <c r="C1013" s="37"/>
      <c r="D1013" s="49"/>
      <c r="E1013" s="49"/>
      <c r="F1013" s="260"/>
      <c r="G1013" s="256"/>
      <c r="H1013" s="49"/>
      <c r="I1013" s="46"/>
      <c r="J1013" s="46"/>
      <c r="K1013" s="51"/>
      <c r="L1013" s="46"/>
      <c r="M1013" s="46"/>
      <c r="N1013" s="49"/>
      <c r="O1013" s="51"/>
      <c r="P1013" s="277"/>
      <c r="Q1013" s="46"/>
      <c r="R1013" s="49"/>
      <c r="S1013" s="49"/>
      <c r="T1013" s="46"/>
      <c r="U1013" s="46"/>
      <c r="V1013" s="37"/>
    </row>
    <row r="1014">
      <c r="A1014" s="46"/>
      <c r="B1014" s="257"/>
      <c r="C1014" s="37"/>
      <c r="D1014" s="49"/>
      <c r="E1014" s="49"/>
      <c r="F1014" s="261"/>
      <c r="G1014" s="257"/>
      <c r="H1014" s="49"/>
      <c r="I1014" s="46"/>
      <c r="J1014" s="46"/>
      <c r="K1014" s="51"/>
      <c r="L1014" s="46"/>
      <c r="M1014" s="46"/>
      <c r="N1014" s="49"/>
      <c r="O1014" s="51"/>
      <c r="P1014" s="277"/>
      <c r="Q1014" s="46"/>
      <c r="R1014" s="49"/>
      <c r="S1014" s="49"/>
      <c r="T1014" s="46"/>
      <c r="U1014" s="46"/>
      <c r="V1014" s="37"/>
    </row>
    <row r="1015">
      <c r="A1015" s="46"/>
      <c r="B1015" s="256"/>
      <c r="C1015" s="37"/>
      <c r="D1015" s="49"/>
      <c r="E1015" s="49"/>
      <c r="F1015" s="260"/>
      <c r="G1015" s="256"/>
      <c r="H1015" s="49"/>
      <c r="I1015" s="46"/>
      <c r="J1015" s="46"/>
      <c r="K1015" s="51"/>
      <c r="L1015" s="46"/>
      <c r="M1015" s="46"/>
      <c r="N1015" s="49"/>
      <c r="O1015" s="51"/>
      <c r="P1015" s="277"/>
      <c r="Q1015" s="46"/>
      <c r="R1015" s="49"/>
      <c r="S1015" s="49"/>
      <c r="T1015" s="46"/>
      <c r="U1015" s="46"/>
      <c r="V1015" s="37"/>
    </row>
    <row r="1016">
      <c r="A1016" s="46"/>
      <c r="B1016" s="257"/>
      <c r="C1016" s="37"/>
      <c r="D1016" s="49"/>
      <c r="E1016" s="49"/>
      <c r="F1016" s="261"/>
      <c r="G1016" s="257"/>
      <c r="H1016" s="49"/>
      <c r="I1016" s="46"/>
      <c r="J1016" s="46"/>
      <c r="K1016" s="51"/>
      <c r="L1016" s="46"/>
      <c r="M1016" s="46"/>
      <c r="N1016" s="49"/>
      <c r="O1016" s="51"/>
      <c r="P1016" s="277"/>
      <c r="Q1016" s="46"/>
      <c r="R1016" s="49"/>
      <c r="S1016" s="49"/>
      <c r="T1016" s="46"/>
      <c r="U1016" s="46"/>
      <c r="V1016" s="37"/>
    </row>
    <row r="1017">
      <c r="A1017" s="46"/>
      <c r="B1017" s="256"/>
      <c r="C1017" s="37"/>
      <c r="D1017" s="49"/>
      <c r="E1017" s="49"/>
      <c r="F1017" s="260"/>
      <c r="G1017" s="256"/>
      <c r="H1017" s="49"/>
      <c r="I1017" s="46"/>
      <c r="J1017" s="46"/>
      <c r="K1017" s="51"/>
      <c r="L1017" s="46"/>
      <c r="M1017" s="46"/>
      <c r="N1017" s="49"/>
      <c r="O1017" s="51"/>
      <c r="P1017" s="277"/>
      <c r="Q1017" s="46"/>
      <c r="R1017" s="49"/>
      <c r="S1017" s="49"/>
      <c r="T1017" s="46"/>
      <c r="U1017" s="46"/>
      <c r="V1017" s="37"/>
    </row>
    <row r="1018">
      <c r="A1018" s="46"/>
      <c r="B1018" s="257"/>
      <c r="C1018" s="37"/>
      <c r="D1018" s="49"/>
      <c r="E1018" s="49"/>
      <c r="F1018" s="261"/>
      <c r="G1018" s="257"/>
      <c r="H1018" s="49"/>
      <c r="I1018" s="46"/>
      <c r="J1018" s="46"/>
      <c r="K1018" s="51"/>
      <c r="L1018" s="46"/>
      <c r="M1018" s="46"/>
      <c r="N1018" s="49"/>
      <c r="O1018" s="51"/>
      <c r="P1018" s="277"/>
      <c r="Q1018" s="46"/>
      <c r="R1018" s="49"/>
      <c r="S1018" s="49"/>
      <c r="T1018" s="46"/>
      <c r="U1018" s="46"/>
      <c r="V1018" s="37"/>
    </row>
    <row r="1019">
      <c r="A1019" s="46"/>
      <c r="B1019" s="256"/>
      <c r="C1019" s="37"/>
      <c r="D1019" s="49"/>
      <c r="E1019" s="49"/>
      <c r="F1019" s="260"/>
      <c r="G1019" s="256"/>
      <c r="H1019" s="49"/>
      <c r="I1019" s="46"/>
      <c r="J1019" s="46"/>
      <c r="K1019" s="51"/>
      <c r="L1019" s="46"/>
      <c r="M1019" s="46"/>
      <c r="N1019" s="49"/>
      <c r="O1019" s="51"/>
      <c r="P1019" s="277"/>
      <c r="Q1019" s="46"/>
      <c r="R1019" s="49"/>
      <c r="S1019" s="49"/>
      <c r="T1019" s="46"/>
      <c r="U1019" s="46"/>
      <c r="V1019" s="37"/>
    </row>
    <row r="1020">
      <c r="A1020" s="46"/>
      <c r="B1020" s="257"/>
      <c r="C1020" s="37"/>
      <c r="D1020" s="49"/>
      <c r="E1020" s="49"/>
      <c r="F1020" s="261"/>
      <c r="G1020" s="257"/>
      <c r="H1020" s="49"/>
      <c r="I1020" s="46"/>
      <c r="J1020" s="46"/>
      <c r="K1020" s="51"/>
      <c r="L1020" s="46"/>
      <c r="M1020" s="46"/>
      <c r="N1020" s="49"/>
      <c r="O1020" s="51"/>
      <c r="P1020" s="277"/>
      <c r="Q1020" s="46"/>
      <c r="R1020" s="49"/>
      <c r="S1020" s="49"/>
      <c r="T1020" s="46"/>
      <c r="U1020" s="46"/>
      <c r="V1020" s="37"/>
    </row>
    <row r="1021">
      <c r="A1021" s="46"/>
      <c r="B1021" s="256"/>
      <c r="C1021" s="37"/>
      <c r="D1021" s="49"/>
      <c r="E1021" s="49"/>
      <c r="F1021" s="260"/>
      <c r="G1021" s="256"/>
      <c r="H1021" s="49"/>
      <c r="I1021" s="46"/>
      <c r="J1021" s="46"/>
      <c r="K1021" s="51"/>
      <c r="L1021" s="46"/>
      <c r="M1021" s="46"/>
      <c r="N1021" s="49"/>
      <c r="O1021" s="51"/>
      <c r="P1021" s="277"/>
      <c r="Q1021" s="46"/>
      <c r="R1021" s="49"/>
      <c r="S1021" s="49"/>
      <c r="T1021" s="46"/>
      <c r="U1021" s="46"/>
      <c r="V1021" s="37"/>
    </row>
    <row r="1022">
      <c r="A1022" s="46"/>
      <c r="B1022" s="257"/>
      <c r="C1022" s="37"/>
      <c r="D1022" s="49"/>
      <c r="E1022" s="49"/>
      <c r="F1022" s="261"/>
      <c r="G1022" s="257"/>
      <c r="H1022" s="49"/>
      <c r="I1022" s="46"/>
      <c r="J1022" s="46"/>
      <c r="K1022" s="51"/>
      <c r="L1022" s="46"/>
      <c r="M1022" s="46"/>
      <c r="N1022" s="49"/>
      <c r="O1022" s="51"/>
      <c r="P1022" s="277"/>
      <c r="Q1022" s="46"/>
      <c r="R1022" s="49"/>
      <c r="S1022" s="49"/>
      <c r="T1022" s="46"/>
      <c r="U1022" s="46"/>
      <c r="V1022" s="37"/>
    </row>
    <row r="1023">
      <c r="A1023" s="46"/>
      <c r="B1023" s="256"/>
      <c r="C1023" s="37"/>
      <c r="D1023" s="49"/>
      <c r="E1023" s="49"/>
      <c r="F1023" s="260"/>
      <c r="G1023" s="256"/>
      <c r="H1023" s="49"/>
      <c r="I1023" s="46"/>
      <c r="J1023" s="46"/>
      <c r="K1023" s="51"/>
      <c r="L1023" s="46"/>
      <c r="M1023" s="46"/>
      <c r="N1023" s="49"/>
      <c r="O1023" s="51"/>
      <c r="P1023" s="277"/>
      <c r="Q1023" s="46"/>
      <c r="R1023" s="49"/>
      <c r="S1023" s="49"/>
      <c r="T1023" s="46"/>
      <c r="U1023" s="46"/>
      <c r="V1023" s="37"/>
    </row>
    <row r="1024">
      <c r="A1024" s="46"/>
      <c r="B1024" s="257"/>
      <c r="C1024" s="37"/>
      <c r="D1024" s="49"/>
      <c r="E1024" s="49"/>
      <c r="F1024" s="261"/>
      <c r="G1024" s="257"/>
      <c r="H1024" s="49"/>
      <c r="I1024" s="46"/>
      <c r="J1024" s="46"/>
      <c r="K1024" s="51"/>
      <c r="L1024" s="46"/>
      <c r="M1024" s="46"/>
      <c r="N1024" s="49"/>
      <c r="O1024" s="51"/>
      <c r="P1024" s="277"/>
      <c r="Q1024" s="46"/>
      <c r="R1024" s="49"/>
      <c r="S1024" s="49"/>
      <c r="T1024" s="46"/>
      <c r="U1024" s="46"/>
      <c r="V1024" s="37"/>
    </row>
    <row r="1025">
      <c r="A1025" s="46"/>
      <c r="B1025" s="256"/>
      <c r="C1025" s="37"/>
      <c r="D1025" s="49"/>
      <c r="E1025" s="49"/>
      <c r="F1025" s="260"/>
      <c r="G1025" s="256"/>
      <c r="H1025" s="49"/>
      <c r="I1025" s="46"/>
      <c r="J1025" s="46"/>
      <c r="K1025" s="51"/>
      <c r="L1025" s="46"/>
      <c r="M1025" s="46"/>
      <c r="N1025" s="49"/>
      <c r="O1025" s="51"/>
      <c r="P1025" s="277"/>
      <c r="Q1025" s="46"/>
      <c r="R1025" s="49"/>
      <c r="S1025" s="49"/>
      <c r="T1025" s="46"/>
      <c r="U1025" s="46"/>
      <c r="V1025" s="37"/>
    </row>
    <row r="1026">
      <c r="A1026" s="46"/>
      <c r="B1026" s="257"/>
      <c r="C1026" s="37"/>
      <c r="D1026" s="49"/>
      <c r="E1026" s="49"/>
      <c r="F1026" s="261"/>
      <c r="G1026" s="257"/>
      <c r="H1026" s="49"/>
      <c r="I1026" s="46"/>
      <c r="J1026" s="46"/>
      <c r="K1026" s="51"/>
      <c r="L1026" s="46"/>
      <c r="M1026" s="46"/>
      <c r="N1026" s="49"/>
      <c r="O1026" s="51"/>
      <c r="P1026" s="277"/>
      <c r="Q1026" s="46"/>
      <c r="R1026" s="49"/>
      <c r="S1026" s="49"/>
      <c r="T1026" s="46"/>
      <c r="U1026" s="46"/>
      <c r="V1026" s="37"/>
    </row>
    <row r="1027">
      <c r="A1027" s="46"/>
      <c r="B1027" s="256"/>
      <c r="C1027" s="37"/>
      <c r="D1027" s="49"/>
      <c r="E1027" s="49"/>
      <c r="F1027" s="260"/>
      <c r="G1027" s="256"/>
      <c r="H1027" s="49"/>
      <c r="I1027" s="46"/>
      <c r="J1027" s="46"/>
      <c r="K1027" s="51"/>
      <c r="L1027" s="46"/>
      <c r="M1027" s="46"/>
      <c r="N1027" s="49"/>
      <c r="O1027" s="51"/>
      <c r="P1027" s="277"/>
      <c r="Q1027" s="46"/>
      <c r="R1027" s="49"/>
      <c r="S1027" s="49"/>
      <c r="T1027" s="46"/>
      <c r="U1027" s="46"/>
      <c r="V1027" s="37"/>
    </row>
    <row r="1028">
      <c r="A1028" s="46"/>
      <c r="B1028" s="257"/>
      <c r="C1028" s="37"/>
      <c r="D1028" s="49"/>
      <c r="E1028" s="49"/>
      <c r="F1028" s="261"/>
      <c r="G1028" s="257"/>
      <c r="H1028" s="49"/>
      <c r="I1028" s="46"/>
      <c r="J1028" s="46"/>
      <c r="K1028" s="51"/>
      <c r="L1028" s="46"/>
      <c r="M1028" s="46"/>
      <c r="N1028" s="49"/>
      <c r="O1028" s="51"/>
      <c r="P1028" s="277"/>
      <c r="Q1028" s="46"/>
      <c r="R1028" s="49"/>
      <c r="S1028" s="49"/>
      <c r="T1028" s="46"/>
      <c r="U1028" s="46"/>
      <c r="V1028" s="37"/>
    </row>
    <row r="1029">
      <c r="A1029" s="46"/>
      <c r="B1029" s="256"/>
      <c r="C1029" s="37"/>
      <c r="D1029" s="49"/>
      <c r="E1029" s="49"/>
      <c r="F1029" s="260"/>
      <c r="G1029" s="256"/>
      <c r="H1029" s="49"/>
      <c r="I1029" s="46"/>
      <c r="J1029" s="46"/>
      <c r="K1029" s="51"/>
      <c r="L1029" s="46"/>
      <c r="M1029" s="46"/>
      <c r="N1029" s="49"/>
      <c r="O1029" s="51"/>
      <c r="P1029" s="277"/>
      <c r="Q1029" s="46"/>
      <c r="R1029" s="49"/>
      <c r="S1029" s="49"/>
      <c r="T1029" s="46"/>
      <c r="U1029" s="46"/>
      <c r="V1029" s="37"/>
    </row>
    <row r="1030">
      <c r="A1030" s="46"/>
      <c r="B1030" s="257"/>
      <c r="C1030" s="37"/>
      <c r="D1030" s="49"/>
      <c r="E1030" s="49"/>
      <c r="F1030" s="261"/>
      <c r="G1030" s="257"/>
      <c r="H1030" s="49"/>
      <c r="I1030" s="46"/>
      <c r="J1030" s="46"/>
      <c r="K1030" s="51"/>
      <c r="L1030" s="46"/>
      <c r="M1030" s="46"/>
      <c r="N1030" s="49"/>
      <c r="O1030" s="51"/>
      <c r="P1030" s="277"/>
      <c r="Q1030" s="46"/>
      <c r="R1030" s="49"/>
      <c r="S1030" s="49"/>
      <c r="T1030" s="46"/>
      <c r="U1030" s="46"/>
      <c r="V1030" s="37"/>
    </row>
    <row r="1031">
      <c r="A1031" s="46"/>
      <c r="B1031" s="256"/>
      <c r="C1031" s="37"/>
      <c r="D1031" s="49"/>
      <c r="E1031" s="49"/>
      <c r="F1031" s="260"/>
      <c r="G1031" s="256"/>
      <c r="H1031" s="49"/>
      <c r="I1031" s="46"/>
      <c r="J1031" s="46"/>
      <c r="K1031" s="51"/>
      <c r="L1031" s="46"/>
      <c r="M1031" s="46"/>
      <c r="N1031" s="49"/>
      <c r="O1031" s="51"/>
      <c r="P1031" s="277"/>
      <c r="Q1031" s="46"/>
      <c r="R1031" s="49"/>
      <c r="S1031" s="49"/>
      <c r="T1031" s="46"/>
      <c r="U1031" s="46"/>
      <c r="V1031" s="37"/>
    </row>
    <row r="1032">
      <c r="A1032" s="46"/>
      <c r="B1032" s="257"/>
      <c r="C1032" s="37"/>
      <c r="D1032" s="49"/>
      <c r="E1032" s="49"/>
      <c r="F1032" s="261"/>
      <c r="G1032" s="257"/>
      <c r="H1032" s="49"/>
      <c r="I1032" s="46"/>
      <c r="J1032" s="46"/>
      <c r="K1032" s="51"/>
      <c r="L1032" s="46"/>
      <c r="M1032" s="46"/>
      <c r="N1032" s="49"/>
      <c r="O1032" s="51"/>
      <c r="P1032" s="277"/>
      <c r="Q1032" s="46"/>
      <c r="R1032" s="49"/>
      <c r="S1032" s="49"/>
      <c r="T1032" s="46"/>
      <c r="U1032" s="46"/>
      <c r="V1032" s="37"/>
    </row>
    <row r="1033">
      <c r="A1033" s="46"/>
      <c r="B1033" s="256"/>
      <c r="C1033" s="37"/>
      <c r="D1033" s="49"/>
      <c r="E1033" s="49"/>
      <c r="F1033" s="260"/>
      <c r="G1033" s="256"/>
      <c r="H1033" s="49"/>
      <c r="I1033" s="46"/>
      <c r="J1033" s="46"/>
      <c r="K1033" s="51"/>
      <c r="L1033" s="46"/>
      <c r="M1033" s="46"/>
      <c r="N1033" s="49"/>
      <c r="O1033" s="51"/>
      <c r="P1033" s="277"/>
      <c r="Q1033" s="46"/>
      <c r="R1033" s="49"/>
      <c r="S1033" s="49"/>
      <c r="T1033" s="46"/>
      <c r="U1033" s="46"/>
      <c r="V1033" s="37"/>
    </row>
    <row r="1034">
      <c r="A1034" s="46"/>
      <c r="B1034" s="257"/>
      <c r="C1034" s="37"/>
      <c r="D1034" s="49"/>
      <c r="E1034" s="49"/>
      <c r="F1034" s="261"/>
      <c r="G1034" s="257"/>
      <c r="H1034" s="49"/>
      <c r="I1034" s="46"/>
      <c r="J1034" s="46"/>
      <c r="K1034" s="51"/>
      <c r="L1034" s="46"/>
      <c r="M1034" s="46"/>
      <c r="N1034" s="49"/>
      <c r="O1034" s="51"/>
      <c r="P1034" s="277"/>
      <c r="Q1034" s="46"/>
      <c r="R1034" s="49"/>
      <c r="S1034" s="49"/>
      <c r="T1034" s="46"/>
      <c r="U1034" s="46"/>
      <c r="V1034" s="37"/>
    </row>
    <row r="1035">
      <c r="A1035" s="46"/>
      <c r="B1035" s="256"/>
      <c r="C1035" s="37"/>
      <c r="D1035" s="49"/>
      <c r="E1035" s="49"/>
      <c r="F1035" s="261"/>
      <c r="G1035" s="257"/>
      <c r="H1035" s="49"/>
      <c r="I1035" s="46"/>
      <c r="J1035" s="46"/>
      <c r="K1035" s="51"/>
      <c r="L1035" s="46"/>
      <c r="M1035" s="46"/>
      <c r="N1035" s="49"/>
      <c r="O1035" s="51"/>
      <c r="P1035" s="277"/>
      <c r="Q1035" s="46"/>
      <c r="R1035" s="49"/>
      <c r="S1035" s="49"/>
      <c r="T1035" s="46"/>
      <c r="U1035" s="46"/>
      <c r="V1035" s="37"/>
    </row>
    <row r="1036">
      <c r="A1036" s="46"/>
      <c r="B1036" s="257"/>
      <c r="C1036" s="37"/>
      <c r="D1036" s="49"/>
      <c r="E1036" s="49"/>
      <c r="F1036" s="261"/>
      <c r="G1036" s="257"/>
      <c r="H1036" s="49"/>
      <c r="I1036" s="46"/>
      <c r="J1036" s="46"/>
      <c r="K1036" s="51"/>
      <c r="L1036" s="46"/>
      <c r="M1036" s="46"/>
      <c r="N1036" s="49"/>
      <c r="O1036" s="51"/>
      <c r="P1036" s="277"/>
      <c r="Q1036" s="46"/>
      <c r="R1036" s="49"/>
      <c r="S1036" s="49"/>
      <c r="T1036" s="46"/>
      <c r="U1036" s="46"/>
      <c r="V1036" s="37"/>
    </row>
    <row r="1037">
      <c r="A1037" s="46"/>
      <c r="B1037" s="256"/>
      <c r="C1037" s="37"/>
      <c r="D1037" s="49"/>
      <c r="E1037" s="49"/>
      <c r="F1037" s="261"/>
      <c r="G1037" s="257"/>
      <c r="H1037" s="49"/>
      <c r="I1037" s="46"/>
      <c r="J1037" s="46"/>
      <c r="K1037" s="51"/>
      <c r="L1037" s="46"/>
      <c r="M1037" s="46"/>
      <c r="N1037" s="49"/>
      <c r="O1037" s="51"/>
      <c r="P1037" s="277"/>
      <c r="Q1037" s="46"/>
      <c r="R1037" s="49"/>
      <c r="S1037" s="49"/>
      <c r="T1037" s="46"/>
      <c r="U1037" s="46"/>
      <c r="V1037" s="37"/>
    </row>
    <row r="1038">
      <c r="A1038" s="46"/>
      <c r="B1038" s="257"/>
      <c r="C1038" s="37"/>
      <c r="D1038" s="49"/>
      <c r="E1038" s="49"/>
      <c r="F1038" s="261"/>
      <c r="G1038" s="257"/>
      <c r="H1038" s="49"/>
      <c r="I1038" s="46"/>
      <c r="J1038" s="46"/>
      <c r="K1038" s="51"/>
      <c r="L1038" s="46"/>
      <c r="M1038" s="46"/>
      <c r="N1038" s="49"/>
      <c r="O1038" s="51"/>
      <c r="P1038" s="277"/>
      <c r="Q1038" s="46"/>
      <c r="R1038" s="49"/>
      <c r="S1038" s="49"/>
      <c r="T1038" s="46"/>
      <c r="U1038" s="46"/>
      <c r="V1038" s="37"/>
    </row>
  </sheetData>
  <customSheetViews>
    <customSheetView guid="{EBF15A7B-D4D3-408A-85DD-980242780398}" filter="1" showAutoFilter="1">
      <autoFilter ref="$A$1:$U$1038"/>
    </customSheetView>
  </customSheetViews>
  <dataValidations>
    <dataValidation type="list" allowBlank="1" showErrorMessage="1" sqref="Q1013:Q1038">
      <formula1>"Confirmed,Available,On Order,Out of Service,Unavailable,Expired,Inventory,Retired"</formula1>
    </dataValidation>
    <dataValidation type="list" allowBlank="1" showErrorMessage="1" sqref="E2:E1038 L2:L1038">
      <formula1>Enumerations!$U$2:$U$100</formula1>
    </dataValidation>
    <dataValidation type="list" allowBlank="1" showErrorMessage="1" sqref="B1013:B1038">
      <formula1>"Access Control,Accessibility,Art Operations,Artist Hospitality,Artist Relations,Artist Transportation,Back of House Operations,Catering,Decor,Executive,Food &amp; Beverage,Finance,Front of House Operations,Government Agency,Ground Control,Headliner Experience"&amp;",IT,Labor,Legal,Life Safety,Marketing,Media,Medical,Merchandising,Performers,Producer,Public Relations,Public Safety,Security,Signage,Site Experience,Site Lighting,Site Operations,Sponsorship,Talent,Technical Production,Ticketing,Traffic &amp; Parking,Transpo"&amp;"rtation,Travel,Vendor,Venue,VIP,Warehouse"</formula1>
    </dataValidation>
    <dataValidation type="list" allowBlank="1" showErrorMessage="1" sqref="G2:G1038 P2:P1038">
      <formula1>Enumerations!$V$2:$V$100</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7705"/>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5"/>
    <col customWidth="1" min="2" max="2" width="15.75"/>
    <col customWidth="1" min="3" max="3" width="9.5"/>
    <col customWidth="1" min="4" max="4" width="12.63"/>
    <col customWidth="1" min="5" max="5" width="9.5"/>
    <col customWidth="1" min="6" max="6" width="15.75"/>
    <col customWidth="1" min="7" max="7" width="9.5"/>
    <col customWidth="1" min="8" max="8" width="12.63"/>
    <col customWidth="1" min="9" max="10" width="9.5"/>
    <col customWidth="1" min="11" max="12" width="6.38"/>
    <col customWidth="1" hidden="1" min="13" max="15" width="12.63"/>
    <col customWidth="1" min="16" max="23" width="12.63"/>
  </cols>
  <sheetData>
    <row r="1" ht="24.0" customHeight="1">
      <c r="A1" s="4" t="s">
        <v>1</v>
      </c>
      <c r="B1" s="4" t="s">
        <v>7</v>
      </c>
      <c r="C1" s="4" t="s">
        <v>0</v>
      </c>
      <c r="D1" s="4" t="s">
        <v>18</v>
      </c>
      <c r="E1" s="4" t="s">
        <v>20</v>
      </c>
      <c r="F1" s="4" t="s">
        <v>22</v>
      </c>
      <c r="G1" s="4" t="s">
        <v>1481</v>
      </c>
      <c r="H1" s="4" t="s">
        <v>55</v>
      </c>
      <c r="I1" s="4" t="s">
        <v>1482</v>
      </c>
      <c r="J1" s="4" t="s">
        <v>35</v>
      </c>
      <c r="K1" s="4" t="s">
        <v>37</v>
      </c>
      <c r="L1" s="4" t="s">
        <v>38</v>
      </c>
      <c r="M1" s="4" t="s">
        <v>39</v>
      </c>
      <c r="N1" s="4" t="s">
        <v>40</v>
      </c>
      <c r="O1" s="4" t="s">
        <v>41</v>
      </c>
      <c r="P1" s="264"/>
      <c r="Q1" s="264"/>
      <c r="R1" s="264"/>
      <c r="S1" s="264"/>
      <c r="T1" s="264"/>
      <c r="U1" s="264"/>
      <c r="V1" s="264"/>
      <c r="W1" s="264"/>
    </row>
    <row r="2">
      <c r="A2" s="14"/>
      <c r="B2" s="14"/>
      <c r="C2" s="14"/>
      <c r="D2" s="17"/>
      <c r="E2" s="17"/>
      <c r="F2" s="17"/>
      <c r="G2" s="14"/>
      <c r="H2" s="14"/>
      <c r="I2" s="14"/>
      <c r="J2" s="14"/>
      <c r="K2" s="14"/>
      <c r="L2" s="17"/>
      <c r="M2" s="17"/>
      <c r="N2" s="19"/>
      <c r="O2" s="19"/>
      <c r="P2" s="37"/>
      <c r="Q2" s="37"/>
      <c r="R2" s="37"/>
      <c r="S2" s="37"/>
      <c r="T2" s="37"/>
      <c r="U2" s="37"/>
      <c r="V2" s="37"/>
      <c r="W2" s="37"/>
    </row>
    <row r="3">
      <c r="A3" s="38"/>
      <c r="B3" s="38"/>
      <c r="C3" s="38"/>
      <c r="D3" s="39"/>
      <c r="E3" s="39"/>
      <c r="F3" s="39"/>
      <c r="G3" s="38"/>
      <c r="H3" s="38"/>
      <c r="I3" s="38"/>
      <c r="J3" s="38"/>
      <c r="K3" s="38"/>
      <c r="L3" s="39"/>
      <c r="M3" s="39"/>
      <c r="N3" s="40"/>
      <c r="O3" s="40"/>
      <c r="P3" s="37"/>
      <c r="Q3" s="37"/>
      <c r="R3" s="37"/>
      <c r="S3" s="37"/>
      <c r="T3" s="37"/>
      <c r="U3" s="37"/>
      <c r="V3" s="37"/>
      <c r="W3" s="37"/>
    </row>
    <row r="4">
      <c r="A4" s="38"/>
      <c r="B4" s="38"/>
      <c r="C4" s="38"/>
      <c r="D4" s="39"/>
      <c r="E4" s="39"/>
      <c r="F4" s="39"/>
      <c r="G4" s="38"/>
      <c r="H4" s="38"/>
      <c r="I4" s="38"/>
      <c r="J4" s="38"/>
      <c r="K4" s="38"/>
      <c r="L4" s="39"/>
      <c r="M4" s="39"/>
      <c r="N4" s="40"/>
      <c r="O4" s="40"/>
      <c r="P4" s="37"/>
      <c r="Q4" s="37"/>
      <c r="R4" s="37"/>
      <c r="S4" s="37"/>
      <c r="T4" s="37"/>
      <c r="U4" s="37"/>
      <c r="V4" s="37"/>
      <c r="W4" s="37"/>
    </row>
    <row r="5">
      <c r="A5" s="38"/>
      <c r="B5" s="38"/>
      <c r="C5" s="38"/>
      <c r="D5" s="39"/>
      <c r="E5" s="39"/>
      <c r="F5" s="39"/>
      <c r="G5" s="38"/>
      <c r="H5" s="38"/>
      <c r="I5" s="38"/>
      <c r="J5" s="38"/>
      <c r="K5" s="38"/>
      <c r="L5" s="39"/>
      <c r="M5" s="39"/>
      <c r="N5" s="40"/>
      <c r="O5" s="40"/>
      <c r="P5" s="37"/>
      <c r="Q5" s="37"/>
      <c r="R5" s="37"/>
      <c r="S5" s="37"/>
      <c r="T5" s="37"/>
      <c r="U5" s="37"/>
      <c r="V5" s="37"/>
      <c r="W5" s="37"/>
    </row>
    <row r="6">
      <c r="A6" s="38"/>
      <c r="B6" s="38"/>
      <c r="C6" s="38"/>
      <c r="D6" s="39"/>
      <c r="E6" s="39"/>
      <c r="F6" s="39"/>
      <c r="G6" s="38"/>
      <c r="H6" s="38"/>
      <c r="I6" s="38"/>
      <c r="J6" s="38"/>
      <c r="K6" s="38"/>
      <c r="L6" s="39"/>
      <c r="M6" s="39"/>
      <c r="N6" s="40"/>
      <c r="O6" s="40"/>
      <c r="P6" s="37"/>
      <c r="Q6" s="37"/>
      <c r="R6" s="37"/>
      <c r="S6" s="37"/>
      <c r="T6" s="37"/>
      <c r="U6" s="37"/>
      <c r="V6" s="37"/>
      <c r="W6" s="37"/>
    </row>
    <row r="7">
      <c r="A7" s="38"/>
      <c r="B7" s="38"/>
      <c r="C7" s="38"/>
      <c r="D7" s="39"/>
      <c r="E7" s="39"/>
      <c r="F7" s="39"/>
      <c r="G7" s="38"/>
      <c r="H7" s="38"/>
      <c r="I7" s="38"/>
      <c r="J7" s="38"/>
      <c r="K7" s="38"/>
      <c r="L7" s="39"/>
      <c r="M7" s="39"/>
      <c r="N7" s="40"/>
      <c r="O7" s="40"/>
      <c r="P7" s="37"/>
      <c r="Q7" s="37"/>
      <c r="R7" s="37"/>
      <c r="S7" s="37"/>
      <c r="T7" s="37"/>
      <c r="U7" s="37"/>
      <c r="V7" s="37"/>
      <c r="W7" s="37"/>
    </row>
    <row r="8">
      <c r="A8" s="38"/>
      <c r="B8" s="38"/>
      <c r="C8" s="38"/>
      <c r="D8" s="39"/>
      <c r="E8" s="39"/>
      <c r="F8" s="39"/>
      <c r="G8" s="38"/>
      <c r="H8" s="38"/>
      <c r="I8" s="38"/>
      <c r="J8" s="38"/>
      <c r="K8" s="38"/>
      <c r="L8" s="39"/>
      <c r="M8" s="39"/>
      <c r="N8" s="40"/>
      <c r="O8" s="40"/>
      <c r="P8" s="37"/>
      <c r="Q8" s="37"/>
      <c r="R8" s="37"/>
      <c r="S8" s="37"/>
      <c r="T8" s="37"/>
      <c r="U8" s="37"/>
      <c r="V8" s="37"/>
      <c r="W8" s="37"/>
    </row>
    <row r="9">
      <c r="A9" s="38"/>
      <c r="B9" s="38"/>
      <c r="C9" s="38"/>
      <c r="D9" s="39"/>
      <c r="E9" s="39"/>
      <c r="F9" s="39"/>
      <c r="G9" s="38"/>
      <c r="H9" s="38"/>
      <c r="I9" s="38"/>
      <c r="J9" s="38"/>
      <c r="K9" s="38"/>
      <c r="L9" s="39"/>
      <c r="M9" s="39"/>
      <c r="N9" s="40"/>
      <c r="O9" s="40"/>
      <c r="P9" s="37"/>
      <c r="Q9" s="37"/>
      <c r="R9" s="37"/>
      <c r="S9" s="37"/>
      <c r="T9" s="37"/>
      <c r="U9" s="37"/>
      <c r="V9" s="37"/>
      <c r="W9" s="37"/>
    </row>
    <row r="10">
      <c r="A10" s="38"/>
      <c r="B10" s="38"/>
      <c r="C10" s="38"/>
      <c r="D10" s="39"/>
      <c r="E10" s="39"/>
      <c r="F10" s="39"/>
      <c r="G10" s="38"/>
      <c r="H10" s="38"/>
      <c r="I10" s="38"/>
      <c r="J10" s="38"/>
      <c r="K10" s="38"/>
      <c r="L10" s="39"/>
      <c r="M10" s="39"/>
      <c r="N10" s="40"/>
      <c r="O10" s="40"/>
      <c r="P10" s="37"/>
      <c r="Q10" s="37"/>
      <c r="R10" s="37"/>
      <c r="S10" s="37"/>
      <c r="T10" s="37"/>
      <c r="U10" s="37"/>
      <c r="V10" s="37"/>
      <c r="W10" s="37"/>
    </row>
    <row r="11">
      <c r="A11" s="38"/>
      <c r="B11" s="38"/>
      <c r="C11" s="38"/>
      <c r="D11" s="39"/>
      <c r="E11" s="39"/>
      <c r="F11" s="39"/>
      <c r="G11" s="38"/>
      <c r="H11" s="38"/>
      <c r="I11" s="38"/>
      <c r="J11" s="38"/>
      <c r="K11" s="38"/>
      <c r="L11" s="39"/>
      <c r="M11" s="39"/>
      <c r="N11" s="40"/>
      <c r="O11" s="40"/>
      <c r="P11" s="37"/>
      <c r="Q11" s="37"/>
      <c r="R11" s="37"/>
      <c r="S11" s="37"/>
      <c r="T11" s="37"/>
      <c r="U11" s="37"/>
      <c r="V11" s="37"/>
      <c r="W11" s="37"/>
    </row>
    <row r="12">
      <c r="A12" s="38"/>
      <c r="B12" s="38"/>
      <c r="C12" s="38"/>
      <c r="D12" s="39"/>
      <c r="E12" s="39"/>
      <c r="F12" s="39"/>
      <c r="G12" s="38"/>
      <c r="H12" s="38"/>
      <c r="I12" s="38"/>
      <c r="J12" s="38"/>
      <c r="K12" s="38"/>
      <c r="L12" s="39"/>
      <c r="M12" s="39"/>
      <c r="N12" s="40"/>
      <c r="O12" s="40"/>
      <c r="P12" s="37"/>
      <c r="Q12" s="37"/>
      <c r="R12" s="37"/>
      <c r="S12" s="37"/>
      <c r="T12" s="37"/>
      <c r="U12" s="37"/>
      <c r="V12" s="37"/>
      <c r="W12" s="37"/>
    </row>
    <row r="13">
      <c r="A13" s="38"/>
      <c r="B13" s="38"/>
      <c r="C13" s="38"/>
      <c r="D13" s="39"/>
      <c r="E13" s="39"/>
      <c r="F13" s="39"/>
      <c r="G13" s="38"/>
      <c r="H13" s="38"/>
      <c r="I13" s="38"/>
      <c r="J13" s="38"/>
      <c r="K13" s="38"/>
      <c r="L13" s="39"/>
      <c r="M13" s="39"/>
      <c r="N13" s="40"/>
      <c r="O13" s="40"/>
      <c r="P13" s="37"/>
      <c r="Q13" s="37"/>
      <c r="R13" s="37"/>
      <c r="S13" s="37"/>
      <c r="T13" s="37"/>
      <c r="U13" s="37"/>
      <c r="V13" s="37"/>
      <c r="W13" s="37"/>
    </row>
    <row r="14">
      <c r="A14" s="38"/>
      <c r="B14" s="38"/>
      <c r="C14" s="38"/>
      <c r="D14" s="39"/>
      <c r="E14" s="39"/>
      <c r="F14" s="39"/>
      <c r="G14" s="38"/>
      <c r="H14" s="38"/>
      <c r="I14" s="38"/>
      <c r="J14" s="38"/>
      <c r="K14" s="38"/>
      <c r="L14" s="39"/>
      <c r="M14" s="39"/>
      <c r="N14" s="40"/>
      <c r="O14" s="40"/>
      <c r="P14" s="37"/>
      <c r="Q14" s="37"/>
      <c r="R14" s="37"/>
      <c r="S14" s="37"/>
      <c r="T14" s="37"/>
      <c r="U14" s="37"/>
      <c r="V14" s="37"/>
      <c r="W14" s="37"/>
    </row>
    <row r="15">
      <c r="A15" s="38"/>
      <c r="B15" s="38"/>
      <c r="C15" s="38"/>
      <c r="D15" s="39"/>
      <c r="E15" s="39"/>
      <c r="F15" s="39"/>
      <c r="G15" s="38"/>
      <c r="H15" s="38"/>
      <c r="I15" s="38"/>
      <c r="J15" s="38"/>
      <c r="K15" s="38"/>
      <c r="L15" s="39"/>
      <c r="M15" s="39"/>
      <c r="N15" s="40"/>
      <c r="O15" s="40"/>
      <c r="P15" s="37"/>
      <c r="Q15" s="37"/>
      <c r="R15" s="37"/>
      <c r="S15" s="37"/>
      <c r="T15" s="37"/>
      <c r="U15" s="37"/>
      <c r="V15" s="37"/>
      <c r="W15" s="37"/>
    </row>
    <row r="16">
      <c r="A16" s="38"/>
      <c r="B16" s="38"/>
      <c r="C16" s="38"/>
      <c r="D16" s="39"/>
      <c r="E16" s="39"/>
      <c r="F16" s="39"/>
      <c r="G16" s="38"/>
      <c r="H16" s="38"/>
      <c r="I16" s="38"/>
      <c r="J16" s="38"/>
      <c r="K16" s="38"/>
      <c r="L16" s="39"/>
      <c r="M16" s="39"/>
      <c r="N16" s="40"/>
      <c r="O16" s="40"/>
      <c r="P16" s="37"/>
      <c r="Q16" s="37"/>
      <c r="R16" s="37"/>
      <c r="S16" s="37"/>
      <c r="T16" s="37"/>
      <c r="U16" s="37"/>
      <c r="V16" s="37"/>
      <c r="W16" s="37"/>
    </row>
    <row r="17">
      <c r="A17" s="38"/>
      <c r="B17" s="38"/>
      <c r="C17" s="38"/>
      <c r="D17" s="39"/>
      <c r="E17" s="39"/>
      <c r="F17" s="39"/>
      <c r="G17" s="38"/>
      <c r="H17" s="38"/>
      <c r="I17" s="38"/>
      <c r="J17" s="38"/>
      <c r="K17" s="38"/>
      <c r="L17" s="39"/>
      <c r="M17" s="39"/>
      <c r="N17" s="40"/>
      <c r="O17" s="40"/>
      <c r="P17" s="37"/>
      <c r="Q17" s="37"/>
      <c r="R17" s="37"/>
      <c r="S17" s="37"/>
      <c r="T17" s="37"/>
      <c r="U17" s="37"/>
      <c r="V17" s="37"/>
      <c r="W17" s="37"/>
    </row>
    <row r="18">
      <c r="A18" s="38"/>
      <c r="B18" s="38"/>
      <c r="C18" s="38"/>
      <c r="D18" s="39"/>
      <c r="E18" s="39"/>
      <c r="F18" s="39"/>
      <c r="G18" s="38"/>
      <c r="H18" s="38"/>
      <c r="I18" s="38"/>
      <c r="J18" s="38"/>
      <c r="K18" s="38"/>
      <c r="L18" s="39"/>
      <c r="M18" s="39"/>
      <c r="N18" s="40"/>
      <c r="O18" s="40"/>
      <c r="P18" s="37"/>
      <c r="Q18" s="37"/>
      <c r="R18" s="37"/>
      <c r="S18" s="37"/>
      <c r="T18" s="37"/>
      <c r="U18" s="37"/>
      <c r="V18" s="37"/>
      <c r="W18" s="37"/>
    </row>
    <row r="19">
      <c r="A19" s="38"/>
      <c r="B19" s="38"/>
      <c r="C19" s="38"/>
      <c r="D19" s="39"/>
      <c r="E19" s="39"/>
      <c r="F19" s="39"/>
      <c r="G19" s="38"/>
      <c r="H19" s="38"/>
      <c r="I19" s="38"/>
      <c r="J19" s="38"/>
      <c r="K19" s="38"/>
      <c r="L19" s="39"/>
      <c r="M19" s="39"/>
      <c r="N19" s="40"/>
      <c r="O19" s="40"/>
      <c r="P19" s="37"/>
      <c r="Q19" s="37"/>
      <c r="R19" s="37"/>
      <c r="S19" s="37"/>
      <c r="T19" s="37"/>
      <c r="U19" s="37"/>
      <c r="V19" s="37"/>
      <c r="W19" s="37"/>
    </row>
    <row r="20">
      <c r="A20" s="38"/>
      <c r="B20" s="38"/>
      <c r="C20" s="38"/>
      <c r="D20" s="39"/>
      <c r="E20" s="39"/>
      <c r="F20" s="39"/>
      <c r="G20" s="38"/>
      <c r="H20" s="38"/>
      <c r="I20" s="38"/>
      <c r="J20" s="38"/>
      <c r="K20" s="38"/>
      <c r="L20" s="39"/>
      <c r="M20" s="39"/>
      <c r="N20" s="40"/>
      <c r="O20" s="40"/>
      <c r="P20" s="37"/>
      <c r="Q20" s="37"/>
      <c r="R20" s="37"/>
      <c r="S20" s="37"/>
      <c r="T20" s="37"/>
      <c r="U20" s="37"/>
      <c r="V20" s="37"/>
      <c r="W20" s="37"/>
    </row>
    <row r="21">
      <c r="A21" s="38"/>
      <c r="B21" s="38"/>
      <c r="C21" s="38"/>
      <c r="D21" s="39"/>
      <c r="E21" s="39"/>
      <c r="F21" s="39"/>
      <c r="G21" s="38"/>
      <c r="H21" s="38"/>
      <c r="I21" s="38"/>
      <c r="J21" s="38"/>
      <c r="K21" s="38"/>
      <c r="L21" s="39"/>
      <c r="M21" s="39"/>
      <c r="N21" s="40"/>
      <c r="O21" s="40"/>
      <c r="P21" s="37"/>
      <c r="Q21" s="37"/>
      <c r="R21" s="37"/>
      <c r="S21" s="37"/>
      <c r="T21" s="37"/>
      <c r="U21" s="37"/>
      <c r="V21" s="37"/>
      <c r="W21" s="37"/>
    </row>
    <row r="22">
      <c r="A22" s="38"/>
      <c r="B22" s="38"/>
      <c r="C22" s="38"/>
      <c r="D22" s="39"/>
      <c r="E22" s="39"/>
      <c r="F22" s="39"/>
      <c r="G22" s="38"/>
      <c r="H22" s="38"/>
      <c r="I22" s="38"/>
      <c r="J22" s="38"/>
      <c r="K22" s="38"/>
      <c r="L22" s="39"/>
      <c r="M22" s="39"/>
      <c r="N22" s="40"/>
      <c r="O22" s="40"/>
      <c r="P22" s="37"/>
      <c r="Q22" s="37"/>
      <c r="R22" s="37"/>
      <c r="S22" s="37"/>
      <c r="T22" s="37"/>
      <c r="U22" s="37"/>
      <c r="V22" s="37"/>
      <c r="W22" s="37"/>
    </row>
    <row r="23">
      <c r="A23" s="38"/>
      <c r="B23" s="38"/>
      <c r="C23" s="38"/>
      <c r="D23" s="39"/>
      <c r="E23" s="39"/>
      <c r="F23" s="39"/>
      <c r="G23" s="38"/>
      <c r="H23" s="38"/>
      <c r="I23" s="38"/>
      <c r="J23" s="38"/>
      <c r="K23" s="38"/>
      <c r="L23" s="39"/>
      <c r="M23" s="39"/>
      <c r="N23" s="40"/>
      <c r="O23" s="40"/>
      <c r="P23" s="37"/>
      <c r="Q23" s="37"/>
      <c r="R23" s="37"/>
      <c r="S23" s="37"/>
      <c r="T23" s="37"/>
      <c r="U23" s="37"/>
      <c r="V23" s="37"/>
      <c r="W23" s="37"/>
    </row>
    <row r="24">
      <c r="A24" s="38"/>
      <c r="B24" s="38"/>
      <c r="C24" s="38"/>
      <c r="D24" s="39"/>
      <c r="E24" s="39"/>
      <c r="F24" s="39"/>
      <c r="G24" s="38"/>
      <c r="H24" s="38"/>
      <c r="I24" s="38"/>
      <c r="J24" s="38"/>
      <c r="K24" s="38"/>
      <c r="L24" s="39"/>
      <c r="M24" s="39"/>
      <c r="N24" s="40"/>
      <c r="O24" s="40"/>
      <c r="P24" s="37"/>
      <c r="Q24" s="37"/>
      <c r="R24" s="37"/>
      <c r="S24" s="37"/>
      <c r="T24" s="37"/>
      <c r="U24" s="37"/>
      <c r="V24" s="37"/>
      <c r="W24" s="37"/>
    </row>
    <row r="25">
      <c r="A25" s="38"/>
      <c r="B25" s="38"/>
      <c r="C25" s="38"/>
      <c r="D25" s="39"/>
      <c r="E25" s="39"/>
      <c r="F25" s="39"/>
      <c r="G25" s="38"/>
      <c r="H25" s="38"/>
      <c r="I25" s="38"/>
      <c r="J25" s="38"/>
      <c r="K25" s="38"/>
      <c r="L25" s="39"/>
      <c r="M25" s="39"/>
      <c r="N25" s="40"/>
      <c r="O25" s="40"/>
      <c r="P25" s="37"/>
      <c r="Q25" s="37"/>
      <c r="R25" s="37"/>
      <c r="S25" s="37"/>
      <c r="T25" s="37"/>
      <c r="U25" s="37"/>
      <c r="V25" s="37"/>
      <c r="W25" s="37"/>
    </row>
    <row r="26">
      <c r="A26" s="38"/>
      <c r="B26" s="38"/>
      <c r="C26" s="38"/>
      <c r="D26" s="39"/>
      <c r="E26" s="39"/>
      <c r="F26" s="39"/>
      <c r="G26" s="38"/>
      <c r="H26" s="38"/>
      <c r="I26" s="38"/>
      <c r="J26" s="38"/>
      <c r="K26" s="38"/>
      <c r="L26" s="39"/>
      <c r="M26" s="39"/>
      <c r="N26" s="40"/>
      <c r="O26" s="40"/>
      <c r="P26" s="37"/>
      <c r="Q26" s="37"/>
      <c r="R26" s="37"/>
      <c r="S26" s="37"/>
      <c r="T26" s="37"/>
      <c r="U26" s="37"/>
      <c r="V26" s="37"/>
      <c r="W26" s="37"/>
    </row>
    <row r="27">
      <c r="A27" s="38"/>
      <c r="B27" s="38"/>
      <c r="C27" s="38"/>
      <c r="D27" s="39"/>
      <c r="E27" s="39"/>
      <c r="F27" s="39"/>
      <c r="G27" s="38"/>
      <c r="H27" s="38"/>
      <c r="I27" s="38"/>
      <c r="J27" s="38"/>
      <c r="K27" s="38"/>
      <c r="L27" s="39"/>
      <c r="M27" s="39"/>
      <c r="N27" s="40"/>
      <c r="O27" s="40"/>
      <c r="P27" s="37"/>
      <c r="Q27" s="37"/>
      <c r="R27" s="37"/>
      <c r="S27" s="37"/>
      <c r="T27" s="37"/>
      <c r="U27" s="37"/>
      <c r="V27" s="37"/>
      <c r="W27" s="37"/>
    </row>
    <row r="28">
      <c r="A28" s="38"/>
      <c r="B28" s="38"/>
      <c r="C28" s="38"/>
      <c r="D28" s="39"/>
      <c r="E28" s="39"/>
      <c r="F28" s="39"/>
      <c r="G28" s="38"/>
      <c r="H28" s="38"/>
      <c r="I28" s="38"/>
      <c r="J28" s="38"/>
      <c r="K28" s="38"/>
      <c r="L28" s="39"/>
      <c r="M28" s="39"/>
      <c r="N28" s="40"/>
      <c r="O28" s="40"/>
      <c r="P28" s="37"/>
      <c r="Q28" s="37"/>
      <c r="R28" s="37"/>
      <c r="S28" s="37"/>
      <c r="T28" s="37"/>
      <c r="U28" s="37"/>
      <c r="V28" s="37"/>
      <c r="W28" s="37"/>
    </row>
    <row r="29">
      <c r="A29" s="38"/>
      <c r="B29" s="38"/>
      <c r="C29" s="38"/>
      <c r="D29" s="39"/>
      <c r="E29" s="39"/>
      <c r="F29" s="39"/>
      <c r="G29" s="38"/>
      <c r="H29" s="38"/>
      <c r="I29" s="38"/>
      <c r="J29" s="38"/>
      <c r="K29" s="38"/>
      <c r="L29" s="39"/>
      <c r="M29" s="39"/>
      <c r="N29" s="40"/>
      <c r="O29" s="40"/>
      <c r="P29" s="37"/>
      <c r="Q29" s="37"/>
      <c r="R29" s="37"/>
      <c r="S29" s="37"/>
      <c r="T29" s="37"/>
      <c r="U29" s="37"/>
      <c r="V29" s="37"/>
      <c r="W29" s="37"/>
    </row>
    <row r="30">
      <c r="A30" s="38"/>
      <c r="B30" s="38"/>
      <c r="C30" s="38"/>
      <c r="D30" s="39"/>
      <c r="E30" s="39"/>
      <c r="F30" s="39"/>
      <c r="G30" s="38"/>
      <c r="H30" s="38"/>
      <c r="I30" s="38"/>
      <c r="J30" s="38"/>
      <c r="K30" s="38"/>
      <c r="L30" s="39"/>
      <c r="M30" s="39"/>
      <c r="N30" s="40"/>
      <c r="O30" s="40"/>
      <c r="P30" s="37"/>
      <c r="Q30" s="37"/>
      <c r="R30" s="37"/>
      <c r="S30" s="37"/>
      <c r="T30" s="37"/>
      <c r="U30" s="37"/>
      <c r="V30" s="37"/>
      <c r="W30" s="37"/>
    </row>
    <row r="31">
      <c r="A31" s="38"/>
      <c r="B31" s="38"/>
      <c r="C31" s="38"/>
      <c r="D31" s="39"/>
      <c r="E31" s="39"/>
      <c r="F31" s="39"/>
      <c r="G31" s="38"/>
      <c r="H31" s="38"/>
      <c r="I31" s="38"/>
      <c r="J31" s="38"/>
      <c r="K31" s="38"/>
      <c r="L31" s="39"/>
      <c r="M31" s="39"/>
      <c r="N31" s="40"/>
      <c r="O31" s="40"/>
      <c r="P31" s="37"/>
      <c r="Q31" s="37"/>
      <c r="R31" s="37"/>
      <c r="S31" s="37"/>
      <c r="T31" s="37"/>
      <c r="U31" s="37"/>
      <c r="V31" s="37"/>
      <c r="W31" s="37"/>
    </row>
    <row r="32">
      <c r="A32" s="38"/>
      <c r="B32" s="38"/>
      <c r="C32" s="38"/>
      <c r="D32" s="39"/>
      <c r="E32" s="39"/>
      <c r="F32" s="39"/>
      <c r="G32" s="38"/>
      <c r="H32" s="38"/>
      <c r="I32" s="38"/>
      <c r="J32" s="38"/>
      <c r="K32" s="38"/>
      <c r="L32" s="39"/>
      <c r="M32" s="39"/>
      <c r="N32" s="40"/>
      <c r="O32" s="40"/>
      <c r="P32" s="37"/>
      <c r="Q32" s="37"/>
      <c r="R32" s="37"/>
      <c r="S32" s="37"/>
      <c r="T32" s="37"/>
      <c r="U32" s="37"/>
      <c r="V32" s="37"/>
      <c r="W32" s="37"/>
    </row>
    <row r="33">
      <c r="A33" s="38"/>
      <c r="B33" s="38"/>
      <c r="C33" s="38"/>
      <c r="D33" s="39"/>
      <c r="E33" s="39"/>
      <c r="F33" s="39"/>
      <c r="G33" s="38"/>
      <c r="H33" s="38"/>
      <c r="I33" s="38"/>
      <c r="J33" s="38"/>
      <c r="K33" s="38"/>
      <c r="L33" s="39"/>
      <c r="M33" s="39"/>
      <c r="N33" s="40"/>
      <c r="O33" s="40"/>
      <c r="P33" s="37"/>
      <c r="Q33" s="37"/>
      <c r="R33" s="37"/>
      <c r="S33" s="37"/>
      <c r="T33" s="37"/>
      <c r="U33" s="37"/>
      <c r="V33" s="37"/>
      <c r="W33" s="37"/>
    </row>
    <row r="34">
      <c r="A34" s="38"/>
      <c r="B34" s="38"/>
      <c r="C34" s="38"/>
      <c r="D34" s="39"/>
      <c r="E34" s="39"/>
      <c r="F34" s="39"/>
      <c r="G34" s="38"/>
      <c r="H34" s="38"/>
      <c r="I34" s="38"/>
      <c r="J34" s="38"/>
      <c r="K34" s="38"/>
      <c r="L34" s="39"/>
      <c r="M34" s="39"/>
      <c r="N34" s="40"/>
      <c r="O34" s="40"/>
      <c r="P34" s="37"/>
      <c r="Q34" s="37"/>
      <c r="R34" s="37"/>
      <c r="S34" s="37"/>
      <c r="T34" s="37"/>
      <c r="U34" s="37"/>
      <c r="V34" s="37"/>
      <c r="W34" s="37"/>
    </row>
    <row r="35">
      <c r="A35" s="38"/>
      <c r="B35" s="38"/>
      <c r="C35" s="38"/>
      <c r="D35" s="39"/>
      <c r="E35" s="39"/>
      <c r="F35" s="39"/>
      <c r="G35" s="38"/>
      <c r="H35" s="38"/>
      <c r="I35" s="38"/>
      <c r="J35" s="38"/>
      <c r="K35" s="38"/>
      <c r="L35" s="39"/>
      <c r="M35" s="39"/>
      <c r="N35" s="40"/>
      <c r="O35" s="40"/>
      <c r="P35" s="37"/>
      <c r="Q35" s="37"/>
      <c r="R35" s="37"/>
      <c r="S35" s="37"/>
      <c r="T35" s="37"/>
      <c r="U35" s="37"/>
      <c r="V35" s="37"/>
      <c r="W35" s="37"/>
    </row>
    <row r="36">
      <c r="A36" s="38"/>
      <c r="B36" s="38"/>
      <c r="C36" s="38"/>
      <c r="D36" s="39"/>
      <c r="E36" s="39"/>
      <c r="F36" s="39"/>
      <c r="G36" s="38"/>
      <c r="H36" s="38"/>
      <c r="I36" s="38"/>
      <c r="J36" s="38"/>
      <c r="K36" s="38"/>
      <c r="L36" s="39"/>
      <c r="M36" s="39"/>
      <c r="N36" s="40"/>
      <c r="O36" s="40"/>
      <c r="P36" s="37"/>
      <c r="Q36" s="37"/>
      <c r="R36" s="37"/>
      <c r="S36" s="37"/>
      <c r="T36" s="37"/>
      <c r="U36" s="37"/>
      <c r="V36" s="37"/>
      <c r="W36" s="37"/>
    </row>
    <row r="37">
      <c r="A37" s="38"/>
      <c r="B37" s="38"/>
      <c r="C37" s="38"/>
      <c r="D37" s="39"/>
      <c r="E37" s="39"/>
      <c r="F37" s="39"/>
      <c r="G37" s="38"/>
      <c r="H37" s="38"/>
      <c r="I37" s="38"/>
      <c r="J37" s="38"/>
      <c r="K37" s="38"/>
      <c r="L37" s="39"/>
      <c r="M37" s="39"/>
      <c r="N37" s="40"/>
      <c r="O37" s="40"/>
      <c r="P37" s="37"/>
      <c r="Q37" s="37"/>
      <c r="R37" s="37"/>
      <c r="S37" s="37"/>
      <c r="T37" s="37"/>
      <c r="U37" s="37"/>
      <c r="V37" s="37"/>
      <c r="W37" s="37"/>
    </row>
    <row r="38">
      <c r="A38" s="38"/>
      <c r="B38" s="38"/>
      <c r="C38" s="38"/>
      <c r="D38" s="39"/>
      <c r="E38" s="39"/>
      <c r="F38" s="39"/>
      <c r="G38" s="38"/>
      <c r="H38" s="38"/>
      <c r="I38" s="38"/>
      <c r="J38" s="38"/>
      <c r="K38" s="38"/>
      <c r="L38" s="39"/>
      <c r="M38" s="39"/>
      <c r="N38" s="40"/>
      <c r="O38" s="40"/>
      <c r="P38" s="37"/>
      <c r="Q38" s="37"/>
      <c r="R38" s="37"/>
      <c r="S38" s="37"/>
      <c r="T38" s="37"/>
      <c r="U38" s="37"/>
      <c r="V38" s="37"/>
      <c r="W38" s="37"/>
    </row>
    <row r="39">
      <c r="A39" s="38"/>
      <c r="B39" s="38"/>
      <c r="C39" s="38"/>
      <c r="D39" s="39"/>
      <c r="E39" s="39"/>
      <c r="F39" s="39"/>
      <c r="G39" s="38"/>
      <c r="H39" s="38"/>
      <c r="I39" s="38"/>
      <c r="J39" s="38"/>
      <c r="K39" s="38"/>
      <c r="L39" s="39"/>
      <c r="M39" s="39"/>
      <c r="N39" s="40"/>
      <c r="O39" s="40"/>
      <c r="P39" s="37"/>
      <c r="Q39" s="37"/>
      <c r="R39" s="37"/>
      <c r="S39" s="37"/>
      <c r="T39" s="37"/>
      <c r="U39" s="37"/>
      <c r="V39" s="37"/>
      <c r="W39" s="37"/>
    </row>
    <row r="40">
      <c r="A40" s="38"/>
      <c r="B40" s="38"/>
      <c r="C40" s="38"/>
      <c r="D40" s="39"/>
      <c r="E40" s="39"/>
      <c r="F40" s="39"/>
      <c r="G40" s="38"/>
      <c r="H40" s="38"/>
      <c r="I40" s="38"/>
      <c r="J40" s="38"/>
      <c r="K40" s="38"/>
      <c r="L40" s="39"/>
      <c r="M40" s="39"/>
      <c r="N40" s="40"/>
      <c r="O40" s="40"/>
      <c r="P40" s="37"/>
      <c r="Q40" s="37"/>
      <c r="R40" s="37"/>
      <c r="S40" s="37"/>
      <c r="T40" s="37"/>
      <c r="U40" s="37"/>
      <c r="V40" s="37"/>
      <c r="W40" s="37"/>
    </row>
    <row r="41">
      <c r="A41" s="38"/>
      <c r="B41" s="38"/>
      <c r="C41" s="38"/>
      <c r="D41" s="39"/>
      <c r="E41" s="39"/>
      <c r="F41" s="39"/>
      <c r="G41" s="38"/>
      <c r="H41" s="38"/>
      <c r="I41" s="38"/>
      <c r="J41" s="38"/>
      <c r="K41" s="38"/>
      <c r="L41" s="39"/>
      <c r="M41" s="39"/>
      <c r="N41" s="40"/>
      <c r="O41" s="40"/>
      <c r="P41" s="37"/>
      <c r="Q41" s="37"/>
      <c r="R41" s="37"/>
      <c r="S41" s="37"/>
      <c r="T41" s="37"/>
      <c r="U41" s="37"/>
      <c r="V41" s="37"/>
      <c r="W41" s="37"/>
    </row>
    <row r="42">
      <c r="A42" s="38"/>
      <c r="B42" s="38"/>
      <c r="C42" s="38"/>
      <c r="D42" s="39"/>
      <c r="E42" s="39"/>
      <c r="F42" s="39"/>
      <c r="G42" s="38"/>
      <c r="H42" s="38"/>
      <c r="I42" s="38"/>
      <c r="J42" s="38"/>
      <c r="K42" s="38"/>
      <c r="L42" s="39"/>
      <c r="M42" s="39"/>
      <c r="N42" s="40"/>
      <c r="O42" s="40"/>
      <c r="P42" s="37"/>
      <c r="Q42" s="37"/>
      <c r="R42" s="37"/>
      <c r="S42" s="37"/>
      <c r="T42" s="37"/>
      <c r="U42" s="37"/>
      <c r="V42" s="37"/>
      <c r="W42" s="37"/>
    </row>
    <row r="43">
      <c r="A43" s="38"/>
      <c r="B43" s="38"/>
      <c r="C43" s="38"/>
      <c r="D43" s="39"/>
      <c r="E43" s="39"/>
      <c r="F43" s="39"/>
      <c r="G43" s="38"/>
      <c r="H43" s="38"/>
      <c r="I43" s="38"/>
      <c r="J43" s="38"/>
      <c r="K43" s="38"/>
      <c r="L43" s="39"/>
      <c r="M43" s="39"/>
      <c r="N43" s="40"/>
      <c r="O43" s="40"/>
      <c r="P43" s="37"/>
      <c r="Q43" s="37"/>
      <c r="R43" s="37"/>
      <c r="S43" s="37"/>
      <c r="T43" s="37"/>
      <c r="U43" s="37"/>
      <c r="V43" s="37"/>
      <c r="W43" s="37"/>
    </row>
    <row r="44">
      <c r="A44" s="38"/>
      <c r="B44" s="38"/>
      <c r="C44" s="38"/>
      <c r="D44" s="39"/>
      <c r="E44" s="39"/>
      <c r="F44" s="39"/>
      <c r="G44" s="38"/>
      <c r="H44" s="38"/>
      <c r="I44" s="38"/>
      <c r="J44" s="38"/>
      <c r="K44" s="38"/>
      <c r="L44" s="39"/>
      <c r="M44" s="39"/>
      <c r="N44" s="40"/>
      <c r="O44" s="40"/>
      <c r="P44" s="37"/>
      <c r="Q44" s="37"/>
      <c r="R44" s="37"/>
      <c r="S44" s="37"/>
      <c r="T44" s="37"/>
      <c r="U44" s="37"/>
      <c r="V44" s="37"/>
      <c r="W44" s="37"/>
    </row>
    <row r="45">
      <c r="A45" s="38"/>
      <c r="B45" s="38"/>
      <c r="C45" s="38"/>
      <c r="D45" s="39"/>
      <c r="E45" s="39"/>
      <c r="F45" s="39"/>
      <c r="G45" s="38"/>
      <c r="H45" s="38"/>
      <c r="I45" s="38"/>
      <c r="J45" s="38"/>
      <c r="K45" s="38"/>
      <c r="L45" s="39"/>
      <c r="M45" s="39"/>
      <c r="N45" s="40"/>
      <c r="O45" s="40"/>
      <c r="P45" s="37"/>
      <c r="Q45" s="37"/>
      <c r="R45" s="37"/>
      <c r="S45" s="37"/>
      <c r="T45" s="37"/>
      <c r="U45" s="37"/>
      <c r="V45" s="37"/>
      <c r="W45" s="37"/>
    </row>
    <row r="46">
      <c r="A46" s="38"/>
      <c r="B46" s="38"/>
      <c r="C46" s="38"/>
      <c r="D46" s="39"/>
      <c r="E46" s="39"/>
      <c r="F46" s="39"/>
      <c r="G46" s="38"/>
      <c r="H46" s="38"/>
      <c r="I46" s="38"/>
      <c r="J46" s="38"/>
      <c r="K46" s="38"/>
      <c r="L46" s="39"/>
      <c r="M46" s="39"/>
      <c r="N46" s="40"/>
      <c r="O46" s="40"/>
      <c r="P46" s="37"/>
      <c r="Q46" s="37"/>
      <c r="R46" s="37"/>
      <c r="S46" s="37"/>
      <c r="T46" s="37"/>
      <c r="U46" s="37"/>
      <c r="V46" s="37"/>
      <c r="W46" s="37"/>
    </row>
    <row r="47">
      <c r="A47" s="38"/>
      <c r="B47" s="38"/>
      <c r="C47" s="38"/>
      <c r="D47" s="39"/>
      <c r="E47" s="39"/>
      <c r="F47" s="39"/>
      <c r="G47" s="38"/>
      <c r="H47" s="38"/>
      <c r="I47" s="38"/>
      <c r="J47" s="38"/>
      <c r="K47" s="38"/>
      <c r="L47" s="39"/>
      <c r="M47" s="39"/>
      <c r="N47" s="40"/>
      <c r="O47" s="40"/>
      <c r="P47" s="37"/>
      <c r="Q47" s="37"/>
      <c r="R47" s="37"/>
      <c r="S47" s="37"/>
      <c r="T47" s="37"/>
      <c r="U47" s="37"/>
      <c r="V47" s="37"/>
      <c r="W47" s="37"/>
    </row>
    <row r="48">
      <c r="A48" s="38"/>
      <c r="B48" s="38"/>
      <c r="C48" s="38"/>
      <c r="D48" s="39"/>
      <c r="E48" s="39"/>
      <c r="F48" s="39"/>
      <c r="G48" s="38"/>
      <c r="H48" s="38"/>
      <c r="I48" s="38"/>
      <c r="J48" s="38"/>
      <c r="K48" s="38"/>
      <c r="L48" s="39"/>
      <c r="M48" s="39"/>
      <c r="N48" s="40"/>
      <c r="O48" s="40"/>
      <c r="P48" s="37"/>
      <c r="Q48" s="37"/>
      <c r="R48" s="37"/>
      <c r="S48" s="37"/>
      <c r="T48" s="37"/>
      <c r="U48" s="37"/>
      <c r="V48" s="37"/>
      <c r="W48" s="37"/>
    </row>
    <row r="49">
      <c r="A49" s="38"/>
      <c r="B49" s="38"/>
      <c r="C49" s="38"/>
      <c r="D49" s="39"/>
      <c r="E49" s="39"/>
      <c r="F49" s="39"/>
      <c r="G49" s="38"/>
      <c r="H49" s="38"/>
      <c r="I49" s="38"/>
      <c r="J49" s="38"/>
      <c r="K49" s="38"/>
      <c r="L49" s="39"/>
      <c r="M49" s="39"/>
      <c r="N49" s="40"/>
      <c r="O49" s="40"/>
      <c r="P49" s="37"/>
      <c r="Q49" s="37"/>
      <c r="R49" s="37"/>
      <c r="S49" s="37"/>
      <c r="T49" s="37"/>
      <c r="U49" s="37"/>
      <c r="V49" s="37"/>
      <c r="W49" s="37"/>
    </row>
    <row r="50">
      <c r="A50" s="38"/>
      <c r="B50" s="38"/>
      <c r="C50" s="38"/>
      <c r="D50" s="39"/>
      <c r="E50" s="39"/>
      <c r="F50" s="39"/>
      <c r="G50" s="38"/>
      <c r="H50" s="38"/>
      <c r="I50" s="38"/>
      <c r="J50" s="38"/>
      <c r="K50" s="38"/>
      <c r="L50" s="39"/>
      <c r="M50" s="39"/>
      <c r="N50" s="40"/>
      <c r="O50" s="40"/>
      <c r="P50" s="37"/>
      <c r="Q50" s="37"/>
      <c r="R50" s="37"/>
      <c r="S50" s="37"/>
      <c r="T50" s="37"/>
      <c r="U50" s="37"/>
      <c r="V50" s="37"/>
      <c r="W50" s="37"/>
    </row>
    <row r="51">
      <c r="A51" s="38"/>
      <c r="B51" s="38"/>
      <c r="C51" s="38"/>
      <c r="D51" s="39"/>
      <c r="E51" s="39"/>
      <c r="F51" s="39"/>
      <c r="G51" s="38"/>
      <c r="H51" s="38"/>
      <c r="I51" s="38"/>
      <c r="J51" s="38"/>
      <c r="K51" s="38"/>
      <c r="L51" s="39"/>
      <c r="M51" s="39"/>
      <c r="N51" s="40"/>
      <c r="O51" s="40"/>
      <c r="P51" s="37"/>
      <c r="Q51" s="37"/>
      <c r="R51" s="37"/>
      <c r="S51" s="37"/>
      <c r="T51" s="37"/>
      <c r="U51" s="37"/>
      <c r="V51" s="37"/>
      <c r="W51" s="37"/>
    </row>
    <row r="52">
      <c r="A52" s="38"/>
      <c r="B52" s="38"/>
      <c r="C52" s="38"/>
      <c r="D52" s="39"/>
      <c r="E52" s="39"/>
      <c r="F52" s="39"/>
      <c r="G52" s="38"/>
      <c r="H52" s="38"/>
      <c r="I52" s="38"/>
      <c r="J52" s="38"/>
      <c r="K52" s="38"/>
      <c r="L52" s="39"/>
      <c r="M52" s="39"/>
      <c r="N52" s="40"/>
      <c r="O52" s="40"/>
      <c r="P52" s="37"/>
      <c r="Q52" s="37"/>
      <c r="R52" s="37"/>
      <c r="S52" s="37"/>
      <c r="T52" s="37"/>
      <c r="U52" s="37"/>
      <c r="V52" s="37"/>
      <c r="W52" s="37"/>
    </row>
    <row r="53">
      <c r="A53" s="38"/>
      <c r="B53" s="38"/>
      <c r="C53" s="38"/>
      <c r="D53" s="39"/>
      <c r="E53" s="39"/>
      <c r="F53" s="39"/>
      <c r="G53" s="38"/>
      <c r="H53" s="38"/>
      <c r="I53" s="38"/>
      <c r="J53" s="38"/>
      <c r="K53" s="38"/>
      <c r="L53" s="39"/>
      <c r="M53" s="39"/>
      <c r="N53" s="40"/>
      <c r="O53" s="40"/>
      <c r="P53" s="37"/>
      <c r="Q53" s="37"/>
      <c r="R53" s="37"/>
      <c r="S53" s="37"/>
      <c r="T53" s="37"/>
      <c r="U53" s="37"/>
      <c r="V53" s="37"/>
      <c r="W53" s="37"/>
    </row>
    <row r="54">
      <c r="A54" s="38"/>
      <c r="B54" s="38"/>
      <c r="C54" s="38"/>
      <c r="D54" s="39"/>
      <c r="E54" s="39"/>
      <c r="F54" s="39"/>
      <c r="G54" s="38"/>
      <c r="H54" s="38"/>
      <c r="I54" s="38"/>
      <c r="J54" s="38"/>
      <c r="K54" s="38"/>
      <c r="L54" s="39"/>
      <c r="M54" s="39"/>
      <c r="N54" s="40"/>
      <c r="O54" s="40"/>
      <c r="P54" s="37"/>
      <c r="Q54" s="37"/>
      <c r="R54" s="37"/>
      <c r="S54" s="37"/>
      <c r="T54" s="37"/>
      <c r="U54" s="37"/>
      <c r="V54" s="37"/>
      <c r="W54" s="37"/>
    </row>
    <row r="55">
      <c r="A55" s="38"/>
      <c r="B55" s="38"/>
      <c r="C55" s="38"/>
      <c r="D55" s="39"/>
      <c r="E55" s="39"/>
      <c r="F55" s="39"/>
      <c r="G55" s="38"/>
      <c r="H55" s="38"/>
      <c r="I55" s="38"/>
      <c r="J55" s="38"/>
      <c r="K55" s="38"/>
      <c r="L55" s="39"/>
      <c r="M55" s="39"/>
      <c r="N55" s="40"/>
      <c r="O55" s="40"/>
      <c r="P55" s="37"/>
      <c r="Q55" s="37"/>
      <c r="R55" s="37"/>
      <c r="S55" s="37"/>
      <c r="T55" s="37"/>
      <c r="U55" s="37"/>
      <c r="V55" s="37"/>
      <c r="W55" s="37"/>
    </row>
    <row r="56">
      <c r="A56" s="38"/>
      <c r="B56" s="38"/>
      <c r="C56" s="38"/>
      <c r="D56" s="39"/>
      <c r="E56" s="39"/>
      <c r="F56" s="39"/>
      <c r="G56" s="38"/>
      <c r="H56" s="38"/>
      <c r="I56" s="38"/>
      <c r="J56" s="38"/>
      <c r="K56" s="38"/>
      <c r="L56" s="39"/>
      <c r="M56" s="39"/>
      <c r="N56" s="40"/>
      <c r="O56" s="40"/>
      <c r="P56" s="37"/>
      <c r="Q56" s="37"/>
      <c r="R56" s="37"/>
      <c r="S56" s="37"/>
      <c r="T56" s="37"/>
      <c r="U56" s="37"/>
      <c r="V56" s="37"/>
      <c r="W56" s="37"/>
    </row>
    <row r="57">
      <c r="A57" s="38"/>
      <c r="B57" s="38"/>
      <c r="C57" s="38"/>
      <c r="D57" s="39"/>
      <c r="E57" s="39"/>
      <c r="F57" s="39"/>
      <c r="G57" s="38"/>
      <c r="H57" s="38"/>
      <c r="I57" s="38"/>
      <c r="J57" s="38"/>
      <c r="K57" s="38"/>
      <c r="L57" s="39"/>
      <c r="M57" s="39"/>
      <c r="N57" s="40"/>
      <c r="O57" s="40"/>
      <c r="P57" s="37"/>
      <c r="Q57" s="37"/>
      <c r="R57" s="37"/>
      <c r="S57" s="37"/>
      <c r="T57" s="37"/>
      <c r="U57" s="37"/>
      <c r="V57" s="37"/>
      <c r="W57" s="37"/>
    </row>
    <row r="58">
      <c r="A58" s="38"/>
      <c r="B58" s="38"/>
      <c r="C58" s="38"/>
      <c r="D58" s="39"/>
      <c r="E58" s="39"/>
      <c r="F58" s="39"/>
      <c r="G58" s="38"/>
      <c r="H58" s="38"/>
      <c r="I58" s="38"/>
      <c r="J58" s="38"/>
      <c r="K58" s="38"/>
      <c r="L58" s="39"/>
      <c r="M58" s="39"/>
      <c r="N58" s="40"/>
      <c r="O58" s="40"/>
      <c r="P58" s="37"/>
      <c r="Q58" s="37"/>
      <c r="R58" s="37"/>
      <c r="S58" s="37"/>
      <c r="T58" s="37"/>
      <c r="U58" s="37"/>
      <c r="V58" s="37"/>
      <c r="W58" s="37"/>
    </row>
    <row r="59">
      <c r="A59" s="38"/>
      <c r="B59" s="38"/>
      <c r="C59" s="38"/>
      <c r="D59" s="39"/>
      <c r="E59" s="39"/>
      <c r="F59" s="39"/>
      <c r="G59" s="38"/>
      <c r="H59" s="38"/>
      <c r="I59" s="38"/>
      <c r="J59" s="38"/>
      <c r="K59" s="38"/>
      <c r="L59" s="39"/>
      <c r="M59" s="39"/>
      <c r="N59" s="40"/>
      <c r="O59" s="40"/>
      <c r="P59" s="37"/>
      <c r="Q59" s="37"/>
      <c r="R59" s="37"/>
      <c r="S59" s="37"/>
      <c r="T59" s="37"/>
      <c r="U59" s="37"/>
      <c r="V59" s="37"/>
      <c r="W59" s="37"/>
    </row>
    <row r="60">
      <c r="A60" s="38"/>
      <c r="B60" s="38"/>
      <c r="C60" s="38"/>
      <c r="D60" s="39"/>
      <c r="E60" s="39"/>
      <c r="F60" s="39"/>
      <c r="G60" s="38"/>
      <c r="H60" s="38"/>
      <c r="I60" s="38"/>
      <c r="J60" s="38"/>
      <c r="K60" s="38"/>
      <c r="L60" s="39"/>
      <c r="M60" s="39"/>
      <c r="N60" s="40"/>
      <c r="O60" s="40"/>
      <c r="P60" s="37"/>
      <c r="Q60" s="37"/>
      <c r="R60" s="37"/>
      <c r="S60" s="37"/>
      <c r="T60" s="37"/>
      <c r="U60" s="37"/>
      <c r="V60" s="37"/>
      <c r="W60" s="37"/>
    </row>
    <row r="61">
      <c r="A61" s="38"/>
      <c r="B61" s="38"/>
      <c r="C61" s="38"/>
      <c r="D61" s="39"/>
      <c r="E61" s="39"/>
      <c r="F61" s="39"/>
      <c r="G61" s="38"/>
      <c r="H61" s="38"/>
      <c r="I61" s="38"/>
      <c r="J61" s="38"/>
      <c r="K61" s="38"/>
      <c r="L61" s="39"/>
      <c r="M61" s="39"/>
      <c r="N61" s="40"/>
      <c r="O61" s="40"/>
      <c r="P61" s="37"/>
      <c r="Q61" s="37"/>
      <c r="R61" s="37"/>
      <c r="S61" s="37"/>
      <c r="T61" s="37"/>
      <c r="U61" s="37"/>
      <c r="V61" s="37"/>
      <c r="W61" s="37"/>
    </row>
    <row r="62">
      <c r="A62" s="38"/>
      <c r="B62" s="38"/>
      <c r="C62" s="38"/>
      <c r="D62" s="39"/>
      <c r="E62" s="39"/>
      <c r="F62" s="39"/>
      <c r="G62" s="38"/>
      <c r="H62" s="38"/>
      <c r="I62" s="38"/>
      <c r="J62" s="38"/>
      <c r="K62" s="38"/>
      <c r="L62" s="39"/>
      <c r="M62" s="39"/>
      <c r="N62" s="40"/>
      <c r="O62" s="40"/>
      <c r="P62" s="37"/>
      <c r="Q62" s="37"/>
      <c r="R62" s="37"/>
      <c r="S62" s="37"/>
      <c r="T62" s="37"/>
      <c r="U62" s="37"/>
      <c r="V62" s="37"/>
      <c r="W62" s="37"/>
    </row>
    <row r="63">
      <c r="A63" s="38"/>
      <c r="B63" s="38"/>
      <c r="C63" s="38"/>
      <c r="D63" s="39"/>
      <c r="E63" s="39"/>
      <c r="F63" s="39"/>
      <c r="G63" s="38"/>
      <c r="H63" s="38"/>
      <c r="I63" s="38"/>
      <c r="J63" s="38"/>
      <c r="K63" s="38"/>
      <c r="L63" s="39"/>
      <c r="M63" s="39"/>
      <c r="N63" s="40"/>
      <c r="O63" s="40"/>
      <c r="P63" s="37"/>
      <c r="Q63" s="37"/>
      <c r="R63" s="37"/>
      <c r="S63" s="37"/>
      <c r="T63" s="37"/>
      <c r="U63" s="37"/>
      <c r="V63" s="37"/>
      <c r="W63" s="37"/>
    </row>
    <row r="64">
      <c r="A64" s="38"/>
      <c r="B64" s="38"/>
      <c r="C64" s="38"/>
      <c r="D64" s="39"/>
      <c r="E64" s="39"/>
      <c r="F64" s="39"/>
      <c r="G64" s="38"/>
      <c r="H64" s="38"/>
      <c r="I64" s="38"/>
      <c r="J64" s="38"/>
      <c r="K64" s="38"/>
      <c r="L64" s="39"/>
      <c r="M64" s="39"/>
      <c r="N64" s="40"/>
      <c r="O64" s="40"/>
      <c r="P64" s="37"/>
      <c r="Q64" s="37"/>
      <c r="R64" s="37"/>
      <c r="S64" s="37"/>
      <c r="T64" s="37"/>
      <c r="U64" s="37"/>
      <c r="V64" s="37"/>
      <c r="W64" s="37"/>
    </row>
    <row r="65">
      <c r="A65" s="38"/>
      <c r="B65" s="38"/>
      <c r="C65" s="38"/>
      <c r="D65" s="39"/>
      <c r="E65" s="39"/>
      <c r="F65" s="39"/>
      <c r="G65" s="38"/>
      <c r="H65" s="38"/>
      <c r="I65" s="38"/>
      <c r="J65" s="38"/>
      <c r="K65" s="38"/>
      <c r="L65" s="39"/>
      <c r="M65" s="39"/>
      <c r="N65" s="40"/>
      <c r="O65" s="40"/>
      <c r="P65" s="37"/>
      <c r="Q65" s="37"/>
      <c r="R65" s="37"/>
      <c r="S65" s="37"/>
      <c r="T65" s="37"/>
      <c r="U65" s="37"/>
      <c r="V65" s="37"/>
      <c r="W65" s="37"/>
    </row>
    <row r="66">
      <c r="A66" s="38"/>
      <c r="B66" s="38"/>
      <c r="C66" s="38"/>
      <c r="D66" s="39"/>
      <c r="E66" s="39"/>
      <c r="F66" s="39"/>
      <c r="G66" s="38"/>
      <c r="H66" s="38"/>
      <c r="I66" s="38"/>
      <c r="J66" s="38"/>
      <c r="K66" s="38"/>
      <c r="L66" s="39"/>
      <c r="M66" s="39"/>
      <c r="N66" s="40"/>
      <c r="O66" s="40"/>
      <c r="P66" s="37"/>
      <c r="Q66" s="37"/>
      <c r="R66" s="37"/>
      <c r="S66" s="37"/>
      <c r="T66" s="37"/>
      <c r="U66" s="37"/>
      <c r="V66" s="37"/>
      <c r="W66" s="37"/>
    </row>
    <row r="67">
      <c r="A67" s="38"/>
      <c r="B67" s="38"/>
      <c r="C67" s="38"/>
      <c r="D67" s="39"/>
      <c r="E67" s="39"/>
      <c r="F67" s="39"/>
      <c r="G67" s="38"/>
      <c r="H67" s="38"/>
      <c r="I67" s="38"/>
      <c r="J67" s="38"/>
      <c r="K67" s="38"/>
      <c r="L67" s="39"/>
      <c r="M67" s="39"/>
      <c r="N67" s="40"/>
      <c r="O67" s="40"/>
      <c r="P67" s="37"/>
      <c r="Q67" s="37"/>
      <c r="R67" s="37"/>
      <c r="S67" s="37"/>
      <c r="T67" s="37"/>
      <c r="U67" s="37"/>
      <c r="V67" s="37"/>
      <c r="W67" s="37"/>
    </row>
    <row r="68">
      <c r="A68" s="38"/>
      <c r="B68" s="38"/>
      <c r="C68" s="38"/>
      <c r="D68" s="39"/>
      <c r="E68" s="39"/>
      <c r="F68" s="39"/>
      <c r="G68" s="38"/>
      <c r="H68" s="38"/>
      <c r="I68" s="38"/>
      <c r="J68" s="38"/>
      <c r="K68" s="38"/>
      <c r="L68" s="39"/>
      <c r="M68" s="39"/>
      <c r="N68" s="40"/>
      <c r="O68" s="40"/>
      <c r="P68" s="37"/>
      <c r="Q68" s="37"/>
      <c r="R68" s="37"/>
      <c r="S68" s="37"/>
      <c r="T68" s="37"/>
      <c r="U68" s="37"/>
      <c r="V68" s="37"/>
      <c r="W68" s="37"/>
    </row>
    <row r="69">
      <c r="A69" s="38"/>
      <c r="B69" s="38"/>
      <c r="C69" s="38"/>
      <c r="D69" s="39"/>
      <c r="E69" s="39"/>
      <c r="F69" s="39"/>
      <c r="G69" s="38"/>
      <c r="H69" s="38"/>
      <c r="I69" s="38"/>
      <c r="J69" s="38"/>
      <c r="K69" s="38"/>
      <c r="L69" s="39"/>
      <c r="M69" s="39"/>
      <c r="N69" s="40"/>
      <c r="O69" s="40"/>
      <c r="P69" s="37"/>
      <c r="Q69" s="37"/>
      <c r="R69" s="37"/>
      <c r="S69" s="37"/>
      <c r="T69" s="37"/>
      <c r="U69" s="37"/>
      <c r="V69" s="37"/>
      <c r="W69" s="37"/>
    </row>
    <row r="70">
      <c r="A70" s="38"/>
      <c r="B70" s="38"/>
      <c r="C70" s="38"/>
      <c r="D70" s="39"/>
      <c r="E70" s="39"/>
      <c r="F70" s="39"/>
      <c r="G70" s="38"/>
      <c r="H70" s="38"/>
      <c r="I70" s="38"/>
      <c r="J70" s="38"/>
      <c r="K70" s="38"/>
      <c r="L70" s="39"/>
      <c r="M70" s="39"/>
      <c r="N70" s="40"/>
      <c r="O70" s="40"/>
      <c r="P70" s="37"/>
      <c r="Q70" s="37"/>
      <c r="R70" s="37"/>
      <c r="S70" s="37"/>
      <c r="T70" s="37"/>
      <c r="U70" s="37"/>
      <c r="V70" s="37"/>
      <c r="W70" s="37"/>
    </row>
    <row r="71">
      <c r="A71" s="38"/>
      <c r="B71" s="38"/>
      <c r="C71" s="38"/>
      <c r="D71" s="39"/>
      <c r="E71" s="39"/>
      <c r="F71" s="39"/>
      <c r="G71" s="38"/>
      <c r="H71" s="38"/>
      <c r="I71" s="38"/>
      <c r="J71" s="38"/>
      <c r="K71" s="38"/>
      <c r="L71" s="39"/>
      <c r="M71" s="39"/>
      <c r="N71" s="40"/>
      <c r="O71" s="40"/>
      <c r="P71" s="37"/>
      <c r="Q71" s="37"/>
      <c r="R71" s="37"/>
      <c r="S71" s="37"/>
      <c r="T71" s="37"/>
      <c r="U71" s="37"/>
      <c r="V71" s="37"/>
      <c r="W71" s="37"/>
    </row>
    <row r="72">
      <c r="A72" s="38"/>
      <c r="B72" s="38"/>
      <c r="C72" s="38"/>
      <c r="D72" s="39"/>
      <c r="E72" s="39"/>
      <c r="F72" s="39"/>
      <c r="G72" s="38"/>
      <c r="H72" s="38"/>
      <c r="I72" s="38"/>
      <c r="J72" s="38"/>
      <c r="K72" s="38"/>
      <c r="L72" s="39"/>
      <c r="M72" s="39"/>
      <c r="N72" s="40"/>
      <c r="O72" s="40"/>
      <c r="P72" s="37"/>
      <c r="Q72" s="37"/>
      <c r="R72" s="37"/>
      <c r="S72" s="37"/>
      <c r="T72" s="37"/>
      <c r="U72" s="37"/>
      <c r="V72" s="37"/>
      <c r="W72" s="37"/>
    </row>
    <row r="73">
      <c r="A73" s="38"/>
      <c r="B73" s="38"/>
      <c r="C73" s="38"/>
      <c r="D73" s="39"/>
      <c r="E73" s="39"/>
      <c r="F73" s="39"/>
      <c r="G73" s="38"/>
      <c r="H73" s="38"/>
      <c r="I73" s="38"/>
      <c r="J73" s="38"/>
      <c r="K73" s="38"/>
      <c r="L73" s="39"/>
      <c r="M73" s="39"/>
      <c r="N73" s="40"/>
      <c r="O73" s="40"/>
      <c r="P73" s="37"/>
      <c r="Q73" s="37"/>
      <c r="R73" s="37"/>
      <c r="S73" s="37"/>
      <c r="T73" s="37"/>
      <c r="U73" s="37"/>
      <c r="V73" s="37"/>
      <c r="W73" s="37"/>
    </row>
    <row r="74">
      <c r="A74" s="38"/>
      <c r="B74" s="38"/>
      <c r="C74" s="38"/>
      <c r="D74" s="39"/>
      <c r="E74" s="39"/>
      <c r="F74" s="39"/>
      <c r="G74" s="38"/>
      <c r="H74" s="38"/>
      <c r="I74" s="38"/>
      <c r="J74" s="38"/>
      <c r="K74" s="38"/>
      <c r="L74" s="39"/>
      <c r="M74" s="39"/>
      <c r="N74" s="40"/>
      <c r="O74" s="40"/>
      <c r="P74" s="37"/>
      <c r="Q74" s="37"/>
      <c r="R74" s="37"/>
      <c r="S74" s="37"/>
      <c r="T74" s="37"/>
      <c r="U74" s="37"/>
      <c r="V74" s="37"/>
      <c r="W74" s="37"/>
    </row>
    <row r="75">
      <c r="A75" s="38"/>
      <c r="B75" s="38"/>
      <c r="C75" s="38"/>
      <c r="D75" s="39"/>
      <c r="E75" s="39"/>
      <c r="F75" s="39"/>
      <c r="G75" s="38"/>
      <c r="H75" s="38"/>
      <c r="I75" s="38"/>
      <c r="J75" s="38"/>
      <c r="K75" s="38"/>
      <c r="L75" s="39"/>
      <c r="M75" s="39"/>
      <c r="N75" s="40"/>
      <c r="O75" s="40"/>
      <c r="P75" s="37"/>
      <c r="Q75" s="37"/>
      <c r="R75" s="37"/>
      <c r="S75" s="37"/>
      <c r="T75" s="37"/>
      <c r="U75" s="37"/>
      <c r="V75" s="37"/>
      <c r="W75" s="37"/>
    </row>
    <row r="76">
      <c r="A76" s="38"/>
      <c r="B76" s="38"/>
      <c r="C76" s="38"/>
      <c r="D76" s="39"/>
      <c r="E76" s="39"/>
      <c r="F76" s="39"/>
      <c r="G76" s="38"/>
      <c r="H76" s="38"/>
      <c r="I76" s="38"/>
      <c r="J76" s="38"/>
      <c r="K76" s="38"/>
      <c r="L76" s="39"/>
      <c r="M76" s="39"/>
      <c r="N76" s="40"/>
      <c r="O76" s="40"/>
      <c r="P76" s="37"/>
      <c r="Q76" s="37"/>
      <c r="R76" s="37"/>
      <c r="S76" s="37"/>
      <c r="T76" s="37"/>
      <c r="U76" s="37"/>
      <c r="V76" s="37"/>
      <c r="W76" s="37"/>
    </row>
    <row r="77">
      <c r="A77" s="38"/>
      <c r="B77" s="38"/>
      <c r="C77" s="38"/>
      <c r="D77" s="39"/>
      <c r="E77" s="39"/>
      <c r="F77" s="39"/>
      <c r="G77" s="38"/>
      <c r="H77" s="38"/>
      <c r="I77" s="38"/>
      <c r="J77" s="38"/>
      <c r="K77" s="38"/>
      <c r="L77" s="39"/>
      <c r="M77" s="39"/>
      <c r="N77" s="40"/>
      <c r="O77" s="40"/>
      <c r="P77" s="37"/>
      <c r="Q77" s="37"/>
      <c r="R77" s="37"/>
      <c r="S77" s="37"/>
      <c r="T77" s="37"/>
      <c r="U77" s="37"/>
      <c r="V77" s="37"/>
      <c r="W77" s="37"/>
    </row>
    <row r="78">
      <c r="A78" s="38"/>
      <c r="B78" s="38"/>
      <c r="C78" s="38"/>
      <c r="D78" s="39"/>
      <c r="E78" s="39"/>
      <c r="F78" s="39"/>
      <c r="G78" s="38"/>
      <c r="H78" s="38"/>
      <c r="I78" s="38"/>
      <c r="J78" s="38"/>
      <c r="K78" s="38"/>
      <c r="L78" s="39"/>
      <c r="M78" s="39"/>
      <c r="N78" s="40"/>
      <c r="O78" s="40"/>
      <c r="P78" s="37"/>
      <c r="Q78" s="37"/>
      <c r="R78" s="37"/>
      <c r="S78" s="37"/>
      <c r="T78" s="37"/>
      <c r="U78" s="37"/>
      <c r="V78" s="37"/>
      <c r="W78" s="37"/>
    </row>
    <row r="79">
      <c r="A79" s="38"/>
      <c r="B79" s="38"/>
      <c r="C79" s="38"/>
      <c r="D79" s="39"/>
      <c r="E79" s="39"/>
      <c r="F79" s="39"/>
      <c r="G79" s="38"/>
      <c r="H79" s="38"/>
      <c r="I79" s="38"/>
      <c r="J79" s="38"/>
      <c r="K79" s="38"/>
      <c r="L79" s="39"/>
      <c r="M79" s="39"/>
      <c r="N79" s="40"/>
      <c r="O79" s="40"/>
      <c r="P79" s="37"/>
      <c r="Q79" s="37"/>
      <c r="R79" s="37"/>
      <c r="S79" s="37"/>
      <c r="T79" s="37"/>
      <c r="U79" s="37"/>
      <c r="V79" s="37"/>
      <c r="W79" s="37"/>
    </row>
    <row r="80">
      <c r="A80" s="38"/>
      <c r="B80" s="38"/>
      <c r="C80" s="38"/>
      <c r="D80" s="39"/>
      <c r="E80" s="39"/>
      <c r="F80" s="39"/>
      <c r="G80" s="38"/>
      <c r="H80" s="38"/>
      <c r="I80" s="38"/>
      <c r="J80" s="38"/>
      <c r="K80" s="38"/>
      <c r="L80" s="39"/>
      <c r="M80" s="39"/>
      <c r="N80" s="40"/>
      <c r="O80" s="40"/>
      <c r="P80" s="37"/>
      <c r="Q80" s="37"/>
      <c r="R80" s="37"/>
      <c r="S80" s="37"/>
      <c r="T80" s="37"/>
      <c r="U80" s="37"/>
      <c r="V80" s="37"/>
      <c r="W80" s="37"/>
    </row>
    <row r="81">
      <c r="A81" s="38"/>
      <c r="B81" s="38"/>
      <c r="C81" s="38"/>
      <c r="D81" s="39"/>
      <c r="E81" s="39"/>
      <c r="F81" s="39"/>
      <c r="G81" s="38"/>
      <c r="H81" s="38"/>
      <c r="I81" s="38"/>
      <c r="J81" s="38"/>
      <c r="K81" s="38"/>
      <c r="L81" s="39"/>
      <c r="M81" s="39"/>
      <c r="N81" s="40"/>
      <c r="O81" s="40"/>
      <c r="P81" s="37"/>
      <c r="Q81" s="37"/>
      <c r="R81" s="37"/>
      <c r="S81" s="37"/>
      <c r="T81" s="37"/>
      <c r="U81" s="37"/>
      <c r="V81" s="37"/>
      <c r="W81" s="37"/>
    </row>
    <row r="82">
      <c r="A82" s="38"/>
      <c r="B82" s="38"/>
      <c r="C82" s="38"/>
      <c r="D82" s="39"/>
      <c r="E82" s="39"/>
      <c r="F82" s="39"/>
      <c r="G82" s="38"/>
      <c r="H82" s="38"/>
      <c r="I82" s="38"/>
      <c r="J82" s="38"/>
      <c r="K82" s="38"/>
      <c r="L82" s="39"/>
      <c r="M82" s="39"/>
      <c r="N82" s="40"/>
      <c r="O82" s="40"/>
      <c r="P82" s="37"/>
      <c r="Q82" s="37"/>
      <c r="R82" s="37"/>
      <c r="S82" s="37"/>
      <c r="T82" s="37"/>
      <c r="U82" s="37"/>
      <c r="V82" s="37"/>
      <c r="W82" s="37"/>
    </row>
    <row r="83">
      <c r="A83" s="38"/>
      <c r="B83" s="38"/>
      <c r="C83" s="38"/>
      <c r="D83" s="39"/>
      <c r="E83" s="39"/>
      <c r="F83" s="39"/>
      <c r="G83" s="38"/>
      <c r="H83" s="38"/>
      <c r="I83" s="38"/>
      <c r="J83" s="38"/>
      <c r="K83" s="38"/>
      <c r="L83" s="39"/>
      <c r="M83" s="39"/>
      <c r="N83" s="40"/>
      <c r="O83" s="40"/>
      <c r="P83" s="37"/>
      <c r="Q83" s="37"/>
      <c r="R83" s="37"/>
      <c r="S83" s="37"/>
      <c r="T83" s="37"/>
      <c r="U83" s="37"/>
      <c r="V83" s="37"/>
      <c r="W83" s="37"/>
    </row>
    <row r="84">
      <c r="A84" s="38"/>
      <c r="B84" s="38"/>
      <c r="C84" s="38"/>
      <c r="D84" s="39"/>
      <c r="E84" s="39"/>
      <c r="F84" s="39"/>
      <c r="G84" s="38"/>
      <c r="H84" s="38"/>
      <c r="I84" s="38"/>
      <c r="J84" s="38"/>
      <c r="K84" s="38"/>
      <c r="L84" s="39"/>
      <c r="M84" s="39"/>
      <c r="N84" s="40"/>
      <c r="O84" s="40"/>
      <c r="P84" s="37"/>
      <c r="Q84" s="37"/>
      <c r="R84" s="37"/>
      <c r="S84" s="37"/>
      <c r="T84" s="37"/>
      <c r="U84" s="37"/>
      <c r="V84" s="37"/>
      <c r="W84" s="37"/>
    </row>
    <row r="85">
      <c r="A85" s="38"/>
      <c r="B85" s="38"/>
      <c r="C85" s="38"/>
      <c r="D85" s="39"/>
      <c r="E85" s="39"/>
      <c r="F85" s="39"/>
      <c r="G85" s="38"/>
      <c r="H85" s="38"/>
      <c r="I85" s="38"/>
      <c r="J85" s="38"/>
      <c r="K85" s="38"/>
      <c r="L85" s="39"/>
      <c r="M85" s="39"/>
      <c r="N85" s="40"/>
      <c r="O85" s="40"/>
      <c r="P85" s="37"/>
      <c r="Q85" s="37"/>
      <c r="R85" s="37"/>
      <c r="S85" s="37"/>
      <c r="T85" s="37"/>
      <c r="U85" s="37"/>
      <c r="V85" s="37"/>
      <c r="W85" s="37"/>
    </row>
    <row r="86">
      <c r="A86" s="38"/>
      <c r="B86" s="38"/>
      <c r="C86" s="38"/>
      <c r="D86" s="39"/>
      <c r="E86" s="39"/>
      <c r="F86" s="39"/>
      <c r="G86" s="38"/>
      <c r="H86" s="38"/>
      <c r="I86" s="38"/>
      <c r="J86" s="38"/>
      <c r="K86" s="38"/>
      <c r="L86" s="39"/>
      <c r="M86" s="39"/>
      <c r="N86" s="40"/>
      <c r="O86" s="40"/>
      <c r="P86" s="37"/>
      <c r="Q86" s="37"/>
      <c r="R86" s="37"/>
      <c r="S86" s="37"/>
      <c r="T86" s="37"/>
      <c r="U86" s="37"/>
      <c r="V86" s="37"/>
      <c r="W86" s="37"/>
    </row>
    <row r="87">
      <c r="A87" s="38"/>
      <c r="B87" s="38"/>
      <c r="C87" s="38"/>
      <c r="D87" s="39"/>
      <c r="E87" s="39"/>
      <c r="F87" s="39"/>
      <c r="G87" s="38"/>
      <c r="H87" s="38"/>
      <c r="I87" s="38"/>
      <c r="J87" s="38"/>
      <c r="K87" s="38"/>
      <c r="L87" s="39"/>
      <c r="M87" s="39"/>
      <c r="N87" s="40"/>
      <c r="O87" s="40"/>
      <c r="P87" s="37"/>
      <c r="Q87" s="37"/>
      <c r="R87" s="37"/>
      <c r="S87" s="37"/>
      <c r="T87" s="37"/>
      <c r="U87" s="37"/>
      <c r="V87" s="37"/>
      <c r="W87" s="37"/>
    </row>
    <row r="88">
      <c r="A88" s="38"/>
      <c r="B88" s="38"/>
      <c r="C88" s="38"/>
      <c r="D88" s="39"/>
      <c r="E88" s="39"/>
      <c r="F88" s="39"/>
      <c r="G88" s="38"/>
      <c r="H88" s="38"/>
      <c r="I88" s="38"/>
      <c r="J88" s="38"/>
      <c r="K88" s="38"/>
      <c r="L88" s="39"/>
      <c r="M88" s="39"/>
      <c r="N88" s="40"/>
      <c r="O88" s="40"/>
      <c r="P88" s="37"/>
      <c r="Q88" s="37"/>
      <c r="R88" s="37"/>
      <c r="S88" s="37"/>
      <c r="T88" s="37"/>
      <c r="U88" s="37"/>
      <c r="V88" s="37"/>
      <c r="W88" s="37"/>
    </row>
    <row r="89">
      <c r="A89" s="38"/>
      <c r="B89" s="38"/>
      <c r="C89" s="38"/>
      <c r="D89" s="39"/>
      <c r="E89" s="39"/>
      <c r="F89" s="39"/>
      <c r="G89" s="38"/>
      <c r="H89" s="38"/>
      <c r="I89" s="38"/>
      <c r="J89" s="38"/>
      <c r="K89" s="38"/>
      <c r="L89" s="39"/>
      <c r="M89" s="39"/>
      <c r="N89" s="40"/>
      <c r="O89" s="40"/>
      <c r="P89" s="37"/>
      <c r="Q89" s="37"/>
      <c r="R89" s="37"/>
      <c r="S89" s="37"/>
      <c r="T89" s="37"/>
      <c r="U89" s="37"/>
      <c r="V89" s="37"/>
      <c r="W89" s="37"/>
    </row>
    <row r="90">
      <c r="A90" s="38"/>
      <c r="B90" s="38"/>
      <c r="C90" s="38"/>
      <c r="D90" s="39"/>
      <c r="E90" s="39"/>
      <c r="F90" s="39"/>
      <c r="G90" s="38"/>
      <c r="H90" s="38"/>
      <c r="I90" s="38"/>
      <c r="J90" s="38"/>
      <c r="K90" s="38"/>
      <c r="L90" s="39"/>
      <c r="M90" s="39"/>
      <c r="N90" s="40"/>
      <c r="O90" s="40"/>
      <c r="P90" s="37"/>
      <c r="Q90" s="37"/>
      <c r="R90" s="37"/>
      <c r="S90" s="37"/>
      <c r="T90" s="37"/>
      <c r="U90" s="37"/>
      <c r="V90" s="37"/>
      <c r="W90" s="37"/>
    </row>
    <row r="91">
      <c r="A91" s="38"/>
      <c r="B91" s="38"/>
      <c r="C91" s="38"/>
      <c r="D91" s="39"/>
      <c r="E91" s="39"/>
      <c r="F91" s="39"/>
      <c r="G91" s="38"/>
      <c r="H91" s="38"/>
      <c r="I91" s="38"/>
      <c r="J91" s="38"/>
      <c r="K91" s="38"/>
      <c r="L91" s="39"/>
      <c r="M91" s="39"/>
      <c r="N91" s="40"/>
      <c r="O91" s="40"/>
      <c r="P91" s="37"/>
      <c r="Q91" s="37"/>
      <c r="R91" s="37"/>
      <c r="S91" s="37"/>
      <c r="T91" s="37"/>
      <c r="U91" s="37"/>
      <c r="V91" s="37"/>
      <c r="W91" s="37"/>
    </row>
    <row r="92">
      <c r="A92" s="38"/>
      <c r="B92" s="38"/>
      <c r="C92" s="38"/>
      <c r="D92" s="39"/>
      <c r="E92" s="39"/>
      <c r="F92" s="39"/>
      <c r="G92" s="38"/>
      <c r="H92" s="38"/>
      <c r="I92" s="38"/>
      <c r="J92" s="38"/>
      <c r="K92" s="38"/>
      <c r="L92" s="39"/>
      <c r="M92" s="39"/>
      <c r="N92" s="40"/>
      <c r="O92" s="40"/>
      <c r="P92" s="37"/>
      <c r="Q92" s="37"/>
      <c r="R92" s="37"/>
      <c r="S92" s="37"/>
      <c r="T92" s="37"/>
      <c r="U92" s="37"/>
      <c r="V92" s="37"/>
      <c r="W92" s="37"/>
    </row>
    <row r="93">
      <c r="A93" s="38"/>
      <c r="B93" s="38"/>
      <c r="C93" s="38"/>
      <c r="D93" s="39"/>
      <c r="E93" s="39"/>
      <c r="F93" s="39"/>
      <c r="G93" s="38"/>
      <c r="H93" s="38"/>
      <c r="I93" s="38"/>
      <c r="J93" s="38"/>
      <c r="K93" s="38"/>
      <c r="L93" s="39"/>
      <c r="M93" s="39"/>
      <c r="N93" s="40"/>
      <c r="O93" s="40"/>
      <c r="P93" s="37"/>
      <c r="Q93" s="37"/>
      <c r="R93" s="37"/>
      <c r="S93" s="37"/>
      <c r="T93" s="37"/>
      <c r="U93" s="37"/>
      <c r="V93" s="37"/>
      <c r="W93" s="37"/>
    </row>
    <row r="94">
      <c r="A94" s="38"/>
      <c r="B94" s="38"/>
      <c r="C94" s="38"/>
      <c r="D94" s="39"/>
      <c r="E94" s="39"/>
      <c r="F94" s="39"/>
      <c r="G94" s="38"/>
      <c r="H94" s="38"/>
      <c r="I94" s="38"/>
      <c r="J94" s="38"/>
      <c r="K94" s="38"/>
      <c r="L94" s="39"/>
      <c r="M94" s="39"/>
      <c r="N94" s="40"/>
      <c r="O94" s="40"/>
      <c r="P94" s="37"/>
      <c r="Q94" s="37"/>
      <c r="R94" s="37"/>
      <c r="S94" s="37"/>
      <c r="T94" s="37"/>
      <c r="U94" s="37"/>
      <c r="V94" s="37"/>
      <c r="W94" s="37"/>
    </row>
    <row r="95">
      <c r="A95" s="38"/>
      <c r="B95" s="38"/>
      <c r="C95" s="38"/>
      <c r="D95" s="39"/>
      <c r="E95" s="39"/>
      <c r="F95" s="39"/>
      <c r="G95" s="38"/>
      <c r="H95" s="38"/>
      <c r="I95" s="38"/>
      <c r="J95" s="38"/>
      <c r="K95" s="38"/>
      <c r="L95" s="39"/>
      <c r="M95" s="39"/>
      <c r="N95" s="40"/>
      <c r="O95" s="40"/>
      <c r="P95" s="37"/>
      <c r="Q95" s="37"/>
      <c r="R95" s="37"/>
      <c r="S95" s="37"/>
      <c r="T95" s="37"/>
      <c r="U95" s="37"/>
      <c r="V95" s="37"/>
      <c r="W95" s="37"/>
    </row>
    <row r="96">
      <c r="A96" s="38"/>
      <c r="B96" s="38"/>
      <c r="C96" s="38"/>
      <c r="D96" s="39"/>
      <c r="E96" s="39"/>
      <c r="F96" s="39"/>
      <c r="G96" s="38"/>
      <c r="H96" s="38"/>
      <c r="I96" s="38"/>
      <c r="J96" s="38"/>
      <c r="K96" s="38"/>
      <c r="L96" s="39"/>
      <c r="M96" s="39"/>
      <c r="N96" s="40"/>
      <c r="O96" s="40"/>
      <c r="P96" s="37"/>
      <c r="Q96" s="37"/>
      <c r="R96" s="37"/>
      <c r="S96" s="37"/>
      <c r="T96" s="37"/>
      <c r="U96" s="37"/>
      <c r="V96" s="37"/>
      <c r="W96" s="37"/>
    </row>
    <row r="97">
      <c r="A97" s="38"/>
      <c r="B97" s="38"/>
      <c r="C97" s="38"/>
      <c r="D97" s="39"/>
      <c r="E97" s="39"/>
      <c r="F97" s="39"/>
      <c r="G97" s="38"/>
      <c r="H97" s="38"/>
      <c r="I97" s="38"/>
      <c r="J97" s="38"/>
      <c r="K97" s="38"/>
      <c r="L97" s="39"/>
      <c r="M97" s="39"/>
      <c r="N97" s="40"/>
      <c r="O97" s="40"/>
      <c r="P97" s="37"/>
      <c r="Q97" s="37"/>
      <c r="R97" s="37"/>
      <c r="S97" s="37"/>
      <c r="T97" s="37"/>
      <c r="U97" s="37"/>
      <c r="V97" s="37"/>
      <c r="W97" s="37"/>
    </row>
    <row r="98">
      <c r="A98" s="38"/>
      <c r="B98" s="38"/>
      <c r="C98" s="38"/>
      <c r="D98" s="39"/>
      <c r="E98" s="39"/>
      <c r="F98" s="39"/>
      <c r="G98" s="38"/>
      <c r="H98" s="38"/>
      <c r="I98" s="38"/>
      <c r="J98" s="38"/>
      <c r="K98" s="38"/>
      <c r="L98" s="39"/>
      <c r="M98" s="39"/>
      <c r="N98" s="40"/>
      <c r="O98" s="40"/>
      <c r="P98" s="37"/>
      <c r="Q98" s="37"/>
      <c r="R98" s="37"/>
      <c r="S98" s="37"/>
      <c r="T98" s="37"/>
      <c r="U98" s="37"/>
      <c r="V98" s="37"/>
      <c r="W98" s="37"/>
    </row>
    <row r="99">
      <c r="A99" s="38"/>
      <c r="B99" s="38"/>
      <c r="C99" s="38"/>
      <c r="D99" s="39"/>
      <c r="E99" s="39"/>
      <c r="F99" s="39"/>
      <c r="G99" s="38"/>
      <c r="H99" s="38"/>
      <c r="I99" s="38"/>
      <c r="J99" s="38"/>
      <c r="K99" s="38"/>
      <c r="L99" s="39"/>
      <c r="M99" s="39"/>
      <c r="N99" s="40"/>
      <c r="O99" s="40"/>
      <c r="P99" s="37"/>
      <c r="Q99" s="37"/>
      <c r="R99" s="37"/>
      <c r="S99" s="37"/>
      <c r="T99" s="37"/>
      <c r="U99" s="37"/>
      <c r="V99" s="37"/>
      <c r="W99" s="37"/>
    </row>
    <row r="100">
      <c r="A100" s="38"/>
      <c r="B100" s="38"/>
      <c r="C100" s="38"/>
      <c r="D100" s="39"/>
      <c r="E100" s="39"/>
      <c r="F100" s="39"/>
      <c r="G100" s="38"/>
      <c r="H100" s="38"/>
      <c r="I100" s="38"/>
      <c r="J100" s="38"/>
      <c r="K100" s="38"/>
      <c r="L100" s="39"/>
      <c r="M100" s="39"/>
      <c r="N100" s="40"/>
      <c r="O100" s="40"/>
      <c r="P100" s="37"/>
      <c r="Q100" s="37"/>
      <c r="R100" s="37"/>
      <c r="S100" s="37"/>
      <c r="T100" s="37"/>
      <c r="U100" s="37"/>
      <c r="V100" s="37"/>
      <c r="W100" s="37"/>
    </row>
    <row r="101">
      <c r="A101" s="38"/>
      <c r="B101" s="38"/>
      <c r="C101" s="38"/>
      <c r="D101" s="39"/>
      <c r="E101" s="39"/>
      <c r="F101" s="39"/>
      <c r="G101" s="38"/>
      <c r="H101" s="38"/>
      <c r="I101" s="38"/>
      <c r="J101" s="38"/>
      <c r="K101" s="38"/>
      <c r="L101" s="39"/>
      <c r="M101" s="39"/>
      <c r="N101" s="40"/>
      <c r="O101" s="40"/>
      <c r="P101" s="37"/>
      <c r="Q101" s="37"/>
      <c r="R101" s="37"/>
      <c r="S101" s="37"/>
      <c r="T101" s="37"/>
      <c r="U101" s="37"/>
      <c r="V101" s="37"/>
      <c r="W101" s="37"/>
    </row>
    <row r="102">
      <c r="A102" s="38"/>
      <c r="B102" s="38"/>
      <c r="C102" s="38"/>
      <c r="D102" s="39"/>
      <c r="E102" s="39"/>
      <c r="F102" s="39"/>
      <c r="G102" s="38"/>
      <c r="H102" s="38"/>
      <c r="I102" s="38"/>
      <c r="J102" s="38"/>
      <c r="K102" s="38"/>
      <c r="L102" s="39"/>
      <c r="M102" s="39"/>
      <c r="N102" s="40"/>
      <c r="O102" s="40"/>
      <c r="P102" s="37"/>
      <c r="Q102" s="37"/>
      <c r="R102" s="37"/>
      <c r="S102" s="37"/>
      <c r="T102" s="37"/>
      <c r="U102" s="37"/>
      <c r="V102" s="37"/>
      <c r="W102" s="37"/>
    </row>
    <row r="103">
      <c r="A103" s="38"/>
      <c r="B103" s="38"/>
      <c r="C103" s="38"/>
      <c r="D103" s="39"/>
      <c r="E103" s="39"/>
      <c r="F103" s="39"/>
      <c r="G103" s="38"/>
      <c r="H103" s="38"/>
      <c r="I103" s="38"/>
      <c r="J103" s="38"/>
      <c r="K103" s="38"/>
      <c r="L103" s="39"/>
      <c r="M103" s="39"/>
      <c r="N103" s="40"/>
      <c r="O103" s="40"/>
      <c r="P103" s="37"/>
      <c r="Q103" s="37"/>
      <c r="R103" s="37"/>
      <c r="S103" s="37"/>
      <c r="T103" s="37"/>
      <c r="U103" s="37"/>
      <c r="V103" s="37"/>
      <c r="W103" s="37"/>
    </row>
    <row r="104">
      <c r="A104" s="38"/>
      <c r="B104" s="38"/>
      <c r="C104" s="38"/>
      <c r="D104" s="39"/>
      <c r="E104" s="39"/>
      <c r="F104" s="39"/>
      <c r="G104" s="38"/>
      <c r="H104" s="38"/>
      <c r="I104" s="38"/>
      <c r="J104" s="38"/>
      <c r="K104" s="38"/>
      <c r="L104" s="39"/>
      <c r="M104" s="39"/>
      <c r="N104" s="40"/>
      <c r="O104" s="40"/>
      <c r="P104" s="37"/>
      <c r="Q104" s="37"/>
      <c r="R104" s="37"/>
      <c r="S104" s="37"/>
      <c r="T104" s="37"/>
      <c r="U104" s="37"/>
      <c r="V104" s="37"/>
      <c r="W104" s="37"/>
    </row>
    <row r="105">
      <c r="A105" s="38"/>
      <c r="B105" s="38"/>
      <c r="C105" s="38"/>
      <c r="D105" s="39"/>
      <c r="E105" s="39"/>
      <c r="F105" s="39"/>
      <c r="G105" s="38"/>
      <c r="H105" s="38"/>
      <c r="I105" s="38"/>
      <c r="J105" s="38"/>
      <c r="K105" s="38"/>
      <c r="L105" s="39"/>
      <c r="M105" s="39"/>
      <c r="N105" s="40"/>
      <c r="O105" s="40"/>
      <c r="P105" s="37"/>
      <c r="Q105" s="37"/>
      <c r="R105" s="37"/>
      <c r="S105" s="37"/>
      <c r="T105" s="37"/>
      <c r="U105" s="37"/>
      <c r="V105" s="37"/>
      <c r="W105" s="37"/>
    </row>
    <row r="106">
      <c r="A106" s="38"/>
      <c r="B106" s="38"/>
      <c r="C106" s="38"/>
      <c r="D106" s="39"/>
      <c r="E106" s="39"/>
      <c r="F106" s="39"/>
      <c r="G106" s="38"/>
      <c r="H106" s="38"/>
      <c r="I106" s="38"/>
      <c r="J106" s="38"/>
      <c r="K106" s="38"/>
      <c r="L106" s="39"/>
      <c r="M106" s="39"/>
      <c r="N106" s="40"/>
      <c r="O106" s="40"/>
      <c r="P106" s="37"/>
      <c r="Q106" s="37"/>
      <c r="R106" s="37"/>
      <c r="S106" s="37"/>
      <c r="T106" s="37"/>
      <c r="U106" s="37"/>
      <c r="V106" s="37"/>
      <c r="W106" s="37"/>
    </row>
    <row r="107">
      <c r="A107" s="38"/>
      <c r="B107" s="38"/>
      <c r="C107" s="38"/>
      <c r="D107" s="39"/>
      <c r="E107" s="39"/>
      <c r="F107" s="39"/>
      <c r="G107" s="38"/>
      <c r="H107" s="38"/>
      <c r="I107" s="38"/>
      <c r="J107" s="38"/>
      <c r="K107" s="38"/>
      <c r="L107" s="39"/>
      <c r="M107" s="39"/>
      <c r="N107" s="40"/>
      <c r="O107" s="40"/>
      <c r="P107" s="37"/>
      <c r="Q107" s="37"/>
      <c r="R107" s="37"/>
      <c r="S107" s="37"/>
      <c r="T107" s="37"/>
      <c r="U107" s="37"/>
      <c r="V107" s="37"/>
      <c r="W107" s="37"/>
    </row>
    <row r="108">
      <c r="A108" s="38"/>
      <c r="B108" s="38"/>
      <c r="C108" s="38"/>
      <c r="D108" s="39"/>
      <c r="E108" s="39"/>
      <c r="F108" s="39"/>
      <c r="G108" s="38"/>
      <c r="H108" s="38"/>
      <c r="I108" s="38"/>
      <c r="J108" s="38"/>
      <c r="K108" s="38"/>
      <c r="L108" s="39"/>
      <c r="M108" s="39"/>
      <c r="N108" s="40"/>
      <c r="O108" s="40"/>
      <c r="P108" s="37"/>
      <c r="Q108" s="37"/>
      <c r="R108" s="37"/>
      <c r="S108" s="37"/>
      <c r="T108" s="37"/>
      <c r="U108" s="37"/>
      <c r="V108" s="37"/>
      <c r="W108" s="37"/>
    </row>
    <row r="109">
      <c r="A109" s="38"/>
      <c r="B109" s="38"/>
      <c r="C109" s="38"/>
      <c r="D109" s="39"/>
      <c r="E109" s="39"/>
      <c r="F109" s="39"/>
      <c r="G109" s="38"/>
      <c r="H109" s="38"/>
      <c r="I109" s="38"/>
      <c r="J109" s="38"/>
      <c r="K109" s="38"/>
      <c r="L109" s="39"/>
      <c r="M109" s="39"/>
      <c r="N109" s="40"/>
      <c r="O109" s="40"/>
      <c r="P109" s="37"/>
      <c r="Q109" s="37"/>
      <c r="R109" s="37"/>
      <c r="S109" s="37"/>
      <c r="T109" s="37"/>
      <c r="U109" s="37"/>
      <c r="V109" s="37"/>
      <c r="W109" s="37"/>
    </row>
    <row r="110">
      <c r="A110" s="38"/>
      <c r="B110" s="38"/>
      <c r="C110" s="38"/>
      <c r="D110" s="39"/>
      <c r="E110" s="39"/>
      <c r="F110" s="39"/>
      <c r="G110" s="38"/>
      <c r="H110" s="38"/>
      <c r="I110" s="38"/>
      <c r="J110" s="38"/>
      <c r="K110" s="38"/>
      <c r="L110" s="39"/>
      <c r="M110" s="39"/>
      <c r="N110" s="40"/>
      <c r="O110" s="40"/>
      <c r="P110" s="37"/>
      <c r="Q110" s="37"/>
      <c r="R110" s="37"/>
      <c r="S110" s="37"/>
      <c r="T110" s="37"/>
      <c r="U110" s="37"/>
      <c r="V110" s="37"/>
      <c r="W110" s="37"/>
    </row>
    <row r="111">
      <c r="A111" s="38"/>
      <c r="B111" s="38"/>
      <c r="C111" s="38"/>
      <c r="D111" s="39"/>
      <c r="E111" s="39"/>
      <c r="F111" s="39"/>
      <c r="G111" s="38"/>
      <c r="H111" s="38"/>
      <c r="I111" s="38"/>
      <c r="J111" s="38"/>
      <c r="K111" s="38"/>
      <c r="L111" s="39"/>
      <c r="M111" s="39"/>
      <c r="N111" s="40"/>
      <c r="O111" s="40"/>
      <c r="P111" s="37"/>
      <c r="Q111" s="37"/>
      <c r="R111" s="37"/>
      <c r="S111" s="37"/>
      <c r="T111" s="37"/>
      <c r="U111" s="37"/>
      <c r="V111" s="37"/>
      <c r="W111" s="37"/>
    </row>
    <row r="112">
      <c r="A112" s="38"/>
      <c r="B112" s="38"/>
      <c r="C112" s="38"/>
      <c r="D112" s="39"/>
      <c r="E112" s="39"/>
      <c r="F112" s="39"/>
      <c r="G112" s="38"/>
      <c r="H112" s="38"/>
      <c r="I112" s="38"/>
      <c r="J112" s="38"/>
      <c r="K112" s="38"/>
      <c r="L112" s="39"/>
      <c r="M112" s="39"/>
      <c r="N112" s="40"/>
      <c r="O112" s="40"/>
      <c r="P112" s="37"/>
      <c r="Q112" s="37"/>
      <c r="R112" s="37"/>
      <c r="S112" s="37"/>
      <c r="T112" s="37"/>
      <c r="U112" s="37"/>
      <c r="V112" s="37"/>
      <c r="W112" s="37"/>
    </row>
    <row r="113">
      <c r="A113" s="38"/>
      <c r="B113" s="38"/>
      <c r="C113" s="38"/>
      <c r="D113" s="39"/>
      <c r="E113" s="39"/>
      <c r="F113" s="39"/>
      <c r="G113" s="38"/>
      <c r="H113" s="38"/>
      <c r="I113" s="38"/>
      <c r="J113" s="38"/>
      <c r="K113" s="38"/>
      <c r="L113" s="39"/>
      <c r="M113" s="39"/>
      <c r="N113" s="40"/>
      <c r="O113" s="40"/>
      <c r="P113" s="37"/>
      <c r="Q113" s="37"/>
      <c r="R113" s="37"/>
      <c r="S113" s="37"/>
      <c r="T113" s="37"/>
      <c r="U113" s="37"/>
      <c r="V113" s="37"/>
      <c r="W113" s="37"/>
    </row>
    <row r="114">
      <c r="A114" s="38"/>
      <c r="B114" s="38"/>
      <c r="C114" s="38"/>
      <c r="D114" s="39"/>
      <c r="E114" s="39"/>
      <c r="F114" s="39"/>
      <c r="G114" s="38"/>
      <c r="H114" s="38"/>
      <c r="I114" s="38"/>
      <c r="J114" s="38"/>
      <c r="K114" s="38"/>
      <c r="L114" s="39"/>
      <c r="M114" s="39"/>
      <c r="N114" s="40"/>
      <c r="O114" s="40"/>
      <c r="P114" s="37"/>
      <c r="Q114" s="37"/>
      <c r="R114" s="37"/>
      <c r="S114" s="37"/>
      <c r="T114" s="37"/>
      <c r="U114" s="37"/>
      <c r="V114" s="37"/>
      <c r="W114" s="37"/>
    </row>
    <row r="115">
      <c r="A115" s="38"/>
      <c r="B115" s="38"/>
      <c r="C115" s="38"/>
      <c r="D115" s="39"/>
      <c r="E115" s="39"/>
      <c r="F115" s="39"/>
      <c r="G115" s="38"/>
      <c r="H115" s="38"/>
      <c r="I115" s="38"/>
      <c r="J115" s="38"/>
      <c r="K115" s="38"/>
      <c r="L115" s="39"/>
      <c r="M115" s="39"/>
      <c r="N115" s="40"/>
      <c r="O115" s="40"/>
      <c r="P115" s="37"/>
      <c r="Q115" s="37"/>
      <c r="R115" s="37"/>
      <c r="S115" s="37"/>
      <c r="T115" s="37"/>
      <c r="U115" s="37"/>
      <c r="V115" s="37"/>
      <c r="W115" s="37"/>
    </row>
    <row r="116">
      <c r="A116" s="38"/>
      <c r="B116" s="38"/>
      <c r="C116" s="38"/>
      <c r="D116" s="39"/>
      <c r="E116" s="39"/>
      <c r="F116" s="39"/>
      <c r="G116" s="38"/>
      <c r="H116" s="38"/>
      <c r="I116" s="38"/>
      <c r="J116" s="38"/>
      <c r="K116" s="38"/>
      <c r="L116" s="39"/>
      <c r="M116" s="39"/>
      <c r="N116" s="40"/>
      <c r="O116" s="40"/>
      <c r="P116" s="37"/>
      <c r="Q116" s="37"/>
      <c r="R116" s="37"/>
      <c r="S116" s="37"/>
      <c r="T116" s="37"/>
      <c r="U116" s="37"/>
      <c r="V116" s="37"/>
      <c r="W116" s="37"/>
    </row>
    <row r="117">
      <c r="A117" s="38"/>
      <c r="B117" s="38"/>
      <c r="C117" s="38"/>
      <c r="D117" s="39"/>
      <c r="E117" s="39"/>
      <c r="F117" s="39"/>
      <c r="G117" s="38"/>
      <c r="H117" s="38"/>
      <c r="I117" s="38"/>
      <c r="J117" s="38"/>
      <c r="K117" s="38"/>
      <c r="L117" s="39"/>
      <c r="M117" s="39"/>
      <c r="N117" s="40"/>
      <c r="O117" s="40"/>
      <c r="P117" s="37"/>
      <c r="Q117" s="37"/>
      <c r="R117" s="37"/>
      <c r="S117" s="37"/>
      <c r="T117" s="37"/>
      <c r="U117" s="37"/>
      <c r="V117" s="37"/>
      <c r="W117" s="37"/>
    </row>
    <row r="118">
      <c r="A118" s="38"/>
      <c r="B118" s="38"/>
      <c r="C118" s="38"/>
      <c r="D118" s="39"/>
      <c r="E118" s="39"/>
      <c r="F118" s="39"/>
      <c r="G118" s="38"/>
      <c r="H118" s="38"/>
      <c r="I118" s="38"/>
      <c r="J118" s="38"/>
      <c r="K118" s="38"/>
      <c r="L118" s="39"/>
      <c r="M118" s="39"/>
      <c r="N118" s="40"/>
      <c r="O118" s="40"/>
      <c r="P118" s="37"/>
      <c r="Q118" s="37"/>
      <c r="R118" s="37"/>
      <c r="S118" s="37"/>
      <c r="T118" s="37"/>
      <c r="U118" s="37"/>
      <c r="V118" s="37"/>
      <c r="W118" s="37"/>
    </row>
    <row r="119">
      <c r="A119" s="38"/>
      <c r="B119" s="38"/>
      <c r="C119" s="38"/>
      <c r="D119" s="39"/>
      <c r="E119" s="39"/>
      <c r="F119" s="39"/>
      <c r="G119" s="38"/>
      <c r="H119" s="38"/>
      <c r="I119" s="38"/>
      <c r="J119" s="38"/>
      <c r="K119" s="38"/>
      <c r="L119" s="39"/>
      <c r="M119" s="39"/>
      <c r="N119" s="40"/>
      <c r="O119" s="40"/>
      <c r="P119" s="37"/>
      <c r="Q119" s="37"/>
      <c r="R119" s="37"/>
      <c r="S119" s="37"/>
      <c r="T119" s="37"/>
      <c r="U119" s="37"/>
      <c r="V119" s="37"/>
      <c r="W119" s="37"/>
    </row>
    <row r="120">
      <c r="A120" s="38"/>
      <c r="B120" s="38"/>
      <c r="C120" s="38"/>
      <c r="D120" s="39"/>
      <c r="E120" s="39"/>
      <c r="F120" s="39"/>
      <c r="G120" s="38"/>
      <c r="H120" s="38"/>
      <c r="I120" s="38"/>
      <c r="J120" s="38"/>
      <c r="K120" s="38"/>
      <c r="L120" s="39"/>
      <c r="M120" s="39"/>
      <c r="N120" s="40"/>
      <c r="O120" s="40"/>
      <c r="P120" s="37"/>
      <c r="Q120" s="37"/>
      <c r="R120" s="37"/>
      <c r="S120" s="37"/>
      <c r="T120" s="37"/>
      <c r="U120" s="37"/>
      <c r="V120" s="37"/>
      <c r="W120" s="37"/>
    </row>
    <row r="121">
      <c r="A121" s="38"/>
      <c r="B121" s="38"/>
      <c r="C121" s="38"/>
      <c r="D121" s="39"/>
      <c r="E121" s="39"/>
      <c r="F121" s="39"/>
      <c r="G121" s="38"/>
      <c r="H121" s="38"/>
      <c r="I121" s="38"/>
      <c r="J121" s="38"/>
      <c r="K121" s="38"/>
      <c r="L121" s="39"/>
      <c r="M121" s="39"/>
      <c r="N121" s="40"/>
      <c r="O121" s="40"/>
      <c r="P121" s="37"/>
      <c r="Q121" s="37"/>
      <c r="R121" s="37"/>
      <c r="S121" s="37"/>
      <c r="T121" s="37"/>
      <c r="U121" s="37"/>
      <c r="V121" s="37"/>
      <c r="W121" s="37"/>
    </row>
    <row r="122">
      <c r="A122" s="46"/>
      <c r="B122" s="46"/>
      <c r="C122" s="46"/>
      <c r="D122" s="49"/>
      <c r="E122" s="49"/>
      <c r="F122" s="49"/>
      <c r="G122" s="46"/>
      <c r="H122" s="46"/>
      <c r="I122" s="46"/>
      <c r="J122" s="46"/>
      <c r="K122" s="46"/>
      <c r="L122" s="49"/>
      <c r="M122" s="49"/>
      <c r="N122" s="46"/>
      <c r="O122" s="46"/>
      <c r="P122" s="37"/>
      <c r="Q122" s="37"/>
      <c r="R122" s="37"/>
      <c r="S122" s="37"/>
      <c r="T122" s="37"/>
      <c r="U122" s="37"/>
      <c r="V122" s="37"/>
      <c r="W122" s="37"/>
    </row>
    <row r="123">
      <c r="A123" s="46"/>
      <c r="B123" s="46"/>
      <c r="C123" s="46"/>
      <c r="D123" s="49"/>
      <c r="E123" s="49"/>
      <c r="F123" s="49"/>
      <c r="G123" s="46"/>
      <c r="H123" s="46"/>
      <c r="I123" s="46"/>
      <c r="J123" s="46"/>
      <c r="K123" s="46"/>
      <c r="L123" s="49"/>
      <c r="M123" s="49"/>
      <c r="N123" s="46"/>
      <c r="O123" s="46"/>
      <c r="P123" s="37"/>
      <c r="Q123" s="37"/>
      <c r="R123" s="37"/>
      <c r="S123" s="37"/>
      <c r="T123" s="37"/>
      <c r="U123" s="37"/>
      <c r="V123" s="37"/>
      <c r="W123" s="37"/>
    </row>
    <row r="124">
      <c r="A124" s="46"/>
      <c r="B124" s="46"/>
      <c r="C124" s="46"/>
      <c r="D124" s="49"/>
      <c r="E124" s="49"/>
      <c r="F124" s="49"/>
      <c r="G124" s="46"/>
      <c r="H124" s="46"/>
      <c r="I124" s="46"/>
      <c r="J124" s="46"/>
      <c r="K124" s="46"/>
      <c r="L124" s="49"/>
      <c r="M124" s="49"/>
      <c r="N124" s="46"/>
      <c r="O124" s="46"/>
      <c r="P124" s="37"/>
      <c r="Q124" s="37"/>
      <c r="R124" s="37"/>
      <c r="S124" s="37"/>
      <c r="T124" s="37"/>
      <c r="U124" s="37"/>
      <c r="V124" s="37"/>
      <c r="W124" s="37"/>
    </row>
    <row r="125">
      <c r="A125" s="46"/>
      <c r="B125" s="46"/>
      <c r="C125" s="46"/>
      <c r="D125" s="49"/>
      <c r="E125" s="49"/>
      <c r="F125" s="49"/>
      <c r="G125" s="46"/>
      <c r="H125" s="46"/>
      <c r="I125" s="46"/>
      <c r="J125" s="46"/>
      <c r="K125" s="46"/>
      <c r="L125" s="49"/>
      <c r="M125" s="49"/>
      <c r="N125" s="46"/>
      <c r="O125" s="46"/>
      <c r="P125" s="37"/>
      <c r="Q125" s="37"/>
      <c r="R125" s="37"/>
      <c r="S125" s="37"/>
      <c r="T125" s="37"/>
      <c r="U125" s="37"/>
      <c r="V125" s="37"/>
      <c r="W125" s="37"/>
    </row>
    <row r="126">
      <c r="A126" s="46"/>
      <c r="B126" s="46"/>
      <c r="C126" s="46"/>
      <c r="D126" s="49"/>
      <c r="E126" s="49"/>
      <c r="F126" s="49"/>
      <c r="G126" s="46"/>
      <c r="H126" s="46"/>
      <c r="I126" s="46"/>
      <c r="J126" s="46"/>
      <c r="K126" s="46"/>
      <c r="L126" s="49"/>
      <c r="M126" s="49"/>
      <c r="N126" s="46"/>
      <c r="O126" s="46"/>
      <c r="P126" s="37"/>
      <c r="Q126" s="37"/>
      <c r="R126" s="37"/>
      <c r="S126" s="37"/>
      <c r="T126" s="37"/>
      <c r="U126" s="37"/>
      <c r="V126" s="37"/>
      <c r="W126" s="37"/>
    </row>
    <row r="127">
      <c r="A127" s="46"/>
      <c r="B127" s="46"/>
      <c r="C127" s="46"/>
      <c r="D127" s="49"/>
      <c r="E127" s="49"/>
      <c r="F127" s="49"/>
      <c r="G127" s="46"/>
      <c r="H127" s="46"/>
      <c r="I127" s="46"/>
      <c r="J127" s="46"/>
      <c r="K127" s="46"/>
      <c r="L127" s="49"/>
      <c r="M127" s="49"/>
      <c r="N127" s="46"/>
      <c r="O127" s="46"/>
      <c r="P127" s="37"/>
      <c r="Q127" s="37"/>
      <c r="R127" s="37"/>
      <c r="S127" s="37"/>
      <c r="T127" s="37"/>
      <c r="U127" s="37"/>
      <c r="V127" s="37"/>
      <c r="W127" s="37"/>
    </row>
    <row r="128">
      <c r="A128" s="46"/>
      <c r="B128" s="46"/>
      <c r="C128" s="46"/>
      <c r="D128" s="49"/>
      <c r="E128" s="49"/>
      <c r="F128" s="49"/>
      <c r="G128" s="46"/>
      <c r="H128" s="46"/>
      <c r="I128" s="46"/>
      <c r="J128" s="46"/>
      <c r="K128" s="46"/>
      <c r="L128" s="49"/>
      <c r="M128" s="49"/>
      <c r="N128" s="46"/>
      <c r="O128" s="46"/>
      <c r="P128" s="37"/>
      <c r="Q128" s="37"/>
      <c r="R128" s="37"/>
      <c r="S128" s="37"/>
      <c r="T128" s="37"/>
      <c r="U128" s="37"/>
      <c r="V128" s="37"/>
      <c r="W128" s="37"/>
    </row>
    <row r="129">
      <c r="A129" s="46"/>
      <c r="B129" s="46"/>
      <c r="C129" s="46"/>
      <c r="D129" s="49"/>
      <c r="E129" s="49"/>
      <c r="F129" s="49"/>
      <c r="G129" s="46"/>
      <c r="H129" s="46"/>
      <c r="I129" s="46"/>
      <c r="J129" s="46"/>
      <c r="K129" s="46"/>
      <c r="L129" s="49"/>
      <c r="M129" s="49"/>
      <c r="N129" s="46"/>
      <c r="O129" s="46"/>
      <c r="P129" s="37"/>
      <c r="Q129" s="37"/>
      <c r="R129" s="37"/>
      <c r="S129" s="37"/>
      <c r="T129" s="37"/>
      <c r="U129" s="37"/>
      <c r="V129" s="37"/>
      <c r="W129" s="37"/>
    </row>
    <row r="130">
      <c r="A130" s="46"/>
      <c r="B130" s="46"/>
      <c r="C130" s="46"/>
      <c r="D130" s="49"/>
      <c r="E130" s="49"/>
      <c r="F130" s="49"/>
      <c r="G130" s="46"/>
      <c r="H130" s="46"/>
      <c r="I130" s="46"/>
      <c r="J130" s="46"/>
      <c r="K130" s="46"/>
      <c r="L130" s="49"/>
      <c r="M130" s="49"/>
      <c r="N130" s="46"/>
      <c r="O130" s="46"/>
      <c r="P130" s="37"/>
      <c r="Q130" s="37"/>
      <c r="R130" s="37"/>
      <c r="S130" s="37"/>
      <c r="T130" s="37"/>
      <c r="U130" s="37"/>
      <c r="V130" s="37"/>
      <c r="W130" s="37"/>
    </row>
    <row r="131">
      <c r="A131" s="46"/>
      <c r="B131" s="46"/>
      <c r="C131" s="46"/>
      <c r="D131" s="49"/>
      <c r="E131" s="49"/>
      <c r="F131" s="49"/>
      <c r="G131" s="46"/>
      <c r="H131" s="46"/>
      <c r="I131" s="46"/>
      <c r="J131" s="46"/>
      <c r="K131" s="46"/>
      <c r="L131" s="49"/>
      <c r="M131" s="49"/>
      <c r="N131" s="46"/>
      <c r="O131" s="46"/>
      <c r="P131" s="37"/>
      <c r="Q131" s="37"/>
      <c r="R131" s="37"/>
      <c r="S131" s="37"/>
      <c r="T131" s="37"/>
      <c r="U131" s="37"/>
      <c r="V131" s="37"/>
      <c r="W131" s="37"/>
    </row>
    <row r="132">
      <c r="A132" s="46"/>
      <c r="B132" s="46"/>
      <c r="C132" s="46"/>
      <c r="D132" s="49"/>
      <c r="E132" s="49"/>
      <c r="F132" s="49"/>
      <c r="G132" s="46"/>
      <c r="H132" s="46"/>
      <c r="I132" s="46"/>
      <c r="J132" s="46"/>
      <c r="K132" s="46"/>
      <c r="L132" s="49"/>
      <c r="M132" s="49"/>
      <c r="N132" s="46"/>
      <c r="O132" s="46"/>
      <c r="P132" s="37"/>
      <c r="Q132" s="37"/>
      <c r="R132" s="37"/>
      <c r="S132" s="37"/>
      <c r="T132" s="37"/>
      <c r="U132" s="37"/>
      <c r="V132" s="37"/>
      <c r="W132" s="37"/>
    </row>
    <row r="133">
      <c r="A133" s="46"/>
      <c r="B133" s="46"/>
      <c r="C133" s="46"/>
      <c r="D133" s="49"/>
      <c r="E133" s="49"/>
      <c r="F133" s="49"/>
      <c r="G133" s="46"/>
      <c r="H133" s="46"/>
      <c r="I133" s="46"/>
      <c r="J133" s="46"/>
      <c r="K133" s="46"/>
      <c r="L133" s="49"/>
      <c r="M133" s="49"/>
      <c r="N133" s="46"/>
      <c r="O133" s="46"/>
      <c r="P133" s="37"/>
      <c r="Q133" s="37"/>
      <c r="R133" s="37"/>
      <c r="S133" s="37"/>
      <c r="T133" s="37"/>
      <c r="U133" s="37"/>
      <c r="V133" s="37"/>
      <c r="W133" s="37"/>
    </row>
    <row r="134">
      <c r="A134" s="46"/>
      <c r="B134" s="46"/>
      <c r="C134" s="46"/>
      <c r="D134" s="49"/>
      <c r="E134" s="49"/>
      <c r="F134" s="49"/>
      <c r="G134" s="46"/>
      <c r="H134" s="46"/>
      <c r="I134" s="46"/>
      <c r="J134" s="46"/>
      <c r="K134" s="46"/>
      <c r="L134" s="49"/>
      <c r="M134" s="49"/>
      <c r="N134" s="46"/>
      <c r="O134" s="46"/>
      <c r="P134" s="37"/>
      <c r="Q134" s="37"/>
      <c r="R134" s="37"/>
      <c r="S134" s="37"/>
      <c r="T134" s="37"/>
      <c r="U134" s="37"/>
      <c r="V134" s="37"/>
      <c r="W134" s="37"/>
    </row>
    <row r="135">
      <c r="A135" s="46"/>
      <c r="B135" s="46"/>
      <c r="C135" s="46"/>
      <c r="D135" s="49"/>
      <c r="E135" s="49"/>
      <c r="F135" s="49"/>
      <c r="G135" s="46"/>
      <c r="H135" s="46"/>
      <c r="I135" s="46"/>
      <c r="J135" s="46"/>
      <c r="K135" s="46"/>
      <c r="L135" s="49"/>
      <c r="M135" s="49"/>
      <c r="N135" s="46"/>
      <c r="O135" s="46"/>
      <c r="P135" s="37"/>
      <c r="Q135" s="37"/>
      <c r="R135" s="37"/>
      <c r="S135" s="37"/>
      <c r="T135" s="37"/>
      <c r="U135" s="37"/>
      <c r="V135" s="37"/>
      <c r="W135" s="37"/>
    </row>
    <row r="136">
      <c r="A136" s="46"/>
      <c r="B136" s="46"/>
      <c r="C136" s="46"/>
      <c r="D136" s="49"/>
      <c r="E136" s="49"/>
      <c r="F136" s="49"/>
      <c r="G136" s="46"/>
      <c r="H136" s="46"/>
      <c r="I136" s="46"/>
      <c r="J136" s="46"/>
      <c r="K136" s="46"/>
      <c r="L136" s="49"/>
      <c r="M136" s="49"/>
      <c r="N136" s="46"/>
      <c r="O136" s="46"/>
      <c r="P136" s="37"/>
      <c r="Q136" s="37"/>
      <c r="R136" s="37"/>
      <c r="S136" s="37"/>
      <c r="T136" s="37"/>
      <c r="U136" s="37"/>
      <c r="V136" s="37"/>
      <c r="W136" s="37"/>
    </row>
    <row r="137">
      <c r="A137" s="46"/>
      <c r="B137" s="46"/>
      <c r="C137" s="46"/>
      <c r="D137" s="49"/>
      <c r="E137" s="49"/>
      <c r="F137" s="49"/>
      <c r="G137" s="46"/>
      <c r="H137" s="46"/>
      <c r="I137" s="46"/>
      <c r="J137" s="46"/>
      <c r="K137" s="46"/>
      <c r="L137" s="49"/>
      <c r="M137" s="49"/>
      <c r="N137" s="46"/>
      <c r="O137" s="46"/>
      <c r="P137" s="37"/>
      <c r="Q137" s="37"/>
      <c r="R137" s="37"/>
      <c r="S137" s="37"/>
      <c r="T137" s="37"/>
      <c r="U137" s="37"/>
      <c r="V137" s="37"/>
      <c r="W137" s="37"/>
    </row>
    <row r="138">
      <c r="A138" s="46"/>
      <c r="B138" s="46"/>
      <c r="C138" s="46"/>
      <c r="D138" s="49"/>
      <c r="E138" s="49"/>
      <c r="F138" s="49"/>
      <c r="G138" s="46"/>
      <c r="H138" s="46"/>
      <c r="I138" s="46"/>
      <c r="J138" s="46"/>
      <c r="K138" s="46"/>
      <c r="L138" s="49"/>
      <c r="M138" s="49"/>
      <c r="N138" s="46"/>
      <c r="O138" s="46"/>
      <c r="P138" s="37"/>
      <c r="Q138" s="37"/>
      <c r="R138" s="37"/>
      <c r="S138" s="37"/>
      <c r="T138" s="37"/>
      <c r="U138" s="37"/>
      <c r="V138" s="37"/>
      <c r="W138" s="37"/>
    </row>
    <row r="139">
      <c r="A139" s="46"/>
      <c r="B139" s="46"/>
      <c r="C139" s="46"/>
      <c r="D139" s="49"/>
      <c r="E139" s="49"/>
      <c r="F139" s="49"/>
      <c r="G139" s="46"/>
      <c r="H139" s="46"/>
      <c r="I139" s="46"/>
      <c r="J139" s="46"/>
      <c r="K139" s="46"/>
      <c r="L139" s="49"/>
      <c r="M139" s="49"/>
      <c r="N139" s="46"/>
      <c r="O139" s="46"/>
      <c r="P139" s="37"/>
      <c r="Q139" s="37"/>
      <c r="R139" s="37"/>
      <c r="S139" s="37"/>
      <c r="T139" s="37"/>
      <c r="U139" s="37"/>
      <c r="V139" s="37"/>
      <c r="W139" s="37"/>
    </row>
    <row r="140">
      <c r="A140" s="46"/>
      <c r="B140" s="46"/>
      <c r="C140" s="46"/>
      <c r="D140" s="49"/>
      <c r="E140" s="49"/>
      <c r="F140" s="49"/>
      <c r="G140" s="46"/>
      <c r="H140" s="46"/>
      <c r="I140" s="46"/>
      <c r="J140" s="46"/>
      <c r="K140" s="46"/>
      <c r="L140" s="49"/>
      <c r="M140" s="49"/>
      <c r="N140" s="46"/>
      <c r="O140" s="46"/>
      <c r="P140" s="37"/>
      <c r="Q140" s="37"/>
      <c r="R140" s="37"/>
      <c r="S140" s="37"/>
      <c r="T140" s="37"/>
      <c r="U140" s="37"/>
      <c r="V140" s="37"/>
      <c r="W140" s="37"/>
    </row>
    <row r="141">
      <c r="A141" s="46"/>
      <c r="B141" s="46"/>
      <c r="C141" s="46"/>
      <c r="D141" s="49"/>
      <c r="E141" s="49"/>
      <c r="F141" s="49"/>
      <c r="G141" s="46"/>
      <c r="H141" s="46"/>
      <c r="I141" s="46"/>
      <c r="J141" s="46"/>
      <c r="K141" s="46"/>
      <c r="L141" s="49"/>
      <c r="M141" s="49"/>
      <c r="N141" s="46"/>
      <c r="O141" s="46"/>
      <c r="P141" s="37"/>
      <c r="Q141" s="37"/>
      <c r="R141" s="37"/>
      <c r="S141" s="37"/>
      <c r="T141" s="37"/>
      <c r="U141" s="37"/>
      <c r="V141" s="37"/>
      <c r="W141" s="37"/>
    </row>
    <row r="142">
      <c r="A142" s="46"/>
      <c r="B142" s="46"/>
      <c r="C142" s="46"/>
      <c r="D142" s="49"/>
      <c r="E142" s="49"/>
      <c r="F142" s="49"/>
      <c r="G142" s="46"/>
      <c r="H142" s="46"/>
      <c r="I142" s="46"/>
      <c r="J142" s="46"/>
      <c r="K142" s="46"/>
      <c r="L142" s="49"/>
      <c r="M142" s="49"/>
      <c r="N142" s="46"/>
      <c r="O142" s="46"/>
      <c r="P142" s="37"/>
      <c r="Q142" s="37"/>
      <c r="R142" s="37"/>
      <c r="S142" s="37"/>
      <c r="T142" s="37"/>
      <c r="U142" s="37"/>
      <c r="V142" s="37"/>
      <c r="W142" s="37"/>
    </row>
    <row r="143">
      <c r="A143" s="46"/>
      <c r="B143" s="46"/>
      <c r="C143" s="46"/>
      <c r="D143" s="49"/>
      <c r="E143" s="49"/>
      <c r="F143" s="49"/>
      <c r="G143" s="46"/>
      <c r="H143" s="46"/>
      <c r="I143" s="46"/>
      <c r="J143" s="46"/>
      <c r="K143" s="46"/>
      <c r="L143" s="49"/>
      <c r="M143" s="49"/>
      <c r="N143" s="46"/>
      <c r="O143" s="46"/>
      <c r="P143" s="37"/>
      <c r="Q143" s="37"/>
      <c r="R143" s="37"/>
      <c r="S143" s="37"/>
      <c r="T143" s="37"/>
      <c r="U143" s="37"/>
      <c r="V143" s="37"/>
      <c r="W143" s="37"/>
    </row>
    <row r="144">
      <c r="A144" s="46"/>
      <c r="B144" s="46"/>
      <c r="C144" s="46"/>
      <c r="D144" s="49"/>
      <c r="E144" s="49"/>
      <c r="F144" s="49"/>
      <c r="G144" s="46"/>
      <c r="H144" s="46"/>
      <c r="I144" s="46"/>
      <c r="J144" s="46"/>
      <c r="K144" s="46"/>
      <c r="L144" s="49"/>
      <c r="M144" s="49"/>
      <c r="N144" s="46"/>
      <c r="O144" s="46"/>
      <c r="P144" s="37"/>
      <c r="Q144" s="37"/>
      <c r="R144" s="37"/>
      <c r="S144" s="37"/>
      <c r="T144" s="37"/>
      <c r="U144" s="37"/>
      <c r="V144" s="37"/>
      <c r="W144" s="37"/>
    </row>
    <row r="145">
      <c r="A145" s="46"/>
      <c r="B145" s="46"/>
      <c r="C145" s="46"/>
      <c r="D145" s="49"/>
      <c r="E145" s="49"/>
      <c r="F145" s="49"/>
      <c r="G145" s="46"/>
      <c r="H145" s="46"/>
      <c r="I145" s="46"/>
      <c r="J145" s="46"/>
      <c r="K145" s="46"/>
      <c r="L145" s="49"/>
      <c r="M145" s="49"/>
      <c r="N145" s="46"/>
      <c r="O145" s="46"/>
      <c r="P145" s="37"/>
      <c r="Q145" s="37"/>
      <c r="R145" s="37"/>
      <c r="S145" s="37"/>
      <c r="T145" s="37"/>
      <c r="U145" s="37"/>
      <c r="V145" s="37"/>
      <c r="W145" s="37"/>
    </row>
    <row r="146">
      <c r="A146" s="46"/>
      <c r="B146" s="46"/>
      <c r="C146" s="46"/>
      <c r="D146" s="49"/>
      <c r="E146" s="49"/>
      <c r="F146" s="49"/>
      <c r="G146" s="46"/>
      <c r="H146" s="46"/>
      <c r="I146" s="46"/>
      <c r="J146" s="46"/>
      <c r="K146" s="46"/>
      <c r="L146" s="49"/>
      <c r="M146" s="49"/>
      <c r="N146" s="46"/>
      <c r="O146" s="46"/>
      <c r="P146" s="37"/>
      <c r="Q146" s="37"/>
      <c r="R146" s="37"/>
      <c r="S146" s="37"/>
      <c r="T146" s="37"/>
      <c r="U146" s="37"/>
      <c r="V146" s="37"/>
      <c r="W146" s="37"/>
    </row>
    <row r="147">
      <c r="A147" s="46"/>
      <c r="B147" s="46"/>
      <c r="C147" s="46"/>
      <c r="D147" s="49"/>
      <c r="E147" s="49"/>
      <c r="F147" s="49"/>
      <c r="G147" s="46"/>
      <c r="H147" s="46"/>
      <c r="I147" s="46"/>
      <c r="J147" s="46"/>
      <c r="K147" s="46"/>
      <c r="L147" s="49"/>
      <c r="M147" s="49"/>
      <c r="N147" s="46"/>
      <c r="O147" s="46"/>
      <c r="P147" s="37"/>
      <c r="Q147" s="37"/>
      <c r="R147" s="37"/>
      <c r="S147" s="37"/>
      <c r="T147" s="37"/>
      <c r="U147" s="37"/>
      <c r="V147" s="37"/>
      <c r="W147" s="37"/>
    </row>
    <row r="148">
      <c r="A148" s="46"/>
      <c r="B148" s="46"/>
      <c r="C148" s="46"/>
      <c r="D148" s="49"/>
      <c r="E148" s="49"/>
      <c r="F148" s="49"/>
      <c r="G148" s="46"/>
      <c r="H148" s="46"/>
      <c r="I148" s="46"/>
      <c r="J148" s="46"/>
      <c r="K148" s="46"/>
      <c r="L148" s="49"/>
      <c r="M148" s="49"/>
      <c r="N148" s="46"/>
      <c r="O148" s="46"/>
      <c r="P148" s="37"/>
      <c r="Q148" s="37"/>
      <c r="R148" s="37"/>
      <c r="S148" s="37"/>
      <c r="T148" s="37"/>
      <c r="U148" s="37"/>
      <c r="V148" s="37"/>
      <c r="W148" s="37"/>
    </row>
    <row r="149">
      <c r="A149" s="46"/>
      <c r="B149" s="46"/>
      <c r="C149" s="46"/>
      <c r="D149" s="49"/>
      <c r="E149" s="49"/>
      <c r="F149" s="49"/>
      <c r="G149" s="46"/>
      <c r="H149" s="46"/>
      <c r="I149" s="46"/>
      <c r="J149" s="46"/>
      <c r="K149" s="46"/>
      <c r="L149" s="49"/>
      <c r="M149" s="49"/>
      <c r="N149" s="46"/>
      <c r="O149" s="46"/>
      <c r="P149" s="37"/>
      <c r="Q149" s="37"/>
      <c r="R149" s="37"/>
      <c r="S149" s="37"/>
      <c r="T149" s="37"/>
      <c r="U149" s="37"/>
      <c r="V149" s="37"/>
      <c r="W149" s="37"/>
    </row>
    <row r="150">
      <c r="A150" s="46"/>
      <c r="B150" s="46"/>
      <c r="C150" s="46"/>
      <c r="D150" s="49"/>
      <c r="E150" s="49"/>
      <c r="F150" s="49"/>
      <c r="G150" s="46"/>
      <c r="H150" s="46"/>
      <c r="I150" s="46"/>
      <c r="J150" s="46"/>
      <c r="K150" s="46"/>
      <c r="L150" s="49"/>
      <c r="M150" s="49"/>
      <c r="N150" s="46"/>
      <c r="O150" s="46"/>
      <c r="P150" s="37"/>
      <c r="Q150" s="37"/>
      <c r="R150" s="37"/>
      <c r="S150" s="37"/>
      <c r="T150" s="37"/>
      <c r="U150" s="37"/>
      <c r="V150" s="37"/>
      <c r="W150" s="37"/>
    </row>
    <row r="151">
      <c r="A151" s="46"/>
      <c r="B151" s="46"/>
      <c r="C151" s="46"/>
      <c r="D151" s="49"/>
      <c r="E151" s="49"/>
      <c r="F151" s="49"/>
      <c r="G151" s="46"/>
      <c r="H151" s="46"/>
      <c r="I151" s="46"/>
      <c r="J151" s="46"/>
      <c r="K151" s="46"/>
      <c r="L151" s="49"/>
      <c r="M151" s="49"/>
      <c r="N151" s="46"/>
      <c r="O151" s="46"/>
      <c r="P151" s="37"/>
      <c r="Q151" s="37"/>
      <c r="R151" s="37"/>
      <c r="S151" s="37"/>
      <c r="T151" s="37"/>
      <c r="U151" s="37"/>
      <c r="V151" s="37"/>
      <c r="W151" s="37"/>
    </row>
    <row r="152">
      <c r="A152" s="46"/>
      <c r="B152" s="46"/>
      <c r="C152" s="46"/>
      <c r="D152" s="49"/>
      <c r="E152" s="49"/>
      <c r="F152" s="49"/>
      <c r="G152" s="46"/>
      <c r="H152" s="46"/>
      <c r="I152" s="46"/>
      <c r="J152" s="46"/>
      <c r="K152" s="46"/>
      <c r="L152" s="49"/>
      <c r="M152" s="49"/>
      <c r="N152" s="46"/>
      <c r="O152" s="46"/>
      <c r="P152" s="37"/>
      <c r="Q152" s="37"/>
      <c r="R152" s="37"/>
      <c r="S152" s="37"/>
      <c r="T152" s="37"/>
      <c r="U152" s="37"/>
      <c r="V152" s="37"/>
      <c r="W152" s="37"/>
    </row>
    <row r="153">
      <c r="A153" s="46"/>
      <c r="B153" s="46"/>
      <c r="C153" s="46"/>
      <c r="D153" s="49"/>
      <c r="E153" s="49"/>
      <c r="F153" s="49"/>
      <c r="G153" s="46"/>
      <c r="H153" s="46"/>
      <c r="I153" s="46"/>
      <c r="J153" s="46"/>
      <c r="K153" s="46"/>
      <c r="L153" s="49"/>
      <c r="M153" s="49"/>
      <c r="N153" s="46"/>
      <c r="O153" s="46"/>
      <c r="P153" s="37"/>
      <c r="Q153" s="37"/>
      <c r="R153" s="37"/>
      <c r="S153" s="37"/>
      <c r="T153" s="37"/>
      <c r="U153" s="37"/>
      <c r="V153" s="37"/>
      <c r="W153" s="37"/>
    </row>
    <row r="154">
      <c r="A154" s="46"/>
      <c r="B154" s="46"/>
      <c r="C154" s="46"/>
      <c r="D154" s="49"/>
      <c r="E154" s="49"/>
      <c r="F154" s="49"/>
      <c r="G154" s="46"/>
      <c r="H154" s="46"/>
      <c r="I154" s="46"/>
      <c r="J154" s="46"/>
      <c r="K154" s="46"/>
      <c r="L154" s="49"/>
      <c r="M154" s="49"/>
      <c r="N154" s="46"/>
      <c r="O154" s="46"/>
      <c r="P154" s="37"/>
      <c r="Q154" s="37"/>
      <c r="R154" s="37"/>
      <c r="S154" s="37"/>
      <c r="T154" s="37"/>
      <c r="U154" s="37"/>
      <c r="V154" s="37"/>
      <c r="W154" s="37"/>
    </row>
    <row r="155">
      <c r="A155" s="46"/>
      <c r="B155" s="46"/>
      <c r="C155" s="46"/>
      <c r="D155" s="49"/>
      <c r="E155" s="49"/>
      <c r="F155" s="49"/>
      <c r="G155" s="46"/>
      <c r="H155" s="46"/>
      <c r="I155" s="46"/>
      <c r="J155" s="46"/>
      <c r="K155" s="46"/>
      <c r="L155" s="49"/>
      <c r="M155" s="49"/>
      <c r="N155" s="46"/>
      <c r="O155" s="46"/>
      <c r="P155" s="37"/>
      <c r="Q155" s="37"/>
      <c r="R155" s="37"/>
      <c r="S155" s="37"/>
      <c r="T155" s="37"/>
      <c r="U155" s="37"/>
      <c r="V155" s="37"/>
      <c r="W155" s="37"/>
    </row>
    <row r="156">
      <c r="A156" s="46"/>
      <c r="B156" s="46"/>
      <c r="C156" s="46"/>
      <c r="D156" s="49"/>
      <c r="E156" s="49"/>
      <c r="F156" s="49"/>
      <c r="G156" s="46"/>
      <c r="H156" s="46"/>
      <c r="I156" s="46"/>
      <c r="J156" s="46"/>
      <c r="K156" s="46"/>
      <c r="L156" s="49"/>
      <c r="M156" s="49"/>
      <c r="N156" s="46"/>
      <c r="O156" s="46"/>
      <c r="P156" s="37"/>
      <c r="Q156" s="37"/>
      <c r="R156" s="37"/>
      <c r="S156" s="37"/>
      <c r="T156" s="37"/>
      <c r="U156" s="37"/>
      <c r="V156" s="37"/>
      <c r="W156" s="37"/>
    </row>
    <row r="157">
      <c r="A157" s="46"/>
      <c r="B157" s="46"/>
      <c r="C157" s="46"/>
      <c r="D157" s="49"/>
      <c r="E157" s="49"/>
      <c r="F157" s="49"/>
      <c r="G157" s="46"/>
      <c r="H157" s="46"/>
      <c r="I157" s="46"/>
      <c r="J157" s="46"/>
      <c r="K157" s="46"/>
      <c r="L157" s="49"/>
      <c r="M157" s="49"/>
      <c r="N157" s="46"/>
      <c r="O157" s="46"/>
      <c r="P157" s="37"/>
      <c r="Q157" s="37"/>
      <c r="R157" s="37"/>
      <c r="S157" s="37"/>
      <c r="T157" s="37"/>
      <c r="U157" s="37"/>
      <c r="V157" s="37"/>
      <c r="W157" s="37"/>
    </row>
    <row r="158">
      <c r="A158" s="46"/>
      <c r="B158" s="46"/>
      <c r="C158" s="46"/>
      <c r="D158" s="49"/>
      <c r="E158" s="49"/>
      <c r="F158" s="49"/>
      <c r="G158" s="46"/>
      <c r="H158" s="46"/>
      <c r="I158" s="46"/>
      <c r="J158" s="46"/>
      <c r="K158" s="46"/>
      <c r="L158" s="49"/>
      <c r="M158" s="49"/>
      <c r="N158" s="46"/>
      <c r="O158" s="46"/>
      <c r="P158" s="37"/>
      <c r="Q158" s="37"/>
      <c r="R158" s="37"/>
      <c r="S158" s="37"/>
      <c r="T158" s="37"/>
      <c r="U158" s="37"/>
      <c r="V158" s="37"/>
      <c r="W158" s="37"/>
    </row>
    <row r="159">
      <c r="A159" s="46"/>
      <c r="B159" s="46"/>
      <c r="C159" s="46"/>
      <c r="D159" s="49"/>
      <c r="E159" s="49"/>
      <c r="F159" s="49"/>
      <c r="G159" s="46"/>
      <c r="H159" s="46"/>
      <c r="I159" s="46"/>
      <c r="J159" s="46"/>
      <c r="K159" s="46"/>
      <c r="L159" s="49"/>
      <c r="M159" s="49"/>
      <c r="N159" s="46"/>
      <c r="O159" s="46"/>
      <c r="P159" s="37"/>
      <c r="Q159" s="37"/>
      <c r="R159" s="37"/>
      <c r="S159" s="37"/>
      <c r="T159" s="37"/>
      <c r="U159" s="37"/>
      <c r="V159" s="37"/>
      <c r="W159" s="37"/>
    </row>
    <row r="160">
      <c r="A160" s="46"/>
      <c r="B160" s="46"/>
      <c r="C160" s="46"/>
      <c r="D160" s="49"/>
      <c r="E160" s="49"/>
      <c r="F160" s="49"/>
      <c r="G160" s="46"/>
      <c r="H160" s="46"/>
      <c r="I160" s="46"/>
      <c r="J160" s="46"/>
      <c r="K160" s="46"/>
      <c r="L160" s="49"/>
      <c r="M160" s="49"/>
      <c r="N160" s="46"/>
      <c r="O160" s="46"/>
      <c r="P160" s="37"/>
      <c r="Q160" s="37"/>
      <c r="R160" s="37"/>
      <c r="S160" s="37"/>
      <c r="T160" s="37"/>
      <c r="U160" s="37"/>
      <c r="V160" s="37"/>
      <c r="W160" s="37"/>
    </row>
    <row r="161">
      <c r="A161" s="46"/>
      <c r="B161" s="46"/>
      <c r="C161" s="46"/>
      <c r="D161" s="49"/>
      <c r="E161" s="49"/>
      <c r="F161" s="49"/>
      <c r="G161" s="46"/>
      <c r="H161" s="46"/>
      <c r="I161" s="46"/>
      <c r="J161" s="46"/>
      <c r="K161" s="46"/>
      <c r="L161" s="49"/>
      <c r="M161" s="49"/>
      <c r="N161" s="46"/>
      <c r="O161" s="46"/>
      <c r="P161" s="37"/>
      <c r="Q161" s="37"/>
      <c r="R161" s="37"/>
      <c r="S161" s="37"/>
      <c r="T161" s="37"/>
      <c r="U161" s="37"/>
      <c r="V161" s="37"/>
      <c r="W161" s="37"/>
    </row>
    <row r="162">
      <c r="A162" s="46"/>
      <c r="B162" s="46"/>
      <c r="C162" s="46"/>
      <c r="D162" s="49"/>
      <c r="E162" s="49"/>
      <c r="F162" s="49"/>
      <c r="G162" s="46"/>
      <c r="H162" s="46"/>
      <c r="I162" s="46"/>
      <c r="J162" s="46"/>
      <c r="K162" s="46"/>
      <c r="L162" s="49"/>
      <c r="M162" s="49"/>
      <c r="N162" s="46"/>
      <c r="O162" s="46"/>
      <c r="P162" s="37"/>
      <c r="Q162" s="37"/>
      <c r="R162" s="37"/>
      <c r="S162" s="37"/>
      <c r="T162" s="37"/>
      <c r="U162" s="37"/>
      <c r="V162" s="37"/>
      <c r="W162" s="37"/>
    </row>
    <row r="163">
      <c r="A163" s="46"/>
      <c r="B163" s="46"/>
      <c r="C163" s="46"/>
      <c r="D163" s="49"/>
      <c r="E163" s="49"/>
      <c r="F163" s="49"/>
      <c r="G163" s="46"/>
      <c r="H163" s="46"/>
      <c r="I163" s="46"/>
      <c r="J163" s="46"/>
      <c r="K163" s="46"/>
      <c r="L163" s="49"/>
      <c r="M163" s="49"/>
      <c r="N163" s="46"/>
      <c r="O163" s="46"/>
      <c r="P163" s="37"/>
      <c r="Q163" s="37"/>
      <c r="R163" s="37"/>
      <c r="S163" s="37"/>
      <c r="T163" s="37"/>
      <c r="U163" s="37"/>
      <c r="V163" s="37"/>
      <c r="W163" s="37"/>
    </row>
    <row r="164">
      <c r="A164" s="46"/>
      <c r="B164" s="46"/>
      <c r="C164" s="46"/>
      <c r="D164" s="49"/>
      <c r="E164" s="49"/>
      <c r="F164" s="49"/>
      <c r="G164" s="46"/>
      <c r="H164" s="46"/>
      <c r="I164" s="46"/>
      <c r="J164" s="46"/>
      <c r="K164" s="46"/>
      <c r="L164" s="49"/>
      <c r="M164" s="49"/>
      <c r="N164" s="46"/>
      <c r="O164" s="46"/>
      <c r="P164" s="37"/>
      <c r="Q164" s="37"/>
      <c r="R164" s="37"/>
      <c r="S164" s="37"/>
      <c r="T164" s="37"/>
      <c r="U164" s="37"/>
      <c r="V164" s="37"/>
      <c r="W164" s="37"/>
    </row>
    <row r="165">
      <c r="A165" s="46"/>
      <c r="B165" s="46"/>
      <c r="C165" s="46"/>
      <c r="D165" s="49"/>
      <c r="E165" s="49"/>
      <c r="F165" s="49"/>
      <c r="G165" s="46"/>
      <c r="H165" s="46"/>
      <c r="I165" s="46"/>
      <c r="J165" s="46"/>
      <c r="K165" s="46"/>
      <c r="L165" s="49"/>
      <c r="M165" s="49"/>
      <c r="N165" s="46"/>
      <c r="O165" s="46"/>
      <c r="P165" s="37"/>
      <c r="Q165" s="37"/>
      <c r="R165" s="37"/>
      <c r="S165" s="37"/>
      <c r="T165" s="37"/>
      <c r="U165" s="37"/>
      <c r="V165" s="37"/>
      <c r="W165" s="37"/>
    </row>
    <row r="166">
      <c r="A166" s="46"/>
      <c r="B166" s="46"/>
      <c r="C166" s="46"/>
      <c r="D166" s="49"/>
      <c r="E166" s="49"/>
      <c r="F166" s="49"/>
      <c r="G166" s="46"/>
      <c r="H166" s="46"/>
      <c r="I166" s="46"/>
      <c r="J166" s="46"/>
      <c r="K166" s="46"/>
      <c r="L166" s="49"/>
      <c r="M166" s="49"/>
      <c r="N166" s="46"/>
      <c r="O166" s="46"/>
      <c r="P166" s="37"/>
      <c r="Q166" s="37"/>
      <c r="R166" s="37"/>
      <c r="S166" s="37"/>
      <c r="T166" s="37"/>
      <c r="U166" s="37"/>
      <c r="V166" s="37"/>
      <c r="W166" s="37"/>
    </row>
    <row r="167">
      <c r="A167" s="46"/>
      <c r="B167" s="46"/>
      <c r="C167" s="46"/>
      <c r="D167" s="49"/>
      <c r="E167" s="49"/>
      <c r="F167" s="49"/>
      <c r="G167" s="46"/>
      <c r="H167" s="46"/>
      <c r="I167" s="46"/>
      <c r="J167" s="46"/>
      <c r="K167" s="46"/>
      <c r="L167" s="49"/>
      <c r="M167" s="49"/>
      <c r="N167" s="46"/>
      <c r="O167" s="46"/>
      <c r="P167" s="37"/>
      <c r="Q167" s="37"/>
      <c r="R167" s="37"/>
      <c r="S167" s="37"/>
      <c r="T167" s="37"/>
      <c r="U167" s="37"/>
      <c r="V167" s="37"/>
      <c r="W167" s="37"/>
    </row>
    <row r="168">
      <c r="A168" s="46"/>
      <c r="B168" s="46"/>
      <c r="C168" s="46"/>
      <c r="D168" s="49"/>
      <c r="E168" s="49"/>
      <c r="F168" s="49"/>
      <c r="G168" s="46"/>
      <c r="H168" s="46"/>
      <c r="I168" s="46"/>
      <c r="J168" s="46"/>
      <c r="K168" s="46"/>
      <c r="L168" s="49"/>
      <c r="M168" s="49"/>
      <c r="N168" s="46"/>
      <c r="O168" s="46"/>
      <c r="P168" s="37"/>
      <c r="Q168" s="37"/>
      <c r="R168" s="37"/>
      <c r="S168" s="37"/>
      <c r="T168" s="37"/>
      <c r="U168" s="37"/>
      <c r="V168" s="37"/>
      <c r="W168" s="37"/>
    </row>
    <row r="169">
      <c r="A169" s="46"/>
      <c r="B169" s="46"/>
      <c r="C169" s="46"/>
      <c r="D169" s="49"/>
      <c r="E169" s="49"/>
      <c r="F169" s="49"/>
      <c r="G169" s="46"/>
      <c r="H169" s="46"/>
      <c r="I169" s="46"/>
      <c r="J169" s="46"/>
      <c r="K169" s="46"/>
      <c r="L169" s="49"/>
      <c r="M169" s="49"/>
      <c r="N169" s="46"/>
      <c r="O169" s="46"/>
      <c r="P169" s="37"/>
      <c r="Q169" s="37"/>
      <c r="R169" s="37"/>
      <c r="S169" s="37"/>
      <c r="T169" s="37"/>
      <c r="U169" s="37"/>
      <c r="V169" s="37"/>
      <c r="W169" s="37"/>
    </row>
    <row r="170">
      <c r="A170" s="46"/>
      <c r="B170" s="46"/>
      <c r="C170" s="46"/>
      <c r="D170" s="49"/>
      <c r="E170" s="49"/>
      <c r="F170" s="49"/>
      <c r="G170" s="46"/>
      <c r="H170" s="46"/>
      <c r="I170" s="46"/>
      <c r="J170" s="46"/>
      <c r="K170" s="46"/>
      <c r="L170" s="49"/>
      <c r="M170" s="49"/>
      <c r="N170" s="46"/>
      <c r="O170" s="46"/>
      <c r="P170" s="37"/>
      <c r="Q170" s="37"/>
      <c r="R170" s="37"/>
      <c r="S170" s="37"/>
      <c r="T170" s="37"/>
      <c r="U170" s="37"/>
      <c r="V170" s="37"/>
      <c r="W170" s="37"/>
    </row>
    <row r="171">
      <c r="A171" s="46"/>
      <c r="B171" s="46"/>
      <c r="C171" s="46"/>
      <c r="D171" s="49"/>
      <c r="E171" s="49"/>
      <c r="F171" s="49"/>
      <c r="G171" s="46"/>
      <c r="H171" s="46"/>
      <c r="I171" s="46"/>
      <c r="J171" s="46"/>
      <c r="K171" s="46"/>
      <c r="L171" s="49"/>
      <c r="M171" s="49"/>
      <c r="N171" s="46"/>
      <c r="O171" s="46"/>
      <c r="P171" s="37"/>
      <c r="Q171" s="37"/>
      <c r="R171" s="37"/>
      <c r="S171" s="37"/>
      <c r="T171" s="37"/>
      <c r="U171" s="37"/>
      <c r="V171" s="37"/>
      <c r="W171" s="37"/>
    </row>
    <row r="172">
      <c r="A172" s="46"/>
      <c r="B172" s="46"/>
      <c r="C172" s="46"/>
      <c r="D172" s="49"/>
      <c r="E172" s="49"/>
      <c r="F172" s="49"/>
      <c r="G172" s="46"/>
      <c r="H172" s="46"/>
      <c r="I172" s="46"/>
      <c r="J172" s="46"/>
      <c r="K172" s="46"/>
      <c r="L172" s="49"/>
      <c r="M172" s="49"/>
      <c r="N172" s="46"/>
      <c r="O172" s="46"/>
      <c r="P172" s="37"/>
      <c r="Q172" s="37"/>
      <c r="R172" s="37"/>
      <c r="S172" s="37"/>
      <c r="T172" s="37"/>
      <c r="U172" s="37"/>
      <c r="V172" s="37"/>
      <c r="W172" s="37"/>
    </row>
    <row r="173">
      <c r="A173" s="46"/>
      <c r="B173" s="46"/>
      <c r="C173" s="46"/>
      <c r="D173" s="49"/>
      <c r="E173" s="49"/>
      <c r="F173" s="49"/>
      <c r="G173" s="46"/>
      <c r="H173" s="46"/>
      <c r="I173" s="46"/>
      <c r="J173" s="46"/>
      <c r="K173" s="46"/>
      <c r="L173" s="49"/>
      <c r="M173" s="49"/>
      <c r="N173" s="46"/>
      <c r="O173" s="46"/>
      <c r="P173" s="37"/>
      <c r="Q173" s="37"/>
      <c r="R173" s="37"/>
      <c r="S173" s="37"/>
      <c r="T173" s="37"/>
      <c r="U173" s="37"/>
      <c r="V173" s="37"/>
      <c r="W173" s="37"/>
    </row>
    <row r="174">
      <c r="A174" s="46"/>
      <c r="B174" s="46"/>
      <c r="C174" s="46"/>
      <c r="D174" s="49"/>
      <c r="E174" s="49"/>
      <c r="F174" s="49"/>
      <c r="G174" s="46"/>
      <c r="H174" s="46"/>
      <c r="I174" s="46"/>
      <c r="J174" s="46"/>
      <c r="K174" s="46"/>
      <c r="L174" s="49"/>
      <c r="M174" s="49"/>
      <c r="N174" s="46"/>
      <c r="O174" s="46"/>
      <c r="P174" s="37"/>
      <c r="Q174" s="37"/>
      <c r="R174" s="37"/>
      <c r="S174" s="37"/>
      <c r="T174" s="37"/>
      <c r="U174" s="37"/>
      <c r="V174" s="37"/>
      <c r="W174" s="37"/>
    </row>
    <row r="175">
      <c r="A175" s="46"/>
      <c r="B175" s="46"/>
      <c r="C175" s="46"/>
      <c r="D175" s="49"/>
      <c r="E175" s="49"/>
      <c r="F175" s="49"/>
      <c r="G175" s="46"/>
      <c r="H175" s="46"/>
      <c r="I175" s="46"/>
      <c r="J175" s="46"/>
      <c r="K175" s="46"/>
      <c r="L175" s="49"/>
      <c r="M175" s="49"/>
      <c r="N175" s="46"/>
      <c r="O175" s="46"/>
      <c r="P175" s="37"/>
      <c r="Q175" s="37"/>
      <c r="R175" s="37"/>
      <c r="S175" s="37"/>
      <c r="T175" s="37"/>
      <c r="U175" s="37"/>
      <c r="V175" s="37"/>
      <c r="W175" s="37"/>
    </row>
    <row r="176">
      <c r="A176" s="46"/>
      <c r="B176" s="46"/>
      <c r="C176" s="46"/>
      <c r="D176" s="49"/>
      <c r="E176" s="49"/>
      <c r="F176" s="49"/>
      <c r="G176" s="46"/>
      <c r="H176" s="46"/>
      <c r="I176" s="46"/>
      <c r="J176" s="46"/>
      <c r="K176" s="46"/>
      <c r="L176" s="49"/>
      <c r="M176" s="49"/>
      <c r="N176" s="46"/>
      <c r="O176" s="46"/>
      <c r="P176" s="37"/>
      <c r="Q176" s="37"/>
      <c r="R176" s="37"/>
      <c r="S176" s="37"/>
      <c r="T176" s="37"/>
      <c r="U176" s="37"/>
      <c r="V176" s="37"/>
      <c r="W176" s="37"/>
    </row>
    <row r="177">
      <c r="A177" s="46"/>
      <c r="B177" s="46"/>
      <c r="C177" s="46"/>
      <c r="D177" s="49"/>
      <c r="E177" s="49"/>
      <c r="F177" s="49"/>
      <c r="G177" s="46"/>
      <c r="H177" s="46"/>
      <c r="I177" s="46"/>
      <c r="J177" s="46"/>
      <c r="K177" s="46"/>
      <c r="L177" s="49"/>
      <c r="M177" s="49"/>
      <c r="N177" s="46"/>
      <c r="O177" s="46"/>
      <c r="P177" s="37"/>
      <c r="Q177" s="37"/>
      <c r="R177" s="37"/>
      <c r="S177" s="37"/>
      <c r="T177" s="37"/>
      <c r="U177" s="37"/>
      <c r="V177" s="37"/>
      <c r="W177" s="37"/>
    </row>
    <row r="178">
      <c r="A178" s="46"/>
      <c r="B178" s="46"/>
      <c r="C178" s="46"/>
      <c r="D178" s="49"/>
      <c r="E178" s="49"/>
      <c r="F178" s="49"/>
      <c r="G178" s="46"/>
      <c r="H178" s="46"/>
      <c r="I178" s="46"/>
      <c r="J178" s="46"/>
      <c r="K178" s="46"/>
      <c r="L178" s="49"/>
      <c r="M178" s="49"/>
      <c r="N178" s="46"/>
      <c r="O178" s="46"/>
      <c r="P178" s="37"/>
      <c r="Q178" s="37"/>
      <c r="R178" s="37"/>
      <c r="S178" s="37"/>
      <c r="T178" s="37"/>
      <c r="U178" s="37"/>
      <c r="V178" s="37"/>
      <c r="W178" s="37"/>
    </row>
    <row r="179">
      <c r="A179" s="46"/>
      <c r="B179" s="46"/>
      <c r="C179" s="46"/>
      <c r="D179" s="49"/>
      <c r="E179" s="49"/>
      <c r="F179" s="49"/>
      <c r="G179" s="46"/>
      <c r="H179" s="46"/>
      <c r="I179" s="46"/>
      <c r="J179" s="46"/>
      <c r="K179" s="46"/>
      <c r="L179" s="49"/>
      <c r="M179" s="49"/>
      <c r="N179" s="46"/>
      <c r="O179" s="46"/>
      <c r="P179" s="37"/>
      <c r="Q179" s="37"/>
      <c r="R179" s="37"/>
      <c r="S179" s="37"/>
      <c r="T179" s="37"/>
      <c r="U179" s="37"/>
      <c r="V179" s="37"/>
      <c r="W179" s="37"/>
    </row>
    <row r="180">
      <c r="A180" s="46"/>
      <c r="B180" s="46"/>
      <c r="C180" s="46"/>
      <c r="D180" s="49"/>
      <c r="E180" s="49"/>
      <c r="F180" s="49"/>
      <c r="G180" s="46"/>
      <c r="H180" s="46"/>
      <c r="I180" s="46"/>
      <c r="J180" s="46"/>
      <c r="K180" s="46"/>
      <c r="L180" s="49"/>
      <c r="M180" s="49"/>
      <c r="N180" s="46"/>
      <c r="O180" s="46"/>
      <c r="P180" s="37"/>
      <c r="Q180" s="37"/>
      <c r="R180" s="37"/>
      <c r="S180" s="37"/>
      <c r="T180" s="37"/>
      <c r="U180" s="37"/>
      <c r="V180" s="37"/>
      <c r="W180" s="37"/>
    </row>
    <row r="181">
      <c r="A181" s="46"/>
      <c r="B181" s="46"/>
      <c r="C181" s="46"/>
      <c r="D181" s="49"/>
      <c r="E181" s="49"/>
      <c r="F181" s="49"/>
      <c r="G181" s="46"/>
      <c r="H181" s="46"/>
      <c r="I181" s="46"/>
      <c r="J181" s="46"/>
      <c r="K181" s="46"/>
      <c r="L181" s="49"/>
      <c r="M181" s="49"/>
      <c r="N181" s="46"/>
      <c r="O181" s="46"/>
      <c r="P181" s="37"/>
      <c r="Q181" s="37"/>
      <c r="R181" s="37"/>
      <c r="S181" s="37"/>
      <c r="T181" s="37"/>
      <c r="U181" s="37"/>
      <c r="V181" s="37"/>
      <c r="W181" s="37"/>
    </row>
    <row r="182">
      <c r="A182" s="46"/>
      <c r="B182" s="46"/>
      <c r="C182" s="46"/>
      <c r="D182" s="49"/>
      <c r="E182" s="49"/>
      <c r="F182" s="49"/>
      <c r="G182" s="46"/>
      <c r="H182" s="46"/>
      <c r="I182" s="46"/>
      <c r="J182" s="46"/>
      <c r="K182" s="46"/>
      <c r="L182" s="49"/>
      <c r="M182" s="49"/>
      <c r="N182" s="46"/>
      <c r="O182" s="46"/>
      <c r="P182" s="37"/>
      <c r="Q182" s="37"/>
      <c r="R182" s="37"/>
      <c r="S182" s="37"/>
      <c r="T182" s="37"/>
      <c r="U182" s="37"/>
      <c r="V182" s="37"/>
      <c r="W182" s="37"/>
    </row>
    <row r="183">
      <c r="A183" s="46"/>
      <c r="B183" s="46"/>
      <c r="C183" s="46"/>
      <c r="D183" s="49"/>
      <c r="E183" s="49"/>
      <c r="F183" s="49"/>
      <c r="G183" s="46"/>
      <c r="H183" s="46"/>
      <c r="I183" s="46"/>
      <c r="J183" s="46"/>
      <c r="K183" s="46"/>
      <c r="L183" s="49"/>
      <c r="M183" s="49"/>
      <c r="N183" s="46"/>
      <c r="O183" s="46"/>
      <c r="P183" s="37"/>
      <c r="Q183" s="37"/>
      <c r="R183" s="37"/>
      <c r="S183" s="37"/>
      <c r="T183" s="37"/>
      <c r="U183" s="37"/>
      <c r="V183" s="37"/>
      <c r="W183" s="37"/>
    </row>
    <row r="184">
      <c r="A184" s="46"/>
      <c r="B184" s="46"/>
      <c r="C184" s="46"/>
      <c r="D184" s="49"/>
      <c r="E184" s="49"/>
      <c r="F184" s="49"/>
      <c r="G184" s="46"/>
      <c r="H184" s="46"/>
      <c r="I184" s="46"/>
      <c r="J184" s="46"/>
      <c r="K184" s="46"/>
      <c r="L184" s="49"/>
      <c r="M184" s="49"/>
      <c r="N184" s="46"/>
      <c r="O184" s="46"/>
      <c r="P184" s="37"/>
      <c r="Q184" s="37"/>
      <c r="R184" s="37"/>
      <c r="S184" s="37"/>
      <c r="T184" s="37"/>
      <c r="U184" s="37"/>
      <c r="V184" s="37"/>
      <c r="W184" s="37"/>
    </row>
    <row r="185">
      <c r="A185" s="46"/>
      <c r="B185" s="46"/>
      <c r="C185" s="46"/>
      <c r="D185" s="49"/>
      <c r="E185" s="49"/>
      <c r="F185" s="49"/>
      <c r="G185" s="46"/>
      <c r="H185" s="46"/>
      <c r="I185" s="46"/>
      <c r="J185" s="46"/>
      <c r="K185" s="46"/>
      <c r="L185" s="49"/>
      <c r="M185" s="49"/>
      <c r="N185" s="46"/>
      <c r="O185" s="46"/>
      <c r="P185" s="37"/>
      <c r="Q185" s="37"/>
      <c r="R185" s="37"/>
      <c r="S185" s="37"/>
      <c r="T185" s="37"/>
      <c r="U185" s="37"/>
      <c r="V185" s="37"/>
      <c r="W185" s="37"/>
    </row>
    <row r="186">
      <c r="A186" s="46"/>
      <c r="B186" s="46"/>
      <c r="C186" s="46"/>
      <c r="D186" s="49"/>
      <c r="E186" s="49"/>
      <c r="F186" s="49"/>
      <c r="G186" s="46"/>
      <c r="H186" s="46"/>
      <c r="I186" s="46"/>
      <c r="J186" s="46"/>
      <c r="K186" s="46"/>
      <c r="L186" s="49"/>
      <c r="M186" s="49"/>
      <c r="N186" s="46"/>
      <c r="O186" s="46"/>
      <c r="P186" s="37"/>
      <c r="Q186" s="37"/>
      <c r="R186" s="37"/>
      <c r="S186" s="37"/>
      <c r="T186" s="37"/>
      <c r="U186" s="37"/>
      <c r="V186" s="37"/>
      <c r="W186" s="37"/>
    </row>
    <row r="187">
      <c r="A187" s="46"/>
      <c r="B187" s="46"/>
      <c r="C187" s="46"/>
      <c r="D187" s="49"/>
      <c r="E187" s="49"/>
      <c r="F187" s="49"/>
      <c r="G187" s="46"/>
      <c r="H187" s="46"/>
      <c r="I187" s="46"/>
      <c r="J187" s="46"/>
      <c r="K187" s="46"/>
      <c r="L187" s="49"/>
      <c r="M187" s="49"/>
      <c r="N187" s="46"/>
      <c r="O187" s="46"/>
      <c r="P187" s="37"/>
      <c r="Q187" s="37"/>
      <c r="R187" s="37"/>
      <c r="S187" s="37"/>
      <c r="T187" s="37"/>
      <c r="U187" s="37"/>
      <c r="V187" s="37"/>
      <c r="W187" s="37"/>
    </row>
    <row r="188">
      <c r="A188" s="46"/>
      <c r="B188" s="46"/>
      <c r="C188" s="46"/>
      <c r="D188" s="49"/>
      <c r="E188" s="49"/>
      <c r="F188" s="49"/>
      <c r="G188" s="46"/>
      <c r="H188" s="46"/>
      <c r="I188" s="46"/>
      <c r="J188" s="46"/>
      <c r="K188" s="46"/>
      <c r="L188" s="49"/>
      <c r="M188" s="49"/>
      <c r="N188" s="46"/>
      <c r="O188" s="46"/>
      <c r="P188" s="37"/>
      <c r="Q188" s="37"/>
      <c r="R188" s="37"/>
      <c r="S188" s="37"/>
      <c r="T188" s="37"/>
      <c r="U188" s="37"/>
      <c r="V188" s="37"/>
      <c r="W188" s="37"/>
    </row>
    <row r="189">
      <c r="A189" s="46"/>
      <c r="B189" s="46"/>
      <c r="C189" s="46"/>
      <c r="D189" s="49"/>
      <c r="E189" s="49"/>
      <c r="F189" s="49"/>
      <c r="G189" s="46"/>
      <c r="H189" s="46"/>
      <c r="I189" s="46"/>
      <c r="J189" s="46"/>
      <c r="K189" s="46"/>
      <c r="L189" s="49"/>
      <c r="M189" s="49"/>
      <c r="N189" s="46"/>
      <c r="O189" s="46"/>
      <c r="P189" s="37"/>
      <c r="Q189" s="37"/>
      <c r="R189" s="37"/>
      <c r="S189" s="37"/>
      <c r="T189" s="37"/>
      <c r="U189" s="37"/>
      <c r="V189" s="37"/>
      <c r="W189" s="37"/>
    </row>
    <row r="190">
      <c r="A190" s="46"/>
      <c r="B190" s="46"/>
      <c r="C190" s="46"/>
      <c r="D190" s="49"/>
      <c r="E190" s="49"/>
      <c r="F190" s="49"/>
      <c r="G190" s="46"/>
      <c r="H190" s="46"/>
      <c r="I190" s="46"/>
      <c r="J190" s="46"/>
      <c r="K190" s="46"/>
      <c r="L190" s="49"/>
      <c r="M190" s="49"/>
      <c r="N190" s="46"/>
      <c r="O190" s="46"/>
      <c r="P190" s="37"/>
      <c r="Q190" s="37"/>
      <c r="R190" s="37"/>
      <c r="S190" s="37"/>
      <c r="T190" s="37"/>
      <c r="U190" s="37"/>
      <c r="V190" s="37"/>
      <c r="W190" s="37"/>
    </row>
    <row r="191">
      <c r="A191" s="46"/>
      <c r="B191" s="46"/>
      <c r="C191" s="46"/>
      <c r="D191" s="49"/>
      <c r="E191" s="49"/>
      <c r="F191" s="49"/>
      <c r="G191" s="46"/>
      <c r="H191" s="46"/>
      <c r="I191" s="46"/>
      <c r="J191" s="46"/>
      <c r="K191" s="46"/>
      <c r="L191" s="49"/>
      <c r="M191" s="49"/>
      <c r="N191" s="46"/>
      <c r="O191" s="46"/>
      <c r="P191" s="37"/>
      <c r="Q191" s="37"/>
      <c r="R191" s="37"/>
      <c r="S191" s="37"/>
      <c r="T191" s="37"/>
      <c r="U191" s="37"/>
      <c r="V191" s="37"/>
      <c r="W191" s="37"/>
    </row>
    <row r="192">
      <c r="A192" s="46"/>
      <c r="B192" s="46"/>
      <c r="C192" s="46"/>
      <c r="D192" s="49"/>
      <c r="E192" s="49"/>
      <c r="F192" s="49"/>
      <c r="G192" s="46"/>
      <c r="H192" s="46"/>
      <c r="I192" s="46"/>
      <c r="J192" s="46"/>
      <c r="K192" s="46"/>
      <c r="L192" s="49"/>
      <c r="M192" s="49"/>
      <c r="N192" s="46"/>
      <c r="O192" s="46"/>
      <c r="P192" s="37"/>
      <c r="Q192" s="37"/>
      <c r="R192" s="37"/>
      <c r="S192" s="37"/>
      <c r="T192" s="37"/>
      <c r="U192" s="37"/>
      <c r="V192" s="37"/>
      <c r="W192" s="37"/>
    </row>
    <row r="193">
      <c r="A193" s="46"/>
      <c r="B193" s="46"/>
      <c r="C193" s="46"/>
      <c r="D193" s="49"/>
      <c r="E193" s="49"/>
      <c r="F193" s="49"/>
      <c r="G193" s="46"/>
      <c r="H193" s="46"/>
      <c r="I193" s="46"/>
      <c r="J193" s="46"/>
      <c r="K193" s="46"/>
      <c r="L193" s="49"/>
      <c r="M193" s="49"/>
      <c r="N193" s="46"/>
      <c r="O193" s="46"/>
      <c r="P193" s="37"/>
      <c r="Q193" s="37"/>
      <c r="R193" s="37"/>
      <c r="S193" s="37"/>
      <c r="T193" s="37"/>
      <c r="U193" s="37"/>
      <c r="V193" s="37"/>
      <c r="W193" s="37"/>
    </row>
    <row r="194">
      <c r="A194" s="46"/>
      <c r="B194" s="46"/>
      <c r="C194" s="46"/>
      <c r="D194" s="49"/>
      <c r="E194" s="49"/>
      <c r="F194" s="49"/>
      <c r="G194" s="46"/>
      <c r="H194" s="46"/>
      <c r="I194" s="46"/>
      <c r="J194" s="46"/>
      <c r="K194" s="46"/>
      <c r="L194" s="49"/>
      <c r="M194" s="49"/>
      <c r="N194" s="46"/>
      <c r="O194" s="46"/>
      <c r="P194" s="37"/>
      <c r="Q194" s="37"/>
      <c r="R194" s="37"/>
      <c r="S194" s="37"/>
      <c r="T194" s="37"/>
      <c r="U194" s="37"/>
      <c r="V194" s="37"/>
      <c r="W194" s="37"/>
    </row>
    <row r="195">
      <c r="A195" s="46"/>
      <c r="B195" s="46"/>
      <c r="C195" s="46"/>
      <c r="D195" s="49"/>
      <c r="E195" s="49"/>
      <c r="F195" s="49"/>
      <c r="G195" s="46"/>
      <c r="H195" s="46"/>
      <c r="I195" s="46"/>
      <c r="J195" s="46"/>
      <c r="K195" s="46"/>
      <c r="L195" s="49"/>
      <c r="M195" s="49"/>
      <c r="N195" s="46"/>
      <c r="O195" s="46"/>
      <c r="P195" s="37"/>
      <c r="Q195" s="37"/>
      <c r="R195" s="37"/>
      <c r="S195" s="37"/>
      <c r="T195" s="37"/>
      <c r="U195" s="37"/>
      <c r="V195" s="37"/>
      <c r="W195" s="37"/>
    </row>
    <row r="196">
      <c r="A196" s="46"/>
      <c r="B196" s="46"/>
      <c r="C196" s="46"/>
      <c r="D196" s="49"/>
      <c r="E196" s="49"/>
      <c r="F196" s="49"/>
      <c r="G196" s="46"/>
      <c r="H196" s="46"/>
      <c r="I196" s="46"/>
      <c r="J196" s="46"/>
      <c r="K196" s="46"/>
      <c r="L196" s="49"/>
      <c r="M196" s="49"/>
      <c r="N196" s="46"/>
      <c r="O196" s="46"/>
      <c r="P196" s="37"/>
      <c r="Q196" s="37"/>
      <c r="R196" s="37"/>
      <c r="S196" s="37"/>
      <c r="T196" s="37"/>
      <c r="U196" s="37"/>
      <c r="V196" s="37"/>
      <c r="W196" s="37"/>
    </row>
    <row r="197">
      <c r="A197" s="46"/>
      <c r="B197" s="46"/>
      <c r="C197" s="46"/>
      <c r="D197" s="49"/>
      <c r="E197" s="49"/>
      <c r="F197" s="49"/>
      <c r="G197" s="46"/>
      <c r="H197" s="46"/>
      <c r="I197" s="46"/>
      <c r="J197" s="46"/>
      <c r="K197" s="46"/>
      <c r="L197" s="49"/>
      <c r="M197" s="49"/>
      <c r="N197" s="46"/>
      <c r="O197" s="46"/>
      <c r="P197" s="37"/>
      <c r="Q197" s="37"/>
      <c r="R197" s="37"/>
      <c r="S197" s="37"/>
      <c r="T197" s="37"/>
      <c r="U197" s="37"/>
      <c r="V197" s="37"/>
      <c r="W197" s="37"/>
    </row>
    <row r="198">
      <c r="A198" s="46"/>
      <c r="B198" s="46"/>
      <c r="C198" s="46"/>
      <c r="D198" s="49"/>
      <c r="E198" s="49"/>
      <c r="F198" s="49"/>
      <c r="G198" s="46"/>
      <c r="H198" s="46"/>
      <c r="I198" s="46"/>
      <c r="J198" s="46"/>
      <c r="K198" s="46"/>
      <c r="L198" s="49"/>
      <c r="M198" s="49"/>
      <c r="N198" s="46"/>
      <c r="O198" s="46"/>
      <c r="P198" s="37"/>
      <c r="Q198" s="37"/>
      <c r="R198" s="37"/>
      <c r="S198" s="37"/>
      <c r="T198" s="37"/>
      <c r="U198" s="37"/>
      <c r="V198" s="37"/>
      <c r="W198" s="37"/>
    </row>
    <row r="199">
      <c r="A199" s="46"/>
      <c r="B199" s="46"/>
      <c r="C199" s="46"/>
      <c r="D199" s="49"/>
      <c r="E199" s="49"/>
      <c r="F199" s="49"/>
      <c r="G199" s="46"/>
      <c r="H199" s="46"/>
      <c r="I199" s="46"/>
      <c r="J199" s="46"/>
      <c r="K199" s="46"/>
      <c r="L199" s="49"/>
      <c r="M199" s="49"/>
      <c r="N199" s="46"/>
      <c r="O199" s="46"/>
      <c r="P199" s="37"/>
      <c r="Q199" s="37"/>
      <c r="R199" s="37"/>
      <c r="S199" s="37"/>
      <c r="T199" s="37"/>
      <c r="U199" s="37"/>
      <c r="V199" s="37"/>
      <c r="W199" s="37"/>
    </row>
    <row r="200">
      <c r="A200" s="46"/>
      <c r="B200" s="46"/>
      <c r="C200" s="46"/>
      <c r="D200" s="49"/>
      <c r="E200" s="49"/>
      <c r="F200" s="49"/>
      <c r="G200" s="46"/>
      <c r="H200" s="46"/>
      <c r="I200" s="46"/>
      <c r="J200" s="46"/>
      <c r="K200" s="46"/>
      <c r="L200" s="49"/>
      <c r="M200" s="49"/>
      <c r="N200" s="46"/>
      <c r="O200" s="46"/>
      <c r="P200" s="37"/>
      <c r="Q200" s="37"/>
      <c r="R200" s="37"/>
      <c r="S200" s="37"/>
      <c r="T200" s="37"/>
      <c r="U200" s="37"/>
      <c r="V200" s="37"/>
      <c r="W200" s="37"/>
    </row>
    <row r="201">
      <c r="A201" s="46"/>
      <c r="B201" s="46"/>
      <c r="C201" s="46"/>
      <c r="D201" s="49"/>
      <c r="E201" s="49"/>
      <c r="F201" s="49"/>
      <c r="G201" s="46"/>
      <c r="H201" s="46"/>
      <c r="I201" s="46"/>
      <c r="J201" s="46"/>
      <c r="K201" s="46"/>
      <c r="L201" s="49"/>
      <c r="M201" s="49"/>
      <c r="N201" s="46"/>
      <c r="O201" s="46"/>
      <c r="P201" s="37"/>
      <c r="Q201" s="37"/>
      <c r="R201" s="37"/>
      <c r="S201" s="37"/>
      <c r="T201" s="37"/>
      <c r="U201" s="37"/>
      <c r="V201" s="37"/>
      <c r="W201" s="37"/>
    </row>
    <row r="202">
      <c r="A202" s="46"/>
      <c r="B202" s="46"/>
      <c r="C202" s="46"/>
      <c r="D202" s="49"/>
      <c r="E202" s="49"/>
      <c r="F202" s="49"/>
      <c r="G202" s="46"/>
      <c r="H202" s="46"/>
      <c r="I202" s="46"/>
      <c r="J202" s="46"/>
      <c r="K202" s="46"/>
      <c r="L202" s="49"/>
      <c r="M202" s="49"/>
      <c r="N202" s="46"/>
      <c r="O202" s="46"/>
      <c r="P202" s="37"/>
      <c r="Q202" s="37"/>
      <c r="R202" s="37"/>
      <c r="S202" s="37"/>
      <c r="T202" s="37"/>
      <c r="U202" s="37"/>
      <c r="V202" s="37"/>
      <c r="W202" s="37"/>
    </row>
    <row r="203">
      <c r="A203" s="46"/>
      <c r="B203" s="46"/>
      <c r="C203" s="46"/>
      <c r="D203" s="49"/>
      <c r="E203" s="49"/>
      <c r="F203" s="49"/>
      <c r="G203" s="46"/>
      <c r="H203" s="46"/>
      <c r="I203" s="46"/>
      <c r="J203" s="46"/>
      <c r="K203" s="46"/>
      <c r="L203" s="49"/>
      <c r="M203" s="49"/>
      <c r="N203" s="46"/>
      <c r="O203" s="46"/>
      <c r="P203" s="37"/>
      <c r="Q203" s="37"/>
      <c r="R203" s="37"/>
      <c r="S203" s="37"/>
      <c r="T203" s="37"/>
      <c r="U203" s="37"/>
      <c r="V203" s="37"/>
      <c r="W203" s="37"/>
    </row>
    <row r="204">
      <c r="A204" s="46"/>
      <c r="B204" s="46"/>
      <c r="C204" s="46"/>
      <c r="D204" s="49"/>
      <c r="E204" s="49"/>
      <c r="F204" s="49"/>
      <c r="G204" s="46"/>
      <c r="H204" s="46"/>
      <c r="I204" s="46"/>
      <c r="J204" s="46"/>
      <c r="K204" s="46"/>
      <c r="L204" s="49"/>
      <c r="M204" s="49"/>
      <c r="N204" s="46"/>
      <c r="O204" s="46"/>
      <c r="P204" s="37"/>
      <c r="Q204" s="37"/>
      <c r="R204" s="37"/>
      <c r="S204" s="37"/>
      <c r="T204" s="37"/>
      <c r="U204" s="37"/>
      <c r="V204" s="37"/>
      <c r="W204" s="37"/>
    </row>
    <row r="205">
      <c r="A205" s="46"/>
      <c r="B205" s="46"/>
      <c r="C205" s="46"/>
      <c r="D205" s="49"/>
      <c r="E205" s="49"/>
      <c r="F205" s="49"/>
      <c r="G205" s="46"/>
      <c r="H205" s="46"/>
      <c r="I205" s="46"/>
      <c r="J205" s="46"/>
      <c r="K205" s="46"/>
      <c r="L205" s="49"/>
      <c r="M205" s="49"/>
      <c r="N205" s="46"/>
      <c r="O205" s="46"/>
      <c r="P205" s="37"/>
      <c r="Q205" s="37"/>
      <c r="R205" s="37"/>
      <c r="S205" s="37"/>
      <c r="T205" s="37"/>
      <c r="U205" s="37"/>
      <c r="V205" s="37"/>
      <c r="W205" s="37"/>
    </row>
    <row r="206">
      <c r="A206" s="46"/>
      <c r="B206" s="46"/>
      <c r="C206" s="46"/>
      <c r="D206" s="49"/>
      <c r="E206" s="49"/>
      <c r="F206" s="49"/>
      <c r="G206" s="46"/>
      <c r="H206" s="46"/>
      <c r="I206" s="46"/>
      <c r="J206" s="46"/>
      <c r="K206" s="46"/>
      <c r="L206" s="49"/>
      <c r="M206" s="49"/>
      <c r="N206" s="46"/>
      <c r="O206" s="46"/>
      <c r="P206" s="37"/>
      <c r="Q206" s="37"/>
      <c r="R206" s="37"/>
      <c r="S206" s="37"/>
      <c r="T206" s="37"/>
      <c r="U206" s="37"/>
      <c r="V206" s="37"/>
      <c r="W206" s="37"/>
    </row>
    <row r="207">
      <c r="A207" s="46"/>
      <c r="B207" s="46"/>
      <c r="C207" s="46"/>
      <c r="D207" s="49"/>
      <c r="E207" s="49"/>
      <c r="F207" s="49"/>
      <c r="G207" s="46"/>
      <c r="H207" s="46"/>
      <c r="I207" s="46"/>
      <c r="J207" s="46"/>
      <c r="K207" s="46"/>
      <c r="L207" s="49"/>
      <c r="M207" s="49"/>
      <c r="N207" s="46"/>
      <c r="O207" s="46"/>
      <c r="P207" s="37"/>
      <c r="Q207" s="37"/>
      <c r="R207" s="37"/>
      <c r="S207" s="37"/>
      <c r="T207" s="37"/>
      <c r="U207" s="37"/>
      <c r="V207" s="37"/>
      <c r="W207" s="37"/>
    </row>
    <row r="208">
      <c r="A208" s="46"/>
      <c r="B208" s="46"/>
      <c r="C208" s="46"/>
      <c r="D208" s="49"/>
      <c r="E208" s="49"/>
      <c r="F208" s="49"/>
      <c r="G208" s="46"/>
      <c r="H208" s="46"/>
      <c r="I208" s="46"/>
      <c r="J208" s="46"/>
      <c r="K208" s="46"/>
      <c r="L208" s="49"/>
      <c r="M208" s="49"/>
      <c r="N208" s="46"/>
      <c r="O208" s="46"/>
      <c r="P208" s="37"/>
      <c r="Q208" s="37"/>
      <c r="R208" s="37"/>
      <c r="S208" s="37"/>
      <c r="T208" s="37"/>
      <c r="U208" s="37"/>
      <c r="V208" s="37"/>
      <c r="W208" s="37"/>
    </row>
    <row r="209">
      <c r="A209" s="46"/>
      <c r="B209" s="46"/>
      <c r="C209" s="46"/>
      <c r="D209" s="49"/>
      <c r="E209" s="49"/>
      <c r="F209" s="49"/>
      <c r="G209" s="46"/>
      <c r="H209" s="46"/>
      <c r="I209" s="46"/>
      <c r="J209" s="46"/>
      <c r="K209" s="46"/>
      <c r="L209" s="49"/>
      <c r="M209" s="49"/>
      <c r="N209" s="46"/>
      <c r="O209" s="46"/>
      <c r="P209" s="37"/>
      <c r="Q209" s="37"/>
      <c r="R209" s="37"/>
      <c r="S209" s="37"/>
      <c r="T209" s="37"/>
      <c r="U209" s="37"/>
      <c r="V209" s="37"/>
      <c r="W209" s="37"/>
    </row>
    <row r="210">
      <c r="A210" s="46"/>
      <c r="B210" s="46"/>
      <c r="C210" s="46"/>
      <c r="D210" s="49"/>
      <c r="E210" s="49"/>
      <c r="F210" s="49"/>
      <c r="G210" s="46"/>
      <c r="H210" s="46"/>
      <c r="I210" s="46"/>
      <c r="J210" s="46"/>
      <c r="K210" s="46"/>
      <c r="L210" s="49"/>
      <c r="M210" s="49"/>
      <c r="N210" s="46"/>
      <c r="O210" s="46"/>
      <c r="P210" s="37"/>
      <c r="Q210" s="37"/>
      <c r="R210" s="37"/>
      <c r="S210" s="37"/>
      <c r="T210" s="37"/>
      <c r="U210" s="37"/>
      <c r="V210" s="37"/>
      <c r="W210" s="37"/>
    </row>
    <row r="211">
      <c r="A211" s="46"/>
      <c r="B211" s="46"/>
      <c r="C211" s="46"/>
      <c r="D211" s="49"/>
      <c r="E211" s="49"/>
      <c r="F211" s="49"/>
      <c r="G211" s="46"/>
      <c r="H211" s="46"/>
      <c r="I211" s="46"/>
      <c r="J211" s="46"/>
      <c r="K211" s="46"/>
      <c r="L211" s="49"/>
      <c r="M211" s="49"/>
      <c r="N211" s="46"/>
      <c r="O211" s="46"/>
      <c r="P211" s="37"/>
      <c r="Q211" s="37"/>
      <c r="R211" s="37"/>
      <c r="S211" s="37"/>
      <c r="T211" s="37"/>
      <c r="U211" s="37"/>
      <c r="V211" s="37"/>
      <c r="W211" s="37"/>
    </row>
    <row r="212">
      <c r="A212" s="46"/>
      <c r="B212" s="46"/>
      <c r="C212" s="46"/>
      <c r="D212" s="49"/>
      <c r="E212" s="49"/>
      <c r="F212" s="49"/>
      <c r="G212" s="46"/>
      <c r="H212" s="46"/>
      <c r="I212" s="46"/>
      <c r="J212" s="46"/>
      <c r="K212" s="46"/>
      <c r="L212" s="49"/>
      <c r="M212" s="49"/>
      <c r="N212" s="46"/>
      <c r="O212" s="46"/>
      <c r="P212" s="37"/>
      <c r="Q212" s="37"/>
      <c r="R212" s="37"/>
      <c r="S212" s="37"/>
      <c r="T212" s="37"/>
      <c r="U212" s="37"/>
      <c r="V212" s="37"/>
      <c r="W212" s="37"/>
    </row>
    <row r="213">
      <c r="A213" s="46"/>
      <c r="B213" s="46"/>
      <c r="C213" s="46"/>
      <c r="D213" s="49"/>
      <c r="E213" s="49"/>
      <c r="F213" s="49"/>
      <c r="G213" s="46"/>
      <c r="H213" s="46"/>
      <c r="I213" s="46"/>
      <c r="J213" s="46"/>
      <c r="K213" s="46"/>
      <c r="L213" s="49"/>
      <c r="M213" s="49"/>
      <c r="N213" s="46"/>
      <c r="O213" s="46"/>
      <c r="P213" s="37"/>
      <c r="Q213" s="37"/>
      <c r="R213" s="37"/>
      <c r="S213" s="37"/>
      <c r="T213" s="37"/>
      <c r="U213" s="37"/>
      <c r="V213" s="37"/>
      <c r="W213" s="37"/>
    </row>
    <row r="214">
      <c r="A214" s="46"/>
      <c r="B214" s="46"/>
      <c r="C214" s="46"/>
      <c r="D214" s="49"/>
      <c r="E214" s="49"/>
      <c r="F214" s="49"/>
      <c r="G214" s="46"/>
      <c r="H214" s="46"/>
      <c r="I214" s="46"/>
      <c r="J214" s="46"/>
      <c r="K214" s="46"/>
      <c r="L214" s="49"/>
      <c r="M214" s="49"/>
      <c r="N214" s="46"/>
      <c r="O214" s="46"/>
      <c r="P214" s="37"/>
      <c r="Q214" s="37"/>
      <c r="R214" s="37"/>
      <c r="S214" s="37"/>
      <c r="T214" s="37"/>
      <c r="U214" s="37"/>
      <c r="V214" s="37"/>
      <c r="W214" s="37"/>
    </row>
    <row r="215">
      <c r="A215" s="46"/>
      <c r="B215" s="46"/>
      <c r="C215" s="46"/>
      <c r="D215" s="49"/>
      <c r="E215" s="49"/>
      <c r="F215" s="49"/>
      <c r="G215" s="46"/>
      <c r="H215" s="46"/>
      <c r="I215" s="46"/>
      <c r="J215" s="46"/>
      <c r="K215" s="46"/>
      <c r="L215" s="49"/>
      <c r="M215" s="49"/>
      <c r="N215" s="46"/>
      <c r="O215" s="46"/>
      <c r="P215" s="37"/>
      <c r="Q215" s="37"/>
      <c r="R215" s="37"/>
      <c r="S215" s="37"/>
      <c r="T215" s="37"/>
      <c r="U215" s="37"/>
      <c r="V215" s="37"/>
      <c r="W215" s="37"/>
    </row>
    <row r="216">
      <c r="A216" s="46"/>
      <c r="B216" s="46"/>
      <c r="C216" s="46"/>
      <c r="D216" s="49"/>
      <c r="E216" s="49"/>
      <c r="F216" s="49"/>
      <c r="G216" s="46"/>
      <c r="H216" s="46"/>
      <c r="I216" s="46"/>
      <c r="J216" s="46"/>
      <c r="K216" s="46"/>
      <c r="L216" s="49"/>
      <c r="M216" s="49"/>
      <c r="N216" s="46"/>
      <c r="O216" s="46"/>
      <c r="P216" s="37"/>
      <c r="Q216" s="37"/>
      <c r="R216" s="37"/>
      <c r="S216" s="37"/>
      <c r="T216" s="37"/>
      <c r="U216" s="37"/>
      <c r="V216" s="37"/>
      <c r="W216" s="37"/>
    </row>
    <row r="217">
      <c r="A217" s="46"/>
      <c r="B217" s="46"/>
      <c r="C217" s="46"/>
      <c r="D217" s="49"/>
      <c r="E217" s="49"/>
      <c r="F217" s="49"/>
      <c r="G217" s="46"/>
      <c r="H217" s="46"/>
      <c r="I217" s="46"/>
      <c r="J217" s="46"/>
      <c r="K217" s="46"/>
      <c r="L217" s="49"/>
      <c r="M217" s="49"/>
      <c r="N217" s="46"/>
      <c r="O217" s="46"/>
      <c r="P217" s="37"/>
      <c r="Q217" s="37"/>
      <c r="R217" s="37"/>
      <c r="S217" s="37"/>
      <c r="T217" s="37"/>
      <c r="U217" s="37"/>
      <c r="V217" s="37"/>
      <c r="W217" s="37"/>
    </row>
    <row r="218">
      <c r="A218" s="46"/>
      <c r="B218" s="46"/>
      <c r="C218" s="46"/>
      <c r="D218" s="49"/>
      <c r="E218" s="49"/>
      <c r="F218" s="49"/>
      <c r="G218" s="46"/>
      <c r="H218" s="46"/>
      <c r="I218" s="46"/>
      <c r="J218" s="46"/>
      <c r="K218" s="46"/>
      <c r="L218" s="49"/>
      <c r="M218" s="49"/>
      <c r="N218" s="46"/>
      <c r="O218" s="46"/>
      <c r="P218" s="37"/>
      <c r="Q218" s="37"/>
      <c r="R218" s="37"/>
      <c r="S218" s="37"/>
      <c r="T218" s="37"/>
      <c r="U218" s="37"/>
      <c r="V218" s="37"/>
      <c r="W218" s="37"/>
    </row>
    <row r="219">
      <c r="A219" s="46"/>
      <c r="B219" s="46"/>
      <c r="C219" s="46"/>
      <c r="D219" s="49"/>
      <c r="E219" s="49"/>
      <c r="F219" s="49"/>
      <c r="G219" s="46"/>
      <c r="H219" s="46"/>
      <c r="I219" s="46"/>
      <c r="J219" s="46"/>
      <c r="K219" s="46"/>
      <c r="L219" s="49"/>
      <c r="M219" s="49"/>
      <c r="N219" s="46"/>
      <c r="O219" s="46"/>
      <c r="P219" s="37"/>
      <c r="Q219" s="37"/>
      <c r="R219" s="37"/>
      <c r="S219" s="37"/>
      <c r="T219" s="37"/>
      <c r="U219" s="37"/>
      <c r="V219" s="37"/>
      <c r="W219" s="37"/>
    </row>
    <row r="220">
      <c r="A220" s="46"/>
      <c r="B220" s="46"/>
      <c r="C220" s="46"/>
      <c r="D220" s="49"/>
      <c r="E220" s="49"/>
      <c r="F220" s="49"/>
      <c r="G220" s="46"/>
      <c r="H220" s="46"/>
      <c r="I220" s="46"/>
      <c r="J220" s="46"/>
      <c r="K220" s="46"/>
      <c r="L220" s="49"/>
      <c r="M220" s="49"/>
      <c r="N220" s="46"/>
      <c r="O220" s="46"/>
      <c r="P220" s="37"/>
      <c r="Q220" s="37"/>
      <c r="R220" s="37"/>
      <c r="S220" s="37"/>
      <c r="T220" s="37"/>
      <c r="U220" s="37"/>
      <c r="V220" s="37"/>
      <c r="W220" s="37"/>
    </row>
    <row r="221">
      <c r="A221" s="46"/>
      <c r="B221" s="46"/>
      <c r="C221" s="46"/>
      <c r="D221" s="49"/>
      <c r="E221" s="49"/>
      <c r="F221" s="49"/>
      <c r="G221" s="46"/>
      <c r="H221" s="46"/>
      <c r="I221" s="46"/>
      <c r="J221" s="46"/>
      <c r="K221" s="46"/>
      <c r="L221" s="49"/>
      <c r="M221" s="49"/>
      <c r="N221" s="46"/>
      <c r="O221" s="46"/>
      <c r="P221" s="37"/>
      <c r="Q221" s="37"/>
      <c r="R221" s="37"/>
      <c r="S221" s="37"/>
      <c r="T221" s="37"/>
      <c r="U221" s="37"/>
      <c r="V221" s="37"/>
      <c r="W221" s="37"/>
    </row>
    <row r="222">
      <c r="A222" s="46"/>
      <c r="B222" s="46"/>
      <c r="C222" s="46"/>
      <c r="D222" s="49"/>
      <c r="E222" s="49"/>
      <c r="F222" s="49"/>
      <c r="G222" s="46"/>
      <c r="H222" s="46"/>
      <c r="I222" s="46"/>
      <c r="J222" s="46"/>
      <c r="K222" s="46"/>
      <c r="L222" s="49"/>
      <c r="M222" s="49"/>
      <c r="N222" s="46"/>
      <c r="O222" s="46"/>
      <c r="P222" s="37"/>
      <c r="Q222" s="37"/>
      <c r="R222" s="37"/>
      <c r="S222" s="37"/>
      <c r="T222" s="37"/>
      <c r="U222" s="37"/>
      <c r="V222" s="37"/>
      <c r="W222" s="37"/>
    </row>
    <row r="223">
      <c r="A223" s="46"/>
      <c r="B223" s="46"/>
      <c r="C223" s="46"/>
      <c r="D223" s="49"/>
      <c r="E223" s="49"/>
      <c r="F223" s="49"/>
      <c r="G223" s="46"/>
      <c r="H223" s="46"/>
      <c r="I223" s="46"/>
      <c r="J223" s="46"/>
      <c r="K223" s="46"/>
      <c r="L223" s="49"/>
      <c r="M223" s="49"/>
      <c r="N223" s="46"/>
      <c r="O223" s="46"/>
      <c r="P223" s="37"/>
      <c r="Q223" s="37"/>
      <c r="R223" s="37"/>
      <c r="S223" s="37"/>
      <c r="T223" s="37"/>
      <c r="U223" s="37"/>
      <c r="V223" s="37"/>
      <c r="W223" s="37"/>
    </row>
    <row r="224">
      <c r="A224" s="46"/>
      <c r="B224" s="46"/>
      <c r="C224" s="46"/>
      <c r="D224" s="49"/>
      <c r="E224" s="49"/>
      <c r="F224" s="49"/>
      <c r="G224" s="46"/>
      <c r="H224" s="46"/>
      <c r="I224" s="46"/>
      <c r="J224" s="46"/>
      <c r="K224" s="46"/>
      <c r="L224" s="49"/>
      <c r="M224" s="49"/>
      <c r="N224" s="46"/>
      <c r="O224" s="46"/>
      <c r="P224" s="37"/>
      <c r="Q224" s="37"/>
      <c r="R224" s="37"/>
      <c r="S224" s="37"/>
      <c r="T224" s="37"/>
      <c r="U224" s="37"/>
      <c r="V224" s="37"/>
      <c r="W224" s="37"/>
    </row>
    <row r="225">
      <c r="A225" s="46"/>
      <c r="B225" s="46"/>
      <c r="C225" s="46"/>
      <c r="D225" s="49"/>
      <c r="E225" s="49"/>
      <c r="F225" s="49"/>
      <c r="G225" s="46"/>
      <c r="H225" s="46"/>
      <c r="I225" s="46"/>
      <c r="J225" s="46"/>
      <c r="K225" s="46"/>
      <c r="L225" s="49"/>
      <c r="M225" s="49"/>
      <c r="N225" s="46"/>
      <c r="O225" s="46"/>
      <c r="P225" s="37"/>
      <c r="Q225" s="37"/>
      <c r="R225" s="37"/>
      <c r="S225" s="37"/>
      <c r="T225" s="37"/>
      <c r="U225" s="37"/>
      <c r="V225" s="37"/>
      <c r="W225" s="37"/>
    </row>
    <row r="226">
      <c r="A226" s="46"/>
      <c r="B226" s="46"/>
      <c r="C226" s="46"/>
      <c r="D226" s="49"/>
      <c r="E226" s="49"/>
      <c r="F226" s="49"/>
      <c r="G226" s="46"/>
      <c r="H226" s="46"/>
      <c r="I226" s="46"/>
      <c r="J226" s="46"/>
      <c r="K226" s="46"/>
      <c r="L226" s="49"/>
      <c r="M226" s="49"/>
      <c r="N226" s="46"/>
      <c r="O226" s="46"/>
      <c r="P226" s="37"/>
      <c r="Q226" s="37"/>
      <c r="R226" s="37"/>
      <c r="S226" s="37"/>
      <c r="T226" s="37"/>
      <c r="U226" s="37"/>
      <c r="V226" s="37"/>
      <c r="W226" s="37"/>
    </row>
    <row r="227">
      <c r="A227" s="46"/>
      <c r="B227" s="46"/>
      <c r="C227" s="46"/>
      <c r="D227" s="49"/>
      <c r="E227" s="49"/>
      <c r="F227" s="49"/>
      <c r="G227" s="46"/>
      <c r="H227" s="46"/>
      <c r="I227" s="46"/>
      <c r="J227" s="46"/>
      <c r="K227" s="46"/>
      <c r="L227" s="49"/>
      <c r="M227" s="49"/>
      <c r="N227" s="46"/>
      <c r="O227" s="46"/>
      <c r="P227" s="37"/>
      <c r="Q227" s="37"/>
      <c r="R227" s="37"/>
      <c r="S227" s="37"/>
      <c r="T227" s="37"/>
      <c r="U227" s="37"/>
      <c r="V227" s="37"/>
      <c r="W227" s="37"/>
    </row>
    <row r="228">
      <c r="A228" s="46"/>
      <c r="B228" s="46"/>
      <c r="C228" s="46"/>
      <c r="D228" s="49"/>
      <c r="E228" s="49"/>
      <c r="F228" s="49"/>
      <c r="G228" s="46"/>
      <c r="H228" s="46"/>
      <c r="I228" s="46"/>
      <c r="J228" s="46"/>
      <c r="K228" s="46"/>
      <c r="L228" s="49"/>
      <c r="M228" s="49"/>
      <c r="N228" s="46"/>
      <c r="O228" s="46"/>
      <c r="P228" s="37"/>
      <c r="Q228" s="37"/>
      <c r="R228" s="37"/>
      <c r="S228" s="37"/>
      <c r="T228" s="37"/>
      <c r="U228" s="37"/>
      <c r="V228" s="37"/>
      <c r="W228" s="37"/>
    </row>
    <row r="229">
      <c r="A229" s="46"/>
      <c r="B229" s="46"/>
      <c r="C229" s="46"/>
      <c r="D229" s="49"/>
      <c r="E229" s="49"/>
      <c r="F229" s="49"/>
      <c r="G229" s="46"/>
      <c r="H229" s="46"/>
      <c r="I229" s="46"/>
      <c r="J229" s="46"/>
      <c r="K229" s="46"/>
      <c r="L229" s="49"/>
      <c r="M229" s="49"/>
      <c r="N229" s="46"/>
      <c r="O229" s="46"/>
      <c r="P229" s="37"/>
      <c r="Q229" s="37"/>
      <c r="R229" s="37"/>
      <c r="S229" s="37"/>
      <c r="T229" s="37"/>
      <c r="U229" s="37"/>
      <c r="V229" s="37"/>
      <c r="W229" s="37"/>
    </row>
    <row r="230">
      <c r="A230" s="46"/>
      <c r="B230" s="46"/>
      <c r="C230" s="46"/>
      <c r="D230" s="49"/>
      <c r="E230" s="49"/>
      <c r="F230" s="49"/>
      <c r="G230" s="46"/>
      <c r="H230" s="46"/>
      <c r="I230" s="46"/>
      <c r="J230" s="46"/>
      <c r="K230" s="46"/>
      <c r="L230" s="49"/>
      <c r="M230" s="49"/>
      <c r="N230" s="46"/>
      <c r="O230" s="46"/>
      <c r="P230" s="37"/>
      <c r="Q230" s="37"/>
      <c r="R230" s="37"/>
      <c r="S230" s="37"/>
      <c r="T230" s="37"/>
      <c r="U230" s="37"/>
      <c r="V230" s="37"/>
      <c r="W230" s="37"/>
    </row>
    <row r="231">
      <c r="A231" s="46"/>
      <c r="B231" s="46"/>
      <c r="C231" s="46"/>
      <c r="D231" s="49"/>
      <c r="E231" s="49"/>
      <c r="F231" s="49"/>
      <c r="G231" s="46"/>
      <c r="H231" s="46"/>
      <c r="I231" s="46"/>
      <c r="J231" s="46"/>
      <c r="K231" s="46"/>
      <c r="L231" s="49"/>
      <c r="M231" s="49"/>
      <c r="N231" s="46"/>
      <c r="O231" s="46"/>
      <c r="P231" s="37"/>
      <c r="Q231" s="37"/>
      <c r="R231" s="37"/>
      <c r="S231" s="37"/>
      <c r="T231" s="37"/>
      <c r="U231" s="37"/>
      <c r="V231" s="37"/>
      <c r="W231" s="37"/>
    </row>
    <row r="232">
      <c r="A232" s="46"/>
      <c r="B232" s="46"/>
      <c r="C232" s="46"/>
      <c r="D232" s="49"/>
      <c r="E232" s="49"/>
      <c r="F232" s="49"/>
      <c r="G232" s="46"/>
      <c r="H232" s="46"/>
      <c r="I232" s="46"/>
      <c r="J232" s="46"/>
      <c r="K232" s="46"/>
      <c r="L232" s="49"/>
      <c r="M232" s="49"/>
      <c r="N232" s="46"/>
      <c r="O232" s="46"/>
      <c r="P232" s="37"/>
      <c r="Q232" s="37"/>
      <c r="R232" s="37"/>
      <c r="S232" s="37"/>
      <c r="T232" s="37"/>
      <c r="U232" s="37"/>
      <c r="V232" s="37"/>
      <c r="W232" s="37"/>
    </row>
    <row r="233">
      <c r="A233" s="46"/>
      <c r="B233" s="46"/>
      <c r="C233" s="46"/>
      <c r="D233" s="49"/>
      <c r="E233" s="49"/>
      <c r="F233" s="49"/>
      <c r="G233" s="46"/>
      <c r="H233" s="46"/>
      <c r="I233" s="46"/>
      <c r="J233" s="46"/>
      <c r="K233" s="46"/>
      <c r="L233" s="49"/>
      <c r="M233" s="49"/>
      <c r="N233" s="46"/>
      <c r="O233" s="46"/>
      <c r="P233" s="37"/>
      <c r="Q233" s="37"/>
      <c r="R233" s="37"/>
      <c r="S233" s="37"/>
      <c r="T233" s="37"/>
      <c r="U233" s="37"/>
      <c r="V233" s="37"/>
      <c r="W233" s="37"/>
    </row>
    <row r="234">
      <c r="A234" s="46"/>
      <c r="B234" s="46"/>
      <c r="C234" s="46"/>
      <c r="D234" s="49"/>
      <c r="E234" s="49"/>
      <c r="F234" s="49"/>
      <c r="G234" s="46"/>
      <c r="H234" s="46"/>
      <c r="I234" s="46"/>
      <c r="J234" s="46"/>
      <c r="K234" s="46"/>
      <c r="L234" s="49"/>
      <c r="M234" s="49"/>
      <c r="N234" s="46"/>
      <c r="O234" s="46"/>
      <c r="P234" s="37"/>
      <c r="Q234" s="37"/>
      <c r="R234" s="37"/>
      <c r="S234" s="37"/>
      <c r="T234" s="37"/>
      <c r="U234" s="37"/>
      <c r="V234" s="37"/>
      <c r="W234" s="37"/>
    </row>
    <row r="235">
      <c r="A235" s="46"/>
      <c r="B235" s="46"/>
      <c r="C235" s="46"/>
      <c r="D235" s="49"/>
      <c r="E235" s="49"/>
      <c r="F235" s="49"/>
      <c r="G235" s="46"/>
      <c r="H235" s="46"/>
      <c r="I235" s="46"/>
      <c r="J235" s="46"/>
      <c r="K235" s="46"/>
      <c r="L235" s="49"/>
      <c r="M235" s="49"/>
      <c r="N235" s="46"/>
      <c r="O235" s="46"/>
      <c r="P235" s="37"/>
      <c r="Q235" s="37"/>
      <c r="R235" s="37"/>
      <c r="S235" s="37"/>
      <c r="T235" s="37"/>
      <c r="U235" s="37"/>
      <c r="V235" s="37"/>
      <c r="W235" s="37"/>
    </row>
    <row r="236">
      <c r="A236" s="46"/>
      <c r="B236" s="46"/>
      <c r="C236" s="46"/>
      <c r="D236" s="49"/>
      <c r="E236" s="49"/>
      <c r="F236" s="49"/>
      <c r="G236" s="46"/>
      <c r="H236" s="46"/>
      <c r="I236" s="46"/>
      <c r="J236" s="46"/>
      <c r="K236" s="46"/>
      <c r="L236" s="49"/>
      <c r="M236" s="49"/>
      <c r="N236" s="46"/>
      <c r="O236" s="46"/>
      <c r="P236" s="37"/>
      <c r="Q236" s="37"/>
      <c r="R236" s="37"/>
      <c r="S236" s="37"/>
      <c r="T236" s="37"/>
      <c r="U236" s="37"/>
      <c r="V236" s="37"/>
      <c r="W236" s="37"/>
    </row>
    <row r="237">
      <c r="A237" s="46"/>
      <c r="B237" s="46"/>
      <c r="C237" s="46"/>
      <c r="D237" s="49"/>
      <c r="E237" s="49"/>
      <c r="F237" s="49"/>
      <c r="G237" s="46"/>
      <c r="H237" s="46"/>
      <c r="I237" s="46"/>
      <c r="J237" s="46"/>
      <c r="K237" s="46"/>
      <c r="L237" s="49"/>
      <c r="M237" s="49"/>
      <c r="N237" s="46"/>
      <c r="O237" s="46"/>
      <c r="P237" s="37"/>
      <c r="Q237" s="37"/>
      <c r="R237" s="37"/>
      <c r="S237" s="37"/>
      <c r="T237" s="37"/>
      <c r="U237" s="37"/>
      <c r="V237" s="37"/>
      <c r="W237" s="37"/>
    </row>
    <row r="238">
      <c r="A238" s="46"/>
      <c r="B238" s="46"/>
      <c r="C238" s="46"/>
      <c r="D238" s="49"/>
      <c r="E238" s="49"/>
      <c r="F238" s="49"/>
      <c r="G238" s="46"/>
      <c r="H238" s="46"/>
      <c r="I238" s="46"/>
      <c r="J238" s="46"/>
      <c r="K238" s="46"/>
      <c r="L238" s="49"/>
      <c r="M238" s="49"/>
      <c r="N238" s="46"/>
      <c r="O238" s="46"/>
      <c r="P238" s="37"/>
      <c r="Q238" s="37"/>
      <c r="R238" s="37"/>
      <c r="S238" s="37"/>
      <c r="T238" s="37"/>
      <c r="U238" s="37"/>
      <c r="V238" s="37"/>
      <c r="W238" s="37"/>
    </row>
    <row r="239">
      <c r="A239" s="46"/>
      <c r="B239" s="46"/>
      <c r="C239" s="46"/>
      <c r="D239" s="49"/>
      <c r="E239" s="49"/>
      <c r="F239" s="49"/>
      <c r="G239" s="46"/>
      <c r="H239" s="46"/>
      <c r="I239" s="46"/>
      <c r="J239" s="46"/>
      <c r="K239" s="46"/>
      <c r="L239" s="49"/>
      <c r="M239" s="49"/>
      <c r="N239" s="46"/>
      <c r="O239" s="46"/>
      <c r="P239" s="37"/>
      <c r="Q239" s="37"/>
      <c r="R239" s="37"/>
      <c r="S239" s="37"/>
      <c r="T239" s="37"/>
      <c r="U239" s="37"/>
      <c r="V239" s="37"/>
      <c r="W239" s="37"/>
    </row>
    <row r="240">
      <c r="A240" s="46"/>
      <c r="B240" s="46"/>
      <c r="C240" s="46"/>
      <c r="D240" s="49"/>
      <c r="E240" s="49"/>
      <c r="F240" s="49"/>
      <c r="G240" s="46"/>
      <c r="H240" s="46"/>
      <c r="I240" s="46"/>
      <c r="J240" s="46"/>
      <c r="K240" s="46"/>
      <c r="L240" s="49"/>
      <c r="M240" s="49"/>
      <c r="N240" s="46"/>
      <c r="O240" s="46"/>
      <c r="P240" s="37"/>
      <c r="Q240" s="37"/>
      <c r="R240" s="37"/>
      <c r="S240" s="37"/>
      <c r="T240" s="37"/>
      <c r="U240" s="37"/>
      <c r="V240" s="37"/>
      <c r="W240" s="37"/>
    </row>
    <row r="241">
      <c r="A241" s="46"/>
      <c r="B241" s="46"/>
      <c r="C241" s="46"/>
      <c r="D241" s="49"/>
      <c r="E241" s="49"/>
      <c r="F241" s="49"/>
      <c r="G241" s="46"/>
      <c r="H241" s="46"/>
      <c r="I241" s="46"/>
      <c r="J241" s="46"/>
      <c r="K241" s="46"/>
      <c r="L241" s="49"/>
      <c r="M241" s="49"/>
      <c r="N241" s="46"/>
      <c r="O241" s="46"/>
      <c r="P241" s="37"/>
      <c r="Q241" s="37"/>
      <c r="R241" s="37"/>
      <c r="S241" s="37"/>
      <c r="T241" s="37"/>
      <c r="U241" s="37"/>
      <c r="V241" s="37"/>
      <c r="W241" s="37"/>
    </row>
    <row r="242">
      <c r="A242" s="46"/>
      <c r="B242" s="46"/>
      <c r="C242" s="46"/>
      <c r="D242" s="49"/>
      <c r="E242" s="49"/>
      <c r="F242" s="49"/>
      <c r="G242" s="46"/>
      <c r="H242" s="46"/>
      <c r="I242" s="46"/>
      <c r="J242" s="46"/>
      <c r="K242" s="46"/>
      <c r="L242" s="49"/>
      <c r="M242" s="49"/>
      <c r="N242" s="46"/>
      <c r="O242" s="46"/>
      <c r="P242" s="37"/>
      <c r="Q242" s="37"/>
      <c r="R242" s="37"/>
      <c r="S242" s="37"/>
      <c r="T242" s="37"/>
      <c r="U242" s="37"/>
      <c r="V242" s="37"/>
      <c r="W242" s="37"/>
    </row>
    <row r="243">
      <c r="A243" s="46"/>
      <c r="B243" s="46"/>
      <c r="C243" s="46"/>
      <c r="D243" s="49"/>
      <c r="E243" s="49"/>
      <c r="F243" s="49"/>
      <c r="G243" s="46"/>
      <c r="H243" s="46"/>
      <c r="I243" s="46"/>
      <c r="J243" s="46"/>
      <c r="K243" s="46"/>
      <c r="L243" s="49"/>
      <c r="M243" s="49"/>
      <c r="N243" s="46"/>
      <c r="O243" s="46"/>
      <c r="P243" s="37"/>
      <c r="Q243" s="37"/>
      <c r="R243" s="37"/>
      <c r="S243" s="37"/>
      <c r="T243" s="37"/>
      <c r="U243" s="37"/>
      <c r="V243" s="37"/>
      <c r="W243" s="37"/>
    </row>
    <row r="244">
      <c r="A244" s="46"/>
      <c r="B244" s="46"/>
      <c r="C244" s="46"/>
      <c r="D244" s="49"/>
      <c r="E244" s="49"/>
      <c r="F244" s="49"/>
      <c r="G244" s="46"/>
      <c r="H244" s="46"/>
      <c r="I244" s="46"/>
      <c r="J244" s="46"/>
      <c r="K244" s="46"/>
      <c r="L244" s="49"/>
      <c r="M244" s="49"/>
      <c r="N244" s="46"/>
      <c r="O244" s="46"/>
      <c r="P244" s="37"/>
      <c r="Q244" s="37"/>
      <c r="R244" s="37"/>
      <c r="S244" s="37"/>
      <c r="T244" s="37"/>
      <c r="U244" s="37"/>
      <c r="V244" s="37"/>
      <c r="W244" s="37"/>
    </row>
    <row r="245">
      <c r="A245" s="46"/>
      <c r="B245" s="46"/>
      <c r="C245" s="46"/>
      <c r="D245" s="49"/>
      <c r="E245" s="49"/>
      <c r="F245" s="49"/>
      <c r="G245" s="46"/>
      <c r="H245" s="46"/>
      <c r="I245" s="46"/>
      <c r="J245" s="46"/>
      <c r="K245" s="46"/>
      <c r="L245" s="49"/>
      <c r="M245" s="49"/>
      <c r="N245" s="46"/>
      <c r="O245" s="46"/>
      <c r="P245" s="37"/>
      <c r="Q245" s="37"/>
      <c r="R245" s="37"/>
      <c r="S245" s="37"/>
      <c r="T245" s="37"/>
      <c r="U245" s="37"/>
      <c r="V245" s="37"/>
      <c r="W245" s="37"/>
    </row>
    <row r="246">
      <c r="A246" s="46"/>
      <c r="B246" s="46"/>
      <c r="C246" s="46"/>
      <c r="D246" s="49"/>
      <c r="E246" s="49"/>
      <c r="F246" s="49"/>
      <c r="G246" s="46"/>
      <c r="H246" s="46"/>
      <c r="I246" s="46"/>
      <c r="J246" s="46"/>
      <c r="K246" s="46"/>
      <c r="L246" s="49"/>
      <c r="M246" s="49"/>
      <c r="N246" s="46"/>
      <c r="O246" s="46"/>
      <c r="P246" s="37"/>
      <c r="Q246" s="37"/>
      <c r="R246" s="37"/>
      <c r="S246" s="37"/>
      <c r="T246" s="37"/>
      <c r="U246" s="37"/>
      <c r="V246" s="37"/>
      <c r="W246" s="37"/>
    </row>
    <row r="247">
      <c r="A247" s="46"/>
      <c r="B247" s="46"/>
      <c r="C247" s="46"/>
      <c r="D247" s="49"/>
      <c r="E247" s="49"/>
      <c r="F247" s="49"/>
      <c r="G247" s="46"/>
      <c r="H247" s="46"/>
      <c r="I247" s="46"/>
      <c r="J247" s="46"/>
      <c r="K247" s="46"/>
      <c r="L247" s="49"/>
      <c r="M247" s="49"/>
      <c r="N247" s="46"/>
      <c r="O247" s="46"/>
      <c r="P247" s="37"/>
      <c r="Q247" s="37"/>
      <c r="R247" s="37"/>
      <c r="S247" s="37"/>
      <c r="T247" s="37"/>
      <c r="U247" s="37"/>
      <c r="V247" s="37"/>
      <c r="W247" s="37"/>
    </row>
    <row r="248">
      <c r="A248" s="46"/>
      <c r="B248" s="46"/>
      <c r="C248" s="46"/>
      <c r="D248" s="49"/>
      <c r="E248" s="49"/>
      <c r="F248" s="49"/>
      <c r="G248" s="46"/>
      <c r="H248" s="46"/>
      <c r="I248" s="46"/>
      <c r="J248" s="46"/>
      <c r="K248" s="46"/>
      <c r="L248" s="49"/>
      <c r="M248" s="49"/>
      <c r="N248" s="46"/>
      <c r="O248" s="46"/>
      <c r="P248" s="37"/>
      <c r="Q248" s="37"/>
      <c r="R248" s="37"/>
      <c r="S248" s="37"/>
      <c r="T248" s="37"/>
      <c r="U248" s="37"/>
      <c r="V248" s="37"/>
      <c r="W248" s="37"/>
    </row>
    <row r="249">
      <c r="A249" s="46"/>
      <c r="B249" s="46"/>
      <c r="C249" s="46"/>
      <c r="D249" s="49"/>
      <c r="E249" s="49"/>
      <c r="F249" s="49"/>
      <c r="G249" s="46"/>
      <c r="H249" s="46"/>
      <c r="I249" s="46"/>
      <c r="J249" s="46"/>
      <c r="K249" s="46"/>
      <c r="L249" s="49"/>
      <c r="M249" s="49"/>
      <c r="N249" s="46"/>
      <c r="O249" s="46"/>
      <c r="P249" s="37"/>
      <c r="Q249" s="37"/>
      <c r="R249" s="37"/>
      <c r="S249" s="37"/>
      <c r="T249" s="37"/>
      <c r="U249" s="37"/>
      <c r="V249" s="37"/>
      <c r="W249" s="37"/>
    </row>
    <row r="250">
      <c r="A250" s="46"/>
      <c r="B250" s="46"/>
      <c r="C250" s="46"/>
      <c r="D250" s="49"/>
      <c r="E250" s="49"/>
      <c r="F250" s="49"/>
      <c r="G250" s="46"/>
      <c r="H250" s="46"/>
      <c r="I250" s="46"/>
      <c r="J250" s="46"/>
      <c r="K250" s="46"/>
      <c r="L250" s="49"/>
      <c r="M250" s="49"/>
      <c r="N250" s="46"/>
      <c r="O250" s="46"/>
      <c r="P250" s="37"/>
      <c r="Q250" s="37"/>
      <c r="R250" s="37"/>
      <c r="S250" s="37"/>
      <c r="T250" s="37"/>
      <c r="U250" s="37"/>
      <c r="V250" s="37"/>
      <c r="W250" s="37"/>
    </row>
    <row r="251">
      <c r="A251" s="46"/>
      <c r="B251" s="46"/>
      <c r="C251" s="46"/>
      <c r="D251" s="49"/>
      <c r="E251" s="49"/>
      <c r="F251" s="49"/>
      <c r="G251" s="46"/>
      <c r="H251" s="46"/>
      <c r="I251" s="46"/>
      <c r="J251" s="46"/>
      <c r="K251" s="46"/>
      <c r="L251" s="49"/>
      <c r="M251" s="49"/>
      <c r="N251" s="46"/>
      <c r="O251" s="46"/>
      <c r="P251" s="37"/>
      <c r="Q251" s="37"/>
      <c r="R251" s="37"/>
      <c r="S251" s="37"/>
      <c r="T251" s="37"/>
      <c r="U251" s="37"/>
      <c r="V251" s="37"/>
      <c r="W251" s="37"/>
    </row>
    <row r="252">
      <c r="A252" s="46"/>
      <c r="B252" s="46"/>
      <c r="C252" s="46"/>
      <c r="D252" s="49"/>
      <c r="E252" s="49"/>
      <c r="F252" s="49"/>
      <c r="G252" s="46"/>
      <c r="H252" s="46"/>
      <c r="I252" s="46"/>
      <c r="J252" s="46"/>
      <c r="K252" s="46"/>
      <c r="L252" s="49"/>
      <c r="M252" s="49"/>
      <c r="N252" s="46"/>
      <c r="O252" s="46"/>
      <c r="P252" s="37"/>
      <c r="Q252" s="37"/>
      <c r="R252" s="37"/>
      <c r="S252" s="37"/>
      <c r="T252" s="37"/>
      <c r="U252" s="37"/>
      <c r="V252" s="37"/>
      <c r="W252" s="37"/>
    </row>
    <row r="253">
      <c r="A253" s="46"/>
      <c r="B253" s="46"/>
      <c r="C253" s="46"/>
      <c r="D253" s="49"/>
      <c r="E253" s="49"/>
      <c r="F253" s="49"/>
      <c r="G253" s="46"/>
      <c r="H253" s="46"/>
      <c r="I253" s="46"/>
      <c r="J253" s="46"/>
      <c r="K253" s="46"/>
      <c r="L253" s="49"/>
      <c r="M253" s="49"/>
      <c r="N253" s="46"/>
      <c r="O253" s="46"/>
      <c r="P253" s="37"/>
      <c r="Q253" s="37"/>
      <c r="R253" s="37"/>
      <c r="S253" s="37"/>
      <c r="T253" s="37"/>
      <c r="U253" s="37"/>
      <c r="V253" s="37"/>
      <c r="W253" s="37"/>
    </row>
    <row r="254">
      <c r="A254" s="46"/>
      <c r="B254" s="46"/>
      <c r="C254" s="46"/>
      <c r="D254" s="49"/>
      <c r="E254" s="49"/>
      <c r="F254" s="49"/>
      <c r="G254" s="46"/>
      <c r="H254" s="46"/>
      <c r="I254" s="46"/>
      <c r="J254" s="46"/>
      <c r="K254" s="46"/>
      <c r="L254" s="49"/>
      <c r="M254" s="49"/>
      <c r="N254" s="46"/>
      <c r="O254" s="46"/>
      <c r="P254" s="37"/>
      <c r="Q254" s="37"/>
      <c r="R254" s="37"/>
      <c r="S254" s="37"/>
      <c r="T254" s="37"/>
      <c r="U254" s="37"/>
      <c r="V254" s="37"/>
      <c r="W254" s="37"/>
    </row>
    <row r="255">
      <c r="A255" s="46"/>
      <c r="B255" s="46"/>
      <c r="C255" s="46"/>
      <c r="D255" s="49"/>
      <c r="E255" s="49"/>
      <c r="F255" s="49"/>
      <c r="G255" s="46"/>
      <c r="H255" s="46"/>
      <c r="I255" s="46"/>
      <c r="J255" s="46"/>
      <c r="K255" s="46"/>
      <c r="L255" s="49"/>
      <c r="M255" s="49"/>
      <c r="N255" s="46"/>
      <c r="O255" s="46"/>
      <c r="P255" s="37"/>
      <c r="Q255" s="37"/>
      <c r="R255" s="37"/>
      <c r="S255" s="37"/>
      <c r="T255" s="37"/>
      <c r="U255" s="37"/>
      <c r="V255" s="37"/>
      <c r="W255" s="37"/>
    </row>
    <row r="256">
      <c r="A256" s="46"/>
      <c r="B256" s="46"/>
      <c r="C256" s="46"/>
      <c r="D256" s="49"/>
      <c r="E256" s="49"/>
      <c r="F256" s="49"/>
      <c r="G256" s="46"/>
      <c r="H256" s="46"/>
      <c r="I256" s="46"/>
      <c r="J256" s="46"/>
      <c r="K256" s="46"/>
      <c r="L256" s="49"/>
      <c r="M256" s="49"/>
      <c r="N256" s="46"/>
      <c r="O256" s="46"/>
      <c r="P256" s="37"/>
      <c r="Q256" s="37"/>
      <c r="R256" s="37"/>
      <c r="S256" s="37"/>
      <c r="T256" s="37"/>
      <c r="U256" s="37"/>
      <c r="V256" s="37"/>
      <c r="W256" s="37"/>
    </row>
    <row r="257">
      <c r="A257" s="46"/>
      <c r="B257" s="46"/>
      <c r="C257" s="46"/>
      <c r="D257" s="49"/>
      <c r="E257" s="49"/>
      <c r="F257" s="49"/>
      <c r="G257" s="46"/>
      <c r="H257" s="46"/>
      <c r="I257" s="46"/>
      <c r="J257" s="46"/>
      <c r="K257" s="46"/>
      <c r="L257" s="49"/>
      <c r="M257" s="49"/>
      <c r="N257" s="46"/>
      <c r="O257" s="46"/>
      <c r="P257" s="37"/>
      <c r="Q257" s="37"/>
      <c r="R257" s="37"/>
      <c r="S257" s="37"/>
      <c r="T257" s="37"/>
      <c r="U257" s="37"/>
      <c r="V257" s="37"/>
      <c r="W257" s="37"/>
    </row>
    <row r="258">
      <c r="A258" s="46"/>
      <c r="B258" s="46"/>
      <c r="C258" s="46"/>
      <c r="D258" s="49"/>
      <c r="E258" s="49"/>
      <c r="F258" s="49"/>
      <c r="G258" s="46"/>
      <c r="H258" s="46"/>
      <c r="I258" s="46"/>
      <c r="J258" s="46"/>
      <c r="K258" s="46"/>
      <c r="L258" s="49"/>
      <c r="M258" s="49"/>
      <c r="N258" s="46"/>
      <c r="O258" s="46"/>
      <c r="P258" s="37"/>
      <c r="Q258" s="37"/>
      <c r="R258" s="37"/>
      <c r="S258" s="37"/>
      <c r="T258" s="37"/>
      <c r="U258" s="37"/>
      <c r="V258" s="37"/>
      <c r="W258" s="37"/>
    </row>
    <row r="259">
      <c r="A259" s="46"/>
      <c r="B259" s="46"/>
      <c r="C259" s="46"/>
      <c r="D259" s="49"/>
      <c r="E259" s="49"/>
      <c r="F259" s="49"/>
      <c r="G259" s="46"/>
      <c r="H259" s="46"/>
      <c r="I259" s="46"/>
      <c r="J259" s="46"/>
      <c r="K259" s="46"/>
      <c r="L259" s="49"/>
      <c r="M259" s="49"/>
      <c r="N259" s="46"/>
      <c r="O259" s="46"/>
      <c r="P259" s="37"/>
      <c r="Q259" s="37"/>
      <c r="R259" s="37"/>
      <c r="S259" s="37"/>
      <c r="T259" s="37"/>
      <c r="U259" s="37"/>
      <c r="V259" s="37"/>
      <c r="W259" s="37"/>
    </row>
    <row r="260">
      <c r="A260" s="46"/>
      <c r="B260" s="46"/>
      <c r="C260" s="46"/>
      <c r="D260" s="49"/>
      <c r="E260" s="49"/>
      <c r="F260" s="49"/>
      <c r="G260" s="46"/>
      <c r="H260" s="46"/>
      <c r="I260" s="46"/>
      <c r="J260" s="46"/>
      <c r="K260" s="46"/>
      <c r="L260" s="49"/>
      <c r="M260" s="49"/>
      <c r="N260" s="46"/>
      <c r="O260" s="46"/>
      <c r="P260" s="37"/>
      <c r="Q260" s="37"/>
      <c r="R260" s="37"/>
      <c r="S260" s="37"/>
      <c r="T260" s="37"/>
      <c r="U260" s="37"/>
      <c r="V260" s="37"/>
      <c r="W260" s="37"/>
    </row>
    <row r="261">
      <c r="A261" s="46"/>
      <c r="B261" s="46"/>
      <c r="C261" s="46"/>
      <c r="D261" s="49"/>
      <c r="E261" s="49"/>
      <c r="F261" s="49"/>
      <c r="G261" s="46"/>
      <c r="H261" s="46"/>
      <c r="I261" s="46"/>
      <c r="J261" s="46"/>
      <c r="K261" s="46"/>
      <c r="L261" s="49"/>
      <c r="M261" s="49"/>
      <c r="N261" s="46"/>
      <c r="O261" s="46"/>
      <c r="P261" s="37"/>
      <c r="Q261" s="37"/>
      <c r="R261" s="37"/>
      <c r="S261" s="37"/>
      <c r="T261" s="37"/>
      <c r="U261" s="37"/>
      <c r="V261" s="37"/>
      <c r="W261" s="37"/>
    </row>
    <row r="262">
      <c r="A262" s="46"/>
      <c r="B262" s="46"/>
      <c r="C262" s="46"/>
      <c r="D262" s="49"/>
      <c r="E262" s="49"/>
      <c r="F262" s="49"/>
      <c r="G262" s="46"/>
      <c r="H262" s="46"/>
      <c r="I262" s="46"/>
      <c r="J262" s="46"/>
      <c r="K262" s="46"/>
      <c r="L262" s="49"/>
      <c r="M262" s="49"/>
      <c r="N262" s="46"/>
      <c r="O262" s="46"/>
      <c r="P262" s="37"/>
      <c r="Q262" s="37"/>
      <c r="R262" s="37"/>
      <c r="S262" s="37"/>
      <c r="T262" s="37"/>
      <c r="U262" s="37"/>
      <c r="V262" s="37"/>
      <c r="W262" s="37"/>
    </row>
    <row r="263">
      <c r="A263" s="46"/>
      <c r="B263" s="46"/>
      <c r="C263" s="46"/>
      <c r="D263" s="49"/>
      <c r="E263" s="49"/>
      <c r="F263" s="49"/>
      <c r="G263" s="46"/>
      <c r="H263" s="46"/>
      <c r="I263" s="46"/>
      <c r="J263" s="46"/>
      <c r="K263" s="46"/>
      <c r="L263" s="49"/>
      <c r="M263" s="49"/>
      <c r="N263" s="46"/>
      <c r="O263" s="46"/>
      <c r="P263" s="37"/>
      <c r="Q263" s="37"/>
      <c r="R263" s="37"/>
      <c r="S263" s="37"/>
      <c r="T263" s="37"/>
      <c r="U263" s="37"/>
      <c r="V263" s="37"/>
      <c r="W263" s="37"/>
    </row>
    <row r="264">
      <c r="A264" s="46"/>
      <c r="B264" s="46"/>
      <c r="C264" s="46"/>
      <c r="D264" s="49"/>
      <c r="E264" s="49"/>
      <c r="F264" s="49"/>
      <c r="G264" s="46"/>
      <c r="H264" s="46"/>
      <c r="I264" s="46"/>
      <c r="J264" s="46"/>
      <c r="K264" s="46"/>
      <c r="L264" s="49"/>
      <c r="M264" s="49"/>
      <c r="N264" s="46"/>
      <c r="O264" s="46"/>
      <c r="P264" s="37"/>
      <c r="Q264" s="37"/>
      <c r="R264" s="37"/>
      <c r="S264" s="37"/>
      <c r="T264" s="37"/>
      <c r="U264" s="37"/>
      <c r="V264" s="37"/>
      <c r="W264" s="37"/>
    </row>
    <row r="265">
      <c r="A265" s="46"/>
      <c r="B265" s="46"/>
      <c r="C265" s="46"/>
      <c r="D265" s="49"/>
      <c r="E265" s="49"/>
      <c r="F265" s="49"/>
      <c r="G265" s="46"/>
      <c r="H265" s="46"/>
      <c r="I265" s="46"/>
      <c r="J265" s="46"/>
      <c r="K265" s="46"/>
      <c r="L265" s="49"/>
      <c r="M265" s="49"/>
      <c r="N265" s="46"/>
      <c r="O265" s="46"/>
      <c r="P265" s="37"/>
      <c r="Q265" s="37"/>
      <c r="R265" s="37"/>
      <c r="S265" s="37"/>
      <c r="T265" s="37"/>
      <c r="U265" s="37"/>
      <c r="V265" s="37"/>
      <c r="W265" s="37"/>
    </row>
    <row r="266">
      <c r="A266" s="46"/>
      <c r="B266" s="46"/>
      <c r="C266" s="46"/>
      <c r="D266" s="49"/>
      <c r="E266" s="49"/>
      <c r="F266" s="49"/>
      <c r="G266" s="46"/>
      <c r="H266" s="46"/>
      <c r="I266" s="46"/>
      <c r="J266" s="46"/>
      <c r="K266" s="46"/>
      <c r="L266" s="49"/>
      <c r="M266" s="49"/>
      <c r="N266" s="46"/>
      <c r="O266" s="46"/>
      <c r="P266" s="37"/>
      <c r="Q266" s="37"/>
      <c r="R266" s="37"/>
      <c r="S266" s="37"/>
      <c r="T266" s="37"/>
      <c r="U266" s="37"/>
      <c r="V266" s="37"/>
      <c r="W266" s="37"/>
    </row>
    <row r="267">
      <c r="A267" s="46"/>
      <c r="B267" s="46"/>
      <c r="C267" s="46"/>
      <c r="D267" s="49"/>
      <c r="E267" s="49"/>
      <c r="F267" s="49"/>
      <c r="G267" s="46"/>
      <c r="H267" s="46"/>
      <c r="I267" s="46"/>
      <c r="J267" s="46"/>
      <c r="K267" s="46"/>
      <c r="L267" s="49"/>
      <c r="M267" s="49"/>
      <c r="N267" s="46"/>
      <c r="O267" s="46"/>
      <c r="P267" s="37"/>
      <c r="Q267" s="37"/>
      <c r="R267" s="37"/>
      <c r="S267" s="37"/>
      <c r="T267" s="37"/>
      <c r="U267" s="37"/>
      <c r="V267" s="37"/>
      <c r="W267" s="37"/>
    </row>
    <row r="268">
      <c r="A268" s="46"/>
      <c r="B268" s="46"/>
      <c r="C268" s="46"/>
      <c r="D268" s="49"/>
      <c r="E268" s="49"/>
      <c r="F268" s="49"/>
      <c r="G268" s="46"/>
      <c r="H268" s="46"/>
      <c r="I268" s="46"/>
      <c r="J268" s="46"/>
      <c r="K268" s="46"/>
      <c r="L268" s="49"/>
      <c r="M268" s="49"/>
      <c r="N268" s="46"/>
      <c r="O268" s="46"/>
      <c r="P268" s="37"/>
      <c r="Q268" s="37"/>
      <c r="R268" s="37"/>
      <c r="S268" s="37"/>
      <c r="T268" s="37"/>
      <c r="U268" s="37"/>
      <c r="V268" s="37"/>
      <c r="W268" s="37"/>
    </row>
    <row r="269">
      <c r="A269" s="46"/>
      <c r="B269" s="46"/>
      <c r="C269" s="46"/>
      <c r="D269" s="49"/>
      <c r="E269" s="49"/>
      <c r="F269" s="49"/>
      <c r="G269" s="46"/>
      <c r="H269" s="46"/>
      <c r="I269" s="46"/>
      <c r="J269" s="46"/>
      <c r="K269" s="46"/>
      <c r="L269" s="49"/>
      <c r="M269" s="49"/>
      <c r="N269" s="46"/>
      <c r="O269" s="46"/>
      <c r="P269" s="37"/>
      <c r="Q269" s="37"/>
      <c r="R269" s="37"/>
      <c r="S269" s="37"/>
      <c r="T269" s="37"/>
      <c r="U269" s="37"/>
      <c r="V269" s="37"/>
      <c r="W269" s="37"/>
    </row>
    <row r="270">
      <c r="A270" s="46"/>
      <c r="B270" s="46"/>
      <c r="C270" s="46"/>
      <c r="D270" s="49"/>
      <c r="E270" s="49"/>
      <c r="F270" s="49"/>
      <c r="G270" s="46"/>
      <c r="H270" s="46"/>
      <c r="I270" s="46"/>
      <c r="J270" s="46"/>
      <c r="K270" s="46"/>
      <c r="L270" s="49"/>
      <c r="M270" s="49"/>
      <c r="N270" s="46"/>
      <c r="O270" s="46"/>
      <c r="P270" s="37"/>
      <c r="Q270" s="37"/>
      <c r="R270" s="37"/>
      <c r="S270" s="37"/>
      <c r="T270" s="37"/>
      <c r="U270" s="37"/>
      <c r="V270" s="37"/>
      <c r="W270" s="37"/>
    </row>
    <row r="271">
      <c r="A271" s="46"/>
      <c r="B271" s="46"/>
      <c r="C271" s="46"/>
      <c r="D271" s="49"/>
      <c r="E271" s="49"/>
      <c r="F271" s="49"/>
      <c r="G271" s="46"/>
      <c r="H271" s="46"/>
      <c r="I271" s="46"/>
      <c r="J271" s="46"/>
      <c r="K271" s="46"/>
      <c r="L271" s="49"/>
      <c r="M271" s="49"/>
      <c r="N271" s="46"/>
      <c r="O271" s="46"/>
      <c r="P271" s="37"/>
      <c r="Q271" s="37"/>
      <c r="R271" s="37"/>
      <c r="S271" s="37"/>
      <c r="T271" s="37"/>
      <c r="U271" s="37"/>
      <c r="V271" s="37"/>
      <c r="W271" s="37"/>
    </row>
    <row r="272">
      <c r="A272" s="46"/>
      <c r="B272" s="46"/>
      <c r="C272" s="46"/>
      <c r="D272" s="49"/>
      <c r="E272" s="49"/>
      <c r="F272" s="49"/>
      <c r="G272" s="46"/>
      <c r="H272" s="46"/>
      <c r="I272" s="46"/>
      <c r="J272" s="46"/>
      <c r="K272" s="46"/>
      <c r="L272" s="49"/>
      <c r="M272" s="49"/>
      <c r="N272" s="46"/>
      <c r="O272" s="46"/>
      <c r="P272" s="37"/>
      <c r="Q272" s="37"/>
      <c r="R272" s="37"/>
      <c r="S272" s="37"/>
      <c r="T272" s="37"/>
      <c r="U272" s="37"/>
      <c r="V272" s="37"/>
      <c r="W272" s="37"/>
    </row>
    <row r="273">
      <c r="A273" s="46"/>
      <c r="B273" s="46"/>
      <c r="C273" s="46"/>
      <c r="D273" s="49"/>
      <c r="E273" s="49"/>
      <c r="F273" s="49"/>
      <c r="G273" s="46"/>
      <c r="H273" s="46"/>
      <c r="I273" s="46"/>
      <c r="J273" s="46"/>
      <c r="K273" s="46"/>
      <c r="L273" s="49"/>
      <c r="M273" s="49"/>
      <c r="N273" s="46"/>
      <c r="O273" s="46"/>
      <c r="P273" s="37"/>
      <c r="Q273" s="37"/>
      <c r="R273" s="37"/>
      <c r="S273" s="37"/>
      <c r="T273" s="37"/>
      <c r="U273" s="37"/>
      <c r="V273" s="37"/>
      <c r="W273" s="37"/>
    </row>
    <row r="274">
      <c r="A274" s="46"/>
      <c r="B274" s="46"/>
      <c r="C274" s="46"/>
      <c r="D274" s="49"/>
      <c r="E274" s="49"/>
      <c r="F274" s="49"/>
      <c r="G274" s="46"/>
      <c r="H274" s="46"/>
      <c r="I274" s="46"/>
      <c r="J274" s="46"/>
      <c r="K274" s="46"/>
      <c r="L274" s="49"/>
      <c r="M274" s="49"/>
      <c r="N274" s="46"/>
      <c r="O274" s="46"/>
      <c r="P274" s="37"/>
      <c r="Q274" s="37"/>
      <c r="R274" s="37"/>
      <c r="S274" s="37"/>
      <c r="T274" s="37"/>
      <c r="U274" s="37"/>
      <c r="V274" s="37"/>
      <c r="W274" s="37"/>
    </row>
    <row r="275">
      <c r="A275" s="46"/>
      <c r="B275" s="46"/>
      <c r="C275" s="46"/>
      <c r="D275" s="49"/>
      <c r="E275" s="49"/>
      <c r="F275" s="49"/>
      <c r="G275" s="46"/>
      <c r="H275" s="46"/>
      <c r="I275" s="46"/>
      <c r="J275" s="46"/>
      <c r="K275" s="46"/>
      <c r="L275" s="49"/>
      <c r="M275" s="49"/>
      <c r="N275" s="46"/>
      <c r="O275" s="46"/>
      <c r="P275" s="37"/>
      <c r="Q275" s="37"/>
      <c r="R275" s="37"/>
      <c r="S275" s="37"/>
      <c r="T275" s="37"/>
      <c r="U275" s="37"/>
      <c r="V275" s="37"/>
      <c r="W275" s="37"/>
    </row>
    <row r="276">
      <c r="A276" s="46"/>
      <c r="B276" s="46"/>
      <c r="C276" s="46"/>
      <c r="D276" s="49"/>
      <c r="E276" s="49"/>
      <c r="F276" s="49"/>
      <c r="G276" s="46"/>
      <c r="H276" s="46"/>
      <c r="I276" s="46"/>
      <c r="J276" s="46"/>
      <c r="K276" s="46"/>
      <c r="L276" s="49"/>
      <c r="M276" s="49"/>
      <c r="N276" s="46"/>
      <c r="O276" s="46"/>
      <c r="P276" s="37"/>
      <c r="Q276" s="37"/>
      <c r="R276" s="37"/>
      <c r="S276" s="37"/>
      <c r="T276" s="37"/>
      <c r="U276" s="37"/>
      <c r="V276" s="37"/>
      <c r="W276" s="37"/>
    </row>
    <row r="277">
      <c r="A277" s="46"/>
      <c r="B277" s="46"/>
      <c r="C277" s="46"/>
      <c r="D277" s="49"/>
      <c r="E277" s="49"/>
      <c r="F277" s="49"/>
      <c r="G277" s="46"/>
      <c r="H277" s="46"/>
      <c r="I277" s="46"/>
      <c r="J277" s="46"/>
      <c r="K277" s="46"/>
      <c r="L277" s="49"/>
      <c r="M277" s="49"/>
      <c r="N277" s="46"/>
      <c r="O277" s="46"/>
      <c r="P277" s="37"/>
      <c r="Q277" s="37"/>
      <c r="R277" s="37"/>
      <c r="S277" s="37"/>
      <c r="T277" s="37"/>
      <c r="U277" s="37"/>
      <c r="V277" s="37"/>
      <c r="W277" s="37"/>
    </row>
    <row r="278">
      <c r="A278" s="46"/>
      <c r="B278" s="46"/>
      <c r="C278" s="46"/>
      <c r="D278" s="49"/>
      <c r="E278" s="49"/>
      <c r="F278" s="49"/>
      <c r="G278" s="46"/>
      <c r="H278" s="46"/>
      <c r="I278" s="46"/>
      <c r="J278" s="46"/>
      <c r="K278" s="46"/>
      <c r="L278" s="49"/>
      <c r="M278" s="49"/>
      <c r="N278" s="46"/>
      <c r="O278" s="46"/>
      <c r="P278" s="37"/>
      <c r="Q278" s="37"/>
      <c r="R278" s="37"/>
      <c r="S278" s="37"/>
      <c r="T278" s="37"/>
      <c r="U278" s="37"/>
      <c r="V278" s="37"/>
      <c r="W278" s="37"/>
    </row>
    <row r="279">
      <c r="A279" s="46"/>
      <c r="B279" s="46"/>
      <c r="C279" s="46"/>
      <c r="D279" s="49"/>
      <c r="E279" s="49"/>
      <c r="F279" s="49"/>
      <c r="G279" s="46"/>
      <c r="H279" s="46"/>
      <c r="I279" s="46"/>
      <c r="J279" s="46"/>
      <c r="K279" s="46"/>
      <c r="L279" s="49"/>
      <c r="M279" s="49"/>
      <c r="N279" s="46"/>
      <c r="O279" s="46"/>
      <c r="P279" s="37"/>
      <c r="Q279" s="37"/>
      <c r="R279" s="37"/>
      <c r="S279" s="37"/>
      <c r="T279" s="37"/>
      <c r="U279" s="37"/>
      <c r="V279" s="37"/>
      <c r="W279" s="37"/>
    </row>
    <row r="280">
      <c r="A280" s="46"/>
      <c r="B280" s="46"/>
      <c r="C280" s="46"/>
      <c r="D280" s="49"/>
      <c r="E280" s="49"/>
      <c r="F280" s="49"/>
      <c r="G280" s="46"/>
      <c r="H280" s="46"/>
      <c r="I280" s="46"/>
      <c r="J280" s="46"/>
      <c r="K280" s="46"/>
      <c r="L280" s="49"/>
      <c r="M280" s="49"/>
      <c r="N280" s="46"/>
      <c r="O280" s="46"/>
      <c r="P280" s="37"/>
      <c r="Q280" s="37"/>
      <c r="R280" s="37"/>
      <c r="S280" s="37"/>
      <c r="T280" s="37"/>
      <c r="U280" s="37"/>
      <c r="V280" s="37"/>
      <c r="W280" s="37"/>
    </row>
    <row r="281">
      <c r="A281" s="46"/>
      <c r="B281" s="46"/>
      <c r="C281" s="46"/>
      <c r="D281" s="49"/>
      <c r="E281" s="49"/>
      <c r="F281" s="49"/>
      <c r="G281" s="46"/>
      <c r="H281" s="46"/>
      <c r="I281" s="46"/>
      <c r="J281" s="46"/>
      <c r="K281" s="46"/>
      <c r="L281" s="49"/>
      <c r="M281" s="49"/>
      <c r="N281" s="46"/>
      <c r="O281" s="46"/>
      <c r="P281" s="37"/>
      <c r="Q281" s="37"/>
      <c r="R281" s="37"/>
      <c r="S281" s="37"/>
      <c r="T281" s="37"/>
      <c r="U281" s="37"/>
      <c r="V281" s="37"/>
      <c r="W281" s="37"/>
    </row>
    <row r="282">
      <c r="A282" s="46"/>
      <c r="B282" s="46"/>
      <c r="C282" s="46"/>
      <c r="D282" s="49"/>
      <c r="E282" s="49"/>
      <c r="F282" s="49"/>
      <c r="G282" s="46"/>
      <c r="H282" s="46"/>
      <c r="I282" s="46"/>
      <c r="J282" s="46"/>
      <c r="K282" s="46"/>
      <c r="L282" s="49"/>
      <c r="M282" s="49"/>
      <c r="N282" s="46"/>
      <c r="O282" s="46"/>
      <c r="P282" s="37"/>
      <c r="Q282" s="37"/>
      <c r="R282" s="37"/>
      <c r="S282" s="37"/>
      <c r="T282" s="37"/>
      <c r="U282" s="37"/>
      <c r="V282" s="37"/>
      <c r="W282" s="37"/>
    </row>
    <row r="283">
      <c r="A283" s="46"/>
      <c r="B283" s="46"/>
      <c r="C283" s="46"/>
      <c r="D283" s="49"/>
      <c r="E283" s="49"/>
      <c r="F283" s="49"/>
      <c r="G283" s="46"/>
      <c r="H283" s="46"/>
      <c r="I283" s="46"/>
      <c r="J283" s="46"/>
      <c r="K283" s="46"/>
      <c r="L283" s="49"/>
      <c r="M283" s="49"/>
      <c r="N283" s="46"/>
      <c r="O283" s="46"/>
      <c r="P283" s="37"/>
      <c r="Q283" s="37"/>
      <c r="R283" s="37"/>
      <c r="S283" s="37"/>
      <c r="T283" s="37"/>
      <c r="U283" s="37"/>
      <c r="V283" s="37"/>
      <c r="W283" s="37"/>
    </row>
    <row r="284">
      <c r="A284" s="46"/>
      <c r="B284" s="46"/>
      <c r="C284" s="46"/>
      <c r="D284" s="49"/>
      <c r="E284" s="49"/>
      <c r="F284" s="49"/>
      <c r="G284" s="46"/>
      <c r="H284" s="46"/>
      <c r="I284" s="46"/>
      <c r="J284" s="46"/>
      <c r="K284" s="46"/>
      <c r="L284" s="49"/>
      <c r="M284" s="49"/>
      <c r="N284" s="46"/>
      <c r="O284" s="46"/>
      <c r="P284" s="37"/>
      <c r="Q284" s="37"/>
      <c r="R284" s="37"/>
      <c r="S284" s="37"/>
      <c r="T284" s="37"/>
      <c r="U284" s="37"/>
      <c r="V284" s="37"/>
      <c r="W284" s="37"/>
    </row>
    <row r="285">
      <c r="A285" s="46"/>
      <c r="B285" s="46"/>
      <c r="C285" s="46"/>
      <c r="D285" s="49"/>
      <c r="E285" s="49"/>
      <c r="F285" s="49"/>
      <c r="G285" s="46"/>
      <c r="H285" s="46"/>
      <c r="I285" s="46"/>
      <c r="J285" s="46"/>
      <c r="K285" s="46"/>
      <c r="L285" s="49"/>
      <c r="M285" s="49"/>
      <c r="N285" s="46"/>
      <c r="O285" s="46"/>
      <c r="P285" s="37"/>
      <c r="Q285" s="37"/>
      <c r="R285" s="37"/>
      <c r="S285" s="37"/>
      <c r="T285" s="37"/>
      <c r="U285" s="37"/>
      <c r="V285" s="37"/>
      <c r="W285" s="37"/>
    </row>
    <row r="286">
      <c r="A286" s="46"/>
      <c r="B286" s="46"/>
      <c r="C286" s="46"/>
      <c r="D286" s="49"/>
      <c r="E286" s="49"/>
      <c r="F286" s="49"/>
      <c r="G286" s="46"/>
      <c r="H286" s="46"/>
      <c r="I286" s="46"/>
      <c r="J286" s="46"/>
      <c r="K286" s="46"/>
      <c r="L286" s="49"/>
      <c r="M286" s="49"/>
      <c r="N286" s="46"/>
      <c r="O286" s="46"/>
      <c r="P286" s="37"/>
      <c r="Q286" s="37"/>
      <c r="R286" s="37"/>
      <c r="S286" s="37"/>
      <c r="T286" s="37"/>
      <c r="U286" s="37"/>
      <c r="V286" s="37"/>
      <c r="W286" s="37"/>
    </row>
    <row r="287">
      <c r="A287" s="46"/>
      <c r="B287" s="46"/>
      <c r="C287" s="46"/>
      <c r="D287" s="49"/>
      <c r="E287" s="49"/>
      <c r="F287" s="49"/>
      <c r="G287" s="46"/>
      <c r="H287" s="46"/>
      <c r="I287" s="46"/>
      <c r="J287" s="46"/>
      <c r="K287" s="46"/>
      <c r="L287" s="49"/>
      <c r="M287" s="49"/>
      <c r="N287" s="46"/>
      <c r="O287" s="46"/>
      <c r="P287" s="37"/>
      <c r="Q287" s="37"/>
      <c r="R287" s="37"/>
      <c r="S287" s="37"/>
      <c r="T287" s="37"/>
      <c r="U287" s="37"/>
      <c r="V287" s="37"/>
      <c r="W287" s="37"/>
    </row>
    <row r="288">
      <c r="A288" s="46"/>
      <c r="B288" s="46"/>
      <c r="C288" s="46"/>
      <c r="D288" s="49"/>
      <c r="E288" s="49"/>
      <c r="F288" s="49"/>
      <c r="G288" s="46"/>
      <c r="H288" s="46"/>
      <c r="I288" s="46"/>
      <c r="J288" s="46"/>
      <c r="K288" s="46"/>
      <c r="L288" s="49"/>
      <c r="M288" s="49"/>
      <c r="N288" s="46"/>
      <c r="O288" s="46"/>
      <c r="P288" s="37"/>
      <c r="Q288" s="37"/>
      <c r="R288" s="37"/>
      <c r="S288" s="37"/>
      <c r="T288" s="37"/>
      <c r="U288" s="37"/>
      <c r="V288" s="37"/>
      <c r="W288" s="37"/>
    </row>
    <row r="289">
      <c r="A289" s="46"/>
      <c r="B289" s="46"/>
      <c r="C289" s="46"/>
      <c r="D289" s="49"/>
      <c r="E289" s="49"/>
      <c r="F289" s="49"/>
      <c r="G289" s="46"/>
      <c r="H289" s="46"/>
      <c r="I289" s="46"/>
      <c r="J289" s="46"/>
      <c r="K289" s="46"/>
      <c r="L289" s="49"/>
      <c r="M289" s="49"/>
      <c r="N289" s="46"/>
      <c r="O289" s="46"/>
      <c r="P289" s="37"/>
      <c r="Q289" s="37"/>
      <c r="R289" s="37"/>
      <c r="S289" s="37"/>
      <c r="T289" s="37"/>
      <c r="U289" s="37"/>
      <c r="V289" s="37"/>
      <c r="W289" s="37"/>
    </row>
    <row r="290">
      <c r="A290" s="46"/>
      <c r="B290" s="46"/>
      <c r="C290" s="46"/>
      <c r="D290" s="49"/>
      <c r="E290" s="49"/>
      <c r="F290" s="49"/>
      <c r="G290" s="46"/>
      <c r="H290" s="46"/>
      <c r="I290" s="46"/>
      <c r="J290" s="46"/>
      <c r="K290" s="46"/>
      <c r="L290" s="49"/>
      <c r="M290" s="49"/>
      <c r="N290" s="46"/>
      <c r="O290" s="46"/>
      <c r="P290" s="37"/>
      <c r="Q290" s="37"/>
      <c r="R290" s="37"/>
      <c r="S290" s="37"/>
      <c r="T290" s="37"/>
      <c r="U290" s="37"/>
      <c r="V290" s="37"/>
      <c r="W290" s="37"/>
    </row>
    <row r="291">
      <c r="A291" s="46"/>
      <c r="B291" s="46"/>
      <c r="C291" s="46"/>
      <c r="D291" s="49"/>
      <c r="E291" s="49"/>
      <c r="F291" s="49"/>
      <c r="G291" s="46"/>
      <c r="H291" s="46"/>
      <c r="I291" s="46"/>
      <c r="J291" s="46"/>
      <c r="K291" s="46"/>
      <c r="L291" s="49"/>
      <c r="M291" s="49"/>
      <c r="N291" s="46"/>
      <c r="O291" s="46"/>
      <c r="P291" s="37"/>
      <c r="Q291" s="37"/>
      <c r="R291" s="37"/>
      <c r="S291" s="37"/>
      <c r="T291" s="37"/>
      <c r="U291" s="37"/>
      <c r="V291" s="37"/>
      <c r="W291" s="37"/>
    </row>
    <row r="292">
      <c r="A292" s="46"/>
      <c r="B292" s="46"/>
      <c r="C292" s="46"/>
      <c r="D292" s="49"/>
      <c r="E292" s="49"/>
      <c r="F292" s="49"/>
      <c r="G292" s="46"/>
      <c r="H292" s="46"/>
      <c r="I292" s="46"/>
      <c r="J292" s="46"/>
      <c r="K292" s="46"/>
      <c r="L292" s="49"/>
      <c r="M292" s="49"/>
      <c r="N292" s="46"/>
      <c r="O292" s="46"/>
      <c r="P292" s="37"/>
      <c r="Q292" s="37"/>
      <c r="R292" s="37"/>
      <c r="S292" s="37"/>
      <c r="T292" s="37"/>
      <c r="U292" s="37"/>
      <c r="V292" s="37"/>
      <c r="W292" s="37"/>
    </row>
    <row r="293">
      <c r="A293" s="46"/>
      <c r="B293" s="46"/>
      <c r="C293" s="46"/>
      <c r="D293" s="49"/>
      <c r="E293" s="49"/>
      <c r="F293" s="49"/>
      <c r="G293" s="46"/>
      <c r="H293" s="46"/>
      <c r="I293" s="46"/>
      <c r="J293" s="46"/>
      <c r="K293" s="46"/>
      <c r="L293" s="49"/>
      <c r="M293" s="49"/>
      <c r="N293" s="46"/>
      <c r="O293" s="46"/>
      <c r="P293" s="37"/>
      <c r="Q293" s="37"/>
      <c r="R293" s="37"/>
      <c r="S293" s="37"/>
      <c r="T293" s="37"/>
      <c r="U293" s="37"/>
      <c r="V293" s="37"/>
      <c r="W293" s="37"/>
    </row>
    <row r="294">
      <c r="A294" s="46"/>
      <c r="B294" s="46"/>
      <c r="C294" s="46"/>
      <c r="D294" s="49"/>
      <c r="E294" s="49"/>
      <c r="F294" s="49"/>
      <c r="G294" s="46"/>
      <c r="H294" s="46"/>
      <c r="I294" s="46"/>
      <c r="J294" s="46"/>
      <c r="K294" s="46"/>
      <c r="L294" s="49"/>
      <c r="M294" s="49"/>
      <c r="N294" s="46"/>
      <c r="O294" s="46"/>
      <c r="P294" s="37"/>
      <c r="Q294" s="37"/>
      <c r="R294" s="37"/>
      <c r="S294" s="37"/>
      <c r="T294" s="37"/>
      <c r="U294" s="37"/>
      <c r="V294" s="37"/>
      <c r="W294" s="37"/>
    </row>
    <row r="295">
      <c r="A295" s="46"/>
      <c r="B295" s="46"/>
      <c r="C295" s="46"/>
      <c r="D295" s="49"/>
      <c r="E295" s="49"/>
      <c r="F295" s="49"/>
      <c r="G295" s="46"/>
      <c r="H295" s="46"/>
      <c r="I295" s="46"/>
      <c r="J295" s="46"/>
      <c r="K295" s="46"/>
      <c r="L295" s="49"/>
      <c r="M295" s="49"/>
      <c r="N295" s="46"/>
      <c r="O295" s="46"/>
      <c r="P295" s="37"/>
      <c r="Q295" s="37"/>
      <c r="R295" s="37"/>
      <c r="S295" s="37"/>
      <c r="T295" s="37"/>
      <c r="U295" s="37"/>
      <c r="V295" s="37"/>
      <c r="W295" s="37"/>
    </row>
    <row r="296">
      <c r="A296" s="46"/>
      <c r="B296" s="46"/>
      <c r="C296" s="46"/>
      <c r="D296" s="49"/>
      <c r="E296" s="49"/>
      <c r="F296" s="49"/>
      <c r="G296" s="46"/>
      <c r="H296" s="46"/>
      <c r="I296" s="46"/>
      <c r="J296" s="46"/>
      <c r="K296" s="46"/>
      <c r="L296" s="49"/>
      <c r="M296" s="49"/>
      <c r="N296" s="46"/>
      <c r="O296" s="46"/>
      <c r="P296" s="37"/>
      <c r="Q296" s="37"/>
      <c r="R296" s="37"/>
      <c r="S296" s="37"/>
      <c r="T296" s="37"/>
      <c r="U296" s="37"/>
      <c r="V296" s="37"/>
      <c r="W296" s="37"/>
    </row>
    <row r="297">
      <c r="A297" s="46"/>
      <c r="B297" s="46"/>
      <c r="C297" s="46"/>
      <c r="D297" s="49"/>
      <c r="E297" s="49"/>
      <c r="F297" s="49"/>
      <c r="G297" s="46"/>
      <c r="H297" s="46"/>
      <c r="I297" s="46"/>
      <c r="J297" s="46"/>
      <c r="K297" s="46"/>
      <c r="L297" s="49"/>
      <c r="M297" s="49"/>
      <c r="N297" s="46"/>
      <c r="O297" s="46"/>
      <c r="P297" s="37"/>
      <c r="Q297" s="37"/>
      <c r="R297" s="37"/>
      <c r="S297" s="37"/>
      <c r="T297" s="37"/>
      <c r="U297" s="37"/>
      <c r="V297" s="37"/>
      <c r="W297" s="37"/>
    </row>
    <row r="298">
      <c r="A298" s="46"/>
      <c r="B298" s="46"/>
      <c r="C298" s="46"/>
      <c r="D298" s="49"/>
      <c r="E298" s="49"/>
      <c r="F298" s="49"/>
      <c r="G298" s="46"/>
      <c r="H298" s="46"/>
      <c r="I298" s="46"/>
      <c r="J298" s="46"/>
      <c r="K298" s="46"/>
      <c r="L298" s="49"/>
      <c r="M298" s="49"/>
      <c r="N298" s="46"/>
      <c r="O298" s="46"/>
      <c r="P298" s="37"/>
      <c r="Q298" s="37"/>
      <c r="R298" s="37"/>
      <c r="S298" s="37"/>
      <c r="T298" s="37"/>
      <c r="U298" s="37"/>
      <c r="V298" s="37"/>
      <c r="W298" s="37"/>
    </row>
    <row r="299">
      <c r="A299" s="46"/>
      <c r="B299" s="46"/>
      <c r="C299" s="46"/>
      <c r="D299" s="49"/>
      <c r="E299" s="49"/>
      <c r="F299" s="49"/>
      <c r="G299" s="46"/>
      <c r="H299" s="46"/>
      <c r="I299" s="46"/>
      <c r="J299" s="46"/>
      <c r="K299" s="46"/>
      <c r="L299" s="49"/>
      <c r="M299" s="49"/>
      <c r="N299" s="46"/>
      <c r="O299" s="46"/>
      <c r="P299" s="37"/>
      <c r="Q299" s="37"/>
      <c r="R299" s="37"/>
      <c r="S299" s="37"/>
      <c r="T299" s="37"/>
      <c r="U299" s="37"/>
      <c r="V299" s="37"/>
      <c r="W299" s="37"/>
    </row>
    <row r="300">
      <c r="A300" s="46"/>
      <c r="B300" s="46"/>
      <c r="C300" s="46"/>
      <c r="D300" s="49"/>
      <c r="E300" s="49"/>
      <c r="F300" s="49"/>
      <c r="G300" s="46"/>
      <c r="H300" s="46"/>
      <c r="I300" s="46"/>
      <c r="J300" s="46"/>
      <c r="K300" s="46"/>
      <c r="L300" s="49"/>
      <c r="M300" s="49"/>
      <c r="N300" s="46"/>
      <c r="O300" s="46"/>
      <c r="P300" s="37"/>
      <c r="Q300" s="37"/>
      <c r="R300" s="37"/>
      <c r="S300" s="37"/>
      <c r="T300" s="37"/>
      <c r="U300" s="37"/>
      <c r="V300" s="37"/>
      <c r="W300" s="37"/>
    </row>
    <row r="301">
      <c r="A301" s="46"/>
      <c r="B301" s="46"/>
      <c r="C301" s="46"/>
      <c r="D301" s="49"/>
      <c r="E301" s="49"/>
      <c r="F301" s="49"/>
      <c r="G301" s="46"/>
      <c r="H301" s="46"/>
      <c r="I301" s="46"/>
      <c r="J301" s="46"/>
      <c r="K301" s="46"/>
      <c r="L301" s="49"/>
      <c r="M301" s="49"/>
      <c r="N301" s="46"/>
      <c r="O301" s="46"/>
      <c r="P301" s="37"/>
      <c r="Q301" s="37"/>
      <c r="R301" s="37"/>
      <c r="S301" s="37"/>
      <c r="T301" s="37"/>
      <c r="U301" s="37"/>
      <c r="V301" s="37"/>
      <c r="W301" s="37"/>
    </row>
    <row r="302">
      <c r="A302" s="46"/>
      <c r="B302" s="46"/>
      <c r="C302" s="46"/>
      <c r="D302" s="49"/>
      <c r="E302" s="49"/>
      <c r="F302" s="49"/>
      <c r="G302" s="46"/>
      <c r="H302" s="46"/>
      <c r="I302" s="46"/>
      <c r="J302" s="46"/>
      <c r="K302" s="46"/>
      <c r="L302" s="49"/>
      <c r="M302" s="49"/>
      <c r="N302" s="46"/>
      <c r="O302" s="46"/>
      <c r="P302" s="37"/>
      <c r="Q302" s="37"/>
      <c r="R302" s="37"/>
      <c r="S302" s="37"/>
      <c r="T302" s="37"/>
      <c r="U302" s="37"/>
      <c r="V302" s="37"/>
      <c r="W302" s="37"/>
    </row>
    <row r="303">
      <c r="A303" s="46"/>
      <c r="B303" s="46"/>
      <c r="C303" s="46"/>
      <c r="D303" s="49"/>
      <c r="E303" s="49"/>
      <c r="F303" s="49"/>
      <c r="G303" s="46"/>
      <c r="H303" s="46"/>
      <c r="I303" s="46"/>
      <c r="J303" s="46"/>
      <c r="K303" s="46"/>
      <c r="L303" s="49"/>
      <c r="M303" s="49"/>
      <c r="N303" s="46"/>
      <c r="O303" s="46"/>
      <c r="P303" s="37"/>
      <c r="Q303" s="37"/>
      <c r="R303" s="37"/>
      <c r="S303" s="37"/>
      <c r="T303" s="37"/>
      <c r="U303" s="37"/>
      <c r="V303" s="37"/>
      <c r="W303" s="37"/>
    </row>
    <row r="304">
      <c r="A304" s="46"/>
      <c r="B304" s="46"/>
      <c r="C304" s="46"/>
      <c r="D304" s="49"/>
      <c r="E304" s="49"/>
      <c r="F304" s="49"/>
      <c r="G304" s="46"/>
      <c r="H304" s="46"/>
      <c r="I304" s="46"/>
      <c r="J304" s="46"/>
      <c r="K304" s="46"/>
      <c r="L304" s="49"/>
      <c r="M304" s="49"/>
      <c r="N304" s="46"/>
      <c r="O304" s="46"/>
      <c r="P304" s="37"/>
      <c r="Q304" s="37"/>
      <c r="R304" s="37"/>
      <c r="S304" s="37"/>
      <c r="T304" s="37"/>
      <c r="U304" s="37"/>
      <c r="V304" s="37"/>
      <c r="W304" s="37"/>
    </row>
    <row r="305">
      <c r="A305" s="46"/>
      <c r="B305" s="46"/>
      <c r="C305" s="46"/>
      <c r="D305" s="49"/>
      <c r="E305" s="49"/>
      <c r="F305" s="49"/>
      <c r="G305" s="46"/>
      <c r="H305" s="46"/>
      <c r="I305" s="46"/>
      <c r="J305" s="46"/>
      <c r="K305" s="46"/>
      <c r="L305" s="49"/>
      <c r="M305" s="49"/>
      <c r="N305" s="46"/>
      <c r="O305" s="46"/>
      <c r="P305" s="37"/>
      <c r="Q305" s="37"/>
      <c r="R305" s="37"/>
      <c r="S305" s="37"/>
      <c r="T305" s="37"/>
      <c r="U305" s="37"/>
      <c r="V305" s="37"/>
      <c r="W305" s="37"/>
    </row>
    <row r="306">
      <c r="A306" s="46"/>
      <c r="B306" s="46"/>
      <c r="C306" s="46"/>
      <c r="D306" s="49"/>
      <c r="E306" s="49"/>
      <c r="F306" s="49"/>
      <c r="G306" s="46"/>
      <c r="H306" s="46"/>
      <c r="I306" s="46"/>
      <c r="J306" s="46"/>
      <c r="K306" s="46"/>
      <c r="L306" s="49"/>
      <c r="M306" s="49"/>
      <c r="N306" s="46"/>
      <c r="O306" s="46"/>
      <c r="P306" s="37"/>
      <c r="Q306" s="37"/>
      <c r="R306" s="37"/>
      <c r="S306" s="37"/>
      <c r="T306" s="37"/>
      <c r="U306" s="37"/>
      <c r="V306" s="37"/>
      <c r="W306" s="37"/>
    </row>
    <row r="307">
      <c r="A307" s="46"/>
      <c r="B307" s="46"/>
      <c r="C307" s="46"/>
      <c r="D307" s="49"/>
      <c r="E307" s="49"/>
      <c r="F307" s="49"/>
      <c r="G307" s="46"/>
      <c r="H307" s="46"/>
      <c r="I307" s="46"/>
      <c r="J307" s="46"/>
      <c r="K307" s="46"/>
      <c r="L307" s="49"/>
      <c r="M307" s="49"/>
      <c r="N307" s="46"/>
      <c r="O307" s="46"/>
      <c r="P307" s="37"/>
      <c r="Q307" s="37"/>
      <c r="R307" s="37"/>
      <c r="S307" s="37"/>
      <c r="T307" s="37"/>
      <c r="U307" s="37"/>
      <c r="V307" s="37"/>
      <c r="W307" s="37"/>
    </row>
    <row r="308">
      <c r="A308" s="46"/>
      <c r="B308" s="46"/>
      <c r="C308" s="46"/>
      <c r="D308" s="49"/>
      <c r="E308" s="49"/>
      <c r="F308" s="49"/>
      <c r="G308" s="46"/>
      <c r="H308" s="46"/>
      <c r="I308" s="46"/>
      <c r="J308" s="46"/>
      <c r="K308" s="46"/>
      <c r="L308" s="49"/>
      <c r="M308" s="49"/>
      <c r="N308" s="46"/>
      <c r="O308" s="46"/>
      <c r="P308" s="37"/>
      <c r="Q308" s="37"/>
      <c r="R308" s="37"/>
      <c r="S308" s="37"/>
      <c r="T308" s="37"/>
      <c r="U308" s="37"/>
      <c r="V308" s="37"/>
      <c r="W308" s="37"/>
    </row>
    <row r="309">
      <c r="A309" s="46"/>
      <c r="B309" s="46"/>
      <c r="C309" s="46"/>
      <c r="D309" s="49"/>
      <c r="E309" s="49"/>
      <c r="F309" s="49"/>
      <c r="G309" s="46"/>
      <c r="H309" s="46"/>
      <c r="I309" s="46"/>
      <c r="J309" s="46"/>
      <c r="K309" s="46"/>
      <c r="L309" s="49"/>
      <c r="M309" s="49"/>
      <c r="N309" s="46"/>
      <c r="O309" s="46"/>
      <c r="P309" s="37"/>
      <c r="Q309" s="37"/>
      <c r="R309" s="37"/>
      <c r="S309" s="37"/>
      <c r="T309" s="37"/>
      <c r="U309" s="37"/>
      <c r="V309" s="37"/>
      <c r="W309" s="37"/>
    </row>
    <row r="310">
      <c r="A310" s="46"/>
      <c r="B310" s="46"/>
      <c r="C310" s="46"/>
      <c r="D310" s="49"/>
      <c r="E310" s="49"/>
      <c r="F310" s="49"/>
      <c r="G310" s="46"/>
      <c r="H310" s="46"/>
      <c r="I310" s="46"/>
      <c r="J310" s="46"/>
      <c r="K310" s="46"/>
      <c r="L310" s="49"/>
      <c r="M310" s="49"/>
      <c r="N310" s="46"/>
      <c r="O310" s="46"/>
      <c r="P310" s="37"/>
      <c r="Q310" s="37"/>
      <c r="R310" s="37"/>
      <c r="S310" s="37"/>
      <c r="T310" s="37"/>
      <c r="U310" s="37"/>
      <c r="V310" s="37"/>
      <c r="W310" s="37"/>
    </row>
    <row r="311">
      <c r="A311" s="46"/>
      <c r="B311" s="46"/>
      <c r="C311" s="46"/>
      <c r="D311" s="49"/>
      <c r="E311" s="49"/>
      <c r="F311" s="49"/>
      <c r="G311" s="46"/>
      <c r="H311" s="46"/>
      <c r="I311" s="46"/>
      <c r="J311" s="46"/>
      <c r="K311" s="46"/>
      <c r="L311" s="49"/>
      <c r="M311" s="49"/>
      <c r="N311" s="46"/>
      <c r="O311" s="46"/>
      <c r="P311" s="37"/>
      <c r="Q311" s="37"/>
      <c r="R311" s="37"/>
      <c r="S311" s="37"/>
      <c r="T311" s="37"/>
      <c r="U311" s="37"/>
      <c r="V311" s="37"/>
      <c r="W311" s="37"/>
    </row>
    <row r="312">
      <c r="A312" s="46"/>
      <c r="B312" s="46"/>
      <c r="C312" s="46"/>
      <c r="D312" s="49"/>
      <c r="E312" s="49"/>
      <c r="F312" s="49"/>
      <c r="G312" s="46"/>
      <c r="H312" s="46"/>
      <c r="I312" s="46"/>
      <c r="J312" s="46"/>
      <c r="K312" s="46"/>
      <c r="L312" s="49"/>
      <c r="M312" s="49"/>
      <c r="N312" s="46"/>
      <c r="O312" s="46"/>
      <c r="P312" s="37"/>
      <c r="Q312" s="37"/>
      <c r="R312" s="37"/>
      <c r="S312" s="37"/>
      <c r="T312" s="37"/>
      <c r="U312" s="37"/>
      <c r="V312" s="37"/>
      <c r="W312" s="37"/>
    </row>
    <row r="313">
      <c r="A313" s="46"/>
      <c r="B313" s="46"/>
      <c r="C313" s="46"/>
      <c r="D313" s="49"/>
      <c r="E313" s="49"/>
      <c r="F313" s="49"/>
      <c r="G313" s="46"/>
      <c r="H313" s="46"/>
      <c r="I313" s="46"/>
      <c r="J313" s="46"/>
      <c r="K313" s="46"/>
      <c r="L313" s="49"/>
      <c r="M313" s="49"/>
      <c r="N313" s="46"/>
      <c r="O313" s="46"/>
      <c r="P313" s="37"/>
      <c r="Q313" s="37"/>
      <c r="R313" s="37"/>
      <c r="S313" s="37"/>
      <c r="T313" s="37"/>
      <c r="U313" s="37"/>
      <c r="V313" s="37"/>
      <c r="W313" s="37"/>
    </row>
    <row r="314">
      <c r="A314" s="46"/>
      <c r="B314" s="46"/>
      <c r="C314" s="46"/>
      <c r="D314" s="49"/>
      <c r="E314" s="49"/>
      <c r="F314" s="49"/>
      <c r="G314" s="46"/>
      <c r="H314" s="46"/>
      <c r="I314" s="46"/>
      <c r="J314" s="46"/>
      <c r="K314" s="46"/>
      <c r="L314" s="49"/>
      <c r="M314" s="49"/>
      <c r="N314" s="46"/>
      <c r="O314" s="46"/>
      <c r="P314" s="37"/>
      <c r="Q314" s="37"/>
      <c r="R314" s="37"/>
      <c r="S314" s="37"/>
      <c r="T314" s="37"/>
      <c r="U314" s="37"/>
      <c r="V314" s="37"/>
      <c r="W314" s="37"/>
    </row>
    <row r="315">
      <c r="A315" s="46"/>
      <c r="B315" s="46"/>
      <c r="C315" s="46"/>
      <c r="D315" s="49"/>
      <c r="E315" s="49"/>
      <c r="F315" s="49"/>
      <c r="G315" s="46"/>
      <c r="H315" s="46"/>
      <c r="I315" s="46"/>
      <c r="J315" s="46"/>
      <c r="K315" s="46"/>
      <c r="L315" s="49"/>
      <c r="M315" s="49"/>
      <c r="N315" s="46"/>
      <c r="O315" s="46"/>
      <c r="P315" s="37"/>
      <c r="Q315" s="37"/>
      <c r="R315" s="37"/>
      <c r="S315" s="37"/>
      <c r="T315" s="37"/>
      <c r="U315" s="37"/>
      <c r="V315" s="37"/>
      <c r="W315" s="37"/>
    </row>
    <row r="316">
      <c r="A316" s="46"/>
      <c r="B316" s="46"/>
      <c r="C316" s="46"/>
      <c r="D316" s="49"/>
      <c r="E316" s="49"/>
      <c r="F316" s="49"/>
      <c r="G316" s="46"/>
      <c r="H316" s="46"/>
      <c r="I316" s="46"/>
      <c r="J316" s="46"/>
      <c r="K316" s="46"/>
      <c r="L316" s="49"/>
      <c r="M316" s="49"/>
      <c r="N316" s="46"/>
      <c r="O316" s="46"/>
      <c r="P316" s="37"/>
      <c r="Q316" s="37"/>
      <c r="R316" s="37"/>
      <c r="S316" s="37"/>
      <c r="T316" s="37"/>
      <c r="U316" s="37"/>
      <c r="V316" s="37"/>
      <c r="W316" s="37"/>
    </row>
    <row r="317">
      <c r="A317" s="46"/>
      <c r="B317" s="46"/>
      <c r="C317" s="46"/>
      <c r="D317" s="49"/>
      <c r="E317" s="49"/>
      <c r="F317" s="49"/>
      <c r="G317" s="46"/>
      <c r="H317" s="46"/>
      <c r="I317" s="46"/>
      <c r="J317" s="46"/>
      <c r="K317" s="46"/>
      <c r="L317" s="49"/>
      <c r="M317" s="49"/>
      <c r="N317" s="46"/>
      <c r="O317" s="46"/>
      <c r="P317" s="37"/>
      <c r="Q317" s="37"/>
      <c r="R317" s="37"/>
      <c r="S317" s="37"/>
      <c r="T317" s="37"/>
      <c r="U317" s="37"/>
      <c r="V317" s="37"/>
      <c r="W317" s="37"/>
    </row>
    <row r="318">
      <c r="A318" s="46"/>
      <c r="B318" s="46"/>
      <c r="C318" s="46"/>
      <c r="D318" s="49"/>
      <c r="E318" s="49"/>
      <c r="F318" s="49"/>
      <c r="G318" s="46"/>
      <c r="H318" s="46"/>
      <c r="I318" s="46"/>
      <c r="J318" s="46"/>
      <c r="K318" s="46"/>
      <c r="L318" s="49"/>
      <c r="M318" s="49"/>
      <c r="N318" s="46"/>
      <c r="O318" s="46"/>
      <c r="P318" s="37"/>
      <c r="Q318" s="37"/>
      <c r="R318" s="37"/>
      <c r="S318" s="37"/>
      <c r="T318" s="37"/>
      <c r="U318" s="37"/>
      <c r="V318" s="37"/>
      <c r="W318" s="37"/>
    </row>
    <row r="319">
      <c r="A319" s="46"/>
      <c r="B319" s="46"/>
      <c r="C319" s="46"/>
      <c r="D319" s="49"/>
      <c r="E319" s="49"/>
      <c r="F319" s="49"/>
      <c r="G319" s="46"/>
      <c r="H319" s="46"/>
      <c r="I319" s="46"/>
      <c r="J319" s="46"/>
      <c r="K319" s="46"/>
      <c r="L319" s="49"/>
      <c r="M319" s="49"/>
      <c r="N319" s="46"/>
      <c r="O319" s="46"/>
      <c r="P319" s="37"/>
      <c r="Q319" s="37"/>
      <c r="R319" s="37"/>
      <c r="S319" s="37"/>
      <c r="T319" s="37"/>
      <c r="U319" s="37"/>
      <c r="V319" s="37"/>
      <c r="W319" s="37"/>
    </row>
    <row r="320">
      <c r="A320" s="46"/>
      <c r="B320" s="46"/>
      <c r="C320" s="46"/>
      <c r="D320" s="49"/>
      <c r="E320" s="49"/>
      <c r="F320" s="49"/>
      <c r="G320" s="46"/>
      <c r="H320" s="46"/>
      <c r="I320" s="46"/>
      <c r="J320" s="46"/>
      <c r="K320" s="46"/>
      <c r="L320" s="49"/>
      <c r="M320" s="49"/>
      <c r="N320" s="46"/>
      <c r="O320" s="46"/>
      <c r="P320" s="37"/>
      <c r="Q320" s="37"/>
      <c r="R320" s="37"/>
      <c r="S320" s="37"/>
      <c r="T320" s="37"/>
      <c r="U320" s="37"/>
      <c r="V320" s="37"/>
      <c r="W320" s="37"/>
    </row>
    <row r="321">
      <c r="A321" s="46"/>
      <c r="B321" s="46"/>
      <c r="C321" s="46"/>
      <c r="D321" s="49"/>
      <c r="E321" s="49"/>
      <c r="F321" s="49"/>
      <c r="G321" s="46"/>
      <c r="H321" s="46"/>
      <c r="I321" s="46"/>
      <c r="J321" s="46"/>
      <c r="K321" s="46"/>
      <c r="L321" s="49"/>
      <c r="M321" s="49"/>
      <c r="N321" s="46"/>
      <c r="O321" s="46"/>
      <c r="P321" s="37"/>
      <c r="Q321" s="37"/>
      <c r="R321" s="37"/>
      <c r="S321" s="37"/>
      <c r="T321" s="37"/>
      <c r="U321" s="37"/>
      <c r="V321" s="37"/>
      <c r="W321" s="37"/>
    </row>
    <row r="322">
      <c r="A322" s="46"/>
      <c r="B322" s="46"/>
      <c r="C322" s="46"/>
      <c r="D322" s="49"/>
      <c r="E322" s="49"/>
      <c r="F322" s="49"/>
      <c r="G322" s="46"/>
      <c r="H322" s="46"/>
      <c r="I322" s="46"/>
      <c r="J322" s="46"/>
      <c r="K322" s="46"/>
      <c r="L322" s="49"/>
      <c r="M322" s="49"/>
      <c r="N322" s="46"/>
      <c r="O322" s="46"/>
      <c r="P322" s="37"/>
      <c r="Q322" s="37"/>
      <c r="R322" s="37"/>
      <c r="S322" s="37"/>
      <c r="T322" s="37"/>
      <c r="U322" s="37"/>
      <c r="V322" s="37"/>
      <c r="W322" s="37"/>
    </row>
    <row r="323">
      <c r="A323" s="46"/>
      <c r="B323" s="46"/>
      <c r="C323" s="46"/>
      <c r="D323" s="49"/>
      <c r="E323" s="49"/>
      <c r="F323" s="49"/>
      <c r="G323" s="46"/>
      <c r="H323" s="46"/>
      <c r="I323" s="46"/>
      <c r="J323" s="46"/>
      <c r="K323" s="46"/>
      <c r="L323" s="49"/>
      <c r="M323" s="49"/>
      <c r="N323" s="46"/>
      <c r="O323" s="46"/>
      <c r="P323" s="37"/>
      <c r="Q323" s="37"/>
      <c r="R323" s="37"/>
      <c r="S323" s="37"/>
      <c r="T323" s="37"/>
      <c r="U323" s="37"/>
      <c r="V323" s="37"/>
      <c r="W323" s="37"/>
    </row>
    <row r="324">
      <c r="A324" s="46"/>
      <c r="B324" s="46"/>
      <c r="C324" s="46"/>
      <c r="D324" s="49"/>
      <c r="E324" s="49"/>
      <c r="F324" s="49"/>
      <c r="G324" s="46"/>
      <c r="H324" s="46"/>
      <c r="I324" s="46"/>
      <c r="J324" s="46"/>
      <c r="K324" s="46"/>
      <c r="L324" s="49"/>
      <c r="M324" s="49"/>
      <c r="N324" s="46"/>
      <c r="O324" s="46"/>
      <c r="P324" s="37"/>
      <c r="Q324" s="37"/>
      <c r="R324" s="37"/>
      <c r="S324" s="37"/>
      <c r="T324" s="37"/>
      <c r="U324" s="37"/>
      <c r="V324" s="37"/>
      <c r="W324" s="37"/>
    </row>
    <row r="325">
      <c r="A325" s="46"/>
      <c r="B325" s="46"/>
      <c r="C325" s="46"/>
      <c r="D325" s="49"/>
      <c r="E325" s="49"/>
      <c r="F325" s="49"/>
      <c r="G325" s="46"/>
      <c r="H325" s="46"/>
      <c r="I325" s="46"/>
      <c r="J325" s="46"/>
      <c r="K325" s="46"/>
      <c r="L325" s="49"/>
      <c r="M325" s="49"/>
      <c r="N325" s="46"/>
      <c r="O325" s="46"/>
      <c r="P325" s="37"/>
      <c r="Q325" s="37"/>
      <c r="R325" s="37"/>
      <c r="S325" s="37"/>
      <c r="T325" s="37"/>
      <c r="U325" s="37"/>
      <c r="V325" s="37"/>
      <c r="W325" s="37"/>
    </row>
    <row r="326">
      <c r="A326" s="46"/>
      <c r="B326" s="46"/>
      <c r="C326" s="46"/>
      <c r="D326" s="49"/>
      <c r="E326" s="49"/>
      <c r="F326" s="49"/>
      <c r="G326" s="46"/>
      <c r="H326" s="46"/>
      <c r="I326" s="46"/>
      <c r="J326" s="46"/>
      <c r="K326" s="46"/>
      <c r="L326" s="49"/>
      <c r="M326" s="49"/>
      <c r="N326" s="46"/>
      <c r="O326" s="46"/>
      <c r="P326" s="37"/>
      <c r="Q326" s="37"/>
      <c r="R326" s="37"/>
      <c r="S326" s="37"/>
      <c r="T326" s="37"/>
      <c r="U326" s="37"/>
      <c r="V326" s="37"/>
      <c r="W326" s="37"/>
    </row>
    <row r="327">
      <c r="A327" s="46"/>
      <c r="B327" s="46"/>
      <c r="C327" s="46"/>
      <c r="D327" s="49"/>
      <c r="E327" s="49"/>
      <c r="F327" s="49"/>
      <c r="G327" s="46"/>
      <c r="H327" s="46"/>
      <c r="I327" s="46"/>
      <c r="J327" s="46"/>
      <c r="K327" s="46"/>
      <c r="L327" s="49"/>
      <c r="M327" s="49"/>
      <c r="N327" s="46"/>
      <c r="O327" s="46"/>
      <c r="P327" s="37"/>
      <c r="Q327" s="37"/>
      <c r="R327" s="37"/>
      <c r="S327" s="37"/>
      <c r="T327" s="37"/>
      <c r="U327" s="37"/>
      <c r="V327" s="37"/>
      <c r="W327" s="37"/>
    </row>
    <row r="328">
      <c r="A328" s="46"/>
      <c r="B328" s="46"/>
      <c r="C328" s="46"/>
      <c r="D328" s="49"/>
      <c r="E328" s="49"/>
      <c r="F328" s="49"/>
      <c r="G328" s="46"/>
      <c r="H328" s="46"/>
      <c r="I328" s="46"/>
      <c r="J328" s="46"/>
      <c r="K328" s="46"/>
      <c r="L328" s="49"/>
      <c r="M328" s="49"/>
      <c r="N328" s="46"/>
      <c r="O328" s="46"/>
      <c r="P328" s="37"/>
      <c r="Q328" s="37"/>
      <c r="R328" s="37"/>
      <c r="S328" s="37"/>
      <c r="T328" s="37"/>
      <c r="U328" s="37"/>
      <c r="V328" s="37"/>
      <c r="W328" s="37"/>
    </row>
    <row r="329">
      <c r="A329" s="46"/>
      <c r="B329" s="46"/>
      <c r="C329" s="46"/>
      <c r="D329" s="49"/>
      <c r="E329" s="49"/>
      <c r="F329" s="49"/>
      <c r="G329" s="46"/>
      <c r="H329" s="46"/>
      <c r="I329" s="46"/>
      <c r="J329" s="46"/>
      <c r="K329" s="46"/>
      <c r="L329" s="49"/>
      <c r="M329" s="49"/>
      <c r="N329" s="46"/>
      <c r="O329" s="46"/>
      <c r="P329" s="37"/>
      <c r="Q329" s="37"/>
      <c r="R329" s="37"/>
      <c r="S329" s="37"/>
      <c r="T329" s="37"/>
      <c r="U329" s="37"/>
      <c r="V329" s="37"/>
      <c r="W329" s="37"/>
    </row>
    <row r="330">
      <c r="A330" s="46"/>
      <c r="B330" s="46"/>
      <c r="C330" s="46"/>
      <c r="D330" s="49"/>
      <c r="E330" s="49"/>
      <c r="F330" s="49"/>
      <c r="G330" s="46"/>
      <c r="H330" s="46"/>
      <c r="I330" s="46"/>
      <c r="J330" s="46"/>
      <c r="K330" s="46"/>
      <c r="L330" s="49"/>
      <c r="M330" s="49"/>
      <c r="N330" s="46"/>
      <c r="O330" s="46"/>
      <c r="P330" s="37"/>
      <c r="Q330" s="37"/>
      <c r="R330" s="37"/>
      <c r="S330" s="37"/>
      <c r="T330" s="37"/>
      <c r="U330" s="37"/>
      <c r="V330" s="37"/>
      <c r="W330" s="37"/>
    </row>
    <row r="331">
      <c r="A331" s="46"/>
      <c r="B331" s="46"/>
      <c r="C331" s="46"/>
      <c r="D331" s="49"/>
      <c r="E331" s="49"/>
      <c r="F331" s="49"/>
      <c r="G331" s="46"/>
      <c r="H331" s="46"/>
      <c r="I331" s="46"/>
      <c r="J331" s="46"/>
      <c r="K331" s="46"/>
      <c r="L331" s="49"/>
      <c r="M331" s="49"/>
      <c r="N331" s="46"/>
      <c r="O331" s="46"/>
      <c r="P331" s="37"/>
      <c r="Q331" s="37"/>
      <c r="R331" s="37"/>
      <c r="S331" s="37"/>
      <c r="T331" s="37"/>
      <c r="U331" s="37"/>
      <c r="V331" s="37"/>
      <c r="W331" s="37"/>
    </row>
    <row r="332">
      <c r="A332" s="46"/>
      <c r="B332" s="46"/>
      <c r="C332" s="46"/>
      <c r="D332" s="49"/>
      <c r="E332" s="49"/>
      <c r="F332" s="49"/>
      <c r="G332" s="46"/>
      <c r="H332" s="46"/>
      <c r="I332" s="46"/>
      <c r="J332" s="46"/>
      <c r="K332" s="46"/>
      <c r="L332" s="49"/>
      <c r="M332" s="49"/>
      <c r="N332" s="46"/>
      <c r="O332" s="46"/>
      <c r="P332" s="37"/>
      <c r="Q332" s="37"/>
      <c r="R332" s="37"/>
      <c r="S332" s="37"/>
      <c r="T332" s="37"/>
      <c r="U332" s="37"/>
      <c r="V332" s="37"/>
      <c r="W332" s="37"/>
    </row>
    <row r="333">
      <c r="A333" s="46"/>
      <c r="B333" s="46"/>
      <c r="C333" s="46"/>
      <c r="D333" s="49"/>
      <c r="E333" s="49"/>
      <c r="F333" s="49"/>
      <c r="G333" s="46"/>
      <c r="H333" s="46"/>
      <c r="I333" s="46"/>
      <c r="J333" s="46"/>
      <c r="K333" s="46"/>
      <c r="L333" s="49"/>
      <c r="M333" s="49"/>
      <c r="N333" s="46"/>
      <c r="O333" s="46"/>
      <c r="P333" s="37"/>
      <c r="Q333" s="37"/>
      <c r="R333" s="37"/>
      <c r="S333" s="37"/>
      <c r="T333" s="37"/>
      <c r="U333" s="37"/>
      <c r="V333" s="37"/>
      <c r="W333" s="37"/>
    </row>
    <row r="334">
      <c r="A334" s="46"/>
      <c r="B334" s="46"/>
      <c r="C334" s="46"/>
      <c r="D334" s="49"/>
      <c r="E334" s="49"/>
      <c r="F334" s="49"/>
      <c r="G334" s="46"/>
      <c r="H334" s="46"/>
      <c r="I334" s="46"/>
      <c r="J334" s="46"/>
      <c r="K334" s="46"/>
      <c r="L334" s="49"/>
      <c r="M334" s="49"/>
      <c r="N334" s="46"/>
      <c r="O334" s="46"/>
      <c r="P334" s="37"/>
      <c r="Q334" s="37"/>
      <c r="R334" s="37"/>
      <c r="S334" s="37"/>
      <c r="T334" s="37"/>
      <c r="U334" s="37"/>
      <c r="V334" s="37"/>
      <c r="W334" s="37"/>
    </row>
    <row r="335">
      <c r="A335" s="46"/>
      <c r="B335" s="46"/>
      <c r="C335" s="46"/>
      <c r="D335" s="49"/>
      <c r="E335" s="49"/>
      <c r="F335" s="49"/>
      <c r="G335" s="46"/>
      <c r="H335" s="46"/>
      <c r="I335" s="46"/>
      <c r="J335" s="46"/>
      <c r="K335" s="46"/>
      <c r="L335" s="49"/>
      <c r="M335" s="49"/>
      <c r="N335" s="46"/>
      <c r="O335" s="46"/>
      <c r="P335" s="37"/>
      <c r="Q335" s="37"/>
      <c r="R335" s="37"/>
      <c r="S335" s="37"/>
      <c r="T335" s="37"/>
      <c r="U335" s="37"/>
      <c r="V335" s="37"/>
      <c r="W335" s="37"/>
    </row>
    <row r="336">
      <c r="A336" s="46"/>
      <c r="B336" s="46"/>
      <c r="C336" s="46"/>
      <c r="D336" s="49"/>
      <c r="E336" s="49"/>
      <c r="F336" s="49"/>
      <c r="G336" s="46"/>
      <c r="H336" s="46"/>
      <c r="I336" s="46"/>
      <c r="J336" s="46"/>
      <c r="K336" s="46"/>
      <c r="L336" s="49"/>
      <c r="M336" s="49"/>
      <c r="N336" s="46"/>
      <c r="O336" s="46"/>
      <c r="P336" s="37"/>
      <c r="Q336" s="37"/>
      <c r="R336" s="37"/>
      <c r="S336" s="37"/>
      <c r="T336" s="37"/>
      <c r="U336" s="37"/>
      <c r="V336" s="37"/>
      <c r="W336" s="37"/>
    </row>
    <row r="337">
      <c r="A337" s="46"/>
      <c r="B337" s="46"/>
      <c r="C337" s="46"/>
      <c r="D337" s="49"/>
      <c r="E337" s="49"/>
      <c r="F337" s="49"/>
      <c r="G337" s="46"/>
      <c r="H337" s="46"/>
      <c r="I337" s="46"/>
      <c r="J337" s="46"/>
      <c r="K337" s="46"/>
      <c r="L337" s="49"/>
      <c r="M337" s="49"/>
      <c r="N337" s="46"/>
      <c r="O337" s="46"/>
      <c r="P337" s="37"/>
      <c r="Q337" s="37"/>
      <c r="R337" s="37"/>
      <c r="S337" s="37"/>
      <c r="T337" s="37"/>
      <c r="U337" s="37"/>
      <c r="V337" s="37"/>
      <c r="W337" s="37"/>
    </row>
    <row r="338">
      <c r="A338" s="46"/>
      <c r="B338" s="46"/>
      <c r="C338" s="46"/>
      <c r="D338" s="49"/>
      <c r="E338" s="49"/>
      <c r="F338" s="49"/>
      <c r="G338" s="46"/>
      <c r="H338" s="46"/>
      <c r="I338" s="46"/>
      <c r="J338" s="46"/>
      <c r="K338" s="46"/>
      <c r="L338" s="49"/>
      <c r="M338" s="49"/>
      <c r="N338" s="46"/>
      <c r="O338" s="46"/>
      <c r="P338" s="37"/>
      <c r="Q338" s="37"/>
      <c r="R338" s="37"/>
      <c r="S338" s="37"/>
      <c r="T338" s="37"/>
      <c r="U338" s="37"/>
      <c r="V338" s="37"/>
      <c r="W338" s="37"/>
    </row>
    <row r="339">
      <c r="A339" s="46"/>
      <c r="B339" s="46"/>
      <c r="C339" s="46"/>
      <c r="D339" s="49"/>
      <c r="E339" s="49"/>
      <c r="F339" s="49"/>
      <c r="G339" s="46"/>
      <c r="H339" s="46"/>
      <c r="I339" s="46"/>
      <c r="J339" s="46"/>
      <c r="K339" s="46"/>
      <c r="L339" s="49"/>
      <c r="M339" s="49"/>
      <c r="N339" s="46"/>
      <c r="O339" s="46"/>
      <c r="P339" s="37"/>
      <c r="Q339" s="37"/>
      <c r="R339" s="37"/>
      <c r="S339" s="37"/>
      <c r="T339" s="37"/>
      <c r="U339" s="37"/>
      <c r="V339" s="37"/>
      <c r="W339" s="37"/>
    </row>
    <row r="340">
      <c r="A340" s="46"/>
      <c r="B340" s="46"/>
      <c r="C340" s="46"/>
      <c r="D340" s="49"/>
      <c r="E340" s="49"/>
      <c r="F340" s="49"/>
      <c r="G340" s="46"/>
      <c r="H340" s="46"/>
      <c r="I340" s="46"/>
      <c r="J340" s="46"/>
      <c r="K340" s="46"/>
      <c r="L340" s="49"/>
      <c r="M340" s="49"/>
      <c r="N340" s="46"/>
      <c r="O340" s="46"/>
      <c r="P340" s="37"/>
      <c r="Q340" s="37"/>
      <c r="R340" s="37"/>
      <c r="S340" s="37"/>
      <c r="T340" s="37"/>
      <c r="U340" s="37"/>
      <c r="V340" s="37"/>
      <c r="W340" s="37"/>
    </row>
    <row r="341">
      <c r="A341" s="46"/>
      <c r="B341" s="46"/>
      <c r="C341" s="46"/>
      <c r="D341" s="49"/>
      <c r="E341" s="49"/>
      <c r="F341" s="49"/>
      <c r="G341" s="46"/>
      <c r="H341" s="46"/>
      <c r="I341" s="46"/>
      <c r="J341" s="46"/>
      <c r="K341" s="46"/>
      <c r="L341" s="49"/>
      <c r="M341" s="49"/>
      <c r="N341" s="46"/>
      <c r="O341" s="46"/>
      <c r="P341" s="37"/>
      <c r="Q341" s="37"/>
      <c r="R341" s="37"/>
      <c r="S341" s="37"/>
      <c r="T341" s="37"/>
      <c r="U341" s="37"/>
      <c r="V341" s="37"/>
      <c r="W341" s="37"/>
    </row>
    <row r="342">
      <c r="A342" s="46"/>
      <c r="B342" s="46"/>
      <c r="C342" s="46"/>
      <c r="D342" s="49"/>
      <c r="E342" s="49"/>
      <c r="F342" s="49"/>
      <c r="G342" s="46"/>
      <c r="H342" s="46"/>
      <c r="I342" s="46"/>
      <c r="J342" s="46"/>
      <c r="K342" s="46"/>
      <c r="L342" s="49"/>
      <c r="M342" s="49"/>
      <c r="N342" s="46"/>
      <c r="O342" s="46"/>
      <c r="P342" s="37"/>
      <c r="Q342" s="37"/>
      <c r="R342" s="37"/>
      <c r="S342" s="37"/>
      <c r="T342" s="37"/>
      <c r="U342" s="37"/>
      <c r="V342" s="37"/>
      <c r="W342" s="37"/>
    </row>
    <row r="343">
      <c r="A343" s="46"/>
      <c r="B343" s="46"/>
      <c r="C343" s="46"/>
      <c r="D343" s="49"/>
      <c r="E343" s="49"/>
      <c r="F343" s="49"/>
      <c r="G343" s="46"/>
      <c r="H343" s="46"/>
      <c r="I343" s="46"/>
      <c r="J343" s="46"/>
      <c r="K343" s="46"/>
      <c r="L343" s="49"/>
      <c r="M343" s="49"/>
      <c r="N343" s="46"/>
      <c r="O343" s="46"/>
      <c r="P343" s="37"/>
      <c r="Q343" s="37"/>
      <c r="R343" s="37"/>
      <c r="S343" s="37"/>
      <c r="T343" s="37"/>
      <c r="U343" s="37"/>
      <c r="V343" s="37"/>
      <c r="W343" s="37"/>
    </row>
    <row r="344">
      <c r="A344" s="46"/>
      <c r="B344" s="46"/>
      <c r="C344" s="46"/>
      <c r="D344" s="49"/>
      <c r="E344" s="49"/>
      <c r="F344" s="49"/>
      <c r="G344" s="46"/>
      <c r="H344" s="46"/>
      <c r="I344" s="46"/>
      <c r="J344" s="46"/>
      <c r="K344" s="46"/>
      <c r="L344" s="49"/>
      <c r="M344" s="49"/>
      <c r="N344" s="46"/>
      <c r="O344" s="46"/>
      <c r="P344" s="37"/>
      <c r="Q344" s="37"/>
      <c r="R344" s="37"/>
      <c r="S344" s="37"/>
      <c r="T344" s="37"/>
      <c r="U344" s="37"/>
      <c r="V344" s="37"/>
      <c r="W344" s="37"/>
    </row>
    <row r="345">
      <c r="A345" s="46"/>
      <c r="B345" s="46"/>
      <c r="C345" s="46"/>
      <c r="D345" s="49"/>
      <c r="E345" s="49"/>
      <c r="F345" s="49"/>
      <c r="G345" s="46"/>
      <c r="H345" s="46"/>
      <c r="I345" s="46"/>
      <c r="J345" s="46"/>
      <c r="K345" s="46"/>
      <c r="L345" s="49"/>
      <c r="M345" s="49"/>
      <c r="N345" s="46"/>
      <c r="O345" s="46"/>
      <c r="P345" s="37"/>
      <c r="Q345" s="37"/>
      <c r="R345" s="37"/>
      <c r="S345" s="37"/>
      <c r="T345" s="37"/>
      <c r="U345" s="37"/>
      <c r="V345" s="37"/>
      <c r="W345" s="37"/>
    </row>
    <row r="346">
      <c r="A346" s="46"/>
      <c r="B346" s="46"/>
      <c r="C346" s="46"/>
      <c r="D346" s="49"/>
      <c r="E346" s="49"/>
      <c r="F346" s="49"/>
      <c r="G346" s="46"/>
      <c r="H346" s="46"/>
      <c r="I346" s="46"/>
      <c r="J346" s="46"/>
      <c r="K346" s="46"/>
      <c r="L346" s="49"/>
      <c r="M346" s="49"/>
      <c r="N346" s="46"/>
      <c r="O346" s="46"/>
      <c r="P346" s="37"/>
      <c r="Q346" s="37"/>
      <c r="R346" s="37"/>
      <c r="S346" s="37"/>
      <c r="T346" s="37"/>
      <c r="U346" s="37"/>
      <c r="V346" s="37"/>
      <c r="W346" s="37"/>
    </row>
    <row r="347">
      <c r="A347" s="46"/>
      <c r="B347" s="46"/>
      <c r="C347" s="46"/>
      <c r="D347" s="49"/>
      <c r="E347" s="49"/>
      <c r="F347" s="49"/>
      <c r="G347" s="46"/>
      <c r="H347" s="46"/>
      <c r="I347" s="46"/>
      <c r="J347" s="46"/>
      <c r="K347" s="46"/>
      <c r="L347" s="49"/>
      <c r="M347" s="49"/>
      <c r="N347" s="46"/>
      <c r="O347" s="46"/>
      <c r="P347" s="37"/>
      <c r="Q347" s="37"/>
      <c r="R347" s="37"/>
      <c r="S347" s="37"/>
      <c r="T347" s="37"/>
      <c r="U347" s="37"/>
      <c r="V347" s="37"/>
      <c r="W347" s="37"/>
    </row>
    <row r="348">
      <c r="A348" s="46"/>
      <c r="B348" s="46"/>
      <c r="C348" s="46"/>
      <c r="D348" s="49"/>
      <c r="E348" s="49"/>
      <c r="F348" s="49"/>
      <c r="G348" s="46"/>
      <c r="H348" s="46"/>
      <c r="I348" s="46"/>
      <c r="J348" s="46"/>
      <c r="K348" s="46"/>
      <c r="L348" s="49"/>
      <c r="M348" s="49"/>
      <c r="N348" s="46"/>
      <c r="O348" s="46"/>
      <c r="P348" s="37"/>
      <c r="Q348" s="37"/>
      <c r="R348" s="37"/>
      <c r="S348" s="37"/>
      <c r="T348" s="37"/>
      <c r="U348" s="37"/>
      <c r="V348" s="37"/>
      <c r="W348" s="37"/>
    </row>
    <row r="349">
      <c r="A349" s="46"/>
      <c r="B349" s="46"/>
      <c r="C349" s="46"/>
      <c r="D349" s="49"/>
      <c r="E349" s="49"/>
      <c r="F349" s="49"/>
      <c r="G349" s="46"/>
      <c r="H349" s="46"/>
      <c r="I349" s="46"/>
      <c r="J349" s="46"/>
      <c r="K349" s="46"/>
      <c r="L349" s="49"/>
      <c r="M349" s="49"/>
      <c r="N349" s="46"/>
      <c r="O349" s="46"/>
      <c r="P349" s="37"/>
      <c r="Q349" s="37"/>
      <c r="R349" s="37"/>
      <c r="S349" s="37"/>
      <c r="T349" s="37"/>
      <c r="U349" s="37"/>
      <c r="V349" s="37"/>
      <c r="W349" s="37"/>
    </row>
    <row r="350">
      <c r="A350" s="46"/>
      <c r="B350" s="46"/>
      <c r="C350" s="46"/>
      <c r="D350" s="49"/>
      <c r="E350" s="49"/>
      <c r="F350" s="49"/>
      <c r="G350" s="46"/>
      <c r="H350" s="46"/>
      <c r="I350" s="46"/>
      <c r="J350" s="46"/>
      <c r="K350" s="46"/>
      <c r="L350" s="49"/>
      <c r="M350" s="49"/>
      <c r="N350" s="46"/>
      <c r="O350" s="46"/>
      <c r="P350" s="37"/>
      <c r="Q350" s="37"/>
      <c r="R350" s="37"/>
      <c r="S350" s="37"/>
      <c r="T350" s="37"/>
      <c r="U350" s="37"/>
      <c r="V350" s="37"/>
      <c r="W350" s="37"/>
    </row>
    <row r="351">
      <c r="A351" s="46"/>
      <c r="B351" s="46"/>
      <c r="C351" s="46"/>
      <c r="D351" s="49"/>
      <c r="E351" s="49"/>
      <c r="F351" s="49"/>
      <c r="G351" s="46"/>
      <c r="H351" s="46"/>
      <c r="I351" s="46"/>
      <c r="J351" s="46"/>
      <c r="K351" s="46"/>
      <c r="L351" s="49"/>
      <c r="M351" s="49"/>
      <c r="N351" s="46"/>
      <c r="O351" s="46"/>
      <c r="P351" s="37"/>
      <c r="Q351" s="37"/>
      <c r="R351" s="37"/>
      <c r="S351" s="37"/>
      <c r="T351" s="37"/>
      <c r="U351" s="37"/>
      <c r="V351" s="37"/>
      <c r="W351" s="37"/>
    </row>
    <row r="352">
      <c r="A352" s="46"/>
      <c r="B352" s="46"/>
      <c r="C352" s="46"/>
      <c r="D352" s="49"/>
      <c r="E352" s="49"/>
      <c r="F352" s="49"/>
      <c r="G352" s="46"/>
      <c r="H352" s="46"/>
      <c r="I352" s="46"/>
      <c r="J352" s="46"/>
      <c r="K352" s="46"/>
      <c r="L352" s="49"/>
      <c r="M352" s="49"/>
      <c r="N352" s="46"/>
      <c r="O352" s="46"/>
      <c r="P352" s="37"/>
      <c r="Q352" s="37"/>
      <c r="R352" s="37"/>
      <c r="S352" s="37"/>
      <c r="T352" s="37"/>
      <c r="U352" s="37"/>
      <c r="V352" s="37"/>
      <c r="W352" s="37"/>
    </row>
    <row r="353">
      <c r="A353" s="46"/>
      <c r="B353" s="46"/>
      <c r="C353" s="46"/>
      <c r="D353" s="49"/>
      <c r="E353" s="49"/>
      <c r="F353" s="49"/>
      <c r="G353" s="46"/>
      <c r="H353" s="46"/>
      <c r="I353" s="46"/>
      <c r="J353" s="46"/>
      <c r="K353" s="46"/>
      <c r="L353" s="49"/>
      <c r="M353" s="49"/>
      <c r="N353" s="46"/>
      <c r="O353" s="46"/>
      <c r="P353" s="37"/>
      <c r="Q353" s="37"/>
      <c r="R353" s="37"/>
      <c r="S353" s="37"/>
      <c r="T353" s="37"/>
      <c r="U353" s="37"/>
      <c r="V353" s="37"/>
      <c r="W353" s="37"/>
    </row>
    <row r="354">
      <c r="A354" s="46"/>
      <c r="B354" s="46"/>
      <c r="C354" s="46"/>
      <c r="D354" s="49"/>
      <c r="E354" s="49"/>
      <c r="F354" s="49"/>
      <c r="G354" s="46"/>
      <c r="H354" s="46"/>
      <c r="I354" s="46"/>
      <c r="J354" s="46"/>
      <c r="K354" s="46"/>
      <c r="L354" s="49"/>
      <c r="M354" s="49"/>
      <c r="N354" s="46"/>
      <c r="O354" s="46"/>
      <c r="P354" s="37"/>
      <c r="Q354" s="37"/>
      <c r="R354" s="37"/>
      <c r="S354" s="37"/>
      <c r="T354" s="37"/>
      <c r="U354" s="37"/>
      <c r="V354" s="37"/>
      <c r="W354" s="37"/>
    </row>
    <row r="355">
      <c r="A355" s="46"/>
      <c r="B355" s="46"/>
      <c r="C355" s="46"/>
      <c r="D355" s="49"/>
      <c r="E355" s="49"/>
      <c r="F355" s="49"/>
      <c r="G355" s="46"/>
      <c r="H355" s="46"/>
      <c r="I355" s="46"/>
      <c r="J355" s="46"/>
      <c r="K355" s="46"/>
      <c r="L355" s="49"/>
      <c r="M355" s="49"/>
      <c r="N355" s="46"/>
      <c r="O355" s="46"/>
      <c r="P355" s="37"/>
      <c r="Q355" s="37"/>
      <c r="R355" s="37"/>
      <c r="S355" s="37"/>
      <c r="T355" s="37"/>
      <c r="U355" s="37"/>
      <c r="V355" s="37"/>
      <c r="W355" s="37"/>
    </row>
    <row r="356">
      <c r="A356" s="46"/>
      <c r="B356" s="46"/>
      <c r="C356" s="46"/>
      <c r="D356" s="49"/>
      <c r="E356" s="49"/>
      <c r="F356" s="49"/>
      <c r="G356" s="46"/>
      <c r="H356" s="46"/>
      <c r="I356" s="46"/>
      <c r="J356" s="46"/>
      <c r="K356" s="46"/>
      <c r="L356" s="49"/>
      <c r="M356" s="49"/>
      <c r="N356" s="46"/>
      <c r="O356" s="46"/>
      <c r="P356" s="37"/>
      <c r="Q356" s="37"/>
      <c r="R356" s="37"/>
      <c r="S356" s="37"/>
      <c r="T356" s="37"/>
      <c r="U356" s="37"/>
      <c r="V356" s="37"/>
      <c r="W356" s="37"/>
    </row>
    <row r="357">
      <c r="A357" s="46"/>
      <c r="B357" s="46"/>
      <c r="C357" s="46"/>
      <c r="D357" s="49"/>
      <c r="E357" s="49"/>
      <c r="F357" s="49"/>
      <c r="G357" s="46"/>
      <c r="H357" s="46"/>
      <c r="I357" s="46"/>
      <c r="J357" s="46"/>
      <c r="K357" s="46"/>
      <c r="L357" s="49"/>
      <c r="M357" s="49"/>
      <c r="N357" s="46"/>
      <c r="O357" s="46"/>
      <c r="P357" s="37"/>
      <c r="Q357" s="37"/>
      <c r="R357" s="37"/>
      <c r="S357" s="37"/>
      <c r="T357" s="37"/>
      <c r="U357" s="37"/>
      <c r="V357" s="37"/>
      <c r="W357" s="37"/>
    </row>
    <row r="358">
      <c r="A358" s="46"/>
      <c r="B358" s="46"/>
      <c r="C358" s="46"/>
      <c r="D358" s="49"/>
      <c r="E358" s="49"/>
      <c r="F358" s="49"/>
      <c r="G358" s="46"/>
      <c r="H358" s="46"/>
      <c r="I358" s="46"/>
      <c r="J358" s="46"/>
      <c r="K358" s="46"/>
      <c r="L358" s="49"/>
      <c r="M358" s="49"/>
      <c r="N358" s="46"/>
      <c r="O358" s="46"/>
      <c r="P358" s="37"/>
      <c r="Q358" s="37"/>
      <c r="R358" s="37"/>
      <c r="S358" s="37"/>
      <c r="T358" s="37"/>
      <c r="U358" s="37"/>
      <c r="V358" s="37"/>
      <c r="W358" s="37"/>
    </row>
    <row r="359">
      <c r="A359" s="46"/>
      <c r="B359" s="46"/>
      <c r="C359" s="46"/>
      <c r="D359" s="49"/>
      <c r="E359" s="49"/>
      <c r="F359" s="49"/>
      <c r="G359" s="46"/>
      <c r="H359" s="46"/>
      <c r="I359" s="46"/>
      <c r="J359" s="46"/>
      <c r="K359" s="46"/>
      <c r="L359" s="49"/>
      <c r="M359" s="49"/>
      <c r="N359" s="46"/>
      <c r="O359" s="46"/>
      <c r="P359" s="37"/>
      <c r="Q359" s="37"/>
      <c r="R359" s="37"/>
      <c r="S359" s="37"/>
      <c r="T359" s="37"/>
      <c r="U359" s="37"/>
      <c r="V359" s="37"/>
      <c r="W359" s="37"/>
    </row>
    <row r="360">
      <c r="A360" s="46"/>
      <c r="B360" s="46"/>
      <c r="C360" s="46"/>
      <c r="D360" s="49"/>
      <c r="E360" s="49"/>
      <c r="F360" s="49"/>
      <c r="G360" s="46"/>
      <c r="H360" s="46"/>
      <c r="I360" s="46"/>
      <c r="J360" s="46"/>
      <c r="K360" s="46"/>
      <c r="L360" s="49"/>
      <c r="M360" s="49"/>
      <c r="N360" s="46"/>
      <c r="O360" s="46"/>
      <c r="P360" s="37"/>
      <c r="Q360" s="37"/>
      <c r="R360" s="37"/>
      <c r="S360" s="37"/>
      <c r="T360" s="37"/>
      <c r="U360" s="37"/>
      <c r="V360" s="37"/>
      <c r="W360" s="37"/>
    </row>
    <row r="361">
      <c r="A361" s="46"/>
      <c r="B361" s="46"/>
      <c r="C361" s="46"/>
      <c r="D361" s="49"/>
      <c r="E361" s="49"/>
      <c r="F361" s="49"/>
      <c r="G361" s="46"/>
      <c r="H361" s="46"/>
      <c r="I361" s="46"/>
      <c r="J361" s="46"/>
      <c r="K361" s="46"/>
      <c r="L361" s="49"/>
      <c r="M361" s="49"/>
      <c r="N361" s="46"/>
      <c r="O361" s="46"/>
      <c r="P361" s="37"/>
      <c r="Q361" s="37"/>
      <c r="R361" s="37"/>
      <c r="S361" s="37"/>
      <c r="T361" s="37"/>
      <c r="U361" s="37"/>
      <c r="V361" s="37"/>
      <c r="W361" s="37"/>
    </row>
    <row r="362">
      <c r="A362" s="46"/>
      <c r="B362" s="46"/>
      <c r="C362" s="46"/>
      <c r="D362" s="49"/>
      <c r="E362" s="49"/>
      <c r="F362" s="49"/>
      <c r="G362" s="46"/>
      <c r="H362" s="46"/>
      <c r="I362" s="46"/>
      <c r="J362" s="46"/>
      <c r="K362" s="46"/>
      <c r="L362" s="49"/>
      <c r="M362" s="49"/>
      <c r="N362" s="46"/>
      <c r="O362" s="46"/>
      <c r="P362" s="37"/>
      <c r="Q362" s="37"/>
      <c r="R362" s="37"/>
      <c r="S362" s="37"/>
      <c r="T362" s="37"/>
      <c r="U362" s="37"/>
      <c r="V362" s="37"/>
      <c r="W362" s="37"/>
    </row>
    <row r="363">
      <c r="A363" s="46"/>
      <c r="B363" s="46"/>
      <c r="C363" s="46"/>
      <c r="D363" s="49"/>
      <c r="E363" s="49"/>
      <c r="F363" s="49"/>
      <c r="G363" s="46"/>
      <c r="H363" s="46"/>
      <c r="I363" s="46"/>
      <c r="J363" s="46"/>
      <c r="K363" s="46"/>
      <c r="L363" s="49"/>
      <c r="M363" s="49"/>
      <c r="N363" s="46"/>
      <c r="O363" s="46"/>
      <c r="P363" s="37"/>
      <c r="Q363" s="37"/>
      <c r="R363" s="37"/>
      <c r="S363" s="37"/>
      <c r="T363" s="37"/>
      <c r="U363" s="37"/>
      <c r="V363" s="37"/>
      <c r="W363" s="37"/>
    </row>
    <row r="364">
      <c r="A364" s="46"/>
      <c r="B364" s="46"/>
      <c r="C364" s="46"/>
      <c r="D364" s="49"/>
      <c r="E364" s="49"/>
      <c r="F364" s="49"/>
      <c r="G364" s="46"/>
      <c r="H364" s="46"/>
      <c r="I364" s="46"/>
      <c r="J364" s="46"/>
      <c r="K364" s="46"/>
      <c r="L364" s="49"/>
      <c r="M364" s="49"/>
      <c r="N364" s="46"/>
      <c r="O364" s="46"/>
      <c r="P364" s="37"/>
      <c r="Q364" s="37"/>
      <c r="R364" s="37"/>
      <c r="S364" s="37"/>
      <c r="T364" s="37"/>
      <c r="U364" s="37"/>
      <c r="V364" s="37"/>
      <c r="W364" s="37"/>
    </row>
    <row r="365">
      <c r="A365" s="46"/>
      <c r="B365" s="46"/>
      <c r="C365" s="46"/>
      <c r="D365" s="49"/>
      <c r="E365" s="49"/>
      <c r="F365" s="49"/>
      <c r="G365" s="46"/>
      <c r="H365" s="46"/>
      <c r="I365" s="46"/>
      <c r="J365" s="46"/>
      <c r="K365" s="46"/>
      <c r="L365" s="49"/>
      <c r="M365" s="49"/>
      <c r="N365" s="46"/>
      <c r="O365" s="46"/>
      <c r="P365" s="37"/>
      <c r="Q365" s="37"/>
      <c r="R365" s="37"/>
      <c r="S365" s="37"/>
      <c r="T365" s="37"/>
      <c r="U365" s="37"/>
      <c r="V365" s="37"/>
      <c r="W365" s="37"/>
    </row>
    <row r="366">
      <c r="A366" s="46"/>
      <c r="B366" s="46"/>
      <c r="C366" s="46"/>
      <c r="D366" s="49"/>
      <c r="E366" s="49"/>
      <c r="F366" s="49"/>
      <c r="G366" s="46"/>
      <c r="H366" s="46"/>
      <c r="I366" s="46"/>
      <c r="J366" s="46"/>
      <c r="K366" s="46"/>
      <c r="L366" s="49"/>
      <c r="M366" s="49"/>
      <c r="N366" s="46"/>
      <c r="O366" s="46"/>
      <c r="P366" s="37"/>
      <c r="Q366" s="37"/>
      <c r="R366" s="37"/>
      <c r="S366" s="37"/>
      <c r="T366" s="37"/>
      <c r="U366" s="37"/>
      <c r="V366" s="37"/>
      <c r="W366" s="37"/>
    </row>
    <row r="367">
      <c r="A367" s="46"/>
      <c r="B367" s="46"/>
      <c r="C367" s="46"/>
      <c r="D367" s="49"/>
      <c r="E367" s="49"/>
      <c r="F367" s="49"/>
      <c r="G367" s="46"/>
      <c r="H367" s="46"/>
      <c r="I367" s="46"/>
      <c r="J367" s="46"/>
      <c r="K367" s="46"/>
      <c r="L367" s="49"/>
      <c r="M367" s="49"/>
      <c r="N367" s="46"/>
      <c r="O367" s="46"/>
      <c r="P367" s="37"/>
      <c r="Q367" s="37"/>
      <c r="R367" s="37"/>
      <c r="S367" s="37"/>
      <c r="T367" s="37"/>
      <c r="U367" s="37"/>
      <c r="V367" s="37"/>
      <c r="W367" s="37"/>
    </row>
    <row r="368">
      <c r="A368" s="46"/>
      <c r="B368" s="46"/>
      <c r="C368" s="46"/>
      <c r="D368" s="49"/>
      <c r="E368" s="49"/>
      <c r="F368" s="49"/>
      <c r="G368" s="46"/>
      <c r="H368" s="46"/>
      <c r="I368" s="46"/>
      <c r="J368" s="46"/>
      <c r="K368" s="46"/>
      <c r="L368" s="49"/>
      <c r="M368" s="49"/>
      <c r="N368" s="46"/>
      <c r="O368" s="46"/>
      <c r="P368" s="37"/>
      <c r="Q368" s="37"/>
      <c r="R368" s="37"/>
      <c r="S368" s="37"/>
      <c r="T368" s="37"/>
      <c r="U368" s="37"/>
      <c r="V368" s="37"/>
      <c r="W368" s="37"/>
    </row>
    <row r="369">
      <c r="A369" s="46"/>
      <c r="B369" s="46"/>
      <c r="C369" s="46"/>
      <c r="D369" s="49"/>
      <c r="E369" s="49"/>
      <c r="F369" s="49"/>
      <c r="G369" s="46"/>
      <c r="H369" s="46"/>
      <c r="I369" s="46"/>
      <c r="J369" s="46"/>
      <c r="K369" s="46"/>
      <c r="L369" s="49"/>
      <c r="M369" s="49"/>
      <c r="N369" s="46"/>
      <c r="O369" s="46"/>
      <c r="P369" s="37"/>
      <c r="Q369" s="37"/>
      <c r="R369" s="37"/>
      <c r="S369" s="37"/>
      <c r="T369" s="37"/>
      <c r="U369" s="37"/>
      <c r="V369" s="37"/>
      <c r="W369" s="37"/>
    </row>
    <row r="370">
      <c r="A370" s="46"/>
      <c r="B370" s="46"/>
      <c r="C370" s="46"/>
      <c r="D370" s="49"/>
      <c r="E370" s="49"/>
      <c r="F370" s="49"/>
      <c r="G370" s="46"/>
      <c r="H370" s="46"/>
      <c r="I370" s="46"/>
      <c r="J370" s="46"/>
      <c r="K370" s="46"/>
      <c r="L370" s="49"/>
      <c r="M370" s="49"/>
      <c r="N370" s="46"/>
      <c r="O370" s="46"/>
      <c r="P370" s="37"/>
      <c r="Q370" s="37"/>
      <c r="R370" s="37"/>
      <c r="S370" s="37"/>
      <c r="T370" s="37"/>
      <c r="U370" s="37"/>
      <c r="V370" s="37"/>
      <c r="W370" s="37"/>
    </row>
    <row r="371">
      <c r="A371" s="46"/>
      <c r="B371" s="46"/>
      <c r="C371" s="46"/>
      <c r="D371" s="49"/>
      <c r="E371" s="49"/>
      <c r="F371" s="49"/>
      <c r="G371" s="46"/>
      <c r="H371" s="46"/>
      <c r="I371" s="46"/>
      <c r="J371" s="46"/>
      <c r="K371" s="46"/>
      <c r="L371" s="49"/>
      <c r="M371" s="49"/>
      <c r="N371" s="46"/>
      <c r="O371" s="46"/>
      <c r="P371" s="37"/>
      <c r="Q371" s="37"/>
      <c r="R371" s="37"/>
      <c r="S371" s="37"/>
      <c r="T371" s="37"/>
      <c r="U371" s="37"/>
      <c r="V371" s="37"/>
      <c r="W371" s="37"/>
    </row>
    <row r="372">
      <c r="A372" s="46"/>
      <c r="B372" s="46"/>
      <c r="C372" s="46"/>
      <c r="D372" s="49"/>
      <c r="E372" s="49"/>
      <c r="F372" s="49"/>
      <c r="G372" s="46"/>
      <c r="H372" s="46"/>
      <c r="I372" s="46"/>
      <c r="J372" s="46"/>
      <c r="K372" s="46"/>
      <c r="L372" s="49"/>
      <c r="M372" s="49"/>
      <c r="N372" s="46"/>
      <c r="O372" s="46"/>
      <c r="P372" s="37"/>
      <c r="Q372" s="37"/>
      <c r="R372" s="37"/>
      <c r="S372" s="37"/>
      <c r="T372" s="37"/>
      <c r="U372" s="37"/>
      <c r="V372" s="37"/>
      <c r="W372" s="37"/>
    </row>
    <row r="373">
      <c r="A373" s="46"/>
      <c r="B373" s="46"/>
      <c r="C373" s="46"/>
      <c r="D373" s="49"/>
      <c r="E373" s="49"/>
      <c r="F373" s="49"/>
      <c r="G373" s="46"/>
      <c r="H373" s="46"/>
      <c r="I373" s="46"/>
      <c r="J373" s="46"/>
      <c r="K373" s="46"/>
      <c r="L373" s="49"/>
      <c r="M373" s="49"/>
      <c r="N373" s="46"/>
      <c r="O373" s="46"/>
      <c r="P373" s="37"/>
      <c r="Q373" s="37"/>
      <c r="R373" s="37"/>
      <c r="S373" s="37"/>
      <c r="T373" s="37"/>
      <c r="U373" s="37"/>
      <c r="V373" s="37"/>
      <c r="W373" s="37"/>
    </row>
    <row r="374">
      <c r="A374" s="46"/>
      <c r="B374" s="46"/>
      <c r="C374" s="46"/>
      <c r="D374" s="49"/>
      <c r="E374" s="49"/>
      <c r="F374" s="49"/>
      <c r="G374" s="46"/>
      <c r="H374" s="46"/>
      <c r="I374" s="46"/>
      <c r="J374" s="46"/>
      <c r="K374" s="46"/>
      <c r="L374" s="49"/>
      <c r="M374" s="49"/>
      <c r="N374" s="46"/>
      <c r="O374" s="46"/>
      <c r="P374" s="37"/>
      <c r="Q374" s="37"/>
      <c r="R374" s="37"/>
      <c r="S374" s="37"/>
      <c r="T374" s="37"/>
      <c r="U374" s="37"/>
      <c r="V374" s="37"/>
      <c r="W374" s="37"/>
    </row>
    <row r="375">
      <c r="A375" s="46"/>
      <c r="B375" s="46"/>
      <c r="C375" s="46"/>
      <c r="D375" s="49"/>
      <c r="E375" s="49"/>
      <c r="F375" s="49"/>
      <c r="G375" s="46"/>
      <c r="H375" s="46"/>
      <c r="I375" s="46"/>
      <c r="J375" s="46"/>
      <c r="K375" s="46"/>
      <c r="L375" s="49"/>
      <c r="M375" s="49"/>
      <c r="N375" s="46"/>
      <c r="O375" s="46"/>
      <c r="P375" s="37"/>
      <c r="Q375" s="37"/>
      <c r="R375" s="37"/>
      <c r="S375" s="37"/>
      <c r="T375" s="37"/>
      <c r="U375" s="37"/>
      <c r="V375" s="37"/>
      <c r="W375" s="37"/>
    </row>
    <row r="376">
      <c r="A376" s="46"/>
      <c r="B376" s="46"/>
      <c r="C376" s="46"/>
      <c r="D376" s="49"/>
      <c r="E376" s="49"/>
      <c r="F376" s="49"/>
      <c r="G376" s="46"/>
      <c r="H376" s="46"/>
      <c r="I376" s="46"/>
      <c r="J376" s="46"/>
      <c r="K376" s="46"/>
      <c r="L376" s="49"/>
      <c r="M376" s="49"/>
      <c r="N376" s="46"/>
      <c r="O376" s="46"/>
      <c r="P376" s="37"/>
      <c r="Q376" s="37"/>
      <c r="R376" s="37"/>
      <c r="S376" s="37"/>
      <c r="T376" s="37"/>
      <c r="U376" s="37"/>
      <c r="V376" s="37"/>
      <c r="W376" s="37"/>
    </row>
    <row r="377">
      <c r="A377" s="46"/>
      <c r="B377" s="46"/>
      <c r="C377" s="46"/>
      <c r="D377" s="49"/>
      <c r="E377" s="49"/>
      <c r="F377" s="49"/>
      <c r="G377" s="46"/>
      <c r="H377" s="46"/>
      <c r="I377" s="46"/>
      <c r="J377" s="46"/>
      <c r="K377" s="46"/>
      <c r="L377" s="49"/>
      <c r="M377" s="49"/>
      <c r="N377" s="46"/>
      <c r="O377" s="46"/>
      <c r="P377" s="37"/>
      <c r="Q377" s="37"/>
      <c r="R377" s="37"/>
      <c r="S377" s="37"/>
      <c r="T377" s="37"/>
      <c r="U377" s="37"/>
      <c r="V377" s="37"/>
      <c r="W377" s="37"/>
    </row>
    <row r="378">
      <c r="A378" s="46"/>
      <c r="B378" s="46"/>
      <c r="C378" s="46"/>
      <c r="D378" s="49"/>
      <c r="E378" s="49"/>
      <c r="F378" s="49"/>
      <c r="G378" s="46"/>
      <c r="H378" s="46"/>
      <c r="I378" s="46"/>
      <c r="J378" s="46"/>
      <c r="K378" s="46"/>
      <c r="L378" s="49"/>
      <c r="M378" s="49"/>
      <c r="N378" s="46"/>
      <c r="O378" s="46"/>
      <c r="P378" s="37"/>
      <c r="Q378" s="37"/>
      <c r="R378" s="37"/>
      <c r="S378" s="37"/>
      <c r="T378" s="37"/>
      <c r="U378" s="37"/>
      <c r="V378" s="37"/>
      <c r="W378" s="37"/>
    </row>
    <row r="379">
      <c r="A379" s="46"/>
      <c r="B379" s="46"/>
      <c r="C379" s="46"/>
      <c r="D379" s="49"/>
      <c r="E379" s="49"/>
      <c r="F379" s="49"/>
      <c r="G379" s="46"/>
      <c r="H379" s="46"/>
      <c r="I379" s="46"/>
      <c r="J379" s="46"/>
      <c r="K379" s="46"/>
      <c r="L379" s="49"/>
      <c r="M379" s="49"/>
      <c r="N379" s="46"/>
      <c r="O379" s="46"/>
      <c r="P379" s="37"/>
      <c r="Q379" s="37"/>
      <c r="R379" s="37"/>
      <c r="S379" s="37"/>
      <c r="T379" s="37"/>
      <c r="U379" s="37"/>
      <c r="V379" s="37"/>
      <c r="W379" s="37"/>
    </row>
    <row r="380">
      <c r="A380" s="46"/>
      <c r="B380" s="46"/>
      <c r="C380" s="46"/>
      <c r="D380" s="49"/>
      <c r="E380" s="49"/>
      <c r="F380" s="49"/>
      <c r="G380" s="46"/>
      <c r="H380" s="46"/>
      <c r="I380" s="46"/>
      <c r="J380" s="46"/>
      <c r="K380" s="46"/>
      <c r="L380" s="49"/>
      <c r="M380" s="49"/>
      <c r="N380" s="46"/>
      <c r="O380" s="46"/>
      <c r="P380" s="37"/>
      <c r="Q380" s="37"/>
      <c r="R380" s="37"/>
      <c r="S380" s="37"/>
      <c r="T380" s="37"/>
      <c r="U380" s="37"/>
      <c r="V380" s="37"/>
      <c r="W380" s="37"/>
    </row>
    <row r="381">
      <c r="A381" s="46"/>
      <c r="B381" s="46"/>
      <c r="C381" s="46"/>
      <c r="D381" s="49"/>
      <c r="E381" s="49"/>
      <c r="F381" s="49"/>
      <c r="G381" s="46"/>
      <c r="H381" s="46"/>
      <c r="I381" s="46"/>
      <c r="J381" s="46"/>
      <c r="K381" s="46"/>
      <c r="L381" s="49"/>
      <c r="M381" s="49"/>
      <c r="N381" s="46"/>
      <c r="O381" s="46"/>
      <c r="P381" s="37"/>
      <c r="Q381" s="37"/>
      <c r="R381" s="37"/>
      <c r="S381" s="37"/>
      <c r="T381" s="37"/>
      <c r="U381" s="37"/>
      <c r="V381" s="37"/>
      <c r="W381" s="37"/>
    </row>
    <row r="382">
      <c r="A382" s="46"/>
      <c r="B382" s="46"/>
      <c r="C382" s="46"/>
      <c r="D382" s="49"/>
      <c r="E382" s="49"/>
      <c r="F382" s="49"/>
      <c r="G382" s="46"/>
      <c r="H382" s="46"/>
      <c r="I382" s="46"/>
      <c r="J382" s="46"/>
      <c r="K382" s="46"/>
      <c r="L382" s="49"/>
      <c r="M382" s="49"/>
      <c r="N382" s="46"/>
      <c r="O382" s="46"/>
      <c r="P382" s="37"/>
      <c r="Q382" s="37"/>
      <c r="R382" s="37"/>
      <c r="S382" s="37"/>
      <c r="T382" s="37"/>
      <c r="U382" s="37"/>
      <c r="V382" s="37"/>
      <c r="W382" s="37"/>
    </row>
    <row r="383">
      <c r="A383" s="46"/>
      <c r="B383" s="46"/>
      <c r="C383" s="46"/>
      <c r="D383" s="49"/>
      <c r="E383" s="49"/>
      <c r="F383" s="49"/>
      <c r="G383" s="46"/>
      <c r="H383" s="46"/>
      <c r="I383" s="46"/>
      <c r="J383" s="46"/>
      <c r="K383" s="46"/>
      <c r="L383" s="49"/>
      <c r="M383" s="49"/>
      <c r="N383" s="46"/>
      <c r="O383" s="46"/>
      <c r="P383" s="37"/>
      <c r="Q383" s="37"/>
      <c r="R383" s="37"/>
      <c r="S383" s="37"/>
      <c r="T383" s="37"/>
      <c r="U383" s="37"/>
      <c r="V383" s="37"/>
      <c r="W383" s="37"/>
    </row>
    <row r="384">
      <c r="A384" s="46"/>
      <c r="B384" s="46"/>
      <c r="C384" s="46"/>
      <c r="D384" s="49"/>
      <c r="E384" s="49"/>
      <c r="F384" s="49"/>
      <c r="G384" s="46"/>
      <c r="H384" s="46"/>
      <c r="I384" s="46"/>
      <c r="J384" s="46"/>
      <c r="K384" s="46"/>
      <c r="L384" s="49"/>
      <c r="M384" s="49"/>
      <c r="N384" s="46"/>
      <c r="O384" s="46"/>
      <c r="P384" s="37"/>
      <c r="Q384" s="37"/>
      <c r="R384" s="37"/>
      <c r="S384" s="37"/>
      <c r="T384" s="37"/>
      <c r="U384" s="37"/>
      <c r="V384" s="37"/>
      <c r="W384" s="37"/>
    </row>
    <row r="385">
      <c r="A385" s="46"/>
      <c r="B385" s="46"/>
      <c r="C385" s="46"/>
      <c r="D385" s="49"/>
      <c r="E385" s="49"/>
      <c r="F385" s="49"/>
      <c r="G385" s="46"/>
      <c r="H385" s="46"/>
      <c r="I385" s="46"/>
      <c r="J385" s="46"/>
      <c r="K385" s="46"/>
      <c r="L385" s="49"/>
      <c r="M385" s="49"/>
      <c r="N385" s="46"/>
      <c r="O385" s="46"/>
      <c r="P385" s="37"/>
      <c r="Q385" s="37"/>
      <c r="R385" s="37"/>
      <c r="S385" s="37"/>
      <c r="T385" s="37"/>
      <c r="U385" s="37"/>
      <c r="V385" s="37"/>
      <c r="W385" s="37"/>
    </row>
    <row r="386">
      <c r="A386" s="46"/>
      <c r="B386" s="46"/>
      <c r="C386" s="46"/>
      <c r="D386" s="49"/>
      <c r="E386" s="49"/>
      <c r="F386" s="49"/>
      <c r="G386" s="46"/>
      <c r="H386" s="46"/>
      <c r="I386" s="46"/>
      <c r="J386" s="46"/>
      <c r="K386" s="46"/>
      <c r="L386" s="49"/>
      <c r="M386" s="49"/>
      <c r="N386" s="46"/>
      <c r="O386" s="46"/>
      <c r="P386" s="37"/>
      <c r="Q386" s="37"/>
      <c r="R386" s="37"/>
      <c r="S386" s="37"/>
      <c r="T386" s="37"/>
      <c r="U386" s="37"/>
      <c r="V386" s="37"/>
      <c r="W386" s="37"/>
    </row>
    <row r="387">
      <c r="A387" s="46"/>
      <c r="B387" s="46"/>
      <c r="C387" s="46"/>
      <c r="D387" s="49"/>
      <c r="E387" s="49"/>
      <c r="F387" s="49"/>
      <c r="G387" s="46"/>
      <c r="H387" s="46"/>
      <c r="I387" s="46"/>
      <c r="J387" s="46"/>
      <c r="K387" s="46"/>
      <c r="L387" s="49"/>
      <c r="M387" s="49"/>
      <c r="N387" s="46"/>
      <c r="O387" s="46"/>
      <c r="P387" s="37"/>
      <c r="Q387" s="37"/>
      <c r="R387" s="37"/>
      <c r="S387" s="37"/>
      <c r="T387" s="37"/>
      <c r="U387" s="37"/>
      <c r="V387" s="37"/>
      <c r="W387" s="37"/>
    </row>
    <row r="388">
      <c r="A388" s="46"/>
      <c r="B388" s="46"/>
      <c r="C388" s="46"/>
      <c r="D388" s="49"/>
      <c r="E388" s="49"/>
      <c r="F388" s="49"/>
      <c r="G388" s="46"/>
      <c r="H388" s="46"/>
      <c r="I388" s="46"/>
      <c r="J388" s="46"/>
      <c r="K388" s="46"/>
      <c r="L388" s="49"/>
      <c r="M388" s="49"/>
      <c r="N388" s="46"/>
      <c r="O388" s="46"/>
      <c r="P388" s="37"/>
      <c r="Q388" s="37"/>
      <c r="R388" s="37"/>
      <c r="S388" s="37"/>
      <c r="T388" s="37"/>
      <c r="U388" s="37"/>
      <c r="V388" s="37"/>
      <c r="W388" s="37"/>
    </row>
    <row r="389">
      <c r="A389" s="46"/>
      <c r="B389" s="46"/>
      <c r="C389" s="46"/>
      <c r="D389" s="49"/>
      <c r="E389" s="49"/>
      <c r="F389" s="49"/>
      <c r="G389" s="46"/>
      <c r="H389" s="46"/>
      <c r="I389" s="46"/>
      <c r="J389" s="46"/>
      <c r="K389" s="46"/>
      <c r="L389" s="49"/>
      <c r="M389" s="49"/>
      <c r="N389" s="46"/>
      <c r="O389" s="46"/>
      <c r="P389" s="37"/>
      <c r="Q389" s="37"/>
      <c r="R389" s="37"/>
      <c r="S389" s="37"/>
      <c r="T389" s="37"/>
      <c r="U389" s="37"/>
      <c r="V389" s="37"/>
      <c r="W389" s="37"/>
    </row>
    <row r="390">
      <c r="A390" s="46"/>
      <c r="B390" s="46"/>
      <c r="C390" s="46"/>
      <c r="D390" s="49"/>
      <c r="E390" s="49"/>
      <c r="F390" s="49"/>
      <c r="G390" s="46"/>
      <c r="H390" s="46"/>
      <c r="I390" s="46"/>
      <c r="J390" s="46"/>
      <c r="K390" s="46"/>
      <c r="L390" s="49"/>
      <c r="M390" s="49"/>
      <c r="N390" s="46"/>
      <c r="O390" s="46"/>
      <c r="P390" s="37"/>
      <c r="Q390" s="37"/>
      <c r="R390" s="37"/>
      <c r="S390" s="37"/>
      <c r="T390" s="37"/>
      <c r="U390" s="37"/>
      <c r="V390" s="37"/>
      <c r="W390" s="37"/>
    </row>
    <row r="391">
      <c r="A391" s="46"/>
      <c r="B391" s="46"/>
      <c r="C391" s="46"/>
      <c r="D391" s="49"/>
      <c r="E391" s="49"/>
      <c r="F391" s="49"/>
      <c r="G391" s="46"/>
      <c r="H391" s="46"/>
      <c r="I391" s="46"/>
      <c r="J391" s="46"/>
      <c r="K391" s="46"/>
      <c r="L391" s="49"/>
      <c r="M391" s="49"/>
      <c r="N391" s="46"/>
      <c r="O391" s="46"/>
      <c r="P391" s="37"/>
      <c r="Q391" s="37"/>
      <c r="R391" s="37"/>
      <c r="S391" s="37"/>
      <c r="T391" s="37"/>
      <c r="U391" s="37"/>
      <c r="V391" s="37"/>
      <c r="W391" s="37"/>
    </row>
    <row r="392">
      <c r="A392" s="46"/>
      <c r="B392" s="46"/>
      <c r="C392" s="46"/>
      <c r="D392" s="49"/>
      <c r="E392" s="49"/>
      <c r="F392" s="49"/>
      <c r="G392" s="46"/>
      <c r="H392" s="46"/>
      <c r="I392" s="46"/>
      <c r="J392" s="46"/>
      <c r="K392" s="46"/>
      <c r="L392" s="49"/>
      <c r="M392" s="49"/>
      <c r="N392" s="46"/>
      <c r="O392" s="46"/>
      <c r="P392" s="37"/>
      <c r="Q392" s="37"/>
      <c r="R392" s="37"/>
      <c r="S392" s="37"/>
      <c r="T392" s="37"/>
      <c r="U392" s="37"/>
      <c r="V392" s="37"/>
      <c r="W392" s="37"/>
    </row>
    <row r="393">
      <c r="A393" s="46"/>
      <c r="B393" s="46"/>
      <c r="C393" s="46"/>
      <c r="D393" s="49"/>
      <c r="E393" s="49"/>
      <c r="F393" s="49"/>
      <c r="G393" s="46"/>
      <c r="H393" s="46"/>
      <c r="I393" s="46"/>
      <c r="J393" s="46"/>
      <c r="K393" s="46"/>
      <c r="L393" s="49"/>
      <c r="M393" s="49"/>
      <c r="N393" s="46"/>
      <c r="O393" s="46"/>
      <c r="P393" s="37"/>
      <c r="Q393" s="37"/>
      <c r="R393" s="37"/>
      <c r="S393" s="37"/>
      <c r="T393" s="37"/>
      <c r="U393" s="37"/>
      <c r="V393" s="37"/>
      <c r="W393" s="37"/>
    </row>
    <row r="394">
      <c r="A394" s="46"/>
      <c r="B394" s="46"/>
      <c r="C394" s="46"/>
      <c r="D394" s="49"/>
      <c r="E394" s="49"/>
      <c r="F394" s="49"/>
      <c r="G394" s="46"/>
      <c r="H394" s="46"/>
      <c r="I394" s="46"/>
      <c r="J394" s="46"/>
      <c r="K394" s="46"/>
      <c r="L394" s="49"/>
      <c r="M394" s="49"/>
      <c r="N394" s="46"/>
      <c r="O394" s="46"/>
      <c r="P394" s="37"/>
      <c r="Q394" s="37"/>
      <c r="R394" s="37"/>
      <c r="S394" s="37"/>
      <c r="T394" s="37"/>
      <c r="U394" s="37"/>
      <c r="V394" s="37"/>
      <c r="W394" s="37"/>
    </row>
    <row r="395">
      <c r="A395" s="46"/>
      <c r="B395" s="46"/>
      <c r="C395" s="46"/>
      <c r="D395" s="49"/>
      <c r="E395" s="49"/>
      <c r="F395" s="49"/>
      <c r="G395" s="46"/>
      <c r="H395" s="46"/>
      <c r="I395" s="46"/>
      <c r="J395" s="46"/>
      <c r="K395" s="46"/>
      <c r="L395" s="49"/>
      <c r="M395" s="49"/>
      <c r="N395" s="46"/>
      <c r="O395" s="46"/>
      <c r="P395" s="37"/>
      <c r="Q395" s="37"/>
      <c r="R395" s="37"/>
      <c r="S395" s="37"/>
      <c r="T395" s="37"/>
      <c r="U395" s="37"/>
      <c r="V395" s="37"/>
      <c r="W395" s="37"/>
    </row>
    <row r="396">
      <c r="A396" s="46"/>
      <c r="B396" s="46"/>
      <c r="C396" s="46"/>
      <c r="D396" s="49"/>
      <c r="E396" s="49"/>
      <c r="F396" s="49"/>
      <c r="G396" s="46"/>
      <c r="H396" s="46"/>
      <c r="I396" s="46"/>
      <c r="J396" s="46"/>
      <c r="K396" s="46"/>
      <c r="L396" s="49"/>
      <c r="M396" s="49"/>
      <c r="N396" s="46"/>
      <c r="O396" s="46"/>
      <c r="P396" s="37"/>
      <c r="Q396" s="37"/>
      <c r="R396" s="37"/>
      <c r="S396" s="37"/>
      <c r="T396" s="37"/>
      <c r="U396" s="37"/>
      <c r="V396" s="37"/>
      <c r="W396" s="37"/>
    </row>
    <row r="397">
      <c r="A397" s="46"/>
      <c r="B397" s="46"/>
      <c r="C397" s="46"/>
      <c r="D397" s="49"/>
      <c r="E397" s="49"/>
      <c r="F397" s="49"/>
      <c r="G397" s="46"/>
      <c r="H397" s="46"/>
      <c r="I397" s="46"/>
      <c r="J397" s="46"/>
      <c r="K397" s="46"/>
      <c r="L397" s="49"/>
      <c r="M397" s="49"/>
      <c r="N397" s="46"/>
      <c r="O397" s="46"/>
      <c r="P397" s="37"/>
      <c r="Q397" s="37"/>
      <c r="R397" s="37"/>
      <c r="S397" s="37"/>
      <c r="T397" s="37"/>
      <c r="U397" s="37"/>
      <c r="V397" s="37"/>
      <c r="W397" s="37"/>
    </row>
    <row r="398">
      <c r="A398" s="46"/>
      <c r="B398" s="46"/>
      <c r="C398" s="46"/>
      <c r="D398" s="49"/>
      <c r="E398" s="49"/>
      <c r="F398" s="49"/>
      <c r="G398" s="46"/>
      <c r="H398" s="46"/>
      <c r="I398" s="46"/>
      <c r="J398" s="46"/>
      <c r="K398" s="46"/>
      <c r="L398" s="49"/>
      <c r="M398" s="49"/>
      <c r="N398" s="46"/>
      <c r="O398" s="46"/>
      <c r="P398" s="37"/>
      <c r="Q398" s="37"/>
      <c r="R398" s="37"/>
      <c r="S398" s="37"/>
      <c r="T398" s="37"/>
      <c r="U398" s="37"/>
      <c r="V398" s="37"/>
      <c r="W398" s="37"/>
    </row>
    <row r="399">
      <c r="A399" s="46"/>
      <c r="B399" s="46"/>
      <c r="C399" s="46"/>
      <c r="D399" s="49"/>
      <c r="E399" s="49"/>
      <c r="F399" s="49"/>
      <c r="G399" s="46"/>
      <c r="H399" s="46"/>
      <c r="I399" s="46"/>
      <c r="J399" s="46"/>
      <c r="K399" s="46"/>
      <c r="L399" s="49"/>
      <c r="M399" s="49"/>
      <c r="N399" s="46"/>
      <c r="O399" s="46"/>
      <c r="P399" s="37"/>
      <c r="Q399" s="37"/>
      <c r="R399" s="37"/>
      <c r="S399" s="37"/>
      <c r="T399" s="37"/>
      <c r="U399" s="37"/>
      <c r="V399" s="37"/>
      <c r="W399" s="37"/>
    </row>
    <row r="400">
      <c r="A400" s="46"/>
      <c r="B400" s="46"/>
      <c r="C400" s="46"/>
      <c r="D400" s="49"/>
      <c r="E400" s="49"/>
      <c r="F400" s="49"/>
      <c r="G400" s="46"/>
      <c r="H400" s="46"/>
      <c r="I400" s="46"/>
      <c r="J400" s="46"/>
      <c r="K400" s="46"/>
      <c r="L400" s="49"/>
      <c r="M400" s="49"/>
      <c r="N400" s="46"/>
      <c r="O400" s="46"/>
      <c r="P400" s="37"/>
      <c r="Q400" s="37"/>
      <c r="R400" s="37"/>
      <c r="S400" s="37"/>
      <c r="T400" s="37"/>
      <c r="U400" s="37"/>
      <c r="V400" s="37"/>
      <c r="W400" s="37"/>
    </row>
    <row r="401">
      <c r="A401" s="46"/>
      <c r="B401" s="46"/>
      <c r="C401" s="46"/>
      <c r="D401" s="49"/>
      <c r="E401" s="49"/>
      <c r="F401" s="49"/>
      <c r="G401" s="46"/>
      <c r="H401" s="46"/>
      <c r="I401" s="46"/>
      <c r="J401" s="46"/>
      <c r="K401" s="46"/>
      <c r="L401" s="49"/>
      <c r="M401" s="49"/>
      <c r="N401" s="46"/>
      <c r="O401" s="46"/>
      <c r="P401" s="37"/>
      <c r="Q401" s="37"/>
      <c r="R401" s="37"/>
      <c r="S401" s="37"/>
      <c r="T401" s="37"/>
      <c r="U401" s="37"/>
      <c r="V401" s="37"/>
      <c r="W401" s="37"/>
    </row>
    <row r="402">
      <c r="A402" s="46"/>
      <c r="B402" s="46"/>
      <c r="C402" s="46"/>
      <c r="D402" s="49"/>
      <c r="E402" s="49"/>
      <c r="F402" s="49"/>
      <c r="G402" s="46"/>
      <c r="H402" s="46"/>
      <c r="I402" s="46"/>
      <c r="J402" s="46"/>
      <c r="K402" s="46"/>
      <c r="L402" s="49"/>
      <c r="M402" s="49"/>
      <c r="N402" s="46"/>
      <c r="O402" s="46"/>
      <c r="P402" s="37"/>
      <c r="Q402" s="37"/>
      <c r="R402" s="37"/>
      <c r="S402" s="37"/>
      <c r="T402" s="37"/>
      <c r="U402" s="37"/>
      <c r="V402" s="37"/>
      <c r="W402" s="37"/>
    </row>
    <row r="403">
      <c r="A403" s="46"/>
      <c r="B403" s="46"/>
      <c r="C403" s="46"/>
      <c r="D403" s="49"/>
      <c r="E403" s="49"/>
      <c r="F403" s="49"/>
      <c r="G403" s="46"/>
      <c r="H403" s="46"/>
      <c r="I403" s="46"/>
      <c r="J403" s="46"/>
      <c r="K403" s="46"/>
      <c r="L403" s="49"/>
      <c r="M403" s="49"/>
      <c r="N403" s="46"/>
      <c r="O403" s="46"/>
      <c r="P403" s="37"/>
      <c r="Q403" s="37"/>
      <c r="R403" s="37"/>
      <c r="S403" s="37"/>
      <c r="T403" s="37"/>
      <c r="U403" s="37"/>
      <c r="V403" s="37"/>
      <c r="W403" s="37"/>
    </row>
    <row r="404">
      <c r="A404" s="46"/>
      <c r="B404" s="46"/>
      <c r="C404" s="46"/>
      <c r="D404" s="49"/>
      <c r="E404" s="49"/>
      <c r="F404" s="49"/>
      <c r="G404" s="46"/>
      <c r="H404" s="46"/>
      <c r="I404" s="46"/>
      <c r="J404" s="46"/>
      <c r="K404" s="46"/>
      <c r="L404" s="49"/>
      <c r="M404" s="49"/>
      <c r="N404" s="46"/>
      <c r="O404" s="46"/>
      <c r="P404" s="37"/>
      <c r="Q404" s="37"/>
      <c r="R404" s="37"/>
      <c r="S404" s="37"/>
      <c r="T404" s="37"/>
      <c r="U404" s="37"/>
      <c r="V404" s="37"/>
      <c r="W404" s="37"/>
    </row>
    <row r="405">
      <c r="A405" s="46"/>
      <c r="B405" s="46"/>
      <c r="C405" s="46"/>
      <c r="D405" s="49"/>
      <c r="E405" s="49"/>
      <c r="F405" s="49"/>
      <c r="G405" s="46"/>
      <c r="H405" s="46"/>
      <c r="I405" s="46"/>
      <c r="J405" s="46"/>
      <c r="K405" s="46"/>
      <c r="L405" s="49"/>
      <c r="M405" s="49"/>
      <c r="N405" s="46"/>
      <c r="O405" s="46"/>
      <c r="P405" s="37"/>
      <c r="Q405" s="37"/>
      <c r="R405" s="37"/>
      <c r="S405" s="37"/>
      <c r="T405" s="37"/>
      <c r="U405" s="37"/>
      <c r="V405" s="37"/>
      <c r="W405" s="37"/>
    </row>
    <row r="406">
      <c r="A406" s="46"/>
      <c r="B406" s="46"/>
      <c r="C406" s="46"/>
      <c r="D406" s="49"/>
      <c r="E406" s="49"/>
      <c r="F406" s="49"/>
      <c r="G406" s="46"/>
      <c r="H406" s="46"/>
      <c r="I406" s="46"/>
      <c r="J406" s="46"/>
      <c r="K406" s="46"/>
      <c r="L406" s="49"/>
      <c r="M406" s="49"/>
      <c r="N406" s="46"/>
      <c r="O406" s="46"/>
      <c r="P406" s="37"/>
      <c r="Q406" s="37"/>
      <c r="R406" s="37"/>
      <c r="S406" s="37"/>
      <c r="T406" s="37"/>
      <c r="U406" s="37"/>
      <c r="V406" s="37"/>
      <c r="W406" s="37"/>
    </row>
    <row r="407">
      <c r="A407" s="46"/>
      <c r="B407" s="46"/>
      <c r="C407" s="46"/>
      <c r="D407" s="49"/>
      <c r="E407" s="49"/>
      <c r="F407" s="49"/>
      <c r="G407" s="46"/>
      <c r="H407" s="46"/>
      <c r="I407" s="46"/>
      <c r="J407" s="46"/>
      <c r="K407" s="46"/>
      <c r="L407" s="49"/>
      <c r="M407" s="49"/>
      <c r="N407" s="46"/>
      <c r="O407" s="46"/>
      <c r="P407" s="37"/>
      <c r="Q407" s="37"/>
      <c r="R407" s="37"/>
      <c r="S407" s="37"/>
      <c r="T407" s="37"/>
      <c r="U407" s="37"/>
      <c r="V407" s="37"/>
      <c r="W407" s="37"/>
    </row>
    <row r="408">
      <c r="A408" s="46"/>
      <c r="B408" s="46"/>
      <c r="C408" s="46"/>
      <c r="D408" s="49"/>
      <c r="E408" s="49"/>
      <c r="F408" s="49"/>
      <c r="G408" s="46"/>
      <c r="H408" s="46"/>
      <c r="I408" s="46"/>
      <c r="J408" s="46"/>
      <c r="K408" s="46"/>
      <c r="L408" s="49"/>
      <c r="M408" s="49"/>
      <c r="N408" s="46"/>
      <c r="O408" s="46"/>
      <c r="P408" s="37"/>
      <c r="Q408" s="37"/>
      <c r="R408" s="37"/>
      <c r="S408" s="37"/>
      <c r="T408" s="37"/>
      <c r="U408" s="37"/>
      <c r="V408" s="37"/>
      <c r="W408" s="37"/>
    </row>
    <row r="409">
      <c r="A409" s="46"/>
      <c r="B409" s="46"/>
      <c r="C409" s="46"/>
      <c r="D409" s="49"/>
      <c r="E409" s="49"/>
      <c r="F409" s="49"/>
      <c r="G409" s="46"/>
      <c r="H409" s="46"/>
      <c r="I409" s="46"/>
      <c r="J409" s="46"/>
      <c r="K409" s="46"/>
      <c r="L409" s="49"/>
      <c r="M409" s="49"/>
      <c r="N409" s="46"/>
      <c r="O409" s="46"/>
      <c r="P409" s="37"/>
      <c r="Q409" s="37"/>
      <c r="R409" s="37"/>
      <c r="S409" s="37"/>
      <c r="T409" s="37"/>
      <c r="U409" s="37"/>
      <c r="V409" s="37"/>
      <c r="W409" s="37"/>
    </row>
    <row r="410">
      <c r="A410" s="46"/>
      <c r="B410" s="46"/>
      <c r="C410" s="46"/>
      <c r="D410" s="49"/>
      <c r="E410" s="49"/>
      <c r="F410" s="49"/>
      <c r="G410" s="46"/>
      <c r="H410" s="46"/>
      <c r="I410" s="46"/>
      <c r="J410" s="46"/>
      <c r="K410" s="46"/>
      <c r="L410" s="49"/>
      <c r="M410" s="49"/>
      <c r="N410" s="46"/>
      <c r="O410" s="46"/>
      <c r="P410" s="37"/>
      <c r="Q410" s="37"/>
      <c r="R410" s="37"/>
      <c r="S410" s="37"/>
      <c r="T410" s="37"/>
      <c r="U410" s="37"/>
      <c r="V410" s="37"/>
      <c r="W410" s="37"/>
    </row>
    <row r="411">
      <c r="A411" s="46"/>
      <c r="B411" s="46"/>
      <c r="C411" s="46"/>
      <c r="D411" s="49"/>
      <c r="E411" s="49"/>
      <c r="F411" s="49"/>
      <c r="G411" s="46"/>
      <c r="H411" s="46"/>
      <c r="I411" s="46"/>
      <c r="J411" s="46"/>
      <c r="K411" s="46"/>
      <c r="L411" s="49"/>
      <c r="M411" s="49"/>
      <c r="N411" s="46"/>
      <c r="O411" s="46"/>
      <c r="P411" s="37"/>
      <c r="Q411" s="37"/>
      <c r="R411" s="37"/>
      <c r="S411" s="37"/>
      <c r="T411" s="37"/>
      <c r="U411" s="37"/>
      <c r="V411" s="37"/>
      <c r="W411" s="37"/>
    </row>
    <row r="412">
      <c r="A412" s="46"/>
      <c r="B412" s="46"/>
      <c r="C412" s="46"/>
      <c r="D412" s="49"/>
      <c r="E412" s="49"/>
      <c r="F412" s="49"/>
      <c r="G412" s="46"/>
      <c r="H412" s="46"/>
      <c r="I412" s="46"/>
      <c r="J412" s="46"/>
      <c r="K412" s="46"/>
      <c r="L412" s="49"/>
      <c r="M412" s="49"/>
      <c r="N412" s="46"/>
      <c r="O412" s="46"/>
      <c r="P412" s="37"/>
      <c r="Q412" s="37"/>
      <c r="R412" s="37"/>
      <c r="S412" s="37"/>
      <c r="T412" s="37"/>
      <c r="U412" s="37"/>
      <c r="V412" s="37"/>
      <c r="W412" s="37"/>
    </row>
    <row r="413">
      <c r="A413" s="46"/>
      <c r="B413" s="46"/>
      <c r="C413" s="46"/>
      <c r="D413" s="49"/>
      <c r="E413" s="49"/>
      <c r="F413" s="49"/>
      <c r="G413" s="46"/>
      <c r="H413" s="46"/>
      <c r="I413" s="46"/>
      <c r="J413" s="46"/>
      <c r="K413" s="46"/>
      <c r="L413" s="49"/>
      <c r="M413" s="49"/>
      <c r="N413" s="46"/>
      <c r="O413" s="46"/>
      <c r="P413" s="37"/>
      <c r="Q413" s="37"/>
      <c r="R413" s="37"/>
      <c r="S413" s="37"/>
      <c r="T413" s="37"/>
      <c r="U413" s="37"/>
      <c r="V413" s="37"/>
      <c r="W413" s="37"/>
    </row>
    <row r="414">
      <c r="A414" s="46"/>
      <c r="B414" s="46"/>
      <c r="C414" s="46"/>
      <c r="D414" s="49"/>
      <c r="E414" s="49"/>
      <c r="F414" s="49"/>
      <c r="G414" s="46"/>
      <c r="H414" s="46"/>
      <c r="I414" s="46"/>
      <c r="J414" s="46"/>
      <c r="K414" s="46"/>
      <c r="L414" s="49"/>
      <c r="M414" s="49"/>
      <c r="N414" s="46"/>
      <c r="O414" s="46"/>
      <c r="P414" s="37"/>
      <c r="Q414" s="37"/>
      <c r="R414" s="37"/>
      <c r="S414" s="37"/>
      <c r="T414" s="37"/>
      <c r="U414" s="37"/>
      <c r="V414" s="37"/>
      <c r="W414" s="37"/>
    </row>
    <row r="415">
      <c r="A415" s="46"/>
      <c r="B415" s="46"/>
      <c r="C415" s="46"/>
      <c r="D415" s="49"/>
      <c r="E415" s="49"/>
      <c r="F415" s="49"/>
      <c r="G415" s="46"/>
      <c r="H415" s="46"/>
      <c r="I415" s="46"/>
      <c r="J415" s="46"/>
      <c r="K415" s="46"/>
      <c r="L415" s="49"/>
      <c r="M415" s="49"/>
      <c r="N415" s="46"/>
      <c r="O415" s="46"/>
      <c r="P415" s="37"/>
      <c r="Q415" s="37"/>
      <c r="R415" s="37"/>
      <c r="S415" s="37"/>
      <c r="T415" s="37"/>
      <c r="U415" s="37"/>
      <c r="V415" s="37"/>
      <c r="W415" s="37"/>
    </row>
    <row r="416">
      <c r="A416" s="46"/>
      <c r="B416" s="46"/>
      <c r="C416" s="46"/>
      <c r="D416" s="49"/>
      <c r="E416" s="49"/>
      <c r="F416" s="49"/>
      <c r="G416" s="46"/>
      <c r="H416" s="46"/>
      <c r="I416" s="46"/>
      <c r="J416" s="46"/>
      <c r="K416" s="46"/>
      <c r="L416" s="49"/>
      <c r="M416" s="49"/>
      <c r="N416" s="46"/>
      <c r="O416" s="46"/>
      <c r="P416" s="37"/>
      <c r="Q416" s="37"/>
      <c r="R416" s="37"/>
      <c r="S416" s="37"/>
      <c r="T416" s="37"/>
      <c r="U416" s="37"/>
      <c r="V416" s="37"/>
      <c r="W416" s="37"/>
    </row>
    <row r="417">
      <c r="A417" s="46"/>
      <c r="B417" s="46"/>
      <c r="C417" s="46"/>
      <c r="D417" s="49"/>
      <c r="E417" s="49"/>
      <c r="F417" s="49"/>
      <c r="G417" s="46"/>
      <c r="H417" s="46"/>
      <c r="I417" s="46"/>
      <c r="J417" s="46"/>
      <c r="K417" s="46"/>
      <c r="L417" s="49"/>
      <c r="M417" s="49"/>
      <c r="N417" s="46"/>
      <c r="O417" s="46"/>
      <c r="P417" s="37"/>
      <c r="Q417" s="37"/>
      <c r="R417" s="37"/>
      <c r="S417" s="37"/>
      <c r="T417" s="37"/>
      <c r="U417" s="37"/>
      <c r="V417" s="37"/>
      <c r="W417" s="37"/>
    </row>
    <row r="418">
      <c r="A418" s="46"/>
      <c r="B418" s="46"/>
      <c r="C418" s="46"/>
      <c r="D418" s="49"/>
      <c r="E418" s="49"/>
      <c r="F418" s="49"/>
      <c r="G418" s="46"/>
      <c r="H418" s="46"/>
      <c r="I418" s="46"/>
      <c r="J418" s="46"/>
      <c r="K418" s="46"/>
      <c r="L418" s="49"/>
      <c r="M418" s="49"/>
      <c r="N418" s="46"/>
      <c r="O418" s="46"/>
      <c r="P418" s="37"/>
      <c r="Q418" s="37"/>
      <c r="R418" s="37"/>
      <c r="S418" s="37"/>
      <c r="T418" s="37"/>
      <c r="U418" s="37"/>
      <c r="V418" s="37"/>
      <c r="W418" s="37"/>
    </row>
    <row r="419">
      <c r="A419" s="46"/>
      <c r="B419" s="46"/>
      <c r="C419" s="46"/>
      <c r="D419" s="49"/>
      <c r="E419" s="49"/>
      <c r="F419" s="49"/>
      <c r="G419" s="46"/>
      <c r="H419" s="46"/>
      <c r="I419" s="46"/>
      <c r="J419" s="46"/>
      <c r="K419" s="46"/>
      <c r="L419" s="49"/>
      <c r="M419" s="49"/>
      <c r="N419" s="46"/>
      <c r="O419" s="46"/>
      <c r="P419" s="37"/>
      <c r="Q419" s="37"/>
      <c r="R419" s="37"/>
      <c r="S419" s="37"/>
      <c r="T419" s="37"/>
      <c r="U419" s="37"/>
      <c r="V419" s="37"/>
      <c r="W419" s="37"/>
    </row>
    <row r="420">
      <c r="A420" s="46"/>
      <c r="B420" s="46"/>
      <c r="C420" s="46"/>
      <c r="D420" s="49"/>
      <c r="E420" s="49"/>
      <c r="F420" s="49"/>
      <c r="G420" s="46"/>
      <c r="H420" s="46"/>
      <c r="I420" s="46"/>
      <c r="J420" s="46"/>
      <c r="K420" s="46"/>
      <c r="L420" s="49"/>
      <c r="M420" s="49"/>
      <c r="N420" s="46"/>
      <c r="O420" s="46"/>
      <c r="P420" s="37"/>
      <c r="Q420" s="37"/>
      <c r="R420" s="37"/>
      <c r="S420" s="37"/>
      <c r="T420" s="37"/>
      <c r="U420" s="37"/>
      <c r="V420" s="37"/>
      <c r="W420" s="37"/>
    </row>
    <row r="421">
      <c r="A421" s="46"/>
      <c r="B421" s="46"/>
      <c r="C421" s="46"/>
      <c r="D421" s="49"/>
      <c r="E421" s="49"/>
      <c r="F421" s="49"/>
      <c r="G421" s="46"/>
      <c r="H421" s="46"/>
      <c r="I421" s="46"/>
      <c r="J421" s="46"/>
      <c r="K421" s="46"/>
      <c r="L421" s="49"/>
      <c r="M421" s="49"/>
      <c r="N421" s="46"/>
      <c r="O421" s="46"/>
      <c r="P421" s="37"/>
      <c r="Q421" s="37"/>
      <c r="R421" s="37"/>
      <c r="S421" s="37"/>
      <c r="T421" s="37"/>
      <c r="U421" s="37"/>
      <c r="V421" s="37"/>
      <c r="W421" s="37"/>
    </row>
    <row r="422">
      <c r="A422" s="46"/>
      <c r="B422" s="46"/>
      <c r="C422" s="46"/>
      <c r="D422" s="49"/>
      <c r="E422" s="49"/>
      <c r="F422" s="49"/>
      <c r="G422" s="46"/>
      <c r="H422" s="46"/>
      <c r="I422" s="46"/>
      <c r="J422" s="46"/>
      <c r="K422" s="46"/>
      <c r="L422" s="49"/>
      <c r="M422" s="49"/>
      <c r="N422" s="46"/>
      <c r="O422" s="46"/>
      <c r="P422" s="37"/>
      <c r="Q422" s="37"/>
      <c r="R422" s="37"/>
      <c r="S422" s="37"/>
      <c r="T422" s="37"/>
      <c r="U422" s="37"/>
      <c r="V422" s="37"/>
      <c r="W422" s="37"/>
    </row>
    <row r="423">
      <c r="A423" s="46"/>
      <c r="B423" s="46"/>
      <c r="C423" s="46"/>
      <c r="D423" s="49"/>
      <c r="E423" s="49"/>
      <c r="F423" s="49"/>
      <c r="G423" s="46"/>
      <c r="H423" s="46"/>
      <c r="I423" s="46"/>
      <c r="J423" s="46"/>
      <c r="K423" s="46"/>
      <c r="L423" s="49"/>
      <c r="M423" s="49"/>
      <c r="N423" s="46"/>
      <c r="O423" s="46"/>
      <c r="P423" s="37"/>
      <c r="Q423" s="37"/>
      <c r="R423" s="37"/>
      <c r="S423" s="37"/>
      <c r="T423" s="37"/>
      <c r="U423" s="37"/>
      <c r="V423" s="37"/>
      <c r="W423" s="37"/>
    </row>
    <row r="424">
      <c r="A424" s="46"/>
      <c r="B424" s="46"/>
      <c r="C424" s="46"/>
      <c r="D424" s="49"/>
      <c r="E424" s="49"/>
      <c r="F424" s="49"/>
      <c r="G424" s="46"/>
      <c r="H424" s="46"/>
      <c r="I424" s="46"/>
      <c r="J424" s="46"/>
      <c r="K424" s="46"/>
      <c r="L424" s="49"/>
      <c r="M424" s="49"/>
      <c r="N424" s="46"/>
      <c r="O424" s="46"/>
      <c r="P424" s="37"/>
      <c r="Q424" s="37"/>
      <c r="R424" s="37"/>
      <c r="S424" s="37"/>
      <c r="T424" s="37"/>
      <c r="U424" s="37"/>
      <c r="V424" s="37"/>
      <c r="W424" s="37"/>
    </row>
    <row r="425">
      <c r="A425" s="46"/>
      <c r="B425" s="46"/>
      <c r="C425" s="46"/>
      <c r="D425" s="49"/>
      <c r="E425" s="49"/>
      <c r="F425" s="49"/>
      <c r="G425" s="46"/>
      <c r="H425" s="46"/>
      <c r="I425" s="46"/>
      <c r="J425" s="46"/>
      <c r="K425" s="46"/>
      <c r="L425" s="49"/>
      <c r="M425" s="49"/>
      <c r="N425" s="46"/>
      <c r="O425" s="46"/>
      <c r="P425" s="37"/>
      <c r="Q425" s="37"/>
      <c r="R425" s="37"/>
      <c r="S425" s="37"/>
      <c r="T425" s="37"/>
      <c r="U425" s="37"/>
      <c r="V425" s="37"/>
      <c r="W425" s="37"/>
    </row>
    <row r="426">
      <c r="A426" s="46"/>
      <c r="B426" s="46"/>
      <c r="C426" s="46"/>
      <c r="D426" s="49"/>
      <c r="E426" s="49"/>
      <c r="F426" s="49"/>
      <c r="G426" s="46"/>
      <c r="H426" s="46"/>
      <c r="I426" s="46"/>
      <c r="J426" s="46"/>
      <c r="K426" s="46"/>
      <c r="L426" s="49"/>
      <c r="M426" s="49"/>
      <c r="N426" s="46"/>
      <c r="O426" s="46"/>
      <c r="P426" s="37"/>
      <c r="Q426" s="37"/>
      <c r="R426" s="37"/>
      <c r="S426" s="37"/>
      <c r="T426" s="37"/>
      <c r="U426" s="37"/>
      <c r="V426" s="37"/>
      <c r="W426" s="37"/>
    </row>
    <row r="427">
      <c r="A427" s="46"/>
      <c r="B427" s="46"/>
      <c r="C427" s="46"/>
      <c r="D427" s="49"/>
      <c r="E427" s="49"/>
      <c r="F427" s="49"/>
      <c r="G427" s="46"/>
      <c r="H427" s="46"/>
      <c r="I427" s="46"/>
      <c r="J427" s="46"/>
      <c r="K427" s="46"/>
      <c r="L427" s="49"/>
      <c r="M427" s="49"/>
      <c r="N427" s="46"/>
      <c r="O427" s="46"/>
      <c r="P427" s="37"/>
      <c r="Q427" s="37"/>
      <c r="R427" s="37"/>
      <c r="S427" s="37"/>
      <c r="T427" s="37"/>
      <c r="U427" s="37"/>
      <c r="V427" s="37"/>
      <c r="W427" s="37"/>
    </row>
    <row r="428">
      <c r="A428" s="46"/>
      <c r="B428" s="46"/>
      <c r="C428" s="46"/>
      <c r="D428" s="49"/>
      <c r="E428" s="49"/>
      <c r="F428" s="49"/>
      <c r="G428" s="46"/>
      <c r="H428" s="46"/>
      <c r="I428" s="46"/>
      <c r="J428" s="46"/>
      <c r="K428" s="46"/>
      <c r="L428" s="49"/>
      <c r="M428" s="49"/>
      <c r="N428" s="46"/>
      <c r="O428" s="46"/>
      <c r="P428" s="37"/>
      <c r="Q428" s="37"/>
      <c r="R428" s="37"/>
      <c r="S428" s="37"/>
      <c r="T428" s="37"/>
      <c r="U428" s="37"/>
      <c r="V428" s="37"/>
      <c r="W428" s="37"/>
    </row>
    <row r="429">
      <c r="A429" s="46"/>
      <c r="B429" s="46"/>
      <c r="C429" s="46"/>
      <c r="D429" s="49"/>
      <c r="E429" s="49"/>
      <c r="F429" s="49"/>
      <c r="G429" s="46"/>
      <c r="H429" s="46"/>
      <c r="I429" s="46"/>
      <c r="J429" s="46"/>
      <c r="K429" s="46"/>
      <c r="L429" s="49"/>
      <c r="M429" s="49"/>
      <c r="N429" s="46"/>
      <c r="O429" s="46"/>
      <c r="P429" s="37"/>
      <c r="Q429" s="37"/>
      <c r="R429" s="37"/>
      <c r="S429" s="37"/>
      <c r="T429" s="37"/>
      <c r="U429" s="37"/>
      <c r="V429" s="37"/>
      <c r="W429" s="37"/>
    </row>
    <row r="430">
      <c r="A430" s="46"/>
      <c r="B430" s="46"/>
      <c r="C430" s="46"/>
      <c r="D430" s="49"/>
      <c r="E430" s="49"/>
      <c r="F430" s="49"/>
      <c r="G430" s="46"/>
      <c r="H430" s="46"/>
      <c r="I430" s="46"/>
      <c r="J430" s="46"/>
      <c r="K430" s="46"/>
      <c r="L430" s="49"/>
      <c r="M430" s="49"/>
      <c r="N430" s="46"/>
      <c r="O430" s="46"/>
      <c r="P430" s="37"/>
      <c r="Q430" s="37"/>
      <c r="R430" s="37"/>
      <c r="S430" s="37"/>
      <c r="T430" s="37"/>
      <c r="U430" s="37"/>
      <c r="V430" s="37"/>
      <c r="W430" s="37"/>
    </row>
    <row r="431">
      <c r="A431" s="46"/>
      <c r="B431" s="46"/>
      <c r="C431" s="46"/>
      <c r="D431" s="49"/>
      <c r="E431" s="49"/>
      <c r="F431" s="49"/>
      <c r="G431" s="46"/>
      <c r="H431" s="46"/>
      <c r="I431" s="46"/>
      <c r="J431" s="46"/>
      <c r="K431" s="46"/>
      <c r="L431" s="49"/>
      <c r="M431" s="49"/>
      <c r="N431" s="46"/>
      <c r="O431" s="46"/>
      <c r="P431" s="37"/>
      <c r="Q431" s="37"/>
      <c r="R431" s="37"/>
      <c r="S431" s="37"/>
      <c r="T431" s="37"/>
      <c r="U431" s="37"/>
      <c r="V431" s="37"/>
      <c r="W431" s="37"/>
    </row>
    <row r="432">
      <c r="A432" s="46"/>
      <c r="B432" s="46"/>
      <c r="C432" s="46"/>
      <c r="D432" s="49"/>
      <c r="E432" s="49"/>
      <c r="F432" s="49"/>
      <c r="G432" s="46"/>
      <c r="H432" s="46"/>
      <c r="I432" s="46"/>
      <c r="J432" s="46"/>
      <c r="K432" s="46"/>
      <c r="L432" s="49"/>
      <c r="M432" s="49"/>
      <c r="N432" s="46"/>
      <c r="O432" s="46"/>
      <c r="P432" s="37"/>
      <c r="Q432" s="37"/>
      <c r="R432" s="37"/>
      <c r="S432" s="37"/>
      <c r="T432" s="37"/>
      <c r="U432" s="37"/>
      <c r="V432" s="37"/>
      <c r="W432" s="37"/>
    </row>
    <row r="433">
      <c r="A433" s="46"/>
      <c r="B433" s="46"/>
      <c r="C433" s="46"/>
      <c r="D433" s="49"/>
      <c r="E433" s="49"/>
      <c r="F433" s="49"/>
      <c r="G433" s="46"/>
      <c r="H433" s="46"/>
      <c r="I433" s="46"/>
      <c r="J433" s="46"/>
      <c r="K433" s="46"/>
      <c r="L433" s="49"/>
      <c r="M433" s="49"/>
      <c r="N433" s="46"/>
      <c r="O433" s="46"/>
      <c r="P433" s="37"/>
      <c r="Q433" s="37"/>
      <c r="R433" s="37"/>
      <c r="S433" s="37"/>
      <c r="T433" s="37"/>
      <c r="U433" s="37"/>
      <c r="V433" s="37"/>
      <c r="W433" s="37"/>
    </row>
    <row r="434">
      <c r="A434" s="46"/>
      <c r="B434" s="46"/>
      <c r="C434" s="46"/>
      <c r="D434" s="49"/>
      <c r="E434" s="49"/>
      <c r="F434" s="49"/>
      <c r="G434" s="46"/>
      <c r="H434" s="46"/>
      <c r="I434" s="46"/>
      <c r="J434" s="46"/>
      <c r="K434" s="46"/>
      <c r="L434" s="49"/>
      <c r="M434" s="49"/>
      <c r="N434" s="46"/>
      <c r="O434" s="46"/>
      <c r="P434" s="37"/>
      <c r="Q434" s="37"/>
      <c r="R434" s="37"/>
      <c r="S434" s="37"/>
      <c r="T434" s="37"/>
      <c r="U434" s="37"/>
      <c r="V434" s="37"/>
      <c r="W434" s="37"/>
    </row>
    <row r="435">
      <c r="A435" s="46"/>
      <c r="B435" s="46"/>
      <c r="C435" s="46"/>
      <c r="D435" s="49"/>
      <c r="E435" s="49"/>
      <c r="F435" s="49"/>
      <c r="G435" s="46"/>
      <c r="H435" s="46"/>
      <c r="I435" s="46"/>
      <c r="J435" s="46"/>
      <c r="K435" s="46"/>
      <c r="L435" s="49"/>
      <c r="M435" s="49"/>
      <c r="N435" s="46"/>
      <c r="O435" s="46"/>
      <c r="P435" s="37"/>
      <c r="Q435" s="37"/>
      <c r="R435" s="37"/>
      <c r="S435" s="37"/>
      <c r="T435" s="37"/>
      <c r="U435" s="37"/>
      <c r="V435" s="37"/>
      <c r="W435" s="37"/>
    </row>
    <row r="436">
      <c r="A436" s="46"/>
      <c r="B436" s="46"/>
      <c r="C436" s="46"/>
      <c r="D436" s="49"/>
      <c r="E436" s="49"/>
      <c r="F436" s="49"/>
      <c r="G436" s="46"/>
      <c r="H436" s="46"/>
      <c r="I436" s="46"/>
      <c r="J436" s="46"/>
      <c r="K436" s="46"/>
      <c r="L436" s="49"/>
      <c r="M436" s="49"/>
      <c r="N436" s="46"/>
      <c r="O436" s="46"/>
      <c r="P436" s="37"/>
      <c r="Q436" s="37"/>
      <c r="R436" s="37"/>
      <c r="S436" s="37"/>
      <c r="T436" s="37"/>
      <c r="U436" s="37"/>
      <c r="V436" s="37"/>
      <c r="W436" s="37"/>
    </row>
    <row r="437">
      <c r="A437" s="46"/>
      <c r="B437" s="46"/>
      <c r="C437" s="46"/>
      <c r="D437" s="49"/>
      <c r="E437" s="49"/>
      <c r="F437" s="49"/>
      <c r="G437" s="46"/>
      <c r="H437" s="46"/>
      <c r="I437" s="46"/>
      <c r="J437" s="46"/>
      <c r="K437" s="46"/>
      <c r="L437" s="49"/>
      <c r="M437" s="49"/>
      <c r="N437" s="46"/>
      <c r="O437" s="46"/>
      <c r="P437" s="37"/>
      <c r="Q437" s="37"/>
      <c r="R437" s="37"/>
      <c r="S437" s="37"/>
      <c r="T437" s="37"/>
      <c r="U437" s="37"/>
      <c r="V437" s="37"/>
      <c r="W437" s="37"/>
    </row>
    <row r="438">
      <c r="A438" s="46"/>
      <c r="B438" s="46"/>
      <c r="C438" s="46"/>
      <c r="D438" s="49"/>
      <c r="E438" s="49"/>
      <c r="F438" s="49"/>
      <c r="G438" s="46"/>
      <c r="H438" s="46"/>
      <c r="I438" s="46"/>
      <c r="J438" s="46"/>
      <c r="K438" s="46"/>
      <c r="L438" s="49"/>
      <c r="M438" s="49"/>
      <c r="N438" s="46"/>
      <c r="O438" s="46"/>
      <c r="P438" s="37"/>
      <c r="Q438" s="37"/>
      <c r="R438" s="37"/>
      <c r="S438" s="37"/>
      <c r="T438" s="37"/>
      <c r="U438" s="37"/>
      <c r="V438" s="37"/>
      <c r="W438" s="37"/>
    </row>
    <row r="439">
      <c r="A439" s="46"/>
      <c r="B439" s="46"/>
      <c r="C439" s="46"/>
      <c r="D439" s="49"/>
      <c r="E439" s="49"/>
      <c r="F439" s="49"/>
      <c r="G439" s="46"/>
      <c r="H439" s="46"/>
      <c r="I439" s="46"/>
      <c r="J439" s="46"/>
      <c r="K439" s="46"/>
      <c r="L439" s="49"/>
      <c r="M439" s="49"/>
      <c r="N439" s="46"/>
      <c r="O439" s="46"/>
      <c r="P439" s="37"/>
      <c r="Q439" s="37"/>
      <c r="R439" s="37"/>
      <c r="S439" s="37"/>
      <c r="T439" s="37"/>
      <c r="U439" s="37"/>
      <c r="V439" s="37"/>
      <c r="W439" s="37"/>
    </row>
    <row r="440">
      <c r="A440" s="46"/>
      <c r="B440" s="46"/>
      <c r="C440" s="46"/>
      <c r="D440" s="49"/>
      <c r="E440" s="49"/>
      <c r="F440" s="49"/>
      <c r="G440" s="46"/>
      <c r="H440" s="46"/>
      <c r="I440" s="46"/>
      <c r="J440" s="46"/>
      <c r="K440" s="46"/>
      <c r="L440" s="49"/>
      <c r="M440" s="49"/>
      <c r="N440" s="46"/>
      <c r="O440" s="46"/>
      <c r="P440" s="37"/>
      <c r="Q440" s="37"/>
      <c r="R440" s="37"/>
      <c r="S440" s="37"/>
      <c r="T440" s="37"/>
      <c r="U440" s="37"/>
      <c r="V440" s="37"/>
      <c r="W440" s="37"/>
    </row>
    <row r="441">
      <c r="A441" s="46"/>
      <c r="B441" s="46"/>
      <c r="C441" s="46"/>
      <c r="D441" s="49"/>
      <c r="E441" s="49"/>
      <c r="F441" s="49"/>
      <c r="G441" s="46"/>
      <c r="H441" s="46"/>
      <c r="I441" s="46"/>
      <c r="J441" s="46"/>
      <c r="K441" s="46"/>
      <c r="L441" s="49"/>
      <c r="M441" s="49"/>
      <c r="N441" s="46"/>
      <c r="O441" s="46"/>
      <c r="P441" s="37"/>
      <c r="Q441" s="37"/>
      <c r="R441" s="37"/>
      <c r="S441" s="37"/>
      <c r="T441" s="37"/>
      <c r="U441" s="37"/>
      <c r="V441" s="37"/>
      <c r="W441" s="37"/>
    </row>
    <row r="442">
      <c r="A442" s="46"/>
      <c r="B442" s="46"/>
      <c r="C442" s="46"/>
      <c r="D442" s="49"/>
      <c r="E442" s="49"/>
      <c r="F442" s="49"/>
      <c r="G442" s="46"/>
      <c r="H442" s="46"/>
      <c r="I442" s="46"/>
      <c r="J442" s="46"/>
      <c r="K442" s="46"/>
      <c r="L442" s="49"/>
      <c r="M442" s="49"/>
      <c r="N442" s="46"/>
      <c r="O442" s="46"/>
      <c r="P442" s="37"/>
      <c r="Q442" s="37"/>
      <c r="R442" s="37"/>
      <c r="S442" s="37"/>
      <c r="T442" s="37"/>
      <c r="U442" s="37"/>
      <c r="V442" s="37"/>
      <c r="W442" s="37"/>
    </row>
    <row r="443">
      <c r="A443" s="46"/>
      <c r="B443" s="46"/>
      <c r="C443" s="46"/>
      <c r="D443" s="49"/>
      <c r="E443" s="49"/>
      <c r="F443" s="49"/>
      <c r="G443" s="46"/>
      <c r="H443" s="46"/>
      <c r="I443" s="46"/>
      <c r="J443" s="46"/>
      <c r="K443" s="46"/>
      <c r="L443" s="49"/>
      <c r="M443" s="49"/>
      <c r="N443" s="46"/>
      <c r="O443" s="46"/>
      <c r="P443" s="37"/>
      <c r="Q443" s="37"/>
      <c r="R443" s="37"/>
      <c r="S443" s="37"/>
      <c r="T443" s="37"/>
      <c r="U443" s="37"/>
      <c r="V443" s="37"/>
      <c r="W443" s="37"/>
    </row>
    <row r="444">
      <c r="A444" s="46"/>
      <c r="B444" s="46"/>
      <c r="C444" s="46"/>
      <c r="D444" s="49"/>
      <c r="E444" s="49"/>
      <c r="F444" s="49"/>
      <c r="G444" s="46"/>
      <c r="H444" s="46"/>
      <c r="I444" s="46"/>
      <c r="J444" s="46"/>
      <c r="K444" s="46"/>
      <c r="L444" s="49"/>
      <c r="M444" s="49"/>
      <c r="N444" s="46"/>
      <c r="O444" s="46"/>
      <c r="P444" s="37"/>
      <c r="Q444" s="37"/>
      <c r="R444" s="37"/>
      <c r="S444" s="37"/>
      <c r="T444" s="37"/>
      <c r="U444" s="37"/>
      <c r="V444" s="37"/>
      <c r="W444" s="37"/>
    </row>
    <row r="445">
      <c r="A445" s="46"/>
      <c r="B445" s="46"/>
      <c r="C445" s="46"/>
      <c r="D445" s="49"/>
      <c r="E445" s="49"/>
      <c r="F445" s="49"/>
      <c r="G445" s="46"/>
      <c r="H445" s="46"/>
      <c r="I445" s="46"/>
      <c r="J445" s="46"/>
      <c r="K445" s="46"/>
      <c r="L445" s="49"/>
      <c r="M445" s="49"/>
      <c r="N445" s="46"/>
      <c r="O445" s="46"/>
      <c r="P445" s="37"/>
      <c r="Q445" s="37"/>
      <c r="R445" s="37"/>
      <c r="S445" s="37"/>
      <c r="T445" s="37"/>
      <c r="U445" s="37"/>
      <c r="V445" s="37"/>
      <c r="W445" s="37"/>
    </row>
    <row r="446">
      <c r="A446" s="46"/>
      <c r="B446" s="46"/>
      <c r="C446" s="46"/>
      <c r="D446" s="49"/>
      <c r="E446" s="49"/>
      <c r="F446" s="49"/>
      <c r="G446" s="46"/>
      <c r="H446" s="46"/>
      <c r="I446" s="46"/>
      <c r="J446" s="46"/>
      <c r="K446" s="46"/>
      <c r="L446" s="49"/>
      <c r="M446" s="49"/>
      <c r="N446" s="46"/>
      <c r="O446" s="46"/>
      <c r="P446" s="37"/>
      <c r="Q446" s="37"/>
      <c r="R446" s="37"/>
      <c r="S446" s="37"/>
      <c r="T446" s="37"/>
      <c r="U446" s="37"/>
      <c r="V446" s="37"/>
      <c r="W446" s="37"/>
    </row>
    <row r="447">
      <c r="A447" s="46"/>
      <c r="B447" s="46"/>
      <c r="C447" s="46"/>
      <c r="D447" s="49"/>
      <c r="E447" s="49"/>
      <c r="F447" s="49"/>
      <c r="G447" s="46"/>
      <c r="H447" s="46"/>
      <c r="I447" s="46"/>
      <c r="J447" s="46"/>
      <c r="K447" s="46"/>
      <c r="L447" s="49"/>
      <c r="M447" s="49"/>
      <c r="N447" s="46"/>
      <c r="O447" s="46"/>
      <c r="P447" s="37"/>
      <c r="Q447" s="37"/>
      <c r="R447" s="37"/>
      <c r="S447" s="37"/>
      <c r="T447" s="37"/>
      <c r="U447" s="37"/>
      <c r="V447" s="37"/>
      <c r="W447" s="37"/>
    </row>
    <row r="448">
      <c r="A448" s="46"/>
      <c r="B448" s="46"/>
      <c r="C448" s="46"/>
      <c r="D448" s="49"/>
      <c r="E448" s="49"/>
      <c r="F448" s="49"/>
      <c r="G448" s="46"/>
      <c r="H448" s="46"/>
      <c r="I448" s="46"/>
      <c r="J448" s="46"/>
      <c r="K448" s="46"/>
      <c r="L448" s="49"/>
      <c r="M448" s="49"/>
      <c r="N448" s="46"/>
      <c r="O448" s="46"/>
      <c r="P448" s="37"/>
      <c r="Q448" s="37"/>
      <c r="R448" s="37"/>
      <c r="S448" s="37"/>
      <c r="T448" s="37"/>
      <c r="U448" s="37"/>
      <c r="V448" s="37"/>
      <c r="W448" s="37"/>
    </row>
    <row r="449">
      <c r="A449" s="46"/>
      <c r="B449" s="46"/>
      <c r="C449" s="46"/>
      <c r="D449" s="49"/>
      <c r="E449" s="49"/>
      <c r="F449" s="49"/>
      <c r="G449" s="46"/>
      <c r="H449" s="46"/>
      <c r="I449" s="46"/>
      <c r="J449" s="46"/>
      <c r="K449" s="46"/>
      <c r="L449" s="49"/>
      <c r="M449" s="49"/>
      <c r="N449" s="46"/>
      <c r="O449" s="46"/>
      <c r="P449" s="37"/>
      <c r="Q449" s="37"/>
      <c r="R449" s="37"/>
      <c r="S449" s="37"/>
      <c r="T449" s="37"/>
      <c r="U449" s="37"/>
      <c r="V449" s="37"/>
      <c r="W449" s="37"/>
    </row>
    <row r="450">
      <c r="A450" s="46"/>
      <c r="B450" s="46"/>
      <c r="C450" s="46"/>
      <c r="D450" s="49"/>
      <c r="E450" s="49"/>
      <c r="F450" s="49"/>
      <c r="G450" s="46"/>
      <c r="H450" s="46"/>
      <c r="I450" s="46"/>
      <c r="J450" s="46"/>
      <c r="K450" s="46"/>
      <c r="L450" s="49"/>
      <c r="M450" s="49"/>
      <c r="N450" s="46"/>
      <c r="O450" s="46"/>
      <c r="P450" s="37"/>
      <c r="Q450" s="37"/>
      <c r="R450" s="37"/>
      <c r="S450" s="37"/>
      <c r="T450" s="37"/>
      <c r="U450" s="37"/>
      <c r="V450" s="37"/>
      <c r="W450" s="37"/>
    </row>
    <row r="451">
      <c r="A451" s="46"/>
      <c r="B451" s="46"/>
      <c r="C451" s="46"/>
      <c r="D451" s="49"/>
      <c r="E451" s="49"/>
      <c r="F451" s="49"/>
      <c r="G451" s="46"/>
      <c r="H451" s="46"/>
      <c r="I451" s="46"/>
      <c r="J451" s="46"/>
      <c r="K451" s="46"/>
      <c r="L451" s="49"/>
      <c r="M451" s="49"/>
      <c r="N451" s="46"/>
      <c r="O451" s="46"/>
      <c r="P451" s="37"/>
      <c r="Q451" s="37"/>
      <c r="R451" s="37"/>
      <c r="S451" s="37"/>
      <c r="T451" s="37"/>
      <c r="U451" s="37"/>
      <c r="V451" s="37"/>
      <c r="W451" s="37"/>
    </row>
    <row r="452">
      <c r="A452" s="46"/>
      <c r="B452" s="46"/>
      <c r="C452" s="46"/>
      <c r="D452" s="49"/>
      <c r="E452" s="49"/>
      <c r="F452" s="49"/>
      <c r="G452" s="46"/>
      <c r="H452" s="46"/>
      <c r="I452" s="46"/>
      <c r="J452" s="46"/>
      <c r="K452" s="46"/>
      <c r="L452" s="49"/>
      <c r="M452" s="49"/>
      <c r="N452" s="46"/>
      <c r="O452" s="46"/>
      <c r="P452" s="37"/>
      <c r="Q452" s="37"/>
      <c r="R452" s="37"/>
      <c r="S452" s="37"/>
      <c r="T452" s="37"/>
      <c r="U452" s="37"/>
      <c r="V452" s="37"/>
      <c r="W452" s="37"/>
    </row>
    <row r="453">
      <c r="A453" s="46"/>
      <c r="B453" s="46"/>
      <c r="C453" s="46"/>
      <c r="D453" s="49"/>
      <c r="E453" s="49"/>
      <c r="F453" s="49"/>
      <c r="G453" s="46"/>
      <c r="H453" s="46"/>
      <c r="I453" s="46"/>
      <c r="J453" s="46"/>
      <c r="K453" s="46"/>
      <c r="L453" s="49"/>
      <c r="M453" s="49"/>
      <c r="N453" s="46"/>
      <c r="O453" s="46"/>
      <c r="P453" s="37"/>
      <c r="Q453" s="37"/>
      <c r="R453" s="37"/>
      <c r="S453" s="37"/>
      <c r="T453" s="37"/>
      <c r="U453" s="37"/>
      <c r="V453" s="37"/>
      <c r="W453" s="37"/>
    </row>
    <row r="454">
      <c r="A454" s="46"/>
      <c r="B454" s="46"/>
      <c r="C454" s="46"/>
      <c r="D454" s="49"/>
      <c r="E454" s="49"/>
      <c r="F454" s="49"/>
      <c r="G454" s="46"/>
      <c r="H454" s="46"/>
      <c r="I454" s="46"/>
      <c r="J454" s="46"/>
      <c r="K454" s="46"/>
      <c r="L454" s="49"/>
      <c r="M454" s="49"/>
      <c r="N454" s="46"/>
      <c r="O454" s="46"/>
      <c r="P454" s="37"/>
      <c r="Q454" s="37"/>
      <c r="R454" s="37"/>
      <c r="S454" s="37"/>
      <c r="T454" s="37"/>
      <c r="U454" s="37"/>
      <c r="V454" s="37"/>
      <c r="W454" s="37"/>
    </row>
    <row r="455">
      <c r="A455" s="46"/>
      <c r="B455" s="46"/>
      <c r="C455" s="46"/>
      <c r="D455" s="49"/>
      <c r="E455" s="49"/>
      <c r="F455" s="49"/>
      <c r="G455" s="46"/>
      <c r="H455" s="46"/>
      <c r="I455" s="46"/>
      <c r="J455" s="46"/>
      <c r="K455" s="46"/>
      <c r="L455" s="49"/>
      <c r="M455" s="49"/>
      <c r="N455" s="46"/>
      <c r="O455" s="46"/>
      <c r="P455" s="37"/>
      <c r="Q455" s="37"/>
      <c r="R455" s="37"/>
      <c r="S455" s="37"/>
      <c r="T455" s="37"/>
      <c r="U455" s="37"/>
      <c r="V455" s="37"/>
      <c r="W455" s="37"/>
    </row>
    <row r="456">
      <c r="A456" s="46"/>
      <c r="B456" s="46"/>
      <c r="C456" s="46"/>
      <c r="D456" s="49"/>
      <c r="E456" s="49"/>
      <c r="F456" s="49"/>
      <c r="G456" s="46"/>
      <c r="H456" s="46"/>
      <c r="I456" s="46"/>
      <c r="J456" s="46"/>
      <c r="K456" s="46"/>
      <c r="L456" s="49"/>
      <c r="M456" s="49"/>
      <c r="N456" s="46"/>
      <c r="O456" s="46"/>
      <c r="P456" s="37"/>
      <c r="Q456" s="37"/>
      <c r="R456" s="37"/>
      <c r="S456" s="37"/>
      <c r="T456" s="37"/>
      <c r="U456" s="37"/>
      <c r="V456" s="37"/>
      <c r="W456" s="37"/>
    </row>
    <row r="457">
      <c r="A457" s="46"/>
      <c r="B457" s="46"/>
      <c r="C457" s="46"/>
      <c r="D457" s="49"/>
      <c r="E457" s="49"/>
      <c r="F457" s="49"/>
      <c r="G457" s="46"/>
      <c r="H457" s="46"/>
      <c r="I457" s="46"/>
      <c r="J457" s="46"/>
      <c r="K457" s="46"/>
      <c r="L457" s="49"/>
      <c r="M457" s="49"/>
      <c r="N457" s="46"/>
      <c r="O457" s="46"/>
      <c r="P457" s="37"/>
      <c r="Q457" s="37"/>
      <c r="R457" s="37"/>
      <c r="S457" s="37"/>
      <c r="T457" s="37"/>
      <c r="U457" s="37"/>
      <c r="V457" s="37"/>
      <c r="W457" s="37"/>
    </row>
    <row r="458">
      <c r="A458" s="46"/>
      <c r="B458" s="46"/>
      <c r="C458" s="46"/>
      <c r="D458" s="49"/>
      <c r="E458" s="49"/>
      <c r="F458" s="49"/>
      <c r="G458" s="46"/>
      <c r="H458" s="46"/>
      <c r="I458" s="46"/>
      <c r="J458" s="46"/>
      <c r="K458" s="46"/>
      <c r="L458" s="49"/>
      <c r="M458" s="49"/>
      <c r="N458" s="46"/>
      <c r="O458" s="46"/>
      <c r="P458" s="37"/>
      <c r="Q458" s="37"/>
      <c r="R458" s="37"/>
      <c r="S458" s="37"/>
      <c r="T458" s="37"/>
      <c r="U458" s="37"/>
      <c r="V458" s="37"/>
      <c r="W458" s="37"/>
    </row>
    <row r="459">
      <c r="A459" s="46"/>
      <c r="B459" s="46"/>
      <c r="C459" s="46"/>
      <c r="D459" s="49"/>
      <c r="E459" s="49"/>
      <c r="F459" s="49"/>
      <c r="G459" s="46"/>
      <c r="H459" s="46"/>
      <c r="I459" s="46"/>
      <c r="J459" s="46"/>
      <c r="K459" s="46"/>
      <c r="L459" s="49"/>
      <c r="M459" s="49"/>
      <c r="N459" s="46"/>
      <c r="O459" s="46"/>
      <c r="P459" s="37"/>
      <c r="Q459" s="37"/>
      <c r="R459" s="37"/>
      <c r="S459" s="37"/>
      <c r="T459" s="37"/>
      <c r="U459" s="37"/>
      <c r="V459" s="37"/>
      <c r="W459" s="37"/>
    </row>
    <row r="460">
      <c r="A460" s="46"/>
      <c r="B460" s="46"/>
      <c r="C460" s="46"/>
      <c r="D460" s="49"/>
      <c r="E460" s="49"/>
      <c r="F460" s="49"/>
      <c r="G460" s="46"/>
      <c r="H460" s="46"/>
      <c r="I460" s="46"/>
      <c r="J460" s="46"/>
      <c r="K460" s="46"/>
      <c r="L460" s="49"/>
      <c r="M460" s="49"/>
      <c r="N460" s="46"/>
      <c r="O460" s="46"/>
      <c r="P460" s="37"/>
      <c r="Q460" s="37"/>
      <c r="R460" s="37"/>
      <c r="S460" s="37"/>
      <c r="T460" s="37"/>
      <c r="U460" s="37"/>
      <c r="V460" s="37"/>
      <c r="W460" s="37"/>
    </row>
    <row r="461">
      <c r="A461" s="46"/>
      <c r="B461" s="46"/>
      <c r="C461" s="46"/>
      <c r="D461" s="49"/>
      <c r="E461" s="49"/>
      <c r="F461" s="49"/>
      <c r="G461" s="46"/>
      <c r="H461" s="46"/>
      <c r="I461" s="46"/>
      <c r="J461" s="46"/>
      <c r="K461" s="46"/>
      <c r="L461" s="49"/>
      <c r="M461" s="49"/>
      <c r="N461" s="46"/>
      <c r="O461" s="46"/>
      <c r="P461" s="37"/>
      <c r="Q461" s="37"/>
      <c r="R461" s="37"/>
      <c r="S461" s="37"/>
      <c r="T461" s="37"/>
      <c r="U461" s="37"/>
      <c r="V461" s="37"/>
      <c r="W461" s="37"/>
    </row>
    <row r="462">
      <c r="A462" s="46"/>
      <c r="B462" s="46"/>
      <c r="C462" s="46"/>
      <c r="D462" s="49"/>
      <c r="E462" s="49"/>
      <c r="F462" s="49"/>
      <c r="G462" s="46"/>
      <c r="H462" s="46"/>
      <c r="I462" s="46"/>
      <c r="J462" s="46"/>
      <c r="K462" s="46"/>
      <c r="L462" s="49"/>
      <c r="M462" s="49"/>
      <c r="N462" s="46"/>
      <c r="O462" s="46"/>
      <c r="P462" s="37"/>
      <c r="Q462" s="37"/>
      <c r="R462" s="37"/>
      <c r="S462" s="37"/>
      <c r="T462" s="37"/>
      <c r="U462" s="37"/>
      <c r="V462" s="37"/>
      <c r="W462" s="37"/>
    </row>
    <row r="463">
      <c r="A463" s="46"/>
      <c r="B463" s="46"/>
      <c r="C463" s="46"/>
      <c r="D463" s="49"/>
      <c r="E463" s="49"/>
      <c r="F463" s="49"/>
      <c r="G463" s="46"/>
      <c r="H463" s="46"/>
      <c r="I463" s="46"/>
      <c r="J463" s="46"/>
      <c r="K463" s="46"/>
      <c r="L463" s="49"/>
      <c r="M463" s="49"/>
      <c r="N463" s="46"/>
      <c r="O463" s="46"/>
      <c r="P463" s="37"/>
      <c r="Q463" s="37"/>
      <c r="R463" s="37"/>
      <c r="S463" s="37"/>
      <c r="T463" s="37"/>
      <c r="U463" s="37"/>
      <c r="V463" s="37"/>
      <c r="W463" s="37"/>
    </row>
    <row r="464">
      <c r="A464" s="46"/>
      <c r="B464" s="46"/>
      <c r="C464" s="46"/>
      <c r="D464" s="49"/>
      <c r="E464" s="49"/>
      <c r="F464" s="49"/>
      <c r="G464" s="46"/>
      <c r="H464" s="46"/>
      <c r="I464" s="46"/>
      <c r="J464" s="46"/>
      <c r="K464" s="46"/>
      <c r="L464" s="49"/>
      <c r="M464" s="49"/>
      <c r="N464" s="46"/>
      <c r="O464" s="46"/>
      <c r="P464" s="37"/>
      <c r="Q464" s="37"/>
      <c r="R464" s="37"/>
      <c r="S464" s="37"/>
      <c r="T464" s="37"/>
      <c r="U464" s="37"/>
      <c r="V464" s="37"/>
      <c r="W464" s="37"/>
    </row>
    <row r="465">
      <c r="A465" s="46"/>
      <c r="B465" s="46"/>
      <c r="C465" s="46"/>
      <c r="D465" s="49"/>
      <c r="E465" s="49"/>
      <c r="F465" s="49"/>
      <c r="G465" s="46"/>
      <c r="H465" s="46"/>
      <c r="I465" s="46"/>
      <c r="J465" s="46"/>
      <c r="K465" s="46"/>
      <c r="L465" s="49"/>
      <c r="M465" s="49"/>
      <c r="N465" s="46"/>
      <c r="O465" s="46"/>
      <c r="P465" s="37"/>
      <c r="Q465" s="37"/>
      <c r="R465" s="37"/>
      <c r="S465" s="37"/>
      <c r="T465" s="37"/>
      <c r="U465" s="37"/>
      <c r="V465" s="37"/>
      <c r="W465" s="37"/>
    </row>
    <row r="466">
      <c r="A466" s="46"/>
      <c r="B466" s="46"/>
      <c r="C466" s="46"/>
      <c r="D466" s="49"/>
      <c r="E466" s="49"/>
      <c r="F466" s="49"/>
      <c r="G466" s="46"/>
      <c r="H466" s="46"/>
      <c r="I466" s="46"/>
      <c r="J466" s="46"/>
      <c r="K466" s="46"/>
      <c r="L466" s="49"/>
      <c r="M466" s="49"/>
      <c r="N466" s="46"/>
      <c r="O466" s="46"/>
      <c r="P466" s="37"/>
      <c r="Q466" s="37"/>
      <c r="R466" s="37"/>
      <c r="S466" s="37"/>
      <c r="T466" s="37"/>
      <c r="U466" s="37"/>
      <c r="V466" s="37"/>
      <c r="W466" s="37"/>
    </row>
    <row r="467">
      <c r="A467" s="46"/>
      <c r="B467" s="46"/>
      <c r="C467" s="46"/>
      <c r="D467" s="49"/>
      <c r="E467" s="49"/>
      <c r="F467" s="49"/>
      <c r="G467" s="46"/>
      <c r="H467" s="46"/>
      <c r="I467" s="46"/>
      <c r="J467" s="46"/>
      <c r="K467" s="46"/>
      <c r="L467" s="49"/>
      <c r="M467" s="49"/>
      <c r="N467" s="46"/>
      <c r="O467" s="46"/>
      <c r="P467" s="37"/>
      <c r="Q467" s="37"/>
      <c r="R467" s="37"/>
      <c r="S467" s="37"/>
      <c r="T467" s="37"/>
      <c r="U467" s="37"/>
      <c r="V467" s="37"/>
      <c r="W467" s="37"/>
    </row>
    <row r="468">
      <c r="A468" s="46"/>
      <c r="B468" s="46"/>
      <c r="C468" s="46"/>
      <c r="D468" s="49"/>
      <c r="E468" s="49"/>
      <c r="F468" s="49"/>
      <c r="G468" s="46"/>
      <c r="H468" s="46"/>
      <c r="I468" s="46"/>
      <c r="J468" s="46"/>
      <c r="K468" s="46"/>
      <c r="L468" s="49"/>
      <c r="M468" s="49"/>
      <c r="N468" s="46"/>
      <c r="O468" s="46"/>
      <c r="P468" s="37"/>
      <c r="Q468" s="37"/>
      <c r="R468" s="37"/>
      <c r="S468" s="37"/>
      <c r="T468" s="37"/>
      <c r="U468" s="37"/>
      <c r="V468" s="37"/>
      <c r="W468" s="37"/>
    </row>
    <row r="469">
      <c r="A469" s="46"/>
      <c r="B469" s="46"/>
      <c r="C469" s="46"/>
      <c r="D469" s="49"/>
      <c r="E469" s="49"/>
      <c r="F469" s="49"/>
      <c r="G469" s="46"/>
      <c r="H469" s="46"/>
      <c r="I469" s="46"/>
      <c r="J469" s="46"/>
      <c r="K469" s="46"/>
      <c r="L469" s="49"/>
      <c r="M469" s="49"/>
      <c r="N469" s="46"/>
      <c r="O469" s="46"/>
      <c r="P469" s="37"/>
      <c r="Q469" s="37"/>
      <c r="R469" s="37"/>
      <c r="S469" s="37"/>
      <c r="T469" s="37"/>
      <c r="U469" s="37"/>
      <c r="V469" s="37"/>
      <c r="W469" s="37"/>
    </row>
    <row r="470">
      <c r="A470" s="46"/>
      <c r="B470" s="46"/>
      <c r="C470" s="46"/>
      <c r="D470" s="49"/>
      <c r="E470" s="49"/>
      <c r="F470" s="49"/>
      <c r="G470" s="46"/>
      <c r="H470" s="46"/>
      <c r="I470" s="46"/>
      <c r="J470" s="46"/>
      <c r="K470" s="46"/>
      <c r="L470" s="49"/>
      <c r="M470" s="49"/>
      <c r="N470" s="46"/>
      <c r="O470" s="46"/>
      <c r="P470" s="37"/>
      <c r="Q470" s="37"/>
      <c r="R470" s="37"/>
      <c r="S470" s="37"/>
      <c r="T470" s="37"/>
      <c r="U470" s="37"/>
      <c r="V470" s="37"/>
      <c r="W470" s="37"/>
    </row>
    <row r="471">
      <c r="A471" s="46"/>
      <c r="B471" s="46"/>
      <c r="C471" s="46"/>
      <c r="D471" s="49"/>
      <c r="E471" s="49"/>
      <c r="F471" s="49"/>
      <c r="G471" s="46"/>
      <c r="H471" s="46"/>
      <c r="I471" s="46"/>
      <c r="J471" s="46"/>
      <c r="K471" s="46"/>
      <c r="L471" s="49"/>
      <c r="M471" s="49"/>
      <c r="N471" s="46"/>
      <c r="O471" s="46"/>
      <c r="P471" s="37"/>
      <c r="Q471" s="37"/>
      <c r="R471" s="37"/>
      <c r="S471" s="37"/>
      <c r="T471" s="37"/>
      <c r="U471" s="37"/>
      <c r="V471" s="37"/>
      <c r="W471" s="37"/>
    </row>
    <row r="472">
      <c r="A472" s="46"/>
      <c r="B472" s="46"/>
      <c r="C472" s="46"/>
      <c r="D472" s="49"/>
      <c r="E472" s="49"/>
      <c r="F472" s="49"/>
      <c r="G472" s="46"/>
      <c r="H472" s="46"/>
      <c r="I472" s="46"/>
      <c r="J472" s="46"/>
      <c r="K472" s="46"/>
      <c r="L472" s="49"/>
      <c r="M472" s="49"/>
      <c r="N472" s="46"/>
      <c r="O472" s="46"/>
      <c r="P472" s="37"/>
      <c r="Q472" s="37"/>
      <c r="R472" s="37"/>
      <c r="S472" s="37"/>
      <c r="T472" s="37"/>
      <c r="U472" s="37"/>
      <c r="V472" s="37"/>
      <c r="W472" s="37"/>
    </row>
    <row r="473">
      <c r="A473" s="46"/>
      <c r="B473" s="46"/>
      <c r="C473" s="46"/>
      <c r="D473" s="49"/>
      <c r="E473" s="49"/>
      <c r="F473" s="49"/>
      <c r="G473" s="46"/>
      <c r="H473" s="46"/>
      <c r="I473" s="46"/>
      <c r="J473" s="46"/>
      <c r="K473" s="46"/>
      <c r="L473" s="49"/>
      <c r="M473" s="49"/>
      <c r="N473" s="46"/>
      <c r="O473" s="46"/>
      <c r="P473" s="37"/>
      <c r="Q473" s="37"/>
      <c r="R473" s="37"/>
      <c r="S473" s="37"/>
      <c r="T473" s="37"/>
      <c r="U473" s="37"/>
      <c r="V473" s="37"/>
      <c r="W473" s="37"/>
    </row>
    <row r="474">
      <c r="A474" s="46"/>
      <c r="B474" s="46"/>
      <c r="C474" s="46"/>
      <c r="D474" s="49"/>
      <c r="E474" s="49"/>
      <c r="F474" s="49"/>
      <c r="G474" s="46"/>
      <c r="H474" s="46"/>
      <c r="I474" s="46"/>
      <c r="J474" s="46"/>
      <c r="K474" s="46"/>
      <c r="L474" s="49"/>
      <c r="M474" s="49"/>
      <c r="N474" s="46"/>
      <c r="O474" s="46"/>
      <c r="P474" s="37"/>
      <c r="Q474" s="37"/>
      <c r="R474" s="37"/>
      <c r="S474" s="37"/>
      <c r="T474" s="37"/>
      <c r="U474" s="37"/>
      <c r="V474" s="37"/>
      <c r="W474" s="37"/>
    </row>
    <row r="475">
      <c r="A475" s="46"/>
      <c r="B475" s="46"/>
      <c r="C475" s="46"/>
      <c r="D475" s="49"/>
      <c r="E475" s="49"/>
      <c r="F475" s="49"/>
      <c r="G475" s="46"/>
      <c r="H475" s="46"/>
      <c r="I475" s="46"/>
      <c r="J475" s="46"/>
      <c r="K475" s="46"/>
      <c r="L475" s="49"/>
      <c r="M475" s="49"/>
      <c r="N475" s="46"/>
      <c r="O475" s="46"/>
      <c r="P475" s="37"/>
      <c r="Q475" s="37"/>
      <c r="R475" s="37"/>
      <c r="S475" s="37"/>
      <c r="T475" s="37"/>
      <c r="U475" s="37"/>
      <c r="V475" s="37"/>
      <c r="W475" s="37"/>
    </row>
    <row r="476">
      <c r="A476" s="46"/>
      <c r="B476" s="46"/>
      <c r="C476" s="46"/>
      <c r="D476" s="49"/>
      <c r="E476" s="49"/>
      <c r="F476" s="49"/>
      <c r="G476" s="46"/>
      <c r="H476" s="46"/>
      <c r="I476" s="46"/>
      <c r="J476" s="46"/>
      <c r="K476" s="46"/>
      <c r="L476" s="49"/>
      <c r="M476" s="49"/>
      <c r="N476" s="46"/>
      <c r="O476" s="46"/>
      <c r="P476" s="37"/>
      <c r="Q476" s="37"/>
      <c r="R476" s="37"/>
      <c r="S476" s="37"/>
      <c r="T476" s="37"/>
      <c r="U476" s="37"/>
      <c r="V476" s="37"/>
      <c r="W476" s="37"/>
    </row>
    <row r="477">
      <c r="A477" s="46"/>
      <c r="B477" s="46"/>
      <c r="C477" s="46"/>
      <c r="D477" s="49"/>
      <c r="E477" s="49"/>
      <c r="F477" s="49"/>
      <c r="G477" s="46"/>
      <c r="H477" s="46"/>
      <c r="I477" s="46"/>
      <c r="J477" s="46"/>
      <c r="K477" s="46"/>
      <c r="L477" s="49"/>
      <c r="M477" s="49"/>
      <c r="N477" s="46"/>
      <c r="O477" s="46"/>
      <c r="P477" s="37"/>
      <c r="Q477" s="37"/>
      <c r="R477" s="37"/>
      <c r="S477" s="37"/>
      <c r="T477" s="37"/>
      <c r="U477" s="37"/>
      <c r="V477" s="37"/>
      <c r="W477" s="37"/>
    </row>
    <row r="478">
      <c r="A478" s="46"/>
      <c r="B478" s="46"/>
      <c r="C478" s="46"/>
      <c r="D478" s="49"/>
      <c r="E478" s="49"/>
      <c r="F478" s="49"/>
      <c r="G478" s="46"/>
      <c r="H478" s="46"/>
      <c r="I478" s="46"/>
      <c r="J478" s="46"/>
      <c r="K478" s="46"/>
      <c r="L478" s="49"/>
      <c r="M478" s="49"/>
      <c r="N478" s="46"/>
      <c r="O478" s="46"/>
      <c r="P478" s="37"/>
      <c r="Q478" s="37"/>
      <c r="R478" s="37"/>
      <c r="S478" s="37"/>
      <c r="T478" s="37"/>
      <c r="U478" s="37"/>
      <c r="V478" s="37"/>
      <c r="W478" s="37"/>
    </row>
    <row r="479">
      <c r="A479" s="46"/>
      <c r="B479" s="46"/>
      <c r="C479" s="46"/>
      <c r="D479" s="49"/>
      <c r="E479" s="49"/>
      <c r="F479" s="49"/>
      <c r="G479" s="46"/>
      <c r="H479" s="46"/>
      <c r="I479" s="46"/>
      <c r="J479" s="46"/>
      <c r="K479" s="46"/>
      <c r="L479" s="49"/>
      <c r="M479" s="49"/>
      <c r="N479" s="46"/>
      <c r="O479" s="46"/>
      <c r="P479" s="37"/>
      <c r="Q479" s="37"/>
      <c r="R479" s="37"/>
      <c r="S479" s="37"/>
      <c r="T479" s="37"/>
      <c r="U479" s="37"/>
      <c r="V479" s="37"/>
      <c r="W479" s="37"/>
    </row>
    <row r="480">
      <c r="A480" s="46"/>
      <c r="B480" s="46"/>
      <c r="C480" s="46"/>
      <c r="D480" s="49"/>
      <c r="E480" s="49"/>
      <c r="F480" s="49"/>
      <c r="G480" s="46"/>
      <c r="H480" s="46"/>
      <c r="I480" s="46"/>
      <c r="J480" s="46"/>
      <c r="K480" s="46"/>
      <c r="L480" s="49"/>
      <c r="M480" s="49"/>
      <c r="N480" s="46"/>
      <c r="O480" s="46"/>
      <c r="P480" s="37"/>
      <c r="Q480" s="37"/>
      <c r="R480" s="37"/>
      <c r="S480" s="37"/>
      <c r="T480" s="37"/>
      <c r="U480" s="37"/>
      <c r="V480" s="37"/>
      <c r="W480" s="37"/>
    </row>
    <row r="481">
      <c r="A481" s="46"/>
      <c r="B481" s="46"/>
      <c r="C481" s="46"/>
      <c r="D481" s="49"/>
      <c r="E481" s="49"/>
      <c r="F481" s="49"/>
      <c r="G481" s="46"/>
      <c r="H481" s="46"/>
      <c r="I481" s="46"/>
      <c r="J481" s="46"/>
      <c r="K481" s="46"/>
      <c r="L481" s="49"/>
      <c r="M481" s="49"/>
      <c r="N481" s="46"/>
      <c r="O481" s="46"/>
      <c r="P481" s="37"/>
      <c r="Q481" s="37"/>
      <c r="R481" s="37"/>
      <c r="S481" s="37"/>
      <c r="T481" s="37"/>
      <c r="U481" s="37"/>
      <c r="V481" s="37"/>
      <c r="W481" s="37"/>
    </row>
    <row r="482">
      <c r="A482" s="46"/>
      <c r="B482" s="46"/>
      <c r="C482" s="46"/>
      <c r="D482" s="49"/>
      <c r="E482" s="49"/>
      <c r="F482" s="49"/>
      <c r="G482" s="46"/>
      <c r="H482" s="46"/>
      <c r="I482" s="46"/>
      <c r="J482" s="46"/>
      <c r="K482" s="46"/>
      <c r="L482" s="49"/>
      <c r="M482" s="49"/>
      <c r="N482" s="46"/>
      <c r="O482" s="46"/>
      <c r="P482" s="37"/>
      <c r="Q482" s="37"/>
      <c r="R482" s="37"/>
      <c r="S482" s="37"/>
      <c r="T482" s="37"/>
      <c r="U482" s="37"/>
      <c r="V482" s="37"/>
      <c r="W482" s="37"/>
    </row>
    <row r="483">
      <c r="A483" s="46"/>
      <c r="B483" s="46"/>
      <c r="C483" s="46"/>
      <c r="D483" s="49"/>
      <c r="E483" s="49"/>
      <c r="F483" s="49"/>
      <c r="G483" s="46"/>
      <c r="H483" s="46"/>
      <c r="I483" s="46"/>
      <c r="J483" s="46"/>
      <c r="K483" s="46"/>
      <c r="L483" s="49"/>
      <c r="M483" s="49"/>
      <c r="N483" s="46"/>
      <c r="O483" s="46"/>
      <c r="P483" s="37"/>
      <c r="Q483" s="37"/>
      <c r="R483" s="37"/>
      <c r="S483" s="37"/>
      <c r="T483" s="37"/>
      <c r="U483" s="37"/>
      <c r="V483" s="37"/>
      <c r="W483" s="37"/>
    </row>
    <row r="484">
      <c r="A484" s="46"/>
      <c r="B484" s="46"/>
      <c r="C484" s="46"/>
      <c r="D484" s="49"/>
      <c r="E484" s="49"/>
      <c r="F484" s="49"/>
      <c r="G484" s="46"/>
      <c r="H484" s="46"/>
      <c r="I484" s="46"/>
      <c r="J484" s="46"/>
      <c r="K484" s="46"/>
      <c r="L484" s="49"/>
      <c r="M484" s="49"/>
      <c r="N484" s="46"/>
      <c r="O484" s="46"/>
      <c r="P484" s="37"/>
      <c r="Q484" s="37"/>
      <c r="R484" s="37"/>
      <c r="S484" s="37"/>
      <c r="T484" s="37"/>
      <c r="U484" s="37"/>
      <c r="V484" s="37"/>
      <c r="W484" s="37"/>
    </row>
    <row r="485">
      <c r="A485" s="46"/>
      <c r="B485" s="46"/>
      <c r="C485" s="46"/>
      <c r="D485" s="49"/>
      <c r="E485" s="49"/>
      <c r="F485" s="49"/>
      <c r="G485" s="46"/>
      <c r="H485" s="46"/>
      <c r="I485" s="46"/>
      <c r="J485" s="46"/>
      <c r="K485" s="46"/>
      <c r="L485" s="49"/>
      <c r="M485" s="49"/>
      <c r="N485" s="46"/>
      <c r="O485" s="46"/>
      <c r="P485" s="37"/>
      <c r="Q485" s="37"/>
      <c r="R485" s="37"/>
      <c r="S485" s="37"/>
      <c r="T485" s="37"/>
      <c r="U485" s="37"/>
      <c r="V485" s="37"/>
      <c r="W485" s="37"/>
    </row>
    <row r="486">
      <c r="A486" s="46"/>
      <c r="B486" s="46"/>
      <c r="C486" s="46"/>
      <c r="D486" s="49"/>
      <c r="E486" s="49"/>
      <c r="F486" s="49"/>
      <c r="G486" s="46"/>
      <c r="H486" s="46"/>
      <c r="I486" s="46"/>
      <c r="J486" s="46"/>
      <c r="K486" s="46"/>
      <c r="L486" s="49"/>
      <c r="M486" s="49"/>
      <c r="N486" s="46"/>
      <c r="O486" s="46"/>
      <c r="P486" s="37"/>
      <c r="Q486" s="37"/>
      <c r="R486" s="37"/>
      <c r="S486" s="37"/>
      <c r="T486" s="37"/>
      <c r="U486" s="37"/>
      <c r="V486" s="37"/>
      <c r="W486" s="37"/>
    </row>
    <row r="487">
      <c r="A487" s="46"/>
      <c r="B487" s="46"/>
      <c r="C487" s="46"/>
      <c r="D487" s="49"/>
      <c r="E487" s="49"/>
      <c r="F487" s="49"/>
      <c r="G487" s="46"/>
      <c r="H487" s="46"/>
      <c r="I487" s="46"/>
      <c r="J487" s="46"/>
      <c r="K487" s="46"/>
      <c r="L487" s="49"/>
      <c r="M487" s="49"/>
      <c r="N487" s="46"/>
      <c r="O487" s="46"/>
      <c r="P487" s="37"/>
      <c r="Q487" s="37"/>
      <c r="R487" s="37"/>
      <c r="S487" s="37"/>
      <c r="T487" s="37"/>
      <c r="U487" s="37"/>
      <c r="V487" s="37"/>
      <c r="W487" s="37"/>
    </row>
    <row r="488">
      <c r="A488" s="46"/>
      <c r="B488" s="46"/>
      <c r="C488" s="46"/>
      <c r="D488" s="49"/>
      <c r="E488" s="49"/>
      <c r="F488" s="49"/>
      <c r="G488" s="46"/>
      <c r="H488" s="46"/>
      <c r="I488" s="46"/>
      <c r="J488" s="46"/>
      <c r="K488" s="46"/>
      <c r="L488" s="49"/>
      <c r="M488" s="49"/>
      <c r="N488" s="46"/>
      <c r="O488" s="46"/>
      <c r="P488" s="37"/>
      <c r="Q488" s="37"/>
      <c r="R488" s="37"/>
      <c r="S488" s="37"/>
      <c r="T488" s="37"/>
      <c r="U488" s="37"/>
      <c r="V488" s="37"/>
      <c r="W488" s="37"/>
    </row>
    <row r="489">
      <c r="A489" s="46"/>
      <c r="B489" s="46"/>
      <c r="C489" s="46"/>
      <c r="D489" s="49"/>
      <c r="E489" s="49"/>
      <c r="F489" s="49"/>
      <c r="G489" s="46"/>
      <c r="H489" s="46"/>
      <c r="I489" s="46"/>
      <c r="J489" s="46"/>
      <c r="K489" s="46"/>
      <c r="L489" s="49"/>
      <c r="M489" s="49"/>
      <c r="N489" s="46"/>
      <c r="O489" s="46"/>
      <c r="P489" s="37"/>
      <c r="Q489" s="37"/>
      <c r="R489" s="37"/>
      <c r="S489" s="37"/>
      <c r="T489" s="37"/>
      <c r="U489" s="37"/>
      <c r="V489" s="37"/>
      <c r="W489" s="37"/>
    </row>
    <row r="490">
      <c r="A490" s="46"/>
      <c r="B490" s="46"/>
      <c r="C490" s="46"/>
      <c r="D490" s="49"/>
      <c r="E490" s="49"/>
      <c r="F490" s="49"/>
      <c r="G490" s="46"/>
      <c r="H490" s="46"/>
      <c r="I490" s="46"/>
      <c r="J490" s="46"/>
      <c r="K490" s="46"/>
      <c r="L490" s="49"/>
      <c r="M490" s="49"/>
      <c r="N490" s="46"/>
      <c r="O490" s="46"/>
      <c r="P490" s="37"/>
      <c r="Q490" s="37"/>
      <c r="R490" s="37"/>
      <c r="S490" s="37"/>
      <c r="T490" s="37"/>
      <c r="U490" s="37"/>
      <c r="V490" s="37"/>
      <c r="W490" s="37"/>
    </row>
    <row r="491">
      <c r="A491" s="46"/>
      <c r="B491" s="46"/>
      <c r="C491" s="46"/>
      <c r="D491" s="49"/>
      <c r="E491" s="49"/>
      <c r="F491" s="49"/>
      <c r="G491" s="46"/>
      <c r="H491" s="46"/>
      <c r="I491" s="46"/>
      <c r="J491" s="46"/>
      <c r="K491" s="46"/>
      <c r="L491" s="49"/>
      <c r="M491" s="49"/>
      <c r="N491" s="46"/>
      <c r="O491" s="46"/>
      <c r="P491" s="37"/>
      <c r="Q491" s="37"/>
      <c r="R491" s="37"/>
      <c r="S491" s="37"/>
      <c r="T491" s="37"/>
      <c r="U491" s="37"/>
      <c r="V491" s="37"/>
      <c r="W491" s="37"/>
    </row>
    <row r="492">
      <c r="A492" s="46"/>
      <c r="B492" s="46"/>
      <c r="C492" s="46"/>
      <c r="D492" s="49"/>
      <c r="E492" s="49"/>
      <c r="F492" s="49"/>
      <c r="G492" s="46"/>
      <c r="H492" s="46"/>
      <c r="I492" s="46"/>
      <c r="J492" s="46"/>
      <c r="K492" s="46"/>
      <c r="L492" s="49"/>
      <c r="M492" s="49"/>
      <c r="N492" s="46"/>
      <c r="O492" s="46"/>
      <c r="P492" s="37"/>
      <c r="Q492" s="37"/>
      <c r="R492" s="37"/>
      <c r="S492" s="37"/>
      <c r="T492" s="37"/>
      <c r="U492" s="37"/>
      <c r="V492" s="37"/>
      <c r="W492" s="37"/>
    </row>
    <row r="493">
      <c r="A493" s="46"/>
      <c r="B493" s="46"/>
      <c r="C493" s="46"/>
      <c r="D493" s="49"/>
      <c r="E493" s="49"/>
      <c r="F493" s="49"/>
      <c r="G493" s="46"/>
      <c r="H493" s="46"/>
      <c r="I493" s="46"/>
      <c r="J493" s="46"/>
      <c r="K493" s="46"/>
      <c r="L493" s="49"/>
      <c r="M493" s="49"/>
      <c r="N493" s="46"/>
      <c r="O493" s="46"/>
      <c r="P493" s="37"/>
      <c r="Q493" s="37"/>
      <c r="R493" s="37"/>
      <c r="S493" s="37"/>
      <c r="T493" s="37"/>
      <c r="U493" s="37"/>
      <c r="V493" s="37"/>
      <c r="W493" s="37"/>
    </row>
    <row r="494">
      <c r="A494" s="46"/>
      <c r="B494" s="46"/>
      <c r="C494" s="46"/>
      <c r="D494" s="49"/>
      <c r="E494" s="49"/>
      <c r="F494" s="49"/>
      <c r="G494" s="46"/>
      <c r="H494" s="46"/>
      <c r="I494" s="46"/>
      <c r="J494" s="46"/>
      <c r="K494" s="46"/>
      <c r="L494" s="49"/>
      <c r="M494" s="49"/>
      <c r="N494" s="46"/>
      <c r="O494" s="46"/>
      <c r="P494" s="37"/>
      <c r="Q494" s="37"/>
      <c r="R494" s="37"/>
      <c r="S494" s="37"/>
      <c r="T494" s="37"/>
      <c r="U494" s="37"/>
      <c r="V494" s="37"/>
      <c r="W494" s="37"/>
    </row>
    <row r="495">
      <c r="A495" s="46"/>
      <c r="B495" s="46"/>
      <c r="C495" s="46"/>
      <c r="D495" s="49"/>
      <c r="E495" s="49"/>
      <c r="F495" s="49"/>
      <c r="G495" s="46"/>
      <c r="H495" s="46"/>
      <c r="I495" s="46"/>
      <c r="J495" s="46"/>
      <c r="K495" s="46"/>
      <c r="L495" s="49"/>
      <c r="M495" s="49"/>
      <c r="N495" s="46"/>
      <c r="O495" s="46"/>
      <c r="P495" s="37"/>
      <c r="Q495" s="37"/>
      <c r="R495" s="37"/>
      <c r="S495" s="37"/>
      <c r="T495" s="37"/>
      <c r="U495" s="37"/>
      <c r="V495" s="37"/>
      <c r="W495" s="37"/>
    </row>
    <row r="496">
      <c r="A496" s="46"/>
      <c r="B496" s="46"/>
      <c r="C496" s="46"/>
      <c r="D496" s="49"/>
      <c r="E496" s="49"/>
      <c r="F496" s="49"/>
      <c r="G496" s="46"/>
      <c r="H496" s="46"/>
      <c r="I496" s="46"/>
      <c r="J496" s="46"/>
      <c r="K496" s="46"/>
      <c r="L496" s="49"/>
      <c r="M496" s="49"/>
      <c r="N496" s="46"/>
      <c r="O496" s="46"/>
      <c r="P496" s="37"/>
      <c r="Q496" s="37"/>
      <c r="R496" s="37"/>
      <c r="S496" s="37"/>
      <c r="T496" s="37"/>
      <c r="U496" s="37"/>
      <c r="V496" s="37"/>
      <c r="W496" s="37"/>
    </row>
    <row r="497">
      <c r="A497" s="46"/>
      <c r="B497" s="46"/>
      <c r="C497" s="46"/>
      <c r="D497" s="49"/>
      <c r="E497" s="49"/>
      <c r="F497" s="49"/>
      <c r="G497" s="46"/>
      <c r="H497" s="46"/>
      <c r="I497" s="46"/>
      <c r="J497" s="46"/>
      <c r="K497" s="46"/>
      <c r="L497" s="49"/>
      <c r="M497" s="49"/>
      <c r="N497" s="46"/>
      <c r="O497" s="46"/>
      <c r="P497" s="37"/>
      <c r="Q497" s="37"/>
      <c r="R497" s="37"/>
      <c r="S497" s="37"/>
      <c r="T497" s="37"/>
      <c r="U497" s="37"/>
      <c r="V497" s="37"/>
      <c r="W497" s="37"/>
    </row>
    <row r="498">
      <c r="A498" s="46"/>
      <c r="B498" s="46"/>
      <c r="C498" s="46"/>
      <c r="D498" s="49"/>
      <c r="E498" s="49"/>
      <c r="F498" s="49"/>
      <c r="G498" s="46"/>
      <c r="H498" s="46"/>
      <c r="I498" s="46"/>
      <c r="J498" s="46"/>
      <c r="K498" s="46"/>
      <c r="L498" s="49"/>
      <c r="M498" s="49"/>
      <c r="N498" s="46"/>
      <c r="O498" s="46"/>
      <c r="P498" s="37"/>
      <c r="Q498" s="37"/>
      <c r="R498" s="37"/>
      <c r="S498" s="37"/>
      <c r="T498" s="37"/>
      <c r="U498" s="37"/>
      <c r="V498" s="37"/>
      <c r="W498" s="37"/>
    </row>
    <row r="499">
      <c r="A499" s="46"/>
      <c r="B499" s="46"/>
      <c r="C499" s="46"/>
      <c r="D499" s="49"/>
      <c r="E499" s="49"/>
      <c r="F499" s="49"/>
      <c r="G499" s="46"/>
      <c r="H499" s="46"/>
      <c r="I499" s="46"/>
      <c r="J499" s="46"/>
      <c r="K499" s="46"/>
      <c r="L499" s="49"/>
      <c r="M499" s="49"/>
      <c r="N499" s="46"/>
      <c r="O499" s="46"/>
      <c r="P499" s="37"/>
      <c r="Q499" s="37"/>
      <c r="R499" s="37"/>
      <c r="S499" s="37"/>
      <c r="T499" s="37"/>
      <c r="U499" s="37"/>
      <c r="V499" s="37"/>
      <c r="W499" s="37"/>
    </row>
    <row r="500">
      <c r="A500" s="46"/>
      <c r="B500" s="46"/>
      <c r="C500" s="46"/>
      <c r="D500" s="49"/>
      <c r="E500" s="49"/>
      <c r="F500" s="49"/>
      <c r="G500" s="46"/>
      <c r="H500" s="46"/>
      <c r="I500" s="46"/>
      <c r="J500" s="46"/>
      <c r="K500" s="46"/>
      <c r="L500" s="49"/>
      <c r="M500" s="49"/>
      <c r="N500" s="46"/>
      <c r="O500" s="46"/>
      <c r="P500" s="37"/>
      <c r="Q500" s="37"/>
      <c r="R500" s="37"/>
      <c r="S500" s="37"/>
      <c r="T500" s="37"/>
      <c r="U500" s="37"/>
      <c r="V500" s="37"/>
      <c r="W500" s="37"/>
    </row>
    <row r="501">
      <c r="A501" s="46"/>
      <c r="B501" s="46"/>
      <c r="C501" s="46"/>
      <c r="D501" s="49"/>
      <c r="E501" s="49"/>
      <c r="F501" s="49"/>
      <c r="G501" s="46"/>
      <c r="H501" s="46"/>
      <c r="I501" s="46"/>
      <c r="J501" s="46"/>
      <c r="K501" s="46"/>
      <c r="L501" s="49"/>
      <c r="M501" s="49"/>
      <c r="N501" s="46"/>
      <c r="O501" s="46"/>
      <c r="P501" s="37"/>
      <c r="Q501" s="37"/>
      <c r="R501" s="37"/>
      <c r="S501" s="37"/>
      <c r="T501" s="37"/>
      <c r="U501" s="37"/>
      <c r="V501" s="37"/>
      <c r="W501" s="37"/>
    </row>
    <row r="502">
      <c r="A502" s="46"/>
      <c r="B502" s="46"/>
      <c r="C502" s="46"/>
      <c r="D502" s="49"/>
      <c r="E502" s="49"/>
      <c r="F502" s="49"/>
      <c r="G502" s="46"/>
      <c r="H502" s="46"/>
      <c r="I502" s="46"/>
      <c r="J502" s="46"/>
      <c r="K502" s="46"/>
      <c r="L502" s="49"/>
      <c r="M502" s="49"/>
      <c r="N502" s="46"/>
      <c r="O502" s="46"/>
      <c r="P502" s="37"/>
      <c r="Q502" s="37"/>
      <c r="R502" s="37"/>
      <c r="S502" s="37"/>
      <c r="T502" s="37"/>
      <c r="U502" s="37"/>
      <c r="V502" s="37"/>
      <c r="W502" s="37"/>
    </row>
    <row r="503">
      <c r="A503" s="46"/>
      <c r="B503" s="46"/>
      <c r="C503" s="46"/>
      <c r="D503" s="49"/>
      <c r="E503" s="49"/>
      <c r="F503" s="49"/>
      <c r="G503" s="46"/>
      <c r="H503" s="46"/>
      <c r="I503" s="46"/>
      <c r="J503" s="46"/>
      <c r="K503" s="46"/>
      <c r="L503" s="49"/>
      <c r="M503" s="49"/>
      <c r="N503" s="46"/>
      <c r="O503" s="46"/>
      <c r="P503" s="37"/>
      <c r="Q503" s="37"/>
      <c r="R503" s="37"/>
      <c r="S503" s="37"/>
      <c r="T503" s="37"/>
      <c r="U503" s="37"/>
      <c r="V503" s="37"/>
      <c r="W503" s="37"/>
    </row>
    <row r="504">
      <c r="A504" s="46"/>
      <c r="B504" s="46"/>
      <c r="C504" s="46"/>
      <c r="D504" s="49"/>
      <c r="E504" s="49"/>
      <c r="F504" s="49"/>
      <c r="G504" s="46"/>
      <c r="H504" s="46"/>
      <c r="I504" s="46"/>
      <c r="J504" s="46"/>
      <c r="K504" s="46"/>
      <c r="L504" s="49"/>
      <c r="M504" s="49"/>
      <c r="N504" s="46"/>
      <c r="O504" s="46"/>
      <c r="P504" s="37"/>
      <c r="Q504" s="37"/>
      <c r="R504" s="37"/>
      <c r="S504" s="37"/>
      <c r="T504" s="37"/>
      <c r="U504" s="37"/>
      <c r="V504" s="37"/>
      <c r="W504" s="37"/>
    </row>
    <row r="505">
      <c r="A505" s="46"/>
      <c r="B505" s="46"/>
      <c r="C505" s="46"/>
      <c r="D505" s="49"/>
      <c r="E505" s="49"/>
      <c r="F505" s="49"/>
      <c r="G505" s="46"/>
      <c r="H505" s="46"/>
      <c r="I505" s="46"/>
      <c r="J505" s="46"/>
      <c r="K505" s="46"/>
      <c r="L505" s="49"/>
      <c r="M505" s="49"/>
      <c r="N505" s="46"/>
      <c r="O505" s="46"/>
      <c r="P505" s="37"/>
      <c r="Q505" s="37"/>
      <c r="R505" s="37"/>
      <c r="S505" s="37"/>
      <c r="T505" s="37"/>
      <c r="U505" s="37"/>
      <c r="V505" s="37"/>
      <c r="W505" s="37"/>
    </row>
    <row r="506">
      <c r="A506" s="46"/>
      <c r="B506" s="46"/>
      <c r="C506" s="46"/>
      <c r="D506" s="49"/>
      <c r="E506" s="49"/>
      <c r="F506" s="49"/>
      <c r="G506" s="46"/>
      <c r="H506" s="46"/>
      <c r="I506" s="46"/>
      <c r="J506" s="46"/>
      <c r="K506" s="46"/>
      <c r="L506" s="49"/>
      <c r="M506" s="49"/>
      <c r="N506" s="46"/>
      <c r="O506" s="46"/>
      <c r="P506" s="37"/>
      <c r="Q506" s="37"/>
      <c r="R506" s="37"/>
      <c r="S506" s="37"/>
      <c r="T506" s="37"/>
      <c r="U506" s="37"/>
      <c r="V506" s="37"/>
      <c r="W506" s="37"/>
    </row>
    <row r="507">
      <c r="A507" s="46"/>
      <c r="B507" s="46"/>
      <c r="C507" s="46"/>
      <c r="D507" s="49"/>
      <c r="E507" s="49"/>
      <c r="F507" s="49"/>
      <c r="G507" s="46"/>
      <c r="H507" s="46"/>
      <c r="I507" s="46"/>
      <c r="J507" s="46"/>
      <c r="K507" s="46"/>
      <c r="L507" s="49"/>
      <c r="M507" s="49"/>
      <c r="N507" s="46"/>
      <c r="O507" s="46"/>
      <c r="P507" s="37"/>
      <c r="Q507" s="37"/>
      <c r="R507" s="37"/>
      <c r="S507" s="37"/>
      <c r="T507" s="37"/>
      <c r="U507" s="37"/>
      <c r="V507" s="37"/>
      <c r="W507" s="37"/>
    </row>
    <row r="508">
      <c r="A508" s="46"/>
      <c r="B508" s="46"/>
      <c r="C508" s="46"/>
      <c r="D508" s="49"/>
      <c r="E508" s="49"/>
      <c r="F508" s="49"/>
      <c r="G508" s="46"/>
      <c r="H508" s="46"/>
      <c r="I508" s="46"/>
      <c r="J508" s="46"/>
      <c r="K508" s="46"/>
      <c r="L508" s="49"/>
      <c r="M508" s="49"/>
      <c r="N508" s="46"/>
      <c r="O508" s="46"/>
      <c r="P508" s="37"/>
      <c r="Q508" s="37"/>
      <c r="R508" s="37"/>
      <c r="S508" s="37"/>
      <c r="T508" s="37"/>
      <c r="U508" s="37"/>
      <c r="V508" s="37"/>
      <c r="W508" s="37"/>
    </row>
    <row r="509">
      <c r="A509" s="46"/>
      <c r="B509" s="46"/>
      <c r="C509" s="46"/>
      <c r="D509" s="49"/>
      <c r="E509" s="49"/>
      <c r="F509" s="49"/>
      <c r="G509" s="46"/>
      <c r="H509" s="46"/>
      <c r="I509" s="46"/>
      <c r="J509" s="46"/>
      <c r="K509" s="46"/>
      <c r="L509" s="49"/>
      <c r="M509" s="49"/>
      <c r="N509" s="46"/>
      <c r="O509" s="46"/>
      <c r="P509" s="37"/>
      <c r="Q509" s="37"/>
      <c r="R509" s="37"/>
      <c r="S509" s="37"/>
      <c r="T509" s="37"/>
      <c r="U509" s="37"/>
      <c r="V509" s="37"/>
      <c r="W509" s="37"/>
    </row>
    <row r="510">
      <c r="A510" s="46"/>
      <c r="B510" s="46"/>
      <c r="C510" s="46"/>
      <c r="D510" s="49"/>
      <c r="E510" s="49"/>
      <c r="F510" s="49"/>
      <c r="G510" s="46"/>
      <c r="H510" s="46"/>
      <c r="I510" s="46"/>
      <c r="J510" s="46"/>
      <c r="K510" s="46"/>
      <c r="L510" s="49"/>
      <c r="M510" s="49"/>
      <c r="N510" s="46"/>
      <c r="O510" s="46"/>
      <c r="P510" s="37"/>
      <c r="Q510" s="37"/>
      <c r="R510" s="37"/>
      <c r="S510" s="37"/>
      <c r="T510" s="37"/>
      <c r="U510" s="37"/>
      <c r="V510" s="37"/>
      <c r="W510" s="37"/>
    </row>
    <row r="511">
      <c r="A511" s="46"/>
      <c r="B511" s="46"/>
      <c r="C511" s="46"/>
      <c r="D511" s="49"/>
      <c r="E511" s="49"/>
      <c r="F511" s="49"/>
      <c r="G511" s="46"/>
      <c r="H511" s="46"/>
      <c r="I511" s="46"/>
      <c r="J511" s="46"/>
      <c r="K511" s="46"/>
      <c r="L511" s="49"/>
      <c r="M511" s="49"/>
      <c r="N511" s="46"/>
      <c r="O511" s="46"/>
      <c r="P511" s="37"/>
      <c r="Q511" s="37"/>
      <c r="R511" s="37"/>
      <c r="S511" s="37"/>
      <c r="T511" s="37"/>
      <c r="U511" s="37"/>
      <c r="V511" s="37"/>
      <c r="W511" s="37"/>
    </row>
    <row r="512">
      <c r="A512" s="46"/>
      <c r="B512" s="46"/>
      <c r="C512" s="46"/>
      <c r="D512" s="49"/>
      <c r="E512" s="49"/>
      <c r="F512" s="49"/>
      <c r="G512" s="46"/>
      <c r="H512" s="46"/>
      <c r="I512" s="46"/>
      <c r="J512" s="46"/>
      <c r="K512" s="46"/>
      <c r="L512" s="49"/>
      <c r="M512" s="49"/>
      <c r="N512" s="46"/>
      <c r="O512" s="46"/>
      <c r="P512" s="37"/>
      <c r="Q512" s="37"/>
      <c r="R512" s="37"/>
      <c r="S512" s="37"/>
      <c r="T512" s="37"/>
      <c r="U512" s="37"/>
      <c r="V512" s="37"/>
      <c r="W512" s="37"/>
    </row>
    <row r="513">
      <c r="A513" s="46"/>
      <c r="B513" s="46"/>
      <c r="C513" s="46"/>
      <c r="D513" s="49"/>
      <c r="E513" s="49"/>
      <c r="F513" s="49"/>
      <c r="G513" s="46"/>
      <c r="H513" s="46"/>
      <c r="I513" s="46"/>
      <c r="J513" s="46"/>
      <c r="K513" s="46"/>
      <c r="L513" s="49"/>
      <c r="M513" s="49"/>
      <c r="N513" s="46"/>
      <c r="O513" s="46"/>
      <c r="P513" s="37"/>
      <c r="Q513" s="37"/>
      <c r="R513" s="37"/>
      <c r="S513" s="37"/>
      <c r="T513" s="37"/>
      <c r="U513" s="37"/>
      <c r="V513" s="37"/>
      <c r="W513" s="37"/>
    </row>
    <row r="514">
      <c r="A514" s="46"/>
      <c r="B514" s="46"/>
      <c r="C514" s="46"/>
      <c r="D514" s="49"/>
      <c r="E514" s="49"/>
      <c r="F514" s="49"/>
      <c r="G514" s="46"/>
      <c r="H514" s="46"/>
      <c r="I514" s="46"/>
      <c r="J514" s="46"/>
      <c r="K514" s="46"/>
      <c r="L514" s="49"/>
      <c r="M514" s="49"/>
      <c r="N514" s="46"/>
      <c r="O514" s="46"/>
      <c r="P514" s="37"/>
      <c r="Q514" s="37"/>
      <c r="R514" s="37"/>
      <c r="S514" s="37"/>
      <c r="T514" s="37"/>
      <c r="U514" s="37"/>
      <c r="V514" s="37"/>
      <c r="W514" s="37"/>
    </row>
    <row r="515">
      <c r="A515" s="46"/>
      <c r="B515" s="46"/>
      <c r="C515" s="46"/>
      <c r="D515" s="49"/>
      <c r="E515" s="49"/>
      <c r="F515" s="49"/>
      <c r="G515" s="46"/>
      <c r="H515" s="46"/>
      <c r="I515" s="46"/>
      <c r="J515" s="46"/>
      <c r="K515" s="46"/>
      <c r="L515" s="49"/>
      <c r="M515" s="49"/>
      <c r="N515" s="46"/>
      <c r="O515" s="46"/>
      <c r="P515" s="37"/>
      <c r="Q515" s="37"/>
      <c r="R515" s="37"/>
      <c r="S515" s="37"/>
      <c r="T515" s="37"/>
      <c r="U515" s="37"/>
      <c r="V515" s="37"/>
      <c r="W515" s="37"/>
    </row>
    <row r="516">
      <c r="A516" s="46"/>
      <c r="B516" s="46"/>
      <c r="C516" s="46"/>
      <c r="D516" s="49"/>
      <c r="E516" s="49"/>
      <c r="F516" s="49"/>
      <c r="G516" s="46"/>
      <c r="H516" s="46"/>
      <c r="I516" s="46"/>
      <c r="J516" s="46"/>
      <c r="K516" s="46"/>
      <c r="L516" s="49"/>
      <c r="M516" s="49"/>
      <c r="N516" s="46"/>
      <c r="O516" s="46"/>
      <c r="P516" s="37"/>
      <c r="Q516" s="37"/>
      <c r="R516" s="37"/>
      <c r="S516" s="37"/>
      <c r="T516" s="37"/>
      <c r="U516" s="37"/>
      <c r="V516" s="37"/>
      <c r="W516" s="37"/>
    </row>
    <row r="517">
      <c r="A517" s="46"/>
      <c r="B517" s="46"/>
      <c r="C517" s="46"/>
      <c r="D517" s="49"/>
      <c r="E517" s="49"/>
      <c r="F517" s="49"/>
      <c r="G517" s="46"/>
      <c r="H517" s="46"/>
      <c r="I517" s="46"/>
      <c r="J517" s="46"/>
      <c r="K517" s="46"/>
      <c r="L517" s="49"/>
      <c r="M517" s="49"/>
      <c r="N517" s="46"/>
      <c r="O517" s="46"/>
      <c r="P517" s="37"/>
      <c r="Q517" s="37"/>
      <c r="R517" s="37"/>
      <c r="S517" s="37"/>
      <c r="T517" s="37"/>
      <c r="U517" s="37"/>
      <c r="V517" s="37"/>
      <c r="W517" s="37"/>
    </row>
    <row r="518">
      <c r="A518" s="46"/>
      <c r="B518" s="46"/>
      <c r="C518" s="46"/>
      <c r="D518" s="49"/>
      <c r="E518" s="49"/>
      <c r="F518" s="49"/>
      <c r="G518" s="46"/>
      <c r="H518" s="46"/>
      <c r="I518" s="46"/>
      <c r="J518" s="46"/>
      <c r="K518" s="46"/>
      <c r="L518" s="49"/>
      <c r="M518" s="49"/>
      <c r="N518" s="46"/>
      <c r="O518" s="46"/>
      <c r="P518" s="37"/>
      <c r="Q518" s="37"/>
      <c r="R518" s="37"/>
      <c r="S518" s="37"/>
      <c r="T518" s="37"/>
      <c r="U518" s="37"/>
      <c r="V518" s="37"/>
      <c r="W518" s="37"/>
    </row>
    <row r="519">
      <c r="A519" s="46"/>
      <c r="B519" s="46"/>
      <c r="C519" s="46"/>
      <c r="D519" s="49"/>
      <c r="E519" s="49"/>
      <c r="F519" s="49"/>
      <c r="G519" s="46"/>
      <c r="H519" s="46"/>
      <c r="I519" s="46"/>
      <c r="J519" s="46"/>
      <c r="K519" s="46"/>
      <c r="L519" s="49"/>
      <c r="M519" s="49"/>
      <c r="N519" s="46"/>
      <c r="O519" s="46"/>
      <c r="P519" s="37"/>
      <c r="Q519" s="37"/>
      <c r="R519" s="37"/>
      <c r="S519" s="37"/>
      <c r="T519" s="37"/>
      <c r="U519" s="37"/>
      <c r="V519" s="37"/>
      <c r="W519" s="37"/>
    </row>
    <row r="520">
      <c r="A520" s="46"/>
      <c r="B520" s="46"/>
      <c r="C520" s="46"/>
      <c r="D520" s="49"/>
      <c r="E520" s="49"/>
      <c r="F520" s="49"/>
      <c r="G520" s="46"/>
      <c r="H520" s="46"/>
      <c r="I520" s="46"/>
      <c r="J520" s="46"/>
      <c r="K520" s="46"/>
      <c r="L520" s="49"/>
      <c r="M520" s="49"/>
      <c r="N520" s="46"/>
      <c r="O520" s="46"/>
      <c r="P520" s="37"/>
      <c r="Q520" s="37"/>
      <c r="R520" s="37"/>
      <c r="S520" s="37"/>
      <c r="T520" s="37"/>
      <c r="U520" s="37"/>
      <c r="V520" s="37"/>
      <c r="W520" s="37"/>
    </row>
    <row r="521">
      <c r="A521" s="46"/>
      <c r="B521" s="46"/>
      <c r="C521" s="46"/>
      <c r="D521" s="49"/>
      <c r="E521" s="49"/>
      <c r="F521" s="49"/>
      <c r="G521" s="46"/>
      <c r="H521" s="46"/>
      <c r="I521" s="46"/>
      <c r="J521" s="46"/>
      <c r="K521" s="46"/>
      <c r="L521" s="49"/>
      <c r="M521" s="49"/>
      <c r="N521" s="46"/>
      <c r="O521" s="46"/>
      <c r="P521" s="37"/>
      <c r="Q521" s="37"/>
      <c r="R521" s="37"/>
      <c r="S521" s="37"/>
      <c r="T521" s="37"/>
      <c r="U521" s="37"/>
      <c r="V521" s="37"/>
      <c r="W521" s="37"/>
    </row>
    <row r="522">
      <c r="A522" s="46"/>
      <c r="B522" s="46"/>
      <c r="C522" s="46"/>
      <c r="D522" s="49"/>
      <c r="E522" s="49"/>
      <c r="F522" s="49"/>
      <c r="G522" s="46"/>
      <c r="H522" s="46"/>
      <c r="I522" s="46"/>
      <c r="J522" s="46"/>
      <c r="K522" s="46"/>
      <c r="L522" s="49"/>
      <c r="M522" s="49"/>
      <c r="N522" s="46"/>
      <c r="O522" s="46"/>
      <c r="P522" s="37"/>
      <c r="Q522" s="37"/>
      <c r="R522" s="37"/>
      <c r="S522" s="37"/>
      <c r="T522" s="37"/>
      <c r="U522" s="37"/>
      <c r="V522" s="37"/>
      <c r="W522" s="37"/>
    </row>
    <row r="523">
      <c r="A523" s="46"/>
      <c r="B523" s="46"/>
      <c r="C523" s="46"/>
      <c r="D523" s="49"/>
      <c r="E523" s="49"/>
      <c r="F523" s="49"/>
      <c r="G523" s="46"/>
      <c r="H523" s="46"/>
      <c r="I523" s="46"/>
      <c r="J523" s="46"/>
      <c r="K523" s="46"/>
      <c r="L523" s="49"/>
      <c r="M523" s="49"/>
      <c r="N523" s="46"/>
      <c r="O523" s="46"/>
      <c r="P523" s="37"/>
      <c r="Q523" s="37"/>
      <c r="R523" s="37"/>
      <c r="S523" s="37"/>
      <c r="T523" s="37"/>
      <c r="U523" s="37"/>
      <c r="V523" s="37"/>
      <c r="W523" s="37"/>
    </row>
    <row r="524">
      <c r="A524" s="46"/>
      <c r="B524" s="46"/>
      <c r="C524" s="46"/>
      <c r="D524" s="49"/>
      <c r="E524" s="49"/>
      <c r="F524" s="49"/>
      <c r="G524" s="46"/>
      <c r="H524" s="46"/>
      <c r="I524" s="46"/>
      <c r="J524" s="46"/>
      <c r="K524" s="46"/>
      <c r="L524" s="49"/>
      <c r="M524" s="49"/>
      <c r="N524" s="46"/>
      <c r="O524" s="46"/>
      <c r="P524" s="37"/>
      <c r="Q524" s="37"/>
      <c r="R524" s="37"/>
      <c r="S524" s="37"/>
      <c r="T524" s="37"/>
      <c r="U524" s="37"/>
      <c r="V524" s="37"/>
      <c r="W524" s="37"/>
    </row>
    <row r="525">
      <c r="A525" s="46"/>
      <c r="B525" s="46"/>
      <c r="C525" s="46"/>
      <c r="D525" s="49"/>
      <c r="E525" s="49"/>
      <c r="F525" s="49"/>
      <c r="G525" s="46"/>
      <c r="H525" s="46"/>
      <c r="I525" s="46"/>
      <c r="J525" s="46"/>
      <c r="K525" s="46"/>
      <c r="L525" s="49"/>
      <c r="M525" s="49"/>
      <c r="N525" s="46"/>
      <c r="O525" s="46"/>
      <c r="P525" s="37"/>
      <c r="Q525" s="37"/>
      <c r="R525" s="37"/>
      <c r="S525" s="37"/>
      <c r="T525" s="37"/>
      <c r="U525" s="37"/>
      <c r="V525" s="37"/>
      <c r="W525" s="37"/>
    </row>
    <row r="526">
      <c r="A526" s="46"/>
      <c r="B526" s="46"/>
      <c r="C526" s="46"/>
      <c r="D526" s="49"/>
      <c r="E526" s="49"/>
      <c r="F526" s="49"/>
      <c r="G526" s="46"/>
      <c r="H526" s="46"/>
      <c r="I526" s="46"/>
      <c r="J526" s="46"/>
      <c r="K526" s="46"/>
      <c r="L526" s="49"/>
      <c r="M526" s="49"/>
      <c r="N526" s="46"/>
      <c r="O526" s="46"/>
      <c r="P526" s="37"/>
      <c r="Q526" s="37"/>
      <c r="R526" s="37"/>
      <c r="S526" s="37"/>
      <c r="T526" s="37"/>
      <c r="U526" s="37"/>
      <c r="V526" s="37"/>
      <c r="W526" s="37"/>
    </row>
    <row r="527">
      <c r="A527" s="46"/>
      <c r="B527" s="46"/>
      <c r="C527" s="46"/>
      <c r="D527" s="49"/>
      <c r="E527" s="49"/>
      <c r="F527" s="49"/>
      <c r="G527" s="46"/>
      <c r="H527" s="46"/>
      <c r="I527" s="46"/>
      <c r="J527" s="46"/>
      <c r="K527" s="46"/>
      <c r="L527" s="49"/>
      <c r="M527" s="49"/>
      <c r="N527" s="46"/>
      <c r="O527" s="46"/>
      <c r="P527" s="37"/>
      <c r="Q527" s="37"/>
      <c r="R527" s="37"/>
      <c r="S527" s="37"/>
      <c r="T527" s="37"/>
      <c r="U527" s="37"/>
      <c r="V527" s="37"/>
      <c r="W527" s="37"/>
    </row>
    <row r="528">
      <c r="A528" s="46"/>
      <c r="B528" s="46"/>
      <c r="C528" s="46"/>
      <c r="D528" s="49"/>
      <c r="E528" s="49"/>
      <c r="F528" s="49"/>
      <c r="G528" s="46"/>
      <c r="H528" s="46"/>
      <c r="I528" s="46"/>
      <c r="J528" s="46"/>
      <c r="K528" s="46"/>
      <c r="L528" s="49"/>
      <c r="M528" s="49"/>
      <c r="N528" s="46"/>
      <c r="O528" s="46"/>
      <c r="P528" s="37"/>
      <c r="Q528" s="37"/>
      <c r="R528" s="37"/>
      <c r="S528" s="37"/>
      <c r="T528" s="37"/>
      <c r="U528" s="37"/>
      <c r="V528" s="37"/>
      <c r="W528" s="37"/>
    </row>
    <row r="529">
      <c r="A529" s="46"/>
      <c r="B529" s="46"/>
      <c r="C529" s="46"/>
      <c r="D529" s="49"/>
      <c r="E529" s="49"/>
      <c r="F529" s="49"/>
      <c r="G529" s="46"/>
      <c r="H529" s="46"/>
      <c r="I529" s="46"/>
      <c r="J529" s="46"/>
      <c r="K529" s="46"/>
      <c r="L529" s="49"/>
      <c r="M529" s="49"/>
      <c r="N529" s="46"/>
      <c r="O529" s="46"/>
      <c r="P529" s="37"/>
      <c r="Q529" s="37"/>
      <c r="R529" s="37"/>
      <c r="S529" s="37"/>
      <c r="T529" s="37"/>
      <c r="U529" s="37"/>
      <c r="V529" s="37"/>
      <c r="W529" s="37"/>
    </row>
    <row r="530">
      <c r="A530" s="46"/>
      <c r="B530" s="46"/>
      <c r="C530" s="46"/>
      <c r="D530" s="49"/>
      <c r="E530" s="49"/>
      <c r="F530" s="49"/>
      <c r="G530" s="46"/>
      <c r="H530" s="46"/>
      <c r="I530" s="46"/>
      <c r="J530" s="46"/>
      <c r="K530" s="46"/>
      <c r="L530" s="49"/>
      <c r="M530" s="49"/>
      <c r="N530" s="46"/>
      <c r="O530" s="46"/>
      <c r="P530" s="37"/>
      <c r="Q530" s="37"/>
      <c r="R530" s="37"/>
      <c r="S530" s="37"/>
      <c r="T530" s="37"/>
      <c r="U530" s="37"/>
      <c r="V530" s="37"/>
      <c r="W530" s="37"/>
    </row>
    <row r="531">
      <c r="A531" s="46"/>
      <c r="B531" s="46"/>
      <c r="C531" s="46"/>
      <c r="D531" s="49"/>
      <c r="E531" s="49"/>
      <c r="F531" s="49"/>
      <c r="G531" s="46"/>
      <c r="H531" s="46"/>
      <c r="I531" s="46"/>
      <c r="J531" s="46"/>
      <c r="K531" s="46"/>
      <c r="L531" s="49"/>
      <c r="M531" s="49"/>
      <c r="N531" s="46"/>
      <c r="O531" s="46"/>
      <c r="P531" s="37"/>
      <c r="Q531" s="37"/>
      <c r="R531" s="37"/>
      <c r="S531" s="37"/>
      <c r="T531" s="37"/>
      <c r="U531" s="37"/>
      <c r="V531" s="37"/>
      <c r="W531" s="37"/>
    </row>
    <row r="532">
      <c r="A532" s="46"/>
      <c r="B532" s="46"/>
      <c r="C532" s="46"/>
      <c r="D532" s="49"/>
      <c r="E532" s="49"/>
      <c r="F532" s="49"/>
      <c r="G532" s="46"/>
      <c r="H532" s="46"/>
      <c r="I532" s="46"/>
      <c r="J532" s="46"/>
      <c r="K532" s="46"/>
      <c r="L532" s="49"/>
      <c r="M532" s="49"/>
      <c r="N532" s="46"/>
      <c r="O532" s="46"/>
      <c r="P532" s="37"/>
      <c r="Q532" s="37"/>
      <c r="R532" s="37"/>
      <c r="S532" s="37"/>
      <c r="T532" s="37"/>
      <c r="U532" s="37"/>
      <c r="V532" s="37"/>
      <c r="W532" s="37"/>
    </row>
    <row r="533">
      <c r="A533" s="46"/>
      <c r="B533" s="46"/>
      <c r="C533" s="46"/>
      <c r="D533" s="49"/>
      <c r="E533" s="49"/>
      <c r="F533" s="49"/>
      <c r="G533" s="46"/>
      <c r="H533" s="46"/>
      <c r="I533" s="46"/>
      <c r="J533" s="46"/>
      <c r="K533" s="46"/>
      <c r="L533" s="49"/>
      <c r="M533" s="49"/>
      <c r="N533" s="46"/>
      <c r="O533" s="46"/>
      <c r="P533" s="37"/>
      <c r="Q533" s="37"/>
      <c r="R533" s="37"/>
      <c r="S533" s="37"/>
      <c r="T533" s="37"/>
      <c r="U533" s="37"/>
      <c r="V533" s="37"/>
      <c r="W533" s="37"/>
    </row>
    <row r="534">
      <c r="A534" s="46"/>
      <c r="B534" s="46"/>
      <c r="C534" s="46"/>
      <c r="D534" s="49"/>
      <c r="E534" s="49"/>
      <c r="F534" s="49"/>
      <c r="G534" s="46"/>
      <c r="H534" s="46"/>
      <c r="I534" s="46"/>
      <c r="J534" s="46"/>
      <c r="K534" s="46"/>
      <c r="L534" s="49"/>
      <c r="M534" s="49"/>
      <c r="N534" s="46"/>
      <c r="O534" s="46"/>
      <c r="P534" s="37"/>
      <c r="Q534" s="37"/>
      <c r="R534" s="37"/>
      <c r="S534" s="37"/>
      <c r="T534" s="37"/>
      <c r="U534" s="37"/>
      <c r="V534" s="37"/>
      <c r="W534" s="37"/>
    </row>
    <row r="535">
      <c r="A535" s="46"/>
      <c r="B535" s="46"/>
      <c r="C535" s="46"/>
      <c r="D535" s="49"/>
      <c r="E535" s="49"/>
      <c r="F535" s="49"/>
      <c r="G535" s="46"/>
      <c r="H535" s="46"/>
      <c r="I535" s="46"/>
      <c r="J535" s="46"/>
      <c r="K535" s="46"/>
      <c r="L535" s="49"/>
      <c r="M535" s="49"/>
      <c r="N535" s="46"/>
      <c r="O535" s="46"/>
      <c r="P535" s="37"/>
      <c r="Q535" s="37"/>
      <c r="R535" s="37"/>
      <c r="S535" s="37"/>
      <c r="T535" s="37"/>
      <c r="U535" s="37"/>
      <c r="V535" s="37"/>
      <c r="W535" s="37"/>
    </row>
    <row r="536">
      <c r="A536" s="46"/>
      <c r="B536" s="46"/>
      <c r="C536" s="46"/>
      <c r="D536" s="49"/>
      <c r="E536" s="49"/>
      <c r="F536" s="49"/>
      <c r="G536" s="46"/>
      <c r="H536" s="46"/>
      <c r="I536" s="46"/>
      <c r="J536" s="46"/>
      <c r="K536" s="46"/>
      <c r="L536" s="49"/>
      <c r="M536" s="49"/>
      <c r="N536" s="46"/>
      <c r="O536" s="46"/>
      <c r="P536" s="37"/>
      <c r="Q536" s="37"/>
      <c r="R536" s="37"/>
      <c r="S536" s="37"/>
      <c r="T536" s="37"/>
      <c r="U536" s="37"/>
      <c r="V536" s="37"/>
      <c r="W536" s="37"/>
    </row>
    <row r="537">
      <c r="A537" s="46"/>
      <c r="B537" s="46"/>
      <c r="C537" s="46"/>
      <c r="D537" s="49"/>
      <c r="E537" s="49"/>
      <c r="F537" s="49"/>
      <c r="G537" s="46"/>
      <c r="H537" s="46"/>
      <c r="I537" s="46"/>
      <c r="J537" s="46"/>
      <c r="K537" s="46"/>
      <c r="L537" s="49"/>
      <c r="M537" s="49"/>
      <c r="N537" s="46"/>
      <c r="O537" s="46"/>
      <c r="P537" s="37"/>
      <c r="Q537" s="37"/>
      <c r="R537" s="37"/>
      <c r="S537" s="37"/>
      <c r="T537" s="37"/>
      <c r="U537" s="37"/>
      <c r="V537" s="37"/>
      <c r="W537" s="37"/>
    </row>
    <row r="538">
      <c r="A538" s="46"/>
      <c r="B538" s="46"/>
      <c r="C538" s="46"/>
      <c r="D538" s="49"/>
      <c r="E538" s="49"/>
      <c r="F538" s="49"/>
      <c r="G538" s="46"/>
      <c r="H538" s="46"/>
      <c r="I538" s="46"/>
      <c r="J538" s="46"/>
      <c r="K538" s="46"/>
      <c r="L538" s="49"/>
      <c r="M538" s="49"/>
      <c r="N538" s="46"/>
      <c r="O538" s="46"/>
      <c r="P538" s="37"/>
      <c r="Q538" s="37"/>
      <c r="R538" s="37"/>
      <c r="S538" s="37"/>
      <c r="T538" s="37"/>
      <c r="U538" s="37"/>
      <c r="V538" s="37"/>
      <c r="W538" s="37"/>
    </row>
    <row r="539">
      <c r="A539" s="46"/>
      <c r="B539" s="46"/>
      <c r="C539" s="46"/>
      <c r="D539" s="49"/>
      <c r="E539" s="49"/>
      <c r="F539" s="49"/>
      <c r="G539" s="46"/>
      <c r="H539" s="46"/>
      <c r="I539" s="46"/>
      <c r="J539" s="46"/>
      <c r="K539" s="46"/>
      <c r="L539" s="49"/>
      <c r="M539" s="49"/>
      <c r="N539" s="46"/>
      <c r="O539" s="46"/>
      <c r="P539" s="37"/>
      <c r="Q539" s="37"/>
      <c r="R539" s="37"/>
      <c r="S539" s="37"/>
      <c r="T539" s="37"/>
      <c r="U539" s="37"/>
      <c r="V539" s="37"/>
      <c r="W539" s="37"/>
    </row>
    <row r="540">
      <c r="A540" s="46"/>
      <c r="B540" s="46"/>
      <c r="C540" s="46"/>
      <c r="D540" s="49"/>
      <c r="E540" s="49"/>
      <c r="F540" s="49"/>
      <c r="G540" s="46"/>
      <c r="H540" s="46"/>
      <c r="I540" s="46"/>
      <c r="J540" s="46"/>
      <c r="K540" s="46"/>
      <c r="L540" s="49"/>
      <c r="M540" s="49"/>
      <c r="N540" s="46"/>
      <c r="O540" s="46"/>
      <c r="P540" s="37"/>
      <c r="Q540" s="37"/>
      <c r="R540" s="37"/>
      <c r="S540" s="37"/>
      <c r="T540" s="37"/>
      <c r="U540" s="37"/>
      <c r="V540" s="37"/>
      <c r="W540" s="37"/>
    </row>
    <row r="541">
      <c r="A541" s="46"/>
      <c r="B541" s="46"/>
      <c r="C541" s="46"/>
      <c r="D541" s="49"/>
      <c r="E541" s="49"/>
      <c r="F541" s="49"/>
      <c r="G541" s="46"/>
      <c r="H541" s="46"/>
      <c r="I541" s="46"/>
      <c r="J541" s="46"/>
      <c r="K541" s="46"/>
      <c r="L541" s="49"/>
      <c r="M541" s="49"/>
      <c r="N541" s="46"/>
      <c r="O541" s="46"/>
      <c r="P541" s="37"/>
      <c r="Q541" s="37"/>
      <c r="R541" s="37"/>
      <c r="S541" s="37"/>
      <c r="T541" s="37"/>
      <c r="U541" s="37"/>
      <c r="V541" s="37"/>
      <c r="W541" s="37"/>
    </row>
    <row r="542">
      <c r="A542" s="46"/>
      <c r="B542" s="46"/>
      <c r="C542" s="46"/>
      <c r="D542" s="49"/>
      <c r="E542" s="49"/>
      <c r="F542" s="49"/>
      <c r="G542" s="46"/>
      <c r="H542" s="46"/>
      <c r="I542" s="46"/>
      <c r="J542" s="46"/>
      <c r="K542" s="46"/>
      <c r="L542" s="49"/>
      <c r="M542" s="49"/>
      <c r="N542" s="46"/>
      <c r="O542" s="46"/>
      <c r="P542" s="37"/>
      <c r="Q542" s="37"/>
      <c r="R542" s="37"/>
      <c r="S542" s="37"/>
      <c r="T542" s="37"/>
      <c r="U542" s="37"/>
      <c r="V542" s="37"/>
      <c r="W542" s="37"/>
    </row>
    <row r="543">
      <c r="A543" s="46"/>
      <c r="B543" s="46"/>
      <c r="C543" s="46"/>
      <c r="D543" s="49"/>
      <c r="E543" s="49"/>
      <c r="F543" s="49"/>
      <c r="G543" s="46"/>
      <c r="H543" s="46"/>
      <c r="I543" s="46"/>
      <c r="J543" s="46"/>
      <c r="K543" s="46"/>
      <c r="L543" s="49"/>
      <c r="M543" s="49"/>
      <c r="N543" s="46"/>
      <c r="O543" s="46"/>
      <c r="P543" s="37"/>
      <c r="Q543" s="37"/>
      <c r="R543" s="37"/>
      <c r="S543" s="37"/>
      <c r="T543" s="37"/>
      <c r="U543" s="37"/>
      <c r="V543" s="37"/>
      <c r="W543" s="37"/>
    </row>
    <row r="544">
      <c r="A544" s="46"/>
      <c r="B544" s="46"/>
      <c r="C544" s="46"/>
      <c r="D544" s="49"/>
      <c r="E544" s="49"/>
      <c r="F544" s="49"/>
      <c r="G544" s="46"/>
      <c r="H544" s="46"/>
      <c r="I544" s="46"/>
      <c r="J544" s="46"/>
      <c r="K544" s="46"/>
      <c r="L544" s="49"/>
      <c r="M544" s="49"/>
      <c r="N544" s="46"/>
      <c r="O544" s="46"/>
      <c r="P544" s="37"/>
      <c r="Q544" s="37"/>
      <c r="R544" s="37"/>
      <c r="S544" s="37"/>
      <c r="T544" s="37"/>
      <c r="U544" s="37"/>
      <c r="V544" s="37"/>
      <c r="W544" s="37"/>
    </row>
    <row r="545">
      <c r="A545" s="46"/>
      <c r="B545" s="46"/>
      <c r="C545" s="46"/>
      <c r="D545" s="49"/>
      <c r="E545" s="49"/>
      <c r="F545" s="49"/>
      <c r="G545" s="46"/>
      <c r="H545" s="46"/>
      <c r="I545" s="46"/>
      <c r="J545" s="46"/>
      <c r="K545" s="46"/>
      <c r="L545" s="49"/>
      <c r="M545" s="49"/>
      <c r="N545" s="46"/>
      <c r="O545" s="46"/>
      <c r="P545" s="37"/>
      <c r="Q545" s="37"/>
      <c r="R545" s="37"/>
      <c r="S545" s="37"/>
      <c r="T545" s="37"/>
      <c r="U545" s="37"/>
      <c r="V545" s="37"/>
      <c r="W545" s="37"/>
    </row>
    <row r="546">
      <c r="A546" s="46"/>
      <c r="B546" s="46"/>
      <c r="C546" s="46"/>
      <c r="D546" s="49"/>
      <c r="E546" s="49"/>
      <c r="F546" s="49"/>
      <c r="G546" s="46"/>
      <c r="H546" s="46"/>
      <c r="I546" s="46"/>
      <c r="J546" s="46"/>
      <c r="K546" s="46"/>
      <c r="L546" s="49"/>
      <c r="M546" s="49"/>
      <c r="N546" s="46"/>
      <c r="O546" s="46"/>
      <c r="P546" s="37"/>
      <c r="Q546" s="37"/>
      <c r="R546" s="37"/>
      <c r="S546" s="37"/>
      <c r="T546" s="37"/>
      <c r="U546" s="37"/>
      <c r="V546" s="37"/>
      <c r="W546" s="37"/>
    </row>
    <row r="547">
      <c r="A547" s="46"/>
      <c r="B547" s="46"/>
      <c r="C547" s="46"/>
      <c r="D547" s="49"/>
      <c r="E547" s="49"/>
      <c r="F547" s="49"/>
      <c r="G547" s="46"/>
      <c r="H547" s="46"/>
      <c r="I547" s="46"/>
      <c r="J547" s="46"/>
      <c r="K547" s="46"/>
      <c r="L547" s="49"/>
      <c r="M547" s="49"/>
      <c r="N547" s="46"/>
      <c r="O547" s="46"/>
      <c r="P547" s="37"/>
      <c r="Q547" s="37"/>
      <c r="R547" s="37"/>
      <c r="S547" s="37"/>
      <c r="T547" s="37"/>
      <c r="U547" s="37"/>
      <c r="V547" s="37"/>
      <c r="W547" s="37"/>
    </row>
    <row r="548">
      <c r="A548" s="46"/>
      <c r="B548" s="46"/>
      <c r="C548" s="46"/>
      <c r="D548" s="49"/>
      <c r="E548" s="49"/>
      <c r="F548" s="49"/>
      <c r="G548" s="46"/>
      <c r="H548" s="46"/>
      <c r="I548" s="46"/>
      <c r="J548" s="46"/>
      <c r="K548" s="46"/>
      <c r="L548" s="49"/>
      <c r="M548" s="49"/>
      <c r="N548" s="46"/>
      <c r="O548" s="46"/>
      <c r="P548" s="37"/>
      <c r="Q548" s="37"/>
      <c r="R548" s="37"/>
      <c r="S548" s="37"/>
      <c r="T548" s="37"/>
      <c r="U548" s="37"/>
      <c r="V548" s="37"/>
      <c r="W548" s="37"/>
    </row>
    <row r="549">
      <c r="A549" s="46"/>
      <c r="B549" s="46"/>
      <c r="C549" s="46"/>
      <c r="D549" s="49"/>
      <c r="E549" s="49"/>
      <c r="F549" s="49"/>
      <c r="G549" s="46"/>
      <c r="H549" s="46"/>
      <c r="I549" s="46"/>
      <c r="J549" s="46"/>
      <c r="K549" s="46"/>
      <c r="L549" s="49"/>
      <c r="M549" s="49"/>
      <c r="N549" s="46"/>
      <c r="O549" s="46"/>
      <c r="P549" s="37"/>
      <c r="Q549" s="37"/>
      <c r="R549" s="37"/>
      <c r="S549" s="37"/>
      <c r="T549" s="37"/>
      <c r="U549" s="37"/>
      <c r="V549" s="37"/>
      <c r="W549" s="37"/>
    </row>
    <row r="550">
      <c r="A550" s="46"/>
      <c r="B550" s="46"/>
      <c r="C550" s="46"/>
      <c r="D550" s="49"/>
      <c r="E550" s="49"/>
      <c r="F550" s="49"/>
      <c r="G550" s="46"/>
      <c r="H550" s="46"/>
      <c r="I550" s="46"/>
      <c r="J550" s="46"/>
      <c r="K550" s="46"/>
      <c r="L550" s="49"/>
      <c r="M550" s="49"/>
      <c r="N550" s="46"/>
      <c r="O550" s="46"/>
      <c r="P550" s="37"/>
      <c r="Q550" s="37"/>
      <c r="R550" s="37"/>
      <c r="S550" s="37"/>
      <c r="T550" s="37"/>
      <c r="U550" s="37"/>
      <c r="V550" s="37"/>
      <c r="W550" s="37"/>
    </row>
    <row r="551">
      <c r="A551" s="46"/>
      <c r="B551" s="46"/>
      <c r="C551" s="46"/>
      <c r="D551" s="49"/>
      <c r="E551" s="49"/>
      <c r="F551" s="49"/>
      <c r="G551" s="46"/>
      <c r="H551" s="46"/>
      <c r="I551" s="46"/>
      <c r="J551" s="46"/>
      <c r="K551" s="46"/>
      <c r="L551" s="49"/>
      <c r="M551" s="49"/>
      <c r="N551" s="46"/>
      <c r="O551" s="46"/>
      <c r="P551" s="37"/>
      <c r="Q551" s="37"/>
      <c r="R551" s="37"/>
      <c r="S551" s="37"/>
      <c r="T551" s="37"/>
      <c r="U551" s="37"/>
      <c r="V551" s="37"/>
      <c r="W551" s="37"/>
    </row>
    <row r="552">
      <c r="A552" s="46"/>
      <c r="B552" s="46"/>
      <c r="C552" s="46"/>
      <c r="D552" s="49"/>
      <c r="E552" s="49"/>
      <c r="F552" s="49"/>
      <c r="G552" s="46"/>
      <c r="H552" s="46"/>
      <c r="I552" s="46"/>
      <c r="J552" s="46"/>
      <c r="K552" s="46"/>
      <c r="L552" s="49"/>
      <c r="M552" s="49"/>
      <c r="N552" s="46"/>
      <c r="O552" s="46"/>
      <c r="P552" s="37"/>
      <c r="Q552" s="37"/>
      <c r="R552" s="37"/>
      <c r="S552" s="37"/>
      <c r="T552" s="37"/>
      <c r="U552" s="37"/>
      <c r="V552" s="37"/>
      <c r="W552" s="37"/>
    </row>
    <row r="553">
      <c r="A553" s="46"/>
      <c r="B553" s="46"/>
      <c r="C553" s="46"/>
      <c r="D553" s="49"/>
      <c r="E553" s="49"/>
      <c r="F553" s="49"/>
      <c r="G553" s="46"/>
      <c r="H553" s="46"/>
      <c r="I553" s="46"/>
      <c r="J553" s="46"/>
      <c r="K553" s="46"/>
      <c r="L553" s="49"/>
      <c r="M553" s="49"/>
      <c r="N553" s="46"/>
      <c r="O553" s="46"/>
      <c r="P553" s="37"/>
      <c r="Q553" s="37"/>
      <c r="R553" s="37"/>
      <c r="S553" s="37"/>
      <c r="T553" s="37"/>
      <c r="U553" s="37"/>
      <c r="V553" s="37"/>
      <c r="W553" s="37"/>
    </row>
    <row r="554">
      <c r="A554" s="46"/>
      <c r="B554" s="46"/>
      <c r="C554" s="46"/>
      <c r="D554" s="49"/>
      <c r="E554" s="49"/>
      <c r="F554" s="49"/>
      <c r="G554" s="46"/>
      <c r="H554" s="46"/>
      <c r="I554" s="46"/>
      <c r="J554" s="46"/>
      <c r="K554" s="46"/>
      <c r="L554" s="49"/>
      <c r="M554" s="49"/>
      <c r="N554" s="46"/>
      <c r="O554" s="46"/>
      <c r="P554" s="37"/>
      <c r="Q554" s="37"/>
      <c r="R554" s="37"/>
      <c r="S554" s="37"/>
      <c r="T554" s="37"/>
      <c r="U554" s="37"/>
      <c r="V554" s="37"/>
      <c r="W554" s="37"/>
    </row>
    <row r="555">
      <c r="A555" s="46"/>
      <c r="B555" s="46"/>
      <c r="C555" s="46"/>
      <c r="D555" s="49"/>
      <c r="E555" s="49"/>
      <c r="F555" s="49"/>
      <c r="G555" s="46"/>
      <c r="H555" s="46"/>
      <c r="I555" s="46"/>
      <c r="J555" s="46"/>
      <c r="K555" s="46"/>
      <c r="L555" s="49"/>
      <c r="M555" s="49"/>
      <c r="N555" s="46"/>
      <c r="O555" s="46"/>
      <c r="P555" s="37"/>
      <c r="Q555" s="37"/>
      <c r="R555" s="37"/>
      <c r="S555" s="37"/>
      <c r="T555" s="37"/>
      <c r="U555" s="37"/>
      <c r="V555" s="37"/>
      <c r="W555" s="37"/>
    </row>
    <row r="556">
      <c r="A556" s="46"/>
      <c r="B556" s="46"/>
      <c r="C556" s="46"/>
      <c r="D556" s="49"/>
      <c r="E556" s="49"/>
      <c r="F556" s="49"/>
      <c r="G556" s="46"/>
      <c r="H556" s="46"/>
      <c r="I556" s="46"/>
      <c r="J556" s="46"/>
      <c r="K556" s="46"/>
      <c r="L556" s="49"/>
      <c r="M556" s="49"/>
      <c r="N556" s="46"/>
      <c r="O556" s="46"/>
      <c r="P556" s="37"/>
      <c r="Q556" s="37"/>
      <c r="R556" s="37"/>
      <c r="S556" s="37"/>
      <c r="T556" s="37"/>
      <c r="U556" s="37"/>
      <c r="V556" s="37"/>
      <c r="W556" s="37"/>
    </row>
    <row r="557">
      <c r="A557" s="46"/>
      <c r="B557" s="46"/>
      <c r="C557" s="46"/>
      <c r="D557" s="49"/>
      <c r="E557" s="49"/>
      <c r="F557" s="49"/>
      <c r="G557" s="46"/>
      <c r="H557" s="46"/>
      <c r="I557" s="46"/>
      <c r="J557" s="46"/>
      <c r="K557" s="46"/>
      <c r="L557" s="49"/>
      <c r="M557" s="49"/>
      <c r="N557" s="46"/>
      <c r="O557" s="46"/>
      <c r="P557" s="37"/>
      <c r="Q557" s="37"/>
      <c r="R557" s="37"/>
      <c r="S557" s="37"/>
      <c r="T557" s="37"/>
      <c r="U557" s="37"/>
      <c r="V557" s="37"/>
      <c r="W557" s="37"/>
    </row>
    <row r="558">
      <c r="A558" s="46"/>
      <c r="B558" s="46"/>
      <c r="C558" s="46"/>
      <c r="D558" s="49"/>
      <c r="E558" s="49"/>
      <c r="F558" s="49"/>
      <c r="G558" s="46"/>
      <c r="H558" s="46"/>
      <c r="I558" s="46"/>
      <c r="J558" s="46"/>
      <c r="K558" s="46"/>
      <c r="L558" s="49"/>
      <c r="M558" s="49"/>
      <c r="N558" s="46"/>
      <c r="O558" s="46"/>
      <c r="P558" s="37"/>
      <c r="Q558" s="37"/>
      <c r="R558" s="37"/>
      <c r="S558" s="37"/>
      <c r="T558" s="37"/>
      <c r="U558" s="37"/>
      <c r="V558" s="37"/>
      <c r="W558" s="37"/>
    </row>
    <row r="559">
      <c r="A559" s="46"/>
      <c r="B559" s="46"/>
      <c r="C559" s="46"/>
      <c r="D559" s="49"/>
      <c r="E559" s="49"/>
      <c r="F559" s="49"/>
      <c r="G559" s="46"/>
      <c r="H559" s="46"/>
      <c r="I559" s="46"/>
      <c r="J559" s="46"/>
      <c r="K559" s="46"/>
      <c r="L559" s="49"/>
      <c r="M559" s="49"/>
      <c r="N559" s="46"/>
      <c r="O559" s="46"/>
      <c r="P559" s="37"/>
      <c r="Q559" s="37"/>
      <c r="R559" s="37"/>
      <c r="S559" s="37"/>
      <c r="T559" s="37"/>
      <c r="U559" s="37"/>
      <c r="V559" s="37"/>
      <c r="W559" s="37"/>
    </row>
    <row r="560">
      <c r="A560" s="46"/>
      <c r="B560" s="46"/>
      <c r="C560" s="46"/>
      <c r="D560" s="49"/>
      <c r="E560" s="49"/>
      <c r="F560" s="49"/>
      <c r="G560" s="46"/>
      <c r="H560" s="46"/>
      <c r="I560" s="46"/>
      <c r="J560" s="46"/>
      <c r="K560" s="46"/>
      <c r="L560" s="49"/>
      <c r="M560" s="49"/>
      <c r="N560" s="46"/>
      <c r="O560" s="46"/>
      <c r="P560" s="37"/>
      <c r="Q560" s="37"/>
      <c r="R560" s="37"/>
      <c r="S560" s="37"/>
      <c r="T560" s="37"/>
      <c r="U560" s="37"/>
      <c r="V560" s="37"/>
      <c r="W560" s="37"/>
    </row>
    <row r="561">
      <c r="A561" s="46"/>
      <c r="B561" s="46"/>
      <c r="C561" s="46"/>
      <c r="D561" s="49"/>
      <c r="E561" s="49"/>
      <c r="F561" s="49"/>
      <c r="G561" s="46"/>
      <c r="H561" s="46"/>
      <c r="I561" s="46"/>
      <c r="J561" s="46"/>
      <c r="K561" s="46"/>
      <c r="L561" s="49"/>
      <c r="M561" s="49"/>
      <c r="N561" s="46"/>
      <c r="O561" s="46"/>
      <c r="P561" s="37"/>
      <c r="Q561" s="37"/>
      <c r="R561" s="37"/>
      <c r="S561" s="37"/>
      <c r="T561" s="37"/>
      <c r="U561" s="37"/>
      <c r="V561" s="37"/>
      <c r="W561" s="37"/>
    </row>
    <row r="562">
      <c r="A562" s="46"/>
      <c r="B562" s="46"/>
      <c r="C562" s="46"/>
      <c r="D562" s="49"/>
      <c r="E562" s="49"/>
      <c r="F562" s="49"/>
      <c r="G562" s="46"/>
      <c r="H562" s="46"/>
      <c r="I562" s="46"/>
      <c r="J562" s="46"/>
      <c r="K562" s="46"/>
      <c r="L562" s="49"/>
      <c r="M562" s="49"/>
      <c r="N562" s="46"/>
      <c r="O562" s="46"/>
      <c r="P562" s="37"/>
      <c r="Q562" s="37"/>
      <c r="R562" s="37"/>
      <c r="S562" s="37"/>
      <c r="T562" s="37"/>
      <c r="U562" s="37"/>
      <c r="V562" s="37"/>
      <c r="W562" s="37"/>
    </row>
    <row r="563">
      <c r="A563" s="46"/>
      <c r="B563" s="46"/>
      <c r="C563" s="46"/>
      <c r="D563" s="49"/>
      <c r="E563" s="49"/>
      <c r="F563" s="49"/>
      <c r="G563" s="46"/>
      <c r="H563" s="46"/>
      <c r="I563" s="46"/>
      <c r="J563" s="46"/>
      <c r="K563" s="46"/>
      <c r="L563" s="49"/>
      <c r="M563" s="49"/>
      <c r="N563" s="46"/>
      <c r="O563" s="46"/>
      <c r="P563" s="37"/>
      <c r="Q563" s="37"/>
      <c r="R563" s="37"/>
      <c r="S563" s="37"/>
      <c r="T563" s="37"/>
      <c r="U563" s="37"/>
      <c r="V563" s="37"/>
      <c r="W563" s="37"/>
    </row>
    <row r="564">
      <c r="A564" s="46"/>
      <c r="B564" s="46"/>
      <c r="C564" s="46"/>
      <c r="D564" s="49"/>
      <c r="E564" s="49"/>
      <c r="F564" s="49"/>
      <c r="G564" s="46"/>
      <c r="H564" s="46"/>
      <c r="I564" s="46"/>
      <c r="J564" s="46"/>
      <c r="K564" s="46"/>
      <c r="L564" s="49"/>
      <c r="M564" s="49"/>
      <c r="N564" s="46"/>
      <c r="O564" s="46"/>
      <c r="P564" s="37"/>
      <c r="Q564" s="37"/>
      <c r="R564" s="37"/>
      <c r="S564" s="37"/>
      <c r="T564" s="37"/>
      <c r="U564" s="37"/>
      <c r="V564" s="37"/>
      <c r="W564" s="37"/>
    </row>
    <row r="565">
      <c r="A565" s="46"/>
      <c r="B565" s="46"/>
      <c r="C565" s="46"/>
      <c r="D565" s="49"/>
      <c r="E565" s="49"/>
      <c r="F565" s="49"/>
      <c r="G565" s="46"/>
      <c r="H565" s="46"/>
      <c r="I565" s="46"/>
      <c r="J565" s="46"/>
      <c r="K565" s="46"/>
      <c r="L565" s="49"/>
      <c r="M565" s="49"/>
      <c r="N565" s="46"/>
      <c r="O565" s="46"/>
      <c r="P565" s="37"/>
      <c r="Q565" s="37"/>
      <c r="R565" s="37"/>
      <c r="S565" s="37"/>
      <c r="T565" s="37"/>
      <c r="U565" s="37"/>
      <c r="V565" s="37"/>
      <c r="W565" s="37"/>
    </row>
    <row r="566">
      <c r="A566" s="46"/>
      <c r="B566" s="46"/>
      <c r="C566" s="46"/>
      <c r="D566" s="49"/>
      <c r="E566" s="49"/>
      <c r="F566" s="49"/>
      <c r="G566" s="46"/>
      <c r="H566" s="46"/>
      <c r="I566" s="46"/>
      <c r="J566" s="46"/>
      <c r="K566" s="46"/>
      <c r="L566" s="49"/>
      <c r="M566" s="49"/>
      <c r="N566" s="46"/>
      <c r="O566" s="46"/>
      <c r="P566" s="37"/>
      <c r="Q566" s="37"/>
      <c r="R566" s="37"/>
      <c r="S566" s="37"/>
      <c r="T566" s="37"/>
      <c r="U566" s="37"/>
      <c r="V566" s="37"/>
      <c r="W566" s="37"/>
    </row>
    <row r="567">
      <c r="A567" s="46"/>
      <c r="B567" s="46"/>
      <c r="C567" s="46"/>
      <c r="D567" s="49"/>
      <c r="E567" s="49"/>
      <c r="F567" s="49"/>
      <c r="G567" s="46"/>
      <c r="H567" s="46"/>
      <c r="I567" s="46"/>
      <c r="J567" s="46"/>
      <c r="K567" s="46"/>
      <c r="L567" s="49"/>
      <c r="M567" s="49"/>
      <c r="N567" s="46"/>
      <c r="O567" s="46"/>
      <c r="P567" s="37"/>
      <c r="Q567" s="37"/>
      <c r="R567" s="37"/>
      <c r="S567" s="37"/>
      <c r="T567" s="37"/>
      <c r="U567" s="37"/>
      <c r="V567" s="37"/>
      <c r="W567" s="37"/>
    </row>
    <row r="568">
      <c r="A568" s="46"/>
      <c r="B568" s="46"/>
      <c r="C568" s="46"/>
      <c r="D568" s="49"/>
      <c r="E568" s="49"/>
      <c r="F568" s="49"/>
      <c r="G568" s="46"/>
      <c r="H568" s="46"/>
      <c r="I568" s="46"/>
      <c r="J568" s="46"/>
      <c r="K568" s="46"/>
      <c r="L568" s="49"/>
      <c r="M568" s="49"/>
      <c r="N568" s="46"/>
      <c r="O568" s="46"/>
      <c r="P568" s="37"/>
      <c r="Q568" s="37"/>
      <c r="R568" s="37"/>
      <c r="S568" s="37"/>
      <c r="T568" s="37"/>
      <c r="U568" s="37"/>
      <c r="V568" s="37"/>
      <c r="W568" s="37"/>
    </row>
    <row r="569">
      <c r="A569" s="46"/>
      <c r="B569" s="46"/>
      <c r="C569" s="46"/>
      <c r="D569" s="49"/>
      <c r="E569" s="49"/>
      <c r="F569" s="49"/>
      <c r="G569" s="46"/>
      <c r="H569" s="46"/>
      <c r="I569" s="46"/>
      <c r="J569" s="46"/>
      <c r="K569" s="46"/>
      <c r="L569" s="49"/>
      <c r="M569" s="49"/>
      <c r="N569" s="46"/>
      <c r="O569" s="46"/>
      <c r="P569" s="37"/>
      <c r="Q569" s="37"/>
      <c r="R569" s="37"/>
      <c r="S569" s="37"/>
      <c r="T569" s="37"/>
      <c r="U569" s="37"/>
      <c r="V569" s="37"/>
      <c r="W569" s="37"/>
    </row>
    <row r="570">
      <c r="A570" s="46"/>
      <c r="B570" s="46"/>
      <c r="C570" s="46"/>
      <c r="D570" s="49"/>
      <c r="E570" s="49"/>
      <c r="F570" s="49"/>
      <c r="G570" s="46"/>
      <c r="H570" s="46"/>
      <c r="I570" s="46"/>
      <c r="J570" s="46"/>
      <c r="K570" s="46"/>
      <c r="L570" s="49"/>
      <c r="M570" s="49"/>
      <c r="N570" s="46"/>
      <c r="O570" s="46"/>
      <c r="P570" s="37"/>
      <c r="Q570" s="37"/>
      <c r="R570" s="37"/>
      <c r="S570" s="37"/>
      <c r="T570" s="37"/>
      <c r="U570" s="37"/>
      <c r="V570" s="37"/>
      <c r="W570" s="37"/>
    </row>
    <row r="571">
      <c r="A571" s="46"/>
      <c r="B571" s="46"/>
      <c r="C571" s="46"/>
      <c r="D571" s="49"/>
      <c r="E571" s="49"/>
      <c r="F571" s="49"/>
      <c r="G571" s="46"/>
      <c r="H571" s="46"/>
      <c r="I571" s="46"/>
      <c r="J571" s="46"/>
      <c r="K571" s="46"/>
      <c r="L571" s="49"/>
      <c r="M571" s="49"/>
      <c r="N571" s="46"/>
      <c r="O571" s="46"/>
      <c r="P571" s="37"/>
      <c r="Q571" s="37"/>
      <c r="R571" s="37"/>
      <c r="S571" s="37"/>
      <c r="T571" s="37"/>
      <c r="U571" s="37"/>
      <c r="V571" s="37"/>
      <c r="W571" s="37"/>
    </row>
    <row r="572">
      <c r="A572" s="46"/>
      <c r="B572" s="46"/>
      <c r="C572" s="46"/>
      <c r="D572" s="49"/>
      <c r="E572" s="49"/>
      <c r="F572" s="49"/>
      <c r="G572" s="46"/>
      <c r="H572" s="46"/>
      <c r="I572" s="46"/>
      <c r="J572" s="46"/>
      <c r="K572" s="46"/>
      <c r="L572" s="49"/>
      <c r="M572" s="49"/>
      <c r="N572" s="46"/>
      <c r="O572" s="46"/>
      <c r="P572" s="37"/>
      <c r="Q572" s="37"/>
      <c r="R572" s="37"/>
      <c r="S572" s="37"/>
      <c r="T572" s="37"/>
      <c r="U572" s="37"/>
      <c r="V572" s="37"/>
      <c r="W572" s="37"/>
    </row>
    <row r="573">
      <c r="A573" s="46"/>
      <c r="B573" s="46"/>
      <c r="C573" s="46"/>
      <c r="D573" s="49"/>
      <c r="E573" s="49"/>
      <c r="F573" s="49"/>
      <c r="G573" s="46"/>
      <c r="H573" s="46"/>
      <c r="I573" s="46"/>
      <c r="J573" s="46"/>
      <c r="K573" s="46"/>
      <c r="L573" s="49"/>
      <c r="M573" s="49"/>
      <c r="N573" s="46"/>
      <c r="O573" s="46"/>
      <c r="P573" s="37"/>
      <c r="Q573" s="37"/>
      <c r="R573" s="37"/>
      <c r="S573" s="37"/>
      <c r="T573" s="37"/>
      <c r="U573" s="37"/>
      <c r="V573" s="37"/>
      <c r="W573" s="37"/>
    </row>
    <row r="574">
      <c r="A574" s="46"/>
      <c r="B574" s="46"/>
      <c r="C574" s="46"/>
      <c r="D574" s="49"/>
      <c r="E574" s="49"/>
      <c r="F574" s="49"/>
      <c r="G574" s="46"/>
      <c r="H574" s="46"/>
      <c r="I574" s="46"/>
      <c r="J574" s="46"/>
      <c r="K574" s="46"/>
      <c r="L574" s="49"/>
      <c r="M574" s="49"/>
      <c r="N574" s="46"/>
      <c r="O574" s="46"/>
      <c r="P574" s="37"/>
      <c r="Q574" s="37"/>
      <c r="R574" s="37"/>
      <c r="S574" s="37"/>
      <c r="T574" s="37"/>
      <c r="U574" s="37"/>
      <c r="V574" s="37"/>
      <c r="W574" s="37"/>
    </row>
    <row r="575">
      <c r="A575" s="46"/>
      <c r="B575" s="46"/>
      <c r="C575" s="46"/>
      <c r="D575" s="49"/>
      <c r="E575" s="49"/>
      <c r="F575" s="49"/>
      <c r="G575" s="46"/>
      <c r="H575" s="46"/>
      <c r="I575" s="46"/>
      <c r="J575" s="46"/>
      <c r="K575" s="46"/>
      <c r="L575" s="49"/>
      <c r="M575" s="49"/>
      <c r="N575" s="46"/>
      <c r="O575" s="46"/>
      <c r="P575" s="37"/>
      <c r="Q575" s="37"/>
      <c r="R575" s="37"/>
      <c r="S575" s="37"/>
      <c r="T575" s="37"/>
      <c r="U575" s="37"/>
      <c r="V575" s="37"/>
      <c r="W575" s="37"/>
    </row>
    <row r="576">
      <c r="A576" s="46"/>
      <c r="B576" s="46"/>
      <c r="C576" s="46"/>
      <c r="D576" s="49"/>
      <c r="E576" s="49"/>
      <c r="F576" s="49"/>
      <c r="G576" s="46"/>
      <c r="H576" s="46"/>
      <c r="I576" s="46"/>
      <c r="J576" s="46"/>
      <c r="K576" s="46"/>
      <c r="L576" s="49"/>
      <c r="M576" s="49"/>
      <c r="N576" s="46"/>
      <c r="O576" s="46"/>
      <c r="P576" s="37"/>
      <c r="Q576" s="37"/>
      <c r="R576" s="37"/>
      <c r="S576" s="37"/>
      <c r="T576" s="37"/>
      <c r="U576" s="37"/>
      <c r="V576" s="37"/>
      <c r="W576" s="37"/>
    </row>
    <row r="577">
      <c r="A577" s="46"/>
      <c r="B577" s="46"/>
      <c r="C577" s="46"/>
      <c r="D577" s="49"/>
      <c r="E577" s="49"/>
      <c r="F577" s="49"/>
      <c r="G577" s="46"/>
      <c r="H577" s="46"/>
      <c r="I577" s="46"/>
      <c r="J577" s="46"/>
      <c r="K577" s="46"/>
      <c r="L577" s="49"/>
      <c r="M577" s="49"/>
      <c r="N577" s="46"/>
      <c r="O577" s="46"/>
      <c r="P577" s="37"/>
      <c r="Q577" s="37"/>
      <c r="R577" s="37"/>
      <c r="S577" s="37"/>
      <c r="T577" s="37"/>
      <c r="U577" s="37"/>
      <c r="V577" s="37"/>
      <c r="W577" s="37"/>
    </row>
    <row r="578">
      <c r="A578" s="46"/>
      <c r="B578" s="46"/>
      <c r="C578" s="46"/>
      <c r="D578" s="49"/>
      <c r="E578" s="49"/>
      <c r="F578" s="49"/>
      <c r="G578" s="46"/>
      <c r="H578" s="46"/>
      <c r="I578" s="46"/>
      <c r="J578" s="46"/>
      <c r="K578" s="46"/>
      <c r="L578" s="49"/>
      <c r="M578" s="49"/>
      <c r="N578" s="46"/>
      <c r="O578" s="46"/>
      <c r="P578" s="37"/>
      <c r="Q578" s="37"/>
      <c r="R578" s="37"/>
      <c r="S578" s="37"/>
      <c r="T578" s="37"/>
      <c r="U578" s="37"/>
      <c r="V578" s="37"/>
      <c r="W578" s="37"/>
    </row>
    <row r="579">
      <c r="A579" s="46"/>
      <c r="B579" s="46"/>
      <c r="C579" s="46"/>
      <c r="D579" s="49"/>
      <c r="E579" s="49"/>
      <c r="F579" s="49"/>
      <c r="G579" s="46"/>
      <c r="H579" s="46"/>
      <c r="I579" s="46"/>
      <c r="J579" s="46"/>
      <c r="K579" s="46"/>
      <c r="L579" s="49"/>
      <c r="M579" s="49"/>
      <c r="N579" s="46"/>
      <c r="O579" s="46"/>
      <c r="P579" s="37"/>
      <c r="Q579" s="37"/>
      <c r="R579" s="37"/>
      <c r="S579" s="37"/>
      <c r="T579" s="37"/>
      <c r="U579" s="37"/>
      <c r="V579" s="37"/>
      <c r="W579" s="37"/>
    </row>
    <row r="580">
      <c r="A580" s="46"/>
      <c r="B580" s="46"/>
      <c r="C580" s="46"/>
      <c r="D580" s="49"/>
      <c r="E580" s="49"/>
      <c r="F580" s="49"/>
      <c r="G580" s="46"/>
      <c r="H580" s="46"/>
      <c r="I580" s="46"/>
      <c r="J580" s="46"/>
      <c r="K580" s="46"/>
      <c r="L580" s="49"/>
      <c r="M580" s="49"/>
      <c r="N580" s="46"/>
      <c r="O580" s="46"/>
      <c r="P580" s="37"/>
      <c r="Q580" s="37"/>
      <c r="R580" s="37"/>
      <c r="S580" s="37"/>
      <c r="T580" s="37"/>
      <c r="U580" s="37"/>
      <c r="V580" s="37"/>
      <c r="W580" s="37"/>
    </row>
    <row r="581">
      <c r="A581" s="46"/>
      <c r="B581" s="46"/>
      <c r="C581" s="46"/>
      <c r="D581" s="49"/>
      <c r="E581" s="49"/>
      <c r="F581" s="49"/>
      <c r="G581" s="46"/>
      <c r="H581" s="46"/>
      <c r="I581" s="46"/>
      <c r="J581" s="46"/>
      <c r="K581" s="46"/>
      <c r="L581" s="49"/>
      <c r="M581" s="49"/>
      <c r="N581" s="46"/>
      <c r="O581" s="46"/>
      <c r="P581" s="37"/>
      <c r="Q581" s="37"/>
      <c r="R581" s="37"/>
      <c r="S581" s="37"/>
      <c r="T581" s="37"/>
      <c r="U581" s="37"/>
      <c r="V581" s="37"/>
      <c r="W581" s="37"/>
    </row>
    <row r="582">
      <c r="A582" s="46"/>
      <c r="B582" s="46"/>
      <c r="C582" s="46"/>
      <c r="D582" s="49"/>
      <c r="E582" s="49"/>
      <c r="F582" s="49"/>
      <c r="G582" s="46"/>
      <c r="H582" s="46"/>
      <c r="I582" s="46"/>
      <c r="J582" s="46"/>
      <c r="K582" s="46"/>
      <c r="L582" s="49"/>
      <c r="M582" s="49"/>
      <c r="N582" s="46"/>
      <c r="O582" s="46"/>
      <c r="P582" s="37"/>
      <c r="Q582" s="37"/>
      <c r="R582" s="37"/>
      <c r="S582" s="37"/>
      <c r="T582" s="37"/>
      <c r="U582" s="37"/>
      <c r="V582" s="37"/>
      <c r="W582" s="37"/>
    </row>
    <row r="583">
      <c r="A583" s="46"/>
      <c r="B583" s="46"/>
      <c r="C583" s="46"/>
      <c r="D583" s="49"/>
      <c r="E583" s="49"/>
      <c r="F583" s="49"/>
      <c r="G583" s="46"/>
      <c r="H583" s="46"/>
      <c r="I583" s="46"/>
      <c r="J583" s="46"/>
      <c r="K583" s="46"/>
      <c r="L583" s="49"/>
      <c r="M583" s="49"/>
      <c r="N583" s="46"/>
      <c r="O583" s="46"/>
      <c r="P583" s="37"/>
      <c r="Q583" s="37"/>
      <c r="R583" s="37"/>
      <c r="S583" s="37"/>
      <c r="T583" s="37"/>
      <c r="U583" s="37"/>
      <c r="V583" s="37"/>
      <c r="W583" s="37"/>
    </row>
    <row r="584">
      <c r="A584" s="46"/>
      <c r="B584" s="46"/>
      <c r="C584" s="46"/>
      <c r="D584" s="49"/>
      <c r="E584" s="49"/>
      <c r="F584" s="49"/>
      <c r="G584" s="46"/>
      <c r="H584" s="46"/>
      <c r="I584" s="46"/>
      <c r="J584" s="46"/>
      <c r="K584" s="46"/>
      <c r="L584" s="49"/>
      <c r="M584" s="49"/>
      <c r="N584" s="46"/>
      <c r="O584" s="46"/>
      <c r="P584" s="37"/>
      <c r="Q584" s="37"/>
      <c r="R584" s="37"/>
      <c r="S584" s="37"/>
      <c r="T584" s="37"/>
      <c r="U584" s="37"/>
      <c r="V584" s="37"/>
      <c r="W584" s="37"/>
    </row>
    <row r="585">
      <c r="A585" s="46"/>
      <c r="B585" s="46"/>
      <c r="C585" s="46"/>
      <c r="D585" s="49"/>
      <c r="E585" s="49"/>
      <c r="F585" s="49"/>
      <c r="G585" s="46"/>
      <c r="H585" s="46"/>
      <c r="I585" s="46"/>
      <c r="J585" s="46"/>
      <c r="K585" s="46"/>
      <c r="L585" s="49"/>
      <c r="M585" s="49"/>
      <c r="N585" s="46"/>
      <c r="O585" s="46"/>
      <c r="P585" s="37"/>
      <c r="Q585" s="37"/>
      <c r="R585" s="37"/>
      <c r="S585" s="37"/>
      <c r="T585" s="37"/>
      <c r="U585" s="37"/>
      <c r="V585" s="37"/>
      <c r="W585" s="37"/>
    </row>
    <row r="586">
      <c r="A586" s="46"/>
      <c r="B586" s="46"/>
      <c r="C586" s="46"/>
      <c r="D586" s="49"/>
      <c r="E586" s="49"/>
      <c r="F586" s="49"/>
      <c r="G586" s="46"/>
      <c r="H586" s="46"/>
      <c r="I586" s="46"/>
      <c r="J586" s="46"/>
      <c r="K586" s="46"/>
      <c r="L586" s="49"/>
      <c r="M586" s="49"/>
      <c r="N586" s="46"/>
      <c r="O586" s="46"/>
      <c r="P586" s="37"/>
      <c r="Q586" s="37"/>
      <c r="R586" s="37"/>
      <c r="S586" s="37"/>
      <c r="T586" s="37"/>
      <c r="U586" s="37"/>
      <c r="V586" s="37"/>
      <c r="W586" s="37"/>
    </row>
    <row r="587">
      <c r="A587" s="46"/>
      <c r="B587" s="46"/>
      <c r="C587" s="46"/>
      <c r="D587" s="49"/>
      <c r="E587" s="49"/>
      <c r="F587" s="49"/>
      <c r="G587" s="46"/>
      <c r="H587" s="46"/>
      <c r="I587" s="46"/>
      <c r="J587" s="46"/>
      <c r="K587" s="46"/>
      <c r="L587" s="49"/>
      <c r="M587" s="49"/>
      <c r="N587" s="46"/>
      <c r="O587" s="46"/>
      <c r="P587" s="37"/>
      <c r="Q587" s="37"/>
      <c r="R587" s="37"/>
      <c r="S587" s="37"/>
      <c r="T587" s="37"/>
      <c r="U587" s="37"/>
      <c r="V587" s="37"/>
      <c r="W587" s="37"/>
    </row>
    <row r="588">
      <c r="A588" s="46"/>
      <c r="B588" s="46"/>
      <c r="C588" s="46"/>
      <c r="D588" s="49"/>
      <c r="E588" s="49"/>
      <c r="F588" s="49"/>
      <c r="G588" s="46"/>
      <c r="H588" s="46"/>
      <c r="I588" s="46"/>
      <c r="J588" s="46"/>
      <c r="K588" s="46"/>
      <c r="L588" s="49"/>
      <c r="M588" s="49"/>
      <c r="N588" s="46"/>
      <c r="O588" s="46"/>
      <c r="P588" s="37"/>
      <c r="Q588" s="37"/>
      <c r="R588" s="37"/>
      <c r="S588" s="37"/>
      <c r="T588" s="37"/>
      <c r="U588" s="37"/>
      <c r="V588" s="37"/>
      <c r="W588" s="37"/>
    </row>
    <row r="589">
      <c r="A589" s="46"/>
      <c r="B589" s="46"/>
      <c r="C589" s="46"/>
      <c r="D589" s="49"/>
      <c r="E589" s="49"/>
      <c r="F589" s="49"/>
      <c r="G589" s="46"/>
      <c r="H589" s="46"/>
      <c r="I589" s="46"/>
      <c r="J589" s="46"/>
      <c r="K589" s="46"/>
      <c r="L589" s="49"/>
      <c r="M589" s="49"/>
      <c r="N589" s="46"/>
      <c r="O589" s="46"/>
      <c r="P589" s="37"/>
      <c r="Q589" s="37"/>
      <c r="R589" s="37"/>
      <c r="S589" s="37"/>
      <c r="T589" s="37"/>
      <c r="U589" s="37"/>
      <c r="V589" s="37"/>
      <c r="W589" s="37"/>
    </row>
    <row r="590">
      <c r="A590" s="46"/>
      <c r="B590" s="46"/>
      <c r="C590" s="46"/>
      <c r="D590" s="49"/>
      <c r="E590" s="49"/>
      <c r="F590" s="49"/>
      <c r="G590" s="46"/>
      <c r="H590" s="46"/>
      <c r="I590" s="46"/>
      <c r="J590" s="46"/>
      <c r="K590" s="46"/>
      <c r="L590" s="49"/>
      <c r="M590" s="49"/>
      <c r="N590" s="46"/>
      <c r="O590" s="46"/>
      <c r="P590" s="37"/>
      <c r="Q590" s="37"/>
      <c r="R590" s="37"/>
      <c r="S590" s="37"/>
      <c r="T590" s="37"/>
      <c r="U590" s="37"/>
      <c r="V590" s="37"/>
      <c r="W590" s="37"/>
    </row>
    <row r="591">
      <c r="A591" s="46"/>
      <c r="B591" s="46"/>
      <c r="C591" s="46"/>
      <c r="D591" s="49"/>
      <c r="E591" s="49"/>
      <c r="F591" s="49"/>
      <c r="G591" s="46"/>
      <c r="H591" s="46"/>
      <c r="I591" s="46"/>
      <c r="J591" s="46"/>
      <c r="K591" s="46"/>
      <c r="L591" s="49"/>
      <c r="M591" s="49"/>
      <c r="N591" s="46"/>
      <c r="O591" s="46"/>
      <c r="P591" s="37"/>
      <c r="Q591" s="37"/>
      <c r="R591" s="37"/>
      <c r="S591" s="37"/>
      <c r="T591" s="37"/>
      <c r="U591" s="37"/>
      <c r="V591" s="37"/>
      <c r="W591" s="37"/>
    </row>
    <row r="592">
      <c r="A592" s="46"/>
      <c r="B592" s="46"/>
      <c r="C592" s="46"/>
      <c r="D592" s="49"/>
      <c r="E592" s="49"/>
      <c r="F592" s="49"/>
      <c r="G592" s="46"/>
      <c r="H592" s="46"/>
      <c r="I592" s="46"/>
      <c r="J592" s="46"/>
      <c r="K592" s="46"/>
      <c r="L592" s="49"/>
      <c r="M592" s="49"/>
      <c r="N592" s="46"/>
      <c r="O592" s="46"/>
      <c r="P592" s="37"/>
      <c r="Q592" s="37"/>
      <c r="R592" s="37"/>
      <c r="S592" s="37"/>
      <c r="T592" s="37"/>
      <c r="U592" s="37"/>
      <c r="V592" s="37"/>
      <c r="W592" s="37"/>
    </row>
    <row r="593">
      <c r="A593" s="46"/>
      <c r="B593" s="46"/>
      <c r="C593" s="46"/>
      <c r="D593" s="49"/>
      <c r="E593" s="49"/>
      <c r="F593" s="49"/>
      <c r="G593" s="46"/>
      <c r="H593" s="46"/>
      <c r="I593" s="46"/>
      <c r="J593" s="46"/>
      <c r="K593" s="46"/>
      <c r="L593" s="49"/>
      <c r="M593" s="49"/>
      <c r="N593" s="46"/>
      <c r="O593" s="46"/>
      <c r="P593" s="37"/>
      <c r="Q593" s="37"/>
      <c r="R593" s="37"/>
      <c r="S593" s="37"/>
      <c r="T593" s="37"/>
      <c r="U593" s="37"/>
      <c r="V593" s="37"/>
      <c r="W593" s="37"/>
    </row>
    <row r="594">
      <c r="A594" s="46"/>
      <c r="B594" s="46"/>
      <c r="C594" s="46"/>
      <c r="D594" s="49"/>
      <c r="E594" s="49"/>
      <c r="F594" s="49"/>
      <c r="G594" s="46"/>
      <c r="H594" s="46"/>
      <c r="I594" s="46"/>
      <c r="J594" s="46"/>
      <c r="K594" s="46"/>
      <c r="L594" s="49"/>
      <c r="M594" s="49"/>
      <c r="N594" s="46"/>
      <c r="O594" s="46"/>
      <c r="P594" s="37"/>
      <c r="Q594" s="37"/>
      <c r="R594" s="37"/>
      <c r="S594" s="37"/>
      <c r="T594" s="37"/>
      <c r="U594" s="37"/>
      <c r="V594" s="37"/>
      <c r="W594" s="37"/>
    </row>
    <row r="595">
      <c r="A595" s="46"/>
      <c r="B595" s="46"/>
      <c r="C595" s="46"/>
      <c r="D595" s="49"/>
      <c r="E595" s="49"/>
      <c r="F595" s="49"/>
      <c r="G595" s="46"/>
      <c r="H595" s="46"/>
      <c r="I595" s="46"/>
      <c r="J595" s="46"/>
      <c r="K595" s="46"/>
      <c r="L595" s="49"/>
      <c r="M595" s="49"/>
      <c r="N595" s="46"/>
      <c r="O595" s="46"/>
      <c r="P595" s="37"/>
      <c r="Q595" s="37"/>
      <c r="R595" s="37"/>
      <c r="S595" s="37"/>
      <c r="T595" s="37"/>
      <c r="U595" s="37"/>
      <c r="V595" s="37"/>
      <c r="W595" s="37"/>
    </row>
    <row r="596">
      <c r="A596" s="46"/>
      <c r="B596" s="46"/>
      <c r="C596" s="46"/>
      <c r="D596" s="49"/>
      <c r="E596" s="49"/>
      <c r="F596" s="49"/>
      <c r="G596" s="46"/>
      <c r="H596" s="46"/>
      <c r="I596" s="46"/>
      <c r="J596" s="46"/>
      <c r="K596" s="46"/>
      <c r="L596" s="49"/>
      <c r="M596" s="49"/>
      <c r="N596" s="46"/>
      <c r="O596" s="46"/>
      <c r="P596" s="37"/>
      <c r="Q596" s="37"/>
      <c r="R596" s="37"/>
      <c r="S596" s="37"/>
      <c r="T596" s="37"/>
      <c r="U596" s="37"/>
      <c r="V596" s="37"/>
      <c r="W596" s="37"/>
    </row>
    <row r="597">
      <c r="A597" s="46"/>
      <c r="B597" s="46"/>
      <c r="C597" s="46"/>
      <c r="D597" s="49"/>
      <c r="E597" s="49"/>
      <c r="F597" s="49"/>
      <c r="G597" s="46"/>
      <c r="H597" s="46"/>
      <c r="I597" s="46"/>
      <c r="J597" s="46"/>
      <c r="K597" s="46"/>
      <c r="L597" s="49"/>
      <c r="M597" s="49"/>
      <c r="N597" s="46"/>
      <c r="O597" s="46"/>
      <c r="P597" s="37"/>
      <c r="Q597" s="37"/>
      <c r="R597" s="37"/>
      <c r="S597" s="37"/>
      <c r="T597" s="37"/>
      <c r="U597" s="37"/>
      <c r="V597" s="37"/>
      <c r="W597" s="37"/>
    </row>
    <row r="598">
      <c r="A598" s="46"/>
      <c r="B598" s="46"/>
      <c r="C598" s="46"/>
      <c r="D598" s="49"/>
      <c r="E598" s="49"/>
      <c r="F598" s="49"/>
      <c r="G598" s="46"/>
      <c r="H598" s="46"/>
      <c r="I598" s="46"/>
      <c r="J598" s="46"/>
      <c r="K598" s="46"/>
      <c r="L598" s="49"/>
      <c r="M598" s="49"/>
      <c r="N598" s="46"/>
      <c r="O598" s="46"/>
      <c r="P598" s="37"/>
      <c r="Q598" s="37"/>
      <c r="R598" s="37"/>
      <c r="S598" s="37"/>
      <c r="T598" s="37"/>
      <c r="U598" s="37"/>
      <c r="V598" s="37"/>
      <c r="W598" s="37"/>
    </row>
    <row r="599">
      <c r="A599" s="46"/>
      <c r="B599" s="46"/>
      <c r="C599" s="46"/>
      <c r="D599" s="49"/>
      <c r="E599" s="49"/>
      <c r="F599" s="49"/>
      <c r="G599" s="46"/>
      <c r="H599" s="46"/>
      <c r="I599" s="46"/>
      <c r="J599" s="46"/>
      <c r="K599" s="46"/>
      <c r="L599" s="49"/>
      <c r="M599" s="49"/>
      <c r="N599" s="46"/>
      <c r="O599" s="46"/>
      <c r="P599" s="37"/>
      <c r="Q599" s="37"/>
      <c r="R599" s="37"/>
      <c r="S599" s="37"/>
      <c r="T599" s="37"/>
      <c r="U599" s="37"/>
      <c r="V599" s="37"/>
      <c r="W599" s="37"/>
    </row>
    <row r="600">
      <c r="A600" s="46"/>
      <c r="B600" s="46"/>
      <c r="C600" s="46"/>
      <c r="D600" s="49"/>
      <c r="E600" s="49"/>
      <c r="F600" s="49"/>
      <c r="G600" s="46"/>
      <c r="H600" s="46"/>
      <c r="I600" s="46"/>
      <c r="J600" s="46"/>
      <c r="K600" s="46"/>
      <c r="L600" s="49"/>
      <c r="M600" s="49"/>
      <c r="N600" s="46"/>
      <c r="O600" s="46"/>
      <c r="P600" s="37"/>
      <c r="Q600" s="37"/>
      <c r="R600" s="37"/>
      <c r="S600" s="37"/>
      <c r="T600" s="37"/>
      <c r="U600" s="37"/>
      <c r="V600" s="37"/>
      <c r="W600" s="37"/>
    </row>
    <row r="601">
      <c r="A601" s="46"/>
      <c r="B601" s="46"/>
      <c r="C601" s="46"/>
      <c r="D601" s="49"/>
      <c r="E601" s="49"/>
      <c r="F601" s="49"/>
      <c r="G601" s="46"/>
      <c r="H601" s="46"/>
      <c r="I601" s="46"/>
      <c r="J601" s="46"/>
      <c r="K601" s="46"/>
      <c r="L601" s="49"/>
      <c r="M601" s="49"/>
      <c r="N601" s="46"/>
      <c r="O601" s="46"/>
      <c r="P601" s="37"/>
      <c r="Q601" s="37"/>
      <c r="R601" s="37"/>
      <c r="S601" s="37"/>
      <c r="T601" s="37"/>
      <c r="U601" s="37"/>
      <c r="V601" s="37"/>
      <c r="W601" s="37"/>
    </row>
    <row r="602">
      <c r="A602" s="46"/>
      <c r="B602" s="46"/>
      <c r="C602" s="46"/>
      <c r="D602" s="49"/>
      <c r="E602" s="49"/>
      <c r="F602" s="49"/>
      <c r="G602" s="46"/>
      <c r="H602" s="46"/>
      <c r="I602" s="46"/>
      <c r="J602" s="46"/>
      <c r="K602" s="46"/>
      <c r="L602" s="49"/>
      <c r="M602" s="49"/>
      <c r="N602" s="46"/>
      <c r="O602" s="46"/>
      <c r="P602" s="37"/>
      <c r="Q602" s="37"/>
      <c r="R602" s="37"/>
      <c r="S602" s="37"/>
      <c r="T602" s="37"/>
      <c r="U602" s="37"/>
      <c r="V602" s="37"/>
      <c r="W602" s="37"/>
    </row>
    <row r="603">
      <c r="A603" s="46"/>
      <c r="B603" s="46"/>
      <c r="C603" s="46"/>
      <c r="D603" s="49"/>
      <c r="E603" s="49"/>
      <c r="F603" s="49"/>
      <c r="G603" s="46"/>
      <c r="H603" s="46"/>
      <c r="I603" s="46"/>
      <c r="J603" s="46"/>
      <c r="K603" s="46"/>
      <c r="L603" s="49"/>
      <c r="M603" s="49"/>
      <c r="N603" s="46"/>
      <c r="O603" s="46"/>
      <c r="P603" s="37"/>
      <c r="Q603" s="37"/>
      <c r="R603" s="37"/>
      <c r="S603" s="37"/>
      <c r="T603" s="37"/>
      <c r="U603" s="37"/>
      <c r="V603" s="37"/>
      <c r="W603" s="37"/>
    </row>
    <row r="604">
      <c r="A604" s="46"/>
      <c r="B604" s="46"/>
      <c r="C604" s="46"/>
      <c r="D604" s="49"/>
      <c r="E604" s="49"/>
      <c r="F604" s="49"/>
      <c r="G604" s="46"/>
      <c r="H604" s="46"/>
      <c r="I604" s="46"/>
      <c r="J604" s="46"/>
      <c r="K604" s="46"/>
      <c r="L604" s="49"/>
      <c r="M604" s="49"/>
      <c r="N604" s="46"/>
      <c r="O604" s="46"/>
      <c r="P604" s="37"/>
      <c r="Q604" s="37"/>
      <c r="R604" s="37"/>
      <c r="S604" s="37"/>
      <c r="T604" s="37"/>
      <c r="U604" s="37"/>
      <c r="V604" s="37"/>
      <c r="W604" s="37"/>
    </row>
    <row r="605">
      <c r="A605" s="46"/>
      <c r="B605" s="46"/>
      <c r="C605" s="46"/>
      <c r="D605" s="49"/>
      <c r="E605" s="49"/>
      <c r="F605" s="49"/>
      <c r="G605" s="46"/>
      <c r="H605" s="46"/>
      <c r="I605" s="46"/>
      <c r="J605" s="46"/>
      <c r="K605" s="46"/>
      <c r="L605" s="49"/>
      <c r="M605" s="49"/>
      <c r="N605" s="46"/>
      <c r="O605" s="46"/>
      <c r="P605" s="37"/>
      <c r="Q605" s="37"/>
      <c r="R605" s="37"/>
      <c r="S605" s="37"/>
      <c r="T605" s="37"/>
      <c r="U605" s="37"/>
      <c r="V605" s="37"/>
      <c r="W605" s="37"/>
    </row>
    <row r="606">
      <c r="A606" s="46"/>
      <c r="B606" s="46"/>
      <c r="C606" s="46"/>
      <c r="D606" s="49"/>
      <c r="E606" s="49"/>
      <c r="F606" s="49"/>
      <c r="G606" s="46"/>
      <c r="H606" s="46"/>
      <c r="I606" s="46"/>
      <c r="J606" s="46"/>
      <c r="K606" s="46"/>
      <c r="L606" s="49"/>
      <c r="M606" s="49"/>
      <c r="N606" s="46"/>
      <c r="O606" s="46"/>
      <c r="P606" s="37"/>
      <c r="Q606" s="37"/>
      <c r="R606" s="37"/>
      <c r="S606" s="37"/>
      <c r="T606" s="37"/>
      <c r="U606" s="37"/>
      <c r="V606" s="37"/>
      <c r="W606" s="37"/>
    </row>
    <row r="607">
      <c r="A607" s="46"/>
      <c r="B607" s="46"/>
      <c r="C607" s="46"/>
      <c r="D607" s="49"/>
      <c r="E607" s="49"/>
      <c r="F607" s="49"/>
      <c r="G607" s="46"/>
      <c r="H607" s="46"/>
      <c r="I607" s="46"/>
      <c r="J607" s="46"/>
      <c r="K607" s="46"/>
      <c r="L607" s="49"/>
      <c r="M607" s="49"/>
      <c r="N607" s="46"/>
      <c r="O607" s="46"/>
      <c r="P607" s="37"/>
      <c r="Q607" s="37"/>
      <c r="R607" s="37"/>
      <c r="S607" s="37"/>
      <c r="T607" s="37"/>
      <c r="U607" s="37"/>
      <c r="V607" s="37"/>
      <c r="W607" s="37"/>
    </row>
    <row r="608">
      <c r="A608" s="46"/>
      <c r="B608" s="46"/>
      <c r="C608" s="46"/>
      <c r="D608" s="49"/>
      <c r="E608" s="49"/>
      <c r="F608" s="49"/>
      <c r="G608" s="46"/>
      <c r="H608" s="46"/>
      <c r="I608" s="46"/>
      <c r="J608" s="46"/>
      <c r="K608" s="46"/>
      <c r="L608" s="49"/>
      <c r="M608" s="49"/>
      <c r="N608" s="46"/>
      <c r="O608" s="46"/>
      <c r="P608" s="37"/>
      <c r="Q608" s="37"/>
      <c r="R608" s="37"/>
      <c r="S608" s="37"/>
      <c r="T608" s="37"/>
      <c r="U608" s="37"/>
      <c r="V608" s="37"/>
      <c r="W608" s="37"/>
    </row>
    <row r="609">
      <c r="A609" s="46"/>
      <c r="B609" s="46"/>
      <c r="C609" s="46"/>
      <c r="D609" s="49"/>
      <c r="E609" s="49"/>
      <c r="F609" s="49"/>
      <c r="G609" s="46"/>
      <c r="H609" s="46"/>
      <c r="I609" s="46"/>
      <c r="J609" s="46"/>
      <c r="K609" s="46"/>
      <c r="L609" s="49"/>
      <c r="M609" s="49"/>
      <c r="N609" s="46"/>
      <c r="O609" s="46"/>
      <c r="P609" s="37"/>
      <c r="Q609" s="37"/>
      <c r="R609" s="37"/>
      <c r="S609" s="37"/>
      <c r="T609" s="37"/>
      <c r="U609" s="37"/>
      <c r="V609" s="37"/>
      <c r="W609" s="37"/>
    </row>
    <row r="610">
      <c r="A610" s="46"/>
      <c r="B610" s="46"/>
      <c r="C610" s="46"/>
      <c r="D610" s="49"/>
      <c r="E610" s="49"/>
      <c r="F610" s="49"/>
      <c r="G610" s="46"/>
      <c r="H610" s="46"/>
      <c r="I610" s="46"/>
      <c r="J610" s="46"/>
      <c r="K610" s="46"/>
      <c r="L610" s="49"/>
      <c r="M610" s="49"/>
      <c r="N610" s="46"/>
      <c r="O610" s="46"/>
      <c r="P610" s="37"/>
      <c r="Q610" s="37"/>
      <c r="R610" s="37"/>
      <c r="S610" s="37"/>
      <c r="T610" s="37"/>
      <c r="U610" s="37"/>
      <c r="V610" s="37"/>
      <c r="W610" s="37"/>
    </row>
    <row r="611">
      <c r="A611" s="46"/>
      <c r="B611" s="46"/>
      <c r="C611" s="46"/>
      <c r="D611" s="49"/>
      <c r="E611" s="49"/>
      <c r="F611" s="49"/>
      <c r="G611" s="46"/>
      <c r="H611" s="46"/>
      <c r="I611" s="46"/>
      <c r="J611" s="46"/>
      <c r="K611" s="46"/>
      <c r="L611" s="49"/>
      <c r="M611" s="49"/>
      <c r="N611" s="46"/>
      <c r="O611" s="46"/>
      <c r="P611" s="37"/>
      <c r="Q611" s="37"/>
      <c r="R611" s="37"/>
      <c r="S611" s="37"/>
      <c r="T611" s="37"/>
      <c r="U611" s="37"/>
      <c r="V611" s="37"/>
      <c r="W611" s="37"/>
    </row>
    <row r="612">
      <c r="A612" s="46"/>
      <c r="B612" s="46"/>
      <c r="C612" s="46"/>
      <c r="D612" s="49"/>
      <c r="E612" s="49"/>
      <c r="F612" s="49"/>
      <c r="G612" s="46"/>
      <c r="H612" s="46"/>
      <c r="I612" s="46"/>
      <c r="J612" s="46"/>
      <c r="K612" s="46"/>
      <c r="L612" s="49"/>
      <c r="M612" s="49"/>
      <c r="N612" s="46"/>
      <c r="O612" s="46"/>
      <c r="P612" s="37"/>
      <c r="Q612" s="37"/>
      <c r="R612" s="37"/>
      <c r="S612" s="37"/>
      <c r="T612" s="37"/>
      <c r="U612" s="37"/>
      <c r="V612" s="37"/>
      <c r="W612" s="37"/>
    </row>
    <row r="613">
      <c r="A613" s="46"/>
      <c r="B613" s="46"/>
      <c r="C613" s="46"/>
      <c r="D613" s="49"/>
      <c r="E613" s="49"/>
      <c r="F613" s="49"/>
      <c r="G613" s="46"/>
      <c r="H613" s="46"/>
      <c r="I613" s="46"/>
      <c r="J613" s="46"/>
      <c r="K613" s="46"/>
      <c r="L613" s="49"/>
      <c r="M613" s="49"/>
      <c r="N613" s="46"/>
      <c r="O613" s="46"/>
      <c r="P613" s="37"/>
      <c r="Q613" s="37"/>
      <c r="R613" s="37"/>
      <c r="S613" s="37"/>
      <c r="T613" s="37"/>
      <c r="U613" s="37"/>
      <c r="V613" s="37"/>
      <c r="W613" s="37"/>
    </row>
    <row r="614">
      <c r="A614" s="46"/>
      <c r="B614" s="46"/>
      <c r="C614" s="46"/>
      <c r="D614" s="49"/>
      <c r="E614" s="49"/>
      <c r="F614" s="49"/>
      <c r="G614" s="46"/>
      <c r="H614" s="46"/>
      <c r="I614" s="46"/>
      <c r="J614" s="46"/>
      <c r="K614" s="46"/>
      <c r="L614" s="49"/>
      <c r="M614" s="49"/>
      <c r="N614" s="46"/>
      <c r="O614" s="46"/>
      <c r="P614" s="37"/>
      <c r="Q614" s="37"/>
      <c r="R614" s="37"/>
      <c r="S614" s="37"/>
      <c r="T614" s="37"/>
      <c r="U614" s="37"/>
      <c r="V614" s="37"/>
      <c r="W614" s="37"/>
    </row>
    <row r="615">
      <c r="A615" s="46"/>
      <c r="B615" s="46"/>
      <c r="C615" s="46"/>
      <c r="D615" s="49"/>
      <c r="E615" s="49"/>
      <c r="F615" s="49"/>
      <c r="G615" s="46"/>
      <c r="H615" s="46"/>
      <c r="I615" s="46"/>
      <c r="J615" s="46"/>
      <c r="K615" s="46"/>
      <c r="L615" s="49"/>
      <c r="M615" s="49"/>
      <c r="N615" s="46"/>
      <c r="O615" s="46"/>
      <c r="P615" s="37"/>
      <c r="Q615" s="37"/>
      <c r="R615" s="37"/>
      <c r="S615" s="37"/>
      <c r="T615" s="37"/>
      <c r="U615" s="37"/>
      <c r="V615" s="37"/>
      <c r="W615" s="37"/>
    </row>
    <row r="616">
      <c r="A616" s="46"/>
      <c r="B616" s="46"/>
      <c r="C616" s="46"/>
      <c r="D616" s="49"/>
      <c r="E616" s="49"/>
      <c r="F616" s="49"/>
      <c r="G616" s="46"/>
      <c r="H616" s="46"/>
      <c r="I616" s="46"/>
      <c r="J616" s="46"/>
      <c r="K616" s="46"/>
      <c r="L616" s="49"/>
      <c r="M616" s="49"/>
      <c r="N616" s="46"/>
      <c r="O616" s="46"/>
      <c r="P616" s="37"/>
      <c r="Q616" s="37"/>
      <c r="R616" s="37"/>
      <c r="S616" s="37"/>
      <c r="T616" s="37"/>
      <c r="U616" s="37"/>
      <c r="V616" s="37"/>
      <c r="W616" s="37"/>
    </row>
    <row r="617">
      <c r="A617" s="46"/>
      <c r="B617" s="46"/>
      <c r="C617" s="46"/>
      <c r="D617" s="49"/>
      <c r="E617" s="49"/>
      <c r="F617" s="49"/>
      <c r="G617" s="46"/>
      <c r="H617" s="46"/>
      <c r="I617" s="46"/>
      <c r="J617" s="46"/>
      <c r="K617" s="46"/>
      <c r="L617" s="49"/>
      <c r="M617" s="49"/>
      <c r="N617" s="46"/>
      <c r="O617" s="46"/>
      <c r="P617" s="37"/>
      <c r="Q617" s="37"/>
      <c r="R617" s="37"/>
      <c r="S617" s="37"/>
      <c r="T617" s="37"/>
      <c r="U617" s="37"/>
      <c r="V617" s="37"/>
      <c r="W617" s="37"/>
    </row>
    <row r="618">
      <c r="A618" s="46"/>
      <c r="B618" s="46"/>
      <c r="C618" s="46"/>
      <c r="D618" s="49"/>
      <c r="E618" s="49"/>
      <c r="F618" s="49"/>
      <c r="G618" s="46"/>
      <c r="H618" s="46"/>
      <c r="I618" s="46"/>
      <c r="J618" s="46"/>
      <c r="K618" s="46"/>
      <c r="L618" s="49"/>
      <c r="M618" s="49"/>
      <c r="N618" s="46"/>
      <c r="O618" s="46"/>
      <c r="P618" s="37"/>
      <c r="Q618" s="37"/>
      <c r="R618" s="37"/>
      <c r="S618" s="37"/>
      <c r="T618" s="37"/>
      <c r="U618" s="37"/>
      <c r="V618" s="37"/>
      <c r="W618" s="37"/>
    </row>
    <row r="619">
      <c r="A619" s="46"/>
      <c r="B619" s="46"/>
      <c r="C619" s="46"/>
      <c r="D619" s="49"/>
      <c r="E619" s="49"/>
      <c r="F619" s="49"/>
      <c r="G619" s="46"/>
      <c r="H619" s="46"/>
      <c r="I619" s="46"/>
      <c r="J619" s="46"/>
      <c r="K619" s="46"/>
      <c r="L619" s="49"/>
      <c r="M619" s="49"/>
      <c r="N619" s="46"/>
      <c r="O619" s="46"/>
      <c r="P619" s="37"/>
      <c r="Q619" s="37"/>
      <c r="R619" s="37"/>
      <c r="S619" s="37"/>
      <c r="T619" s="37"/>
      <c r="U619" s="37"/>
      <c r="V619" s="37"/>
      <c r="W619" s="37"/>
    </row>
    <row r="620">
      <c r="A620" s="46"/>
      <c r="B620" s="46"/>
      <c r="C620" s="46"/>
      <c r="D620" s="49"/>
      <c r="E620" s="49"/>
      <c r="F620" s="49"/>
      <c r="G620" s="46"/>
      <c r="H620" s="46"/>
      <c r="I620" s="46"/>
      <c r="J620" s="46"/>
      <c r="K620" s="46"/>
      <c r="L620" s="49"/>
      <c r="M620" s="49"/>
      <c r="N620" s="46"/>
      <c r="O620" s="46"/>
      <c r="P620" s="37"/>
      <c r="Q620" s="37"/>
      <c r="R620" s="37"/>
      <c r="S620" s="37"/>
      <c r="T620" s="37"/>
      <c r="U620" s="37"/>
      <c r="V620" s="37"/>
      <c r="W620" s="37"/>
    </row>
    <row r="621">
      <c r="A621" s="46"/>
      <c r="B621" s="46"/>
      <c r="C621" s="46"/>
      <c r="D621" s="49"/>
      <c r="E621" s="49"/>
      <c r="F621" s="49"/>
      <c r="G621" s="46"/>
      <c r="H621" s="46"/>
      <c r="I621" s="46"/>
      <c r="J621" s="46"/>
      <c r="K621" s="46"/>
      <c r="L621" s="49"/>
      <c r="M621" s="49"/>
      <c r="N621" s="46"/>
      <c r="O621" s="46"/>
      <c r="P621" s="37"/>
      <c r="Q621" s="37"/>
      <c r="R621" s="37"/>
      <c r="S621" s="37"/>
      <c r="T621" s="37"/>
      <c r="U621" s="37"/>
      <c r="V621" s="37"/>
      <c r="W621" s="37"/>
    </row>
    <row r="622">
      <c r="A622" s="46"/>
      <c r="B622" s="46"/>
      <c r="C622" s="46"/>
      <c r="D622" s="49"/>
      <c r="E622" s="49"/>
      <c r="F622" s="49"/>
      <c r="G622" s="46"/>
      <c r="H622" s="46"/>
      <c r="I622" s="46"/>
      <c r="J622" s="46"/>
      <c r="K622" s="46"/>
      <c r="L622" s="49"/>
      <c r="M622" s="49"/>
      <c r="N622" s="46"/>
      <c r="O622" s="46"/>
      <c r="P622" s="37"/>
      <c r="Q622" s="37"/>
      <c r="R622" s="37"/>
      <c r="S622" s="37"/>
      <c r="T622" s="37"/>
      <c r="U622" s="37"/>
      <c r="V622" s="37"/>
      <c r="W622" s="37"/>
    </row>
    <row r="623">
      <c r="A623" s="46"/>
      <c r="B623" s="46"/>
      <c r="C623" s="46"/>
      <c r="D623" s="49"/>
      <c r="E623" s="49"/>
      <c r="F623" s="49"/>
      <c r="G623" s="46"/>
      <c r="H623" s="46"/>
      <c r="I623" s="46"/>
      <c r="J623" s="46"/>
      <c r="K623" s="46"/>
      <c r="L623" s="49"/>
      <c r="M623" s="49"/>
      <c r="N623" s="46"/>
      <c r="O623" s="46"/>
      <c r="P623" s="37"/>
      <c r="Q623" s="37"/>
      <c r="R623" s="37"/>
      <c r="S623" s="37"/>
      <c r="T623" s="37"/>
      <c r="U623" s="37"/>
      <c r="V623" s="37"/>
      <c r="W623" s="37"/>
    </row>
    <row r="624">
      <c r="A624" s="46"/>
      <c r="B624" s="46"/>
      <c r="C624" s="46"/>
      <c r="D624" s="49"/>
      <c r="E624" s="49"/>
      <c r="F624" s="49"/>
      <c r="G624" s="46"/>
      <c r="H624" s="46"/>
      <c r="I624" s="46"/>
      <c r="J624" s="46"/>
      <c r="K624" s="46"/>
      <c r="L624" s="49"/>
      <c r="M624" s="49"/>
      <c r="N624" s="46"/>
      <c r="O624" s="46"/>
      <c r="P624" s="37"/>
      <c r="Q624" s="37"/>
      <c r="R624" s="37"/>
      <c r="S624" s="37"/>
      <c r="T624" s="37"/>
      <c r="U624" s="37"/>
      <c r="V624" s="37"/>
      <c r="W624" s="37"/>
    </row>
    <row r="625">
      <c r="A625" s="46"/>
      <c r="B625" s="46"/>
      <c r="C625" s="46"/>
      <c r="D625" s="49"/>
      <c r="E625" s="49"/>
      <c r="F625" s="49"/>
      <c r="G625" s="46"/>
      <c r="H625" s="46"/>
      <c r="I625" s="46"/>
      <c r="J625" s="46"/>
      <c r="K625" s="46"/>
      <c r="L625" s="49"/>
      <c r="M625" s="49"/>
      <c r="N625" s="46"/>
      <c r="O625" s="46"/>
      <c r="P625" s="37"/>
      <c r="Q625" s="37"/>
      <c r="R625" s="37"/>
      <c r="S625" s="37"/>
      <c r="T625" s="37"/>
      <c r="U625" s="37"/>
      <c r="V625" s="37"/>
      <c r="W625" s="37"/>
    </row>
    <row r="626">
      <c r="A626" s="46"/>
      <c r="B626" s="46"/>
      <c r="C626" s="46"/>
      <c r="D626" s="49"/>
      <c r="E626" s="49"/>
      <c r="F626" s="49"/>
      <c r="G626" s="46"/>
      <c r="H626" s="46"/>
      <c r="I626" s="46"/>
      <c r="J626" s="46"/>
      <c r="K626" s="46"/>
      <c r="L626" s="49"/>
      <c r="M626" s="49"/>
      <c r="N626" s="46"/>
      <c r="O626" s="46"/>
      <c r="P626" s="37"/>
      <c r="Q626" s="37"/>
      <c r="R626" s="37"/>
      <c r="S626" s="37"/>
      <c r="T626" s="37"/>
      <c r="U626" s="37"/>
      <c r="V626" s="37"/>
      <c r="W626" s="37"/>
    </row>
    <row r="627">
      <c r="A627" s="46"/>
      <c r="B627" s="46"/>
      <c r="C627" s="46"/>
      <c r="D627" s="49"/>
      <c r="E627" s="49"/>
      <c r="F627" s="49"/>
      <c r="G627" s="46"/>
      <c r="H627" s="46"/>
      <c r="I627" s="46"/>
      <c r="J627" s="46"/>
      <c r="K627" s="46"/>
      <c r="L627" s="49"/>
      <c r="M627" s="49"/>
      <c r="N627" s="46"/>
      <c r="O627" s="46"/>
      <c r="P627" s="37"/>
      <c r="Q627" s="37"/>
      <c r="R627" s="37"/>
      <c r="S627" s="37"/>
      <c r="T627" s="37"/>
      <c r="U627" s="37"/>
      <c r="V627" s="37"/>
      <c r="W627" s="37"/>
    </row>
    <row r="628">
      <c r="A628" s="46"/>
      <c r="B628" s="46"/>
      <c r="C628" s="46"/>
      <c r="D628" s="49"/>
      <c r="E628" s="49"/>
      <c r="F628" s="49"/>
      <c r="G628" s="46"/>
      <c r="H628" s="46"/>
      <c r="I628" s="46"/>
      <c r="J628" s="46"/>
      <c r="K628" s="46"/>
      <c r="L628" s="49"/>
      <c r="M628" s="49"/>
      <c r="N628" s="46"/>
      <c r="O628" s="46"/>
      <c r="P628" s="37"/>
      <c r="Q628" s="37"/>
      <c r="R628" s="37"/>
      <c r="S628" s="37"/>
      <c r="T628" s="37"/>
      <c r="U628" s="37"/>
      <c r="V628" s="37"/>
      <c r="W628" s="37"/>
    </row>
    <row r="629">
      <c r="A629" s="46"/>
      <c r="B629" s="46"/>
      <c r="C629" s="46"/>
      <c r="D629" s="49"/>
      <c r="E629" s="49"/>
      <c r="F629" s="49"/>
      <c r="G629" s="46"/>
      <c r="H629" s="46"/>
      <c r="I629" s="46"/>
      <c r="J629" s="46"/>
      <c r="K629" s="46"/>
      <c r="L629" s="49"/>
      <c r="M629" s="49"/>
      <c r="N629" s="46"/>
      <c r="O629" s="46"/>
      <c r="P629" s="37"/>
      <c r="Q629" s="37"/>
      <c r="R629" s="37"/>
      <c r="S629" s="37"/>
      <c r="T629" s="37"/>
      <c r="U629" s="37"/>
      <c r="V629" s="37"/>
      <c r="W629" s="37"/>
    </row>
    <row r="630">
      <c r="A630" s="46"/>
      <c r="B630" s="46"/>
      <c r="C630" s="46"/>
      <c r="D630" s="49"/>
      <c r="E630" s="49"/>
      <c r="F630" s="49"/>
      <c r="G630" s="46"/>
      <c r="H630" s="46"/>
      <c r="I630" s="46"/>
      <c r="J630" s="46"/>
      <c r="K630" s="46"/>
      <c r="L630" s="49"/>
      <c r="M630" s="49"/>
      <c r="N630" s="46"/>
      <c r="O630" s="46"/>
      <c r="P630" s="37"/>
      <c r="Q630" s="37"/>
      <c r="R630" s="37"/>
      <c r="S630" s="37"/>
      <c r="T630" s="37"/>
      <c r="U630" s="37"/>
      <c r="V630" s="37"/>
      <c r="W630" s="37"/>
    </row>
    <row r="631">
      <c r="A631" s="46"/>
      <c r="B631" s="46"/>
      <c r="C631" s="46"/>
      <c r="D631" s="49"/>
      <c r="E631" s="49"/>
      <c r="F631" s="49"/>
      <c r="G631" s="46"/>
      <c r="H631" s="46"/>
      <c r="I631" s="46"/>
      <c r="J631" s="46"/>
      <c r="K631" s="46"/>
      <c r="L631" s="49"/>
      <c r="M631" s="49"/>
      <c r="N631" s="46"/>
      <c r="O631" s="46"/>
      <c r="P631" s="37"/>
      <c r="Q631" s="37"/>
      <c r="R631" s="37"/>
      <c r="S631" s="37"/>
      <c r="T631" s="37"/>
      <c r="U631" s="37"/>
      <c r="V631" s="37"/>
      <c r="W631" s="37"/>
    </row>
    <row r="632">
      <c r="A632" s="46"/>
      <c r="B632" s="46"/>
      <c r="C632" s="46"/>
      <c r="D632" s="49"/>
      <c r="E632" s="49"/>
      <c r="F632" s="49"/>
      <c r="G632" s="46"/>
      <c r="H632" s="46"/>
      <c r="I632" s="46"/>
      <c r="J632" s="46"/>
      <c r="K632" s="46"/>
      <c r="L632" s="49"/>
      <c r="M632" s="49"/>
      <c r="N632" s="46"/>
      <c r="O632" s="46"/>
      <c r="P632" s="37"/>
      <c r="Q632" s="37"/>
      <c r="R632" s="37"/>
      <c r="S632" s="37"/>
      <c r="T632" s="37"/>
      <c r="U632" s="37"/>
      <c r="V632" s="37"/>
      <c r="W632" s="37"/>
    </row>
    <row r="633">
      <c r="A633" s="46"/>
      <c r="B633" s="46"/>
      <c r="C633" s="46"/>
      <c r="D633" s="49"/>
      <c r="E633" s="49"/>
      <c r="F633" s="49"/>
      <c r="G633" s="46"/>
      <c r="H633" s="46"/>
      <c r="I633" s="46"/>
      <c r="J633" s="46"/>
      <c r="K633" s="46"/>
      <c r="L633" s="49"/>
      <c r="M633" s="49"/>
      <c r="N633" s="46"/>
      <c r="O633" s="46"/>
      <c r="P633" s="37"/>
      <c r="Q633" s="37"/>
      <c r="R633" s="37"/>
      <c r="S633" s="37"/>
      <c r="T633" s="37"/>
      <c r="U633" s="37"/>
      <c r="V633" s="37"/>
      <c r="W633" s="37"/>
    </row>
    <row r="634">
      <c r="A634" s="46"/>
      <c r="B634" s="46"/>
      <c r="C634" s="46"/>
      <c r="D634" s="49"/>
      <c r="E634" s="49"/>
      <c r="F634" s="49"/>
      <c r="G634" s="46"/>
      <c r="H634" s="46"/>
      <c r="I634" s="46"/>
      <c r="J634" s="46"/>
      <c r="K634" s="46"/>
      <c r="L634" s="49"/>
      <c r="M634" s="49"/>
      <c r="N634" s="46"/>
      <c r="O634" s="46"/>
      <c r="P634" s="37"/>
      <c r="Q634" s="37"/>
      <c r="R634" s="37"/>
      <c r="S634" s="37"/>
      <c r="T634" s="37"/>
      <c r="U634" s="37"/>
      <c r="V634" s="37"/>
      <c r="W634" s="37"/>
    </row>
    <row r="635">
      <c r="A635" s="46"/>
      <c r="B635" s="46"/>
      <c r="C635" s="46"/>
      <c r="D635" s="49"/>
      <c r="E635" s="49"/>
      <c r="F635" s="49"/>
      <c r="G635" s="46"/>
      <c r="H635" s="46"/>
      <c r="I635" s="46"/>
      <c r="J635" s="46"/>
      <c r="K635" s="46"/>
      <c r="L635" s="49"/>
      <c r="M635" s="49"/>
      <c r="N635" s="46"/>
      <c r="O635" s="46"/>
      <c r="P635" s="37"/>
      <c r="Q635" s="37"/>
      <c r="R635" s="37"/>
      <c r="S635" s="37"/>
      <c r="T635" s="37"/>
      <c r="U635" s="37"/>
      <c r="V635" s="37"/>
      <c r="W635" s="37"/>
    </row>
    <row r="636">
      <c r="A636" s="46"/>
      <c r="B636" s="46"/>
      <c r="C636" s="46"/>
      <c r="D636" s="49"/>
      <c r="E636" s="49"/>
      <c r="F636" s="49"/>
      <c r="G636" s="46"/>
      <c r="H636" s="46"/>
      <c r="I636" s="46"/>
      <c r="J636" s="46"/>
      <c r="K636" s="46"/>
      <c r="L636" s="49"/>
      <c r="M636" s="49"/>
      <c r="N636" s="46"/>
      <c r="O636" s="46"/>
      <c r="P636" s="37"/>
      <c r="Q636" s="37"/>
      <c r="R636" s="37"/>
      <c r="S636" s="37"/>
      <c r="T636" s="37"/>
      <c r="U636" s="37"/>
      <c r="V636" s="37"/>
      <c r="W636" s="37"/>
    </row>
    <row r="637">
      <c r="A637" s="46"/>
      <c r="B637" s="46"/>
      <c r="C637" s="46"/>
      <c r="D637" s="49"/>
      <c r="E637" s="49"/>
      <c r="F637" s="49"/>
      <c r="G637" s="46"/>
      <c r="H637" s="46"/>
      <c r="I637" s="46"/>
      <c r="J637" s="46"/>
      <c r="K637" s="46"/>
      <c r="L637" s="49"/>
      <c r="M637" s="49"/>
      <c r="N637" s="46"/>
      <c r="O637" s="46"/>
      <c r="P637" s="37"/>
      <c r="Q637" s="37"/>
      <c r="R637" s="37"/>
      <c r="S637" s="37"/>
      <c r="T637" s="37"/>
      <c r="U637" s="37"/>
      <c r="V637" s="37"/>
      <c r="W637" s="37"/>
    </row>
    <row r="638">
      <c r="A638" s="46"/>
      <c r="B638" s="46"/>
      <c r="C638" s="46"/>
      <c r="D638" s="49"/>
      <c r="E638" s="49"/>
      <c r="F638" s="49"/>
      <c r="G638" s="46"/>
      <c r="H638" s="46"/>
      <c r="I638" s="46"/>
      <c r="J638" s="46"/>
      <c r="K638" s="46"/>
      <c r="L638" s="49"/>
      <c r="M638" s="49"/>
      <c r="N638" s="46"/>
      <c r="O638" s="46"/>
      <c r="P638" s="37"/>
      <c r="Q638" s="37"/>
      <c r="R638" s="37"/>
      <c r="S638" s="37"/>
      <c r="T638" s="37"/>
      <c r="U638" s="37"/>
      <c r="V638" s="37"/>
      <c r="W638" s="37"/>
    </row>
    <row r="639">
      <c r="A639" s="46"/>
      <c r="B639" s="46"/>
      <c r="C639" s="46"/>
      <c r="D639" s="49"/>
      <c r="E639" s="49"/>
      <c r="F639" s="49"/>
      <c r="G639" s="46"/>
      <c r="H639" s="46"/>
      <c r="I639" s="46"/>
      <c r="J639" s="46"/>
      <c r="K639" s="46"/>
      <c r="L639" s="49"/>
      <c r="M639" s="49"/>
      <c r="N639" s="46"/>
      <c r="O639" s="46"/>
      <c r="P639" s="37"/>
      <c r="Q639" s="37"/>
      <c r="R639" s="37"/>
      <c r="S639" s="37"/>
      <c r="T639" s="37"/>
      <c r="U639" s="37"/>
      <c r="V639" s="37"/>
      <c r="W639" s="37"/>
    </row>
    <row r="640">
      <c r="A640" s="46"/>
      <c r="B640" s="46"/>
      <c r="C640" s="46"/>
      <c r="D640" s="49"/>
      <c r="E640" s="49"/>
      <c r="F640" s="49"/>
      <c r="G640" s="46"/>
      <c r="H640" s="46"/>
      <c r="I640" s="46"/>
      <c r="J640" s="46"/>
      <c r="K640" s="46"/>
      <c r="L640" s="49"/>
      <c r="M640" s="49"/>
      <c r="N640" s="46"/>
      <c r="O640" s="46"/>
      <c r="P640" s="37"/>
      <c r="Q640" s="37"/>
      <c r="R640" s="37"/>
      <c r="S640" s="37"/>
      <c r="T640" s="37"/>
      <c r="U640" s="37"/>
      <c r="V640" s="37"/>
      <c r="W640" s="37"/>
    </row>
    <row r="641">
      <c r="A641" s="46"/>
      <c r="B641" s="46"/>
      <c r="C641" s="46"/>
      <c r="D641" s="49"/>
      <c r="E641" s="49"/>
      <c r="F641" s="49"/>
      <c r="G641" s="46"/>
      <c r="H641" s="46"/>
      <c r="I641" s="46"/>
      <c r="J641" s="46"/>
      <c r="K641" s="46"/>
      <c r="L641" s="49"/>
      <c r="M641" s="49"/>
      <c r="N641" s="46"/>
      <c r="O641" s="46"/>
      <c r="P641" s="37"/>
      <c r="Q641" s="37"/>
      <c r="R641" s="37"/>
      <c r="S641" s="37"/>
      <c r="T641" s="37"/>
      <c r="U641" s="37"/>
      <c r="V641" s="37"/>
      <c r="W641" s="37"/>
    </row>
    <row r="642">
      <c r="A642" s="46"/>
      <c r="B642" s="46"/>
      <c r="C642" s="46"/>
      <c r="D642" s="49"/>
      <c r="E642" s="49"/>
      <c r="F642" s="49"/>
      <c r="G642" s="46"/>
      <c r="H642" s="46"/>
      <c r="I642" s="46"/>
      <c r="J642" s="46"/>
      <c r="K642" s="46"/>
      <c r="L642" s="49"/>
      <c r="M642" s="49"/>
      <c r="N642" s="46"/>
      <c r="O642" s="46"/>
      <c r="P642" s="37"/>
      <c r="Q642" s="37"/>
      <c r="R642" s="37"/>
      <c r="S642" s="37"/>
      <c r="T642" s="37"/>
      <c r="U642" s="37"/>
      <c r="V642" s="37"/>
      <c r="W642" s="37"/>
    </row>
    <row r="643">
      <c r="A643" s="46"/>
      <c r="B643" s="46"/>
      <c r="C643" s="46"/>
      <c r="D643" s="49"/>
      <c r="E643" s="49"/>
      <c r="F643" s="49"/>
      <c r="G643" s="46"/>
      <c r="H643" s="46"/>
      <c r="I643" s="46"/>
      <c r="J643" s="46"/>
      <c r="K643" s="46"/>
      <c r="L643" s="49"/>
      <c r="M643" s="49"/>
      <c r="N643" s="46"/>
      <c r="O643" s="46"/>
      <c r="P643" s="37"/>
      <c r="Q643" s="37"/>
      <c r="R643" s="37"/>
      <c r="S643" s="37"/>
      <c r="T643" s="37"/>
      <c r="U643" s="37"/>
      <c r="V643" s="37"/>
      <c r="W643" s="37"/>
    </row>
    <row r="644">
      <c r="A644" s="46"/>
      <c r="B644" s="46"/>
      <c r="C644" s="46"/>
      <c r="D644" s="49"/>
      <c r="E644" s="49"/>
      <c r="F644" s="49"/>
      <c r="G644" s="46"/>
      <c r="H644" s="46"/>
      <c r="I644" s="46"/>
      <c r="J644" s="46"/>
      <c r="K644" s="46"/>
      <c r="L644" s="49"/>
      <c r="M644" s="49"/>
      <c r="N644" s="46"/>
      <c r="O644" s="46"/>
      <c r="P644" s="37"/>
      <c r="Q644" s="37"/>
      <c r="R644" s="37"/>
      <c r="S644" s="37"/>
      <c r="T644" s="37"/>
      <c r="U644" s="37"/>
      <c r="V644" s="37"/>
      <c r="W644" s="37"/>
    </row>
    <row r="645">
      <c r="A645" s="46"/>
      <c r="B645" s="46"/>
      <c r="C645" s="46"/>
      <c r="D645" s="49"/>
      <c r="E645" s="49"/>
      <c r="F645" s="49"/>
      <c r="G645" s="46"/>
      <c r="H645" s="46"/>
      <c r="I645" s="46"/>
      <c r="J645" s="46"/>
      <c r="K645" s="46"/>
      <c r="L645" s="49"/>
      <c r="M645" s="49"/>
      <c r="N645" s="46"/>
      <c r="O645" s="46"/>
      <c r="P645" s="37"/>
      <c r="Q645" s="37"/>
      <c r="R645" s="37"/>
      <c r="S645" s="37"/>
      <c r="T645" s="37"/>
      <c r="U645" s="37"/>
      <c r="V645" s="37"/>
      <c r="W645" s="37"/>
    </row>
    <row r="646">
      <c r="A646" s="46"/>
      <c r="B646" s="46"/>
      <c r="C646" s="46"/>
      <c r="D646" s="49"/>
      <c r="E646" s="49"/>
      <c r="F646" s="49"/>
      <c r="G646" s="46"/>
      <c r="H646" s="46"/>
      <c r="I646" s="46"/>
      <c r="J646" s="46"/>
      <c r="K646" s="46"/>
      <c r="L646" s="49"/>
      <c r="M646" s="49"/>
      <c r="N646" s="46"/>
      <c r="O646" s="46"/>
      <c r="P646" s="37"/>
      <c r="Q646" s="37"/>
      <c r="R646" s="37"/>
      <c r="S646" s="37"/>
      <c r="T646" s="37"/>
      <c r="U646" s="37"/>
      <c r="V646" s="37"/>
      <c r="W646" s="37"/>
    </row>
    <row r="647">
      <c r="A647" s="46"/>
      <c r="B647" s="46"/>
      <c r="C647" s="46"/>
      <c r="D647" s="49"/>
      <c r="E647" s="49"/>
      <c r="F647" s="49"/>
      <c r="G647" s="46"/>
      <c r="H647" s="46"/>
      <c r="I647" s="46"/>
      <c r="J647" s="46"/>
      <c r="K647" s="46"/>
      <c r="L647" s="49"/>
      <c r="M647" s="49"/>
      <c r="N647" s="46"/>
      <c r="O647" s="46"/>
      <c r="P647" s="37"/>
      <c r="Q647" s="37"/>
      <c r="R647" s="37"/>
      <c r="S647" s="37"/>
      <c r="T647" s="37"/>
      <c r="U647" s="37"/>
      <c r="V647" s="37"/>
      <c r="W647" s="37"/>
    </row>
    <row r="648">
      <c r="A648" s="46"/>
      <c r="B648" s="46"/>
      <c r="C648" s="46"/>
      <c r="D648" s="49"/>
      <c r="E648" s="49"/>
      <c r="F648" s="49"/>
      <c r="G648" s="46"/>
      <c r="H648" s="46"/>
      <c r="I648" s="46"/>
      <c r="J648" s="46"/>
      <c r="K648" s="46"/>
      <c r="L648" s="49"/>
      <c r="M648" s="49"/>
      <c r="N648" s="46"/>
      <c r="O648" s="46"/>
      <c r="P648" s="37"/>
      <c r="Q648" s="37"/>
      <c r="R648" s="37"/>
      <c r="S648" s="37"/>
      <c r="T648" s="37"/>
      <c r="U648" s="37"/>
      <c r="V648" s="37"/>
      <c r="W648" s="37"/>
    </row>
    <row r="649">
      <c r="A649" s="46"/>
      <c r="B649" s="46"/>
      <c r="C649" s="46"/>
      <c r="D649" s="49"/>
      <c r="E649" s="49"/>
      <c r="F649" s="49"/>
      <c r="G649" s="46"/>
      <c r="H649" s="46"/>
      <c r="I649" s="46"/>
      <c r="J649" s="46"/>
      <c r="K649" s="46"/>
      <c r="L649" s="49"/>
      <c r="M649" s="49"/>
      <c r="N649" s="46"/>
      <c r="O649" s="46"/>
      <c r="P649" s="37"/>
      <c r="Q649" s="37"/>
      <c r="R649" s="37"/>
      <c r="S649" s="37"/>
      <c r="T649" s="37"/>
      <c r="U649" s="37"/>
      <c r="V649" s="37"/>
      <c r="W649" s="37"/>
    </row>
    <row r="650">
      <c r="A650" s="46"/>
      <c r="B650" s="46"/>
      <c r="C650" s="46"/>
      <c r="D650" s="49"/>
      <c r="E650" s="49"/>
      <c r="F650" s="49"/>
      <c r="G650" s="46"/>
      <c r="H650" s="46"/>
      <c r="I650" s="46"/>
      <c r="J650" s="46"/>
      <c r="K650" s="46"/>
      <c r="L650" s="49"/>
      <c r="M650" s="49"/>
      <c r="N650" s="46"/>
      <c r="O650" s="46"/>
      <c r="P650" s="37"/>
      <c r="Q650" s="37"/>
      <c r="R650" s="37"/>
      <c r="S650" s="37"/>
      <c r="T650" s="37"/>
      <c r="U650" s="37"/>
      <c r="V650" s="37"/>
      <c r="W650" s="37"/>
    </row>
    <row r="651">
      <c r="A651" s="46"/>
      <c r="B651" s="46"/>
      <c r="C651" s="46"/>
      <c r="D651" s="49"/>
      <c r="E651" s="49"/>
      <c r="F651" s="49"/>
      <c r="G651" s="46"/>
      <c r="H651" s="46"/>
      <c r="I651" s="46"/>
      <c r="J651" s="46"/>
      <c r="K651" s="46"/>
      <c r="L651" s="49"/>
      <c r="M651" s="49"/>
      <c r="N651" s="46"/>
      <c r="O651" s="46"/>
      <c r="P651" s="37"/>
      <c r="Q651" s="37"/>
      <c r="R651" s="37"/>
      <c r="S651" s="37"/>
      <c r="T651" s="37"/>
      <c r="U651" s="37"/>
      <c r="V651" s="37"/>
      <c r="W651" s="37"/>
    </row>
    <row r="652">
      <c r="A652" s="46"/>
      <c r="B652" s="46"/>
      <c r="C652" s="46"/>
      <c r="D652" s="49"/>
      <c r="E652" s="49"/>
      <c r="F652" s="49"/>
      <c r="G652" s="46"/>
      <c r="H652" s="46"/>
      <c r="I652" s="46"/>
      <c r="J652" s="46"/>
      <c r="K652" s="46"/>
      <c r="L652" s="49"/>
      <c r="M652" s="49"/>
      <c r="N652" s="46"/>
      <c r="O652" s="46"/>
      <c r="P652" s="37"/>
      <c r="Q652" s="37"/>
      <c r="R652" s="37"/>
      <c r="S652" s="37"/>
      <c r="T652" s="37"/>
      <c r="U652" s="37"/>
      <c r="V652" s="37"/>
      <c r="W652" s="37"/>
    </row>
    <row r="653">
      <c r="A653" s="46"/>
      <c r="B653" s="46"/>
      <c r="C653" s="46"/>
      <c r="D653" s="49"/>
      <c r="E653" s="49"/>
      <c r="F653" s="49"/>
      <c r="G653" s="46"/>
      <c r="H653" s="46"/>
      <c r="I653" s="46"/>
      <c r="J653" s="46"/>
      <c r="K653" s="46"/>
      <c r="L653" s="49"/>
      <c r="M653" s="49"/>
      <c r="N653" s="46"/>
      <c r="O653" s="46"/>
      <c r="P653" s="37"/>
      <c r="Q653" s="37"/>
      <c r="R653" s="37"/>
      <c r="S653" s="37"/>
      <c r="T653" s="37"/>
      <c r="U653" s="37"/>
      <c r="V653" s="37"/>
      <c r="W653" s="37"/>
    </row>
    <row r="654">
      <c r="A654" s="46"/>
      <c r="B654" s="46"/>
      <c r="C654" s="46"/>
      <c r="D654" s="49"/>
      <c r="E654" s="49"/>
      <c r="F654" s="49"/>
      <c r="G654" s="46"/>
      <c r="H654" s="46"/>
      <c r="I654" s="46"/>
      <c r="J654" s="46"/>
      <c r="K654" s="46"/>
      <c r="L654" s="49"/>
      <c r="M654" s="49"/>
      <c r="N654" s="46"/>
      <c r="O654" s="46"/>
      <c r="P654" s="37"/>
      <c r="Q654" s="37"/>
      <c r="R654" s="37"/>
      <c r="S654" s="37"/>
      <c r="T654" s="37"/>
      <c r="U654" s="37"/>
      <c r="V654" s="37"/>
      <c r="W654" s="37"/>
    </row>
    <row r="655">
      <c r="A655" s="46"/>
      <c r="B655" s="46"/>
      <c r="C655" s="46"/>
      <c r="D655" s="49"/>
      <c r="E655" s="49"/>
      <c r="F655" s="49"/>
      <c r="G655" s="46"/>
      <c r="H655" s="46"/>
      <c r="I655" s="46"/>
      <c r="J655" s="46"/>
      <c r="K655" s="46"/>
      <c r="L655" s="49"/>
      <c r="M655" s="49"/>
      <c r="N655" s="46"/>
      <c r="O655" s="46"/>
      <c r="P655" s="37"/>
      <c r="Q655" s="37"/>
      <c r="R655" s="37"/>
      <c r="S655" s="37"/>
      <c r="T655" s="37"/>
      <c r="U655" s="37"/>
      <c r="V655" s="37"/>
      <c r="W655" s="37"/>
    </row>
    <row r="656">
      <c r="A656" s="46"/>
      <c r="B656" s="46"/>
      <c r="C656" s="46"/>
      <c r="D656" s="49"/>
      <c r="E656" s="49"/>
      <c r="F656" s="49"/>
      <c r="G656" s="46"/>
      <c r="H656" s="46"/>
      <c r="I656" s="46"/>
      <c r="J656" s="46"/>
      <c r="K656" s="46"/>
      <c r="L656" s="49"/>
      <c r="M656" s="49"/>
      <c r="N656" s="46"/>
      <c r="O656" s="46"/>
      <c r="P656" s="37"/>
      <c r="Q656" s="37"/>
      <c r="R656" s="37"/>
      <c r="S656" s="37"/>
      <c r="T656" s="37"/>
      <c r="U656" s="37"/>
      <c r="V656" s="37"/>
      <c r="W656" s="37"/>
    </row>
    <row r="657">
      <c r="A657" s="46"/>
      <c r="B657" s="46"/>
      <c r="C657" s="46"/>
      <c r="D657" s="49"/>
      <c r="E657" s="49"/>
      <c r="F657" s="49"/>
      <c r="G657" s="46"/>
      <c r="H657" s="46"/>
      <c r="I657" s="46"/>
      <c r="J657" s="46"/>
      <c r="K657" s="46"/>
      <c r="L657" s="49"/>
      <c r="M657" s="49"/>
      <c r="N657" s="46"/>
      <c r="O657" s="46"/>
      <c r="P657" s="37"/>
      <c r="Q657" s="37"/>
      <c r="R657" s="37"/>
      <c r="S657" s="37"/>
      <c r="T657" s="37"/>
      <c r="U657" s="37"/>
      <c r="V657" s="37"/>
      <c r="W657" s="37"/>
    </row>
    <row r="658">
      <c r="A658" s="46"/>
      <c r="B658" s="46"/>
      <c r="C658" s="46"/>
      <c r="D658" s="49"/>
      <c r="E658" s="49"/>
      <c r="F658" s="49"/>
      <c r="G658" s="46"/>
      <c r="H658" s="46"/>
      <c r="I658" s="46"/>
      <c r="J658" s="46"/>
      <c r="K658" s="46"/>
      <c r="L658" s="49"/>
      <c r="M658" s="49"/>
      <c r="N658" s="46"/>
      <c r="O658" s="46"/>
      <c r="P658" s="37"/>
      <c r="Q658" s="37"/>
      <c r="R658" s="37"/>
      <c r="S658" s="37"/>
      <c r="T658" s="37"/>
      <c r="U658" s="37"/>
      <c r="V658" s="37"/>
      <c r="W658" s="37"/>
    </row>
    <row r="659">
      <c r="A659" s="46"/>
      <c r="B659" s="46"/>
      <c r="C659" s="46"/>
      <c r="D659" s="49"/>
      <c r="E659" s="49"/>
      <c r="F659" s="49"/>
      <c r="G659" s="46"/>
      <c r="H659" s="46"/>
      <c r="I659" s="46"/>
      <c r="J659" s="46"/>
      <c r="K659" s="46"/>
      <c r="L659" s="49"/>
      <c r="M659" s="49"/>
      <c r="N659" s="46"/>
      <c r="O659" s="46"/>
      <c r="P659" s="37"/>
      <c r="Q659" s="37"/>
      <c r="R659" s="37"/>
      <c r="S659" s="37"/>
      <c r="T659" s="37"/>
      <c r="U659" s="37"/>
      <c r="V659" s="37"/>
      <c r="W659" s="37"/>
    </row>
    <row r="660">
      <c r="A660" s="46"/>
      <c r="B660" s="46"/>
      <c r="C660" s="46"/>
      <c r="D660" s="49"/>
      <c r="E660" s="49"/>
      <c r="F660" s="49"/>
      <c r="G660" s="46"/>
      <c r="H660" s="46"/>
      <c r="I660" s="46"/>
      <c r="J660" s="46"/>
      <c r="K660" s="46"/>
      <c r="L660" s="49"/>
      <c r="M660" s="49"/>
      <c r="N660" s="46"/>
      <c r="O660" s="46"/>
      <c r="P660" s="37"/>
      <c r="Q660" s="37"/>
      <c r="R660" s="37"/>
      <c r="S660" s="37"/>
      <c r="T660" s="37"/>
      <c r="U660" s="37"/>
      <c r="V660" s="37"/>
      <c r="W660" s="37"/>
    </row>
    <row r="661">
      <c r="A661" s="46"/>
      <c r="B661" s="46"/>
      <c r="C661" s="46"/>
      <c r="D661" s="49"/>
      <c r="E661" s="49"/>
      <c r="F661" s="49"/>
      <c r="G661" s="46"/>
      <c r="H661" s="46"/>
      <c r="I661" s="46"/>
      <c r="J661" s="46"/>
      <c r="K661" s="46"/>
      <c r="L661" s="49"/>
      <c r="M661" s="49"/>
      <c r="N661" s="46"/>
      <c r="O661" s="46"/>
      <c r="P661" s="37"/>
      <c r="Q661" s="37"/>
      <c r="R661" s="37"/>
      <c r="S661" s="37"/>
      <c r="T661" s="37"/>
      <c r="U661" s="37"/>
      <c r="V661" s="37"/>
      <c r="W661" s="37"/>
    </row>
    <row r="662">
      <c r="A662" s="46"/>
      <c r="B662" s="46"/>
      <c r="C662" s="46"/>
      <c r="D662" s="49"/>
      <c r="E662" s="49"/>
      <c r="F662" s="49"/>
      <c r="G662" s="46"/>
      <c r="H662" s="46"/>
      <c r="I662" s="46"/>
      <c r="J662" s="46"/>
      <c r="K662" s="46"/>
      <c r="L662" s="49"/>
      <c r="M662" s="49"/>
      <c r="N662" s="46"/>
      <c r="O662" s="46"/>
      <c r="P662" s="37"/>
      <c r="Q662" s="37"/>
      <c r="R662" s="37"/>
      <c r="S662" s="37"/>
      <c r="T662" s="37"/>
      <c r="U662" s="37"/>
      <c r="V662" s="37"/>
      <c r="W662" s="37"/>
    </row>
    <row r="663">
      <c r="A663" s="46"/>
      <c r="B663" s="46"/>
      <c r="C663" s="46"/>
      <c r="D663" s="49"/>
      <c r="E663" s="49"/>
      <c r="F663" s="49"/>
      <c r="G663" s="46"/>
      <c r="H663" s="46"/>
      <c r="I663" s="46"/>
      <c r="J663" s="46"/>
      <c r="K663" s="46"/>
      <c r="L663" s="49"/>
      <c r="M663" s="49"/>
      <c r="N663" s="46"/>
      <c r="O663" s="46"/>
      <c r="P663" s="37"/>
      <c r="Q663" s="37"/>
      <c r="R663" s="37"/>
      <c r="S663" s="37"/>
      <c r="T663" s="37"/>
      <c r="U663" s="37"/>
      <c r="V663" s="37"/>
      <c r="W663" s="37"/>
    </row>
    <row r="664">
      <c r="A664" s="46"/>
      <c r="B664" s="46"/>
      <c r="C664" s="46"/>
      <c r="D664" s="49"/>
      <c r="E664" s="49"/>
      <c r="F664" s="49"/>
      <c r="G664" s="46"/>
      <c r="H664" s="46"/>
      <c r="I664" s="46"/>
      <c r="J664" s="46"/>
      <c r="K664" s="46"/>
      <c r="L664" s="49"/>
      <c r="M664" s="49"/>
      <c r="N664" s="46"/>
      <c r="O664" s="46"/>
      <c r="P664" s="37"/>
      <c r="Q664" s="37"/>
      <c r="R664" s="37"/>
      <c r="S664" s="37"/>
      <c r="T664" s="37"/>
      <c r="U664" s="37"/>
      <c r="V664" s="37"/>
      <c r="W664" s="37"/>
    </row>
    <row r="665">
      <c r="A665" s="46"/>
      <c r="B665" s="46"/>
      <c r="C665" s="46"/>
      <c r="D665" s="49"/>
      <c r="E665" s="49"/>
      <c r="F665" s="49"/>
      <c r="G665" s="46"/>
      <c r="H665" s="46"/>
      <c r="I665" s="46"/>
      <c r="J665" s="46"/>
      <c r="K665" s="46"/>
      <c r="L665" s="49"/>
      <c r="M665" s="49"/>
      <c r="N665" s="46"/>
      <c r="O665" s="46"/>
      <c r="P665" s="37"/>
      <c r="Q665" s="37"/>
      <c r="R665" s="37"/>
      <c r="S665" s="37"/>
      <c r="T665" s="37"/>
      <c r="U665" s="37"/>
      <c r="V665" s="37"/>
      <c r="W665" s="37"/>
    </row>
    <row r="666">
      <c r="A666" s="46"/>
      <c r="B666" s="46"/>
      <c r="C666" s="46"/>
      <c r="D666" s="49"/>
      <c r="E666" s="49"/>
      <c r="F666" s="49"/>
      <c r="G666" s="46"/>
      <c r="H666" s="46"/>
      <c r="I666" s="46"/>
      <c r="J666" s="46"/>
      <c r="K666" s="46"/>
      <c r="L666" s="49"/>
      <c r="M666" s="49"/>
      <c r="N666" s="46"/>
      <c r="O666" s="46"/>
      <c r="P666" s="37"/>
      <c r="Q666" s="37"/>
      <c r="R666" s="37"/>
      <c r="S666" s="37"/>
      <c r="T666" s="37"/>
      <c r="U666" s="37"/>
      <c r="V666" s="37"/>
      <c r="W666" s="37"/>
    </row>
    <row r="667">
      <c r="A667" s="46"/>
      <c r="B667" s="46"/>
      <c r="C667" s="46"/>
      <c r="D667" s="49"/>
      <c r="E667" s="49"/>
      <c r="F667" s="49"/>
      <c r="G667" s="46"/>
      <c r="H667" s="46"/>
      <c r="I667" s="46"/>
      <c r="J667" s="46"/>
      <c r="K667" s="46"/>
      <c r="L667" s="49"/>
      <c r="M667" s="49"/>
      <c r="N667" s="46"/>
      <c r="O667" s="46"/>
      <c r="P667" s="37"/>
      <c r="Q667" s="37"/>
      <c r="R667" s="37"/>
      <c r="S667" s="37"/>
      <c r="T667" s="37"/>
      <c r="U667" s="37"/>
      <c r="V667" s="37"/>
      <c r="W667" s="37"/>
    </row>
    <row r="668">
      <c r="A668" s="46"/>
      <c r="B668" s="46"/>
      <c r="C668" s="46"/>
      <c r="D668" s="49"/>
      <c r="E668" s="49"/>
      <c r="F668" s="49"/>
      <c r="G668" s="46"/>
      <c r="H668" s="46"/>
      <c r="I668" s="46"/>
      <c r="J668" s="46"/>
      <c r="K668" s="46"/>
      <c r="L668" s="49"/>
      <c r="M668" s="49"/>
      <c r="N668" s="46"/>
      <c r="O668" s="46"/>
      <c r="P668" s="37"/>
      <c r="Q668" s="37"/>
      <c r="R668" s="37"/>
      <c r="S668" s="37"/>
      <c r="T668" s="37"/>
      <c r="U668" s="37"/>
      <c r="V668" s="37"/>
      <c r="W668" s="37"/>
    </row>
    <row r="669">
      <c r="A669" s="46"/>
      <c r="B669" s="46"/>
      <c r="C669" s="46"/>
      <c r="D669" s="49"/>
      <c r="E669" s="49"/>
      <c r="F669" s="49"/>
      <c r="G669" s="46"/>
      <c r="H669" s="46"/>
      <c r="I669" s="46"/>
      <c r="J669" s="46"/>
      <c r="K669" s="46"/>
      <c r="L669" s="49"/>
      <c r="M669" s="49"/>
      <c r="N669" s="46"/>
      <c r="O669" s="46"/>
      <c r="P669" s="37"/>
      <c r="Q669" s="37"/>
      <c r="R669" s="37"/>
      <c r="S669" s="37"/>
      <c r="T669" s="37"/>
      <c r="U669" s="37"/>
      <c r="V669" s="37"/>
      <c r="W669" s="37"/>
    </row>
    <row r="670">
      <c r="A670" s="46"/>
      <c r="B670" s="46"/>
      <c r="C670" s="46"/>
      <c r="D670" s="49"/>
      <c r="E670" s="49"/>
      <c r="F670" s="49"/>
      <c r="G670" s="46"/>
      <c r="H670" s="46"/>
      <c r="I670" s="46"/>
      <c r="J670" s="46"/>
      <c r="K670" s="46"/>
      <c r="L670" s="49"/>
      <c r="M670" s="49"/>
      <c r="N670" s="46"/>
      <c r="O670" s="46"/>
      <c r="P670" s="37"/>
      <c r="Q670" s="37"/>
      <c r="R670" s="37"/>
      <c r="S670" s="37"/>
      <c r="T670" s="37"/>
      <c r="U670" s="37"/>
      <c r="V670" s="37"/>
      <c r="W670" s="37"/>
    </row>
    <row r="671">
      <c r="A671" s="46"/>
      <c r="B671" s="46"/>
      <c r="C671" s="46"/>
      <c r="D671" s="49"/>
      <c r="E671" s="49"/>
      <c r="F671" s="49"/>
      <c r="G671" s="46"/>
      <c r="H671" s="46"/>
      <c r="I671" s="46"/>
      <c r="J671" s="46"/>
      <c r="K671" s="46"/>
      <c r="L671" s="49"/>
      <c r="M671" s="49"/>
      <c r="N671" s="46"/>
      <c r="O671" s="46"/>
      <c r="P671" s="37"/>
      <c r="Q671" s="37"/>
      <c r="R671" s="37"/>
      <c r="S671" s="37"/>
      <c r="T671" s="37"/>
      <c r="U671" s="37"/>
      <c r="V671" s="37"/>
      <c r="W671" s="37"/>
    </row>
    <row r="672">
      <c r="A672" s="46"/>
      <c r="B672" s="46"/>
      <c r="C672" s="46"/>
      <c r="D672" s="49"/>
      <c r="E672" s="49"/>
      <c r="F672" s="49"/>
      <c r="G672" s="46"/>
      <c r="H672" s="46"/>
      <c r="I672" s="46"/>
      <c r="J672" s="46"/>
      <c r="K672" s="46"/>
      <c r="L672" s="49"/>
      <c r="M672" s="49"/>
      <c r="N672" s="46"/>
      <c r="O672" s="46"/>
      <c r="P672" s="37"/>
      <c r="Q672" s="37"/>
      <c r="R672" s="37"/>
      <c r="S672" s="37"/>
      <c r="T672" s="37"/>
      <c r="U672" s="37"/>
      <c r="V672" s="37"/>
      <c r="W672" s="37"/>
    </row>
    <row r="673">
      <c r="A673" s="46"/>
      <c r="B673" s="46"/>
      <c r="C673" s="46"/>
      <c r="D673" s="49"/>
      <c r="E673" s="49"/>
      <c r="F673" s="49"/>
      <c r="G673" s="46"/>
      <c r="H673" s="46"/>
      <c r="I673" s="46"/>
      <c r="J673" s="46"/>
      <c r="K673" s="46"/>
      <c r="L673" s="49"/>
      <c r="M673" s="49"/>
      <c r="N673" s="46"/>
      <c r="O673" s="46"/>
      <c r="P673" s="37"/>
      <c r="Q673" s="37"/>
      <c r="R673" s="37"/>
      <c r="S673" s="37"/>
      <c r="T673" s="37"/>
      <c r="U673" s="37"/>
      <c r="V673" s="37"/>
      <c r="W673" s="37"/>
    </row>
    <row r="674">
      <c r="A674" s="46"/>
      <c r="B674" s="46"/>
      <c r="C674" s="46"/>
      <c r="D674" s="49"/>
      <c r="E674" s="49"/>
      <c r="F674" s="49"/>
      <c r="G674" s="46"/>
      <c r="H674" s="46"/>
      <c r="I674" s="46"/>
      <c r="J674" s="46"/>
      <c r="K674" s="46"/>
      <c r="L674" s="49"/>
      <c r="M674" s="49"/>
      <c r="N674" s="46"/>
      <c r="O674" s="46"/>
      <c r="P674" s="37"/>
      <c r="Q674" s="37"/>
      <c r="R674" s="37"/>
      <c r="S674" s="37"/>
      <c r="T674" s="37"/>
      <c r="U674" s="37"/>
      <c r="V674" s="37"/>
      <c r="W674" s="37"/>
    </row>
    <row r="675">
      <c r="A675" s="46"/>
      <c r="B675" s="46"/>
      <c r="C675" s="46"/>
      <c r="D675" s="49"/>
      <c r="E675" s="49"/>
      <c r="F675" s="49"/>
      <c r="G675" s="46"/>
      <c r="H675" s="46"/>
      <c r="I675" s="46"/>
      <c r="J675" s="46"/>
      <c r="K675" s="46"/>
      <c r="L675" s="49"/>
      <c r="M675" s="49"/>
      <c r="N675" s="46"/>
      <c r="O675" s="46"/>
      <c r="P675" s="37"/>
      <c r="Q675" s="37"/>
      <c r="R675" s="37"/>
      <c r="S675" s="37"/>
      <c r="T675" s="37"/>
      <c r="U675" s="37"/>
      <c r="V675" s="37"/>
      <c r="W675" s="37"/>
    </row>
    <row r="676">
      <c r="A676" s="46"/>
      <c r="B676" s="46"/>
      <c r="C676" s="46"/>
      <c r="D676" s="49"/>
      <c r="E676" s="49"/>
      <c r="F676" s="49"/>
      <c r="G676" s="46"/>
      <c r="H676" s="46"/>
      <c r="I676" s="46"/>
      <c r="J676" s="46"/>
      <c r="K676" s="46"/>
      <c r="L676" s="49"/>
      <c r="M676" s="49"/>
      <c r="N676" s="46"/>
      <c r="O676" s="46"/>
      <c r="P676" s="37"/>
      <c r="Q676" s="37"/>
      <c r="R676" s="37"/>
      <c r="S676" s="37"/>
      <c r="T676" s="37"/>
      <c r="U676" s="37"/>
      <c r="V676" s="37"/>
      <c r="W676" s="37"/>
    </row>
    <row r="677">
      <c r="A677" s="46"/>
      <c r="B677" s="46"/>
      <c r="C677" s="46"/>
      <c r="D677" s="49"/>
      <c r="E677" s="49"/>
      <c r="F677" s="49"/>
      <c r="G677" s="46"/>
      <c r="H677" s="46"/>
      <c r="I677" s="46"/>
      <c r="J677" s="46"/>
      <c r="K677" s="46"/>
      <c r="L677" s="49"/>
      <c r="M677" s="49"/>
      <c r="N677" s="46"/>
      <c r="O677" s="46"/>
      <c r="P677" s="37"/>
      <c r="Q677" s="37"/>
      <c r="R677" s="37"/>
      <c r="S677" s="37"/>
      <c r="T677" s="37"/>
      <c r="U677" s="37"/>
      <c r="V677" s="37"/>
      <c r="W677" s="37"/>
    </row>
    <row r="678">
      <c r="A678" s="46"/>
      <c r="B678" s="46"/>
      <c r="C678" s="46"/>
      <c r="D678" s="49"/>
      <c r="E678" s="49"/>
      <c r="F678" s="49"/>
      <c r="G678" s="46"/>
      <c r="H678" s="46"/>
      <c r="I678" s="46"/>
      <c r="J678" s="46"/>
      <c r="K678" s="46"/>
      <c r="L678" s="49"/>
      <c r="M678" s="49"/>
      <c r="N678" s="46"/>
      <c r="O678" s="46"/>
      <c r="P678" s="37"/>
      <c r="Q678" s="37"/>
      <c r="R678" s="37"/>
      <c r="S678" s="37"/>
      <c r="T678" s="37"/>
      <c r="U678" s="37"/>
      <c r="V678" s="37"/>
      <c r="W678" s="37"/>
    </row>
    <row r="679">
      <c r="A679" s="46"/>
      <c r="B679" s="46"/>
      <c r="C679" s="46"/>
      <c r="D679" s="49"/>
      <c r="E679" s="49"/>
      <c r="F679" s="49"/>
      <c r="G679" s="46"/>
      <c r="H679" s="46"/>
      <c r="I679" s="46"/>
      <c r="J679" s="46"/>
      <c r="K679" s="46"/>
      <c r="L679" s="49"/>
      <c r="M679" s="49"/>
      <c r="N679" s="46"/>
      <c r="O679" s="46"/>
      <c r="P679" s="37"/>
      <c r="Q679" s="37"/>
      <c r="R679" s="37"/>
      <c r="S679" s="37"/>
      <c r="T679" s="37"/>
      <c r="U679" s="37"/>
      <c r="V679" s="37"/>
      <c r="W679" s="37"/>
    </row>
    <row r="680">
      <c r="A680" s="46"/>
      <c r="B680" s="46"/>
      <c r="C680" s="46"/>
      <c r="D680" s="49"/>
      <c r="E680" s="49"/>
      <c r="F680" s="49"/>
      <c r="G680" s="46"/>
      <c r="H680" s="46"/>
      <c r="I680" s="46"/>
      <c r="J680" s="46"/>
      <c r="K680" s="46"/>
      <c r="L680" s="49"/>
      <c r="M680" s="49"/>
      <c r="N680" s="46"/>
      <c r="O680" s="46"/>
      <c r="P680" s="37"/>
      <c r="Q680" s="37"/>
      <c r="R680" s="37"/>
      <c r="S680" s="37"/>
      <c r="T680" s="37"/>
      <c r="U680" s="37"/>
      <c r="V680" s="37"/>
      <c r="W680" s="37"/>
    </row>
    <row r="681">
      <c r="A681" s="46"/>
      <c r="B681" s="46"/>
      <c r="C681" s="46"/>
      <c r="D681" s="49"/>
      <c r="E681" s="49"/>
      <c r="F681" s="49"/>
      <c r="G681" s="46"/>
      <c r="H681" s="46"/>
      <c r="I681" s="46"/>
      <c r="J681" s="46"/>
      <c r="K681" s="46"/>
      <c r="L681" s="49"/>
      <c r="M681" s="49"/>
      <c r="N681" s="46"/>
      <c r="O681" s="46"/>
      <c r="P681" s="37"/>
      <c r="Q681" s="37"/>
      <c r="R681" s="37"/>
      <c r="S681" s="37"/>
      <c r="T681" s="37"/>
      <c r="U681" s="37"/>
      <c r="V681" s="37"/>
      <c r="W681" s="37"/>
    </row>
    <row r="682">
      <c r="A682" s="46"/>
      <c r="B682" s="46"/>
      <c r="C682" s="46"/>
      <c r="D682" s="49"/>
      <c r="E682" s="49"/>
      <c r="F682" s="49"/>
      <c r="G682" s="46"/>
      <c r="H682" s="46"/>
      <c r="I682" s="46"/>
      <c r="J682" s="46"/>
      <c r="K682" s="46"/>
      <c r="L682" s="49"/>
      <c r="M682" s="49"/>
      <c r="N682" s="46"/>
      <c r="O682" s="46"/>
      <c r="P682" s="37"/>
      <c r="Q682" s="37"/>
      <c r="R682" s="37"/>
      <c r="S682" s="37"/>
      <c r="T682" s="37"/>
      <c r="U682" s="37"/>
      <c r="V682" s="37"/>
      <c r="W682" s="37"/>
    </row>
    <row r="683">
      <c r="A683" s="46"/>
      <c r="B683" s="46"/>
      <c r="C683" s="46"/>
      <c r="D683" s="49"/>
      <c r="E683" s="49"/>
      <c r="F683" s="49"/>
      <c r="G683" s="46"/>
      <c r="H683" s="46"/>
      <c r="I683" s="46"/>
      <c r="J683" s="46"/>
      <c r="K683" s="46"/>
      <c r="L683" s="49"/>
      <c r="M683" s="49"/>
      <c r="N683" s="46"/>
      <c r="O683" s="46"/>
      <c r="P683" s="37"/>
      <c r="Q683" s="37"/>
      <c r="R683" s="37"/>
      <c r="S683" s="37"/>
      <c r="T683" s="37"/>
      <c r="U683" s="37"/>
      <c r="V683" s="37"/>
      <c r="W683" s="37"/>
    </row>
    <row r="684">
      <c r="A684" s="46"/>
      <c r="B684" s="46"/>
      <c r="C684" s="46"/>
      <c r="D684" s="49"/>
      <c r="E684" s="49"/>
      <c r="F684" s="49"/>
      <c r="G684" s="46"/>
      <c r="H684" s="46"/>
      <c r="I684" s="46"/>
      <c r="J684" s="46"/>
      <c r="K684" s="46"/>
      <c r="L684" s="49"/>
      <c r="M684" s="49"/>
      <c r="N684" s="46"/>
      <c r="O684" s="46"/>
      <c r="P684" s="37"/>
      <c r="Q684" s="37"/>
      <c r="R684" s="37"/>
      <c r="S684" s="37"/>
      <c r="T684" s="37"/>
      <c r="U684" s="37"/>
      <c r="V684" s="37"/>
      <c r="W684" s="37"/>
    </row>
    <row r="685">
      <c r="A685" s="46"/>
      <c r="B685" s="46"/>
      <c r="C685" s="46"/>
      <c r="D685" s="49"/>
      <c r="E685" s="49"/>
      <c r="F685" s="49"/>
      <c r="G685" s="46"/>
      <c r="H685" s="46"/>
      <c r="I685" s="46"/>
      <c r="J685" s="46"/>
      <c r="K685" s="46"/>
      <c r="L685" s="49"/>
      <c r="M685" s="49"/>
      <c r="N685" s="46"/>
      <c r="O685" s="46"/>
      <c r="P685" s="37"/>
      <c r="Q685" s="37"/>
      <c r="R685" s="37"/>
      <c r="S685" s="37"/>
      <c r="T685" s="37"/>
      <c r="U685" s="37"/>
      <c r="V685" s="37"/>
      <c r="W685" s="37"/>
    </row>
    <row r="686">
      <c r="A686" s="46"/>
      <c r="B686" s="46"/>
      <c r="C686" s="46"/>
      <c r="D686" s="49"/>
      <c r="E686" s="49"/>
      <c r="F686" s="49"/>
      <c r="G686" s="46"/>
      <c r="H686" s="46"/>
      <c r="I686" s="46"/>
      <c r="J686" s="46"/>
      <c r="K686" s="46"/>
      <c r="L686" s="49"/>
      <c r="M686" s="49"/>
      <c r="N686" s="46"/>
      <c r="O686" s="46"/>
      <c r="P686" s="37"/>
      <c r="Q686" s="37"/>
      <c r="R686" s="37"/>
      <c r="S686" s="37"/>
      <c r="T686" s="37"/>
      <c r="U686" s="37"/>
      <c r="V686" s="37"/>
      <c r="W686" s="37"/>
    </row>
    <row r="687">
      <c r="A687" s="46"/>
      <c r="B687" s="46"/>
      <c r="C687" s="46"/>
      <c r="D687" s="49"/>
      <c r="E687" s="49"/>
      <c r="F687" s="49"/>
      <c r="G687" s="46"/>
      <c r="H687" s="46"/>
      <c r="I687" s="46"/>
      <c r="J687" s="46"/>
      <c r="K687" s="46"/>
      <c r="L687" s="49"/>
      <c r="M687" s="49"/>
      <c r="N687" s="46"/>
      <c r="O687" s="46"/>
      <c r="P687" s="37"/>
      <c r="Q687" s="37"/>
      <c r="R687" s="37"/>
      <c r="S687" s="37"/>
      <c r="T687" s="37"/>
      <c r="U687" s="37"/>
      <c r="V687" s="37"/>
      <c r="W687" s="37"/>
    </row>
    <row r="688">
      <c r="A688" s="46"/>
      <c r="B688" s="46"/>
      <c r="C688" s="46"/>
      <c r="D688" s="49"/>
      <c r="E688" s="49"/>
      <c r="F688" s="49"/>
      <c r="G688" s="46"/>
      <c r="H688" s="46"/>
      <c r="I688" s="46"/>
      <c r="J688" s="46"/>
      <c r="K688" s="46"/>
      <c r="L688" s="49"/>
      <c r="M688" s="49"/>
      <c r="N688" s="46"/>
      <c r="O688" s="46"/>
      <c r="P688" s="37"/>
      <c r="Q688" s="37"/>
      <c r="R688" s="37"/>
      <c r="S688" s="37"/>
      <c r="T688" s="37"/>
      <c r="U688" s="37"/>
      <c r="V688" s="37"/>
      <c r="W688" s="37"/>
    </row>
    <row r="689">
      <c r="A689" s="46"/>
      <c r="B689" s="46"/>
      <c r="C689" s="46"/>
      <c r="D689" s="49"/>
      <c r="E689" s="49"/>
      <c r="F689" s="49"/>
      <c r="G689" s="46"/>
      <c r="H689" s="46"/>
      <c r="I689" s="46"/>
      <c r="J689" s="46"/>
      <c r="K689" s="46"/>
      <c r="L689" s="49"/>
      <c r="M689" s="49"/>
      <c r="N689" s="46"/>
      <c r="O689" s="46"/>
      <c r="P689" s="37"/>
      <c r="Q689" s="37"/>
      <c r="R689" s="37"/>
      <c r="S689" s="37"/>
      <c r="T689" s="37"/>
      <c r="U689" s="37"/>
      <c r="V689" s="37"/>
      <c r="W689" s="37"/>
    </row>
    <row r="690">
      <c r="A690" s="46"/>
      <c r="B690" s="46"/>
      <c r="C690" s="46"/>
      <c r="D690" s="49"/>
      <c r="E690" s="49"/>
      <c r="F690" s="49"/>
      <c r="G690" s="46"/>
      <c r="H690" s="46"/>
      <c r="I690" s="46"/>
      <c r="J690" s="46"/>
      <c r="K690" s="46"/>
      <c r="L690" s="49"/>
      <c r="M690" s="49"/>
      <c r="N690" s="46"/>
      <c r="O690" s="46"/>
      <c r="P690" s="37"/>
      <c r="Q690" s="37"/>
      <c r="R690" s="37"/>
      <c r="S690" s="37"/>
      <c r="T690" s="37"/>
      <c r="U690" s="37"/>
      <c r="V690" s="37"/>
      <c r="W690" s="37"/>
    </row>
    <row r="691">
      <c r="A691" s="46"/>
      <c r="B691" s="46"/>
      <c r="C691" s="46"/>
      <c r="D691" s="49"/>
      <c r="E691" s="49"/>
      <c r="F691" s="49"/>
      <c r="G691" s="46"/>
      <c r="H691" s="46"/>
      <c r="I691" s="46"/>
      <c r="J691" s="46"/>
      <c r="K691" s="46"/>
      <c r="L691" s="49"/>
      <c r="M691" s="49"/>
      <c r="N691" s="46"/>
      <c r="O691" s="46"/>
      <c r="P691" s="37"/>
      <c r="Q691" s="37"/>
      <c r="R691" s="37"/>
      <c r="S691" s="37"/>
      <c r="T691" s="37"/>
      <c r="U691" s="37"/>
      <c r="V691" s="37"/>
      <c r="W691" s="37"/>
    </row>
    <row r="692">
      <c r="A692" s="46"/>
      <c r="B692" s="46"/>
      <c r="C692" s="46"/>
      <c r="D692" s="49"/>
      <c r="E692" s="49"/>
      <c r="F692" s="49"/>
      <c r="G692" s="46"/>
      <c r="H692" s="46"/>
      <c r="I692" s="46"/>
      <c r="J692" s="46"/>
      <c r="K692" s="46"/>
      <c r="L692" s="49"/>
      <c r="M692" s="49"/>
      <c r="N692" s="46"/>
      <c r="O692" s="46"/>
      <c r="P692" s="37"/>
      <c r="Q692" s="37"/>
      <c r="R692" s="37"/>
      <c r="S692" s="37"/>
      <c r="T692" s="37"/>
      <c r="U692" s="37"/>
      <c r="V692" s="37"/>
      <c r="W692" s="37"/>
    </row>
    <row r="693">
      <c r="A693" s="46"/>
      <c r="B693" s="46"/>
      <c r="C693" s="46"/>
      <c r="D693" s="49"/>
      <c r="E693" s="49"/>
      <c r="F693" s="49"/>
      <c r="G693" s="46"/>
      <c r="H693" s="46"/>
      <c r="I693" s="46"/>
      <c r="J693" s="46"/>
      <c r="K693" s="46"/>
      <c r="L693" s="49"/>
      <c r="M693" s="49"/>
      <c r="N693" s="46"/>
      <c r="O693" s="46"/>
      <c r="P693" s="37"/>
      <c r="Q693" s="37"/>
      <c r="R693" s="37"/>
      <c r="S693" s="37"/>
      <c r="T693" s="37"/>
      <c r="U693" s="37"/>
      <c r="V693" s="37"/>
      <c r="W693" s="37"/>
    </row>
    <row r="694">
      <c r="A694" s="46"/>
      <c r="B694" s="46"/>
      <c r="C694" s="46"/>
      <c r="D694" s="49"/>
      <c r="E694" s="49"/>
      <c r="F694" s="49"/>
      <c r="G694" s="46"/>
      <c r="H694" s="46"/>
      <c r="I694" s="46"/>
      <c r="J694" s="46"/>
      <c r="K694" s="46"/>
      <c r="L694" s="49"/>
      <c r="M694" s="49"/>
      <c r="N694" s="46"/>
      <c r="O694" s="46"/>
      <c r="P694" s="37"/>
      <c r="Q694" s="37"/>
      <c r="R694" s="37"/>
      <c r="S694" s="37"/>
      <c r="T694" s="37"/>
      <c r="U694" s="37"/>
      <c r="V694" s="37"/>
      <c r="W694" s="37"/>
    </row>
    <row r="695">
      <c r="A695" s="46"/>
      <c r="B695" s="46"/>
      <c r="C695" s="46"/>
      <c r="D695" s="49"/>
      <c r="E695" s="49"/>
      <c r="F695" s="49"/>
      <c r="G695" s="46"/>
      <c r="H695" s="46"/>
      <c r="I695" s="46"/>
      <c r="J695" s="46"/>
      <c r="K695" s="46"/>
      <c r="L695" s="49"/>
      <c r="M695" s="49"/>
      <c r="N695" s="46"/>
      <c r="O695" s="46"/>
      <c r="P695" s="37"/>
      <c r="Q695" s="37"/>
      <c r="R695" s="37"/>
      <c r="S695" s="37"/>
      <c r="T695" s="37"/>
      <c r="U695" s="37"/>
      <c r="V695" s="37"/>
      <c r="W695" s="37"/>
    </row>
    <row r="696">
      <c r="A696" s="46"/>
      <c r="B696" s="46"/>
      <c r="C696" s="46"/>
      <c r="D696" s="49"/>
      <c r="E696" s="49"/>
      <c r="F696" s="49"/>
      <c r="G696" s="46"/>
      <c r="H696" s="46"/>
      <c r="I696" s="46"/>
      <c r="J696" s="46"/>
      <c r="K696" s="46"/>
      <c r="L696" s="49"/>
      <c r="M696" s="49"/>
      <c r="N696" s="46"/>
      <c r="O696" s="46"/>
      <c r="P696" s="37"/>
      <c r="Q696" s="37"/>
      <c r="R696" s="37"/>
      <c r="S696" s="37"/>
      <c r="T696" s="37"/>
      <c r="U696" s="37"/>
      <c r="V696" s="37"/>
      <c r="W696" s="37"/>
    </row>
    <row r="697">
      <c r="A697" s="46"/>
      <c r="B697" s="46"/>
      <c r="C697" s="46"/>
      <c r="D697" s="49"/>
      <c r="E697" s="49"/>
      <c r="F697" s="49"/>
      <c r="G697" s="46"/>
      <c r="H697" s="46"/>
      <c r="I697" s="46"/>
      <c r="J697" s="46"/>
      <c r="K697" s="46"/>
      <c r="L697" s="49"/>
      <c r="M697" s="49"/>
      <c r="N697" s="46"/>
      <c r="O697" s="46"/>
      <c r="P697" s="37"/>
      <c r="Q697" s="37"/>
      <c r="R697" s="37"/>
      <c r="S697" s="37"/>
      <c r="T697" s="37"/>
      <c r="U697" s="37"/>
      <c r="V697" s="37"/>
      <c r="W697" s="37"/>
    </row>
    <row r="698">
      <c r="A698" s="46"/>
      <c r="B698" s="46"/>
      <c r="C698" s="46"/>
      <c r="D698" s="49"/>
      <c r="E698" s="49"/>
      <c r="F698" s="49"/>
      <c r="G698" s="46"/>
      <c r="H698" s="46"/>
      <c r="I698" s="46"/>
      <c r="J698" s="46"/>
      <c r="K698" s="46"/>
      <c r="L698" s="49"/>
      <c r="M698" s="49"/>
      <c r="N698" s="46"/>
      <c r="O698" s="46"/>
      <c r="P698" s="37"/>
      <c r="Q698" s="37"/>
      <c r="R698" s="37"/>
      <c r="S698" s="37"/>
      <c r="T698" s="37"/>
      <c r="U698" s="37"/>
      <c r="V698" s="37"/>
      <c r="W698" s="37"/>
    </row>
    <row r="699">
      <c r="A699" s="46"/>
      <c r="B699" s="46"/>
      <c r="C699" s="46"/>
      <c r="D699" s="49"/>
      <c r="E699" s="49"/>
      <c r="F699" s="49"/>
      <c r="G699" s="46"/>
      <c r="H699" s="46"/>
      <c r="I699" s="46"/>
      <c r="J699" s="46"/>
      <c r="K699" s="46"/>
      <c r="L699" s="49"/>
      <c r="M699" s="49"/>
      <c r="N699" s="46"/>
      <c r="O699" s="46"/>
      <c r="P699" s="37"/>
      <c r="Q699" s="37"/>
      <c r="R699" s="37"/>
      <c r="S699" s="37"/>
      <c r="T699" s="37"/>
      <c r="U699" s="37"/>
      <c r="V699" s="37"/>
      <c r="W699" s="37"/>
    </row>
    <row r="700">
      <c r="A700" s="46"/>
      <c r="B700" s="46"/>
      <c r="C700" s="46"/>
      <c r="D700" s="49"/>
      <c r="E700" s="49"/>
      <c r="F700" s="49"/>
      <c r="G700" s="46"/>
      <c r="H700" s="46"/>
      <c r="I700" s="46"/>
      <c r="J700" s="46"/>
      <c r="K700" s="46"/>
      <c r="L700" s="49"/>
      <c r="M700" s="49"/>
      <c r="N700" s="46"/>
      <c r="O700" s="46"/>
      <c r="P700" s="37"/>
      <c r="Q700" s="37"/>
      <c r="R700" s="37"/>
      <c r="S700" s="37"/>
      <c r="T700" s="37"/>
      <c r="U700" s="37"/>
      <c r="V700" s="37"/>
      <c r="W700" s="37"/>
    </row>
    <row r="701">
      <c r="A701" s="46"/>
      <c r="B701" s="46"/>
      <c r="C701" s="46"/>
      <c r="D701" s="49"/>
      <c r="E701" s="49"/>
      <c r="F701" s="49"/>
      <c r="G701" s="46"/>
      <c r="H701" s="46"/>
      <c r="I701" s="46"/>
      <c r="J701" s="46"/>
      <c r="K701" s="46"/>
      <c r="L701" s="49"/>
      <c r="M701" s="49"/>
      <c r="N701" s="46"/>
      <c r="O701" s="46"/>
      <c r="P701" s="37"/>
      <c r="Q701" s="37"/>
      <c r="R701" s="37"/>
      <c r="S701" s="37"/>
      <c r="T701" s="37"/>
      <c r="U701" s="37"/>
      <c r="V701" s="37"/>
      <c r="W701" s="37"/>
    </row>
    <row r="702">
      <c r="A702" s="46"/>
      <c r="B702" s="46"/>
      <c r="C702" s="46"/>
      <c r="D702" s="49"/>
      <c r="E702" s="49"/>
      <c r="F702" s="49"/>
      <c r="G702" s="46"/>
      <c r="H702" s="46"/>
      <c r="I702" s="46"/>
      <c r="J702" s="46"/>
      <c r="K702" s="46"/>
      <c r="L702" s="49"/>
      <c r="M702" s="49"/>
      <c r="N702" s="46"/>
      <c r="O702" s="46"/>
      <c r="P702" s="37"/>
      <c r="Q702" s="37"/>
      <c r="R702" s="37"/>
      <c r="S702" s="37"/>
      <c r="T702" s="37"/>
      <c r="U702" s="37"/>
      <c r="V702" s="37"/>
      <c r="W702" s="37"/>
    </row>
    <row r="703">
      <c r="A703" s="46"/>
      <c r="B703" s="46"/>
      <c r="C703" s="46"/>
      <c r="D703" s="49"/>
      <c r="E703" s="49"/>
      <c r="F703" s="49"/>
      <c r="G703" s="46"/>
      <c r="H703" s="46"/>
      <c r="I703" s="46"/>
      <c r="J703" s="46"/>
      <c r="K703" s="46"/>
      <c r="L703" s="49"/>
      <c r="M703" s="49"/>
      <c r="N703" s="46"/>
      <c r="O703" s="46"/>
      <c r="P703" s="37"/>
      <c r="Q703" s="37"/>
      <c r="R703" s="37"/>
      <c r="S703" s="37"/>
      <c r="T703" s="37"/>
      <c r="U703" s="37"/>
      <c r="V703" s="37"/>
      <c r="W703" s="37"/>
    </row>
    <row r="704">
      <c r="A704" s="46"/>
      <c r="B704" s="46"/>
      <c r="C704" s="46"/>
      <c r="D704" s="49"/>
      <c r="E704" s="49"/>
      <c r="F704" s="49"/>
      <c r="G704" s="46"/>
      <c r="H704" s="46"/>
      <c r="I704" s="46"/>
      <c r="J704" s="46"/>
      <c r="K704" s="46"/>
      <c r="L704" s="49"/>
      <c r="M704" s="49"/>
      <c r="N704" s="46"/>
      <c r="O704" s="46"/>
      <c r="P704" s="37"/>
      <c r="Q704" s="37"/>
      <c r="R704" s="37"/>
      <c r="S704" s="37"/>
      <c r="T704" s="37"/>
      <c r="U704" s="37"/>
      <c r="V704" s="37"/>
      <c r="W704" s="37"/>
    </row>
    <row r="705">
      <c r="A705" s="46"/>
      <c r="B705" s="46"/>
      <c r="C705" s="46"/>
      <c r="D705" s="49"/>
      <c r="E705" s="49"/>
      <c r="F705" s="49"/>
      <c r="G705" s="46"/>
      <c r="H705" s="46"/>
      <c r="I705" s="46"/>
      <c r="J705" s="46"/>
      <c r="K705" s="46"/>
      <c r="L705" s="49"/>
      <c r="M705" s="49"/>
      <c r="N705" s="46"/>
      <c r="O705" s="46"/>
      <c r="P705" s="37"/>
      <c r="Q705" s="37"/>
      <c r="R705" s="37"/>
      <c r="S705" s="37"/>
      <c r="T705" s="37"/>
      <c r="U705" s="37"/>
      <c r="V705" s="37"/>
      <c r="W705" s="37"/>
    </row>
    <row r="706">
      <c r="A706" s="46"/>
      <c r="B706" s="46"/>
      <c r="C706" s="46"/>
      <c r="D706" s="49"/>
      <c r="E706" s="49"/>
      <c r="F706" s="49"/>
      <c r="G706" s="46"/>
      <c r="H706" s="46"/>
      <c r="I706" s="46"/>
      <c r="J706" s="46"/>
      <c r="K706" s="46"/>
      <c r="L706" s="49"/>
      <c r="M706" s="49"/>
      <c r="N706" s="46"/>
      <c r="O706" s="46"/>
      <c r="P706" s="37"/>
      <c r="Q706" s="37"/>
      <c r="R706" s="37"/>
      <c r="S706" s="37"/>
      <c r="T706" s="37"/>
      <c r="U706" s="37"/>
      <c r="V706" s="37"/>
      <c r="W706" s="37"/>
    </row>
    <row r="707">
      <c r="A707" s="46"/>
      <c r="B707" s="46"/>
      <c r="C707" s="46"/>
      <c r="D707" s="49"/>
      <c r="E707" s="49"/>
      <c r="F707" s="49"/>
      <c r="G707" s="46"/>
      <c r="H707" s="46"/>
      <c r="I707" s="46"/>
      <c r="J707" s="46"/>
      <c r="K707" s="46"/>
      <c r="L707" s="49"/>
      <c r="M707" s="49"/>
      <c r="N707" s="46"/>
      <c r="O707" s="46"/>
      <c r="P707" s="37"/>
      <c r="Q707" s="37"/>
      <c r="R707" s="37"/>
      <c r="S707" s="37"/>
      <c r="T707" s="37"/>
      <c r="U707" s="37"/>
      <c r="V707" s="37"/>
      <c r="W707" s="37"/>
    </row>
    <row r="708">
      <c r="A708" s="46"/>
      <c r="B708" s="46"/>
      <c r="C708" s="46"/>
      <c r="D708" s="49"/>
      <c r="E708" s="49"/>
      <c r="F708" s="49"/>
      <c r="G708" s="46"/>
      <c r="H708" s="46"/>
      <c r="I708" s="46"/>
      <c r="J708" s="46"/>
      <c r="K708" s="46"/>
      <c r="L708" s="49"/>
      <c r="M708" s="49"/>
      <c r="N708" s="46"/>
      <c r="O708" s="46"/>
      <c r="P708" s="37"/>
      <c r="Q708" s="37"/>
      <c r="R708" s="37"/>
      <c r="S708" s="37"/>
      <c r="T708" s="37"/>
      <c r="U708" s="37"/>
      <c r="V708" s="37"/>
      <c r="W708" s="37"/>
    </row>
    <row r="709">
      <c r="A709" s="46"/>
      <c r="B709" s="46"/>
      <c r="C709" s="46"/>
      <c r="D709" s="49"/>
      <c r="E709" s="49"/>
      <c r="F709" s="49"/>
      <c r="G709" s="46"/>
      <c r="H709" s="46"/>
      <c r="I709" s="46"/>
      <c r="J709" s="46"/>
      <c r="K709" s="46"/>
      <c r="L709" s="49"/>
      <c r="M709" s="49"/>
      <c r="N709" s="46"/>
      <c r="O709" s="46"/>
      <c r="P709" s="37"/>
      <c r="Q709" s="37"/>
      <c r="R709" s="37"/>
      <c r="S709" s="37"/>
      <c r="T709" s="37"/>
      <c r="U709" s="37"/>
      <c r="V709" s="37"/>
      <c r="W709" s="37"/>
    </row>
    <row r="710">
      <c r="A710" s="46"/>
      <c r="B710" s="46"/>
      <c r="C710" s="46"/>
      <c r="D710" s="49"/>
      <c r="E710" s="49"/>
      <c r="F710" s="49"/>
      <c r="G710" s="46"/>
      <c r="H710" s="46"/>
      <c r="I710" s="46"/>
      <c r="J710" s="46"/>
      <c r="K710" s="46"/>
      <c r="L710" s="49"/>
      <c r="M710" s="49"/>
      <c r="N710" s="46"/>
      <c r="O710" s="46"/>
      <c r="P710" s="37"/>
      <c r="Q710" s="37"/>
      <c r="R710" s="37"/>
      <c r="S710" s="37"/>
      <c r="T710" s="37"/>
      <c r="U710" s="37"/>
      <c r="V710" s="37"/>
      <c r="W710" s="37"/>
    </row>
    <row r="711">
      <c r="A711" s="46"/>
      <c r="B711" s="46"/>
      <c r="C711" s="46"/>
      <c r="D711" s="49"/>
      <c r="E711" s="49"/>
      <c r="F711" s="49"/>
      <c r="G711" s="46"/>
      <c r="H711" s="46"/>
      <c r="I711" s="46"/>
      <c r="J711" s="46"/>
      <c r="K711" s="46"/>
      <c r="L711" s="49"/>
      <c r="M711" s="49"/>
      <c r="N711" s="46"/>
      <c r="O711" s="46"/>
      <c r="P711" s="37"/>
      <c r="Q711" s="37"/>
      <c r="R711" s="37"/>
      <c r="S711" s="37"/>
      <c r="T711" s="37"/>
      <c r="U711" s="37"/>
      <c r="V711" s="37"/>
      <c r="W711" s="37"/>
    </row>
    <row r="712">
      <c r="A712" s="46"/>
      <c r="B712" s="46"/>
      <c r="C712" s="46"/>
      <c r="D712" s="49"/>
      <c r="E712" s="49"/>
      <c r="F712" s="49"/>
      <c r="G712" s="46"/>
      <c r="H712" s="46"/>
      <c r="I712" s="46"/>
      <c r="J712" s="46"/>
      <c r="K712" s="46"/>
      <c r="L712" s="49"/>
      <c r="M712" s="49"/>
      <c r="N712" s="46"/>
      <c r="O712" s="46"/>
      <c r="P712" s="37"/>
      <c r="Q712" s="37"/>
      <c r="R712" s="37"/>
      <c r="S712" s="37"/>
      <c r="T712" s="37"/>
      <c r="U712" s="37"/>
      <c r="V712" s="37"/>
      <c r="W712" s="37"/>
    </row>
    <row r="713">
      <c r="A713" s="46"/>
      <c r="B713" s="46"/>
      <c r="C713" s="46"/>
      <c r="D713" s="49"/>
      <c r="E713" s="49"/>
      <c r="F713" s="49"/>
      <c r="G713" s="46"/>
      <c r="H713" s="46"/>
      <c r="I713" s="46"/>
      <c r="J713" s="46"/>
      <c r="K713" s="46"/>
      <c r="L713" s="49"/>
      <c r="M713" s="49"/>
      <c r="N713" s="46"/>
      <c r="O713" s="46"/>
      <c r="P713" s="37"/>
      <c r="Q713" s="37"/>
      <c r="R713" s="37"/>
      <c r="S713" s="37"/>
      <c r="T713" s="37"/>
      <c r="U713" s="37"/>
      <c r="V713" s="37"/>
      <c r="W713" s="37"/>
    </row>
    <row r="714">
      <c r="A714" s="46"/>
      <c r="B714" s="46"/>
      <c r="C714" s="46"/>
      <c r="D714" s="49"/>
      <c r="E714" s="49"/>
      <c r="F714" s="49"/>
      <c r="G714" s="46"/>
      <c r="H714" s="46"/>
      <c r="I714" s="46"/>
      <c r="J714" s="46"/>
      <c r="K714" s="46"/>
      <c r="L714" s="49"/>
      <c r="M714" s="49"/>
      <c r="N714" s="46"/>
      <c r="O714" s="46"/>
      <c r="P714" s="37"/>
      <c r="Q714" s="37"/>
      <c r="R714" s="37"/>
      <c r="S714" s="37"/>
      <c r="T714" s="37"/>
      <c r="U714" s="37"/>
      <c r="V714" s="37"/>
      <c r="W714" s="37"/>
    </row>
    <row r="715">
      <c r="A715" s="46"/>
      <c r="B715" s="46"/>
      <c r="C715" s="46"/>
      <c r="D715" s="49"/>
      <c r="E715" s="49"/>
      <c r="F715" s="49"/>
      <c r="G715" s="46"/>
      <c r="H715" s="46"/>
      <c r="I715" s="46"/>
      <c r="J715" s="46"/>
      <c r="K715" s="46"/>
      <c r="L715" s="49"/>
      <c r="M715" s="49"/>
      <c r="N715" s="46"/>
      <c r="O715" s="46"/>
      <c r="P715" s="37"/>
      <c r="Q715" s="37"/>
      <c r="R715" s="37"/>
      <c r="S715" s="37"/>
      <c r="T715" s="37"/>
      <c r="U715" s="37"/>
      <c r="V715" s="37"/>
      <c r="W715" s="37"/>
    </row>
    <row r="716">
      <c r="A716" s="46"/>
      <c r="B716" s="46"/>
      <c r="C716" s="46"/>
      <c r="D716" s="49"/>
      <c r="E716" s="49"/>
      <c r="F716" s="49"/>
      <c r="G716" s="46"/>
      <c r="H716" s="46"/>
      <c r="I716" s="46"/>
      <c r="J716" s="46"/>
      <c r="K716" s="46"/>
      <c r="L716" s="49"/>
      <c r="M716" s="49"/>
      <c r="N716" s="46"/>
      <c r="O716" s="46"/>
      <c r="P716" s="37"/>
      <c r="Q716" s="37"/>
      <c r="R716" s="37"/>
      <c r="S716" s="37"/>
      <c r="T716" s="37"/>
      <c r="U716" s="37"/>
      <c r="V716" s="37"/>
      <c r="W716" s="37"/>
    </row>
    <row r="717">
      <c r="A717" s="46"/>
      <c r="B717" s="46"/>
      <c r="C717" s="46"/>
      <c r="D717" s="49"/>
      <c r="E717" s="49"/>
      <c r="F717" s="49"/>
      <c r="G717" s="46"/>
      <c r="H717" s="46"/>
      <c r="I717" s="46"/>
      <c r="J717" s="46"/>
      <c r="K717" s="46"/>
      <c r="L717" s="49"/>
      <c r="M717" s="49"/>
      <c r="N717" s="46"/>
      <c r="O717" s="46"/>
      <c r="P717" s="37"/>
      <c r="Q717" s="37"/>
      <c r="R717" s="37"/>
      <c r="S717" s="37"/>
      <c r="T717" s="37"/>
      <c r="U717" s="37"/>
      <c r="V717" s="37"/>
      <c r="W717" s="37"/>
    </row>
    <row r="718">
      <c r="A718" s="46"/>
      <c r="B718" s="46"/>
      <c r="C718" s="46"/>
      <c r="D718" s="49"/>
      <c r="E718" s="49"/>
      <c r="F718" s="49"/>
      <c r="G718" s="46"/>
      <c r="H718" s="46"/>
      <c r="I718" s="46"/>
      <c r="J718" s="46"/>
      <c r="K718" s="46"/>
      <c r="L718" s="49"/>
      <c r="M718" s="49"/>
      <c r="N718" s="46"/>
      <c r="O718" s="46"/>
      <c r="P718" s="37"/>
      <c r="Q718" s="37"/>
      <c r="R718" s="37"/>
      <c r="S718" s="37"/>
      <c r="T718" s="37"/>
      <c r="U718" s="37"/>
      <c r="V718" s="37"/>
      <c r="W718" s="37"/>
    </row>
    <row r="719">
      <c r="A719" s="46"/>
      <c r="B719" s="46"/>
      <c r="C719" s="46"/>
      <c r="D719" s="49"/>
      <c r="E719" s="49"/>
      <c r="F719" s="49"/>
      <c r="G719" s="46"/>
      <c r="H719" s="46"/>
      <c r="I719" s="46"/>
      <c r="J719" s="46"/>
      <c r="K719" s="46"/>
      <c r="L719" s="49"/>
      <c r="M719" s="49"/>
      <c r="N719" s="46"/>
      <c r="O719" s="46"/>
      <c r="P719" s="37"/>
      <c r="Q719" s="37"/>
      <c r="R719" s="37"/>
      <c r="S719" s="37"/>
      <c r="T719" s="37"/>
      <c r="U719" s="37"/>
      <c r="V719" s="37"/>
      <c r="W719" s="37"/>
    </row>
    <row r="720">
      <c r="A720" s="46"/>
      <c r="B720" s="46"/>
      <c r="C720" s="46"/>
      <c r="D720" s="49"/>
      <c r="E720" s="49"/>
      <c r="F720" s="49"/>
      <c r="G720" s="46"/>
      <c r="H720" s="46"/>
      <c r="I720" s="46"/>
      <c r="J720" s="46"/>
      <c r="K720" s="46"/>
      <c r="L720" s="49"/>
      <c r="M720" s="49"/>
      <c r="N720" s="46"/>
      <c r="O720" s="46"/>
      <c r="P720" s="37"/>
      <c r="Q720" s="37"/>
      <c r="R720" s="37"/>
      <c r="S720" s="37"/>
      <c r="T720" s="37"/>
      <c r="U720" s="37"/>
      <c r="V720" s="37"/>
      <c r="W720" s="37"/>
    </row>
    <row r="721">
      <c r="A721" s="46"/>
      <c r="B721" s="46"/>
      <c r="C721" s="46"/>
      <c r="D721" s="49"/>
      <c r="E721" s="49"/>
      <c r="F721" s="49"/>
      <c r="G721" s="46"/>
      <c r="H721" s="46"/>
      <c r="I721" s="46"/>
      <c r="J721" s="46"/>
      <c r="K721" s="46"/>
      <c r="L721" s="49"/>
      <c r="M721" s="49"/>
      <c r="N721" s="46"/>
      <c r="O721" s="46"/>
      <c r="P721" s="37"/>
      <c r="Q721" s="37"/>
      <c r="R721" s="37"/>
      <c r="S721" s="37"/>
      <c r="T721" s="37"/>
      <c r="U721" s="37"/>
      <c r="V721" s="37"/>
      <c r="W721" s="37"/>
    </row>
    <row r="722">
      <c r="A722" s="46"/>
      <c r="B722" s="46"/>
      <c r="C722" s="46"/>
      <c r="D722" s="49"/>
      <c r="E722" s="49"/>
      <c r="F722" s="49"/>
      <c r="G722" s="46"/>
      <c r="H722" s="46"/>
      <c r="I722" s="46"/>
      <c r="J722" s="46"/>
      <c r="K722" s="46"/>
      <c r="L722" s="49"/>
      <c r="M722" s="49"/>
      <c r="N722" s="46"/>
      <c r="O722" s="46"/>
      <c r="P722" s="37"/>
      <c r="Q722" s="37"/>
      <c r="R722" s="37"/>
      <c r="S722" s="37"/>
      <c r="T722" s="37"/>
      <c r="U722" s="37"/>
      <c r="V722" s="37"/>
      <c r="W722" s="37"/>
    </row>
    <row r="723">
      <c r="A723" s="46"/>
      <c r="B723" s="46"/>
      <c r="C723" s="46"/>
      <c r="D723" s="49"/>
      <c r="E723" s="49"/>
      <c r="F723" s="49"/>
      <c r="G723" s="46"/>
      <c r="H723" s="46"/>
      <c r="I723" s="46"/>
      <c r="J723" s="46"/>
      <c r="K723" s="46"/>
      <c r="L723" s="49"/>
      <c r="M723" s="49"/>
      <c r="N723" s="46"/>
      <c r="O723" s="46"/>
      <c r="P723" s="37"/>
      <c r="Q723" s="37"/>
      <c r="R723" s="37"/>
      <c r="S723" s="37"/>
      <c r="T723" s="37"/>
      <c r="U723" s="37"/>
      <c r="V723" s="37"/>
      <c r="W723" s="37"/>
    </row>
    <row r="724">
      <c r="A724" s="46"/>
      <c r="B724" s="46"/>
      <c r="C724" s="46"/>
      <c r="D724" s="49"/>
      <c r="E724" s="49"/>
      <c r="F724" s="49"/>
      <c r="G724" s="46"/>
      <c r="H724" s="46"/>
      <c r="I724" s="46"/>
      <c r="J724" s="46"/>
      <c r="K724" s="46"/>
      <c r="L724" s="49"/>
      <c r="M724" s="49"/>
      <c r="N724" s="46"/>
      <c r="O724" s="46"/>
      <c r="P724" s="37"/>
      <c r="Q724" s="37"/>
      <c r="R724" s="37"/>
      <c r="S724" s="37"/>
      <c r="T724" s="37"/>
      <c r="U724" s="37"/>
      <c r="V724" s="37"/>
      <c r="W724" s="37"/>
    </row>
    <row r="725">
      <c r="A725" s="46"/>
      <c r="B725" s="46"/>
      <c r="C725" s="46"/>
      <c r="D725" s="49"/>
      <c r="E725" s="49"/>
      <c r="F725" s="49"/>
      <c r="G725" s="46"/>
      <c r="H725" s="46"/>
      <c r="I725" s="46"/>
      <c r="J725" s="46"/>
      <c r="K725" s="46"/>
      <c r="L725" s="49"/>
      <c r="M725" s="49"/>
      <c r="N725" s="46"/>
      <c r="O725" s="46"/>
      <c r="P725" s="37"/>
      <c r="Q725" s="37"/>
      <c r="R725" s="37"/>
      <c r="S725" s="37"/>
      <c r="T725" s="37"/>
      <c r="U725" s="37"/>
      <c r="V725" s="37"/>
      <c r="W725" s="37"/>
    </row>
    <row r="726">
      <c r="A726" s="46"/>
      <c r="B726" s="46"/>
      <c r="C726" s="46"/>
      <c r="D726" s="49"/>
      <c r="E726" s="49"/>
      <c r="F726" s="49"/>
      <c r="G726" s="46"/>
      <c r="H726" s="46"/>
      <c r="I726" s="46"/>
      <c r="J726" s="46"/>
      <c r="K726" s="46"/>
      <c r="L726" s="49"/>
      <c r="M726" s="49"/>
      <c r="N726" s="46"/>
      <c r="O726" s="46"/>
      <c r="P726" s="37"/>
      <c r="Q726" s="37"/>
      <c r="R726" s="37"/>
      <c r="S726" s="37"/>
      <c r="T726" s="37"/>
      <c r="U726" s="37"/>
      <c r="V726" s="37"/>
      <c r="W726" s="37"/>
    </row>
    <row r="727">
      <c r="A727" s="46"/>
      <c r="B727" s="46"/>
      <c r="C727" s="46"/>
      <c r="D727" s="49"/>
      <c r="E727" s="49"/>
      <c r="F727" s="49"/>
      <c r="G727" s="46"/>
      <c r="H727" s="46"/>
      <c r="I727" s="46"/>
      <c r="J727" s="46"/>
      <c r="K727" s="46"/>
      <c r="L727" s="49"/>
      <c r="M727" s="49"/>
      <c r="N727" s="46"/>
      <c r="O727" s="46"/>
      <c r="P727" s="37"/>
      <c r="Q727" s="37"/>
      <c r="R727" s="37"/>
      <c r="S727" s="37"/>
      <c r="T727" s="37"/>
      <c r="U727" s="37"/>
      <c r="V727" s="37"/>
      <c r="W727" s="37"/>
    </row>
    <row r="728">
      <c r="A728" s="46"/>
      <c r="B728" s="46"/>
      <c r="C728" s="46"/>
      <c r="D728" s="49"/>
      <c r="E728" s="49"/>
      <c r="F728" s="49"/>
      <c r="G728" s="46"/>
      <c r="H728" s="46"/>
      <c r="I728" s="46"/>
      <c r="J728" s="46"/>
      <c r="K728" s="46"/>
      <c r="L728" s="49"/>
      <c r="M728" s="49"/>
      <c r="N728" s="46"/>
      <c r="O728" s="46"/>
      <c r="P728" s="37"/>
      <c r="Q728" s="37"/>
      <c r="R728" s="37"/>
      <c r="S728" s="37"/>
      <c r="T728" s="37"/>
      <c r="U728" s="37"/>
      <c r="V728" s="37"/>
      <c r="W728" s="37"/>
    </row>
    <row r="729">
      <c r="A729" s="46"/>
      <c r="B729" s="46"/>
      <c r="C729" s="46"/>
      <c r="D729" s="49"/>
      <c r="E729" s="49"/>
      <c r="F729" s="49"/>
      <c r="G729" s="46"/>
      <c r="H729" s="46"/>
      <c r="I729" s="46"/>
      <c r="J729" s="46"/>
      <c r="K729" s="46"/>
      <c r="L729" s="49"/>
      <c r="M729" s="49"/>
      <c r="N729" s="46"/>
      <c r="O729" s="46"/>
      <c r="P729" s="37"/>
      <c r="Q729" s="37"/>
      <c r="R729" s="37"/>
      <c r="S729" s="37"/>
      <c r="T729" s="37"/>
      <c r="U729" s="37"/>
      <c r="V729" s="37"/>
      <c r="W729" s="37"/>
    </row>
    <row r="730">
      <c r="A730" s="46"/>
      <c r="B730" s="46"/>
      <c r="C730" s="46"/>
      <c r="D730" s="49"/>
      <c r="E730" s="49"/>
      <c r="F730" s="49"/>
      <c r="G730" s="46"/>
      <c r="H730" s="46"/>
      <c r="I730" s="46"/>
      <c r="J730" s="46"/>
      <c r="K730" s="46"/>
      <c r="L730" s="49"/>
      <c r="M730" s="49"/>
      <c r="N730" s="46"/>
      <c r="O730" s="46"/>
      <c r="P730" s="37"/>
      <c r="Q730" s="37"/>
      <c r="R730" s="37"/>
      <c r="S730" s="37"/>
      <c r="T730" s="37"/>
      <c r="U730" s="37"/>
      <c r="V730" s="37"/>
      <c r="W730" s="37"/>
    </row>
    <row r="731">
      <c r="A731" s="46"/>
      <c r="B731" s="46"/>
      <c r="C731" s="46"/>
      <c r="D731" s="49"/>
      <c r="E731" s="49"/>
      <c r="F731" s="49"/>
      <c r="G731" s="46"/>
      <c r="H731" s="46"/>
      <c r="I731" s="46"/>
      <c r="J731" s="46"/>
      <c r="K731" s="46"/>
      <c r="L731" s="49"/>
      <c r="M731" s="49"/>
      <c r="N731" s="46"/>
      <c r="O731" s="46"/>
      <c r="P731" s="37"/>
      <c r="Q731" s="37"/>
      <c r="R731" s="37"/>
      <c r="S731" s="37"/>
      <c r="T731" s="37"/>
      <c r="U731" s="37"/>
      <c r="V731" s="37"/>
      <c r="W731" s="37"/>
    </row>
    <row r="732">
      <c r="A732" s="46"/>
      <c r="B732" s="46"/>
      <c r="C732" s="46"/>
      <c r="D732" s="49"/>
      <c r="E732" s="49"/>
      <c r="F732" s="49"/>
      <c r="G732" s="46"/>
      <c r="H732" s="46"/>
      <c r="I732" s="46"/>
      <c r="J732" s="46"/>
      <c r="K732" s="46"/>
      <c r="L732" s="49"/>
      <c r="M732" s="49"/>
      <c r="N732" s="46"/>
      <c r="O732" s="46"/>
      <c r="P732" s="37"/>
      <c r="Q732" s="37"/>
      <c r="R732" s="37"/>
      <c r="S732" s="37"/>
      <c r="T732" s="37"/>
      <c r="U732" s="37"/>
      <c r="V732" s="37"/>
      <c r="W732" s="37"/>
    </row>
    <row r="733">
      <c r="A733" s="46"/>
      <c r="B733" s="46"/>
      <c r="C733" s="46"/>
      <c r="D733" s="49"/>
      <c r="E733" s="49"/>
      <c r="F733" s="49"/>
      <c r="G733" s="46"/>
      <c r="H733" s="46"/>
      <c r="I733" s="46"/>
      <c r="J733" s="46"/>
      <c r="K733" s="46"/>
      <c r="L733" s="49"/>
      <c r="M733" s="49"/>
      <c r="N733" s="46"/>
      <c r="O733" s="46"/>
      <c r="P733" s="37"/>
      <c r="Q733" s="37"/>
      <c r="R733" s="37"/>
      <c r="S733" s="37"/>
      <c r="T733" s="37"/>
      <c r="U733" s="37"/>
      <c r="V733" s="37"/>
      <c r="W733" s="37"/>
    </row>
    <row r="734">
      <c r="A734" s="46"/>
      <c r="B734" s="46"/>
      <c r="C734" s="46"/>
      <c r="D734" s="49"/>
      <c r="E734" s="49"/>
      <c r="F734" s="49"/>
      <c r="G734" s="46"/>
      <c r="H734" s="46"/>
      <c r="I734" s="46"/>
      <c r="J734" s="46"/>
      <c r="K734" s="46"/>
      <c r="L734" s="49"/>
      <c r="M734" s="49"/>
      <c r="N734" s="46"/>
      <c r="O734" s="46"/>
      <c r="P734" s="37"/>
      <c r="Q734" s="37"/>
      <c r="R734" s="37"/>
      <c r="S734" s="37"/>
      <c r="T734" s="37"/>
      <c r="U734" s="37"/>
      <c r="V734" s="37"/>
      <c r="W734" s="37"/>
    </row>
    <row r="735">
      <c r="A735" s="46"/>
      <c r="B735" s="46"/>
      <c r="C735" s="46"/>
      <c r="D735" s="49"/>
      <c r="E735" s="49"/>
      <c r="F735" s="49"/>
      <c r="G735" s="46"/>
      <c r="H735" s="46"/>
      <c r="I735" s="46"/>
      <c r="J735" s="46"/>
      <c r="K735" s="46"/>
      <c r="L735" s="49"/>
      <c r="M735" s="49"/>
      <c r="N735" s="46"/>
      <c r="O735" s="46"/>
      <c r="P735" s="37"/>
      <c r="Q735" s="37"/>
      <c r="R735" s="37"/>
      <c r="S735" s="37"/>
      <c r="T735" s="37"/>
      <c r="U735" s="37"/>
      <c r="V735" s="37"/>
      <c r="W735" s="37"/>
    </row>
    <row r="736">
      <c r="A736" s="46"/>
      <c r="B736" s="46"/>
      <c r="C736" s="46"/>
      <c r="D736" s="49"/>
      <c r="E736" s="49"/>
      <c r="F736" s="49"/>
      <c r="G736" s="46"/>
      <c r="H736" s="46"/>
      <c r="I736" s="46"/>
      <c r="J736" s="46"/>
      <c r="K736" s="46"/>
      <c r="L736" s="49"/>
      <c r="M736" s="49"/>
      <c r="N736" s="46"/>
      <c r="O736" s="46"/>
      <c r="P736" s="37"/>
      <c r="Q736" s="37"/>
      <c r="R736" s="37"/>
      <c r="S736" s="37"/>
      <c r="T736" s="37"/>
      <c r="U736" s="37"/>
      <c r="V736" s="37"/>
      <c r="W736" s="37"/>
    </row>
    <row r="737">
      <c r="A737" s="46"/>
      <c r="B737" s="46"/>
      <c r="C737" s="46"/>
      <c r="D737" s="49"/>
      <c r="E737" s="49"/>
      <c r="F737" s="49"/>
      <c r="G737" s="46"/>
      <c r="H737" s="46"/>
      <c r="I737" s="46"/>
      <c r="J737" s="46"/>
      <c r="K737" s="46"/>
      <c r="L737" s="49"/>
      <c r="M737" s="49"/>
      <c r="N737" s="46"/>
      <c r="O737" s="46"/>
      <c r="P737" s="37"/>
      <c r="Q737" s="37"/>
      <c r="R737" s="37"/>
      <c r="S737" s="37"/>
      <c r="T737" s="37"/>
      <c r="U737" s="37"/>
      <c r="V737" s="37"/>
      <c r="W737" s="37"/>
    </row>
    <row r="738">
      <c r="A738" s="46"/>
      <c r="B738" s="46"/>
      <c r="C738" s="46"/>
      <c r="D738" s="49"/>
      <c r="E738" s="49"/>
      <c r="F738" s="49"/>
      <c r="G738" s="46"/>
      <c r="H738" s="46"/>
      <c r="I738" s="46"/>
      <c r="J738" s="46"/>
      <c r="K738" s="46"/>
      <c r="L738" s="49"/>
      <c r="M738" s="49"/>
      <c r="N738" s="46"/>
      <c r="O738" s="46"/>
      <c r="P738" s="37"/>
      <c r="Q738" s="37"/>
      <c r="R738" s="37"/>
      <c r="S738" s="37"/>
      <c r="T738" s="37"/>
      <c r="U738" s="37"/>
      <c r="V738" s="37"/>
      <c r="W738" s="37"/>
    </row>
    <row r="739">
      <c r="A739" s="46"/>
      <c r="B739" s="46"/>
      <c r="C739" s="46"/>
      <c r="D739" s="49"/>
      <c r="E739" s="49"/>
      <c r="F739" s="49"/>
      <c r="G739" s="46"/>
      <c r="H739" s="46"/>
      <c r="I739" s="46"/>
      <c r="J739" s="46"/>
      <c r="K739" s="46"/>
      <c r="L739" s="49"/>
      <c r="M739" s="49"/>
      <c r="N739" s="46"/>
      <c r="O739" s="46"/>
      <c r="P739" s="37"/>
      <c r="Q739" s="37"/>
      <c r="R739" s="37"/>
      <c r="S739" s="37"/>
      <c r="T739" s="37"/>
      <c r="U739" s="37"/>
      <c r="V739" s="37"/>
      <c r="W739" s="37"/>
    </row>
    <row r="740">
      <c r="A740" s="46"/>
      <c r="B740" s="46"/>
      <c r="C740" s="46"/>
      <c r="D740" s="49"/>
      <c r="E740" s="49"/>
      <c r="F740" s="49"/>
      <c r="G740" s="46"/>
      <c r="H740" s="46"/>
      <c r="I740" s="46"/>
      <c r="J740" s="46"/>
      <c r="K740" s="46"/>
      <c r="L740" s="49"/>
      <c r="M740" s="49"/>
      <c r="N740" s="46"/>
      <c r="O740" s="46"/>
      <c r="P740" s="37"/>
      <c r="Q740" s="37"/>
      <c r="R740" s="37"/>
      <c r="S740" s="37"/>
      <c r="T740" s="37"/>
      <c r="U740" s="37"/>
      <c r="V740" s="37"/>
      <c r="W740" s="37"/>
    </row>
    <row r="741">
      <c r="A741" s="46"/>
      <c r="B741" s="46"/>
      <c r="C741" s="46"/>
      <c r="D741" s="49"/>
      <c r="E741" s="49"/>
      <c r="F741" s="49"/>
      <c r="G741" s="46"/>
      <c r="H741" s="46"/>
      <c r="I741" s="46"/>
      <c r="J741" s="46"/>
      <c r="K741" s="46"/>
      <c r="L741" s="49"/>
      <c r="M741" s="49"/>
      <c r="N741" s="46"/>
      <c r="O741" s="46"/>
      <c r="P741" s="37"/>
      <c r="Q741" s="37"/>
      <c r="R741" s="37"/>
      <c r="S741" s="37"/>
      <c r="T741" s="37"/>
      <c r="U741" s="37"/>
      <c r="V741" s="37"/>
      <c r="W741" s="37"/>
    </row>
    <row r="742">
      <c r="A742" s="46"/>
      <c r="B742" s="46"/>
      <c r="C742" s="46"/>
      <c r="D742" s="49"/>
      <c r="E742" s="49"/>
      <c r="F742" s="49"/>
      <c r="G742" s="46"/>
      <c r="H742" s="46"/>
      <c r="I742" s="46"/>
      <c r="J742" s="46"/>
      <c r="K742" s="46"/>
      <c r="L742" s="49"/>
      <c r="M742" s="49"/>
      <c r="N742" s="46"/>
      <c r="O742" s="46"/>
      <c r="P742" s="37"/>
      <c r="Q742" s="37"/>
      <c r="R742" s="37"/>
      <c r="S742" s="37"/>
      <c r="T742" s="37"/>
      <c r="U742" s="37"/>
      <c r="V742" s="37"/>
      <c r="W742" s="37"/>
    </row>
    <row r="743">
      <c r="A743" s="46"/>
      <c r="B743" s="46"/>
      <c r="C743" s="46"/>
      <c r="D743" s="49"/>
      <c r="E743" s="49"/>
      <c r="F743" s="49"/>
      <c r="G743" s="46"/>
      <c r="H743" s="46"/>
      <c r="I743" s="46"/>
      <c r="J743" s="46"/>
      <c r="K743" s="46"/>
      <c r="L743" s="49"/>
      <c r="M743" s="49"/>
      <c r="N743" s="46"/>
      <c r="O743" s="46"/>
      <c r="P743" s="37"/>
      <c r="Q743" s="37"/>
      <c r="R743" s="37"/>
      <c r="S743" s="37"/>
      <c r="T743" s="37"/>
      <c r="U743" s="37"/>
      <c r="V743" s="37"/>
      <c r="W743" s="37"/>
    </row>
    <row r="744">
      <c r="A744" s="46"/>
      <c r="B744" s="46"/>
      <c r="C744" s="46"/>
      <c r="D744" s="49"/>
      <c r="E744" s="49"/>
      <c r="F744" s="49"/>
      <c r="G744" s="46"/>
      <c r="H744" s="46"/>
      <c r="I744" s="46"/>
      <c r="J744" s="46"/>
      <c r="K744" s="46"/>
      <c r="L744" s="49"/>
      <c r="M744" s="49"/>
      <c r="N744" s="46"/>
      <c r="O744" s="46"/>
      <c r="P744" s="37"/>
      <c r="Q744" s="37"/>
      <c r="R744" s="37"/>
      <c r="S744" s="37"/>
      <c r="T744" s="37"/>
      <c r="U744" s="37"/>
      <c r="V744" s="37"/>
      <c r="W744" s="37"/>
    </row>
    <row r="745">
      <c r="A745" s="46"/>
      <c r="B745" s="46"/>
      <c r="C745" s="46"/>
      <c r="D745" s="49"/>
      <c r="E745" s="49"/>
      <c r="F745" s="49"/>
      <c r="G745" s="46"/>
      <c r="H745" s="46"/>
      <c r="I745" s="46"/>
      <c r="J745" s="46"/>
      <c r="K745" s="46"/>
      <c r="L745" s="49"/>
      <c r="M745" s="49"/>
      <c r="N745" s="46"/>
      <c r="O745" s="46"/>
      <c r="P745" s="37"/>
      <c r="Q745" s="37"/>
      <c r="R745" s="37"/>
      <c r="S745" s="37"/>
      <c r="T745" s="37"/>
      <c r="U745" s="37"/>
      <c r="V745" s="37"/>
      <c r="W745" s="37"/>
    </row>
    <row r="746">
      <c r="A746" s="46"/>
      <c r="B746" s="46"/>
      <c r="C746" s="46"/>
      <c r="D746" s="49"/>
      <c r="E746" s="49"/>
      <c r="F746" s="49"/>
      <c r="G746" s="46"/>
      <c r="H746" s="46"/>
      <c r="I746" s="46"/>
      <c r="J746" s="46"/>
      <c r="K746" s="46"/>
      <c r="L746" s="49"/>
      <c r="M746" s="49"/>
      <c r="N746" s="46"/>
      <c r="O746" s="46"/>
      <c r="P746" s="37"/>
      <c r="Q746" s="37"/>
      <c r="R746" s="37"/>
      <c r="S746" s="37"/>
      <c r="T746" s="37"/>
      <c r="U746" s="37"/>
      <c r="V746" s="37"/>
      <c r="W746" s="37"/>
    </row>
    <row r="747">
      <c r="A747" s="46"/>
      <c r="B747" s="46"/>
      <c r="C747" s="46"/>
      <c r="D747" s="49"/>
      <c r="E747" s="49"/>
      <c r="F747" s="49"/>
      <c r="G747" s="46"/>
      <c r="H747" s="46"/>
      <c r="I747" s="46"/>
      <c r="J747" s="46"/>
      <c r="K747" s="46"/>
      <c r="L747" s="49"/>
      <c r="M747" s="49"/>
      <c r="N747" s="46"/>
      <c r="O747" s="46"/>
      <c r="P747" s="37"/>
      <c r="Q747" s="37"/>
      <c r="R747" s="37"/>
      <c r="S747" s="37"/>
      <c r="T747" s="37"/>
      <c r="U747" s="37"/>
      <c r="V747" s="37"/>
      <c r="W747" s="37"/>
    </row>
    <row r="748">
      <c r="A748" s="46"/>
      <c r="B748" s="46"/>
      <c r="C748" s="46"/>
      <c r="D748" s="49"/>
      <c r="E748" s="49"/>
      <c r="F748" s="49"/>
      <c r="G748" s="46"/>
      <c r="H748" s="46"/>
      <c r="I748" s="46"/>
      <c r="J748" s="46"/>
      <c r="K748" s="46"/>
      <c r="L748" s="49"/>
      <c r="M748" s="49"/>
      <c r="N748" s="46"/>
      <c r="O748" s="46"/>
      <c r="P748" s="37"/>
      <c r="Q748" s="37"/>
      <c r="R748" s="37"/>
      <c r="S748" s="37"/>
      <c r="T748" s="37"/>
      <c r="U748" s="37"/>
      <c r="V748" s="37"/>
      <c r="W748" s="37"/>
    </row>
    <row r="749">
      <c r="A749" s="46"/>
      <c r="B749" s="46"/>
      <c r="C749" s="46"/>
      <c r="D749" s="49"/>
      <c r="E749" s="49"/>
      <c r="F749" s="49"/>
      <c r="G749" s="46"/>
      <c r="H749" s="46"/>
      <c r="I749" s="46"/>
      <c r="J749" s="46"/>
      <c r="K749" s="46"/>
      <c r="L749" s="49"/>
      <c r="M749" s="49"/>
      <c r="N749" s="46"/>
      <c r="O749" s="46"/>
      <c r="P749" s="37"/>
      <c r="Q749" s="37"/>
      <c r="R749" s="37"/>
      <c r="S749" s="37"/>
      <c r="T749" s="37"/>
      <c r="U749" s="37"/>
      <c r="V749" s="37"/>
      <c r="W749" s="37"/>
    </row>
    <row r="750">
      <c r="A750" s="46"/>
      <c r="B750" s="46"/>
      <c r="C750" s="46"/>
      <c r="D750" s="49"/>
      <c r="E750" s="49"/>
      <c r="F750" s="49"/>
      <c r="G750" s="46"/>
      <c r="H750" s="46"/>
      <c r="I750" s="46"/>
      <c r="J750" s="46"/>
      <c r="K750" s="46"/>
      <c r="L750" s="49"/>
      <c r="M750" s="49"/>
      <c r="N750" s="46"/>
      <c r="O750" s="46"/>
      <c r="P750" s="37"/>
      <c r="Q750" s="37"/>
      <c r="R750" s="37"/>
      <c r="S750" s="37"/>
      <c r="T750" s="37"/>
      <c r="U750" s="37"/>
      <c r="V750" s="37"/>
      <c r="W750" s="37"/>
    </row>
    <row r="751">
      <c r="A751" s="46"/>
      <c r="B751" s="46"/>
      <c r="C751" s="46"/>
      <c r="D751" s="49"/>
      <c r="E751" s="49"/>
      <c r="F751" s="49"/>
      <c r="G751" s="46"/>
      <c r="H751" s="46"/>
      <c r="I751" s="46"/>
      <c r="J751" s="46"/>
      <c r="K751" s="46"/>
      <c r="L751" s="49"/>
      <c r="M751" s="49"/>
      <c r="N751" s="46"/>
      <c r="O751" s="46"/>
      <c r="P751" s="37"/>
      <c r="Q751" s="37"/>
      <c r="R751" s="37"/>
      <c r="S751" s="37"/>
      <c r="T751" s="37"/>
      <c r="U751" s="37"/>
      <c r="V751" s="37"/>
      <c r="W751" s="37"/>
    </row>
    <row r="752">
      <c r="A752" s="46"/>
      <c r="B752" s="46"/>
      <c r="C752" s="46"/>
      <c r="D752" s="49"/>
      <c r="E752" s="49"/>
      <c r="F752" s="49"/>
      <c r="G752" s="46"/>
      <c r="H752" s="46"/>
      <c r="I752" s="46"/>
      <c r="J752" s="46"/>
      <c r="K752" s="46"/>
      <c r="L752" s="49"/>
      <c r="M752" s="49"/>
      <c r="N752" s="46"/>
      <c r="O752" s="46"/>
      <c r="P752" s="37"/>
      <c r="Q752" s="37"/>
      <c r="R752" s="37"/>
      <c r="S752" s="37"/>
      <c r="T752" s="37"/>
      <c r="U752" s="37"/>
      <c r="V752" s="37"/>
      <c r="W752" s="37"/>
    </row>
    <row r="753">
      <c r="A753" s="46"/>
      <c r="B753" s="46"/>
      <c r="C753" s="46"/>
      <c r="D753" s="49"/>
      <c r="E753" s="49"/>
      <c r="F753" s="49"/>
      <c r="G753" s="46"/>
      <c r="H753" s="46"/>
      <c r="I753" s="46"/>
      <c r="J753" s="46"/>
      <c r="K753" s="46"/>
      <c r="L753" s="49"/>
      <c r="M753" s="49"/>
      <c r="N753" s="46"/>
      <c r="O753" s="46"/>
      <c r="P753" s="37"/>
      <c r="Q753" s="37"/>
      <c r="R753" s="37"/>
      <c r="S753" s="37"/>
      <c r="T753" s="37"/>
      <c r="U753" s="37"/>
      <c r="V753" s="37"/>
      <c r="W753" s="37"/>
    </row>
    <row r="754">
      <c r="A754" s="46"/>
      <c r="B754" s="46"/>
      <c r="C754" s="46"/>
      <c r="D754" s="49"/>
      <c r="E754" s="49"/>
      <c r="F754" s="49"/>
      <c r="G754" s="46"/>
      <c r="H754" s="46"/>
      <c r="I754" s="46"/>
      <c r="J754" s="46"/>
      <c r="K754" s="46"/>
      <c r="L754" s="49"/>
      <c r="M754" s="49"/>
      <c r="N754" s="46"/>
      <c r="O754" s="46"/>
      <c r="P754" s="37"/>
      <c r="Q754" s="37"/>
      <c r="R754" s="37"/>
      <c r="S754" s="37"/>
      <c r="T754" s="37"/>
      <c r="U754" s="37"/>
      <c r="V754" s="37"/>
      <c r="W754" s="37"/>
    </row>
    <row r="755">
      <c r="A755" s="46"/>
      <c r="B755" s="46"/>
      <c r="C755" s="46"/>
      <c r="D755" s="49"/>
      <c r="E755" s="49"/>
      <c r="F755" s="49"/>
      <c r="G755" s="46"/>
      <c r="H755" s="46"/>
      <c r="I755" s="46"/>
      <c r="J755" s="46"/>
      <c r="K755" s="46"/>
      <c r="L755" s="49"/>
      <c r="M755" s="49"/>
      <c r="N755" s="46"/>
      <c r="O755" s="46"/>
      <c r="P755" s="37"/>
      <c r="Q755" s="37"/>
      <c r="R755" s="37"/>
      <c r="S755" s="37"/>
      <c r="T755" s="37"/>
      <c r="U755" s="37"/>
      <c r="V755" s="37"/>
      <c r="W755" s="37"/>
    </row>
    <row r="756">
      <c r="A756" s="46"/>
      <c r="B756" s="46"/>
      <c r="C756" s="46"/>
      <c r="D756" s="49"/>
      <c r="E756" s="49"/>
      <c r="F756" s="49"/>
      <c r="G756" s="46"/>
      <c r="H756" s="46"/>
      <c r="I756" s="46"/>
      <c r="J756" s="46"/>
      <c r="K756" s="46"/>
      <c r="L756" s="49"/>
      <c r="M756" s="49"/>
      <c r="N756" s="46"/>
      <c r="O756" s="46"/>
      <c r="P756" s="37"/>
      <c r="Q756" s="37"/>
      <c r="R756" s="37"/>
      <c r="S756" s="37"/>
      <c r="T756" s="37"/>
      <c r="U756" s="37"/>
      <c r="V756" s="37"/>
      <c r="W756" s="37"/>
    </row>
    <row r="757">
      <c r="A757" s="46"/>
      <c r="B757" s="46"/>
      <c r="C757" s="46"/>
      <c r="D757" s="49"/>
      <c r="E757" s="49"/>
      <c r="F757" s="49"/>
      <c r="G757" s="46"/>
      <c r="H757" s="46"/>
      <c r="I757" s="46"/>
      <c r="J757" s="46"/>
      <c r="K757" s="46"/>
      <c r="L757" s="49"/>
      <c r="M757" s="49"/>
      <c r="N757" s="46"/>
      <c r="O757" s="46"/>
      <c r="P757" s="37"/>
      <c r="Q757" s="37"/>
      <c r="R757" s="37"/>
      <c r="S757" s="37"/>
      <c r="T757" s="37"/>
      <c r="U757" s="37"/>
      <c r="V757" s="37"/>
      <c r="W757" s="37"/>
    </row>
    <row r="758">
      <c r="A758" s="46"/>
      <c r="B758" s="46"/>
      <c r="C758" s="46"/>
      <c r="D758" s="49"/>
      <c r="E758" s="49"/>
      <c r="F758" s="49"/>
      <c r="G758" s="46"/>
      <c r="H758" s="46"/>
      <c r="I758" s="46"/>
      <c r="J758" s="46"/>
      <c r="K758" s="46"/>
      <c r="L758" s="49"/>
      <c r="M758" s="49"/>
      <c r="N758" s="46"/>
      <c r="O758" s="46"/>
      <c r="P758" s="37"/>
      <c r="Q758" s="37"/>
      <c r="R758" s="37"/>
      <c r="S758" s="37"/>
      <c r="T758" s="37"/>
      <c r="U758" s="37"/>
      <c r="V758" s="37"/>
      <c r="W758" s="37"/>
    </row>
    <row r="759">
      <c r="A759" s="46"/>
      <c r="B759" s="46"/>
      <c r="C759" s="46"/>
      <c r="D759" s="49"/>
      <c r="E759" s="49"/>
      <c r="F759" s="49"/>
      <c r="G759" s="46"/>
      <c r="H759" s="46"/>
      <c r="I759" s="46"/>
      <c r="J759" s="46"/>
      <c r="K759" s="46"/>
      <c r="L759" s="49"/>
      <c r="M759" s="49"/>
      <c r="N759" s="46"/>
      <c r="O759" s="46"/>
      <c r="P759" s="37"/>
      <c r="Q759" s="37"/>
      <c r="R759" s="37"/>
      <c r="S759" s="37"/>
      <c r="T759" s="37"/>
      <c r="U759" s="37"/>
      <c r="V759" s="37"/>
      <c r="W759" s="37"/>
    </row>
    <row r="760">
      <c r="A760" s="46"/>
      <c r="B760" s="46"/>
      <c r="C760" s="46"/>
      <c r="D760" s="49"/>
      <c r="E760" s="49"/>
      <c r="F760" s="49"/>
      <c r="G760" s="46"/>
      <c r="H760" s="46"/>
      <c r="I760" s="46"/>
      <c r="J760" s="46"/>
      <c r="K760" s="46"/>
      <c r="L760" s="49"/>
      <c r="M760" s="49"/>
      <c r="N760" s="46"/>
      <c r="O760" s="46"/>
      <c r="P760" s="37"/>
      <c r="Q760" s="37"/>
      <c r="R760" s="37"/>
      <c r="S760" s="37"/>
      <c r="T760" s="37"/>
      <c r="U760" s="37"/>
      <c r="V760" s="37"/>
      <c r="W760" s="37"/>
    </row>
    <row r="761">
      <c r="A761" s="46"/>
      <c r="B761" s="46"/>
      <c r="C761" s="46"/>
      <c r="D761" s="49"/>
      <c r="E761" s="49"/>
      <c r="F761" s="49"/>
      <c r="G761" s="46"/>
      <c r="H761" s="46"/>
      <c r="I761" s="46"/>
      <c r="J761" s="46"/>
      <c r="K761" s="46"/>
      <c r="L761" s="49"/>
      <c r="M761" s="49"/>
      <c r="N761" s="46"/>
      <c r="O761" s="46"/>
      <c r="P761" s="37"/>
      <c r="Q761" s="37"/>
      <c r="R761" s="37"/>
      <c r="S761" s="37"/>
      <c r="T761" s="37"/>
      <c r="U761" s="37"/>
      <c r="V761" s="37"/>
      <c r="W761" s="37"/>
    </row>
    <row r="762">
      <c r="A762" s="46"/>
      <c r="B762" s="46"/>
      <c r="C762" s="46"/>
      <c r="D762" s="49"/>
      <c r="E762" s="49"/>
      <c r="F762" s="49"/>
      <c r="G762" s="46"/>
      <c r="H762" s="46"/>
      <c r="I762" s="46"/>
      <c r="J762" s="46"/>
      <c r="K762" s="46"/>
      <c r="L762" s="49"/>
      <c r="M762" s="49"/>
      <c r="N762" s="46"/>
      <c r="O762" s="46"/>
      <c r="P762" s="37"/>
      <c r="Q762" s="37"/>
      <c r="R762" s="37"/>
      <c r="S762" s="37"/>
      <c r="T762" s="37"/>
      <c r="U762" s="37"/>
      <c r="V762" s="37"/>
      <c r="W762" s="37"/>
    </row>
    <row r="763">
      <c r="A763" s="46"/>
      <c r="B763" s="46"/>
      <c r="C763" s="46"/>
      <c r="D763" s="49"/>
      <c r="E763" s="49"/>
      <c r="F763" s="49"/>
      <c r="G763" s="46"/>
      <c r="H763" s="46"/>
      <c r="I763" s="46"/>
      <c r="J763" s="46"/>
      <c r="K763" s="46"/>
      <c r="L763" s="49"/>
      <c r="M763" s="49"/>
      <c r="N763" s="46"/>
      <c r="O763" s="46"/>
      <c r="P763" s="37"/>
      <c r="Q763" s="37"/>
      <c r="R763" s="37"/>
      <c r="S763" s="37"/>
      <c r="T763" s="37"/>
      <c r="U763" s="37"/>
      <c r="V763" s="37"/>
      <c r="W763" s="37"/>
    </row>
    <row r="764">
      <c r="A764" s="46"/>
      <c r="B764" s="46"/>
      <c r="C764" s="46"/>
      <c r="D764" s="49"/>
      <c r="E764" s="49"/>
      <c r="F764" s="49"/>
      <c r="G764" s="46"/>
      <c r="H764" s="46"/>
      <c r="I764" s="46"/>
      <c r="J764" s="46"/>
      <c r="K764" s="46"/>
      <c r="L764" s="49"/>
      <c r="M764" s="49"/>
      <c r="N764" s="46"/>
      <c r="O764" s="46"/>
      <c r="P764" s="37"/>
      <c r="Q764" s="37"/>
      <c r="R764" s="37"/>
      <c r="S764" s="37"/>
      <c r="T764" s="37"/>
      <c r="U764" s="37"/>
      <c r="V764" s="37"/>
      <c r="W764" s="37"/>
    </row>
    <row r="765">
      <c r="A765" s="46"/>
      <c r="B765" s="46"/>
      <c r="C765" s="46"/>
      <c r="D765" s="49"/>
      <c r="E765" s="49"/>
      <c r="F765" s="49"/>
      <c r="G765" s="46"/>
      <c r="H765" s="46"/>
      <c r="I765" s="46"/>
      <c r="J765" s="46"/>
      <c r="K765" s="46"/>
      <c r="L765" s="49"/>
      <c r="M765" s="49"/>
      <c r="N765" s="46"/>
      <c r="O765" s="46"/>
      <c r="P765" s="37"/>
      <c r="Q765" s="37"/>
      <c r="R765" s="37"/>
      <c r="S765" s="37"/>
      <c r="T765" s="37"/>
      <c r="U765" s="37"/>
      <c r="V765" s="37"/>
      <c r="W765" s="37"/>
    </row>
    <row r="766">
      <c r="A766" s="46"/>
      <c r="B766" s="46"/>
      <c r="C766" s="46"/>
      <c r="D766" s="49"/>
      <c r="E766" s="49"/>
      <c r="F766" s="49"/>
      <c r="G766" s="46"/>
      <c r="H766" s="46"/>
      <c r="I766" s="46"/>
      <c r="J766" s="46"/>
      <c r="K766" s="46"/>
      <c r="L766" s="49"/>
      <c r="M766" s="49"/>
      <c r="N766" s="46"/>
      <c r="O766" s="46"/>
      <c r="P766" s="37"/>
      <c r="Q766" s="37"/>
      <c r="R766" s="37"/>
      <c r="S766" s="37"/>
      <c r="T766" s="37"/>
      <c r="U766" s="37"/>
      <c r="V766" s="37"/>
      <c r="W766" s="37"/>
    </row>
    <row r="767">
      <c r="A767" s="46"/>
      <c r="B767" s="46"/>
      <c r="C767" s="46"/>
      <c r="D767" s="49"/>
      <c r="E767" s="49"/>
      <c r="F767" s="49"/>
      <c r="G767" s="46"/>
      <c r="H767" s="46"/>
      <c r="I767" s="46"/>
      <c r="J767" s="46"/>
      <c r="K767" s="46"/>
      <c r="L767" s="49"/>
      <c r="M767" s="49"/>
      <c r="N767" s="46"/>
      <c r="O767" s="46"/>
      <c r="P767" s="37"/>
      <c r="Q767" s="37"/>
      <c r="R767" s="37"/>
      <c r="S767" s="37"/>
      <c r="T767" s="37"/>
      <c r="U767" s="37"/>
      <c r="V767" s="37"/>
      <c r="W767" s="37"/>
    </row>
    <row r="768">
      <c r="A768" s="46"/>
      <c r="B768" s="46"/>
      <c r="C768" s="46"/>
      <c r="D768" s="49"/>
      <c r="E768" s="49"/>
      <c r="F768" s="49"/>
      <c r="G768" s="46"/>
      <c r="H768" s="46"/>
      <c r="I768" s="46"/>
      <c r="J768" s="46"/>
      <c r="K768" s="46"/>
      <c r="L768" s="49"/>
      <c r="M768" s="49"/>
      <c r="N768" s="46"/>
      <c r="O768" s="46"/>
      <c r="P768" s="37"/>
      <c r="Q768" s="37"/>
      <c r="R768" s="37"/>
      <c r="S768" s="37"/>
      <c r="T768" s="37"/>
      <c r="U768" s="37"/>
      <c r="V768" s="37"/>
      <c r="W768" s="37"/>
    </row>
    <row r="769">
      <c r="A769" s="46"/>
      <c r="B769" s="46"/>
      <c r="C769" s="46"/>
      <c r="D769" s="49"/>
      <c r="E769" s="49"/>
      <c r="F769" s="49"/>
      <c r="G769" s="46"/>
      <c r="H769" s="46"/>
      <c r="I769" s="46"/>
      <c r="J769" s="46"/>
      <c r="K769" s="46"/>
      <c r="L769" s="49"/>
      <c r="M769" s="49"/>
      <c r="N769" s="46"/>
      <c r="O769" s="46"/>
      <c r="P769" s="37"/>
      <c r="Q769" s="37"/>
      <c r="R769" s="37"/>
      <c r="S769" s="37"/>
      <c r="T769" s="37"/>
      <c r="U769" s="37"/>
      <c r="V769" s="37"/>
      <c r="W769" s="37"/>
    </row>
    <row r="770">
      <c r="A770" s="46"/>
      <c r="B770" s="46"/>
      <c r="C770" s="46"/>
      <c r="D770" s="49"/>
      <c r="E770" s="49"/>
      <c r="F770" s="49"/>
      <c r="G770" s="46"/>
      <c r="H770" s="46"/>
      <c r="I770" s="46"/>
      <c r="J770" s="46"/>
      <c r="K770" s="46"/>
      <c r="L770" s="49"/>
      <c r="M770" s="49"/>
      <c r="N770" s="46"/>
      <c r="O770" s="46"/>
      <c r="P770" s="37"/>
      <c r="Q770" s="37"/>
      <c r="R770" s="37"/>
      <c r="S770" s="37"/>
      <c r="T770" s="37"/>
      <c r="U770" s="37"/>
      <c r="V770" s="37"/>
      <c r="W770" s="37"/>
    </row>
    <row r="771">
      <c r="A771" s="46"/>
      <c r="B771" s="46"/>
      <c r="C771" s="46"/>
      <c r="D771" s="49"/>
      <c r="E771" s="49"/>
      <c r="F771" s="49"/>
      <c r="G771" s="46"/>
      <c r="H771" s="46"/>
      <c r="I771" s="46"/>
      <c r="J771" s="46"/>
      <c r="K771" s="46"/>
      <c r="L771" s="49"/>
      <c r="M771" s="49"/>
      <c r="N771" s="46"/>
      <c r="O771" s="46"/>
      <c r="P771" s="37"/>
      <c r="Q771" s="37"/>
      <c r="R771" s="37"/>
      <c r="S771" s="37"/>
      <c r="T771" s="37"/>
      <c r="U771" s="37"/>
      <c r="V771" s="37"/>
      <c r="W771" s="37"/>
    </row>
    <row r="772">
      <c r="A772" s="46"/>
      <c r="B772" s="46"/>
      <c r="C772" s="46"/>
      <c r="D772" s="49"/>
      <c r="E772" s="49"/>
      <c r="F772" s="49"/>
      <c r="G772" s="46"/>
      <c r="H772" s="46"/>
      <c r="I772" s="46"/>
      <c r="J772" s="46"/>
      <c r="K772" s="46"/>
      <c r="L772" s="49"/>
      <c r="M772" s="49"/>
      <c r="N772" s="46"/>
      <c r="O772" s="46"/>
      <c r="P772" s="37"/>
      <c r="Q772" s="37"/>
      <c r="R772" s="37"/>
      <c r="S772" s="37"/>
      <c r="T772" s="37"/>
      <c r="U772" s="37"/>
      <c r="V772" s="37"/>
      <c r="W772" s="37"/>
    </row>
    <row r="773">
      <c r="A773" s="46"/>
      <c r="B773" s="46"/>
      <c r="C773" s="46"/>
      <c r="D773" s="49"/>
      <c r="E773" s="49"/>
      <c r="F773" s="49"/>
      <c r="G773" s="46"/>
      <c r="H773" s="46"/>
      <c r="I773" s="46"/>
      <c r="J773" s="46"/>
      <c r="K773" s="46"/>
      <c r="L773" s="49"/>
      <c r="M773" s="49"/>
      <c r="N773" s="46"/>
      <c r="O773" s="46"/>
      <c r="P773" s="37"/>
      <c r="Q773" s="37"/>
      <c r="R773" s="37"/>
      <c r="S773" s="37"/>
      <c r="T773" s="37"/>
      <c r="U773" s="37"/>
      <c r="V773" s="37"/>
      <c r="W773" s="37"/>
    </row>
    <row r="774">
      <c r="A774" s="46"/>
      <c r="B774" s="46"/>
      <c r="C774" s="46"/>
      <c r="D774" s="49"/>
      <c r="E774" s="49"/>
      <c r="F774" s="49"/>
      <c r="G774" s="46"/>
      <c r="H774" s="46"/>
      <c r="I774" s="46"/>
      <c r="J774" s="46"/>
      <c r="K774" s="46"/>
      <c r="L774" s="49"/>
      <c r="M774" s="49"/>
      <c r="N774" s="46"/>
      <c r="O774" s="46"/>
      <c r="P774" s="37"/>
      <c r="Q774" s="37"/>
      <c r="R774" s="37"/>
      <c r="S774" s="37"/>
      <c r="T774" s="37"/>
      <c r="U774" s="37"/>
      <c r="V774" s="37"/>
      <c r="W774" s="37"/>
    </row>
    <row r="775">
      <c r="A775" s="46"/>
      <c r="B775" s="46"/>
      <c r="C775" s="46"/>
      <c r="D775" s="49"/>
      <c r="E775" s="49"/>
      <c r="F775" s="49"/>
      <c r="G775" s="46"/>
      <c r="H775" s="46"/>
      <c r="I775" s="46"/>
      <c r="J775" s="46"/>
      <c r="K775" s="46"/>
      <c r="L775" s="49"/>
      <c r="M775" s="49"/>
      <c r="N775" s="46"/>
      <c r="O775" s="46"/>
      <c r="P775" s="37"/>
      <c r="Q775" s="37"/>
      <c r="R775" s="37"/>
      <c r="S775" s="37"/>
      <c r="T775" s="37"/>
      <c r="U775" s="37"/>
      <c r="V775" s="37"/>
      <c r="W775" s="37"/>
    </row>
    <row r="776">
      <c r="A776" s="46"/>
      <c r="B776" s="46"/>
      <c r="C776" s="46"/>
      <c r="D776" s="49"/>
      <c r="E776" s="49"/>
      <c r="F776" s="49"/>
      <c r="G776" s="46"/>
      <c r="H776" s="46"/>
      <c r="I776" s="46"/>
      <c r="J776" s="46"/>
      <c r="K776" s="46"/>
      <c r="L776" s="49"/>
      <c r="M776" s="49"/>
      <c r="N776" s="46"/>
      <c r="O776" s="46"/>
      <c r="P776" s="37"/>
      <c r="Q776" s="37"/>
      <c r="R776" s="37"/>
      <c r="S776" s="37"/>
      <c r="T776" s="37"/>
      <c r="U776" s="37"/>
      <c r="V776" s="37"/>
      <c r="W776" s="37"/>
    </row>
    <row r="777">
      <c r="A777" s="46"/>
      <c r="B777" s="46"/>
      <c r="C777" s="46"/>
      <c r="D777" s="49"/>
      <c r="E777" s="49"/>
      <c r="F777" s="49"/>
      <c r="G777" s="46"/>
      <c r="H777" s="46"/>
      <c r="I777" s="46"/>
      <c r="J777" s="46"/>
      <c r="K777" s="46"/>
      <c r="L777" s="49"/>
      <c r="M777" s="49"/>
      <c r="N777" s="46"/>
      <c r="O777" s="46"/>
      <c r="P777" s="37"/>
      <c r="Q777" s="37"/>
      <c r="R777" s="37"/>
      <c r="S777" s="37"/>
      <c r="T777" s="37"/>
      <c r="U777" s="37"/>
      <c r="V777" s="37"/>
      <c r="W777" s="37"/>
    </row>
    <row r="778">
      <c r="A778" s="46"/>
      <c r="B778" s="46"/>
      <c r="C778" s="46"/>
      <c r="D778" s="49"/>
      <c r="E778" s="49"/>
      <c r="F778" s="49"/>
      <c r="G778" s="46"/>
      <c r="H778" s="46"/>
      <c r="I778" s="46"/>
      <c r="J778" s="46"/>
      <c r="K778" s="46"/>
      <c r="L778" s="49"/>
      <c r="M778" s="49"/>
      <c r="N778" s="46"/>
      <c r="O778" s="46"/>
      <c r="P778" s="37"/>
      <c r="Q778" s="37"/>
      <c r="R778" s="37"/>
      <c r="S778" s="37"/>
      <c r="T778" s="37"/>
      <c r="U778" s="37"/>
      <c r="V778" s="37"/>
      <c r="W778" s="37"/>
    </row>
    <row r="779">
      <c r="A779" s="46"/>
      <c r="B779" s="46"/>
      <c r="C779" s="46"/>
      <c r="D779" s="49"/>
      <c r="E779" s="49"/>
      <c r="F779" s="49"/>
      <c r="G779" s="46"/>
      <c r="H779" s="46"/>
      <c r="I779" s="46"/>
      <c r="J779" s="46"/>
      <c r="K779" s="46"/>
      <c r="L779" s="49"/>
      <c r="M779" s="49"/>
      <c r="N779" s="46"/>
      <c r="O779" s="46"/>
      <c r="P779" s="37"/>
      <c r="Q779" s="37"/>
      <c r="R779" s="37"/>
      <c r="S779" s="37"/>
      <c r="T779" s="37"/>
      <c r="U779" s="37"/>
      <c r="V779" s="37"/>
      <c r="W779" s="37"/>
    </row>
    <row r="780">
      <c r="A780" s="46"/>
      <c r="B780" s="46"/>
      <c r="C780" s="46"/>
      <c r="D780" s="49"/>
      <c r="E780" s="49"/>
      <c r="F780" s="49"/>
      <c r="G780" s="46"/>
      <c r="H780" s="46"/>
      <c r="I780" s="46"/>
      <c r="J780" s="46"/>
      <c r="K780" s="46"/>
      <c r="L780" s="49"/>
      <c r="M780" s="49"/>
      <c r="N780" s="46"/>
      <c r="O780" s="46"/>
      <c r="P780" s="37"/>
      <c r="Q780" s="37"/>
      <c r="R780" s="37"/>
      <c r="S780" s="37"/>
      <c r="T780" s="37"/>
      <c r="U780" s="37"/>
      <c r="V780" s="37"/>
      <c r="W780" s="37"/>
    </row>
    <row r="781">
      <c r="A781" s="46"/>
      <c r="B781" s="46"/>
      <c r="C781" s="46"/>
      <c r="D781" s="49"/>
      <c r="E781" s="49"/>
      <c r="F781" s="49"/>
      <c r="G781" s="46"/>
      <c r="H781" s="46"/>
      <c r="I781" s="46"/>
      <c r="J781" s="46"/>
      <c r="K781" s="46"/>
      <c r="L781" s="49"/>
      <c r="M781" s="49"/>
      <c r="N781" s="46"/>
      <c r="O781" s="46"/>
      <c r="P781" s="37"/>
      <c r="Q781" s="37"/>
      <c r="R781" s="37"/>
      <c r="S781" s="37"/>
      <c r="T781" s="37"/>
      <c r="U781" s="37"/>
      <c r="V781" s="37"/>
      <c r="W781" s="37"/>
    </row>
    <row r="782">
      <c r="A782" s="46"/>
      <c r="B782" s="46"/>
      <c r="C782" s="46"/>
      <c r="D782" s="49"/>
      <c r="E782" s="49"/>
      <c r="F782" s="49"/>
      <c r="G782" s="46"/>
      <c r="H782" s="46"/>
      <c r="I782" s="46"/>
      <c r="J782" s="46"/>
      <c r="K782" s="46"/>
      <c r="L782" s="49"/>
      <c r="M782" s="49"/>
      <c r="N782" s="46"/>
      <c r="O782" s="46"/>
      <c r="P782" s="37"/>
      <c r="Q782" s="37"/>
      <c r="R782" s="37"/>
      <c r="S782" s="37"/>
      <c r="T782" s="37"/>
      <c r="U782" s="37"/>
      <c r="V782" s="37"/>
      <c r="W782" s="37"/>
    </row>
    <row r="783">
      <c r="A783" s="46"/>
      <c r="B783" s="46"/>
      <c r="C783" s="46"/>
      <c r="D783" s="49"/>
      <c r="E783" s="49"/>
      <c r="F783" s="49"/>
      <c r="G783" s="46"/>
      <c r="H783" s="46"/>
      <c r="I783" s="46"/>
      <c r="J783" s="46"/>
      <c r="K783" s="46"/>
      <c r="L783" s="49"/>
      <c r="M783" s="49"/>
      <c r="N783" s="46"/>
      <c r="O783" s="46"/>
      <c r="P783" s="37"/>
      <c r="Q783" s="37"/>
      <c r="R783" s="37"/>
      <c r="S783" s="37"/>
      <c r="T783" s="37"/>
      <c r="U783" s="37"/>
      <c r="V783" s="37"/>
      <c r="W783" s="37"/>
    </row>
    <row r="784">
      <c r="A784" s="46"/>
      <c r="B784" s="46"/>
      <c r="C784" s="46"/>
      <c r="D784" s="49"/>
      <c r="E784" s="49"/>
      <c r="F784" s="49"/>
      <c r="G784" s="46"/>
      <c r="H784" s="46"/>
      <c r="I784" s="46"/>
      <c r="J784" s="46"/>
      <c r="K784" s="46"/>
      <c r="L784" s="49"/>
      <c r="M784" s="49"/>
      <c r="N784" s="46"/>
      <c r="O784" s="46"/>
      <c r="P784" s="37"/>
      <c r="Q784" s="37"/>
      <c r="R784" s="37"/>
      <c r="S784" s="37"/>
      <c r="T784" s="37"/>
      <c r="U784" s="37"/>
      <c r="V784" s="37"/>
      <c r="W784" s="37"/>
    </row>
    <row r="785">
      <c r="A785" s="46"/>
      <c r="B785" s="46"/>
      <c r="C785" s="46"/>
      <c r="D785" s="49"/>
      <c r="E785" s="49"/>
      <c r="F785" s="49"/>
      <c r="G785" s="46"/>
      <c r="H785" s="46"/>
      <c r="I785" s="46"/>
      <c r="J785" s="46"/>
      <c r="K785" s="46"/>
      <c r="L785" s="49"/>
      <c r="M785" s="49"/>
      <c r="N785" s="46"/>
      <c r="O785" s="46"/>
      <c r="P785" s="37"/>
      <c r="Q785" s="37"/>
      <c r="R785" s="37"/>
      <c r="S785" s="37"/>
      <c r="T785" s="37"/>
      <c r="U785" s="37"/>
      <c r="V785" s="37"/>
      <c r="W785" s="37"/>
    </row>
    <row r="786">
      <c r="A786" s="46"/>
      <c r="B786" s="46"/>
      <c r="C786" s="46"/>
      <c r="D786" s="49"/>
      <c r="E786" s="49"/>
      <c r="F786" s="49"/>
      <c r="G786" s="46"/>
      <c r="H786" s="46"/>
      <c r="I786" s="46"/>
      <c r="J786" s="46"/>
      <c r="K786" s="46"/>
      <c r="L786" s="49"/>
      <c r="M786" s="49"/>
      <c r="N786" s="46"/>
      <c r="O786" s="46"/>
      <c r="P786" s="37"/>
      <c r="Q786" s="37"/>
      <c r="R786" s="37"/>
      <c r="S786" s="37"/>
      <c r="T786" s="37"/>
      <c r="U786" s="37"/>
      <c r="V786" s="37"/>
      <c r="W786" s="37"/>
    </row>
    <row r="787">
      <c r="A787" s="46"/>
      <c r="B787" s="46"/>
      <c r="C787" s="46"/>
      <c r="D787" s="49"/>
      <c r="E787" s="49"/>
      <c r="F787" s="49"/>
      <c r="G787" s="46"/>
      <c r="H787" s="46"/>
      <c r="I787" s="46"/>
      <c r="J787" s="46"/>
      <c r="K787" s="46"/>
      <c r="L787" s="49"/>
      <c r="M787" s="49"/>
      <c r="N787" s="46"/>
      <c r="O787" s="46"/>
      <c r="P787" s="37"/>
      <c r="Q787" s="37"/>
      <c r="R787" s="37"/>
      <c r="S787" s="37"/>
      <c r="T787" s="37"/>
      <c r="U787" s="37"/>
      <c r="V787" s="37"/>
      <c r="W787" s="37"/>
    </row>
    <row r="788">
      <c r="A788" s="46"/>
      <c r="B788" s="46"/>
      <c r="C788" s="46"/>
      <c r="D788" s="49"/>
      <c r="E788" s="49"/>
      <c r="F788" s="49"/>
      <c r="G788" s="46"/>
      <c r="H788" s="46"/>
      <c r="I788" s="46"/>
      <c r="J788" s="46"/>
      <c r="K788" s="46"/>
      <c r="L788" s="49"/>
      <c r="M788" s="49"/>
      <c r="N788" s="46"/>
      <c r="O788" s="46"/>
      <c r="P788" s="37"/>
      <c r="Q788" s="37"/>
      <c r="R788" s="37"/>
      <c r="S788" s="37"/>
      <c r="T788" s="37"/>
      <c r="U788" s="37"/>
      <c r="V788" s="37"/>
      <c r="W788" s="37"/>
    </row>
    <row r="789">
      <c r="A789" s="46"/>
      <c r="B789" s="46"/>
      <c r="C789" s="46"/>
      <c r="D789" s="49"/>
      <c r="E789" s="49"/>
      <c r="F789" s="49"/>
      <c r="G789" s="46"/>
      <c r="H789" s="46"/>
      <c r="I789" s="46"/>
      <c r="J789" s="46"/>
      <c r="K789" s="46"/>
      <c r="L789" s="49"/>
      <c r="M789" s="49"/>
      <c r="N789" s="46"/>
      <c r="O789" s="46"/>
      <c r="P789" s="37"/>
      <c r="Q789" s="37"/>
      <c r="R789" s="37"/>
      <c r="S789" s="37"/>
      <c r="T789" s="37"/>
      <c r="U789" s="37"/>
      <c r="V789" s="37"/>
      <c r="W789" s="37"/>
    </row>
    <row r="790">
      <c r="A790" s="46"/>
      <c r="B790" s="46"/>
      <c r="C790" s="46"/>
      <c r="D790" s="49"/>
      <c r="E790" s="49"/>
      <c r="F790" s="49"/>
      <c r="G790" s="46"/>
      <c r="H790" s="46"/>
      <c r="I790" s="46"/>
      <c r="J790" s="46"/>
      <c r="K790" s="46"/>
      <c r="L790" s="49"/>
      <c r="M790" s="49"/>
      <c r="N790" s="46"/>
      <c r="O790" s="46"/>
      <c r="P790" s="37"/>
      <c r="Q790" s="37"/>
      <c r="R790" s="37"/>
      <c r="S790" s="37"/>
      <c r="T790" s="37"/>
      <c r="U790" s="37"/>
      <c r="V790" s="37"/>
      <c r="W790" s="37"/>
    </row>
    <row r="791">
      <c r="A791" s="46"/>
      <c r="B791" s="46"/>
      <c r="C791" s="46"/>
      <c r="D791" s="49"/>
      <c r="E791" s="49"/>
      <c r="F791" s="49"/>
      <c r="G791" s="46"/>
      <c r="H791" s="46"/>
      <c r="I791" s="46"/>
      <c r="J791" s="46"/>
      <c r="K791" s="46"/>
      <c r="L791" s="49"/>
      <c r="M791" s="49"/>
      <c r="N791" s="46"/>
      <c r="O791" s="46"/>
      <c r="P791" s="37"/>
      <c r="Q791" s="37"/>
      <c r="R791" s="37"/>
      <c r="S791" s="37"/>
      <c r="T791" s="37"/>
      <c r="U791" s="37"/>
      <c r="V791" s="37"/>
      <c r="W791" s="37"/>
    </row>
    <row r="792">
      <c r="A792" s="46"/>
      <c r="B792" s="46"/>
      <c r="C792" s="46"/>
      <c r="D792" s="49"/>
      <c r="E792" s="49"/>
      <c r="F792" s="49"/>
      <c r="G792" s="46"/>
      <c r="H792" s="46"/>
      <c r="I792" s="46"/>
      <c r="J792" s="46"/>
      <c r="K792" s="46"/>
      <c r="L792" s="49"/>
      <c r="M792" s="49"/>
      <c r="N792" s="46"/>
      <c r="O792" s="46"/>
      <c r="P792" s="37"/>
      <c r="Q792" s="37"/>
      <c r="R792" s="37"/>
      <c r="S792" s="37"/>
      <c r="T792" s="37"/>
      <c r="U792" s="37"/>
      <c r="V792" s="37"/>
      <c r="W792" s="37"/>
    </row>
    <row r="793">
      <c r="A793" s="46"/>
      <c r="B793" s="46"/>
      <c r="C793" s="46"/>
      <c r="D793" s="49"/>
      <c r="E793" s="49"/>
      <c r="F793" s="49"/>
      <c r="G793" s="46"/>
      <c r="H793" s="46"/>
      <c r="I793" s="46"/>
      <c r="J793" s="46"/>
      <c r="K793" s="46"/>
      <c r="L793" s="49"/>
      <c r="M793" s="49"/>
      <c r="N793" s="46"/>
      <c r="O793" s="46"/>
      <c r="P793" s="37"/>
      <c r="Q793" s="37"/>
      <c r="R793" s="37"/>
      <c r="S793" s="37"/>
      <c r="T793" s="37"/>
      <c r="U793" s="37"/>
      <c r="V793" s="37"/>
      <c r="W793" s="37"/>
    </row>
    <row r="794">
      <c r="A794" s="46"/>
      <c r="B794" s="46"/>
      <c r="C794" s="46"/>
      <c r="D794" s="49"/>
      <c r="E794" s="49"/>
      <c r="F794" s="49"/>
      <c r="G794" s="46"/>
      <c r="H794" s="46"/>
      <c r="I794" s="46"/>
      <c r="J794" s="46"/>
      <c r="K794" s="46"/>
      <c r="L794" s="49"/>
      <c r="M794" s="49"/>
      <c r="N794" s="46"/>
      <c r="O794" s="46"/>
      <c r="P794" s="37"/>
      <c r="Q794" s="37"/>
      <c r="R794" s="37"/>
      <c r="S794" s="37"/>
      <c r="T794" s="37"/>
      <c r="U794" s="37"/>
      <c r="V794" s="37"/>
      <c r="W794" s="37"/>
    </row>
    <row r="795">
      <c r="A795" s="46"/>
      <c r="B795" s="46"/>
      <c r="C795" s="46"/>
      <c r="D795" s="49"/>
      <c r="E795" s="49"/>
      <c r="F795" s="49"/>
      <c r="G795" s="46"/>
      <c r="H795" s="46"/>
      <c r="I795" s="46"/>
      <c r="J795" s="46"/>
      <c r="K795" s="46"/>
      <c r="L795" s="49"/>
      <c r="M795" s="49"/>
      <c r="N795" s="46"/>
      <c r="O795" s="46"/>
      <c r="P795" s="37"/>
      <c r="Q795" s="37"/>
      <c r="R795" s="37"/>
      <c r="S795" s="37"/>
      <c r="T795" s="37"/>
      <c r="U795" s="37"/>
      <c r="V795" s="37"/>
      <c r="W795" s="37"/>
    </row>
    <row r="796">
      <c r="A796" s="46"/>
      <c r="B796" s="46"/>
      <c r="C796" s="46"/>
      <c r="D796" s="49"/>
      <c r="E796" s="49"/>
      <c r="F796" s="49"/>
      <c r="G796" s="46"/>
      <c r="H796" s="46"/>
      <c r="I796" s="46"/>
      <c r="J796" s="46"/>
      <c r="K796" s="46"/>
      <c r="L796" s="49"/>
      <c r="M796" s="49"/>
      <c r="N796" s="46"/>
      <c r="O796" s="46"/>
      <c r="P796" s="37"/>
      <c r="Q796" s="37"/>
      <c r="R796" s="37"/>
      <c r="S796" s="37"/>
      <c r="T796" s="37"/>
      <c r="U796" s="37"/>
      <c r="V796" s="37"/>
      <c r="W796" s="37"/>
    </row>
    <row r="797">
      <c r="A797" s="46"/>
      <c r="B797" s="46"/>
      <c r="C797" s="46"/>
      <c r="D797" s="49"/>
      <c r="E797" s="49"/>
      <c r="F797" s="49"/>
      <c r="G797" s="46"/>
      <c r="H797" s="46"/>
      <c r="I797" s="46"/>
      <c r="J797" s="46"/>
      <c r="K797" s="46"/>
      <c r="L797" s="49"/>
      <c r="M797" s="49"/>
      <c r="N797" s="46"/>
      <c r="O797" s="46"/>
      <c r="P797" s="37"/>
      <c r="Q797" s="37"/>
      <c r="R797" s="37"/>
      <c r="S797" s="37"/>
      <c r="T797" s="37"/>
      <c r="U797" s="37"/>
      <c r="V797" s="37"/>
      <c r="W797" s="37"/>
    </row>
    <row r="798">
      <c r="A798" s="46"/>
      <c r="B798" s="46"/>
      <c r="C798" s="46"/>
      <c r="D798" s="49"/>
      <c r="E798" s="49"/>
      <c r="F798" s="49"/>
      <c r="G798" s="46"/>
      <c r="H798" s="46"/>
      <c r="I798" s="46"/>
      <c r="J798" s="46"/>
      <c r="K798" s="46"/>
      <c r="L798" s="49"/>
      <c r="M798" s="49"/>
      <c r="N798" s="46"/>
      <c r="O798" s="46"/>
      <c r="P798" s="37"/>
      <c r="Q798" s="37"/>
      <c r="R798" s="37"/>
      <c r="S798" s="37"/>
      <c r="T798" s="37"/>
      <c r="U798" s="37"/>
      <c r="V798" s="37"/>
      <c r="W798" s="37"/>
    </row>
    <row r="799">
      <c r="A799" s="46"/>
      <c r="B799" s="46"/>
      <c r="C799" s="46"/>
      <c r="D799" s="49"/>
      <c r="E799" s="49"/>
      <c r="F799" s="49"/>
      <c r="G799" s="46"/>
      <c r="H799" s="46"/>
      <c r="I799" s="46"/>
      <c r="J799" s="46"/>
      <c r="K799" s="46"/>
      <c r="L799" s="49"/>
      <c r="M799" s="49"/>
      <c r="N799" s="46"/>
      <c r="O799" s="46"/>
      <c r="P799" s="37"/>
      <c r="Q799" s="37"/>
      <c r="R799" s="37"/>
      <c r="S799" s="37"/>
      <c r="T799" s="37"/>
      <c r="U799" s="37"/>
      <c r="V799" s="37"/>
      <c r="W799" s="37"/>
    </row>
    <row r="800">
      <c r="A800" s="46"/>
      <c r="B800" s="46"/>
      <c r="C800" s="46"/>
      <c r="D800" s="49"/>
      <c r="E800" s="49"/>
      <c r="F800" s="49"/>
      <c r="G800" s="46"/>
      <c r="H800" s="46"/>
      <c r="I800" s="46"/>
      <c r="J800" s="46"/>
      <c r="K800" s="46"/>
      <c r="L800" s="49"/>
      <c r="M800" s="49"/>
      <c r="N800" s="46"/>
      <c r="O800" s="46"/>
      <c r="P800" s="37"/>
      <c r="Q800" s="37"/>
      <c r="R800" s="37"/>
      <c r="S800" s="37"/>
      <c r="T800" s="37"/>
      <c r="U800" s="37"/>
      <c r="V800" s="37"/>
      <c r="W800" s="37"/>
    </row>
    <row r="801">
      <c r="A801" s="46"/>
      <c r="B801" s="46"/>
      <c r="C801" s="46"/>
      <c r="D801" s="49"/>
      <c r="E801" s="49"/>
      <c r="F801" s="49"/>
      <c r="G801" s="46"/>
      <c r="H801" s="46"/>
      <c r="I801" s="46"/>
      <c r="J801" s="46"/>
      <c r="K801" s="46"/>
      <c r="L801" s="49"/>
      <c r="M801" s="49"/>
      <c r="N801" s="46"/>
      <c r="O801" s="46"/>
      <c r="P801" s="37"/>
      <c r="Q801" s="37"/>
      <c r="R801" s="37"/>
      <c r="S801" s="37"/>
      <c r="T801" s="37"/>
      <c r="U801" s="37"/>
      <c r="V801" s="37"/>
      <c r="W801" s="37"/>
    </row>
    <row r="802">
      <c r="A802" s="46"/>
      <c r="B802" s="46"/>
      <c r="C802" s="46"/>
      <c r="D802" s="49"/>
      <c r="E802" s="49"/>
      <c r="F802" s="49"/>
      <c r="G802" s="46"/>
      <c r="H802" s="46"/>
      <c r="I802" s="46"/>
      <c r="J802" s="46"/>
      <c r="K802" s="46"/>
      <c r="L802" s="49"/>
      <c r="M802" s="49"/>
      <c r="N802" s="46"/>
      <c r="O802" s="46"/>
      <c r="P802" s="37"/>
      <c r="Q802" s="37"/>
      <c r="R802" s="37"/>
      <c r="S802" s="37"/>
      <c r="T802" s="37"/>
      <c r="U802" s="37"/>
      <c r="V802" s="37"/>
      <c r="W802" s="37"/>
    </row>
    <row r="803">
      <c r="A803" s="46"/>
      <c r="B803" s="46"/>
      <c r="C803" s="46"/>
      <c r="D803" s="49"/>
      <c r="E803" s="49"/>
      <c r="F803" s="49"/>
      <c r="G803" s="46"/>
      <c r="H803" s="46"/>
      <c r="I803" s="46"/>
      <c r="J803" s="46"/>
      <c r="K803" s="46"/>
      <c r="L803" s="49"/>
      <c r="M803" s="49"/>
      <c r="N803" s="46"/>
      <c r="O803" s="46"/>
      <c r="P803" s="37"/>
      <c r="Q803" s="37"/>
      <c r="R803" s="37"/>
      <c r="S803" s="37"/>
      <c r="T803" s="37"/>
      <c r="U803" s="37"/>
      <c r="V803" s="37"/>
      <c r="W803" s="37"/>
    </row>
    <row r="804">
      <c r="A804" s="46"/>
      <c r="B804" s="46"/>
      <c r="C804" s="46"/>
      <c r="D804" s="49"/>
      <c r="E804" s="49"/>
      <c r="F804" s="49"/>
      <c r="G804" s="46"/>
      <c r="H804" s="46"/>
      <c r="I804" s="46"/>
      <c r="J804" s="46"/>
      <c r="K804" s="46"/>
      <c r="L804" s="49"/>
      <c r="M804" s="49"/>
      <c r="N804" s="46"/>
      <c r="O804" s="46"/>
      <c r="P804" s="37"/>
      <c r="Q804" s="37"/>
      <c r="R804" s="37"/>
      <c r="S804" s="37"/>
      <c r="T804" s="37"/>
      <c r="U804" s="37"/>
      <c r="V804" s="37"/>
      <c r="W804" s="37"/>
    </row>
    <row r="805">
      <c r="A805" s="46"/>
      <c r="B805" s="46"/>
      <c r="C805" s="46"/>
      <c r="D805" s="49"/>
      <c r="E805" s="49"/>
      <c r="F805" s="49"/>
      <c r="G805" s="46"/>
      <c r="H805" s="46"/>
      <c r="I805" s="46"/>
      <c r="J805" s="46"/>
      <c r="K805" s="46"/>
      <c r="L805" s="49"/>
      <c r="M805" s="49"/>
      <c r="N805" s="46"/>
      <c r="O805" s="46"/>
      <c r="P805" s="37"/>
      <c r="Q805" s="37"/>
      <c r="R805" s="37"/>
      <c r="S805" s="37"/>
      <c r="T805" s="37"/>
      <c r="U805" s="37"/>
      <c r="V805" s="37"/>
      <c r="W805" s="37"/>
    </row>
    <row r="806">
      <c r="A806" s="46"/>
      <c r="B806" s="46"/>
      <c r="C806" s="46"/>
      <c r="D806" s="49"/>
      <c r="E806" s="49"/>
      <c r="F806" s="49"/>
      <c r="G806" s="46"/>
      <c r="H806" s="46"/>
      <c r="I806" s="46"/>
      <c r="J806" s="46"/>
      <c r="K806" s="46"/>
      <c r="L806" s="49"/>
      <c r="M806" s="49"/>
      <c r="N806" s="46"/>
      <c r="O806" s="46"/>
      <c r="P806" s="37"/>
      <c r="Q806" s="37"/>
      <c r="R806" s="37"/>
      <c r="S806" s="37"/>
      <c r="T806" s="37"/>
      <c r="U806" s="37"/>
      <c r="V806" s="37"/>
      <c r="W806" s="37"/>
    </row>
    <row r="807">
      <c r="A807" s="46"/>
      <c r="B807" s="46"/>
      <c r="C807" s="46"/>
      <c r="D807" s="49"/>
      <c r="E807" s="49"/>
      <c r="F807" s="49"/>
      <c r="G807" s="46"/>
      <c r="H807" s="46"/>
      <c r="I807" s="46"/>
      <c r="J807" s="46"/>
      <c r="K807" s="46"/>
      <c r="L807" s="49"/>
      <c r="M807" s="49"/>
      <c r="N807" s="46"/>
      <c r="O807" s="46"/>
      <c r="P807" s="37"/>
      <c r="Q807" s="37"/>
      <c r="R807" s="37"/>
      <c r="S807" s="37"/>
      <c r="T807" s="37"/>
      <c r="U807" s="37"/>
      <c r="V807" s="37"/>
      <c r="W807" s="37"/>
    </row>
    <row r="808">
      <c r="A808" s="46"/>
      <c r="B808" s="46"/>
      <c r="C808" s="46"/>
      <c r="D808" s="49"/>
      <c r="E808" s="49"/>
      <c r="F808" s="49"/>
      <c r="G808" s="46"/>
      <c r="H808" s="46"/>
      <c r="I808" s="46"/>
      <c r="J808" s="46"/>
      <c r="K808" s="46"/>
      <c r="L808" s="49"/>
      <c r="M808" s="49"/>
      <c r="N808" s="46"/>
      <c r="O808" s="46"/>
      <c r="P808" s="37"/>
      <c r="Q808" s="37"/>
      <c r="R808" s="37"/>
      <c r="S808" s="37"/>
      <c r="T808" s="37"/>
      <c r="U808" s="37"/>
      <c r="V808" s="37"/>
      <c r="W808" s="37"/>
    </row>
    <row r="809">
      <c r="A809" s="46"/>
      <c r="B809" s="46"/>
      <c r="C809" s="46"/>
      <c r="D809" s="49"/>
      <c r="E809" s="49"/>
      <c r="F809" s="49"/>
      <c r="G809" s="46"/>
      <c r="H809" s="46"/>
      <c r="I809" s="46"/>
      <c r="J809" s="46"/>
      <c r="K809" s="46"/>
      <c r="L809" s="49"/>
      <c r="M809" s="49"/>
      <c r="N809" s="46"/>
      <c r="O809" s="46"/>
      <c r="P809" s="37"/>
      <c r="Q809" s="37"/>
      <c r="R809" s="37"/>
      <c r="S809" s="37"/>
      <c r="T809" s="37"/>
      <c r="U809" s="37"/>
      <c r="V809" s="37"/>
      <c r="W809" s="37"/>
    </row>
    <row r="810">
      <c r="A810" s="46"/>
      <c r="B810" s="46"/>
      <c r="C810" s="46"/>
      <c r="D810" s="49"/>
      <c r="E810" s="49"/>
      <c r="F810" s="49"/>
      <c r="G810" s="46"/>
      <c r="H810" s="46"/>
      <c r="I810" s="46"/>
      <c r="J810" s="46"/>
      <c r="K810" s="46"/>
      <c r="L810" s="49"/>
      <c r="M810" s="49"/>
      <c r="N810" s="46"/>
      <c r="O810" s="46"/>
      <c r="P810" s="37"/>
      <c r="Q810" s="37"/>
      <c r="R810" s="37"/>
      <c r="S810" s="37"/>
      <c r="T810" s="37"/>
      <c r="U810" s="37"/>
      <c r="V810" s="37"/>
      <c r="W810" s="37"/>
    </row>
    <row r="811">
      <c r="A811" s="46"/>
      <c r="B811" s="46"/>
      <c r="C811" s="46"/>
      <c r="D811" s="49"/>
      <c r="E811" s="49"/>
      <c r="F811" s="49"/>
      <c r="G811" s="46"/>
      <c r="H811" s="46"/>
      <c r="I811" s="46"/>
      <c r="J811" s="46"/>
      <c r="K811" s="46"/>
      <c r="L811" s="49"/>
      <c r="M811" s="49"/>
      <c r="N811" s="46"/>
      <c r="O811" s="46"/>
      <c r="P811" s="37"/>
      <c r="Q811" s="37"/>
      <c r="R811" s="37"/>
      <c r="S811" s="37"/>
      <c r="T811" s="37"/>
      <c r="U811" s="37"/>
      <c r="V811" s="37"/>
      <c r="W811" s="37"/>
    </row>
    <row r="812">
      <c r="A812" s="46"/>
      <c r="B812" s="46"/>
      <c r="C812" s="46"/>
      <c r="D812" s="49"/>
      <c r="E812" s="49"/>
      <c r="F812" s="49"/>
      <c r="G812" s="46"/>
      <c r="H812" s="46"/>
      <c r="I812" s="46"/>
      <c r="J812" s="46"/>
      <c r="K812" s="46"/>
      <c r="L812" s="49"/>
      <c r="M812" s="49"/>
      <c r="N812" s="46"/>
      <c r="O812" s="46"/>
      <c r="P812" s="37"/>
      <c r="Q812" s="37"/>
      <c r="R812" s="37"/>
      <c r="S812" s="37"/>
      <c r="T812" s="37"/>
      <c r="U812" s="37"/>
      <c r="V812" s="37"/>
      <c r="W812" s="37"/>
    </row>
    <row r="813">
      <c r="A813" s="46"/>
      <c r="B813" s="46"/>
      <c r="C813" s="46"/>
      <c r="D813" s="49"/>
      <c r="E813" s="49"/>
      <c r="F813" s="49"/>
      <c r="G813" s="46"/>
      <c r="H813" s="46"/>
      <c r="I813" s="46"/>
      <c r="J813" s="46"/>
      <c r="K813" s="46"/>
      <c r="L813" s="49"/>
      <c r="M813" s="49"/>
      <c r="N813" s="46"/>
      <c r="O813" s="46"/>
      <c r="P813" s="37"/>
      <c r="Q813" s="37"/>
      <c r="R813" s="37"/>
      <c r="S813" s="37"/>
      <c r="T813" s="37"/>
      <c r="U813" s="37"/>
      <c r="V813" s="37"/>
      <c r="W813" s="37"/>
    </row>
    <row r="814">
      <c r="A814" s="46"/>
      <c r="B814" s="46"/>
      <c r="C814" s="46"/>
      <c r="D814" s="49"/>
      <c r="E814" s="49"/>
      <c r="F814" s="49"/>
      <c r="G814" s="46"/>
      <c r="H814" s="46"/>
      <c r="I814" s="46"/>
      <c r="J814" s="46"/>
      <c r="K814" s="46"/>
      <c r="L814" s="49"/>
      <c r="M814" s="49"/>
      <c r="N814" s="46"/>
      <c r="O814" s="46"/>
      <c r="P814" s="37"/>
      <c r="Q814" s="37"/>
      <c r="R814" s="37"/>
      <c r="S814" s="37"/>
      <c r="T814" s="37"/>
      <c r="U814" s="37"/>
      <c r="V814" s="37"/>
      <c r="W814" s="37"/>
    </row>
    <row r="815">
      <c r="A815" s="46"/>
      <c r="B815" s="46"/>
      <c r="C815" s="46"/>
      <c r="D815" s="49"/>
      <c r="E815" s="49"/>
      <c r="F815" s="49"/>
      <c r="G815" s="46"/>
      <c r="H815" s="46"/>
      <c r="I815" s="46"/>
      <c r="J815" s="46"/>
      <c r="K815" s="46"/>
      <c r="L815" s="49"/>
      <c r="M815" s="49"/>
      <c r="N815" s="46"/>
      <c r="O815" s="46"/>
      <c r="P815" s="37"/>
      <c r="Q815" s="37"/>
      <c r="R815" s="37"/>
      <c r="S815" s="37"/>
      <c r="T815" s="37"/>
      <c r="U815" s="37"/>
      <c r="V815" s="37"/>
      <c r="W815" s="37"/>
    </row>
    <row r="816">
      <c r="A816" s="46"/>
      <c r="B816" s="46"/>
      <c r="C816" s="46"/>
      <c r="D816" s="49"/>
      <c r="E816" s="49"/>
      <c r="F816" s="49"/>
      <c r="G816" s="46"/>
      <c r="H816" s="46"/>
      <c r="I816" s="46"/>
      <c r="J816" s="46"/>
      <c r="K816" s="46"/>
      <c r="L816" s="49"/>
      <c r="M816" s="49"/>
      <c r="N816" s="46"/>
      <c r="O816" s="46"/>
      <c r="P816" s="37"/>
      <c r="Q816" s="37"/>
      <c r="R816" s="37"/>
      <c r="S816" s="37"/>
      <c r="T816" s="37"/>
      <c r="U816" s="37"/>
      <c r="V816" s="37"/>
      <c r="W816" s="37"/>
    </row>
    <row r="817">
      <c r="A817" s="46"/>
      <c r="B817" s="46"/>
      <c r="C817" s="46"/>
      <c r="D817" s="49"/>
      <c r="E817" s="49"/>
      <c r="F817" s="49"/>
      <c r="G817" s="46"/>
      <c r="H817" s="46"/>
      <c r="I817" s="46"/>
      <c r="J817" s="46"/>
      <c r="K817" s="46"/>
      <c r="L817" s="49"/>
      <c r="M817" s="49"/>
      <c r="N817" s="46"/>
      <c r="O817" s="46"/>
      <c r="P817" s="37"/>
      <c r="Q817" s="37"/>
      <c r="R817" s="37"/>
      <c r="S817" s="37"/>
      <c r="T817" s="37"/>
      <c r="U817" s="37"/>
      <c r="V817" s="37"/>
      <c r="W817" s="37"/>
    </row>
    <row r="818">
      <c r="A818" s="46"/>
      <c r="B818" s="46"/>
      <c r="C818" s="46"/>
      <c r="D818" s="49"/>
      <c r="E818" s="49"/>
      <c r="F818" s="49"/>
      <c r="G818" s="46"/>
      <c r="H818" s="46"/>
      <c r="I818" s="46"/>
      <c r="J818" s="46"/>
      <c r="K818" s="46"/>
      <c r="L818" s="49"/>
      <c r="M818" s="49"/>
      <c r="N818" s="46"/>
      <c r="O818" s="46"/>
      <c r="P818" s="37"/>
      <c r="Q818" s="37"/>
      <c r="R818" s="37"/>
      <c r="S818" s="37"/>
      <c r="T818" s="37"/>
      <c r="U818" s="37"/>
      <c r="V818" s="37"/>
      <c r="W818" s="37"/>
    </row>
    <row r="819">
      <c r="A819" s="46"/>
      <c r="B819" s="46"/>
      <c r="C819" s="46"/>
      <c r="D819" s="49"/>
      <c r="E819" s="49"/>
      <c r="F819" s="49"/>
      <c r="G819" s="46"/>
      <c r="H819" s="46"/>
      <c r="I819" s="46"/>
      <c r="J819" s="46"/>
      <c r="K819" s="46"/>
      <c r="L819" s="49"/>
      <c r="M819" s="49"/>
      <c r="N819" s="46"/>
      <c r="O819" s="46"/>
      <c r="P819" s="37"/>
      <c r="Q819" s="37"/>
      <c r="R819" s="37"/>
      <c r="S819" s="37"/>
      <c r="T819" s="37"/>
      <c r="U819" s="37"/>
      <c r="V819" s="37"/>
      <c r="W819" s="37"/>
    </row>
    <row r="820">
      <c r="A820" s="46"/>
      <c r="B820" s="46"/>
      <c r="C820" s="46"/>
      <c r="D820" s="49"/>
      <c r="E820" s="49"/>
      <c r="F820" s="49"/>
      <c r="G820" s="46"/>
      <c r="H820" s="46"/>
      <c r="I820" s="46"/>
      <c r="J820" s="46"/>
      <c r="K820" s="46"/>
      <c r="L820" s="49"/>
      <c r="M820" s="49"/>
      <c r="N820" s="46"/>
      <c r="O820" s="46"/>
      <c r="P820" s="37"/>
      <c r="Q820" s="37"/>
      <c r="R820" s="37"/>
      <c r="S820" s="37"/>
      <c r="T820" s="37"/>
      <c r="U820" s="37"/>
      <c r="V820" s="37"/>
      <c r="W820" s="37"/>
    </row>
    <row r="821">
      <c r="A821" s="46"/>
      <c r="B821" s="46"/>
      <c r="C821" s="46"/>
      <c r="D821" s="49"/>
      <c r="E821" s="49"/>
      <c r="F821" s="49"/>
      <c r="G821" s="46"/>
      <c r="H821" s="46"/>
      <c r="I821" s="46"/>
      <c r="J821" s="46"/>
      <c r="K821" s="46"/>
      <c r="L821" s="49"/>
      <c r="M821" s="49"/>
      <c r="N821" s="46"/>
      <c r="O821" s="46"/>
      <c r="P821" s="37"/>
      <c r="Q821" s="37"/>
      <c r="R821" s="37"/>
      <c r="S821" s="37"/>
      <c r="T821" s="37"/>
      <c r="U821" s="37"/>
      <c r="V821" s="37"/>
      <c r="W821" s="37"/>
    </row>
    <row r="822">
      <c r="A822" s="46"/>
      <c r="B822" s="46"/>
      <c r="C822" s="46"/>
      <c r="D822" s="49"/>
      <c r="E822" s="49"/>
      <c r="F822" s="49"/>
      <c r="G822" s="46"/>
      <c r="H822" s="46"/>
      <c r="I822" s="46"/>
      <c r="J822" s="46"/>
      <c r="K822" s="46"/>
      <c r="L822" s="49"/>
      <c r="M822" s="49"/>
      <c r="N822" s="46"/>
      <c r="O822" s="46"/>
      <c r="P822" s="37"/>
      <c r="Q822" s="37"/>
      <c r="R822" s="37"/>
      <c r="S822" s="37"/>
      <c r="T822" s="37"/>
      <c r="U822" s="37"/>
      <c r="V822" s="37"/>
      <c r="W822" s="37"/>
    </row>
    <row r="823">
      <c r="A823" s="46"/>
      <c r="B823" s="46"/>
      <c r="C823" s="46"/>
      <c r="D823" s="49"/>
      <c r="E823" s="49"/>
      <c r="F823" s="49"/>
      <c r="G823" s="46"/>
      <c r="H823" s="46"/>
      <c r="I823" s="46"/>
      <c r="J823" s="46"/>
      <c r="K823" s="46"/>
      <c r="L823" s="49"/>
      <c r="M823" s="49"/>
      <c r="N823" s="46"/>
      <c r="O823" s="46"/>
      <c r="P823" s="37"/>
      <c r="Q823" s="37"/>
      <c r="R823" s="37"/>
      <c r="S823" s="37"/>
      <c r="T823" s="37"/>
      <c r="U823" s="37"/>
      <c r="V823" s="37"/>
      <c r="W823" s="37"/>
    </row>
    <row r="824">
      <c r="A824" s="46"/>
      <c r="B824" s="46"/>
      <c r="C824" s="46"/>
      <c r="D824" s="49"/>
      <c r="E824" s="49"/>
      <c r="F824" s="49"/>
      <c r="G824" s="46"/>
      <c r="H824" s="46"/>
      <c r="I824" s="46"/>
      <c r="J824" s="46"/>
      <c r="K824" s="46"/>
      <c r="L824" s="49"/>
      <c r="M824" s="49"/>
      <c r="N824" s="46"/>
      <c r="O824" s="46"/>
      <c r="P824" s="37"/>
      <c r="Q824" s="37"/>
      <c r="R824" s="37"/>
      <c r="S824" s="37"/>
      <c r="T824" s="37"/>
      <c r="U824" s="37"/>
      <c r="V824" s="37"/>
      <c r="W824" s="37"/>
    </row>
    <row r="825">
      <c r="A825" s="46"/>
      <c r="B825" s="46"/>
      <c r="C825" s="46"/>
      <c r="D825" s="49"/>
      <c r="E825" s="49"/>
      <c r="F825" s="49"/>
      <c r="G825" s="46"/>
      <c r="H825" s="46"/>
      <c r="I825" s="46"/>
      <c r="J825" s="46"/>
      <c r="K825" s="46"/>
      <c r="L825" s="49"/>
      <c r="M825" s="49"/>
      <c r="N825" s="46"/>
      <c r="O825" s="46"/>
      <c r="P825" s="37"/>
      <c r="Q825" s="37"/>
      <c r="R825" s="37"/>
      <c r="S825" s="37"/>
      <c r="T825" s="37"/>
      <c r="U825" s="37"/>
      <c r="V825" s="37"/>
      <c r="W825" s="37"/>
    </row>
    <row r="826">
      <c r="A826" s="46"/>
      <c r="B826" s="46"/>
      <c r="C826" s="46"/>
      <c r="D826" s="49"/>
      <c r="E826" s="49"/>
      <c r="F826" s="49"/>
      <c r="G826" s="46"/>
      <c r="H826" s="46"/>
      <c r="I826" s="46"/>
      <c r="J826" s="46"/>
      <c r="K826" s="46"/>
      <c r="L826" s="49"/>
      <c r="M826" s="49"/>
      <c r="N826" s="46"/>
      <c r="O826" s="46"/>
      <c r="P826" s="37"/>
      <c r="Q826" s="37"/>
      <c r="R826" s="37"/>
      <c r="S826" s="37"/>
      <c r="T826" s="37"/>
      <c r="U826" s="37"/>
      <c r="V826" s="37"/>
      <c r="W826" s="37"/>
    </row>
    <row r="827">
      <c r="A827" s="46"/>
      <c r="B827" s="46"/>
      <c r="C827" s="46"/>
      <c r="D827" s="49"/>
      <c r="E827" s="49"/>
      <c r="F827" s="49"/>
      <c r="G827" s="46"/>
      <c r="H827" s="46"/>
      <c r="I827" s="46"/>
      <c r="J827" s="46"/>
      <c r="K827" s="46"/>
      <c r="L827" s="49"/>
      <c r="M827" s="49"/>
      <c r="N827" s="46"/>
      <c r="O827" s="46"/>
      <c r="P827" s="37"/>
      <c r="Q827" s="37"/>
      <c r="R827" s="37"/>
      <c r="S827" s="37"/>
      <c r="T827" s="37"/>
      <c r="U827" s="37"/>
      <c r="V827" s="37"/>
      <c r="W827" s="37"/>
    </row>
    <row r="828">
      <c r="A828" s="46"/>
      <c r="B828" s="46"/>
      <c r="C828" s="46"/>
      <c r="D828" s="49"/>
      <c r="E828" s="49"/>
      <c r="F828" s="49"/>
      <c r="G828" s="46"/>
      <c r="H828" s="46"/>
      <c r="I828" s="46"/>
      <c r="J828" s="46"/>
      <c r="K828" s="46"/>
      <c r="L828" s="49"/>
      <c r="M828" s="49"/>
      <c r="N828" s="46"/>
      <c r="O828" s="46"/>
      <c r="P828" s="37"/>
      <c r="Q828" s="37"/>
      <c r="R828" s="37"/>
      <c r="S828" s="37"/>
      <c r="T828" s="37"/>
      <c r="U828" s="37"/>
      <c r="V828" s="37"/>
      <c r="W828" s="37"/>
    </row>
    <row r="829">
      <c r="A829" s="46"/>
      <c r="B829" s="46"/>
      <c r="C829" s="46"/>
      <c r="D829" s="49"/>
      <c r="E829" s="49"/>
      <c r="F829" s="49"/>
      <c r="G829" s="46"/>
      <c r="H829" s="46"/>
      <c r="I829" s="46"/>
      <c r="J829" s="46"/>
      <c r="K829" s="46"/>
      <c r="L829" s="49"/>
      <c r="M829" s="49"/>
      <c r="N829" s="46"/>
      <c r="O829" s="46"/>
      <c r="P829" s="37"/>
      <c r="Q829" s="37"/>
      <c r="R829" s="37"/>
      <c r="S829" s="37"/>
      <c r="T829" s="37"/>
      <c r="U829" s="37"/>
      <c r="V829" s="37"/>
      <c r="W829" s="37"/>
    </row>
    <row r="830">
      <c r="A830" s="46"/>
      <c r="B830" s="46"/>
      <c r="C830" s="46"/>
      <c r="D830" s="49"/>
      <c r="E830" s="49"/>
      <c r="F830" s="49"/>
      <c r="G830" s="46"/>
      <c r="H830" s="46"/>
      <c r="I830" s="46"/>
      <c r="J830" s="46"/>
      <c r="K830" s="46"/>
      <c r="L830" s="49"/>
      <c r="M830" s="49"/>
      <c r="N830" s="46"/>
      <c r="O830" s="46"/>
      <c r="P830" s="37"/>
      <c r="Q830" s="37"/>
      <c r="R830" s="37"/>
      <c r="S830" s="37"/>
      <c r="T830" s="37"/>
      <c r="U830" s="37"/>
      <c r="V830" s="37"/>
      <c r="W830" s="37"/>
    </row>
    <row r="831">
      <c r="A831" s="46"/>
      <c r="B831" s="46"/>
      <c r="C831" s="46"/>
      <c r="D831" s="49"/>
      <c r="E831" s="49"/>
      <c r="F831" s="49"/>
      <c r="G831" s="46"/>
      <c r="H831" s="46"/>
      <c r="I831" s="46"/>
      <c r="J831" s="46"/>
      <c r="K831" s="46"/>
      <c r="L831" s="49"/>
      <c r="M831" s="49"/>
      <c r="N831" s="46"/>
      <c r="O831" s="46"/>
      <c r="P831" s="37"/>
      <c r="Q831" s="37"/>
      <c r="R831" s="37"/>
      <c r="S831" s="37"/>
      <c r="T831" s="37"/>
      <c r="U831" s="37"/>
      <c r="V831" s="37"/>
      <c r="W831" s="37"/>
    </row>
    <row r="832">
      <c r="A832" s="46"/>
      <c r="B832" s="46"/>
      <c r="C832" s="46"/>
      <c r="D832" s="49"/>
      <c r="E832" s="49"/>
      <c r="F832" s="49"/>
      <c r="G832" s="46"/>
      <c r="H832" s="46"/>
      <c r="I832" s="46"/>
      <c r="J832" s="46"/>
      <c r="K832" s="46"/>
      <c r="L832" s="49"/>
      <c r="M832" s="49"/>
      <c r="N832" s="46"/>
      <c r="O832" s="46"/>
      <c r="P832" s="37"/>
      <c r="Q832" s="37"/>
      <c r="R832" s="37"/>
      <c r="S832" s="37"/>
      <c r="T832" s="37"/>
      <c r="U832" s="37"/>
      <c r="V832" s="37"/>
      <c r="W832" s="37"/>
    </row>
    <row r="833">
      <c r="A833" s="46"/>
      <c r="B833" s="46"/>
      <c r="C833" s="46"/>
      <c r="D833" s="49"/>
      <c r="E833" s="49"/>
      <c r="F833" s="49"/>
      <c r="G833" s="46"/>
      <c r="H833" s="46"/>
      <c r="I833" s="46"/>
      <c r="J833" s="46"/>
      <c r="K833" s="46"/>
      <c r="L833" s="49"/>
      <c r="M833" s="49"/>
      <c r="N833" s="46"/>
      <c r="O833" s="46"/>
      <c r="P833" s="37"/>
      <c r="Q833" s="37"/>
      <c r="R833" s="37"/>
      <c r="S833" s="37"/>
      <c r="T833" s="37"/>
      <c r="U833" s="37"/>
      <c r="V833" s="37"/>
      <c r="W833" s="37"/>
    </row>
    <row r="834">
      <c r="A834" s="46"/>
      <c r="B834" s="46"/>
      <c r="C834" s="46"/>
      <c r="D834" s="49"/>
      <c r="E834" s="49"/>
      <c r="F834" s="49"/>
      <c r="G834" s="46"/>
      <c r="H834" s="46"/>
      <c r="I834" s="46"/>
      <c r="J834" s="46"/>
      <c r="K834" s="46"/>
      <c r="L834" s="49"/>
      <c r="M834" s="49"/>
      <c r="N834" s="46"/>
      <c r="O834" s="46"/>
      <c r="P834" s="37"/>
      <c r="Q834" s="37"/>
      <c r="R834" s="37"/>
      <c r="S834" s="37"/>
      <c r="T834" s="37"/>
      <c r="U834" s="37"/>
      <c r="V834" s="37"/>
      <c r="W834" s="37"/>
    </row>
    <row r="835">
      <c r="A835" s="46"/>
      <c r="B835" s="46"/>
      <c r="C835" s="46"/>
      <c r="D835" s="49"/>
      <c r="E835" s="49"/>
      <c r="F835" s="49"/>
      <c r="G835" s="46"/>
      <c r="H835" s="46"/>
      <c r="I835" s="46"/>
      <c r="J835" s="46"/>
      <c r="K835" s="46"/>
      <c r="L835" s="49"/>
      <c r="M835" s="49"/>
      <c r="N835" s="46"/>
      <c r="O835" s="46"/>
      <c r="P835" s="37"/>
      <c r="Q835" s="37"/>
      <c r="R835" s="37"/>
      <c r="S835" s="37"/>
      <c r="T835" s="37"/>
      <c r="U835" s="37"/>
      <c r="V835" s="37"/>
      <c r="W835" s="37"/>
    </row>
    <row r="836">
      <c r="A836" s="46"/>
      <c r="B836" s="46"/>
      <c r="C836" s="46"/>
      <c r="D836" s="49"/>
      <c r="E836" s="49"/>
      <c r="F836" s="49"/>
      <c r="G836" s="46"/>
      <c r="H836" s="46"/>
      <c r="I836" s="46"/>
      <c r="J836" s="46"/>
      <c r="K836" s="46"/>
      <c r="L836" s="49"/>
      <c r="M836" s="49"/>
      <c r="N836" s="46"/>
      <c r="O836" s="46"/>
      <c r="P836" s="37"/>
      <c r="Q836" s="37"/>
      <c r="R836" s="37"/>
      <c r="S836" s="37"/>
      <c r="T836" s="37"/>
      <c r="U836" s="37"/>
      <c r="V836" s="37"/>
      <c r="W836" s="37"/>
    </row>
    <row r="837">
      <c r="A837" s="46"/>
      <c r="B837" s="46"/>
      <c r="C837" s="46"/>
      <c r="D837" s="49"/>
      <c r="E837" s="49"/>
      <c r="F837" s="49"/>
      <c r="G837" s="46"/>
      <c r="H837" s="46"/>
      <c r="I837" s="46"/>
      <c r="J837" s="46"/>
      <c r="K837" s="46"/>
      <c r="L837" s="49"/>
      <c r="M837" s="49"/>
      <c r="N837" s="46"/>
      <c r="O837" s="46"/>
      <c r="P837" s="37"/>
      <c r="Q837" s="37"/>
      <c r="R837" s="37"/>
      <c r="S837" s="37"/>
      <c r="T837" s="37"/>
      <c r="U837" s="37"/>
      <c r="V837" s="37"/>
      <c r="W837" s="37"/>
    </row>
    <row r="838">
      <c r="A838" s="46"/>
      <c r="B838" s="46"/>
      <c r="C838" s="46"/>
      <c r="D838" s="49"/>
      <c r="E838" s="49"/>
      <c r="F838" s="49"/>
      <c r="G838" s="46"/>
      <c r="H838" s="46"/>
      <c r="I838" s="46"/>
      <c r="J838" s="46"/>
      <c r="K838" s="46"/>
      <c r="L838" s="49"/>
      <c r="M838" s="49"/>
      <c r="N838" s="46"/>
      <c r="O838" s="46"/>
      <c r="P838" s="37"/>
      <c r="Q838" s="37"/>
      <c r="R838" s="37"/>
      <c r="S838" s="37"/>
      <c r="T838" s="37"/>
      <c r="U838" s="37"/>
      <c r="V838" s="37"/>
      <c r="W838" s="37"/>
    </row>
    <row r="839">
      <c r="A839" s="46"/>
      <c r="B839" s="46"/>
      <c r="C839" s="46"/>
      <c r="D839" s="49"/>
      <c r="E839" s="49"/>
      <c r="F839" s="49"/>
      <c r="G839" s="46"/>
      <c r="H839" s="46"/>
      <c r="I839" s="46"/>
      <c r="J839" s="46"/>
      <c r="K839" s="46"/>
      <c r="L839" s="49"/>
      <c r="M839" s="49"/>
      <c r="N839" s="46"/>
      <c r="O839" s="46"/>
      <c r="P839" s="37"/>
      <c r="Q839" s="37"/>
      <c r="R839" s="37"/>
      <c r="S839" s="37"/>
      <c r="T839" s="37"/>
      <c r="U839" s="37"/>
      <c r="V839" s="37"/>
      <c r="W839" s="37"/>
    </row>
    <row r="840">
      <c r="A840" s="46"/>
      <c r="B840" s="46"/>
      <c r="C840" s="46"/>
      <c r="D840" s="49"/>
      <c r="E840" s="49"/>
      <c r="F840" s="49"/>
      <c r="G840" s="46"/>
      <c r="H840" s="46"/>
      <c r="I840" s="46"/>
      <c r="J840" s="46"/>
      <c r="K840" s="46"/>
      <c r="L840" s="49"/>
      <c r="M840" s="49"/>
      <c r="N840" s="46"/>
      <c r="O840" s="46"/>
      <c r="P840" s="37"/>
      <c r="Q840" s="37"/>
      <c r="R840" s="37"/>
      <c r="S840" s="37"/>
      <c r="T840" s="37"/>
      <c r="U840" s="37"/>
      <c r="V840" s="37"/>
      <c r="W840" s="37"/>
    </row>
    <row r="841">
      <c r="A841" s="46"/>
      <c r="B841" s="46"/>
      <c r="C841" s="46"/>
      <c r="D841" s="49"/>
      <c r="E841" s="49"/>
      <c r="F841" s="49"/>
      <c r="G841" s="46"/>
      <c r="H841" s="46"/>
      <c r="I841" s="46"/>
      <c r="J841" s="46"/>
      <c r="K841" s="46"/>
      <c r="L841" s="49"/>
      <c r="M841" s="49"/>
      <c r="N841" s="46"/>
      <c r="O841" s="46"/>
      <c r="P841" s="37"/>
      <c r="Q841" s="37"/>
      <c r="R841" s="37"/>
      <c r="S841" s="37"/>
      <c r="T841" s="37"/>
      <c r="U841" s="37"/>
      <c r="V841" s="37"/>
      <c r="W841" s="37"/>
    </row>
    <row r="842">
      <c r="A842" s="46"/>
      <c r="B842" s="46"/>
      <c r="C842" s="46"/>
      <c r="D842" s="49"/>
      <c r="E842" s="49"/>
      <c r="F842" s="49"/>
      <c r="G842" s="46"/>
      <c r="H842" s="46"/>
      <c r="I842" s="46"/>
      <c r="J842" s="46"/>
      <c r="K842" s="46"/>
      <c r="L842" s="49"/>
      <c r="M842" s="49"/>
      <c r="N842" s="46"/>
      <c r="O842" s="46"/>
      <c r="P842" s="37"/>
      <c r="Q842" s="37"/>
      <c r="R842" s="37"/>
      <c r="S842" s="37"/>
      <c r="T842" s="37"/>
      <c r="U842" s="37"/>
      <c r="V842" s="37"/>
      <c r="W842" s="37"/>
    </row>
    <row r="843">
      <c r="A843" s="46"/>
      <c r="B843" s="46"/>
      <c r="C843" s="46"/>
      <c r="D843" s="49"/>
      <c r="E843" s="49"/>
      <c r="F843" s="49"/>
      <c r="G843" s="46"/>
      <c r="H843" s="46"/>
      <c r="I843" s="46"/>
      <c r="J843" s="46"/>
      <c r="K843" s="46"/>
      <c r="L843" s="49"/>
      <c r="M843" s="49"/>
      <c r="N843" s="46"/>
      <c r="O843" s="46"/>
      <c r="P843" s="37"/>
      <c r="Q843" s="37"/>
      <c r="R843" s="37"/>
      <c r="S843" s="37"/>
      <c r="T843" s="37"/>
      <c r="U843" s="37"/>
      <c r="V843" s="37"/>
      <c r="W843" s="37"/>
    </row>
    <row r="844">
      <c r="A844" s="46"/>
      <c r="B844" s="46"/>
      <c r="C844" s="46"/>
      <c r="D844" s="49"/>
      <c r="E844" s="49"/>
      <c r="F844" s="49"/>
      <c r="G844" s="46"/>
      <c r="H844" s="46"/>
      <c r="I844" s="46"/>
      <c r="J844" s="46"/>
      <c r="K844" s="46"/>
      <c r="L844" s="49"/>
      <c r="M844" s="49"/>
      <c r="N844" s="46"/>
      <c r="O844" s="46"/>
      <c r="P844" s="37"/>
      <c r="Q844" s="37"/>
      <c r="R844" s="37"/>
      <c r="S844" s="37"/>
      <c r="T844" s="37"/>
      <c r="U844" s="37"/>
      <c r="V844" s="37"/>
      <c r="W844" s="37"/>
    </row>
    <row r="845">
      <c r="A845" s="46"/>
      <c r="B845" s="46"/>
      <c r="C845" s="46"/>
      <c r="D845" s="49"/>
      <c r="E845" s="49"/>
      <c r="F845" s="49"/>
      <c r="G845" s="46"/>
      <c r="H845" s="46"/>
      <c r="I845" s="46"/>
      <c r="J845" s="46"/>
      <c r="K845" s="46"/>
      <c r="L845" s="49"/>
      <c r="M845" s="49"/>
      <c r="N845" s="46"/>
      <c r="O845" s="46"/>
      <c r="P845" s="37"/>
      <c r="Q845" s="37"/>
      <c r="R845" s="37"/>
      <c r="S845" s="37"/>
      <c r="T845" s="37"/>
      <c r="U845" s="37"/>
      <c r="V845" s="37"/>
      <c r="W845" s="37"/>
    </row>
    <row r="846">
      <c r="A846" s="46"/>
      <c r="B846" s="46"/>
      <c r="C846" s="46"/>
      <c r="D846" s="49"/>
      <c r="E846" s="49"/>
      <c r="F846" s="49"/>
      <c r="G846" s="46"/>
      <c r="H846" s="46"/>
      <c r="I846" s="46"/>
      <c r="J846" s="46"/>
      <c r="K846" s="46"/>
      <c r="L846" s="49"/>
      <c r="M846" s="49"/>
      <c r="N846" s="46"/>
      <c r="O846" s="46"/>
      <c r="P846" s="37"/>
      <c r="Q846" s="37"/>
      <c r="R846" s="37"/>
      <c r="S846" s="37"/>
      <c r="T846" s="37"/>
      <c r="U846" s="37"/>
      <c r="V846" s="37"/>
      <c r="W846" s="37"/>
    </row>
    <row r="847">
      <c r="A847" s="46"/>
      <c r="B847" s="46"/>
      <c r="C847" s="46"/>
      <c r="D847" s="49"/>
      <c r="E847" s="49"/>
      <c r="F847" s="49"/>
      <c r="G847" s="46"/>
      <c r="H847" s="46"/>
      <c r="I847" s="46"/>
      <c r="J847" s="46"/>
      <c r="K847" s="46"/>
      <c r="L847" s="49"/>
      <c r="M847" s="49"/>
      <c r="N847" s="46"/>
      <c r="O847" s="46"/>
      <c r="P847" s="37"/>
      <c r="Q847" s="37"/>
      <c r="R847" s="37"/>
      <c r="S847" s="37"/>
      <c r="T847" s="37"/>
      <c r="U847" s="37"/>
      <c r="V847" s="37"/>
      <c r="W847" s="37"/>
    </row>
    <row r="848">
      <c r="A848" s="46"/>
      <c r="B848" s="46"/>
      <c r="C848" s="46"/>
      <c r="D848" s="49"/>
      <c r="E848" s="49"/>
      <c r="F848" s="49"/>
      <c r="G848" s="46"/>
      <c r="H848" s="46"/>
      <c r="I848" s="46"/>
      <c r="J848" s="46"/>
      <c r="K848" s="46"/>
      <c r="L848" s="49"/>
      <c r="M848" s="49"/>
      <c r="N848" s="46"/>
      <c r="O848" s="46"/>
      <c r="P848" s="37"/>
      <c r="Q848" s="37"/>
      <c r="R848" s="37"/>
      <c r="S848" s="37"/>
      <c r="T848" s="37"/>
      <c r="U848" s="37"/>
      <c r="V848" s="37"/>
      <c r="W848" s="37"/>
    </row>
    <row r="849">
      <c r="A849" s="46"/>
      <c r="B849" s="46"/>
      <c r="C849" s="46"/>
      <c r="D849" s="49"/>
      <c r="E849" s="49"/>
      <c r="F849" s="49"/>
      <c r="G849" s="46"/>
      <c r="H849" s="46"/>
      <c r="I849" s="46"/>
      <c r="J849" s="46"/>
      <c r="K849" s="46"/>
      <c r="L849" s="49"/>
      <c r="M849" s="49"/>
      <c r="N849" s="46"/>
      <c r="O849" s="46"/>
      <c r="P849" s="37"/>
      <c r="Q849" s="37"/>
      <c r="R849" s="37"/>
      <c r="S849" s="37"/>
      <c r="T849" s="37"/>
      <c r="U849" s="37"/>
      <c r="V849" s="37"/>
      <c r="W849" s="37"/>
    </row>
    <row r="850">
      <c r="A850" s="46"/>
      <c r="B850" s="46"/>
      <c r="C850" s="46"/>
      <c r="D850" s="49"/>
      <c r="E850" s="49"/>
      <c r="F850" s="49"/>
      <c r="G850" s="46"/>
      <c r="H850" s="46"/>
      <c r="I850" s="46"/>
      <c r="J850" s="46"/>
      <c r="K850" s="46"/>
      <c r="L850" s="49"/>
      <c r="M850" s="49"/>
      <c r="N850" s="46"/>
      <c r="O850" s="46"/>
      <c r="P850" s="37"/>
      <c r="Q850" s="37"/>
      <c r="R850" s="37"/>
      <c r="S850" s="37"/>
      <c r="T850" s="37"/>
      <c r="U850" s="37"/>
      <c r="V850" s="37"/>
      <c r="W850" s="37"/>
    </row>
    <row r="851">
      <c r="A851" s="46"/>
      <c r="B851" s="46"/>
      <c r="C851" s="46"/>
      <c r="D851" s="49"/>
      <c r="E851" s="49"/>
      <c r="F851" s="49"/>
      <c r="G851" s="46"/>
      <c r="H851" s="46"/>
      <c r="I851" s="46"/>
      <c r="J851" s="46"/>
      <c r="K851" s="46"/>
      <c r="L851" s="49"/>
      <c r="M851" s="49"/>
      <c r="N851" s="46"/>
      <c r="O851" s="46"/>
      <c r="P851" s="37"/>
      <c r="Q851" s="37"/>
      <c r="R851" s="37"/>
      <c r="S851" s="37"/>
      <c r="T851" s="37"/>
      <c r="U851" s="37"/>
      <c r="V851" s="37"/>
      <c r="W851" s="37"/>
    </row>
    <row r="852">
      <c r="A852" s="46"/>
      <c r="B852" s="46"/>
      <c r="C852" s="46"/>
      <c r="D852" s="49"/>
      <c r="E852" s="49"/>
      <c r="F852" s="49"/>
      <c r="G852" s="46"/>
      <c r="H852" s="46"/>
      <c r="I852" s="46"/>
      <c r="J852" s="46"/>
      <c r="K852" s="46"/>
      <c r="L852" s="49"/>
      <c r="M852" s="49"/>
      <c r="N852" s="46"/>
      <c r="O852" s="46"/>
      <c r="P852" s="37"/>
      <c r="Q852" s="37"/>
      <c r="R852" s="37"/>
      <c r="S852" s="37"/>
      <c r="T852" s="37"/>
      <c r="U852" s="37"/>
      <c r="V852" s="37"/>
      <c r="W852" s="37"/>
    </row>
    <row r="853">
      <c r="A853" s="46"/>
      <c r="B853" s="46"/>
      <c r="C853" s="46"/>
      <c r="D853" s="49"/>
      <c r="E853" s="49"/>
      <c r="F853" s="49"/>
      <c r="G853" s="46"/>
      <c r="H853" s="46"/>
      <c r="I853" s="46"/>
      <c r="J853" s="46"/>
      <c r="K853" s="46"/>
      <c r="L853" s="49"/>
      <c r="M853" s="49"/>
      <c r="N853" s="46"/>
      <c r="O853" s="46"/>
      <c r="P853" s="37"/>
      <c r="Q853" s="37"/>
      <c r="R853" s="37"/>
      <c r="S853" s="37"/>
      <c r="T853" s="37"/>
      <c r="U853" s="37"/>
      <c r="V853" s="37"/>
      <c r="W853" s="37"/>
    </row>
    <row r="854">
      <c r="A854" s="46"/>
      <c r="B854" s="46"/>
      <c r="C854" s="46"/>
      <c r="D854" s="49"/>
      <c r="E854" s="49"/>
      <c r="F854" s="49"/>
      <c r="G854" s="46"/>
      <c r="H854" s="46"/>
      <c r="I854" s="46"/>
      <c r="J854" s="46"/>
      <c r="K854" s="46"/>
      <c r="L854" s="49"/>
      <c r="M854" s="49"/>
      <c r="N854" s="46"/>
      <c r="O854" s="46"/>
      <c r="P854" s="37"/>
      <c r="Q854" s="37"/>
      <c r="R854" s="37"/>
      <c r="S854" s="37"/>
      <c r="T854" s="37"/>
      <c r="U854" s="37"/>
      <c r="V854" s="37"/>
      <c r="W854" s="37"/>
    </row>
    <row r="855">
      <c r="A855" s="46"/>
      <c r="B855" s="46"/>
      <c r="C855" s="46"/>
      <c r="D855" s="49"/>
      <c r="E855" s="49"/>
      <c r="F855" s="49"/>
      <c r="G855" s="46"/>
      <c r="H855" s="46"/>
      <c r="I855" s="46"/>
      <c r="J855" s="46"/>
      <c r="K855" s="46"/>
      <c r="L855" s="49"/>
      <c r="M855" s="49"/>
      <c r="N855" s="46"/>
      <c r="O855" s="46"/>
      <c r="P855" s="37"/>
      <c r="Q855" s="37"/>
      <c r="R855" s="37"/>
      <c r="S855" s="37"/>
      <c r="T855" s="37"/>
      <c r="U855" s="37"/>
      <c r="V855" s="37"/>
      <c r="W855" s="37"/>
    </row>
    <row r="856">
      <c r="A856" s="46"/>
      <c r="B856" s="46"/>
      <c r="C856" s="46"/>
      <c r="D856" s="49"/>
      <c r="E856" s="49"/>
      <c r="F856" s="49"/>
      <c r="G856" s="46"/>
      <c r="H856" s="46"/>
      <c r="I856" s="46"/>
      <c r="J856" s="46"/>
      <c r="K856" s="46"/>
      <c r="L856" s="49"/>
      <c r="M856" s="49"/>
      <c r="N856" s="46"/>
      <c r="O856" s="46"/>
      <c r="P856" s="37"/>
      <c r="Q856" s="37"/>
      <c r="R856" s="37"/>
      <c r="S856" s="37"/>
      <c r="T856" s="37"/>
      <c r="U856" s="37"/>
      <c r="V856" s="37"/>
      <c r="W856" s="37"/>
    </row>
    <row r="857">
      <c r="A857" s="46"/>
      <c r="B857" s="46"/>
      <c r="C857" s="46"/>
      <c r="D857" s="49"/>
      <c r="E857" s="49"/>
      <c r="F857" s="49"/>
      <c r="G857" s="46"/>
      <c r="H857" s="46"/>
      <c r="I857" s="46"/>
      <c r="J857" s="46"/>
      <c r="K857" s="46"/>
      <c r="L857" s="49"/>
      <c r="M857" s="49"/>
      <c r="N857" s="46"/>
      <c r="O857" s="46"/>
      <c r="P857" s="37"/>
      <c r="Q857" s="37"/>
      <c r="R857" s="37"/>
      <c r="S857" s="37"/>
      <c r="T857" s="37"/>
      <c r="U857" s="37"/>
      <c r="V857" s="37"/>
      <c r="W857" s="37"/>
    </row>
    <row r="858">
      <c r="A858" s="46"/>
      <c r="B858" s="46"/>
      <c r="C858" s="46"/>
      <c r="D858" s="49"/>
      <c r="E858" s="49"/>
      <c r="F858" s="49"/>
      <c r="G858" s="46"/>
      <c r="H858" s="46"/>
      <c r="I858" s="46"/>
      <c r="J858" s="46"/>
      <c r="K858" s="46"/>
      <c r="L858" s="49"/>
      <c r="M858" s="49"/>
      <c r="N858" s="46"/>
      <c r="O858" s="46"/>
      <c r="P858" s="37"/>
      <c r="Q858" s="37"/>
      <c r="R858" s="37"/>
      <c r="S858" s="37"/>
      <c r="T858" s="37"/>
      <c r="U858" s="37"/>
      <c r="V858" s="37"/>
      <c r="W858" s="37"/>
    </row>
    <row r="859">
      <c r="A859" s="46"/>
      <c r="B859" s="46"/>
      <c r="C859" s="46"/>
      <c r="D859" s="49"/>
      <c r="E859" s="49"/>
      <c r="F859" s="49"/>
      <c r="G859" s="46"/>
      <c r="H859" s="46"/>
      <c r="I859" s="46"/>
      <c r="J859" s="46"/>
      <c r="K859" s="46"/>
      <c r="L859" s="49"/>
      <c r="M859" s="49"/>
      <c r="N859" s="46"/>
      <c r="O859" s="46"/>
      <c r="P859" s="37"/>
      <c r="Q859" s="37"/>
      <c r="R859" s="37"/>
      <c r="S859" s="37"/>
      <c r="T859" s="37"/>
      <c r="U859" s="37"/>
      <c r="V859" s="37"/>
      <c r="W859" s="37"/>
    </row>
    <row r="860">
      <c r="A860" s="46"/>
      <c r="B860" s="46"/>
      <c r="C860" s="46"/>
      <c r="D860" s="49"/>
      <c r="E860" s="49"/>
      <c r="F860" s="49"/>
      <c r="G860" s="46"/>
      <c r="H860" s="46"/>
      <c r="I860" s="46"/>
      <c r="J860" s="46"/>
      <c r="K860" s="46"/>
      <c r="L860" s="49"/>
      <c r="M860" s="49"/>
      <c r="N860" s="46"/>
      <c r="O860" s="46"/>
      <c r="P860" s="37"/>
      <c r="Q860" s="37"/>
      <c r="R860" s="37"/>
      <c r="S860" s="37"/>
      <c r="T860" s="37"/>
      <c r="U860" s="37"/>
      <c r="V860" s="37"/>
      <c r="W860" s="37"/>
    </row>
    <row r="861">
      <c r="A861" s="46"/>
      <c r="B861" s="46"/>
      <c r="C861" s="46"/>
      <c r="D861" s="49"/>
      <c r="E861" s="49"/>
      <c r="F861" s="49"/>
      <c r="G861" s="46"/>
      <c r="H861" s="46"/>
      <c r="I861" s="46"/>
      <c r="J861" s="46"/>
      <c r="K861" s="46"/>
      <c r="L861" s="49"/>
      <c r="M861" s="49"/>
      <c r="N861" s="46"/>
      <c r="O861" s="46"/>
      <c r="P861" s="37"/>
      <c r="Q861" s="37"/>
      <c r="R861" s="37"/>
      <c r="S861" s="37"/>
      <c r="T861" s="37"/>
      <c r="U861" s="37"/>
      <c r="V861" s="37"/>
      <c r="W861" s="37"/>
    </row>
    <row r="862">
      <c r="A862" s="46"/>
      <c r="B862" s="46"/>
      <c r="C862" s="46"/>
      <c r="D862" s="49"/>
      <c r="E862" s="49"/>
      <c r="F862" s="49"/>
      <c r="G862" s="46"/>
      <c r="H862" s="46"/>
      <c r="I862" s="46"/>
      <c r="J862" s="46"/>
      <c r="K862" s="46"/>
      <c r="L862" s="49"/>
      <c r="M862" s="49"/>
      <c r="N862" s="46"/>
      <c r="O862" s="46"/>
      <c r="P862" s="37"/>
      <c r="Q862" s="37"/>
      <c r="R862" s="37"/>
      <c r="S862" s="37"/>
      <c r="T862" s="37"/>
      <c r="U862" s="37"/>
      <c r="V862" s="37"/>
      <c r="W862" s="37"/>
    </row>
    <row r="863">
      <c r="A863" s="46"/>
      <c r="B863" s="46"/>
      <c r="C863" s="46"/>
      <c r="D863" s="49"/>
      <c r="E863" s="49"/>
      <c r="F863" s="49"/>
      <c r="G863" s="46"/>
      <c r="H863" s="46"/>
      <c r="I863" s="46"/>
      <c r="J863" s="46"/>
      <c r="K863" s="46"/>
      <c r="L863" s="49"/>
      <c r="M863" s="49"/>
      <c r="N863" s="46"/>
      <c r="O863" s="46"/>
      <c r="P863" s="37"/>
      <c r="Q863" s="37"/>
      <c r="R863" s="37"/>
      <c r="S863" s="37"/>
      <c r="T863" s="37"/>
      <c r="U863" s="37"/>
      <c r="V863" s="37"/>
      <c r="W863" s="37"/>
    </row>
    <row r="864">
      <c r="A864" s="46"/>
      <c r="B864" s="46"/>
      <c r="C864" s="46"/>
      <c r="D864" s="49"/>
      <c r="E864" s="49"/>
      <c r="F864" s="49"/>
      <c r="G864" s="46"/>
      <c r="H864" s="46"/>
      <c r="I864" s="46"/>
      <c r="J864" s="46"/>
      <c r="K864" s="46"/>
      <c r="L864" s="49"/>
      <c r="M864" s="49"/>
      <c r="N864" s="46"/>
      <c r="O864" s="46"/>
      <c r="P864" s="37"/>
      <c r="Q864" s="37"/>
      <c r="R864" s="37"/>
      <c r="S864" s="37"/>
      <c r="T864" s="37"/>
      <c r="U864" s="37"/>
      <c r="V864" s="37"/>
      <c r="W864" s="37"/>
    </row>
    <row r="865">
      <c r="A865" s="46"/>
      <c r="B865" s="46"/>
      <c r="C865" s="46"/>
      <c r="D865" s="49"/>
      <c r="E865" s="49"/>
      <c r="F865" s="49"/>
      <c r="G865" s="46"/>
      <c r="H865" s="46"/>
      <c r="I865" s="46"/>
      <c r="J865" s="46"/>
      <c r="K865" s="46"/>
      <c r="L865" s="49"/>
      <c r="M865" s="49"/>
      <c r="N865" s="46"/>
      <c r="O865" s="46"/>
      <c r="P865" s="37"/>
      <c r="Q865" s="37"/>
      <c r="R865" s="37"/>
      <c r="S865" s="37"/>
      <c r="T865" s="37"/>
      <c r="U865" s="37"/>
      <c r="V865" s="37"/>
      <c r="W865" s="37"/>
    </row>
    <row r="866">
      <c r="A866" s="46"/>
      <c r="B866" s="46"/>
      <c r="C866" s="46"/>
      <c r="D866" s="49"/>
      <c r="E866" s="49"/>
      <c r="F866" s="49"/>
      <c r="G866" s="46"/>
      <c r="H866" s="46"/>
      <c r="I866" s="46"/>
      <c r="J866" s="46"/>
      <c r="K866" s="46"/>
      <c r="L866" s="49"/>
      <c r="M866" s="49"/>
      <c r="N866" s="46"/>
      <c r="O866" s="46"/>
      <c r="P866" s="37"/>
      <c r="Q866" s="37"/>
      <c r="R866" s="37"/>
      <c r="S866" s="37"/>
      <c r="T866" s="37"/>
      <c r="U866" s="37"/>
      <c r="V866" s="37"/>
      <c r="W866" s="37"/>
    </row>
    <row r="867">
      <c r="A867" s="46"/>
      <c r="B867" s="46"/>
      <c r="C867" s="46"/>
      <c r="D867" s="49"/>
      <c r="E867" s="49"/>
      <c r="F867" s="49"/>
      <c r="G867" s="46"/>
      <c r="H867" s="46"/>
      <c r="I867" s="46"/>
      <c r="J867" s="46"/>
      <c r="K867" s="46"/>
      <c r="L867" s="49"/>
      <c r="M867" s="49"/>
      <c r="N867" s="46"/>
      <c r="O867" s="46"/>
      <c r="P867" s="37"/>
      <c r="Q867" s="37"/>
      <c r="R867" s="37"/>
      <c r="S867" s="37"/>
      <c r="T867" s="37"/>
      <c r="U867" s="37"/>
      <c r="V867" s="37"/>
      <c r="W867" s="37"/>
    </row>
    <row r="868">
      <c r="A868" s="46"/>
      <c r="B868" s="46"/>
      <c r="C868" s="46"/>
      <c r="D868" s="49"/>
      <c r="E868" s="49"/>
      <c r="F868" s="49"/>
      <c r="G868" s="46"/>
      <c r="H868" s="46"/>
      <c r="I868" s="46"/>
      <c r="J868" s="46"/>
      <c r="K868" s="46"/>
      <c r="L868" s="49"/>
      <c r="M868" s="49"/>
      <c r="N868" s="46"/>
      <c r="O868" s="46"/>
      <c r="P868" s="37"/>
      <c r="Q868" s="37"/>
      <c r="R868" s="37"/>
      <c r="S868" s="37"/>
      <c r="T868" s="37"/>
      <c r="U868" s="37"/>
      <c r="V868" s="37"/>
      <c r="W868" s="37"/>
    </row>
    <row r="869">
      <c r="A869" s="46"/>
      <c r="B869" s="46"/>
      <c r="C869" s="46"/>
      <c r="D869" s="49"/>
      <c r="E869" s="49"/>
      <c r="F869" s="49"/>
      <c r="G869" s="46"/>
      <c r="H869" s="46"/>
      <c r="I869" s="46"/>
      <c r="J869" s="46"/>
      <c r="K869" s="46"/>
      <c r="L869" s="49"/>
      <c r="M869" s="49"/>
      <c r="N869" s="46"/>
      <c r="O869" s="46"/>
      <c r="P869" s="37"/>
      <c r="Q869" s="37"/>
      <c r="R869" s="37"/>
      <c r="S869" s="37"/>
      <c r="T869" s="37"/>
      <c r="U869" s="37"/>
      <c r="V869" s="37"/>
      <c r="W869" s="37"/>
    </row>
    <row r="870">
      <c r="A870" s="46"/>
      <c r="B870" s="46"/>
      <c r="C870" s="46"/>
      <c r="D870" s="49"/>
      <c r="E870" s="49"/>
      <c r="F870" s="49"/>
      <c r="G870" s="46"/>
      <c r="H870" s="46"/>
      <c r="I870" s="46"/>
      <c r="J870" s="46"/>
      <c r="K870" s="46"/>
      <c r="L870" s="49"/>
      <c r="M870" s="49"/>
      <c r="N870" s="46"/>
      <c r="O870" s="46"/>
      <c r="P870" s="37"/>
      <c r="Q870" s="37"/>
      <c r="R870" s="37"/>
      <c r="S870" s="37"/>
      <c r="T870" s="37"/>
      <c r="U870" s="37"/>
      <c r="V870" s="37"/>
      <c r="W870" s="37"/>
    </row>
    <row r="871">
      <c r="A871" s="46"/>
      <c r="B871" s="46"/>
      <c r="C871" s="46"/>
      <c r="D871" s="49"/>
      <c r="E871" s="49"/>
      <c r="F871" s="49"/>
      <c r="G871" s="46"/>
      <c r="H871" s="46"/>
      <c r="I871" s="46"/>
      <c r="J871" s="46"/>
      <c r="K871" s="46"/>
      <c r="L871" s="49"/>
      <c r="M871" s="49"/>
      <c r="N871" s="46"/>
      <c r="O871" s="46"/>
      <c r="P871" s="37"/>
      <c r="Q871" s="37"/>
      <c r="R871" s="37"/>
      <c r="S871" s="37"/>
      <c r="T871" s="37"/>
      <c r="U871" s="37"/>
      <c r="V871" s="37"/>
      <c r="W871" s="37"/>
    </row>
    <row r="872">
      <c r="A872" s="46"/>
      <c r="B872" s="46"/>
      <c r="C872" s="46"/>
      <c r="D872" s="49"/>
      <c r="E872" s="49"/>
      <c r="F872" s="49"/>
      <c r="G872" s="46"/>
      <c r="H872" s="46"/>
      <c r="I872" s="46"/>
      <c r="J872" s="46"/>
      <c r="K872" s="46"/>
      <c r="L872" s="49"/>
      <c r="M872" s="49"/>
      <c r="N872" s="46"/>
      <c r="O872" s="46"/>
      <c r="P872" s="37"/>
      <c r="Q872" s="37"/>
      <c r="R872" s="37"/>
      <c r="S872" s="37"/>
      <c r="T872" s="37"/>
      <c r="U872" s="37"/>
      <c r="V872" s="37"/>
      <c r="W872" s="37"/>
    </row>
    <row r="873">
      <c r="A873" s="46"/>
      <c r="B873" s="46"/>
      <c r="C873" s="46"/>
      <c r="D873" s="49"/>
      <c r="E873" s="49"/>
      <c r="F873" s="49"/>
      <c r="G873" s="46"/>
      <c r="H873" s="46"/>
      <c r="I873" s="46"/>
      <c r="J873" s="46"/>
      <c r="K873" s="46"/>
      <c r="L873" s="49"/>
      <c r="M873" s="49"/>
      <c r="N873" s="46"/>
      <c r="O873" s="46"/>
      <c r="P873" s="37"/>
      <c r="Q873" s="37"/>
      <c r="R873" s="37"/>
      <c r="S873" s="37"/>
      <c r="T873" s="37"/>
      <c r="U873" s="37"/>
      <c r="V873" s="37"/>
      <c r="W873" s="37"/>
    </row>
    <row r="874">
      <c r="A874" s="46"/>
      <c r="B874" s="46"/>
      <c r="C874" s="46"/>
      <c r="D874" s="49"/>
      <c r="E874" s="49"/>
      <c r="F874" s="49"/>
      <c r="G874" s="46"/>
      <c r="H874" s="46"/>
      <c r="I874" s="46"/>
      <c r="J874" s="46"/>
      <c r="K874" s="46"/>
      <c r="L874" s="49"/>
      <c r="M874" s="49"/>
      <c r="N874" s="46"/>
      <c r="O874" s="46"/>
      <c r="P874" s="37"/>
      <c r="Q874" s="37"/>
      <c r="R874" s="37"/>
      <c r="S874" s="37"/>
      <c r="T874" s="37"/>
      <c r="U874" s="37"/>
      <c r="V874" s="37"/>
      <c r="W874" s="37"/>
    </row>
    <row r="875">
      <c r="A875" s="46"/>
      <c r="B875" s="46"/>
      <c r="C875" s="46"/>
      <c r="D875" s="49"/>
      <c r="E875" s="49"/>
      <c r="F875" s="49"/>
      <c r="G875" s="46"/>
      <c r="H875" s="46"/>
      <c r="I875" s="46"/>
      <c r="J875" s="46"/>
      <c r="K875" s="46"/>
      <c r="L875" s="49"/>
      <c r="M875" s="49"/>
      <c r="N875" s="46"/>
      <c r="O875" s="46"/>
      <c r="P875" s="37"/>
      <c r="Q875" s="37"/>
      <c r="R875" s="37"/>
      <c r="S875" s="37"/>
      <c r="T875" s="37"/>
      <c r="U875" s="37"/>
      <c r="V875" s="37"/>
      <c r="W875" s="37"/>
    </row>
    <row r="876">
      <c r="A876" s="46"/>
      <c r="B876" s="46"/>
      <c r="C876" s="46"/>
      <c r="D876" s="49"/>
      <c r="E876" s="49"/>
      <c r="F876" s="49"/>
      <c r="G876" s="46"/>
      <c r="H876" s="46"/>
      <c r="I876" s="46"/>
      <c r="J876" s="46"/>
      <c r="K876" s="46"/>
      <c r="L876" s="49"/>
      <c r="M876" s="49"/>
      <c r="N876" s="46"/>
      <c r="O876" s="46"/>
      <c r="P876" s="37"/>
      <c r="Q876" s="37"/>
      <c r="R876" s="37"/>
      <c r="S876" s="37"/>
      <c r="T876" s="37"/>
      <c r="U876" s="37"/>
      <c r="V876" s="37"/>
      <c r="W876" s="37"/>
    </row>
    <row r="877">
      <c r="A877" s="46"/>
      <c r="B877" s="46"/>
      <c r="C877" s="46"/>
      <c r="D877" s="49"/>
      <c r="E877" s="49"/>
      <c r="F877" s="49"/>
      <c r="G877" s="46"/>
      <c r="H877" s="46"/>
      <c r="I877" s="46"/>
      <c r="J877" s="46"/>
      <c r="K877" s="46"/>
      <c r="L877" s="49"/>
      <c r="M877" s="49"/>
      <c r="N877" s="46"/>
      <c r="O877" s="46"/>
      <c r="P877" s="37"/>
      <c r="Q877" s="37"/>
      <c r="R877" s="37"/>
      <c r="S877" s="37"/>
      <c r="T877" s="37"/>
      <c r="U877" s="37"/>
      <c r="V877" s="37"/>
      <c r="W877" s="37"/>
    </row>
    <row r="878">
      <c r="A878" s="46"/>
      <c r="B878" s="46"/>
      <c r="C878" s="46"/>
      <c r="D878" s="49"/>
      <c r="E878" s="49"/>
      <c r="F878" s="49"/>
      <c r="G878" s="46"/>
      <c r="H878" s="46"/>
      <c r="I878" s="46"/>
      <c r="J878" s="46"/>
      <c r="K878" s="46"/>
      <c r="L878" s="49"/>
      <c r="M878" s="49"/>
      <c r="N878" s="46"/>
      <c r="O878" s="46"/>
      <c r="P878" s="37"/>
      <c r="Q878" s="37"/>
      <c r="R878" s="37"/>
      <c r="S878" s="37"/>
      <c r="T878" s="37"/>
      <c r="U878" s="37"/>
      <c r="V878" s="37"/>
      <c r="W878" s="37"/>
    </row>
    <row r="879">
      <c r="A879" s="46"/>
      <c r="B879" s="46"/>
      <c r="C879" s="46"/>
      <c r="D879" s="49"/>
      <c r="E879" s="49"/>
      <c r="F879" s="49"/>
      <c r="G879" s="46"/>
      <c r="H879" s="46"/>
      <c r="I879" s="46"/>
      <c r="J879" s="46"/>
      <c r="K879" s="46"/>
      <c r="L879" s="49"/>
      <c r="M879" s="49"/>
      <c r="N879" s="46"/>
      <c r="O879" s="46"/>
      <c r="P879" s="37"/>
      <c r="Q879" s="37"/>
      <c r="R879" s="37"/>
      <c r="S879" s="37"/>
      <c r="T879" s="37"/>
      <c r="U879" s="37"/>
      <c r="V879" s="37"/>
      <c r="W879" s="37"/>
    </row>
    <row r="880">
      <c r="A880" s="46"/>
      <c r="B880" s="46"/>
      <c r="C880" s="46"/>
      <c r="D880" s="49"/>
      <c r="E880" s="49"/>
      <c r="F880" s="49"/>
      <c r="G880" s="46"/>
      <c r="H880" s="46"/>
      <c r="I880" s="46"/>
      <c r="J880" s="46"/>
      <c r="K880" s="46"/>
      <c r="L880" s="49"/>
      <c r="M880" s="49"/>
      <c r="N880" s="46"/>
      <c r="O880" s="46"/>
      <c r="P880" s="37"/>
      <c r="Q880" s="37"/>
      <c r="R880" s="37"/>
      <c r="S880" s="37"/>
      <c r="T880" s="37"/>
      <c r="U880" s="37"/>
      <c r="V880" s="37"/>
      <c r="W880" s="37"/>
    </row>
    <row r="881">
      <c r="A881" s="46"/>
      <c r="B881" s="46"/>
      <c r="C881" s="46"/>
      <c r="D881" s="49"/>
      <c r="E881" s="49"/>
      <c r="F881" s="49"/>
      <c r="G881" s="46"/>
      <c r="H881" s="46"/>
      <c r="I881" s="46"/>
      <c r="J881" s="46"/>
      <c r="K881" s="46"/>
      <c r="L881" s="49"/>
      <c r="M881" s="49"/>
      <c r="N881" s="46"/>
      <c r="O881" s="46"/>
      <c r="P881" s="37"/>
      <c r="Q881" s="37"/>
      <c r="R881" s="37"/>
      <c r="S881" s="37"/>
      <c r="T881" s="37"/>
      <c r="U881" s="37"/>
      <c r="V881" s="37"/>
      <c r="W881" s="37"/>
    </row>
    <row r="882">
      <c r="A882" s="46"/>
      <c r="B882" s="46"/>
      <c r="C882" s="46"/>
      <c r="D882" s="49"/>
      <c r="E882" s="49"/>
      <c r="F882" s="49"/>
      <c r="G882" s="46"/>
      <c r="H882" s="46"/>
      <c r="I882" s="46"/>
      <c r="J882" s="46"/>
      <c r="K882" s="46"/>
      <c r="L882" s="49"/>
      <c r="M882" s="49"/>
      <c r="N882" s="46"/>
      <c r="O882" s="46"/>
      <c r="P882" s="37"/>
      <c r="Q882" s="37"/>
      <c r="R882" s="37"/>
      <c r="S882" s="37"/>
      <c r="T882" s="37"/>
      <c r="U882" s="37"/>
      <c r="V882" s="37"/>
      <c r="W882" s="37"/>
    </row>
    <row r="883">
      <c r="A883" s="46"/>
      <c r="B883" s="46"/>
      <c r="C883" s="46"/>
      <c r="D883" s="49"/>
      <c r="E883" s="49"/>
      <c r="F883" s="49"/>
      <c r="G883" s="46"/>
      <c r="H883" s="46"/>
      <c r="I883" s="46"/>
      <c r="J883" s="46"/>
      <c r="K883" s="46"/>
      <c r="L883" s="49"/>
      <c r="M883" s="49"/>
      <c r="N883" s="46"/>
      <c r="O883" s="46"/>
      <c r="P883" s="37"/>
      <c r="Q883" s="37"/>
      <c r="R883" s="37"/>
      <c r="S883" s="37"/>
      <c r="T883" s="37"/>
      <c r="U883" s="37"/>
      <c r="V883" s="37"/>
      <c r="W883" s="37"/>
    </row>
    <row r="884">
      <c r="A884" s="46"/>
      <c r="B884" s="46"/>
      <c r="C884" s="46"/>
      <c r="D884" s="49"/>
      <c r="E884" s="49"/>
      <c r="F884" s="49"/>
      <c r="G884" s="46"/>
      <c r="H884" s="46"/>
      <c r="I884" s="46"/>
      <c r="J884" s="46"/>
      <c r="K884" s="46"/>
      <c r="L884" s="49"/>
      <c r="M884" s="49"/>
      <c r="N884" s="46"/>
      <c r="O884" s="46"/>
      <c r="P884" s="37"/>
      <c r="Q884" s="37"/>
      <c r="R884" s="37"/>
      <c r="S884" s="37"/>
      <c r="T884" s="37"/>
      <c r="U884" s="37"/>
      <c r="V884" s="37"/>
      <c r="W884" s="37"/>
    </row>
    <row r="885">
      <c r="A885" s="46"/>
      <c r="B885" s="46"/>
      <c r="C885" s="46"/>
      <c r="D885" s="49"/>
      <c r="E885" s="49"/>
      <c r="F885" s="49"/>
      <c r="G885" s="46"/>
      <c r="H885" s="46"/>
      <c r="I885" s="46"/>
      <c r="J885" s="46"/>
      <c r="K885" s="46"/>
      <c r="L885" s="49"/>
      <c r="M885" s="49"/>
      <c r="N885" s="46"/>
      <c r="O885" s="46"/>
      <c r="P885" s="37"/>
      <c r="Q885" s="37"/>
      <c r="R885" s="37"/>
      <c r="S885" s="37"/>
      <c r="T885" s="37"/>
      <c r="U885" s="37"/>
      <c r="V885" s="37"/>
      <c r="W885" s="37"/>
    </row>
    <row r="886">
      <c r="A886" s="46"/>
      <c r="B886" s="46"/>
      <c r="C886" s="46"/>
      <c r="D886" s="49"/>
      <c r="E886" s="49"/>
      <c r="F886" s="49"/>
      <c r="G886" s="46"/>
      <c r="H886" s="46"/>
      <c r="I886" s="46"/>
      <c r="J886" s="46"/>
      <c r="K886" s="46"/>
      <c r="L886" s="49"/>
      <c r="M886" s="49"/>
      <c r="N886" s="46"/>
      <c r="O886" s="46"/>
      <c r="P886" s="37"/>
      <c r="Q886" s="37"/>
      <c r="R886" s="37"/>
      <c r="S886" s="37"/>
      <c r="T886" s="37"/>
      <c r="U886" s="37"/>
      <c r="V886" s="37"/>
      <c r="W886" s="37"/>
    </row>
    <row r="887">
      <c r="A887" s="46"/>
      <c r="B887" s="46"/>
      <c r="C887" s="46"/>
      <c r="D887" s="49"/>
      <c r="E887" s="49"/>
      <c r="F887" s="49"/>
      <c r="G887" s="46"/>
      <c r="H887" s="46"/>
      <c r="I887" s="46"/>
      <c r="J887" s="46"/>
      <c r="K887" s="46"/>
      <c r="L887" s="49"/>
      <c r="M887" s="49"/>
      <c r="N887" s="46"/>
      <c r="O887" s="46"/>
      <c r="P887" s="37"/>
      <c r="Q887" s="37"/>
      <c r="R887" s="37"/>
      <c r="S887" s="37"/>
      <c r="T887" s="37"/>
      <c r="U887" s="37"/>
      <c r="V887" s="37"/>
      <c r="W887" s="37"/>
    </row>
    <row r="888">
      <c r="A888" s="46"/>
      <c r="B888" s="46"/>
      <c r="C888" s="46"/>
      <c r="D888" s="49"/>
      <c r="E888" s="49"/>
      <c r="F888" s="49"/>
      <c r="G888" s="46"/>
      <c r="H888" s="46"/>
      <c r="I888" s="46"/>
      <c r="J888" s="46"/>
      <c r="K888" s="46"/>
      <c r="L888" s="49"/>
      <c r="M888" s="49"/>
      <c r="N888" s="46"/>
      <c r="O888" s="46"/>
      <c r="P888" s="37"/>
      <c r="Q888" s="37"/>
      <c r="R888" s="37"/>
      <c r="S888" s="37"/>
      <c r="T888" s="37"/>
      <c r="U888" s="37"/>
      <c r="V888" s="37"/>
      <c r="W888" s="37"/>
    </row>
    <row r="889">
      <c r="A889" s="46"/>
      <c r="B889" s="46"/>
      <c r="C889" s="46"/>
      <c r="D889" s="49"/>
      <c r="E889" s="49"/>
      <c r="F889" s="49"/>
      <c r="G889" s="46"/>
      <c r="H889" s="46"/>
      <c r="I889" s="46"/>
      <c r="J889" s="46"/>
      <c r="K889" s="46"/>
      <c r="L889" s="49"/>
      <c r="M889" s="49"/>
      <c r="N889" s="46"/>
      <c r="O889" s="46"/>
      <c r="P889" s="37"/>
      <c r="Q889" s="37"/>
      <c r="R889" s="37"/>
      <c r="S889" s="37"/>
      <c r="T889" s="37"/>
      <c r="U889" s="37"/>
      <c r="V889" s="37"/>
      <c r="W889" s="37"/>
    </row>
    <row r="890">
      <c r="A890" s="46"/>
      <c r="B890" s="46"/>
      <c r="C890" s="46"/>
      <c r="D890" s="49"/>
      <c r="E890" s="49"/>
      <c r="F890" s="49"/>
      <c r="G890" s="46"/>
      <c r="H890" s="46"/>
      <c r="I890" s="46"/>
      <c r="J890" s="46"/>
      <c r="K890" s="46"/>
      <c r="L890" s="49"/>
      <c r="M890" s="49"/>
      <c r="N890" s="46"/>
      <c r="O890" s="46"/>
      <c r="P890" s="37"/>
      <c r="Q890" s="37"/>
      <c r="R890" s="37"/>
      <c r="S890" s="37"/>
      <c r="T890" s="37"/>
      <c r="U890" s="37"/>
      <c r="V890" s="37"/>
      <c r="W890" s="37"/>
    </row>
    <row r="891">
      <c r="A891" s="46"/>
      <c r="B891" s="46"/>
      <c r="C891" s="46"/>
      <c r="D891" s="49"/>
      <c r="E891" s="49"/>
      <c r="F891" s="49"/>
      <c r="G891" s="46"/>
      <c r="H891" s="46"/>
      <c r="I891" s="46"/>
      <c r="J891" s="46"/>
      <c r="K891" s="46"/>
      <c r="L891" s="49"/>
      <c r="M891" s="49"/>
      <c r="N891" s="46"/>
      <c r="O891" s="46"/>
      <c r="P891" s="37"/>
      <c r="Q891" s="37"/>
      <c r="R891" s="37"/>
      <c r="S891" s="37"/>
      <c r="T891" s="37"/>
      <c r="U891" s="37"/>
      <c r="V891" s="37"/>
      <c r="W891" s="37"/>
    </row>
    <row r="892">
      <c r="A892" s="46"/>
      <c r="B892" s="46"/>
      <c r="C892" s="46"/>
      <c r="D892" s="49"/>
      <c r="E892" s="49"/>
      <c r="F892" s="49"/>
      <c r="G892" s="46"/>
      <c r="H892" s="46"/>
      <c r="I892" s="46"/>
      <c r="J892" s="46"/>
      <c r="K892" s="46"/>
      <c r="L892" s="49"/>
      <c r="M892" s="49"/>
      <c r="N892" s="46"/>
      <c r="O892" s="46"/>
      <c r="P892" s="37"/>
      <c r="Q892" s="37"/>
      <c r="R892" s="37"/>
      <c r="S892" s="37"/>
      <c r="T892" s="37"/>
      <c r="U892" s="37"/>
      <c r="V892" s="37"/>
      <c r="W892" s="37"/>
    </row>
    <row r="893">
      <c r="A893" s="46"/>
      <c r="B893" s="46"/>
      <c r="C893" s="46"/>
      <c r="D893" s="49"/>
      <c r="E893" s="49"/>
      <c r="F893" s="49"/>
      <c r="G893" s="46"/>
      <c r="H893" s="46"/>
      <c r="I893" s="46"/>
      <c r="J893" s="46"/>
      <c r="K893" s="46"/>
      <c r="L893" s="49"/>
      <c r="M893" s="49"/>
      <c r="N893" s="46"/>
      <c r="O893" s="46"/>
      <c r="P893" s="37"/>
      <c r="Q893" s="37"/>
      <c r="R893" s="37"/>
      <c r="S893" s="37"/>
      <c r="T893" s="37"/>
      <c r="U893" s="37"/>
      <c r="V893" s="37"/>
      <c r="W893" s="37"/>
    </row>
    <row r="894">
      <c r="A894" s="46"/>
      <c r="B894" s="46"/>
      <c r="C894" s="46"/>
      <c r="D894" s="49"/>
      <c r="E894" s="49"/>
      <c r="F894" s="49"/>
      <c r="G894" s="46"/>
      <c r="H894" s="46"/>
      <c r="I894" s="46"/>
      <c r="J894" s="46"/>
      <c r="K894" s="46"/>
      <c r="L894" s="49"/>
      <c r="M894" s="49"/>
      <c r="N894" s="46"/>
      <c r="O894" s="46"/>
      <c r="P894" s="37"/>
      <c r="Q894" s="37"/>
      <c r="R894" s="37"/>
      <c r="S894" s="37"/>
      <c r="T894" s="37"/>
      <c r="U894" s="37"/>
      <c r="V894" s="37"/>
      <c r="W894" s="37"/>
    </row>
    <row r="895">
      <c r="A895" s="46"/>
      <c r="B895" s="46"/>
      <c r="C895" s="46"/>
      <c r="D895" s="49"/>
      <c r="E895" s="49"/>
      <c r="F895" s="49"/>
      <c r="G895" s="46"/>
      <c r="H895" s="46"/>
      <c r="I895" s="46"/>
      <c r="J895" s="46"/>
      <c r="K895" s="46"/>
      <c r="L895" s="49"/>
      <c r="M895" s="49"/>
      <c r="N895" s="46"/>
      <c r="O895" s="46"/>
      <c r="P895" s="37"/>
      <c r="Q895" s="37"/>
      <c r="R895" s="37"/>
      <c r="S895" s="37"/>
      <c r="T895" s="37"/>
      <c r="U895" s="37"/>
      <c r="V895" s="37"/>
      <c r="W895" s="37"/>
    </row>
    <row r="896">
      <c r="A896" s="46"/>
      <c r="B896" s="46"/>
      <c r="C896" s="46"/>
      <c r="D896" s="49"/>
      <c r="E896" s="49"/>
      <c r="F896" s="49"/>
      <c r="G896" s="46"/>
      <c r="H896" s="46"/>
      <c r="I896" s="46"/>
      <c r="J896" s="46"/>
      <c r="K896" s="46"/>
      <c r="L896" s="49"/>
      <c r="M896" s="49"/>
      <c r="N896" s="46"/>
      <c r="O896" s="46"/>
      <c r="P896" s="37"/>
      <c r="Q896" s="37"/>
      <c r="R896" s="37"/>
      <c r="S896" s="37"/>
      <c r="T896" s="37"/>
      <c r="U896" s="37"/>
      <c r="V896" s="37"/>
      <c r="W896" s="37"/>
    </row>
    <row r="897">
      <c r="A897" s="46"/>
      <c r="B897" s="46"/>
      <c r="C897" s="46"/>
      <c r="D897" s="49"/>
      <c r="E897" s="49"/>
      <c r="F897" s="49"/>
      <c r="G897" s="46"/>
      <c r="H897" s="46"/>
      <c r="I897" s="46"/>
      <c r="J897" s="46"/>
      <c r="K897" s="46"/>
      <c r="L897" s="49"/>
      <c r="M897" s="49"/>
      <c r="N897" s="46"/>
      <c r="O897" s="46"/>
      <c r="P897" s="37"/>
      <c r="Q897" s="37"/>
      <c r="R897" s="37"/>
      <c r="S897" s="37"/>
      <c r="T897" s="37"/>
      <c r="U897" s="37"/>
      <c r="V897" s="37"/>
      <c r="W897" s="37"/>
    </row>
    <row r="898">
      <c r="A898" s="46"/>
      <c r="B898" s="46"/>
      <c r="C898" s="46"/>
      <c r="D898" s="49"/>
      <c r="E898" s="49"/>
      <c r="F898" s="49"/>
      <c r="G898" s="46"/>
      <c r="H898" s="46"/>
      <c r="I898" s="46"/>
      <c r="J898" s="46"/>
      <c r="K898" s="46"/>
      <c r="L898" s="49"/>
      <c r="M898" s="49"/>
      <c r="N898" s="46"/>
      <c r="O898" s="46"/>
      <c r="P898" s="37"/>
      <c r="Q898" s="37"/>
      <c r="R898" s="37"/>
      <c r="S898" s="37"/>
      <c r="T898" s="37"/>
      <c r="U898" s="37"/>
      <c r="V898" s="37"/>
      <c r="W898" s="37"/>
    </row>
    <row r="899">
      <c r="A899" s="46"/>
      <c r="B899" s="46"/>
      <c r="C899" s="46"/>
      <c r="D899" s="49"/>
      <c r="E899" s="49"/>
      <c r="F899" s="49"/>
      <c r="G899" s="46"/>
      <c r="H899" s="46"/>
      <c r="I899" s="46"/>
      <c r="J899" s="46"/>
      <c r="K899" s="46"/>
      <c r="L899" s="49"/>
      <c r="M899" s="49"/>
      <c r="N899" s="46"/>
      <c r="O899" s="46"/>
      <c r="P899" s="37"/>
      <c r="Q899" s="37"/>
      <c r="R899" s="37"/>
      <c r="S899" s="37"/>
      <c r="T899" s="37"/>
      <c r="U899" s="37"/>
      <c r="V899" s="37"/>
      <c r="W899" s="37"/>
    </row>
    <row r="900">
      <c r="A900" s="46"/>
      <c r="B900" s="46"/>
      <c r="C900" s="46"/>
      <c r="D900" s="49"/>
      <c r="E900" s="49"/>
      <c r="F900" s="49"/>
      <c r="G900" s="46"/>
      <c r="H900" s="46"/>
      <c r="I900" s="46"/>
      <c r="J900" s="46"/>
      <c r="K900" s="46"/>
      <c r="L900" s="49"/>
      <c r="M900" s="49"/>
      <c r="N900" s="46"/>
      <c r="O900" s="46"/>
      <c r="P900" s="37"/>
      <c r="Q900" s="37"/>
      <c r="R900" s="37"/>
      <c r="S900" s="37"/>
      <c r="T900" s="37"/>
      <c r="U900" s="37"/>
      <c r="V900" s="37"/>
      <c r="W900" s="37"/>
    </row>
    <row r="901">
      <c r="A901" s="46"/>
      <c r="B901" s="46"/>
      <c r="C901" s="46"/>
      <c r="D901" s="49"/>
      <c r="E901" s="49"/>
      <c r="F901" s="49"/>
      <c r="G901" s="46"/>
      <c r="H901" s="46"/>
      <c r="I901" s="46"/>
      <c r="J901" s="46"/>
      <c r="K901" s="46"/>
      <c r="L901" s="49"/>
      <c r="M901" s="49"/>
      <c r="N901" s="46"/>
      <c r="O901" s="46"/>
      <c r="P901" s="37"/>
      <c r="Q901" s="37"/>
      <c r="R901" s="37"/>
      <c r="S901" s="37"/>
      <c r="T901" s="37"/>
      <c r="U901" s="37"/>
      <c r="V901" s="37"/>
      <c r="W901" s="37"/>
    </row>
    <row r="902">
      <c r="A902" s="46"/>
      <c r="B902" s="46"/>
      <c r="C902" s="46"/>
      <c r="D902" s="49"/>
      <c r="E902" s="49"/>
      <c r="F902" s="49"/>
      <c r="G902" s="46"/>
      <c r="H902" s="46"/>
      <c r="I902" s="46"/>
      <c r="J902" s="46"/>
      <c r="K902" s="46"/>
      <c r="L902" s="49"/>
      <c r="M902" s="49"/>
      <c r="N902" s="46"/>
      <c r="O902" s="46"/>
      <c r="P902" s="37"/>
      <c r="Q902" s="37"/>
      <c r="R902" s="37"/>
      <c r="S902" s="37"/>
      <c r="T902" s="37"/>
      <c r="U902" s="37"/>
      <c r="V902" s="37"/>
      <c r="W902" s="37"/>
    </row>
    <row r="903">
      <c r="A903" s="46"/>
      <c r="B903" s="46"/>
      <c r="C903" s="46"/>
      <c r="D903" s="49"/>
      <c r="E903" s="49"/>
      <c r="F903" s="49"/>
      <c r="G903" s="46"/>
      <c r="H903" s="46"/>
      <c r="I903" s="46"/>
      <c r="J903" s="46"/>
      <c r="K903" s="46"/>
      <c r="L903" s="49"/>
      <c r="M903" s="49"/>
      <c r="N903" s="46"/>
      <c r="O903" s="46"/>
      <c r="P903" s="37"/>
      <c r="Q903" s="37"/>
      <c r="R903" s="37"/>
      <c r="S903" s="37"/>
      <c r="T903" s="37"/>
      <c r="U903" s="37"/>
      <c r="V903" s="37"/>
      <c r="W903" s="37"/>
    </row>
    <row r="904">
      <c r="A904" s="46"/>
      <c r="B904" s="46"/>
      <c r="C904" s="46"/>
      <c r="D904" s="49"/>
      <c r="E904" s="49"/>
      <c r="F904" s="49"/>
      <c r="G904" s="46"/>
      <c r="H904" s="46"/>
      <c r="I904" s="46"/>
      <c r="J904" s="46"/>
      <c r="K904" s="46"/>
      <c r="L904" s="49"/>
      <c r="M904" s="49"/>
      <c r="N904" s="46"/>
      <c r="O904" s="46"/>
      <c r="P904" s="37"/>
      <c r="Q904" s="37"/>
      <c r="R904" s="37"/>
      <c r="S904" s="37"/>
      <c r="T904" s="37"/>
      <c r="U904" s="37"/>
      <c r="V904" s="37"/>
      <c r="W904" s="37"/>
    </row>
    <row r="905">
      <c r="A905" s="46"/>
      <c r="B905" s="46"/>
      <c r="C905" s="46"/>
      <c r="D905" s="49"/>
      <c r="E905" s="49"/>
      <c r="F905" s="49"/>
      <c r="G905" s="46"/>
      <c r="H905" s="46"/>
      <c r="I905" s="46"/>
      <c r="J905" s="46"/>
      <c r="K905" s="46"/>
      <c r="L905" s="49"/>
      <c r="M905" s="49"/>
      <c r="N905" s="46"/>
      <c r="O905" s="46"/>
      <c r="P905" s="37"/>
      <c r="Q905" s="37"/>
      <c r="R905" s="37"/>
      <c r="S905" s="37"/>
      <c r="T905" s="37"/>
      <c r="U905" s="37"/>
      <c r="V905" s="37"/>
      <c r="W905" s="37"/>
    </row>
    <row r="906">
      <c r="A906" s="46"/>
      <c r="B906" s="46"/>
      <c r="C906" s="46"/>
      <c r="D906" s="49"/>
      <c r="E906" s="49"/>
      <c r="F906" s="49"/>
      <c r="G906" s="46"/>
      <c r="H906" s="46"/>
      <c r="I906" s="46"/>
      <c r="J906" s="46"/>
      <c r="K906" s="46"/>
      <c r="L906" s="49"/>
      <c r="M906" s="49"/>
      <c r="N906" s="46"/>
      <c r="O906" s="46"/>
      <c r="P906" s="37"/>
      <c r="Q906" s="37"/>
      <c r="R906" s="37"/>
      <c r="S906" s="37"/>
      <c r="T906" s="37"/>
      <c r="U906" s="37"/>
      <c r="V906" s="37"/>
      <c r="W906" s="37"/>
    </row>
    <row r="907">
      <c r="A907" s="46"/>
      <c r="B907" s="46"/>
      <c r="C907" s="46"/>
      <c r="D907" s="49"/>
      <c r="E907" s="49"/>
      <c r="F907" s="49"/>
      <c r="G907" s="46"/>
      <c r="H907" s="46"/>
      <c r="I907" s="46"/>
      <c r="J907" s="46"/>
      <c r="K907" s="46"/>
      <c r="L907" s="49"/>
      <c r="M907" s="49"/>
      <c r="N907" s="46"/>
      <c r="O907" s="46"/>
      <c r="P907" s="37"/>
      <c r="Q907" s="37"/>
      <c r="R907" s="37"/>
      <c r="S907" s="37"/>
      <c r="T907" s="37"/>
      <c r="U907" s="37"/>
      <c r="V907" s="37"/>
      <c r="W907" s="37"/>
    </row>
    <row r="908">
      <c r="A908" s="46"/>
      <c r="B908" s="46"/>
      <c r="C908" s="46"/>
      <c r="D908" s="49"/>
      <c r="E908" s="49"/>
      <c r="F908" s="49"/>
      <c r="G908" s="46"/>
      <c r="H908" s="46"/>
      <c r="I908" s="46"/>
      <c r="J908" s="46"/>
      <c r="K908" s="46"/>
      <c r="L908" s="49"/>
      <c r="M908" s="49"/>
      <c r="N908" s="46"/>
      <c r="O908" s="46"/>
      <c r="P908" s="37"/>
      <c r="Q908" s="37"/>
      <c r="R908" s="37"/>
      <c r="S908" s="37"/>
      <c r="T908" s="37"/>
      <c r="U908" s="37"/>
      <c r="V908" s="37"/>
      <c r="W908" s="37"/>
    </row>
    <row r="909">
      <c r="A909" s="46"/>
      <c r="B909" s="46"/>
      <c r="C909" s="46"/>
      <c r="D909" s="49"/>
      <c r="E909" s="49"/>
      <c r="F909" s="49"/>
      <c r="G909" s="46"/>
      <c r="H909" s="46"/>
      <c r="I909" s="46"/>
      <c r="J909" s="46"/>
      <c r="K909" s="46"/>
      <c r="L909" s="49"/>
      <c r="M909" s="49"/>
      <c r="N909" s="46"/>
      <c r="O909" s="46"/>
      <c r="P909" s="37"/>
      <c r="Q909" s="37"/>
      <c r="R909" s="37"/>
      <c r="S909" s="37"/>
      <c r="T909" s="37"/>
      <c r="U909" s="37"/>
      <c r="V909" s="37"/>
      <c r="W909" s="37"/>
    </row>
    <row r="910">
      <c r="A910" s="46"/>
      <c r="B910" s="46"/>
      <c r="C910" s="46"/>
      <c r="D910" s="49"/>
      <c r="E910" s="49"/>
      <c r="F910" s="49"/>
      <c r="G910" s="46"/>
      <c r="H910" s="46"/>
      <c r="I910" s="46"/>
      <c r="J910" s="46"/>
      <c r="K910" s="46"/>
      <c r="L910" s="49"/>
      <c r="M910" s="49"/>
      <c r="N910" s="46"/>
      <c r="O910" s="46"/>
      <c r="P910" s="37"/>
      <c r="Q910" s="37"/>
      <c r="R910" s="37"/>
      <c r="S910" s="37"/>
      <c r="T910" s="37"/>
      <c r="U910" s="37"/>
      <c r="V910" s="37"/>
      <c r="W910" s="37"/>
    </row>
    <row r="911">
      <c r="A911" s="46"/>
      <c r="B911" s="46"/>
      <c r="C911" s="46"/>
      <c r="D911" s="49"/>
      <c r="E911" s="49"/>
      <c r="F911" s="49"/>
      <c r="G911" s="46"/>
      <c r="H911" s="46"/>
      <c r="I911" s="46"/>
      <c r="J911" s="46"/>
      <c r="K911" s="46"/>
      <c r="L911" s="49"/>
      <c r="M911" s="49"/>
      <c r="N911" s="46"/>
      <c r="O911" s="46"/>
      <c r="P911" s="37"/>
      <c r="Q911" s="37"/>
      <c r="R911" s="37"/>
      <c r="S911" s="37"/>
      <c r="T911" s="37"/>
      <c r="U911" s="37"/>
      <c r="V911" s="37"/>
      <c r="W911" s="37"/>
    </row>
    <row r="912">
      <c r="A912" s="46"/>
      <c r="B912" s="46"/>
      <c r="C912" s="46"/>
      <c r="D912" s="49"/>
      <c r="E912" s="49"/>
      <c r="F912" s="49"/>
      <c r="G912" s="46"/>
      <c r="H912" s="46"/>
      <c r="I912" s="46"/>
      <c r="J912" s="46"/>
      <c r="K912" s="46"/>
      <c r="L912" s="49"/>
      <c r="M912" s="49"/>
      <c r="N912" s="46"/>
      <c r="O912" s="46"/>
      <c r="P912" s="37"/>
      <c r="Q912" s="37"/>
      <c r="R912" s="37"/>
      <c r="S912" s="37"/>
      <c r="T912" s="37"/>
      <c r="U912" s="37"/>
      <c r="V912" s="37"/>
      <c r="W912" s="37"/>
    </row>
    <row r="913">
      <c r="A913" s="46"/>
      <c r="B913" s="46"/>
      <c r="C913" s="46"/>
      <c r="D913" s="49"/>
      <c r="E913" s="49"/>
      <c r="F913" s="49"/>
      <c r="G913" s="46"/>
      <c r="H913" s="46"/>
      <c r="I913" s="46"/>
      <c r="J913" s="46"/>
      <c r="K913" s="46"/>
      <c r="L913" s="49"/>
      <c r="M913" s="49"/>
      <c r="N913" s="46"/>
      <c r="O913" s="46"/>
      <c r="P913" s="37"/>
      <c r="Q913" s="37"/>
      <c r="R913" s="37"/>
      <c r="S913" s="37"/>
      <c r="T913" s="37"/>
      <c r="U913" s="37"/>
      <c r="V913" s="37"/>
      <c r="W913" s="37"/>
    </row>
    <row r="914">
      <c r="A914" s="46"/>
      <c r="B914" s="46"/>
      <c r="C914" s="46"/>
      <c r="D914" s="49"/>
      <c r="E914" s="49"/>
      <c r="F914" s="49"/>
      <c r="G914" s="46"/>
      <c r="H914" s="46"/>
      <c r="I914" s="46"/>
      <c r="J914" s="46"/>
      <c r="K914" s="46"/>
      <c r="L914" s="49"/>
      <c r="M914" s="49"/>
      <c r="N914" s="46"/>
      <c r="O914" s="46"/>
      <c r="P914" s="37"/>
      <c r="Q914" s="37"/>
      <c r="R914" s="37"/>
      <c r="S914" s="37"/>
      <c r="T914" s="37"/>
      <c r="U914" s="37"/>
      <c r="V914" s="37"/>
      <c r="W914" s="37"/>
    </row>
    <row r="915">
      <c r="A915" s="46"/>
      <c r="B915" s="46"/>
      <c r="C915" s="46"/>
      <c r="D915" s="49"/>
      <c r="E915" s="49"/>
      <c r="F915" s="49"/>
      <c r="G915" s="46"/>
      <c r="H915" s="46"/>
      <c r="I915" s="46"/>
      <c r="J915" s="46"/>
      <c r="K915" s="46"/>
      <c r="L915" s="49"/>
      <c r="M915" s="49"/>
      <c r="N915" s="46"/>
      <c r="O915" s="46"/>
      <c r="P915" s="37"/>
      <c r="Q915" s="37"/>
      <c r="R915" s="37"/>
      <c r="S915" s="37"/>
      <c r="T915" s="37"/>
      <c r="U915" s="37"/>
      <c r="V915" s="37"/>
      <c r="W915" s="37"/>
    </row>
    <row r="916">
      <c r="A916" s="46"/>
      <c r="B916" s="46"/>
      <c r="C916" s="46"/>
      <c r="D916" s="49"/>
      <c r="E916" s="49"/>
      <c r="F916" s="49"/>
      <c r="G916" s="46"/>
      <c r="H916" s="46"/>
      <c r="I916" s="46"/>
      <c r="J916" s="46"/>
      <c r="K916" s="46"/>
      <c r="L916" s="49"/>
      <c r="M916" s="49"/>
      <c r="N916" s="46"/>
      <c r="O916" s="46"/>
      <c r="P916" s="37"/>
      <c r="Q916" s="37"/>
      <c r="R916" s="37"/>
      <c r="S916" s="37"/>
      <c r="T916" s="37"/>
      <c r="U916" s="37"/>
      <c r="V916" s="37"/>
      <c r="W916" s="37"/>
    </row>
    <row r="917">
      <c r="A917" s="46"/>
      <c r="B917" s="46"/>
      <c r="C917" s="46"/>
      <c r="D917" s="49"/>
      <c r="E917" s="49"/>
      <c r="F917" s="49"/>
      <c r="G917" s="46"/>
      <c r="H917" s="46"/>
      <c r="I917" s="46"/>
      <c r="J917" s="46"/>
      <c r="K917" s="46"/>
      <c r="L917" s="49"/>
      <c r="M917" s="49"/>
      <c r="N917" s="46"/>
      <c r="O917" s="46"/>
      <c r="P917" s="37"/>
      <c r="Q917" s="37"/>
      <c r="R917" s="37"/>
      <c r="S917" s="37"/>
      <c r="T917" s="37"/>
      <c r="U917" s="37"/>
      <c r="V917" s="37"/>
      <c r="W917" s="37"/>
    </row>
    <row r="918">
      <c r="A918" s="46"/>
      <c r="B918" s="46"/>
      <c r="C918" s="46"/>
      <c r="D918" s="49"/>
      <c r="E918" s="49"/>
      <c r="F918" s="49"/>
      <c r="G918" s="46"/>
      <c r="H918" s="46"/>
      <c r="I918" s="46"/>
      <c r="J918" s="46"/>
      <c r="K918" s="46"/>
      <c r="L918" s="49"/>
      <c r="M918" s="49"/>
      <c r="N918" s="46"/>
      <c r="O918" s="46"/>
      <c r="P918" s="37"/>
      <c r="Q918" s="37"/>
      <c r="R918" s="37"/>
      <c r="S918" s="37"/>
      <c r="T918" s="37"/>
      <c r="U918" s="37"/>
      <c r="V918" s="37"/>
      <c r="W918" s="37"/>
    </row>
    <row r="919">
      <c r="A919" s="46"/>
      <c r="B919" s="46"/>
      <c r="C919" s="46"/>
      <c r="D919" s="49"/>
      <c r="E919" s="49"/>
      <c r="F919" s="49"/>
      <c r="G919" s="46"/>
      <c r="H919" s="46"/>
      <c r="I919" s="46"/>
      <c r="J919" s="46"/>
      <c r="K919" s="46"/>
      <c r="L919" s="49"/>
      <c r="M919" s="49"/>
      <c r="N919" s="46"/>
      <c r="O919" s="46"/>
      <c r="P919" s="37"/>
      <c r="Q919" s="37"/>
      <c r="R919" s="37"/>
      <c r="S919" s="37"/>
      <c r="T919" s="37"/>
      <c r="U919" s="37"/>
      <c r="V919" s="37"/>
      <c r="W919" s="37"/>
    </row>
    <row r="920">
      <c r="A920" s="46"/>
      <c r="B920" s="46"/>
      <c r="C920" s="46"/>
      <c r="D920" s="49"/>
      <c r="E920" s="49"/>
      <c r="F920" s="49"/>
      <c r="G920" s="46"/>
      <c r="H920" s="46"/>
      <c r="I920" s="46"/>
      <c r="J920" s="46"/>
      <c r="K920" s="46"/>
      <c r="L920" s="49"/>
      <c r="M920" s="49"/>
      <c r="N920" s="46"/>
      <c r="O920" s="46"/>
      <c r="P920" s="37"/>
      <c r="Q920" s="37"/>
      <c r="R920" s="37"/>
      <c r="S920" s="37"/>
      <c r="T920" s="37"/>
      <c r="U920" s="37"/>
      <c r="V920" s="37"/>
      <c r="W920" s="37"/>
    </row>
    <row r="921">
      <c r="A921" s="46"/>
      <c r="B921" s="46"/>
      <c r="C921" s="46"/>
      <c r="D921" s="49"/>
      <c r="E921" s="49"/>
      <c r="F921" s="49"/>
      <c r="G921" s="46"/>
      <c r="H921" s="46"/>
      <c r="I921" s="46"/>
      <c r="J921" s="46"/>
      <c r="K921" s="46"/>
      <c r="L921" s="49"/>
      <c r="M921" s="49"/>
      <c r="N921" s="46"/>
      <c r="O921" s="46"/>
      <c r="P921" s="37"/>
      <c r="Q921" s="37"/>
      <c r="R921" s="37"/>
      <c r="S921" s="37"/>
      <c r="T921" s="37"/>
      <c r="U921" s="37"/>
      <c r="V921" s="37"/>
      <c r="W921" s="37"/>
    </row>
    <row r="922">
      <c r="A922" s="46"/>
      <c r="B922" s="46"/>
      <c r="C922" s="46"/>
      <c r="D922" s="49"/>
      <c r="E922" s="49"/>
      <c r="F922" s="49"/>
      <c r="G922" s="46"/>
      <c r="H922" s="46"/>
      <c r="I922" s="46"/>
      <c r="J922" s="46"/>
      <c r="K922" s="46"/>
      <c r="L922" s="49"/>
      <c r="M922" s="49"/>
      <c r="N922" s="46"/>
      <c r="O922" s="46"/>
      <c r="P922" s="37"/>
      <c r="Q922" s="37"/>
      <c r="R922" s="37"/>
      <c r="S922" s="37"/>
      <c r="T922" s="37"/>
      <c r="U922" s="37"/>
      <c r="V922" s="37"/>
      <c r="W922" s="37"/>
    </row>
    <row r="923">
      <c r="A923" s="46"/>
      <c r="B923" s="46"/>
      <c r="C923" s="46"/>
      <c r="D923" s="49"/>
      <c r="E923" s="49"/>
      <c r="F923" s="49"/>
      <c r="G923" s="46"/>
      <c r="H923" s="46"/>
      <c r="I923" s="46"/>
      <c r="J923" s="46"/>
      <c r="K923" s="46"/>
      <c r="L923" s="49"/>
      <c r="M923" s="49"/>
      <c r="N923" s="46"/>
      <c r="O923" s="46"/>
      <c r="P923" s="37"/>
      <c r="Q923" s="37"/>
      <c r="R923" s="37"/>
      <c r="S923" s="37"/>
      <c r="T923" s="37"/>
      <c r="U923" s="37"/>
      <c r="V923" s="37"/>
      <c r="W923" s="37"/>
    </row>
    <row r="924">
      <c r="A924" s="46"/>
      <c r="B924" s="46"/>
      <c r="C924" s="46"/>
      <c r="D924" s="49"/>
      <c r="E924" s="49"/>
      <c r="F924" s="49"/>
      <c r="G924" s="46"/>
      <c r="H924" s="46"/>
      <c r="I924" s="46"/>
      <c r="J924" s="46"/>
      <c r="K924" s="46"/>
      <c r="L924" s="49"/>
      <c r="M924" s="49"/>
      <c r="N924" s="46"/>
      <c r="O924" s="46"/>
      <c r="P924" s="37"/>
      <c r="Q924" s="37"/>
      <c r="R924" s="37"/>
      <c r="S924" s="37"/>
      <c r="T924" s="37"/>
      <c r="U924" s="37"/>
      <c r="V924" s="37"/>
      <c r="W924" s="37"/>
    </row>
    <row r="925">
      <c r="A925" s="46"/>
      <c r="B925" s="46"/>
      <c r="C925" s="46"/>
      <c r="D925" s="49"/>
      <c r="E925" s="49"/>
      <c r="F925" s="49"/>
      <c r="G925" s="46"/>
      <c r="H925" s="46"/>
      <c r="I925" s="46"/>
      <c r="J925" s="46"/>
      <c r="K925" s="46"/>
      <c r="L925" s="49"/>
      <c r="M925" s="49"/>
      <c r="N925" s="46"/>
      <c r="O925" s="46"/>
      <c r="P925" s="37"/>
      <c r="Q925" s="37"/>
      <c r="R925" s="37"/>
      <c r="S925" s="37"/>
      <c r="T925" s="37"/>
      <c r="U925" s="37"/>
      <c r="V925" s="37"/>
      <c r="W925" s="37"/>
    </row>
    <row r="926">
      <c r="A926" s="46"/>
      <c r="B926" s="46"/>
      <c r="C926" s="46"/>
      <c r="D926" s="49"/>
      <c r="E926" s="49"/>
      <c r="F926" s="49"/>
      <c r="G926" s="46"/>
      <c r="H926" s="46"/>
      <c r="I926" s="46"/>
      <c r="J926" s="46"/>
      <c r="K926" s="46"/>
      <c r="L926" s="49"/>
      <c r="M926" s="49"/>
      <c r="N926" s="46"/>
      <c r="O926" s="46"/>
      <c r="P926" s="37"/>
      <c r="Q926" s="37"/>
      <c r="R926" s="37"/>
      <c r="S926" s="37"/>
      <c r="T926" s="37"/>
      <c r="U926" s="37"/>
      <c r="V926" s="37"/>
      <c r="W926" s="37"/>
    </row>
    <row r="927">
      <c r="A927" s="46"/>
      <c r="B927" s="46"/>
      <c r="C927" s="46"/>
      <c r="D927" s="49"/>
      <c r="E927" s="49"/>
      <c r="F927" s="49"/>
      <c r="G927" s="46"/>
      <c r="H927" s="46"/>
      <c r="I927" s="46"/>
      <c r="J927" s="46"/>
      <c r="K927" s="46"/>
      <c r="L927" s="49"/>
      <c r="M927" s="49"/>
      <c r="N927" s="46"/>
      <c r="O927" s="46"/>
      <c r="P927" s="37"/>
      <c r="Q927" s="37"/>
      <c r="R927" s="37"/>
      <c r="S927" s="37"/>
      <c r="T927" s="37"/>
      <c r="U927" s="37"/>
      <c r="V927" s="37"/>
      <c r="W927" s="37"/>
    </row>
    <row r="928">
      <c r="A928" s="46"/>
      <c r="B928" s="46"/>
      <c r="C928" s="46"/>
      <c r="D928" s="49"/>
      <c r="E928" s="49"/>
      <c r="F928" s="49"/>
      <c r="G928" s="46"/>
      <c r="H928" s="46"/>
      <c r="I928" s="46"/>
      <c r="J928" s="46"/>
      <c r="K928" s="46"/>
      <c r="L928" s="49"/>
      <c r="M928" s="49"/>
      <c r="N928" s="46"/>
      <c r="O928" s="46"/>
      <c r="P928" s="37"/>
      <c r="Q928" s="37"/>
      <c r="R928" s="37"/>
      <c r="S928" s="37"/>
      <c r="T928" s="37"/>
      <c r="U928" s="37"/>
      <c r="V928" s="37"/>
      <c r="W928" s="37"/>
    </row>
    <row r="929">
      <c r="A929" s="46"/>
      <c r="B929" s="46"/>
      <c r="C929" s="46"/>
      <c r="D929" s="49"/>
      <c r="E929" s="49"/>
      <c r="F929" s="49"/>
      <c r="G929" s="46"/>
      <c r="H929" s="46"/>
      <c r="I929" s="46"/>
      <c r="J929" s="46"/>
      <c r="K929" s="46"/>
      <c r="L929" s="49"/>
      <c r="M929" s="49"/>
      <c r="N929" s="46"/>
      <c r="O929" s="46"/>
      <c r="P929" s="37"/>
      <c r="Q929" s="37"/>
      <c r="R929" s="37"/>
      <c r="S929" s="37"/>
      <c r="T929" s="37"/>
      <c r="U929" s="37"/>
      <c r="V929" s="37"/>
      <c r="W929" s="37"/>
    </row>
    <row r="930">
      <c r="A930" s="46"/>
      <c r="B930" s="46"/>
      <c r="C930" s="46"/>
      <c r="D930" s="49"/>
      <c r="E930" s="49"/>
      <c r="F930" s="49"/>
      <c r="G930" s="46"/>
      <c r="H930" s="46"/>
      <c r="I930" s="46"/>
      <c r="J930" s="46"/>
      <c r="K930" s="46"/>
      <c r="L930" s="49"/>
      <c r="M930" s="49"/>
      <c r="N930" s="46"/>
      <c r="O930" s="46"/>
      <c r="P930" s="37"/>
      <c r="Q930" s="37"/>
      <c r="R930" s="37"/>
      <c r="S930" s="37"/>
      <c r="T930" s="37"/>
      <c r="U930" s="37"/>
      <c r="V930" s="37"/>
      <c r="W930" s="37"/>
    </row>
    <row r="931">
      <c r="A931" s="46"/>
      <c r="B931" s="46"/>
      <c r="C931" s="46"/>
      <c r="D931" s="49"/>
      <c r="E931" s="49"/>
      <c r="F931" s="49"/>
      <c r="G931" s="46"/>
      <c r="H931" s="46"/>
      <c r="I931" s="46"/>
      <c r="J931" s="46"/>
      <c r="K931" s="46"/>
      <c r="L931" s="49"/>
      <c r="M931" s="49"/>
      <c r="N931" s="46"/>
      <c r="O931" s="46"/>
      <c r="P931" s="37"/>
      <c r="Q931" s="37"/>
      <c r="R931" s="37"/>
      <c r="S931" s="37"/>
      <c r="T931" s="37"/>
      <c r="U931" s="37"/>
      <c r="V931" s="37"/>
      <c r="W931" s="37"/>
    </row>
    <row r="932">
      <c r="A932" s="46"/>
      <c r="B932" s="46"/>
      <c r="C932" s="46"/>
      <c r="D932" s="49"/>
      <c r="E932" s="49"/>
      <c r="F932" s="49"/>
      <c r="G932" s="46"/>
      <c r="H932" s="46"/>
      <c r="I932" s="46"/>
      <c r="J932" s="46"/>
      <c r="K932" s="46"/>
      <c r="L932" s="49"/>
      <c r="M932" s="49"/>
      <c r="N932" s="46"/>
      <c r="O932" s="46"/>
      <c r="P932" s="37"/>
      <c r="Q932" s="37"/>
      <c r="R932" s="37"/>
      <c r="S932" s="37"/>
      <c r="T932" s="37"/>
      <c r="U932" s="37"/>
      <c r="V932" s="37"/>
      <c r="W932" s="37"/>
    </row>
    <row r="933">
      <c r="A933" s="46"/>
      <c r="B933" s="46"/>
      <c r="C933" s="46"/>
      <c r="D933" s="49"/>
      <c r="E933" s="49"/>
      <c r="F933" s="49"/>
      <c r="G933" s="46"/>
      <c r="H933" s="46"/>
      <c r="I933" s="46"/>
      <c r="J933" s="46"/>
      <c r="K933" s="46"/>
      <c r="L933" s="49"/>
      <c r="M933" s="49"/>
      <c r="N933" s="46"/>
      <c r="O933" s="46"/>
      <c r="P933" s="37"/>
      <c r="Q933" s="37"/>
      <c r="R933" s="37"/>
      <c r="S933" s="37"/>
      <c r="T933" s="37"/>
      <c r="U933" s="37"/>
      <c r="V933" s="37"/>
      <c r="W933" s="37"/>
    </row>
    <row r="934">
      <c r="A934" s="46"/>
      <c r="B934" s="46"/>
      <c r="C934" s="46"/>
      <c r="D934" s="49"/>
      <c r="E934" s="49"/>
      <c r="F934" s="49"/>
      <c r="G934" s="46"/>
      <c r="H934" s="46"/>
      <c r="I934" s="46"/>
      <c r="J934" s="46"/>
      <c r="K934" s="46"/>
      <c r="L934" s="49"/>
      <c r="M934" s="49"/>
      <c r="N934" s="46"/>
      <c r="O934" s="46"/>
      <c r="P934" s="37"/>
      <c r="Q934" s="37"/>
      <c r="R934" s="37"/>
      <c r="S934" s="37"/>
      <c r="T934" s="37"/>
      <c r="U934" s="37"/>
      <c r="V934" s="37"/>
      <c r="W934" s="37"/>
    </row>
    <row r="935">
      <c r="A935" s="46"/>
      <c r="B935" s="46"/>
      <c r="C935" s="46"/>
      <c r="D935" s="49"/>
      <c r="E935" s="49"/>
      <c r="F935" s="49"/>
      <c r="G935" s="46"/>
      <c r="H935" s="46"/>
      <c r="I935" s="46"/>
      <c r="J935" s="46"/>
      <c r="K935" s="46"/>
      <c r="L935" s="49"/>
      <c r="M935" s="49"/>
      <c r="N935" s="46"/>
      <c r="O935" s="46"/>
      <c r="P935" s="37"/>
      <c r="Q935" s="37"/>
      <c r="R935" s="37"/>
      <c r="S935" s="37"/>
      <c r="T935" s="37"/>
      <c r="U935" s="37"/>
      <c r="V935" s="37"/>
      <c r="W935" s="37"/>
    </row>
    <row r="936">
      <c r="A936" s="46"/>
      <c r="B936" s="46"/>
      <c r="C936" s="46"/>
      <c r="D936" s="49"/>
      <c r="E936" s="49"/>
      <c r="F936" s="49"/>
      <c r="G936" s="46"/>
      <c r="H936" s="46"/>
      <c r="I936" s="46"/>
      <c r="J936" s="46"/>
      <c r="K936" s="46"/>
      <c r="L936" s="49"/>
      <c r="M936" s="49"/>
      <c r="N936" s="46"/>
      <c r="O936" s="46"/>
      <c r="P936" s="37"/>
      <c r="Q936" s="37"/>
      <c r="R936" s="37"/>
      <c r="S936" s="37"/>
      <c r="T936" s="37"/>
      <c r="U936" s="37"/>
      <c r="V936" s="37"/>
      <c r="W936" s="37"/>
    </row>
    <row r="937">
      <c r="A937" s="46"/>
      <c r="B937" s="46"/>
      <c r="C937" s="46"/>
      <c r="D937" s="49"/>
      <c r="E937" s="49"/>
      <c r="F937" s="49"/>
      <c r="G937" s="46"/>
      <c r="H937" s="46"/>
      <c r="I937" s="46"/>
      <c r="J937" s="46"/>
      <c r="K937" s="46"/>
      <c r="L937" s="49"/>
      <c r="M937" s="49"/>
      <c r="N937" s="46"/>
      <c r="O937" s="46"/>
      <c r="P937" s="37"/>
      <c r="Q937" s="37"/>
      <c r="R937" s="37"/>
      <c r="S937" s="37"/>
      <c r="T937" s="37"/>
      <c r="U937" s="37"/>
      <c r="V937" s="37"/>
      <c r="W937" s="37"/>
    </row>
    <row r="938">
      <c r="A938" s="46"/>
      <c r="B938" s="46"/>
      <c r="C938" s="46"/>
      <c r="D938" s="49"/>
      <c r="E938" s="49"/>
      <c r="F938" s="49"/>
      <c r="G938" s="46"/>
      <c r="H938" s="46"/>
      <c r="I938" s="46"/>
      <c r="J938" s="46"/>
      <c r="K938" s="46"/>
      <c r="L938" s="49"/>
      <c r="M938" s="49"/>
      <c r="N938" s="46"/>
      <c r="O938" s="46"/>
      <c r="P938" s="37"/>
      <c r="Q938" s="37"/>
      <c r="R938" s="37"/>
      <c r="S938" s="37"/>
      <c r="T938" s="37"/>
      <c r="U938" s="37"/>
      <c r="V938" s="37"/>
      <c r="W938" s="37"/>
    </row>
    <row r="939">
      <c r="A939" s="46"/>
      <c r="B939" s="46"/>
      <c r="C939" s="46"/>
      <c r="D939" s="49"/>
      <c r="E939" s="49"/>
      <c r="F939" s="49"/>
      <c r="G939" s="46"/>
      <c r="H939" s="46"/>
      <c r="I939" s="46"/>
      <c r="J939" s="46"/>
      <c r="K939" s="46"/>
      <c r="L939" s="49"/>
      <c r="M939" s="49"/>
      <c r="N939" s="46"/>
      <c r="O939" s="46"/>
      <c r="P939" s="37"/>
      <c r="Q939" s="37"/>
      <c r="R939" s="37"/>
      <c r="S939" s="37"/>
      <c r="T939" s="37"/>
      <c r="U939" s="37"/>
      <c r="V939" s="37"/>
      <c r="W939" s="37"/>
    </row>
    <row r="940">
      <c r="A940" s="46"/>
      <c r="B940" s="46"/>
      <c r="C940" s="46"/>
      <c r="D940" s="49"/>
      <c r="E940" s="49"/>
      <c r="F940" s="49"/>
      <c r="G940" s="46"/>
      <c r="H940" s="46"/>
      <c r="I940" s="46"/>
      <c r="J940" s="46"/>
      <c r="K940" s="46"/>
      <c r="L940" s="49"/>
      <c r="M940" s="49"/>
      <c r="N940" s="46"/>
      <c r="O940" s="46"/>
      <c r="P940" s="37"/>
      <c r="Q940" s="37"/>
      <c r="R940" s="37"/>
      <c r="S940" s="37"/>
      <c r="T940" s="37"/>
      <c r="U940" s="37"/>
      <c r="V940" s="37"/>
      <c r="W940" s="37"/>
    </row>
    <row r="941">
      <c r="A941" s="46"/>
      <c r="B941" s="46"/>
      <c r="C941" s="46"/>
      <c r="D941" s="49"/>
      <c r="E941" s="49"/>
      <c r="F941" s="49"/>
      <c r="G941" s="46"/>
      <c r="H941" s="46"/>
      <c r="I941" s="46"/>
      <c r="J941" s="46"/>
      <c r="K941" s="46"/>
      <c r="L941" s="49"/>
      <c r="M941" s="49"/>
      <c r="N941" s="46"/>
      <c r="O941" s="46"/>
      <c r="P941" s="37"/>
      <c r="Q941" s="37"/>
      <c r="R941" s="37"/>
      <c r="S941" s="37"/>
      <c r="T941" s="37"/>
      <c r="U941" s="37"/>
      <c r="V941" s="37"/>
      <c r="W941" s="37"/>
    </row>
    <row r="942">
      <c r="A942" s="46"/>
      <c r="B942" s="46"/>
      <c r="C942" s="46"/>
      <c r="D942" s="49"/>
      <c r="E942" s="49"/>
      <c r="F942" s="49"/>
      <c r="G942" s="46"/>
      <c r="H942" s="46"/>
      <c r="I942" s="46"/>
      <c r="J942" s="46"/>
      <c r="K942" s="46"/>
      <c r="L942" s="49"/>
      <c r="M942" s="49"/>
      <c r="N942" s="46"/>
      <c r="O942" s="46"/>
      <c r="P942" s="37"/>
      <c r="Q942" s="37"/>
      <c r="R942" s="37"/>
      <c r="S942" s="37"/>
      <c r="T942" s="37"/>
      <c r="U942" s="37"/>
      <c r="V942" s="37"/>
      <c r="W942" s="37"/>
    </row>
    <row r="943">
      <c r="A943" s="46"/>
      <c r="B943" s="46"/>
      <c r="C943" s="46"/>
      <c r="D943" s="49"/>
      <c r="E943" s="49"/>
      <c r="F943" s="49"/>
      <c r="G943" s="46"/>
      <c r="H943" s="46"/>
      <c r="I943" s="46"/>
      <c r="J943" s="46"/>
      <c r="K943" s="46"/>
      <c r="L943" s="49"/>
      <c r="M943" s="49"/>
      <c r="N943" s="46"/>
      <c r="O943" s="46"/>
      <c r="P943" s="37"/>
      <c r="Q943" s="37"/>
      <c r="R943" s="37"/>
      <c r="S943" s="37"/>
      <c r="T943" s="37"/>
      <c r="U943" s="37"/>
      <c r="V943" s="37"/>
      <c r="W943" s="37"/>
    </row>
    <row r="944">
      <c r="A944" s="46"/>
      <c r="B944" s="46"/>
      <c r="C944" s="46"/>
      <c r="D944" s="49"/>
      <c r="E944" s="49"/>
      <c r="F944" s="49"/>
      <c r="G944" s="46"/>
      <c r="H944" s="46"/>
      <c r="I944" s="46"/>
      <c r="J944" s="46"/>
      <c r="K944" s="46"/>
      <c r="L944" s="49"/>
      <c r="M944" s="49"/>
      <c r="N944" s="46"/>
      <c r="O944" s="46"/>
      <c r="P944" s="37"/>
      <c r="Q944" s="37"/>
      <c r="R944" s="37"/>
      <c r="S944" s="37"/>
      <c r="T944" s="37"/>
      <c r="U944" s="37"/>
      <c r="V944" s="37"/>
      <c r="W944" s="37"/>
    </row>
    <row r="945">
      <c r="A945" s="46"/>
      <c r="B945" s="46"/>
      <c r="C945" s="46"/>
      <c r="D945" s="49"/>
      <c r="E945" s="49"/>
      <c r="F945" s="49"/>
      <c r="G945" s="46"/>
      <c r="H945" s="46"/>
      <c r="I945" s="46"/>
      <c r="J945" s="46"/>
      <c r="K945" s="46"/>
      <c r="L945" s="49"/>
      <c r="M945" s="49"/>
      <c r="N945" s="46"/>
      <c r="O945" s="46"/>
      <c r="P945" s="37"/>
      <c r="Q945" s="37"/>
      <c r="R945" s="37"/>
      <c r="S945" s="37"/>
      <c r="T945" s="37"/>
      <c r="U945" s="37"/>
      <c r="V945" s="37"/>
      <c r="W945" s="37"/>
    </row>
    <row r="946">
      <c r="A946" s="46"/>
      <c r="B946" s="46"/>
      <c r="C946" s="46"/>
      <c r="D946" s="49"/>
      <c r="E946" s="49"/>
      <c r="F946" s="49"/>
      <c r="G946" s="46"/>
      <c r="H946" s="46"/>
      <c r="I946" s="46"/>
      <c r="J946" s="46"/>
      <c r="K946" s="46"/>
      <c r="L946" s="49"/>
      <c r="M946" s="49"/>
      <c r="N946" s="46"/>
      <c r="O946" s="46"/>
      <c r="P946" s="37"/>
      <c r="Q946" s="37"/>
      <c r="R946" s="37"/>
      <c r="S946" s="37"/>
      <c r="T946" s="37"/>
      <c r="U946" s="37"/>
      <c r="V946" s="37"/>
      <c r="W946" s="37"/>
    </row>
    <row r="947">
      <c r="A947" s="46"/>
      <c r="B947" s="46"/>
      <c r="C947" s="46"/>
      <c r="D947" s="49"/>
      <c r="E947" s="49"/>
      <c r="F947" s="49"/>
      <c r="G947" s="46"/>
      <c r="H947" s="46"/>
      <c r="I947" s="46"/>
      <c r="J947" s="46"/>
      <c r="K947" s="46"/>
      <c r="L947" s="49"/>
      <c r="M947" s="49"/>
      <c r="N947" s="46"/>
      <c r="O947" s="46"/>
      <c r="P947" s="37"/>
      <c r="Q947" s="37"/>
      <c r="R947" s="37"/>
      <c r="S947" s="37"/>
      <c r="T947" s="37"/>
      <c r="U947" s="37"/>
      <c r="V947" s="37"/>
      <c r="W947" s="37"/>
    </row>
    <row r="948">
      <c r="A948" s="46"/>
      <c r="B948" s="46"/>
      <c r="C948" s="46"/>
      <c r="D948" s="49"/>
      <c r="E948" s="49"/>
      <c r="F948" s="49"/>
      <c r="G948" s="46"/>
      <c r="H948" s="46"/>
      <c r="I948" s="46"/>
      <c r="J948" s="46"/>
      <c r="K948" s="46"/>
      <c r="L948" s="49"/>
      <c r="M948" s="49"/>
      <c r="N948" s="46"/>
      <c r="O948" s="46"/>
      <c r="P948" s="37"/>
      <c r="Q948" s="37"/>
      <c r="R948" s="37"/>
      <c r="S948" s="37"/>
      <c r="T948" s="37"/>
      <c r="U948" s="37"/>
      <c r="V948" s="37"/>
      <c r="W948" s="37"/>
    </row>
    <row r="949">
      <c r="A949" s="46"/>
      <c r="B949" s="46"/>
      <c r="C949" s="46"/>
      <c r="D949" s="49"/>
      <c r="E949" s="49"/>
      <c r="F949" s="49"/>
      <c r="G949" s="46"/>
      <c r="H949" s="46"/>
      <c r="I949" s="46"/>
      <c r="J949" s="46"/>
      <c r="K949" s="46"/>
      <c r="L949" s="49"/>
      <c r="M949" s="49"/>
      <c r="N949" s="46"/>
      <c r="O949" s="46"/>
      <c r="P949" s="37"/>
      <c r="Q949" s="37"/>
      <c r="R949" s="37"/>
      <c r="S949" s="37"/>
      <c r="T949" s="37"/>
      <c r="U949" s="37"/>
      <c r="V949" s="37"/>
      <c r="W949" s="37"/>
    </row>
    <row r="950">
      <c r="A950" s="46"/>
      <c r="B950" s="46"/>
      <c r="C950" s="46"/>
      <c r="D950" s="49"/>
      <c r="E950" s="49"/>
      <c r="F950" s="49"/>
      <c r="G950" s="46"/>
      <c r="H950" s="46"/>
      <c r="I950" s="46"/>
      <c r="J950" s="46"/>
      <c r="K950" s="46"/>
      <c r="L950" s="49"/>
      <c r="M950" s="49"/>
      <c r="N950" s="46"/>
      <c r="O950" s="46"/>
      <c r="P950" s="37"/>
      <c r="Q950" s="37"/>
      <c r="R950" s="37"/>
      <c r="S950" s="37"/>
      <c r="T950" s="37"/>
      <c r="U950" s="37"/>
      <c r="V950" s="37"/>
      <c r="W950" s="37"/>
    </row>
    <row r="951">
      <c r="A951" s="46"/>
      <c r="B951" s="46"/>
      <c r="C951" s="46"/>
      <c r="D951" s="49"/>
      <c r="E951" s="49"/>
      <c r="F951" s="49"/>
      <c r="G951" s="46"/>
      <c r="H951" s="46"/>
      <c r="I951" s="46"/>
      <c r="J951" s="46"/>
      <c r="K951" s="46"/>
      <c r="L951" s="49"/>
      <c r="M951" s="49"/>
      <c r="N951" s="46"/>
      <c r="O951" s="46"/>
      <c r="P951" s="37"/>
      <c r="Q951" s="37"/>
      <c r="R951" s="37"/>
      <c r="S951" s="37"/>
      <c r="T951" s="37"/>
      <c r="U951" s="37"/>
      <c r="V951" s="37"/>
      <c r="W951" s="37"/>
    </row>
    <row r="952">
      <c r="A952" s="46"/>
      <c r="B952" s="46"/>
      <c r="C952" s="46"/>
      <c r="D952" s="49"/>
      <c r="E952" s="49"/>
      <c r="F952" s="49"/>
      <c r="G952" s="46"/>
      <c r="H952" s="46"/>
      <c r="I952" s="46"/>
      <c r="J952" s="46"/>
      <c r="K952" s="46"/>
      <c r="L952" s="49"/>
      <c r="M952" s="49"/>
      <c r="N952" s="46"/>
      <c r="O952" s="46"/>
      <c r="P952" s="37"/>
      <c r="Q952" s="37"/>
      <c r="R952" s="37"/>
      <c r="S952" s="37"/>
      <c r="T952" s="37"/>
      <c r="U952" s="37"/>
      <c r="V952" s="37"/>
      <c r="W952" s="37"/>
    </row>
    <row r="953">
      <c r="A953" s="46"/>
      <c r="B953" s="46"/>
      <c r="C953" s="46"/>
      <c r="D953" s="49"/>
      <c r="E953" s="49"/>
      <c r="F953" s="49"/>
      <c r="G953" s="46"/>
      <c r="H953" s="46"/>
      <c r="I953" s="46"/>
      <c r="J953" s="46"/>
      <c r="K953" s="46"/>
      <c r="L953" s="49"/>
      <c r="M953" s="49"/>
      <c r="N953" s="46"/>
      <c r="O953" s="46"/>
      <c r="P953" s="37"/>
      <c r="Q953" s="37"/>
      <c r="R953" s="37"/>
      <c r="S953" s="37"/>
      <c r="T953" s="37"/>
      <c r="U953" s="37"/>
      <c r="V953" s="37"/>
      <c r="W953" s="37"/>
    </row>
    <row r="954">
      <c r="A954" s="46"/>
      <c r="B954" s="46"/>
      <c r="C954" s="46"/>
      <c r="D954" s="49"/>
      <c r="E954" s="49"/>
      <c r="F954" s="49"/>
      <c r="G954" s="46"/>
      <c r="H954" s="46"/>
      <c r="I954" s="46"/>
      <c r="J954" s="46"/>
      <c r="K954" s="46"/>
      <c r="L954" s="49"/>
      <c r="M954" s="49"/>
      <c r="N954" s="46"/>
      <c r="O954" s="46"/>
      <c r="P954" s="37"/>
      <c r="Q954" s="37"/>
      <c r="R954" s="37"/>
      <c r="S954" s="37"/>
      <c r="T954" s="37"/>
      <c r="U954" s="37"/>
      <c r="V954" s="37"/>
      <c r="W954" s="37"/>
    </row>
    <row r="955">
      <c r="A955" s="46"/>
      <c r="B955" s="46"/>
      <c r="C955" s="46"/>
      <c r="D955" s="49"/>
      <c r="E955" s="49"/>
      <c r="F955" s="49"/>
      <c r="G955" s="46"/>
      <c r="H955" s="46"/>
      <c r="I955" s="46"/>
      <c r="J955" s="46"/>
      <c r="K955" s="46"/>
      <c r="L955" s="49"/>
      <c r="M955" s="49"/>
      <c r="N955" s="46"/>
      <c r="O955" s="46"/>
      <c r="P955" s="37"/>
      <c r="Q955" s="37"/>
      <c r="R955" s="37"/>
      <c r="S955" s="37"/>
      <c r="T955" s="37"/>
      <c r="U955" s="37"/>
      <c r="V955" s="37"/>
      <c r="W955" s="37"/>
    </row>
    <row r="956">
      <c r="A956" s="46"/>
      <c r="B956" s="46"/>
      <c r="C956" s="46"/>
      <c r="D956" s="49"/>
      <c r="E956" s="49"/>
      <c r="F956" s="49"/>
      <c r="G956" s="46"/>
      <c r="H956" s="46"/>
      <c r="I956" s="46"/>
      <c r="J956" s="46"/>
      <c r="K956" s="46"/>
      <c r="L956" s="49"/>
      <c r="M956" s="49"/>
      <c r="N956" s="46"/>
      <c r="O956" s="46"/>
      <c r="P956" s="37"/>
      <c r="Q956" s="37"/>
      <c r="R956" s="37"/>
      <c r="S956" s="37"/>
      <c r="T956" s="37"/>
      <c r="U956" s="37"/>
      <c r="V956" s="37"/>
      <c r="W956" s="37"/>
    </row>
    <row r="957">
      <c r="A957" s="46"/>
      <c r="B957" s="46"/>
      <c r="C957" s="46"/>
      <c r="D957" s="49"/>
      <c r="E957" s="49"/>
      <c r="F957" s="49"/>
      <c r="G957" s="46"/>
      <c r="H957" s="46"/>
      <c r="I957" s="46"/>
      <c r="J957" s="46"/>
      <c r="K957" s="46"/>
      <c r="L957" s="49"/>
      <c r="M957" s="49"/>
      <c r="N957" s="46"/>
      <c r="O957" s="46"/>
      <c r="P957" s="37"/>
      <c r="Q957" s="37"/>
      <c r="R957" s="37"/>
      <c r="S957" s="37"/>
      <c r="T957" s="37"/>
      <c r="U957" s="37"/>
      <c r="V957" s="37"/>
      <c r="W957" s="37"/>
    </row>
    <row r="958">
      <c r="A958" s="46"/>
      <c r="B958" s="46"/>
      <c r="C958" s="46"/>
      <c r="D958" s="49"/>
      <c r="E958" s="49"/>
      <c r="F958" s="49"/>
      <c r="G958" s="46"/>
      <c r="H958" s="46"/>
      <c r="I958" s="46"/>
      <c r="J958" s="46"/>
      <c r="K958" s="46"/>
      <c r="L958" s="49"/>
      <c r="M958" s="49"/>
      <c r="N958" s="46"/>
      <c r="O958" s="46"/>
      <c r="P958" s="37"/>
      <c r="Q958" s="37"/>
      <c r="R958" s="37"/>
      <c r="S958" s="37"/>
      <c r="T958" s="37"/>
      <c r="U958" s="37"/>
      <c r="V958" s="37"/>
      <c r="W958" s="37"/>
    </row>
    <row r="959">
      <c r="A959" s="46"/>
      <c r="B959" s="46"/>
      <c r="C959" s="46"/>
      <c r="D959" s="49"/>
      <c r="E959" s="49"/>
      <c r="F959" s="49"/>
      <c r="G959" s="46"/>
      <c r="H959" s="46"/>
      <c r="I959" s="46"/>
      <c r="J959" s="46"/>
      <c r="K959" s="46"/>
      <c r="L959" s="49"/>
      <c r="M959" s="49"/>
      <c r="N959" s="46"/>
      <c r="O959" s="46"/>
      <c r="P959" s="37"/>
      <c r="Q959" s="37"/>
      <c r="R959" s="37"/>
      <c r="S959" s="37"/>
      <c r="T959" s="37"/>
      <c r="U959" s="37"/>
      <c r="V959" s="37"/>
      <c r="W959" s="37"/>
    </row>
    <row r="960">
      <c r="A960" s="46"/>
      <c r="B960" s="46"/>
      <c r="C960" s="46"/>
      <c r="D960" s="49"/>
      <c r="E960" s="49"/>
      <c r="F960" s="49"/>
      <c r="G960" s="46"/>
      <c r="H960" s="46"/>
      <c r="I960" s="46"/>
      <c r="J960" s="46"/>
      <c r="K960" s="46"/>
      <c r="L960" s="49"/>
      <c r="M960" s="49"/>
      <c r="N960" s="46"/>
      <c r="O960" s="46"/>
      <c r="P960" s="37"/>
      <c r="Q960" s="37"/>
      <c r="R960" s="37"/>
      <c r="S960" s="37"/>
      <c r="T960" s="37"/>
      <c r="U960" s="37"/>
      <c r="V960" s="37"/>
      <c r="W960" s="37"/>
    </row>
    <row r="961">
      <c r="A961" s="46"/>
      <c r="B961" s="46"/>
      <c r="C961" s="46"/>
      <c r="D961" s="49"/>
      <c r="E961" s="49"/>
      <c r="F961" s="49"/>
      <c r="G961" s="46"/>
      <c r="H961" s="46"/>
      <c r="I961" s="46"/>
      <c r="J961" s="46"/>
      <c r="K961" s="46"/>
      <c r="L961" s="49"/>
      <c r="M961" s="49"/>
      <c r="N961" s="46"/>
      <c r="O961" s="46"/>
      <c r="P961" s="37"/>
      <c r="Q961" s="37"/>
      <c r="R961" s="37"/>
      <c r="S961" s="37"/>
      <c r="T961" s="37"/>
      <c r="U961" s="37"/>
      <c r="V961" s="37"/>
      <c r="W961" s="37"/>
    </row>
    <row r="962">
      <c r="A962" s="46"/>
      <c r="B962" s="46"/>
      <c r="C962" s="46"/>
      <c r="D962" s="49"/>
      <c r="E962" s="49"/>
      <c r="F962" s="49"/>
      <c r="G962" s="46"/>
      <c r="H962" s="46"/>
      <c r="I962" s="46"/>
      <c r="J962" s="46"/>
      <c r="K962" s="46"/>
      <c r="L962" s="49"/>
      <c r="M962" s="49"/>
      <c r="N962" s="46"/>
      <c r="O962" s="46"/>
      <c r="P962" s="37"/>
      <c r="Q962" s="37"/>
      <c r="R962" s="37"/>
      <c r="S962" s="37"/>
      <c r="T962" s="37"/>
      <c r="U962" s="37"/>
      <c r="V962" s="37"/>
      <c r="W962" s="37"/>
    </row>
    <row r="963">
      <c r="A963" s="46"/>
      <c r="B963" s="46"/>
      <c r="C963" s="46"/>
      <c r="D963" s="49"/>
      <c r="E963" s="49"/>
      <c r="F963" s="49"/>
      <c r="G963" s="46"/>
      <c r="H963" s="46"/>
      <c r="I963" s="46"/>
      <c r="J963" s="46"/>
      <c r="K963" s="46"/>
      <c r="L963" s="49"/>
      <c r="M963" s="49"/>
      <c r="N963" s="46"/>
      <c r="O963" s="46"/>
      <c r="P963" s="37"/>
      <c r="Q963" s="37"/>
      <c r="R963" s="37"/>
      <c r="S963" s="37"/>
      <c r="T963" s="37"/>
      <c r="U963" s="37"/>
      <c r="V963" s="37"/>
      <c r="W963" s="37"/>
    </row>
    <row r="964">
      <c r="A964" s="46"/>
      <c r="B964" s="46"/>
      <c r="C964" s="46"/>
      <c r="D964" s="49"/>
      <c r="E964" s="49"/>
      <c r="F964" s="49"/>
      <c r="G964" s="46"/>
      <c r="H964" s="46"/>
      <c r="I964" s="46"/>
      <c r="J964" s="46"/>
      <c r="K964" s="46"/>
      <c r="L964" s="49"/>
      <c r="M964" s="49"/>
      <c r="N964" s="46"/>
      <c r="O964" s="46"/>
      <c r="P964" s="37"/>
      <c r="Q964" s="37"/>
      <c r="R964" s="37"/>
      <c r="S964" s="37"/>
      <c r="T964" s="37"/>
      <c r="U964" s="37"/>
      <c r="V964" s="37"/>
      <c r="W964" s="37"/>
    </row>
    <row r="965">
      <c r="A965" s="46"/>
      <c r="B965" s="46"/>
      <c r="C965" s="46"/>
      <c r="D965" s="49"/>
      <c r="E965" s="49"/>
      <c r="F965" s="49"/>
      <c r="G965" s="46"/>
      <c r="H965" s="46"/>
      <c r="I965" s="46"/>
      <c r="J965" s="46"/>
      <c r="K965" s="46"/>
      <c r="L965" s="49"/>
      <c r="M965" s="49"/>
      <c r="N965" s="46"/>
      <c r="O965" s="46"/>
      <c r="P965" s="37"/>
      <c r="Q965" s="37"/>
      <c r="R965" s="37"/>
      <c r="S965" s="37"/>
      <c r="T965" s="37"/>
      <c r="U965" s="37"/>
      <c r="V965" s="37"/>
      <c r="W965" s="37"/>
    </row>
    <row r="966">
      <c r="A966" s="46"/>
      <c r="B966" s="46"/>
      <c r="C966" s="46"/>
      <c r="D966" s="49"/>
      <c r="E966" s="49"/>
      <c r="F966" s="49"/>
      <c r="G966" s="46"/>
      <c r="H966" s="46"/>
      <c r="I966" s="46"/>
      <c r="J966" s="46"/>
      <c r="K966" s="46"/>
      <c r="L966" s="49"/>
      <c r="M966" s="49"/>
      <c r="N966" s="46"/>
      <c r="O966" s="46"/>
      <c r="P966" s="37"/>
      <c r="Q966" s="37"/>
      <c r="R966" s="37"/>
      <c r="S966" s="37"/>
      <c r="T966" s="37"/>
      <c r="U966" s="37"/>
      <c r="V966" s="37"/>
      <c r="W966" s="37"/>
    </row>
    <row r="967">
      <c r="A967" s="46"/>
      <c r="B967" s="46"/>
      <c r="C967" s="46"/>
      <c r="D967" s="49"/>
      <c r="E967" s="49"/>
      <c r="F967" s="49"/>
      <c r="G967" s="46"/>
      <c r="H967" s="46"/>
      <c r="I967" s="46"/>
      <c r="J967" s="46"/>
      <c r="K967" s="46"/>
      <c r="L967" s="49"/>
      <c r="M967" s="49"/>
      <c r="N967" s="46"/>
      <c r="O967" s="46"/>
      <c r="P967" s="37"/>
      <c r="Q967" s="37"/>
      <c r="R967" s="37"/>
      <c r="S967" s="37"/>
      <c r="T967" s="37"/>
      <c r="U967" s="37"/>
      <c r="V967" s="37"/>
      <c r="W967" s="37"/>
    </row>
    <row r="968">
      <c r="A968" s="46"/>
      <c r="B968" s="46"/>
      <c r="C968" s="46"/>
      <c r="D968" s="49"/>
      <c r="E968" s="49"/>
      <c r="F968" s="49"/>
      <c r="G968" s="46"/>
      <c r="H968" s="46"/>
      <c r="I968" s="46"/>
      <c r="J968" s="46"/>
      <c r="K968" s="46"/>
      <c r="L968" s="49"/>
      <c r="M968" s="49"/>
      <c r="N968" s="46"/>
      <c r="O968" s="46"/>
      <c r="P968" s="37"/>
      <c r="Q968" s="37"/>
      <c r="R968" s="37"/>
      <c r="S968" s="37"/>
      <c r="T968" s="37"/>
      <c r="U968" s="37"/>
      <c r="V968" s="37"/>
      <c r="W968" s="37"/>
    </row>
    <row r="969">
      <c r="A969" s="46"/>
      <c r="B969" s="46"/>
      <c r="C969" s="46"/>
      <c r="D969" s="49"/>
      <c r="E969" s="49"/>
      <c r="F969" s="49"/>
      <c r="G969" s="46"/>
      <c r="H969" s="46"/>
      <c r="I969" s="46"/>
      <c r="J969" s="46"/>
      <c r="K969" s="46"/>
      <c r="L969" s="49"/>
      <c r="M969" s="49"/>
      <c r="N969" s="46"/>
      <c r="O969" s="46"/>
      <c r="P969" s="37"/>
      <c r="Q969" s="37"/>
      <c r="R969" s="37"/>
      <c r="S969" s="37"/>
      <c r="T969" s="37"/>
      <c r="U969" s="37"/>
      <c r="V969" s="37"/>
      <c r="W969" s="37"/>
    </row>
    <row r="970">
      <c r="A970" s="46"/>
      <c r="B970" s="46"/>
      <c r="C970" s="46"/>
      <c r="D970" s="49"/>
      <c r="E970" s="49"/>
      <c r="F970" s="49"/>
      <c r="G970" s="46"/>
      <c r="H970" s="46"/>
      <c r="I970" s="46"/>
      <c r="J970" s="46"/>
      <c r="K970" s="46"/>
      <c r="L970" s="49"/>
      <c r="M970" s="49"/>
      <c r="N970" s="46"/>
      <c r="O970" s="46"/>
      <c r="P970" s="37"/>
      <c r="Q970" s="37"/>
      <c r="R970" s="37"/>
      <c r="S970" s="37"/>
      <c r="T970" s="37"/>
      <c r="U970" s="37"/>
      <c r="V970" s="37"/>
      <c r="W970" s="37"/>
    </row>
    <row r="971">
      <c r="A971" s="46"/>
      <c r="B971" s="46"/>
      <c r="C971" s="46"/>
      <c r="D971" s="49"/>
      <c r="E971" s="49"/>
      <c r="F971" s="49"/>
      <c r="G971" s="46"/>
      <c r="H971" s="46"/>
      <c r="I971" s="46"/>
      <c r="J971" s="46"/>
      <c r="K971" s="46"/>
      <c r="L971" s="49"/>
      <c r="M971" s="49"/>
      <c r="N971" s="46"/>
      <c r="O971" s="46"/>
      <c r="P971" s="37"/>
      <c r="Q971" s="37"/>
      <c r="R971" s="37"/>
      <c r="S971" s="37"/>
      <c r="T971" s="37"/>
      <c r="U971" s="37"/>
      <c r="V971" s="37"/>
      <c r="W971" s="37"/>
    </row>
    <row r="972">
      <c r="A972" s="46"/>
      <c r="B972" s="46"/>
      <c r="C972" s="46"/>
      <c r="D972" s="49"/>
      <c r="E972" s="49"/>
      <c r="F972" s="49"/>
      <c r="G972" s="46"/>
      <c r="H972" s="46"/>
      <c r="I972" s="46"/>
      <c r="J972" s="46"/>
      <c r="K972" s="46"/>
      <c r="L972" s="49"/>
      <c r="M972" s="49"/>
      <c r="N972" s="46"/>
      <c r="O972" s="46"/>
      <c r="P972" s="37"/>
      <c r="Q972" s="37"/>
      <c r="R972" s="37"/>
      <c r="S972" s="37"/>
      <c r="T972" s="37"/>
      <c r="U972" s="37"/>
      <c r="V972" s="37"/>
      <c r="W972" s="37"/>
    </row>
    <row r="973">
      <c r="A973" s="46"/>
      <c r="B973" s="46"/>
      <c r="C973" s="46"/>
      <c r="D973" s="49"/>
      <c r="E973" s="49"/>
      <c r="F973" s="49"/>
      <c r="G973" s="46"/>
      <c r="H973" s="46"/>
      <c r="I973" s="46"/>
      <c r="J973" s="46"/>
      <c r="K973" s="46"/>
      <c r="L973" s="49"/>
      <c r="M973" s="49"/>
      <c r="N973" s="46"/>
      <c r="O973" s="46"/>
      <c r="P973" s="37"/>
      <c r="Q973" s="37"/>
      <c r="R973" s="37"/>
      <c r="S973" s="37"/>
      <c r="T973" s="37"/>
      <c r="U973" s="37"/>
      <c r="V973" s="37"/>
      <c r="W973" s="37"/>
    </row>
    <row r="974">
      <c r="A974" s="46"/>
      <c r="B974" s="46"/>
      <c r="C974" s="46"/>
      <c r="D974" s="49"/>
      <c r="E974" s="49"/>
      <c r="F974" s="49"/>
      <c r="G974" s="46"/>
      <c r="H974" s="46"/>
      <c r="I974" s="46"/>
      <c r="J974" s="46"/>
      <c r="K974" s="46"/>
      <c r="L974" s="49"/>
      <c r="M974" s="49"/>
      <c r="N974" s="46"/>
      <c r="O974" s="46"/>
      <c r="P974" s="37"/>
      <c r="Q974" s="37"/>
      <c r="R974" s="37"/>
      <c r="S974" s="37"/>
      <c r="T974" s="37"/>
      <c r="U974" s="37"/>
      <c r="V974" s="37"/>
      <c r="W974" s="37"/>
    </row>
    <row r="975">
      <c r="A975" s="46"/>
      <c r="B975" s="46"/>
      <c r="C975" s="46"/>
      <c r="D975" s="49"/>
      <c r="E975" s="49"/>
      <c r="F975" s="49"/>
      <c r="G975" s="46"/>
      <c r="H975" s="46"/>
      <c r="I975" s="46"/>
      <c r="J975" s="46"/>
      <c r="K975" s="46"/>
      <c r="L975" s="49"/>
      <c r="M975" s="49"/>
      <c r="N975" s="46"/>
      <c r="O975" s="46"/>
      <c r="P975" s="37"/>
      <c r="Q975" s="37"/>
      <c r="R975" s="37"/>
      <c r="S975" s="37"/>
      <c r="T975" s="37"/>
      <c r="U975" s="37"/>
      <c r="V975" s="37"/>
      <c r="W975" s="37"/>
    </row>
    <row r="976">
      <c r="A976" s="46"/>
      <c r="B976" s="46"/>
      <c r="C976" s="46"/>
      <c r="D976" s="49"/>
      <c r="E976" s="49"/>
      <c r="F976" s="49"/>
      <c r="G976" s="46"/>
      <c r="H976" s="46"/>
      <c r="I976" s="46"/>
      <c r="J976" s="46"/>
      <c r="K976" s="46"/>
      <c r="L976" s="49"/>
      <c r="M976" s="49"/>
      <c r="N976" s="46"/>
      <c r="O976" s="46"/>
      <c r="P976" s="37"/>
      <c r="Q976" s="37"/>
      <c r="R976" s="37"/>
      <c r="S976" s="37"/>
      <c r="T976" s="37"/>
      <c r="U976" s="37"/>
      <c r="V976" s="37"/>
      <c r="W976" s="37"/>
    </row>
    <row r="977">
      <c r="A977" s="46"/>
      <c r="B977" s="46"/>
      <c r="C977" s="46"/>
      <c r="D977" s="49"/>
      <c r="E977" s="49"/>
      <c r="F977" s="49"/>
      <c r="G977" s="46"/>
      <c r="H977" s="46"/>
      <c r="I977" s="46"/>
      <c r="J977" s="46"/>
      <c r="K977" s="46"/>
      <c r="L977" s="49"/>
      <c r="M977" s="49"/>
      <c r="N977" s="46"/>
      <c r="O977" s="46"/>
      <c r="P977" s="37"/>
      <c r="Q977" s="37"/>
      <c r="R977" s="37"/>
      <c r="S977" s="37"/>
      <c r="T977" s="37"/>
      <c r="U977" s="37"/>
      <c r="V977" s="37"/>
      <c r="W977" s="37"/>
    </row>
    <row r="978">
      <c r="A978" s="46"/>
      <c r="B978" s="46"/>
      <c r="C978" s="46"/>
      <c r="D978" s="49"/>
      <c r="E978" s="49"/>
      <c r="F978" s="49"/>
      <c r="G978" s="46"/>
      <c r="H978" s="46"/>
      <c r="I978" s="46"/>
      <c r="J978" s="46"/>
      <c r="K978" s="46"/>
      <c r="L978" s="49"/>
      <c r="M978" s="49"/>
      <c r="N978" s="46"/>
      <c r="O978" s="46"/>
      <c r="P978" s="37"/>
      <c r="Q978" s="37"/>
      <c r="R978" s="37"/>
      <c r="S978" s="37"/>
      <c r="T978" s="37"/>
      <c r="U978" s="37"/>
      <c r="V978" s="37"/>
      <c r="W978" s="37"/>
    </row>
    <row r="979">
      <c r="A979" s="46"/>
      <c r="B979" s="46"/>
      <c r="C979" s="46"/>
      <c r="D979" s="49"/>
      <c r="E979" s="49"/>
      <c r="F979" s="49"/>
      <c r="G979" s="46"/>
      <c r="H979" s="46"/>
      <c r="I979" s="46"/>
      <c r="J979" s="46"/>
      <c r="K979" s="46"/>
      <c r="L979" s="49"/>
      <c r="M979" s="49"/>
      <c r="N979" s="46"/>
      <c r="O979" s="46"/>
      <c r="P979" s="37"/>
      <c r="Q979" s="37"/>
      <c r="R979" s="37"/>
      <c r="S979" s="37"/>
      <c r="T979" s="37"/>
      <c r="U979" s="37"/>
      <c r="V979" s="37"/>
      <c r="W979" s="37"/>
    </row>
    <row r="980">
      <c r="A980" s="46"/>
      <c r="B980" s="46"/>
      <c r="C980" s="46"/>
      <c r="D980" s="49"/>
      <c r="E980" s="49"/>
      <c r="F980" s="49"/>
      <c r="G980" s="46"/>
      <c r="H980" s="46"/>
      <c r="I980" s="46"/>
      <c r="J980" s="46"/>
      <c r="K980" s="46"/>
      <c r="L980" s="49"/>
      <c r="M980" s="49"/>
      <c r="N980" s="46"/>
      <c r="O980" s="46"/>
      <c r="P980" s="37"/>
      <c r="Q980" s="37"/>
      <c r="R980" s="37"/>
      <c r="S980" s="37"/>
      <c r="T980" s="37"/>
      <c r="U980" s="37"/>
      <c r="V980" s="37"/>
      <c r="W980" s="37"/>
    </row>
    <row r="981">
      <c r="A981" s="46"/>
      <c r="B981" s="46"/>
      <c r="C981" s="46"/>
      <c r="D981" s="49"/>
      <c r="E981" s="49"/>
      <c r="F981" s="49"/>
      <c r="G981" s="46"/>
      <c r="H981" s="46"/>
      <c r="I981" s="46"/>
      <c r="J981" s="46"/>
      <c r="K981" s="46"/>
      <c r="L981" s="49"/>
      <c r="M981" s="49"/>
      <c r="N981" s="46"/>
      <c r="O981" s="46"/>
      <c r="P981" s="37"/>
      <c r="Q981" s="37"/>
      <c r="R981" s="37"/>
      <c r="S981" s="37"/>
      <c r="T981" s="37"/>
      <c r="U981" s="37"/>
      <c r="V981" s="37"/>
      <c r="W981" s="37"/>
    </row>
    <row r="982">
      <c r="A982" s="46"/>
      <c r="B982" s="46"/>
      <c r="C982" s="46"/>
      <c r="D982" s="49"/>
      <c r="E982" s="49"/>
      <c r="F982" s="49"/>
      <c r="G982" s="46"/>
      <c r="H982" s="46"/>
      <c r="I982" s="46"/>
      <c r="J982" s="46"/>
      <c r="K982" s="46"/>
      <c r="L982" s="49"/>
      <c r="M982" s="49"/>
      <c r="N982" s="46"/>
      <c r="O982" s="46"/>
      <c r="P982" s="37"/>
      <c r="Q982" s="37"/>
      <c r="R982" s="37"/>
      <c r="S982" s="37"/>
      <c r="T982" s="37"/>
      <c r="U982" s="37"/>
      <c r="V982" s="37"/>
      <c r="W982" s="37"/>
    </row>
    <row r="983">
      <c r="A983" s="46"/>
      <c r="B983" s="46"/>
      <c r="C983" s="46"/>
      <c r="D983" s="49"/>
      <c r="E983" s="49"/>
      <c r="F983" s="49"/>
      <c r="G983" s="46"/>
      <c r="H983" s="46"/>
      <c r="I983" s="46"/>
      <c r="J983" s="46"/>
      <c r="K983" s="46"/>
      <c r="L983" s="49"/>
      <c r="M983" s="49"/>
      <c r="N983" s="46"/>
      <c r="O983" s="46"/>
      <c r="P983" s="37"/>
      <c r="Q983" s="37"/>
      <c r="R983" s="37"/>
      <c r="S983" s="37"/>
      <c r="T983" s="37"/>
      <c r="U983" s="37"/>
      <c r="V983" s="37"/>
      <c r="W983" s="37"/>
    </row>
    <row r="984">
      <c r="A984" s="46"/>
      <c r="B984" s="46"/>
      <c r="C984" s="46"/>
      <c r="D984" s="49"/>
      <c r="E984" s="49"/>
      <c r="F984" s="49"/>
      <c r="G984" s="46"/>
      <c r="H984" s="46"/>
      <c r="I984" s="46"/>
      <c r="J984" s="46"/>
      <c r="K984" s="46"/>
      <c r="L984" s="49"/>
      <c r="M984" s="49"/>
      <c r="N984" s="46"/>
      <c r="O984" s="46"/>
      <c r="P984" s="37"/>
      <c r="Q984" s="37"/>
      <c r="R984" s="37"/>
      <c r="S984" s="37"/>
      <c r="T984" s="37"/>
      <c r="U984" s="37"/>
      <c r="V984" s="37"/>
      <c r="W984" s="37"/>
    </row>
    <row r="985">
      <c r="A985" s="46"/>
      <c r="B985" s="46"/>
      <c r="C985" s="46"/>
      <c r="D985" s="49"/>
      <c r="E985" s="49"/>
      <c r="F985" s="49"/>
      <c r="G985" s="46"/>
      <c r="H985" s="46"/>
      <c r="I985" s="46"/>
      <c r="J985" s="46"/>
      <c r="K985" s="46"/>
      <c r="L985" s="49"/>
      <c r="M985" s="49"/>
      <c r="N985" s="46"/>
      <c r="O985" s="46"/>
      <c r="P985" s="37"/>
      <c r="Q985" s="37"/>
      <c r="R985" s="37"/>
      <c r="S985" s="37"/>
      <c r="T985" s="37"/>
      <c r="U985" s="37"/>
      <c r="V985" s="37"/>
      <c r="W985" s="37"/>
    </row>
    <row r="986">
      <c r="A986" s="46"/>
      <c r="B986" s="46"/>
      <c r="C986" s="46"/>
      <c r="D986" s="49"/>
      <c r="E986" s="49"/>
      <c r="F986" s="49"/>
      <c r="G986" s="46"/>
      <c r="H986" s="46"/>
      <c r="I986" s="46"/>
      <c r="J986" s="46"/>
      <c r="K986" s="46"/>
      <c r="L986" s="49"/>
      <c r="M986" s="49"/>
      <c r="N986" s="46"/>
      <c r="O986" s="46"/>
      <c r="P986" s="37"/>
      <c r="Q986" s="37"/>
      <c r="R986" s="37"/>
      <c r="S986" s="37"/>
      <c r="T986" s="37"/>
      <c r="U986" s="37"/>
      <c r="V986" s="37"/>
      <c r="W986" s="37"/>
    </row>
    <row r="987">
      <c r="A987" s="46"/>
      <c r="B987" s="46"/>
      <c r="C987" s="46"/>
      <c r="D987" s="49"/>
      <c r="E987" s="49"/>
      <c r="F987" s="49"/>
      <c r="G987" s="46"/>
      <c r="H987" s="46"/>
      <c r="I987" s="46"/>
      <c r="J987" s="46"/>
      <c r="K987" s="46"/>
      <c r="L987" s="49"/>
      <c r="M987" s="49"/>
      <c r="N987" s="46"/>
      <c r="O987" s="46"/>
      <c r="P987" s="37"/>
      <c r="Q987" s="37"/>
      <c r="R987" s="37"/>
      <c r="S987" s="37"/>
      <c r="T987" s="37"/>
      <c r="U987" s="37"/>
      <c r="V987" s="37"/>
      <c r="W987" s="37"/>
    </row>
    <row r="988">
      <c r="A988" s="46"/>
      <c r="B988" s="46"/>
      <c r="C988" s="46"/>
      <c r="D988" s="49"/>
      <c r="E988" s="49"/>
      <c r="F988" s="49"/>
      <c r="G988" s="46"/>
      <c r="H988" s="46"/>
      <c r="I988" s="46"/>
      <c r="J988" s="46"/>
      <c r="K988" s="46"/>
      <c r="L988" s="49"/>
      <c r="M988" s="49"/>
      <c r="N988" s="46"/>
      <c r="O988" s="46"/>
      <c r="P988" s="37"/>
      <c r="Q988" s="37"/>
      <c r="R988" s="37"/>
      <c r="S988" s="37"/>
      <c r="T988" s="37"/>
      <c r="U988" s="37"/>
      <c r="V988" s="37"/>
      <c r="W988" s="37"/>
    </row>
    <row r="989">
      <c r="A989" s="46"/>
      <c r="B989" s="46"/>
      <c r="C989" s="46"/>
      <c r="D989" s="49"/>
      <c r="E989" s="49"/>
      <c r="F989" s="49"/>
      <c r="G989" s="46"/>
      <c r="H989" s="46"/>
      <c r="I989" s="46"/>
      <c r="J989" s="46"/>
      <c r="K989" s="46"/>
      <c r="L989" s="49"/>
      <c r="M989" s="49"/>
      <c r="N989" s="46"/>
      <c r="O989" s="46"/>
      <c r="P989" s="37"/>
      <c r="Q989" s="37"/>
      <c r="R989" s="37"/>
      <c r="S989" s="37"/>
      <c r="T989" s="37"/>
      <c r="U989" s="37"/>
      <c r="V989" s="37"/>
      <c r="W989" s="37"/>
    </row>
    <row r="990">
      <c r="A990" s="46"/>
      <c r="B990" s="46"/>
      <c r="C990" s="46"/>
      <c r="D990" s="49"/>
      <c r="E990" s="49"/>
      <c r="F990" s="49"/>
      <c r="G990" s="46"/>
      <c r="H990" s="46"/>
      <c r="I990" s="46"/>
      <c r="J990" s="46"/>
      <c r="K990" s="46"/>
      <c r="L990" s="49"/>
      <c r="M990" s="49"/>
      <c r="N990" s="46"/>
      <c r="O990" s="46"/>
      <c r="P990" s="37"/>
      <c r="Q990" s="37"/>
      <c r="R990" s="37"/>
      <c r="S990" s="37"/>
      <c r="T990" s="37"/>
      <c r="U990" s="37"/>
      <c r="V990" s="37"/>
      <c r="W990" s="37"/>
    </row>
    <row r="991">
      <c r="A991" s="46"/>
      <c r="B991" s="46"/>
      <c r="C991" s="46"/>
      <c r="D991" s="49"/>
      <c r="E991" s="49"/>
      <c r="F991" s="49"/>
      <c r="G991" s="46"/>
      <c r="H991" s="46"/>
      <c r="I991" s="46"/>
      <c r="J991" s="46"/>
      <c r="K991" s="46"/>
      <c r="L991" s="49"/>
      <c r="M991" s="49"/>
      <c r="N991" s="46"/>
      <c r="O991" s="46"/>
      <c r="P991" s="37"/>
      <c r="Q991" s="37"/>
      <c r="R991" s="37"/>
      <c r="S991" s="37"/>
      <c r="T991" s="37"/>
      <c r="U991" s="37"/>
      <c r="V991" s="37"/>
      <c r="W991" s="37"/>
    </row>
    <row r="992">
      <c r="A992" s="46"/>
      <c r="B992" s="46"/>
      <c r="C992" s="46"/>
      <c r="D992" s="49"/>
      <c r="E992" s="49"/>
      <c r="F992" s="49"/>
      <c r="G992" s="46"/>
      <c r="H992" s="46"/>
      <c r="I992" s="46"/>
      <c r="J992" s="46"/>
      <c r="K992" s="46"/>
      <c r="L992" s="49"/>
      <c r="M992" s="49"/>
      <c r="N992" s="46"/>
      <c r="O992" s="46"/>
      <c r="P992" s="37"/>
      <c r="Q992" s="37"/>
      <c r="R992" s="37"/>
      <c r="S992" s="37"/>
      <c r="T992" s="37"/>
      <c r="U992" s="37"/>
      <c r="V992" s="37"/>
      <c r="W992" s="37"/>
    </row>
    <row r="993">
      <c r="A993" s="46"/>
      <c r="B993" s="46"/>
      <c r="C993" s="46"/>
      <c r="D993" s="49"/>
      <c r="E993" s="49"/>
      <c r="F993" s="49"/>
      <c r="G993" s="46"/>
      <c r="H993" s="46"/>
      <c r="I993" s="46"/>
      <c r="J993" s="46"/>
      <c r="K993" s="46"/>
      <c r="L993" s="49"/>
      <c r="M993" s="49"/>
      <c r="N993" s="46"/>
      <c r="O993" s="46"/>
      <c r="P993" s="37"/>
      <c r="Q993" s="37"/>
      <c r="R993" s="37"/>
      <c r="S993" s="37"/>
      <c r="T993" s="37"/>
      <c r="U993" s="37"/>
      <c r="V993" s="37"/>
      <c r="W993" s="37"/>
    </row>
    <row r="994">
      <c r="A994" s="46"/>
      <c r="B994" s="46"/>
      <c r="C994" s="46"/>
      <c r="D994" s="49"/>
      <c r="E994" s="49"/>
      <c r="F994" s="49"/>
      <c r="G994" s="46"/>
      <c r="H994" s="46"/>
      <c r="I994" s="46"/>
      <c r="J994" s="46"/>
      <c r="K994" s="46"/>
      <c r="L994" s="49"/>
      <c r="M994" s="49"/>
      <c r="N994" s="46"/>
      <c r="O994" s="46"/>
      <c r="P994" s="37"/>
      <c r="Q994" s="37"/>
      <c r="R994" s="37"/>
      <c r="S994" s="37"/>
      <c r="T994" s="37"/>
      <c r="U994" s="37"/>
      <c r="V994" s="37"/>
      <c r="W994" s="37"/>
    </row>
    <row r="995">
      <c r="A995" s="46"/>
      <c r="B995" s="46"/>
      <c r="C995" s="46"/>
      <c r="D995" s="49"/>
      <c r="E995" s="49"/>
      <c r="F995" s="49"/>
      <c r="G995" s="46"/>
      <c r="H995" s="46"/>
      <c r="I995" s="46"/>
      <c r="J995" s="46"/>
      <c r="K995" s="46"/>
      <c r="L995" s="49"/>
      <c r="M995" s="49"/>
      <c r="N995" s="46"/>
      <c r="O995" s="46"/>
      <c r="P995" s="37"/>
      <c r="Q995" s="37"/>
      <c r="R995" s="37"/>
      <c r="S995" s="37"/>
      <c r="T995" s="37"/>
      <c r="U995" s="37"/>
      <c r="V995" s="37"/>
      <c r="W995" s="37"/>
    </row>
    <row r="996">
      <c r="A996" s="46"/>
      <c r="B996" s="46"/>
      <c r="C996" s="46"/>
      <c r="D996" s="49"/>
      <c r="E996" s="49"/>
      <c r="F996" s="49"/>
      <c r="G996" s="46"/>
      <c r="H996" s="46"/>
      <c r="I996" s="46"/>
      <c r="J996" s="46"/>
      <c r="K996" s="46"/>
      <c r="L996" s="49"/>
      <c r="M996" s="49"/>
      <c r="N996" s="46"/>
      <c r="O996" s="46"/>
      <c r="P996" s="37"/>
      <c r="Q996" s="37"/>
      <c r="R996" s="37"/>
      <c r="S996" s="37"/>
      <c r="T996" s="37"/>
      <c r="U996" s="37"/>
      <c r="V996" s="37"/>
      <c r="W996" s="37"/>
    </row>
    <row r="997">
      <c r="A997" s="46"/>
      <c r="B997" s="46"/>
      <c r="C997" s="46"/>
      <c r="D997" s="49"/>
      <c r="E997" s="49"/>
      <c r="F997" s="49"/>
      <c r="G997" s="46"/>
      <c r="H997" s="46"/>
      <c r="I997" s="46"/>
      <c r="J997" s="46"/>
      <c r="K997" s="46"/>
      <c r="L997" s="49"/>
      <c r="M997" s="49"/>
      <c r="N997" s="46"/>
      <c r="O997" s="46"/>
      <c r="P997" s="37"/>
      <c r="Q997" s="37"/>
      <c r="R997" s="37"/>
      <c r="S997" s="37"/>
      <c r="T997" s="37"/>
      <c r="U997" s="37"/>
      <c r="V997" s="37"/>
      <c r="W997" s="37"/>
    </row>
    <row r="998">
      <c r="A998" s="46"/>
      <c r="B998" s="46"/>
      <c r="C998" s="46"/>
      <c r="D998" s="49"/>
      <c r="E998" s="49"/>
      <c r="F998" s="49"/>
      <c r="G998" s="46"/>
      <c r="H998" s="46"/>
      <c r="I998" s="46"/>
      <c r="J998" s="46"/>
      <c r="K998" s="46"/>
      <c r="L998" s="49"/>
      <c r="M998" s="49"/>
      <c r="N998" s="46"/>
      <c r="O998" s="46"/>
      <c r="P998" s="37"/>
      <c r="Q998" s="37"/>
      <c r="R998" s="37"/>
      <c r="S998" s="37"/>
      <c r="T998" s="37"/>
      <c r="U998" s="37"/>
      <c r="V998" s="37"/>
      <c r="W998" s="37"/>
    </row>
    <row r="999">
      <c r="A999" s="46"/>
      <c r="B999" s="46"/>
      <c r="C999" s="46"/>
      <c r="D999" s="49"/>
      <c r="E999" s="49"/>
      <c r="F999" s="49"/>
      <c r="G999" s="46"/>
      <c r="H999" s="46"/>
      <c r="I999" s="46"/>
      <c r="J999" s="46"/>
      <c r="K999" s="46"/>
      <c r="L999" s="49"/>
      <c r="M999" s="49"/>
      <c r="N999" s="46"/>
      <c r="O999" s="46"/>
      <c r="P999" s="37"/>
      <c r="Q999" s="37"/>
      <c r="R999" s="37"/>
      <c r="S999" s="37"/>
      <c r="T999" s="37"/>
      <c r="U999" s="37"/>
      <c r="V999" s="37"/>
      <c r="W999" s="37"/>
    </row>
    <row r="1000">
      <c r="A1000" s="46"/>
      <c r="B1000" s="46"/>
      <c r="C1000" s="46"/>
      <c r="D1000" s="49"/>
      <c r="E1000" s="49"/>
      <c r="F1000" s="49"/>
      <c r="G1000" s="46"/>
      <c r="H1000" s="46"/>
      <c r="I1000" s="46"/>
      <c r="J1000" s="46"/>
      <c r="K1000" s="46"/>
      <c r="L1000" s="49"/>
      <c r="M1000" s="49"/>
      <c r="N1000" s="46"/>
      <c r="O1000" s="46"/>
      <c r="P1000" s="37"/>
      <c r="Q1000" s="37"/>
      <c r="R1000" s="37"/>
      <c r="S1000" s="37"/>
      <c r="T1000" s="37"/>
      <c r="U1000" s="37"/>
      <c r="V1000" s="37"/>
      <c r="W1000" s="37"/>
    </row>
  </sheetData>
  <dataValidations>
    <dataValidation type="list" allowBlank="1" sqref="J2:J121">
      <formula1>Enumerations!$I$2:$I$11</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75"/>
    <col customWidth="1" min="2" max="4" width="12.63"/>
    <col customWidth="1" min="5" max="5" width="28.25"/>
    <col customWidth="1" min="6" max="6" width="15.75"/>
    <col customWidth="1" min="7" max="7" width="18.88" outlineLevel="1"/>
    <col customWidth="1" min="8" max="8" width="28.25" outlineLevel="1"/>
    <col customWidth="1" min="9" max="9" width="12.63" outlineLevel="1"/>
    <col customWidth="1" min="10" max="10" width="18.88" outlineLevel="1"/>
    <col customWidth="1" min="11" max="11" width="12.63" outlineLevel="1"/>
    <col customWidth="1" min="12" max="12" width="28.25" outlineLevel="1"/>
    <col customWidth="1" min="13" max="13" width="22.0" outlineLevel="1"/>
    <col customWidth="1" min="14" max="14" width="15.75" outlineLevel="1"/>
    <col customWidth="1" min="15" max="15" width="12.63" outlineLevel="1"/>
    <col customWidth="1" min="16" max="16" width="18.88" outlineLevel="1"/>
    <col customWidth="1" min="17" max="18" width="12.63"/>
    <col customWidth="1" min="19" max="19" width="15.75"/>
    <col customWidth="1" min="20" max="20" width="9.5"/>
    <col customWidth="1" min="21" max="21" width="18.88"/>
    <col customWidth="1" min="22" max="23" width="22.0"/>
    <col customWidth="1" min="24" max="24" width="12.63"/>
    <col customWidth="1" min="25" max="25" width="9.5"/>
    <col customWidth="1" min="26" max="26" width="31.38"/>
    <col customWidth="1" min="27" max="28" width="12.63"/>
    <col customWidth="1" min="29" max="29" width="15.75"/>
    <col customWidth="1" min="30" max="31" width="18.88"/>
    <col customWidth="1" min="32" max="32" width="12.63"/>
  </cols>
  <sheetData>
    <row r="1" ht="24.0" customHeight="1">
      <c r="A1" s="278" t="s">
        <v>55</v>
      </c>
      <c r="B1" s="279" t="s">
        <v>7</v>
      </c>
      <c r="C1" s="279" t="s">
        <v>0</v>
      </c>
      <c r="D1" s="279" t="s">
        <v>1511</v>
      </c>
      <c r="E1" s="279" t="s">
        <v>1512</v>
      </c>
      <c r="F1" s="279" t="s">
        <v>1513</v>
      </c>
      <c r="G1" s="279" t="s">
        <v>1514</v>
      </c>
      <c r="H1" s="279" t="s">
        <v>1515</v>
      </c>
      <c r="I1" s="279" t="s">
        <v>1516</v>
      </c>
      <c r="J1" s="279" t="s">
        <v>1517</v>
      </c>
      <c r="K1" s="279" t="s">
        <v>1518</v>
      </c>
      <c r="L1" s="279" t="s">
        <v>18</v>
      </c>
      <c r="M1" s="279" t="s">
        <v>20</v>
      </c>
      <c r="N1" s="279" t="s">
        <v>22</v>
      </c>
      <c r="O1" s="279" t="s">
        <v>1519</v>
      </c>
      <c r="P1" s="279" t="s">
        <v>1520</v>
      </c>
      <c r="Q1" s="279" t="s">
        <v>1521</v>
      </c>
      <c r="R1" s="279" t="s">
        <v>1522</v>
      </c>
      <c r="S1" s="279" t="s">
        <v>1523</v>
      </c>
      <c r="T1" s="279" t="s">
        <v>1524</v>
      </c>
      <c r="U1" s="279" t="s">
        <v>1525</v>
      </c>
      <c r="V1" s="279" t="s">
        <v>1526</v>
      </c>
      <c r="W1" s="279" t="s">
        <v>1527</v>
      </c>
      <c r="X1" s="279" t="s">
        <v>1528</v>
      </c>
      <c r="Y1" s="279" t="s">
        <v>1529</v>
      </c>
      <c r="Z1" s="279" t="s">
        <v>35</v>
      </c>
      <c r="AA1" s="279" t="s">
        <v>37</v>
      </c>
      <c r="AB1" s="279" t="s">
        <v>38</v>
      </c>
      <c r="AC1" s="279" t="s">
        <v>39</v>
      </c>
      <c r="AD1" s="279" t="s">
        <v>40</v>
      </c>
      <c r="AE1" s="280" t="s">
        <v>41</v>
      </c>
      <c r="AF1" s="281"/>
    </row>
    <row r="2">
      <c r="A2" s="282" t="s">
        <v>181</v>
      </c>
      <c r="B2" s="283" t="s">
        <v>63</v>
      </c>
      <c r="C2" s="284" t="s">
        <v>43</v>
      </c>
      <c r="D2" s="285" t="s">
        <v>1530</v>
      </c>
      <c r="E2" s="285" t="s">
        <v>1531</v>
      </c>
      <c r="F2" s="285" t="s">
        <v>1530</v>
      </c>
      <c r="G2" s="285" t="s">
        <v>1532</v>
      </c>
      <c r="H2" s="285" t="s">
        <v>1533</v>
      </c>
      <c r="I2" s="284" t="s">
        <v>1534</v>
      </c>
      <c r="J2" s="284" t="s">
        <v>1361</v>
      </c>
      <c r="K2" s="285" t="str">
        <f>VLOOKUP(J2, 'Roles Library'!$A$2:$B$36, 2, FALSE)</f>
        <v>Chief Executive Officer</v>
      </c>
      <c r="L2" s="286" t="s">
        <v>1206</v>
      </c>
      <c r="M2" s="286">
        <v>0.5</v>
      </c>
      <c r="N2" s="285" t="s">
        <v>1535</v>
      </c>
      <c r="O2" s="284" t="s">
        <v>1536</v>
      </c>
      <c r="P2" s="285" t="s">
        <v>1537</v>
      </c>
      <c r="Q2" s="284" t="s">
        <v>1538</v>
      </c>
      <c r="R2" s="285" t="s">
        <v>1539</v>
      </c>
      <c r="S2" s="287">
        <v>46266.0</v>
      </c>
      <c r="T2" s="287">
        <v>46387.0</v>
      </c>
      <c r="U2" s="285" t="s">
        <v>1540</v>
      </c>
      <c r="V2" s="284" t="s">
        <v>1541</v>
      </c>
      <c r="W2" s="284" t="s">
        <v>1540</v>
      </c>
      <c r="X2" s="284" t="s">
        <v>1542</v>
      </c>
      <c r="Y2" s="285" t="s">
        <v>1543</v>
      </c>
      <c r="Z2" s="284" t="s">
        <v>86</v>
      </c>
      <c r="AA2" s="284" t="b">
        <v>0</v>
      </c>
      <c r="AB2" s="285" t="s">
        <v>1544</v>
      </c>
      <c r="AC2" s="285" t="s">
        <v>88</v>
      </c>
      <c r="AD2" s="288">
        <v>46280.0</v>
      </c>
      <c r="AE2" s="289">
        <v>46280.0</v>
      </c>
      <c r="AF2" s="199"/>
    </row>
    <row r="3">
      <c r="A3" s="282" t="s">
        <v>150</v>
      </c>
      <c r="B3" s="283" t="s">
        <v>63</v>
      </c>
      <c r="C3" s="284" t="s">
        <v>43</v>
      </c>
      <c r="D3" s="285" t="s">
        <v>1545</v>
      </c>
      <c r="E3" s="285" t="s">
        <v>1546</v>
      </c>
      <c r="F3" s="285" t="s">
        <v>1547</v>
      </c>
      <c r="G3" s="285" t="s">
        <v>1548</v>
      </c>
      <c r="H3" s="285" t="s">
        <v>1549</v>
      </c>
      <c r="I3" s="284" t="s">
        <v>61</v>
      </c>
      <c r="J3" s="284" t="s">
        <v>1550</v>
      </c>
      <c r="K3" s="285" t="str">
        <f>VLOOKUP(J3, 'Roles Library'!$A$2:$B$36, 2, FALSE)</f>
        <v>Creative Director</v>
      </c>
      <c r="L3" s="286" t="s">
        <v>1551</v>
      </c>
      <c r="M3" s="286">
        <v>1000.5</v>
      </c>
      <c r="N3" s="285" t="s">
        <v>1552</v>
      </c>
      <c r="O3" s="284" t="s">
        <v>1536</v>
      </c>
      <c r="P3" s="285" t="s">
        <v>1537</v>
      </c>
      <c r="Q3" s="284" t="s">
        <v>1538</v>
      </c>
      <c r="R3" s="285" t="s">
        <v>1553</v>
      </c>
      <c r="S3" s="287">
        <v>46266.0</v>
      </c>
      <c r="T3" s="287">
        <v>46387.0</v>
      </c>
      <c r="U3" s="285" t="s">
        <v>1554</v>
      </c>
      <c r="V3" s="284" t="s">
        <v>1555</v>
      </c>
      <c r="W3" s="284" t="s">
        <v>1540</v>
      </c>
      <c r="X3" s="284" t="s">
        <v>1556</v>
      </c>
      <c r="Y3" s="285" t="s">
        <v>1557</v>
      </c>
      <c r="Z3" s="284" t="s">
        <v>86</v>
      </c>
      <c r="AA3" s="284" t="b">
        <v>0</v>
      </c>
      <c r="AB3" s="285" t="s">
        <v>1558</v>
      </c>
      <c r="AC3" s="285" t="s">
        <v>88</v>
      </c>
      <c r="AD3" s="288">
        <v>46280.0</v>
      </c>
      <c r="AE3" s="289">
        <v>46280.0</v>
      </c>
      <c r="AF3" s="199"/>
    </row>
    <row r="4">
      <c r="A4" s="282" t="s">
        <v>454</v>
      </c>
      <c r="B4" s="283" t="s">
        <v>63</v>
      </c>
      <c r="C4" s="284" t="s">
        <v>43</v>
      </c>
      <c r="D4" s="285" t="s">
        <v>1559</v>
      </c>
      <c r="E4" s="285" t="s">
        <v>1560</v>
      </c>
      <c r="F4" s="285" t="s">
        <v>1559</v>
      </c>
      <c r="G4" s="285" t="s">
        <v>1561</v>
      </c>
      <c r="H4" s="285" t="s">
        <v>1562</v>
      </c>
      <c r="I4" s="284" t="s">
        <v>1534</v>
      </c>
      <c r="J4" s="284" t="s">
        <v>789</v>
      </c>
      <c r="K4" s="285" t="str">
        <f>VLOOKUP(J4, 'Roles Library'!$A$2:$B$36, 2, FALSE)</f>
        <v>House Manager</v>
      </c>
      <c r="L4" s="286" t="s">
        <v>694</v>
      </c>
      <c r="M4" s="286">
        <v>6000.5</v>
      </c>
      <c r="N4" s="285" t="s">
        <v>790</v>
      </c>
      <c r="O4" s="284" t="s">
        <v>1536</v>
      </c>
      <c r="P4" s="285" t="s">
        <v>1537</v>
      </c>
      <c r="Q4" s="284" t="s">
        <v>1538</v>
      </c>
      <c r="R4" s="285" t="s">
        <v>1563</v>
      </c>
      <c r="S4" s="287">
        <v>46321.0</v>
      </c>
      <c r="T4" s="287">
        <v>46387.0</v>
      </c>
      <c r="U4" s="285" t="s">
        <v>1540</v>
      </c>
      <c r="V4" s="284" t="s">
        <v>1541</v>
      </c>
      <c r="W4" s="284" t="s">
        <v>1540</v>
      </c>
      <c r="X4" s="284" t="s">
        <v>1564</v>
      </c>
      <c r="Y4" s="285" t="s">
        <v>1565</v>
      </c>
      <c r="Z4" s="284" t="s">
        <v>86</v>
      </c>
      <c r="AA4" s="284" t="b">
        <v>0</v>
      </c>
      <c r="AB4" s="285" t="s">
        <v>1566</v>
      </c>
      <c r="AC4" s="285" t="s">
        <v>88</v>
      </c>
      <c r="AD4" s="288">
        <v>46280.0</v>
      </c>
      <c r="AE4" s="289">
        <v>46280.0</v>
      </c>
      <c r="AF4" s="199"/>
    </row>
    <row r="5">
      <c r="A5" s="282" t="s">
        <v>82</v>
      </c>
      <c r="B5" s="283" t="s">
        <v>63</v>
      </c>
      <c r="C5" s="284" t="s">
        <v>43</v>
      </c>
      <c r="D5" s="285" t="s">
        <v>1567</v>
      </c>
      <c r="E5" s="285" t="s">
        <v>1568</v>
      </c>
      <c r="F5" s="285" t="s">
        <v>1567</v>
      </c>
      <c r="G5" s="285" t="s">
        <v>1569</v>
      </c>
      <c r="H5" s="285" t="s">
        <v>1570</v>
      </c>
      <c r="I5" s="284" t="s">
        <v>1534</v>
      </c>
      <c r="J5" s="284" t="s">
        <v>1571</v>
      </c>
      <c r="K5" s="285" t="str">
        <f>VLOOKUP(J5, 'Roles Library'!$A$2:$B$36, 2, FALSE)</f>
        <v>Production &amp; Operations Director</v>
      </c>
      <c r="L5" s="286" t="s">
        <v>579</v>
      </c>
      <c r="M5" s="286">
        <v>5000.5</v>
      </c>
      <c r="N5" s="285" t="s">
        <v>1572</v>
      </c>
      <c r="O5" s="284" t="s">
        <v>1536</v>
      </c>
      <c r="P5" s="285" t="s">
        <v>1537</v>
      </c>
      <c r="Q5" s="284" t="s">
        <v>1538</v>
      </c>
      <c r="R5" s="285" t="s">
        <v>1573</v>
      </c>
      <c r="S5" s="287">
        <v>46266.0</v>
      </c>
      <c r="T5" s="287">
        <v>46387.0</v>
      </c>
      <c r="U5" s="285" t="s">
        <v>1540</v>
      </c>
      <c r="V5" s="284" t="s">
        <v>1574</v>
      </c>
      <c r="W5" s="284" t="s">
        <v>1540</v>
      </c>
      <c r="X5" s="284" t="s">
        <v>1575</v>
      </c>
      <c r="Y5" s="285" t="s">
        <v>1576</v>
      </c>
      <c r="Z5" s="284" t="s">
        <v>86</v>
      </c>
      <c r="AA5" s="284" t="b">
        <v>0</v>
      </c>
      <c r="AB5" s="285" t="s">
        <v>1577</v>
      </c>
      <c r="AC5" s="285" t="s">
        <v>88</v>
      </c>
      <c r="AD5" s="288">
        <v>46280.0</v>
      </c>
      <c r="AE5" s="289">
        <v>46280.0</v>
      </c>
      <c r="AF5" s="199"/>
    </row>
    <row r="6">
      <c r="A6" s="282" t="s">
        <v>417</v>
      </c>
      <c r="B6" s="283" t="s">
        <v>63</v>
      </c>
      <c r="C6" s="284" t="s">
        <v>43</v>
      </c>
      <c r="D6" s="285" t="s">
        <v>1578</v>
      </c>
      <c r="E6" s="285" t="s">
        <v>1579</v>
      </c>
      <c r="F6" s="285" t="s">
        <v>1580</v>
      </c>
      <c r="G6" s="285" t="s">
        <v>1581</v>
      </c>
      <c r="H6" s="285" t="s">
        <v>1582</v>
      </c>
      <c r="I6" s="284" t="s">
        <v>1583</v>
      </c>
      <c r="J6" s="284" t="s">
        <v>763</v>
      </c>
      <c r="K6" s="285" t="str">
        <f>VLOOKUP(J6, 'Roles Library'!$A$2:$B$36, 2, FALSE)</f>
        <v>Audio Engineer - A1/FOH</v>
      </c>
      <c r="L6" s="286" t="s">
        <v>579</v>
      </c>
      <c r="M6" s="286">
        <v>9000.5</v>
      </c>
      <c r="N6" s="285" t="s">
        <v>1584</v>
      </c>
      <c r="O6" s="284" t="s">
        <v>1585</v>
      </c>
      <c r="P6" s="285" t="s">
        <v>1586</v>
      </c>
      <c r="Q6" s="284" t="s">
        <v>1587</v>
      </c>
      <c r="R6" s="285" t="s">
        <v>1588</v>
      </c>
      <c r="S6" s="287">
        <v>46342.0</v>
      </c>
      <c r="T6" s="287">
        <v>46387.0</v>
      </c>
      <c r="U6" s="285" t="s">
        <v>1540</v>
      </c>
      <c r="V6" s="284" t="s">
        <v>1589</v>
      </c>
      <c r="W6" s="284" t="s">
        <v>1540</v>
      </c>
      <c r="X6" s="284" t="s">
        <v>1590</v>
      </c>
      <c r="Y6" s="285" t="s">
        <v>1591</v>
      </c>
      <c r="Z6" s="284" t="s">
        <v>86</v>
      </c>
      <c r="AA6" s="284" t="b">
        <v>0</v>
      </c>
      <c r="AB6" s="285" t="s">
        <v>1592</v>
      </c>
      <c r="AC6" s="285" t="s">
        <v>88</v>
      </c>
      <c r="AD6" s="288">
        <v>46280.0</v>
      </c>
      <c r="AE6" s="289">
        <v>46280.0</v>
      </c>
      <c r="AF6" s="199"/>
    </row>
    <row r="7">
      <c r="A7" s="290" t="s">
        <v>129</v>
      </c>
      <c r="B7" s="291" t="s">
        <v>63</v>
      </c>
      <c r="C7" s="292" t="s">
        <v>43</v>
      </c>
      <c r="D7" s="293" t="s">
        <v>1593</v>
      </c>
      <c r="E7" s="293" t="s">
        <v>1594</v>
      </c>
      <c r="F7" s="293" t="s">
        <v>1594</v>
      </c>
      <c r="G7" s="293" t="s">
        <v>1595</v>
      </c>
      <c r="H7" s="293" t="s">
        <v>1596</v>
      </c>
      <c r="I7" s="292" t="s">
        <v>1534</v>
      </c>
      <c r="J7" s="294" t="s">
        <v>1597</v>
      </c>
      <c r="K7" s="293" t="str">
        <f>VLOOKUP(J7, 'Roles Library'!$A$2:$B$36, 2, FALSE)</f>
        <v>Event &amp; Programming Director</v>
      </c>
      <c r="L7" s="295" t="s">
        <v>1551</v>
      </c>
      <c r="M7" s="295">
        <v>1000.5</v>
      </c>
      <c r="N7" s="293" t="s">
        <v>1552</v>
      </c>
      <c r="O7" s="292" t="s">
        <v>1536</v>
      </c>
      <c r="P7" s="293" t="s">
        <v>1537</v>
      </c>
      <c r="Q7" s="292" t="s">
        <v>1538</v>
      </c>
      <c r="R7" s="293" t="s">
        <v>1598</v>
      </c>
      <c r="S7" s="296">
        <v>46235.0</v>
      </c>
      <c r="T7" s="296">
        <v>46387.0</v>
      </c>
      <c r="U7" s="293" t="s">
        <v>1540</v>
      </c>
      <c r="V7" s="292" t="s">
        <v>1541</v>
      </c>
      <c r="W7" s="292" t="s">
        <v>1540</v>
      </c>
      <c r="X7" s="292" t="s">
        <v>1542</v>
      </c>
      <c r="Y7" s="293" t="s">
        <v>1543</v>
      </c>
      <c r="Z7" s="292" t="s">
        <v>86</v>
      </c>
      <c r="AA7" s="292" t="b">
        <v>0</v>
      </c>
      <c r="AB7" s="293" t="s">
        <v>1599</v>
      </c>
      <c r="AC7" s="293" t="s">
        <v>88</v>
      </c>
      <c r="AD7" s="297">
        <v>46280.0</v>
      </c>
      <c r="AE7" s="298">
        <v>46280.0</v>
      </c>
      <c r="AF7" s="199"/>
    </row>
    <row r="8">
      <c r="A8" s="101"/>
      <c r="B8" s="299"/>
      <c r="C8" s="101"/>
      <c r="D8" s="102"/>
      <c r="E8" s="102"/>
      <c r="F8" s="102"/>
      <c r="G8" s="102"/>
      <c r="H8" s="102"/>
      <c r="I8" s="300"/>
      <c r="J8" s="300"/>
      <c r="K8" s="102"/>
      <c r="L8" s="301"/>
      <c r="M8" s="302"/>
      <c r="N8" s="102"/>
      <c r="O8" s="303"/>
      <c r="P8" s="102"/>
      <c r="Q8" s="101"/>
      <c r="R8" s="102"/>
      <c r="S8" s="101"/>
      <c r="T8" s="101"/>
      <c r="U8" s="102"/>
      <c r="V8" s="101"/>
      <c r="W8" s="101"/>
      <c r="X8" s="102"/>
      <c r="Y8" s="102"/>
      <c r="Z8" s="304"/>
      <c r="AA8" s="304"/>
      <c r="AB8" s="214"/>
      <c r="AC8" s="164"/>
      <c r="AD8" s="164"/>
      <c r="AE8" s="164"/>
      <c r="AF8" s="199"/>
    </row>
    <row r="9">
      <c r="A9" s="55"/>
      <c r="B9" s="196"/>
      <c r="C9" s="55"/>
      <c r="D9" s="56"/>
      <c r="E9" s="56"/>
      <c r="F9" s="56"/>
      <c r="G9" s="56"/>
      <c r="H9" s="56"/>
      <c r="I9" s="219"/>
      <c r="J9" s="219"/>
      <c r="K9" s="56"/>
      <c r="L9" s="305"/>
      <c r="M9" s="197"/>
      <c r="N9" s="56"/>
      <c r="O9" s="306"/>
      <c r="P9" s="56"/>
      <c r="Q9" s="55"/>
      <c r="R9" s="56"/>
      <c r="S9" s="55"/>
      <c r="T9" s="55"/>
      <c r="U9" s="56"/>
      <c r="V9" s="55"/>
      <c r="W9" s="55"/>
      <c r="X9" s="56"/>
      <c r="Y9" s="56"/>
      <c r="Z9" s="198"/>
      <c r="AA9" s="198"/>
      <c r="AB9" s="214"/>
      <c r="AC9" s="164"/>
      <c r="AD9" s="164"/>
      <c r="AE9" s="164"/>
      <c r="AF9" s="199"/>
    </row>
    <row r="10">
      <c r="A10" s="55"/>
      <c r="B10" s="196"/>
      <c r="C10" s="55"/>
      <c r="D10" s="56"/>
      <c r="E10" s="56"/>
      <c r="F10" s="56"/>
      <c r="G10" s="56"/>
      <c r="H10" s="56"/>
      <c r="I10" s="219"/>
      <c r="J10" s="219"/>
      <c r="K10" s="56"/>
      <c r="L10" s="307"/>
      <c r="M10" s="201"/>
      <c r="N10" s="56"/>
      <c r="O10" s="306"/>
      <c r="P10" s="56"/>
      <c r="Q10" s="55"/>
      <c r="R10" s="56"/>
      <c r="S10" s="306"/>
      <c r="T10" s="55"/>
      <c r="U10" s="56"/>
      <c r="V10" s="55"/>
      <c r="W10" s="55"/>
      <c r="X10" s="56"/>
      <c r="Y10" s="56"/>
      <c r="Z10" s="198"/>
      <c r="AA10" s="198"/>
      <c r="AB10" s="214"/>
      <c r="AC10" s="164"/>
      <c r="AD10" s="164"/>
      <c r="AE10" s="164"/>
      <c r="AF10" s="199"/>
    </row>
    <row r="11">
      <c r="A11" s="213"/>
      <c r="B11" s="308"/>
      <c r="C11" s="213"/>
      <c r="D11" s="214"/>
      <c r="E11" s="309"/>
      <c r="F11" s="309"/>
      <c r="G11" s="164"/>
      <c r="H11" s="164"/>
      <c r="I11" s="163"/>
      <c r="J11" s="163"/>
      <c r="K11" s="164"/>
      <c r="L11" s="310"/>
      <c r="M11" s="310"/>
      <c r="N11" s="164"/>
      <c r="O11" s="163"/>
      <c r="P11" s="164"/>
      <c r="Q11" s="163"/>
      <c r="R11" s="164"/>
      <c r="S11" s="163"/>
      <c r="T11" s="163"/>
      <c r="U11" s="164"/>
      <c r="V11" s="163"/>
      <c r="W11" s="163"/>
      <c r="X11" s="164"/>
      <c r="Y11" s="164"/>
      <c r="Z11" s="163"/>
      <c r="AA11" s="163"/>
      <c r="AB11" s="164"/>
      <c r="AC11" s="164"/>
      <c r="AD11" s="164"/>
      <c r="AE11" s="164"/>
      <c r="AF11" s="199"/>
    </row>
    <row r="12">
      <c r="A12" s="213"/>
      <c r="B12" s="308"/>
      <c r="C12" s="163"/>
      <c r="D12" s="164"/>
      <c r="E12" s="164"/>
      <c r="F12" s="164"/>
      <c r="G12" s="164"/>
      <c r="H12" s="164"/>
      <c r="I12" s="163"/>
      <c r="J12" s="163"/>
      <c r="K12" s="164"/>
      <c r="L12" s="311"/>
      <c r="M12" s="311"/>
      <c r="N12" s="164"/>
      <c r="O12" s="163"/>
      <c r="P12" s="164"/>
      <c r="Q12" s="163"/>
      <c r="R12" s="164"/>
      <c r="S12" s="163"/>
      <c r="T12" s="163"/>
      <c r="U12" s="164"/>
      <c r="V12" s="163"/>
      <c r="W12" s="163"/>
      <c r="X12" s="164"/>
      <c r="Y12" s="164"/>
      <c r="Z12" s="163"/>
      <c r="AA12" s="163"/>
      <c r="AB12" s="164"/>
      <c r="AC12" s="164"/>
      <c r="AD12" s="164"/>
      <c r="AE12" s="164"/>
      <c r="AF12" s="199"/>
    </row>
    <row r="13">
      <c r="A13" s="213"/>
      <c r="B13" s="308"/>
      <c r="C13" s="163"/>
      <c r="D13" s="164"/>
      <c r="E13" s="164"/>
      <c r="F13" s="164"/>
      <c r="G13" s="164"/>
      <c r="H13" s="164"/>
      <c r="I13" s="163"/>
      <c r="J13" s="163"/>
      <c r="K13" s="164"/>
      <c r="L13" s="310"/>
      <c r="M13" s="310"/>
      <c r="N13" s="164"/>
      <c r="O13" s="163"/>
      <c r="P13" s="164"/>
      <c r="Q13" s="163"/>
      <c r="R13" s="164"/>
      <c r="S13" s="163"/>
      <c r="T13" s="163"/>
      <c r="U13" s="164"/>
      <c r="V13" s="163"/>
      <c r="W13" s="163"/>
      <c r="X13" s="164"/>
      <c r="Y13" s="164"/>
      <c r="Z13" s="163"/>
      <c r="AA13" s="163"/>
      <c r="AB13" s="164"/>
      <c r="AC13" s="164"/>
      <c r="AD13" s="164"/>
      <c r="AE13" s="164"/>
      <c r="AF13" s="199"/>
    </row>
    <row r="14">
      <c r="A14" s="213"/>
      <c r="B14" s="308"/>
      <c r="C14" s="163"/>
      <c r="D14" s="164"/>
      <c r="E14" s="164"/>
      <c r="F14" s="164"/>
      <c r="G14" s="164"/>
      <c r="H14" s="164"/>
      <c r="I14" s="163"/>
      <c r="J14" s="163"/>
      <c r="K14" s="164"/>
      <c r="L14" s="311"/>
      <c r="M14" s="311"/>
      <c r="N14" s="164"/>
      <c r="O14" s="163"/>
      <c r="P14" s="164"/>
      <c r="Q14" s="163"/>
      <c r="R14" s="164"/>
      <c r="S14" s="163"/>
      <c r="T14" s="163"/>
      <c r="U14" s="164"/>
      <c r="V14" s="163"/>
      <c r="W14" s="163"/>
      <c r="X14" s="164"/>
      <c r="Y14" s="164"/>
      <c r="Z14" s="163"/>
      <c r="AA14" s="163"/>
      <c r="AB14" s="164"/>
      <c r="AC14" s="164"/>
      <c r="AD14" s="164"/>
      <c r="AE14" s="164"/>
      <c r="AF14" s="199"/>
    </row>
    <row r="15">
      <c r="A15" s="213"/>
      <c r="B15" s="308"/>
      <c r="C15" s="163"/>
      <c r="D15" s="164"/>
      <c r="E15" s="164"/>
      <c r="F15" s="164"/>
      <c r="G15" s="164"/>
      <c r="H15" s="164"/>
      <c r="I15" s="163"/>
      <c r="J15" s="163"/>
      <c r="K15" s="164"/>
      <c r="L15" s="310"/>
      <c r="M15" s="310"/>
      <c r="N15" s="164"/>
      <c r="O15" s="163"/>
      <c r="P15" s="164"/>
      <c r="Q15" s="163"/>
      <c r="R15" s="164"/>
      <c r="S15" s="163"/>
      <c r="T15" s="163"/>
      <c r="U15" s="164"/>
      <c r="V15" s="163"/>
      <c r="W15" s="163"/>
      <c r="X15" s="164"/>
      <c r="Y15" s="164"/>
      <c r="Z15" s="163"/>
      <c r="AA15" s="163"/>
      <c r="AB15" s="164"/>
      <c r="AC15" s="164"/>
      <c r="AD15" s="164"/>
      <c r="AE15" s="164"/>
      <c r="AF15" s="199"/>
    </row>
    <row r="16">
      <c r="A16" s="213"/>
      <c r="B16" s="308"/>
      <c r="C16" s="163"/>
      <c r="D16" s="164"/>
      <c r="E16" s="164"/>
      <c r="F16" s="164"/>
      <c r="G16" s="164"/>
      <c r="H16" s="164"/>
      <c r="I16" s="163"/>
      <c r="J16" s="163"/>
      <c r="K16" s="164"/>
      <c r="L16" s="311"/>
      <c r="M16" s="311"/>
      <c r="N16" s="164"/>
      <c r="O16" s="163"/>
      <c r="P16" s="164"/>
      <c r="Q16" s="163"/>
      <c r="R16" s="164"/>
      <c r="S16" s="163"/>
      <c r="T16" s="163"/>
      <c r="U16" s="164"/>
      <c r="V16" s="163"/>
      <c r="W16" s="163"/>
      <c r="X16" s="164"/>
      <c r="Y16" s="164"/>
      <c r="Z16" s="163"/>
      <c r="AA16" s="163"/>
      <c r="AB16" s="164"/>
      <c r="AC16" s="164"/>
      <c r="AD16" s="164"/>
      <c r="AE16" s="164"/>
      <c r="AF16" s="199"/>
    </row>
    <row r="17">
      <c r="A17" s="213"/>
      <c r="B17" s="308"/>
      <c r="C17" s="163"/>
      <c r="D17" s="164"/>
      <c r="E17" s="164"/>
      <c r="F17" s="164"/>
      <c r="G17" s="164"/>
      <c r="H17" s="164"/>
      <c r="I17" s="163"/>
      <c r="J17" s="163"/>
      <c r="K17" s="164"/>
      <c r="L17" s="310"/>
      <c r="M17" s="310"/>
      <c r="N17" s="164"/>
      <c r="O17" s="163"/>
      <c r="P17" s="164"/>
      <c r="Q17" s="163"/>
      <c r="R17" s="164"/>
      <c r="S17" s="163"/>
      <c r="T17" s="163"/>
      <c r="U17" s="164"/>
      <c r="V17" s="163"/>
      <c r="W17" s="163"/>
      <c r="X17" s="164"/>
      <c r="Y17" s="164"/>
      <c r="Z17" s="163"/>
      <c r="AA17" s="163"/>
      <c r="AB17" s="164"/>
      <c r="AC17" s="164"/>
      <c r="AD17" s="164"/>
      <c r="AE17" s="164"/>
      <c r="AF17" s="199"/>
    </row>
    <row r="18">
      <c r="A18" s="213"/>
      <c r="B18" s="308"/>
      <c r="C18" s="163"/>
      <c r="D18" s="164"/>
      <c r="E18" s="164"/>
      <c r="F18" s="164"/>
      <c r="G18" s="164"/>
      <c r="H18" s="164"/>
      <c r="I18" s="163"/>
      <c r="J18" s="163"/>
      <c r="K18" s="164"/>
      <c r="L18" s="311"/>
      <c r="M18" s="311"/>
      <c r="N18" s="164"/>
      <c r="O18" s="163"/>
      <c r="P18" s="164"/>
      <c r="Q18" s="163"/>
      <c r="R18" s="164"/>
      <c r="S18" s="163"/>
      <c r="T18" s="163"/>
      <c r="U18" s="164"/>
      <c r="V18" s="163"/>
      <c r="W18" s="163"/>
      <c r="X18" s="164"/>
      <c r="Y18" s="164"/>
      <c r="Z18" s="163"/>
      <c r="AA18" s="163"/>
      <c r="AB18" s="164"/>
      <c r="AC18" s="164"/>
      <c r="AD18" s="164"/>
      <c r="AE18" s="164"/>
      <c r="AF18" s="199"/>
    </row>
    <row r="19">
      <c r="A19" s="213"/>
      <c r="B19" s="308"/>
      <c r="C19" s="163"/>
      <c r="D19" s="164"/>
      <c r="E19" s="164"/>
      <c r="F19" s="164"/>
      <c r="G19" s="164"/>
      <c r="H19" s="164"/>
      <c r="I19" s="163"/>
      <c r="J19" s="163"/>
      <c r="K19" s="164"/>
      <c r="L19" s="310"/>
      <c r="M19" s="310"/>
      <c r="N19" s="164"/>
      <c r="O19" s="163"/>
      <c r="P19" s="164"/>
      <c r="Q19" s="163"/>
      <c r="R19" s="164"/>
      <c r="S19" s="163"/>
      <c r="T19" s="163"/>
      <c r="U19" s="164"/>
      <c r="V19" s="163"/>
      <c r="W19" s="163"/>
      <c r="X19" s="164"/>
      <c r="Y19" s="164"/>
      <c r="Z19" s="163"/>
      <c r="AA19" s="163"/>
      <c r="AB19" s="164"/>
      <c r="AC19" s="164"/>
      <c r="AD19" s="164"/>
      <c r="AE19" s="164"/>
      <c r="AF19" s="199"/>
    </row>
    <row r="20">
      <c r="A20" s="213"/>
      <c r="B20" s="308"/>
      <c r="C20" s="163"/>
      <c r="D20" s="164"/>
      <c r="E20" s="164"/>
      <c r="F20" s="164"/>
      <c r="G20" s="164"/>
      <c r="H20" s="164"/>
      <c r="I20" s="163"/>
      <c r="J20" s="163"/>
      <c r="K20" s="164"/>
      <c r="L20" s="311"/>
      <c r="M20" s="311"/>
      <c r="N20" s="164"/>
      <c r="O20" s="163"/>
      <c r="P20" s="164"/>
      <c r="Q20" s="163"/>
      <c r="R20" s="164"/>
      <c r="S20" s="163"/>
      <c r="T20" s="163"/>
      <c r="U20" s="164"/>
      <c r="V20" s="163"/>
      <c r="W20" s="163"/>
      <c r="X20" s="164"/>
      <c r="Y20" s="164"/>
      <c r="Z20" s="163"/>
      <c r="AA20" s="163"/>
      <c r="AB20" s="164"/>
      <c r="AC20" s="164"/>
      <c r="AD20" s="164"/>
      <c r="AE20" s="164"/>
      <c r="AF20" s="199"/>
    </row>
    <row r="21">
      <c r="A21" s="213"/>
      <c r="B21" s="308"/>
      <c r="C21" s="163"/>
      <c r="D21" s="164"/>
      <c r="E21" s="164"/>
      <c r="F21" s="164"/>
      <c r="G21" s="164"/>
      <c r="H21" s="164"/>
      <c r="I21" s="163"/>
      <c r="J21" s="163"/>
      <c r="K21" s="164"/>
      <c r="L21" s="310"/>
      <c r="M21" s="310"/>
      <c r="N21" s="164"/>
      <c r="O21" s="163"/>
      <c r="P21" s="164"/>
      <c r="Q21" s="163"/>
      <c r="R21" s="164"/>
      <c r="S21" s="163"/>
      <c r="T21" s="163"/>
      <c r="U21" s="164"/>
      <c r="V21" s="163"/>
      <c r="W21" s="163"/>
      <c r="X21" s="164"/>
      <c r="Y21" s="164"/>
      <c r="Z21" s="163"/>
      <c r="AA21" s="163"/>
      <c r="AB21" s="164"/>
      <c r="AC21" s="164"/>
      <c r="AD21" s="164"/>
      <c r="AE21" s="164"/>
      <c r="AF21" s="199"/>
    </row>
    <row r="22">
      <c r="A22" s="213"/>
      <c r="B22" s="308"/>
      <c r="C22" s="163"/>
      <c r="D22" s="164"/>
      <c r="E22" s="164"/>
      <c r="F22" s="164"/>
      <c r="G22" s="164"/>
      <c r="H22" s="164"/>
      <c r="I22" s="163"/>
      <c r="J22" s="163"/>
      <c r="K22" s="164"/>
      <c r="L22" s="311"/>
      <c r="M22" s="311"/>
      <c r="N22" s="164"/>
      <c r="O22" s="163"/>
      <c r="P22" s="164"/>
      <c r="Q22" s="163"/>
      <c r="R22" s="164"/>
      <c r="S22" s="163"/>
      <c r="T22" s="163"/>
      <c r="U22" s="164"/>
      <c r="V22" s="163"/>
      <c r="W22" s="163"/>
      <c r="X22" s="164"/>
      <c r="Y22" s="164"/>
      <c r="Z22" s="163"/>
      <c r="AA22" s="163"/>
      <c r="AB22" s="164"/>
      <c r="AC22" s="164"/>
      <c r="AD22" s="164"/>
      <c r="AE22" s="164"/>
      <c r="AF22" s="199"/>
    </row>
    <row r="23">
      <c r="A23" s="213"/>
      <c r="B23" s="308"/>
      <c r="C23" s="163"/>
      <c r="D23" s="164"/>
      <c r="E23" s="164"/>
      <c r="F23" s="164"/>
      <c r="G23" s="164"/>
      <c r="H23" s="164"/>
      <c r="I23" s="163"/>
      <c r="J23" s="163"/>
      <c r="K23" s="164"/>
      <c r="L23" s="310"/>
      <c r="M23" s="310"/>
      <c r="N23" s="164"/>
      <c r="O23" s="163"/>
      <c r="P23" s="164"/>
      <c r="Q23" s="163"/>
      <c r="R23" s="164"/>
      <c r="S23" s="163"/>
      <c r="T23" s="163"/>
      <c r="U23" s="164"/>
      <c r="V23" s="163"/>
      <c r="W23" s="163"/>
      <c r="X23" s="164"/>
      <c r="Y23" s="164"/>
      <c r="Z23" s="163"/>
      <c r="AA23" s="163"/>
      <c r="AB23" s="164"/>
      <c r="AC23" s="164"/>
      <c r="AD23" s="164"/>
      <c r="AE23" s="164"/>
      <c r="AF23" s="199"/>
    </row>
    <row r="24">
      <c r="A24" s="213"/>
      <c r="B24" s="308"/>
      <c r="C24" s="163"/>
      <c r="D24" s="164"/>
      <c r="E24" s="164"/>
      <c r="F24" s="164"/>
      <c r="G24" s="164"/>
      <c r="H24" s="164"/>
      <c r="I24" s="163"/>
      <c r="J24" s="163"/>
      <c r="K24" s="164"/>
      <c r="L24" s="311"/>
      <c r="M24" s="311"/>
      <c r="N24" s="164"/>
      <c r="O24" s="163"/>
      <c r="P24" s="164"/>
      <c r="Q24" s="163"/>
      <c r="R24" s="164"/>
      <c r="S24" s="163"/>
      <c r="T24" s="163"/>
      <c r="U24" s="164"/>
      <c r="V24" s="163"/>
      <c r="W24" s="163"/>
      <c r="X24" s="164"/>
      <c r="Y24" s="164"/>
      <c r="Z24" s="163"/>
      <c r="AA24" s="163"/>
      <c r="AB24" s="164"/>
      <c r="AC24" s="164"/>
      <c r="AD24" s="164"/>
      <c r="AE24" s="164"/>
      <c r="AF24" s="199"/>
    </row>
    <row r="25">
      <c r="A25" s="213"/>
      <c r="B25" s="308"/>
      <c r="C25" s="163"/>
      <c r="D25" s="164"/>
      <c r="E25" s="164"/>
      <c r="F25" s="164"/>
      <c r="G25" s="164"/>
      <c r="H25" s="164"/>
      <c r="I25" s="163"/>
      <c r="J25" s="163"/>
      <c r="K25" s="164"/>
      <c r="L25" s="310"/>
      <c r="M25" s="310"/>
      <c r="N25" s="164"/>
      <c r="O25" s="163"/>
      <c r="P25" s="164"/>
      <c r="Q25" s="163"/>
      <c r="R25" s="164"/>
      <c r="S25" s="163"/>
      <c r="T25" s="163"/>
      <c r="U25" s="164"/>
      <c r="V25" s="163"/>
      <c r="W25" s="163"/>
      <c r="X25" s="164"/>
      <c r="Y25" s="164"/>
      <c r="Z25" s="163"/>
      <c r="AA25" s="163"/>
      <c r="AB25" s="164"/>
      <c r="AC25" s="164"/>
      <c r="AD25" s="164"/>
      <c r="AE25" s="164"/>
      <c r="AF25" s="199"/>
    </row>
    <row r="26">
      <c r="A26" s="213"/>
      <c r="B26" s="308"/>
      <c r="C26" s="163"/>
      <c r="D26" s="164"/>
      <c r="E26" s="164"/>
      <c r="F26" s="164"/>
      <c r="G26" s="164"/>
      <c r="H26" s="164"/>
      <c r="I26" s="163"/>
      <c r="J26" s="163"/>
      <c r="K26" s="164"/>
      <c r="L26" s="311"/>
      <c r="M26" s="311"/>
      <c r="N26" s="164"/>
      <c r="O26" s="163"/>
      <c r="P26" s="164"/>
      <c r="Q26" s="163"/>
      <c r="R26" s="164"/>
      <c r="S26" s="163"/>
      <c r="T26" s="163"/>
      <c r="U26" s="164"/>
      <c r="V26" s="163"/>
      <c r="W26" s="163"/>
      <c r="X26" s="164"/>
      <c r="Y26" s="164"/>
      <c r="Z26" s="163"/>
      <c r="AA26" s="163"/>
      <c r="AB26" s="164"/>
      <c r="AC26" s="164"/>
      <c r="AD26" s="164"/>
      <c r="AE26" s="164"/>
      <c r="AF26" s="199"/>
    </row>
    <row r="27">
      <c r="A27" s="213"/>
      <c r="B27" s="308"/>
      <c r="C27" s="163"/>
      <c r="D27" s="164"/>
      <c r="E27" s="164"/>
      <c r="F27" s="164"/>
      <c r="G27" s="164"/>
      <c r="H27" s="164"/>
      <c r="I27" s="163"/>
      <c r="J27" s="163"/>
      <c r="K27" s="164"/>
      <c r="L27" s="310"/>
      <c r="M27" s="310"/>
      <c r="N27" s="164"/>
      <c r="O27" s="163"/>
      <c r="P27" s="164"/>
      <c r="Q27" s="163"/>
      <c r="R27" s="164"/>
      <c r="S27" s="163"/>
      <c r="T27" s="163"/>
      <c r="U27" s="164"/>
      <c r="V27" s="163"/>
      <c r="W27" s="163"/>
      <c r="X27" s="164"/>
      <c r="Y27" s="164"/>
      <c r="Z27" s="163"/>
      <c r="AA27" s="163"/>
      <c r="AB27" s="164"/>
      <c r="AC27" s="164"/>
      <c r="AD27" s="164"/>
      <c r="AE27" s="164"/>
      <c r="AF27" s="199"/>
    </row>
    <row r="28">
      <c r="A28" s="213"/>
      <c r="B28" s="308"/>
      <c r="C28" s="163"/>
      <c r="D28" s="164"/>
      <c r="E28" s="164"/>
      <c r="F28" s="164"/>
      <c r="G28" s="164"/>
      <c r="H28" s="164"/>
      <c r="I28" s="163"/>
      <c r="J28" s="163"/>
      <c r="K28" s="164"/>
      <c r="L28" s="311"/>
      <c r="M28" s="311"/>
      <c r="N28" s="164"/>
      <c r="O28" s="163"/>
      <c r="P28" s="164"/>
      <c r="Q28" s="163"/>
      <c r="R28" s="164"/>
      <c r="S28" s="163"/>
      <c r="T28" s="163"/>
      <c r="U28" s="164"/>
      <c r="V28" s="163"/>
      <c r="W28" s="163"/>
      <c r="X28" s="164"/>
      <c r="Y28" s="164"/>
      <c r="Z28" s="163"/>
      <c r="AA28" s="163"/>
      <c r="AB28" s="164"/>
      <c r="AC28" s="164"/>
      <c r="AD28" s="164"/>
      <c r="AE28" s="164"/>
      <c r="AF28" s="199"/>
    </row>
    <row r="29">
      <c r="A29" s="213"/>
      <c r="B29" s="308"/>
      <c r="C29" s="163"/>
      <c r="D29" s="164"/>
      <c r="E29" s="164"/>
      <c r="F29" s="164"/>
      <c r="G29" s="164"/>
      <c r="H29" s="164"/>
      <c r="I29" s="163"/>
      <c r="J29" s="163"/>
      <c r="K29" s="164"/>
      <c r="L29" s="310"/>
      <c r="M29" s="310"/>
      <c r="N29" s="164"/>
      <c r="O29" s="163"/>
      <c r="P29" s="164"/>
      <c r="Q29" s="163"/>
      <c r="R29" s="164"/>
      <c r="S29" s="163"/>
      <c r="T29" s="163"/>
      <c r="U29" s="164"/>
      <c r="V29" s="163"/>
      <c r="W29" s="163"/>
      <c r="X29" s="164"/>
      <c r="Y29" s="164"/>
      <c r="Z29" s="163"/>
      <c r="AA29" s="163"/>
      <c r="AB29" s="164"/>
      <c r="AC29" s="164"/>
      <c r="AD29" s="164"/>
      <c r="AE29" s="164"/>
      <c r="AF29" s="199"/>
    </row>
    <row r="30">
      <c r="A30" s="213"/>
      <c r="B30" s="308"/>
      <c r="C30" s="163"/>
      <c r="D30" s="164"/>
      <c r="E30" s="164"/>
      <c r="F30" s="164"/>
      <c r="G30" s="164"/>
      <c r="H30" s="164"/>
      <c r="I30" s="163"/>
      <c r="J30" s="163"/>
      <c r="K30" s="164"/>
      <c r="L30" s="311"/>
      <c r="M30" s="311"/>
      <c r="N30" s="164"/>
      <c r="O30" s="163"/>
      <c r="P30" s="164"/>
      <c r="Q30" s="163"/>
      <c r="R30" s="164"/>
      <c r="S30" s="163"/>
      <c r="T30" s="163"/>
      <c r="U30" s="164"/>
      <c r="V30" s="163"/>
      <c r="W30" s="163"/>
      <c r="X30" s="164"/>
      <c r="Y30" s="164"/>
      <c r="Z30" s="163"/>
      <c r="AA30" s="163"/>
      <c r="AB30" s="164"/>
      <c r="AC30" s="164"/>
      <c r="AD30" s="164"/>
      <c r="AE30" s="164"/>
      <c r="AF30" s="199"/>
    </row>
    <row r="31">
      <c r="A31" s="213"/>
      <c r="B31" s="308"/>
      <c r="C31" s="163"/>
      <c r="D31" s="164"/>
      <c r="E31" s="164"/>
      <c r="F31" s="164"/>
      <c r="G31" s="164"/>
      <c r="H31" s="164"/>
      <c r="I31" s="163"/>
      <c r="J31" s="163"/>
      <c r="K31" s="164"/>
      <c r="L31" s="310"/>
      <c r="M31" s="310"/>
      <c r="N31" s="164"/>
      <c r="O31" s="163"/>
      <c r="P31" s="164"/>
      <c r="Q31" s="163"/>
      <c r="R31" s="164"/>
      <c r="S31" s="163"/>
      <c r="T31" s="163"/>
      <c r="U31" s="164"/>
      <c r="V31" s="163"/>
      <c r="W31" s="163"/>
      <c r="X31" s="164"/>
      <c r="Y31" s="164"/>
      <c r="Z31" s="163"/>
      <c r="AA31" s="163"/>
      <c r="AB31" s="164"/>
      <c r="AC31" s="164"/>
      <c r="AD31" s="164"/>
      <c r="AE31" s="164"/>
      <c r="AF31" s="199"/>
    </row>
    <row r="32">
      <c r="A32" s="213"/>
      <c r="B32" s="308"/>
      <c r="C32" s="163"/>
      <c r="D32" s="164"/>
      <c r="E32" s="164"/>
      <c r="F32" s="164"/>
      <c r="G32" s="164"/>
      <c r="H32" s="164"/>
      <c r="I32" s="163"/>
      <c r="J32" s="163"/>
      <c r="K32" s="164"/>
      <c r="L32" s="311"/>
      <c r="M32" s="311"/>
      <c r="N32" s="164"/>
      <c r="O32" s="163"/>
      <c r="P32" s="164"/>
      <c r="Q32" s="163"/>
      <c r="R32" s="164"/>
      <c r="S32" s="163"/>
      <c r="T32" s="163"/>
      <c r="U32" s="164"/>
      <c r="V32" s="163"/>
      <c r="W32" s="163"/>
      <c r="X32" s="164"/>
      <c r="Y32" s="164"/>
      <c r="Z32" s="163"/>
      <c r="AA32" s="163"/>
      <c r="AB32" s="164"/>
      <c r="AC32" s="164"/>
      <c r="AD32" s="164"/>
      <c r="AE32" s="164"/>
      <c r="AF32" s="199"/>
    </row>
    <row r="33">
      <c r="A33" s="213"/>
      <c r="B33" s="308"/>
      <c r="C33" s="163"/>
      <c r="D33" s="164"/>
      <c r="E33" s="164"/>
      <c r="F33" s="164"/>
      <c r="G33" s="164"/>
      <c r="H33" s="164"/>
      <c r="I33" s="163"/>
      <c r="J33" s="163"/>
      <c r="K33" s="164"/>
      <c r="L33" s="310"/>
      <c r="M33" s="310"/>
      <c r="N33" s="164"/>
      <c r="O33" s="163"/>
      <c r="P33" s="164"/>
      <c r="Q33" s="163"/>
      <c r="R33" s="164"/>
      <c r="S33" s="163"/>
      <c r="T33" s="163"/>
      <c r="U33" s="164"/>
      <c r="V33" s="163"/>
      <c r="W33" s="163"/>
      <c r="X33" s="164"/>
      <c r="Y33" s="164"/>
      <c r="Z33" s="163"/>
      <c r="AA33" s="163"/>
      <c r="AB33" s="164"/>
      <c r="AC33" s="164"/>
      <c r="AD33" s="164"/>
      <c r="AE33" s="164"/>
      <c r="AF33" s="199"/>
    </row>
    <row r="34">
      <c r="A34" s="213"/>
      <c r="B34" s="308"/>
      <c r="C34" s="163"/>
      <c r="D34" s="164"/>
      <c r="E34" s="164"/>
      <c r="F34" s="164"/>
      <c r="G34" s="164"/>
      <c r="H34" s="164"/>
      <c r="I34" s="163"/>
      <c r="J34" s="163"/>
      <c r="K34" s="164"/>
      <c r="L34" s="311"/>
      <c r="M34" s="311"/>
      <c r="N34" s="164"/>
      <c r="O34" s="163"/>
      <c r="P34" s="164"/>
      <c r="Q34" s="163"/>
      <c r="R34" s="164"/>
      <c r="S34" s="163"/>
      <c r="T34" s="163"/>
      <c r="U34" s="164"/>
      <c r="V34" s="163"/>
      <c r="W34" s="163"/>
      <c r="X34" s="164"/>
      <c r="Y34" s="164"/>
      <c r="Z34" s="163"/>
      <c r="AA34" s="163"/>
      <c r="AB34" s="164"/>
      <c r="AC34" s="164"/>
      <c r="AD34" s="164"/>
      <c r="AE34" s="164"/>
      <c r="AF34" s="199"/>
    </row>
    <row r="35">
      <c r="A35" s="213"/>
      <c r="B35" s="308"/>
      <c r="C35" s="163"/>
      <c r="D35" s="164"/>
      <c r="E35" s="164"/>
      <c r="F35" s="164"/>
      <c r="G35" s="164"/>
      <c r="H35" s="164"/>
      <c r="I35" s="163"/>
      <c r="J35" s="163"/>
      <c r="K35" s="164"/>
      <c r="L35" s="310"/>
      <c r="M35" s="310"/>
      <c r="N35" s="164"/>
      <c r="O35" s="163"/>
      <c r="P35" s="164"/>
      <c r="Q35" s="163"/>
      <c r="R35" s="164"/>
      <c r="S35" s="163"/>
      <c r="T35" s="163"/>
      <c r="U35" s="164"/>
      <c r="V35" s="163"/>
      <c r="W35" s="163"/>
      <c r="X35" s="164"/>
      <c r="Y35" s="164"/>
      <c r="Z35" s="163"/>
      <c r="AA35" s="163"/>
      <c r="AB35" s="164"/>
      <c r="AC35" s="164"/>
      <c r="AD35" s="164"/>
      <c r="AE35" s="164"/>
      <c r="AF35" s="199"/>
    </row>
    <row r="36">
      <c r="A36" s="213"/>
      <c r="B36" s="308"/>
      <c r="C36" s="163"/>
      <c r="D36" s="164"/>
      <c r="E36" s="164"/>
      <c r="F36" s="164"/>
      <c r="G36" s="164"/>
      <c r="H36" s="164"/>
      <c r="I36" s="163"/>
      <c r="J36" s="163"/>
      <c r="K36" s="164"/>
      <c r="L36" s="311"/>
      <c r="M36" s="311"/>
      <c r="N36" s="164"/>
      <c r="O36" s="163"/>
      <c r="P36" s="164"/>
      <c r="Q36" s="163"/>
      <c r="R36" s="164"/>
      <c r="S36" s="163"/>
      <c r="T36" s="163"/>
      <c r="U36" s="164"/>
      <c r="V36" s="163"/>
      <c r="W36" s="163"/>
      <c r="X36" s="164"/>
      <c r="Y36" s="164"/>
      <c r="Z36" s="163"/>
      <c r="AA36" s="163"/>
      <c r="AB36" s="164"/>
      <c r="AC36" s="164"/>
      <c r="AD36" s="164"/>
      <c r="AE36" s="164"/>
      <c r="AF36" s="199"/>
    </row>
    <row r="37">
      <c r="A37" s="213"/>
      <c r="B37" s="308"/>
      <c r="C37" s="163"/>
      <c r="D37" s="164"/>
      <c r="E37" s="164"/>
      <c r="F37" s="164"/>
      <c r="G37" s="164"/>
      <c r="H37" s="164"/>
      <c r="I37" s="163"/>
      <c r="J37" s="163"/>
      <c r="K37" s="164"/>
      <c r="L37" s="310"/>
      <c r="M37" s="310"/>
      <c r="N37" s="164"/>
      <c r="O37" s="163"/>
      <c r="P37" s="164"/>
      <c r="Q37" s="163"/>
      <c r="R37" s="164"/>
      <c r="S37" s="163"/>
      <c r="T37" s="163"/>
      <c r="U37" s="164"/>
      <c r="V37" s="163"/>
      <c r="W37" s="163"/>
      <c r="X37" s="164"/>
      <c r="Y37" s="164"/>
      <c r="Z37" s="163"/>
      <c r="AA37" s="163"/>
      <c r="AB37" s="164"/>
      <c r="AC37" s="164"/>
      <c r="AD37" s="164"/>
      <c r="AE37" s="164"/>
      <c r="AF37" s="199"/>
    </row>
    <row r="38">
      <c r="A38" s="213"/>
      <c r="B38" s="308"/>
      <c r="C38" s="163"/>
      <c r="D38" s="164"/>
      <c r="E38" s="164"/>
      <c r="F38" s="164"/>
      <c r="G38" s="164"/>
      <c r="H38" s="164"/>
      <c r="I38" s="163"/>
      <c r="J38" s="163"/>
      <c r="K38" s="164"/>
      <c r="L38" s="311"/>
      <c r="M38" s="311"/>
      <c r="N38" s="164"/>
      <c r="O38" s="163"/>
      <c r="P38" s="164"/>
      <c r="Q38" s="163"/>
      <c r="R38" s="164"/>
      <c r="S38" s="163"/>
      <c r="T38" s="163"/>
      <c r="U38" s="164"/>
      <c r="V38" s="163"/>
      <c r="W38" s="163"/>
      <c r="X38" s="164"/>
      <c r="Y38" s="164"/>
      <c r="Z38" s="163"/>
      <c r="AA38" s="163"/>
      <c r="AB38" s="164"/>
      <c r="AC38" s="164"/>
      <c r="AD38" s="164"/>
      <c r="AE38" s="164"/>
      <c r="AF38" s="199"/>
    </row>
    <row r="39">
      <c r="A39" s="213"/>
      <c r="B39" s="308"/>
      <c r="C39" s="163"/>
      <c r="D39" s="164"/>
      <c r="E39" s="164"/>
      <c r="F39" s="164"/>
      <c r="G39" s="164"/>
      <c r="H39" s="164"/>
      <c r="I39" s="163"/>
      <c r="J39" s="163"/>
      <c r="K39" s="164"/>
      <c r="L39" s="310"/>
      <c r="M39" s="310"/>
      <c r="N39" s="164"/>
      <c r="O39" s="163"/>
      <c r="P39" s="164"/>
      <c r="Q39" s="163"/>
      <c r="R39" s="164"/>
      <c r="S39" s="163"/>
      <c r="T39" s="163"/>
      <c r="U39" s="164"/>
      <c r="V39" s="163"/>
      <c r="W39" s="163"/>
      <c r="X39" s="164"/>
      <c r="Y39" s="164"/>
      <c r="Z39" s="163"/>
      <c r="AA39" s="163"/>
      <c r="AB39" s="164"/>
      <c r="AC39" s="164"/>
      <c r="AD39" s="164"/>
      <c r="AE39" s="164"/>
      <c r="AF39" s="199"/>
    </row>
    <row r="40">
      <c r="A40" s="213"/>
      <c r="B40" s="308"/>
      <c r="C40" s="163"/>
      <c r="D40" s="164"/>
      <c r="E40" s="164"/>
      <c r="F40" s="164"/>
      <c r="G40" s="164"/>
      <c r="H40" s="164"/>
      <c r="I40" s="163"/>
      <c r="J40" s="163"/>
      <c r="K40" s="164"/>
      <c r="L40" s="311"/>
      <c r="M40" s="311"/>
      <c r="N40" s="164"/>
      <c r="O40" s="163"/>
      <c r="P40" s="164"/>
      <c r="Q40" s="163"/>
      <c r="R40" s="164"/>
      <c r="S40" s="163"/>
      <c r="T40" s="163"/>
      <c r="U40" s="164"/>
      <c r="V40" s="163"/>
      <c r="W40" s="163"/>
      <c r="X40" s="164"/>
      <c r="Y40" s="164"/>
      <c r="Z40" s="163"/>
      <c r="AA40" s="163"/>
      <c r="AB40" s="164"/>
      <c r="AC40" s="164"/>
      <c r="AD40" s="164"/>
      <c r="AE40" s="164"/>
      <c r="AF40" s="199"/>
    </row>
    <row r="41">
      <c r="A41" s="213"/>
      <c r="B41" s="308"/>
      <c r="C41" s="163"/>
      <c r="D41" s="164"/>
      <c r="E41" s="164"/>
      <c r="F41" s="164"/>
      <c r="G41" s="164"/>
      <c r="H41" s="164"/>
      <c r="I41" s="163"/>
      <c r="J41" s="163"/>
      <c r="K41" s="164"/>
      <c r="L41" s="310"/>
      <c r="M41" s="310"/>
      <c r="N41" s="164"/>
      <c r="O41" s="163"/>
      <c r="P41" s="164"/>
      <c r="Q41" s="163"/>
      <c r="R41" s="164"/>
      <c r="S41" s="163"/>
      <c r="T41" s="163"/>
      <c r="U41" s="164"/>
      <c r="V41" s="163"/>
      <c r="W41" s="163"/>
      <c r="X41" s="164"/>
      <c r="Y41" s="164"/>
      <c r="Z41" s="163"/>
      <c r="AA41" s="163"/>
      <c r="AB41" s="164"/>
      <c r="AC41" s="164"/>
      <c r="AD41" s="164"/>
      <c r="AE41" s="164"/>
      <c r="AF41" s="199"/>
    </row>
    <row r="42">
      <c r="A42" s="213"/>
      <c r="B42" s="308"/>
      <c r="C42" s="163"/>
      <c r="D42" s="164"/>
      <c r="E42" s="164"/>
      <c r="F42" s="164"/>
      <c r="G42" s="164"/>
      <c r="H42" s="164"/>
      <c r="I42" s="163"/>
      <c r="J42" s="163"/>
      <c r="K42" s="164"/>
      <c r="L42" s="311"/>
      <c r="M42" s="311"/>
      <c r="N42" s="164"/>
      <c r="O42" s="163"/>
      <c r="P42" s="164"/>
      <c r="Q42" s="163"/>
      <c r="R42" s="164"/>
      <c r="S42" s="163"/>
      <c r="T42" s="163"/>
      <c r="U42" s="164"/>
      <c r="V42" s="163"/>
      <c r="W42" s="163"/>
      <c r="X42" s="164"/>
      <c r="Y42" s="164"/>
      <c r="Z42" s="163"/>
      <c r="AA42" s="163"/>
      <c r="AB42" s="164"/>
      <c r="AC42" s="164"/>
      <c r="AD42" s="164"/>
      <c r="AE42" s="164"/>
      <c r="AF42" s="199"/>
    </row>
    <row r="43">
      <c r="A43" s="213"/>
      <c r="B43" s="308"/>
      <c r="C43" s="163"/>
      <c r="D43" s="164"/>
      <c r="E43" s="164"/>
      <c r="F43" s="164"/>
      <c r="G43" s="164"/>
      <c r="H43" s="164"/>
      <c r="I43" s="163"/>
      <c r="J43" s="163"/>
      <c r="K43" s="164"/>
      <c r="L43" s="310"/>
      <c r="M43" s="310"/>
      <c r="N43" s="164"/>
      <c r="O43" s="163"/>
      <c r="P43" s="164"/>
      <c r="Q43" s="163"/>
      <c r="R43" s="164"/>
      <c r="S43" s="163"/>
      <c r="T43" s="163"/>
      <c r="U43" s="164"/>
      <c r="V43" s="163"/>
      <c r="W43" s="163"/>
      <c r="X43" s="164"/>
      <c r="Y43" s="164"/>
      <c r="Z43" s="163"/>
      <c r="AA43" s="163"/>
      <c r="AB43" s="164"/>
      <c r="AC43" s="164"/>
      <c r="AD43" s="164"/>
      <c r="AE43" s="164"/>
      <c r="AF43" s="199"/>
    </row>
    <row r="44">
      <c r="A44" s="213"/>
      <c r="B44" s="308"/>
      <c r="C44" s="163"/>
      <c r="D44" s="164"/>
      <c r="E44" s="164"/>
      <c r="F44" s="164"/>
      <c r="G44" s="164"/>
      <c r="H44" s="164"/>
      <c r="I44" s="163"/>
      <c r="J44" s="163"/>
      <c r="K44" s="164"/>
      <c r="L44" s="311"/>
      <c r="M44" s="311"/>
      <c r="N44" s="164"/>
      <c r="O44" s="163"/>
      <c r="P44" s="164"/>
      <c r="Q44" s="163"/>
      <c r="R44" s="164"/>
      <c r="S44" s="163"/>
      <c r="T44" s="163"/>
      <c r="U44" s="164"/>
      <c r="V44" s="163"/>
      <c r="W44" s="163"/>
      <c r="X44" s="164"/>
      <c r="Y44" s="164"/>
      <c r="Z44" s="163"/>
      <c r="AA44" s="163"/>
      <c r="AB44" s="164"/>
      <c r="AC44" s="164"/>
      <c r="AD44" s="164"/>
      <c r="AE44" s="164"/>
      <c r="AF44" s="199"/>
    </row>
    <row r="45">
      <c r="A45" s="213"/>
      <c r="B45" s="308"/>
      <c r="C45" s="163"/>
      <c r="D45" s="164"/>
      <c r="E45" s="164"/>
      <c r="F45" s="164"/>
      <c r="G45" s="164"/>
      <c r="H45" s="164"/>
      <c r="I45" s="163"/>
      <c r="J45" s="163"/>
      <c r="K45" s="164"/>
      <c r="L45" s="310"/>
      <c r="M45" s="310"/>
      <c r="N45" s="164"/>
      <c r="O45" s="163"/>
      <c r="P45" s="164"/>
      <c r="Q45" s="163"/>
      <c r="R45" s="164"/>
      <c r="S45" s="163"/>
      <c r="T45" s="163"/>
      <c r="U45" s="164"/>
      <c r="V45" s="163"/>
      <c r="W45" s="163"/>
      <c r="X45" s="164"/>
      <c r="Y45" s="164"/>
      <c r="Z45" s="163"/>
      <c r="AA45" s="163"/>
      <c r="AB45" s="164"/>
      <c r="AC45" s="164"/>
      <c r="AD45" s="164"/>
      <c r="AE45" s="164"/>
      <c r="AF45" s="199"/>
    </row>
    <row r="46">
      <c r="A46" s="213"/>
      <c r="B46" s="308"/>
      <c r="C46" s="163"/>
      <c r="D46" s="164"/>
      <c r="E46" s="164"/>
      <c r="F46" s="164"/>
      <c r="G46" s="164"/>
      <c r="H46" s="164"/>
      <c r="I46" s="163"/>
      <c r="J46" s="163"/>
      <c r="K46" s="164"/>
      <c r="L46" s="311"/>
      <c r="M46" s="311"/>
      <c r="N46" s="164"/>
      <c r="O46" s="163"/>
      <c r="P46" s="164"/>
      <c r="Q46" s="163"/>
      <c r="R46" s="164"/>
      <c r="S46" s="163"/>
      <c r="T46" s="163"/>
      <c r="U46" s="164"/>
      <c r="V46" s="163"/>
      <c r="W46" s="163"/>
      <c r="X46" s="164"/>
      <c r="Y46" s="164"/>
      <c r="Z46" s="163"/>
      <c r="AA46" s="163"/>
      <c r="AB46" s="164"/>
      <c r="AC46" s="164"/>
      <c r="AD46" s="164"/>
      <c r="AE46" s="164"/>
      <c r="AF46" s="199"/>
    </row>
    <row r="47">
      <c r="A47" s="213"/>
      <c r="B47" s="308"/>
      <c r="C47" s="163"/>
      <c r="D47" s="164"/>
      <c r="E47" s="164"/>
      <c r="F47" s="164"/>
      <c r="G47" s="164"/>
      <c r="H47" s="164"/>
      <c r="I47" s="163"/>
      <c r="J47" s="163"/>
      <c r="K47" s="164"/>
      <c r="L47" s="310"/>
      <c r="M47" s="310"/>
      <c r="N47" s="164"/>
      <c r="O47" s="163"/>
      <c r="P47" s="164"/>
      <c r="Q47" s="163"/>
      <c r="R47" s="164"/>
      <c r="S47" s="163"/>
      <c r="T47" s="163"/>
      <c r="U47" s="164"/>
      <c r="V47" s="163"/>
      <c r="W47" s="163"/>
      <c r="X47" s="164"/>
      <c r="Y47" s="164"/>
      <c r="Z47" s="163"/>
      <c r="AA47" s="163"/>
      <c r="AB47" s="164"/>
      <c r="AC47" s="164"/>
      <c r="AD47" s="164"/>
      <c r="AE47" s="164"/>
      <c r="AF47" s="199"/>
    </row>
    <row r="48">
      <c r="A48" s="213"/>
      <c r="B48" s="308"/>
      <c r="C48" s="163"/>
      <c r="D48" s="164"/>
      <c r="E48" s="164"/>
      <c r="F48" s="164"/>
      <c r="G48" s="164"/>
      <c r="H48" s="164"/>
      <c r="I48" s="163"/>
      <c r="J48" s="163"/>
      <c r="K48" s="164"/>
      <c r="L48" s="311"/>
      <c r="M48" s="311"/>
      <c r="N48" s="164"/>
      <c r="O48" s="163"/>
      <c r="P48" s="164"/>
      <c r="Q48" s="163"/>
      <c r="R48" s="164"/>
      <c r="S48" s="163"/>
      <c r="T48" s="163"/>
      <c r="U48" s="164"/>
      <c r="V48" s="163"/>
      <c r="W48" s="163"/>
      <c r="X48" s="164"/>
      <c r="Y48" s="164"/>
      <c r="Z48" s="163"/>
      <c r="AA48" s="163"/>
      <c r="AB48" s="164"/>
      <c r="AC48" s="164"/>
      <c r="AD48" s="164"/>
      <c r="AE48" s="164"/>
      <c r="AF48" s="199"/>
    </row>
    <row r="49">
      <c r="A49" s="213"/>
      <c r="B49" s="308"/>
      <c r="C49" s="163"/>
      <c r="D49" s="164"/>
      <c r="E49" s="164"/>
      <c r="F49" s="164"/>
      <c r="G49" s="164"/>
      <c r="H49" s="164"/>
      <c r="I49" s="163"/>
      <c r="J49" s="163"/>
      <c r="K49" s="164"/>
      <c r="L49" s="310"/>
      <c r="M49" s="310"/>
      <c r="N49" s="164"/>
      <c r="O49" s="163"/>
      <c r="P49" s="164"/>
      <c r="Q49" s="163"/>
      <c r="R49" s="164"/>
      <c r="S49" s="163"/>
      <c r="T49" s="163"/>
      <c r="U49" s="164"/>
      <c r="V49" s="163"/>
      <c r="W49" s="163"/>
      <c r="X49" s="164"/>
      <c r="Y49" s="164"/>
      <c r="Z49" s="163"/>
      <c r="AA49" s="163"/>
      <c r="AB49" s="164"/>
      <c r="AC49" s="164"/>
      <c r="AD49" s="164"/>
      <c r="AE49" s="164"/>
      <c r="AF49" s="199"/>
    </row>
    <row r="50">
      <c r="A50" s="213"/>
      <c r="B50" s="308"/>
      <c r="C50" s="163"/>
      <c r="D50" s="164"/>
      <c r="E50" s="164"/>
      <c r="F50" s="164"/>
      <c r="G50" s="164"/>
      <c r="H50" s="164"/>
      <c r="I50" s="163"/>
      <c r="J50" s="163"/>
      <c r="K50" s="164"/>
      <c r="L50" s="311"/>
      <c r="M50" s="311"/>
      <c r="N50" s="164"/>
      <c r="O50" s="163"/>
      <c r="P50" s="164"/>
      <c r="Q50" s="163"/>
      <c r="R50" s="164"/>
      <c r="S50" s="163"/>
      <c r="T50" s="163"/>
      <c r="U50" s="164"/>
      <c r="V50" s="163"/>
      <c r="W50" s="163"/>
      <c r="X50" s="164"/>
      <c r="Y50" s="164"/>
      <c r="Z50" s="163"/>
      <c r="AA50" s="163"/>
      <c r="AB50" s="164"/>
      <c r="AC50" s="164"/>
      <c r="AD50" s="164"/>
      <c r="AE50" s="164"/>
      <c r="AF50" s="199"/>
    </row>
    <row r="51">
      <c r="A51" s="242"/>
      <c r="B51" s="312"/>
      <c r="C51" s="46"/>
      <c r="D51" s="49"/>
      <c r="E51" s="49"/>
      <c r="F51" s="49"/>
      <c r="G51" s="49"/>
      <c r="H51" s="49"/>
      <c r="I51" s="46"/>
      <c r="J51" s="46"/>
      <c r="K51" s="49"/>
      <c r="L51" s="261"/>
      <c r="M51" s="261"/>
      <c r="N51" s="49"/>
      <c r="O51" s="46"/>
      <c r="P51" s="49"/>
      <c r="Q51" s="46"/>
      <c r="R51" s="49"/>
      <c r="S51" s="46"/>
      <c r="T51" s="46"/>
      <c r="U51" s="49"/>
      <c r="V51" s="46"/>
      <c r="W51" s="46"/>
      <c r="X51" s="49"/>
      <c r="Y51" s="49"/>
      <c r="Z51" s="46"/>
      <c r="AA51" s="46"/>
      <c r="AB51" s="49"/>
      <c r="AC51" s="49"/>
      <c r="AD51" s="49"/>
      <c r="AE51" s="49"/>
      <c r="AF51" s="37"/>
    </row>
    <row r="52">
      <c r="A52" s="46"/>
      <c r="B52" s="312"/>
      <c r="C52" s="46"/>
      <c r="D52" s="49"/>
      <c r="E52" s="49"/>
      <c r="F52" s="49"/>
      <c r="G52" s="49"/>
      <c r="H52" s="49"/>
      <c r="I52" s="46"/>
      <c r="J52" s="46"/>
      <c r="K52" s="49"/>
      <c r="L52" s="260"/>
      <c r="M52" s="260"/>
      <c r="N52" s="49"/>
      <c r="O52" s="46"/>
      <c r="P52" s="49"/>
      <c r="Q52" s="46"/>
      <c r="R52" s="49"/>
      <c r="S52" s="46"/>
      <c r="T52" s="46"/>
      <c r="U52" s="49"/>
      <c r="V52" s="46"/>
      <c r="W52" s="46"/>
      <c r="X52" s="49"/>
      <c r="Y52" s="49"/>
      <c r="Z52" s="46"/>
      <c r="AA52" s="46"/>
      <c r="AB52" s="49"/>
      <c r="AC52" s="49"/>
      <c r="AD52" s="49"/>
      <c r="AE52" s="49"/>
      <c r="AF52" s="37"/>
    </row>
    <row r="53">
      <c r="A53" s="46"/>
      <c r="B53" s="312"/>
      <c r="C53" s="46"/>
      <c r="D53" s="49"/>
      <c r="E53" s="49"/>
      <c r="F53" s="49"/>
      <c r="G53" s="49"/>
      <c r="H53" s="49"/>
      <c r="I53" s="46"/>
      <c r="J53" s="46"/>
      <c r="K53" s="49"/>
      <c r="L53" s="261"/>
      <c r="M53" s="261"/>
      <c r="N53" s="49"/>
      <c r="O53" s="46"/>
      <c r="P53" s="49"/>
      <c r="Q53" s="46"/>
      <c r="R53" s="49"/>
      <c r="S53" s="46"/>
      <c r="T53" s="46"/>
      <c r="U53" s="49"/>
      <c r="V53" s="46"/>
      <c r="W53" s="46"/>
      <c r="X53" s="49"/>
      <c r="Y53" s="49"/>
      <c r="Z53" s="46"/>
      <c r="AA53" s="46"/>
      <c r="AB53" s="49"/>
      <c r="AC53" s="49"/>
      <c r="AD53" s="49"/>
      <c r="AE53" s="49"/>
      <c r="AF53" s="37"/>
    </row>
    <row r="54">
      <c r="A54" s="46"/>
      <c r="B54" s="312"/>
      <c r="C54" s="46"/>
      <c r="D54" s="49"/>
      <c r="E54" s="49"/>
      <c r="F54" s="49"/>
      <c r="G54" s="49"/>
      <c r="H54" s="49"/>
      <c r="I54" s="46"/>
      <c r="J54" s="46"/>
      <c r="K54" s="49"/>
      <c r="L54" s="260"/>
      <c r="M54" s="260"/>
      <c r="N54" s="49"/>
      <c r="O54" s="46"/>
      <c r="P54" s="49"/>
      <c r="Q54" s="46"/>
      <c r="R54" s="49"/>
      <c r="S54" s="46"/>
      <c r="T54" s="46"/>
      <c r="U54" s="49"/>
      <c r="V54" s="46"/>
      <c r="W54" s="46"/>
      <c r="X54" s="49"/>
      <c r="Y54" s="49"/>
      <c r="Z54" s="46"/>
      <c r="AA54" s="46"/>
      <c r="AB54" s="49"/>
      <c r="AC54" s="49"/>
      <c r="AD54" s="49"/>
      <c r="AE54" s="49"/>
      <c r="AF54" s="37"/>
    </row>
    <row r="55">
      <c r="A55" s="46"/>
      <c r="B55" s="312"/>
      <c r="C55" s="46"/>
      <c r="D55" s="49"/>
      <c r="E55" s="49"/>
      <c r="F55" s="49"/>
      <c r="G55" s="49"/>
      <c r="H55" s="49"/>
      <c r="I55" s="46"/>
      <c r="J55" s="46"/>
      <c r="K55" s="49"/>
      <c r="L55" s="261"/>
      <c r="M55" s="261"/>
      <c r="N55" s="49"/>
      <c r="O55" s="46"/>
      <c r="P55" s="49"/>
      <c r="Q55" s="46"/>
      <c r="R55" s="49"/>
      <c r="S55" s="46"/>
      <c r="T55" s="46"/>
      <c r="U55" s="49"/>
      <c r="V55" s="46"/>
      <c r="W55" s="46"/>
      <c r="X55" s="49"/>
      <c r="Y55" s="49"/>
      <c r="Z55" s="46"/>
      <c r="AA55" s="46"/>
      <c r="AB55" s="49"/>
      <c r="AC55" s="49"/>
      <c r="AD55" s="49"/>
      <c r="AE55" s="49"/>
      <c r="AF55" s="37"/>
    </row>
    <row r="56">
      <c r="A56" s="46"/>
      <c r="B56" s="312"/>
      <c r="C56" s="46"/>
      <c r="D56" s="49"/>
      <c r="E56" s="49"/>
      <c r="F56" s="49"/>
      <c r="G56" s="49"/>
      <c r="H56" s="49"/>
      <c r="I56" s="46"/>
      <c r="J56" s="46"/>
      <c r="K56" s="49"/>
      <c r="L56" s="260"/>
      <c r="M56" s="260"/>
      <c r="N56" s="49"/>
      <c r="O56" s="46"/>
      <c r="P56" s="49"/>
      <c r="Q56" s="46"/>
      <c r="R56" s="49"/>
      <c r="S56" s="46"/>
      <c r="T56" s="46"/>
      <c r="U56" s="49"/>
      <c r="V56" s="46"/>
      <c r="W56" s="46"/>
      <c r="X56" s="49"/>
      <c r="Y56" s="49"/>
      <c r="Z56" s="46"/>
      <c r="AA56" s="46"/>
      <c r="AB56" s="49"/>
      <c r="AC56" s="49"/>
      <c r="AD56" s="49"/>
      <c r="AE56" s="49"/>
      <c r="AF56" s="37"/>
    </row>
    <row r="57">
      <c r="A57" s="46"/>
      <c r="B57" s="312"/>
      <c r="C57" s="46"/>
      <c r="D57" s="49"/>
      <c r="E57" s="49"/>
      <c r="F57" s="49"/>
      <c r="G57" s="49"/>
      <c r="H57" s="49"/>
      <c r="I57" s="46"/>
      <c r="J57" s="46"/>
      <c r="K57" s="49"/>
      <c r="L57" s="261"/>
      <c r="M57" s="261"/>
      <c r="N57" s="49"/>
      <c r="O57" s="46"/>
      <c r="P57" s="49"/>
      <c r="Q57" s="46"/>
      <c r="R57" s="49"/>
      <c r="S57" s="46"/>
      <c r="T57" s="46"/>
      <c r="U57" s="49"/>
      <c r="V57" s="46"/>
      <c r="W57" s="46"/>
      <c r="X57" s="49"/>
      <c r="Y57" s="49"/>
      <c r="Z57" s="46"/>
      <c r="AA57" s="46"/>
      <c r="AB57" s="49"/>
      <c r="AC57" s="49"/>
      <c r="AD57" s="49"/>
      <c r="AE57" s="49"/>
      <c r="AF57" s="37"/>
    </row>
    <row r="58">
      <c r="A58" s="46"/>
      <c r="B58" s="312"/>
      <c r="C58" s="46"/>
      <c r="D58" s="49"/>
      <c r="E58" s="49"/>
      <c r="F58" s="49"/>
      <c r="G58" s="49"/>
      <c r="H58" s="49"/>
      <c r="I58" s="46"/>
      <c r="J58" s="46"/>
      <c r="K58" s="49"/>
      <c r="L58" s="260"/>
      <c r="M58" s="260"/>
      <c r="N58" s="49"/>
      <c r="O58" s="46"/>
      <c r="P58" s="49"/>
      <c r="Q58" s="46"/>
      <c r="R58" s="49"/>
      <c r="S58" s="46"/>
      <c r="T58" s="46"/>
      <c r="U58" s="49"/>
      <c r="V58" s="46"/>
      <c r="W58" s="46"/>
      <c r="X58" s="49"/>
      <c r="Y58" s="49"/>
      <c r="Z58" s="46"/>
      <c r="AA58" s="46"/>
      <c r="AB58" s="49"/>
      <c r="AC58" s="49"/>
      <c r="AD58" s="49"/>
      <c r="AE58" s="49"/>
      <c r="AF58" s="37"/>
    </row>
    <row r="59">
      <c r="A59" s="46"/>
      <c r="B59" s="312"/>
      <c r="C59" s="46"/>
      <c r="D59" s="49"/>
      <c r="E59" s="49"/>
      <c r="F59" s="49"/>
      <c r="G59" s="49"/>
      <c r="H59" s="49"/>
      <c r="I59" s="46"/>
      <c r="J59" s="46"/>
      <c r="K59" s="49"/>
      <c r="L59" s="261"/>
      <c r="M59" s="261"/>
      <c r="N59" s="49"/>
      <c r="O59" s="46"/>
      <c r="P59" s="49"/>
      <c r="Q59" s="46"/>
      <c r="R59" s="49"/>
      <c r="S59" s="46"/>
      <c r="T59" s="46"/>
      <c r="U59" s="49"/>
      <c r="V59" s="46"/>
      <c r="W59" s="46"/>
      <c r="X59" s="49"/>
      <c r="Y59" s="49"/>
      <c r="Z59" s="46"/>
      <c r="AA59" s="46"/>
      <c r="AB59" s="49"/>
      <c r="AC59" s="49"/>
      <c r="AD59" s="49"/>
      <c r="AE59" s="49"/>
      <c r="AF59" s="37"/>
    </row>
    <row r="60">
      <c r="A60" s="46"/>
      <c r="B60" s="312"/>
      <c r="C60" s="46"/>
      <c r="D60" s="49"/>
      <c r="E60" s="49"/>
      <c r="F60" s="49"/>
      <c r="G60" s="49"/>
      <c r="H60" s="49"/>
      <c r="I60" s="46"/>
      <c r="J60" s="46"/>
      <c r="K60" s="49"/>
      <c r="L60" s="260"/>
      <c r="M60" s="260"/>
      <c r="N60" s="49"/>
      <c r="O60" s="46"/>
      <c r="P60" s="49"/>
      <c r="Q60" s="46"/>
      <c r="R60" s="49"/>
      <c r="S60" s="46"/>
      <c r="T60" s="46"/>
      <c r="U60" s="49"/>
      <c r="V60" s="46"/>
      <c r="W60" s="46"/>
      <c r="X60" s="49"/>
      <c r="Y60" s="49"/>
      <c r="Z60" s="46"/>
      <c r="AA60" s="46"/>
      <c r="AB60" s="49"/>
      <c r="AC60" s="49"/>
      <c r="AD60" s="49"/>
      <c r="AE60" s="49"/>
      <c r="AF60" s="37"/>
    </row>
    <row r="61">
      <c r="A61" s="46"/>
      <c r="B61" s="312"/>
      <c r="C61" s="46"/>
      <c r="D61" s="49"/>
      <c r="E61" s="49"/>
      <c r="F61" s="49"/>
      <c r="G61" s="49"/>
      <c r="H61" s="49"/>
      <c r="I61" s="46"/>
      <c r="J61" s="46"/>
      <c r="K61" s="49"/>
      <c r="L61" s="261"/>
      <c r="M61" s="261"/>
      <c r="N61" s="49"/>
      <c r="O61" s="46"/>
      <c r="P61" s="49"/>
      <c r="Q61" s="46"/>
      <c r="R61" s="49"/>
      <c r="S61" s="46"/>
      <c r="T61" s="46"/>
      <c r="U61" s="49"/>
      <c r="V61" s="46"/>
      <c r="W61" s="46"/>
      <c r="X61" s="49"/>
      <c r="Y61" s="49"/>
      <c r="Z61" s="46"/>
      <c r="AA61" s="46"/>
      <c r="AB61" s="49"/>
      <c r="AC61" s="49"/>
      <c r="AD61" s="49"/>
      <c r="AE61" s="49"/>
      <c r="AF61" s="37"/>
    </row>
    <row r="62">
      <c r="A62" s="46"/>
      <c r="B62" s="312"/>
      <c r="C62" s="46"/>
      <c r="D62" s="49"/>
      <c r="E62" s="49"/>
      <c r="F62" s="49"/>
      <c r="G62" s="49"/>
      <c r="H62" s="49"/>
      <c r="I62" s="46"/>
      <c r="J62" s="46"/>
      <c r="K62" s="49"/>
      <c r="L62" s="260"/>
      <c r="M62" s="260"/>
      <c r="N62" s="49"/>
      <c r="O62" s="46"/>
      <c r="P62" s="49"/>
      <c r="Q62" s="46"/>
      <c r="R62" s="49"/>
      <c r="S62" s="46"/>
      <c r="T62" s="46"/>
      <c r="U62" s="49"/>
      <c r="V62" s="46"/>
      <c r="W62" s="46"/>
      <c r="X62" s="49"/>
      <c r="Y62" s="49"/>
      <c r="Z62" s="46"/>
      <c r="AA62" s="46"/>
      <c r="AB62" s="49"/>
      <c r="AC62" s="49"/>
      <c r="AD62" s="49"/>
      <c r="AE62" s="49"/>
      <c r="AF62" s="37"/>
    </row>
    <row r="63">
      <c r="A63" s="46"/>
      <c r="B63" s="312"/>
      <c r="C63" s="46"/>
      <c r="D63" s="49"/>
      <c r="E63" s="49"/>
      <c r="F63" s="49"/>
      <c r="G63" s="49"/>
      <c r="H63" s="49"/>
      <c r="I63" s="46"/>
      <c r="J63" s="46"/>
      <c r="K63" s="49"/>
      <c r="L63" s="261"/>
      <c r="M63" s="261"/>
      <c r="N63" s="49"/>
      <c r="O63" s="46"/>
      <c r="P63" s="49"/>
      <c r="Q63" s="46"/>
      <c r="R63" s="49"/>
      <c r="S63" s="46"/>
      <c r="T63" s="46"/>
      <c r="U63" s="49"/>
      <c r="V63" s="46"/>
      <c r="W63" s="46"/>
      <c r="X63" s="49"/>
      <c r="Y63" s="49"/>
      <c r="Z63" s="46"/>
      <c r="AA63" s="46"/>
      <c r="AB63" s="49"/>
      <c r="AC63" s="49"/>
      <c r="AD63" s="49"/>
      <c r="AE63" s="49"/>
      <c r="AF63" s="37"/>
    </row>
    <row r="64">
      <c r="A64" s="46"/>
      <c r="B64" s="312"/>
      <c r="C64" s="46"/>
      <c r="D64" s="49"/>
      <c r="E64" s="49"/>
      <c r="F64" s="49"/>
      <c r="G64" s="49"/>
      <c r="H64" s="49"/>
      <c r="I64" s="46"/>
      <c r="J64" s="46"/>
      <c r="K64" s="49"/>
      <c r="L64" s="260"/>
      <c r="M64" s="260"/>
      <c r="N64" s="49"/>
      <c r="O64" s="46"/>
      <c r="P64" s="49"/>
      <c r="Q64" s="46"/>
      <c r="R64" s="49"/>
      <c r="S64" s="46"/>
      <c r="T64" s="46"/>
      <c r="U64" s="49"/>
      <c r="V64" s="46"/>
      <c r="W64" s="46"/>
      <c r="X64" s="49"/>
      <c r="Y64" s="49"/>
      <c r="Z64" s="46"/>
      <c r="AA64" s="46"/>
      <c r="AB64" s="49"/>
      <c r="AC64" s="49"/>
      <c r="AD64" s="49"/>
      <c r="AE64" s="49"/>
      <c r="AF64" s="37"/>
    </row>
    <row r="65">
      <c r="A65" s="46"/>
      <c r="B65" s="312"/>
      <c r="C65" s="46"/>
      <c r="D65" s="49"/>
      <c r="E65" s="49"/>
      <c r="F65" s="49"/>
      <c r="G65" s="49"/>
      <c r="H65" s="49"/>
      <c r="I65" s="46"/>
      <c r="J65" s="46"/>
      <c r="K65" s="49"/>
      <c r="L65" s="261"/>
      <c r="M65" s="261"/>
      <c r="N65" s="49"/>
      <c r="O65" s="46"/>
      <c r="P65" s="49"/>
      <c r="Q65" s="46"/>
      <c r="R65" s="49"/>
      <c r="S65" s="46"/>
      <c r="T65" s="46"/>
      <c r="U65" s="49"/>
      <c r="V65" s="46"/>
      <c r="W65" s="46"/>
      <c r="X65" s="49"/>
      <c r="Y65" s="49"/>
      <c r="Z65" s="46"/>
      <c r="AA65" s="46"/>
      <c r="AB65" s="49"/>
      <c r="AC65" s="49"/>
      <c r="AD65" s="49"/>
      <c r="AE65" s="49"/>
      <c r="AF65" s="37"/>
    </row>
    <row r="66">
      <c r="A66" s="46"/>
      <c r="B66" s="312"/>
      <c r="C66" s="46"/>
      <c r="D66" s="49"/>
      <c r="E66" s="49"/>
      <c r="F66" s="49"/>
      <c r="G66" s="49"/>
      <c r="H66" s="49"/>
      <c r="I66" s="46"/>
      <c r="J66" s="46"/>
      <c r="K66" s="49"/>
      <c r="L66" s="260"/>
      <c r="M66" s="260"/>
      <c r="N66" s="49"/>
      <c r="O66" s="46"/>
      <c r="P66" s="49"/>
      <c r="Q66" s="46"/>
      <c r="R66" s="49"/>
      <c r="S66" s="46"/>
      <c r="T66" s="46"/>
      <c r="U66" s="49"/>
      <c r="V66" s="46"/>
      <c r="W66" s="46"/>
      <c r="X66" s="49"/>
      <c r="Y66" s="49"/>
      <c r="Z66" s="46"/>
      <c r="AA66" s="46"/>
      <c r="AB66" s="49"/>
      <c r="AC66" s="49"/>
      <c r="AD66" s="49"/>
      <c r="AE66" s="49"/>
      <c r="AF66" s="37"/>
    </row>
    <row r="67">
      <c r="A67" s="46"/>
      <c r="B67" s="312"/>
      <c r="C67" s="46"/>
      <c r="D67" s="49"/>
      <c r="E67" s="49"/>
      <c r="F67" s="49"/>
      <c r="G67" s="49"/>
      <c r="H67" s="49"/>
      <c r="I67" s="46"/>
      <c r="J67" s="46"/>
      <c r="K67" s="49"/>
      <c r="L67" s="261"/>
      <c r="M67" s="261"/>
      <c r="N67" s="49"/>
      <c r="O67" s="46"/>
      <c r="P67" s="49"/>
      <c r="Q67" s="46"/>
      <c r="R67" s="49"/>
      <c r="S67" s="46"/>
      <c r="T67" s="46"/>
      <c r="U67" s="49"/>
      <c r="V67" s="46"/>
      <c r="W67" s="46"/>
      <c r="X67" s="49"/>
      <c r="Y67" s="49"/>
      <c r="Z67" s="46"/>
      <c r="AA67" s="46"/>
      <c r="AB67" s="49"/>
      <c r="AC67" s="49"/>
      <c r="AD67" s="49"/>
      <c r="AE67" s="49"/>
      <c r="AF67" s="37"/>
    </row>
    <row r="68">
      <c r="A68" s="46"/>
      <c r="B68" s="312"/>
      <c r="C68" s="46"/>
      <c r="D68" s="49"/>
      <c r="E68" s="49"/>
      <c r="F68" s="49"/>
      <c r="G68" s="49"/>
      <c r="H68" s="49"/>
      <c r="I68" s="46"/>
      <c r="J68" s="46"/>
      <c r="K68" s="49"/>
      <c r="L68" s="260"/>
      <c r="M68" s="260"/>
      <c r="N68" s="49"/>
      <c r="O68" s="46"/>
      <c r="P68" s="49"/>
      <c r="Q68" s="46"/>
      <c r="R68" s="49"/>
      <c r="S68" s="46"/>
      <c r="T68" s="46"/>
      <c r="U68" s="49"/>
      <c r="V68" s="46"/>
      <c r="W68" s="46"/>
      <c r="X68" s="49"/>
      <c r="Y68" s="49"/>
      <c r="Z68" s="46"/>
      <c r="AA68" s="46"/>
      <c r="AB68" s="49"/>
      <c r="AC68" s="49"/>
      <c r="AD68" s="49"/>
      <c r="AE68" s="49"/>
      <c r="AF68" s="37"/>
    </row>
    <row r="69">
      <c r="A69" s="46"/>
      <c r="B69" s="312"/>
      <c r="C69" s="46"/>
      <c r="D69" s="49"/>
      <c r="E69" s="49"/>
      <c r="F69" s="49"/>
      <c r="G69" s="49"/>
      <c r="H69" s="49"/>
      <c r="I69" s="46"/>
      <c r="J69" s="46"/>
      <c r="K69" s="49"/>
      <c r="L69" s="261"/>
      <c r="M69" s="261"/>
      <c r="N69" s="49"/>
      <c r="O69" s="46"/>
      <c r="P69" s="49"/>
      <c r="Q69" s="46"/>
      <c r="R69" s="49"/>
      <c r="S69" s="46"/>
      <c r="T69" s="46"/>
      <c r="U69" s="49"/>
      <c r="V69" s="46"/>
      <c r="W69" s="46"/>
      <c r="X69" s="49"/>
      <c r="Y69" s="49"/>
      <c r="Z69" s="46"/>
      <c r="AA69" s="46"/>
      <c r="AB69" s="49"/>
      <c r="AC69" s="49"/>
      <c r="AD69" s="49"/>
      <c r="AE69" s="49"/>
      <c r="AF69" s="37"/>
    </row>
    <row r="70">
      <c r="A70" s="46"/>
      <c r="B70" s="312"/>
      <c r="C70" s="46"/>
      <c r="D70" s="49"/>
      <c r="E70" s="49"/>
      <c r="F70" s="49"/>
      <c r="G70" s="49"/>
      <c r="H70" s="49"/>
      <c r="I70" s="46"/>
      <c r="J70" s="46"/>
      <c r="K70" s="49"/>
      <c r="L70" s="260"/>
      <c r="M70" s="260"/>
      <c r="N70" s="49"/>
      <c r="O70" s="46"/>
      <c r="P70" s="49"/>
      <c r="Q70" s="46"/>
      <c r="R70" s="49"/>
      <c r="S70" s="46"/>
      <c r="T70" s="46"/>
      <c r="U70" s="49"/>
      <c r="V70" s="46"/>
      <c r="W70" s="46"/>
      <c r="X70" s="49"/>
      <c r="Y70" s="49"/>
      <c r="Z70" s="46"/>
      <c r="AA70" s="46"/>
      <c r="AB70" s="49"/>
      <c r="AC70" s="49"/>
      <c r="AD70" s="49"/>
      <c r="AE70" s="49"/>
      <c r="AF70" s="37"/>
    </row>
    <row r="71">
      <c r="A71" s="46"/>
      <c r="B71" s="312"/>
      <c r="C71" s="46"/>
      <c r="D71" s="49"/>
      <c r="E71" s="49"/>
      <c r="F71" s="49"/>
      <c r="G71" s="49"/>
      <c r="H71" s="49"/>
      <c r="I71" s="46"/>
      <c r="J71" s="46"/>
      <c r="K71" s="49"/>
      <c r="L71" s="261"/>
      <c r="M71" s="261"/>
      <c r="N71" s="49"/>
      <c r="O71" s="46"/>
      <c r="P71" s="49"/>
      <c r="Q71" s="46"/>
      <c r="R71" s="49"/>
      <c r="S71" s="46"/>
      <c r="T71" s="46"/>
      <c r="U71" s="49"/>
      <c r="V71" s="46"/>
      <c r="W71" s="46"/>
      <c r="X71" s="49"/>
      <c r="Y71" s="49"/>
      <c r="Z71" s="46"/>
      <c r="AA71" s="46"/>
      <c r="AB71" s="49"/>
      <c r="AC71" s="49"/>
      <c r="AD71" s="49"/>
      <c r="AE71" s="49"/>
      <c r="AF71" s="37"/>
    </row>
    <row r="72">
      <c r="A72" s="46"/>
      <c r="B72" s="312"/>
      <c r="C72" s="46"/>
      <c r="D72" s="49"/>
      <c r="E72" s="49"/>
      <c r="F72" s="49"/>
      <c r="G72" s="49"/>
      <c r="H72" s="49"/>
      <c r="I72" s="46"/>
      <c r="J72" s="46"/>
      <c r="K72" s="49"/>
      <c r="L72" s="260"/>
      <c r="M72" s="260"/>
      <c r="N72" s="49"/>
      <c r="O72" s="46"/>
      <c r="P72" s="49"/>
      <c r="Q72" s="46"/>
      <c r="R72" s="49"/>
      <c r="S72" s="46"/>
      <c r="T72" s="46"/>
      <c r="U72" s="49"/>
      <c r="V72" s="46"/>
      <c r="W72" s="46"/>
      <c r="X72" s="49"/>
      <c r="Y72" s="49"/>
      <c r="Z72" s="46"/>
      <c r="AA72" s="46"/>
      <c r="AB72" s="49"/>
      <c r="AC72" s="49"/>
      <c r="AD72" s="49"/>
      <c r="AE72" s="49"/>
      <c r="AF72" s="37"/>
    </row>
    <row r="73">
      <c r="A73" s="46"/>
      <c r="B73" s="312"/>
      <c r="C73" s="46"/>
      <c r="D73" s="49"/>
      <c r="E73" s="49"/>
      <c r="F73" s="49"/>
      <c r="G73" s="49"/>
      <c r="H73" s="49"/>
      <c r="I73" s="46"/>
      <c r="J73" s="46"/>
      <c r="K73" s="49"/>
      <c r="L73" s="261"/>
      <c r="M73" s="261"/>
      <c r="N73" s="49"/>
      <c r="O73" s="46"/>
      <c r="P73" s="49"/>
      <c r="Q73" s="46"/>
      <c r="R73" s="49"/>
      <c r="S73" s="46"/>
      <c r="T73" s="46"/>
      <c r="U73" s="49"/>
      <c r="V73" s="46"/>
      <c r="W73" s="46"/>
      <c r="X73" s="49"/>
      <c r="Y73" s="49"/>
      <c r="Z73" s="46"/>
      <c r="AA73" s="46"/>
      <c r="AB73" s="49"/>
      <c r="AC73" s="49"/>
      <c r="AD73" s="49"/>
      <c r="AE73" s="49"/>
      <c r="AF73" s="37"/>
    </row>
    <row r="74">
      <c r="A74" s="46"/>
      <c r="B74" s="312"/>
      <c r="C74" s="46"/>
      <c r="D74" s="49"/>
      <c r="E74" s="49"/>
      <c r="F74" s="49"/>
      <c r="G74" s="49"/>
      <c r="H74" s="49"/>
      <c r="I74" s="46"/>
      <c r="J74" s="46"/>
      <c r="K74" s="49"/>
      <c r="L74" s="260"/>
      <c r="M74" s="260"/>
      <c r="N74" s="49"/>
      <c r="O74" s="46"/>
      <c r="P74" s="49"/>
      <c r="Q74" s="46"/>
      <c r="R74" s="49"/>
      <c r="S74" s="46"/>
      <c r="T74" s="46"/>
      <c r="U74" s="49"/>
      <c r="V74" s="46"/>
      <c r="W74" s="46"/>
      <c r="X74" s="49"/>
      <c r="Y74" s="49"/>
      <c r="Z74" s="46"/>
      <c r="AA74" s="46"/>
      <c r="AB74" s="49"/>
      <c r="AC74" s="49"/>
      <c r="AD74" s="49"/>
      <c r="AE74" s="49"/>
      <c r="AF74" s="37"/>
    </row>
    <row r="75">
      <c r="A75" s="46"/>
      <c r="B75" s="312"/>
      <c r="C75" s="46"/>
      <c r="D75" s="49"/>
      <c r="E75" s="49"/>
      <c r="F75" s="49"/>
      <c r="G75" s="49"/>
      <c r="H75" s="49"/>
      <c r="I75" s="46"/>
      <c r="J75" s="46"/>
      <c r="K75" s="49"/>
      <c r="L75" s="261"/>
      <c r="M75" s="261"/>
      <c r="N75" s="49"/>
      <c r="O75" s="46"/>
      <c r="P75" s="49"/>
      <c r="Q75" s="46"/>
      <c r="R75" s="49"/>
      <c r="S75" s="46"/>
      <c r="T75" s="46"/>
      <c r="U75" s="49"/>
      <c r="V75" s="46"/>
      <c r="W75" s="46"/>
      <c r="X75" s="49"/>
      <c r="Y75" s="49"/>
      <c r="Z75" s="46"/>
      <c r="AA75" s="46"/>
      <c r="AB75" s="49"/>
      <c r="AC75" s="49"/>
      <c r="AD75" s="49"/>
      <c r="AE75" s="49"/>
      <c r="AF75" s="37"/>
    </row>
    <row r="76">
      <c r="A76" s="46"/>
      <c r="B76" s="312"/>
      <c r="C76" s="46"/>
      <c r="D76" s="49"/>
      <c r="E76" s="49"/>
      <c r="F76" s="49"/>
      <c r="G76" s="49"/>
      <c r="H76" s="49"/>
      <c r="I76" s="46"/>
      <c r="J76" s="46"/>
      <c r="K76" s="49"/>
      <c r="L76" s="260"/>
      <c r="M76" s="260"/>
      <c r="N76" s="49"/>
      <c r="O76" s="46"/>
      <c r="P76" s="49"/>
      <c r="Q76" s="46"/>
      <c r="R76" s="49"/>
      <c r="S76" s="46"/>
      <c r="T76" s="46"/>
      <c r="U76" s="49"/>
      <c r="V76" s="46"/>
      <c r="W76" s="46"/>
      <c r="X76" s="49"/>
      <c r="Y76" s="49"/>
      <c r="Z76" s="46"/>
      <c r="AA76" s="46"/>
      <c r="AB76" s="49"/>
      <c r="AC76" s="49"/>
      <c r="AD76" s="49"/>
      <c r="AE76" s="49"/>
      <c r="AF76" s="37"/>
    </row>
    <row r="77">
      <c r="A77" s="46"/>
      <c r="B77" s="312"/>
      <c r="C77" s="46"/>
      <c r="D77" s="49"/>
      <c r="E77" s="49"/>
      <c r="F77" s="49"/>
      <c r="G77" s="49"/>
      <c r="H77" s="49"/>
      <c r="I77" s="46"/>
      <c r="J77" s="46"/>
      <c r="K77" s="49"/>
      <c r="L77" s="261"/>
      <c r="M77" s="261"/>
      <c r="N77" s="49"/>
      <c r="O77" s="46"/>
      <c r="P77" s="49"/>
      <c r="Q77" s="46"/>
      <c r="R77" s="49"/>
      <c r="S77" s="46"/>
      <c r="T77" s="46"/>
      <c r="U77" s="49"/>
      <c r="V77" s="46"/>
      <c r="W77" s="46"/>
      <c r="X77" s="49"/>
      <c r="Y77" s="49"/>
      <c r="Z77" s="46"/>
      <c r="AA77" s="46"/>
      <c r="AB77" s="49"/>
      <c r="AC77" s="49"/>
      <c r="AD77" s="49"/>
      <c r="AE77" s="49"/>
      <c r="AF77" s="37"/>
    </row>
    <row r="78">
      <c r="A78" s="46"/>
      <c r="B78" s="312"/>
      <c r="C78" s="46"/>
      <c r="D78" s="49"/>
      <c r="E78" s="49"/>
      <c r="F78" s="49"/>
      <c r="G78" s="49"/>
      <c r="H78" s="49"/>
      <c r="I78" s="46"/>
      <c r="J78" s="46"/>
      <c r="K78" s="49"/>
      <c r="L78" s="260"/>
      <c r="M78" s="260"/>
      <c r="N78" s="49"/>
      <c r="O78" s="46"/>
      <c r="P78" s="49"/>
      <c r="Q78" s="46"/>
      <c r="R78" s="49"/>
      <c r="S78" s="46"/>
      <c r="T78" s="46"/>
      <c r="U78" s="49"/>
      <c r="V78" s="46"/>
      <c r="W78" s="46"/>
      <c r="X78" s="49"/>
      <c r="Y78" s="49"/>
      <c r="Z78" s="46"/>
      <c r="AA78" s="46"/>
      <c r="AB78" s="49"/>
      <c r="AC78" s="49"/>
      <c r="AD78" s="49"/>
      <c r="AE78" s="49"/>
      <c r="AF78" s="37"/>
    </row>
    <row r="79">
      <c r="A79" s="46"/>
      <c r="B79" s="312"/>
      <c r="C79" s="46"/>
      <c r="D79" s="49"/>
      <c r="E79" s="49"/>
      <c r="F79" s="49"/>
      <c r="G79" s="49"/>
      <c r="H79" s="49"/>
      <c r="I79" s="46"/>
      <c r="J79" s="46"/>
      <c r="K79" s="49"/>
      <c r="L79" s="261"/>
      <c r="M79" s="261"/>
      <c r="N79" s="49"/>
      <c r="O79" s="46"/>
      <c r="P79" s="49"/>
      <c r="Q79" s="46"/>
      <c r="R79" s="49"/>
      <c r="S79" s="46"/>
      <c r="T79" s="46"/>
      <c r="U79" s="49"/>
      <c r="V79" s="46"/>
      <c r="W79" s="46"/>
      <c r="X79" s="49"/>
      <c r="Y79" s="49"/>
      <c r="Z79" s="46"/>
      <c r="AA79" s="46"/>
      <c r="AB79" s="49"/>
      <c r="AC79" s="49"/>
      <c r="AD79" s="49"/>
      <c r="AE79" s="49"/>
      <c r="AF79" s="37"/>
    </row>
    <row r="80">
      <c r="A80" s="46"/>
      <c r="B80" s="312"/>
      <c r="C80" s="46"/>
      <c r="D80" s="49"/>
      <c r="E80" s="49"/>
      <c r="F80" s="49"/>
      <c r="G80" s="49"/>
      <c r="H80" s="49"/>
      <c r="I80" s="46"/>
      <c r="J80" s="46"/>
      <c r="K80" s="49"/>
      <c r="L80" s="260"/>
      <c r="M80" s="260"/>
      <c r="N80" s="49"/>
      <c r="O80" s="46"/>
      <c r="P80" s="49"/>
      <c r="Q80" s="46"/>
      <c r="R80" s="49"/>
      <c r="S80" s="46"/>
      <c r="T80" s="46"/>
      <c r="U80" s="49"/>
      <c r="V80" s="46"/>
      <c r="W80" s="46"/>
      <c r="X80" s="49"/>
      <c r="Y80" s="49"/>
      <c r="Z80" s="46"/>
      <c r="AA80" s="46"/>
      <c r="AB80" s="49"/>
      <c r="AC80" s="49"/>
      <c r="AD80" s="49"/>
      <c r="AE80" s="49"/>
      <c r="AF80" s="37"/>
    </row>
    <row r="81">
      <c r="A81" s="46"/>
      <c r="B81" s="312"/>
      <c r="C81" s="46"/>
      <c r="D81" s="49"/>
      <c r="E81" s="49"/>
      <c r="F81" s="49"/>
      <c r="G81" s="49"/>
      <c r="H81" s="49"/>
      <c r="I81" s="46"/>
      <c r="J81" s="46"/>
      <c r="K81" s="49"/>
      <c r="L81" s="261"/>
      <c r="M81" s="261"/>
      <c r="N81" s="49"/>
      <c r="O81" s="46"/>
      <c r="P81" s="49"/>
      <c r="Q81" s="46"/>
      <c r="R81" s="49"/>
      <c r="S81" s="46"/>
      <c r="T81" s="46"/>
      <c r="U81" s="49"/>
      <c r="V81" s="46"/>
      <c r="W81" s="46"/>
      <c r="X81" s="49"/>
      <c r="Y81" s="49"/>
      <c r="Z81" s="46"/>
      <c r="AA81" s="46"/>
      <c r="AB81" s="49"/>
      <c r="AC81" s="49"/>
      <c r="AD81" s="49"/>
      <c r="AE81" s="49"/>
      <c r="AF81" s="37"/>
    </row>
    <row r="82">
      <c r="A82" s="46"/>
      <c r="B82" s="312"/>
      <c r="C82" s="46"/>
      <c r="D82" s="49"/>
      <c r="E82" s="49"/>
      <c r="F82" s="49"/>
      <c r="G82" s="49"/>
      <c r="H82" s="49"/>
      <c r="I82" s="46"/>
      <c r="J82" s="46"/>
      <c r="K82" s="49"/>
      <c r="L82" s="260"/>
      <c r="M82" s="260"/>
      <c r="N82" s="49"/>
      <c r="O82" s="46"/>
      <c r="P82" s="49"/>
      <c r="Q82" s="46"/>
      <c r="R82" s="49"/>
      <c r="S82" s="46"/>
      <c r="T82" s="46"/>
      <c r="U82" s="49"/>
      <c r="V82" s="46"/>
      <c r="W82" s="46"/>
      <c r="X82" s="49"/>
      <c r="Y82" s="49"/>
      <c r="Z82" s="46"/>
      <c r="AA82" s="46"/>
      <c r="AB82" s="49"/>
      <c r="AC82" s="49"/>
      <c r="AD82" s="49"/>
      <c r="AE82" s="49"/>
      <c r="AF82" s="37"/>
    </row>
    <row r="83">
      <c r="A83" s="46"/>
      <c r="B83" s="312"/>
      <c r="C83" s="46"/>
      <c r="D83" s="49"/>
      <c r="E83" s="49"/>
      <c r="F83" s="49"/>
      <c r="G83" s="49"/>
      <c r="H83" s="49"/>
      <c r="I83" s="46"/>
      <c r="J83" s="46"/>
      <c r="K83" s="49"/>
      <c r="L83" s="261"/>
      <c r="M83" s="261"/>
      <c r="N83" s="49"/>
      <c r="O83" s="46"/>
      <c r="P83" s="49"/>
      <c r="Q83" s="46"/>
      <c r="R83" s="49"/>
      <c r="S83" s="46"/>
      <c r="T83" s="46"/>
      <c r="U83" s="49"/>
      <c r="V83" s="46"/>
      <c r="W83" s="46"/>
      <c r="X83" s="49"/>
      <c r="Y83" s="49"/>
      <c r="Z83" s="46"/>
      <c r="AA83" s="46"/>
      <c r="AB83" s="49"/>
      <c r="AC83" s="49"/>
      <c r="AD83" s="49"/>
      <c r="AE83" s="49"/>
      <c r="AF83" s="37"/>
    </row>
    <row r="84">
      <c r="A84" s="46"/>
      <c r="B84" s="312"/>
      <c r="C84" s="46"/>
      <c r="D84" s="49"/>
      <c r="E84" s="49"/>
      <c r="F84" s="49"/>
      <c r="G84" s="49"/>
      <c r="H84" s="49"/>
      <c r="I84" s="46"/>
      <c r="J84" s="46"/>
      <c r="K84" s="49"/>
      <c r="L84" s="260"/>
      <c r="M84" s="260"/>
      <c r="N84" s="49"/>
      <c r="O84" s="46"/>
      <c r="P84" s="49"/>
      <c r="Q84" s="46"/>
      <c r="R84" s="49"/>
      <c r="S84" s="46"/>
      <c r="T84" s="46"/>
      <c r="U84" s="49"/>
      <c r="V84" s="46"/>
      <c r="W84" s="46"/>
      <c r="X84" s="49"/>
      <c r="Y84" s="49"/>
      <c r="Z84" s="46"/>
      <c r="AA84" s="46"/>
      <c r="AB84" s="49"/>
      <c r="AC84" s="49"/>
      <c r="AD84" s="49"/>
      <c r="AE84" s="49"/>
      <c r="AF84" s="37"/>
    </row>
    <row r="85">
      <c r="A85" s="46"/>
      <c r="B85" s="312"/>
      <c r="C85" s="46"/>
      <c r="D85" s="49"/>
      <c r="E85" s="49"/>
      <c r="F85" s="49"/>
      <c r="G85" s="49"/>
      <c r="H85" s="49"/>
      <c r="I85" s="46"/>
      <c r="J85" s="46"/>
      <c r="K85" s="49"/>
      <c r="L85" s="261"/>
      <c r="M85" s="261"/>
      <c r="N85" s="49"/>
      <c r="O85" s="46"/>
      <c r="P85" s="49"/>
      <c r="Q85" s="46"/>
      <c r="R85" s="49"/>
      <c r="S85" s="46"/>
      <c r="T85" s="46"/>
      <c r="U85" s="49"/>
      <c r="V85" s="46"/>
      <c r="W85" s="46"/>
      <c r="X85" s="49"/>
      <c r="Y85" s="49"/>
      <c r="Z85" s="46"/>
      <c r="AA85" s="46"/>
      <c r="AB85" s="49"/>
      <c r="AC85" s="49"/>
      <c r="AD85" s="49"/>
      <c r="AE85" s="49"/>
      <c r="AF85" s="37"/>
    </row>
    <row r="86">
      <c r="A86" s="46"/>
      <c r="B86" s="312"/>
      <c r="C86" s="46"/>
      <c r="D86" s="49"/>
      <c r="E86" s="49"/>
      <c r="F86" s="49"/>
      <c r="G86" s="49"/>
      <c r="H86" s="49"/>
      <c r="I86" s="46"/>
      <c r="J86" s="46"/>
      <c r="K86" s="49"/>
      <c r="L86" s="260"/>
      <c r="M86" s="260"/>
      <c r="N86" s="49"/>
      <c r="O86" s="46"/>
      <c r="P86" s="49"/>
      <c r="Q86" s="46"/>
      <c r="R86" s="49"/>
      <c r="S86" s="46"/>
      <c r="T86" s="46"/>
      <c r="U86" s="49"/>
      <c r="V86" s="46"/>
      <c r="W86" s="46"/>
      <c r="X86" s="49"/>
      <c r="Y86" s="49"/>
      <c r="Z86" s="46"/>
      <c r="AA86" s="46"/>
      <c r="AB86" s="49"/>
      <c r="AC86" s="49"/>
      <c r="AD86" s="49"/>
      <c r="AE86" s="49"/>
      <c r="AF86" s="37"/>
    </row>
    <row r="87">
      <c r="A87" s="46"/>
      <c r="B87" s="312"/>
      <c r="C87" s="46"/>
      <c r="D87" s="49"/>
      <c r="E87" s="49"/>
      <c r="F87" s="49"/>
      <c r="G87" s="49"/>
      <c r="H87" s="49"/>
      <c r="I87" s="46"/>
      <c r="J87" s="46"/>
      <c r="K87" s="49"/>
      <c r="L87" s="261"/>
      <c r="M87" s="261"/>
      <c r="N87" s="49"/>
      <c r="O87" s="46"/>
      <c r="P87" s="49"/>
      <c r="Q87" s="46"/>
      <c r="R87" s="49"/>
      <c r="S87" s="46"/>
      <c r="T87" s="46"/>
      <c r="U87" s="49"/>
      <c r="V87" s="46"/>
      <c r="W87" s="46"/>
      <c r="X87" s="49"/>
      <c r="Y87" s="49"/>
      <c r="Z87" s="46"/>
      <c r="AA87" s="46"/>
      <c r="AB87" s="49"/>
      <c r="AC87" s="49"/>
      <c r="AD87" s="49"/>
      <c r="AE87" s="49"/>
      <c r="AF87" s="37"/>
    </row>
    <row r="88">
      <c r="A88" s="46"/>
      <c r="B88" s="312"/>
      <c r="C88" s="46"/>
      <c r="D88" s="49"/>
      <c r="E88" s="49"/>
      <c r="F88" s="49"/>
      <c r="G88" s="49"/>
      <c r="H88" s="49"/>
      <c r="I88" s="46"/>
      <c r="J88" s="46"/>
      <c r="K88" s="49"/>
      <c r="L88" s="260"/>
      <c r="M88" s="260"/>
      <c r="N88" s="49"/>
      <c r="O88" s="46"/>
      <c r="P88" s="49"/>
      <c r="Q88" s="46"/>
      <c r="R88" s="49"/>
      <c r="S88" s="46"/>
      <c r="T88" s="46"/>
      <c r="U88" s="49"/>
      <c r="V88" s="46"/>
      <c r="W88" s="46"/>
      <c r="X88" s="49"/>
      <c r="Y88" s="49"/>
      <c r="Z88" s="46"/>
      <c r="AA88" s="46"/>
      <c r="AB88" s="49"/>
      <c r="AC88" s="49"/>
      <c r="AD88" s="49"/>
      <c r="AE88" s="49"/>
      <c r="AF88" s="37"/>
    </row>
    <row r="89">
      <c r="A89" s="46"/>
      <c r="B89" s="312"/>
      <c r="C89" s="46"/>
      <c r="D89" s="49"/>
      <c r="E89" s="49"/>
      <c r="F89" s="49"/>
      <c r="G89" s="49"/>
      <c r="H89" s="49"/>
      <c r="I89" s="46"/>
      <c r="J89" s="46"/>
      <c r="K89" s="49"/>
      <c r="L89" s="261"/>
      <c r="M89" s="261"/>
      <c r="N89" s="49"/>
      <c r="O89" s="46"/>
      <c r="P89" s="49"/>
      <c r="Q89" s="46"/>
      <c r="R89" s="49"/>
      <c r="S89" s="46"/>
      <c r="T89" s="46"/>
      <c r="U89" s="49"/>
      <c r="V89" s="46"/>
      <c r="W89" s="46"/>
      <c r="X89" s="49"/>
      <c r="Y89" s="49"/>
      <c r="Z89" s="46"/>
      <c r="AA89" s="46"/>
      <c r="AB89" s="49"/>
      <c r="AC89" s="49"/>
      <c r="AD89" s="49"/>
      <c r="AE89" s="49"/>
      <c r="AF89" s="37"/>
    </row>
    <row r="90">
      <c r="A90" s="46"/>
      <c r="B90" s="312"/>
      <c r="C90" s="46"/>
      <c r="D90" s="49"/>
      <c r="E90" s="49"/>
      <c r="F90" s="49"/>
      <c r="G90" s="49"/>
      <c r="H90" s="49"/>
      <c r="I90" s="46"/>
      <c r="J90" s="46"/>
      <c r="K90" s="49"/>
      <c r="L90" s="260"/>
      <c r="M90" s="260"/>
      <c r="N90" s="49"/>
      <c r="O90" s="46"/>
      <c r="P90" s="49"/>
      <c r="Q90" s="46"/>
      <c r="R90" s="49"/>
      <c r="S90" s="46"/>
      <c r="T90" s="46"/>
      <c r="U90" s="49"/>
      <c r="V90" s="46"/>
      <c r="W90" s="46"/>
      <c r="X90" s="49"/>
      <c r="Y90" s="49"/>
      <c r="Z90" s="46"/>
      <c r="AA90" s="46"/>
      <c r="AB90" s="49"/>
      <c r="AC90" s="49"/>
      <c r="AD90" s="49"/>
      <c r="AE90" s="49"/>
      <c r="AF90" s="37"/>
    </row>
    <row r="91">
      <c r="A91" s="46"/>
      <c r="B91" s="312"/>
      <c r="C91" s="46"/>
      <c r="D91" s="49"/>
      <c r="E91" s="49"/>
      <c r="F91" s="49"/>
      <c r="G91" s="49"/>
      <c r="H91" s="49"/>
      <c r="I91" s="46"/>
      <c r="J91" s="46"/>
      <c r="K91" s="49"/>
      <c r="L91" s="261"/>
      <c r="M91" s="261"/>
      <c r="N91" s="49"/>
      <c r="O91" s="46"/>
      <c r="P91" s="49"/>
      <c r="Q91" s="46"/>
      <c r="R91" s="49"/>
      <c r="S91" s="46"/>
      <c r="T91" s="46"/>
      <c r="U91" s="49"/>
      <c r="V91" s="46"/>
      <c r="W91" s="46"/>
      <c r="X91" s="49"/>
      <c r="Y91" s="49"/>
      <c r="Z91" s="46"/>
      <c r="AA91" s="46"/>
      <c r="AB91" s="49"/>
      <c r="AC91" s="49"/>
      <c r="AD91" s="49"/>
      <c r="AE91" s="49"/>
      <c r="AF91" s="37"/>
    </row>
    <row r="92">
      <c r="A92" s="46"/>
      <c r="B92" s="312"/>
      <c r="C92" s="46"/>
      <c r="D92" s="49"/>
      <c r="E92" s="49"/>
      <c r="F92" s="49"/>
      <c r="G92" s="49"/>
      <c r="H92" s="49"/>
      <c r="I92" s="46"/>
      <c r="J92" s="46"/>
      <c r="K92" s="49"/>
      <c r="L92" s="260"/>
      <c r="M92" s="260"/>
      <c r="N92" s="49"/>
      <c r="O92" s="46"/>
      <c r="P92" s="49"/>
      <c r="Q92" s="46"/>
      <c r="R92" s="49"/>
      <c r="S92" s="46"/>
      <c r="T92" s="46"/>
      <c r="U92" s="49"/>
      <c r="V92" s="46"/>
      <c r="W92" s="46"/>
      <c r="X92" s="49"/>
      <c r="Y92" s="49"/>
      <c r="Z92" s="46"/>
      <c r="AA92" s="46"/>
      <c r="AB92" s="49"/>
      <c r="AC92" s="49"/>
      <c r="AD92" s="49"/>
      <c r="AE92" s="49"/>
      <c r="AF92" s="37"/>
    </row>
    <row r="93">
      <c r="A93" s="46"/>
      <c r="B93" s="312"/>
      <c r="C93" s="46"/>
      <c r="D93" s="49"/>
      <c r="E93" s="49"/>
      <c r="F93" s="49"/>
      <c r="G93" s="49"/>
      <c r="H93" s="49"/>
      <c r="I93" s="46"/>
      <c r="J93" s="46"/>
      <c r="K93" s="49"/>
      <c r="L93" s="261"/>
      <c r="M93" s="261"/>
      <c r="N93" s="49"/>
      <c r="O93" s="46"/>
      <c r="P93" s="49"/>
      <c r="Q93" s="46"/>
      <c r="R93" s="49"/>
      <c r="S93" s="46"/>
      <c r="T93" s="46"/>
      <c r="U93" s="49"/>
      <c r="V93" s="46"/>
      <c r="W93" s="46"/>
      <c r="X93" s="49"/>
      <c r="Y93" s="49"/>
      <c r="Z93" s="46"/>
      <c r="AA93" s="46"/>
      <c r="AB93" s="49"/>
      <c r="AC93" s="49"/>
      <c r="AD93" s="49"/>
      <c r="AE93" s="49"/>
      <c r="AF93" s="37"/>
    </row>
    <row r="94">
      <c r="A94" s="46"/>
      <c r="B94" s="312"/>
      <c r="C94" s="46"/>
      <c r="D94" s="49"/>
      <c r="E94" s="49"/>
      <c r="F94" s="49"/>
      <c r="G94" s="49"/>
      <c r="H94" s="49"/>
      <c r="I94" s="46"/>
      <c r="J94" s="46"/>
      <c r="K94" s="49"/>
      <c r="L94" s="260"/>
      <c r="M94" s="260"/>
      <c r="N94" s="49"/>
      <c r="O94" s="46"/>
      <c r="P94" s="49"/>
      <c r="Q94" s="46"/>
      <c r="R94" s="49"/>
      <c r="S94" s="46"/>
      <c r="T94" s="46"/>
      <c r="U94" s="49"/>
      <c r="V94" s="46"/>
      <c r="W94" s="46"/>
      <c r="X94" s="49"/>
      <c r="Y94" s="49"/>
      <c r="Z94" s="46"/>
      <c r="AA94" s="46"/>
      <c r="AB94" s="49"/>
      <c r="AC94" s="49"/>
      <c r="AD94" s="49"/>
      <c r="AE94" s="49"/>
      <c r="AF94" s="37"/>
    </row>
    <row r="95">
      <c r="A95" s="46"/>
      <c r="B95" s="312"/>
      <c r="C95" s="46"/>
      <c r="D95" s="49"/>
      <c r="E95" s="49"/>
      <c r="F95" s="49"/>
      <c r="G95" s="49"/>
      <c r="H95" s="49"/>
      <c r="I95" s="46"/>
      <c r="J95" s="46"/>
      <c r="K95" s="49"/>
      <c r="L95" s="261"/>
      <c r="M95" s="261"/>
      <c r="N95" s="49"/>
      <c r="O95" s="46"/>
      <c r="P95" s="49"/>
      <c r="Q95" s="46"/>
      <c r="R95" s="49"/>
      <c r="S95" s="46"/>
      <c r="T95" s="46"/>
      <c r="U95" s="49"/>
      <c r="V95" s="46"/>
      <c r="W95" s="46"/>
      <c r="X95" s="49"/>
      <c r="Y95" s="49"/>
      <c r="Z95" s="46"/>
      <c r="AA95" s="46"/>
      <c r="AB95" s="49"/>
      <c r="AC95" s="49"/>
      <c r="AD95" s="49"/>
      <c r="AE95" s="49"/>
      <c r="AF95" s="37"/>
    </row>
    <row r="96">
      <c r="A96" s="46"/>
      <c r="B96" s="312"/>
      <c r="C96" s="46"/>
      <c r="D96" s="49"/>
      <c r="E96" s="49"/>
      <c r="F96" s="49"/>
      <c r="G96" s="49"/>
      <c r="H96" s="49"/>
      <c r="I96" s="46"/>
      <c r="J96" s="46"/>
      <c r="K96" s="49"/>
      <c r="L96" s="260"/>
      <c r="M96" s="260"/>
      <c r="N96" s="49"/>
      <c r="O96" s="46"/>
      <c r="P96" s="49"/>
      <c r="Q96" s="46"/>
      <c r="R96" s="49"/>
      <c r="S96" s="46"/>
      <c r="T96" s="46"/>
      <c r="U96" s="49"/>
      <c r="V96" s="46"/>
      <c r="W96" s="46"/>
      <c r="X96" s="49"/>
      <c r="Y96" s="49"/>
      <c r="Z96" s="46"/>
      <c r="AA96" s="46"/>
      <c r="AB96" s="49"/>
      <c r="AC96" s="49"/>
      <c r="AD96" s="49"/>
      <c r="AE96" s="49"/>
      <c r="AF96" s="37"/>
    </row>
    <row r="97">
      <c r="A97" s="46"/>
      <c r="B97" s="312"/>
      <c r="C97" s="46"/>
      <c r="D97" s="49"/>
      <c r="E97" s="49"/>
      <c r="F97" s="49"/>
      <c r="G97" s="49"/>
      <c r="H97" s="49"/>
      <c r="I97" s="46"/>
      <c r="J97" s="46"/>
      <c r="K97" s="49"/>
      <c r="L97" s="261"/>
      <c r="M97" s="261"/>
      <c r="N97" s="49"/>
      <c r="O97" s="46"/>
      <c r="P97" s="49"/>
      <c r="Q97" s="46"/>
      <c r="R97" s="49"/>
      <c r="S97" s="46"/>
      <c r="T97" s="46"/>
      <c r="U97" s="49"/>
      <c r="V97" s="46"/>
      <c r="W97" s="46"/>
      <c r="X97" s="49"/>
      <c r="Y97" s="49"/>
      <c r="Z97" s="46"/>
      <c r="AA97" s="46"/>
      <c r="AB97" s="49"/>
      <c r="AC97" s="49"/>
      <c r="AD97" s="49"/>
      <c r="AE97" s="49"/>
      <c r="AF97" s="37"/>
    </row>
    <row r="98">
      <c r="A98" s="46"/>
      <c r="B98" s="312"/>
      <c r="C98" s="46"/>
      <c r="D98" s="49"/>
      <c r="E98" s="49"/>
      <c r="F98" s="49"/>
      <c r="G98" s="49"/>
      <c r="H98" s="49"/>
      <c r="I98" s="46"/>
      <c r="J98" s="46"/>
      <c r="K98" s="49"/>
      <c r="L98" s="260"/>
      <c r="M98" s="260"/>
      <c r="N98" s="49"/>
      <c r="O98" s="46"/>
      <c r="P98" s="49"/>
      <c r="Q98" s="46"/>
      <c r="R98" s="49"/>
      <c r="S98" s="46"/>
      <c r="T98" s="46"/>
      <c r="U98" s="49"/>
      <c r="V98" s="46"/>
      <c r="W98" s="46"/>
      <c r="X98" s="49"/>
      <c r="Y98" s="49"/>
      <c r="Z98" s="46"/>
      <c r="AA98" s="46"/>
      <c r="AB98" s="49"/>
      <c r="AC98" s="49"/>
      <c r="AD98" s="49"/>
      <c r="AE98" s="49"/>
      <c r="AF98" s="37"/>
    </row>
    <row r="99">
      <c r="A99" s="46"/>
      <c r="B99" s="312"/>
      <c r="C99" s="46"/>
      <c r="D99" s="49"/>
      <c r="E99" s="49"/>
      <c r="F99" s="49"/>
      <c r="G99" s="49"/>
      <c r="H99" s="49"/>
      <c r="I99" s="46"/>
      <c r="J99" s="46"/>
      <c r="K99" s="49"/>
      <c r="L99" s="261"/>
      <c r="M99" s="261"/>
      <c r="N99" s="49"/>
      <c r="O99" s="46"/>
      <c r="P99" s="49"/>
      <c r="Q99" s="46"/>
      <c r="R99" s="49"/>
      <c r="S99" s="46"/>
      <c r="T99" s="46"/>
      <c r="U99" s="49"/>
      <c r="V99" s="46"/>
      <c r="W99" s="46"/>
      <c r="X99" s="49"/>
      <c r="Y99" s="49"/>
      <c r="Z99" s="46"/>
      <c r="AA99" s="46"/>
      <c r="AB99" s="49"/>
      <c r="AC99" s="49"/>
      <c r="AD99" s="49"/>
      <c r="AE99" s="49"/>
      <c r="AF99" s="37"/>
    </row>
    <row r="100">
      <c r="A100" s="46"/>
      <c r="B100" s="312"/>
      <c r="C100" s="46"/>
      <c r="D100" s="49"/>
      <c r="E100" s="49"/>
      <c r="F100" s="49"/>
      <c r="G100" s="49"/>
      <c r="H100" s="49"/>
      <c r="I100" s="46"/>
      <c r="J100" s="46"/>
      <c r="K100" s="49"/>
      <c r="L100" s="260"/>
      <c r="M100" s="260"/>
      <c r="N100" s="49"/>
      <c r="O100" s="46"/>
      <c r="P100" s="49"/>
      <c r="Q100" s="46"/>
      <c r="R100" s="49"/>
      <c r="S100" s="46"/>
      <c r="T100" s="46"/>
      <c r="U100" s="49"/>
      <c r="V100" s="46"/>
      <c r="W100" s="46"/>
      <c r="X100" s="49"/>
      <c r="Y100" s="49"/>
      <c r="Z100" s="46"/>
      <c r="AA100" s="46"/>
      <c r="AB100" s="49"/>
      <c r="AC100" s="49"/>
      <c r="AD100" s="49"/>
      <c r="AE100" s="49"/>
      <c r="AF100" s="37"/>
    </row>
    <row r="101">
      <c r="A101" s="46"/>
      <c r="B101" s="312"/>
      <c r="C101" s="46"/>
      <c r="D101" s="49"/>
      <c r="E101" s="49"/>
      <c r="F101" s="49"/>
      <c r="G101" s="49"/>
      <c r="H101" s="49"/>
      <c r="I101" s="46"/>
      <c r="J101" s="46"/>
      <c r="K101" s="49"/>
      <c r="L101" s="261"/>
      <c r="M101" s="261"/>
      <c r="N101" s="49"/>
      <c r="O101" s="46"/>
      <c r="P101" s="49"/>
      <c r="Q101" s="46"/>
      <c r="R101" s="49"/>
      <c r="S101" s="46"/>
      <c r="T101" s="46"/>
      <c r="U101" s="49"/>
      <c r="V101" s="46"/>
      <c r="W101" s="46"/>
      <c r="X101" s="49"/>
      <c r="Y101" s="49"/>
      <c r="Z101" s="46"/>
      <c r="AA101" s="46"/>
      <c r="AB101" s="49"/>
      <c r="AC101" s="49"/>
      <c r="AD101" s="49"/>
      <c r="AE101" s="49"/>
      <c r="AF101" s="37"/>
    </row>
    <row r="102">
      <c r="A102" s="46"/>
      <c r="B102" s="312"/>
      <c r="C102" s="46"/>
      <c r="D102" s="49"/>
      <c r="E102" s="49"/>
      <c r="F102" s="49"/>
      <c r="G102" s="49"/>
      <c r="H102" s="49"/>
      <c r="I102" s="46"/>
      <c r="J102" s="46"/>
      <c r="K102" s="49"/>
      <c r="L102" s="260"/>
      <c r="M102" s="260"/>
      <c r="N102" s="49"/>
      <c r="O102" s="46"/>
      <c r="P102" s="49"/>
      <c r="Q102" s="46"/>
      <c r="R102" s="49"/>
      <c r="S102" s="46"/>
      <c r="T102" s="46"/>
      <c r="U102" s="49"/>
      <c r="V102" s="46"/>
      <c r="W102" s="46"/>
      <c r="X102" s="49"/>
      <c r="Y102" s="49"/>
      <c r="Z102" s="46"/>
      <c r="AA102" s="46"/>
      <c r="AB102" s="49"/>
      <c r="AC102" s="49"/>
      <c r="AD102" s="49"/>
      <c r="AE102" s="49"/>
      <c r="AF102" s="37"/>
    </row>
    <row r="103">
      <c r="A103" s="46"/>
      <c r="B103" s="312"/>
      <c r="C103" s="46"/>
      <c r="D103" s="49"/>
      <c r="E103" s="49"/>
      <c r="F103" s="49"/>
      <c r="G103" s="49"/>
      <c r="H103" s="49"/>
      <c r="I103" s="46"/>
      <c r="J103" s="46"/>
      <c r="K103" s="49"/>
      <c r="L103" s="261"/>
      <c r="M103" s="261"/>
      <c r="N103" s="49"/>
      <c r="O103" s="46"/>
      <c r="P103" s="49"/>
      <c r="Q103" s="46"/>
      <c r="R103" s="49"/>
      <c r="S103" s="46"/>
      <c r="T103" s="46"/>
      <c r="U103" s="49"/>
      <c r="V103" s="46"/>
      <c r="W103" s="46"/>
      <c r="X103" s="49"/>
      <c r="Y103" s="49"/>
      <c r="Z103" s="46"/>
      <c r="AA103" s="46"/>
      <c r="AB103" s="49"/>
      <c r="AC103" s="49"/>
      <c r="AD103" s="49"/>
      <c r="AE103" s="49"/>
      <c r="AF103" s="37"/>
    </row>
    <row r="104">
      <c r="A104" s="46"/>
      <c r="B104" s="312"/>
      <c r="C104" s="46"/>
      <c r="D104" s="49"/>
      <c r="E104" s="49"/>
      <c r="F104" s="49"/>
      <c r="G104" s="49"/>
      <c r="H104" s="49"/>
      <c r="I104" s="46"/>
      <c r="J104" s="46"/>
      <c r="K104" s="49"/>
      <c r="L104" s="260"/>
      <c r="M104" s="260"/>
      <c r="N104" s="49"/>
      <c r="O104" s="46"/>
      <c r="P104" s="49"/>
      <c r="Q104" s="46"/>
      <c r="R104" s="49"/>
      <c r="S104" s="46"/>
      <c r="T104" s="46"/>
      <c r="U104" s="49"/>
      <c r="V104" s="46"/>
      <c r="W104" s="46"/>
      <c r="X104" s="49"/>
      <c r="Y104" s="49"/>
      <c r="Z104" s="46"/>
      <c r="AA104" s="46"/>
      <c r="AB104" s="49"/>
      <c r="AC104" s="49"/>
      <c r="AD104" s="49"/>
      <c r="AE104" s="49"/>
      <c r="AF104" s="37"/>
    </row>
    <row r="105">
      <c r="A105" s="46"/>
      <c r="B105" s="312"/>
      <c r="C105" s="46"/>
      <c r="D105" s="49"/>
      <c r="E105" s="49"/>
      <c r="F105" s="49"/>
      <c r="G105" s="49"/>
      <c r="H105" s="49"/>
      <c r="I105" s="46"/>
      <c r="J105" s="46"/>
      <c r="K105" s="49"/>
      <c r="L105" s="261"/>
      <c r="M105" s="261"/>
      <c r="N105" s="49"/>
      <c r="O105" s="46"/>
      <c r="P105" s="49"/>
      <c r="Q105" s="46"/>
      <c r="R105" s="49"/>
      <c r="S105" s="46"/>
      <c r="T105" s="46"/>
      <c r="U105" s="49"/>
      <c r="V105" s="46"/>
      <c r="W105" s="46"/>
      <c r="X105" s="49"/>
      <c r="Y105" s="49"/>
      <c r="Z105" s="46"/>
      <c r="AA105" s="46"/>
      <c r="AB105" s="49"/>
      <c r="AC105" s="49"/>
      <c r="AD105" s="49"/>
      <c r="AE105" s="49"/>
      <c r="AF105" s="37"/>
    </row>
    <row r="106">
      <c r="A106" s="46"/>
      <c r="B106" s="312"/>
      <c r="C106" s="46"/>
      <c r="D106" s="49"/>
      <c r="E106" s="49"/>
      <c r="F106" s="49"/>
      <c r="G106" s="49"/>
      <c r="H106" s="49"/>
      <c r="I106" s="46"/>
      <c r="J106" s="46"/>
      <c r="K106" s="49"/>
      <c r="L106" s="260"/>
      <c r="M106" s="260"/>
      <c r="N106" s="49"/>
      <c r="O106" s="46"/>
      <c r="P106" s="49"/>
      <c r="Q106" s="46"/>
      <c r="R106" s="49"/>
      <c r="S106" s="46"/>
      <c r="T106" s="46"/>
      <c r="U106" s="49"/>
      <c r="V106" s="46"/>
      <c r="W106" s="46"/>
      <c r="X106" s="49"/>
      <c r="Y106" s="49"/>
      <c r="Z106" s="46"/>
      <c r="AA106" s="46"/>
      <c r="AB106" s="49"/>
      <c r="AC106" s="49"/>
      <c r="AD106" s="49"/>
      <c r="AE106" s="49"/>
      <c r="AF106" s="37"/>
    </row>
    <row r="107">
      <c r="A107" s="46"/>
      <c r="B107" s="312"/>
      <c r="C107" s="46"/>
      <c r="D107" s="49"/>
      <c r="E107" s="49"/>
      <c r="F107" s="49"/>
      <c r="G107" s="49"/>
      <c r="H107" s="49"/>
      <c r="I107" s="46"/>
      <c r="J107" s="46"/>
      <c r="K107" s="49"/>
      <c r="L107" s="261"/>
      <c r="M107" s="261"/>
      <c r="N107" s="49"/>
      <c r="O107" s="46"/>
      <c r="P107" s="49"/>
      <c r="Q107" s="46"/>
      <c r="R107" s="49"/>
      <c r="S107" s="46"/>
      <c r="T107" s="46"/>
      <c r="U107" s="49"/>
      <c r="V107" s="46"/>
      <c r="W107" s="46"/>
      <c r="X107" s="49"/>
      <c r="Y107" s="49"/>
      <c r="Z107" s="46"/>
      <c r="AA107" s="46"/>
      <c r="AB107" s="49"/>
      <c r="AC107" s="49"/>
      <c r="AD107" s="49"/>
      <c r="AE107" s="49"/>
      <c r="AF107" s="37"/>
    </row>
    <row r="108">
      <c r="A108" s="46"/>
      <c r="B108" s="312"/>
      <c r="C108" s="46"/>
      <c r="D108" s="49"/>
      <c r="E108" s="49"/>
      <c r="F108" s="49"/>
      <c r="G108" s="49"/>
      <c r="H108" s="49"/>
      <c r="I108" s="46"/>
      <c r="J108" s="46"/>
      <c r="K108" s="49"/>
      <c r="L108" s="260"/>
      <c r="M108" s="260"/>
      <c r="N108" s="49"/>
      <c r="O108" s="46"/>
      <c r="P108" s="49"/>
      <c r="Q108" s="46"/>
      <c r="R108" s="49"/>
      <c r="S108" s="46"/>
      <c r="T108" s="46"/>
      <c r="U108" s="49"/>
      <c r="V108" s="46"/>
      <c r="W108" s="46"/>
      <c r="X108" s="49"/>
      <c r="Y108" s="49"/>
      <c r="Z108" s="46"/>
      <c r="AA108" s="46"/>
      <c r="AB108" s="49"/>
      <c r="AC108" s="49"/>
      <c r="AD108" s="49"/>
      <c r="AE108" s="49"/>
      <c r="AF108" s="37"/>
    </row>
    <row r="109">
      <c r="A109" s="46"/>
      <c r="B109" s="312"/>
      <c r="C109" s="46"/>
      <c r="D109" s="49"/>
      <c r="E109" s="49"/>
      <c r="F109" s="49"/>
      <c r="G109" s="49"/>
      <c r="H109" s="49"/>
      <c r="I109" s="46"/>
      <c r="J109" s="46"/>
      <c r="K109" s="49"/>
      <c r="L109" s="261"/>
      <c r="M109" s="261"/>
      <c r="N109" s="49"/>
      <c r="O109" s="46"/>
      <c r="P109" s="49"/>
      <c r="Q109" s="46"/>
      <c r="R109" s="49"/>
      <c r="S109" s="46"/>
      <c r="T109" s="46"/>
      <c r="U109" s="49"/>
      <c r="V109" s="46"/>
      <c r="W109" s="46"/>
      <c r="X109" s="49"/>
      <c r="Y109" s="49"/>
      <c r="Z109" s="46"/>
      <c r="AA109" s="46"/>
      <c r="AB109" s="49"/>
      <c r="AC109" s="49"/>
      <c r="AD109" s="49"/>
      <c r="AE109" s="49"/>
      <c r="AF109" s="37"/>
    </row>
    <row r="110">
      <c r="A110" s="46"/>
      <c r="B110" s="312"/>
      <c r="C110" s="46"/>
      <c r="D110" s="49"/>
      <c r="E110" s="49"/>
      <c r="F110" s="49"/>
      <c r="G110" s="49"/>
      <c r="H110" s="49"/>
      <c r="I110" s="46"/>
      <c r="J110" s="46"/>
      <c r="K110" s="49"/>
      <c r="L110" s="260"/>
      <c r="M110" s="260"/>
      <c r="N110" s="49"/>
      <c r="O110" s="46"/>
      <c r="P110" s="49"/>
      <c r="Q110" s="46"/>
      <c r="R110" s="49"/>
      <c r="S110" s="46"/>
      <c r="T110" s="46"/>
      <c r="U110" s="49"/>
      <c r="V110" s="46"/>
      <c r="W110" s="46"/>
      <c r="X110" s="49"/>
      <c r="Y110" s="49"/>
      <c r="Z110" s="46"/>
      <c r="AA110" s="46"/>
      <c r="AB110" s="49"/>
      <c r="AC110" s="49"/>
      <c r="AD110" s="49"/>
      <c r="AE110" s="49"/>
      <c r="AF110" s="37"/>
    </row>
    <row r="111">
      <c r="A111" s="46"/>
      <c r="B111" s="312"/>
      <c r="C111" s="46"/>
      <c r="D111" s="49"/>
      <c r="E111" s="49"/>
      <c r="F111" s="49"/>
      <c r="G111" s="49"/>
      <c r="H111" s="49"/>
      <c r="I111" s="46"/>
      <c r="J111" s="46"/>
      <c r="K111" s="49"/>
      <c r="L111" s="261"/>
      <c r="M111" s="261"/>
      <c r="N111" s="49"/>
      <c r="O111" s="46"/>
      <c r="P111" s="49"/>
      <c r="Q111" s="46"/>
      <c r="R111" s="49"/>
      <c r="S111" s="46"/>
      <c r="T111" s="46"/>
      <c r="U111" s="49"/>
      <c r="V111" s="46"/>
      <c r="W111" s="46"/>
      <c r="X111" s="49"/>
      <c r="Y111" s="49"/>
      <c r="Z111" s="46"/>
      <c r="AA111" s="46"/>
      <c r="AB111" s="49"/>
      <c r="AC111" s="49"/>
      <c r="AD111" s="49"/>
      <c r="AE111" s="49"/>
      <c r="AF111" s="37"/>
    </row>
    <row r="112">
      <c r="A112" s="46"/>
      <c r="B112" s="312"/>
      <c r="C112" s="46"/>
      <c r="D112" s="49"/>
      <c r="E112" s="49"/>
      <c r="F112" s="49"/>
      <c r="G112" s="49"/>
      <c r="H112" s="49"/>
      <c r="I112" s="46"/>
      <c r="J112" s="46"/>
      <c r="K112" s="49"/>
      <c r="L112" s="260"/>
      <c r="M112" s="260"/>
      <c r="N112" s="49"/>
      <c r="O112" s="46"/>
      <c r="P112" s="49"/>
      <c r="Q112" s="46"/>
      <c r="R112" s="49"/>
      <c r="S112" s="46"/>
      <c r="T112" s="46"/>
      <c r="U112" s="49"/>
      <c r="V112" s="46"/>
      <c r="W112" s="46"/>
      <c r="X112" s="49"/>
      <c r="Y112" s="49"/>
      <c r="Z112" s="46"/>
      <c r="AA112" s="46"/>
      <c r="AB112" s="49"/>
      <c r="AC112" s="49"/>
      <c r="AD112" s="49"/>
      <c r="AE112" s="49"/>
      <c r="AF112" s="37"/>
    </row>
    <row r="113">
      <c r="A113" s="46"/>
      <c r="B113" s="312"/>
      <c r="C113" s="46"/>
      <c r="D113" s="49"/>
      <c r="E113" s="49"/>
      <c r="F113" s="49"/>
      <c r="G113" s="49"/>
      <c r="H113" s="49"/>
      <c r="I113" s="46"/>
      <c r="J113" s="46"/>
      <c r="K113" s="49"/>
      <c r="L113" s="261"/>
      <c r="M113" s="261"/>
      <c r="N113" s="49"/>
      <c r="O113" s="46"/>
      <c r="P113" s="49"/>
      <c r="Q113" s="46"/>
      <c r="R113" s="49"/>
      <c r="S113" s="46"/>
      <c r="T113" s="46"/>
      <c r="U113" s="49"/>
      <c r="V113" s="46"/>
      <c r="W113" s="46"/>
      <c r="X113" s="49"/>
      <c r="Y113" s="49"/>
      <c r="Z113" s="46"/>
      <c r="AA113" s="46"/>
      <c r="AB113" s="49"/>
      <c r="AC113" s="49"/>
      <c r="AD113" s="49"/>
      <c r="AE113" s="49"/>
      <c r="AF113" s="37"/>
    </row>
    <row r="114">
      <c r="A114" s="46"/>
      <c r="B114" s="312"/>
      <c r="C114" s="46"/>
      <c r="D114" s="49"/>
      <c r="E114" s="49"/>
      <c r="F114" s="49"/>
      <c r="G114" s="49"/>
      <c r="H114" s="49"/>
      <c r="I114" s="46"/>
      <c r="J114" s="46"/>
      <c r="K114" s="49"/>
      <c r="L114" s="260"/>
      <c r="M114" s="260"/>
      <c r="N114" s="49"/>
      <c r="O114" s="46"/>
      <c r="P114" s="49"/>
      <c r="Q114" s="46"/>
      <c r="R114" s="49"/>
      <c r="S114" s="46"/>
      <c r="T114" s="46"/>
      <c r="U114" s="49"/>
      <c r="V114" s="46"/>
      <c r="W114" s="46"/>
      <c r="X114" s="49"/>
      <c r="Y114" s="49"/>
      <c r="Z114" s="46"/>
      <c r="AA114" s="46"/>
      <c r="AB114" s="49"/>
      <c r="AC114" s="49"/>
      <c r="AD114" s="49"/>
      <c r="AE114" s="49"/>
      <c r="AF114" s="37"/>
    </row>
    <row r="115">
      <c r="A115" s="46"/>
      <c r="B115" s="312"/>
      <c r="C115" s="46"/>
      <c r="D115" s="49"/>
      <c r="E115" s="49"/>
      <c r="F115" s="49"/>
      <c r="G115" s="49"/>
      <c r="H115" s="49"/>
      <c r="I115" s="46"/>
      <c r="J115" s="46"/>
      <c r="K115" s="49"/>
      <c r="L115" s="261"/>
      <c r="M115" s="261"/>
      <c r="N115" s="49"/>
      <c r="O115" s="46"/>
      <c r="P115" s="49"/>
      <c r="Q115" s="46"/>
      <c r="R115" s="49"/>
      <c r="S115" s="46"/>
      <c r="T115" s="46"/>
      <c r="U115" s="49"/>
      <c r="V115" s="46"/>
      <c r="W115" s="46"/>
      <c r="X115" s="49"/>
      <c r="Y115" s="49"/>
      <c r="Z115" s="46"/>
      <c r="AA115" s="46"/>
      <c r="AB115" s="49"/>
      <c r="AC115" s="49"/>
      <c r="AD115" s="49"/>
      <c r="AE115" s="49"/>
      <c r="AF115" s="37"/>
    </row>
    <row r="116">
      <c r="A116" s="46"/>
      <c r="B116" s="312"/>
      <c r="C116" s="46"/>
      <c r="D116" s="49"/>
      <c r="E116" s="49"/>
      <c r="F116" s="49"/>
      <c r="G116" s="49"/>
      <c r="H116" s="49"/>
      <c r="I116" s="46"/>
      <c r="J116" s="46"/>
      <c r="K116" s="49"/>
      <c r="L116" s="260"/>
      <c r="M116" s="260"/>
      <c r="N116" s="49"/>
      <c r="O116" s="46"/>
      <c r="P116" s="49"/>
      <c r="Q116" s="46"/>
      <c r="R116" s="49"/>
      <c r="S116" s="46"/>
      <c r="T116" s="46"/>
      <c r="U116" s="49"/>
      <c r="V116" s="46"/>
      <c r="W116" s="46"/>
      <c r="X116" s="49"/>
      <c r="Y116" s="49"/>
      <c r="Z116" s="46"/>
      <c r="AA116" s="46"/>
      <c r="AB116" s="49"/>
      <c r="AC116" s="49"/>
      <c r="AD116" s="49"/>
      <c r="AE116" s="49"/>
      <c r="AF116" s="37"/>
    </row>
    <row r="117">
      <c r="A117" s="46"/>
      <c r="B117" s="312"/>
      <c r="C117" s="46"/>
      <c r="D117" s="49"/>
      <c r="E117" s="49"/>
      <c r="F117" s="49"/>
      <c r="G117" s="49"/>
      <c r="H117" s="49"/>
      <c r="I117" s="46"/>
      <c r="J117" s="46"/>
      <c r="K117" s="49"/>
      <c r="L117" s="261"/>
      <c r="M117" s="261"/>
      <c r="N117" s="49"/>
      <c r="O117" s="46"/>
      <c r="P117" s="49"/>
      <c r="Q117" s="46"/>
      <c r="R117" s="49"/>
      <c r="S117" s="46"/>
      <c r="T117" s="46"/>
      <c r="U117" s="49"/>
      <c r="V117" s="46"/>
      <c r="W117" s="46"/>
      <c r="X117" s="49"/>
      <c r="Y117" s="49"/>
      <c r="Z117" s="46"/>
      <c r="AA117" s="46"/>
      <c r="AB117" s="49"/>
      <c r="AC117" s="49"/>
      <c r="AD117" s="49"/>
      <c r="AE117" s="49"/>
      <c r="AF117" s="37"/>
    </row>
    <row r="118">
      <c r="A118" s="46"/>
      <c r="B118" s="312"/>
      <c r="C118" s="46"/>
      <c r="D118" s="49"/>
      <c r="E118" s="49"/>
      <c r="F118" s="49"/>
      <c r="G118" s="49"/>
      <c r="H118" s="49"/>
      <c r="I118" s="46"/>
      <c r="J118" s="46"/>
      <c r="K118" s="49"/>
      <c r="L118" s="260"/>
      <c r="M118" s="260"/>
      <c r="N118" s="49"/>
      <c r="O118" s="46"/>
      <c r="P118" s="49"/>
      <c r="Q118" s="46"/>
      <c r="R118" s="49"/>
      <c r="S118" s="46"/>
      <c r="T118" s="46"/>
      <c r="U118" s="49"/>
      <c r="V118" s="46"/>
      <c r="W118" s="46"/>
      <c r="X118" s="49"/>
      <c r="Y118" s="49"/>
      <c r="Z118" s="46"/>
      <c r="AA118" s="46"/>
      <c r="AB118" s="49"/>
      <c r="AC118" s="49"/>
      <c r="AD118" s="49"/>
      <c r="AE118" s="49"/>
      <c r="AF118" s="37"/>
    </row>
    <row r="119">
      <c r="A119" s="46"/>
      <c r="B119" s="312"/>
      <c r="C119" s="46"/>
      <c r="D119" s="49"/>
      <c r="E119" s="49"/>
      <c r="F119" s="49"/>
      <c r="G119" s="49"/>
      <c r="H119" s="49"/>
      <c r="I119" s="46"/>
      <c r="J119" s="46"/>
      <c r="K119" s="49"/>
      <c r="L119" s="261"/>
      <c r="M119" s="261"/>
      <c r="N119" s="49"/>
      <c r="O119" s="46"/>
      <c r="P119" s="49"/>
      <c r="Q119" s="46"/>
      <c r="R119" s="49"/>
      <c r="S119" s="46"/>
      <c r="T119" s="46"/>
      <c r="U119" s="49"/>
      <c r="V119" s="46"/>
      <c r="W119" s="46"/>
      <c r="X119" s="49"/>
      <c r="Y119" s="49"/>
      <c r="Z119" s="46"/>
      <c r="AA119" s="46"/>
      <c r="AB119" s="49"/>
      <c r="AC119" s="49"/>
      <c r="AD119" s="49"/>
      <c r="AE119" s="49"/>
      <c r="AF119" s="37"/>
    </row>
    <row r="120">
      <c r="A120" s="46"/>
      <c r="B120" s="312"/>
      <c r="C120" s="46"/>
      <c r="D120" s="49"/>
      <c r="E120" s="49"/>
      <c r="F120" s="49"/>
      <c r="G120" s="49"/>
      <c r="H120" s="49"/>
      <c r="I120" s="46"/>
      <c r="J120" s="46"/>
      <c r="K120" s="49"/>
      <c r="L120" s="260"/>
      <c r="M120" s="260"/>
      <c r="N120" s="49"/>
      <c r="O120" s="46"/>
      <c r="P120" s="49"/>
      <c r="Q120" s="46"/>
      <c r="R120" s="49"/>
      <c r="S120" s="46"/>
      <c r="T120" s="46"/>
      <c r="U120" s="49"/>
      <c r="V120" s="46"/>
      <c r="W120" s="46"/>
      <c r="X120" s="49"/>
      <c r="Y120" s="49"/>
      <c r="Z120" s="46"/>
      <c r="AA120" s="46"/>
      <c r="AB120" s="49"/>
      <c r="AC120" s="49"/>
      <c r="AD120" s="49"/>
      <c r="AE120" s="49"/>
      <c r="AF120" s="37"/>
    </row>
    <row r="121">
      <c r="A121" s="46"/>
      <c r="B121" s="312"/>
      <c r="C121" s="46"/>
      <c r="D121" s="49"/>
      <c r="E121" s="49"/>
      <c r="F121" s="49"/>
      <c r="G121" s="49"/>
      <c r="H121" s="49"/>
      <c r="I121" s="46"/>
      <c r="J121" s="46"/>
      <c r="K121" s="49"/>
      <c r="L121" s="261"/>
      <c r="M121" s="261"/>
      <c r="N121" s="49"/>
      <c r="O121" s="46"/>
      <c r="P121" s="49"/>
      <c r="Q121" s="46"/>
      <c r="R121" s="49"/>
      <c r="S121" s="46"/>
      <c r="T121" s="46"/>
      <c r="U121" s="49"/>
      <c r="V121" s="46"/>
      <c r="W121" s="46"/>
      <c r="X121" s="49"/>
      <c r="Y121" s="49"/>
      <c r="Z121" s="46"/>
      <c r="AA121" s="46"/>
      <c r="AB121" s="49"/>
      <c r="AC121" s="49"/>
      <c r="AD121" s="49"/>
      <c r="AE121" s="49"/>
      <c r="AF121" s="37"/>
    </row>
    <row r="122">
      <c r="A122" s="46"/>
      <c r="B122" s="312"/>
      <c r="C122" s="46"/>
      <c r="D122" s="49"/>
      <c r="E122" s="49"/>
      <c r="F122" s="49"/>
      <c r="G122" s="49"/>
      <c r="H122" s="49"/>
      <c r="I122" s="46"/>
      <c r="J122" s="46"/>
      <c r="K122" s="49"/>
      <c r="L122" s="260"/>
      <c r="M122" s="260"/>
      <c r="N122" s="49"/>
      <c r="O122" s="46"/>
      <c r="P122" s="49"/>
      <c r="Q122" s="46"/>
      <c r="R122" s="49"/>
      <c r="S122" s="46"/>
      <c r="T122" s="46"/>
      <c r="U122" s="49"/>
      <c r="V122" s="46"/>
      <c r="W122" s="46"/>
      <c r="X122" s="49"/>
      <c r="Y122" s="49"/>
      <c r="Z122" s="46"/>
      <c r="AA122" s="46"/>
      <c r="AB122" s="49"/>
      <c r="AC122" s="49"/>
      <c r="AD122" s="49"/>
      <c r="AE122" s="49"/>
      <c r="AF122" s="37"/>
    </row>
    <row r="123">
      <c r="A123" s="46"/>
      <c r="B123" s="312"/>
      <c r="C123" s="46"/>
      <c r="D123" s="49"/>
      <c r="E123" s="49"/>
      <c r="F123" s="49"/>
      <c r="G123" s="49"/>
      <c r="H123" s="49"/>
      <c r="I123" s="46"/>
      <c r="J123" s="46"/>
      <c r="K123" s="49"/>
      <c r="L123" s="261"/>
      <c r="M123" s="261"/>
      <c r="N123" s="49"/>
      <c r="O123" s="46"/>
      <c r="P123" s="49"/>
      <c r="Q123" s="46"/>
      <c r="R123" s="49"/>
      <c r="S123" s="46"/>
      <c r="T123" s="46"/>
      <c r="U123" s="49"/>
      <c r="V123" s="46"/>
      <c r="W123" s="46"/>
      <c r="X123" s="49"/>
      <c r="Y123" s="49"/>
      <c r="Z123" s="46"/>
      <c r="AA123" s="46"/>
      <c r="AB123" s="49"/>
      <c r="AC123" s="49"/>
      <c r="AD123" s="49"/>
      <c r="AE123" s="49"/>
      <c r="AF123" s="37"/>
    </row>
    <row r="124">
      <c r="A124" s="46"/>
      <c r="B124" s="312"/>
      <c r="C124" s="46"/>
      <c r="D124" s="49"/>
      <c r="E124" s="49"/>
      <c r="F124" s="49"/>
      <c r="G124" s="49"/>
      <c r="H124" s="49"/>
      <c r="I124" s="46"/>
      <c r="J124" s="46"/>
      <c r="K124" s="49"/>
      <c r="L124" s="260"/>
      <c r="M124" s="260"/>
      <c r="N124" s="49"/>
      <c r="O124" s="46"/>
      <c r="P124" s="49"/>
      <c r="Q124" s="46"/>
      <c r="R124" s="49"/>
      <c r="S124" s="46"/>
      <c r="T124" s="46"/>
      <c r="U124" s="49"/>
      <c r="V124" s="46"/>
      <c r="W124" s="46"/>
      <c r="X124" s="49"/>
      <c r="Y124" s="49"/>
      <c r="Z124" s="46"/>
      <c r="AA124" s="46"/>
      <c r="AB124" s="49"/>
      <c r="AC124" s="49"/>
      <c r="AD124" s="49"/>
      <c r="AE124" s="49"/>
      <c r="AF124" s="37"/>
    </row>
    <row r="125">
      <c r="A125" s="46"/>
      <c r="B125" s="312"/>
      <c r="C125" s="46"/>
      <c r="D125" s="49"/>
      <c r="E125" s="49"/>
      <c r="F125" s="49"/>
      <c r="G125" s="49"/>
      <c r="H125" s="49"/>
      <c r="I125" s="46"/>
      <c r="J125" s="46"/>
      <c r="K125" s="49"/>
      <c r="L125" s="261"/>
      <c r="M125" s="261"/>
      <c r="N125" s="49"/>
      <c r="O125" s="46"/>
      <c r="P125" s="49"/>
      <c r="Q125" s="46"/>
      <c r="R125" s="49"/>
      <c r="S125" s="46"/>
      <c r="T125" s="46"/>
      <c r="U125" s="49"/>
      <c r="V125" s="46"/>
      <c r="W125" s="46"/>
      <c r="X125" s="49"/>
      <c r="Y125" s="49"/>
      <c r="Z125" s="46"/>
      <c r="AA125" s="46"/>
      <c r="AB125" s="49"/>
      <c r="AC125" s="49"/>
      <c r="AD125" s="49"/>
      <c r="AE125" s="49"/>
      <c r="AF125" s="37"/>
    </row>
    <row r="126">
      <c r="A126" s="46"/>
      <c r="B126" s="312"/>
      <c r="C126" s="46"/>
      <c r="D126" s="49"/>
      <c r="E126" s="49"/>
      <c r="F126" s="49"/>
      <c r="G126" s="49"/>
      <c r="H126" s="49"/>
      <c r="I126" s="46"/>
      <c r="J126" s="46"/>
      <c r="K126" s="49"/>
      <c r="L126" s="260"/>
      <c r="M126" s="260"/>
      <c r="N126" s="49"/>
      <c r="O126" s="46"/>
      <c r="P126" s="49"/>
      <c r="Q126" s="46"/>
      <c r="R126" s="49"/>
      <c r="S126" s="46"/>
      <c r="T126" s="46"/>
      <c r="U126" s="49"/>
      <c r="V126" s="46"/>
      <c r="W126" s="46"/>
      <c r="X126" s="49"/>
      <c r="Y126" s="49"/>
      <c r="Z126" s="46"/>
      <c r="AA126" s="46"/>
      <c r="AB126" s="49"/>
      <c r="AC126" s="49"/>
      <c r="AD126" s="49"/>
      <c r="AE126" s="49"/>
      <c r="AF126" s="37"/>
    </row>
    <row r="127">
      <c r="A127" s="46"/>
      <c r="B127" s="312"/>
      <c r="C127" s="46"/>
      <c r="D127" s="49"/>
      <c r="E127" s="49"/>
      <c r="F127" s="49"/>
      <c r="G127" s="49"/>
      <c r="H127" s="49"/>
      <c r="I127" s="46"/>
      <c r="J127" s="46"/>
      <c r="K127" s="49"/>
      <c r="L127" s="261"/>
      <c r="M127" s="261"/>
      <c r="N127" s="49"/>
      <c r="O127" s="46"/>
      <c r="P127" s="49"/>
      <c r="Q127" s="46"/>
      <c r="R127" s="49"/>
      <c r="S127" s="46"/>
      <c r="T127" s="46"/>
      <c r="U127" s="49"/>
      <c r="V127" s="46"/>
      <c r="W127" s="46"/>
      <c r="X127" s="49"/>
      <c r="Y127" s="49"/>
      <c r="Z127" s="46"/>
      <c r="AA127" s="46"/>
      <c r="AB127" s="49"/>
      <c r="AC127" s="49"/>
      <c r="AD127" s="49"/>
      <c r="AE127" s="49"/>
      <c r="AF127" s="37"/>
    </row>
    <row r="128">
      <c r="A128" s="46"/>
      <c r="B128" s="312"/>
      <c r="C128" s="46"/>
      <c r="D128" s="49"/>
      <c r="E128" s="49"/>
      <c r="F128" s="49"/>
      <c r="G128" s="49"/>
      <c r="H128" s="49"/>
      <c r="I128" s="46"/>
      <c r="J128" s="46"/>
      <c r="K128" s="49"/>
      <c r="L128" s="260"/>
      <c r="M128" s="260"/>
      <c r="N128" s="49"/>
      <c r="O128" s="46"/>
      <c r="P128" s="49"/>
      <c r="Q128" s="46"/>
      <c r="R128" s="49"/>
      <c r="S128" s="46"/>
      <c r="T128" s="46"/>
      <c r="U128" s="49"/>
      <c r="V128" s="46"/>
      <c r="W128" s="46"/>
      <c r="X128" s="49"/>
      <c r="Y128" s="49"/>
      <c r="Z128" s="46"/>
      <c r="AA128" s="46"/>
      <c r="AB128" s="49"/>
      <c r="AC128" s="49"/>
      <c r="AD128" s="49"/>
      <c r="AE128" s="49"/>
      <c r="AF128" s="37"/>
    </row>
    <row r="129">
      <c r="A129" s="46"/>
      <c r="B129" s="312"/>
      <c r="C129" s="46"/>
      <c r="D129" s="49"/>
      <c r="E129" s="49"/>
      <c r="F129" s="49"/>
      <c r="G129" s="49"/>
      <c r="H129" s="49"/>
      <c r="I129" s="46"/>
      <c r="J129" s="46"/>
      <c r="K129" s="49"/>
      <c r="L129" s="261"/>
      <c r="M129" s="261"/>
      <c r="N129" s="49"/>
      <c r="O129" s="46"/>
      <c r="P129" s="49"/>
      <c r="Q129" s="46"/>
      <c r="R129" s="49"/>
      <c r="S129" s="46"/>
      <c r="T129" s="46"/>
      <c r="U129" s="49"/>
      <c r="V129" s="46"/>
      <c r="W129" s="46"/>
      <c r="X129" s="49"/>
      <c r="Y129" s="49"/>
      <c r="Z129" s="46"/>
      <c r="AA129" s="46"/>
      <c r="AB129" s="49"/>
      <c r="AC129" s="49"/>
      <c r="AD129" s="49"/>
      <c r="AE129" s="49"/>
      <c r="AF129" s="37"/>
    </row>
    <row r="130">
      <c r="A130" s="46"/>
      <c r="B130" s="312"/>
      <c r="C130" s="46"/>
      <c r="D130" s="49"/>
      <c r="E130" s="49"/>
      <c r="F130" s="49"/>
      <c r="G130" s="49"/>
      <c r="H130" s="49"/>
      <c r="I130" s="46"/>
      <c r="J130" s="46"/>
      <c r="K130" s="49"/>
      <c r="L130" s="260"/>
      <c r="M130" s="260"/>
      <c r="N130" s="49"/>
      <c r="O130" s="46"/>
      <c r="P130" s="49"/>
      <c r="Q130" s="46"/>
      <c r="R130" s="49"/>
      <c r="S130" s="46"/>
      <c r="T130" s="46"/>
      <c r="U130" s="49"/>
      <c r="V130" s="46"/>
      <c r="W130" s="46"/>
      <c r="X130" s="49"/>
      <c r="Y130" s="49"/>
      <c r="Z130" s="46"/>
      <c r="AA130" s="46"/>
      <c r="AB130" s="49"/>
      <c r="AC130" s="49"/>
      <c r="AD130" s="49"/>
      <c r="AE130" s="49"/>
      <c r="AF130" s="37"/>
    </row>
    <row r="131">
      <c r="A131" s="46"/>
      <c r="B131" s="312"/>
      <c r="C131" s="46"/>
      <c r="D131" s="49"/>
      <c r="E131" s="49"/>
      <c r="F131" s="49"/>
      <c r="G131" s="49"/>
      <c r="H131" s="49"/>
      <c r="I131" s="46"/>
      <c r="J131" s="46"/>
      <c r="K131" s="49"/>
      <c r="L131" s="261"/>
      <c r="M131" s="261"/>
      <c r="N131" s="49"/>
      <c r="O131" s="46"/>
      <c r="P131" s="49"/>
      <c r="Q131" s="46"/>
      <c r="R131" s="49"/>
      <c r="S131" s="46"/>
      <c r="T131" s="46"/>
      <c r="U131" s="49"/>
      <c r="V131" s="46"/>
      <c r="W131" s="46"/>
      <c r="X131" s="49"/>
      <c r="Y131" s="49"/>
      <c r="Z131" s="46"/>
      <c r="AA131" s="46"/>
      <c r="AB131" s="49"/>
      <c r="AC131" s="49"/>
      <c r="AD131" s="49"/>
      <c r="AE131" s="49"/>
      <c r="AF131" s="37"/>
    </row>
    <row r="132">
      <c r="A132" s="46"/>
      <c r="B132" s="312"/>
      <c r="C132" s="46"/>
      <c r="D132" s="49"/>
      <c r="E132" s="49"/>
      <c r="F132" s="49"/>
      <c r="G132" s="49"/>
      <c r="H132" s="49"/>
      <c r="I132" s="46"/>
      <c r="J132" s="46"/>
      <c r="K132" s="49"/>
      <c r="L132" s="260"/>
      <c r="M132" s="260"/>
      <c r="N132" s="49"/>
      <c r="O132" s="46"/>
      <c r="P132" s="49"/>
      <c r="Q132" s="46"/>
      <c r="R132" s="49"/>
      <c r="S132" s="46"/>
      <c r="T132" s="46"/>
      <c r="U132" s="49"/>
      <c r="V132" s="46"/>
      <c r="W132" s="46"/>
      <c r="X132" s="49"/>
      <c r="Y132" s="49"/>
      <c r="Z132" s="46"/>
      <c r="AA132" s="46"/>
      <c r="AB132" s="49"/>
      <c r="AC132" s="49"/>
      <c r="AD132" s="49"/>
      <c r="AE132" s="49"/>
      <c r="AF132" s="37"/>
    </row>
    <row r="133">
      <c r="A133" s="46"/>
      <c r="B133" s="312"/>
      <c r="C133" s="46"/>
      <c r="D133" s="49"/>
      <c r="E133" s="49"/>
      <c r="F133" s="49"/>
      <c r="G133" s="49"/>
      <c r="H133" s="49"/>
      <c r="I133" s="46"/>
      <c r="J133" s="46"/>
      <c r="K133" s="49"/>
      <c r="L133" s="261"/>
      <c r="M133" s="261"/>
      <c r="N133" s="49"/>
      <c r="O133" s="46"/>
      <c r="P133" s="49"/>
      <c r="Q133" s="46"/>
      <c r="R133" s="49"/>
      <c r="S133" s="46"/>
      <c r="T133" s="46"/>
      <c r="U133" s="49"/>
      <c r="V133" s="46"/>
      <c r="W133" s="46"/>
      <c r="X133" s="49"/>
      <c r="Y133" s="49"/>
      <c r="Z133" s="46"/>
      <c r="AA133" s="46"/>
      <c r="AB133" s="49"/>
      <c r="AC133" s="49"/>
      <c r="AD133" s="49"/>
      <c r="AE133" s="49"/>
      <c r="AF133" s="37"/>
    </row>
    <row r="134">
      <c r="A134" s="46"/>
      <c r="B134" s="312"/>
      <c r="C134" s="46"/>
      <c r="D134" s="49"/>
      <c r="E134" s="49"/>
      <c r="F134" s="49"/>
      <c r="G134" s="49"/>
      <c r="H134" s="49"/>
      <c r="I134" s="46"/>
      <c r="J134" s="46"/>
      <c r="K134" s="49"/>
      <c r="L134" s="260"/>
      <c r="M134" s="260"/>
      <c r="N134" s="49"/>
      <c r="O134" s="46"/>
      <c r="P134" s="49"/>
      <c r="Q134" s="46"/>
      <c r="R134" s="49"/>
      <c r="S134" s="46"/>
      <c r="T134" s="46"/>
      <c r="U134" s="49"/>
      <c r="V134" s="46"/>
      <c r="W134" s="46"/>
      <c r="X134" s="49"/>
      <c r="Y134" s="49"/>
      <c r="Z134" s="46"/>
      <c r="AA134" s="46"/>
      <c r="AB134" s="49"/>
      <c r="AC134" s="49"/>
      <c r="AD134" s="49"/>
      <c r="AE134" s="49"/>
      <c r="AF134" s="37"/>
    </row>
    <row r="135">
      <c r="A135" s="46"/>
      <c r="B135" s="312"/>
      <c r="C135" s="46"/>
      <c r="D135" s="49"/>
      <c r="E135" s="49"/>
      <c r="F135" s="49"/>
      <c r="G135" s="49"/>
      <c r="H135" s="49"/>
      <c r="I135" s="46"/>
      <c r="J135" s="46"/>
      <c r="K135" s="49"/>
      <c r="L135" s="261"/>
      <c r="M135" s="261"/>
      <c r="N135" s="49"/>
      <c r="O135" s="46"/>
      <c r="P135" s="49"/>
      <c r="Q135" s="46"/>
      <c r="R135" s="49"/>
      <c r="S135" s="46"/>
      <c r="T135" s="46"/>
      <c r="U135" s="49"/>
      <c r="V135" s="46"/>
      <c r="W135" s="46"/>
      <c r="X135" s="49"/>
      <c r="Y135" s="49"/>
      <c r="Z135" s="46"/>
      <c r="AA135" s="46"/>
      <c r="AB135" s="49"/>
      <c r="AC135" s="49"/>
      <c r="AD135" s="49"/>
      <c r="AE135" s="49"/>
      <c r="AF135" s="37"/>
    </row>
    <row r="136">
      <c r="A136" s="46"/>
      <c r="B136" s="312"/>
      <c r="C136" s="46"/>
      <c r="D136" s="49"/>
      <c r="E136" s="49"/>
      <c r="F136" s="49"/>
      <c r="G136" s="49"/>
      <c r="H136" s="49"/>
      <c r="I136" s="46"/>
      <c r="J136" s="46"/>
      <c r="K136" s="49"/>
      <c r="L136" s="260"/>
      <c r="M136" s="260"/>
      <c r="N136" s="49"/>
      <c r="O136" s="46"/>
      <c r="P136" s="49"/>
      <c r="Q136" s="46"/>
      <c r="R136" s="49"/>
      <c r="S136" s="46"/>
      <c r="T136" s="46"/>
      <c r="U136" s="49"/>
      <c r="V136" s="46"/>
      <c r="W136" s="46"/>
      <c r="X136" s="49"/>
      <c r="Y136" s="49"/>
      <c r="Z136" s="46"/>
      <c r="AA136" s="46"/>
      <c r="AB136" s="49"/>
      <c r="AC136" s="49"/>
      <c r="AD136" s="49"/>
      <c r="AE136" s="49"/>
      <c r="AF136" s="37"/>
    </row>
    <row r="137">
      <c r="A137" s="46"/>
      <c r="B137" s="312"/>
      <c r="C137" s="46"/>
      <c r="D137" s="49"/>
      <c r="E137" s="49"/>
      <c r="F137" s="49"/>
      <c r="G137" s="49"/>
      <c r="H137" s="49"/>
      <c r="I137" s="46"/>
      <c r="J137" s="46"/>
      <c r="K137" s="49"/>
      <c r="L137" s="261"/>
      <c r="M137" s="261"/>
      <c r="N137" s="49"/>
      <c r="O137" s="46"/>
      <c r="P137" s="49"/>
      <c r="Q137" s="46"/>
      <c r="R137" s="49"/>
      <c r="S137" s="46"/>
      <c r="T137" s="46"/>
      <c r="U137" s="49"/>
      <c r="V137" s="46"/>
      <c r="W137" s="46"/>
      <c r="X137" s="49"/>
      <c r="Y137" s="49"/>
      <c r="Z137" s="46"/>
      <c r="AA137" s="46"/>
      <c r="AB137" s="49"/>
      <c r="AC137" s="49"/>
      <c r="AD137" s="49"/>
      <c r="AE137" s="49"/>
      <c r="AF137" s="37"/>
    </row>
    <row r="138">
      <c r="A138" s="46"/>
      <c r="B138" s="312"/>
      <c r="C138" s="46"/>
      <c r="D138" s="49"/>
      <c r="E138" s="49"/>
      <c r="F138" s="49"/>
      <c r="G138" s="49"/>
      <c r="H138" s="49"/>
      <c r="I138" s="46"/>
      <c r="J138" s="46"/>
      <c r="K138" s="49"/>
      <c r="L138" s="260"/>
      <c r="M138" s="260"/>
      <c r="N138" s="49"/>
      <c r="O138" s="46"/>
      <c r="P138" s="49"/>
      <c r="Q138" s="46"/>
      <c r="R138" s="49"/>
      <c r="S138" s="46"/>
      <c r="T138" s="46"/>
      <c r="U138" s="49"/>
      <c r="V138" s="46"/>
      <c r="W138" s="46"/>
      <c r="X138" s="49"/>
      <c r="Y138" s="49"/>
      <c r="Z138" s="46"/>
      <c r="AA138" s="46"/>
      <c r="AB138" s="49"/>
      <c r="AC138" s="49"/>
      <c r="AD138" s="49"/>
      <c r="AE138" s="49"/>
      <c r="AF138" s="37"/>
    </row>
    <row r="139">
      <c r="A139" s="46"/>
      <c r="B139" s="312"/>
      <c r="C139" s="46"/>
      <c r="D139" s="49"/>
      <c r="E139" s="49"/>
      <c r="F139" s="49"/>
      <c r="G139" s="49"/>
      <c r="H139" s="49"/>
      <c r="I139" s="46"/>
      <c r="J139" s="46"/>
      <c r="K139" s="49"/>
      <c r="L139" s="261"/>
      <c r="M139" s="261"/>
      <c r="N139" s="49"/>
      <c r="O139" s="46"/>
      <c r="P139" s="49"/>
      <c r="Q139" s="46"/>
      <c r="R139" s="49"/>
      <c r="S139" s="46"/>
      <c r="T139" s="46"/>
      <c r="U139" s="49"/>
      <c r="V139" s="46"/>
      <c r="W139" s="46"/>
      <c r="X139" s="49"/>
      <c r="Y139" s="49"/>
      <c r="Z139" s="46"/>
      <c r="AA139" s="46"/>
      <c r="AB139" s="49"/>
      <c r="AC139" s="49"/>
      <c r="AD139" s="49"/>
      <c r="AE139" s="49"/>
      <c r="AF139" s="37"/>
    </row>
    <row r="140">
      <c r="A140" s="46"/>
      <c r="B140" s="312"/>
      <c r="C140" s="46"/>
      <c r="D140" s="49"/>
      <c r="E140" s="49"/>
      <c r="F140" s="49"/>
      <c r="G140" s="49"/>
      <c r="H140" s="49"/>
      <c r="I140" s="46"/>
      <c r="J140" s="46"/>
      <c r="K140" s="49"/>
      <c r="L140" s="260"/>
      <c r="M140" s="260"/>
      <c r="N140" s="49"/>
      <c r="O140" s="46"/>
      <c r="P140" s="49"/>
      <c r="Q140" s="46"/>
      <c r="R140" s="49"/>
      <c r="S140" s="46"/>
      <c r="T140" s="46"/>
      <c r="U140" s="49"/>
      <c r="V140" s="46"/>
      <c r="W140" s="46"/>
      <c r="X140" s="49"/>
      <c r="Y140" s="49"/>
      <c r="Z140" s="46"/>
      <c r="AA140" s="46"/>
      <c r="AB140" s="49"/>
      <c r="AC140" s="49"/>
      <c r="AD140" s="49"/>
      <c r="AE140" s="49"/>
      <c r="AF140" s="37"/>
    </row>
    <row r="141">
      <c r="A141" s="46"/>
      <c r="B141" s="312"/>
      <c r="C141" s="46"/>
      <c r="D141" s="49"/>
      <c r="E141" s="49"/>
      <c r="F141" s="49"/>
      <c r="G141" s="49"/>
      <c r="H141" s="49"/>
      <c r="I141" s="46"/>
      <c r="J141" s="46"/>
      <c r="K141" s="49"/>
      <c r="L141" s="261"/>
      <c r="M141" s="261"/>
      <c r="N141" s="49"/>
      <c r="O141" s="46"/>
      <c r="P141" s="49"/>
      <c r="Q141" s="46"/>
      <c r="R141" s="49"/>
      <c r="S141" s="46"/>
      <c r="T141" s="46"/>
      <c r="U141" s="49"/>
      <c r="V141" s="46"/>
      <c r="W141" s="46"/>
      <c r="X141" s="49"/>
      <c r="Y141" s="49"/>
      <c r="Z141" s="46"/>
      <c r="AA141" s="46"/>
      <c r="AB141" s="49"/>
      <c r="AC141" s="49"/>
      <c r="AD141" s="49"/>
      <c r="AE141" s="49"/>
      <c r="AF141" s="37"/>
    </row>
    <row r="142">
      <c r="A142" s="46"/>
      <c r="B142" s="312"/>
      <c r="C142" s="46"/>
      <c r="D142" s="49"/>
      <c r="E142" s="49"/>
      <c r="F142" s="49"/>
      <c r="G142" s="49"/>
      <c r="H142" s="49"/>
      <c r="I142" s="46"/>
      <c r="J142" s="46"/>
      <c r="K142" s="49"/>
      <c r="L142" s="260"/>
      <c r="M142" s="260"/>
      <c r="N142" s="49"/>
      <c r="O142" s="46"/>
      <c r="P142" s="49"/>
      <c r="Q142" s="46"/>
      <c r="R142" s="49"/>
      <c r="S142" s="46"/>
      <c r="T142" s="46"/>
      <c r="U142" s="49"/>
      <c r="V142" s="46"/>
      <c r="W142" s="46"/>
      <c r="X142" s="49"/>
      <c r="Y142" s="49"/>
      <c r="Z142" s="46"/>
      <c r="AA142" s="46"/>
      <c r="AB142" s="49"/>
      <c r="AC142" s="49"/>
      <c r="AD142" s="49"/>
      <c r="AE142" s="49"/>
      <c r="AF142" s="37"/>
    </row>
    <row r="143">
      <c r="A143" s="46"/>
      <c r="B143" s="312"/>
      <c r="C143" s="46"/>
      <c r="D143" s="49"/>
      <c r="E143" s="49"/>
      <c r="F143" s="49"/>
      <c r="G143" s="49"/>
      <c r="H143" s="49"/>
      <c r="I143" s="46"/>
      <c r="J143" s="46"/>
      <c r="K143" s="49"/>
      <c r="L143" s="261"/>
      <c r="M143" s="261"/>
      <c r="N143" s="49"/>
      <c r="O143" s="46"/>
      <c r="P143" s="49"/>
      <c r="Q143" s="46"/>
      <c r="R143" s="49"/>
      <c r="S143" s="46"/>
      <c r="T143" s="46"/>
      <c r="U143" s="49"/>
      <c r="V143" s="46"/>
      <c r="W143" s="46"/>
      <c r="X143" s="49"/>
      <c r="Y143" s="49"/>
      <c r="Z143" s="46"/>
      <c r="AA143" s="46"/>
      <c r="AB143" s="49"/>
      <c r="AC143" s="49"/>
      <c r="AD143" s="49"/>
      <c r="AE143" s="49"/>
      <c r="AF143" s="37"/>
    </row>
    <row r="144">
      <c r="A144" s="46"/>
      <c r="B144" s="312"/>
      <c r="C144" s="46"/>
      <c r="D144" s="49"/>
      <c r="E144" s="49"/>
      <c r="F144" s="49"/>
      <c r="G144" s="49"/>
      <c r="H144" s="49"/>
      <c r="I144" s="46"/>
      <c r="J144" s="46"/>
      <c r="K144" s="49"/>
      <c r="L144" s="260"/>
      <c r="M144" s="260"/>
      <c r="N144" s="49"/>
      <c r="O144" s="46"/>
      <c r="P144" s="49"/>
      <c r="Q144" s="46"/>
      <c r="R144" s="49"/>
      <c r="S144" s="46"/>
      <c r="T144" s="46"/>
      <c r="U144" s="49"/>
      <c r="V144" s="46"/>
      <c r="W144" s="46"/>
      <c r="X144" s="49"/>
      <c r="Y144" s="49"/>
      <c r="Z144" s="46"/>
      <c r="AA144" s="46"/>
      <c r="AB144" s="49"/>
      <c r="AC144" s="49"/>
      <c r="AD144" s="49"/>
      <c r="AE144" s="49"/>
      <c r="AF144" s="37"/>
    </row>
    <row r="145">
      <c r="A145" s="46"/>
      <c r="B145" s="312"/>
      <c r="C145" s="46"/>
      <c r="D145" s="49"/>
      <c r="E145" s="49"/>
      <c r="F145" s="49"/>
      <c r="G145" s="49"/>
      <c r="H145" s="49"/>
      <c r="I145" s="46"/>
      <c r="J145" s="46"/>
      <c r="K145" s="49"/>
      <c r="L145" s="261"/>
      <c r="M145" s="261"/>
      <c r="N145" s="49"/>
      <c r="O145" s="46"/>
      <c r="P145" s="49"/>
      <c r="Q145" s="46"/>
      <c r="R145" s="49"/>
      <c r="S145" s="46"/>
      <c r="T145" s="46"/>
      <c r="U145" s="49"/>
      <c r="V145" s="46"/>
      <c r="W145" s="46"/>
      <c r="X145" s="49"/>
      <c r="Y145" s="49"/>
      <c r="Z145" s="46"/>
      <c r="AA145" s="46"/>
      <c r="AB145" s="49"/>
      <c r="AC145" s="49"/>
      <c r="AD145" s="49"/>
      <c r="AE145" s="49"/>
      <c r="AF145" s="37"/>
    </row>
    <row r="146">
      <c r="A146" s="46"/>
      <c r="B146" s="312"/>
      <c r="C146" s="46"/>
      <c r="D146" s="49"/>
      <c r="E146" s="49"/>
      <c r="F146" s="49"/>
      <c r="G146" s="49"/>
      <c r="H146" s="49"/>
      <c r="I146" s="46"/>
      <c r="J146" s="46"/>
      <c r="K146" s="49"/>
      <c r="L146" s="260"/>
      <c r="M146" s="260"/>
      <c r="N146" s="49"/>
      <c r="O146" s="46"/>
      <c r="P146" s="49"/>
      <c r="Q146" s="46"/>
      <c r="R146" s="49"/>
      <c r="S146" s="46"/>
      <c r="T146" s="46"/>
      <c r="U146" s="49"/>
      <c r="V146" s="46"/>
      <c r="W146" s="46"/>
      <c r="X146" s="49"/>
      <c r="Y146" s="49"/>
      <c r="Z146" s="46"/>
      <c r="AA146" s="46"/>
      <c r="AB146" s="49"/>
      <c r="AC146" s="49"/>
      <c r="AD146" s="49"/>
      <c r="AE146" s="49"/>
      <c r="AF146" s="37"/>
    </row>
    <row r="147">
      <c r="A147" s="46"/>
      <c r="B147" s="312"/>
      <c r="C147" s="46"/>
      <c r="D147" s="49"/>
      <c r="E147" s="49"/>
      <c r="F147" s="49"/>
      <c r="G147" s="49"/>
      <c r="H147" s="49"/>
      <c r="I147" s="46"/>
      <c r="J147" s="46"/>
      <c r="K147" s="49"/>
      <c r="L147" s="261"/>
      <c r="M147" s="261"/>
      <c r="N147" s="49"/>
      <c r="O147" s="46"/>
      <c r="P147" s="49"/>
      <c r="Q147" s="46"/>
      <c r="R147" s="49"/>
      <c r="S147" s="46"/>
      <c r="T147" s="46"/>
      <c r="U147" s="49"/>
      <c r="V147" s="46"/>
      <c r="W147" s="46"/>
      <c r="X147" s="49"/>
      <c r="Y147" s="49"/>
      <c r="Z147" s="46"/>
      <c r="AA147" s="46"/>
      <c r="AB147" s="49"/>
      <c r="AC147" s="49"/>
      <c r="AD147" s="49"/>
      <c r="AE147" s="49"/>
      <c r="AF147" s="37"/>
    </row>
    <row r="148">
      <c r="A148" s="46"/>
      <c r="B148" s="312"/>
      <c r="C148" s="46"/>
      <c r="D148" s="49"/>
      <c r="E148" s="49"/>
      <c r="F148" s="49"/>
      <c r="G148" s="49"/>
      <c r="H148" s="49"/>
      <c r="I148" s="46"/>
      <c r="J148" s="46"/>
      <c r="K148" s="49"/>
      <c r="L148" s="260"/>
      <c r="M148" s="260"/>
      <c r="N148" s="49"/>
      <c r="O148" s="46"/>
      <c r="P148" s="49"/>
      <c r="Q148" s="46"/>
      <c r="R148" s="49"/>
      <c r="S148" s="46"/>
      <c r="T148" s="46"/>
      <c r="U148" s="49"/>
      <c r="V148" s="46"/>
      <c r="W148" s="46"/>
      <c r="X148" s="49"/>
      <c r="Y148" s="49"/>
      <c r="Z148" s="46"/>
      <c r="AA148" s="46"/>
      <c r="AB148" s="49"/>
      <c r="AC148" s="49"/>
      <c r="AD148" s="49"/>
      <c r="AE148" s="49"/>
      <c r="AF148" s="37"/>
    </row>
    <row r="149">
      <c r="A149" s="46"/>
      <c r="B149" s="312"/>
      <c r="C149" s="46"/>
      <c r="D149" s="49"/>
      <c r="E149" s="49"/>
      <c r="F149" s="49"/>
      <c r="G149" s="49"/>
      <c r="H149" s="49"/>
      <c r="I149" s="46"/>
      <c r="J149" s="46"/>
      <c r="K149" s="49"/>
      <c r="L149" s="261"/>
      <c r="M149" s="261"/>
      <c r="N149" s="49"/>
      <c r="O149" s="46"/>
      <c r="P149" s="49"/>
      <c r="Q149" s="46"/>
      <c r="R149" s="49"/>
      <c r="S149" s="46"/>
      <c r="T149" s="46"/>
      <c r="U149" s="49"/>
      <c r="V149" s="46"/>
      <c r="W149" s="46"/>
      <c r="X149" s="49"/>
      <c r="Y149" s="49"/>
      <c r="Z149" s="46"/>
      <c r="AA149" s="46"/>
      <c r="AB149" s="49"/>
      <c r="AC149" s="49"/>
      <c r="AD149" s="49"/>
      <c r="AE149" s="49"/>
      <c r="AF149" s="37"/>
    </row>
    <row r="150">
      <c r="A150" s="46"/>
      <c r="B150" s="312"/>
      <c r="C150" s="46"/>
      <c r="D150" s="49"/>
      <c r="E150" s="49"/>
      <c r="F150" s="49"/>
      <c r="G150" s="49"/>
      <c r="H150" s="49"/>
      <c r="I150" s="46"/>
      <c r="J150" s="46"/>
      <c r="K150" s="49"/>
      <c r="L150" s="260"/>
      <c r="M150" s="260"/>
      <c r="N150" s="49"/>
      <c r="O150" s="46"/>
      <c r="P150" s="49"/>
      <c r="Q150" s="46"/>
      <c r="R150" s="49"/>
      <c r="S150" s="46"/>
      <c r="T150" s="46"/>
      <c r="U150" s="49"/>
      <c r="V150" s="46"/>
      <c r="W150" s="46"/>
      <c r="X150" s="49"/>
      <c r="Y150" s="49"/>
      <c r="Z150" s="46"/>
      <c r="AA150" s="46"/>
      <c r="AB150" s="49"/>
      <c r="AC150" s="49"/>
      <c r="AD150" s="49"/>
      <c r="AE150" s="49"/>
      <c r="AF150" s="37"/>
    </row>
    <row r="151">
      <c r="A151" s="46"/>
      <c r="B151" s="312"/>
      <c r="C151" s="46"/>
      <c r="D151" s="49"/>
      <c r="E151" s="49"/>
      <c r="F151" s="49"/>
      <c r="G151" s="49"/>
      <c r="H151" s="49"/>
      <c r="I151" s="46"/>
      <c r="J151" s="46"/>
      <c r="K151" s="49"/>
      <c r="L151" s="261"/>
      <c r="M151" s="261"/>
      <c r="N151" s="49"/>
      <c r="O151" s="46"/>
      <c r="P151" s="49"/>
      <c r="Q151" s="46"/>
      <c r="R151" s="49"/>
      <c r="S151" s="46"/>
      <c r="T151" s="46"/>
      <c r="U151" s="49"/>
      <c r="V151" s="46"/>
      <c r="W151" s="46"/>
      <c r="X151" s="49"/>
      <c r="Y151" s="49"/>
      <c r="Z151" s="46"/>
      <c r="AA151" s="46"/>
      <c r="AB151" s="49"/>
      <c r="AC151" s="49"/>
      <c r="AD151" s="49"/>
      <c r="AE151" s="49"/>
      <c r="AF151" s="37"/>
    </row>
    <row r="152">
      <c r="A152" s="46"/>
      <c r="B152" s="312"/>
      <c r="C152" s="46"/>
      <c r="D152" s="49"/>
      <c r="E152" s="49"/>
      <c r="F152" s="49"/>
      <c r="G152" s="49"/>
      <c r="H152" s="49"/>
      <c r="I152" s="46"/>
      <c r="J152" s="46"/>
      <c r="K152" s="49"/>
      <c r="L152" s="260"/>
      <c r="M152" s="260"/>
      <c r="N152" s="49"/>
      <c r="O152" s="46"/>
      <c r="P152" s="49"/>
      <c r="Q152" s="46"/>
      <c r="R152" s="49"/>
      <c r="S152" s="46"/>
      <c r="T152" s="46"/>
      <c r="U152" s="49"/>
      <c r="V152" s="46"/>
      <c r="W152" s="46"/>
      <c r="X152" s="49"/>
      <c r="Y152" s="49"/>
      <c r="Z152" s="46"/>
      <c r="AA152" s="46"/>
      <c r="AB152" s="49"/>
      <c r="AC152" s="49"/>
      <c r="AD152" s="49"/>
      <c r="AE152" s="49"/>
      <c r="AF152" s="37"/>
    </row>
    <row r="153">
      <c r="A153" s="46"/>
      <c r="B153" s="312"/>
      <c r="C153" s="46"/>
      <c r="D153" s="49"/>
      <c r="E153" s="49"/>
      <c r="F153" s="49"/>
      <c r="G153" s="49"/>
      <c r="H153" s="49"/>
      <c r="I153" s="46"/>
      <c r="J153" s="46"/>
      <c r="K153" s="49"/>
      <c r="L153" s="261"/>
      <c r="M153" s="261"/>
      <c r="N153" s="49"/>
      <c r="O153" s="46"/>
      <c r="P153" s="49"/>
      <c r="Q153" s="46"/>
      <c r="R153" s="49"/>
      <c r="S153" s="46"/>
      <c r="T153" s="46"/>
      <c r="U153" s="49"/>
      <c r="V153" s="46"/>
      <c r="W153" s="46"/>
      <c r="X153" s="49"/>
      <c r="Y153" s="49"/>
      <c r="Z153" s="46"/>
      <c r="AA153" s="46"/>
      <c r="AB153" s="49"/>
      <c r="AC153" s="49"/>
      <c r="AD153" s="49"/>
      <c r="AE153" s="49"/>
      <c r="AF153" s="37"/>
    </row>
    <row r="154">
      <c r="A154" s="46"/>
      <c r="B154" s="312"/>
      <c r="C154" s="46"/>
      <c r="D154" s="49"/>
      <c r="E154" s="49"/>
      <c r="F154" s="49"/>
      <c r="G154" s="49"/>
      <c r="H154" s="49"/>
      <c r="I154" s="46"/>
      <c r="J154" s="46"/>
      <c r="K154" s="49"/>
      <c r="L154" s="260"/>
      <c r="M154" s="260"/>
      <c r="N154" s="49"/>
      <c r="O154" s="46"/>
      <c r="P154" s="49"/>
      <c r="Q154" s="46"/>
      <c r="R154" s="49"/>
      <c r="S154" s="46"/>
      <c r="T154" s="46"/>
      <c r="U154" s="49"/>
      <c r="V154" s="46"/>
      <c r="W154" s="46"/>
      <c r="X154" s="49"/>
      <c r="Y154" s="49"/>
      <c r="Z154" s="46"/>
      <c r="AA154" s="46"/>
      <c r="AB154" s="49"/>
      <c r="AC154" s="49"/>
      <c r="AD154" s="49"/>
      <c r="AE154" s="49"/>
      <c r="AF154" s="37"/>
    </row>
    <row r="155">
      <c r="A155" s="46"/>
      <c r="B155" s="312"/>
      <c r="C155" s="46"/>
      <c r="D155" s="49"/>
      <c r="E155" s="49"/>
      <c r="F155" s="49"/>
      <c r="G155" s="49"/>
      <c r="H155" s="49"/>
      <c r="I155" s="46"/>
      <c r="J155" s="46"/>
      <c r="K155" s="49"/>
      <c r="L155" s="261"/>
      <c r="M155" s="261"/>
      <c r="N155" s="49"/>
      <c r="O155" s="46"/>
      <c r="P155" s="49"/>
      <c r="Q155" s="46"/>
      <c r="R155" s="49"/>
      <c r="S155" s="46"/>
      <c r="T155" s="46"/>
      <c r="U155" s="49"/>
      <c r="V155" s="46"/>
      <c r="W155" s="46"/>
      <c r="X155" s="49"/>
      <c r="Y155" s="49"/>
      <c r="Z155" s="46"/>
      <c r="AA155" s="46"/>
      <c r="AB155" s="49"/>
      <c r="AC155" s="49"/>
      <c r="AD155" s="49"/>
      <c r="AE155" s="49"/>
      <c r="AF155" s="37"/>
    </row>
    <row r="156">
      <c r="A156" s="46"/>
      <c r="B156" s="312"/>
      <c r="C156" s="46"/>
      <c r="D156" s="49"/>
      <c r="E156" s="49"/>
      <c r="F156" s="49"/>
      <c r="G156" s="49"/>
      <c r="H156" s="49"/>
      <c r="I156" s="46"/>
      <c r="J156" s="46"/>
      <c r="K156" s="49"/>
      <c r="L156" s="260"/>
      <c r="M156" s="260"/>
      <c r="N156" s="49"/>
      <c r="O156" s="46"/>
      <c r="P156" s="49"/>
      <c r="Q156" s="46"/>
      <c r="R156" s="49"/>
      <c r="S156" s="46"/>
      <c r="T156" s="46"/>
      <c r="U156" s="49"/>
      <c r="V156" s="46"/>
      <c r="W156" s="46"/>
      <c r="X156" s="49"/>
      <c r="Y156" s="49"/>
      <c r="Z156" s="46"/>
      <c r="AA156" s="46"/>
      <c r="AB156" s="49"/>
      <c r="AC156" s="49"/>
      <c r="AD156" s="49"/>
      <c r="AE156" s="49"/>
      <c r="AF156" s="37"/>
    </row>
    <row r="157">
      <c r="A157" s="46"/>
      <c r="B157" s="312"/>
      <c r="C157" s="46"/>
      <c r="D157" s="49"/>
      <c r="E157" s="49"/>
      <c r="F157" s="49"/>
      <c r="G157" s="49"/>
      <c r="H157" s="49"/>
      <c r="I157" s="46"/>
      <c r="J157" s="46"/>
      <c r="K157" s="49"/>
      <c r="L157" s="261"/>
      <c r="M157" s="261"/>
      <c r="N157" s="49"/>
      <c r="O157" s="46"/>
      <c r="P157" s="49"/>
      <c r="Q157" s="46"/>
      <c r="R157" s="49"/>
      <c r="S157" s="46"/>
      <c r="T157" s="46"/>
      <c r="U157" s="49"/>
      <c r="V157" s="46"/>
      <c r="W157" s="46"/>
      <c r="X157" s="49"/>
      <c r="Y157" s="49"/>
      <c r="Z157" s="46"/>
      <c r="AA157" s="46"/>
      <c r="AB157" s="49"/>
      <c r="AC157" s="49"/>
      <c r="AD157" s="49"/>
      <c r="AE157" s="49"/>
      <c r="AF157" s="37"/>
    </row>
    <row r="158">
      <c r="A158" s="46"/>
      <c r="B158" s="312"/>
      <c r="C158" s="46"/>
      <c r="D158" s="49"/>
      <c r="E158" s="49"/>
      <c r="F158" s="49"/>
      <c r="G158" s="49"/>
      <c r="H158" s="49"/>
      <c r="I158" s="46"/>
      <c r="J158" s="46"/>
      <c r="K158" s="49"/>
      <c r="L158" s="260"/>
      <c r="M158" s="260"/>
      <c r="N158" s="49"/>
      <c r="O158" s="46"/>
      <c r="P158" s="49"/>
      <c r="Q158" s="46"/>
      <c r="R158" s="49"/>
      <c r="S158" s="46"/>
      <c r="T158" s="46"/>
      <c r="U158" s="49"/>
      <c r="V158" s="46"/>
      <c r="W158" s="46"/>
      <c r="X158" s="49"/>
      <c r="Y158" s="49"/>
      <c r="Z158" s="46"/>
      <c r="AA158" s="46"/>
      <c r="AB158" s="49"/>
      <c r="AC158" s="49"/>
      <c r="AD158" s="49"/>
      <c r="AE158" s="49"/>
      <c r="AF158" s="37"/>
    </row>
    <row r="159">
      <c r="A159" s="46"/>
      <c r="B159" s="312"/>
      <c r="C159" s="46"/>
      <c r="D159" s="49"/>
      <c r="E159" s="49"/>
      <c r="F159" s="49"/>
      <c r="G159" s="49"/>
      <c r="H159" s="49"/>
      <c r="I159" s="46"/>
      <c r="J159" s="46"/>
      <c r="K159" s="49"/>
      <c r="L159" s="261"/>
      <c r="M159" s="261"/>
      <c r="N159" s="49"/>
      <c r="O159" s="46"/>
      <c r="P159" s="49"/>
      <c r="Q159" s="46"/>
      <c r="R159" s="49"/>
      <c r="S159" s="46"/>
      <c r="T159" s="46"/>
      <c r="U159" s="49"/>
      <c r="V159" s="46"/>
      <c r="W159" s="46"/>
      <c r="X159" s="49"/>
      <c r="Y159" s="49"/>
      <c r="Z159" s="46"/>
      <c r="AA159" s="46"/>
      <c r="AB159" s="49"/>
      <c r="AC159" s="49"/>
      <c r="AD159" s="49"/>
      <c r="AE159" s="49"/>
      <c r="AF159" s="37"/>
    </row>
    <row r="160">
      <c r="A160" s="46"/>
      <c r="B160" s="312"/>
      <c r="C160" s="46"/>
      <c r="D160" s="49"/>
      <c r="E160" s="49"/>
      <c r="F160" s="49"/>
      <c r="G160" s="49"/>
      <c r="H160" s="49"/>
      <c r="I160" s="46"/>
      <c r="J160" s="46"/>
      <c r="K160" s="49"/>
      <c r="L160" s="260"/>
      <c r="M160" s="260"/>
      <c r="N160" s="49"/>
      <c r="O160" s="46"/>
      <c r="P160" s="49"/>
      <c r="Q160" s="46"/>
      <c r="R160" s="49"/>
      <c r="S160" s="46"/>
      <c r="T160" s="46"/>
      <c r="U160" s="49"/>
      <c r="V160" s="46"/>
      <c r="W160" s="46"/>
      <c r="X160" s="49"/>
      <c r="Y160" s="49"/>
      <c r="Z160" s="46"/>
      <c r="AA160" s="46"/>
      <c r="AB160" s="49"/>
      <c r="AC160" s="49"/>
      <c r="AD160" s="49"/>
      <c r="AE160" s="49"/>
      <c r="AF160" s="37"/>
    </row>
    <row r="161">
      <c r="A161" s="46"/>
      <c r="B161" s="312"/>
      <c r="C161" s="46"/>
      <c r="D161" s="49"/>
      <c r="E161" s="49"/>
      <c r="F161" s="49"/>
      <c r="G161" s="49"/>
      <c r="H161" s="49"/>
      <c r="I161" s="46"/>
      <c r="J161" s="46"/>
      <c r="K161" s="49"/>
      <c r="L161" s="261"/>
      <c r="M161" s="261"/>
      <c r="N161" s="49"/>
      <c r="O161" s="46"/>
      <c r="P161" s="49"/>
      <c r="Q161" s="46"/>
      <c r="R161" s="49"/>
      <c r="S161" s="46"/>
      <c r="T161" s="46"/>
      <c r="U161" s="49"/>
      <c r="V161" s="46"/>
      <c r="W161" s="46"/>
      <c r="X161" s="49"/>
      <c r="Y161" s="49"/>
      <c r="Z161" s="46"/>
      <c r="AA161" s="46"/>
      <c r="AB161" s="49"/>
      <c r="AC161" s="49"/>
      <c r="AD161" s="49"/>
      <c r="AE161" s="49"/>
      <c r="AF161" s="37"/>
    </row>
    <row r="162">
      <c r="A162" s="46"/>
      <c r="B162" s="312"/>
      <c r="C162" s="46"/>
      <c r="D162" s="49"/>
      <c r="E162" s="49"/>
      <c r="F162" s="49"/>
      <c r="G162" s="49"/>
      <c r="H162" s="49"/>
      <c r="I162" s="46"/>
      <c r="J162" s="46"/>
      <c r="K162" s="49"/>
      <c r="L162" s="260"/>
      <c r="M162" s="260"/>
      <c r="N162" s="49"/>
      <c r="O162" s="46"/>
      <c r="P162" s="49"/>
      <c r="Q162" s="46"/>
      <c r="R162" s="49"/>
      <c r="S162" s="46"/>
      <c r="T162" s="46"/>
      <c r="U162" s="49"/>
      <c r="V162" s="46"/>
      <c r="W162" s="46"/>
      <c r="X162" s="49"/>
      <c r="Y162" s="49"/>
      <c r="Z162" s="46"/>
      <c r="AA162" s="46"/>
      <c r="AB162" s="49"/>
      <c r="AC162" s="49"/>
      <c r="AD162" s="49"/>
      <c r="AE162" s="49"/>
      <c r="AF162" s="37"/>
    </row>
    <row r="163">
      <c r="A163" s="46"/>
      <c r="B163" s="312"/>
      <c r="C163" s="46"/>
      <c r="D163" s="49"/>
      <c r="E163" s="49"/>
      <c r="F163" s="49"/>
      <c r="G163" s="49"/>
      <c r="H163" s="49"/>
      <c r="I163" s="46"/>
      <c r="J163" s="46"/>
      <c r="K163" s="49"/>
      <c r="L163" s="261"/>
      <c r="M163" s="261"/>
      <c r="N163" s="49"/>
      <c r="O163" s="46"/>
      <c r="P163" s="49"/>
      <c r="Q163" s="46"/>
      <c r="R163" s="49"/>
      <c r="S163" s="46"/>
      <c r="T163" s="46"/>
      <c r="U163" s="49"/>
      <c r="V163" s="46"/>
      <c r="W163" s="46"/>
      <c r="X163" s="49"/>
      <c r="Y163" s="49"/>
      <c r="Z163" s="46"/>
      <c r="AA163" s="46"/>
      <c r="AB163" s="49"/>
      <c r="AC163" s="49"/>
      <c r="AD163" s="49"/>
      <c r="AE163" s="49"/>
      <c r="AF163" s="37"/>
    </row>
    <row r="164">
      <c r="A164" s="46"/>
      <c r="B164" s="312"/>
      <c r="C164" s="46"/>
      <c r="D164" s="49"/>
      <c r="E164" s="49"/>
      <c r="F164" s="49"/>
      <c r="G164" s="49"/>
      <c r="H164" s="49"/>
      <c r="I164" s="46"/>
      <c r="J164" s="46"/>
      <c r="K164" s="49"/>
      <c r="L164" s="260"/>
      <c r="M164" s="260"/>
      <c r="N164" s="49"/>
      <c r="O164" s="46"/>
      <c r="P164" s="49"/>
      <c r="Q164" s="46"/>
      <c r="R164" s="49"/>
      <c r="S164" s="46"/>
      <c r="T164" s="46"/>
      <c r="U164" s="49"/>
      <c r="V164" s="46"/>
      <c r="W164" s="46"/>
      <c r="X164" s="49"/>
      <c r="Y164" s="49"/>
      <c r="Z164" s="46"/>
      <c r="AA164" s="46"/>
      <c r="AB164" s="49"/>
      <c r="AC164" s="49"/>
      <c r="AD164" s="49"/>
      <c r="AE164" s="49"/>
      <c r="AF164" s="37"/>
    </row>
    <row r="165">
      <c r="A165" s="46"/>
      <c r="B165" s="312"/>
      <c r="C165" s="46"/>
      <c r="D165" s="49"/>
      <c r="E165" s="49"/>
      <c r="F165" s="49"/>
      <c r="G165" s="49"/>
      <c r="H165" s="49"/>
      <c r="I165" s="46"/>
      <c r="J165" s="46"/>
      <c r="K165" s="49"/>
      <c r="L165" s="261"/>
      <c r="M165" s="261"/>
      <c r="N165" s="49"/>
      <c r="O165" s="46"/>
      <c r="P165" s="49"/>
      <c r="Q165" s="46"/>
      <c r="R165" s="49"/>
      <c r="S165" s="46"/>
      <c r="T165" s="46"/>
      <c r="U165" s="49"/>
      <c r="V165" s="46"/>
      <c r="W165" s="46"/>
      <c r="X165" s="49"/>
      <c r="Y165" s="49"/>
      <c r="Z165" s="46"/>
      <c r="AA165" s="46"/>
      <c r="AB165" s="49"/>
      <c r="AC165" s="49"/>
      <c r="AD165" s="49"/>
      <c r="AE165" s="49"/>
      <c r="AF165" s="37"/>
    </row>
    <row r="166">
      <c r="A166" s="46"/>
      <c r="B166" s="312"/>
      <c r="C166" s="46"/>
      <c r="D166" s="49"/>
      <c r="E166" s="49"/>
      <c r="F166" s="49"/>
      <c r="G166" s="49"/>
      <c r="H166" s="49"/>
      <c r="I166" s="46"/>
      <c r="J166" s="46"/>
      <c r="K166" s="49"/>
      <c r="L166" s="260"/>
      <c r="M166" s="260"/>
      <c r="N166" s="49"/>
      <c r="O166" s="46"/>
      <c r="P166" s="49"/>
      <c r="Q166" s="46"/>
      <c r="R166" s="49"/>
      <c r="S166" s="46"/>
      <c r="T166" s="46"/>
      <c r="U166" s="49"/>
      <c r="V166" s="46"/>
      <c r="W166" s="46"/>
      <c r="X166" s="49"/>
      <c r="Y166" s="49"/>
      <c r="Z166" s="46"/>
      <c r="AA166" s="46"/>
      <c r="AB166" s="49"/>
      <c r="AC166" s="49"/>
      <c r="AD166" s="49"/>
      <c r="AE166" s="49"/>
      <c r="AF166" s="37"/>
    </row>
    <row r="167">
      <c r="A167" s="46"/>
      <c r="B167" s="312"/>
      <c r="C167" s="46"/>
      <c r="D167" s="49"/>
      <c r="E167" s="49"/>
      <c r="F167" s="49"/>
      <c r="G167" s="49"/>
      <c r="H167" s="49"/>
      <c r="I167" s="46"/>
      <c r="J167" s="46"/>
      <c r="K167" s="49"/>
      <c r="L167" s="261"/>
      <c r="M167" s="261"/>
      <c r="N167" s="49"/>
      <c r="O167" s="46"/>
      <c r="P167" s="49"/>
      <c r="Q167" s="46"/>
      <c r="R167" s="49"/>
      <c r="S167" s="46"/>
      <c r="T167" s="46"/>
      <c r="U167" s="49"/>
      <c r="V167" s="46"/>
      <c r="W167" s="46"/>
      <c r="X167" s="49"/>
      <c r="Y167" s="49"/>
      <c r="Z167" s="46"/>
      <c r="AA167" s="46"/>
      <c r="AB167" s="49"/>
      <c r="AC167" s="49"/>
      <c r="AD167" s="49"/>
      <c r="AE167" s="49"/>
      <c r="AF167" s="37"/>
    </row>
    <row r="168">
      <c r="A168" s="46"/>
      <c r="B168" s="312"/>
      <c r="C168" s="46"/>
      <c r="D168" s="49"/>
      <c r="E168" s="49"/>
      <c r="F168" s="49"/>
      <c r="G168" s="49"/>
      <c r="H168" s="49"/>
      <c r="I168" s="46"/>
      <c r="J168" s="46"/>
      <c r="K168" s="49"/>
      <c r="L168" s="260"/>
      <c r="M168" s="260"/>
      <c r="N168" s="49"/>
      <c r="O168" s="46"/>
      <c r="P168" s="49"/>
      <c r="Q168" s="46"/>
      <c r="R168" s="49"/>
      <c r="S168" s="46"/>
      <c r="T168" s="46"/>
      <c r="U168" s="49"/>
      <c r="V168" s="46"/>
      <c r="W168" s="46"/>
      <c r="X168" s="49"/>
      <c r="Y168" s="49"/>
      <c r="Z168" s="46"/>
      <c r="AA168" s="46"/>
      <c r="AB168" s="49"/>
      <c r="AC168" s="49"/>
      <c r="AD168" s="49"/>
      <c r="AE168" s="49"/>
      <c r="AF168" s="37"/>
    </row>
    <row r="169">
      <c r="A169" s="46"/>
      <c r="B169" s="312"/>
      <c r="C169" s="46"/>
      <c r="D169" s="49"/>
      <c r="E169" s="49"/>
      <c r="F169" s="49"/>
      <c r="G169" s="49"/>
      <c r="H169" s="49"/>
      <c r="I169" s="46"/>
      <c r="J169" s="46"/>
      <c r="K169" s="49"/>
      <c r="L169" s="261"/>
      <c r="M169" s="261"/>
      <c r="N169" s="49"/>
      <c r="O169" s="46"/>
      <c r="P169" s="49"/>
      <c r="Q169" s="46"/>
      <c r="R169" s="49"/>
      <c r="S169" s="46"/>
      <c r="T169" s="46"/>
      <c r="U169" s="49"/>
      <c r="V169" s="46"/>
      <c r="W169" s="46"/>
      <c r="X169" s="49"/>
      <c r="Y169" s="49"/>
      <c r="Z169" s="46"/>
      <c r="AA169" s="46"/>
      <c r="AB169" s="49"/>
      <c r="AC169" s="49"/>
      <c r="AD169" s="49"/>
      <c r="AE169" s="49"/>
      <c r="AF169" s="37"/>
    </row>
    <row r="170">
      <c r="A170" s="46"/>
      <c r="B170" s="312"/>
      <c r="C170" s="46"/>
      <c r="D170" s="49"/>
      <c r="E170" s="49"/>
      <c r="F170" s="49"/>
      <c r="G170" s="49"/>
      <c r="H170" s="49"/>
      <c r="I170" s="46"/>
      <c r="J170" s="46"/>
      <c r="K170" s="49"/>
      <c r="L170" s="260"/>
      <c r="M170" s="260"/>
      <c r="N170" s="49"/>
      <c r="O170" s="46"/>
      <c r="P170" s="49"/>
      <c r="Q170" s="46"/>
      <c r="R170" s="49"/>
      <c r="S170" s="46"/>
      <c r="T170" s="46"/>
      <c r="U170" s="49"/>
      <c r="V170" s="46"/>
      <c r="W170" s="46"/>
      <c r="X170" s="49"/>
      <c r="Y170" s="49"/>
      <c r="Z170" s="46"/>
      <c r="AA170" s="46"/>
      <c r="AB170" s="49"/>
      <c r="AC170" s="49"/>
      <c r="AD170" s="49"/>
      <c r="AE170" s="49"/>
      <c r="AF170" s="37"/>
    </row>
    <row r="171">
      <c r="A171" s="46"/>
      <c r="B171" s="312"/>
      <c r="C171" s="46"/>
      <c r="D171" s="49"/>
      <c r="E171" s="49"/>
      <c r="F171" s="49"/>
      <c r="G171" s="49"/>
      <c r="H171" s="49"/>
      <c r="I171" s="46"/>
      <c r="J171" s="46"/>
      <c r="K171" s="49"/>
      <c r="L171" s="261"/>
      <c r="M171" s="261"/>
      <c r="N171" s="49"/>
      <c r="O171" s="46"/>
      <c r="P171" s="49"/>
      <c r="Q171" s="46"/>
      <c r="R171" s="49"/>
      <c r="S171" s="46"/>
      <c r="T171" s="46"/>
      <c r="U171" s="49"/>
      <c r="V171" s="46"/>
      <c r="W171" s="46"/>
      <c r="X171" s="49"/>
      <c r="Y171" s="49"/>
      <c r="Z171" s="46"/>
      <c r="AA171" s="46"/>
      <c r="AB171" s="49"/>
      <c r="AC171" s="49"/>
      <c r="AD171" s="49"/>
      <c r="AE171" s="49"/>
      <c r="AF171" s="37"/>
    </row>
    <row r="172">
      <c r="A172" s="46"/>
      <c r="B172" s="312"/>
      <c r="C172" s="46"/>
      <c r="D172" s="49"/>
      <c r="E172" s="49"/>
      <c r="F172" s="49"/>
      <c r="G172" s="49"/>
      <c r="H172" s="49"/>
      <c r="I172" s="46"/>
      <c r="J172" s="46"/>
      <c r="K172" s="49"/>
      <c r="L172" s="260"/>
      <c r="M172" s="260"/>
      <c r="N172" s="49"/>
      <c r="O172" s="46"/>
      <c r="P172" s="49"/>
      <c r="Q172" s="46"/>
      <c r="R172" s="49"/>
      <c r="S172" s="46"/>
      <c r="T172" s="46"/>
      <c r="U172" s="49"/>
      <c r="V172" s="46"/>
      <c r="W172" s="46"/>
      <c r="X172" s="49"/>
      <c r="Y172" s="49"/>
      <c r="Z172" s="46"/>
      <c r="AA172" s="46"/>
      <c r="AB172" s="49"/>
      <c r="AC172" s="49"/>
      <c r="AD172" s="49"/>
      <c r="AE172" s="49"/>
      <c r="AF172" s="37"/>
    </row>
    <row r="173">
      <c r="A173" s="46"/>
      <c r="B173" s="312"/>
      <c r="C173" s="46"/>
      <c r="D173" s="49"/>
      <c r="E173" s="49"/>
      <c r="F173" s="49"/>
      <c r="G173" s="49"/>
      <c r="H173" s="49"/>
      <c r="I173" s="46"/>
      <c r="J173" s="46"/>
      <c r="K173" s="49"/>
      <c r="L173" s="261"/>
      <c r="M173" s="261"/>
      <c r="N173" s="49"/>
      <c r="O173" s="46"/>
      <c r="P173" s="49"/>
      <c r="Q173" s="46"/>
      <c r="R173" s="49"/>
      <c r="S173" s="46"/>
      <c r="T173" s="46"/>
      <c r="U173" s="49"/>
      <c r="V173" s="46"/>
      <c r="W173" s="46"/>
      <c r="X173" s="49"/>
      <c r="Y173" s="49"/>
      <c r="Z173" s="46"/>
      <c r="AA173" s="46"/>
      <c r="AB173" s="49"/>
      <c r="AC173" s="49"/>
      <c r="AD173" s="49"/>
      <c r="AE173" s="49"/>
      <c r="AF173" s="37"/>
    </row>
    <row r="174">
      <c r="A174" s="46"/>
      <c r="B174" s="312"/>
      <c r="C174" s="46"/>
      <c r="D174" s="49"/>
      <c r="E174" s="49"/>
      <c r="F174" s="49"/>
      <c r="G174" s="49"/>
      <c r="H174" s="49"/>
      <c r="I174" s="46"/>
      <c r="J174" s="46"/>
      <c r="K174" s="49"/>
      <c r="L174" s="260"/>
      <c r="M174" s="260"/>
      <c r="N174" s="49"/>
      <c r="O174" s="46"/>
      <c r="P174" s="49"/>
      <c r="Q174" s="46"/>
      <c r="R174" s="49"/>
      <c r="S174" s="46"/>
      <c r="T174" s="46"/>
      <c r="U174" s="49"/>
      <c r="V174" s="46"/>
      <c r="W174" s="46"/>
      <c r="X174" s="49"/>
      <c r="Y174" s="49"/>
      <c r="Z174" s="46"/>
      <c r="AA174" s="46"/>
      <c r="AB174" s="49"/>
      <c r="AC174" s="49"/>
      <c r="AD174" s="49"/>
      <c r="AE174" s="49"/>
      <c r="AF174" s="37"/>
    </row>
    <row r="175">
      <c r="A175" s="46"/>
      <c r="B175" s="312"/>
      <c r="C175" s="46"/>
      <c r="D175" s="49"/>
      <c r="E175" s="49"/>
      <c r="F175" s="49"/>
      <c r="G175" s="49"/>
      <c r="H175" s="49"/>
      <c r="I175" s="46"/>
      <c r="J175" s="46"/>
      <c r="K175" s="49"/>
      <c r="L175" s="261"/>
      <c r="M175" s="261"/>
      <c r="N175" s="49"/>
      <c r="O175" s="46"/>
      <c r="P175" s="49"/>
      <c r="Q175" s="46"/>
      <c r="R175" s="49"/>
      <c r="S175" s="46"/>
      <c r="T175" s="46"/>
      <c r="U175" s="49"/>
      <c r="V175" s="46"/>
      <c r="W175" s="46"/>
      <c r="X175" s="49"/>
      <c r="Y175" s="49"/>
      <c r="Z175" s="46"/>
      <c r="AA175" s="46"/>
      <c r="AB175" s="49"/>
      <c r="AC175" s="49"/>
      <c r="AD175" s="49"/>
      <c r="AE175" s="49"/>
      <c r="AF175" s="37"/>
    </row>
    <row r="176">
      <c r="A176" s="46"/>
      <c r="B176" s="312"/>
      <c r="C176" s="46"/>
      <c r="D176" s="49"/>
      <c r="E176" s="49"/>
      <c r="F176" s="49"/>
      <c r="G176" s="49"/>
      <c r="H176" s="49"/>
      <c r="I176" s="46"/>
      <c r="J176" s="46"/>
      <c r="K176" s="49"/>
      <c r="L176" s="260"/>
      <c r="M176" s="260"/>
      <c r="N176" s="49"/>
      <c r="O176" s="46"/>
      <c r="P176" s="49"/>
      <c r="Q176" s="46"/>
      <c r="R176" s="49"/>
      <c r="S176" s="46"/>
      <c r="T176" s="46"/>
      <c r="U176" s="49"/>
      <c r="V176" s="46"/>
      <c r="W176" s="46"/>
      <c r="X176" s="49"/>
      <c r="Y176" s="49"/>
      <c r="Z176" s="46"/>
      <c r="AA176" s="46"/>
      <c r="AB176" s="49"/>
      <c r="AC176" s="49"/>
      <c r="AD176" s="49"/>
      <c r="AE176" s="49"/>
      <c r="AF176" s="37"/>
    </row>
    <row r="177">
      <c r="A177" s="46"/>
      <c r="B177" s="312"/>
      <c r="C177" s="46"/>
      <c r="D177" s="49"/>
      <c r="E177" s="49"/>
      <c r="F177" s="49"/>
      <c r="G177" s="49"/>
      <c r="H177" s="49"/>
      <c r="I177" s="46"/>
      <c r="J177" s="46"/>
      <c r="K177" s="49"/>
      <c r="L177" s="261"/>
      <c r="M177" s="261"/>
      <c r="N177" s="49"/>
      <c r="O177" s="46"/>
      <c r="P177" s="49"/>
      <c r="Q177" s="46"/>
      <c r="R177" s="49"/>
      <c r="S177" s="46"/>
      <c r="T177" s="46"/>
      <c r="U177" s="49"/>
      <c r="V177" s="46"/>
      <c r="W177" s="46"/>
      <c r="X177" s="49"/>
      <c r="Y177" s="49"/>
      <c r="Z177" s="46"/>
      <c r="AA177" s="46"/>
      <c r="AB177" s="49"/>
      <c r="AC177" s="49"/>
      <c r="AD177" s="49"/>
      <c r="AE177" s="49"/>
      <c r="AF177" s="37"/>
    </row>
    <row r="178">
      <c r="A178" s="46"/>
      <c r="B178" s="312"/>
      <c r="C178" s="46"/>
      <c r="D178" s="49"/>
      <c r="E178" s="49"/>
      <c r="F178" s="49"/>
      <c r="G178" s="49"/>
      <c r="H178" s="49"/>
      <c r="I178" s="46"/>
      <c r="J178" s="46"/>
      <c r="K178" s="49"/>
      <c r="L178" s="260"/>
      <c r="M178" s="260"/>
      <c r="N178" s="49"/>
      <c r="O178" s="46"/>
      <c r="P178" s="49"/>
      <c r="Q178" s="46"/>
      <c r="R178" s="49"/>
      <c r="S178" s="46"/>
      <c r="T178" s="46"/>
      <c r="U178" s="49"/>
      <c r="V178" s="46"/>
      <c r="W178" s="46"/>
      <c r="X178" s="49"/>
      <c r="Y178" s="49"/>
      <c r="Z178" s="46"/>
      <c r="AA178" s="46"/>
      <c r="AB178" s="49"/>
      <c r="AC178" s="49"/>
      <c r="AD178" s="49"/>
      <c r="AE178" s="49"/>
      <c r="AF178" s="37"/>
    </row>
    <row r="179">
      <c r="A179" s="46"/>
      <c r="B179" s="312"/>
      <c r="C179" s="46"/>
      <c r="D179" s="49"/>
      <c r="E179" s="49"/>
      <c r="F179" s="49"/>
      <c r="G179" s="49"/>
      <c r="H179" s="49"/>
      <c r="I179" s="46"/>
      <c r="J179" s="46"/>
      <c r="K179" s="49"/>
      <c r="L179" s="261"/>
      <c r="M179" s="261"/>
      <c r="N179" s="49"/>
      <c r="O179" s="46"/>
      <c r="P179" s="49"/>
      <c r="Q179" s="46"/>
      <c r="R179" s="49"/>
      <c r="S179" s="46"/>
      <c r="T179" s="46"/>
      <c r="U179" s="49"/>
      <c r="V179" s="46"/>
      <c r="W179" s="46"/>
      <c r="X179" s="49"/>
      <c r="Y179" s="49"/>
      <c r="Z179" s="46"/>
      <c r="AA179" s="46"/>
      <c r="AB179" s="49"/>
      <c r="AC179" s="49"/>
      <c r="AD179" s="49"/>
      <c r="AE179" s="49"/>
      <c r="AF179" s="37"/>
    </row>
    <row r="180">
      <c r="A180" s="46"/>
      <c r="B180" s="312"/>
      <c r="C180" s="46"/>
      <c r="D180" s="49"/>
      <c r="E180" s="49"/>
      <c r="F180" s="49"/>
      <c r="G180" s="49"/>
      <c r="H180" s="49"/>
      <c r="I180" s="46"/>
      <c r="J180" s="46"/>
      <c r="K180" s="49"/>
      <c r="L180" s="260"/>
      <c r="M180" s="260"/>
      <c r="N180" s="49"/>
      <c r="O180" s="46"/>
      <c r="P180" s="49"/>
      <c r="Q180" s="46"/>
      <c r="R180" s="49"/>
      <c r="S180" s="46"/>
      <c r="T180" s="46"/>
      <c r="U180" s="49"/>
      <c r="V180" s="46"/>
      <c r="W180" s="46"/>
      <c r="X180" s="49"/>
      <c r="Y180" s="49"/>
      <c r="Z180" s="46"/>
      <c r="AA180" s="46"/>
      <c r="AB180" s="49"/>
      <c r="AC180" s="49"/>
      <c r="AD180" s="49"/>
      <c r="AE180" s="49"/>
      <c r="AF180" s="37"/>
    </row>
    <row r="181">
      <c r="A181" s="46"/>
      <c r="B181" s="312"/>
      <c r="C181" s="46"/>
      <c r="D181" s="49"/>
      <c r="E181" s="49"/>
      <c r="F181" s="49"/>
      <c r="G181" s="49"/>
      <c r="H181" s="49"/>
      <c r="I181" s="46"/>
      <c r="J181" s="46"/>
      <c r="K181" s="49"/>
      <c r="L181" s="261"/>
      <c r="M181" s="261"/>
      <c r="N181" s="49"/>
      <c r="O181" s="46"/>
      <c r="P181" s="49"/>
      <c r="Q181" s="46"/>
      <c r="R181" s="49"/>
      <c r="S181" s="46"/>
      <c r="T181" s="46"/>
      <c r="U181" s="49"/>
      <c r="V181" s="46"/>
      <c r="W181" s="46"/>
      <c r="X181" s="49"/>
      <c r="Y181" s="49"/>
      <c r="Z181" s="46"/>
      <c r="AA181" s="46"/>
      <c r="AB181" s="49"/>
      <c r="AC181" s="49"/>
      <c r="AD181" s="49"/>
      <c r="AE181" s="49"/>
      <c r="AF181" s="37"/>
    </row>
    <row r="182">
      <c r="A182" s="46"/>
      <c r="B182" s="312"/>
      <c r="C182" s="46"/>
      <c r="D182" s="49"/>
      <c r="E182" s="49"/>
      <c r="F182" s="49"/>
      <c r="G182" s="49"/>
      <c r="H182" s="49"/>
      <c r="I182" s="46"/>
      <c r="J182" s="46"/>
      <c r="K182" s="49"/>
      <c r="L182" s="260"/>
      <c r="M182" s="260"/>
      <c r="N182" s="49"/>
      <c r="O182" s="46"/>
      <c r="P182" s="49"/>
      <c r="Q182" s="46"/>
      <c r="R182" s="49"/>
      <c r="S182" s="46"/>
      <c r="T182" s="46"/>
      <c r="U182" s="49"/>
      <c r="V182" s="46"/>
      <c r="W182" s="46"/>
      <c r="X182" s="49"/>
      <c r="Y182" s="49"/>
      <c r="Z182" s="46"/>
      <c r="AA182" s="46"/>
      <c r="AB182" s="49"/>
      <c r="AC182" s="49"/>
      <c r="AD182" s="49"/>
      <c r="AE182" s="49"/>
      <c r="AF182" s="37"/>
    </row>
    <row r="183">
      <c r="A183" s="46"/>
      <c r="B183" s="312"/>
      <c r="C183" s="46"/>
      <c r="D183" s="49"/>
      <c r="E183" s="49"/>
      <c r="F183" s="49"/>
      <c r="G183" s="49"/>
      <c r="H183" s="49"/>
      <c r="I183" s="46"/>
      <c r="J183" s="46"/>
      <c r="K183" s="49"/>
      <c r="L183" s="261"/>
      <c r="M183" s="261"/>
      <c r="N183" s="49"/>
      <c r="O183" s="46"/>
      <c r="P183" s="49"/>
      <c r="Q183" s="46"/>
      <c r="R183" s="49"/>
      <c r="S183" s="46"/>
      <c r="T183" s="46"/>
      <c r="U183" s="49"/>
      <c r="V183" s="46"/>
      <c r="W183" s="46"/>
      <c r="X183" s="49"/>
      <c r="Y183" s="49"/>
      <c r="Z183" s="46"/>
      <c r="AA183" s="46"/>
      <c r="AB183" s="49"/>
      <c r="AC183" s="49"/>
      <c r="AD183" s="49"/>
      <c r="AE183" s="49"/>
      <c r="AF183" s="37"/>
    </row>
    <row r="184">
      <c r="A184" s="46"/>
      <c r="B184" s="312"/>
      <c r="C184" s="46"/>
      <c r="D184" s="49"/>
      <c r="E184" s="49"/>
      <c r="F184" s="49"/>
      <c r="G184" s="49"/>
      <c r="H184" s="49"/>
      <c r="I184" s="46"/>
      <c r="J184" s="46"/>
      <c r="K184" s="49"/>
      <c r="L184" s="260"/>
      <c r="M184" s="260"/>
      <c r="N184" s="49"/>
      <c r="O184" s="46"/>
      <c r="P184" s="49"/>
      <c r="Q184" s="46"/>
      <c r="R184" s="49"/>
      <c r="S184" s="46"/>
      <c r="T184" s="46"/>
      <c r="U184" s="49"/>
      <c r="V184" s="46"/>
      <c r="W184" s="46"/>
      <c r="X184" s="49"/>
      <c r="Y184" s="49"/>
      <c r="Z184" s="46"/>
      <c r="AA184" s="46"/>
      <c r="AB184" s="49"/>
      <c r="AC184" s="49"/>
      <c r="AD184" s="49"/>
      <c r="AE184" s="49"/>
      <c r="AF184" s="37"/>
    </row>
    <row r="185">
      <c r="A185" s="46"/>
      <c r="B185" s="312"/>
      <c r="C185" s="46"/>
      <c r="D185" s="49"/>
      <c r="E185" s="49"/>
      <c r="F185" s="49"/>
      <c r="G185" s="49"/>
      <c r="H185" s="49"/>
      <c r="I185" s="46"/>
      <c r="J185" s="46"/>
      <c r="K185" s="49"/>
      <c r="L185" s="261"/>
      <c r="M185" s="261"/>
      <c r="N185" s="49"/>
      <c r="O185" s="46"/>
      <c r="P185" s="49"/>
      <c r="Q185" s="46"/>
      <c r="R185" s="49"/>
      <c r="S185" s="46"/>
      <c r="T185" s="46"/>
      <c r="U185" s="49"/>
      <c r="V185" s="46"/>
      <c r="W185" s="46"/>
      <c r="X185" s="49"/>
      <c r="Y185" s="49"/>
      <c r="Z185" s="46"/>
      <c r="AA185" s="46"/>
      <c r="AB185" s="49"/>
      <c r="AC185" s="49"/>
      <c r="AD185" s="49"/>
      <c r="AE185" s="49"/>
      <c r="AF185" s="37"/>
    </row>
    <row r="186">
      <c r="A186" s="46"/>
      <c r="B186" s="312"/>
      <c r="C186" s="46"/>
      <c r="D186" s="49"/>
      <c r="E186" s="49"/>
      <c r="F186" s="49"/>
      <c r="G186" s="49"/>
      <c r="H186" s="49"/>
      <c r="I186" s="46"/>
      <c r="J186" s="46"/>
      <c r="K186" s="49"/>
      <c r="L186" s="260"/>
      <c r="M186" s="260"/>
      <c r="N186" s="49"/>
      <c r="O186" s="46"/>
      <c r="P186" s="49"/>
      <c r="Q186" s="46"/>
      <c r="R186" s="49"/>
      <c r="S186" s="46"/>
      <c r="T186" s="46"/>
      <c r="U186" s="49"/>
      <c r="V186" s="46"/>
      <c r="W186" s="46"/>
      <c r="X186" s="49"/>
      <c r="Y186" s="49"/>
      <c r="Z186" s="46"/>
      <c r="AA186" s="46"/>
      <c r="AB186" s="49"/>
      <c r="AC186" s="49"/>
      <c r="AD186" s="49"/>
      <c r="AE186" s="49"/>
      <c r="AF186" s="37"/>
    </row>
    <row r="187">
      <c r="A187" s="46"/>
      <c r="B187" s="312"/>
      <c r="C187" s="46"/>
      <c r="D187" s="49"/>
      <c r="E187" s="49"/>
      <c r="F187" s="49"/>
      <c r="G187" s="49"/>
      <c r="H187" s="49"/>
      <c r="I187" s="46"/>
      <c r="J187" s="46"/>
      <c r="K187" s="49"/>
      <c r="L187" s="261"/>
      <c r="M187" s="261"/>
      <c r="N187" s="49"/>
      <c r="O187" s="46"/>
      <c r="P187" s="49"/>
      <c r="Q187" s="46"/>
      <c r="R187" s="49"/>
      <c r="S187" s="46"/>
      <c r="T187" s="46"/>
      <c r="U187" s="49"/>
      <c r="V187" s="46"/>
      <c r="W187" s="46"/>
      <c r="X187" s="49"/>
      <c r="Y187" s="49"/>
      <c r="Z187" s="46"/>
      <c r="AA187" s="46"/>
      <c r="AB187" s="49"/>
      <c r="AC187" s="49"/>
      <c r="AD187" s="49"/>
      <c r="AE187" s="49"/>
      <c r="AF187" s="37"/>
    </row>
    <row r="188">
      <c r="A188" s="46"/>
      <c r="B188" s="312"/>
      <c r="C188" s="46"/>
      <c r="D188" s="49"/>
      <c r="E188" s="49"/>
      <c r="F188" s="49"/>
      <c r="G188" s="49"/>
      <c r="H188" s="49"/>
      <c r="I188" s="46"/>
      <c r="J188" s="46"/>
      <c r="K188" s="49"/>
      <c r="L188" s="260"/>
      <c r="M188" s="260"/>
      <c r="N188" s="49"/>
      <c r="O188" s="46"/>
      <c r="P188" s="49"/>
      <c r="Q188" s="46"/>
      <c r="R188" s="49"/>
      <c r="S188" s="46"/>
      <c r="T188" s="46"/>
      <c r="U188" s="49"/>
      <c r="V188" s="46"/>
      <c r="W188" s="46"/>
      <c r="X188" s="49"/>
      <c r="Y188" s="49"/>
      <c r="Z188" s="46"/>
      <c r="AA188" s="46"/>
      <c r="AB188" s="49"/>
      <c r="AC188" s="49"/>
      <c r="AD188" s="49"/>
      <c r="AE188" s="49"/>
      <c r="AF188" s="37"/>
    </row>
    <row r="189">
      <c r="A189" s="46"/>
      <c r="B189" s="312"/>
      <c r="C189" s="46"/>
      <c r="D189" s="49"/>
      <c r="E189" s="49"/>
      <c r="F189" s="49"/>
      <c r="G189" s="49"/>
      <c r="H189" s="49"/>
      <c r="I189" s="46"/>
      <c r="J189" s="46"/>
      <c r="K189" s="49"/>
      <c r="L189" s="261"/>
      <c r="M189" s="261"/>
      <c r="N189" s="49"/>
      <c r="O189" s="46"/>
      <c r="P189" s="49"/>
      <c r="Q189" s="46"/>
      <c r="R189" s="49"/>
      <c r="S189" s="46"/>
      <c r="T189" s="46"/>
      <c r="U189" s="49"/>
      <c r="V189" s="46"/>
      <c r="W189" s="46"/>
      <c r="X189" s="49"/>
      <c r="Y189" s="49"/>
      <c r="Z189" s="46"/>
      <c r="AA189" s="46"/>
      <c r="AB189" s="49"/>
      <c r="AC189" s="49"/>
      <c r="AD189" s="49"/>
      <c r="AE189" s="49"/>
      <c r="AF189" s="37"/>
    </row>
    <row r="190">
      <c r="A190" s="46"/>
      <c r="B190" s="312"/>
      <c r="C190" s="46"/>
      <c r="D190" s="49"/>
      <c r="E190" s="49"/>
      <c r="F190" s="49"/>
      <c r="G190" s="49"/>
      <c r="H190" s="49"/>
      <c r="I190" s="46"/>
      <c r="J190" s="46"/>
      <c r="K190" s="49"/>
      <c r="L190" s="260"/>
      <c r="M190" s="260"/>
      <c r="N190" s="49"/>
      <c r="O190" s="46"/>
      <c r="P190" s="49"/>
      <c r="Q190" s="46"/>
      <c r="R190" s="49"/>
      <c r="S190" s="46"/>
      <c r="T190" s="46"/>
      <c r="U190" s="49"/>
      <c r="V190" s="46"/>
      <c r="W190" s="46"/>
      <c r="X190" s="49"/>
      <c r="Y190" s="49"/>
      <c r="Z190" s="46"/>
      <c r="AA190" s="46"/>
      <c r="AB190" s="49"/>
      <c r="AC190" s="49"/>
      <c r="AD190" s="49"/>
      <c r="AE190" s="49"/>
      <c r="AF190" s="37"/>
    </row>
    <row r="191">
      <c r="A191" s="46"/>
      <c r="B191" s="312"/>
      <c r="C191" s="46"/>
      <c r="D191" s="49"/>
      <c r="E191" s="49"/>
      <c r="F191" s="49"/>
      <c r="G191" s="49"/>
      <c r="H191" s="49"/>
      <c r="I191" s="46"/>
      <c r="J191" s="46"/>
      <c r="K191" s="49"/>
      <c r="L191" s="261"/>
      <c r="M191" s="261"/>
      <c r="N191" s="49"/>
      <c r="O191" s="46"/>
      <c r="P191" s="49"/>
      <c r="Q191" s="46"/>
      <c r="R191" s="49"/>
      <c r="S191" s="46"/>
      <c r="T191" s="46"/>
      <c r="U191" s="49"/>
      <c r="V191" s="46"/>
      <c r="W191" s="46"/>
      <c r="X191" s="49"/>
      <c r="Y191" s="49"/>
      <c r="Z191" s="46"/>
      <c r="AA191" s="46"/>
      <c r="AB191" s="49"/>
      <c r="AC191" s="49"/>
      <c r="AD191" s="49"/>
      <c r="AE191" s="49"/>
      <c r="AF191" s="37"/>
    </row>
    <row r="192">
      <c r="A192" s="46"/>
      <c r="B192" s="312"/>
      <c r="C192" s="46"/>
      <c r="D192" s="49"/>
      <c r="E192" s="49"/>
      <c r="F192" s="49"/>
      <c r="G192" s="49"/>
      <c r="H192" s="49"/>
      <c r="I192" s="46"/>
      <c r="J192" s="46"/>
      <c r="K192" s="49"/>
      <c r="L192" s="260"/>
      <c r="M192" s="260"/>
      <c r="N192" s="49"/>
      <c r="O192" s="46"/>
      <c r="P192" s="49"/>
      <c r="Q192" s="46"/>
      <c r="R192" s="49"/>
      <c r="S192" s="46"/>
      <c r="T192" s="46"/>
      <c r="U192" s="49"/>
      <c r="V192" s="46"/>
      <c r="W192" s="46"/>
      <c r="X192" s="49"/>
      <c r="Y192" s="49"/>
      <c r="Z192" s="46"/>
      <c r="AA192" s="46"/>
      <c r="AB192" s="49"/>
      <c r="AC192" s="49"/>
      <c r="AD192" s="49"/>
      <c r="AE192" s="49"/>
      <c r="AF192" s="37"/>
    </row>
    <row r="193">
      <c r="A193" s="46"/>
      <c r="B193" s="312"/>
      <c r="C193" s="46"/>
      <c r="D193" s="49"/>
      <c r="E193" s="49"/>
      <c r="F193" s="49"/>
      <c r="G193" s="49"/>
      <c r="H193" s="49"/>
      <c r="I193" s="46"/>
      <c r="J193" s="46"/>
      <c r="K193" s="49"/>
      <c r="L193" s="261"/>
      <c r="M193" s="261"/>
      <c r="N193" s="49"/>
      <c r="O193" s="46"/>
      <c r="P193" s="49"/>
      <c r="Q193" s="46"/>
      <c r="R193" s="49"/>
      <c r="S193" s="46"/>
      <c r="T193" s="46"/>
      <c r="U193" s="49"/>
      <c r="V193" s="46"/>
      <c r="W193" s="46"/>
      <c r="X193" s="49"/>
      <c r="Y193" s="49"/>
      <c r="Z193" s="46"/>
      <c r="AA193" s="46"/>
      <c r="AB193" s="49"/>
      <c r="AC193" s="49"/>
      <c r="AD193" s="49"/>
      <c r="AE193" s="49"/>
      <c r="AF193" s="37"/>
    </row>
    <row r="194">
      <c r="A194" s="46"/>
      <c r="B194" s="312"/>
      <c r="C194" s="46"/>
      <c r="D194" s="49"/>
      <c r="E194" s="49"/>
      <c r="F194" s="49"/>
      <c r="G194" s="49"/>
      <c r="H194" s="49"/>
      <c r="I194" s="46"/>
      <c r="J194" s="46"/>
      <c r="K194" s="49"/>
      <c r="L194" s="260"/>
      <c r="M194" s="260"/>
      <c r="N194" s="49"/>
      <c r="O194" s="46"/>
      <c r="P194" s="49"/>
      <c r="Q194" s="46"/>
      <c r="R194" s="49"/>
      <c r="S194" s="46"/>
      <c r="T194" s="46"/>
      <c r="U194" s="49"/>
      <c r="V194" s="46"/>
      <c r="W194" s="46"/>
      <c r="X194" s="49"/>
      <c r="Y194" s="49"/>
      <c r="Z194" s="46"/>
      <c r="AA194" s="46"/>
      <c r="AB194" s="49"/>
      <c r="AC194" s="49"/>
      <c r="AD194" s="49"/>
      <c r="AE194" s="49"/>
      <c r="AF194" s="37"/>
    </row>
    <row r="195">
      <c r="A195" s="46"/>
      <c r="B195" s="312"/>
      <c r="C195" s="46"/>
      <c r="D195" s="49"/>
      <c r="E195" s="49"/>
      <c r="F195" s="49"/>
      <c r="G195" s="49"/>
      <c r="H195" s="49"/>
      <c r="I195" s="46"/>
      <c r="J195" s="46"/>
      <c r="K195" s="49"/>
      <c r="L195" s="261"/>
      <c r="M195" s="261"/>
      <c r="N195" s="49"/>
      <c r="O195" s="46"/>
      <c r="P195" s="49"/>
      <c r="Q195" s="46"/>
      <c r="R195" s="49"/>
      <c r="S195" s="46"/>
      <c r="T195" s="46"/>
      <c r="U195" s="49"/>
      <c r="V195" s="46"/>
      <c r="W195" s="46"/>
      <c r="X195" s="49"/>
      <c r="Y195" s="49"/>
      <c r="Z195" s="46"/>
      <c r="AA195" s="46"/>
      <c r="AB195" s="49"/>
      <c r="AC195" s="49"/>
      <c r="AD195" s="49"/>
      <c r="AE195" s="49"/>
      <c r="AF195" s="37"/>
    </row>
    <row r="196">
      <c r="A196" s="46"/>
      <c r="B196" s="312"/>
      <c r="C196" s="46"/>
      <c r="D196" s="49"/>
      <c r="E196" s="49"/>
      <c r="F196" s="49"/>
      <c r="G196" s="49"/>
      <c r="H196" s="49"/>
      <c r="I196" s="46"/>
      <c r="J196" s="46"/>
      <c r="K196" s="49"/>
      <c r="L196" s="260"/>
      <c r="M196" s="260"/>
      <c r="N196" s="49"/>
      <c r="O196" s="46"/>
      <c r="P196" s="49"/>
      <c r="Q196" s="46"/>
      <c r="R196" s="49"/>
      <c r="S196" s="46"/>
      <c r="T196" s="46"/>
      <c r="U196" s="49"/>
      <c r="V196" s="46"/>
      <c r="W196" s="46"/>
      <c r="X196" s="49"/>
      <c r="Y196" s="49"/>
      <c r="Z196" s="46"/>
      <c r="AA196" s="46"/>
      <c r="AB196" s="49"/>
      <c r="AC196" s="49"/>
      <c r="AD196" s="49"/>
      <c r="AE196" s="49"/>
      <c r="AF196" s="37"/>
    </row>
    <row r="197">
      <c r="A197" s="46"/>
      <c r="B197" s="312"/>
      <c r="C197" s="46"/>
      <c r="D197" s="49"/>
      <c r="E197" s="49"/>
      <c r="F197" s="49"/>
      <c r="G197" s="49"/>
      <c r="H197" s="49"/>
      <c r="I197" s="46"/>
      <c r="J197" s="46"/>
      <c r="K197" s="49"/>
      <c r="L197" s="261"/>
      <c r="M197" s="261"/>
      <c r="N197" s="49"/>
      <c r="O197" s="46"/>
      <c r="P197" s="49"/>
      <c r="Q197" s="46"/>
      <c r="R197" s="49"/>
      <c r="S197" s="46"/>
      <c r="T197" s="46"/>
      <c r="U197" s="49"/>
      <c r="V197" s="46"/>
      <c r="W197" s="46"/>
      <c r="X197" s="49"/>
      <c r="Y197" s="49"/>
      <c r="Z197" s="46"/>
      <c r="AA197" s="46"/>
      <c r="AB197" s="49"/>
      <c r="AC197" s="49"/>
      <c r="AD197" s="49"/>
      <c r="AE197" s="49"/>
      <c r="AF197" s="37"/>
    </row>
    <row r="198">
      <c r="A198" s="46"/>
      <c r="B198" s="312"/>
      <c r="C198" s="46"/>
      <c r="D198" s="49"/>
      <c r="E198" s="49"/>
      <c r="F198" s="49"/>
      <c r="G198" s="49"/>
      <c r="H198" s="49"/>
      <c r="I198" s="46"/>
      <c r="J198" s="46"/>
      <c r="K198" s="49"/>
      <c r="L198" s="260"/>
      <c r="M198" s="260"/>
      <c r="N198" s="49"/>
      <c r="O198" s="46"/>
      <c r="P198" s="49"/>
      <c r="Q198" s="46"/>
      <c r="R198" s="49"/>
      <c r="S198" s="46"/>
      <c r="T198" s="46"/>
      <c r="U198" s="49"/>
      <c r="V198" s="46"/>
      <c r="W198" s="46"/>
      <c r="X198" s="49"/>
      <c r="Y198" s="49"/>
      <c r="Z198" s="46"/>
      <c r="AA198" s="46"/>
      <c r="AB198" s="49"/>
      <c r="AC198" s="49"/>
      <c r="AD198" s="49"/>
      <c r="AE198" s="49"/>
      <c r="AF198" s="37"/>
    </row>
    <row r="199">
      <c r="A199" s="46"/>
      <c r="B199" s="312"/>
      <c r="C199" s="46"/>
      <c r="D199" s="49"/>
      <c r="E199" s="49"/>
      <c r="F199" s="49"/>
      <c r="G199" s="49"/>
      <c r="H199" s="49"/>
      <c r="I199" s="46"/>
      <c r="J199" s="46"/>
      <c r="K199" s="49"/>
      <c r="L199" s="261"/>
      <c r="M199" s="261"/>
      <c r="N199" s="49"/>
      <c r="O199" s="46"/>
      <c r="P199" s="49"/>
      <c r="Q199" s="46"/>
      <c r="R199" s="49"/>
      <c r="S199" s="46"/>
      <c r="T199" s="46"/>
      <c r="U199" s="49"/>
      <c r="V199" s="46"/>
      <c r="W199" s="46"/>
      <c r="X199" s="49"/>
      <c r="Y199" s="49"/>
      <c r="Z199" s="46"/>
      <c r="AA199" s="46"/>
      <c r="AB199" s="49"/>
      <c r="AC199" s="49"/>
      <c r="AD199" s="49"/>
      <c r="AE199" s="49"/>
      <c r="AF199" s="37"/>
    </row>
    <row r="200">
      <c r="A200" s="46"/>
      <c r="B200" s="312"/>
      <c r="C200" s="46"/>
      <c r="D200" s="49"/>
      <c r="E200" s="49"/>
      <c r="F200" s="49"/>
      <c r="G200" s="49"/>
      <c r="H200" s="49"/>
      <c r="I200" s="46"/>
      <c r="J200" s="46"/>
      <c r="K200" s="49"/>
      <c r="L200" s="260"/>
      <c r="M200" s="260"/>
      <c r="N200" s="49"/>
      <c r="O200" s="46"/>
      <c r="P200" s="49"/>
      <c r="Q200" s="46"/>
      <c r="R200" s="49"/>
      <c r="S200" s="46"/>
      <c r="T200" s="46"/>
      <c r="U200" s="49"/>
      <c r="V200" s="46"/>
      <c r="W200" s="46"/>
      <c r="X200" s="49"/>
      <c r="Y200" s="49"/>
      <c r="Z200" s="46"/>
      <c r="AA200" s="46"/>
      <c r="AB200" s="49"/>
      <c r="AC200" s="49"/>
      <c r="AD200" s="49"/>
      <c r="AE200" s="49"/>
      <c r="AF200" s="37"/>
    </row>
    <row r="201">
      <c r="A201" s="46"/>
      <c r="B201" s="312"/>
      <c r="C201" s="46"/>
      <c r="D201" s="49"/>
      <c r="E201" s="49"/>
      <c r="F201" s="49"/>
      <c r="G201" s="49"/>
      <c r="H201" s="49"/>
      <c r="I201" s="46"/>
      <c r="J201" s="46"/>
      <c r="K201" s="49"/>
      <c r="L201" s="261"/>
      <c r="M201" s="261"/>
      <c r="N201" s="49"/>
      <c r="O201" s="46"/>
      <c r="P201" s="49"/>
      <c r="Q201" s="46"/>
      <c r="R201" s="49"/>
      <c r="S201" s="46"/>
      <c r="T201" s="46"/>
      <c r="U201" s="49"/>
      <c r="V201" s="46"/>
      <c r="W201" s="46"/>
      <c r="X201" s="49"/>
      <c r="Y201" s="49"/>
      <c r="Z201" s="46"/>
      <c r="AA201" s="46"/>
      <c r="AB201" s="49"/>
      <c r="AC201" s="49"/>
      <c r="AD201" s="49"/>
      <c r="AE201" s="49"/>
      <c r="AF201" s="37"/>
    </row>
    <row r="202">
      <c r="A202" s="46"/>
      <c r="B202" s="312"/>
      <c r="C202" s="46"/>
      <c r="D202" s="49"/>
      <c r="E202" s="49"/>
      <c r="F202" s="49"/>
      <c r="G202" s="49"/>
      <c r="H202" s="49"/>
      <c r="I202" s="46"/>
      <c r="J202" s="46"/>
      <c r="K202" s="49"/>
      <c r="L202" s="260"/>
      <c r="M202" s="260"/>
      <c r="N202" s="49"/>
      <c r="O202" s="46"/>
      <c r="P202" s="49"/>
      <c r="Q202" s="46"/>
      <c r="R202" s="49"/>
      <c r="S202" s="46"/>
      <c r="T202" s="46"/>
      <c r="U202" s="49"/>
      <c r="V202" s="46"/>
      <c r="W202" s="46"/>
      <c r="X202" s="49"/>
      <c r="Y202" s="49"/>
      <c r="Z202" s="46"/>
      <c r="AA202" s="46"/>
      <c r="AB202" s="49"/>
      <c r="AC202" s="49"/>
      <c r="AD202" s="49"/>
      <c r="AE202" s="49"/>
      <c r="AF202" s="37"/>
    </row>
    <row r="203">
      <c r="A203" s="46"/>
      <c r="B203" s="312"/>
      <c r="C203" s="46"/>
      <c r="D203" s="49"/>
      <c r="E203" s="49"/>
      <c r="F203" s="49"/>
      <c r="G203" s="49"/>
      <c r="H203" s="49"/>
      <c r="I203" s="46"/>
      <c r="J203" s="46"/>
      <c r="K203" s="49"/>
      <c r="L203" s="261"/>
      <c r="M203" s="261"/>
      <c r="N203" s="49"/>
      <c r="O203" s="46"/>
      <c r="P203" s="49"/>
      <c r="Q203" s="46"/>
      <c r="R203" s="49"/>
      <c r="S203" s="46"/>
      <c r="T203" s="46"/>
      <c r="U203" s="49"/>
      <c r="V203" s="46"/>
      <c r="W203" s="46"/>
      <c r="X203" s="49"/>
      <c r="Y203" s="49"/>
      <c r="Z203" s="46"/>
      <c r="AA203" s="46"/>
      <c r="AB203" s="49"/>
      <c r="AC203" s="49"/>
      <c r="AD203" s="49"/>
      <c r="AE203" s="49"/>
      <c r="AF203" s="37"/>
    </row>
    <row r="204">
      <c r="A204" s="46"/>
      <c r="B204" s="312"/>
      <c r="C204" s="46"/>
      <c r="D204" s="49"/>
      <c r="E204" s="49"/>
      <c r="F204" s="49"/>
      <c r="G204" s="49"/>
      <c r="H204" s="49"/>
      <c r="I204" s="46"/>
      <c r="J204" s="46"/>
      <c r="K204" s="49"/>
      <c r="L204" s="260"/>
      <c r="M204" s="260"/>
      <c r="N204" s="49"/>
      <c r="O204" s="46"/>
      <c r="P204" s="49"/>
      <c r="Q204" s="46"/>
      <c r="R204" s="49"/>
      <c r="S204" s="46"/>
      <c r="T204" s="46"/>
      <c r="U204" s="49"/>
      <c r="V204" s="46"/>
      <c r="W204" s="46"/>
      <c r="X204" s="49"/>
      <c r="Y204" s="49"/>
      <c r="Z204" s="46"/>
      <c r="AA204" s="46"/>
      <c r="AB204" s="49"/>
      <c r="AC204" s="49"/>
      <c r="AD204" s="49"/>
      <c r="AE204" s="49"/>
      <c r="AF204" s="37"/>
    </row>
    <row r="205">
      <c r="A205" s="46"/>
      <c r="B205" s="312"/>
      <c r="C205" s="46"/>
      <c r="D205" s="49"/>
      <c r="E205" s="49"/>
      <c r="F205" s="49"/>
      <c r="G205" s="49"/>
      <c r="H205" s="49"/>
      <c r="I205" s="46"/>
      <c r="J205" s="46"/>
      <c r="K205" s="49"/>
      <c r="L205" s="261"/>
      <c r="M205" s="261"/>
      <c r="N205" s="49"/>
      <c r="O205" s="46"/>
      <c r="P205" s="49"/>
      <c r="Q205" s="46"/>
      <c r="R205" s="49"/>
      <c r="S205" s="46"/>
      <c r="T205" s="46"/>
      <c r="U205" s="49"/>
      <c r="V205" s="46"/>
      <c r="W205" s="46"/>
      <c r="X205" s="49"/>
      <c r="Y205" s="49"/>
      <c r="Z205" s="46"/>
      <c r="AA205" s="46"/>
      <c r="AB205" s="49"/>
      <c r="AC205" s="49"/>
      <c r="AD205" s="49"/>
      <c r="AE205" s="49"/>
      <c r="AF205" s="37"/>
    </row>
    <row r="206">
      <c r="A206" s="46"/>
      <c r="B206" s="312"/>
      <c r="C206" s="46"/>
      <c r="D206" s="49"/>
      <c r="E206" s="49"/>
      <c r="F206" s="49"/>
      <c r="G206" s="49"/>
      <c r="H206" s="49"/>
      <c r="I206" s="46"/>
      <c r="J206" s="46"/>
      <c r="K206" s="49"/>
      <c r="L206" s="260"/>
      <c r="M206" s="260"/>
      <c r="N206" s="49"/>
      <c r="O206" s="46"/>
      <c r="P206" s="49"/>
      <c r="Q206" s="46"/>
      <c r="R206" s="49"/>
      <c r="S206" s="46"/>
      <c r="T206" s="46"/>
      <c r="U206" s="49"/>
      <c r="V206" s="46"/>
      <c r="W206" s="46"/>
      <c r="X206" s="49"/>
      <c r="Y206" s="49"/>
      <c r="Z206" s="46"/>
      <c r="AA206" s="46"/>
      <c r="AB206" s="49"/>
      <c r="AC206" s="49"/>
      <c r="AD206" s="49"/>
      <c r="AE206" s="49"/>
      <c r="AF206" s="37"/>
    </row>
    <row r="207">
      <c r="A207" s="46"/>
      <c r="B207" s="312"/>
      <c r="C207" s="46"/>
      <c r="D207" s="49"/>
      <c r="E207" s="49"/>
      <c r="F207" s="49"/>
      <c r="G207" s="49"/>
      <c r="H207" s="49"/>
      <c r="I207" s="46"/>
      <c r="J207" s="46"/>
      <c r="K207" s="49"/>
      <c r="L207" s="261"/>
      <c r="M207" s="261"/>
      <c r="N207" s="49"/>
      <c r="O207" s="46"/>
      <c r="P207" s="49"/>
      <c r="Q207" s="46"/>
      <c r="R207" s="49"/>
      <c r="S207" s="46"/>
      <c r="T207" s="46"/>
      <c r="U207" s="49"/>
      <c r="V207" s="46"/>
      <c r="W207" s="46"/>
      <c r="X207" s="49"/>
      <c r="Y207" s="49"/>
      <c r="Z207" s="46"/>
      <c r="AA207" s="46"/>
      <c r="AB207" s="49"/>
      <c r="AC207" s="49"/>
      <c r="AD207" s="49"/>
      <c r="AE207" s="49"/>
      <c r="AF207" s="37"/>
    </row>
    <row r="208">
      <c r="A208" s="46"/>
      <c r="B208" s="312"/>
      <c r="C208" s="46"/>
      <c r="D208" s="49"/>
      <c r="E208" s="49"/>
      <c r="F208" s="49"/>
      <c r="G208" s="49"/>
      <c r="H208" s="49"/>
      <c r="I208" s="46"/>
      <c r="J208" s="46"/>
      <c r="K208" s="49"/>
      <c r="L208" s="260"/>
      <c r="M208" s="260"/>
      <c r="N208" s="49"/>
      <c r="O208" s="46"/>
      <c r="P208" s="49"/>
      <c r="Q208" s="46"/>
      <c r="R208" s="49"/>
      <c r="S208" s="46"/>
      <c r="T208" s="46"/>
      <c r="U208" s="49"/>
      <c r="V208" s="46"/>
      <c r="W208" s="46"/>
      <c r="X208" s="49"/>
      <c r="Y208" s="49"/>
      <c r="Z208" s="46"/>
      <c r="AA208" s="46"/>
      <c r="AB208" s="49"/>
      <c r="AC208" s="49"/>
      <c r="AD208" s="49"/>
      <c r="AE208" s="49"/>
      <c r="AF208" s="37"/>
    </row>
    <row r="209">
      <c r="A209" s="46"/>
      <c r="B209" s="312"/>
      <c r="C209" s="46"/>
      <c r="D209" s="49"/>
      <c r="E209" s="49"/>
      <c r="F209" s="49"/>
      <c r="G209" s="49"/>
      <c r="H209" s="49"/>
      <c r="I209" s="46"/>
      <c r="J209" s="46"/>
      <c r="K209" s="49"/>
      <c r="L209" s="261"/>
      <c r="M209" s="261"/>
      <c r="N209" s="49"/>
      <c r="O209" s="46"/>
      <c r="P209" s="49"/>
      <c r="Q209" s="46"/>
      <c r="R209" s="49"/>
      <c r="S209" s="46"/>
      <c r="T209" s="46"/>
      <c r="U209" s="49"/>
      <c r="V209" s="46"/>
      <c r="W209" s="46"/>
      <c r="X209" s="49"/>
      <c r="Y209" s="49"/>
      <c r="Z209" s="46"/>
      <c r="AA209" s="46"/>
      <c r="AB209" s="49"/>
      <c r="AC209" s="49"/>
      <c r="AD209" s="49"/>
      <c r="AE209" s="49"/>
      <c r="AF209" s="37"/>
    </row>
    <row r="210">
      <c r="A210" s="46"/>
      <c r="B210" s="312"/>
      <c r="C210" s="46"/>
      <c r="D210" s="49"/>
      <c r="E210" s="49"/>
      <c r="F210" s="49"/>
      <c r="G210" s="49"/>
      <c r="H210" s="49"/>
      <c r="I210" s="46"/>
      <c r="J210" s="46"/>
      <c r="K210" s="49"/>
      <c r="L210" s="260"/>
      <c r="M210" s="260"/>
      <c r="N210" s="49"/>
      <c r="O210" s="46"/>
      <c r="P210" s="49"/>
      <c r="Q210" s="46"/>
      <c r="R210" s="49"/>
      <c r="S210" s="46"/>
      <c r="T210" s="46"/>
      <c r="U210" s="49"/>
      <c r="V210" s="46"/>
      <c r="W210" s="46"/>
      <c r="X210" s="49"/>
      <c r="Y210" s="49"/>
      <c r="Z210" s="46"/>
      <c r="AA210" s="46"/>
      <c r="AB210" s="49"/>
      <c r="AC210" s="49"/>
      <c r="AD210" s="49"/>
      <c r="AE210" s="49"/>
      <c r="AF210" s="37"/>
    </row>
    <row r="211">
      <c r="A211" s="46"/>
      <c r="B211" s="312"/>
      <c r="C211" s="46"/>
      <c r="D211" s="49"/>
      <c r="E211" s="49"/>
      <c r="F211" s="49"/>
      <c r="G211" s="49"/>
      <c r="H211" s="49"/>
      <c r="I211" s="46"/>
      <c r="J211" s="46"/>
      <c r="K211" s="49"/>
      <c r="L211" s="261"/>
      <c r="M211" s="261"/>
      <c r="N211" s="49"/>
      <c r="O211" s="46"/>
      <c r="P211" s="49"/>
      <c r="Q211" s="46"/>
      <c r="R211" s="49"/>
      <c r="S211" s="46"/>
      <c r="T211" s="46"/>
      <c r="U211" s="49"/>
      <c r="V211" s="46"/>
      <c r="W211" s="46"/>
      <c r="X211" s="49"/>
      <c r="Y211" s="49"/>
      <c r="Z211" s="46"/>
      <c r="AA211" s="46"/>
      <c r="AB211" s="49"/>
      <c r="AC211" s="49"/>
      <c r="AD211" s="49"/>
      <c r="AE211" s="49"/>
      <c r="AF211" s="37"/>
    </row>
    <row r="212">
      <c r="A212" s="46"/>
      <c r="B212" s="312"/>
      <c r="C212" s="46"/>
      <c r="D212" s="49"/>
      <c r="E212" s="49"/>
      <c r="F212" s="49"/>
      <c r="G212" s="49"/>
      <c r="H212" s="49"/>
      <c r="I212" s="46"/>
      <c r="J212" s="46"/>
      <c r="K212" s="49"/>
      <c r="L212" s="260"/>
      <c r="M212" s="260"/>
      <c r="N212" s="49"/>
      <c r="O212" s="46"/>
      <c r="P212" s="49"/>
      <c r="Q212" s="46"/>
      <c r="R212" s="49"/>
      <c r="S212" s="46"/>
      <c r="T212" s="46"/>
      <c r="U212" s="49"/>
      <c r="V212" s="46"/>
      <c r="W212" s="46"/>
      <c r="X212" s="49"/>
      <c r="Y212" s="49"/>
      <c r="Z212" s="46"/>
      <c r="AA212" s="46"/>
      <c r="AB212" s="49"/>
      <c r="AC212" s="49"/>
      <c r="AD212" s="49"/>
      <c r="AE212" s="49"/>
      <c r="AF212" s="37"/>
    </row>
    <row r="213">
      <c r="A213" s="46"/>
      <c r="B213" s="312"/>
      <c r="C213" s="46"/>
      <c r="D213" s="49"/>
      <c r="E213" s="49"/>
      <c r="F213" s="49"/>
      <c r="G213" s="49"/>
      <c r="H213" s="49"/>
      <c r="I213" s="46"/>
      <c r="J213" s="46"/>
      <c r="K213" s="49"/>
      <c r="L213" s="261"/>
      <c r="M213" s="261"/>
      <c r="N213" s="49"/>
      <c r="O213" s="46"/>
      <c r="P213" s="49"/>
      <c r="Q213" s="46"/>
      <c r="R213" s="49"/>
      <c r="S213" s="46"/>
      <c r="T213" s="46"/>
      <c r="U213" s="49"/>
      <c r="V213" s="46"/>
      <c r="W213" s="46"/>
      <c r="X213" s="49"/>
      <c r="Y213" s="49"/>
      <c r="Z213" s="46"/>
      <c r="AA213" s="46"/>
      <c r="AB213" s="49"/>
      <c r="AC213" s="49"/>
      <c r="AD213" s="49"/>
      <c r="AE213" s="49"/>
      <c r="AF213" s="37"/>
    </row>
    <row r="214">
      <c r="A214" s="46"/>
      <c r="B214" s="312"/>
      <c r="C214" s="46"/>
      <c r="D214" s="49"/>
      <c r="E214" s="49"/>
      <c r="F214" s="49"/>
      <c r="G214" s="49"/>
      <c r="H214" s="49"/>
      <c r="I214" s="46"/>
      <c r="J214" s="46"/>
      <c r="K214" s="49"/>
      <c r="L214" s="260"/>
      <c r="M214" s="260"/>
      <c r="N214" s="49"/>
      <c r="O214" s="46"/>
      <c r="P214" s="49"/>
      <c r="Q214" s="46"/>
      <c r="R214" s="49"/>
      <c r="S214" s="46"/>
      <c r="T214" s="46"/>
      <c r="U214" s="49"/>
      <c r="V214" s="46"/>
      <c r="W214" s="46"/>
      <c r="X214" s="49"/>
      <c r="Y214" s="49"/>
      <c r="Z214" s="46"/>
      <c r="AA214" s="46"/>
      <c r="AB214" s="49"/>
      <c r="AC214" s="49"/>
      <c r="AD214" s="49"/>
      <c r="AE214" s="49"/>
      <c r="AF214" s="37"/>
    </row>
    <row r="215">
      <c r="A215" s="46"/>
      <c r="B215" s="312"/>
      <c r="C215" s="46"/>
      <c r="D215" s="49"/>
      <c r="E215" s="49"/>
      <c r="F215" s="49"/>
      <c r="G215" s="49"/>
      <c r="H215" s="49"/>
      <c r="I215" s="46"/>
      <c r="J215" s="46"/>
      <c r="K215" s="49"/>
      <c r="L215" s="261"/>
      <c r="M215" s="261"/>
      <c r="N215" s="49"/>
      <c r="O215" s="46"/>
      <c r="P215" s="49"/>
      <c r="Q215" s="46"/>
      <c r="R215" s="49"/>
      <c r="S215" s="46"/>
      <c r="T215" s="46"/>
      <c r="U215" s="49"/>
      <c r="V215" s="46"/>
      <c r="W215" s="46"/>
      <c r="X215" s="49"/>
      <c r="Y215" s="49"/>
      <c r="Z215" s="46"/>
      <c r="AA215" s="46"/>
      <c r="AB215" s="49"/>
      <c r="AC215" s="49"/>
      <c r="AD215" s="49"/>
      <c r="AE215" s="49"/>
      <c r="AF215" s="37"/>
    </row>
    <row r="216">
      <c r="A216" s="46"/>
      <c r="B216" s="312"/>
      <c r="C216" s="46"/>
      <c r="D216" s="49"/>
      <c r="E216" s="49"/>
      <c r="F216" s="49"/>
      <c r="G216" s="49"/>
      <c r="H216" s="49"/>
      <c r="I216" s="46"/>
      <c r="J216" s="46"/>
      <c r="K216" s="49"/>
      <c r="L216" s="260"/>
      <c r="M216" s="260"/>
      <c r="N216" s="49"/>
      <c r="O216" s="46"/>
      <c r="P216" s="49"/>
      <c r="Q216" s="46"/>
      <c r="R216" s="49"/>
      <c r="S216" s="46"/>
      <c r="T216" s="46"/>
      <c r="U216" s="49"/>
      <c r="V216" s="46"/>
      <c r="W216" s="46"/>
      <c r="X216" s="49"/>
      <c r="Y216" s="49"/>
      <c r="Z216" s="46"/>
      <c r="AA216" s="46"/>
      <c r="AB216" s="49"/>
      <c r="AC216" s="49"/>
      <c r="AD216" s="49"/>
      <c r="AE216" s="49"/>
      <c r="AF216" s="37"/>
    </row>
    <row r="217">
      <c r="A217" s="46"/>
      <c r="B217" s="312"/>
      <c r="C217" s="46"/>
      <c r="D217" s="49"/>
      <c r="E217" s="49"/>
      <c r="F217" s="49"/>
      <c r="G217" s="49"/>
      <c r="H217" s="49"/>
      <c r="I217" s="46"/>
      <c r="J217" s="46"/>
      <c r="K217" s="49"/>
      <c r="L217" s="261"/>
      <c r="M217" s="261"/>
      <c r="N217" s="49"/>
      <c r="O217" s="46"/>
      <c r="P217" s="49"/>
      <c r="Q217" s="46"/>
      <c r="R217" s="49"/>
      <c r="S217" s="46"/>
      <c r="T217" s="46"/>
      <c r="U217" s="49"/>
      <c r="V217" s="46"/>
      <c r="W217" s="46"/>
      <c r="X217" s="49"/>
      <c r="Y217" s="49"/>
      <c r="Z217" s="46"/>
      <c r="AA217" s="46"/>
      <c r="AB217" s="49"/>
      <c r="AC217" s="49"/>
      <c r="AD217" s="49"/>
      <c r="AE217" s="49"/>
      <c r="AF217" s="37"/>
    </row>
    <row r="218">
      <c r="A218" s="46"/>
      <c r="B218" s="312"/>
      <c r="C218" s="46"/>
      <c r="D218" s="49"/>
      <c r="E218" s="49"/>
      <c r="F218" s="49"/>
      <c r="G218" s="49"/>
      <c r="H218" s="49"/>
      <c r="I218" s="46"/>
      <c r="J218" s="46"/>
      <c r="K218" s="49"/>
      <c r="L218" s="260"/>
      <c r="M218" s="260"/>
      <c r="N218" s="49"/>
      <c r="O218" s="46"/>
      <c r="P218" s="49"/>
      <c r="Q218" s="46"/>
      <c r="R218" s="49"/>
      <c r="S218" s="46"/>
      <c r="T218" s="46"/>
      <c r="U218" s="49"/>
      <c r="V218" s="46"/>
      <c r="W218" s="46"/>
      <c r="X218" s="49"/>
      <c r="Y218" s="49"/>
      <c r="Z218" s="46"/>
      <c r="AA218" s="46"/>
      <c r="AB218" s="49"/>
      <c r="AC218" s="49"/>
      <c r="AD218" s="49"/>
      <c r="AE218" s="49"/>
      <c r="AF218" s="37"/>
    </row>
    <row r="219">
      <c r="A219" s="46"/>
      <c r="B219" s="312"/>
      <c r="C219" s="46"/>
      <c r="D219" s="49"/>
      <c r="E219" s="49"/>
      <c r="F219" s="49"/>
      <c r="G219" s="49"/>
      <c r="H219" s="49"/>
      <c r="I219" s="46"/>
      <c r="J219" s="46"/>
      <c r="K219" s="49"/>
      <c r="L219" s="261"/>
      <c r="M219" s="261"/>
      <c r="N219" s="49"/>
      <c r="O219" s="46"/>
      <c r="P219" s="49"/>
      <c r="Q219" s="46"/>
      <c r="R219" s="49"/>
      <c r="S219" s="46"/>
      <c r="T219" s="46"/>
      <c r="U219" s="49"/>
      <c r="V219" s="46"/>
      <c r="W219" s="46"/>
      <c r="X219" s="49"/>
      <c r="Y219" s="49"/>
      <c r="Z219" s="46"/>
      <c r="AA219" s="46"/>
      <c r="AB219" s="49"/>
      <c r="AC219" s="49"/>
      <c r="AD219" s="49"/>
      <c r="AE219" s="49"/>
      <c r="AF219" s="37"/>
    </row>
    <row r="220">
      <c r="A220" s="46"/>
      <c r="B220" s="312"/>
      <c r="C220" s="46"/>
      <c r="D220" s="49"/>
      <c r="E220" s="49"/>
      <c r="F220" s="49"/>
      <c r="G220" s="49"/>
      <c r="H220" s="49"/>
      <c r="I220" s="46"/>
      <c r="J220" s="46"/>
      <c r="K220" s="49"/>
      <c r="L220" s="260"/>
      <c r="M220" s="260"/>
      <c r="N220" s="49"/>
      <c r="O220" s="46"/>
      <c r="P220" s="49"/>
      <c r="Q220" s="46"/>
      <c r="R220" s="49"/>
      <c r="S220" s="46"/>
      <c r="T220" s="46"/>
      <c r="U220" s="49"/>
      <c r="V220" s="46"/>
      <c r="W220" s="46"/>
      <c r="X220" s="49"/>
      <c r="Y220" s="49"/>
      <c r="Z220" s="46"/>
      <c r="AA220" s="46"/>
      <c r="AB220" s="49"/>
      <c r="AC220" s="49"/>
      <c r="AD220" s="49"/>
      <c r="AE220" s="49"/>
      <c r="AF220" s="37"/>
    </row>
    <row r="221">
      <c r="A221" s="46"/>
      <c r="B221" s="312"/>
      <c r="C221" s="46"/>
      <c r="D221" s="49"/>
      <c r="E221" s="49"/>
      <c r="F221" s="49"/>
      <c r="G221" s="49"/>
      <c r="H221" s="49"/>
      <c r="I221" s="46"/>
      <c r="J221" s="46"/>
      <c r="K221" s="49"/>
      <c r="L221" s="261"/>
      <c r="M221" s="261"/>
      <c r="N221" s="49"/>
      <c r="O221" s="46"/>
      <c r="P221" s="49"/>
      <c r="Q221" s="46"/>
      <c r="R221" s="49"/>
      <c r="S221" s="46"/>
      <c r="T221" s="46"/>
      <c r="U221" s="49"/>
      <c r="V221" s="46"/>
      <c r="W221" s="46"/>
      <c r="X221" s="49"/>
      <c r="Y221" s="49"/>
      <c r="Z221" s="46"/>
      <c r="AA221" s="46"/>
      <c r="AB221" s="49"/>
      <c r="AC221" s="49"/>
      <c r="AD221" s="49"/>
      <c r="AE221" s="49"/>
      <c r="AF221" s="37"/>
    </row>
    <row r="222">
      <c r="A222" s="46"/>
      <c r="B222" s="312"/>
      <c r="C222" s="46"/>
      <c r="D222" s="49"/>
      <c r="E222" s="49"/>
      <c r="F222" s="49"/>
      <c r="G222" s="49"/>
      <c r="H222" s="49"/>
      <c r="I222" s="46"/>
      <c r="J222" s="46"/>
      <c r="K222" s="49"/>
      <c r="L222" s="260"/>
      <c r="M222" s="260"/>
      <c r="N222" s="49"/>
      <c r="O222" s="46"/>
      <c r="P222" s="49"/>
      <c r="Q222" s="46"/>
      <c r="R222" s="49"/>
      <c r="S222" s="46"/>
      <c r="T222" s="46"/>
      <c r="U222" s="49"/>
      <c r="V222" s="46"/>
      <c r="W222" s="46"/>
      <c r="X222" s="49"/>
      <c r="Y222" s="49"/>
      <c r="Z222" s="46"/>
      <c r="AA222" s="46"/>
      <c r="AB222" s="49"/>
      <c r="AC222" s="49"/>
      <c r="AD222" s="49"/>
      <c r="AE222" s="49"/>
      <c r="AF222" s="37"/>
    </row>
    <row r="223">
      <c r="A223" s="46"/>
      <c r="B223" s="312"/>
      <c r="C223" s="46"/>
      <c r="D223" s="49"/>
      <c r="E223" s="49"/>
      <c r="F223" s="49"/>
      <c r="G223" s="49"/>
      <c r="H223" s="49"/>
      <c r="I223" s="46"/>
      <c r="J223" s="46"/>
      <c r="K223" s="49"/>
      <c r="L223" s="261"/>
      <c r="M223" s="261"/>
      <c r="N223" s="49"/>
      <c r="O223" s="46"/>
      <c r="P223" s="49"/>
      <c r="Q223" s="46"/>
      <c r="R223" s="49"/>
      <c r="S223" s="46"/>
      <c r="T223" s="46"/>
      <c r="U223" s="49"/>
      <c r="V223" s="46"/>
      <c r="W223" s="46"/>
      <c r="X223" s="49"/>
      <c r="Y223" s="49"/>
      <c r="Z223" s="46"/>
      <c r="AA223" s="46"/>
      <c r="AB223" s="49"/>
      <c r="AC223" s="49"/>
      <c r="AD223" s="49"/>
      <c r="AE223" s="49"/>
      <c r="AF223" s="37"/>
    </row>
    <row r="224">
      <c r="A224" s="46"/>
      <c r="B224" s="312"/>
      <c r="C224" s="46"/>
      <c r="D224" s="49"/>
      <c r="E224" s="49"/>
      <c r="F224" s="49"/>
      <c r="G224" s="49"/>
      <c r="H224" s="49"/>
      <c r="I224" s="46"/>
      <c r="J224" s="46"/>
      <c r="K224" s="49"/>
      <c r="L224" s="260"/>
      <c r="M224" s="260"/>
      <c r="N224" s="49"/>
      <c r="O224" s="46"/>
      <c r="P224" s="49"/>
      <c r="Q224" s="46"/>
      <c r="R224" s="49"/>
      <c r="S224" s="46"/>
      <c r="T224" s="46"/>
      <c r="U224" s="49"/>
      <c r="V224" s="46"/>
      <c r="W224" s="46"/>
      <c r="X224" s="49"/>
      <c r="Y224" s="49"/>
      <c r="Z224" s="46"/>
      <c r="AA224" s="46"/>
      <c r="AB224" s="49"/>
      <c r="AC224" s="49"/>
      <c r="AD224" s="49"/>
      <c r="AE224" s="49"/>
      <c r="AF224" s="37"/>
    </row>
    <row r="225">
      <c r="A225" s="46"/>
      <c r="B225" s="312"/>
      <c r="C225" s="46"/>
      <c r="D225" s="49"/>
      <c r="E225" s="49"/>
      <c r="F225" s="49"/>
      <c r="G225" s="49"/>
      <c r="H225" s="49"/>
      <c r="I225" s="46"/>
      <c r="J225" s="46"/>
      <c r="K225" s="49"/>
      <c r="L225" s="261"/>
      <c r="M225" s="261"/>
      <c r="N225" s="49"/>
      <c r="O225" s="46"/>
      <c r="P225" s="49"/>
      <c r="Q225" s="46"/>
      <c r="R225" s="49"/>
      <c r="S225" s="46"/>
      <c r="T225" s="46"/>
      <c r="U225" s="49"/>
      <c r="V225" s="46"/>
      <c r="W225" s="46"/>
      <c r="X225" s="49"/>
      <c r="Y225" s="49"/>
      <c r="Z225" s="46"/>
      <c r="AA225" s="46"/>
      <c r="AB225" s="49"/>
      <c r="AC225" s="49"/>
      <c r="AD225" s="49"/>
      <c r="AE225" s="49"/>
      <c r="AF225" s="37"/>
    </row>
    <row r="226">
      <c r="A226" s="46"/>
      <c r="B226" s="312"/>
      <c r="C226" s="46"/>
      <c r="D226" s="49"/>
      <c r="E226" s="49"/>
      <c r="F226" s="49"/>
      <c r="G226" s="49"/>
      <c r="H226" s="49"/>
      <c r="I226" s="46"/>
      <c r="J226" s="46"/>
      <c r="K226" s="49"/>
      <c r="L226" s="260"/>
      <c r="M226" s="260"/>
      <c r="N226" s="49"/>
      <c r="O226" s="46"/>
      <c r="P226" s="49"/>
      <c r="Q226" s="46"/>
      <c r="R226" s="49"/>
      <c r="S226" s="46"/>
      <c r="T226" s="46"/>
      <c r="U226" s="49"/>
      <c r="V226" s="46"/>
      <c r="W226" s="46"/>
      <c r="X226" s="49"/>
      <c r="Y226" s="49"/>
      <c r="Z226" s="46"/>
      <c r="AA226" s="46"/>
      <c r="AB226" s="49"/>
      <c r="AC226" s="49"/>
      <c r="AD226" s="49"/>
      <c r="AE226" s="49"/>
      <c r="AF226" s="37"/>
    </row>
    <row r="227">
      <c r="A227" s="46"/>
      <c r="B227" s="312"/>
      <c r="C227" s="46"/>
      <c r="D227" s="49"/>
      <c r="E227" s="49"/>
      <c r="F227" s="49"/>
      <c r="G227" s="49"/>
      <c r="H227" s="49"/>
      <c r="I227" s="46"/>
      <c r="J227" s="46"/>
      <c r="K227" s="49"/>
      <c r="L227" s="261"/>
      <c r="M227" s="261"/>
      <c r="N227" s="49"/>
      <c r="O227" s="46"/>
      <c r="P227" s="49"/>
      <c r="Q227" s="46"/>
      <c r="R227" s="49"/>
      <c r="S227" s="46"/>
      <c r="T227" s="46"/>
      <c r="U227" s="49"/>
      <c r="V227" s="46"/>
      <c r="W227" s="46"/>
      <c r="X227" s="49"/>
      <c r="Y227" s="49"/>
      <c r="Z227" s="46"/>
      <c r="AA227" s="46"/>
      <c r="AB227" s="49"/>
      <c r="AC227" s="49"/>
      <c r="AD227" s="49"/>
      <c r="AE227" s="49"/>
      <c r="AF227" s="37"/>
    </row>
    <row r="228">
      <c r="A228" s="46"/>
      <c r="B228" s="312"/>
      <c r="C228" s="46"/>
      <c r="D228" s="49"/>
      <c r="E228" s="49"/>
      <c r="F228" s="49"/>
      <c r="G228" s="49"/>
      <c r="H228" s="49"/>
      <c r="I228" s="46"/>
      <c r="J228" s="46"/>
      <c r="K228" s="49"/>
      <c r="L228" s="260"/>
      <c r="M228" s="260"/>
      <c r="N228" s="49"/>
      <c r="O228" s="46"/>
      <c r="P228" s="49"/>
      <c r="Q228" s="46"/>
      <c r="R228" s="49"/>
      <c r="S228" s="46"/>
      <c r="T228" s="46"/>
      <c r="U228" s="49"/>
      <c r="V228" s="46"/>
      <c r="W228" s="46"/>
      <c r="X228" s="49"/>
      <c r="Y228" s="49"/>
      <c r="Z228" s="46"/>
      <c r="AA228" s="46"/>
      <c r="AB228" s="49"/>
      <c r="AC228" s="49"/>
      <c r="AD228" s="49"/>
      <c r="AE228" s="49"/>
      <c r="AF228" s="37"/>
    </row>
    <row r="229">
      <c r="A229" s="46"/>
      <c r="B229" s="312"/>
      <c r="C229" s="46"/>
      <c r="D229" s="49"/>
      <c r="E229" s="49"/>
      <c r="F229" s="49"/>
      <c r="G229" s="49"/>
      <c r="H229" s="49"/>
      <c r="I229" s="46"/>
      <c r="J229" s="46"/>
      <c r="K229" s="49"/>
      <c r="L229" s="261"/>
      <c r="M229" s="261"/>
      <c r="N229" s="49"/>
      <c r="O229" s="46"/>
      <c r="P229" s="49"/>
      <c r="Q229" s="46"/>
      <c r="R229" s="49"/>
      <c r="S229" s="46"/>
      <c r="T229" s="46"/>
      <c r="U229" s="49"/>
      <c r="V229" s="46"/>
      <c r="W229" s="46"/>
      <c r="X229" s="49"/>
      <c r="Y229" s="49"/>
      <c r="Z229" s="46"/>
      <c r="AA229" s="46"/>
      <c r="AB229" s="49"/>
      <c r="AC229" s="49"/>
      <c r="AD229" s="49"/>
      <c r="AE229" s="49"/>
      <c r="AF229" s="37"/>
    </row>
    <row r="230">
      <c r="A230" s="46"/>
      <c r="B230" s="312"/>
      <c r="C230" s="46"/>
      <c r="D230" s="49"/>
      <c r="E230" s="49"/>
      <c r="F230" s="49"/>
      <c r="G230" s="49"/>
      <c r="H230" s="49"/>
      <c r="I230" s="46"/>
      <c r="J230" s="46"/>
      <c r="K230" s="49"/>
      <c r="L230" s="260"/>
      <c r="M230" s="260"/>
      <c r="N230" s="49"/>
      <c r="O230" s="46"/>
      <c r="P230" s="49"/>
      <c r="Q230" s="46"/>
      <c r="R230" s="49"/>
      <c r="S230" s="46"/>
      <c r="T230" s="46"/>
      <c r="U230" s="49"/>
      <c r="V230" s="46"/>
      <c r="W230" s="46"/>
      <c r="X230" s="49"/>
      <c r="Y230" s="49"/>
      <c r="Z230" s="46"/>
      <c r="AA230" s="46"/>
      <c r="AB230" s="49"/>
      <c r="AC230" s="49"/>
      <c r="AD230" s="49"/>
      <c r="AE230" s="49"/>
      <c r="AF230" s="37"/>
    </row>
    <row r="231">
      <c r="A231" s="46"/>
      <c r="B231" s="312"/>
      <c r="C231" s="46"/>
      <c r="D231" s="49"/>
      <c r="E231" s="49"/>
      <c r="F231" s="49"/>
      <c r="G231" s="49"/>
      <c r="H231" s="49"/>
      <c r="I231" s="46"/>
      <c r="J231" s="46"/>
      <c r="K231" s="49"/>
      <c r="L231" s="261"/>
      <c r="M231" s="261"/>
      <c r="N231" s="49"/>
      <c r="O231" s="46"/>
      <c r="P231" s="49"/>
      <c r="Q231" s="46"/>
      <c r="R231" s="49"/>
      <c r="S231" s="46"/>
      <c r="T231" s="46"/>
      <c r="U231" s="49"/>
      <c r="V231" s="46"/>
      <c r="W231" s="46"/>
      <c r="X231" s="49"/>
      <c r="Y231" s="49"/>
      <c r="Z231" s="46"/>
      <c r="AA231" s="46"/>
      <c r="AB231" s="49"/>
      <c r="AC231" s="49"/>
      <c r="AD231" s="49"/>
      <c r="AE231" s="49"/>
      <c r="AF231" s="37"/>
    </row>
    <row r="232">
      <c r="A232" s="46"/>
      <c r="B232" s="312"/>
      <c r="C232" s="46"/>
      <c r="D232" s="49"/>
      <c r="E232" s="49"/>
      <c r="F232" s="49"/>
      <c r="G232" s="49"/>
      <c r="H232" s="49"/>
      <c r="I232" s="46"/>
      <c r="J232" s="46"/>
      <c r="K232" s="49"/>
      <c r="L232" s="260"/>
      <c r="M232" s="260"/>
      <c r="N232" s="49"/>
      <c r="O232" s="46"/>
      <c r="P232" s="49"/>
      <c r="Q232" s="46"/>
      <c r="R232" s="49"/>
      <c r="S232" s="46"/>
      <c r="T232" s="46"/>
      <c r="U232" s="49"/>
      <c r="V232" s="46"/>
      <c r="W232" s="46"/>
      <c r="X232" s="49"/>
      <c r="Y232" s="49"/>
      <c r="Z232" s="46"/>
      <c r="AA232" s="46"/>
      <c r="AB232" s="49"/>
      <c r="AC232" s="49"/>
      <c r="AD232" s="49"/>
      <c r="AE232" s="49"/>
      <c r="AF232" s="37"/>
    </row>
    <row r="233">
      <c r="A233" s="46"/>
      <c r="B233" s="312"/>
      <c r="C233" s="46"/>
      <c r="D233" s="49"/>
      <c r="E233" s="49"/>
      <c r="F233" s="49"/>
      <c r="G233" s="49"/>
      <c r="H233" s="49"/>
      <c r="I233" s="46"/>
      <c r="J233" s="46"/>
      <c r="K233" s="49"/>
      <c r="L233" s="261"/>
      <c r="M233" s="261"/>
      <c r="N233" s="49"/>
      <c r="O233" s="46"/>
      <c r="P233" s="49"/>
      <c r="Q233" s="46"/>
      <c r="R233" s="49"/>
      <c r="S233" s="46"/>
      <c r="T233" s="46"/>
      <c r="U233" s="49"/>
      <c r="V233" s="46"/>
      <c r="W233" s="46"/>
      <c r="X233" s="49"/>
      <c r="Y233" s="49"/>
      <c r="Z233" s="46"/>
      <c r="AA233" s="46"/>
      <c r="AB233" s="49"/>
      <c r="AC233" s="49"/>
      <c r="AD233" s="49"/>
      <c r="AE233" s="49"/>
      <c r="AF233" s="37"/>
    </row>
    <row r="234">
      <c r="A234" s="46"/>
      <c r="B234" s="312"/>
      <c r="C234" s="46"/>
      <c r="D234" s="49"/>
      <c r="E234" s="49"/>
      <c r="F234" s="49"/>
      <c r="G234" s="49"/>
      <c r="H234" s="49"/>
      <c r="I234" s="46"/>
      <c r="J234" s="46"/>
      <c r="K234" s="49"/>
      <c r="L234" s="260"/>
      <c r="M234" s="260"/>
      <c r="N234" s="49"/>
      <c r="O234" s="46"/>
      <c r="P234" s="49"/>
      <c r="Q234" s="46"/>
      <c r="R234" s="49"/>
      <c r="S234" s="46"/>
      <c r="T234" s="46"/>
      <c r="U234" s="49"/>
      <c r="V234" s="46"/>
      <c r="W234" s="46"/>
      <c r="X234" s="49"/>
      <c r="Y234" s="49"/>
      <c r="Z234" s="46"/>
      <c r="AA234" s="46"/>
      <c r="AB234" s="49"/>
      <c r="AC234" s="49"/>
      <c r="AD234" s="49"/>
      <c r="AE234" s="49"/>
      <c r="AF234" s="37"/>
    </row>
    <row r="235">
      <c r="A235" s="46"/>
      <c r="B235" s="312"/>
      <c r="C235" s="46"/>
      <c r="D235" s="49"/>
      <c r="E235" s="49"/>
      <c r="F235" s="49"/>
      <c r="G235" s="49"/>
      <c r="H235" s="49"/>
      <c r="I235" s="46"/>
      <c r="J235" s="46"/>
      <c r="K235" s="49"/>
      <c r="L235" s="261"/>
      <c r="M235" s="261"/>
      <c r="N235" s="49"/>
      <c r="O235" s="46"/>
      <c r="P235" s="49"/>
      <c r="Q235" s="46"/>
      <c r="R235" s="49"/>
      <c r="S235" s="46"/>
      <c r="T235" s="46"/>
      <c r="U235" s="49"/>
      <c r="V235" s="46"/>
      <c r="W235" s="46"/>
      <c r="X235" s="49"/>
      <c r="Y235" s="49"/>
      <c r="Z235" s="46"/>
      <c r="AA235" s="46"/>
      <c r="AB235" s="49"/>
      <c r="AC235" s="49"/>
      <c r="AD235" s="49"/>
      <c r="AE235" s="49"/>
      <c r="AF235" s="37"/>
    </row>
    <row r="236">
      <c r="A236" s="46"/>
      <c r="B236" s="312"/>
      <c r="C236" s="46"/>
      <c r="D236" s="49"/>
      <c r="E236" s="49"/>
      <c r="F236" s="49"/>
      <c r="G236" s="49"/>
      <c r="H236" s="49"/>
      <c r="I236" s="46"/>
      <c r="J236" s="46"/>
      <c r="K236" s="49"/>
      <c r="L236" s="260"/>
      <c r="M236" s="260"/>
      <c r="N236" s="49"/>
      <c r="O236" s="46"/>
      <c r="P236" s="49"/>
      <c r="Q236" s="46"/>
      <c r="R236" s="49"/>
      <c r="S236" s="46"/>
      <c r="T236" s="46"/>
      <c r="U236" s="49"/>
      <c r="V236" s="46"/>
      <c r="W236" s="46"/>
      <c r="X236" s="49"/>
      <c r="Y236" s="49"/>
      <c r="Z236" s="46"/>
      <c r="AA236" s="46"/>
      <c r="AB236" s="49"/>
      <c r="AC236" s="49"/>
      <c r="AD236" s="49"/>
      <c r="AE236" s="49"/>
      <c r="AF236" s="37"/>
    </row>
    <row r="237">
      <c r="A237" s="46"/>
      <c r="B237" s="312"/>
      <c r="C237" s="46"/>
      <c r="D237" s="49"/>
      <c r="E237" s="49"/>
      <c r="F237" s="49"/>
      <c r="G237" s="49"/>
      <c r="H237" s="49"/>
      <c r="I237" s="46"/>
      <c r="J237" s="46"/>
      <c r="K237" s="49"/>
      <c r="L237" s="261"/>
      <c r="M237" s="261"/>
      <c r="N237" s="49"/>
      <c r="O237" s="46"/>
      <c r="P237" s="49"/>
      <c r="Q237" s="46"/>
      <c r="R237" s="49"/>
      <c r="S237" s="46"/>
      <c r="T237" s="46"/>
      <c r="U237" s="49"/>
      <c r="V237" s="46"/>
      <c r="W237" s="46"/>
      <c r="X237" s="49"/>
      <c r="Y237" s="49"/>
      <c r="Z237" s="46"/>
      <c r="AA237" s="46"/>
      <c r="AB237" s="49"/>
      <c r="AC237" s="49"/>
      <c r="AD237" s="49"/>
      <c r="AE237" s="49"/>
      <c r="AF237" s="37"/>
    </row>
    <row r="238">
      <c r="A238" s="46"/>
      <c r="B238" s="312"/>
      <c r="C238" s="46"/>
      <c r="D238" s="49"/>
      <c r="E238" s="49"/>
      <c r="F238" s="49"/>
      <c r="G238" s="49"/>
      <c r="H238" s="49"/>
      <c r="I238" s="46"/>
      <c r="J238" s="46"/>
      <c r="K238" s="49"/>
      <c r="L238" s="260"/>
      <c r="M238" s="260"/>
      <c r="N238" s="49"/>
      <c r="O238" s="46"/>
      <c r="P238" s="49"/>
      <c r="Q238" s="46"/>
      <c r="R238" s="49"/>
      <c r="S238" s="46"/>
      <c r="T238" s="46"/>
      <c r="U238" s="49"/>
      <c r="V238" s="46"/>
      <c r="W238" s="46"/>
      <c r="X238" s="49"/>
      <c r="Y238" s="49"/>
      <c r="Z238" s="46"/>
      <c r="AA238" s="46"/>
      <c r="AB238" s="49"/>
      <c r="AC238" s="49"/>
      <c r="AD238" s="49"/>
      <c r="AE238" s="49"/>
      <c r="AF238" s="37"/>
    </row>
    <row r="239">
      <c r="A239" s="46"/>
      <c r="B239" s="312"/>
      <c r="C239" s="46"/>
      <c r="D239" s="49"/>
      <c r="E239" s="49"/>
      <c r="F239" s="49"/>
      <c r="G239" s="49"/>
      <c r="H239" s="49"/>
      <c r="I239" s="46"/>
      <c r="J239" s="46"/>
      <c r="K239" s="49"/>
      <c r="L239" s="261"/>
      <c r="M239" s="261"/>
      <c r="N239" s="49"/>
      <c r="O239" s="46"/>
      <c r="P239" s="49"/>
      <c r="Q239" s="46"/>
      <c r="R239" s="49"/>
      <c r="S239" s="46"/>
      <c r="T239" s="46"/>
      <c r="U239" s="49"/>
      <c r="V239" s="46"/>
      <c r="W239" s="46"/>
      <c r="X239" s="49"/>
      <c r="Y239" s="49"/>
      <c r="Z239" s="46"/>
      <c r="AA239" s="46"/>
      <c r="AB239" s="49"/>
      <c r="AC239" s="49"/>
      <c r="AD239" s="49"/>
      <c r="AE239" s="49"/>
      <c r="AF239" s="37"/>
    </row>
    <row r="240">
      <c r="A240" s="46"/>
      <c r="B240" s="312"/>
      <c r="C240" s="46"/>
      <c r="D240" s="49"/>
      <c r="E240" s="49"/>
      <c r="F240" s="49"/>
      <c r="G240" s="49"/>
      <c r="H240" s="49"/>
      <c r="I240" s="46"/>
      <c r="J240" s="46"/>
      <c r="K240" s="49"/>
      <c r="L240" s="260"/>
      <c r="M240" s="260"/>
      <c r="N240" s="49"/>
      <c r="O240" s="46"/>
      <c r="P240" s="49"/>
      <c r="Q240" s="46"/>
      <c r="R240" s="49"/>
      <c r="S240" s="46"/>
      <c r="T240" s="46"/>
      <c r="U240" s="49"/>
      <c r="V240" s="46"/>
      <c r="W240" s="46"/>
      <c r="X240" s="49"/>
      <c r="Y240" s="49"/>
      <c r="Z240" s="46"/>
      <c r="AA240" s="46"/>
      <c r="AB240" s="49"/>
      <c r="AC240" s="49"/>
      <c r="AD240" s="49"/>
      <c r="AE240" s="49"/>
      <c r="AF240" s="37"/>
    </row>
    <row r="241">
      <c r="A241" s="46"/>
      <c r="B241" s="312"/>
      <c r="C241" s="46"/>
      <c r="D241" s="49"/>
      <c r="E241" s="49"/>
      <c r="F241" s="49"/>
      <c r="G241" s="49"/>
      <c r="H241" s="49"/>
      <c r="I241" s="46"/>
      <c r="J241" s="46"/>
      <c r="K241" s="49"/>
      <c r="L241" s="261"/>
      <c r="M241" s="261"/>
      <c r="N241" s="49"/>
      <c r="O241" s="46"/>
      <c r="P241" s="49"/>
      <c r="Q241" s="46"/>
      <c r="R241" s="49"/>
      <c r="S241" s="46"/>
      <c r="T241" s="46"/>
      <c r="U241" s="49"/>
      <c r="V241" s="46"/>
      <c r="W241" s="46"/>
      <c r="X241" s="49"/>
      <c r="Y241" s="49"/>
      <c r="Z241" s="46"/>
      <c r="AA241" s="46"/>
      <c r="AB241" s="49"/>
      <c r="AC241" s="49"/>
      <c r="AD241" s="49"/>
      <c r="AE241" s="49"/>
      <c r="AF241" s="37"/>
    </row>
    <row r="242">
      <c r="A242" s="46"/>
      <c r="B242" s="312"/>
      <c r="C242" s="46"/>
      <c r="D242" s="49"/>
      <c r="E242" s="49"/>
      <c r="F242" s="49"/>
      <c r="G242" s="49"/>
      <c r="H242" s="49"/>
      <c r="I242" s="46"/>
      <c r="J242" s="46"/>
      <c r="K242" s="49"/>
      <c r="L242" s="260"/>
      <c r="M242" s="260"/>
      <c r="N242" s="49"/>
      <c r="O242" s="46"/>
      <c r="P242" s="49"/>
      <c r="Q242" s="46"/>
      <c r="R242" s="49"/>
      <c r="S242" s="46"/>
      <c r="T242" s="46"/>
      <c r="U242" s="49"/>
      <c r="V242" s="46"/>
      <c r="W242" s="46"/>
      <c r="X242" s="49"/>
      <c r="Y242" s="49"/>
      <c r="Z242" s="46"/>
      <c r="AA242" s="46"/>
      <c r="AB242" s="49"/>
      <c r="AC242" s="49"/>
      <c r="AD242" s="49"/>
      <c r="AE242" s="49"/>
      <c r="AF242" s="37"/>
    </row>
    <row r="243">
      <c r="A243" s="46"/>
      <c r="B243" s="312"/>
      <c r="C243" s="46"/>
      <c r="D243" s="49"/>
      <c r="E243" s="49"/>
      <c r="F243" s="49"/>
      <c r="G243" s="49"/>
      <c r="H243" s="49"/>
      <c r="I243" s="46"/>
      <c r="J243" s="46"/>
      <c r="K243" s="49"/>
      <c r="L243" s="261"/>
      <c r="M243" s="261"/>
      <c r="N243" s="49"/>
      <c r="O243" s="46"/>
      <c r="P243" s="49"/>
      <c r="Q243" s="46"/>
      <c r="R243" s="49"/>
      <c r="S243" s="46"/>
      <c r="T243" s="46"/>
      <c r="U243" s="49"/>
      <c r="V243" s="46"/>
      <c r="W243" s="46"/>
      <c r="X243" s="49"/>
      <c r="Y243" s="49"/>
      <c r="Z243" s="46"/>
      <c r="AA243" s="46"/>
      <c r="AB243" s="49"/>
      <c r="AC243" s="49"/>
      <c r="AD243" s="49"/>
      <c r="AE243" s="49"/>
      <c r="AF243" s="37"/>
    </row>
    <row r="244">
      <c r="A244" s="46"/>
      <c r="B244" s="312"/>
      <c r="C244" s="46"/>
      <c r="D244" s="49"/>
      <c r="E244" s="49"/>
      <c r="F244" s="49"/>
      <c r="G244" s="49"/>
      <c r="H244" s="49"/>
      <c r="I244" s="46"/>
      <c r="J244" s="46"/>
      <c r="K244" s="49"/>
      <c r="L244" s="260"/>
      <c r="M244" s="260"/>
      <c r="N244" s="49"/>
      <c r="O244" s="46"/>
      <c r="P244" s="49"/>
      <c r="Q244" s="46"/>
      <c r="R244" s="49"/>
      <c r="S244" s="46"/>
      <c r="T244" s="46"/>
      <c r="U244" s="49"/>
      <c r="V244" s="46"/>
      <c r="W244" s="46"/>
      <c r="X244" s="49"/>
      <c r="Y244" s="49"/>
      <c r="Z244" s="46"/>
      <c r="AA244" s="46"/>
      <c r="AB244" s="49"/>
      <c r="AC244" s="49"/>
      <c r="AD244" s="49"/>
      <c r="AE244" s="49"/>
      <c r="AF244" s="37"/>
    </row>
    <row r="245">
      <c r="A245" s="46"/>
      <c r="B245" s="312"/>
      <c r="C245" s="46"/>
      <c r="D245" s="49"/>
      <c r="E245" s="49"/>
      <c r="F245" s="49"/>
      <c r="G245" s="49"/>
      <c r="H245" s="49"/>
      <c r="I245" s="46"/>
      <c r="J245" s="46"/>
      <c r="K245" s="49"/>
      <c r="L245" s="261"/>
      <c r="M245" s="261"/>
      <c r="N245" s="49"/>
      <c r="O245" s="46"/>
      <c r="P245" s="49"/>
      <c r="Q245" s="46"/>
      <c r="R245" s="49"/>
      <c r="S245" s="46"/>
      <c r="T245" s="46"/>
      <c r="U245" s="49"/>
      <c r="V245" s="46"/>
      <c r="W245" s="46"/>
      <c r="X245" s="49"/>
      <c r="Y245" s="49"/>
      <c r="Z245" s="46"/>
      <c r="AA245" s="46"/>
      <c r="AB245" s="49"/>
      <c r="AC245" s="49"/>
      <c r="AD245" s="49"/>
      <c r="AE245" s="49"/>
      <c r="AF245" s="37"/>
    </row>
    <row r="246">
      <c r="A246" s="46"/>
      <c r="B246" s="312"/>
      <c r="C246" s="46"/>
      <c r="D246" s="49"/>
      <c r="E246" s="49"/>
      <c r="F246" s="49"/>
      <c r="G246" s="49"/>
      <c r="H246" s="49"/>
      <c r="I246" s="46"/>
      <c r="J246" s="46"/>
      <c r="K246" s="49"/>
      <c r="L246" s="260"/>
      <c r="M246" s="260"/>
      <c r="N246" s="49"/>
      <c r="O246" s="46"/>
      <c r="P246" s="49"/>
      <c r="Q246" s="46"/>
      <c r="R246" s="49"/>
      <c r="S246" s="46"/>
      <c r="T246" s="46"/>
      <c r="U246" s="49"/>
      <c r="V246" s="46"/>
      <c r="W246" s="46"/>
      <c r="X246" s="49"/>
      <c r="Y246" s="49"/>
      <c r="Z246" s="46"/>
      <c r="AA246" s="46"/>
      <c r="AB246" s="49"/>
      <c r="AC246" s="49"/>
      <c r="AD246" s="49"/>
      <c r="AE246" s="49"/>
      <c r="AF246" s="37"/>
    </row>
    <row r="247">
      <c r="A247" s="46"/>
      <c r="B247" s="312"/>
      <c r="C247" s="46"/>
      <c r="D247" s="49"/>
      <c r="E247" s="49"/>
      <c r="F247" s="49"/>
      <c r="G247" s="49"/>
      <c r="H247" s="49"/>
      <c r="I247" s="46"/>
      <c r="J247" s="46"/>
      <c r="K247" s="49"/>
      <c r="L247" s="261"/>
      <c r="M247" s="261"/>
      <c r="N247" s="49"/>
      <c r="O247" s="46"/>
      <c r="P247" s="49"/>
      <c r="Q247" s="46"/>
      <c r="R247" s="49"/>
      <c r="S247" s="46"/>
      <c r="T247" s="46"/>
      <c r="U247" s="49"/>
      <c r="V247" s="46"/>
      <c r="W247" s="46"/>
      <c r="X247" s="49"/>
      <c r="Y247" s="49"/>
      <c r="Z247" s="46"/>
      <c r="AA247" s="46"/>
      <c r="AB247" s="49"/>
      <c r="AC247" s="49"/>
      <c r="AD247" s="49"/>
      <c r="AE247" s="49"/>
      <c r="AF247" s="37"/>
    </row>
    <row r="248">
      <c r="A248" s="46"/>
      <c r="B248" s="312"/>
      <c r="C248" s="46"/>
      <c r="D248" s="49"/>
      <c r="E248" s="49"/>
      <c r="F248" s="49"/>
      <c r="G248" s="49"/>
      <c r="H248" s="49"/>
      <c r="I248" s="46"/>
      <c r="J248" s="46"/>
      <c r="K248" s="49"/>
      <c r="L248" s="260"/>
      <c r="M248" s="260"/>
      <c r="N248" s="49"/>
      <c r="O248" s="46"/>
      <c r="P248" s="49"/>
      <c r="Q248" s="46"/>
      <c r="R248" s="49"/>
      <c r="S248" s="46"/>
      <c r="T248" s="46"/>
      <c r="U248" s="49"/>
      <c r="V248" s="46"/>
      <c r="W248" s="46"/>
      <c r="X248" s="49"/>
      <c r="Y248" s="49"/>
      <c r="Z248" s="46"/>
      <c r="AA248" s="46"/>
      <c r="AB248" s="49"/>
      <c r="AC248" s="49"/>
      <c r="AD248" s="49"/>
      <c r="AE248" s="49"/>
      <c r="AF248" s="37"/>
    </row>
    <row r="249">
      <c r="A249" s="46"/>
      <c r="B249" s="312"/>
      <c r="C249" s="46"/>
      <c r="D249" s="49"/>
      <c r="E249" s="49"/>
      <c r="F249" s="49"/>
      <c r="G249" s="49"/>
      <c r="H249" s="49"/>
      <c r="I249" s="46"/>
      <c r="J249" s="46"/>
      <c r="K249" s="49"/>
      <c r="L249" s="261"/>
      <c r="M249" s="261"/>
      <c r="N249" s="49"/>
      <c r="O249" s="46"/>
      <c r="P249" s="49"/>
      <c r="Q249" s="46"/>
      <c r="R249" s="49"/>
      <c r="S249" s="46"/>
      <c r="T249" s="46"/>
      <c r="U249" s="49"/>
      <c r="V249" s="46"/>
      <c r="W249" s="46"/>
      <c r="X249" s="49"/>
      <c r="Y249" s="49"/>
      <c r="Z249" s="46"/>
      <c r="AA249" s="46"/>
      <c r="AB249" s="49"/>
      <c r="AC249" s="49"/>
      <c r="AD249" s="49"/>
      <c r="AE249" s="49"/>
      <c r="AF249" s="37"/>
    </row>
    <row r="250">
      <c r="A250" s="46"/>
      <c r="B250" s="312"/>
      <c r="C250" s="46"/>
      <c r="D250" s="49"/>
      <c r="E250" s="49"/>
      <c r="F250" s="49"/>
      <c r="G250" s="49"/>
      <c r="H250" s="49"/>
      <c r="I250" s="46"/>
      <c r="J250" s="46"/>
      <c r="K250" s="49"/>
      <c r="L250" s="260"/>
      <c r="M250" s="260"/>
      <c r="N250" s="49"/>
      <c r="O250" s="46"/>
      <c r="P250" s="49"/>
      <c r="Q250" s="46"/>
      <c r="R250" s="49"/>
      <c r="S250" s="46"/>
      <c r="T250" s="46"/>
      <c r="U250" s="49"/>
      <c r="V250" s="46"/>
      <c r="W250" s="46"/>
      <c r="X250" s="49"/>
      <c r="Y250" s="49"/>
      <c r="Z250" s="46"/>
      <c r="AA250" s="46"/>
      <c r="AB250" s="49"/>
      <c r="AC250" s="49"/>
      <c r="AD250" s="49"/>
      <c r="AE250" s="49"/>
      <c r="AF250" s="37"/>
    </row>
    <row r="251">
      <c r="A251" s="46"/>
      <c r="B251" s="312"/>
      <c r="C251" s="46"/>
      <c r="D251" s="49"/>
      <c r="E251" s="49"/>
      <c r="F251" s="49"/>
      <c r="G251" s="49"/>
      <c r="H251" s="49"/>
      <c r="I251" s="46"/>
      <c r="J251" s="46"/>
      <c r="K251" s="49"/>
      <c r="L251" s="261"/>
      <c r="M251" s="261"/>
      <c r="N251" s="49"/>
      <c r="O251" s="46"/>
      <c r="P251" s="49"/>
      <c r="Q251" s="46"/>
      <c r="R251" s="49"/>
      <c r="S251" s="46"/>
      <c r="T251" s="46"/>
      <c r="U251" s="49"/>
      <c r="V251" s="46"/>
      <c r="W251" s="46"/>
      <c r="X251" s="49"/>
      <c r="Y251" s="49"/>
      <c r="Z251" s="46"/>
      <c r="AA251" s="46"/>
      <c r="AB251" s="49"/>
      <c r="AC251" s="49"/>
      <c r="AD251" s="49"/>
      <c r="AE251" s="49"/>
      <c r="AF251" s="37"/>
    </row>
    <row r="252">
      <c r="A252" s="46"/>
      <c r="B252" s="312"/>
      <c r="C252" s="46"/>
      <c r="D252" s="49"/>
      <c r="E252" s="49"/>
      <c r="F252" s="49"/>
      <c r="G252" s="49"/>
      <c r="H252" s="49"/>
      <c r="I252" s="46"/>
      <c r="J252" s="46"/>
      <c r="K252" s="49"/>
      <c r="L252" s="260"/>
      <c r="M252" s="260"/>
      <c r="N252" s="49"/>
      <c r="O252" s="46"/>
      <c r="P252" s="49"/>
      <c r="Q252" s="46"/>
      <c r="R252" s="49"/>
      <c r="S252" s="46"/>
      <c r="T252" s="46"/>
      <c r="U252" s="49"/>
      <c r="V252" s="46"/>
      <c r="W252" s="46"/>
      <c r="X252" s="49"/>
      <c r="Y252" s="49"/>
      <c r="Z252" s="46"/>
      <c r="AA252" s="46"/>
      <c r="AB252" s="49"/>
      <c r="AC252" s="49"/>
      <c r="AD252" s="49"/>
      <c r="AE252" s="49"/>
      <c r="AF252" s="37"/>
    </row>
    <row r="253">
      <c r="A253" s="46"/>
      <c r="B253" s="312"/>
      <c r="C253" s="46"/>
      <c r="D253" s="49"/>
      <c r="E253" s="49"/>
      <c r="F253" s="49"/>
      <c r="G253" s="49"/>
      <c r="H253" s="49"/>
      <c r="I253" s="46"/>
      <c r="J253" s="46"/>
      <c r="K253" s="49"/>
      <c r="L253" s="261"/>
      <c r="M253" s="261"/>
      <c r="N253" s="49"/>
      <c r="O253" s="46"/>
      <c r="P253" s="49"/>
      <c r="Q253" s="46"/>
      <c r="R253" s="49"/>
      <c r="S253" s="46"/>
      <c r="T253" s="46"/>
      <c r="U253" s="49"/>
      <c r="V253" s="46"/>
      <c r="W253" s="46"/>
      <c r="X253" s="49"/>
      <c r="Y253" s="49"/>
      <c r="Z253" s="46"/>
      <c r="AA253" s="46"/>
      <c r="AB253" s="49"/>
      <c r="AC253" s="49"/>
      <c r="AD253" s="49"/>
      <c r="AE253" s="49"/>
      <c r="AF253" s="37"/>
    </row>
    <row r="254">
      <c r="A254" s="46"/>
      <c r="B254" s="312"/>
      <c r="C254" s="46"/>
      <c r="D254" s="49"/>
      <c r="E254" s="49"/>
      <c r="F254" s="49"/>
      <c r="G254" s="49"/>
      <c r="H254" s="49"/>
      <c r="I254" s="46"/>
      <c r="J254" s="46"/>
      <c r="K254" s="49"/>
      <c r="L254" s="260"/>
      <c r="M254" s="260"/>
      <c r="N254" s="49"/>
      <c r="O254" s="46"/>
      <c r="P254" s="49"/>
      <c r="Q254" s="46"/>
      <c r="R254" s="49"/>
      <c r="S254" s="46"/>
      <c r="T254" s="46"/>
      <c r="U254" s="49"/>
      <c r="V254" s="46"/>
      <c r="W254" s="46"/>
      <c r="X254" s="49"/>
      <c r="Y254" s="49"/>
      <c r="Z254" s="46"/>
      <c r="AA254" s="46"/>
      <c r="AB254" s="49"/>
      <c r="AC254" s="49"/>
      <c r="AD254" s="49"/>
      <c r="AE254" s="49"/>
      <c r="AF254" s="37"/>
    </row>
    <row r="255">
      <c r="A255" s="46"/>
      <c r="B255" s="312"/>
      <c r="C255" s="46"/>
      <c r="D255" s="49"/>
      <c r="E255" s="49"/>
      <c r="F255" s="49"/>
      <c r="G255" s="49"/>
      <c r="H255" s="49"/>
      <c r="I255" s="46"/>
      <c r="J255" s="46"/>
      <c r="K255" s="49"/>
      <c r="L255" s="261"/>
      <c r="M255" s="261"/>
      <c r="N255" s="49"/>
      <c r="O255" s="46"/>
      <c r="P255" s="49"/>
      <c r="Q255" s="46"/>
      <c r="R255" s="49"/>
      <c r="S255" s="46"/>
      <c r="T255" s="46"/>
      <c r="U255" s="49"/>
      <c r="V255" s="46"/>
      <c r="W255" s="46"/>
      <c r="X255" s="49"/>
      <c r="Y255" s="49"/>
      <c r="Z255" s="46"/>
      <c r="AA255" s="46"/>
      <c r="AB255" s="49"/>
      <c r="AC255" s="49"/>
      <c r="AD255" s="49"/>
      <c r="AE255" s="49"/>
      <c r="AF255" s="37"/>
    </row>
    <row r="256">
      <c r="A256" s="46"/>
      <c r="B256" s="312"/>
      <c r="C256" s="46"/>
      <c r="D256" s="49"/>
      <c r="E256" s="49"/>
      <c r="F256" s="49"/>
      <c r="G256" s="49"/>
      <c r="H256" s="49"/>
      <c r="I256" s="46"/>
      <c r="J256" s="46"/>
      <c r="K256" s="49"/>
      <c r="L256" s="260"/>
      <c r="M256" s="260"/>
      <c r="N256" s="49"/>
      <c r="O256" s="46"/>
      <c r="P256" s="49"/>
      <c r="Q256" s="46"/>
      <c r="R256" s="49"/>
      <c r="S256" s="46"/>
      <c r="T256" s="46"/>
      <c r="U256" s="49"/>
      <c r="V256" s="46"/>
      <c r="W256" s="46"/>
      <c r="X256" s="49"/>
      <c r="Y256" s="49"/>
      <c r="Z256" s="46"/>
      <c r="AA256" s="46"/>
      <c r="AB256" s="49"/>
      <c r="AC256" s="49"/>
      <c r="AD256" s="49"/>
      <c r="AE256" s="49"/>
      <c r="AF256" s="37"/>
    </row>
    <row r="257">
      <c r="A257" s="46"/>
      <c r="B257" s="312"/>
      <c r="C257" s="46"/>
      <c r="D257" s="49"/>
      <c r="E257" s="49"/>
      <c r="F257" s="49"/>
      <c r="G257" s="49"/>
      <c r="H257" s="49"/>
      <c r="I257" s="46"/>
      <c r="J257" s="46"/>
      <c r="K257" s="49"/>
      <c r="L257" s="261"/>
      <c r="M257" s="261"/>
      <c r="N257" s="49"/>
      <c r="O257" s="46"/>
      <c r="P257" s="49"/>
      <c r="Q257" s="46"/>
      <c r="R257" s="49"/>
      <c r="S257" s="46"/>
      <c r="T257" s="46"/>
      <c r="U257" s="49"/>
      <c r="V257" s="46"/>
      <c r="W257" s="46"/>
      <c r="X257" s="49"/>
      <c r="Y257" s="49"/>
      <c r="Z257" s="46"/>
      <c r="AA257" s="46"/>
      <c r="AB257" s="49"/>
      <c r="AC257" s="49"/>
      <c r="AD257" s="49"/>
      <c r="AE257" s="49"/>
      <c r="AF257" s="37"/>
    </row>
    <row r="258">
      <c r="A258" s="46"/>
      <c r="B258" s="312"/>
      <c r="C258" s="46"/>
      <c r="D258" s="49"/>
      <c r="E258" s="49"/>
      <c r="F258" s="49"/>
      <c r="G258" s="49"/>
      <c r="H258" s="49"/>
      <c r="I258" s="46"/>
      <c r="J258" s="46"/>
      <c r="K258" s="49"/>
      <c r="L258" s="260"/>
      <c r="M258" s="260"/>
      <c r="N258" s="49"/>
      <c r="O258" s="46"/>
      <c r="P258" s="49"/>
      <c r="Q258" s="46"/>
      <c r="R258" s="49"/>
      <c r="S258" s="46"/>
      <c r="T258" s="46"/>
      <c r="U258" s="49"/>
      <c r="V258" s="46"/>
      <c r="W258" s="46"/>
      <c r="X258" s="49"/>
      <c r="Y258" s="49"/>
      <c r="Z258" s="46"/>
      <c r="AA258" s="46"/>
      <c r="AB258" s="49"/>
      <c r="AC258" s="49"/>
      <c r="AD258" s="49"/>
      <c r="AE258" s="49"/>
      <c r="AF258" s="37"/>
    </row>
    <row r="259">
      <c r="A259" s="46"/>
      <c r="B259" s="312"/>
      <c r="C259" s="46"/>
      <c r="D259" s="49"/>
      <c r="E259" s="49"/>
      <c r="F259" s="49"/>
      <c r="G259" s="49"/>
      <c r="H259" s="49"/>
      <c r="I259" s="46"/>
      <c r="J259" s="46"/>
      <c r="K259" s="49"/>
      <c r="L259" s="261"/>
      <c r="M259" s="261"/>
      <c r="N259" s="49"/>
      <c r="O259" s="46"/>
      <c r="P259" s="49"/>
      <c r="Q259" s="46"/>
      <c r="R259" s="49"/>
      <c r="S259" s="46"/>
      <c r="T259" s="46"/>
      <c r="U259" s="49"/>
      <c r="V259" s="46"/>
      <c r="W259" s="46"/>
      <c r="X259" s="49"/>
      <c r="Y259" s="49"/>
      <c r="Z259" s="46"/>
      <c r="AA259" s="46"/>
      <c r="AB259" s="49"/>
      <c r="AC259" s="49"/>
      <c r="AD259" s="49"/>
      <c r="AE259" s="49"/>
      <c r="AF259" s="37"/>
    </row>
    <row r="260">
      <c r="A260" s="46"/>
      <c r="B260" s="312"/>
      <c r="C260" s="46"/>
      <c r="D260" s="49"/>
      <c r="E260" s="49"/>
      <c r="F260" s="49"/>
      <c r="G260" s="49"/>
      <c r="H260" s="49"/>
      <c r="I260" s="46"/>
      <c r="J260" s="46"/>
      <c r="K260" s="49"/>
      <c r="L260" s="260"/>
      <c r="M260" s="260"/>
      <c r="N260" s="49"/>
      <c r="O260" s="46"/>
      <c r="P260" s="49"/>
      <c r="Q260" s="46"/>
      <c r="R260" s="49"/>
      <c r="S260" s="46"/>
      <c r="T260" s="46"/>
      <c r="U260" s="49"/>
      <c r="V260" s="46"/>
      <c r="W260" s="46"/>
      <c r="X260" s="49"/>
      <c r="Y260" s="49"/>
      <c r="Z260" s="46"/>
      <c r="AA260" s="46"/>
      <c r="AB260" s="49"/>
      <c r="AC260" s="49"/>
      <c r="AD260" s="49"/>
      <c r="AE260" s="49"/>
      <c r="AF260" s="37"/>
    </row>
    <row r="261">
      <c r="A261" s="46"/>
      <c r="B261" s="312"/>
      <c r="C261" s="46"/>
      <c r="D261" s="49"/>
      <c r="E261" s="49"/>
      <c r="F261" s="49"/>
      <c r="G261" s="49"/>
      <c r="H261" s="49"/>
      <c r="I261" s="46"/>
      <c r="J261" s="46"/>
      <c r="K261" s="49"/>
      <c r="L261" s="261"/>
      <c r="M261" s="261"/>
      <c r="N261" s="49"/>
      <c r="O261" s="46"/>
      <c r="P261" s="49"/>
      <c r="Q261" s="46"/>
      <c r="R261" s="49"/>
      <c r="S261" s="46"/>
      <c r="T261" s="46"/>
      <c r="U261" s="49"/>
      <c r="V261" s="46"/>
      <c r="W261" s="46"/>
      <c r="X261" s="49"/>
      <c r="Y261" s="49"/>
      <c r="Z261" s="46"/>
      <c r="AA261" s="46"/>
      <c r="AB261" s="49"/>
      <c r="AC261" s="49"/>
      <c r="AD261" s="49"/>
      <c r="AE261" s="49"/>
      <c r="AF261" s="37"/>
    </row>
    <row r="262">
      <c r="A262" s="46"/>
      <c r="B262" s="312"/>
      <c r="C262" s="46"/>
      <c r="D262" s="49"/>
      <c r="E262" s="49"/>
      <c r="F262" s="49"/>
      <c r="G262" s="49"/>
      <c r="H262" s="49"/>
      <c r="I262" s="46"/>
      <c r="J262" s="46"/>
      <c r="K262" s="49"/>
      <c r="L262" s="260"/>
      <c r="M262" s="260"/>
      <c r="N262" s="49"/>
      <c r="O262" s="46"/>
      <c r="P262" s="49"/>
      <c r="Q262" s="46"/>
      <c r="R262" s="49"/>
      <c r="S262" s="46"/>
      <c r="T262" s="46"/>
      <c r="U262" s="49"/>
      <c r="V262" s="46"/>
      <c r="W262" s="46"/>
      <c r="X262" s="49"/>
      <c r="Y262" s="49"/>
      <c r="Z262" s="46"/>
      <c r="AA262" s="46"/>
      <c r="AB262" s="49"/>
      <c r="AC262" s="49"/>
      <c r="AD262" s="49"/>
      <c r="AE262" s="49"/>
      <c r="AF262" s="37"/>
    </row>
    <row r="263">
      <c r="A263" s="46"/>
      <c r="B263" s="312"/>
      <c r="C263" s="46"/>
      <c r="D263" s="49"/>
      <c r="E263" s="49"/>
      <c r="F263" s="49"/>
      <c r="G263" s="49"/>
      <c r="H263" s="49"/>
      <c r="I263" s="46"/>
      <c r="J263" s="46"/>
      <c r="K263" s="49"/>
      <c r="L263" s="261"/>
      <c r="M263" s="261"/>
      <c r="N263" s="49"/>
      <c r="O263" s="46"/>
      <c r="P263" s="49"/>
      <c r="Q263" s="46"/>
      <c r="R263" s="49"/>
      <c r="S263" s="46"/>
      <c r="T263" s="46"/>
      <c r="U263" s="49"/>
      <c r="V263" s="46"/>
      <c r="W263" s="46"/>
      <c r="X263" s="49"/>
      <c r="Y263" s="49"/>
      <c r="Z263" s="46"/>
      <c r="AA263" s="46"/>
      <c r="AB263" s="49"/>
      <c r="AC263" s="49"/>
      <c r="AD263" s="49"/>
      <c r="AE263" s="49"/>
      <c r="AF263" s="37"/>
    </row>
    <row r="264">
      <c r="A264" s="46"/>
      <c r="B264" s="312"/>
      <c r="C264" s="46"/>
      <c r="D264" s="49"/>
      <c r="E264" s="49"/>
      <c r="F264" s="49"/>
      <c r="G264" s="49"/>
      <c r="H264" s="49"/>
      <c r="I264" s="46"/>
      <c r="J264" s="46"/>
      <c r="K264" s="49"/>
      <c r="L264" s="260"/>
      <c r="M264" s="260"/>
      <c r="N264" s="49"/>
      <c r="O264" s="46"/>
      <c r="P264" s="49"/>
      <c r="Q264" s="46"/>
      <c r="R264" s="49"/>
      <c r="S264" s="46"/>
      <c r="T264" s="46"/>
      <c r="U264" s="49"/>
      <c r="V264" s="46"/>
      <c r="W264" s="46"/>
      <c r="X264" s="49"/>
      <c r="Y264" s="49"/>
      <c r="Z264" s="46"/>
      <c r="AA264" s="46"/>
      <c r="AB264" s="49"/>
      <c r="AC264" s="49"/>
      <c r="AD264" s="49"/>
      <c r="AE264" s="49"/>
      <c r="AF264" s="37"/>
    </row>
    <row r="265">
      <c r="A265" s="46"/>
      <c r="B265" s="312"/>
      <c r="C265" s="46"/>
      <c r="D265" s="49"/>
      <c r="E265" s="49"/>
      <c r="F265" s="49"/>
      <c r="G265" s="49"/>
      <c r="H265" s="49"/>
      <c r="I265" s="46"/>
      <c r="J265" s="46"/>
      <c r="K265" s="49"/>
      <c r="L265" s="261"/>
      <c r="M265" s="261"/>
      <c r="N265" s="49"/>
      <c r="O265" s="46"/>
      <c r="P265" s="49"/>
      <c r="Q265" s="46"/>
      <c r="R265" s="49"/>
      <c r="S265" s="46"/>
      <c r="T265" s="46"/>
      <c r="U265" s="49"/>
      <c r="V265" s="46"/>
      <c r="W265" s="46"/>
      <c r="X265" s="49"/>
      <c r="Y265" s="49"/>
      <c r="Z265" s="46"/>
      <c r="AA265" s="46"/>
      <c r="AB265" s="49"/>
      <c r="AC265" s="49"/>
      <c r="AD265" s="49"/>
      <c r="AE265" s="49"/>
      <c r="AF265" s="37"/>
    </row>
    <row r="266">
      <c r="A266" s="46"/>
      <c r="B266" s="312"/>
      <c r="C266" s="46"/>
      <c r="D266" s="49"/>
      <c r="E266" s="49"/>
      <c r="F266" s="49"/>
      <c r="G266" s="49"/>
      <c r="H266" s="49"/>
      <c r="I266" s="46"/>
      <c r="J266" s="46"/>
      <c r="K266" s="49"/>
      <c r="L266" s="260"/>
      <c r="M266" s="260"/>
      <c r="N266" s="49"/>
      <c r="O266" s="46"/>
      <c r="P266" s="49"/>
      <c r="Q266" s="46"/>
      <c r="R266" s="49"/>
      <c r="S266" s="46"/>
      <c r="T266" s="46"/>
      <c r="U266" s="49"/>
      <c r="V266" s="46"/>
      <c r="W266" s="46"/>
      <c r="X266" s="49"/>
      <c r="Y266" s="49"/>
      <c r="Z266" s="46"/>
      <c r="AA266" s="46"/>
      <c r="AB266" s="49"/>
      <c r="AC266" s="49"/>
      <c r="AD266" s="49"/>
      <c r="AE266" s="49"/>
      <c r="AF266" s="37"/>
    </row>
    <row r="267">
      <c r="A267" s="46"/>
      <c r="B267" s="312"/>
      <c r="C267" s="46"/>
      <c r="D267" s="49"/>
      <c r="E267" s="49"/>
      <c r="F267" s="49"/>
      <c r="G267" s="49"/>
      <c r="H267" s="49"/>
      <c r="I267" s="46"/>
      <c r="J267" s="46"/>
      <c r="K267" s="49"/>
      <c r="L267" s="261"/>
      <c r="M267" s="261"/>
      <c r="N267" s="49"/>
      <c r="O267" s="46"/>
      <c r="P267" s="49"/>
      <c r="Q267" s="46"/>
      <c r="R267" s="49"/>
      <c r="S267" s="46"/>
      <c r="T267" s="46"/>
      <c r="U267" s="49"/>
      <c r="V267" s="46"/>
      <c r="W267" s="46"/>
      <c r="X267" s="49"/>
      <c r="Y267" s="49"/>
      <c r="Z267" s="46"/>
      <c r="AA267" s="46"/>
      <c r="AB267" s="49"/>
      <c r="AC267" s="49"/>
      <c r="AD267" s="49"/>
      <c r="AE267" s="49"/>
      <c r="AF267" s="37"/>
    </row>
    <row r="268">
      <c r="A268" s="46"/>
      <c r="B268" s="312"/>
      <c r="C268" s="46"/>
      <c r="D268" s="49"/>
      <c r="E268" s="49"/>
      <c r="F268" s="49"/>
      <c r="G268" s="49"/>
      <c r="H268" s="49"/>
      <c r="I268" s="46"/>
      <c r="J268" s="46"/>
      <c r="K268" s="49"/>
      <c r="L268" s="260"/>
      <c r="M268" s="260"/>
      <c r="N268" s="49"/>
      <c r="O268" s="46"/>
      <c r="P268" s="49"/>
      <c r="Q268" s="46"/>
      <c r="R268" s="49"/>
      <c r="S268" s="46"/>
      <c r="T268" s="46"/>
      <c r="U268" s="49"/>
      <c r="V268" s="46"/>
      <c r="W268" s="46"/>
      <c r="X268" s="49"/>
      <c r="Y268" s="49"/>
      <c r="Z268" s="46"/>
      <c r="AA268" s="46"/>
      <c r="AB268" s="49"/>
      <c r="AC268" s="49"/>
      <c r="AD268" s="49"/>
      <c r="AE268" s="49"/>
      <c r="AF268" s="37"/>
    </row>
    <row r="269">
      <c r="A269" s="46"/>
      <c r="B269" s="312"/>
      <c r="C269" s="46"/>
      <c r="D269" s="49"/>
      <c r="E269" s="49"/>
      <c r="F269" s="49"/>
      <c r="G269" s="49"/>
      <c r="H269" s="49"/>
      <c r="I269" s="46"/>
      <c r="J269" s="46"/>
      <c r="K269" s="49"/>
      <c r="L269" s="261"/>
      <c r="M269" s="261"/>
      <c r="N269" s="49"/>
      <c r="O269" s="46"/>
      <c r="P269" s="49"/>
      <c r="Q269" s="46"/>
      <c r="R269" s="49"/>
      <c r="S269" s="46"/>
      <c r="T269" s="46"/>
      <c r="U269" s="49"/>
      <c r="V269" s="46"/>
      <c r="W269" s="46"/>
      <c r="X269" s="49"/>
      <c r="Y269" s="49"/>
      <c r="Z269" s="46"/>
      <c r="AA269" s="46"/>
      <c r="AB269" s="49"/>
      <c r="AC269" s="49"/>
      <c r="AD269" s="49"/>
      <c r="AE269" s="49"/>
      <c r="AF269" s="37"/>
    </row>
    <row r="270">
      <c r="A270" s="46"/>
      <c r="B270" s="312"/>
      <c r="C270" s="46"/>
      <c r="D270" s="49"/>
      <c r="E270" s="49"/>
      <c r="F270" s="49"/>
      <c r="G270" s="49"/>
      <c r="H270" s="49"/>
      <c r="I270" s="46"/>
      <c r="J270" s="46"/>
      <c r="K270" s="49"/>
      <c r="L270" s="260"/>
      <c r="M270" s="260"/>
      <c r="N270" s="49"/>
      <c r="O270" s="46"/>
      <c r="P270" s="49"/>
      <c r="Q270" s="46"/>
      <c r="R270" s="49"/>
      <c r="S270" s="46"/>
      <c r="T270" s="46"/>
      <c r="U270" s="49"/>
      <c r="V270" s="46"/>
      <c r="W270" s="46"/>
      <c r="X270" s="49"/>
      <c r="Y270" s="49"/>
      <c r="Z270" s="46"/>
      <c r="AA270" s="46"/>
      <c r="AB270" s="49"/>
      <c r="AC270" s="49"/>
      <c r="AD270" s="49"/>
      <c r="AE270" s="49"/>
      <c r="AF270" s="37"/>
    </row>
    <row r="271">
      <c r="A271" s="46"/>
      <c r="B271" s="312"/>
      <c r="C271" s="46"/>
      <c r="D271" s="49"/>
      <c r="E271" s="49"/>
      <c r="F271" s="49"/>
      <c r="G271" s="49"/>
      <c r="H271" s="49"/>
      <c r="I271" s="46"/>
      <c r="J271" s="46"/>
      <c r="K271" s="49"/>
      <c r="L271" s="261"/>
      <c r="M271" s="261"/>
      <c r="N271" s="49"/>
      <c r="O271" s="46"/>
      <c r="P271" s="49"/>
      <c r="Q271" s="46"/>
      <c r="R271" s="49"/>
      <c r="S271" s="46"/>
      <c r="T271" s="46"/>
      <c r="U271" s="49"/>
      <c r="V271" s="46"/>
      <c r="W271" s="46"/>
      <c r="X271" s="49"/>
      <c r="Y271" s="49"/>
      <c r="Z271" s="46"/>
      <c r="AA271" s="46"/>
      <c r="AB271" s="49"/>
      <c r="AC271" s="49"/>
      <c r="AD271" s="49"/>
      <c r="AE271" s="49"/>
      <c r="AF271" s="37"/>
    </row>
    <row r="272">
      <c r="A272" s="46"/>
      <c r="B272" s="312"/>
      <c r="C272" s="46"/>
      <c r="D272" s="49"/>
      <c r="E272" s="49"/>
      <c r="F272" s="49"/>
      <c r="G272" s="49"/>
      <c r="H272" s="49"/>
      <c r="I272" s="46"/>
      <c r="J272" s="46"/>
      <c r="K272" s="49"/>
      <c r="L272" s="260"/>
      <c r="M272" s="260"/>
      <c r="N272" s="49"/>
      <c r="O272" s="46"/>
      <c r="P272" s="49"/>
      <c r="Q272" s="46"/>
      <c r="R272" s="49"/>
      <c r="S272" s="46"/>
      <c r="T272" s="46"/>
      <c r="U272" s="49"/>
      <c r="V272" s="46"/>
      <c r="W272" s="46"/>
      <c r="X272" s="49"/>
      <c r="Y272" s="49"/>
      <c r="Z272" s="46"/>
      <c r="AA272" s="46"/>
      <c r="AB272" s="49"/>
      <c r="AC272" s="49"/>
      <c r="AD272" s="49"/>
      <c r="AE272" s="49"/>
      <c r="AF272" s="37"/>
    </row>
    <row r="273">
      <c r="A273" s="46"/>
      <c r="B273" s="312"/>
      <c r="C273" s="46"/>
      <c r="D273" s="49"/>
      <c r="E273" s="49"/>
      <c r="F273" s="49"/>
      <c r="G273" s="49"/>
      <c r="H273" s="49"/>
      <c r="I273" s="46"/>
      <c r="J273" s="46"/>
      <c r="K273" s="49"/>
      <c r="L273" s="261"/>
      <c r="M273" s="261"/>
      <c r="N273" s="49"/>
      <c r="O273" s="46"/>
      <c r="P273" s="49"/>
      <c r="Q273" s="46"/>
      <c r="R273" s="49"/>
      <c r="S273" s="46"/>
      <c r="T273" s="46"/>
      <c r="U273" s="49"/>
      <c r="V273" s="46"/>
      <c r="W273" s="46"/>
      <c r="X273" s="49"/>
      <c r="Y273" s="49"/>
      <c r="Z273" s="46"/>
      <c r="AA273" s="46"/>
      <c r="AB273" s="49"/>
      <c r="AC273" s="49"/>
      <c r="AD273" s="49"/>
      <c r="AE273" s="49"/>
      <c r="AF273" s="37"/>
    </row>
    <row r="274">
      <c r="A274" s="46"/>
      <c r="B274" s="312"/>
      <c r="C274" s="46"/>
      <c r="D274" s="49"/>
      <c r="E274" s="49"/>
      <c r="F274" s="49"/>
      <c r="G274" s="49"/>
      <c r="H274" s="49"/>
      <c r="I274" s="46"/>
      <c r="J274" s="46"/>
      <c r="K274" s="49"/>
      <c r="L274" s="260"/>
      <c r="M274" s="260"/>
      <c r="N274" s="49"/>
      <c r="O274" s="46"/>
      <c r="P274" s="49"/>
      <c r="Q274" s="46"/>
      <c r="R274" s="49"/>
      <c r="S274" s="46"/>
      <c r="T274" s="46"/>
      <c r="U274" s="49"/>
      <c r="V274" s="46"/>
      <c r="W274" s="46"/>
      <c r="X274" s="49"/>
      <c r="Y274" s="49"/>
      <c r="Z274" s="46"/>
      <c r="AA274" s="46"/>
      <c r="AB274" s="49"/>
      <c r="AC274" s="49"/>
      <c r="AD274" s="49"/>
      <c r="AE274" s="49"/>
      <c r="AF274" s="37"/>
    </row>
    <row r="275">
      <c r="A275" s="46"/>
      <c r="B275" s="312"/>
      <c r="C275" s="46"/>
      <c r="D275" s="49"/>
      <c r="E275" s="49"/>
      <c r="F275" s="49"/>
      <c r="G275" s="49"/>
      <c r="H275" s="49"/>
      <c r="I275" s="46"/>
      <c r="J275" s="46"/>
      <c r="K275" s="49"/>
      <c r="L275" s="261"/>
      <c r="M275" s="261"/>
      <c r="N275" s="49"/>
      <c r="O275" s="46"/>
      <c r="P275" s="49"/>
      <c r="Q275" s="46"/>
      <c r="R275" s="49"/>
      <c r="S275" s="46"/>
      <c r="T275" s="46"/>
      <c r="U275" s="49"/>
      <c r="V275" s="46"/>
      <c r="W275" s="46"/>
      <c r="X275" s="49"/>
      <c r="Y275" s="49"/>
      <c r="Z275" s="46"/>
      <c r="AA275" s="46"/>
      <c r="AB275" s="49"/>
      <c r="AC275" s="49"/>
      <c r="AD275" s="49"/>
      <c r="AE275" s="49"/>
      <c r="AF275" s="37"/>
    </row>
    <row r="276">
      <c r="A276" s="46"/>
      <c r="B276" s="312"/>
      <c r="C276" s="46"/>
      <c r="D276" s="49"/>
      <c r="E276" s="49"/>
      <c r="F276" s="49"/>
      <c r="G276" s="49"/>
      <c r="H276" s="49"/>
      <c r="I276" s="46"/>
      <c r="J276" s="46"/>
      <c r="K276" s="49"/>
      <c r="L276" s="260"/>
      <c r="M276" s="260"/>
      <c r="N276" s="49"/>
      <c r="O276" s="46"/>
      <c r="P276" s="49"/>
      <c r="Q276" s="46"/>
      <c r="R276" s="49"/>
      <c r="S276" s="46"/>
      <c r="T276" s="46"/>
      <c r="U276" s="49"/>
      <c r="V276" s="46"/>
      <c r="W276" s="46"/>
      <c r="X276" s="49"/>
      <c r="Y276" s="49"/>
      <c r="Z276" s="46"/>
      <c r="AA276" s="46"/>
      <c r="AB276" s="49"/>
      <c r="AC276" s="49"/>
      <c r="AD276" s="49"/>
      <c r="AE276" s="49"/>
      <c r="AF276" s="37"/>
    </row>
    <row r="277">
      <c r="A277" s="46"/>
      <c r="B277" s="312"/>
      <c r="C277" s="46"/>
      <c r="D277" s="49"/>
      <c r="E277" s="49"/>
      <c r="F277" s="49"/>
      <c r="G277" s="49"/>
      <c r="H277" s="49"/>
      <c r="I277" s="46"/>
      <c r="J277" s="46"/>
      <c r="K277" s="49"/>
      <c r="L277" s="261"/>
      <c r="M277" s="261"/>
      <c r="N277" s="49"/>
      <c r="O277" s="46"/>
      <c r="P277" s="49"/>
      <c r="Q277" s="46"/>
      <c r="R277" s="49"/>
      <c r="S277" s="46"/>
      <c r="T277" s="46"/>
      <c r="U277" s="49"/>
      <c r="V277" s="46"/>
      <c r="W277" s="46"/>
      <c r="X277" s="49"/>
      <c r="Y277" s="49"/>
      <c r="Z277" s="46"/>
      <c r="AA277" s="46"/>
      <c r="AB277" s="49"/>
      <c r="AC277" s="49"/>
      <c r="AD277" s="49"/>
      <c r="AE277" s="49"/>
      <c r="AF277" s="37"/>
    </row>
    <row r="278">
      <c r="A278" s="46"/>
      <c r="B278" s="312"/>
      <c r="C278" s="46"/>
      <c r="D278" s="49"/>
      <c r="E278" s="49"/>
      <c r="F278" s="49"/>
      <c r="G278" s="49"/>
      <c r="H278" s="49"/>
      <c r="I278" s="46"/>
      <c r="J278" s="46"/>
      <c r="K278" s="49"/>
      <c r="L278" s="260"/>
      <c r="M278" s="260"/>
      <c r="N278" s="49"/>
      <c r="O278" s="46"/>
      <c r="P278" s="49"/>
      <c r="Q278" s="46"/>
      <c r="R278" s="49"/>
      <c r="S278" s="46"/>
      <c r="T278" s="46"/>
      <c r="U278" s="49"/>
      <c r="V278" s="46"/>
      <c r="W278" s="46"/>
      <c r="X278" s="49"/>
      <c r="Y278" s="49"/>
      <c r="Z278" s="46"/>
      <c r="AA278" s="46"/>
      <c r="AB278" s="49"/>
      <c r="AC278" s="49"/>
      <c r="AD278" s="49"/>
      <c r="AE278" s="49"/>
      <c r="AF278" s="37"/>
    </row>
    <row r="279">
      <c r="A279" s="46"/>
      <c r="B279" s="312"/>
      <c r="C279" s="46"/>
      <c r="D279" s="49"/>
      <c r="E279" s="49"/>
      <c r="F279" s="49"/>
      <c r="G279" s="49"/>
      <c r="H279" s="49"/>
      <c r="I279" s="46"/>
      <c r="J279" s="46"/>
      <c r="K279" s="49"/>
      <c r="L279" s="261"/>
      <c r="M279" s="261"/>
      <c r="N279" s="49"/>
      <c r="O279" s="46"/>
      <c r="P279" s="49"/>
      <c r="Q279" s="46"/>
      <c r="R279" s="49"/>
      <c r="S279" s="46"/>
      <c r="T279" s="46"/>
      <c r="U279" s="49"/>
      <c r="V279" s="46"/>
      <c r="W279" s="46"/>
      <c r="X279" s="49"/>
      <c r="Y279" s="49"/>
      <c r="Z279" s="46"/>
      <c r="AA279" s="46"/>
      <c r="AB279" s="49"/>
      <c r="AC279" s="49"/>
      <c r="AD279" s="49"/>
      <c r="AE279" s="49"/>
      <c r="AF279" s="37"/>
    </row>
    <row r="280">
      <c r="A280" s="46"/>
      <c r="B280" s="312"/>
      <c r="C280" s="46"/>
      <c r="D280" s="49"/>
      <c r="E280" s="49"/>
      <c r="F280" s="49"/>
      <c r="G280" s="49"/>
      <c r="H280" s="49"/>
      <c r="I280" s="46"/>
      <c r="J280" s="46"/>
      <c r="K280" s="49"/>
      <c r="L280" s="260"/>
      <c r="M280" s="260"/>
      <c r="N280" s="49"/>
      <c r="O280" s="46"/>
      <c r="P280" s="49"/>
      <c r="Q280" s="46"/>
      <c r="R280" s="49"/>
      <c r="S280" s="46"/>
      <c r="T280" s="46"/>
      <c r="U280" s="49"/>
      <c r="V280" s="46"/>
      <c r="W280" s="46"/>
      <c r="X280" s="49"/>
      <c r="Y280" s="49"/>
      <c r="Z280" s="46"/>
      <c r="AA280" s="46"/>
      <c r="AB280" s="49"/>
      <c r="AC280" s="49"/>
      <c r="AD280" s="49"/>
      <c r="AE280" s="49"/>
      <c r="AF280" s="37"/>
    </row>
    <row r="281">
      <c r="A281" s="46"/>
      <c r="B281" s="312"/>
      <c r="C281" s="46"/>
      <c r="D281" s="49"/>
      <c r="E281" s="49"/>
      <c r="F281" s="49"/>
      <c r="G281" s="49"/>
      <c r="H281" s="49"/>
      <c r="I281" s="46"/>
      <c r="J281" s="46"/>
      <c r="K281" s="49"/>
      <c r="L281" s="261"/>
      <c r="M281" s="261"/>
      <c r="N281" s="49"/>
      <c r="O281" s="46"/>
      <c r="P281" s="49"/>
      <c r="Q281" s="46"/>
      <c r="R281" s="49"/>
      <c r="S281" s="46"/>
      <c r="T281" s="46"/>
      <c r="U281" s="49"/>
      <c r="V281" s="46"/>
      <c r="W281" s="46"/>
      <c r="X281" s="49"/>
      <c r="Y281" s="49"/>
      <c r="Z281" s="46"/>
      <c r="AA281" s="46"/>
      <c r="AB281" s="49"/>
      <c r="AC281" s="49"/>
      <c r="AD281" s="49"/>
      <c r="AE281" s="49"/>
      <c r="AF281" s="37"/>
    </row>
    <row r="282">
      <c r="A282" s="46"/>
      <c r="B282" s="312"/>
      <c r="C282" s="46"/>
      <c r="D282" s="49"/>
      <c r="E282" s="49"/>
      <c r="F282" s="49"/>
      <c r="G282" s="49"/>
      <c r="H282" s="49"/>
      <c r="I282" s="46"/>
      <c r="J282" s="46"/>
      <c r="K282" s="49"/>
      <c r="L282" s="260"/>
      <c r="M282" s="260"/>
      <c r="N282" s="49"/>
      <c r="O282" s="46"/>
      <c r="P282" s="49"/>
      <c r="Q282" s="46"/>
      <c r="R282" s="49"/>
      <c r="S282" s="46"/>
      <c r="T282" s="46"/>
      <c r="U282" s="49"/>
      <c r="V282" s="46"/>
      <c r="W282" s="46"/>
      <c r="X282" s="49"/>
      <c r="Y282" s="49"/>
      <c r="Z282" s="46"/>
      <c r="AA282" s="46"/>
      <c r="AB282" s="49"/>
      <c r="AC282" s="49"/>
      <c r="AD282" s="49"/>
      <c r="AE282" s="49"/>
      <c r="AF282" s="37"/>
    </row>
    <row r="283">
      <c r="A283" s="46"/>
      <c r="B283" s="312"/>
      <c r="C283" s="46"/>
      <c r="D283" s="49"/>
      <c r="E283" s="49"/>
      <c r="F283" s="49"/>
      <c r="G283" s="49"/>
      <c r="H283" s="49"/>
      <c r="I283" s="46"/>
      <c r="J283" s="46"/>
      <c r="K283" s="49"/>
      <c r="L283" s="261"/>
      <c r="M283" s="261"/>
      <c r="N283" s="49"/>
      <c r="O283" s="46"/>
      <c r="P283" s="49"/>
      <c r="Q283" s="46"/>
      <c r="R283" s="49"/>
      <c r="S283" s="46"/>
      <c r="T283" s="46"/>
      <c r="U283" s="49"/>
      <c r="V283" s="46"/>
      <c r="W283" s="46"/>
      <c r="X283" s="49"/>
      <c r="Y283" s="49"/>
      <c r="Z283" s="46"/>
      <c r="AA283" s="46"/>
      <c r="AB283" s="49"/>
      <c r="AC283" s="49"/>
      <c r="AD283" s="49"/>
      <c r="AE283" s="49"/>
      <c r="AF283" s="37"/>
    </row>
    <row r="284">
      <c r="A284" s="46"/>
      <c r="B284" s="312"/>
      <c r="C284" s="46"/>
      <c r="D284" s="49"/>
      <c r="E284" s="49"/>
      <c r="F284" s="49"/>
      <c r="G284" s="49"/>
      <c r="H284" s="49"/>
      <c r="I284" s="46"/>
      <c r="J284" s="46"/>
      <c r="K284" s="49"/>
      <c r="L284" s="260"/>
      <c r="M284" s="260"/>
      <c r="N284" s="49"/>
      <c r="O284" s="46"/>
      <c r="P284" s="49"/>
      <c r="Q284" s="46"/>
      <c r="R284" s="49"/>
      <c r="S284" s="46"/>
      <c r="T284" s="46"/>
      <c r="U284" s="49"/>
      <c r="V284" s="46"/>
      <c r="W284" s="46"/>
      <c r="X284" s="49"/>
      <c r="Y284" s="49"/>
      <c r="Z284" s="46"/>
      <c r="AA284" s="46"/>
      <c r="AB284" s="49"/>
      <c r="AC284" s="49"/>
      <c r="AD284" s="49"/>
      <c r="AE284" s="49"/>
      <c r="AF284" s="37"/>
    </row>
    <row r="285">
      <c r="A285" s="46"/>
      <c r="B285" s="312"/>
      <c r="C285" s="46"/>
      <c r="D285" s="49"/>
      <c r="E285" s="49"/>
      <c r="F285" s="49"/>
      <c r="G285" s="49"/>
      <c r="H285" s="49"/>
      <c r="I285" s="46"/>
      <c r="J285" s="46"/>
      <c r="K285" s="49"/>
      <c r="L285" s="261"/>
      <c r="M285" s="261"/>
      <c r="N285" s="49"/>
      <c r="O285" s="46"/>
      <c r="P285" s="49"/>
      <c r="Q285" s="46"/>
      <c r="R285" s="49"/>
      <c r="S285" s="46"/>
      <c r="T285" s="46"/>
      <c r="U285" s="49"/>
      <c r="V285" s="46"/>
      <c r="W285" s="46"/>
      <c r="X285" s="49"/>
      <c r="Y285" s="49"/>
      <c r="Z285" s="46"/>
      <c r="AA285" s="46"/>
      <c r="AB285" s="49"/>
      <c r="AC285" s="49"/>
      <c r="AD285" s="49"/>
      <c r="AE285" s="49"/>
      <c r="AF285" s="37"/>
    </row>
    <row r="286">
      <c r="A286" s="46"/>
      <c r="B286" s="312"/>
      <c r="C286" s="46"/>
      <c r="D286" s="49"/>
      <c r="E286" s="49"/>
      <c r="F286" s="49"/>
      <c r="G286" s="49"/>
      <c r="H286" s="49"/>
      <c r="I286" s="46"/>
      <c r="J286" s="46"/>
      <c r="K286" s="49"/>
      <c r="L286" s="260"/>
      <c r="M286" s="260"/>
      <c r="N286" s="49"/>
      <c r="O286" s="46"/>
      <c r="P286" s="49"/>
      <c r="Q286" s="46"/>
      <c r="R286" s="49"/>
      <c r="S286" s="46"/>
      <c r="T286" s="46"/>
      <c r="U286" s="49"/>
      <c r="V286" s="46"/>
      <c r="W286" s="46"/>
      <c r="X286" s="49"/>
      <c r="Y286" s="49"/>
      <c r="Z286" s="46"/>
      <c r="AA286" s="46"/>
      <c r="AB286" s="49"/>
      <c r="AC286" s="49"/>
      <c r="AD286" s="49"/>
      <c r="AE286" s="49"/>
      <c r="AF286" s="37"/>
    </row>
    <row r="287">
      <c r="A287" s="46"/>
      <c r="B287" s="312"/>
      <c r="C287" s="46"/>
      <c r="D287" s="49"/>
      <c r="E287" s="49"/>
      <c r="F287" s="49"/>
      <c r="G287" s="49"/>
      <c r="H287" s="49"/>
      <c r="I287" s="46"/>
      <c r="J287" s="46"/>
      <c r="K287" s="49"/>
      <c r="L287" s="261"/>
      <c r="M287" s="261"/>
      <c r="N287" s="49"/>
      <c r="O287" s="46"/>
      <c r="P287" s="49"/>
      <c r="Q287" s="46"/>
      <c r="R287" s="49"/>
      <c r="S287" s="46"/>
      <c r="T287" s="46"/>
      <c r="U287" s="49"/>
      <c r="V287" s="46"/>
      <c r="W287" s="46"/>
      <c r="X287" s="49"/>
      <c r="Y287" s="49"/>
      <c r="Z287" s="46"/>
      <c r="AA287" s="46"/>
      <c r="AB287" s="49"/>
      <c r="AC287" s="49"/>
      <c r="AD287" s="49"/>
      <c r="AE287" s="49"/>
      <c r="AF287" s="37"/>
    </row>
    <row r="288">
      <c r="A288" s="46"/>
      <c r="B288" s="312"/>
      <c r="C288" s="46"/>
      <c r="D288" s="49"/>
      <c r="E288" s="49"/>
      <c r="F288" s="49"/>
      <c r="G288" s="49"/>
      <c r="H288" s="49"/>
      <c r="I288" s="46"/>
      <c r="J288" s="46"/>
      <c r="K288" s="49"/>
      <c r="L288" s="260"/>
      <c r="M288" s="260"/>
      <c r="N288" s="49"/>
      <c r="O288" s="46"/>
      <c r="P288" s="49"/>
      <c r="Q288" s="46"/>
      <c r="R288" s="49"/>
      <c r="S288" s="46"/>
      <c r="T288" s="46"/>
      <c r="U288" s="49"/>
      <c r="V288" s="46"/>
      <c r="W288" s="46"/>
      <c r="X288" s="49"/>
      <c r="Y288" s="49"/>
      <c r="Z288" s="46"/>
      <c r="AA288" s="46"/>
      <c r="AB288" s="49"/>
      <c r="AC288" s="49"/>
      <c r="AD288" s="49"/>
      <c r="AE288" s="49"/>
      <c r="AF288" s="37"/>
    </row>
    <row r="289">
      <c r="A289" s="46"/>
      <c r="B289" s="312"/>
      <c r="C289" s="46"/>
      <c r="D289" s="49"/>
      <c r="E289" s="49"/>
      <c r="F289" s="49"/>
      <c r="G289" s="49"/>
      <c r="H289" s="49"/>
      <c r="I289" s="46"/>
      <c r="J289" s="46"/>
      <c r="K289" s="49"/>
      <c r="L289" s="261"/>
      <c r="M289" s="261"/>
      <c r="N289" s="49"/>
      <c r="O289" s="46"/>
      <c r="P289" s="49"/>
      <c r="Q289" s="46"/>
      <c r="R289" s="49"/>
      <c r="S289" s="46"/>
      <c r="T289" s="46"/>
      <c r="U289" s="49"/>
      <c r="V289" s="46"/>
      <c r="W289" s="46"/>
      <c r="X289" s="49"/>
      <c r="Y289" s="49"/>
      <c r="Z289" s="46"/>
      <c r="AA289" s="46"/>
      <c r="AB289" s="49"/>
      <c r="AC289" s="49"/>
      <c r="AD289" s="49"/>
      <c r="AE289" s="49"/>
      <c r="AF289" s="37"/>
    </row>
    <row r="290">
      <c r="A290" s="46"/>
      <c r="B290" s="312"/>
      <c r="C290" s="46"/>
      <c r="D290" s="49"/>
      <c r="E290" s="49"/>
      <c r="F290" s="49"/>
      <c r="G290" s="49"/>
      <c r="H290" s="49"/>
      <c r="I290" s="46"/>
      <c r="J290" s="46"/>
      <c r="K290" s="49"/>
      <c r="L290" s="260"/>
      <c r="M290" s="260"/>
      <c r="N290" s="49"/>
      <c r="O290" s="46"/>
      <c r="P290" s="49"/>
      <c r="Q290" s="46"/>
      <c r="R290" s="49"/>
      <c r="S290" s="46"/>
      <c r="T290" s="46"/>
      <c r="U290" s="49"/>
      <c r="V290" s="46"/>
      <c r="W290" s="46"/>
      <c r="X290" s="49"/>
      <c r="Y290" s="49"/>
      <c r="Z290" s="46"/>
      <c r="AA290" s="46"/>
      <c r="AB290" s="49"/>
      <c r="AC290" s="49"/>
      <c r="AD290" s="49"/>
      <c r="AE290" s="49"/>
      <c r="AF290" s="37"/>
    </row>
    <row r="291">
      <c r="A291" s="46"/>
      <c r="B291" s="312"/>
      <c r="C291" s="46"/>
      <c r="D291" s="49"/>
      <c r="E291" s="49"/>
      <c r="F291" s="49"/>
      <c r="G291" s="49"/>
      <c r="H291" s="49"/>
      <c r="I291" s="46"/>
      <c r="J291" s="46"/>
      <c r="K291" s="49"/>
      <c r="L291" s="261"/>
      <c r="M291" s="261"/>
      <c r="N291" s="49"/>
      <c r="O291" s="46"/>
      <c r="P291" s="49"/>
      <c r="Q291" s="46"/>
      <c r="R291" s="49"/>
      <c r="S291" s="46"/>
      <c r="T291" s="46"/>
      <c r="U291" s="49"/>
      <c r="V291" s="46"/>
      <c r="W291" s="46"/>
      <c r="X291" s="49"/>
      <c r="Y291" s="49"/>
      <c r="Z291" s="46"/>
      <c r="AA291" s="46"/>
      <c r="AB291" s="49"/>
      <c r="AC291" s="49"/>
      <c r="AD291" s="49"/>
      <c r="AE291" s="49"/>
      <c r="AF291" s="37"/>
    </row>
    <row r="292">
      <c r="A292" s="46"/>
      <c r="B292" s="312"/>
      <c r="C292" s="46"/>
      <c r="D292" s="49"/>
      <c r="E292" s="49"/>
      <c r="F292" s="49"/>
      <c r="G292" s="49"/>
      <c r="H292" s="49"/>
      <c r="I292" s="46"/>
      <c r="J292" s="46"/>
      <c r="K292" s="49"/>
      <c r="L292" s="260"/>
      <c r="M292" s="260"/>
      <c r="N292" s="49"/>
      <c r="O292" s="46"/>
      <c r="P292" s="49"/>
      <c r="Q292" s="46"/>
      <c r="R292" s="49"/>
      <c r="S292" s="46"/>
      <c r="T292" s="46"/>
      <c r="U292" s="49"/>
      <c r="V292" s="46"/>
      <c r="W292" s="46"/>
      <c r="X292" s="49"/>
      <c r="Y292" s="49"/>
      <c r="Z292" s="46"/>
      <c r="AA292" s="46"/>
      <c r="AB292" s="49"/>
      <c r="AC292" s="49"/>
      <c r="AD292" s="49"/>
      <c r="AE292" s="49"/>
      <c r="AF292" s="37"/>
    </row>
    <row r="293">
      <c r="A293" s="46"/>
      <c r="B293" s="312"/>
      <c r="C293" s="46"/>
      <c r="D293" s="49"/>
      <c r="E293" s="49"/>
      <c r="F293" s="49"/>
      <c r="G293" s="49"/>
      <c r="H293" s="49"/>
      <c r="I293" s="46"/>
      <c r="J293" s="46"/>
      <c r="K293" s="49"/>
      <c r="L293" s="261"/>
      <c r="M293" s="261"/>
      <c r="N293" s="49"/>
      <c r="O293" s="46"/>
      <c r="P293" s="49"/>
      <c r="Q293" s="46"/>
      <c r="R293" s="49"/>
      <c r="S293" s="46"/>
      <c r="T293" s="46"/>
      <c r="U293" s="49"/>
      <c r="V293" s="46"/>
      <c r="W293" s="46"/>
      <c r="X293" s="49"/>
      <c r="Y293" s="49"/>
      <c r="Z293" s="46"/>
      <c r="AA293" s="46"/>
      <c r="AB293" s="49"/>
      <c r="AC293" s="49"/>
      <c r="AD293" s="49"/>
      <c r="AE293" s="49"/>
      <c r="AF293" s="37"/>
    </row>
    <row r="294">
      <c r="A294" s="46"/>
      <c r="B294" s="312"/>
      <c r="C294" s="46"/>
      <c r="D294" s="49"/>
      <c r="E294" s="49"/>
      <c r="F294" s="49"/>
      <c r="G294" s="49"/>
      <c r="H294" s="49"/>
      <c r="I294" s="46"/>
      <c r="J294" s="46"/>
      <c r="K294" s="49"/>
      <c r="L294" s="260"/>
      <c r="M294" s="260"/>
      <c r="N294" s="49"/>
      <c r="O294" s="46"/>
      <c r="P294" s="49"/>
      <c r="Q294" s="46"/>
      <c r="R294" s="49"/>
      <c r="S294" s="46"/>
      <c r="T294" s="46"/>
      <c r="U294" s="49"/>
      <c r="V294" s="46"/>
      <c r="W294" s="46"/>
      <c r="X294" s="49"/>
      <c r="Y294" s="49"/>
      <c r="Z294" s="46"/>
      <c r="AA294" s="46"/>
      <c r="AB294" s="49"/>
      <c r="AC294" s="49"/>
      <c r="AD294" s="49"/>
      <c r="AE294" s="49"/>
      <c r="AF294" s="37"/>
    </row>
    <row r="295">
      <c r="A295" s="46"/>
      <c r="B295" s="312"/>
      <c r="C295" s="46"/>
      <c r="D295" s="49"/>
      <c r="E295" s="49"/>
      <c r="F295" s="49"/>
      <c r="G295" s="49"/>
      <c r="H295" s="49"/>
      <c r="I295" s="46"/>
      <c r="J295" s="46"/>
      <c r="K295" s="49"/>
      <c r="L295" s="261"/>
      <c r="M295" s="261"/>
      <c r="N295" s="49"/>
      <c r="O295" s="46"/>
      <c r="P295" s="49"/>
      <c r="Q295" s="46"/>
      <c r="R295" s="49"/>
      <c r="S295" s="46"/>
      <c r="T295" s="46"/>
      <c r="U295" s="49"/>
      <c r="V295" s="46"/>
      <c r="W295" s="46"/>
      <c r="X295" s="49"/>
      <c r="Y295" s="49"/>
      <c r="Z295" s="46"/>
      <c r="AA295" s="46"/>
      <c r="AB295" s="49"/>
      <c r="AC295" s="49"/>
      <c r="AD295" s="49"/>
      <c r="AE295" s="49"/>
      <c r="AF295" s="37"/>
    </row>
    <row r="296">
      <c r="A296" s="46"/>
      <c r="B296" s="312"/>
      <c r="C296" s="46"/>
      <c r="D296" s="49"/>
      <c r="E296" s="49"/>
      <c r="F296" s="49"/>
      <c r="G296" s="49"/>
      <c r="H296" s="49"/>
      <c r="I296" s="46"/>
      <c r="J296" s="46"/>
      <c r="K296" s="49"/>
      <c r="L296" s="260"/>
      <c r="M296" s="260"/>
      <c r="N296" s="49"/>
      <c r="O296" s="46"/>
      <c r="P296" s="49"/>
      <c r="Q296" s="46"/>
      <c r="R296" s="49"/>
      <c r="S296" s="46"/>
      <c r="T296" s="46"/>
      <c r="U296" s="49"/>
      <c r="V296" s="46"/>
      <c r="W296" s="46"/>
      <c r="X296" s="49"/>
      <c r="Y296" s="49"/>
      <c r="Z296" s="46"/>
      <c r="AA296" s="46"/>
      <c r="AB296" s="49"/>
      <c r="AC296" s="49"/>
      <c r="AD296" s="49"/>
      <c r="AE296" s="49"/>
      <c r="AF296" s="37"/>
    </row>
    <row r="297">
      <c r="A297" s="46"/>
      <c r="B297" s="312"/>
      <c r="C297" s="46"/>
      <c r="D297" s="49"/>
      <c r="E297" s="49"/>
      <c r="F297" s="49"/>
      <c r="G297" s="49"/>
      <c r="H297" s="49"/>
      <c r="I297" s="46"/>
      <c r="J297" s="46"/>
      <c r="K297" s="49"/>
      <c r="L297" s="261"/>
      <c r="M297" s="261"/>
      <c r="N297" s="49"/>
      <c r="O297" s="46"/>
      <c r="P297" s="49"/>
      <c r="Q297" s="46"/>
      <c r="R297" s="49"/>
      <c r="S297" s="46"/>
      <c r="T297" s="46"/>
      <c r="U297" s="49"/>
      <c r="V297" s="46"/>
      <c r="W297" s="46"/>
      <c r="X297" s="49"/>
      <c r="Y297" s="49"/>
      <c r="Z297" s="46"/>
      <c r="AA297" s="46"/>
      <c r="AB297" s="49"/>
      <c r="AC297" s="49"/>
      <c r="AD297" s="49"/>
      <c r="AE297" s="49"/>
      <c r="AF297" s="37"/>
    </row>
    <row r="298">
      <c r="A298" s="46"/>
      <c r="B298" s="312"/>
      <c r="C298" s="46"/>
      <c r="D298" s="49"/>
      <c r="E298" s="49"/>
      <c r="F298" s="49"/>
      <c r="G298" s="49"/>
      <c r="H298" s="49"/>
      <c r="I298" s="46"/>
      <c r="J298" s="46"/>
      <c r="K298" s="49"/>
      <c r="L298" s="260"/>
      <c r="M298" s="260"/>
      <c r="N298" s="49"/>
      <c r="O298" s="46"/>
      <c r="P298" s="49"/>
      <c r="Q298" s="46"/>
      <c r="R298" s="49"/>
      <c r="S298" s="46"/>
      <c r="T298" s="46"/>
      <c r="U298" s="49"/>
      <c r="V298" s="46"/>
      <c r="W298" s="46"/>
      <c r="X298" s="49"/>
      <c r="Y298" s="49"/>
      <c r="Z298" s="46"/>
      <c r="AA298" s="46"/>
      <c r="AB298" s="49"/>
      <c r="AC298" s="49"/>
      <c r="AD298" s="49"/>
      <c r="AE298" s="49"/>
      <c r="AF298" s="37"/>
    </row>
    <row r="299">
      <c r="A299" s="46"/>
      <c r="B299" s="312"/>
      <c r="C299" s="46"/>
      <c r="D299" s="49"/>
      <c r="E299" s="49"/>
      <c r="F299" s="49"/>
      <c r="G299" s="49"/>
      <c r="H299" s="49"/>
      <c r="I299" s="46"/>
      <c r="J299" s="46"/>
      <c r="K299" s="49"/>
      <c r="L299" s="261"/>
      <c r="M299" s="261"/>
      <c r="N299" s="49"/>
      <c r="O299" s="46"/>
      <c r="P299" s="49"/>
      <c r="Q299" s="46"/>
      <c r="R299" s="49"/>
      <c r="S299" s="46"/>
      <c r="T299" s="46"/>
      <c r="U299" s="49"/>
      <c r="V299" s="46"/>
      <c r="W299" s="46"/>
      <c r="X299" s="49"/>
      <c r="Y299" s="49"/>
      <c r="Z299" s="46"/>
      <c r="AA299" s="46"/>
      <c r="AB299" s="49"/>
      <c r="AC299" s="49"/>
      <c r="AD299" s="49"/>
      <c r="AE299" s="49"/>
      <c r="AF299" s="37"/>
    </row>
    <row r="300">
      <c r="A300" s="46"/>
      <c r="B300" s="312"/>
      <c r="C300" s="46"/>
      <c r="D300" s="49"/>
      <c r="E300" s="49"/>
      <c r="F300" s="49"/>
      <c r="G300" s="49"/>
      <c r="H300" s="49"/>
      <c r="I300" s="46"/>
      <c r="J300" s="46"/>
      <c r="K300" s="49"/>
      <c r="L300" s="260"/>
      <c r="M300" s="260"/>
      <c r="N300" s="49"/>
      <c r="O300" s="46"/>
      <c r="P300" s="49"/>
      <c r="Q300" s="46"/>
      <c r="R300" s="49"/>
      <c r="S300" s="46"/>
      <c r="T300" s="46"/>
      <c r="U300" s="49"/>
      <c r="V300" s="46"/>
      <c r="W300" s="46"/>
      <c r="X300" s="49"/>
      <c r="Y300" s="49"/>
      <c r="Z300" s="46"/>
      <c r="AA300" s="46"/>
      <c r="AB300" s="49"/>
      <c r="AC300" s="49"/>
      <c r="AD300" s="49"/>
      <c r="AE300" s="49"/>
      <c r="AF300" s="37"/>
    </row>
    <row r="301">
      <c r="A301" s="46"/>
      <c r="B301" s="312"/>
      <c r="C301" s="46"/>
      <c r="D301" s="49"/>
      <c r="E301" s="49"/>
      <c r="F301" s="49"/>
      <c r="G301" s="49"/>
      <c r="H301" s="49"/>
      <c r="I301" s="46"/>
      <c r="J301" s="46"/>
      <c r="K301" s="49"/>
      <c r="L301" s="261"/>
      <c r="M301" s="261"/>
      <c r="N301" s="49"/>
      <c r="O301" s="46"/>
      <c r="P301" s="49"/>
      <c r="Q301" s="46"/>
      <c r="R301" s="49"/>
      <c r="S301" s="46"/>
      <c r="T301" s="46"/>
      <c r="U301" s="49"/>
      <c r="V301" s="46"/>
      <c r="W301" s="46"/>
      <c r="X301" s="49"/>
      <c r="Y301" s="49"/>
      <c r="Z301" s="46"/>
      <c r="AA301" s="46"/>
      <c r="AB301" s="49"/>
      <c r="AC301" s="49"/>
      <c r="AD301" s="49"/>
      <c r="AE301" s="49"/>
      <c r="AF301" s="37"/>
    </row>
    <row r="302">
      <c r="A302" s="46"/>
      <c r="B302" s="312"/>
      <c r="C302" s="46"/>
      <c r="D302" s="49"/>
      <c r="E302" s="49"/>
      <c r="F302" s="49"/>
      <c r="G302" s="49"/>
      <c r="H302" s="49"/>
      <c r="I302" s="46"/>
      <c r="J302" s="46"/>
      <c r="K302" s="49"/>
      <c r="L302" s="260"/>
      <c r="M302" s="260"/>
      <c r="N302" s="49"/>
      <c r="O302" s="46"/>
      <c r="P302" s="49"/>
      <c r="Q302" s="46"/>
      <c r="R302" s="49"/>
      <c r="S302" s="46"/>
      <c r="T302" s="46"/>
      <c r="U302" s="49"/>
      <c r="V302" s="46"/>
      <c r="W302" s="46"/>
      <c r="X302" s="49"/>
      <c r="Y302" s="49"/>
      <c r="Z302" s="46"/>
      <c r="AA302" s="46"/>
      <c r="AB302" s="49"/>
      <c r="AC302" s="49"/>
      <c r="AD302" s="49"/>
      <c r="AE302" s="49"/>
      <c r="AF302" s="37"/>
    </row>
    <row r="303">
      <c r="A303" s="46"/>
      <c r="B303" s="312"/>
      <c r="C303" s="46"/>
      <c r="D303" s="49"/>
      <c r="E303" s="49"/>
      <c r="F303" s="49"/>
      <c r="G303" s="49"/>
      <c r="H303" s="49"/>
      <c r="I303" s="46"/>
      <c r="J303" s="46"/>
      <c r="K303" s="49"/>
      <c r="L303" s="261"/>
      <c r="M303" s="261"/>
      <c r="N303" s="49"/>
      <c r="O303" s="46"/>
      <c r="P303" s="49"/>
      <c r="Q303" s="46"/>
      <c r="R303" s="49"/>
      <c r="S303" s="46"/>
      <c r="T303" s="46"/>
      <c r="U303" s="49"/>
      <c r="V303" s="46"/>
      <c r="W303" s="46"/>
      <c r="X303" s="49"/>
      <c r="Y303" s="49"/>
      <c r="Z303" s="46"/>
      <c r="AA303" s="46"/>
      <c r="AB303" s="49"/>
      <c r="AC303" s="49"/>
      <c r="AD303" s="49"/>
      <c r="AE303" s="49"/>
      <c r="AF303" s="37"/>
    </row>
    <row r="304">
      <c r="A304" s="46"/>
      <c r="B304" s="312"/>
      <c r="C304" s="46"/>
      <c r="D304" s="49"/>
      <c r="E304" s="49"/>
      <c r="F304" s="49"/>
      <c r="G304" s="49"/>
      <c r="H304" s="49"/>
      <c r="I304" s="46"/>
      <c r="J304" s="46"/>
      <c r="K304" s="49"/>
      <c r="L304" s="260"/>
      <c r="M304" s="260"/>
      <c r="N304" s="49"/>
      <c r="O304" s="46"/>
      <c r="P304" s="49"/>
      <c r="Q304" s="46"/>
      <c r="R304" s="49"/>
      <c r="S304" s="46"/>
      <c r="T304" s="46"/>
      <c r="U304" s="49"/>
      <c r="V304" s="46"/>
      <c r="W304" s="46"/>
      <c r="X304" s="49"/>
      <c r="Y304" s="49"/>
      <c r="Z304" s="46"/>
      <c r="AA304" s="46"/>
      <c r="AB304" s="49"/>
      <c r="AC304" s="49"/>
      <c r="AD304" s="49"/>
      <c r="AE304" s="49"/>
      <c r="AF304" s="37"/>
    </row>
    <row r="305">
      <c r="A305" s="46"/>
      <c r="B305" s="312"/>
      <c r="C305" s="46"/>
      <c r="D305" s="49"/>
      <c r="E305" s="49"/>
      <c r="F305" s="49"/>
      <c r="G305" s="49"/>
      <c r="H305" s="49"/>
      <c r="I305" s="46"/>
      <c r="J305" s="46"/>
      <c r="K305" s="49"/>
      <c r="L305" s="261"/>
      <c r="M305" s="261"/>
      <c r="N305" s="49"/>
      <c r="O305" s="46"/>
      <c r="P305" s="49"/>
      <c r="Q305" s="46"/>
      <c r="R305" s="49"/>
      <c r="S305" s="46"/>
      <c r="T305" s="46"/>
      <c r="U305" s="49"/>
      <c r="V305" s="46"/>
      <c r="W305" s="46"/>
      <c r="X305" s="49"/>
      <c r="Y305" s="49"/>
      <c r="Z305" s="46"/>
      <c r="AA305" s="46"/>
      <c r="AB305" s="49"/>
      <c r="AC305" s="49"/>
      <c r="AD305" s="49"/>
      <c r="AE305" s="49"/>
      <c r="AF305" s="37"/>
    </row>
    <row r="306">
      <c r="A306" s="46"/>
      <c r="B306" s="312"/>
      <c r="C306" s="46"/>
      <c r="D306" s="49"/>
      <c r="E306" s="49"/>
      <c r="F306" s="49"/>
      <c r="G306" s="49"/>
      <c r="H306" s="49"/>
      <c r="I306" s="46"/>
      <c r="J306" s="46"/>
      <c r="K306" s="49"/>
      <c r="L306" s="260"/>
      <c r="M306" s="260"/>
      <c r="N306" s="49"/>
      <c r="O306" s="46"/>
      <c r="P306" s="49"/>
      <c r="Q306" s="46"/>
      <c r="R306" s="49"/>
      <c r="S306" s="46"/>
      <c r="T306" s="46"/>
      <c r="U306" s="49"/>
      <c r="V306" s="46"/>
      <c r="W306" s="46"/>
      <c r="X306" s="49"/>
      <c r="Y306" s="49"/>
      <c r="Z306" s="46"/>
      <c r="AA306" s="46"/>
      <c r="AB306" s="49"/>
      <c r="AC306" s="49"/>
      <c r="AD306" s="49"/>
      <c r="AE306" s="49"/>
      <c r="AF306" s="37"/>
    </row>
    <row r="307">
      <c r="A307" s="46"/>
      <c r="B307" s="312"/>
      <c r="C307" s="46"/>
      <c r="D307" s="49"/>
      <c r="E307" s="49"/>
      <c r="F307" s="49"/>
      <c r="G307" s="49"/>
      <c r="H307" s="49"/>
      <c r="I307" s="46"/>
      <c r="J307" s="46"/>
      <c r="K307" s="49"/>
      <c r="L307" s="261"/>
      <c r="M307" s="261"/>
      <c r="N307" s="49"/>
      <c r="O307" s="46"/>
      <c r="P307" s="49"/>
      <c r="Q307" s="46"/>
      <c r="R307" s="49"/>
      <c r="S307" s="46"/>
      <c r="T307" s="46"/>
      <c r="U307" s="49"/>
      <c r="V307" s="46"/>
      <c r="W307" s="46"/>
      <c r="X307" s="49"/>
      <c r="Y307" s="49"/>
      <c r="Z307" s="46"/>
      <c r="AA307" s="46"/>
      <c r="AB307" s="49"/>
      <c r="AC307" s="49"/>
      <c r="AD307" s="49"/>
      <c r="AE307" s="49"/>
      <c r="AF307" s="37"/>
    </row>
    <row r="308">
      <c r="A308" s="46"/>
      <c r="B308" s="312"/>
      <c r="C308" s="46"/>
      <c r="D308" s="49"/>
      <c r="E308" s="49"/>
      <c r="F308" s="49"/>
      <c r="G308" s="49"/>
      <c r="H308" s="49"/>
      <c r="I308" s="46"/>
      <c r="J308" s="46"/>
      <c r="K308" s="49"/>
      <c r="L308" s="260"/>
      <c r="M308" s="260"/>
      <c r="N308" s="49"/>
      <c r="O308" s="46"/>
      <c r="P308" s="49"/>
      <c r="Q308" s="46"/>
      <c r="R308" s="49"/>
      <c r="S308" s="46"/>
      <c r="T308" s="46"/>
      <c r="U308" s="49"/>
      <c r="V308" s="46"/>
      <c r="W308" s="46"/>
      <c r="X308" s="49"/>
      <c r="Y308" s="49"/>
      <c r="Z308" s="46"/>
      <c r="AA308" s="46"/>
      <c r="AB308" s="49"/>
      <c r="AC308" s="49"/>
      <c r="AD308" s="49"/>
      <c r="AE308" s="49"/>
      <c r="AF308" s="37"/>
    </row>
    <row r="309">
      <c r="A309" s="46"/>
      <c r="B309" s="312"/>
      <c r="C309" s="46"/>
      <c r="D309" s="49"/>
      <c r="E309" s="49"/>
      <c r="F309" s="49"/>
      <c r="G309" s="49"/>
      <c r="H309" s="49"/>
      <c r="I309" s="46"/>
      <c r="J309" s="46"/>
      <c r="K309" s="49"/>
      <c r="L309" s="261"/>
      <c r="M309" s="261"/>
      <c r="N309" s="49"/>
      <c r="O309" s="46"/>
      <c r="P309" s="49"/>
      <c r="Q309" s="46"/>
      <c r="R309" s="49"/>
      <c r="S309" s="46"/>
      <c r="T309" s="46"/>
      <c r="U309" s="49"/>
      <c r="V309" s="46"/>
      <c r="W309" s="46"/>
      <c r="X309" s="49"/>
      <c r="Y309" s="49"/>
      <c r="Z309" s="46"/>
      <c r="AA309" s="46"/>
      <c r="AB309" s="49"/>
      <c r="AC309" s="49"/>
      <c r="AD309" s="49"/>
      <c r="AE309" s="49"/>
      <c r="AF309" s="37"/>
    </row>
    <row r="310">
      <c r="A310" s="46"/>
      <c r="B310" s="312"/>
      <c r="C310" s="46"/>
      <c r="D310" s="49"/>
      <c r="E310" s="49"/>
      <c r="F310" s="49"/>
      <c r="G310" s="49"/>
      <c r="H310" s="49"/>
      <c r="I310" s="46"/>
      <c r="J310" s="46"/>
      <c r="K310" s="49"/>
      <c r="L310" s="260"/>
      <c r="M310" s="260"/>
      <c r="N310" s="49"/>
      <c r="O310" s="46"/>
      <c r="P310" s="49"/>
      <c r="Q310" s="46"/>
      <c r="R310" s="49"/>
      <c r="S310" s="46"/>
      <c r="T310" s="46"/>
      <c r="U310" s="49"/>
      <c r="V310" s="46"/>
      <c r="W310" s="46"/>
      <c r="X310" s="49"/>
      <c r="Y310" s="49"/>
      <c r="Z310" s="46"/>
      <c r="AA310" s="46"/>
      <c r="AB310" s="49"/>
      <c r="AC310" s="49"/>
      <c r="AD310" s="49"/>
      <c r="AE310" s="49"/>
      <c r="AF310" s="37"/>
    </row>
    <row r="311">
      <c r="A311" s="46"/>
      <c r="B311" s="312"/>
      <c r="C311" s="46"/>
      <c r="D311" s="49"/>
      <c r="E311" s="49"/>
      <c r="F311" s="49"/>
      <c r="G311" s="49"/>
      <c r="H311" s="49"/>
      <c r="I311" s="46"/>
      <c r="J311" s="46"/>
      <c r="K311" s="49"/>
      <c r="L311" s="261"/>
      <c r="M311" s="261"/>
      <c r="N311" s="49"/>
      <c r="O311" s="46"/>
      <c r="P311" s="49"/>
      <c r="Q311" s="46"/>
      <c r="R311" s="49"/>
      <c r="S311" s="46"/>
      <c r="T311" s="46"/>
      <c r="U311" s="49"/>
      <c r="V311" s="46"/>
      <c r="W311" s="46"/>
      <c r="X311" s="49"/>
      <c r="Y311" s="49"/>
      <c r="Z311" s="46"/>
      <c r="AA311" s="46"/>
      <c r="AB311" s="49"/>
      <c r="AC311" s="49"/>
      <c r="AD311" s="49"/>
      <c r="AE311" s="49"/>
      <c r="AF311" s="37"/>
    </row>
    <row r="312">
      <c r="A312" s="46"/>
      <c r="B312" s="312"/>
      <c r="C312" s="46"/>
      <c r="D312" s="49"/>
      <c r="E312" s="49"/>
      <c r="F312" s="49"/>
      <c r="G312" s="49"/>
      <c r="H312" s="49"/>
      <c r="I312" s="46"/>
      <c r="J312" s="46"/>
      <c r="K312" s="49"/>
      <c r="L312" s="260"/>
      <c r="M312" s="260"/>
      <c r="N312" s="49"/>
      <c r="O312" s="46"/>
      <c r="P312" s="49"/>
      <c r="Q312" s="46"/>
      <c r="R312" s="49"/>
      <c r="S312" s="46"/>
      <c r="T312" s="46"/>
      <c r="U312" s="49"/>
      <c r="V312" s="46"/>
      <c r="W312" s="46"/>
      <c r="X312" s="49"/>
      <c r="Y312" s="49"/>
      <c r="Z312" s="46"/>
      <c r="AA312" s="46"/>
      <c r="AB312" s="49"/>
      <c r="AC312" s="49"/>
      <c r="AD312" s="49"/>
      <c r="AE312" s="49"/>
      <c r="AF312" s="37"/>
    </row>
    <row r="313">
      <c r="A313" s="46"/>
      <c r="B313" s="312"/>
      <c r="C313" s="46"/>
      <c r="D313" s="49"/>
      <c r="E313" s="49"/>
      <c r="F313" s="49"/>
      <c r="G313" s="49"/>
      <c r="H313" s="49"/>
      <c r="I313" s="46"/>
      <c r="J313" s="46"/>
      <c r="K313" s="49"/>
      <c r="L313" s="261"/>
      <c r="M313" s="261"/>
      <c r="N313" s="49"/>
      <c r="O313" s="46"/>
      <c r="P313" s="49"/>
      <c r="Q313" s="46"/>
      <c r="R313" s="49"/>
      <c r="S313" s="46"/>
      <c r="T313" s="46"/>
      <c r="U313" s="49"/>
      <c r="V313" s="46"/>
      <c r="W313" s="46"/>
      <c r="X313" s="49"/>
      <c r="Y313" s="49"/>
      <c r="Z313" s="46"/>
      <c r="AA313" s="46"/>
      <c r="AB313" s="49"/>
      <c r="AC313" s="49"/>
      <c r="AD313" s="49"/>
      <c r="AE313" s="49"/>
      <c r="AF313" s="37"/>
    </row>
    <row r="314">
      <c r="A314" s="46"/>
      <c r="B314" s="312"/>
      <c r="C314" s="46"/>
      <c r="D314" s="49"/>
      <c r="E314" s="49"/>
      <c r="F314" s="49"/>
      <c r="G314" s="49"/>
      <c r="H314" s="49"/>
      <c r="I314" s="46"/>
      <c r="J314" s="46"/>
      <c r="K314" s="49"/>
      <c r="L314" s="260"/>
      <c r="M314" s="260"/>
      <c r="N314" s="49"/>
      <c r="O314" s="46"/>
      <c r="P314" s="49"/>
      <c r="Q314" s="46"/>
      <c r="R314" s="49"/>
      <c r="S314" s="46"/>
      <c r="T314" s="46"/>
      <c r="U314" s="49"/>
      <c r="V314" s="46"/>
      <c r="W314" s="46"/>
      <c r="X314" s="49"/>
      <c r="Y314" s="49"/>
      <c r="Z314" s="46"/>
      <c r="AA314" s="46"/>
      <c r="AB314" s="49"/>
      <c r="AC314" s="49"/>
      <c r="AD314" s="49"/>
      <c r="AE314" s="49"/>
      <c r="AF314" s="37"/>
    </row>
    <row r="315">
      <c r="A315" s="46"/>
      <c r="B315" s="312"/>
      <c r="C315" s="46"/>
      <c r="D315" s="49"/>
      <c r="E315" s="49"/>
      <c r="F315" s="49"/>
      <c r="G315" s="49"/>
      <c r="H315" s="49"/>
      <c r="I315" s="46"/>
      <c r="J315" s="46"/>
      <c r="K315" s="49"/>
      <c r="L315" s="261"/>
      <c r="M315" s="261"/>
      <c r="N315" s="49"/>
      <c r="O315" s="46"/>
      <c r="P315" s="49"/>
      <c r="Q315" s="46"/>
      <c r="R315" s="49"/>
      <c r="S315" s="46"/>
      <c r="T315" s="46"/>
      <c r="U315" s="49"/>
      <c r="V315" s="46"/>
      <c r="W315" s="46"/>
      <c r="X315" s="49"/>
      <c r="Y315" s="49"/>
      <c r="Z315" s="46"/>
      <c r="AA315" s="46"/>
      <c r="AB315" s="49"/>
      <c r="AC315" s="49"/>
      <c r="AD315" s="49"/>
      <c r="AE315" s="49"/>
      <c r="AF315" s="37"/>
    </row>
    <row r="316">
      <c r="A316" s="46"/>
      <c r="B316" s="312"/>
      <c r="C316" s="46"/>
      <c r="D316" s="49"/>
      <c r="E316" s="49"/>
      <c r="F316" s="49"/>
      <c r="G316" s="49"/>
      <c r="H316" s="49"/>
      <c r="I316" s="46"/>
      <c r="J316" s="46"/>
      <c r="K316" s="49"/>
      <c r="L316" s="260"/>
      <c r="M316" s="260"/>
      <c r="N316" s="49"/>
      <c r="O316" s="46"/>
      <c r="P316" s="49"/>
      <c r="Q316" s="46"/>
      <c r="R316" s="49"/>
      <c r="S316" s="46"/>
      <c r="T316" s="46"/>
      <c r="U316" s="49"/>
      <c r="V316" s="46"/>
      <c r="W316" s="46"/>
      <c r="X316" s="49"/>
      <c r="Y316" s="49"/>
      <c r="Z316" s="46"/>
      <c r="AA316" s="46"/>
      <c r="AB316" s="49"/>
      <c r="AC316" s="49"/>
      <c r="AD316" s="49"/>
      <c r="AE316" s="49"/>
      <c r="AF316" s="37"/>
    </row>
    <row r="317">
      <c r="A317" s="46"/>
      <c r="B317" s="312"/>
      <c r="C317" s="46"/>
      <c r="D317" s="49"/>
      <c r="E317" s="49"/>
      <c r="F317" s="49"/>
      <c r="G317" s="49"/>
      <c r="H317" s="49"/>
      <c r="I317" s="46"/>
      <c r="J317" s="46"/>
      <c r="K317" s="49"/>
      <c r="L317" s="261"/>
      <c r="M317" s="261"/>
      <c r="N317" s="49"/>
      <c r="O317" s="46"/>
      <c r="P317" s="49"/>
      <c r="Q317" s="46"/>
      <c r="R317" s="49"/>
      <c r="S317" s="46"/>
      <c r="T317" s="46"/>
      <c r="U317" s="49"/>
      <c r="V317" s="46"/>
      <c r="W317" s="46"/>
      <c r="X317" s="49"/>
      <c r="Y317" s="49"/>
      <c r="Z317" s="46"/>
      <c r="AA317" s="46"/>
      <c r="AB317" s="49"/>
      <c r="AC317" s="49"/>
      <c r="AD317" s="49"/>
      <c r="AE317" s="49"/>
      <c r="AF317" s="37"/>
    </row>
    <row r="318">
      <c r="A318" s="46"/>
      <c r="B318" s="312"/>
      <c r="C318" s="46"/>
      <c r="D318" s="49"/>
      <c r="E318" s="49"/>
      <c r="F318" s="49"/>
      <c r="G318" s="49"/>
      <c r="H318" s="49"/>
      <c r="I318" s="46"/>
      <c r="J318" s="46"/>
      <c r="K318" s="49"/>
      <c r="L318" s="260"/>
      <c r="M318" s="260"/>
      <c r="N318" s="49"/>
      <c r="O318" s="46"/>
      <c r="P318" s="49"/>
      <c r="Q318" s="46"/>
      <c r="R318" s="49"/>
      <c r="S318" s="46"/>
      <c r="T318" s="46"/>
      <c r="U318" s="49"/>
      <c r="V318" s="46"/>
      <c r="W318" s="46"/>
      <c r="X318" s="49"/>
      <c r="Y318" s="49"/>
      <c r="Z318" s="46"/>
      <c r="AA318" s="46"/>
      <c r="AB318" s="49"/>
      <c r="AC318" s="49"/>
      <c r="AD318" s="49"/>
      <c r="AE318" s="49"/>
      <c r="AF318" s="37"/>
    </row>
    <row r="319">
      <c r="A319" s="46"/>
      <c r="B319" s="312"/>
      <c r="C319" s="46"/>
      <c r="D319" s="49"/>
      <c r="E319" s="49"/>
      <c r="F319" s="49"/>
      <c r="G319" s="49"/>
      <c r="H319" s="49"/>
      <c r="I319" s="46"/>
      <c r="J319" s="46"/>
      <c r="K319" s="49"/>
      <c r="L319" s="261"/>
      <c r="M319" s="261"/>
      <c r="N319" s="49"/>
      <c r="O319" s="46"/>
      <c r="P319" s="49"/>
      <c r="Q319" s="46"/>
      <c r="R319" s="49"/>
      <c r="S319" s="46"/>
      <c r="T319" s="46"/>
      <c r="U319" s="49"/>
      <c r="V319" s="46"/>
      <c r="W319" s="46"/>
      <c r="X319" s="49"/>
      <c r="Y319" s="49"/>
      <c r="Z319" s="46"/>
      <c r="AA319" s="46"/>
      <c r="AB319" s="49"/>
      <c r="AC319" s="49"/>
      <c r="AD319" s="49"/>
      <c r="AE319" s="49"/>
      <c r="AF319" s="37"/>
    </row>
    <row r="320">
      <c r="A320" s="46"/>
      <c r="B320" s="312"/>
      <c r="C320" s="46"/>
      <c r="D320" s="49"/>
      <c r="E320" s="49"/>
      <c r="F320" s="49"/>
      <c r="G320" s="49"/>
      <c r="H320" s="49"/>
      <c r="I320" s="46"/>
      <c r="J320" s="46"/>
      <c r="K320" s="49"/>
      <c r="L320" s="260"/>
      <c r="M320" s="260"/>
      <c r="N320" s="49"/>
      <c r="O320" s="46"/>
      <c r="P320" s="49"/>
      <c r="Q320" s="46"/>
      <c r="R320" s="49"/>
      <c r="S320" s="46"/>
      <c r="T320" s="46"/>
      <c r="U320" s="49"/>
      <c r="V320" s="46"/>
      <c r="W320" s="46"/>
      <c r="X320" s="49"/>
      <c r="Y320" s="49"/>
      <c r="Z320" s="46"/>
      <c r="AA320" s="46"/>
      <c r="AB320" s="49"/>
      <c r="AC320" s="49"/>
      <c r="AD320" s="49"/>
      <c r="AE320" s="49"/>
      <c r="AF320" s="37"/>
    </row>
    <row r="321">
      <c r="A321" s="46"/>
      <c r="B321" s="312"/>
      <c r="C321" s="46"/>
      <c r="D321" s="49"/>
      <c r="E321" s="49"/>
      <c r="F321" s="49"/>
      <c r="G321" s="49"/>
      <c r="H321" s="49"/>
      <c r="I321" s="46"/>
      <c r="J321" s="46"/>
      <c r="K321" s="49"/>
      <c r="L321" s="261"/>
      <c r="M321" s="261"/>
      <c r="N321" s="49"/>
      <c r="O321" s="46"/>
      <c r="P321" s="49"/>
      <c r="Q321" s="46"/>
      <c r="R321" s="49"/>
      <c r="S321" s="46"/>
      <c r="T321" s="46"/>
      <c r="U321" s="49"/>
      <c r="V321" s="46"/>
      <c r="W321" s="46"/>
      <c r="X321" s="49"/>
      <c r="Y321" s="49"/>
      <c r="Z321" s="46"/>
      <c r="AA321" s="46"/>
      <c r="AB321" s="49"/>
      <c r="AC321" s="49"/>
      <c r="AD321" s="49"/>
      <c r="AE321" s="49"/>
      <c r="AF321" s="37"/>
    </row>
    <row r="322">
      <c r="A322" s="46"/>
      <c r="B322" s="312"/>
      <c r="C322" s="46"/>
      <c r="D322" s="49"/>
      <c r="E322" s="49"/>
      <c r="F322" s="49"/>
      <c r="G322" s="49"/>
      <c r="H322" s="49"/>
      <c r="I322" s="46"/>
      <c r="J322" s="46"/>
      <c r="K322" s="49"/>
      <c r="L322" s="260"/>
      <c r="M322" s="260"/>
      <c r="N322" s="49"/>
      <c r="O322" s="46"/>
      <c r="P322" s="49"/>
      <c r="Q322" s="46"/>
      <c r="R322" s="49"/>
      <c r="S322" s="46"/>
      <c r="T322" s="46"/>
      <c r="U322" s="49"/>
      <c r="V322" s="46"/>
      <c r="W322" s="46"/>
      <c r="X322" s="49"/>
      <c r="Y322" s="49"/>
      <c r="Z322" s="46"/>
      <c r="AA322" s="46"/>
      <c r="AB322" s="49"/>
      <c r="AC322" s="49"/>
      <c r="AD322" s="49"/>
      <c r="AE322" s="49"/>
      <c r="AF322" s="37"/>
    </row>
    <row r="323">
      <c r="A323" s="46"/>
      <c r="B323" s="312"/>
      <c r="C323" s="46"/>
      <c r="D323" s="49"/>
      <c r="E323" s="49"/>
      <c r="F323" s="49"/>
      <c r="G323" s="49"/>
      <c r="H323" s="49"/>
      <c r="I323" s="46"/>
      <c r="J323" s="46"/>
      <c r="K323" s="49"/>
      <c r="L323" s="261"/>
      <c r="M323" s="261"/>
      <c r="N323" s="49"/>
      <c r="O323" s="46"/>
      <c r="P323" s="49"/>
      <c r="Q323" s="46"/>
      <c r="R323" s="49"/>
      <c r="S323" s="46"/>
      <c r="T323" s="46"/>
      <c r="U323" s="49"/>
      <c r="V323" s="46"/>
      <c r="W323" s="46"/>
      <c r="X323" s="49"/>
      <c r="Y323" s="49"/>
      <c r="Z323" s="46"/>
      <c r="AA323" s="46"/>
      <c r="AB323" s="49"/>
      <c r="AC323" s="49"/>
      <c r="AD323" s="49"/>
      <c r="AE323" s="49"/>
      <c r="AF323" s="37"/>
    </row>
    <row r="324">
      <c r="A324" s="46"/>
      <c r="B324" s="312"/>
      <c r="C324" s="46"/>
      <c r="D324" s="49"/>
      <c r="E324" s="49"/>
      <c r="F324" s="49"/>
      <c r="G324" s="49"/>
      <c r="H324" s="49"/>
      <c r="I324" s="46"/>
      <c r="J324" s="46"/>
      <c r="K324" s="49"/>
      <c r="L324" s="260"/>
      <c r="M324" s="260"/>
      <c r="N324" s="49"/>
      <c r="O324" s="46"/>
      <c r="P324" s="49"/>
      <c r="Q324" s="46"/>
      <c r="R324" s="49"/>
      <c r="S324" s="46"/>
      <c r="T324" s="46"/>
      <c r="U324" s="49"/>
      <c r="V324" s="46"/>
      <c r="W324" s="46"/>
      <c r="X324" s="49"/>
      <c r="Y324" s="49"/>
      <c r="Z324" s="46"/>
      <c r="AA324" s="46"/>
      <c r="AB324" s="49"/>
      <c r="AC324" s="49"/>
      <c r="AD324" s="49"/>
      <c r="AE324" s="49"/>
      <c r="AF324" s="37"/>
    </row>
    <row r="325">
      <c r="A325" s="46"/>
      <c r="B325" s="312"/>
      <c r="C325" s="46"/>
      <c r="D325" s="49"/>
      <c r="E325" s="49"/>
      <c r="F325" s="49"/>
      <c r="G325" s="49"/>
      <c r="H325" s="49"/>
      <c r="I325" s="46"/>
      <c r="J325" s="46"/>
      <c r="K325" s="49"/>
      <c r="L325" s="261"/>
      <c r="M325" s="261"/>
      <c r="N325" s="49"/>
      <c r="O325" s="46"/>
      <c r="P325" s="49"/>
      <c r="Q325" s="46"/>
      <c r="R325" s="49"/>
      <c r="S325" s="46"/>
      <c r="T325" s="46"/>
      <c r="U325" s="49"/>
      <c r="V325" s="46"/>
      <c r="W325" s="46"/>
      <c r="X325" s="49"/>
      <c r="Y325" s="49"/>
      <c r="Z325" s="46"/>
      <c r="AA325" s="46"/>
      <c r="AB325" s="49"/>
      <c r="AC325" s="49"/>
      <c r="AD325" s="49"/>
      <c r="AE325" s="49"/>
      <c r="AF325" s="37"/>
    </row>
    <row r="326">
      <c r="A326" s="46"/>
      <c r="B326" s="312"/>
      <c r="C326" s="46"/>
      <c r="D326" s="49"/>
      <c r="E326" s="49"/>
      <c r="F326" s="49"/>
      <c r="G326" s="49"/>
      <c r="H326" s="49"/>
      <c r="I326" s="46"/>
      <c r="J326" s="46"/>
      <c r="K326" s="49"/>
      <c r="L326" s="260"/>
      <c r="M326" s="260"/>
      <c r="N326" s="49"/>
      <c r="O326" s="46"/>
      <c r="P326" s="49"/>
      <c r="Q326" s="46"/>
      <c r="R326" s="49"/>
      <c r="S326" s="46"/>
      <c r="T326" s="46"/>
      <c r="U326" s="49"/>
      <c r="V326" s="46"/>
      <c r="W326" s="46"/>
      <c r="X326" s="49"/>
      <c r="Y326" s="49"/>
      <c r="Z326" s="46"/>
      <c r="AA326" s="46"/>
      <c r="AB326" s="49"/>
      <c r="AC326" s="49"/>
      <c r="AD326" s="49"/>
      <c r="AE326" s="49"/>
      <c r="AF326" s="37"/>
    </row>
    <row r="327">
      <c r="A327" s="46"/>
      <c r="B327" s="312"/>
      <c r="C327" s="46"/>
      <c r="D327" s="49"/>
      <c r="E327" s="49"/>
      <c r="F327" s="49"/>
      <c r="G327" s="49"/>
      <c r="H327" s="49"/>
      <c r="I327" s="46"/>
      <c r="J327" s="46"/>
      <c r="K327" s="49"/>
      <c r="L327" s="261"/>
      <c r="M327" s="261"/>
      <c r="N327" s="49"/>
      <c r="O327" s="46"/>
      <c r="P327" s="49"/>
      <c r="Q327" s="46"/>
      <c r="R327" s="49"/>
      <c r="S327" s="46"/>
      <c r="T327" s="46"/>
      <c r="U327" s="49"/>
      <c r="V327" s="46"/>
      <c r="W327" s="46"/>
      <c r="X327" s="49"/>
      <c r="Y327" s="49"/>
      <c r="Z327" s="46"/>
      <c r="AA327" s="46"/>
      <c r="AB327" s="49"/>
      <c r="AC327" s="49"/>
      <c r="AD327" s="49"/>
      <c r="AE327" s="49"/>
      <c r="AF327" s="37"/>
    </row>
    <row r="328">
      <c r="A328" s="46"/>
      <c r="B328" s="312"/>
      <c r="C328" s="46"/>
      <c r="D328" s="49"/>
      <c r="E328" s="49"/>
      <c r="F328" s="49"/>
      <c r="G328" s="49"/>
      <c r="H328" s="49"/>
      <c r="I328" s="46"/>
      <c r="J328" s="46"/>
      <c r="K328" s="49"/>
      <c r="L328" s="260"/>
      <c r="M328" s="260"/>
      <c r="N328" s="49"/>
      <c r="O328" s="46"/>
      <c r="P328" s="49"/>
      <c r="Q328" s="46"/>
      <c r="R328" s="49"/>
      <c r="S328" s="46"/>
      <c r="T328" s="46"/>
      <c r="U328" s="49"/>
      <c r="V328" s="46"/>
      <c r="W328" s="46"/>
      <c r="X328" s="49"/>
      <c r="Y328" s="49"/>
      <c r="Z328" s="46"/>
      <c r="AA328" s="46"/>
      <c r="AB328" s="49"/>
      <c r="AC328" s="49"/>
      <c r="AD328" s="49"/>
      <c r="AE328" s="49"/>
      <c r="AF328" s="37"/>
    </row>
    <row r="329">
      <c r="A329" s="46"/>
      <c r="B329" s="312"/>
      <c r="C329" s="46"/>
      <c r="D329" s="49"/>
      <c r="E329" s="49"/>
      <c r="F329" s="49"/>
      <c r="G329" s="49"/>
      <c r="H329" s="49"/>
      <c r="I329" s="46"/>
      <c r="J329" s="46"/>
      <c r="K329" s="49"/>
      <c r="L329" s="261"/>
      <c r="M329" s="261"/>
      <c r="N329" s="49"/>
      <c r="O329" s="46"/>
      <c r="P329" s="49"/>
      <c r="Q329" s="46"/>
      <c r="R329" s="49"/>
      <c r="S329" s="46"/>
      <c r="T329" s="46"/>
      <c r="U329" s="49"/>
      <c r="V329" s="46"/>
      <c r="W329" s="46"/>
      <c r="X329" s="49"/>
      <c r="Y329" s="49"/>
      <c r="Z329" s="46"/>
      <c r="AA329" s="46"/>
      <c r="AB329" s="49"/>
      <c r="AC329" s="49"/>
      <c r="AD329" s="49"/>
      <c r="AE329" s="49"/>
      <c r="AF329" s="37"/>
    </row>
    <row r="330">
      <c r="A330" s="46"/>
      <c r="B330" s="312"/>
      <c r="C330" s="46"/>
      <c r="D330" s="49"/>
      <c r="E330" s="49"/>
      <c r="F330" s="49"/>
      <c r="G330" s="49"/>
      <c r="H330" s="49"/>
      <c r="I330" s="46"/>
      <c r="J330" s="46"/>
      <c r="K330" s="49"/>
      <c r="L330" s="260"/>
      <c r="M330" s="260"/>
      <c r="N330" s="49"/>
      <c r="O330" s="46"/>
      <c r="P330" s="49"/>
      <c r="Q330" s="46"/>
      <c r="R330" s="49"/>
      <c r="S330" s="46"/>
      <c r="T330" s="46"/>
      <c r="U330" s="49"/>
      <c r="V330" s="46"/>
      <c r="W330" s="46"/>
      <c r="X330" s="49"/>
      <c r="Y330" s="49"/>
      <c r="Z330" s="46"/>
      <c r="AA330" s="46"/>
      <c r="AB330" s="49"/>
      <c r="AC330" s="49"/>
      <c r="AD330" s="49"/>
      <c r="AE330" s="49"/>
      <c r="AF330" s="37"/>
    </row>
    <row r="331">
      <c r="A331" s="46"/>
      <c r="B331" s="312"/>
      <c r="C331" s="46"/>
      <c r="D331" s="49"/>
      <c r="E331" s="49"/>
      <c r="F331" s="49"/>
      <c r="G331" s="49"/>
      <c r="H331" s="49"/>
      <c r="I331" s="46"/>
      <c r="J331" s="46"/>
      <c r="K331" s="49"/>
      <c r="L331" s="261"/>
      <c r="M331" s="261"/>
      <c r="N331" s="49"/>
      <c r="O331" s="46"/>
      <c r="P331" s="49"/>
      <c r="Q331" s="46"/>
      <c r="R331" s="49"/>
      <c r="S331" s="46"/>
      <c r="T331" s="46"/>
      <c r="U331" s="49"/>
      <c r="V331" s="46"/>
      <c r="W331" s="46"/>
      <c r="X331" s="49"/>
      <c r="Y331" s="49"/>
      <c r="Z331" s="46"/>
      <c r="AA331" s="46"/>
      <c r="AB331" s="49"/>
      <c r="AC331" s="49"/>
      <c r="AD331" s="49"/>
      <c r="AE331" s="49"/>
      <c r="AF331" s="37"/>
    </row>
    <row r="332">
      <c r="A332" s="46"/>
      <c r="B332" s="312"/>
      <c r="C332" s="46"/>
      <c r="D332" s="49"/>
      <c r="E332" s="49"/>
      <c r="F332" s="49"/>
      <c r="G332" s="49"/>
      <c r="H332" s="49"/>
      <c r="I332" s="46"/>
      <c r="J332" s="46"/>
      <c r="K332" s="49"/>
      <c r="L332" s="260"/>
      <c r="M332" s="260"/>
      <c r="N332" s="49"/>
      <c r="O332" s="46"/>
      <c r="P332" s="49"/>
      <c r="Q332" s="46"/>
      <c r="R332" s="49"/>
      <c r="S332" s="46"/>
      <c r="T332" s="46"/>
      <c r="U332" s="49"/>
      <c r="V332" s="46"/>
      <c r="W332" s="46"/>
      <c r="X332" s="49"/>
      <c r="Y332" s="49"/>
      <c r="Z332" s="46"/>
      <c r="AA332" s="46"/>
      <c r="AB332" s="49"/>
      <c r="AC332" s="49"/>
      <c r="AD332" s="49"/>
      <c r="AE332" s="49"/>
      <c r="AF332" s="37"/>
    </row>
    <row r="333">
      <c r="A333" s="46"/>
      <c r="B333" s="312"/>
      <c r="C333" s="46"/>
      <c r="D333" s="49"/>
      <c r="E333" s="49"/>
      <c r="F333" s="49"/>
      <c r="G333" s="49"/>
      <c r="H333" s="49"/>
      <c r="I333" s="46"/>
      <c r="J333" s="46"/>
      <c r="K333" s="49"/>
      <c r="L333" s="261"/>
      <c r="M333" s="261"/>
      <c r="N333" s="49"/>
      <c r="O333" s="46"/>
      <c r="P333" s="49"/>
      <c r="Q333" s="46"/>
      <c r="R333" s="49"/>
      <c r="S333" s="46"/>
      <c r="T333" s="46"/>
      <c r="U333" s="49"/>
      <c r="V333" s="46"/>
      <c r="W333" s="46"/>
      <c r="X333" s="49"/>
      <c r="Y333" s="49"/>
      <c r="Z333" s="46"/>
      <c r="AA333" s="46"/>
      <c r="AB333" s="49"/>
      <c r="AC333" s="49"/>
      <c r="AD333" s="49"/>
      <c r="AE333" s="49"/>
      <c r="AF333" s="37"/>
    </row>
    <row r="334">
      <c r="A334" s="46"/>
      <c r="B334" s="312"/>
      <c r="C334" s="46"/>
      <c r="D334" s="49"/>
      <c r="E334" s="49"/>
      <c r="F334" s="49"/>
      <c r="G334" s="49"/>
      <c r="H334" s="49"/>
      <c r="I334" s="46"/>
      <c r="J334" s="46"/>
      <c r="K334" s="49"/>
      <c r="L334" s="260"/>
      <c r="M334" s="260"/>
      <c r="N334" s="49"/>
      <c r="O334" s="46"/>
      <c r="P334" s="49"/>
      <c r="Q334" s="46"/>
      <c r="R334" s="49"/>
      <c r="S334" s="46"/>
      <c r="T334" s="46"/>
      <c r="U334" s="49"/>
      <c r="V334" s="46"/>
      <c r="W334" s="46"/>
      <c r="X334" s="49"/>
      <c r="Y334" s="49"/>
      <c r="Z334" s="46"/>
      <c r="AA334" s="46"/>
      <c r="AB334" s="49"/>
      <c r="AC334" s="49"/>
      <c r="AD334" s="49"/>
      <c r="AE334" s="49"/>
      <c r="AF334" s="37"/>
    </row>
    <row r="335">
      <c r="A335" s="46"/>
      <c r="B335" s="312"/>
      <c r="C335" s="46"/>
      <c r="D335" s="49"/>
      <c r="E335" s="49"/>
      <c r="F335" s="49"/>
      <c r="G335" s="49"/>
      <c r="H335" s="49"/>
      <c r="I335" s="46"/>
      <c r="J335" s="46"/>
      <c r="K335" s="49"/>
      <c r="L335" s="261"/>
      <c r="M335" s="261"/>
      <c r="N335" s="49"/>
      <c r="O335" s="46"/>
      <c r="P335" s="49"/>
      <c r="Q335" s="46"/>
      <c r="R335" s="49"/>
      <c r="S335" s="46"/>
      <c r="T335" s="46"/>
      <c r="U335" s="49"/>
      <c r="V335" s="46"/>
      <c r="W335" s="46"/>
      <c r="X335" s="49"/>
      <c r="Y335" s="49"/>
      <c r="Z335" s="46"/>
      <c r="AA335" s="46"/>
      <c r="AB335" s="49"/>
      <c r="AC335" s="49"/>
      <c r="AD335" s="49"/>
      <c r="AE335" s="49"/>
      <c r="AF335" s="37"/>
    </row>
    <row r="336">
      <c r="A336" s="46"/>
      <c r="B336" s="312"/>
      <c r="C336" s="46"/>
      <c r="D336" s="49"/>
      <c r="E336" s="49"/>
      <c r="F336" s="49"/>
      <c r="G336" s="49"/>
      <c r="H336" s="49"/>
      <c r="I336" s="46"/>
      <c r="J336" s="46"/>
      <c r="K336" s="49"/>
      <c r="L336" s="260"/>
      <c r="M336" s="260"/>
      <c r="N336" s="49"/>
      <c r="O336" s="46"/>
      <c r="P336" s="49"/>
      <c r="Q336" s="46"/>
      <c r="R336" s="49"/>
      <c r="S336" s="46"/>
      <c r="T336" s="46"/>
      <c r="U336" s="49"/>
      <c r="V336" s="46"/>
      <c r="W336" s="46"/>
      <c r="X336" s="49"/>
      <c r="Y336" s="49"/>
      <c r="Z336" s="46"/>
      <c r="AA336" s="46"/>
      <c r="AB336" s="49"/>
      <c r="AC336" s="49"/>
      <c r="AD336" s="49"/>
      <c r="AE336" s="49"/>
      <c r="AF336" s="37"/>
    </row>
    <row r="337">
      <c r="A337" s="46"/>
      <c r="B337" s="312"/>
      <c r="C337" s="46"/>
      <c r="D337" s="49"/>
      <c r="E337" s="49"/>
      <c r="F337" s="49"/>
      <c r="G337" s="49"/>
      <c r="H337" s="49"/>
      <c r="I337" s="46"/>
      <c r="J337" s="46"/>
      <c r="K337" s="49"/>
      <c r="L337" s="261"/>
      <c r="M337" s="261"/>
      <c r="N337" s="49"/>
      <c r="O337" s="46"/>
      <c r="P337" s="49"/>
      <c r="Q337" s="46"/>
      <c r="R337" s="49"/>
      <c r="S337" s="46"/>
      <c r="T337" s="46"/>
      <c r="U337" s="49"/>
      <c r="V337" s="46"/>
      <c r="W337" s="46"/>
      <c r="X337" s="49"/>
      <c r="Y337" s="49"/>
      <c r="Z337" s="46"/>
      <c r="AA337" s="46"/>
      <c r="AB337" s="49"/>
      <c r="AC337" s="49"/>
      <c r="AD337" s="49"/>
      <c r="AE337" s="49"/>
      <c r="AF337" s="37"/>
    </row>
    <row r="338">
      <c r="A338" s="46"/>
      <c r="B338" s="312"/>
      <c r="C338" s="46"/>
      <c r="D338" s="49"/>
      <c r="E338" s="49"/>
      <c r="F338" s="49"/>
      <c r="G338" s="49"/>
      <c r="H338" s="49"/>
      <c r="I338" s="46"/>
      <c r="J338" s="46"/>
      <c r="K338" s="49"/>
      <c r="L338" s="260"/>
      <c r="M338" s="260"/>
      <c r="N338" s="49"/>
      <c r="O338" s="46"/>
      <c r="P338" s="49"/>
      <c r="Q338" s="46"/>
      <c r="R338" s="49"/>
      <c r="S338" s="46"/>
      <c r="T338" s="46"/>
      <c r="U338" s="49"/>
      <c r="V338" s="46"/>
      <c r="W338" s="46"/>
      <c r="X338" s="49"/>
      <c r="Y338" s="49"/>
      <c r="Z338" s="46"/>
      <c r="AA338" s="46"/>
      <c r="AB338" s="49"/>
      <c r="AC338" s="49"/>
      <c r="AD338" s="49"/>
      <c r="AE338" s="49"/>
      <c r="AF338" s="37"/>
    </row>
    <row r="339">
      <c r="A339" s="46"/>
      <c r="B339" s="312"/>
      <c r="C339" s="46"/>
      <c r="D339" s="49"/>
      <c r="E339" s="49"/>
      <c r="F339" s="49"/>
      <c r="G339" s="49"/>
      <c r="H339" s="49"/>
      <c r="I339" s="46"/>
      <c r="J339" s="46"/>
      <c r="K339" s="49"/>
      <c r="L339" s="261"/>
      <c r="M339" s="261"/>
      <c r="N339" s="49"/>
      <c r="O339" s="46"/>
      <c r="P339" s="49"/>
      <c r="Q339" s="46"/>
      <c r="R339" s="49"/>
      <c r="S339" s="46"/>
      <c r="T339" s="46"/>
      <c r="U339" s="49"/>
      <c r="V339" s="46"/>
      <c r="W339" s="46"/>
      <c r="X339" s="49"/>
      <c r="Y339" s="49"/>
      <c r="Z339" s="46"/>
      <c r="AA339" s="46"/>
      <c r="AB339" s="49"/>
      <c r="AC339" s="49"/>
      <c r="AD339" s="49"/>
      <c r="AE339" s="49"/>
      <c r="AF339" s="37"/>
    </row>
    <row r="340">
      <c r="A340" s="46"/>
      <c r="B340" s="312"/>
      <c r="C340" s="46"/>
      <c r="D340" s="49"/>
      <c r="E340" s="49"/>
      <c r="F340" s="49"/>
      <c r="G340" s="49"/>
      <c r="H340" s="49"/>
      <c r="I340" s="46"/>
      <c r="J340" s="46"/>
      <c r="K340" s="49"/>
      <c r="L340" s="260"/>
      <c r="M340" s="260"/>
      <c r="N340" s="49"/>
      <c r="O340" s="46"/>
      <c r="P340" s="49"/>
      <c r="Q340" s="46"/>
      <c r="R340" s="49"/>
      <c r="S340" s="46"/>
      <c r="T340" s="46"/>
      <c r="U340" s="49"/>
      <c r="V340" s="46"/>
      <c r="W340" s="46"/>
      <c r="X340" s="49"/>
      <c r="Y340" s="49"/>
      <c r="Z340" s="46"/>
      <c r="AA340" s="46"/>
      <c r="AB340" s="49"/>
      <c r="AC340" s="49"/>
      <c r="AD340" s="49"/>
      <c r="AE340" s="49"/>
      <c r="AF340" s="37"/>
    </row>
    <row r="341">
      <c r="A341" s="46"/>
      <c r="B341" s="312"/>
      <c r="C341" s="46"/>
      <c r="D341" s="49"/>
      <c r="E341" s="49"/>
      <c r="F341" s="49"/>
      <c r="G341" s="49"/>
      <c r="H341" s="49"/>
      <c r="I341" s="46"/>
      <c r="J341" s="46"/>
      <c r="K341" s="49"/>
      <c r="L341" s="261"/>
      <c r="M341" s="261"/>
      <c r="N341" s="49"/>
      <c r="O341" s="46"/>
      <c r="P341" s="49"/>
      <c r="Q341" s="46"/>
      <c r="R341" s="49"/>
      <c r="S341" s="46"/>
      <c r="T341" s="46"/>
      <c r="U341" s="49"/>
      <c r="V341" s="46"/>
      <c r="W341" s="46"/>
      <c r="X341" s="49"/>
      <c r="Y341" s="49"/>
      <c r="Z341" s="46"/>
      <c r="AA341" s="46"/>
      <c r="AB341" s="49"/>
      <c r="AC341" s="49"/>
      <c r="AD341" s="49"/>
      <c r="AE341" s="49"/>
      <c r="AF341" s="37"/>
    </row>
    <row r="342">
      <c r="A342" s="46"/>
      <c r="B342" s="312"/>
      <c r="C342" s="46"/>
      <c r="D342" s="49"/>
      <c r="E342" s="49"/>
      <c r="F342" s="49"/>
      <c r="G342" s="49"/>
      <c r="H342" s="49"/>
      <c r="I342" s="46"/>
      <c r="J342" s="46"/>
      <c r="K342" s="49"/>
      <c r="L342" s="260"/>
      <c r="M342" s="260"/>
      <c r="N342" s="49"/>
      <c r="O342" s="46"/>
      <c r="P342" s="49"/>
      <c r="Q342" s="46"/>
      <c r="R342" s="49"/>
      <c r="S342" s="46"/>
      <c r="T342" s="46"/>
      <c r="U342" s="49"/>
      <c r="V342" s="46"/>
      <c r="W342" s="46"/>
      <c r="X342" s="49"/>
      <c r="Y342" s="49"/>
      <c r="Z342" s="46"/>
      <c r="AA342" s="46"/>
      <c r="AB342" s="49"/>
      <c r="AC342" s="49"/>
      <c r="AD342" s="49"/>
      <c r="AE342" s="49"/>
      <c r="AF342" s="37"/>
    </row>
    <row r="343">
      <c r="A343" s="46"/>
      <c r="B343" s="312"/>
      <c r="C343" s="46"/>
      <c r="D343" s="49"/>
      <c r="E343" s="49"/>
      <c r="F343" s="49"/>
      <c r="G343" s="49"/>
      <c r="H343" s="49"/>
      <c r="I343" s="46"/>
      <c r="J343" s="46"/>
      <c r="K343" s="49"/>
      <c r="L343" s="261"/>
      <c r="M343" s="261"/>
      <c r="N343" s="49"/>
      <c r="O343" s="46"/>
      <c r="P343" s="49"/>
      <c r="Q343" s="46"/>
      <c r="R343" s="49"/>
      <c r="S343" s="46"/>
      <c r="T343" s="46"/>
      <c r="U343" s="49"/>
      <c r="V343" s="46"/>
      <c r="W343" s="46"/>
      <c r="X343" s="49"/>
      <c r="Y343" s="49"/>
      <c r="Z343" s="46"/>
      <c r="AA343" s="46"/>
      <c r="AB343" s="49"/>
      <c r="AC343" s="49"/>
      <c r="AD343" s="49"/>
      <c r="AE343" s="49"/>
      <c r="AF343" s="37"/>
    </row>
    <row r="344">
      <c r="A344" s="46"/>
      <c r="B344" s="312"/>
      <c r="C344" s="46"/>
      <c r="D344" s="49"/>
      <c r="E344" s="49"/>
      <c r="F344" s="49"/>
      <c r="G344" s="49"/>
      <c r="H344" s="49"/>
      <c r="I344" s="46"/>
      <c r="J344" s="46"/>
      <c r="K344" s="49"/>
      <c r="L344" s="260"/>
      <c r="M344" s="260"/>
      <c r="N344" s="49"/>
      <c r="O344" s="46"/>
      <c r="P344" s="49"/>
      <c r="Q344" s="46"/>
      <c r="R344" s="49"/>
      <c r="S344" s="46"/>
      <c r="T344" s="46"/>
      <c r="U344" s="49"/>
      <c r="V344" s="46"/>
      <c r="W344" s="46"/>
      <c r="X344" s="49"/>
      <c r="Y344" s="49"/>
      <c r="Z344" s="46"/>
      <c r="AA344" s="46"/>
      <c r="AB344" s="49"/>
      <c r="AC344" s="49"/>
      <c r="AD344" s="49"/>
      <c r="AE344" s="49"/>
      <c r="AF344" s="37"/>
    </row>
    <row r="345">
      <c r="A345" s="46"/>
      <c r="B345" s="312"/>
      <c r="C345" s="46"/>
      <c r="D345" s="49"/>
      <c r="E345" s="49"/>
      <c r="F345" s="49"/>
      <c r="G345" s="49"/>
      <c r="H345" s="49"/>
      <c r="I345" s="46"/>
      <c r="J345" s="46"/>
      <c r="K345" s="49"/>
      <c r="L345" s="261"/>
      <c r="M345" s="261"/>
      <c r="N345" s="49"/>
      <c r="O345" s="46"/>
      <c r="P345" s="49"/>
      <c r="Q345" s="46"/>
      <c r="R345" s="49"/>
      <c r="S345" s="46"/>
      <c r="T345" s="46"/>
      <c r="U345" s="49"/>
      <c r="V345" s="46"/>
      <c r="W345" s="46"/>
      <c r="X345" s="49"/>
      <c r="Y345" s="49"/>
      <c r="Z345" s="46"/>
      <c r="AA345" s="46"/>
      <c r="AB345" s="49"/>
      <c r="AC345" s="49"/>
      <c r="AD345" s="49"/>
      <c r="AE345" s="49"/>
      <c r="AF345" s="37"/>
    </row>
    <row r="346">
      <c r="A346" s="46"/>
      <c r="B346" s="312"/>
      <c r="C346" s="46"/>
      <c r="D346" s="49"/>
      <c r="E346" s="49"/>
      <c r="F346" s="49"/>
      <c r="G346" s="49"/>
      <c r="H346" s="49"/>
      <c r="I346" s="46"/>
      <c r="J346" s="46"/>
      <c r="K346" s="49"/>
      <c r="L346" s="260"/>
      <c r="M346" s="260"/>
      <c r="N346" s="49"/>
      <c r="O346" s="46"/>
      <c r="P346" s="49"/>
      <c r="Q346" s="46"/>
      <c r="R346" s="49"/>
      <c r="S346" s="46"/>
      <c r="T346" s="46"/>
      <c r="U346" s="49"/>
      <c r="V346" s="46"/>
      <c r="W346" s="46"/>
      <c r="X346" s="49"/>
      <c r="Y346" s="49"/>
      <c r="Z346" s="46"/>
      <c r="AA346" s="46"/>
      <c r="AB346" s="49"/>
      <c r="AC346" s="49"/>
      <c r="AD346" s="49"/>
      <c r="AE346" s="49"/>
      <c r="AF346" s="37"/>
    </row>
    <row r="347">
      <c r="A347" s="46"/>
      <c r="B347" s="312"/>
      <c r="C347" s="46"/>
      <c r="D347" s="49"/>
      <c r="E347" s="49"/>
      <c r="F347" s="49"/>
      <c r="G347" s="49"/>
      <c r="H347" s="49"/>
      <c r="I347" s="46"/>
      <c r="J347" s="46"/>
      <c r="K347" s="49"/>
      <c r="L347" s="261"/>
      <c r="M347" s="261"/>
      <c r="N347" s="49"/>
      <c r="O347" s="46"/>
      <c r="P347" s="49"/>
      <c r="Q347" s="46"/>
      <c r="R347" s="49"/>
      <c r="S347" s="46"/>
      <c r="T347" s="46"/>
      <c r="U347" s="49"/>
      <c r="V347" s="46"/>
      <c r="W347" s="46"/>
      <c r="X347" s="49"/>
      <c r="Y347" s="49"/>
      <c r="Z347" s="46"/>
      <c r="AA347" s="46"/>
      <c r="AB347" s="49"/>
      <c r="AC347" s="49"/>
      <c r="AD347" s="49"/>
      <c r="AE347" s="49"/>
      <c r="AF347" s="37"/>
    </row>
    <row r="348">
      <c r="A348" s="46"/>
      <c r="B348" s="312"/>
      <c r="C348" s="46"/>
      <c r="D348" s="49"/>
      <c r="E348" s="49"/>
      <c r="F348" s="49"/>
      <c r="G348" s="49"/>
      <c r="H348" s="49"/>
      <c r="I348" s="46"/>
      <c r="J348" s="46"/>
      <c r="K348" s="49"/>
      <c r="L348" s="260"/>
      <c r="M348" s="260"/>
      <c r="N348" s="49"/>
      <c r="O348" s="46"/>
      <c r="P348" s="49"/>
      <c r="Q348" s="46"/>
      <c r="R348" s="49"/>
      <c r="S348" s="46"/>
      <c r="T348" s="46"/>
      <c r="U348" s="49"/>
      <c r="V348" s="46"/>
      <c r="W348" s="46"/>
      <c r="X348" s="49"/>
      <c r="Y348" s="49"/>
      <c r="Z348" s="46"/>
      <c r="AA348" s="46"/>
      <c r="AB348" s="49"/>
      <c r="AC348" s="49"/>
      <c r="AD348" s="49"/>
      <c r="AE348" s="49"/>
      <c r="AF348" s="37"/>
    </row>
    <row r="349">
      <c r="A349" s="46"/>
      <c r="B349" s="312"/>
      <c r="C349" s="46"/>
      <c r="D349" s="49"/>
      <c r="E349" s="49"/>
      <c r="F349" s="49"/>
      <c r="G349" s="49"/>
      <c r="H349" s="49"/>
      <c r="I349" s="46"/>
      <c r="J349" s="46"/>
      <c r="K349" s="49"/>
      <c r="L349" s="261"/>
      <c r="M349" s="261"/>
      <c r="N349" s="49"/>
      <c r="O349" s="46"/>
      <c r="P349" s="49"/>
      <c r="Q349" s="46"/>
      <c r="R349" s="49"/>
      <c r="S349" s="46"/>
      <c r="T349" s="46"/>
      <c r="U349" s="49"/>
      <c r="V349" s="46"/>
      <c r="W349" s="46"/>
      <c r="X349" s="49"/>
      <c r="Y349" s="49"/>
      <c r="Z349" s="46"/>
      <c r="AA349" s="46"/>
      <c r="AB349" s="49"/>
      <c r="AC349" s="49"/>
      <c r="AD349" s="49"/>
      <c r="AE349" s="49"/>
      <c r="AF349" s="37"/>
    </row>
    <row r="350">
      <c r="A350" s="46"/>
      <c r="B350" s="312"/>
      <c r="C350" s="46"/>
      <c r="D350" s="49"/>
      <c r="E350" s="49"/>
      <c r="F350" s="49"/>
      <c r="G350" s="49"/>
      <c r="H350" s="49"/>
      <c r="I350" s="46"/>
      <c r="J350" s="46"/>
      <c r="K350" s="49"/>
      <c r="L350" s="260"/>
      <c r="M350" s="260"/>
      <c r="N350" s="49"/>
      <c r="O350" s="46"/>
      <c r="P350" s="49"/>
      <c r="Q350" s="46"/>
      <c r="R350" s="49"/>
      <c r="S350" s="46"/>
      <c r="T350" s="46"/>
      <c r="U350" s="49"/>
      <c r="V350" s="46"/>
      <c r="W350" s="46"/>
      <c r="X350" s="49"/>
      <c r="Y350" s="49"/>
      <c r="Z350" s="46"/>
      <c r="AA350" s="46"/>
      <c r="AB350" s="49"/>
      <c r="AC350" s="49"/>
      <c r="AD350" s="49"/>
      <c r="AE350" s="49"/>
      <c r="AF350" s="37"/>
    </row>
    <row r="351">
      <c r="A351" s="46"/>
      <c r="B351" s="312"/>
      <c r="C351" s="46"/>
      <c r="D351" s="49"/>
      <c r="E351" s="49"/>
      <c r="F351" s="49"/>
      <c r="G351" s="49"/>
      <c r="H351" s="49"/>
      <c r="I351" s="46"/>
      <c r="J351" s="46"/>
      <c r="K351" s="49"/>
      <c r="L351" s="261"/>
      <c r="M351" s="261"/>
      <c r="N351" s="49"/>
      <c r="O351" s="46"/>
      <c r="P351" s="49"/>
      <c r="Q351" s="46"/>
      <c r="R351" s="49"/>
      <c r="S351" s="46"/>
      <c r="T351" s="46"/>
      <c r="U351" s="49"/>
      <c r="V351" s="46"/>
      <c r="W351" s="46"/>
      <c r="X351" s="49"/>
      <c r="Y351" s="49"/>
      <c r="Z351" s="46"/>
      <c r="AA351" s="46"/>
      <c r="AB351" s="49"/>
      <c r="AC351" s="49"/>
      <c r="AD351" s="49"/>
      <c r="AE351" s="49"/>
      <c r="AF351" s="37"/>
    </row>
    <row r="352">
      <c r="A352" s="46"/>
      <c r="B352" s="312"/>
      <c r="C352" s="46"/>
      <c r="D352" s="49"/>
      <c r="E352" s="49"/>
      <c r="F352" s="49"/>
      <c r="G352" s="49"/>
      <c r="H352" s="49"/>
      <c r="I352" s="46"/>
      <c r="J352" s="46"/>
      <c r="K352" s="49"/>
      <c r="L352" s="260"/>
      <c r="M352" s="260"/>
      <c r="N352" s="49"/>
      <c r="O352" s="46"/>
      <c r="P352" s="49"/>
      <c r="Q352" s="46"/>
      <c r="R352" s="49"/>
      <c r="S352" s="46"/>
      <c r="T352" s="46"/>
      <c r="U352" s="49"/>
      <c r="V352" s="46"/>
      <c r="W352" s="46"/>
      <c r="X352" s="49"/>
      <c r="Y352" s="49"/>
      <c r="Z352" s="46"/>
      <c r="AA352" s="46"/>
      <c r="AB352" s="49"/>
      <c r="AC352" s="49"/>
      <c r="AD352" s="49"/>
      <c r="AE352" s="49"/>
      <c r="AF352" s="37"/>
    </row>
    <row r="353">
      <c r="A353" s="46"/>
      <c r="B353" s="312"/>
      <c r="C353" s="46"/>
      <c r="D353" s="49"/>
      <c r="E353" s="49"/>
      <c r="F353" s="49"/>
      <c r="G353" s="49"/>
      <c r="H353" s="49"/>
      <c r="I353" s="46"/>
      <c r="J353" s="46"/>
      <c r="K353" s="49"/>
      <c r="L353" s="261"/>
      <c r="M353" s="261"/>
      <c r="N353" s="49"/>
      <c r="O353" s="46"/>
      <c r="P353" s="49"/>
      <c r="Q353" s="46"/>
      <c r="R353" s="49"/>
      <c r="S353" s="46"/>
      <c r="T353" s="46"/>
      <c r="U353" s="49"/>
      <c r="V353" s="46"/>
      <c r="W353" s="46"/>
      <c r="X353" s="49"/>
      <c r="Y353" s="49"/>
      <c r="Z353" s="46"/>
      <c r="AA353" s="46"/>
      <c r="AB353" s="49"/>
      <c r="AC353" s="49"/>
      <c r="AD353" s="49"/>
      <c r="AE353" s="49"/>
      <c r="AF353" s="37"/>
    </row>
    <row r="354">
      <c r="A354" s="46"/>
      <c r="B354" s="312"/>
      <c r="C354" s="46"/>
      <c r="D354" s="49"/>
      <c r="E354" s="49"/>
      <c r="F354" s="49"/>
      <c r="G354" s="49"/>
      <c r="H354" s="49"/>
      <c r="I354" s="46"/>
      <c r="J354" s="46"/>
      <c r="K354" s="49"/>
      <c r="L354" s="260"/>
      <c r="M354" s="260"/>
      <c r="N354" s="49"/>
      <c r="O354" s="46"/>
      <c r="P354" s="49"/>
      <c r="Q354" s="46"/>
      <c r="R354" s="49"/>
      <c r="S354" s="46"/>
      <c r="T354" s="46"/>
      <c r="U354" s="49"/>
      <c r="V354" s="46"/>
      <c r="W354" s="46"/>
      <c r="X354" s="49"/>
      <c r="Y354" s="49"/>
      <c r="Z354" s="46"/>
      <c r="AA354" s="46"/>
      <c r="AB354" s="49"/>
      <c r="AC354" s="49"/>
      <c r="AD354" s="49"/>
      <c r="AE354" s="49"/>
      <c r="AF354" s="37"/>
    </row>
    <row r="355">
      <c r="A355" s="46"/>
      <c r="B355" s="312"/>
      <c r="C355" s="46"/>
      <c r="D355" s="49"/>
      <c r="E355" s="49"/>
      <c r="F355" s="49"/>
      <c r="G355" s="49"/>
      <c r="H355" s="49"/>
      <c r="I355" s="46"/>
      <c r="J355" s="46"/>
      <c r="K355" s="49"/>
      <c r="L355" s="261"/>
      <c r="M355" s="261"/>
      <c r="N355" s="49"/>
      <c r="O355" s="46"/>
      <c r="P355" s="49"/>
      <c r="Q355" s="46"/>
      <c r="R355" s="49"/>
      <c r="S355" s="46"/>
      <c r="T355" s="46"/>
      <c r="U355" s="49"/>
      <c r="V355" s="46"/>
      <c r="W355" s="46"/>
      <c r="X355" s="49"/>
      <c r="Y355" s="49"/>
      <c r="Z355" s="46"/>
      <c r="AA355" s="46"/>
      <c r="AB355" s="49"/>
      <c r="AC355" s="49"/>
      <c r="AD355" s="49"/>
      <c r="AE355" s="49"/>
      <c r="AF355" s="37"/>
    </row>
    <row r="356">
      <c r="A356" s="46"/>
      <c r="B356" s="312"/>
      <c r="C356" s="46"/>
      <c r="D356" s="49"/>
      <c r="E356" s="49"/>
      <c r="F356" s="49"/>
      <c r="G356" s="49"/>
      <c r="H356" s="49"/>
      <c r="I356" s="46"/>
      <c r="J356" s="46"/>
      <c r="K356" s="49"/>
      <c r="L356" s="260"/>
      <c r="M356" s="260"/>
      <c r="N356" s="49"/>
      <c r="O356" s="46"/>
      <c r="P356" s="49"/>
      <c r="Q356" s="46"/>
      <c r="R356" s="49"/>
      <c r="S356" s="46"/>
      <c r="T356" s="46"/>
      <c r="U356" s="49"/>
      <c r="V356" s="46"/>
      <c r="W356" s="46"/>
      <c r="X356" s="49"/>
      <c r="Y356" s="49"/>
      <c r="Z356" s="46"/>
      <c r="AA356" s="46"/>
      <c r="AB356" s="49"/>
      <c r="AC356" s="49"/>
      <c r="AD356" s="49"/>
      <c r="AE356" s="49"/>
      <c r="AF356" s="37"/>
    </row>
    <row r="357">
      <c r="A357" s="46"/>
      <c r="B357" s="312"/>
      <c r="C357" s="46"/>
      <c r="D357" s="49"/>
      <c r="E357" s="49"/>
      <c r="F357" s="49"/>
      <c r="G357" s="49"/>
      <c r="H357" s="49"/>
      <c r="I357" s="46"/>
      <c r="J357" s="46"/>
      <c r="K357" s="49"/>
      <c r="L357" s="261"/>
      <c r="M357" s="261"/>
      <c r="N357" s="49"/>
      <c r="O357" s="46"/>
      <c r="P357" s="49"/>
      <c r="Q357" s="46"/>
      <c r="R357" s="49"/>
      <c r="S357" s="46"/>
      <c r="T357" s="46"/>
      <c r="U357" s="49"/>
      <c r="V357" s="46"/>
      <c r="W357" s="46"/>
      <c r="X357" s="49"/>
      <c r="Y357" s="49"/>
      <c r="Z357" s="46"/>
      <c r="AA357" s="46"/>
      <c r="AB357" s="49"/>
      <c r="AC357" s="49"/>
      <c r="AD357" s="49"/>
      <c r="AE357" s="49"/>
      <c r="AF357" s="37"/>
    </row>
    <row r="358">
      <c r="A358" s="46"/>
      <c r="B358" s="312"/>
      <c r="C358" s="46"/>
      <c r="D358" s="49"/>
      <c r="E358" s="49"/>
      <c r="F358" s="49"/>
      <c r="G358" s="49"/>
      <c r="H358" s="49"/>
      <c r="I358" s="46"/>
      <c r="J358" s="46"/>
      <c r="K358" s="49"/>
      <c r="L358" s="260"/>
      <c r="M358" s="260"/>
      <c r="N358" s="49"/>
      <c r="O358" s="46"/>
      <c r="P358" s="49"/>
      <c r="Q358" s="46"/>
      <c r="R358" s="49"/>
      <c r="S358" s="46"/>
      <c r="T358" s="46"/>
      <c r="U358" s="49"/>
      <c r="V358" s="46"/>
      <c r="W358" s="46"/>
      <c r="X358" s="49"/>
      <c r="Y358" s="49"/>
      <c r="Z358" s="46"/>
      <c r="AA358" s="46"/>
      <c r="AB358" s="49"/>
      <c r="AC358" s="49"/>
      <c r="AD358" s="49"/>
      <c r="AE358" s="49"/>
      <c r="AF358" s="37"/>
    </row>
    <row r="359">
      <c r="A359" s="46"/>
      <c r="B359" s="312"/>
      <c r="C359" s="46"/>
      <c r="D359" s="49"/>
      <c r="E359" s="49"/>
      <c r="F359" s="49"/>
      <c r="G359" s="49"/>
      <c r="H359" s="49"/>
      <c r="I359" s="46"/>
      <c r="J359" s="46"/>
      <c r="K359" s="49"/>
      <c r="L359" s="261"/>
      <c r="M359" s="261"/>
      <c r="N359" s="49"/>
      <c r="O359" s="46"/>
      <c r="P359" s="49"/>
      <c r="Q359" s="46"/>
      <c r="R359" s="49"/>
      <c r="S359" s="46"/>
      <c r="T359" s="46"/>
      <c r="U359" s="49"/>
      <c r="V359" s="46"/>
      <c r="W359" s="46"/>
      <c r="X359" s="49"/>
      <c r="Y359" s="49"/>
      <c r="Z359" s="46"/>
      <c r="AA359" s="46"/>
      <c r="AB359" s="49"/>
      <c r="AC359" s="49"/>
      <c r="AD359" s="49"/>
      <c r="AE359" s="49"/>
      <c r="AF359" s="37"/>
    </row>
    <row r="360">
      <c r="A360" s="46"/>
      <c r="B360" s="312"/>
      <c r="C360" s="46"/>
      <c r="D360" s="49"/>
      <c r="E360" s="49"/>
      <c r="F360" s="49"/>
      <c r="G360" s="49"/>
      <c r="H360" s="49"/>
      <c r="I360" s="46"/>
      <c r="J360" s="46"/>
      <c r="K360" s="49"/>
      <c r="L360" s="260"/>
      <c r="M360" s="260"/>
      <c r="N360" s="49"/>
      <c r="O360" s="46"/>
      <c r="P360" s="49"/>
      <c r="Q360" s="46"/>
      <c r="R360" s="49"/>
      <c r="S360" s="46"/>
      <c r="T360" s="46"/>
      <c r="U360" s="49"/>
      <c r="V360" s="46"/>
      <c r="W360" s="46"/>
      <c r="X360" s="49"/>
      <c r="Y360" s="49"/>
      <c r="Z360" s="46"/>
      <c r="AA360" s="46"/>
      <c r="AB360" s="49"/>
      <c r="AC360" s="49"/>
      <c r="AD360" s="49"/>
      <c r="AE360" s="49"/>
      <c r="AF360" s="37"/>
    </row>
    <row r="361">
      <c r="A361" s="46"/>
      <c r="B361" s="312"/>
      <c r="C361" s="46"/>
      <c r="D361" s="49"/>
      <c r="E361" s="49"/>
      <c r="F361" s="49"/>
      <c r="G361" s="49"/>
      <c r="H361" s="49"/>
      <c r="I361" s="46"/>
      <c r="J361" s="46"/>
      <c r="K361" s="49"/>
      <c r="L361" s="261"/>
      <c r="M361" s="261"/>
      <c r="N361" s="49"/>
      <c r="O361" s="46"/>
      <c r="P361" s="49"/>
      <c r="Q361" s="46"/>
      <c r="R361" s="49"/>
      <c r="S361" s="46"/>
      <c r="T361" s="46"/>
      <c r="U361" s="49"/>
      <c r="V361" s="46"/>
      <c r="W361" s="46"/>
      <c r="X361" s="49"/>
      <c r="Y361" s="49"/>
      <c r="Z361" s="46"/>
      <c r="AA361" s="46"/>
      <c r="AB361" s="49"/>
      <c r="AC361" s="49"/>
      <c r="AD361" s="49"/>
      <c r="AE361" s="49"/>
      <c r="AF361" s="37"/>
    </row>
    <row r="362">
      <c r="A362" s="46"/>
      <c r="B362" s="312"/>
      <c r="C362" s="46"/>
      <c r="D362" s="49"/>
      <c r="E362" s="49"/>
      <c r="F362" s="49"/>
      <c r="G362" s="49"/>
      <c r="H362" s="49"/>
      <c r="I362" s="46"/>
      <c r="J362" s="46"/>
      <c r="K362" s="49"/>
      <c r="L362" s="260"/>
      <c r="M362" s="260"/>
      <c r="N362" s="49"/>
      <c r="O362" s="46"/>
      <c r="P362" s="49"/>
      <c r="Q362" s="46"/>
      <c r="R362" s="49"/>
      <c r="S362" s="46"/>
      <c r="T362" s="46"/>
      <c r="U362" s="49"/>
      <c r="V362" s="46"/>
      <c r="W362" s="46"/>
      <c r="X362" s="49"/>
      <c r="Y362" s="49"/>
      <c r="Z362" s="46"/>
      <c r="AA362" s="46"/>
      <c r="AB362" s="49"/>
      <c r="AC362" s="49"/>
      <c r="AD362" s="49"/>
      <c r="AE362" s="49"/>
      <c r="AF362" s="37"/>
    </row>
    <row r="363">
      <c r="A363" s="46"/>
      <c r="B363" s="312"/>
      <c r="C363" s="46"/>
      <c r="D363" s="49"/>
      <c r="E363" s="49"/>
      <c r="F363" s="49"/>
      <c r="G363" s="49"/>
      <c r="H363" s="49"/>
      <c r="I363" s="46"/>
      <c r="J363" s="46"/>
      <c r="K363" s="49"/>
      <c r="L363" s="261"/>
      <c r="M363" s="261"/>
      <c r="N363" s="49"/>
      <c r="O363" s="46"/>
      <c r="P363" s="49"/>
      <c r="Q363" s="46"/>
      <c r="R363" s="49"/>
      <c r="S363" s="46"/>
      <c r="T363" s="46"/>
      <c r="U363" s="49"/>
      <c r="V363" s="46"/>
      <c r="W363" s="46"/>
      <c r="X363" s="49"/>
      <c r="Y363" s="49"/>
      <c r="Z363" s="46"/>
      <c r="AA363" s="46"/>
      <c r="AB363" s="49"/>
      <c r="AC363" s="49"/>
      <c r="AD363" s="49"/>
      <c r="AE363" s="49"/>
      <c r="AF363" s="37"/>
    </row>
    <row r="364">
      <c r="A364" s="46"/>
      <c r="B364" s="312"/>
      <c r="C364" s="46"/>
      <c r="D364" s="49"/>
      <c r="E364" s="49"/>
      <c r="F364" s="49"/>
      <c r="G364" s="49"/>
      <c r="H364" s="49"/>
      <c r="I364" s="46"/>
      <c r="J364" s="46"/>
      <c r="K364" s="49"/>
      <c r="L364" s="260"/>
      <c r="M364" s="260"/>
      <c r="N364" s="49"/>
      <c r="O364" s="46"/>
      <c r="P364" s="49"/>
      <c r="Q364" s="46"/>
      <c r="R364" s="49"/>
      <c r="S364" s="46"/>
      <c r="T364" s="46"/>
      <c r="U364" s="49"/>
      <c r="V364" s="46"/>
      <c r="W364" s="46"/>
      <c r="X364" s="49"/>
      <c r="Y364" s="49"/>
      <c r="Z364" s="46"/>
      <c r="AA364" s="46"/>
      <c r="AB364" s="49"/>
      <c r="AC364" s="49"/>
      <c r="AD364" s="49"/>
      <c r="AE364" s="49"/>
      <c r="AF364" s="37"/>
    </row>
    <row r="365">
      <c r="A365" s="46"/>
      <c r="B365" s="312"/>
      <c r="C365" s="46"/>
      <c r="D365" s="49"/>
      <c r="E365" s="49"/>
      <c r="F365" s="49"/>
      <c r="G365" s="49"/>
      <c r="H365" s="49"/>
      <c r="I365" s="46"/>
      <c r="J365" s="46"/>
      <c r="K365" s="49"/>
      <c r="L365" s="261"/>
      <c r="M365" s="261"/>
      <c r="N365" s="49"/>
      <c r="O365" s="46"/>
      <c r="P365" s="49"/>
      <c r="Q365" s="46"/>
      <c r="R365" s="49"/>
      <c r="S365" s="46"/>
      <c r="T365" s="46"/>
      <c r="U365" s="49"/>
      <c r="V365" s="46"/>
      <c r="W365" s="46"/>
      <c r="X365" s="49"/>
      <c r="Y365" s="49"/>
      <c r="Z365" s="46"/>
      <c r="AA365" s="46"/>
      <c r="AB365" s="49"/>
      <c r="AC365" s="49"/>
      <c r="AD365" s="49"/>
      <c r="AE365" s="49"/>
      <c r="AF365" s="37"/>
    </row>
    <row r="366">
      <c r="A366" s="46"/>
      <c r="B366" s="312"/>
      <c r="C366" s="46"/>
      <c r="D366" s="49"/>
      <c r="E366" s="49"/>
      <c r="F366" s="49"/>
      <c r="G366" s="49"/>
      <c r="H366" s="49"/>
      <c r="I366" s="46"/>
      <c r="J366" s="46"/>
      <c r="K366" s="49"/>
      <c r="L366" s="260"/>
      <c r="M366" s="260"/>
      <c r="N366" s="49"/>
      <c r="O366" s="46"/>
      <c r="P366" s="49"/>
      <c r="Q366" s="46"/>
      <c r="R366" s="49"/>
      <c r="S366" s="46"/>
      <c r="T366" s="46"/>
      <c r="U366" s="49"/>
      <c r="V366" s="46"/>
      <c r="W366" s="46"/>
      <c r="X366" s="49"/>
      <c r="Y366" s="49"/>
      <c r="Z366" s="46"/>
      <c r="AA366" s="46"/>
      <c r="AB366" s="49"/>
      <c r="AC366" s="49"/>
      <c r="AD366" s="49"/>
      <c r="AE366" s="49"/>
      <c r="AF366" s="37"/>
    </row>
    <row r="367">
      <c r="A367" s="46"/>
      <c r="B367" s="312"/>
      <c r="C367" s="46"/>
      <c r="D367" s="49"/>
      <c r="E367" s="49"/>
      <c r="F367" s="49"/>
      <c r="G367" s="49"/>
      <c r="H367" s="49"/>
      <c r="I367" s="46"/>
      <c r="J367" s="46"/>
      <c r="K367" s="49"/>
      <c r="L367" s="261"/>
      <c r="M367" s="261"/>
      <c r="N367" s="49"/>
      <c r="O367" s="46"/>
      <c r="P367" s="49"/>
      <c r="Q367" s="46"/>
      <c r="R367" s="49"/>
      <c r="S367" s="46"/>
      <c r="T367" s="46"/>
      <c r="U367" s="49"/>
      <c r="V367" s="46"/>
      <c r="W367" s="46"/>
      <c r="X367" s="49"/>
      <c r="Y367" s="49"/>
      <c r="Z367" s="46"/>
      <c r="AA367" s="46"/>
      <c r="AB367" s="49"/>
      <c r="AC367" s="49"/>
      <c r="AD367" s="49"/>
      <c r="AE367" s="49"/>
      <c r="AF367" s="37"/>
    </row>
    <row r="368">
      <c r="A368" s="46"/>
      <c r="B368" s="312"/>
      <c r="C368" s="46"/>
      <c r="D368" s="49"/>
      <c r="E368" s="49"/>
      <c r="F368" s="49"/>
      <c r="G368" s="49"/>
      <c r="H368" s="49"/>
      <c r="I368" s="46"/>
      <c r="J368" s="46"/>
      <c r="K368" s="49"/>
      <c r="L368" s="260"/>
      <c r="M368" s="260"/>
      <c r="N368" s="49"/>
      <c r="O368" s="46"/>
      <c r="P368" s="49"/>
      <c r="Q368" s="46"/>
      <c r="R368" s="49"/>
      <c r="S368" s="46"/>
      <c r="T368" s="46"/>
      <c r="U368" s="49"/>
      <c r="V368" s="46"/>
      <c r="W368" s="46"/>
      <c r="X368" s="49"/>
      <c r="Y368" s="49"/>
      <c r="Z368" s="46"/>
      <c r="AA368" s="46"/>
      <c r="AB368" s="49"/>
      <c r="AC368" s="49"/>
      <c r="AD368" s="49"/>
      <c r="AE368" s="49"/>
      <c r="AF368" s="37"/>
    </row>
    <row r="369">
      <c r="A369" s="46"/>
      <c r="B369" s="312"/>
      <c r="C369" s="46"/>
      <c r="D369" s="49"/>
      <c r="E369" s="49"/>
      <c r="F369" s="49"/>
      <c r="G369" s="49"/>
      <c r="H369" s="49"/>
      <c r="I369" s="46"/>
      <c r="J369" s="46"/>
      <c r="K369" s="49"/>
      <c r="L369" s="261"/>
      <c r="M369" s="261"/>
      <c r="N369" s="49"/>
      <c r="O369" s="46"/>
      <c r="P369" s="49"/>
      <c r="Q369" s="46"/>
      <c r="R369" s="49"/>
      <c r="S369" s="46"/>
      <c r="T369" s="46"/>
      <c r="U369" s="49"/>
      <c r="V369" s="46"/>
      <c r="W369" s="46"/>
      <c r="X369" s="49"/>
      <c r="Y369" s="49"/>
      <c r="Z369" s="46"/>
      <c r="AA369" s="46"/>
      <c r="AB369" s="49"/>
      <c r="AC369" s="49"/>
      <c r="AD369" s="49"/>
      <c r="AE369" s="49"/>
      <c r="AF369" s="37"/>
    </row>
    <row r="370">
      <c r="A370" s="46"/>
      <c r="B370" s="312"/>
      <c r="C370" s="46"/>
      <c r="D370" s="49"/>
      <c r="E370" s="49"/>
      <c r="F370" s="49"/>
      <c r="G370" s="49"/>
      <c r="H370" s="49"/>
      <c r="I370" s="46"/>
      <c r="J370" s="46"/>
      <c r="K370" s="49"/>
      <c r="L370" s="260"/>
      <c r="M370" s="260"/>
      <c r="N370" s="49"/>
      <c r="O370" s="46"/>
      <c r="P370" s="49"/>
      <c r="Q370" s="46"/>
      <c r="R370" s="49"/>
      <c r="S370" s="46"/>
      <c r="T370" s="46"/>
      <c r="U370" s="49"/>
      <c r="V370" s="46"/>
      <c r="W370" s="46"/>
      <c r="X370" s="49"/>
      <c r="Y370" s="49"/>
      <c r="Z370" s="46"/>
      <c r="AA370" s="46"/>
      <c r="AB370" s="49"/>
      <c r="AC370" s="49"/>
      <c r="AD370" s="49"/>
      <c r="AE370" s="49"/>
      <c r="AF370" s="37"/>
    </row>
    <row r="371">
      <c r="A371" s="46"/>
      <c r="B371" s="312"/>
      <c r="C371" s="46"/>
      <c r="D371" s="49"/>
      <c r="E371" s="49"/>
      <c r="F371" s="49"/>
      <c r="G371" s="49"/>
      <c r="H371" s="49"/>
      <c r="I371" s="46"/>
      <c r="J371" s="46"/>
      <c r="K371" s="49"/>
      <c r="L371" s="261"/>
      <c r="M371" s="261"/>
      <c r="N371" s="49"/>
      <c r="O371" s="46"/>
      <c r="P371" s="49"/>
      <c r="Q371" s="46"/>
      <c r="R371" s="49"/>
      <c r="S371" s="46"/>
      <c r="T371" s="46"/>
      <c r="U371" s="49"/>
      <c r="V371" s="46"/>
      <c r="W371" s="46"/>
      <c r="X371" s="49"/>
      <c r="Y371" s="49"/>
      <c r="Z371" s="46"/>
      <c r="AA371" s="46"/>
      <c r="AB371" s="49"/>
      <c r="AC371" s="49"/>
      <c r="AD371" s="49"/>
      <c r="AE371" s="49"/>
      <c r="AF371" s="37"/>
    </row>
    <row r="372">
      <c r="A372" s="46"/>
      <c r="B372" s="312"/>
      <c r="C372" s="46"/>
      <c r="D372" s="49"/>
      <c r="E372" s="49"/>
      <c r="F372" s="49"/>
      <c r="G372" s="49"/>
      <c r="H372" s="49"/>
      <c r="I372" s="46"/>
      <c r="J372" s="46"/>
      <c r="K372" s="49"/>
      <c r="L372" s="260"/>
      <c r="M372" s="260"/>
      <c r="N372" s="49"/>
      <c r="O372" s="46"/>
      <c r="P372" s="49"/>
      <c r="Q372" s="46"/>
      <c r="R372" s="49"/>
      <c r="S372" s="46"/>
      <c r="T372" s="46"/>
      <c r="U372" s="49"/>
      <c r="V372" s="46"/>
      <c r="W372" s="46"/>
      <c r="X372" s="49"/>
      <c r="Y372" s="49"/>
      <c r="Z372" s="46"/>
      <c r="AA372" s="46"/>
      <c r="AB372" s="49"/>
      <c r="AC372" s="49"/>
      <c r="AD372" s="49"/>
      <c r="AE372" s="49"/>
      <c r="AF372" s="37"/>
    </row>
    <row r="373">
      <c r="A373" s="46"/>
      <c r="B373" s="312"/>
      <c r="C373" s="46"/>
      <c r="D373" s="49"/>
      <c r="E373" s="49"/>
      <c r="F373" s="49"/>
      <c r="G373" s="49"/>
      <c r="H373" s="49"/>
      <c r="I373" s="46"/>
      <c r="J373" s="46"/>
      <c r="K373" s="49"/>
      <c r="L373" s="261"/>
      <c r="M373" s="261"/>
      <c r="N373" s="49"/>
      <c r="O373" s="46"/>
      <c r="P373" s="49"/>
      <c r="Q373" s="46"/>
      <c r="R373" s="49"/>
      <c r="S373" s="46"/>
      <c r="T373" s="46"/>
      <c r="U373" s="49"/>
      <c r="V373" s="46"/>
      <c r="W373" s="46"/>
      <c r="X373" s="49"/>
      <c r="Y373" s="49"/>
      <c r="Z373" s="46"/>
      <c r="AA373" s="46"/>
      <c r="AB373" s="49"/>
      <c r="AC373" s="49"/>
      <c r="AD373" s="49"/>
      <c r="AE373" s="49"/>
      <c r="AF373" s="37"/>
    </row>
    <row r="374">
      <c r="A374" s="46"/>
      <c r="B374" s="312"/>
      <c r="C374" s="46"/>
      <c r="D374" s="49"/>
      <c r="E374" s="49"/>
      <c r="F374" s="49"/>
      <c r="G374" s="49"/>
      <c r="H374" s="49"/>
      <c r="I374" s="46"/>
      <c r="J374" s="46"/>
      <c r="K374" s="49"/>
      <c r="L374" s="260"/>
      <c r="M374" s="260"/>
      <c r="N374" s="49"/>
      <c r="O374" s="46"/>
      <c r="P374" s="49"/>
      <c r="Q374" s="46"/>
      <c r="R374" s="49"/>
      <c r="S374" s="46"/>
      <c r="T374" s="46"/>
      <c r="U374" s="49"/>
      <c r="V374" s="46"/>
      <c r="W374" s="46"/>
      <c r="X374" s="49"/>
      <c r="Y374" s="49"/>
      <c r="Z374" s="46"/>
      <c r="AA374" s="46"/>
      <c r="AB374" s="49"/>
      <c r="AC374" s="49"/>
      <c r="AD374" s="49"/>
      <c r="AE374" s="49"/>
      <c r="AF374" s="37"/>
    </row>
    <row r="375">
      <c r="A375" s="46"/>
      <c r="B375" s="312"/>
      <c r="C375" s="46"/>
      <c r="D375" s="49"/>
      <c r="E375" s="49"/>
      <c r="F375" s="49"/>
      <c r="G375" s="49"/>
      <c r="H375" s="49"/>
      <c r="I375" s="46"/>
      <c r="J375" s="46"/>
      <c r="K375" s="49"/>
      <c r="L375" s="261"/>
      <c r="M375" s="261"/>
      <c r="N375" s="49"/>
      <c r="O375" s="46"/>
      <c r="P375" s="49"/>
      <c r="Q375" s="46"/>
      <c r="R375" s="49"/>
      <c r="S375" s="46"/>
      <c r="T375" s="46"/>
      <c r="U375" s="49"/>
      <c r="V375" s="46"/>
      <c r="W375" s="46"/>
      <c r="X375" s="49"/>
      <c r="Y375" s="49"/>
      <c r="Z375" s="46"/>
      <c r="AA375" s="46"/>
      <c r="AB375" s="49"/>
      <c r="AC375" s="49"/>
      <c r="AD375" s="49"/>
      <c r="AE375" s="49"/>
      <c r="AF375" s="37"/>
    </row>
    <row r="376">
      <c r="A376" s="46"/>
      <c r="B376" s="312"/>
      <c r="C376" s="46"/>
      <c r="D376" s="49"/>
      <c r="E376" s="49"/>
      <c r="F376" s="49"/>
      <c r="G376" s="49"/>
      <c r="H376" s="49"/>
      <c r="I376" s="46"/>
      <c r="J376" s="46"/>
      <c r="K376" s="49"/>
      <c r="L376" s="260"/>
      <c r="M376" s="260"/>
      <c r="N376" s="49"/>
      <c r="O376" s="46"/>
      <c r="P376" s="49"/>
      <c r="Q376" s="46"/>
      <c r="R376" s="49"/>
      <c r="S376" s="46"/>
      <c r="T376" s="46"/>
      <c r="U376" s="49"/>
      <c r="V376" s="46"/>
      <c r="W376" s="46"/>
      <c r="X376" s="49"/>
      <c r="Y376" s="49"/>
      <c r="Z376" s="46"/>
      <c r="AA376" s="46"/>
      <c r="AB376" s="49"/>
      <c r="AC376" s="49"/>
      <c r="AD376" s="49"/>
      <c r="AE376" s="49"/>
      <c r="AF376" s="37"/>
    </row>
    <row r="377">
      <c r="A377" s="46"/>
      <c r="B377" s="312"/>
      <c r="C377" s="46"/>
      <c r="D377" s="49"/>
      <c r="E377" s="49"/>
      <c r="F377" s="49"/>
      <c r="G377" s="49"/>
      <c r="H377" s="49"/>
      <c r="I377" s="46"/>
      <c r="J377" s="46"/>
      <c r="K377" s="49"/>
      <c r="L377" s="261"/>
      <c r="M377" s="261"/>
      <c r="N377" s="49"/>
      <c r="O377" s="46"/>
      <c r="P377" s="49"/>
      <c r="Q377" s="46"/>
      <c r="R377" s="49"/>
      <c r="S377" s="46"/>
      <c r="T377" s="46"/>
      <c r="U377" s="49"/>
      <c r="V377" s="46"/>
      <c r="W377" s="46"/>
      <c r="X377" s="49"/>
      <c r="Y377" s="49"/>
      <c r="Z377" s="46"/>
      <c r="AA377" s="46"/>
      <c r="AB377" s="49"/>
      <c r="AC377" s="49"/>
      <c r="AD377" s="49"/>
      <c r="AE377" s="49"/>
      <c r="AF377" s="37"/>
    </row>
    <row r="378">
      <c r="A378" s="46"/>
      <c r="B378" s="312"/>
      <c r="C378" s="46"/>
      <c r="D378" s="49"/>
      <c r="E378" s="49"/>
      <c r="F378" s="49"/>
      <c r="G378" s="49"/>
      <c r="H378" s="49"/>
      <c r="I378" s="46"/>
      <c r="J378" s="46"/>
      <c r="K378" s="49"/>
      <c r="L378" s="260"/>
      <c r="M378" s="260"/>
      <c r="N378" s="49"/>
      <c r="O378" s="46"/>
      <c r="P378" s="49"/>
      <c r="Q378" s="46"/>
      <c r="R378" s="49"/>
      <c r="S378" s="46"/>
      <c r="T378" s="46"/>
      <c r="U378" s="49"/>
      <c r="V378" s="46"/>
      <c r="W378" s="46"/>
      <c r="X378" s="49"/>
      <c r="Y378" s="49"/>
      <c r="Z378" s="46"/>
      <c r="AA378" s="46"/>
      <c r="AB378" s="49"/>
      <c r="AC378" s="49"/>
      <c r="AD378" s="49"/>
      <c r="AE378" s="49"/>
      <c r="AF378" s="37"/>
    </row>
    <row r="379">
      <c r="A379" s="46"/>
      <c r="B379" s="312"/>
      <c r="C379" s="46"/>
      <c r="D379" s="49"/>
      <c r="E379" s="49"/>
      <c r="F379" s="49"/>
      <c r="G379" s="49"/>
      <c r="H379" s="49"/>
      <c r="I379" s="46"/>
      <c r="J379" s="46"/>
      <c r="K379" s="49"/>
      <c r="L379" s="261"/>
      <c r="M379" s="261"/>
      <c r="N379" s="49"/>
      <c r="O379" s="46"/>
      <c r="P379" s="49"/>
      <c r="Q379" s="46"/>
      <c r="R379" s="49"/>
      <c r="S379" s="46"/>
      <c r="T379" s="46"/>
      <c r="U379" s="49"/>
      <c r="V379" s="46"/>
      <c r="W379" s="46"/>
      <c r="X379" s="49"/>
      <c r="Y379" s="49"/>
      <c r="Z379" s="46"/>
      <c r="AA379" s="46"/>
      <c r="AB379" s="49"/>
      <c r="AC379" s="49"/>
      <c r="AD379" s="49"/>
      <c r="AE379" s="49"/>
      <c r="AF379" s="37"/>
    </row>
    <row r="380">
      <c r="A380" s="46"/>
      <c r="B380" s="312"/>
      <c r="C380" s="46"/>
      <c r="D380" s="49"/>
      <c r="E380" s="49"/>
      <c r="F380" s="49"/>
      <c r="G380" s="49"/>
      <c r="H380" s="49"/>
      <c r="I380" s="46"/>
      <c r="J380" s="46"/>
      <c r="K380" s="49"/>
      <c r="L380" s="260"/>
      <c r="M380" s="260"/>
      <c r="N380" s="49"/>
      <c r="O380" s="46"/>
      <c r="P380" s="49"/>
      <c r="Q380" s="46"/>
      <c r="R380" s="49"/>
      <c r="S380" s="46"/>
      <c r="T380" s="46"/>
      <c r="U380" s="49"/>
      <c r="V380" s="46"/>
      <c r="W380" s="46"/>
      <c r="X380" s="49"/>
      <c r="Y380" s="49"/>
      <c r="Z380" s="46"/>
      <c r="AA380" s="46"/>
      <c r="AB380" s="49"/>
      <c r="AC380" s="49"/>
      <c r="AD380" s="49"/>
      <c r="AE380" s="49"/>
      <c r="AF380" s="37"/>
    </row>
    <row r="381">
      <c r="A381" s="46"/>
      <c r="B381" s="312"/>
      <c r="C381" s="46"/>
      <c r="D381" s="49"/>
      <c r="E381" s="49"/>
      <c r="F381" s="49"/>
      <c r="G381" s="49"/>
      <c r="H381" s="49"/>
      <c r="I381" s="46"/>
      <c r="J381" s="46"/>
      <c r="K381" s="49"/>
      <c r="L381" s="261"/>
      <c r="M381" s="261"/>
      <c r="N381" s="49"/>
      <c r="O381" s="46"/>
      <c r="P381" s="49"/>
      <c r="Q381" s="46"/>
      <c r="R381" s="49"/>
      <c r="S381" s="46"/>
      <c r="T381" s="46"/>
      <c r="U381" s="49"/>
      <c r="V381" s="46"/>
      <c r="W381" s="46"/>
      <c r="X381" s="49"/>
      <c r="Y381" s="49"/>
      <c r="Z381" s="46"/>
      <c r="AA381" s="46"/>
      <c r="AB381" s="49"/>
      <c r="AC381" s="49"/>
      <c r="AD381" s="49"/>
      <c r="AE381" s="49"/>
      <c r="AF381" s="37"/>
    </row>
    <row r="382">
      <c r="A382" s="46"/>
      <c r="B382" s="312"/>
      <c r="C382" s="46"/>
      <c r="D382" s="49"/>
      <c r="E382" s="49"/>
      <c r="F382" s="49"/>
      <c r="G382" s="49"/>
      <c r="H382" s="49"/>
      <c r="I382" s="46"/>
      <c r="J382" s="46"/>
      <c r="K382" s="49"/>
      <c r="L382" s="260"/>
      <c r="M382" s="260"/>
      <c r="N382" s="49"/>
      <c r="O382" s="46"/>
      <c r="P382" s="49"/>
      <c r="Q382" s="46"/>
      <c r="R382" s="49"/>
      <c r="S382" s="46"/>
      <c r="T382" s="46"/>
      <c r="U382" s="49"/>
      <c r="V382" s="46"/>
      <c r="W382" s="46"/>
      <c r="X382" s="49"/>
      <c r="Y382" s="49"/>
      <c r="Z382" s="46"/>
      <c r="AA382" s="46"/>
      <c r="AB382" s="49"/>
      <c r="AC382" s="49"/>
      <c r="AD382" s="49"/>
      <c r="AE382" s="49"/>
      <c r="AF382" s="37"/>
    </row>
    <row r="383">
      <c r="A383" s="46"/>
      <c r="B383" s="312"/>
      <c r="C383" s="46"/>
      <c r="D383" s="49"/>
      <c r="E383" s="49"/>
      <c r="F383" s="49"/>
      <c r="G383" s="49"/>
      <c r="H383" s="49"/>
      <c r="I383" s="46"/>
      <c r="J383" s="46"/>
      <c r="K383" s="49"/>
      <c r="L383" s="261"/>
      <c r="M383" s="261"/>
      <c r="N383" s="49"/>
      <c r="O383" s="46"/>
      <c r="P383" s="49"/>
      <c r="Q383" s="46"/>
      <c r="R383" s="49"/>
      <c r="S383" s="46"/>
      <c r="T383" s="46"/>
      <c r="U383" s="49"/>
      <c r="V383" s="46"/>
      <c r="W383" s="46"/>
      <c r="X383" s="49"/>
      <c r="Y383" s="49"/>
      <c r="Z383" s="46"/>
      <c r="AA383" s="46"/>
      <c r="AB383" s="49"/>
      <c r="AC383" s="49"/>
      <c r="AD383" s="49"/>
      <c r="AE383" s="49"/>
      <c r="AF383" s="37"/>
    </row>
    <row r="384">
      <c r="A384" s="46"/>
      <c r="B384" s="312"/>
      <c r="C384" s="46"/>
      <c r="D384" s="49"/>
      <c r="E384" s="49"/>
      <c r="F384" s="49"/>
      <c r="G384" s="49"/>
      <c r="H384" s="49"/>
      <c r="I384" s="46"/>
      <c r="J384" s="46"/>
      <c r="K384" s="49"/>
      <c r="L384" s="260"/>
      <c r="M384" s="260"/>
      <c r="N384" s="49"/>
      <c r="O384" s="46"/>
      <c r="P384" s="49"/>
      <c r="Q384" s="46"/>
      <c r="R384" s="49"/>
      <c r="S384" s="46"/>
      <c r="T384" s="46"/>
      <c r="U384" s="49"/>
      <c r="V384" s="46"/>
      <c r="W384" s="46"/>
      <c r="X384" s="49"/>
      <c r="Y384" s="49"/>
      <c r="Z384" s="46"/>
      <c r="AA384" s="46"/>
      <c r="AB384" s="49"/>
      <c r="AC384" s="49"/>
      <c r="AD384" s="49"/>
      <c r="AE384" s="49"/>
      <c r="AF384" s="37"/>
    </row>
    <row r="385">
      <c r="A385" s="46"/>
      <c r="B385" s="312"/>
      <c r="C385" s="46"/>
      <c r="D385" s="49"/>
      <c r="E385" s="49"/>
      <c r="F385" s="49"/>
      <c r="G385" s="49"/>
      <c r="H385" s="49"/>
      <c r="I385" s="46"/>
      <c r="J385" s="46"/>
      <c r="K385" s="49"/>
      <c r="L385" s="261"/>
      <c r="M385" s="261"/>
      <c r="N385" s="49"/>
      <c r="O385" s="46"/>
      <c r="P385" s="49"/>
      <c r="Q385" s="46"/>
      <c r="R385" s="49"/>
      <c r="S385" s="46"/>
      <c r="T385" s="46"/>
      <c r="U385" s="49"/>
      <c r="V385" s="46"/>
      <c r="W385" s="46"/>
      <c r="X385" s="49"/>
      <c r="Y385" s="49"/>
      <c r="Z385" s="46"/>
      <c r="AA385" s="46"/>
      <c r="AB385" s="49"/>
      <c r="AC385" s="49"/>
      <c r="AD385" s="49"/>
      <c r="AE385" s="49"/>
      <c r="AF385" s="37"/>
    </row>
    <row r="386">
      <c r="A386" s="46"/>
      <c r="B386" s="312"/>
      <c r="C386" s="46"/>
      <c r="D386" s="49"/>
      <c r="E386" s="49"/>
      <c r="F386" s="49"/>
      <c r="G386" s="49"/>
      <c r="H386" s="49"/>
      <c r="I386" s="46"/>
      <c r="J386" s="46"/>
      <c r="K386" s="49"/>
      <c r="L386" s="260"/>
      <c r="M386" s="260"/>
      <c r="N386" s="49"/>
      <c r="O386" s="46"/>
      <c r="P386" s="49"/>
      <c r="Q386" s="46"/>
      <c r="R386" s="49"/>
      <c r="S386" s="46"/>
      <c r="T386" s="46"/>
      <c r="U386" s="49"/>
      <c r="V386" s="46"/>
      <c r="W386" s="46"/>
      <c r="X386" s="49"/>
      <c r="Y386" s="49"/>
      <c r="Z386" s="46"/>
      <c r="AA386" s="46"/>
      <c r="AB386" s="49"/>
      <c r="AC386" s="49"/>
      <c r="AD386" s="49"/>
      <c r="AE386" s="49"/>
      <c r="AF386" s="37"/>
    </row>
    <row r="387">
      <c r="A387" s="46"/>
      <c r="B387" s="312"/>
      <c r="C387" s="46"/>
      <c r="D387" s="49"/>
      <c r="E387" s="49"/>
      <c r="F387" s="49"/>
      <c r="G387" s="49"/>
      <c r="H387" s="49"/>
      <c r="I387" s="46"/>
      <c r="J387" s="46"/>
      <c r="K387" s="49"/>
      <c r="L387" s="261"/>
      <c r="M387" s="261"/>
      <c r="N387" s="49"/>
      <c r="O387" s="46"/>
      <c r="P387" s="49"/>
      <c r="Q387" s="46"/>
      <c r="R387" s="49"/>
      <c r="S387" s="46"/>
      <c r="T387" s="46"/>
      <c r="U387" s="49"/>
      <c r="V387" s="46"/>
      <c r="W387" s="46"/>
      <c r="X387" s="49"/>
      <c r="Y387" s="49"/>
      <c r="Z387" s="46"/>
      <c r="AA387" s="46"/>
      <c r="AB387" s="49"/>
      <c r="AC387" s="49"/>
      <c r="AD387" s="49"/>
      <c r="AE387" s="49"/>
      <c r="AF387" s="37"/>
    </row>
    <row r="388">
      <c r="A388" s="46"/>
      <c r="B388" s="312"/>
      <c r="C388" s="46"/>
      <c r="D388" s="49"/>
      <c r="E388" s="49"/>
      <c r="F388" s="49"/>
      <c r="G388" s="49"/>
      <c r="H388" s="49"/>
      <c r="I388" s="46"/>
      <c r="J388" s="46"/>
      <c r="K388" s="49"/>
      <c r="L388" s="260"/>
      <c r="M388" s="260"/>
      <c r="N388" s="49"/>
      <c r="O388" s="46"/>
      <c r="P388" s="49"/>
      <c r="Q388" s="46"/>
      <c r="R388" s="49"/>
      <c r="S388" s="46"/>
      <c r="T388" s="46"/>
      <c r="U388" s="49"/>
      <c r="V388" s="46"/>
      <c r="W388" s="46"/>
      <c r="X388" s="49"/>
      <c r="Y388" s="49"/>
      <c r="Z388" s="46"/>
      <c r="AA388" s="46"/>
      <c r="AB388" s="49"/>
      <c r="AC388" s="49"/>
      <c r="AD388" s="49"/>
      <c r="AE388" s="49"/>
      <c r="AF388" s="37"/>
    </row>
    <row r="389">
      <c r="A389" s="46"/>
      <c r="B389" s="312"/>
      <c r="C389" s="46"/>
      <c r="D389" s="49"/>
      <c r="E389" s="49"/>
      <c r="F389" s="49"/>
      <c r="G389" s="49"/>
      <c r="H389" s="49"/>
      <c r="I389" s="46"/>
      <c r="J389" s="46"/>
      <c r="K389" s="49"/>
      <c r="L389" s="261"/>
      <c r="M389" s="261"/>
      <c r="N389" s="49"/>
      <c r="O389" s="46"/>
      <c r="P389" s="49"/>
      <c r="Q389" s="46"/>
      <c r="R389" s="49"/>
      <c r="S389" s="46"/>
      <c r="T389" s="46"/>
      <c r="U389" s="49"/>
      <c r="V389" s="46"/>
      <c r="W389" s="46"/>
      <c r="X389" s="49"/>
      <c r="Y389" s="49"/>
      <c r="Z389" s="46"/>
      <c r="AA389" s="46"/>
      <c r="AB389" s="49"/>
      <c r="AC389" s="49"/>
      <c r="AD389" s="49"/>
      <c r="AE389" s="49"/>
      <c r="AF389" s="37"/>
    </row>
    <row r="390">
      <c r="A390" s="46"/>
      <c r="B390" s="312"/>
      <c r="C390" s="46"/>
      <c r="D390" s="49"/>
      <c r="E390" s="49"/>
      <c r="F390" s="49"/>
      <c r="G390" s="49"/>
      <c r="H390" s="49"/>
      <c r="I390" s="46"/>
      <c r="J390" s="46"/>
      <c r="K390" s="49"/>
      <c r="L390" s="260"/>
      <c r="M390" s="260"/>
      <c r="N390" s="49"/>
      <c r="O390" s="46"/>
      <c r="P390" s="49"/>
      <c r="Q390" s="46"/>
      <c r="R390" s="49"/>
      <c r="S390" s="46"/>
      <c r="T390" s="46"/>
      <c r="U390" s="49"/>
      <c r="V390" s="46"/>
      <c r="W390" s="46"/>
      <c r="X390" s="49"/>
      <c r="Y390" s="49"/>
      <c r="Z390" s="46"/>
      <c r="AA390" s="46"/>
      <c r="AB390" s="49"/>
      <c r="AC390" s="49"/>
      <c r="AD390" s="49"/>
      <c r="AE390" s="49"/>
      <c r="AF390" s="37"/>
    </row>
    <row r="391">
      <c r="A391" s="46"/>
      <c r="B391" s="312"/>
      <c r="C391" s="46"/>
      <c r="D391" s="49"/>
      <c r="E391" s="49"/>
      <c r="F391" s="49"/>
      <c r="G391" s="49"/>
      <c r="H391" s="49"/>
      <c r="I391" s="46"/>
      <c r="J391" s="46"/>
      <c r="K391" s="49"/>
      <c r="L391" s="261"/>
      <c r="M391" s="261"/>
      <c r="N391" s="49"/>
      <c r="O391" s="46"/>
      <c r="P391" s="49"/>
      <c r="Q391" s="46"/>
      <c r="R391" s="49"/>
      <c r="S391" s="46"/>
      <c r="T391" s="46"/>
      <c r="U391" s="49"/>
      <c r="V391" s="46"/>
      <c r="W391" s="46"/>
      <c r="X391" s="49"/>
      <c r="Y391" s="49"/>
      <c r="Z391" s="46"/>
      <c r="AA391" s="46"/>
      <c r="AB391" s="49"/>
      <c r="AC391" s="49"/>
      <c r="AD391" s="49"/>
      <c r="AE391" s="49"/>
      <c r="AF391" s="37"/>
    </row>
    <row r="392">
      <c r="A392" s="46"/>
      <c r="B392" s="312"/>
      <c r="C392" s="46"/>
      <c r="D392" s="49"/>
      <c r="E392" s="49"/>
      <c r="F392" s="49"/>
      <c r="G392" s="49"/>
      <c r="H392" s="49"/>
      <c r="I392" s="46"/>
      <c r="J392" s="46"/>
      <c r="K392" s="49"/>
      <c r="L392" s="260"/>
      <c r="M392" s="260"/>
      <c r="N392" s="49"/>
      <c r="O392" s="46"/>
      <c r="P392" s="49"/>
      <c r="Q392" s="46"/>
      <c r="R392" s="49"/>
      <c r="S392" s="46"/>
      <c r="T392" s="46"/>
      <c r="U392" s="49"/>
      <c r="V392" s="46"/>
      <c r="W392" s="46"/>
      <c r="X392" s="49"/>
      <c r="Y392" s="49"/>
      <c r="Z392" s="46"/>
      <c r="AA392" s="46"/>
      <c r="AB392" s="49"/>
      <c r="AC392" s="49"/>
      <c r="AD392" s="49"/>
      <c r="AE392" s="49"/>
      <c r="AF392" s="37"/>
    </row>
    <row r="393">
      <c r="A393" s="46"/>
      <c r="B393" s="312"/>
      <c r="C393" s="46"/>
      <c r="D393" s="49"/>
      <c r="E393" s="49"/>
      <c r="F393" s="49"/>
      <c r="G393" s="49"/>
      <c r="H393" s="49"/>
      <c r="I393" s="46"/>
      <c r="J393" s="46"/>
      <c r="K393" s="49"/>
      <c r="L393" s="261"/>
      <c r="M393" s="261"/>
      <c r="N393" s="49"/>
      <c r="O393" s="46"/>
      <c r="P393" s="49"/>
      <c r="Q393" s="46"/>
      <c r="R393" s="49"/>
      <c r="S393" s="46"/>
      <c r="T393" s="46"/>
      <c r="U393" s="49"/>
      <c r="V393" s="46"/>
      <c r="W393" s="46"/>
      <c r="X393" s="49"/>
      <c r="Y393" s="49"/>
      <c r="Z393" s="46"/>
      <c r="AA393" s="46"/>
      <c r="AB393" s="49"/>
      <c r="AC393" s="49"/>
      <c r="AD393" s="49"/>
      <c r="AE393" s="49"/>
      <c r="AF393" s="37"/>
    </row>
    <row r="394">
      <c r="A394" s="46"/>
      <c r="B394" s="312"/>
      <c r="C394" s="46"/>
      <c r="D394" s="49"/>
      <c r="E394" s="49"/>
      <c r="F394" s="49"/>
      <c r="G394" s="49"/>
      <c r="H394" s="49"/>
      <c r="I394" s="46"/>
      <c r="J394" s="46"/>
      <c r="K394" s="49"/>
      <c r="L394" s="260"/>
      <c r="M394" s="260"/>
      <c r="N394" s="49"/>
      <c r="O394" s="46"/>
      <c r="P394" s="49"/>
      <c r="Q394" s="46"/>
      <c r="R394" s="49"/>
      <c r="S394" s="46"/>
      <c r="T394" s="46"/>
      <c r="U394" s="49"/>
      <c r="V394" s="46"/>
      <c r="W394" s="46"/>
      <c r="X394" s="49"/>
      <c r="Y394" s="49"/>
      <c r="Z394" s="46"/>
      <c r="AA394" s="46"/>
      <c r="AB394" s="49"/>
      <c r="AC394" s="49"/>
      <c r="AD394" s="49"/>
      <c r="AE394" s="49"/>
      <c r="AF394" s="37"/>
    </row>
    <row r="395">
      <c r="A395" s="46"/>
      <c r="B395" s="312"/>
      <c r="C395" s="46"/>
      <c r="D395" s="49"/>
      <c r="E395" s="49"/>
      <c r="F395" s="49"/>
      <c r="G395" s="49"/>
      <c r="H395" s="49"/>
      <c r="I395" s="46"/>
      <c r="J395" s="46"/>
      <c r="K395" s="49"/>
      <c r="L395" s="261"/>
      <c r="M395" s="261"/>
      <c r="N395" s="49"/>
      <c r="O395" s="46"/>
      <c r="P395" s="49"/>
      <c r="Q395" s="46"/>
      <c r="R395" s="49"/>
      <c r="S395" s="46"/>
      <c r="T395" s="46"/>
      <c r="U395" s="49"/>
      <c r="V395" s="46"/>
      <c r="W395" s="46"/>
      <c r="X395" s="49"/>
      <c r="Y395" s="49"/>
      <c r="Z395" s="46"/>
      <c r="AA395" s="46"/>
      <c r="AB395" s="49"/>
      <c r="AC395" s="49"/>
      <c r="AD395" s="49"/>
      <c r="AE395" s="49"/>
      <c r="AF395" s="37"/>
    </row>
    <row r="396">
      <c r="A396" s="46"/>
      <c r="B396" s="312"/>
      <c r="C396" s="46"/>
      <c r="D396" s="49"/>
      <c r="E396" s="49"/>
      <c r="F396" s="49"/>
      <c r="G396" s="49"/>
      <c r="H396" s="49"/>
      <c r="I396" s="46"/>
      <c r="J396" s="46"/>
      <c r="K396" s="49"/>
      <c r="L396" s="260"/>
      <c r="M396" s="260"/>
      <c r="N396" s="49"/>
      <c r="O396" s="46"/>
      <c r="P396" s="49"/>
      <c r="Q396" s="46"/>
      <c r="R396" s="49"/>
      <c r="S396" s="46"/>
      <c r="T396" s="46"/>
      <c r="U396" s="49"/>
      <c r="V396" s="46"/>
      <c r="W396" s="46"/>
      <c r="X396" s="49"/>
      <c r="Y396" s="49"/>
      <c r="Z396" s="46"/>
      <c r="AA396" s="46"/>
      <c r="AB396" s="49"/>
      <c r="AC396" s="49"/>
      <c r="AD396" s="49"/>
      <c r="AE396" s="49"/>
      <c r="AF396" s="37"/>
    </row>
    <row r="397">
      <c r="A397" s="46"/>
      <c r="B397" s="312"/>
      <c r="C397" s="46"/>
      <c r="D397" s="49"/>
      <c r="E397" s="49"/>
      <c r="F397" s="49"/>
      <c r="G397" s="49"/>
      <c r="H397" s="49"/>
      <c r="I397" s="46"/>
      <c r="J397" s="46"/>
      <c r="K397" s="49"/>
      <c r="L397" s="261"/>
      <c r="M397" s="261"/>
      <c r="N397" s="49"/>
      <c r="O397" s="46"/>
      <c r="P397" s="49"/>
      <c r="Q397" s="46"/>
      <c r="R397" s="49"/>
      <c r="S397" s="46"/>
      <c r="T397" s="46"/>
      <c r="U397" s="49"/>
      <c r="V397" s="46"/>
      <c r="W397" s="46"/>
      <c r="X397" s="49"/>
      <c r="Y397" s="49"/>
      <c r="Z397" s="46"/>
      <c r="AA397" s="46"/>
      <c r="AB397" s="49"/>
      <c r="AC397" s="49"/>
      <c r="AD397" s="49"/>
      <c r="AE397" s="49"/>
      <c r="AF397" s="37"/>
    </row>
    <row r="398">
      <c r="A398" s="46"/>
      <c r="B398" s="312"/>
      <c r="C398" s="46"/>
      <c r="D398" s="49"/>
      <c r="E398" s="49"/>
      <c r="F398" s="49"/>
      <c r="G398" s="49"/>
      <c r="H398" s="49"/>
      <c r="I398" s="46"/>
      <c r="J398" s="46"/>
      <c r="K398" s="49"/>
      <c r="L398" s="260"/>
      <c r="M398" s="260"/>
      <c r="N398" s="49"/>
      <c r="O398" s="46"/>
      <c r="P398" s="49"/>
      <c r="Q398" s="46"/>
      <c r="R398" s="49"/>
      <c r="S398" s="46"/>
      <c r="T398" s="46"/>
      <c r="U398" s="49"/>
      <c r="V398" s="46"/>
      <c r="W398" s="46"/>
      <c r="X398" s="49"/>
      <c r="Y398" s="49"/>
      <c r="Z398" s="46"/>
      <c r="AA398" s="46"/>
      <c r="AB398" s="49"/>
      <c r="AC398" s="49"/>
      <c r="AD398" s="49"/>
      <c r="AE398" s="49"/>
      <c r="AF398" s="37"/>
    </row>
    <row r="399">
      <c r="A399" s="46"/>
      <c r="B399" s="312"/>
      <c r="C399" s="46"/>
      <c r="D399" s="49"/>
      <c r="E399" s="49"/>
      <c r="F399" s="49"/>
      <c r="G399" s="49"/>
      <c r="H399" s="49"/>
      <c r="I399" s="46"/>
      <c r="J399" s="46"/>
      <c r="K399" s="49"/>
      <c r="L399" s="261"/>
      <c r="M399" s="261"/>
      <c r="N399" s="49"/>
      <c r="O399" s="46"/>
      <c r="P399" s="49"/>
      <c r="Q399" s="46"/>
      <c r="R399" s="49"/>
      <c r="S399" s="46"/>
      <c r="T399" s="46"/>
      <c r="U399" s="49"/>
      <c r="V399" s="46"/>
      <c r="W399" s="46"/>
      <c r="X399" s="49"/>
      <c r="Y399" s="49"/>
      <c r="Z399" s="46"/>
      <c r="AA399" s="46"/>
      <c r="AB399" s="49"/>
      <c r="AC399" s="49"/>
      <c r="AD399" s="49"/>
      <c r="AE399" s="49"/>
      <c r="AF399" s="37"/>
    </row>
    <row r="400">
      <c r="A400" s="46"/>
      <c r="B400" s="312"/>
      <c r="C400" s="46"/>
      <c r="D400" s="49"/>
      <c r="E400" s="49"/>
      <c r="F400" s="49"/>
      <c r="G400" s="49"/>
      <c r="H400" s="49"/>
      <c r="I400" s="46"/>
      <c r="J400" s="46"/>
      <c r="K400" s="49"/>
      <c r="L400" s="260"/>
      <c r="M400" s="260"/>
      <c r="N400" s="49"/>
      <c r="O400" s="46"/>
      <c r="P400" s="49"/>
      <c r="Q400" s="46"/>
      <c r="R400" s="49"/>
      <c r="S400" s="46"/>
      <c r="T400" s="46"/>
      <c r="U400" s="49"/>
      <c r="V400" s="46"/>
      <c r="W400" s="46"/>
      <c r="X400" s="49"/>
      <c r="Y400" s="49"/>
      <c r="Z400" s="46"/>
      <c r="AA400" s="46"/>
      <c r="AB400" s="49"/>
      <c r="AC400" s="49"/>
      <c r="AD400" s="49"/>
      <c r="AE400" s="49"/>
      <c r="AF400" s="37"/>
    </row>
    <row r="401">
      <c r="A401" s="46"/>
      <c r="B401" s="312"/>
      <c r="C401" s="46"/>
      <c r="D401" s="49"/>
      <c r="E401" s="49"/>
      <c r="F401" s="49"/>
      <c r="G401" s="49"/>
      <c r="H401" s="49"/>
      <c r="I401" s="46"/>
      <c r="J401" s="46"/>
      <c r="K401" s="49"/>
      <c r="L401" s="261"/>
      <c r="M401" s="261"/>
      <c r="N401" s="49"/>
      <c r="O401" s="46"/>
      <c r="P401" s="49"/>
      <c r="Q401" s="46"/>
      <c r="R401" s="49"/>
      <c r="S401" s="46"/>
      <c r="T401" s="46"/>
      <c r="U401" s="49"/>
      <c r="V401" s="46"/>
      <c r="W401" s="46"/>
      <c r="X401" s="49"/>
      <c r="Y401" s="49"/>
      <c r="Z401" s="46"/>
      <c r="AA401" s="46"/>
      <c r="AB401" s="49"/>
      <c r="AC401" s="49"/>
      <c r="AD401" s="49"/>
      <c r="AE401" s="49"/>
      <c r="AF401" s="37"/>
    </row>
    <row r="402">
      <c r="A402" s="46"/>
      <c r="B402" s="312"/>
      <c r="C402" s="46"/>
      <c r="D402" s="49"/>
      <c r="E402" s="49"/>
      <c r="F402" s="49"/>
      <c r="G402" s="49"/>
      <c r="H402" s="49"/>
      <c r="I402" s="46"/>
      <c r="J402" s="46"/>
      <c r="K402" s="49"/>
      <c r="L402" s="260"/>
      <c r="M402" s="260"/>
      <c r="N402" s="49"/>
      <c r="O402" s="46"/>
      <c r="P402" s="49"/>
      <c r="Q402" s="46"/>
      <c r="R402" s="49"/>
      <c r="S402" s="46"/>
      <c r="T402" s="46"/>
      <c r="U402" s="49"/>
      <c r="V402" s="46"/>
      <c r="W402" s="46"/>
      <c r="X402" s="49"/>
      <c r="Y402" s="49"/>
      <c r="Z402" s="46"/>
      <c r="AA402" s="46"/>
      <c r="AB402" s="49"/>
      <c r="AC402" s="49"/>
      <c r="AD402" s="49"/>
      <c r="AE402" s="49"/>
      <c r="AF402" s="37"/>
    </row>
    <row r="403">
      <c r="A403" s="46"/>
      <c r="B403" s="312"/>
      <c r="C403" s="46"/>
      <c r="D403" s="49"/>
      <c r="E403" s="49"/>
      <c r="F403" s="49"/>
      <c r="G403" s="49"/>
      <c r="H403" s="49"/>
      <c r="I403" s="46"/>
      <c r="J403" s="46"/>
      <c r="K403" s="49"/>
      <c r="L403" s="261"/>
      <c r="M403" s="261"/>
      <c r="N403" s="49"/>
      <c r="O403" s="46"/>
      <c r="P403" s="49"/>
      <c r="Q403" s="46"/>
      <c r="R403" s="49"/>
      <c r="S403" s="46"/>
      <c r="T403" s="46"/>
      <c r="U403" s="49"/>
      <c r="V403" s="46"/>
      <c r="W403" s="46"/>
      <c r="X403" s="49"/>
      <c r="Y403" s="49"/>
      <c r="Z403" s="46"/>
      <c r="AA403" s="46"/>
      <c r="AB403" s="49"/>
      <c r="AC403" s="49"/>
      <c r="AD403" s="49"/>
      <c r="AE403" s="49"/>
      <c r="AF403" s="37"/>
    </row>
    <row r="404">
      <c r="A404" s="46"/>
      <c r="B404" s="312"/>
      <c r="C404" s="46"/>
      <c r="D404" s="49"/>
      <c r="E404" s="49"/>
      <c r="F404" s="49"/>
      <c r="G404" s="49"/>
      <c r="H404" s="49"/>
      <c r="I404" s="46"/>
      <c r="J404" s="46"/>
      <c r="K404" s="49"/>
      <c r="L404" s="260"/>
      <c r="M404" s="260"/>
      <c r="N404" s="49"/>
      <c r="O404" s="46"/>
      <c r="P404" s="49"/>
      <c r="Q404" s="46"/>
      <c r="R404" s="49"/>
      <c r="S404" s="46"/>
      <c r="T404" s="46"/>
      <c r="U404" s="49"/>
      <c r="V404" s="46"/>
      <c r="W404" s="46"/>
      <c r="X404" s="49"/>
      <c r="Y404" s="49"/>
      <c r="Z404" s="46"/>
      <c r="AA404" s="46"/>
      <c r="AB404" s="49"/>
      <c r="AC404" s="49"/>
      <c r="AD404" s="49"/>
      <c r="AE404" s="49"/>
      <c r="AF404" s="37"/>
    </row>
    <row r="405">
      <c r="A405" s="46"/>
      <c r="B405" s="312"/>
      <c r="C405" s="46"/>
      <c r="D405" s="49"/>
      <c r="E405" s="49"/>
      <c r="F405" s="49"/>
      <c r="G405" s="49"/>
      <c r="H405" s="49"/>
      <c r="I405" s="46"/>
      <c r="J405" s="46"/>
      <c r="K405" s="49"/>
      <c r="L405" s="261"/>
      <c r="M405" s="261"/>
      <c r="N405" s="49"/>
      <c r="O405" s="46"/>
      <c r="P405" s="49"/>
      <c r="Q405" s="46"/>
      <c r="R405" s="49"/>
      <c r="S405" s="46"/>
      <c r="T405" s="46"/>
      <c r="U405" s="49"/>
      <c r="V405" s="46"/>
      <c r="W405" s="46"/>
      <c r="X405" s="49"/>
      <c r="Y405" s="49"/>
      <c r="Z405" s="46"/>
      <c r="AA405" s="46"/>
      <c r="AB405" s="49"/>
      <c r="AC405" s="49"/>
      <c r="AD405" s="49"/>
      <c r="AE405" s="49"/>
      <c r="AF405" s="37"/>
    </row>
    <row r="406">
      <c r="A406" s="46"/>
      <c r="B406" s="312"/>
      <c r="C406" s="46"/>
      <c r="D406" s="49"/>
      <c r="E406" s="49"/>
      <c r="F406" s="49"/>
      <c r="G406" s="49"/>
      <c r="H406" s="49"/>
      <c r="I406" s="46"/>
      <c r="J406" s="46"/>
      <c r="K406" s="49"/>
      <c r="L406" s="260"/>
      <c r="M406" s="260"/>
      <c r="N406" s="49"/>
      <c r="O406" s="46"/>
      <c r="P406" s="49"/>
      <c r="Q406" s="46"/>
      <c r="R406" s="49"/>
      <c r="S406" s="46"/>
      <c r="T406" s="46"/>
      <c r="U406" s="49"/>
      <c r="V406" s="46"/>
      <c r="W406" s="46"/>
      <c r="X406" s="49"/>
      <c r="Y406" s="49"/>
      <c r="Z406" s="46"/>
      <c r="AA406" s="46"/>
      <c r="AB406" s="49"/>
      <c r="AC406" s="49"/>
      <c r="AD406" s="49"/>
      <c r="AE406" s="49"/>
      <c r="AF406" s="37"/>
    </row>
    <row r="407">
      <c r="A407" s="46"/>
      <c r="B407" s="312"/>
      <c r="C407" s="46"/>
      <c r="D407" s="49"/>
      <c r="E407" s="49"/>
      <c r="F407" s="49"/>
      <c r="G407" s="49"/>
      <c r="H407" s="49"/>
      <c r="I407" s="46"/>
      <c r="J407" s="46"/>
      <c r="K407" s="49"/>
      <c r="L407" s="261"/>
      <c r="M407" s="261"/>
      <c r="N407" s="49"/>
      <c r="O407" s="46"/>
      <c r="P407" s="49"/>
      <c r="Q407" s="46"/>
      <c r="R407" s="49"/>
      <c r="S407" s="46"/>
      <c r="T407" s="46"/>
      <c r="U407" s="49"/>
      <c r="V407" s="46"/>
      <c r="W407" s="46"/>
      <c r="X407" s="49"/>
      <c r="Y407" s="49"/>
      <c r="Z407" s="46"/>
      <c r="AA407" s="46"/>
      <c r="AB407" s="49"/>
      <c r="AC407" s="49"/>
      <c r="AD407" s="49"/>
      <c r="AE407" s="49"/>
      <c r="AF407" s="37"/>
    </row>
    <row r="408">
      <c r="A408" s="46"/>
      <c r="B408" s="312"/>
      <c r="C408" s="46"/>
      <c r="D408" s="49"/>
      <c r="E408" s="49"/>
      <c r="F408" s="49"/>
      <c r="G408" s="49"/>
      <c r="H408" s="49"/>
      <c r="I408" s="46"/>
      <c r="J408" s="46"/>
      <c r="K408" s="49"/>
      <c r="L408" s="260"/>
      <c r="M408" s="260"/>
      <c r="N408" s="49"/>
      <c r="O408" s="46"/>
      <c r="P408" s="49"/>
      <c r="Q408" s="46"/>
      <c r="R408" s="49"/>
      <c r="S408" s="46"/>
      <c r="T408" s="46"/>
      <c r="U408" s="49"/>
      <c r="V408" s="46"/>
      <c r="W408" s="46"/>
      <c r="X408" s="49"/>
      <c r="Y408" s="49"/>
      <c r="Z408" s="46"/>
      <c r="AA408" s="46"/>
      <c r="AB408" s="49"/>
      <c r="AC408" s="49"/>
      <c r="AD408" s="49"/>
      <c r="AE408" s="49"/>
      <c r="AF408" s="37"/>
    </row>
    <row r="409">
      <c r="A409" s="46"/>
      <c r="B409" s="312"/>
      <c r="C409" s="46"/>
      <c r="D409" s="49"/>
      <c r="E409" s="49"/>
      <c r="F409" s="49"/>
      <c r="G409" s="49"/>
      <c r="H409" s="49"/>
      <c r="I409" s="46"/>
      <c r="J409" s="46"/>
      <c r="K409" s="49"/>
      <c r="L409" s="261"/>
      <c r="M409" s="261"/>
      <c r="N409" s="49"/>
      <c r="O409" s="46"/>
      <c r="P409" s="49"/>
      <c r="Q409" s="46"/>
      <c r="R409" s="49"/>
      <c r="S409" s="46"/>
      <c r="T409" s="46"/>
      <c r="U409" s="49"/>
      <c r="V409" s="46"/>
      <c r="W409" s="46"/>
      <c r="X409" s="49"/>
      <c r="Y409" s="49"/>
      <c r="Z409" s="46"/>
      <c r="AA409" s="46"/>
      <c r="AB409" s="49"/>
      <c r="AC409" s="49"/>
      <c r="AD409" s="49"/>
      <c r="AE409" s="49"/>
      <c r="AF409" s="37"/>
    </row>
    <row r="410">
      <c r="A410" s="46"/>
      <c r="B410" s="312"/>
      <c r="C410" s="46"/>
      <c r="D410" s="49"/>
      <c r="E410" s="49"/>
      <c r="F410" s="49"/>
      <c r="G410" s="49"/>
      <c r="H410" s="49"/>
      <c r="I410" s="46"/>
      <c r="J410" s="46"/>
      <c r="K410" s="49"/>
      <c r="L410" s="260"/>
      <c r="M410" s="260"/>
      <c r="N410" s="49"/>
      <c r="O410" s="46"/>
      <c r="P410" s="49"/>
      <c r="Q410" s="46"/>
      <c r="R410" s="49"/>
      <c r="S410" s="46"/>
      <c r="T410" s="46"/>
      <c r="U410" s="49"/>
      <c r="V410" s="46"/>
      <c r="W410" s="46"/>
      <c r="X410" s="49"/>
      <c r="Y410" s="49"/>
      <c r="Z410" s="46"/>
      <c r="AA410" s="46"/>
      <c r="AB410" s="49"/>
      <c r="AC410" s="49"/>
      <c r="AD410" s="49"/>
      <c r="AE410" s="49"/>
      <c r="AF410" s="37"/>
    </row>
    <row r="411">
      <c r="A411" s="46"/>
      <c r="B411" s="312"/>
      <c r="C411" s="46"/>
      <c r="D411" s="49"/>
      <c r="E411" s="49"/>
      <c r="F411" s="49"/>
      <c r="G411" s="49"/>
      <c r="H411" s="49"/>
      <c r="I411" s="46"/>
      <c r="J411" s="46"/>
      <c r="K411" s="49"/>
      <c r="L411" s="261"/>
      <c r="M411" s="261"/>
      <c r="N411" s="49"/>
      <c r="O411" s="46"/>
      <c r="P411" s="49"/>
      <c r="Q411" s="46"/>
      <c r="R411" s="49"/>
      <c r="S411" s="46"/>
      <c r="T411" s="46"/>
      <c r="U411" s="49"/>
      <c r="V411" s="46"/>
      <c r="W411" s="46"/>
      <c r="X411" s="49"/>
      <c r="Y411" s="49"/>
      <c r="Z411" s="46"/>
      <c r="AA411" s="46"/>
      <c r="AB411" s="49"/>
      <c r="AC411" s="49"/>
      <c r="AD411" s="49"/>
      <c r="AE411" s="49"/>
      <c r="AF411" s="37"/>
    </row>
    <row r="412">
      <c r="A412" s="46"/>
      <c r="B412" s="312"/>
      <c r="C412" s="46"/>
      <c r="D412" s="49"/>
      <c r="E412" s="49"/>
      <c r="F412" s="49"/>
      <c r="G412" s="49"/>
      <c r="H412" s="49"/>
      <c r="I412" s="46"/>
      <c r="J412" s="46"/>
      <c r="K412" s="49"/>
      <c r="L412" s="260"/>
      <c r="M412" s="260"/>
      <c r="N412" s="49"/>
      <c r="O412" s="46"/>
      <c r="P412" s="49"/>
      <c r="Q412" s="46"/>
      <c r="R412" s="49"/>
      <c r="S412" s="46"/>
      <c r="T412" s="46"/>
      <c r="U412" s="49"/>
      <c r="V412" s="46"/>
      <c r="W412" s="46"/>
      <c r="X412" s="49"/>
      <c r="Y412" s="49"/>
      <c r="Z412" s="46"/>
      <c r="AA412" s="46"/>
      <c r="AB412" s="49"/>
      <c r="AC412" s="49"/>
      <c r="AD412" s="49"/>
      <c r="AE412" s="49"/>
      <c r="AF412" s="37"/>
    </row>
    <row r="413">
      <c r="A413" s="46"/>
      <c r="B413" s="312"/>
      <c r="C413" s="46"/>
      <c r="D413" s="49"/>
      <c r="E413" s="49"/>
      <c r="F413" s="49"/>
      <c r="G413" s="49"/>
      <c r="H413" s="49"/>
      <c r="I413" s="46"/>
      <c r="J413" s="46"/>
      <c r="K413" s="49"/>
      <c r="L413" s="261"/>
      <c r="M413" s="261"/>
      <c r="N413" s="49"/>
      <c r="O413" s="46"/>
      <c r="P413" s="49"/>
      <c r="Q413" s="46"/>
      <c r="R413" s="49"/>
      <c r="S413" s="46"/>
      <c r="T413" s="46"/>
      <c r="U413" s="49"/>
      <c r="V413" s="46"/>
      <c r="W413" s="46"/>
      <c r="X413" s="49"/>
      <c r="Y413" s="49"/>
      <c r="Z413" s="46"/>
      <c r="AA413" s="46"/>
      <c r="AB413" s="49"/>
      <c r="AC413" s="49"/>
      <c r="AD413" s="49"/>
      <c r="AE413" s="49"/>
      <c r="AF413" s="37"/>
    </row>
    <row r="414">
      <c r="A414" s="46"/>
      <c r="B414" s="312"/>
      <c r="C414" s="46"/>
      <c r="D414" s="49"/>
      <c r="E414" s="49"/>
      <c r="F414" s="49"/>
      <c r="G414" s="49"/>
      <c r="H414" s="49"/>
      <c r="I414" s="46"/>
      <c r="J414" s="46"/>
      <c r="K414" s="49"/>
      <c r="L414" s="260"/>
      <c r="M414" s="260"/>
      <c r="N414" s="49"/>
      <c r="O414" s="46"/>
      <c r="P414" s="49"/>
      <c r="Q414" s="46"/>
      <c r="R414" s="49"/>
      <c r="S414" s="46"/>
      <c r="T414" s="46"/>
      <c r="U414" s="49"/>
      <c r="V414" s="46"/>
      <c r="W414" s="46"/>
      <c r="X414" s="49"/>
      <c r="Y414" s="49"/>
      <c r="Z414" s="46"/>
      <c r="AA414" s="46"/>
      <c r="AB414" s="49"/>
      <c r="AC414" s="49"/>
      <c r="AD414" s="49"/>
      <c r="AE414" s="49"/>
      <c r="AF414" s="37"/>
    </row>
    <row r="415">
      <c r="A415" s="46"/>
      <c r="B415" s="312"/>
      <c r="C415" s="46"/>
      <c r="D415" s="49"/>
      <c r="E415" s="49"/>
      <c r="F415" s="49"/>
      <c r="G415" s="49"/>
      <c r="H415" s="49"/>
      <c r="I415" s="46"/>
      <c r="J415" s="46"/>
      <c r="K415" s="49"/>
      <c r="L415" s="261"/>
      <c r="M415" s="261"/>
      <c r="N415" s="49"/>
      <c r="O415" s="46"/>
      <c r="P415" s="49"/>
      <c r="Q415" s="46"/>
      <c r="R415" s="49"/>
      <c r="S415" s="46"/>
      <c r="T415" s="46"/>
      <c r="U415" s="49"/>
      <c r="V415" s="46"/>
      <c r="W415" s="46"/>
      <c r="X415" s="49"/>
      <c r="Y415" s="49"/>
      <c r="Z415" s="46"/>
      <c r="AA415" s="46"/>
      <c r="AB415" s="49"/>
      <c r="AC415" s="49"/>
      <c r="AD415" s="49"/>
      <c r="AE415" s="49"/>
      <c r="AF415" s="37"/>
    </row>
    <row r="416">
      <c r="A416" s="46"/>
      <c r="B416" s="312"/>
      <c r="C416" s="46"/>
      <c r="D416" s="49"/>
      <c r="E416" s="49"/>
      <c r="F416" s="49"/>
      <c r="G416" s="49"/>
      <c r="H416" s="49"/>
      <c r="I416" s="46"/>
      <c r="J416" s="46"/>
      <c r="K416" s="49"/>
      <c r="L416" s="260"/>
      <c r="M416" s="260"/>
      <c r="N416" s="49"/>
      <c r="O416" s="46"/>
      <c r="P416" s="49"/>
      <c r="Q416" s="46"/>
      <c r="R416" s="49"/>
      <c r="S416" s="46"/>
      <c r="T416" s="46"/>
      <c r="U416" s="49"/>
      <c r="V416" s="46"/>
      <c r="W416" s="46"/>
      <c r="X416" s="49"/>
      <c r="Y416" s="49"/>
      <c r="Z416" s="46"/>
      <c r="AA416" s="46"/>
      <c r="AB416" s="49"/>
      <c r="AC416" s="49"/>
      <c r="AD416" s="49"/>
      <c r="AE416" s="49"/>
      <c r="AF416" s="37"/>
    </row>
    <row r="417">
      <c r="A417" s="46"/>
      <c r="B417" s="312"/>
      <c r="C417" s="46"/>
      <c r="D417" s="49"/>
      <c r="E417" s="49"/>
      <c r="F417" s="49"/>
      <c r="G417" s="49"/>
      <c r="H417" s="49"/>
      <c r="I417" s="46"/>
      <c r="J417" s="46"/>
      <c r="K417" s="49"/>
      <c r="L417" s="261"/>
      <c r="M417" s="261"/>
      <c r="N417" s="49"/>
      <c r="O417" s="46"/>
      <c r="P417" s="49"/>
      <c r="Q417" s="46"/>
      <c r="R417" s="49"/>
      <c r="S417" s="46"/>
      <c r="T417" s="46"/>
      <c r="U417" s="49"/>
      <c r="V417" s="46"/>
      <c r="W417" s="46"/>
      <c r="X417" s="49"/>
      <c r="Y417" s="49"/>
      <c r="Z417" s="46"/>
      <c r="AA417" s="46"/>
      <c r="AB417" s="49"/>
      <c r="AC417" s="49"/>
      <c r="AD417" s="49"/>
      <c r="AE417" s="49"/>
      <c r="AF417" s="37"/>
    </row>
    <row r="418">
      <c r="A418" s="46"/>
      <c r="B418" s="312"/>
      <c r="C418" s="46"/>
      <c r="D418" s="49"/>
      <c r="E418" s="49"/>
      <c r="F418" s="49"/>
      <c r="G418" s="49"/>
      <c r="H418" s="49"/>
      <c r="I418" s="46"/>
      <c r="J418" s="46"/>
      <c r="K418" s="49"/>
      <c r="L418" s="260"/>
      <c r="M418" s="260"/>
      <c r="N418" s="49"/>
      <c r="O418" s="46"/>
      <c r="P418" s="49"/>
      <c r="Q418" s="46"/>
      <c r="R418" s="49"/>
      <c r="S418" s="46"/>
      <c r="T418" s="46"/>
      <c r="U418" s="49"/>
      <c r="V418" s="46"/>
      <c r="W418" s="46"/>
      <c r="X418" s="49"/>
      <c r="Y418" s="49"/>
      <c r="Z418" s="46"/>
      <c r="AA418" s="46"/>
      <c r="AB418" s="49"/>
      <c r="AC418" s="49"/>
      <c r="AD418" s="49"/>
      <c r="AE418" s="49"/>
      <c r="AF418" s="37"/>
    </row>
    <row r="419">
      <c r="A419" s="46"/>
      <c r="B419" s="312"/>
      <c r="C419" s="46"/>
      <c r="D419" s="49"/>
      <c r="E419" s="49"/>
      <c r="F419" s="49"/>
      <c r="G419" s="49"/>
      <c r="H419" s="49"/>
      <c r="I419" s="46"/>
      <c r="J419" s="46"/>
      <c r="K419" s="49"/>
      <c r="L419" s="261"/>
      <c r="M419" s="261"/>
      <c r="N419" s="49"/>
      <c r="O419" s="46"/>
      <c r="P419" s="49"/>
      <c r="Q419" s="46"/>
      <c r="R419" s="49"/>
      <c r="S419" s="46"/>
      <c r="T419" s="46"/>
      <c r="U419" s="49"/>
      <c r="V419" s="46"/>
      <c r="W419" s="46"/>
      <c r="X419" s="49"/>
      <c r="Y419" s="49"/>
      <c r="Z419" s="46"/>
      <c r="AA419" s="46"/>
      <c r="AB419" s="49"/>
      <c r="AC419" s="49"/>
      <c r="AD419" s="49"/>
      <c r="AE419" s="49"/>
      <c r="AF419" s="37"/>
    </row>
    <row r="420">
      <c r="A420" s="46"/>
      <c r="B420" s="312"/>
      <c r="C420" s="46"/>
      <c r="D420" s="49"/>
      <c r="E420" s="49"/>
      <c r="F420" s="49"/>
      <c r="G420" s="49"/>
      <c r="H420" s="49"/>
      <c r="I420" s="46"/>
      <c r="J420" s="46"/>
      <c r="K420" s="49"/>
      <c r="L420" s="260"/>
      <c r="M420" s="260"/>
      <c r="N420" s="49"/>
      <c r="O420" s="46"/>
      <c r="P420" s="49"/>
      <c r="Q420" s="46"/>
      <c r="R420" s="49"/>
      <c r="S420" s="46"/>
      <c r="T420" s="46"/>
      <c r="U420" s="49"/>
      <c r="V420" s="46"/>
      <c r="W420" s="46"/>
      <c r="X420" s="49"/>
      <c r="Y420" s="49"/>
      <c r="Z420" s="46"/>
      <c r="AA420" s="46"/>
      <c r="AB420" s="49"/>
      <c r="AC420" s="49"/>
      <c r="AD420" s="49"/>
      <c r="AE420" s="49"/>
      <c r="AF420" s="37"/>
    </row>
    <row r="421">
      <c r="A421" s="46"/>
      <c r="B421" s="312"/>
      <c r="C421" s="46"/>
      <c r="D421" s="49"/>
      <c r="E421" s="49"/>
      <c r="F421" s="49"/>
      <c r="G421" s="49"/>
      <c r="H421" s="49"/>
      <c r="I421" s="46"/>
      <c r="J421" s="46"/>
      <c r="K421" s="49"/>
      <c r="L421" s="261"/>
      <c r="M421" s="261"/>
      <c r="N421" s="49"/>
      <c r="O421" s="46"/>
      <c r="P421" s="49"/>
      <c r="Q421" s="46"/>
      <c r="R421" s="49"/>
      <c r="S421" s="46"/>
      <c r="T421" s="46"/>
      <c r="U421" s="49"/>
      <c r="V421" s="46"/>
      <c r="W421" s="46"/>
      <c r="X421" s="49"/>
      <c r="Y421" s="49"/>
      <c r="Z421" s="46"/>
      <c r="AA421" s="46"/>
      <c r="AB421" s="49"/>
      <c r="AC421" s="49"/>
      <c r="AD421" s="49"/>
      <c r="AE421" s="49"/>
      <c r="AF421" s="37"/>
    </row>
    <row r="422">
      <c r="A422" s="46"/>
      <c r="B422" s="312"/>
      <c r="C422" s="46"/>
      <c r="D422" s="49"/>
      <c r="E422" s="49"/>
      <c r="F422" s="49"/>
      <c r="G422" s="49"/>
      <c r="H422" s="49"/>
      <c r="I422" s="46"/>
      <c r="J422" s="46"/>
      <c r="K422" s="49"/>
      <c r="L422" s="260"/>
      <c r="M422" s="260"/>
      <c r="N422" s="49"/>
      <c r="O422" s="46"/>
      <c r="P422" s="49"/>
      <c r="Q422" s="46"/>
      <c r="R422" s="49"/>
      <c r="S422" s="46"/>
      <c r="T422" s="46"/>
      <c r="U422" s="49"/>
      <c r="V422" s="46"/>
      <c r="W422" s="46"/>
      <c r="X422" s="49"/>
      <c r="Y422" s="49"/>
      <c r="Z422" s="46"/>
      <c r="AA422" s="46"/>
      <c r="AB422" s="49"/>
      <c r="AC422" s="49"/>
      <c r="AD422" s="49"/>
      <c r="AE422" s="49"/>
      <c r="AF422" s="37"/>
    </row>
    <row r="423">
      <c r="A423" s="46"/>
      <c r="B423" s="312"/>
      <c r="C423" s="46"/>
      <c r="D423" s="49"/>
      <c r="E423" s="49"/>
      <c r="F423" s="49"/>
      <c r="G423" s="49"/>
      <c r="H423" s="49"/>
      <c r="I423" s="46"/>
      <c r="J423" s="46"/>
      <c r="K423" s="49"/>
      <c r="L423" s="261"/>
      <c r="M423" s="261"/>
      <c r="N423" s="49"/>
      <c r="O423" s="46"/>
      <c r="P423" s="49"/>
      <c r="Q423" s="46"/>
      <c r="R423" s="49"/>
      <c r="S423" s="46"/>
      <c r="T423" s="46"/>
      <c r="U423" s="49"/>
      <c r="V423" s="46"/>
      <c r="W423" s="46"/>
      <c r="X423" s="49"/>
      <c r="Y423" s="49"/>
      <c r="Z423" s="46"/>
      <c r="AA423" s="46"/>
      <c r="AB423" s="49"/>
      <c r="AC423" s="49"/>
      <c r="AD423" s="49"/>
      <c r="AE423" s="49"/>
      <c r="AF423" s="37"/>
    </row>
    <row r="424">
      <c r="A424" s="46"/>
      <c r="B424" s="312"/>
      <c r="C424" s="46"/>
      <c r="D424" s="49"/>
      <c r="E424" s="49"/>
      <c r="F424" s="49"/>
      <c r="G424" s="49"/>
      <c r="H424" s="49"/>
      <c r="I424" s="46"/>
      <c r="J424" s="46"/>
      <c r="K424" s="49"/>
      <c r="L424" s="260"/>
      <c r="M424" s="260"/>
      <c r="N424" s="49"/>
      <c r="O424" s="46"/>
      <c r="P424" s="49"/>
      <c r="Q424" s="46"/>
      <c r="R424" s="49"/>
      <c r="S424" s="46"/>
      <c r="T424" s="46"/>
      <c r="U424" s="49"/>
      <c r="V424" s="46"/>
      <c r="W424" s="46"/>
      <c r="X424" s="49"/>
      <c r="Y424" s="49"/>
      <c r="Z424" s="46"/>
      <c r="AA424" s="46"/>
      <c r="AB424" s="49"/>
      <c r="AC424" s="49"/>
      <c r="AD424" s="49"/>
      <c r="AE424" s="49"/>
      <c r="AF424" s="37"/>
    </row>
    <row r="425">
      <c r="A425" s="46"/>
      <c r="B425" s="312"/>
      <c r="C425" s="46"/>
      <c r="D425" s="49"/>
      <c r="E425" s="49"/>
      <c r="F425" s="49"/>
      <c r="G425" s="49"/>
      <c r="H425" s="49"/>
      <c r="I425" s="46"/>
      <c r="J425" s="46"/>
      <c r="K425" s="49"/>
      <c r="L425" s="261"/>
      <c r="M425" s="261"/>
      <c r="N425" s="49"/>
      <c r="O425" s="46"/>
      <c r="P425" s="49"/>
      <c r="Q425" s="46"/>
      <c r="R425" s="49"/>
      <c r="S425" s="46"/>
      <c r="T425" s="46"/>
      <c r="U425" s="49"/>
      <c r="V425" s="46"/>
      <c r="W425" s="46"/>
      <c r="X425" s="49"/>
      <c r="Y425" s="49"/>
      <c r="Z425" s="46"/>
      <c r="AA425" s="46"/>
      <c r="AB425" s="49"/>
      <c r="AC425" s="49"/>
      <c r="AD425" s="49"/>
      <c r="AE425" s="49"/>
      <c r="AF425" s="37"/>
    </row>
    <row r="426">
      <c r="A426" s="46"/>
      <c r="B426" s="312"/>
      <c r="C426" s="46"/>
      <c r="D426" s="49"/>
      <c r="E426" s="49"/>
      <c r="F426" s="49"/>
      <c r="G426" s="49"/>
      <c r="H426" s="49"/>
      <c r="I426" s="46"/>
      <c r="J426" s="46"/>
      <c r="K426" s="49"/>
      <c r="L426" s="260"/>
      <c r="M426" s="260"/>
      <c r="N426" s="49"/>
      <c r="O426" s="46"/>
      <c r="P426" s="49"/>
      <c r="Q426" s="46"/>
      <c r="R426" s="49"/>
      <c r="S426" s="46"/>
      <c r="T426" s="46"/>
      <c r="U426" s="49"/>
      <c r="V426" s="46"/>
      <c r="W426" s="46"/>
      <c r="X426" s="49"/>
      <c r="Y426" s="49"/>
      <c r="Z426" s="46"/>
      <c r="AA426" s="46"/>
      <c r="AB426" s="49"/>
      <c r="AC426" s="49"/>
      <c r="AD426" s="49"/>
      <c r="AE426" s="49"/>
      <c r="AF426" s="37"/>
    </row>
    <row r="427">
      <c r="A427" s="46"/>
      <c r="B427" s="312"/>
      <c r="C427" s="46"/>
      <c r="D427" s="49"/>
      <c r="E427" s="49"/>
      <c r="F427" s="49"/>
      <c r="G427" s="49"/>
      <c r="H427" s="49"/>
      <c r="I427" s="46"/>
      <c r="J427" s="46"/>
      <c r="K427" s="49"/>
      <c r="L427" s="261"/>
      <c r="M427" s="261"/>
      <c r="N427" s="49"/>
      <c r="O427" s="46"/>
      <c r="P427" s="49"/>
      <c r="Q427" s="46"/>
      <c r="R427" s="49"/>
      <c r="S427" s="46"/>
      <c r="T427" s="46"/>
      <c r="U427" s="49"/>
      <c r="V427" s="46"/>
      <c r="W427" s="46"/>
      <c r="X427" s="49"/>
      <c r="Y427" s="49"/>
      <c r="Z427" s="46"/>
      <c r="AA427" s="46"/>
      <c r="AB427" s="49"/>
      <c r="AC427" s="49"/>
      <c r="AD427" s="49"/>
      <c r="AE427" s="49"/>
      <c r="AF427" s="37"/>
    </row>
    <row r="428">
      <c r="A428" s="46"/>
      <c r="B428" s="312"/>
      <c r="C428" s="46"/>
      <c r="D428" s="49"/>
      <c r="E428" s="49"/>
      <c r="F428" s="49"/>
      <c r="G428" s="49"/>
      <c r="H428" s="49"/>
      <c r="I428" s="46"/>
      <c r="J428" s="46"/>
      <c r="K428" s="49"/>
      <c r="L428" s="260"/>
      <c r="M428" s="260"/>
      <c r="N428" s="49"/>
      <c r="O428" s="46"/>
      <c r="P428" s="49"/>
      <c r="Q428" s="46"/>
      <c r="R428" s="49"/>
      <c r="S428" s="46"/>
      <c r="T428" s="46"/>
      <c r="U428" s="49"/>
      <c r="V428" s="46"/>
      <c r="W428" s="46"/>
      <c r="X428" s="49"/>
      <c r="Y428" s="49"/>
      <c r="Z428" s="46"/>
      <c r="AA428" s="46"/>
      <c r="AB428" s="49"/>
      <c r="AC428" s="49"/>
      <c r="AD428" s="49"/>
      <c r="AE428" s="49"/>
      <c r="AF428" s="37"/>
    </row>
    <row r="429">
      <c r="A429" s="46"/>
      <c r="B429" s="312"/>
      <c r="C429" s="46"/>
      <c r="D429" s="49"/>
      <c r="E429" s="49"/>
      <c r="F429" s="49"/>
      <c r="G429" s="49"/>
      <c r="H429" s="49"/>
      <c r="I429" s="46"/>
      <c r="J429" s="46"/>
      <c r="K429" s="49"/>
      <c r="L429" s="261"/>
      <c r="M429" s="261"/>
      <c r="N429" s="49"/>
      <c r="O429" s="46"/>
      <c r="P429" s="49"/>
      <c r="Q429" s="46"/>
      <c r="R429" s="49"/>
      <c r="S429" s="46"/>
      <c r="T429" s="46"/>
      <c r="U429" s="49"/>
      <c r="V429" s="46"/>
      <c r="W429" s="46"/>
      <c r="X429" s="49"/>
      <c r="Y429" s="49"/>
      <c r="Z429" s="46"/>
      <c r="AA429" s="46"/>
      <c r="AB429" s="49"/>
      <c r="AC429" s="49"/>
      <c r="AD429" s="49"/>
      <c r="AE429" s="49"/>
      <c r="AF429" s="37"/>
    </row>
    <row r="430">
      <c r="A430" s="46"/>
      <c r="B430" s="312"/>
      <c r="C430" s="46"/>
      <c r="D430" s="49"/>
      <c r="E430" s="49"/>
      <c r="F430" s="49"/>
      <c r="G430" s="49"/>
      <c r="H430" s="49"/>
      <c r="I430" s="46"/>
      <c r="J430" s="46"/>
      <c r="K430" s="49"/>
      <c r="L430" s="260"/>
      <c r="M430" s="260"/>
      <c r="N430" s="49"/>
      <c r="O430" s="46"/>
      <c r="P430" s="49"/>
      <c r="Q430" s="46"/>
      <c r="R430" s="49"/>
      <c r="S430" s="46"/>
      <c r="T430" s="46"/>
      <c r="U430" s="49"/>
      <c r="V430" s="46"/>
      <c r="W430" s="46"/>
      <c r="X430" s="49"/>
      <c r="Y430" s="49"/>
      <c r="Z430" s="46"/>
      <c r="AA430" s="46"/>
      <c r="AB430" s="49"/>
      <c r="AC430" s="49"/>
      <c r="AD430" s="49"/>
      <c r="AE430" s="49"/>
      <c r="AF430" s="37"/>
    </row>
    <row r="431">
      <c r="A431" s="46"/>
      <c r="B431" s="312"/>
      <c r="C431" s="46"/>
      <c r="D431" s="49"/>
      <c r="E431" s="49"/>
      <c r="F431" s="49"/>
      <c r="G431" s="49"/>
      <c r="H431" s="49"/>
      <c r="I431" s="46"/>
      <c r="J431" s="46"/>
      <c r="K431" s="49"/>
      <c r="L431" s="261"/>
      <c r="M431" s="261"/>
      <c r="N431" s="49"/>
      <c r="O431" s="46"/>
      <c r="P431" s="49"/>
      <c r="Q431" s="46"/>
      <c r="R431" s="49"/>
      <c r="S431" s="46"/>
      <c r="T431" s="46"/>
      <c r="U431" s="49"/>
      <c r="V431" s="46"/>
      <c r="W431" s="46"/>
      <c r="X431" s="49"/>
      <c r="Y431" s="49"/>
      <c r="Z431" s="46"/>
      <c r="AA431" s="46"/>
      <c r="AB431" s="49"/>
      <c r="AC431" s="49"/>
      <c r="AD431" s="49"/>
      <c r="AE431" s="49"/>
      <c r="AF431" s="37"/>
    </row>
    <row r="432">
      <c r="A432" s="46"/>
      <c r="B432" s="312"/>
      <c r="C432" s="46"/>
      <c r="D432" s="49"/>
      <c r="E432" s="49"/>
      <c r="F432" s="49"/>
      <c r="G432" s="49"/>
      <c r="H432" s="49"/>
      <c r="I432" s="46"/>
      <c r="J432" s="46"/>
      <c r="K432" s="49"/>
      <c r="L432" s="260"/>
      <c r="M432" s="260"/>
      <c r="N432" s="49"/>
      <c r="O432" s="46"/>
      <c r="P432" s="49"/>
      <c r="Q432" s="46"/>
      <c r="R432" s="49"/>
      <c r="S432" s="46"/>
      <c r="T432" s="46"/>
      <c r="U432" s="49"/>
      <c r="V432" s="46"/>
      <c r="W432" s="46"/>
      <c r="X432" s="49"/>
      <c r="Y432" s="49"/>
      <c r="Z432" s="46"/>
      <c r="AA432" s="46"/>
      <c r="AB432" s="49"/>
      <c r="AC432" s="49"/>
      <c r="AD432" s="49"/>
      <c r="AE432" s="49"/>
      <c r="AF432" s="37"/>
    </row>
    <row r="433">
      <c r="A433" s="46"/>
      <c r="B433" s="312"/>
      <c r="C433" s="46"/>
      <c r="D433" s="49"/>
      <c r="E433" s="49"/>
      <c r="F433" s="49"/>
      <c r="G433" s="49"/>
      <c r="H433" s="49"/>
      <c r="I433" s="46"/>
      <c r="J433" s="46"/>
      <c r="K433" s="49"/>
      <c r="L433" s="261"/>
      <c r="M433" s="261"/>
      <c r="N433" s="49"/>
      <c r="O433" s="46"/>
      <c r="P433" s="49"/>
      <c r="Q433" s="46"/>
      <c r="R433" s="49"/>
      <c r="S433" s="46"/>
      <c r="T433" s="46"/>
      <c r="U433" s="49"/>
      <c r="V433" s="46"/>
      <c r="W433" s="46"/>
      <c r="X433" s="49"/>
      <c r="Y433" s="49"/>
      <c r="Z433" s="46"/>
      <c r="AA433" s="46"/>
      <c r="AB433" s="49"/>
      <c r="AC433" s="49"/>
      <c r="AD433" s="49"/>
      <c r="AE433" s="49"/>
      <c r="AF433" s="37"/>
    </row>
    <row r="434">
      <c r="A434" s="46"/>
      <c r="B434" s="312"/>
      <c r="C434" s="46"/>
      <c r="D434" s="49"/>
      <c r="E434" s="49"/>
      <c r="F434" s="49"/>
      <c r="G434" s="49"/>
      <c r="H434" s="49"/>
      <c r="I434" s="46"/>
      <c r="J434" s="46"/>
      <c r="K434" s="49"/>
      <c r="L434" s="260"/>
      <c r="M434" s="260"/>
      <c r="N434" s="49"/>
      <c r="O434" s="46"/>
      <c r="P434" s="49"/>
      <c r="Q434" s="46"/>
      <c r="R434" s="49"/>
      <c r="S434" s="46"/>
      <c r="T434" s="46"/>
      <c r="U434" s="49"/>
      <c r="V434" s="46"/>
      <c r="W434" s="46"/>
      <c r="X434" s="49"/>
      <c r="Y434" s="49"/>
      <c r="Z434" s="46"/>
      <c r="AA434" s="46"/>
      <c r="AB434" s="49"/>
      <c r="AC434" s="49"/>
      <c r="AD434" s="49"/>
      <c r="AE434" s="49"/>
      <c r="AF434" s="37"/>
    </row>
    <row r="435">
      <c r="A435" s="46"/>
      <c r="B435" s="312"/>
      <c r="C435" s="46"/>
      <c r="D435" s="49"/>
      <c r="E435" s="49"/>
      <c r="F435" s="49"/>
      <c r="G435" s="49"/>
      <c r="H435" s="49"/>
      <c r="I435" s="46"/>
      <c r="J435" s="46"/>
      <c r="K435" s="49"/>
      <c r="L435" s="261"/>
      <c r="M435" s="261"/>
      <c r="N435" s="49"/>
      <c r="O435" s="46"/>
      <c r="P435" s="49"/>
      <c r="Q435" s="46"/>
      <c r="R435" s="49"/>
      <c r="S435" s="46"/>
      <c r="T435" s="46"/>
      <c r="U435" s="49"/>
      <c r="V435" s="46"/>
      <c r="W435" s="46"/>
      <c r="X435" s="49"/>
      <c r="Y435" s="49"/>
      <c r="Z435" s="46"/>
      <c r="AA435" s="46"/>
      <c r="AB435" s="49"/>
      <c r="AC435" s="49"/>
      <c r="AD435" s="49"/>
      <c r="AE435" s="49"/>
      <c r="AF435" s="37"/>
    </row>
    <row r="436">
      <c r="A436" s="46"/>
      <c r="B436" s="312"/>
      <c r="C436" s="46"/>
      <c r="D436" s="49"/>
      <c r="E436" s="49"/>
      <c r="F436" s="49"/>
      <c r="G436" s="49"/>
      <c r="H436" s="49"/>
      <c r="I436" s="46"/>
      <c r="J436" s="46"/>
      <c r="K436" s="49"/>
      <c r="L436" s="260"/>
      <c r="M436" s="260"/>
      <c r="N436" s="49"/>
      <c r="O436" s="46"/>
      <c r="P436" s="49"/>
      <c r="Q436" s="46"/>
      <c r="R436" s="49"/>
      <c r="S436" s="46"/>
      <c r="T436" s="46"/>
      <c r="U436" s="49"/>
      <c r="V436" s="46"/>
      <c r="W436" s="46"/>
      <c r="X436" s="49"/>
      <c r="Y436" s="49"/>
      <c r="Z436" s="46"/>
      <c r="AA436" s="46"/>
      <c r="AB436" s="49"/>
      <c r="AC436" s="49"/>
      <c r="AD436" s="49"/>
      <c r="AE436" s="49"/>
      <c r="AF436" s="37"/>
    </row>
    <row r="437">
      <c r="A437" s="46"/>
      <c r="B437" s="312"/>
      <c r="C437" s="46"/>
      <c r="D437" s="49"/>
      <c r="E437" s="49"/>
      <c r="F437" s="49"/>
      <c r="G437" s="49"/>
      <c r="H437" s="49"/>
      <c r="I437" s="46"/>
      <c r="J437" s="46"/>
      <c r="K437" s="49"/>
      <c r="L437" s="261"/>
      <c r="M437" s="261"/>
      <c r="N437" s="49"/>
      <c r="O437" s="46"/>
      <c r="P437" s="49"/>
      <c r="Q437" s="46"/>
      <c r="R437" s="49"/>
      <c r="S437" s="46"/>
      <c r="T437" s="46"/>
      <c r="U437" s="49"/>
      <c r="V437" s="46"/>
      <c r="W437" s="46"/>
      <c r="X437" s="49"/>
      <c r="Y437" s="49"/>
      <c r="Z437" s="46"/>
      <c r="AA437" s="46"/>
      <c r="AB437" s="49"/>
      <c r="AC437" s="49"/>
      <c r="AD437" s="49"/>
      <c r="AE437" s="49"/>
      <c r="AF437" s="37"/>
    </row>
    <row r="438">
      <c r="A438" s="46"/>
      <c r="B438" s="312"/>
      <c r="C438" s="46"/>
      <c r="D438" s="49"/>
      <c r="E438" s="49"/>
      <c r="F438" s="49"/>
      <c r="G438" s="49"/>
      <c r="H438" s="49"/>
      <c r="I438" s="46"/>
      <c r="J438" s="46"/>
      <c r="K438" s="49"/>
      <c r="L438" s="260"/>
      <c r="M438" s="260"/>
      <c r="N438" s="49"/>
      <c r="O438" s="46"/>
      <c r="P438" s="49"/>
      <c r="Q438" s="46"/>
      <c r="R438" s="49"/>
      <c r="S438" s="46"/>
      <c r="T438" s="46"/>
      <c r="U438" s="49"/>
      <c r="V438" s="46"/>
      <c r="W438" s="46"/>
      <c r="X438" s="49"/>
      <c r="Y438" s="49"/>
      <c r="Z438" s="46"/>
      <c r="AA438" s="46"/>
      <c r="AB438" s="49"/>
      <c r="AC438" s="49"/>
      <c r="AD438" s="49"/>
      <c r="AE438" s="49"/>
      <c r="AF438" s="37"/>
    </row>
    <row r="439">
      <c r="A439" s="46"/>
      <c r="B439" s="312"/>
      <c r="C439" s="46"/>
      <c r="D439" s="49"/>
      <c r="E439" s="49"/>
      <c r="F439" s="49"/>
      <c r="G439" s="49"/>
      <c r="H439" s="49"/>
      <c r="I439" s="46"/>
      <c r="J439" s="46"/>
      <c r="K439" s="49"/>
      <c r="L439" s="261"/>
      <c r="M439" s="261"/>
      <c r="N439" s="49"/>
      <c r="O439" s="46"/>
      <c r="P439" s="49"/>
      <c r="Q439" s="46"/>
      <c r="R439" s="49"/>
      <c r="S439" s="46"/>
      <c r="T439" s="46"/>
      <c r="U439" s="49"/>
      <c r="V439" s="46"/>
      <c r="W439" s="46"/>
      <c r="X439" s="49"/>
      <c r="Y439" s="49"/>
      <c r="Z439" s="46"/>
      <c r="AA439" s="46"/>
      <c r="AB439" s="49"/>
      <c r="AC439" s="49"/>
      <c r="AD439" s="49"/>
      <c r="AE439" s="49"/>
      <c r="AF439" s="37"/>
    </row>
    <row r="440">
      <c r="A440" s="46"/>
      <c r="B440" s="312"/>
      <c r="C440" s="46"/>
      <c r="D440" s="49"/>
      <c r="E440" s="49"/>
      <c r="F440" s="49"/>
      <c r="G440" s="49"/>
      <c r="H440" s="49"/>
      <c r="I440" s="46"/>
      <c r="J440" s="46"/>
      <c r="K440" s="49"/>
      <c r="L440" s="260"/>
      <c r="M440" s="260"/>
      <c r="N440" s="49"/>
      <c r="O440" s="46"/>
      <c r="P440" s="49"/>
      <c r="Q440" s="46"/>
      <c r="R440" s="49"/>
      <c r="S440" s="46"/>
      <c r="T440" s="46"/>
      <c r="U440" s="49"/>
      <c r="V440" s="46"/>
      <c r="W440" s="46"/>
      <c r="X440" s="49"/>
      <c r="Y440" s="49"/>
      <c r="Z440" s="46"/>
      <c r="AA440" s="46"/>
      <c r="AB440" s="49"/>
      <c r="AC440" s="49"/>
      <c r="AD440" s="49"/>
      <c r="AE440" s="49"/>
      <c r="AF440" s="37"/>
    </row>
    <row r="441">
      <c r="A441" s="46"/>
      <c r="B441" s="312"/>
      <c r="C441" s="46"/>
      <c r="D441" s="49"/>
      <c r="E441" s="49"/>
      <c r="F441" s="49"/>
      <c r="G441" s="49"/>
      <c r="H441" s="49"/>
      <c r="I441" s="46"/>
      <c r="J441" s="46"/>
      <c r="K441" s="49"/>
      <c r="L441" s="261"/>
      <c r="M441" s="261"/>
      <c r="N441" s="49"/>
      <c r="O441" s="46"/>
      <c r="P441" s="49"/>
      <c r="Q441" s="46"/>
      <c r="R441" s="49"/>
      <c r="S441" s="46"/>
      <c r="T441" s="46"/>
      <c r="U441" s="49"/>
      <c r="V441" s="46"/>
      <c r="W441" s="46"/>
      <c r="X441" s="49"/>
      <c r="Y441" s="49"/>
      <c r="Z441" s="46"/>
      <c r="AA441" s="46"/>
      <c r="AB441" s="49"/>
      <c r="AC441" s="49"/>
      <c r="AD441" s="49"/>
      <c r="AE441" s="49"/>
      <c r="AF441" s="37"/>
    </row>
    <row r="442">
      <c r="A442" s="46"/>
      <c r="B442" s="312"/>
      <c r="C442" s="46"/>
      <c r="D442" s="49"/>
      <c r="E442" s="49"/>
      <c r="F442" s="49"/>
      <c r="G442" s="49"/>
      <c r="H442" s="49"/>
      <c r="I442" s="46"/>
      <c r="J442" s="46"/>
      <c r="K442" s="49"/>
      <c r="L442" s="260"/>
      <c r="M442" s="260"/>
      <c r="N442" s="49"/>
      <c r="O442" s="46"/>
      <c r="P442" s="49"/>
      <c r="Q442" s="46"/>
      <c r="R442" s="49"/>
      <c r="S442" s="46"/>
      <c r="T442" s="46"/>
      <c r="U442" s="49"/>
      <c r="V442" s="46"/>
      <c r="W442" s="46"/>
      <c r="X442" s="49"/>
      <c r="Y442" s="49"/>
      <c r="Z442" s="46"/>
      <c r="AA442" s="46"/>
      <c r="AB442" s="49"/>
      <c r="AC442" s="49"/>
      <c r="AD442" s="49"/>
      <c r="AE442" s="49"/>
      <c r="AF442" s="37"/>
    </row>
    <row r="443">
      <c r="A443" s="46"/>
      <c r="B443" s="312"/>
      <c r="C443" s="46"/>
      <c r="D443" s="49"/>
      <c r="E443" s="49"/>
      <c r="F443" s="49"/>
      <c r="G443" s="49"/>
      <c r="H443" s="49"/>
      <c r="I443" s="46"/>
      <c r="J443" s="46"/>
      <c r="K443" s="49"/>
      <c r="L443" s="261"/>
      <c r="M443" s="261"/>
      <c r="N443" s="49"/>
      <c r="O443" s="46"/>
      <c r="P443" s="49"/>
      <c r="Q443" s="46"/>
      <c r="R443" s="49"/>
      <c r="S443" s="46"/>
      <c r="T443" s="46"/>
      <c r="U443" s="49"/>
      <c r="V443" s="46"/>
      <c r="W443" s="46"/>
      <c r="X443" s="49"/>
      <c r="Y443" s="49"/>
      <c r="Z443" s="46"/>
      <c r="AA443" s="46"/>
      <c r="AB443" s="49"/>
      <c r="AC443" s="49"/>
      <c r="AD443" s="49"/>
      <c r="AE443" s="49"/>
      <c r="AF443" s="37"/>
    </row>
    <row r="444">
      <c r="A444" s="46"/>
      <c r="B444" s="312"/>
      <c r="C444" s="46"/>
      <c r="D444" s="49"/>
      <c r="E444" s="49"/>
      <c r="F444" s="49"/>
      <c r="G444" s="49"/>
      <c r="H444" s="49"/>
      <c r="I444" s="46"/>
      <c r="J444" s="46"/>
      <c r="K444" s="49"/>
      <c r="L444" s="260"/>
      <c r="M444" s="260"/>
      <c r="N444" s="49"/>
      <c r="O444" s="46"/>
      <c r="P444" s="49"/>
      <c r="Q444" s="46"/>
      <c r="R444" s="49"/>
      <c r="S444" s="46"/>
      <c r="T444" s="46"/>
      <c r="U444" s="49"/>
      <c r="V444" s="46"/>
      <c r="W444" s="46"/>
      <c r="X444" s="49"/>
      <c r="Y444" s="49"/>
      <c r="Z444" s="46"/>
      <c r="AA444" s="46"/>
      <c r="AB444" s="49"/>
      <c r="AC444" s="49"/>
      <c r="AD444" s="49"/>
      <c r="AE444" s="49"/>
      <c r="AF444" s="37"/>
    </row>
    <row r="445">
      <c r="A445" s="46"/>
      <c r="B445" s="312"/>
      <c r="C445" s="46"/>
      <c r="D445" s="49"/>
      <c r="E445" s="49"/>
      <c r="F445" s="49"/>
      <c r="G445" s="49"/>
      <c r="H445" s="49"/>
      <c r="I445" s="46"/>
      <c r="J445" s="46"/>
      <c r="K445" s="49"/>
      <c r="L445" s="261"/>
      <c r="M445" s="261"/>
      <c r="N445" s="49"/>
      <c r="O445" s="46"/>
      <c r="P445" s="49"/>
      <c r="Q445" s="46"/>
      <c r="R445" s="49"/>
      <c r="S445" s="46"/>
      <c r="T445" s="46"/>
      <c r="U445" s="49"/>
      <c r="V445" s="46"/>
      <c r="W445" s="46"/>
      <c r="X445" s="49"/>
      <c r="Y445" s="49"/>
      <c r="Z445" s="46"/>
      <c r="AA445" s="46"/>
      <c r="AB445" s="49"/>
      <c r="AC445" s="49"/>
      <c r="AD445" s="49"/>
      <c r="AE445" s="49"/>
      <c r="AF445" s="37"/>
    </row>
    <row r="446">
      <c r="A446" s="46"/>
      <c r="B446" s="312"/>
      <c r="C446" s="46"/>
      <c r="D446" s="49"/>
      <c r="E446" s="49"/>
      <c r="F446" s="49"/>
      <c r="G446" s="49"/>
      <c r="H446" s="49"/>
      <c r="I446" s="46"/>
      <c r="J446" s="46"/>
      <c r="K446" s="49"/>
      <c r="L446" s="260"/>
      <c r="M446" s="260"/>
      <c r="N446" s="49"/>
      <c r="O446" s="46"/>
      <c r="P446" s="49"/>
      <c r="Q446" s="46"/>
      <c r="R446" s="49"/>
      <c r="S446" s="46"/>
      <c r="T446" s="46"/>
      <c r="U446" s="49"/>
      <c r="V446" s="46"/>
      <c r="W446" s="46"/>
      <c r="X446" s="49"/>
      <c r="Y446" s="49"/>
      <c r="Z446" s="46"/>
      <c r="AA446" s="46"/>
      <c r="AB446" s="49"/>
      <c r="AC446" s="49"/>
      <c r="AD446" s="49"/>
      <c r="AE446" s="49"/>
      <c r="AF446" s="37"/>
    </row>
    <row r="447">
      <c r="A447" s="46"/>
      <c r="B447" s="312"/>
      <c r="C447" s="46"/>
      <c r="D447" s="49"/>
      <c r="E447" s="49"/>
      <c r="F447" s="49"/>
      <c r="G447" s="49"/>
      <c r="H447" s="49"/>
      <c r="I447" s="46"/>
      <c r="J447" s="46"/>
      <c r="K447" s="49"/>
      <c r="L447" s="261"/>
      <c r="M447" s="261"/>
      <c r="N447" s="49"/>
      <c r="O447" s="46"/>
      <c r="P447" s="49"/>
      <c r="Q447" s="46"/>
      <c r="R447" s="49"/>
      <c r="S447" s="46"/>
      <c r="T447" s="46"/>
      <c r="U447" s="49"/>
      <c r="V447" s="46"/>
      <c r="W447" s="46"/>
      <c r="X447" s="49"/>
      <c r="Y447" s="49"/>
      <c r="Z447" s="46"/>
      <c r="AA447" s="46"/>
      <c r="AB447" s="49"/>
      <c r="AC447" s="49"/>
      <c r="AD447" s="49"/>
      <c r="AE447" s="49"/>
      <c r="AF447" s="37"/>
    </row>
    <row r="448">
      <c r="A448" s="46"/>
      <c r="B448" s="312"/>
      <c r="C448" s="46"/>
      <c r="D448" s="49"/>
      <c r="E448" s="49"/>
      <c r="F448" s="49"/>
      <c r="G448" s="49"/>
      <c r="H448" s="49"/>
      <c r="I448" s="46"/>
      <c r="J448" s="46"/>
      <c r="K448" s="49"/>
      <c r="L448" s="260"/>
      <c r="M448" s="260"/>
      <c r="N448" s="49"/>
      <c r="O448" s="46"/>
      <c r="P448" s="49"/>
      <c r="Q448" s="46"/>
      <c r="R448" s="49"/>
      <c r="S448" s="46"/>
      <c r="T448" s="46"/>
      <c r="U448" s="49"/>
      <c r="V448" s="46"/>
      <c r="W448" s="46"/>
      <c r="X448" s="49"/>
      <c r="Y448" s="49"/>
      <c r="Z448" s="46"/>
      <c r="AA448" s="46"/>
      <c r="AB448" s="49"/>
      <c r="AC448" s="49"/>
      <c r="AD448" s="49"/>
      <c r="AE448" s="49"/>
      <c r="AF448" s="37"/>
    </row>
    <row r="449">
      <c r="A449" s="46"/>
      <c r="B449" s="312"/>
      <c r="C449" s="46"/>
      <c r="D449" s="49"/>
      <c r="E449" s="49"/>
      <c r="F449" s="49"/>
      <c r="G449" s="49"/>
      <c r="H449" s="49"/>
      <c r="I449" s="46"/>
      <c r="J449" s="46"/>
      <c r="K449" s="49"/>
      <c r="L449" s="261"/>
      <c r="M449" s="261"/>
      <c r="N449" s="49"/>
      <c r="O449" s="46"/>
      <c r="P449" s="49"/>
      <c r="Q449" s="46"/>
      <c r="R449" s="49"/>
      <c r="S449" s="46"/>
      <c r="T449" s="46"/>
      <c r="U449" s="49"/>
      <c r="V449" s="46"/>
      <c r="W449" s="46"/>
      <c r="X449" s="49"/>
      <c r="Y449" s="49"/>
      <c r="Z449" s="46"/>
      <c r="AA449" s="46"/>
      <c r="AB449" s="49"/>
      <c r="AC449" s="49"/>
      <c r="AD449" s="49"/>
      <c r="AE449" s="49"/>
      <c r="AF449" s="37"/>
    </row>
    <row r="450">
      <c r="A450" s="46"/>
      <c r="B450" s="312"/>
      <c r="C450" s="46"/>
      <c r="D450" s="49"/>
      <c r="E450" s="49"/>
      <c r="F450" s="49"/>
      <c r="G450" s="49"/>
      <c r="H450" s="49"/>
      <c r="I450" s="46"/>
      <c r="J450" s="46"/>
      <c r="K450" s="49"/>
      <c r="L450" s="260"/>
      <c r="M450" s="260"/>
      <c r="N450" s="49"/>
      <c r="O450" s="46"/>
      <c r="P450" s="49"/>
      <c r="Q450" s="46"/>
      <c r="R450" s="49"/>
      <c r="S450" s="46"/>
      <c r="T450" s="46"/>
      <c r="U450" s="49"/>
      <c r="V450" s="46"/>
      <c r="W450" s="46"/>
      <c r="X450" s="49"/>
      <c r="Y450" s="49"/>
      <c r="Z450" s="46"/>
      <c r="AA450" s="46"/>
      <c r="AB450" s="49"/>
      <c r="AC450" s="49"/>
      <c r="AD450" s="49"/>
      <c r="AE450" s="49"/>
      <c r="AF450" s="37"/>
    </row>
    <row r="451">
      <c r="A451" s="46"/>
      <c r="B451" s="312"/>
      <c r="C451" s="46"/>
      <c r="D451" s="49"/>
      <c r="E451" s="49"/>
      <c r="F451" s="49"/>
      <c r="G451" s="49"/>
      <c r="H451" s="49"/>
      <c r="I451" s="46"/>
      <c r="J451" s="46"/>
      <c r="K451" s="49"/>
      <c r="L451" s="261"/>
      <c r="M451" s="261"/>
      <c r="N451" s="49"/>
      <c r="O451" s="46"/>
      <c r="P451" s="49"/>
      <c r="Q451" s="46"/>
      <c r="R451" s="49"/>
      <c r="S451" s="46"/>
      <c r="T451" s="46"/>
      <c r="U451" s="49"/>
      <c r="V451" s="46"/>
      <c r="W451" s="46"/>
      <c r="X451" s="49"/>
      <c r="Y451" s="49"/>
      <c r="Z451" s="46"/>
      <c r="AA451" s="46"/>
      <c r="AB451" s="49"/>
      <c r="AC451" s="49"/>
      <c r="AD451" s="49"/>
      <c r="AE451" s="49"/>
      <c r="AF451" s="37"/>
    </row>
    <row r="452">
      <c r="A452" s="46"/>
      <c r="B452" s="312"/>
      <c r="C452" s="46"/>
      <c r="D452" s="49"/>
      <c r="E452" s="49"/>
      <c r="F452" s="49"/>
      <c r="G452" s="49"/>
      <c r="H452" s="49"/>
      <c r="I452" s="46"/>
      <c r="J452" s="46"/>
      <c r="K452" s="49"/>
      <c r="L452" s="260"/>
      <c r="M452" s="260"/>
      <c r="N452" s="49"/>
      <c r="O452" s="46"/>
      <c r="P452" s="49"/>
      <c r="Q452" s="46"/>
      <c r="R452" s="49"/>
      <c r="S452" s="46"/>
      <c r="T452" s="46"/>
      <c r="U452" s="49"/>
      <c r="V452" s="46"/>
      <c r="W452" s="46"/>
      <c r="X452" s="49"/>
      <c r="Y452" s="49"/>
      <c r="Z452" s="46"/>
      <c r="AA452" s="46"/>
      <c r="AB452" s="49"/>
      <c r="AC452" s="49"/>
      <c r="AD452" s="49"/>
      <c r="AE452" s="49"/>
      <c r="AF452" s="37"/>
    </row>
    <row r="453">
      <c r="A453" s="46"/>
      <c r="B453" s="312"/>
      <c r="C453" s="46"/>
      <c r="D453" s="49"/>
      <c r="E453" s="49"/>
      <c r="F453" s="49"/>
      <c r="G453" s="49"/>
      <c r="H453" s="49"/>
      <c r="I453" s="46"/>
      <c r="J453" s="46"/>
      <c r="K453" s="49"/>
      <c r="L453" s="261"/>
      <c r="M453" s="261"/>
      <c r="N453" s="49"/>
      <c r="O453" s="46"/>
      <c r="P453" s="49"/>
      <c r="Q453" s="46"/>
      <c r="R453" s="49"/>
      <c r="S453" s="46"/>
      <c r="T453" s="46"/>
      <c r="U453" s="49"/>
      <c r="V453" s="46"/>
      <c r="W453" s="46"/>
      <c r="X453" s="49"/>
      <c r="Y453" s="49"/>
      <c r="Z453" s="46"/>
      <c r="AA453" s="46"/>
      <c r="AB453" s="49"/>
      <c r="AC453" s="49"/>
      <c r="AD453" s="49"/>
      <c r="AE453" s="49"/>
      <c r="AF453" s="37"/>
    </row>
    <row r="454">
      <c r="A454" s="46"/>
      <c r="B454" s="312"/>
      <c r="C454" s="46"/>
      <c r="D454" s="49"/>
      <c r="E454" s="49"/>
      <c r="F454" s="49"/>
      <c r="G454" s="49"/>
      <c r="H454" s="49"/>
      <c r="I454" s="46"/>
      <c r="J454" s="46"/>
      <c r="K454" s="49"/>
      <c r="L454" s="260"/>
      <c r="M454" s="260"/>
      <c r="N454" s="49"/>
      <c r="O454" s="46"/>
      <c r="P454" s="49"/>
      <c r="Q454" s="46"/>
      <c r="R454" s="49"/>
      <c r="S454" s="46"/>
      <c r="T454" s="46"/>
      <c r="U454" s="49"/>
      <c r="V454" s="46"/>
      <c r="W454" s="46"/>
      <c r="X454" s="49"/>
      <c r="Y454" s="49"/>
      <c r="Z454" s="46"/>
      <c r="AA454" s="46"/>
      <c r="AB454" s="49"/>
      <c r="AC454" s="49"/>
      <c r="AD454" s="49"/>
      <c r="AE454" s="49"/>
      <c r="AF454" s="37"/>
    </row>
    <row r="455">
      <c r="A455" s="46"/>
      <c r="B455" s="312"/>
      <c r="C455" s="46"/>
      <c r="D455" s="49"/>
      <c r="E455" s="49"/>
      <c r="F455" s="49"/>
      <c r="G455" s="49"/>
      <c r="H455" s="49"/>
      <c r="I455" s="46"/>
      <c r="J455" s="46"/>
      <c r="K455" s="49"/>
      <c r="L455" s="261"/>
      <c r="M455" s="261"/>
      <c r="N455" s="49"/>
      <c r="O455" s="46"/>
      <c r="P455" s="49"/>
      <c r="Q455" s="46"/>
      <c r="R455" s="49"/>
      <c r="S455" s="46"/>
      <c r="T455" s="46"/>
      <c r="U455" s="49"/>
      <c r="V455" s="46"/>
      <c r="W455" s="46"/>
      <c r="X455" s="49"/>
      <c r="Y455" s="49"/>
      <c r="Z455" s="46"/>
      <c r="AA455" s="46"/>
      <c r="AB455" s="49"/>
      <c r="AC455" s="49"/>
      <c r="AD455" s="49"/>
      <c r="AE455" s="49"/>
      <c r="AF455" s="37"/>
    </row>
    <row r="456">
      <c r="A456" s="46"/>
      <c r="B456" s="312"/>
      <c r="C456" s="46"/>
      <c r="D456" s="49"/>
      <c r="E456" s="49"/>
      <c r="F456" s="49"/>
      <c r="G456" s="49"/>
      <c r="H456" s="49"/>
      <c r="I456" s="46"/>
      <c r="J456" s="46"/>
      <c r="K456" s="49"/>
      <c r="L456" s="260"/>
      <c r="M456" s="260"/>
      <c r="N456" s="49"/>
      <c r="O456" s="46"/>
      <c r="P456" s="49"/>
      <c r="Q456" s="46"/>
      <c r="R456" s="49"/>
      <c r="S456" s="46"/>
      <c r="T456" s="46"/>
      <c r="U456" s="49"/>
      <c r="V456" s="46"/>
      <c r="W456" s="46"/>
      <c r="X456" s="49"/>
      <c r="Y456" s="49"/>
      <c r="Z456" s="46"/>
      <c r="AA456" s="46"/>
      <c r="AB456" s="49"/>
      <c r="AC456" s="49"/>
      <c r="AD456" s="49"/>
      <c r="AE456" s="49"/>
      <c r="AF456" s="37"/>
    </row>
    <row r="457">
      <c r="A457" s="46"/>
      <c r="B457" s="312"/>
      <c r="C457" s="46"/>
      <c r="D457" s="49"/>
      <c r="E457" s="49"/>
      <c r="F457" s="49"/>
      <c r="G457" s="49"/>
      <c r="H457" s="49"/>
      <c r="I457" s="46"/>
      <c r="J457" s="46"/>
      <c r="K457" s="49"/>
      <c r="L457" s="261"/>
      <c r="M457" s="261"/>
      <c r="N457" s="49"/>
      <c r="O457" s="46"/>
      <c r="P457" s="49"/>
      <c r="Q457" s="46"/>
      <c r="R457" s="49"/>
      <c r="S457" s="46"/>
      <c r="T457" s="46"/>
      <c r="U457" s="49"/>
      <c r="V457" s="46"/>
      <c r="W457" s="46"/>
      <c r="X457" s="49"/>
      <c r="Y457" s="49"/>
      <c r="Z457" s="46"/>
      <c r="AA457" s="46"/>
      <c r="AB457" s="49"/>
      <c r="AC457" s="49"/>
      <c r="AD457" s="49"/>
      <c r="AE457" s="49"/>
      <c r="AF457" s="37"/>
    </row>
    <row r="458">
      <c r="A458" s="46"/>
      <c r="B458" s="312"/>
      <c r="C458" s="46"/>
      <c r="D458" s="49"/>
      <c r="E458" s="49"/>
      <c r="F458" s="49"/>
      <c r="G458" s="49"/>
      <c r="H458" s="49"/>
      <c r="I458" s="46"/>
      <c r="J458" s="46"/>
      <c r="K458" s="49"/>
      <c r="L458" s="260"/>
      <c r="M458" s="260"/>
      <c r="N458" s="49"/>
      <c r="O458" s="46"/>
      <c r="P458" s="49"/>
      <c r="Q458" s="46"/>
      <c r="R458" s="49"/>
      <c r="S458" s="46"/>
      <c r="T458" s="46"/>
      <c r="U458" s="49"/>
      <c r="V458" s="46"/>
      <c r="W458" s="46"/>
      <c r="X458" s="49"/>
      <c r="Y458" s="49"/>
      <c r="Z458" s="46"/>
      <c r="AA458" s="46"/>
      <c r="AB458" s="49"/>
      <c r="AC458" s="49"/>
      <c r="AD458" s="49"/>
      <c r="AE458" s="49"/>
      <c r="AF458" s="37"/>
    </row>
    <row r="459">
      <c r="A459" s="46"/>
      <c r="B459" s="312"/>
      <c r="C459" s="46"/>
      <c r="D459" s="49"/>
      <c r="E459" s="49"/>
      <c r="F459" s="49"/>
      <c r="G459" s="49"/>
      <c r="H459" s="49"/>
      <c r="I459" s="46"/>
      <c r="J459" s="46"/>
      <c r="K459" s="49"/>
      <c r="L459" s="261"/>
      <c r="M459" s="261"/>
      <c r="N459" s="49"/>
      <c r="O459" s="46"/>
      <c r="P459" s="49"/>
      <c r="Q459" s="46"/>
      <c r="R459" s="49"/>
      <c r="S459" s="46"/>
      <c r="T459" s="46"/>
      <c r="U459" s="49"/>
      <c r="V459" s="46"/>
      <c r="W459" s="46"/>
      <c r="X459" s="49"/>
      <c r="Y459" s="49"/>
      <c r="Z459" s="46"/>
      <c r="AA459" s="46"/>
      <c r="AB459" s="49"/>
      <c r="AC459" s="49"/>
      <c r="AD459" s="49"/>
      <c r="AE459" s="49"/>
      <c r="AF459" s="37"/>
    </row>
    <row r="460">
      <c r="A460" s="46"/>
      <c r="B460" s="312"/>
      <c r="C460" s="46"/>
      <c r="D460" s="49"/>
      <c r="E460" s="49"/>
      <c r="F460" s="49"/>
      <c r="G460" s="49"/>
      <c r="H460" s="49"/>
      <c r="I460" s="46"/>
      <c r="J460" s="46"/>
      <c r="K460" s="49"/>
      <c r="L460" s="260"/>
      <c r="M460" s="260"/>
      <c r="N460" s="49"/>
      <c r="O460" s="46"/>
      <c r="P460" s="49"/>
      <c r="Q460" s="46"/>
      <c r="R460" s="49"/>
      <c r="S460" s="46"/>
      <c r="T460" s="46"/>
      <c r="U460" s="49"/>
      <c r="V460" s="46"/>
      <c r="W460" s="46"/>
      <c r="X460" s="49"/>
      <c r="Y460" s="49"/>
      <c r="Z460" s="46"/>
      <c r="AA460" s="46"/>
      <c r="AB460" s="49"/>
      <c r="AC460" s="49"/>
      <c r="AD460" s="49"/>
      <c r="AE460" s="49"/>
      <c r="AF460" s="37"/>
    </row>
    <row r="461">
      <c r="A461" s="46"/>
      <c r="B461" s="312"/>
      <c r="C461" s="46"/>
      <c r="D461" s="49"/>
      <c r="E461" s="49"/>
      <c r="F461" s="49"/>
      <c r="G461" s="49"/>
      <c r="H461" s="49"/>
      <c r="I461" s="46"/>
      <c r="J461" s="46"/>
      <c r="K461" s="49"/>
      <c r="L461" s="261"/>
      <c r="M461" s="261"/>
      <c r="N461" s="49"/>
      <c r="O461" s="46"/>
      <c r="P461" s="49"/>
      <c r="Q461" s="46"/>
      <c r="R461" s="49"/>
      <c r="S461" s="46"/>
      <c r="T461" s="46"/>
      <c r="U461" s="49"/>
      <c r="V461" s="46"/>
      <c r="W461" s="46"/>
      <c r="X461" s="49"/>
      <c r="Y461" s="49"/>
      <c r="Z461" s="46"/>
      <c r="AA461" s="46"/>
      <c r="AB461" s="49"/>
      <c r="AC461" s="49"/>
      <c r="AD461" s="49"/>
      <c r="AE461" s="49"/>
      <c r="AF461" s="37"/>
    </row>
    <row r="462">
      <c r="A462" s="46"/>
      <c r="B462" s="312"/>
      <c r="C462" s="46"/>
      <c r="D462" s="49"/>
      <c r="E462" s="49"/>
      <c r="F462" s="49"/>
      <c r="G462" s="49"/>
      <c r="H462" s="49"/>
      <c r="I462" s="46"/>
      <c r="J462" s="46"/>
      <c r="K462" s="49"/>
      <c r="L462" s="260"/>
      <c r="M462" s="260"/>
      <c r="N462" s="49"/>
      <c r="O462" s="46"/>
      <c r="P462" s="49"/>
      <c r="Q462" s="46"/>
      <c r="R462" s="49"/>
      <c r="S462" s="46"/>
      <c r="T462" s="46"/>
      <c r="U462" s="49"/>
      <c r="V462" s="46"/>
      <c r="W462" s="46"/>
      <c r="X462" s="49"/>
      <c r="Y462" s="49"/>
      <c r="Z462" s="46"/>
      <c r="AA462" s="46"/>
      <c r="AB462" s="49"/>
      <c r="AC462" s="49"/>
      <c r="AD462" s="49"/>
      <c r="AE462" s="49"/>
      <c r="AF462" s="37"/>
    </row>
    <row r="463">
      <c r="A463" s="46"/>
      <c r="B463" s="312"/>
      <c r="C463" s="46"/>
      <c r="D463" s="49"/>
      <c r="E463" s="49"/>
      <c r="F463" s="49"/>
      <c r="G463" s="49"/>
      <c r="H463" s="49"/>
      <c r="I463" s="46"/>
      <c r="J463" s="46"/>
      <c r="K463" s="49"/>
      <c r="L463" s="261"/>
      <c r="M463" s="261"/>
      <c r="N463" s="49"/>
      <c r="O463" s="46"/>
      <c r="P463" s="49"/>
      <c r="Q463" s="46"/>
      <c r="R463" s="49"/>
      <c r="S463" s="46"/>
      <c r="T463" s="46"/>
      <c r="U463" s="49"/>
      <c r="V463" s="46"/>
      <c r="W463" s="46"/>
      <c r="X463" s="49"/>
      <c r="Y463" s="49"/>
      <c r="Z463" s="46"/>
      <c r="AA463" s="46"/>
      <c r="AB463" s="49"/>
      <c r="AC463" s="49"/>
      <c r="AD463" s="49"/>
      <c r="AE463" s="49"/>
      <c r="AF463" s="37"/>
    </row>
    <row r="464">
      <c r="A464" s="46"/>
      <c r="B464" s="312"/>
      <c r="C464" s="46"/>
      <c r="D464" s="49"/>
      <c r="E464" s="49"/>
      <c r="F464" s="49"/>
      <c r="G464" s="49"/>
      <c r="H464" s="49"/>
      <c r="I464" s="46"/>
      <c r="J464" s="46"/>
      <c r="K464" s="49"/>
      <c r="L464" s="260"/>
      <c r="M464" s="260"/>
      <c r="N464" s="49"/>
      <c r="O464" s="46"/>
      <c r="P464" s="49"/>
      <c r="Q464" s="46"/>
      <c r="R464" s="49"/>
      <c r="S464" s="46"/>
      <c r="T464" s="46"/>
      <c r="U464" s="49"/>
      <c r="V464" s="46"/>
      <c r="W464" s="46"/>
      <c r="X464" s="49"/>
      <c r="Y464" s="49"/>
      <c r="Z464" s="46"/>
      <c r="AA464" s="46"/>
      <c r="AB464" s="49"/>
      <c r="AC464" s="49"/>
      <c r="AD464" s="49"/>
      <c r="AE464" s="49"/>
      <c r="AF464" s="37"/>
    </row>
    <row r="465">
      <c r="A465" s="46"/>
      <c r="B465" s="312"/>
      <c r="C465" s="46"/>
      <c r="D465" s="49"/>
      <c r="E465" s="49"/>
      <c r="F465" s="49"/>
      <c r="G465" s="49"/>
      <c r="H465" s="49"/>
      <c r="I465" s="46"/>
      <c r="J465" s="46"/>
      <c r="K465" s="49"/>
      <c r="L465" s="261"/>
      <c r="M465" s="261"/>
      <c r="N465" s="49"/>
      <c r="O465" s="46"/>
      <c r="P465" s="49"/>
      <c r="Q465" s="46"/>
      <c r="R465" s="49"/>
      <c r="S465" s="46"/>
      <c r="T465" s="46"/>
      <c r="U465" s="49"/>
      <c r="V465" s="46"/>
      <c r="W465" s="46"/>
      <c r="X465" s="49"/>
      <c r="Y465" s="49"/>
      <c r="Z465" s="46"/>
      <c r="AA465" s="46"/>
      <c r="AB465" s="49"/>
      <c r="AC465" s="49"/>
      <c r="AD465" s="49"/>
      <c r="AE465" s="49"/>
      <c r="AF465" s="37"/>
    </row>
    <row r="466">
      <c r="A466" s="46"/>
      <c r="B466" s="312"/>
      <c r="C466" s="46"/>
      <c r="D466" s="49"/>
      <c r="E466" s="49"/>
      <c r="F466" s="49"/>
      <c r="G466" s="49"/>
      <c r="H466" s="49"/>
      <c r="I466" s="46"/>
      <c r="J466" s="46"/>
      <c r="K466" s="49"/>
      <c r="L466" s="260"/>
      <c r="M466" s="260"/>
      <c r="N466" s="49"/>
      <c r="O466" s="46"/>
      <c r="P466" s="49"/>
      <c r="Q466" s="46"/>
      <c r="R466" s="49"/>
      <c r="S466" s="46"/>
      <c r="T466" s="46"/>
      <c r="U466" s="49"/>
      <c r="V466" s="46"/>
      <c r="W466" s="46"/>
      <c r="X466" s="49"/>
      <c r="Y466" s="49"/>
      <c r="Z466" s="46"/>
      <c r="AA466" s="46"/>
      <c r="AB466" s="49"/>
      <c r="AC466" s="49"/>
      <c r="AD466" s="49"/>
      <c r="AE466" s="49"/>
      <c r="AF466" s="37"/>
    </row>
    <row r="467">
      <c r="A467" s="46"/>
      <c r="B467" s="312"/>
      <c r="C467" s="46"/>
      <c r="D467" s="49"/>
      <c r="E467" s="49"/>
      <c r="F467" s="49"/>
      <c r="G467" s="49"/>
      <c r="H467" s="49"/>
      <c r="I467" s="46"/>
      <c r="J467" s="46"/>
      <c r="K467" s="49"/>
      <c r="L467" s="261"/>
      <c r="M467" s="261"/>
      <c r="N467" s="49"/>
      <c r="O467" s="46"/>
      <c r="P467" s="49"/>
      <c r="Q467" s="46"/>
      <c r="R467" s="49"/>
      <c r="S467" s="46"/>
      <c r="T467" s="46"/>
      <c r="U467" s="49"/>
      <c r="V467" s="46"/>
      <c r="W467" s="46"/>
      <c r="X467" s="49"/>
      <c r="Y467" s="49"/>
      <c r="Z467" s="46"/>
      <c r="AA467" s="46"/>
      <c r="AB467" s="49"/>
      <c r="AC467" s="49"/>
      <c r="AD467" s="49"/>
      <c r="AE467" s="49"/>
      <c r="AF467" s="37"/>
    </row>
    <row r="468">
      <c r="A468" s="46"/>
      <c r="B468" s="312"/>
      <c r="C468" s="46"/>
      <c r="D468" s="49"/>
      <c r="E468" s="49"/>
      <c r="F468" s="49"/>
      <c r="G468" s="49"/>
      <c r="H468" s="49"/>
      <c r="I468" s="46"/>
      <c r="J468" s="46"/>
      <c r="K468" s="49"/>
      <c r="L468" s="260"/>
      <c r="M468" s="260"/>
      <c r="N468" s="49"/>
      <c r="O468" s="46"/>
      <c r="P468" s="49"/>
      <c r="Q468" s="46"/>
      <c r="R468" s="49"/>
      <c r="S468" s="46"/>
      <c r="T468" s="46"/>
      <c r="U468" s="49"/>
      <c r="V468" s="46"/>
      <c r="W468" s="46"/>
      <c r="X468" s="49"/>
      <c r="Y468" s="49"/>
      <c r="Z468" s="46"/>
      <c r="AA468" s="46"/>
      <c r="AB468" s="49"/>
      <c r="AC468" s="49"/>
      <c r="AD468" s="49"/>
      <c r="AE468" s="49"/>
      <c r="AF468" s="37"/>
    </row>
    <row r="469">
      <c r="A469" s="46"/>
      <c r="B469" s="312"/>
      <c r="C469" s="46"/>
      <c r="D469" s="49"/>
      <c r="E469" s="49"/>
      <c r="F469" s="49"/>
      <c r="G469" s="49"/>
      <c r="H469" s="49"/>
      <c r="I469" s="46"/>
      <c r="J469" s="46"/>
      <c r="K469" s="49"/>
      <c r="L469" s="261"/>
      <c r="M469" s="261"/>
      <c r="N469" s="49"/>
      <c r="O469" s="46"/>
      <c r="P469" s="49"/>
      <c r="Q469" s="46"/>
      <c r="R469" s="49"/>
      <c r="S469" s="46"/>
      <c r="T469" s="46"/>
      <c r="U469" s="49"/>
      <c r="V469" s="46"/>
      <c r="W469" s="46"/>
      <c r="X469" s="49"/>
      <c r="Y469" s="49"/>
      <c r="Z469" s="46"/>
      <c r="AA469" s="46"/>
      <c r="AB469" s="49"/>
      <c r="AC469" s="49"/>
      <c r="AD469" s="49"/>
      <c r="AE469" s="49"/>
      <c r="AF469" s="37"/>
    </row>
    <row r="470">
      <c r="A470" s="46"/>
      <c r="B470" s="312"/>
      <c r="C470" s="46"/>
      <c r="D470" s="49"/>
      <c r="E470" s="49"/>
      <c r="F470" s="49"/>
      <c r="G470" s="49"/>
      <c r="H470" s="49"/>
      <c r="I470" s="46"/>
      <c r="J470" s="46"/>
      <c r="K470" s="49"/>
      <c r="L470" s="260"/>
      <c r="M470" s="260"/>
      <c r="N470" s="49"/>
      <c r="O470" s="46"/>
      <c r="P470" s="49"/>
      <c r="Q470" s="46"/>
      <c r="R470" s="49"/>
      <c r="S470" s="46"/>
      <c r="T470" s="46"/>
      <c r="U470" s="49"/>
      <c r="V470" s="46"/>
      <c r="W470" s="46"/>
      <c r="X470" s="49"/>
      <c r="Y470" s="49"/>
      <c r="Z470" s="46"/>
      <c r="AA470" s="46"/>
      <c r="AB470" s="49"/>
      <c r="AC470" s="49"/>
      <c r="AD470" s="49"/>
      <c r="AE470" s="49"/>
      <c r="AF470" s="37"/>
    </row>
    <row r="471">
      <c r="A471" s="46"/>
      <c r="B471" s="312"/>
      <c r="C471" s="46"/>
      <c r="D471" s="49"/>
      <c r="E471" s="49"/>
      <c r="F471" s="49"/>
      <c r="G471" s="49"/>
      <c r="H471" s="49"/>
      <c r="I471" s="46"/>
      <c r="J471" s="46"/>
      <c r="K471" s="49"/>
      <c r="L471" s="261"/>
      <c r="M471" s="261"/>
      <c r="N471" s="49"/>
      <c r="O471" s="46"/>
      <c r="P471" s="49"/>
      <c r="Q471" s="46"/>
      <c r="R471" s="49"/>
      <c r="S471" s="46"/>
      <c r="T471" s="46"/>
      <c r="U471" s="49"/>
      <c r="V471" s="46"/>
      <c r="W471" s="46"/>
      <c r="X471" s="49"/>
      <c r="Y471" s="49"/>
      <c r="Z471" s="46"/>
      <c r="AA471" s="46"/>
      <c r="AB471" s="49"/>
      <c r="AC471" s="49"/>
      <c r="AD471" s="49"/>
      <c r="AE471" s="49"/>
      <c r="AF471" s="37"/>
    </row>
    <row r="472">
      <c r="A472" s="46"/>
      <c r="B472" s="312"/>
      <c r="C472" s="46"/>
      <c r="D472" s="49"/>
      <c r="E472" s="49"/>
      <c r="F472" s="49"/>
      <c r="G472" s="49"/>
      <c r="H472" s="49"/>
      <c r="I472" s="46"/>
      <c r="J472" s="46"/>
      <c r="K472" s="49"/>
      <c r="L472" s="260"/>
      <c r="M472" s="260"/>
      <c r="N472" s="49"/>
      <c r="O472" s="46"/>
      <c r="P472" s="49"/>
      <c r="Q472" s="46"/>
      <c r="R472" s="49"/>
      <c r="S472" s="46"/>
      <c r="T472" s="46"/>
      <c r="U472" s="49"/>
      <c r="V472" s="46"/>
      <c r="W472" s="46"/>
      <c r="X472" s="49"/>
      <c r="Y472" s="49"/>
      <c r="Z472" s="46"/>
      <c r="AA472" s="46"/>
      <c r="AB472" s="49"/>
      <c r="AC472" s="49"/>
      <c r="AD472" s="49"/>
      <c r="AE472" s="49"/>
      <c r="AF472" s="37"/>
    </row>
    <row r="473">
      <c r="A473" s="46"/>
      <c r="B473" s="312"/>
      <c r="C473" s="46"/>
      <c r="D473" s="49"/>
      <c r="E473" s="49"/>
      <c r="F473" s="49"/>
      <c r="G473" s="49"/>
      <c r="H473" s="49"/>
      <c r="I473" s="46"/>
      <c r="J473" s="46"/>
      <c r="K473" s="49"/>
      <c r="L473" s="261"/>
      <c r="M473" s="261"/>
      <c r="N473" s="49"/>
      <c r="O473" s="46"/>
      <c r="P473" s="49"/>
      <c r="Q473" s="46"/>
      <c r="R473" s="49"/>
      <c r="S473" s="46"/>
      <c r="T473" s="46"/>
      <c r="U473" s="49"/>
      <c r="V473" s="46"/>
      <c r="W473" s="46"/>
      <c r="X473" s="49"/>
      <c r="Y473" s="49"/>
      <c r="Z473" s="46"/>
      <c r="AA473" s="46"/>
      <c r="AB473" s="49"/>
      <c r="AC473" s="49"/>
      <c r="AD473" s="49"/>
      <c r="AE473" s="49"/>
      <c r="AF473" s="37"/>
    </row>
    <row r="474">
      <c r="A474" s="46"/>
      <c r="B474" s="312"/>
      <c r="C474" s="46"/>
      <c r="D474" s="49"/>
      <c r="E474" s="49"/>
      <c r="F474" s="49"/>
      <c r="G474" s="49"/>
      <c r="H474" s="49"/>
      <c r="I474" s="46"/>
      <c r="J474" s="46"/>
      <c r="K474" s="49"/>
      <c r="L474" s="260"/>
      <c r="M474" s="260"/>
      <c r="N474" s="49"/>
      <c r="O474" s="46"/>
      <c r="P474" s="49"/>
      <c r="Q474" s="46"/>
      <c r="R474" s="49"/>
      <c r="S474" s="46"/>
      <c r="T474" s="46"/>
      <c r="U474" s="49"/>
      <c r="V474" s="46"/>
      <c r="W474" s="46"/>
      <c r="X474" s="49"/>
      <c r="Y474" s="49"/>
      <c r="Z474" s="46"/>
      <c r="AA474" s="46"/>
      <c r="AB474" s="49"/>
      <c r="AC474" s="49"/>
      <c r="AD474" s="49"/>
      <c r="AE474" s="49"/>
      <c r="AF474" s="37"/>
    </row>
    <row r="475">
      <c r="A475" s="46"/>
      <c r="B475" s="312"/>
      <c r="C475" s="46"/>
      <c r="D475" s="49"/>
      <c r="E475" s="49"/>
      <c r="F475" s="49"/>
      <c r="G475" s="49"/>
      <c r="H475" s="49"/>
      <c r="I475" s="46"/>
      <c r="J475" s="46"/>
      <c r="K475" s="49"/>
      <c r="L475" s="261"/>
      <c r="M475" s="261"/>
      <c r="N475" s="49"/>
      <c r="O475" s="46"/>
      <c r="P475" s="49"/>
      <c r="Q475" s="46"/>
      <c r="R475" s="49"/>
      <c r="S475" s="46"/>
      <c r="T475" s="46"/>
      <c r="U475" s="49"/>
      <c r="V475" s="46"/>
      <c r="W475" s="46"/>
      <c r="X475" s="49"/>
      <c r="Y475" s="49"/>
      <c r="Z475" s="46"/>
      <c r="AA475" s="46"/>
      <c r="AB475" s="49"/>
      <c r="AC475" s="49"/>
      <c r="AD475" s="49"/>
      <c r="AE475" s="49"/>
      <c r="AF475" s="37"/>
    </row>
    <row r="476">
      <c r="A476" s="46"/>
      <c r="B476" s="312"/>
      <c r="C476" s="46"/>
      <c r="D476" s="49"/>
      <c r="E476" s="49"/>
      <c r="F476" s="49"/>
      <c r="G476" s="49"/>
      <c r="H476" s="49"/>
      <c r="I476" s="46"/>
      <c r="J476" s="46"/>
      <c r="K476" s="49"/>
      <c r="L476" s="260"/>
      <c r="M476" s="260"/>
      <c r="N476" s="49"/>
      <c r="O476" s="46"/>
      <c r="P476" s="49"/>
      <c r="Q476" s="46"/>
      <c r="R476" s="49"/>
      <c r="S476" s="46"/>
      <c r="T476" s="46"/>
      <c r="U476" s="49"/>
      <c r="V476" s="46"/>
      <c r="W476" s="46"/>
      <c r="X476" s="49"/>
      <c r="Y476" s="49"/>
      <c r="Z476" s="46"/>
      <c r="AA476" s="46"/>
      <c r="AB476" s="49"/>
      <c r="AC476" s="49"/>
      <c r="AD476" s="49"/>
      <c r="AE476" s="49"/>
      <c r="AF476" s="37"/>
    </row>
    <row r="477">
      <c r="A477" s="46"/>
      <c r="B477" s="312"/>
      <c r="C477" s="46"/>
      <c r="D477" s="49"/>
      <c r="E477" s="49"/>
      <c r="F477" s="49"/>
      <c r="G477" s="49"/>
      <c r="H477" s="49"/>
      <c r="I477" s="46"/>
      <c r="J477" s="46"/>
      <c r="K477" s="49"/>
      <c r="L477" s="261"/>
      <c r="M477" s="261"/>
      <c r="N477" s="49"/>
      <c r="O477" s="46"/>
      <c r="P477" s="49"/>
      <c r="Q477" s="46"/>
      <c r="R477" s="49"/>
      <c r="S477" s="46"/>
      <c r="T477" s="46"/>
      <c r="U477" s="49"/>
      <c r="V477" s="46"/>
      <c r="W477" s="46"/>
      <c r="X477" s="49"/>
      <c r="Y477" s="49"/>
      <c r="Z477" s="46"/>
      <c r="AA477" s="46"/>
      <c r="AB477" s="49"/>
      <c r="AC477" s="49"/>
      <c r="AD477" s="49"/>
      <c r="AE477" s="49"/>
      <c r="AF477" s="37"/>
    </row>
    <row r="478">
      <c r="A478" s="46"/>
      <c r="B478" s="312"/>
      <c r="C478" s="46"/>
      <c r="D478" s="49"/>
      <c r="E478" s="49"/>
      <c r="F478" s="49"/>
      <c r="G478" s="49"/>
      <c r="H478" s="49"/>
      <c r="I478" s="46"/>
      <c r="J478" s="46"/>
      <c r="K478" s="49"/>
      <c r="L478" s="260"/>
      <c r="M478" s="260"/>
      <c r="N478" s="49"/>
      <c r="O478" s="46"/>
      <c r="P478" s="49"/>
      <c r="Q478" s="46"/>
      <c r="R478" s="49"/>
      <c r="S478" s="46"/>
      <c r="T478" s="46"/>
      <c r="U478" s="49"/>
      <c r="V478" s="46"/>
      <c r="W478" s="46"/>
      <c r="X478" s="49"/>
      <c r="Y478" s="49"/>
      <c r="Z478" s="46"/>
      <c r="AA478" s="46"/>
      <c r="AB478" s="49"/>
      <c r="AC478" s="49"/>
      <c r="AD478" s="49"/>
      <c r="AE478" s="49"/>
      <c r="AF478" s="37"/>
    </row>
    <row r="479">
      <c r="A479" s="46"/>
      <c r="B479" s="312"/>
      <c r="C479" s="46"/>
      <c r="D479" s="49"/>
      <c r="E479" s="49"/>
      <c r="F479" s="49"/>
      <c r="G479" s="49"/>
      <c r="H479" s="49"/>
      <c r="I479" s="46"/>
      <c r="J479" s="46"/>
      <c r="K479" s="49"/>
      <c r="L479" s="261"/>
      <c r="M479" s="261"/>
      <c r="N479" s="49"/>
      <c r="O479" s="46"/>
      <c r="P479" s="49"/>
      <c r="Q479" s="46"/>
      <c r="R479" s="49"/>
      <c r="S479" s="46"/>
      <c r="T479" s="46"/>
      <c r="U479" s="49"/>
      <c r="V479" s="46"/>
      <c r="W479" s="46"/>
      <c r="X479" s="49"/>
      <c r="Y479" s="49"/>
      <c r="Z479" s="46"/>
      <c r="AA479" s="46"/>
      <c r="AB479" s="49"/>
      <c r="AC479" s="49"/>
      <c r="AD479" s="49"/>
      <c r="AE479" s="49"/>
      <c r="AF479" s="37"/>
    </row>
    <row r="480">
      <c r="A480" s="46"/>
      <c r="B480" s="312"/>
      <c r="C480" s="46"/>
      <c r="D480" s="49"/>
      <c r="E480" s="49"/>
      <c r="F480" s="49"/>
      <c r="G480" s="49"/>
      <c r="H480" s="49"/>
      <c r="I480" s="46"/>
      <c r="J480" s="46"/>
      <c r="K480" s="49"/>
      <c r="L480" s="260"/>
      <c r="M480" s="260"/>
      <c r="N480" s="49"/>
      <c r="O480" s="46"/>
      <c r="P480" s="49"/>
      <c r="Q480" s="46"/>
      <c r="R480" s="49"/>
      <c r="S480" s="46"/>
      <c r="T480" s="46"/>
      <c r="U480" s="49"/>
      <c r="V480" s="46"/>
      <c r="W480" s="46"/>
      <c r="X480" s="49"/>
      <c r="Y480" s="49"/>
      <c r="Z480" s="46"/>
      <c r="AA480" s="46"/>
      <c r="AB480" s="49"/>
      <c r="AC480" s="49"/>
      <c r="AD480" s="49"/>
      <c r="AE480" s="49"/>
      <c r="AF480" s="37"/>
    </row>
    <row r="481">
      <c r="A481" s="46"/>
      <c r="B481" s="312"/>
      <c r="C481" s="46"/>
      <c r="D481" s="49"/>
      <c r="E481" s="49"/>
      <c r="F481" s="49"/>
      <c r="G481" s="49"/>
      <c r="H481" s="49"/>
      <c r="I481" s="46"/>
      <c r="J481" s="46"/>
      <c r="K481" s="49"/>
      <c r="L481" s="261"/>
      <c r="M481" s="261"/>
      <c r="N481" s="49"/>
      <c r="O481" s="46"/>
      <c r="P481" s="49"/>
      <c r="Q481" s="46"/>
      <c r="R481" s="49"/>
      <c r="S481" s="46"/>
      <c r="T481" s="46"/>
      <c r="U481" s="49"/>
      <c r="V481" s="46"/>
      <c r="W481" s="46"/>
      <c r="X481" s="49"/>
      <c r="Y481" s="49"/>
      <c r="Z481" s="46"/>
      <c r="AA481" s="46"/>
      <c r="AB481" s="49"/>
      <c r="AC481" s="49"/>
      <c r="AD481" s="49"/>
      <c r="AE481" s="49"/>
      <c r="AF481" s="37"/>
    </row>
    <row r="482">
      <c r="A482" s="46"/>
      <c r="B482" s="312"/>
      <c r="C482" s="46"/>
      <c r="D482" s="49"/>
      <c r="E482" s="49"/>
      <c r="F482" s="49"/>
      <c r="G482" s="49"/>
      <c r="H482" s="49"/>
      <c r="I482" s="46"/>
      <c r="J482" s="46"/>
      <c r="K482" s="49"/>
      <c r="L482" s="260"/>
      <c r="M482" s="260"/>
      <c r="N482" s="49"/>
      <c r="O482" s="46"/>
      <c r="P482" s="49"/>
      <c r="Q482" s="46"/>
      <c r="R482" s="49"/>
      <c r="S482" s="46"/>
      <c r="T482" s="46"/>
      <c r="U482" s="49"/>
      <c r="V482" s="46"/>
      <c r="W482" s="46"/>
      <c r="X482" s="49"/>
      <c r="Y482" s="49"/>
      <c r="Z482" s="46"/>
      <c r="AA482" s="46"/>
      <c r="AB482" s="49"/>
      <c r="AC482" s="49"/>
      <c r="AD482" s="49"/>
      <c r="AE482" s="49"/>
      <c r="AF482" s="37"/>
    </row>
    <row r="483">
      <c r="A483" s="46"/>
      <c r="B483" s="312"/>
      <c r="C483" s="46"/>
      <c r="D483" s="49"/>
      <c r="E483" s="49"/>
      <c r="F483" s="49"/>
      <c r="G483" s="49"/>
      <c r="H483" s="49"/>
      <c r="I483" s="46"/>
      <c r="J483" s="46"/>
      <c r="K483" s="49"/>
      <c r="L483" s="261"/>
      <c r="M483" s="261"/>
      <c r="N483" s="49"/>
      <c r="O483" s="46"/>
      <c r="P483" s="49"/>
      <c r="Q483" s="46"/>
      <c r="R483" s="49"/>
      <c r="S483" s="46"/>
      <c r="T483" s="46"/>
      <c r="U483" s="49"/>
      <c r="V483" s="46"/>
      <c r="W483" s="46"/>
      <c r="X483" s="49"/>
      <c r="Y483" s="49"/>
      <c r="Z483" s="46"/>
      <c r="AA483" s="46"/>
      <c r="AB483" s="49"/>
      <c r="AC483" s="49"/>
      <c r="AD483" s="49"/>
      <c r="AE483" s="49"/>
      <c r="AF483" s="37"/>
    </row>
    <row r="484">
      <c r="A484" s="46"/>
      <c r="B484" s="312"/>
      <c r="C484" s="46"/>
      <c r="D484" s="49"/>
      <c r="E484" s="49"/>
      <c r="F484" s="49"/>
      <c r="G484" s="49"/>
      <c r="H484" s="49"/>
      <c r="I484" s="46"/>
      <c r="J484" s="46"/>
      <c r="K484" s="49"/>
      <c r="L484" s="260"/>
      <c r="M484" s="260"/>
      <c r="N484" s="49"/>
      <c r="O484" s="46"/>
      <c r="P484" s="49"/>
      <c r="Q484" s="46"/>
      <c r="R484" s="49"/>
      <c r="S484" s="46"/>
      <c r="T484" s="46"/>
      <c r="U484" s="49"/>
      <c r="V484" s="46"/>
      <c r="W484" s="46"/>
      <c r="X484" s="49"/>
      <c r="Y484" s="49"/>
      <c r="Z484" s="46"/>
      <c r="AA484" s="46"/>
      <c r="AB484" s="49"/>
      <c r="AC484" s="49"/>
      <c r="AD484" s="49"/>
      <c r="AE484" s="49"/>
      <c r="AF484" s="37"/>
    </row>
    <row r="485">
      <c r="A485" s="46"/>
      <c r="B485" s="312"/>
      <c r="C485" s="46"/>
      <c r="D485" s="49"/>
      <c r="E485" s="49"/>
      <c r="F485" s="49"/>
      <c r="G485" s="49"/>
      <c r="H485" s="49"/>
      <c r="I485" s="46"/>
      <c r="J485" s="46"/>
      <c r="K485" s="49"/>
      <c r="L485" s="261"/>
      <c r="M485" s="261"/>
      <c r="N485" s="49"/>
      <c r="O485" s="46"/>
      <c r="P485" s="49"/>
      <c r="Q485" s="46"/>
      <c r="R485" s="49"/>
      <c r="S485" s="46"/>
      <c r="T485" s="46"/>
      <c r="U485" s="49"/>
      <c r="V485" s="46"/>
      <c r="W485" s="46"/>
      <c r="X485" s="49"/>
      <c r="Y485" s="49"/>
      <c r="Z485" s="46"/>
      <c r="AA485" s="46"/>
      <c r="AB485" s="49"/>
      <c r="AC485" s="49"/>
      <c r="AD485" s="49"/>
      <c r="AE485" s="49"/>
      <c r="AF485" s="37"/>
    </row>
    <row r="486">
      <c r="A486" s="46"/>
      <c r="B486" s="312"/>
      <c r="C486" s="46"/>
      <c r="D486" s="49"/>
      <c r="E486" s="49"/>
      <c r="F486" s="49"/>
      <c r="G486" s="49"/>
      <c r="H486" s="49"/>
      <c r="I486" s="46"/>
      <c r="J486" s="46"/>
      <c r="K486" s="49"/>
      <c r="L486" s="260"/>
      <c r="M486" s="260"/>
      <c r="N486" s="49"/>
      <c r="O486" s="46"/>
      <c r="P486" s="49"/>
      <c r="Q486" s="46"/>
      <c r="R486" s="49"/>
      <c r="S486" s="46"/>
      <c r="T486" s="46"/>
      <c r="U486" s="49"/>
      <c r="V486" s="46"/>
      <c r="W486" s="46"/>
      <c r="X486" s="49"/>
      <c r="Y486" s="49"/>
      <c r="Z486" s="46"/>
      <c r="AA486" s="46"/>
      <c r="AB486" s="49"/>
      <c r="AC486" s="49"/>
      <c r="AD486" s="49"/>
      <c r="AE486" s="49"/>
      <c r="AF486" s="37"/>
    </row>
    <row r="487">
      <c r="A487" s="46"/>
      <c r="B487" s="312"/>
      <c r="C487" s="46"/>
      <c r="D487" s="49"/>
      <c r="E487" s="49"/>
      <c r="F487" s="49"/>
      <c r="G487" s="49"/>
      <c r="H487" s="49"/>
      <c r="I487" s="46"/>
      <c r="J487" s="46"/>
      <c r="K487" s="49"/>
      <c r="L487" s="261"/>
      <c r="M487" s="261"/>
      <c r="N487" s="49"/>
      <c r="O487" s="46"/>
      <c r="P487" s="49"/>
      <c r="Q487" s="46"/>
      <c r="R487" s="49"/>
      <c r="S487" s="46"/>
      <c r="T487" s="46"/>
      <c r="U487" s="49"/>
      <c r="V487" s="46"/>
      <c r="W487" s="46"/>
      <c r="X487" s="49"/>
      <c r="Y487" s="49"/>
      <c r="Z487" s="46"/>
      <c r="AA487" s="46"/>
      <c r="AB487" s="49"/>
      <c r="AC487" s="49"/>
      <c r="AD487" s="49"/>
      <c r="AE487" s="49"/>
      <c r="AF487" s="37"/>
    </row>
    <row r="488">
      <c r="A488" s="46"/>
      <c r="B488" s="312"/>
      <c r="C488" s="46"/>
      <c r="D488" s="49"/>
      <c r="E488" s="49"/>
      <c r="F488" s="49"/>
      <c r="G488" s="49"/>
      <c r="H488" s="49"/>
      <c r="I488" s="46"/>
      <c r="J488" s="46"/>
      <c r="K488" s="49"/>
      <c r="L488" s="260"/>
      <c r="M488" s="260"/>
      <c r="N488" s="49"/>
      <c r="O488" s="46"/>
      <c r="P488" s="49"/>
      <c r="Q488" s="46"/>
      <c r="R488" s="49"/>
      <c r="S488" s="46"/>
      <c r="T488" s="46"/>
      <c r="U488" s="49"/>
      <c r="V488" s="46"/>
      <c r="W488" s="46"/>
      <c r="X488" s="49"/>
      <c r="Y488" s="49"/>
      <c r="Z488" s="46"/>
      <c r="AA488" s="46"/>
      <c r="AB488" s="49"/>
      <c r="AC488" s="49"/>
      <c r="AD488" s="49"/>
      <c r="AE488" s="49"/>
      <c r="AF488" s="37"/>
    </row>
    <row r="489">
      <c r="A489" s="46"/>
      <c r="B489" s="312"/>
      <c r="C489" s="46"/>
      <c r="D489" s="49"/>
      <c r="E489" s="49"/>
      <c r="F489" s="49"/>
      <c r="G489" s="49"/>
      <c r="H489" s="49"/>
      <c r="I489" s="46"/>
      <c r="J489" s="46"/>
      <c r="K489" s="49"/>
      <c r="L489" s="261"/>
      <c r="M489" s="261"/>
      <c r="N489" s="49"/>
      <c r="O489" s="46"/>
      <c r="P489" s="49"/>
      <c r="Q489" s="46"/>
      <c r="R489" s="49"/>
      <c r="S489" s="46"/>
      <c r="T489" s="46"/>
      <c r="U489" s="49"/>
      <c r="V489" s="46"/>
      <c r="W489" s="46"/>
      <c r="X489" s="49"/>
      <c r="Y489" s="49"/>
      <c r="Z489" s="46"/>
      <c r="AA489" s="46"/>
      <c r="AB489" s="49"/>
      <c r="AC489" s="49"/>
      <c r="AD489" s="49"/>
      <c r="AE489" s="49"/>
      <c r="AF489" s="37"/>
    </row>
    <row r="490">
      <c r="A490" s="46"/>
      <c r="B490" s="312"/>
      <c r="C490" s="46"/>
      <c r="D490" s="49"/>
      <c r="E490" s="49"/>
      <c r="F490" s="49"/>
      <c r="G490" s="49"/>
      <c r="H490" s="49"/>
      <c r="I490" s="46"/>
      <c r="J490" s="46"/>
      <c r="K490" s="49"/>
      <c r="L490" s="260"/>
      <c r="M490" s="260"/>
      <c r="N490" s="49"/>
      <c r="O490" s="46"/>
      <c r="P490" s="49"/>
      <c r="Q490" s="46"/>
      <c r="R490" s="49"/>
      <c r="S490" s="46"/>
      <c r="T490" s="46"/>
      <c r="U490" s="49"/>
      <c r="V490" s="46"/>
      <c r="W490" s="46"/>
      <c r="X490" s="49"/>
      <c r="Y490" s="49"/>
      <c r="Z490" s="46"/>
      <c r="AA490" s="46"/>
      <c r="AB490" s="49"/>
      <c r="AC490" s="49"/>
      <c r="AD490" s="49"/>
      <c r="AE490" s="49"/>
      <c r="AF490" s="37"/>
    </row>
    <row r="491">
      <c r="A491" s="46"/>
      <c r="B491" s="312"/>
      <c r="C491" s="46"/>
      <c r="D491" s="49"/>
      <c r="E491" s="49"/>
      <c r="F491" s="49"/>
      <c r="G491" s="49"/>
      <c r="H491" s="49"/>
      <c r="I491" s="46"/>
      <c r="J491" s="46"/>
      <c r="K491" s="49"/>
      <c r="L491" s="261"/>
      <c r="M491" s="261"/>
      <c r="N491" s="49"/>
      <c r="O491" s="46"/>
      <c r="P491" s="49"/>
      <c r="Q491" s="46"/>
      <c r="R491" s="49"/>
      <c r="S491" s="46"/>
      <c r="T491" s="46"/>
      <c r="U491" s="49"/>
      <c r="V491" s="46"/>
      <c r="W491" s="46"/>
      <c r="X491" s="49"/>
      <c r="Y491" s="49"/>
      <c r="Z491" s="46"/>
      <c r="AA491" s="46"/>
      <c r="AB491" s="49"/>
      <c r="AC491" s="49"/>
      <c r="AD491" s="49"/>
      <c r="AE491" s="49"/>
      <c r="AF491" s="37"/>
    </row>
    <row r="492">
      <c r="A492" s="46"/>
      <c r="B492" s="312"/>
      <c r="C492" s="46"/>
      <c r="D492" s="49"/>
      <c r="E492" s="49"/>
      <c r="F492" s="49"/>
      <c r="G492" s="49"/>
      <c r="H492" s="49"/>
      <c r="I492" s="46"/>
      <c r="J492" s="46"/>
      <c r="K492" s="49"/>
      <c r="L492" s="260"/>
      <c r="M492" s="260"/>
      <c r="N492" s="49"/>
      <c r="O492" s="46"/>
      <c r="P492" s="49"/>
      <c r="Q492" s="46"/>
      <c r="R492" s="49"/>
      <c r="S492" s="46"/>
      <c r="T492" s="46"/>
      <c r="U492" s="49"/>
      <c r="V492" s="46"/>
      <c r="W492" s="46"/>
      <c r="X492" s="49"/>
      <c r="Y492" s="49"/>
      <c r="Z492" s="46"/>
      <c r="AA492" s="46"/>
      <c r="AB492" s="49"/>
      <c r="AC492" s="49"/>
      <c r="AD492" s="49"/>
      <c r="AE492" s="49"/>
      <c r="AF492" s="37"/>
    </row>
    <row r="493">
      <c r="A493" s="46"/>
      <c r="B493" s="312"/>
      <c r="C493" s="46"/>
      <c r="D493" s="49"/>
      <c r="E493" s="49"/>
      <c r="F493" s="49"/>
      <c r="G493" s="49"/>
      <c r="H493" s="49"/>
      <c r="I493" s="46"/>
      <c r="J493" s="46"/>
      <c r="K493" s="49"/>
      <c r="L493" s="261"/>
      <c r="M493" s="261"/>
      <c r="N493" s="49"/>
      <c r="O493" s="46"/>
      <c r="P493" s="49"/>
      <c r="Q493" s="46"/>
      <c r="R493" s="49"/>
      <c r="S493" s="46"/>
      <c r="T493" s="46"/>
      <c r="U493" s="49"/>
      <c r="V493" s="46"/>
      <c r="W493" s="46"/>
      <c r="X493" s="49"/>
      <c r="Y493" s="49"/>
      <c r="Z493" s="46"/>
      <c r="AA493" s="46"/>
      <c r="AB493" s="49"/>
      <c r="AC493" s="49"/>
      <c r="AD493" s="49"/>
      <c r="AE493" s="49"/>
      <c r="AF493" s="37"/>
    </row>
    <row r="494">
      <c r="A494" s="46"/>
      <c r="B494" s="312"/>
      <c r="C494" s="46"/>
      <c r="D494" s="49"/>
      <c r="E494" s="49"/>
      <c r="F494" s="49"/>
      <c r="G494" s="49"/>
      <c r="H494" s="49"/>
      <c r="I494" s="46"/>
      <c r="J494" s="46"/>
      <c r="K494" s="49"/>
      <c r="L494" s="260"/>
      <c r="M494" s="260"/>
      <c r="N494" s="49"/>
      <c r="O494" s="46"/>
      <c r="P494" s="49"/>
      <c r="Q494" s="46"/>
      <c r="R494" s="49"/>
      <c r="S494" s="46"/>
      <c r="T494" s="46"/>
      <c r="U494" s="49"/>
      <c r="V494" s="46"/>
      <c r="W494" s="46"/>
      <c r="X494" s="49"/>
      <c r="Y494" s="49"/>
      <c r="Z494" s="46"/>
      <c r="AA494" s="46"/>
      <c r="AB494" s="49"/>
      <c r="AC494" s="49"/>
      <c r="AD494" s="49"/>
      <c r="AE494" s="49"/>
      <c r="AF494" s="37"/>
    </row>
    <row r="495">
      <c r="A495" s="46"/>
      <c r="B495" s="312"/>
      <c r="C495" s="46"/>
      <c r="D495" s="49"/>
      <c r="E495" s="49"/>
      <c r="F495" s="49"/>
      <c r="G495" s="49"/>
      <c r="H495" s="49"/>
      <c r="I495" s="46"/>
      <c r="J495" s="46"/>
      <c r="K495" s="49"/>
      <c r="L495" s="261"/>
      <c r="M495" s="261"/>
      <c r="N495" s="49"/>
      <c r="O495" s="46"/>
      <c r="P495" s="49"/>
      <c r="Q495" s="46"/>
      <c r="R495" s="49"/>
      <c r="S495" s="46"/>
      <c r="T495" s="46"/>
      <c r="U495" s="49"/>
      <c r="V495" s="46"/>
      <c r="W495" s="46"/>
      <c r="X495" s="49"/>
      <c r="Y495" s="49"/>
      <c r="Z495" s="46"/>
      <c r="AA495" s="46"/>
      <c r="AB495" s="49"/>
      <c r="AC495" s="49"/>
      <c r="AD495" s="49"/>
      <c r="AE495" s="49"/>
      <c r="AF495" s="37"/>
    </row>
    <row r="496">
      <c r="A496" s="46"/>
      <c r="B496" s="312"/>
      <c r="C496" s="46"/>
      <c r="D496" s="49"/>
      <c r="E496" s="49"/>
      <c r="F496" s="49"/>
      <c r="G496" s="49"/>
      <c r="H496" s="49"/>
      <c r="I496" s="46"/>
      <c r="J496" s="46"/>
      <c r="K496" s="49"/>
      <c r="L496" s="260"/>
      <c r="M496" s="260"/>
      <c r="N496" s="49"/>
      <c r="O496" s="46"/>
      <c r="P496" s="49"/>
      <c r="Q496" s="46"/>
      <c r="R496" s="49"/>
      <c r="S496" s="46"/>
      <c r="T496" s="46"/>
      <c r="U496" s="49"/>
      <c r="V496" s="46"/>
      <c r="W496" s="46"/>
      <c r="X496" s="49"/>
      <c r="Y496" s="49"/>
      <c r="Z496" s="46"/>
      <c r="AA496" s="46"/>
      <c r="AB496" s="49"/>
      <c r="AC496" s="49"/>
      <c r="AD496" s="49"/>
      <c r="AE496" s="49"/>
      <c r="AF496" s="37"/>
    </row>
    <row r="497">
      <c r="A497" s="46"/>
      <c r="B497" s="312"/>
      <c r="C497" s="46"/>
      <c r="D497" s="49"/>
      <c r="E497" s="49"/>
      <c r="F497" s="49"/>
      <c r="G497" s="49"/>
      <c r="H497" s="49"/>
      <c r="I497" s="46"/>
      <c r="J497" s="46"/>
      <c r="K497" s="49"/>
      <c r="L497" s="261"/>
      <c r="M497" s="261"/>
      <c r="N497" s="49"/>
      <c r="O497" s="46"/>
      <c r="P497" s="49"/>
      <c r="Q497" s="46"/>
      <c r="R497" s="49"/>
      <c r="S497" s="46"/>
      <c r="T497" s="46"/>
      <c r="U497" s="49"/>
      <c r="V497" s="46"/>
      <c r="W497" s="46"/>
      <c r="X497" s="49"/>
      <c r="Y497" s="49"/>
      <c r="Z497" s="46"/>
      <c r="AA497" s="46"/>
      <c r="AB497" s="49"/>
      <c r="AC497" s="49"/>
      <c r="AD497" s="49"/>
      <c r="AE497" s="49"/>
      <c r="AF497" s="37"/>
    </row>
    <row r="498">
      <c r="A498" s="46"/>
      <c r="B498" s="312"/>
      <c r="C498" s="46"/>
      <c r="D498" s="49"/>
      <c r="E498" s="49"/>
      <c r="F498" s="49"/>
      <c r="G498" s="49"/>
      <c r="H498" s="49"/>
      <c r="I498" s="46"/>
      <c r="J498" s="46"/>
      <c r="K498" s="49"/>
      <c r="L498" s="260"/>
      <c r="M498" s="260"/>
      <c r="N498" s="49"/>
      <c r="O498" s="46"/>
      <c r="P498" s="49"/>
      <c r="Q498" s="46"/>
      <c r="R498" s="49"/>
      <c r="S498" s="46"/>
      <c r="T498" s="46"/>
      <c r="U498" s="49"/>
      <c r="V498" s="46"/>
      <c r="W498" s="46"/>
      <c r="X498" s="49"/>
      <c r="Y498" s="49"/>
      <c r="Z498" s="46"/>
      <c r="AA498" s="46"/>
      <c r="AB498" s="49"/>
      <c r="AC498" s="49"/>
      <c r="AD498" s="49"/>
      <c r="AE498" s="49"/>
      <c r="AF498" s="37"/>
    </row>
    <row r="499">
      <c r="A499" s="46"/>
      <c r="B499" s="312"/>
      <c r="C499" s="46"/>
      <c r="D499" s="49"/>
      <c r="E499" s="49"/>
      <c r="F499" s="49"/>
      <c r="G499" s="49"/>
      <c r="H499" s="49"/>
      <c r="I499" s="46"/>
      <c r="J499" s="46"/>
      <c r="K499" s="49"/>
      <c r="L499" s="261"/>
      <c r="M499" s="261"/>
      <c r="N499" s="49"/>
      <c r="O499" s="46"/>
      <c r="P499" s="49"/>
      <c r="Q499" s="46"/>
      <c r="R499" s="49"/>
      <c r="S499" s="46"/>
      <c r="T499" s="46"/>
      <c r="U499" s="49"/>
      <c r="V499" s="46"/>
      <c r="W499" s="46"/>
      <c r="X499" s="49"/>
      <c r="Y499" s="49"/>
      <c r="Z499" s="46"/>
      <c r="AA499" s="46"/>
      <c r="AB499" s="49"/>
      <c r="AC499" s="49"/>
      <c r="AD499" s="49"/>
      <c r="AE499" s="49"/>
      <c r="AF499" s="37"/>
    </row>
    <row r="500">
      <c r="A500" s="46"/>
      <c r="B500" s="312"/>
      <c r="C500" s="46"/>
      <c r="D500" s="49"/>
      <c r="E500" s="49"/>
      <c r="F500" s="49"/>
      <c r="G500" s="49"/>
      <c r="H500" s="49"/>
      <c r="I500" s="46"/>
      <c r="J500" s="46"/>
      <c r="K500" s="49"/>
      <c r="L500" s="260"/>
      <c r="M500" s="260"/>
      <c r="N500" s="49"/>
      <c r="O500" s="46"/>
      <c r="P500" s="49"/>
      <c r="Q500" s="46"/>
      <c r="R500" s="49"/>
      <c r="S500" s="46"/>
      <c r="T500" s="46"/>
      <c r="U500" s="49"/>
      <c r="V500" s="46"/>
      <c r="W500" s="46"/>
      <c r="X500" s="49"/>
      <c r="Y500" s="49"/>
      <c r="Z500" s="46"/>
      <c r="AA500" s="46"/>
      <c r="AB500" s="49"/>
      <c r="AC500" s="49"/>
      <c r="AD500" s="49"/>
      <c r="AE500" s="49"/>
      <c r="AF500" s="37"/>
    </row>
    <row r="501">
      <c r="A501" s="46"/>
      <c r="B501" s="312"/>
      <c r="C501" s="46"/>
      <c r="D501" s="49"/>
      <c r="E501" s="49"/>
      <c r="F501" s="49"/>
      <c r="G501" s="49"/>
      <c r="H501" s="49"/>
      <c r="I501" s="46"/>
      <c r="J501" s="46"/>
      <c r="K501" s="49"/>
      <c r="L501" s="261"/>
      <c r="M501" s="261"/>
      <c r="N501" s="49"/>
      <c r="O501" s="46"/>
      <c r="P501" s="49"/>
      <c r="Q501" s="46"/>
      <c r="R501" s="49"/>
      <c r="S501" s="46"/>
      <c r="T501" s="46"/>
      <c r="U501" s="49"/>
      <c r="V501" s="46"/>
      <c r="W501" s="46"/>
      <c r="X501" s="49"/>
      <c r="Y501" s="49"/>
      <c r="Z501" s="46"/>
      <c r="AA501" s="46"/>
      <c r="AB501" s="49"/>
      <c r="AC501" s="49"/>
      <c r="AD501" s="49"/>
      <c r="AE501" s="49"/>
      <c r="AF501" s="37"/>
    </row>
    <row r="502">
      <c r="A502" s="46"/>
      <c r="B502" s="312"/>
      <c r="C502" s="46"/>
      <c r="D502" s="49"/>
      <c r="E502" s="49"/>
      <c r="F502" s="49"/>
      <c r="G502" s="49"/>
      <c r="H502" s="49"/>
      <c r="I502" s="46"/>
      <c r="J502" s="46"/>
      <c r="K502" s="49"/>
      <c r="L502" s="260"/>
      <c r="M502" s="260"/>
      <c r="N502" s="49"/>
      <c r="O502" s="46"/>
      <c r="P502" s="49"/>
      <c r="Q502" s="46"/>
      <c r="R502" s="49"/>
      <c r="S502" s="46"/>
      <c r="T502" s="46"/>
      <c r="U502" s="49"/>
      <c r="V502" s="46"/>
      <c r="W502" s="46"/>
      <c r="X502" s="49"/>
      <c r="Y502" s="49"/>
      <c r="Z502" s="46"/>
      <c r="AA502" s="46"/>
      <c r="AB502" s="49"/>
      <c r="AC502" s="49"/>
      <c r="AD502" s="49"/>
      <c r="AE502" s="49"/>
      <c r="AF502" s="37"/>
    </row>
    <row r="503">
      <c r="A503" s="46"/>
      <c r="B503" s="312"/>
      <c r="C503" s="46"/>
      <c r="D503" s="49"/>
      <c r="E503" s="49"/>
      <c r="F503" s="49"/>
      <c r="G503" s="49"/>
      <c r="H503" s="49"/>
      <c r="I503" s="46"/>
      <c r="J503" s="46"/>
      <c r="K503" s="49"/>
      <c r="L503" s="261"/>
      <c r="M503" s="261"/>
      <c r="N503" s="49"/>
      <c r="O503" s="46"/>
      <c r="P503" s="49"/>
      <c r="Q503" s="46"/>
      <c r="R503" s="49"/>
      <c r="S503" s="46"/>
      <c r="T503" s="46"/>
      <c r="U503" s="49"/>
      <c r="V503" s="46"/>
      <c r="W503" s="46"/>
      <c r="X503" s="49"/>
      <c r="Y503" s="49"/>
      <c r="Z503" s="46"/>
      <c r="AA503" s="46"/>
      <c r="AB503" s="49"/>
      <c r="AC503" s="49"/>
      <c r="AD503" s="49"/>
      <c r="AE503" s="49"/>
      <c r="AF503" s="37"/>
    </row>
    <row r="504">
      <c r="A504" s="46"/>
      <c r="B504" s="312"/>
      <c r="C504" s="46"/>
      <c r="D504" s="49"/>
      <c r="E504" s="49"/>
      <c r="F504" s="49"/>
      <c r="G504" s="49"/>
      <c r="H504" s="49"/>
      <c r="I504" s="46"/>
      <c r="J504" s="46"/>
      <c r="K504" s="49"/>
      <c r="L504" s="260"/>
      <c r="M504" s="260"/>
      <c r="N504" s="49"/>
      <c r="O504" s="46"/>
      <c r="P504" s="49"/>
      <c r="Q504" s="46"/>
      <c r="R504" s="49"/>
      <c r="S504" s="46"/>
      <c r="T504" s="46"/>
      <c r="U504" s="49"/>
      <c r="V504" s="46"/>
      <c r="W504" s="46"/>
      <c r="X504" s="49"/>
      <c r="Y504" s="49"/>
      <c r="Z504" s="46"/>
      <c r="AA504" s="46"/>
      <c r="AB504" s="49"/>
      <c r="AC504" s="49"/>
      <c r="AD504" s="49"/>
      <c r="AE504" s="49"/>
      <c r="AF504" s="37"/>
    </row>
    <row r="505">
      <c r="A505" s="46"/>
      <c r="B505" s="312"/>
      <c r="C505" s="46"/>
      <c r="D505" s="49"/>
      <c r="E505" s="49"/>
      <c r="F505" s="49"/>
      <c r="G505" s="49"/>
      <c r="H505" s="49"/>
      <c r="I505" s="46"/>
      <c r="J505" s="46"/>
      <c r="K505" s="49"/>
      <c r="L505" s="261"/>
      <c r="M505" s="261"/>
      <c r="N505" s="49"/>
      <c r="O505" s="46"/>
      <c r="P505" s="49"/>
      <c r="Q505" s="46"/>
      <c r="R505" s="49"/>
      <c r="S505" s="46"/>
      <c r="T505" s="46"/>
      <c r="U505" s="49"/>
      <c r="V505" s="46"/>
      <c r="W505" s="46"/>
      <c r="X505" s="49"/>
      <c r="Y505" s="49"/>
      <c r="Z505" s="46"/>
      <c r="AA505" s="46"/>
      <c r="AB505" s="49"/>
      <c r="AC505" s="49"/>
      <c r="AD505" s="49"/>
      <c r="AE505" s="49"/>
      <c r="AF505" s="37"/>
    </row>
    <row r="506">
      <c r="A506" s="46"/>
      <c r="B506" s="312"/>
      <c r="C506" s="46"/>
      <c r="D506" s="49"/>
      <c r="E506" s="49"/>
      <c r="F506" s="49"/>
      <c r="G506" s="49"/>
      <c r="H506" s="49"/>
      <c r="I506" s="46"/>
      <c r="J506" s="46"/>
      <c r="K506" s="49"/>
      <c r="L506" s="260"/>
      <c r="M506" s="260"/>
      <c r="N506" s="49"/>
      <c r="O506" s="46"/>
      <c r="P506" s="49"/>
      <c r="Q506" s="46"/>
      <c r="R506" s="49"/>
      <c r="S506" s="46"/>
      <c r="T506" s="46"/>
      <c r="U506" s="49"/>
      <c r="V506" s="46"/>
      <c r="W506" s="46"/>
      <c r="X506" s="49"/>
      <c r="Y506" s="49"/>
      <c r="Z506" s="46"/>
      <c r="AA506" s="46"/>
      <c r="AB506" s="49"/>
      <c r="AC506" s="49"/>
      <c r="AD506" s="49"/>
      <c r="AE506" s="49"/>
      <c r="AF506" s="37"/>
    </row>
    <row r="507">
      <c r="A507" s="46"/>
      <c r="B507" s="312"/>
      <c r="C507" s="46"/>
      <c r="D507" s="49"/>
      <c r="E507" s="49"/>
      <c r="F507" s="49"/>
      <c r="G507" s="49"/>
      <c r="H507" s="49"/>
      <c r="I507" s="46"/>
      <c r="J507" s="46"/>
      <c r="K507" s="49"/>
      <c r="L507" s="261"/>
      <c r="M507" s="261"/>
      <c r="N507" s="49"/>
      <c r="O507" s="46"/>
      <c r="P507" s="49"/>
      <c r="Q507" s="46"/>
      <c r="R507" s="49"/>
      <c r="S507" s="46"/>
      <c r="T507" s="46"/>
      <c r="U507" s="49"/>
      <c r="V507" s="46"/>
      <c r="W507" s="46"/>
      <c r="X507" s="49"/>
      <c r="Y507" s="49"/>
      <c r="Z507" s="46"/>
      <c r="AA507" s="46"/>
      <c r="AB507" s="49"/>
      <c r="AC507" s="49"/>
      <c r="AD507" s="49"/>
      <c r="AE507" s="49"/>
      <c r="AF507" s="37"/>
    </row>
    <row r="508">
      <c r="A508" s="46"/>
      <c r="B508" s="312"/>
      <c r="C508" s="46"/>
      <c r="D508" s="49"/>
      <c r="E508" s="49"/>
      <c r="F508" s="49"/>
      <c r="G508" s="49"/>
      <c r="H508" s="49"/>
      <c r="I508" s="46"/>
      <c r="J508" s="46"/>
      <c r="K508" s="49"/>
      <c r="L508" s="260"/>
      <c r="M508" s="260"/>
      <c r="N508" s="49"/>
      <c r="O508" s="46"/>
      <c r="P508" s="49"/>
      <c r="Q508" s="46"/>
      <c r="R508" s="49"/>
      <c r="S508" s="46"/>
      <c r="T508" s="46"/>
      <c r="U508" s="49"/>
      <c r="V508" s="46"/>
      <c r="W508" s="46"/>
      <c r="X508" s="49"/>
      <c r="Y508" s="49"/>
      <c r="Z508" s="46"/>
      <c r="AA508" s="46"/>
      <c r="AB508" s="49"/>
      <c r="AC508" s="49"/>
      <c r="AD508" s="49"/>
      <c r="AE508" s="49"/>
      <c r="AF508" s="37"/>
    </row>
    <row r="509">
      <c r="A509" s="46"/>
      <c r="B509" s="312"/>
      <c r="C509" s="46"/>
      <c r="D509" s="49"/>
      <c r="E509" s="49"/>
      <c r="F509" s="49"/>
      <c r="G509" s="49"/>
      <c r="H509" s="49"/>
      <c r="I509" s="46"/>
      <c r="J509" s="46"/>
      <c r="K509" s="49"/>
      <c r="L509" s="261"/>
      <c r="M509" s="261"/>
      <c r="N509" s="49"/>
      <c r="O509" s="46"/>
      <c r="P509" s="49"/>
      <c r="Q509" s="46"/>
      <c r="R509" s="49"/>
      <c r="S509" s="46"/>
      <c r="T509" s="46"/>
      <c r="U509" s="49"/>
      <c r="V509" s="46"/>
      <c r="W509" s="46"/>
      <c r="X509" s="49"/>
      <c r="Y509" s="49"/>
      <c r="Z509" s="46"/>
      <c r="AA509" s="46"/>
      <c r="AB509" s="49"/>
      <c r="AC509" s="49"/>
      <c r="AD509" s="49"/>
      <c r="AE509" s="49"/>
      <c r="AF509" s="37"/>
    </row>
    <row r="510">
      <c r="A510" s="46"/>
      <c r="B510" s="312"/>
      <c r="C510" s="46"/>
      <c r="D510" s="49"/>
      <c r="E510" s="49"/>
      <c r="F510" s="49"/>
      <c r="G510" s="49"/>
      <c r="H510" s="49"/>
      <c r="I510" s="46"/>
      <c r="J510" s="46"/>
      <c r="K510" s="49"/>
      <c r="L510" s="260"/>
      <c r="M510" s="260"/>
      <c r="N510" s="49"/>
      <c r="O510" s="46"/>
      <c r="P510" s="49"/>
      <c r="Q510" s="46"/>
      <c r="R510" s="49"/>
      <c r="S510" s="46"/>
      <c r="T510" s="46"/>
      <c r="U510" s="49"/>
      <c r="V510" s="46"/>
      <c r="W510" s="46"/>
      <c r="X510" s="49"/>
      <c r="Y510" s="49"/>
      <c r="Z510" s="46"/>
      <c r="AA510" s="46"/>
      <c r="AB510" s="49"/>
      <c r="AC510" s="49"/>
      <c r="AD510" s="49"/>
      <c r="AE510" s="49"/>
      <c r="AF510" s="37"/>
    </row>
    <row r="511">
      <c r="A511" s="46"/>
      <c r="B511" s="312"/>
      <c r="C511" s="46"/>
      <c r="D511" s="49"/>
      <c r="E511" s="49"/>
      <c r="F511" s="49"/>
      <c r="G511" s="49"/>
      <c r="H511" s="49"/>
      <c r="I511" s="46"/>
      <c r="J511" s="46"/>
      <c r="K511" s="49"/>
      <c r="L511" s="261"/>
      <c r="M511" s="261"/>
      <c r="N511" s="49"/>
      <c r="O511" s="46"/>
      <c r="P511" s="49"/>
      <c r="Q511" s="46"/>
      <c r="R511" s="49"/>
      <c r="S511" s="46"/>
      <c r="T511" s="46"/>
      <c r="U511" s="49"/>
      <c r="V511" s="46"/>
      <c r="W511" s="46"/>
      <c r="X511" s="49"/>
      <c r="Y511" s="49"/>
      <c r="Z511" s="46"/>
      <c r="AA511" s="46"/>
      <c r="AB511" s="49"/>
      <c r="AC511" s="49"/>
      <c r="AD511" s="49"/>
      <c r="AE511" s="49"/>
      <c r="AF511" s="37"/>
    </row>
    <row r="512">
      <c r="A512" s="46"/>
      <c r="B512" s="312"/>
      <c r="C512" s="46"/>
      <c r="D512" s="49"/>
      <c r="E512" s="49"/>
      <c r="F512" s="49"/>
      <c r="G512" s="49"/>
      <c r="H512" s="49"/>
      <c r="I512" s="46"/>
      <c r="J512" s="46"/>
      <c r="K512" s="49"/>
      <c r="L512" s="260"/>
      <c r="M512" s="260"/>
      <c r="N512" s="49"/>
      <c r="O512" s="46"/>
      <c r="P512" s="49"/>
      <c r="Q512" s="46"/>
      <c r="R512" s="49"/>
      <c r="S512" s="46"/>
      <c r="T512" s="46"/>
      <c r="U512" s="49"/>
      <c r="V512" s="46"/>
      <c r="W512" s="46"/>
      <c r="X512" s="49"/>
      <c r="Y512" s="49"/>
      <c r="Z512" s="46"/>
      <c r="AA512" s="46"/>
      <c r="AB512" s="49"/>
      <c r="AC512" s="49"/>
      <c r="AD512" s="49"/>
      <c r="AE512" s="49"/>
      <c r="AF512" s="37"/>
    </row>
    <row r="513">
      <c r="A513" s="46"/>
      <c r="B513" s="312"/>
      <c r="C513" s="46"/>
      <c r="D513" s="49"/>
      <c r="E513" s="49"/>
      <c r="F513" s="49"/>
      <c r="G513" s="49"/>
      <c r="H513" s="49"/>
      <c r="I513" s="46"/>
      <c r="J513" s="46"/>
      <c r="K513" s="49"/>
      <c r="L513" s="261"/>
      <c r="M513" s="261"/>
      <c r="N513" s="49"/>
      <c r="O513" s="46"/>
      <c r="P513" s="49"/>
      <c r="Q513" s="46"/>
      <c r="R513" s="49"/>
      <c r="S513" s="46"/>
      <c r="T513" s="46"/>
      <c r="U513" s="49"/>
      <c r="V513" s="46"/>
      <c r="W513" s="46"/>
      <c r="X513" s="49"/>
      <c r="Y513" s="49"/>
      <c r="Z513" s="46"/>
      <c r="AA513" s="46"/>
      <c r="AB513" s="49"/>
      <c r="AC513" s="49"/>
      <c r="AD513" s="49"/>
      <c r="AE513" s="49"/>
      <c r="AF513" s="37"/>
    </row>
    <row r="514">
      <c r="A514" s="46"/>
      <c r="B514" s="312"/>
      <c r="C514" s="46"/>
      <c r="D514" s="49"/>
      <c r="E514" s="49"/>
      <c r="F514" s="49"/>
      <c r="G514" s="49"/>
      <c r="H514" s="49"/>
      <c r="I514" s="46"/>
      <c r="J514" s="46"/>
      <c r="K514" s="49"/>
      <c r="L514" s="260"/>
      <c r="M514" s="260"/>
      <c r="N514" s="49"/>
      <c r="O514" s="46"/>
      <c r="P514" s="49"/>
      <c r="Q514" s="46"/>
      <c r="R514" s="49"/>
      <c r="S514" s="46"/>
      <c r="T514" s="46"/>
      <c r="U514" s="49"/>
      <c r="V514" s="46"/>
      <c r="W514" s="46"/>
      <c r="X514" s="49"/>
      <c r="Y514" s="49"/>
      <c r="Z514" s="46"/>
      <c r="AA514" s="46"/>
      <c r="AB514" s="49"/>
      <c r="AC514" s="49"/>
      <c r="AD514" s="49"/>
      <c r="AE514" s="49"/>
      <c r="AF514" s="37"/>
    </row>
    <row r="515">
      <c r="A515" s="46"/>
      <c r="B515" s="312"/>
      <c r="C515" s="46"/>
      <c r="D515" s="49"/>
      <c r="E515" s="49"/>
      <c r="F515" s="49"/>
      <c r="G515" s="49"/>
      <c r="H515" s="49"/>
      <c r="I515" s="46"/>
      <c r="J515" s="46"/>
      <c r="K515" s="49"/>
      <c r="L515" s="261"/>
      <c r="M515" s="261"/>
      <c r="N515" s="49"/>
      <c r="O515" s="46"/>
      <c r="P515" s="49"/>
      <c r="Q515" s="46"/>
      <c r="R515" s="49"/>
      <c r="S515" s="46"/>
      <c r="T515" s="46"/>
      <c r="U515" s="49"/>
      <c r="V515" s="46"/>
      <c r="W515" s="46"/>
      <c r="X515" s="49"/>
      <c r="Y515" s="49"/>
      <c r="Z515" s="46"/>
      <c r="AA515" s="46"/>
      <c r="AB515" s="49"/>
      <c r="AC515" s="49"/>
      <c r="AD515" s="49"/>
      <c r="AE515" s="49"/>
      <c r="AF515" s="37"/>
    </row>
    <row r="516">
      <c r="A516" s="46"/>
      <c r="B516" s="312"/>
      <c r="C516" s="46"/>
      <c r="D516" s="49"/>
      <c r="E516" s="49"/>
      <c r="F516" s="49"/>
      <c r="G516" s="49"/>
      <c r="H516" s="49"/>
      <c r="I516" s="46"/>
      <c r="J516" s="46"/>
      <c r="K516" s="49"/>
      <c r="L516" s="260"/>
      <c r="M516" s="260"/>
      <c r="N516" s="49"/>
      <c r="O516" s="46"/>
      <c r="P516" s="49"/>
      <c r="Q516" s="46"/>
      <c r="R516" s="49"/>
      <c r="S516" s="46"/>
      <c r="T516" s="46"/>
      <c r="U516" s="49"/>
      <c r="V516" s="46"/>
      <c r="W516" s="46"/>
      <c r="X516" s="49"/>
      <c r="Y516" s="49"/>
      <c r="Z516" s="46"/>
      <c r="AA516" s="46"/>
      <c r="AB516" s="49"/>
      <c r="AC516" s="49"/>
      <c r="AD516" s="49"/>
      <c r="AE516" s="49"/>
      <c r="AF516" s="37"/>
    </row>
    <row r="517">
      <c r="A517" s="46"/>
      <c r="B517" s="312"/>
      <c r="C517" s="46"/>
      <c r="D517" s="49"/>
      <c r="E517" s="49"/>
      <c r="F517" s="49"/>
      <c r="G517" s="49"/>
      <c r="H517" s="49"/>
      <c r="I517" s="46"/>
      <c r="J517" s="46"/>
      <c r="K517" s="49"/>
      <c r="L517" s="261"/>
      <c r="M517" s="261"/>
      <c r="N517" s="49"/>
      <c r="O517" s="46"/>
      <c r="P517" s="49"/>
      <c r="Q517" s="46"/>
      <c r="R517" s="49"/>
      <c r="S517" s="46"/>
      <c r="T517" s="46"/>
      <c r="U517" s="49"/>
      <c r="V517" s="46"/>
      <c r="W517" s="46"/>
      <c r="X517" s="49"/>
      <c r="Y517" s="49"/>
      <c r="Z517" s="46"/>
      <c r="AA517" s="46"/>
      <c r="AB517" s="49"/>
      <c r="AC517" s="49"/>
      <c r="AD517" s="49"/>
      <c r="AE517" s="49"/>
      <c r="AF517" s="37"/>
    </row>
    <row r="518">
      <c r="A518" s="46"/>
      <c r="B518" s="312"/>
      <c r="C518" s="46"/>
      <c r="D518" s="49"/>
      <c r="E518" s="49"/>
      <c r="F518" s="49"/>
      <c r="G518" s="49"/>
      <c r="H518" s="49"/>
      <c r="I518" s="46"/>
      <c r="J518" s="46"/>
      <c r="K518" s="49"/>
      <c r="L518" s="260"/>
      <c r="M518" s="260"/>
      <c r="N518" s="49"/>
      <c r="O518" s="46"/>
      <c r="P518" s="49"/>
      <c r="Q518" s="46"/>
      <c r="R518" s="49"/>
      <c r="S518" s="46"/>
      <c r="T518" s="46"/>
      <c r="U518" s="49"/>
      <c r="V518" s="46"/>
      <c r="W518" s="46"/>
      <c r="X518" s="49"/>
      <c r="Y518" s="49"/>
      <c r="Z518" s="46"/>
      <c r="AA518" s="46"/>
      <c r="AB518" s="49"/>
      <c r="AC518" s="49"/>
      <c r="AD518" s="49"/>
      <c r="AE518" s="49"/>
      <c r="AF518" s="37"/>
    </row>
    <row r="519">
      <c r="A519" s="46"/>
      <c r="B519" s="312"/>
      <c r="C519" s="46"/>
      <c r="D519" s="49"/>
      <c r="E519" s="49"/>
      <c r="F519" s="49"/>
      <c r="G519" s="49"/>
      <c r="H519" s="49"/>
      <c r="I519" s="46"/>
      <c r="J519" s="46"/>
      <c r="K519" s="49"/>
      <c r="L519" s="261"/>
      <c r="M519" s="261"/>
      <c r="N519" s="49"/>
      <c r="O519" s="46"/>
      <c r="P519" s="49"/>
      <c r="Q519" s="46"/>
      <c r="R519" s="49"/>
      <c r="S519" s="46"/>
      <c r="T519" s="46"/>
      <c r="U519" s="49"/>
      <c r="V519" s="46"/>
      <c r="W519" s="46"/>
      <c r="X519" s="49"/>
      <c r="Y519" s="49"/>
      <c r="Z519" s="46"/>
      <c r="AA519" s="46"/>
      <c r="AB519" s="49"/>
      <c r="AC519" s="49"/>
      <c r="AD519" s="49"/>
      <c r="AE519" s="49"/>
      <c r="AF519" s="37"/>
    </row>
    <row r="520">
      <c r="A520" s="46"/>
      <c r="B520" s="312"/>
      <c r="C520" s="46"/>
      <c r="D520" s="49"/>
      <c r="E520" s="49"/>
      <c r="F520" s="49"/>
      <c r="G520" s="49"/>
      <c r="H520" s="49"/>
      <c r="I520" s="46"/>
      <c r="J520" s="46"/>
      <c r="K520" s="49"/>
      <c r="L520" s="260"/>
      <c r="M520" s="260"/>
      <c r="N520" s="49"/>
      <c r="O520" s="46"/>
      <c r="P520" s="49"/>
      <c r="Q520" s="46"/>
      <c r="R520" s="49"/>
      <c r="S520" s="46"/>
      <c r="T520" s="46"/>
      <c r="U520" s="49"/>
      <c r="V520" s="46"/>
      <c r="W520" s="46"/>
      <c r="X520" s="49"/>
      <c r="Y520" s="49"/>
      <c r="Z520" s="46"/>
      <c r="AA520" s="46"/>
      <c r="AB520" s="49"/>
      <c r="AC520" s="49"/>
      <c r="AD520" s="49"/>
      <c r="AE520" s="49"/>
      <c r="AF520" s="37"/>
    </row>
    <row r="521">
      <c r="A521" s="46"/>
      <c r="B521" s="312"/>
      <c r="C521" s="46"/>
      <c r="D521" s="49"/>
      <c r="E521" s="49"/>
      <c r="F521" s="49"/>
      <c r="G521" s="49"/>
      <c r="H521" s="49"/>
      <c r="I521" s="46"/>
      <c r="J521" s="46"/>
      <c r="K521" s="49"/>
      <c r="L521" s="261"/>
      <c r="M521" s="261"/>
      <c r="N521" s="49"/>
      <c r="O521" s="46"/>
      <c r="P521" s="49"/>
      <c r="Q521" s="46"/>
      <c r="R521" s="49"/>
      <c r="S521" s="46"/>
      <c r="T521" s="46"/>
      <c r="U521" s="49"/>
      <c r="V521" s="46"/>
      <c r="W521" s="46"/>
      <c r="X521" s="49"/>
      <c r="Y521" s="49"/>
      <c r="Z521" s="46"/>
      <c r="AA521" s="46"/>
      <c r="AB521" s="49"/>
      <c r="AC521" s="49"/>
      <c r="AD521" s="49"/>
      <c r="AE521" s="49"/>
      <c r="AF521" s="37"/>
    </row>
    <row r="522">
      <c r="A522" s="46"/>
      <c r="B522" s="312"/>
      <c r="C522" s="46"/>
      <c r="D522" s="49"/>
      <c r="E522" s="49"/>
      <c r="F522" s="49"/>
      <c r="G522" s="49"/>
      <c r="H522" s="49"/>
      <c r="I522" s="46"/>
      <c r="J522" s="46"/>
      <c r="K522" s="49"/>
      <c r="L522" s="260"/>
      <c r="M522" s="260"/>
      <c r="N522" s="49"/>
      <c r="O522" s="46"/>
      <c r="P522" s="49"/>
      <c r="Q522" s="46"/>
      <c r="R522" s="49"/>
      <c r="S522" s="46"/>
      <c r="T522" s="46"/>
      <c r="U522" s="49"/>
      <c r="V522" s="46"/>
      <c r="W522" s="46"/>
      <c r="X522" s="49"/>
      <c r="Y522" s="49"/>
      <c r="Z522" s="46"/>
      <c r="AA522" s="46"/>
      <c r="AB522" s="49"/>
      <c r="AC522" s="49"/>
      <c r="AD522" s="49"/>
      <c r="AE522" s="49"/>
      <c r="AF522" s="37"/>
    </row>
    <row r="523">
      <c r="A523" s="46"/>
      <c r="B523" s="312"/>
      <c r="C523" s="46"/>
      <c r="D523" s="49"/>
      <c r="E523" s="49"/>
      <c r="F523" s="49"/>
      <c r="G523" s="49"/>
      <c r="H523" s="49"/>
      <c r="I523" s="46"/>
      <c r="J523" s="46"/>
      <c r="K523" s="49"/>
      <c r="L523" s="261"/>
      <c r="M523" s="261"/>
      <c r="N523" s="49"/>
      <c r="O523" s="46"/>
      <c r="P523" s="49"/>
      <c r="Q523" s="46"/>
      <c r="R523" s="49"/>
      <c r="S523" s="46"/>
      <c r="T523" s="46"/>
      <c r="U523" s="49"/>
      <c r="V523" s="46"/>
      <c r="W523" s="46"/>
      <c r="X523" s="49"/>
      <c r="Y523" s="49"/>
      <c r="Z523" s="46"/>
      <c r="AA523" s="46"/>
      <c r="AB523" s="49"/>
      <c r="AC523" s="49"/>
      <c r="AD523" s="49"/>
      <c r="AE523" s="49"/>
      <c r="AF523" s="37"/>
    </row>
    <row r="524">
      <c r="A524" s="46"/>
      <c r="B524" s="312"/>
      <c r="C524" s="46"/>
      <c r="D524" s="49"/>
      <c r="E524" s="49"/>
      <c r="F524" s="49"/>
      <c r="G524" s="49"/>
      <c r="H524" s="49"/>
      <c r="I524" s="46"/>
      <c r="J524" s="46"/>
      <c r="K524" s="49"/>
      <c r="L524" s="260"/>
      <c r="M524" s="260"/>
      <c r="N524" s="49"/>
      <c r="O524" s="46"/>
      <c r="P524" s="49"/>
      <c r="Q524" s="46"/>
      <c r="R524" s="49"/>
      <c r="S524" s="46"/>
      <c r="T524" s="46"/>
      <c r="U524" s="49"/>
      <c r="V524" s="46"/>
      <c r="W524" s="46"/>
      <c r="X524" s="49"/>
      <c r="Y524" s="49"/>
      <c r="Z524" s="46"/>
      <c r="AA524" s="46"/>
      <c r="AB524" s="49"/>
      <c r="AC524" s="49"/>
      <c r="AD524" s="49"/>
      <c r="AE524" s="49"/>
      <c r="AF524" s="37"/>
    </row>
    <row r="525">
      <c r="A525" s="46"/>
      <c r="B525" s="312"/>
      <c r="C525" s="46"/>
      <c r="D525" s="49"/>
      <c r="E525" s="49"/>
      <c r="F525" s="49"/>
      <c r="G525" s="49"/>
      <c r="H525" s="49"/>
      <c r="I525" s="46"/>
      <c r="J525" s="46"/>
      <c r="K525" s="49"/>
      <c r="L525" s="261"/>
      <c r="M525" s="261"/>
      <c r="N525" s="49"/>
      <c r="O525" s="46"/>
      <c r="P525" s="49"/>
      <c r="Q525" s="46"/>
      <c r="R525" s="49"/>
      <c r="S525" s="46"/>
      <c r="T525" s="46"/>
      <c r="U525" s="49"/>
      <c r="V525" s="46"/>
      <c r="W525" s="46"/>
      <c r="X525" s="49"/>
      <c r="Y525" s="49"/>
      <c r="Z525" s="46"/>
      <c r="AA525" s="46"/>
      <c r="AB525" s="49"/>
      <c r="AC525" s="49"/>
      <c r="AD525" s="49"/>
      <c r="AE525" s="49"/>
      <c r="AF525" s="37"/>
    </row>
    <row r="526">
      <c r="A526" s="46"/>
      <c r="B526" s="312"/>
      <c r="C526" s="46"/>
      <c r="D526" s="49"/>
      <c r="E526" s="49"/>
      <c r="F526" s="49"/>
      <c r="G526" s="49"/>
      <c r="H526" s="49"/>
      <c r="I526" s="46"/>
      <c r="J526" s="46"/>
      <c r="K526" s="49"/>
      <c r="L526" s="260"/>
      <c r="M526" s="260"/>
      <c r="N526" s="49"/>
      <c r="O526" s="46"/>
      <c r="P526" s="49"/>
      <c r="Q526" s="46"/>
      <c r="R526" s="49"/>
      <c r="S526" s="46"/>
      <c r="T526" s="46"/>
      <c r="U526" s="49"/>
      <c r="V526" s="46"/>
      <c r="W526" s="46"/>
      <c r="X526" s="49"/>
      <c r="Y526" s="49"/>
      <c r="Z526" s="46"/>
      <c r="AA526" s="46"/>
      <c r="AB526" s="49"/>
      <c r="AC526" s="49"/>
      <c r="AD526" s="49"/>
      <c r="AE526" s="49"/>
      <c r="AF526" s="37"/>
    </row>
    <row r="527">
      <c r="A527" s="46"/>
      <c r="B527" s="312"/>
      <c r="C527" s="46"/>
      <c r="D527" s="49"/>
      <c r="E527" s="49"/>
      <c r="F527" s="49"/>
      <c r="G527" s="49"/>
      <c r="H527" s="49"/>
      <c r="I527" s="46"/>
      <c r="J527" s="46"/>
      <c r="K527" s="49"/>
      <c r="L527" s="261"/>
      <c r="M527" s="261"/>
      <c r="N527" s="49"/>
      <c r="O527" s="46"/>
      <c r="P527" s="49"/>
      <c r="Q527" s="46"/>
      <c r="R527" s="49"/>
      <c r="S527" s="46"/>
      <c r="T527" s="46"/>
      <c r="U527" s="49"/>
      <c r="V527" s="46"/>
      <c r="W527" s="46"/>
      <c r="X527" s="49"/>
      <c r="Y527" s="49"/>
      <c r="Z527" s="46"/>
      <c r="AA527" s="46"/>
      <c r="AB527" s="49"/>
      <c r="AC527" s="49"/>
      <c r="AD527" s="49"/>
      <c r="AE527" s="49"/>
      <c r="AF527" s="37"/>
    </row>
    <row r="528">
      <c r="A528" s="46"/>
      <c r="B528" s="312"/>
      <c r="C528" s="46"/>
      <c r="D528" s="49"/>
      <c r="E528" s="49"/>
      <c r="F528" s="49"/>
      <c r="G528" s="49"/>
      <c r="H528" s="49"/>
      <c r="I528" s="46"/>
      <c r="J528" s="46"/>
      <c r="K528" s="49"/>
      <c r="L528" s="260"/>
      <c r="M528" s="260"/>
      <c r="N528" s="49"/>
      <c r="O528" s="46"/>
      <c r="P528" s="49"/>
      <c r="Q528" s="46"/>
      <c r="R528" s="49"/>
      <c r="S528" s="46"/>
      <c r="T528" s="46"/>
      <c r="U528" s="49"/>
      <c r="V528" s="46"/>
      <c r="W528" s="46"/>
      <c r="X528" s="49"/>
      <c r="Y528" s="49"/>
      <c r="Z528" s="46"/>
      <c r="AA528" s="46"/>
      <c r="AB528" s="49"/>
      <c r="AC528" s="49"/>
      <c r="AD528" s="49"/>
      <c r="AE528" s="49"/>
      <c r="AF528" s="37"/>
    </row>
    <row r="529">
      <c r="A529" s="46"/>
      <c r="B529" s="312"/>
      <c r="C529" s="46"/>
      <c r="D529" s="49"/>
      <c r="E529" s="49"/>
      <c r="F529" s="49"/>
      <c r="G529" s="49"/>
      <c r="H529" s="49"/>
      <c r="I529" s="46"/>
      <c r="J529" s="46"/>
      <c r="K529" s="49"/>
      <c r="L529" s="261"/>
      <c r="M529" s="261"/>
      <c r="N529" s="49"/>
      <c r="O529" s="46"/>
      <c r="P529" s="49"/>
      <c r="Q529" s="46"/>
      <c r="R529" s="49"/>
      <c r="S529" s="46"/>
      <c r="T529" s="46"/>
      <c r="U529" s="49"/>
      <c r="V529" s="46"/>
      <c r="W529" s="46"/>
      <c r="X529" s="49"/>
      <c r="Y529" s="49"/>
      <c r="Z529" s="46"/>
      <c r="AA529" s="46"/>
      <c r="AB529" s="49"/>
      <c r="AC529" s="49"/>
      <c r="AD529" s="49"/>
      <c r="AE529" s="49"/>
      <c r="AF529" s="37"/>
    </row>
    <row r="530">
      <c r="A530" s="46"/>
      <c r="B530" s="312"/>
      <c r="C530" s="46"/>
      <c r="D530" s="49"/>
      <c r="E530" s="49"/>
      <c r="F530" s="49"/>
      <c r="G530" s="49"/>
      <c r="H530" s="49"/>
      <c r="I530" s="46"/>
      <c r="J530" s="46"/>
      <c r="K530" s="49"/>
      <c r="L530" s="260"/>
      <c r="M530" s="260"/>
      <c r="N530" s="49"/>
      <c r="O530" s="46"/>
      <c r="P530" s="49"/>
      <c r="Q530" s="46"/>
      <c r="R530" s="49"/>
      <c r="S530" s="46"/>
      <c r="T530" s="46"/>
      <c r="U530" s="49"/>
      <c r="V530" s="46"/>
      <c r="W530" s="46"/>
      <c r="X530" s="49"/>
      <c r="Y530" s="49"/>
      <c r="Z530" s="46"/>
      <c r="AA530" s="46"/>
      <c r="AB530" s="49"/>
      <c r="AC530" s="49"/>
      <c r="AD530" s="49"/>
      <c r="AE530" s="49"/>
      <c r="AF530" s="37"/>
    </row>
    <row r="531">
      <c r="A531" s="46"/>
      <c r="B531" s="312"/>
      <c r="C531" s="46"/>
      <c r="D531" s="49"/>
      <c r="E531" s="49"/>
      <c r="F531" s="49"/>
      <c r="G531" s="49"/>
      <c r="H531" s="49"/>
      <c r="I531" s="46"/>
      <c r="J531" s="46"/>
      <c r="K531" s="49"/>
      <c r="L531" s="261"/>
      <c r="M531" s="261"/>
      <c r="N531" s="49"/>
      <c r="O531" s="46"/>
      <c r="P531" s="49"/>
      <c r="Q531" s="46"/>
      <c r="R531" s="49"/>
      <c r="S531" s="46"/>
      <c r="T531" s="46"/>
      <c r="U531" s="49"/>
      <c r="V531" s="46"/>
      <c r="W531" s="46"/>
      <c r="X531" s="49"/>
      <c r="Y531" s="49"/>
      <c r="Z531" s="46"/>
      <c r="AA531" s="46"/>
      <c r="AB531" s="49"/>
      <c r="AC531" s="49"/>
      <c r="AD531" s="49"/>
      <c r="AE531" s="49"/>
      <c r="AF531" s="37"/>
    </row>
    <row r="532">
      <c r="A532" s="46"/>
      <c r="B532" s="312"/>
      <c r="C532" s="46"/>
      <c r="D532" s="49"/>
      <c r="E532" s="49"/>
      <c r="F532" s="49"/>
      <c r="G532" s="49"/>
      <c r="H532" s="49"/>
      <c r="I532" s="46"/>
      <c r="J532" s="46"/>
      <c r="K532" s="49"/>
      <c r="L532" s="260"/>
      <c r="M532" s="260"/>
      <c r="N532" s="49"/>
      <c r="O532" s="46"/>
      <c r="P532" s="49"/>
      <c r="Q532" s="46"/>
      <c r="R532" s="49"/>
      <c r="S532" s="46"/>
      <c r="T532" s="46"/>
      <c r="U532" s="49"/>
      <c r="V532" s="46"/>
      <c r="W532" s="46"/>
      <c r="X532" s="49"/>
      <c r="Y532" s="49"/>
      <c r="Z532" s="46"/>
      <c r="AA532" s="46"/>
      <c r="AB532" s="49"/>
      <c r="AC532" s="49"/>
      <c r="AD532" s="49"/>
      <c r="AE532" s="49"/>
      <c r="AF532" s="37"/>
    </row>
    <row r="533">
      <c r="A533" s="46"/>
      <c r="B533" s="312"/>
      <c r="C533" s="46"/>
      <c r="D533" s="49"/>
      <c r="E533" s="49"/>
      <c r="F533" s="49"/>
      <c r="G533" s="49"/>
      <c r="H533" s="49"/>
      <c r="I533" s="46"/>
      <c r="J533" s="46"/>
      <c r="K533" s="49"/>
      <c r="L533" s="261"/>
      <c r="M533" s="261"/>
      <c r="N533" s="49"/>
      <c r="O533" s="46"/>
      <c r="P533" s="49"/>
      <c r="Q533" s="46"/>
      <c r="R533" s="49"/>
      <c r="S533" s="46"/>
      <c r="T533" s="46"/>
      <c r="U533" s="49"/>
      <c r="V533" s="46"/>
      <c r="W533" s="46"/>
      <c r="X533" s="49"/>
      <c r="Y533" s="49"/>
      <c r="Z533" s="46"/>
      <c r="AA533" s="46"/>
      <c r="AB533" s="49"/>
      <c r="AC533" s="49"/>
      <c r="AD533" s="49"/>
      <c r="AE533" s="49"/>
      <c r="AF533" s="37"/>
    </row>
    <row r="534">
      <c r="A534" s="46"/>
      <c r="B534" s="312"/>
      <c r="C534" s="46"/>
      <c r="D534" s="49"/>
      <c r="E534" s="49"/>
      <c r="F534" s="49"/>
      <c r="G534" s="49"/>
      <c r="H534" s="49"/>
      <c r="I534" s="46"/>
      <c r="J534" s="46"/>
      <c r="K534" s="49"/>
      <c r="L534" s="260"/>
      <c r="M534" s="260"/>
      <c r="N534" s="49"/>
      <c r="O534" s="46"/>
      <c r="P534" s="49"/>
      <c r="Q534" s="46"/>
      <c r="R534" s="49"/>
      <c r="S534" s="46"/>
      <c r="T534" s="46"/>
      <c r="U534" s="49"/>
      <c r="V534" s="46"/>
      <c r="W534" s="46"/>
      <c r="X534" s="49"/>
      <c r="Y534" s="49"/>
      <c r="Z534" s="46"/>
      <c r="AA534" s="46"/>
      <c r="AB534" s="49"/>
      <c r="AC534" s="49"/>
      <c r="AD534" s="49"/>
      <c r="AE534" s="49"/>
      <c r="AF534" s="37"/>
    </row>
    <row r="535">
      <c r="A535" s="46"/>
      <c r="B535" s="312"/>
      <c r="C535" s="46"/>
      <c r="D535" s="49"/>
      <c r="E535" s="49"/>
      <c r="F535" s="49"/>
      <c r="G535" s="49"/>
      <c r="H535" s="49"/>
      <c r="I535" s="46"/>
      <c r="J535" s="46"/>
      <c r="K535" s="49"/>
      <c r="L535" s="261"/>
      <c r="M535" s="261"/>
      <c r="N535" s="49"/>
      <c r="O535" s="46"/>
      <c r="P535" s="49"/>
      <c r="Q535" s="46"/>
      <c r="R535" s="49"/>
      <c r="S535" s="46"/>
      <c r="T535" s="46"/>
      <c r="U535" s="49"/>
      <c r="V535" s="46"/>
      <c r="W535" s="46"/>
      <c r="X535" s="49"/>
      <c r="Y535" s="49"/>
      <c r="Z535" s="46"/>
      <c r="AA535" s="46"/>
      <c r="AB535" s="49"/>
      <c r="AC535" s="49"/>
      <c r="AD535" s="49"/>
      <c r="AE535" s="49"/>
      <c r="AF535" s="37"/>
    </row>
    <row r="536">
      <c r="A536" s="46"/>
      <c r="B536" s="312"/>
      <c r="C536" s="46"/>
      <c r="D536" s="49"/>
      <c r="E536" s="49"/>
      <c r="F536" s="49"/>
      <c r="G536" s="49"/>
      <c r="H536" s="49"/>
      <c r="I536" s="46"/>
      <c r="J536" s="46"/>
      <c r="K536" s="49"/>
      <c r="L536" s="260"/>
      <c r="M536" s="260"/>
      <c r="N536" s="49"/>
      <c r="O536" s="46"/>
      <c r="P536" s="49"/>
      <c r="Q536" s="46"/>
      <c r="R536" s="49"/>
      <c r="S536" s="46"/>
      <c r="T536" s="46"/>
      <c r="U536" s="49"/>
      <c r="V536" s="46"/>
      <c r="W536" s="46"/>
      <c r="X536" s="49"/>
      <c r="Y536" s="49"/>
      <c r="Z536" s="46"/>
      <c r="AA536" s="46"/>
      <c r="AB536" s="49"/>
      <c r="AC536" s="49"/>
      <c r="AD536" s="49"/>
      <c r="AE536" s="49"/>
      <c r="AF536" s="37"/>
    </row>
    <row r="537">
      <c r="A537" s="46"/>
      <c r="B537" s="312"/>
      <c r="C537" s="46"/>
      <c r="D537" s="49"/>
      <c r="E537" s="49"/>
      <c r="F537" s="49"/>
      <c r="G537" s="49"/>
      <c r="H537" s="49"/>
      <c r="I537" s="46"/>
      <c r="J537" s="46"/>
      <c r="K537" s="49"/>
      <c r="L537" s="261"/>
      <c r="M537" s="261"/>
      <c r="N537" s="49"/>
      <c r="O537" s="46"/>
      <c r="P537" s="49"/>
      <c r="Q537" s="46"/>
      <c r="R537" s="49"/>
      <c r="S537" s="46"/>
      <c r="T537" s="46"/>
      <c r="U537" s="49"/>
      <c r="V537" s="46"/>
      <c r="W537" s="46"/>
      <c r="X537" s="49"/>
      <c r="Y537" s="49"/>
      <c r="Z537" s="46"/>
      <c r="AA537" s="46"/>
      <c r="AB537" s="49"/>
      <c r="AC537" s="49"/>
      <c r="AD537" s="49"/>
      <c r="AE537" s="49"/>
      <c r="AF537" s="37"/>
    </row>
    <row r="538">
      <c r="A538" s="46"/>
      <c r="B538" s="312"/>
      <c r="C538" s="46"/>
      <c r="D538" s="49"/>
      <c r="E538" s="49"/>
      <c r="F538" s="49"/>
      <c r="G538" s="49"/>
      <c r="H538" s="49"/>
      <c r="I538" s="46"/>
      <c r="J538" s="46"/>
      <c r="K538" s="49"/>
      <c r="L538" s="260"/>
      <c r="M538" s="260"/>
      <c r="N538" s="49"/>
      <c r="O538" s="46"/>
      <c r="P538" s="49"/>
      <c r="Q538" s="46"/>
      <c r="R538" s="49"/>
      <c r="S538" s="46"/>
      <c r="T538" s="46"/>
      <c r="U538" s="49"/>
      <c r="V538" s="46"/>
      <c r="W538" s="46"/>
      <c r="X538" s="49"/>
      <c r="Y538" s="49"/>
      <c r="Z538" s="46"/>
      <c r="AA538" s="46"/>
      <c r="AB538" s="49"/>
      <c r="AC538" s="49"/>
      <c r="AD538" s="49"/>
      <c r="AE538" s="49"/>
      <c r="AF538" s="37"/>
    </row>
    <row r="539">
      <c r="A539" s="46"/>
      <c r="B539" s="312"/>
      <c r="C539" s="46"/>
      <c r="D539" s="49"/>
      <c r="E539" s="49"/>
      <c r="F539" s="49"/>
      <c r="G539" s="49"/>
      <c r="H539" s="49"/>
      <c r="I539" s="46"/>
      <c r="J539" s="46"/>
      <c r="K539" s="49"/>
      <c r="L539" s="261"/>
      <c r="M539" s="261"/>
      <c r="N539" s="49"/>
      <c r="O539" s="46"/>
      <c r="P539" s="49"/>
      <c r="Q539" s="46"/>
      <c r="R539" s="49"/>
      <c r="S539" s="46"/>
      <c r="T539" s="46"/>
      <c r="U539" s="49"/>
      <c r="V539" s="46"/>
      <c r="W539" s="46"/>
      <c r="X539" s="49"/>
      <c r="Y539" s="49"/>
      <c r="Z539" s="46"/>
      <c r="AA539" s="46"/>
      <c r="AB539" s="49"/>
      <c r="AC539" s="49"/>
      <c r="AD539" s="49"/>
      <c r="AE539" s="49"/>
      <c r="AF539" s="37"/>
    </row>
    <row r="540">
      <c r="A540" s="46"/>
      <c r="B540" s="312"/>
      <c r="C540" s="46"/>
      <c r="D540" s="49"/>
      <c r="E540" s="49"/>
      <c r="F540" s="49"/>
      <c r="G540" s="49"/>
      <c r="H540" s="49"/>
      <c r="I540" s="46"/>
      <c r="J540" s="46"/>
      <c r="K540" s="49"/>
      <c r="L540" s="260"/>
      <c r="M540" s="260"/>
      <c r="N540" s="49"/>
      <c r="O540" s="46"/>
      <c r="P540" s="49"/>
      <c r="Q540" s="46"/>
      <c r="R540" s="49"/>
      <c r="S540" s="46"/>
      <c r="T540" s="46"/>
      <c r="U540" s="49"/>
      <c r="V540" s="46"/>
      <c r="W540" s="46"/>
      <c r="X540" s="49"/>
      <c r="Y540" s="49"/>
      <c r="Z540" s="46"/>
      <c r="AA540" s="46"/>
      <c r="AB540" s="49"/>
      <c r="AC540" s="49"/>
      <c r="AD540" s="49"/>
      <c r="AE540" s="49"/>
      <c r="AF540" s="37"/>
    </row>
    <row r="541">
      <c r="A541" s="46"/>
      <c r="B541" s="312"/>
      <c r="C541" s="46"/>
      <c r="D541" s="49"/>
      <c r="E541" s="49"/>
      <c r="F541" s="49"/>
      <c r="G541" s="49"/>
      <c r="H541" s="49"/>
      <c r="I541" s="46"/>
      <c r="J541" s="46"/>
      <c r="K541" s="49"/>
      <c r="L541" s="261"/>
      <c r="M541" s="261"/>
      <c r="N541" s="49"/>
      <c r="O541" s="46"/>
      <c r="P541" s="49"/>
      <c r="Q541" s="46"/>
      <c r="R541" s="49"/>
      <c r="S541" s="46"/>
      <c r="T541" s="46"/>
      <c r="U541" s="49"/>
      <c r="V541" s="46"/>
      <c r="W541" s="46"/>
      <c r="X541" s="49"/>
      <c r="Y541" s="49"/>
      <c r="Z541" s="46"/>
      <c r="AA541" s="46"/>
      <c r="AB541" s="49"/>
      <c r="AC541" s="49"/>
      <c r="AD541" s="49"/>
      <c r="AE541" s="49"/>
      <c r="AF541" s="37"/>
    </row>
    <row r="542">
      <c r="A542" s="46"/>
      <c r="B542" s="312"/>
      <c r="C542" s="46"/>
      <c r="D542" s="49"/>
      <c r="E542" s="49"/>
      <c r="F542" s="49"/>
      <c r="G542" s="49"/>
      <c r="H542" s="49"/>
      <c r="I542" s="46"/>
      <c r="J542" s="46"/>
      <c r="K542" s="49"/>
      <c r="L542" s="260"/>
      <c r="M542" s="260"/>
      <c r="N542" s="49"/>
      <c r="O542" s="46"/>
      <c r="P542" s="49"/>
      <c r="Q542" s="46"/>
      <c r="R542" s="49"/>
      <c r="S542" s="46"/>
      <c r="T542" s="46"/>
      <c r="U542" s="49"/>
      <c r="V542" s="46"/>
      <c r="W542" s="46"/>
      <c r="X542" s="49"/>
      <c r="Y542" s="49"/>
      <c r="Z542" s="46"/>
      <c r="AA542" s="46"/>
      <c r="AB542" s="49"/>
      <c r="AC542" s="49"/>
      <c r="AD542" s="49"/>
      <c r="AE542" s="49"/>
      <c r="AF542" s="37"/>
    </row>
    <row r="543">
      <c r="A543" s="46"/>
      <c r="B543" s="312"/>
      <c r="C543" s="46"/>
      <c r="D543" s="49"/>
      <c r="E543" s="49"/>
      <c r="F543" s="49"/>
      <c r="G543" s="49"/>
      <c r="H543" s="49"/>
      <c r="I543" s="46"/>
      <c r="J543" s="46"/>
      <c r="K543" s="49"/>
      <c r="L543" s="261"/>
      <c r="M543" s="261"/>
      <c r="N543" s="49"/>
      <c r="O543" s="46"/>
      <c r="P543" s="49"/>
      <c r="Q543" s="46"/>
      <c r="R543" s="49"/>
      <c r="S543" s="46"/>
      <c r="T543" s="46"/>
      <c r="U543" s="49"/>
      <c r="V543" s="46"/>
      <c r="W543" s="46"/>
      <c r="X543" s="49"/>
      <c r="Y543" s="49"/>
      <c r="Z543" s="46"/>
      <c r="AA543" s="46"/>
      <c r="AB543" s="49"/>
      <c r="AC543" s="49"/>
      <c r="AD543" s="49"/>
      <c r="AE543" s="49"/>
      <c r="AF543" s="37"/>
    </row>
    <row r="544">
      <c r="A544" s="46"/>
      <c r="B544" s="312"/>
      <c r="C544" s="46"/>
      <c r="D544" s="49"/>
      <c r="E544" s="49"/>
      <c r="F544" s="49"/>
      <c r="G544" s="49"/>
      <c r="H544" s="49"/>
      <c r="I544" s="46"/>
      <c r="J544" s="46"/>
      <c r="K544" s="49"/>
      <c r="L544" s="260"/>
      <c r="M544" s="260"/>
      <c r="N544" s="49"/>
      <c r="O544" s="46"/>
      <c r="P544" s="49"/>
      <c r="Q544" s="46"/>
      <c r="R544" s="49"/>
      <c r="S544" s="46"/>
      <c r="T544" s="46"/>
      <c r="U544" s="49"/>
      <c r="V544" s="46"/>
      <c r="W544" s="46"/>
      <c r="X544" s="49"/>
      <c r="Y544" s="49"/>
      <c r="Z544" s="46"/>
      <c r="AA544" s="46"/>
      <c r="AB544" s="49"/>
      <c r="AC544" s="49"/>
      <c r="AD544" s="49"/>
      <c r="AE544" s="49"/>
      <c r="AF544" s="37"/>
    </row>
    <row r="545">
      <c r="A545" s="46"/>
      <c r="B545" s="312"/>
      <c r="C545" s="46"/>
      <c r="D545" s="49"/>
      <c r="E545" s="49"/>
      <c r="F545" s="49"/>
      <c r="G545" s="49"/>
      <c r="H545" s="49"/>
      <c r="I545" s="46"/>
      <c r="J545" s="46"/>
      <c r="K545" s="49"/>
      <c r="L545" s="261"/>
      <c r="M545" s="261"/>
      <c r="N545" s="49"/>
      <c r="O545" s="46"/>
      <c r="P545" s="49"/>
      <c r="Q545" s="46"/>
      <c r="R545" s="49"/>
      <c r="S545" s="46"/>
      <c r="T545" s="46"/>
      <c r="U545" s="49"/>
      <c r="V545" s="46"/>
      <c r="W545" s="46"/>
      <c r="X545" s="49"/>
      <c r="Y545" s="49"/>
      <c r="Z545" s="46"/>
      <c r="AA545" s="46"/>
      <c r="AB545" s="49"/>
      <c r="AC545" s="49"/>
      <c r="AD545" s="49"/>
      <c r="AE545" s="49"/>
      <c r="AF545" s="37"/>
    </row>
    <row r="546">
      <c r="A546" s="46"/>
      <c r="B546" s="312"/>
      <c r="C546" s="46"/>
      <c r="D546" s="49"/>
      <c r="E546" s="49"/>
      <c r="F546" s="49"/>
      <c r="G546" s="49"/>
      <c r="H546" s="49"/>
      <c r="I546" s="46"/>
      <c r="J546" s="46"/>
      <c r="K546" s="49"/>
      <c r="L546" s="260"/>
      <c r="M546" s="260"/>
      <c r="N546" s="49"/>
      <c r="O546" s="46"/>
      <c r="P546" s="49"/>
      <c r="Q546" s="46"/>
      <c r="R546" s="49"/>
      <c r="S546" s="46"/>
      <c r="T546" s="46"/>
      <c r="U546" s="49"/>
      <c r="V546" s="46"/>
      <c r="W546" s="46"/>
      <c r="X546" s="49"/>
      <c r="Y546" s="49"/>
      <c r="Z546" s="46"/>
      <c r="AA546" s="46"/>
      <c r="AB546" s="49"/>
      <c r="AC546" s="49"/>
      <c r="AD546" s="49"/>
      <c r="AE546" s="49"/>
      <c r="AF546" s="37"/>
    </row>
    <row r="547">
      <c r="A547" s="46"/>
      <c r="B547" s="312"/>
      <c r="C547" s="46"/>
      <c r="D547" s="49"/>
      <c r="E547" s="49"/>
      <c r="F547" s="49"/>
      <c r="G547" s="49"/>
      <c r="H547" s="49"/>
      <c r="I547" s="46"/>
      <c r="J547" s="46"/>
      <c r="K547" s="49"/>
      <c r="L547" s="261"/>
      <c r="M547" s="261"/>
      <c r="N547" s="49"/>
      <c r="O547" s="46"/>
      <c r="P547" s="49"/>
      <c r="Q547" s="46"/>
      <c r="R547" s="49"/>
      <c r="S547" s="46"/>
      <c r="T547" s="46"/>
      <c r="U547" s="49"/>
      <c r="V547" s="46"/>
      <c r="W547" s="46"/>
      <c r="X547" s="49"/>
      <c r="Y547" s="49"/>
      <c r="Z547" s="46"/>
      <c r="AA547" s="46"/>
      <c r="AB547" s="49"/>
      <c r="AC547" s="49"/>
      <c r="AD547" s="49"/>
      <c r="AE547" s="49"/>
      <c r="AF547" s="37"/>
    </row>
    <row r="548">
      <c r="A548" s="46"/>
      <c r="B548" s="312"/>
      <c r="C548" s="46"/>
      <c r="D548" s="49"/>
      <c r="E548" s="49"/>
      <c r="F548" s="49"/>
      <c r="G548" s="49"/>
      <c r="H548" s="49"/>
      <c r="I548" s="46"/>
      <c r="J548" s="46"/>
      <c r="K548" s="49"/>
      <c r="L548" s="260"/>
      <c r="M548" s="260"/>
      <c r="N548" s="49"/>
      <c r="O548" s="46"/>
      <c r="P548" s="49"/>
      <c r="Q548" s="46"/>
      <c r="R548" s="49"/>
      <c r="S548" s="46"/>
      <c r="T548" s="46"/>
      <c r="U548" s="49"/>
      <c r="V548" s="46"/>
      <c r="W548" s="46"/>
      <c r="X548" s="49"/>
      <c r="Y548" s="49"/>
      <c r="Z548" s="46"/>
      <c r="AA548" s="46"/>
      <c r="AB548" s="49"/>
      <c r="AC548" s="49"/>
      <c r="AD548" s="49"/>
      <c r="AE548" s="49"/>
      <c r="AF548" s="37"/>
    </row>
    <row r="549">
      <c r="A549" s="46"/>
      <c r="B549" s="312"/>
      <c r="C549" s="46"/>
      <c r="D549" s="49"/>
      <c r="E549" s="49"/>
      <c r="F549" s="49"/>
      <c r="G549" s="49"/>
      <c r="H549" s="49"/>
      <c r="I549" s="46"/>
      <c r="J549" s="46"/>
      <c r="K549" s="49"/>
      <c r="L549" s="261"/>
      <c r="M549" s="261"/>
      <c r="N549" s="49"/>
      <c r="O549" s="46"/>
      <c r="P549" s="49"/>
      <c r="Q549" s="46"/>
      <c r="R549" s="49"/>
      <c r="S549" s="46"/>
      <c r="T549" s="46"/>
      <c r="U549" s="49"/>
      <c r="V549" s="46"/>
      <c r="W549" s="46"/>
      <c r="X549" s="49"/>
      <c r="Y549" s="49"/>
      <c r="Z549" s="46"/>
      <c r="AA549" s="46"/>
      <c r="AB549" s="49"/>
      <c r="AC549" s="49"/>
      <c r="AD549" s="49"/>
      <c r="AE549" s="49"/>
      <c r="AF549" s="37"/>
    </row>
    <row r="550">
      <c r="A550" s="46"/>
      <c r="B550" s="312"/>
      <c r="C550" s="46"/>
      <c r="D550" s="49"/>
      <c r="E550" s="49"/>
      <c r="F550" s="49"/>
      <c r="G550" s="49"/>
      <c r="H550" s="49"/>
      <c r="I550" s="46"/>
      <c r="J550" s="46"/>
      <c r="K550" s="49"/>
      <c r="L550" s="260"/>
      <c r="M550" s="260"/>
      <c r="N550" s="49"/>
      <c r="O550" s="46"/>
      <c r="P550" s="49"/>
      <c r="Q550" s="46"/>
      <c r="R550" s="49"/>
      <c r="S550" s="46"/>
      <c r="T550" s="46"/>
      <c r="U550" s="49"/>
      <c r="V550" s="46"/>
      <c r="W550" s="46"/>
      <c r="X550" s="49"/>
      <c r="Y550" s="49"/>
      <c r="Z550" s="46"/>
      <c r="AA550" s="46"/>
      <c r="AB550" s="49"/>
      <c r="AC550" s="49"/>
      <c r="AD550" s="49"/>
      <c r="AE550" s="49"/>
      <c r="AF550" s="37"/>
    </row>
    <row r="551">
      <c r="A551" s="46"/>
      <c r="B551" s="312"/>
      <c r="C551" s="46"/>
      <c r="D551" s="49"/>
      <c r="E551" s="49"/>
      <c r="F551" s="49"/>
      <c r="G551" s="49"/>
      <c r="H551" s="49"/>
      <c r="I551" s="46"/>
      <c r="J551" s="46"/>
      <c r="K551" s="49"/>
      <c r="L551" s="261"/>
      <c r="M551" s="261"/>
      <c r="N551" s="49"/>
      <c r="O551" s="46"/>
      <c r="P551" s="49"/>
      <c r="Q551" s="46"/>
      <c r="R551" s="49"/>
      <c r="S551" s="46"/>
      <c r="T551" s="46"/>
      <c r="U551" s="49"/>
      <c r="V551" s="46"/>
      <c r="W551" s="46"/>
      <c r="X551" s="49"/>
      <c r="Y551" s="49"/>
      <c r="Z551" s="46"/>
      <c r="AA551" s="46"/>
      <c r="AB551" s="49"/>
      <c r="AC551" s="49"/>
      <c r="AD551" s="49"/>
      <c r="AE551" s="49"/>
      <c r="AF551" s="37"/>
    </row>
    <row r="552">
      <c r="A552" s="46"/>
      <c r="B552" s="312"/>
      <c r="C552" s="46"/>
      <c r="D552" s="49"/>
      <c r="E552" s="49"/>
      <c r="F552" s="49"/>
      <c r="G552" s="49"/>
      <c r="H552" s="49"/>
      <c r="I552" s="46"/>
      <c r="J552" s="46"/>
      <c r="K552" s="49"/>
      <c r="L552" s="260"/>
      <c r="M552" s="260"/>
      <c r="N552" s="49"/>
      <c r="O552" s="46"/>
      <c r="P552" s="49"/>
      <c r="Q552" s="46"/>
      <c r="R552" s="49"/>
      <c r="S552" s="46"/>
      <c r="T552" s="46"/>
      <c r="U552" s="49"/>
      <c r="V552" s="46"/>
      <c r="W552" s="46"/>
      <c r="X552" s="49"/>
      <c r="Y552" s="49"/>
      <c r="Z552" s="46"/>
      <c r="AA552" s="46"/>
      <c r="AB552" s="49"/>
      <c r="AC552" s="49"/>
      <c r="AD552" s="49"/>
      <c r="AE552" s="49"/>
      <c r="AF552" s="37"/>
    </row>
    <row r="553">
      <c r="A553" s="46"/>
      <c r="B553" s="312"/>
      <c r="C553" s="46"/>
      <c r="D553" s="49"/>
      <c r="E553" s="49"/>
      <c r="F553" s="49"/>
      <c r="G553" s="49"/>
      <c r="H553" s="49"/>
      <c r="I553" s="46"/>
      <c r="J553" s="46"/>
      <c r="K553" s="49"/>
      <c r="L553" s="261"/>
      <c r="M553" s="261"/>
      <c r="N553" s="49"/>
      <c r="O553" s="46"/>
      <c r="P553" s="49"/>
      <c r="Q553" s="46"/>
      <c r="R553" s="49"/>
      <c r="S553" s="46"/>
      <c r="T553" s="46"/>
      <c r="U553" s="49"/>
      <c r="V553" s="46"/>
      <c r="W553" s="46"/>
      <c r="X553" s="49"/>
      <c r="Y553" s="49"/>
      <c r="Z553" s="46"/>
      <c r="AA553" s="46"/>
      <c r="AB553" s="49"/>
      <c r="AC553" s="49"/>
      <c r="AD553" s="49"/>
      <c r="AE553" s="49"/>
      <c r="AF553" s="37"/>
    </row>
    <row r="554">
      <c r="A554" s="46"/>
      <c r="B554" s="312"/>
      <c r="C554" s="46"/>
      <c r="D554" s="49"/>
      <c r="E554" s="49"/>
      <c r="F554" s="49"/>
      <c r="G554" s="49"/>
      <c r="H554" s="49"/>
      <c r="I554" s="46"/>
      <c r="J554" s="46"/>
      <c r="K554" s="49"/>
      <c r="L554" s="260"/>
      <c r="M554" s="260"/>
      <c r="N554" s="49"/>
      <c r="O554" s="46"/>
      <c r="P554" s="49"/>
      <c r="Q554" s="46"/>
      <c r="R554" s="49"/>
      <c r="S554" s="46"/>
      <c r="T554" s="46"/>
      <c r="U554" s="49"/>
      <c r="V554" s="46"/>
      <c r="W554" s="46"/>
      <c r="X554" s="49"/>
      <c r="Y554" s="49"/>
      <c r="Z554" s="46"/>
      <c r="AA554" s="46"/>
      <c r="AB554" s="49"/>
      <c r="AC554" s="49"/>
      <c r="AD554" s="49"/>
      <c r="AE554" s="49"/>
      <c r="AF554" s="37"/>
    </row>
    <row r="555">
      <c r="A555" s="46"/>
      <c r="B555" s="312"/>
      <c r="C555" s="46"/>
      <c r="D555" s="49"/>
      <c r="E555" s="49"/>
      <c r="F555" s="49"/>
      <c r="G555" s="49"/>
      <c r="H555" s="49"/>
      <c r="I555" s="46"/>
      <c r="J555" s="46"/>
      <c r="K555" s="49"/>
      <c r="L555" s="261"/>
      <c r="M555" s="261"/>
      <c r="N555" s="49"/>
      <c r="O555" s="46"/>
      <c r="P555" s="49"/>
      <c r="Q555" s="46"/>
      <c r="R555" s="49"/>
      <c r="S555" s="46"/>
      <c r="T555" s="46"/>
      <c r="U555" s="49"/>
      <c r="V555" s="46"/>
      <c r="W555" s="46"/>
      <c r="X555" s="49"/>
      <c r="Y555" s="49"/>
      <c r="Z555" s="46"/>
      <c r="AA555" s="46"/>
      <c r="AB555" s="49"/>
      <c r="AC555" s="49"/>
      <c r="AD555" s="49"/>
      <c r="AE555" s="49"/>
      <c r="AF555" s="37"/>
    </row>
    <row r="556">
      <c r="A556" s="46"/>
      <c r="B556" s="312"/>
      <c r="C556" s="46"/>
      <c r="D556" s="49"/>
      <c r="E556" s="49"/>
      <c r="F556" s="49"/>
      <c r="G556" s="49"/>
      <c r="H556" s="49"/>
      <c r="I556" s="46"/>
      <c r="J556" s="46"/>
      <c r="K556" s="49"/>
      <c r="L556" s="260"/>
      <c r="M556" s="260"/>
      <c r="N556" s="49"/>
      <c r="O556" s="46"/>
      <c r="P556" s="49"/>
      <c r="Q556" s="46"/>
      <c r="R556" s="49"/>
      <c r="S556" s="46"/>
      <c r="T556" s="46"/>
      <c r="U556" s="49"/>
      <c r="V556" s="46"/>
      <c r="W556" s="46"/>
      <c r="X556" s="49"/>
      <c r="Y556" s="49"/>
      <c r="Z556" s="46"/>
      <c r="AA556" s="46"/>
      <c r="AB556" s="49"/>
      <c r="AC556" s="49"/>
      <c r="AD556" s="49"/>
      <c r="AE556" s="49"/>
      <c r="AF556" s="37"/>
    </row>
    <row r="557">
      <c r="A557" s="46"/>
      <c r="B557" s="312"/>
      <c r="C557" s="46"/>
      <c r="D557" s="49"/>
      <c r="E557" s="49"/>
      <c r="F557" s="49"/>
      <c r="G557" s="49"/>
      <c r="H557" s="49"/>
      <c r="I557" s="46"/>
      <c r="J557" s="46"/>
      <c r="K557" s="49"/>
      <c r="L557" s="261"/>
      <c r="M557" s="261"/>
      <c r="N557" s="49"/>
      <c r="O557" s="46"/>
      <c r="P557" s="49"/>
      <c r="Q557" s="46"/>
      <c r="R557" s="49"/>
      <c r="S557" s="46"/>
      <c r="T557" s="46"/>
      <c r="U557" s="49"/>
      <c r="V557" s="46"/>
      <c r="W557" s="46"/>
      <c r="X557" s="49"/>
      <c r="Y557" s="49"/>
      <c r="Z557" s="46"/>
      <c r="AA557" s="46"/>
      <c r="AB557" s="49"/>
      <c r="AC557" s="49"/>
      <c r="AD557" s="49"/>
      <c r="AE557" s="49"/>
      <c r="AF557" s="37"/>
    </row>
    <row r="558">
      <c r="A558" s="46"/>
      <c r="B558" s="312"/>
      <c r="C558" s="46"/>
      <c r="D558" s="49"/>
      <c r="E558" s="49"/>
      <c r="F558" s="49"/>
      <c r="G558" s="49"/>
      <c r="H558" s="49"/>
      <c r="I558" s="46"/>
      <c r="J558" s="46"/>
      <c r="K558" s="49"/>
      <c r="L558" s="260"/>
      <c r="M558" s="260"/>
      <c r="N558" s="49"/>
      <c r="O558" s="46"/>
      <c r="P558" s="49"/>
      <c r="Q558" s="46"/>
      <c r="R558" s="49"/>
      <c r="S558" s="46"/>
      <c r="T558" s="46"/>
      <c r="U558" s="49"/>
      <c r="V558" s="46"/>
      <c r="W558" s="46"/>
      <c r="X558" s="49"/>
      <c r="Y558" s="49"/>
      <c r="Z558" s="46"/>
      <c r="AA558" s="46"/>
      <c r="AB558" s="49"/>
      <c r="AC558" s="49"/>
      <c r="AD558" s="49"/>
      <c r="AE558" s="49"/>
      <c r="AF558" s="37"/>
    </row>
    <row r="559">
      <c r="A559" s="46"/>
      <c r="B559" s="312"/>
      <c r="C559" s="46"/>
      <c r="D559" s="49"/>
      <c r="E559" s="49"/>
      <c r="F559" s="49"/>
      <c r="G559" s="49"/>
      <c r="H559" s="49"/>
      <c r="I559" s="46"/>
      <c r="J559" s="46"/>
      <c r="K559" s="49"/>
      <c r="L559" s="261"/>
      <c r="M559" s="261"/>
      <c r="N559" s="49"/>
      <c r="O559" s="46"/>
      <c r="P559" s="49"/>
      <c r="Q559" s="46"/>
      <c r="R559" s="49"/>
      <c r="S559" s="46"/>
      <c r="T559" s="46"/>
      <c r="U559" s="49"/>
      <c r="V559" s="46"/>
      <c r="W559" s="46"/>
      <c r="X559" s="49"/>
      <c r="Y559" s="49"/>
      <c r="Z559" s="46"/>
      <c r="AA559" s="46"/>
      <c r="AB559" s="49"/>
      <c r="AC559" s="49"/>
      <c r="AD559" s="49"/>
      <c r="AE559" s="49"/>
      <c r="AF559" s="37"/>
    </row>
    <row r="560">
      <c r="A560" s="46"/>
      <c r="B560" s="312"/>
      <c r="C560" s="46"/>
      <c r="D560" s="49"/>
      <c r="E560" s="49"/>
      <c r="F560" s="49"/>
      <c r="G560" s="49"/>
      <c r="H560" s="49"/>
      <c r="I560" s="46"/>
      <c r="J560" s="46"/>
      <c r="K560" s="49"/>
      <c r="L560" s="260"/>
      <c r="M560" s="260"/>
      <c r="N560" s="49"/>
      <c r="O560" s="46"/>
      <c r="P560" s="49"/>
      <c r="Q560" s="46"/>
      <c r="R560" s="49"/>
      <c r="S560" s="46"/>
      <c r="T560" s="46"/>
      <c r="U560" s="49"/>
      <c r="V560" s="46"/>
      <c r="W560" s="46"/>
      <c r="X560" s="49"/>
      <c r="Y560" s="49"/>
      <c r="Z560" s="46"/>
      <c r="AA560" s="46"/>
      <c r="AB560" s="49"/>
      <c r="AC560" s="49"/>
      <c r="AD560" s="49"/>
      <c r="AE560" s="49"/>
      <c r="AF560" s="37"/>
    </row>
    <row r="561">
      <c r="A561" s="46"/>
      <c r="B561" s="312"/>
      <c r="C561" s="46"/>
      <c r="D561" s="49"/>
      <c r="E561" s="49"/>
      <c r="F561" s="49"/>
      <c r="G561" s="49"/>
      <c r="H561" s="49"/>
      <c r="I561" s="46"/>
      <c r="J561" s="46"/>
      <c r="K561" s="49"/>
      <c r="L561" s="261"/>
      <c r="M561" s="261"/>
      <c r="N561" s="49"/>
      <c r="O561" s="46"/>
      <c r="P561" s="49"/>
      <c r="Q561" s="46"/>
      <c r="R561" s="49"/>
      <c r="S561" s="46"/>
      <c r="T561" s="46"/>
      <c r="U561" s="49"/>
      <c r="V561" s="46"/>
      <c r="W561" s="46"/>
      <c r="X561" s="49"/>
      <c r="Y561" s="49"/>
      <c r="Z561" s="46"/>
      <c r="AA561" s="46"/>
      <c r="AB561" s="49"/>
      <c r="AC561" s="49"/>
      <c r="AD561" s="49"/>
      <c r="AE561" s="49"/>
      <c r="AF561" s="37"/>
    </row>
    <row r="562">
      <c r="A562" s="46"/>
      <c r="B562" s="312"/>
      <c r="C562" s="46"/>
      <c r="D562" s="49"/>
      <c r="E562" s="49"/>
      <c r="F562" s="49"/>
      <c r="G562" s="49"/>
      <c r="H562" s="49"/>
      <c r="I562" s="46"/>
      <c r="J562" s="46"/>
      <c r="K562" s="49"/>
      <c r="L562" s="260"/>
      <c r="M562" s="260"/>
      <c r="N562" s="49"/>
      <c r="O562" s="46"/>
      <c r="P562" s="49"/>
      <c r="Q562" s="46"/>
      <c r="R562" s="49"/>
      <c r="S562" s="46"/>
      <c r="T562" s="46"/>
      <c r="U562" s="49"/>
      <c r="V562" s="46"/>
      <c r="W562" s="46"/>
      <c r="X562" s="49"/>
      <c r="Y562" s="49"/>
      <c r="Z562" s="46"/>
      <c r="AA562" s="46"/>
      <c r="AB562" s="49"/>
      <c r="AC562" s="49"/>
      <c r="AD562" s="49"/>
      <c r="AE562" s="49"/>
      <c r="AF562" s="37"/>
    </row>
    <row r="563">
      <c r="A563" s="46"/>
      <c r="B563" s="312"/>
      <c r="C563" s="46"/>
      <c r="D563" s="49"/>
      <c r="E563" s="49"/>
      <c r="F563" s="49"/>
      <c r="G563" s="49"/>
      <c r="H563" s="49"/>
      <c r="I563" s="46"/>
      <c r="J563" s="46"/>
      <c r="K563" s="49"/>
      <c r="L563" s="261"/>
      <c r="M563" s="261"/>
      <c r="N563" s="49"/>
      <c r="O563" s="46"/>
      <c r="P563" s="49"/>
      <c r="Q563" s="46"/>
      <c r="R563" s="49"/>
      <c r="S563" s="46"/>
      <c r="T563" s="46"/>
      <c r="U563" s="49"/>
      <c r="V563" s="46"/>
      <c r="W563" s="46"/>
      <c r="X563" s="49"/>
      <c r="Y563" s="49"/>
      <c r="Z563" s="46"/>
      <c r="AA563" s="46"/>
      <c r="AB563" s="49"/>
      <c r="AC563" s="49"/>
      <c r="AD563" s="49"/>
      <c r="AE563" s="49"/>
      <c r="AF563" s="37"/>
    </row>
    <row r="564">
      <c r="A564" s="46"/>
      <c r="B564" s="312"/>
      <c r="C564" s="46"/>
      <c r="D564" s="49"/>
      <c r="E564" s="49"/>
      <c r="F564" s="49"/>
      <c r="G564" s="49"/>
      <c r="H564" s="49"/>
      <c r="I564" s="46"/>
      <c r="J564" s="46"/>
      <c r="K564" s="49"/>
      <c r="L564" s="260"/>
      <c r="M564" s="260"/>
      <c r="N564" s="49"/>
      <c r="O564" s="46"/>
      <c r="P564" s="49"/>
      <c r="Q564" s="46"/>
      <c r="R564" s="49"/>
      <c r="S564" s="46"/>
      <c r="T564" s="46"/>
      <c r="U564" s="49"/>
      <c r="V564" s="46"/>
      <c r="W564" s="46"/>
      <c r="X564" s="49"/>
      <c r="Y564" s="49"/>
      <c r="Z564" s="46"/>
      <c r="AA564" s="46"/>
      <c r="AB564" s="49"/>
      <c r="AC564" s="49"/>
      <c r="AD564" s="49"/>
      <c r="AE564" s="49"/>
      <c r="AF564" s="37"/>
    </row>
    <row r="565">
      <c r="A565" s="46"/>
      <c r="B565" s="312"/>
      <c r="C565" s="46"/>
      <c r="D565" s="49"/>
      <c r="E565" s="49"/>
      <c r="F565" s="49"/>
      <c r="G565" s="49"/>
      <c r="H565" s="49"/>
      <c r="I565" s="46"/>
      <c r="J565" s="46"/>
      <c r="K565" s="49"/>
      <c r="L565" s="261"/>
      <c r="M565" s="261"/>
      <c r="N565" s="49"/>
      <c r="O565" s="46"/>
      <c r="P565" s="49"/>
      <c r="Q565" s="46"/>
      <c r="R565" s="49"/>
      <c r="S565" s="46"/>
      <c r="T565" s="46"/>
      <c r="U565" s="49"/>
      <c r="V565" s="46"/>
      <c r="W565" s="46"/>
      <c r="X565" s="49"/>
      <c r="Y565" s="49"/>
      <c r="Z565" s="46"/>
      <c r="AA565" s="46"/>
      <c r="AB565" s="49"/>
      <c r="AC565" s="49"/>
      <c r="AD565" s="49"/>
      <c r="AE565" s="49"/>
      <c r="AF565" s="37"/>
    </row>
    <row r="566">
      <c r="A566" s="46"/>
      <c r="B566" s="312"/>
      <c r="C566" s="46"/>
      <c r="D566" s="49"/>
      <c r="E566" s="49"/>
      <c r="F566" s="49"/>
      <c r="G566" s="49"/>
      <c r="H566" s="49"/>
      <c r="I566" s="46"/>
      <c r="J566" s="46"/>
      <c r="K566" s="49"/>
      <c r="L566" s="260"/>
      <c r="M566" s="260"/>
      <c r="N566" s="49"/>
      <c r="O566" s="46"/>
      <c r="P566" s="49"/>
      <c r="Q566" s="46"/>
      <c r="R566" s="49"/>
      <c r="S566" s="46"/>
      <c r="T566" s="46"/>
      <c r="U566" s="49"/>
      <c r="V566" s="46"/>
      <c r="W566" s="46"/>
      <c r="X566" s="49"/>
      <c r="Y566" s="49"/>
      <c r="Z566" s="46"/>
      <c r="AA566" s="46"/>
      <c r="AB566" s="49"/>
      <c r="AC566" s="49"/>
      <c r="AD566" s="49"/>
      <c r="AE566" s="49"/>
      <c r="AF566" s="37"/>
    </row>
    <row r="567">
      <c r="A567" s="46"/>
      <c r="B567" s="312"/>
      <c r="C567" s="46"/>
      <c r="D567" s="49"/>
      <c r="E567" s="49"/>
      <c r="F567" s="49"/>
      <c r="G567" s="49"/>
      <c r="H567" s="49"/>
      <c r="I567" s="46"/>
      <c r="J567" s="46"/>
      <c r="K567" s="49"/>
      <c r="L567" s="261"/>
      <c r="M567" s="261"/>
      <c r="N567" s="49"/>
      <c r="O567" s="46"/>
      <c r="P567" s="49"/>
      <c r="Q567" s="46"/>
      <c r="R567" s="49"/>
      <c r="S567" s="46"/>
      <c r="T567" s="46"/>
      <c r="U567" s="49"/>
      <c r="V567" s="46"/>
      <c r="W567" s="46"/>
      <c r="X567" s="49"/>
      <c r="Y567" s="49"/>
      <c r="Z567" s="46"/>
      <c r="AA567" s="46"/>
      <c r="AB567" s="49"/>
      <c r="AC567" s="49"/>
      <c r="AD567" s="49"/>
      <c r="AE567" s="49"/>
      <c r="AF567" s="37"/>
    </row>
    <row r="568">
      <c r="A568" s="46"/>
      <c r="B568" s="312"/>
      <c r="C568" s="46"/>
      <c r="D568" s="49"/>
      <c r="E568" s="49"/>
      <c r="F568" s="49"/>
      <c r="G568" s="49"/>
      <c r="H568" s="49"/>
      <c r="I568" s="46"/>
      <c r="J568" s="46"/>
      <c r="K568" s="49"/>
      <c r="L568" s="260"/>
      <c r="M568" s="260"/>
      <c r="N568" s="49"/>
      <c r="O568" s="46"/>
      <c r="P568" s="49"/>
      <c r="Q568" s="46"/>
      <c r="R568" s="49"/>
      <c r="S568" s="46"/>
      <c r="T568" s="46"/>
      <c r="U568" s="49"/>
      <c r="V568" s="46"/>
      <c r="W568" s="46"/>
      <c r="X568" s="49"/>
      <c r="Y568" s="49"/>
      <c r="Z568" s="46"/>
      <c r="AA568" s="46"/>
      <c r="AB568" s="49"/>
      <c r="AC568" s="49"/>
      <c r="AD568" s="49"/>
      <c r="AE568" s="49"/>
      <c r="AF568" s="37"/>
    </row>
    <row r="569">
      <c r="A569" s="46"/>
      <c r="B569" s="312"/>
      <c r="C569" s="46"/>
      <c r="D569" s="49"/>
      <c r="E569" s="49"/>
      <c r="F569" s="49"/>
      <c r="G569" s="49"/>
      <c r="H569" s="49"/>
      <c r="I569" s="46"/>
      <c r="J569" s="46"/>
      <c r="K569" s="49"/>
      <c r="L569" s="261"/>
      <c r="M569" s="261"/>
      <c r="N569" s="49"/>
      <c r="O569" s="46"/>
      <c r="P569" s="49"/>
      <c r="Q569" s="46"/>
      <c r="R569" s="49"/>
      <c r="S569" s="46"/>
      <c r="T569" s="46"/>
      <c r="U569" s="49"/>
      <c r="V569" s="46"/>
      <c r="W569" s="46"/>
      <c r="X569" s="49"/>
      <c r="Y569" s="49"/>
      <c r="Z569" s="46"/>
      <c r="AA569" s="46"/>
      <c r="AB569" s="49"/>
      <c r="AC569" s="49"/>
      <c r="AD569" s="49"/>
      <c r="AE569" s="49"/>
      <c r="AF569" s="37"/>
    </row>
    <row r="570">
      <c r="A570" s="46"/>
      <c r="B570" s="312"/>
      <c r="C570" s="46"/>
      <c r="D570" s="49"/>
      <c r="E570" s="49"/>
      <c r="F570" s="49"/>
      <c r="G570" s="49"/>
      <c r="H570" s="49"/>
      <c r="I570" s="46"/>
      <c r="J570" s="46"/>
      <c r="K570" s="49"/>
      <c r="L570" s="260"/>
      <c r="M570" s="260"/>
      <c r="N570" s="49"/>
      <c r="O570" s="46"/>
      <c r="P570" s="49"/>
      <c r="Q570" s="46"/>
      <c r="R570" s="49"/>
      <c r="S570" s="46"/>
      <c r="T570" s="46"/>
      <c r="U570" s="49"/>
      <c r="V570" s="46"/>
      <c r="W570" s="46"/>
      <c r="X570" s="49"/>
      <c r="Y570" s="49"/>
      <c r="Z570" s="46"/>
      <c r="AA570" s="46"/>
      <c r="AB570" s="49"/>
      <c r="AC570" s="49"/>
      <c r="AD570" s="49"/>
      <c r="AE570" s="49"/>
      <c r="AF570" s="37"/>
    </row>
    <row r="571">
      <c r="A571" s="46"/>
      <c r="B571" s="312"/>
      <c r="C571" s="46"/>
      <c r="D571" s="49"/>
      <c r="E571" s="49"/>
      <c r="F571" s="49"/>
      <c r="G571" s="49"/>
      <c r="H571" s="49"/>
      <c r="I571" s="46"/>
      <c r="J571" s="46"/>
      <c r="K571" s="49"/>
      <c r="L571" s="261"/>
      <c r="M571" s="261"/>
      <c r="N571" s="49"/>
      <c r="O571" s="46"/>
      <c r="P571" s="49"/>
      <c r="Q571" s="46"/>
      <c r="R571" s="49"/>
      <c r="S571" s="46"/>
      <c r="T571" s="46"/>
      <c r="U571" s="49"/>
      <c r="V571" s="46"/>
      <c r="W571" s="46"/>
      <c r="X571" s="49"/>
      <c r="Y571" s="49"/>
      <c r="Z571" s="46"/>
      <c r="AA571" s="46"/>
      <c r="AB571" s="49"/>
      <c r="AC571" s="49"/>
      <c r="AD571" s="49"/>
      <c r="AE571" s="49"/>
      <c r="AF571" s="37"/>
    </row>
    <row r="572">
      <c r="A572" s="46"/>
      <c r="B572" s="312"/>
      <c r="C572" s="46"/>
      <c r="D572" s="49"/>
      <c r="E572" s="49"/>
      <c r="F572" s="49"/>
      <c r="G572" s="49"/>
      <c r="H572" s="49"/>
      <c r="I572" s="46"/>
      <c r="J572" s="46"/>
      <c r="K572" s="49"/>
      <c r="L572" s="260"/>
      <c r="M572" s="260"/>
      <c r="N572" s="49"/>
      <c r="O572" s="46"/>
      <c r="P572" s="49"/>
      <c r="Q572" s="46"/>
      <c r="R572" s="49"/>
      <c r="S572" s="46"/>
      <c r="T572" s="46"/>
      <c r="U572" s="49"/>
      <c r="V572" s="46"/>
      <c r="W572" s="46"/>
      <c r="X572" s="49"/>
      <c r="Y572" s="49"/>
      <c r="Z572" s="46"/>
      <c r="AA572" s="46"/>
      <c r="AB572" s="49"/>
      <c r="AC572" s="49"/>
      <c r="AD572" s="49"/>
      <c r="AE572" s="49"/>
      <c r="AF572" s="37"/>
    </row>
    <row r="573">
      <c r="A573" s="46"/>
      <c r="B573" s="312"/>
      <c r="C573" s="46"/>
      <c r="D573" s="49"/>
      <c r="E573" s="49"/>
      <c r="F573" s="49"/>
      <c r="G573" s="49"/>
      <c r="H573" s="49"/>
      <c r="I573" s="46"/>
      <c r="J573" s="46"/>
      <c r="K573" s="49"/>
      <c r="L573" s="261"/>
      <c r="M573" s="261"/>
      <c r="N573" s="49"/>
      <c r="O573" s="46"/>
      <c r="P573" s="49"/>
      <c r="Q573" s="46"/>
      <c r="R573" s="49"/>
      <c r="S573" s="46"/>
      <c r="T573" s="46"/>
      <c r="U573" s="49"/>
      <c r="V573" s="46"/>
      <c r="W573" s="46"/>
      <c r="X573" s="49"/>
      <c r="Y573" s="49"/>
      <c r="Z573" s="46"/>
      <c r="AA573" s="46"/>
      <c r="AB573" s="49"/>
      <c r="AC573" s="49"/>
      <c r="AD573" s="49"/>
      <c r="AE573" s="49"/>
      <c r="AF573" s="37"/>
    </row>
    <row r="574">
      <c r="A574" s="46"/>
      <c r="B574" s="312"/>
      <c r="C574" s="46"/>
      <c r="D574" s="49"/>
      <c r="E574" s="49"/>
      <c r="F574" s="49"/>
      <c r="G574" s="49"/>
      <c r="H574" s="49"/>
      <c r="I574" s="46"/>
      <c r="J574" s="46"/>
      <c r="K574" s="49"/>
      <c r="L574" s="260"/>
      <c r="M574" s="260"/>
      <c r="N574" s="49"/>
      <c r="O574" s="46"/>
      <c r="P574" s="49"/>
      <c r="Q574" s="46"/>
      <c r="R574" s="49"/>
      <c r="S574" s="46"/>
      <c r="T574" s="46"/>
      <c r="U574" s="49"/>
      <c r="V574" s="46"/>
      <c r="W574" s="46"/>
      <c r="X574" s="49"/>
      <c r="Y574" s="49"/>
      <c r="Z574" s="46"/>
      <c r="AA574" s="46"/>
      <c r="AB574" s="49"/>
      <c r="AC574" s="49"/>
      <c r="AD574" s="49"/>
      <c r="AE574" s="49"/>
      <c r="AF574" s="37"/>
    </row>
    <row r="575">
      <c r="A575" s="46"/>
      <c r="B575" s="312"/>
      <c r="C575" s="46"/>
      <c r="D575" s="49"/>
      <c r="E575" s="49"/>
      <c r="F575" s="49"/>
      <c r="G575" s="49"/>
      <c r="H575" s="49"/>
      <c r="I575" s="46"/>
      <c r="J575" s="46"/>
      <c r="K575" s="49"/>
      <c r="L575" s="261"/>
      <c r="M575" s="261"/>
      <c r="N575" s="49"/>
      <c r="O575" s="46"/>
      <c r="P575" s="49"/>
      <c r="Q575" s="46"/>
      <c r="R575" s="49"/>
      <c r="S575" s="46"/>
      <c r="T575" s="46"/>
      <c r="U575" s="49"/>
      <c r="V575" s="46"/>
      <c r="W575" s="46"/>
      <c r="X575" s="49"/>
      <c r="Y575" s="49"/>
      <c r="Z575" s="46"/>
      <c r="AA575" s="46"/>
      <c r="AB575" s="49"/>
      <c r="AC575" s="49"/>
      <c r="AD575" s="49"/>
      <c r="AE575" s="49"/>
      <c r="AF575" s="37"/>
    </row>
    <row r="576">
      <c r="A576" s="46"/>
      <c r="B576" s="312"/>
      <c r="C576" s="46"/>
      <c r="D576" s="49"/>
      <c r="E576" s="49"/>
      <c r="F576" s="49"/>
      <c r="G576" s="49"/>
      <c r="H576" s="49"/>
      <c r="I576" s="46"/>
      <c r="J576" s="46"/>
      <c r="K576" s="49"/>
      <c r="L576" s="260"/>
      <c r="M576" s="260"/>
      <c r="N576" s="49"/>
      <c r="O576" s="46"/>
      <c r="P576" s="49"/>
      <c r="Q576" s="46"/>
      <c r="R576" s="49"/>
      <c r="S576" s="46"/>
      <c r="T576" s="46"/>
      <c r="U576" s="49"/>
      <c r="V576" s="46"/>
      <c r="W576" s="46"/>
      <c r="X576" s="49"/>
      <c r="Y576" s="49"/>
      <c r="Z576" s="46"/>
      <c r="AA576" s="46"/>
      <c r="AB576" s="49"/>
      <c r="AC576" s="49"/>
      <c r="AD576" s="49"/>
      <c r="AE576" s="49"/>
      <c r="AF576" s="37"/>
    </row>
    <row r="577">
      <c r="A577" s="46"/>
      <c r="B577" s="312"/>
      <c r="C577" s="46"/>
      <c r="D577" s="49"/>
      <c r="E577" s="49"/>
      <c r="F577" s="49"/>
      <c r="G577" s="49"/>
      <c r="H577" s="49"/>
      <c r="I577" s="46"/>
      <c r="J577" s="46"/>
      <c r="K577" s="49"/>
      <c r="L577" s="261"/>
      <c r="M577" s="261"/>
      <c r="N577" s="49"/>
      <c r="O577" s="46"/>
      <c r="P577" s="49"/>
      <c r="Q577" s="46"/>
      <c r="R577" s="49"/>
      <c r="S577" s="46"/>
      <c r="T577" s="46"/>
      <c r="U577" s="49"/>
      <c r="V577" s="46"/>
      <c r="W577" s="46"/>
      <c r="X577" s="49"/>
      <c r="Y577" s="49"/>
      <c r="Z577" s="46"/>
      <c r="AA577" s="46"/>
      <c r="AB577" s="49"/>
      <c r="AC577" s="49"/>
      <c r="AD577" s="49"/>
      <c r="AE577" s="49"/>
      <c r="AF577" s="37"/>
    </row>
    <row r="578">
      <c r="A578" s="46"/>
      <c r="B578" s="312"/>
      <c r="C578" s="46"/>
      <c r="D578" s="49"/>
      <c r="E578" s="49"/>
      <c r="F578" s="49"/>
      <c r="G578" s="49"/>
      <c r="H578" s="49"/>
      <c r="I578" s="46"/>
      <c r="J578" s="46"/>
      <c r="K578" s="49"/>
      <c r="L578" s="260"/>
      <c r="M578" s="260"/>
      <c r="N578" s="49"/>
      <c r="O578" s="46"/>
      <c r="P578" s="49"/>
      <c r="Q578" s="46"/>
      <c r="R578" s="49"/>
      <c r="S578" s="46"/>
      <c r="T578" s="46"/>
      <c r="U578" s="49"/>
      <c r="V578" s="46"/>
      <c r="W578" s="46"/>
      <c r="X578" s="49"/>
      <c r="Y578" s="49"/>
      <c r="Z578" s="46"/>
      <c r="AA578" s="46"/>
      <c r="AB578" s="49"/>
      <c r="AC578" s="49"/>
      <c r="AD578" s="49"/>
      <c r="AE578" s="49"/>
      <c r="AF578" s="37"/>
    </row>
    <row r="579">
      <c r="A579" s="46"/>
      <c r="B579" s="312"/>
      <c r="C579" s="46"/>
      <c r="D579" s="49"/>
      <c r="E579" s="49"/>
      <c r="F579" s="49"/>
      <c r="G579" s="49"/>
      <c r="H579" s="49"/>
      <c r="I579" s="46"/>
      <c r="J579" s="46"/>
      <c r="K579" s="49"/>
      <c r="L579" s="261"/>
      <c r="M579" s="261"/>
      <c r="N579" s="49"/>
      <c r="O579" s="46"/>
      <c r="P579" s="49"/>
      <c r="Q579" s="46"/>
      <c r="R579" s="49"/>
      <c r="S579" s="46"/>
      <c r="T579" s="46"/>
      <c r="U579" s="49"/>
      <c r="V579" s="46"/>
      <c r="W579" s="46"/>
      <c r="X579" s="49"/>
      <c r="Y579" s="49"/>
      <c r="Z579" s="46"/>
      <c r="AA579" s="46"/>
      <c r="AB579" s="49"/>
      <c r="AC579" s="49"/>
      <c r="AD579" s="49"/>
      <c r="AE579" s="49"/>
      <c r="AF579" s="37"/>
    </row>
    <row r="580">
      <c r="A580" s="46"/>
      <c r="B580" s="312"/>
      <c r="C580" s="46"/>
      <c r="D580" s="49"/>
      <c r="E580" s="49"/>
      <c r="F580" s="49"/>
      <c r="G580" s="49"/>
      <c r="H580" s="49"/>
      <c r="I580" s="46"/>
      <c r="J580" s="46"/>
      <c r="K580" s="49"/>
      <c r="L580" s="260"/>
      <c r="M580" s="260"/>
      <c r="N580" s="49"/>
      <c r="O580" s="46"/>
      <c r="P580" s="49"/>
      <c r="Q580" s="46"/>
      <c r="R580" s="49"/>
      <c r="S580" s="46"/>
      <c r="T580" s="46"/>
      <c r="U580" s="49"/>
      <c r="V580" s="46"/>
      <c r="W580" s="46"/>
      <c r="X580" s="49"/>
      <c r="Y580" s="49"/>
      <c r="Z580" s="46"/>
      <c r="AA580" s="46"/>
      <c r="AB580" s="49"/>
      <c r="AC580" s="49"/>
      <c r="AD580" s="49"/>
      <c r="AE580" s="49"/>
      <c r="AF580" s="37"/>
    </row>
    <row r="581">
      <c r="A581" s="46"/>
      <c r="B581" s="312"/>
      <c r="C581" s="46"/>
      <c r="D581" s="49"/>
      <c r="E581" s="49"/>
      <c r="F581" s="49"/>
      <c r="G581" s="49"/>
      <c r="H581" s="49"/>
      <c r="I581" s="46"/>
      <c r="J581" s="46"/>
      <c r="K581" s="49"/>
      <c r="L581" s="261"/>
      <c r="M581" s="261"/>
      <c r="N581" s="49"/>
      <c r="O581" s="46"/>
      <c r="P581" s="49"/>
      <c r="Q581" s="46"/>
      <c r="R581" s="49"/>
      <c r="S581" s="46"/>
      <c r="T581" s="46"/>
      <c r="U581" s="49"/>
      <c r="V581" s="46"/>
      <c r="W581" s="46"/>
      <c r="X581" s="49"/>
      <c r="Y581" s="49"/>
      <c r="Z581" s="46"/>
      <c r="AA581" s="46"/>
      <c r="AB581" s="49"/>
      <c r="AC581" s="49"/>
      <c r="AD581" s="49"/>
      <c r="AE581" s="49"/>
      <c r="AF581" s="37"/>
    </row>
    <row r="582">
      <c r="A582" s="46"/>
      <c r="B582" s="312"/>
      <c r="C582" s="46"/>
      <c r="D582" s="49"/>
      <c r="E582" s="49"/>
      <c r="F582" s="49"/>
      <c r="G582" s="49"/>
      <c r="H582" s="49"/>
      <c r="I582" s="46"/>
      <c r="J582" s="46"/>
      <c r="K582" s="49"/>
      <c r="L582" s="260"/>
      <c r="M582" s="260"/>
      <c r="N582" s="49"/>
      <c r="O582" s="46"/>
      <c r="P582" s="49"/>
      <c r="Q582" s="46"/>
      <c r="R582" s="49"/>
      <c r="S582" s="46"/>
      <c r="T582" s="46"/>
      <c r="U582" s="49"/>
      <c r="V582" s="46"/>
      <c r="W582" s="46"/>
      <c r="X582" s="49"/>
      <c r="Y582" s="49"/>
      <c r="Z582" s="46"/>
      <c r="AA582" s="46"/>
      <c r="AB582" s="49"/>
      <c r="AC582" s="49"/>
      <c r="AD582" s="49"/>
      <c r="AE582" s="49"/>
      <c r="AF582" s="37"/>
    </row>
    <row r="583">
      <c r="A583" s="46"/>
      <c r="B583" s="312"/>
      <c r="C583" s="46"/>
      <c r="D583" s="49"/>
      <c r="E583" s="49"/>
      <c r="F583" s="49"/>
      <c r="G583" s="49"/>
      <c r="H583" s="49"/>
      <c r="I583" s="46"/>
      <c r="J583" s="46"/>
      <c r="K583" s="49"/>
      <c r="L583" s="261"/>
      <c r="M583" s="261"/>
      <c r="N583" s="49"/>
      <c r="O583" s="46"/>
      <c r="P583" s="49"/>
      <c r="Q583" s="46"/>
      <c r="R583" s="49"/>
      <c r="S583" s="46"/>
      <c r="T583" s="46"/>
      <c r="U583" s="49"/>
      <c r="V583" s="46"/>
      <c r="W583" s="46"/>
      <c r="X583" s="49"/>
      <c r="Y583" s="49"/>
      <c r="Z583" s="46"/>
      <c r="AA583" s="46"/>
      <c r="AB583" s="49"/>
      <c r="AC583" s="49"/>
      <c r="AD583" s="49"/>
      <c r="AE583" s="49"/>
      <c r="AF583" s="37"/>
    </row>
    <row r="584">
      <c r="A584" s="46"/>
      <c r="B584" s="312"/>
      <c r="C584" s="46"/>
      <c r="D584" s="49"/>
      <c r="E584" s="49"/>
      <c r="F584" s="49"/>
      <c r="G584" s="49"/>
      <c r="H584" s="49"/>
      <c r="I584" s="46"/>
      <c r="J584" s="46"/>
      <c r="K584" s="49"/>
      <c r="L584" s="260"/>
      <c r="M584" s="260"/>
      <c r="N584" s="49"/>
      <c r="O584" s="46"/>
      <c r="P584" s="49"/>
      <c r="Q584" s="46"/>
      <c r="R584" s="49"/>
      <c r="S584" s="46"/>
      <c r="T584" s="46"/>
      <c r="U584" s="49"/>
      <c r="V584" s="46"/>
      <c r="W584" s="46"/>
      <c r="X584" s="49"/>
      <c r="Y584" s="49"/>
      <c r="Z584" s="46"/>
      <c r="AA584" s="46"/>
      <c r="AB584" s="49"/>
      <c r="AC584" s="49"/>
      <c r="AD584" s="49"/>
      <c r="AE584" s="49"/>
      <c r="AF584" s="37"/>
    </row>
    <row r="585">
      <c r="A585" s="46"/>
      <c r="B585" s="312"/>
      <c r="C585" s="46"/>
      <c r="D585" s="49"/>
      <c r="E585" s="49"/>
      <c r="F585" s="49"/>
      <c r="G585" s="49"/>
      <c r="H585" s="49"/>
      <c r="I585" s="46"/>
      <c r="J585" s="46"/>
      <c r="K585" s="49"/>
      <c r="L585" s="261"/>
      <c r="M585" s="261"/>
      <c r="N585" s="49"/>
      <c r="O585" s="46"/>
      <c r="P585" s="49"/>
      <c r="Q585" s="46"/>
      <c r="R585" s="49"/>
      <c r="S585" s="46"/>
      <c r="T585" s="46"/>
      <c r="U585" s="49"/>
      <c r="V585" s="46"/>
      <c r="W585" s="46"/>
      <c r="X585" s="49"/>
      <c r="Y585" s="49"/>
      <c r="Z585" s="46"/>
      <c r="AA585" s="46"/>
      <c r="AB585" s="49"/>
      <c r="AC585" s="49"/>
      <c r="AD585" s="49"/>
      <c r="AE585" s="49"/>
      <c r="AF585" s="37"/>
    </row>
    <row r="586">
      <c r="A586" s="46"/>
      <c r="B586" s="312"/>
      <c r="C586" s="46"/>
      <c r="D586" s="49"/>
      <c r="E586" s="49"/>
      <c r="F586" s="49"/>
      <c r="G586" s="49"/>
      <c r="H586" s="49"/>
      <c r="I586" s="46"/>
      <c r="J586" s="46"/>
      <c r="K586" s="49"/>
      <c r="L586" s="260"/>
      <c r="M586" s="260"/>
      <c r="N586" s="49"/>
      <c r="O586" s="46"/>
      <c r="P586" s="49"/>
      <c r="Q586" s="46"/>
      <c r="R586" s="49"/>
      <c r="S586" s="46"/>
      <c r="T586" s="46"/>
      <c r="U586" s="49"/>
      <c r="V586" s="46"/>
      <c r="W586" s="46"/>
      <c r="X586" s="49"/>
      <c r="Y586" s="49"/>
      <c r="Z586" s="46"/>
      <c r="AA586" s="46"/>
      <c r="AB586" s="49"/>
      <c r="AC586" s="49"/>
      <c r="AD586" s="49"/>
      <c r="AE586" s="49"/>
      <c r="AF586" s="37"/>
    </row>
    <row r="587">
      <c r="A587" s="46"/>
      <c r="B587" s="312"/>
      <c r="C587" s="46"/>
      <c r="D587" s="49"/>
      <c r="E587" s="49"/>
      <c r="F587" s="49"/>
      <c r="G587" s="49"/>
      <c r="H587" s="49"/>
      <c r="I587" s="46"/>
      <c r="J587" s="46"/>
      <c r="K587" s="49"/>
      <c r="L587" s="261"/>
      <c r="M587" s="261"/>
      <c r="N587" s="49"/>
      <c r="O587" s="46"/>
      <c r="P587" s="49"/>
      <c r="Q587" s="46"/>
      <c r="R587" s="49"/>
      <c r="S587" s="46"/>
      <c r="T587" s="46"/>
      <c r="U587" s="49"/>
      <c r="V587" s="46"/>
      <c r="W587" s="46"/>
      <c r="X587" s="49"/>
      <c r="Y587" s="49"/>
      <c r="Z587" s="46"/>
      <c r="AA587" s="46"/>
      <c r="AB587" s="49"/>
      <c r="AC587" s="49"/>
      <c r="AD587" s="49"/>
      <c r="AE587" s="49"/>
      <c r="AF587" s="37"/>
    </row>
    <row r="588">
      <c r="A588" s="46"/>
      <c r="B588" s="312"/>
      <c r="C588" s="46"/>
      <c r="D588" s="49"/>
      <c r="E588" s="49"/>
      <c r="F588" s="49"/>
      <c r="G588" s="49"/>
      <c r="H588" s="49"/>
      <c r="I588" s="46"/>
      <c r="J588" s="46"/>
      <c r="K588" s="49"/>
      <c r="L588" s="260"/>
      <c r="M588" s="260"/>
      <c r="N588" s="49"/>
      <c r="O588" s="46"/>
      <c r="P588" s="49"/>
      <c r="Q588" s="46"/>
      <c r="R588" s="49"/>
      <c r="S588" s="46"/>
      <c r="T588" s="46"/>
      <c r="U588" s="49"/>
      <c r="V588" s="46"/>
      <c r="W588" s="46"/>
      <c r="X588" s="49"/>
      <c r="Y588" s="49"/>
      <c r="Z588" s="46"/>
      <c r="AA588" s="46"/>
      <c r="AB588" s="49"/>
      <c r="AC588" s="49"/>
      <c r="AD588" s="49"/>
      <c r="AE588" s="49"/>
      <c r="AF588" s="37"/>
    </row>
    <row r="589">
      <c r="A589" s="46"/>
      <c r="B589" s="312"/>
      <c r="C589" s="46"/>
      <c r="D589" s="49"/>
      <c r="E589" s="49"/>
      <c r="F589" s="49"/>
      <c r="G589" s="49"/>
      <c r="H589" s="49"/>
      <c r="I589" s="46"/>
      <c r="J589" s="46"/>
      <c r="K589" s="49"/>
      <c r="L589" s="261"/>
      <c r="M589" s="261"/>
      <c r="N589" s="49"/>
      <c r="O589" s="46"/>
      <c r="P589" s="49"/>
      <c r="Q589" s="46"/>
      <c r="R589" s="49"/>
      <c r="S589" s="46"/>
      <c r="T589" s="46"/>
      <c r="U589" s="49"/>
      <c r="V589" s="46"/>
      <c r="W589" s="46"/>
      <c r="X589" s="49"/>
      <c r="Y589" s="49"/>
      <c r="Z589" s="46"/>
      <c r="AA589" s="46"/>
      <c r="AB589" s="49"/>
      <c r="AC589" s="49"/>
      <c r="AD589" s="49"/>
      <c r="AE589" s="49"/>
      <c r="AF589" s="37"/>
    </row>
    <row r="590">
      <c r="A590" s="46"/>
      <c r="B590" s="312"/>
      <c r="C590" s="46"/>
      <c r="D590" s="49"/>
      <c r="E590" s="49"/>
      <c r="F590" s="49"/>
      <c r="G590" s="49"/>
      <c r="H590" s="49"/>
      <c r="I590" s="46"/>
      <c r="J590" s="46"/>
      <c r="K590" s="49"/>
      <c r="L590" s="260"/>
      <c r="M590" s="260"/>
      <c r="N590" s="49"/>
      <c r="O590" s="46"/>
      <c r="P590" s="49"/>
      <c r="Q590" s="46"/>
      <c r="R590" s="49"/>
      <c r="S590" s="46"/>
      <c r="T590" s="46"/>
      <c r="U590" s="49"/>
      <c r="V590" s="46"/>
      <c r="W590" s="46"/>
      <c r="X590" s="49"/>
      <c r="Y590" s="49"/>
      <c r="Z590" s="46"/>
      <c r="AA590" s="46"/>
      <c r="AB590" s="49"/>
      <c r="AC590" s="49"/>
      <c r="AD590" s="49"/>
      <c r="AE590" s="49"/>
      <c r="AF590" s="37"/>
    </row>
    <row r="591">
      <c r="A591" s="46"/>
      <c r="B591" s="312"/>
      <c r="C591" s="46"/>
      <c r="D591" s="49"/>
      <c r="E591" s="49"/>
      <c r="F591" s="49"/>
      <c r="G591" s="49"/>
      <c r="H591" s="49"/>
      <c r="I591" s="46"/>
      <c r="J591" s="46"/>
      <c r="K591" s="49"/>
      <c r="L591" s="261"/>
      <c r="M591" s="261"/>
      <c r="N591" s="49"/>
      <c r="O591" s="46"/>
      <c r="P591" s="49"/>
      <c r="Q591" s="46"/>
      <c r="R591" s="49"/>
      <c r="S591" s="46"/>
      <c r="T591" s="46"/>
      <c r="U591" s="49"/>
      <c r="V591" s="46"/>
      <c r="W591" s="46"/>
      <c r="X591" s="49"/>
      <c r="Y591" s="49"/>
      <c r="Z591" s="46"/>
      <c r="AA591" s="46"/>
      <c r="AB591" s="49"/>
      <c r="AC591" s="49"/>
      <c r="AD591" s="49"/>
      <c r="AE591" s="49"/>
      <c r="AF591" s="37"/>
    </row>
    <row r="592">
      <c r="A592" s="46"/>
      <c r="B592" s="312"/>
      <c r="C592" s="46"/>
      <c r="D592" s="49"/>
      <c r="E592" s="49"/>
      <c r="F592" s="49"/>
      <c r="G592" s="49"/>
      <c r="H592" s="49"/>
      <c r="I592" s="46"/>
      <c r="J592" s="46"/>
      <c r="K592" s="49"/>
      <c r="L592" s="260"/>
      <c r="M592" s="260"/>
      <c r="N592" s="49"/>
      <c r="O592" s="46"/>
      <c r="P592" s="49"/>
      <c r="Q592" s="46"/>
      <c r="R592" s="49"/>
      <c r="S592" s="46"/>
      <c r="T592" s="46"/>
      <c r="U592" s="49"/>
      <c r="V592" s="46"/>
      <c r="W592" s="46"/>
      <c r="X592" s="49"/>
      <c r="Y592" s="49"/>
      <c r="Z592" s="46"/>
      <c r="AA592" s="46"/>
      <c r="AB592" s="49"/>
      <c r="AC592" s="49"/>
      <c r="AD592" s="49"/>
      <c r="AE592" s="49"/>
      <c r="AF592" s="37"/>
    </row>
    <row r="593">
      <c r="A593" s="46"/>
      <c r="B593" s="312"/>
      <c r="C593" s="46"/>
      <c r="D593" s="49"/>
      <c r="E593" s="49"/>
      <c r="F593" s="49"/>
      <c r="G593" s="49"/>
      <c r="H593" s="49"/>
      <c r="I593" s="46"/>
      <c r="J593" s="46"/>
      <c r="K593" s="49"/>
      <c r="L593" s="261"/>
      <c r="M593" s="261"/>
      <c r="N593" s="49"/>
      <c r="O593" s="46"/>
      <c r="P593" s="49"/>
      <c r="Q593" s="46"/>
      <c r="R593" s="49"/>
      <c r="S593" s="46"/>
      <c r="T593" s="46"/>
      <c r="U593" s="49"/>
      <c r="V593" s="46"/>
      <c r="W593" s="46"/>
      <c r="X593" s="49"/>
      <c r="Y593" s="49"/>
      <c r="Z593" s="46"/>
      <c r="AA593" s="46"/>
      <c r="AB593" s="49"/>
      <c r="AC593" s="49"/>
      <c r="AD593" s="49"/>
      <c r="AE593" s="49"/>
      <c r="AF593" s="37"/>
    </row>
    <row r="594">
      <c r="A594" s="46"/>
      <c r="B594" s="312"/>
      <c r="C594" s="46"/>
      <c r="D594" s="49"/>
      <c r="E594" s="49"/>
      <c r="F594" s="49"/>
      <c r="G594" s="49"/>
      <c r="H594" s="49"/>
      <c r="I594" s="46"/>
      <c r="J594" s="46"/>
      <c r="K594" s="49"/>
      <c r="L594" s="260"/>
      <c r="M594" s="260"/>
      <c r="N594" s="49"/>
      <c r="O594" s="46"/>
      <c r="P594" s="49"/>
      <c r="Q594" s="46"/>
      <c r="R594" s="49"/>
      <c r="S594" s="46"/>
      <c r="T594" s="46"/>
      <c r="U594" s="49"/>
      <c r="V594" s="46"/>
      <c r="W594" s="46"/>
      <c r="X594" s="49"/>
      <c r="Y594" s="49"/>
      <c r="Z594" s="46"/>
      <c r="AA594" s="46"/>
      <c r="AB594" s="49"/>
      <c r="AC594" s="49"/>
      <c r="AD594" s="49"/>
      <c r="AE594" s="49"/>
      <c r="AF594" s="37"/>
    </row>
    <row r="595">
      <c r="A595" s="46"/>
      <c r="B595" s="312"/>
      <c r="C595" s="46"/>
      <c r="D595" s="49"/>
      <c r="E595" s="49"/>
      <c r="F595" s="49"/>
      <c r="G595" s="49"/>
      <c r="H595" s="49"/>
      <c r="I595" s="46"/>
      <c r="J595" s="46"/>
      <c r="K595" s="49"/>
      <c r="L595" s="261"/>
      <c r="M595" s="261"/>
      <c r="N595" s="49"/>
      <c r="O595" s="46"/>
      <c r="P595" s="49"/>
      <c r="Q595" s="46"/>
      <c r="R595" s="49"/>
      <c r="S595" s="46"/>
      <c r="T595" s="46"/>
      <c r="U595" s="49"/>
      <c r="V595" s="46"/>
      <c r="W595" s="46"/>
      <c r="X595" s="49"/>
      <c r="Y595" s="49"/>
      <c r="Z595" s="46"/>
      <c r="AA595" s="46"/>
      <c r="AB595" s="49"/>
      <c r="AC595" s="49"/>
      <c r="AD595" s="49"/>
      <c r="AE595" s="49"/>
      <c r="AF595" s="37"/>
    </row>
    <row r="596">
      <c r="A596" s="46"/>
      <c r="B596" s="312"/>
      <c r="C596" s="46"/>
      <c r="D596" s="49"/>
      <c r="E596" s="49"/>
      <c r="F596" s="49"/>
      <c r="G596" s="49"/>
      <c r="H596" s="49"/>
      <c r="I596" s="46"/>
      <c r="J596" s="46"/>
      <c r="K596" s="49"/>
      <c r="L596" s="260"/>
      <c r="M596" s="260"/>
      <c r="N596" s="49"/>
      <c r="O596" s="46"/>
      <c r="P596" s="49"/>
      <c r="Q596" s="46"/>
      <c r="R596" s="49"/>
      <c r="S596" s="46"/>
      <c r="T596" s="46"/>
      <c r="U596" s="49"/>
      <c r="V596" s="46"/>
      <c r="W596" s="46"/>
      <c r="X596" s="49"/>
      <c r="Y596" s="49"/>
      <c r="Z596" s="46"/>
      <c r="AA596" s="46"/>
      <c r="AB596" s="49"/>
      <c r="AC596" s="49"/>
      <c r="AD596" s="49"/>
      <c r="AE596" s="49"/>
      <c r="AF596" s="37"/>
    </row>
    <row r="597">
      <c r="A597" s="46"/>
      <c r="B597" s="312"/>
      <c r="C597" s="46"/>
      <c r="D597" s="49"/>
      <c r="E597" s="49"/>
      <c r="F597" s="49"/>
      <c r="G597" s="49"/>
      <c r="H597" s="49"/>
      <c r="I597" s="46"/>
      <c r="J597" s="46"/>
      <c r="K597" s="49"/>
      <c r="L597" s="261"/>
      <c r="M597" s="261"/>
      <c r="N597" s="49"/>
      <c r="O597" s="46"/>
      <c r="P597" s="49"/>
      <c r="Q597" s="46"/>
      <c r="R597" s="49"/>
      <c r="S597" s="46"/>
      <c r="T597" s="46"/>
      <c r="U597" s="49"/>
      <c r="V597" s="46"/>
      <c r="W597" s="46"/>
      <c r="X597" s="49"/>
      <c r="Y597" s="49"/>
      <c r="Z597" s="46"/>
      <c r="AA597" s="46"/>
      <c r="AB597" s="49"/>
      <c r="AC597" s="49"/>
      <c r="AD597" s="49"/>
      <c r="AE597" s="49"/>
      <c r="AF597" s="37"/>
    </row>
    <row r="598">
      <c r="A598" s="46"/>
      <c r="B598" s="312"/>
      <c r="C598" s="46"/>
      <c r="D598" s="49"/>
      <c r="E598" s="49"/>
      <c r="F598" s="49"/>
      <c r="G598" s="49"/>
      <c r="H598" s="49"/>
      <c r="I598" s="46"/>
      <c r="J598" s="46"/>
      <c r="K598" s="49"/>
      <c r="L598" s="260"/>
      <c r="M598" s="260"/>
      <c r="N598" s="49"/>
      <c r="O598" s="46"/>
      <c r="P598" s="49"/>
      <c r="Q598" s="46"/>
      <c r="R598" s="49"/>
      <c r="S598" s="46"/>
      <c r="T598" s="46"/>
      <c r="U598" s="49"/>
      <c r="V598" s="46"/>
      <c r="W598" s="46"/>
      <c r="X598" s="49"/>
      <c r="Y598" s="49"/>
      <c r="Z598" s="46"/>
      <c r="AA598" s="46"/>
      <c r="AB598" s="49"/>
      <c r="AC598" s="49"/>
      <c r="AD598" s="49"/>
      <c r="AE598" s="49"/>
      <c r="AF598" s="37"/>
    </row>
    <row r="599">
      <c r="A599" s="46"/>
      <c r="B599" s="312"/>
      <c r="C599" s="46"/>
      <c r="D599" s="49"/>
      <c r="E599" s="49"/>
      <c r="F599" s="49"/>
      <c r="G599" s="49"/>
      <c r="H599" s="49"/>
      <c r="I599" s="46"/>
      <c r="J599" s="46"/>
      <c r="K599" s="49"/>
      <c r="L599" s="261"/>
      <c r="M599" s="261"/>
      <c r="N599" s="49"/>
      <c r="O599" s="46"/>
      <c r="P599" s="49"/>
      <c r="Q599" s="46"/>
      <c r="R599" s="49"/>
      <c r="S599" s="46"/>
      <c r="T599" s="46"/>
      <c r="U599" s="49"/>
      <c r="V599" s="46"/>
      <c r="W599" s="46"/>
      <c r="X599" s="49"/>
      <c r="Y599" s="49"/>
      <c r="Z599" s="46"/>
      <c r="AA599" s="46"/>
      <c r="AB599" s="49"/>
      <c r="AC599" s="49"/>
      <c r="AD599" s="49"/>
      <c r="AE599" s="49"/>
      <c r="AF599" s="37"/>
    </row>
    <row r="600">
      <c r="A600" s="46"/>
      <c r="B600" s="312"/>
      <c r="C600" s="46"/>
      <c r="D600" s="49"/>
      <c r="E600" s="49"/>
      <c r="F600" s="49"/>
      <c r="G600" s="49"/>
      <c r="H600" s="49"/>
      <c r="I600" s="46"/>
      <c r="J600" s="46"/>
      <c r="K600" s="49"/>
      <c r="L600" s="260"/>
      <c r="M600" s="260"/>
      <c r="N600" s="49"/>
      <c r="O600" s="46"/>
      <c r="P600" s="49"/>
      <c r="Q600" s="46"/>
      <c r="R600" s="49"/>
      <c r="S600" s="46"/>
      <c r="T600" s="46"/>
      <c r="U600" s="49"/>
      <c r="V600" s="46"/>
      <c r="W600" s="46"/>
      <c r="X600" s="49"/>
      <c r="Y600" s="49"/>
      <c r="Z600" s="46"/>
      <c r="AA600" s="46"/>
      <c r="AB600" s="49"/>
      <c r="AC600" s="49"/>
      <c r="AD600" s="49"/>
      <c r="AE600" s="49"/>
      <c r="AF600" s="37"/>
    </row>
    <row r="601">
      <c r="A601" s="46"/>
      <c r="B601" s="312"/>
      <c r="C601" s="46"/>
      <c r="D601" s="49"/>
      <c r="E601" s="49"/>
      <c r="F601" s="49"/>
      <c r="G601" s="49"/>
      <c r="H601" s="49"/>
      <c r="I601" s="46"/>
      <c r="J601" s="46"/>
      <c r="K601" s="49"/>
      <c r="L601" s="261"/>
      <c r="M601" s="261"/>
      <c r="N601" s="49"/>
      <c r="O601" s="46"/>
      <c r="P601" s="49"/>
      <c r="Q601" s="46"/>
      <c r="R601" s="49"/>
      <c r="S601" s="46"/>
      <c r="T601" s="46"/>
      <c r="U601" s="49"/>
      <c r="V601" s="46"/>
      <c r="W601" s="46"/>
      <c r="X601" s="49"/>
      <c r="Y601" s="49"/>
      <c r="Z601" s="46"/>
      <c r="AA601" s="46"/>
      <c r="AB601" s="49"/>
      <c r="AC601" s="49"/>
      <c r="AD601" s="49"/>
      <c r="AE601" s="49"/>
      <c r="AF601" s="37"/>
    </row>
    <row r="602">
      <c r="A602" s="46"/>
      <c r="B602" s="312"/>
      <c r="C602" s="46"/>
      <c r="D602" s="49"/>
      <c r="E602" s="49"/>
      <c r="F602" s="49"/>
      <c r="G602" s="49"/>
      <c r="H602" s="49"/>
      <c r="I602" s="46"/>
      <c r="J602" s="46"/>
      <c r="K602" s="49"/>
      <c r="L602" s="260"/>
      <c r="M602" s="260"/>
      <c r="N602" s="49"/>
      <c r="O602" s="46"/>
      <c r="P602" s="49"/>
      <c r="Q602" s="46"/>
      <c r="R602" s="49"/>
      <c r="S602" s="46"/>
      <c r="T602" s="46"/>
      <c r="U602" s="49"/>
      <c r="V602" s="46"/>
      <c r="W602" s="46"/>
      <c r="X602" s="49"/>
      <c r="Y602" s="49"/>
      <c r="Z602" s="46"/>
      <c r="AA602" s="46"/>
      <c r="AB602" s="49"/>
      <c r="AC602" s="49"/>
      <c r="AD602" s="49"/>
      <c r="AE602" s="49"/>
      <c r="AF602" s="37"/>
    </row>
    <row r="603">
      <c r="A603" s="46"/>
      <c r="B603" s="312"/>
      <c r="C603" s="46"/>
      <c r="D603" s="49"/>
      <c r="E603" s="49"/>
      <c r="F603" s="49"/>
      <c r="G603" s="49"/>
      <c r="H603" s="49"/>
      <c r="I603" s="46"/>
      <c r="J603" s="46"/>
      <c r="K603" s="49"/>
      <c r="L603" s="261"/>
      <c r="M603" s="261"/>
      <c r="N603" s="49"/>
      <c r="O603" s="46"/>
      <c r="P603" s="49"/>
      <c r="Q603" s="46"/>
      <c r="R603" s="49"/>
      <c r="S603" s="46"/>
      <c r="T603" s="46"/>
      <c r="U603" s="49"/>
      <c r="V603" s="46"/>
      <c r="W603" s="46"/>
      <c r="X603" s="49"/>
      <c r="Y603" s="49"/>
      <c r="Z603" s="46"/>
      <c r="AA603" s="46"/>
      <c r="AB603" s="49"/>
      <c r="AC603" s="49"/>
      <c r="AD603" s="49"/>
      <c r="AE603" s="49"/>
      <c r="AF603" s="37"/>
    </row>
    <row r="604">
      <c r="A604" s="46"/>
      <c r="B604" s="312"/>
      <c r="C604" s="46"/>
      <c r="D604" s="49"/>
      <c r="E604" s="49"/>
      <c r="F604" s="49"/>
      <c r="G604" s="49"/>
      <c r="H604" s="49"/>
      <c r="I604" s="46"/>
      <c r="J604" s="46"/>
      <c r="K604" s="49"/>
      <c r="L604" s="260"/>
      <c r="M604" s="260"/>
      <c r="N604" s="49"/>
      <c r="O604" s="46"/>
      <c r="P604" s="49"/>
      <c r="Q604" s="46"/>
      <c r="R604" s="49"/>
      <c r="S604" s="46"/>
      <c r="T604" s="46"/>
      <c r="U604" s="49"/>
      <c r="V604" s="46"/>
      <c r="W604" s="46"/>
      <c r="X604" s="49"/>
      <c r="Y604" s="49"/>
      <c r="Z604" s="46"/>
      <c r="AA604" s="46"/>
      <c r="AB604" s="49"/>
      <c r="AC604" s="49"/>
      <c r="AD604" s="49"/>
      <c r="AE604" s="49"/>
      <c r="AF604" s="37"/>
    </row>
    <row r="605">
      <c r="A605" s="46"/>
      <c r="B605" s="312"/>
      <c r="C605" s="46"/>
      <c r="D605" s="49"/>
      <c r="E605" s="49"/>
      <c r="F605" s="49"/>
      <c r="G605" s="49"/>
      <c r="H605" s="49"/>
      <c r="I605" s="46"/>
      <c r="J605" s="46"/>
      <c r="K605" s="49"/>
      <c r="L605" s="261"/>
      <c r="M605" s="261"/>
      <c r="N605" s="49"/>
      <c r="O605" s="46"/>
      <c r="P605" s="49"/>
      <c r="Q605" s="46"/>
      <c r="R605" s="49"/>
      <c r="S605" s="46"/>
      <c r="T605" s="46"/>
      <c r="U605" s="49"/>
      <c r="V605" s="46"/>
      <c r="W605" s="46"/>
      <c r="X605" s="49"/>
      <c r="Y605" s="49"/>
      <c r="Z605" s="46"/>
      <c r="AA605" s="46"/>
      <c r="AB605" s="49"/>
      <c r="AC605" s="49"/>
      <c r="AD605" s="49"/>
      <c r="AE605" s="49"/>
      <c r="AF605" s="37"/>
    </row>
    <row r="606">
      <c r="A606" s="46"/>
      <c r="B606" s="312"/>
      <c r="C606" s="46"/>
      <c r="D606" s="49"/>
      <c r="E606" s="49"/>
      <c r="F606" s="49"/>
      <c r="G606" s="49"/>
      <c r="H606" s="49"/>
      <c r="I606" s="46"/>
      <c r="J606" s="46"/>
      <c r="K606" s="49"/>
      <c r="L606" s="260"/>
      <c r="M606" s="260"/>
      <c r="N606" s="49"/>
      <c r="O606" s="46"/>
      <c r="P606" s="49"/>
      <c r="Q606" s="46"/>
      <c r="R606" s="49"/>
      <c r="S606" s="46"/>
      <c r="T606" s="46"/>
      <c r="U606" s="49"/>
      <c r="V606" s="46"/>
      <c r="W606" s="46"/>
      <c r="X606" s="49"/>
      <c r="Y606" s="49"/>
      <c r="Z606" s="46"/>
      <c r="AA606" s="46"/>
      <c r="AB606" s="49"/>
      <c r="AC606" s="49"/>
      <c r="AD606" s="49"/>
      <c r="AE606" s="49"/>
      <c r="AF606" s="37"/>
    </row>
    <row r="607">
      <c r="A607" s="46"/>
      <c r="B607" s="312"/>
      <c r="C607" s="46"/>
      <c r="D607" s="49"/>
      <c r="E607" s="49"/>
      <c r="F607" s="49"/>
      <c r="G607" s="49"/>
      <c r="H607" s="49"/>
      <c r="I607" s="46"/>
      <c r="J607" s="46"/>
      <c r="K607" s="49"/>
      <c r="L607" s="261"/>
      <c r="M607" s="261"/>
      <c r="N607" s="49"/>
      <c r="O607" s="46"/>
      <c r="P607" s="49"/>
      <c r="Q607" s="46"/>
      <c r="R607" s="49"/>
      <c r="S607" s="46"/>
      <c r="T607" s="46"/>
      <c r="U607" s="49"/>
      <c r="V607" s="46"/>
      <c r="W607" s="46"/>
      <c r="X607" s="49"/>
      <c r="Y607" s="49"/>
      <c r="Z607" s="46"/>
      <c r="AA607" s="46"/>
      <c r="AB607" s="49"/>
      <c r="AC607" s="49"/>
      <c r="AD607" s="49"/>
      <c r="AE607" s="49"/>
      <c r="AF607" s="37"/>
    </row>
    <row r="608">
      <c r="A608" s="46"/>
      <c r="B608" s="312"/>
      <c r="C608" s="46"/>
      <c r="D608" s="49"/>
      <c r="E608" s="49"/>
      <c r="F608" s="49"/>
      <c r="G608" s="49"/>
      <c r="H608" s="49"/>
      <c r="I608" s="46"/>
      <c r="J608" s="46"/>
      <c r="K608" s="49"/>
      <c r="L608" s="260"/>
      <c r="M608" s="260"/>
      <c r="N608" s="49"/>
      <c r="O608" s="46"/>
      <c r="P608" s="49"/>
      <c r="Q608" s="46"/>
      <c r="R608" s="49"/>
      <c r="S608" s="46"/>
      <c r="T608" s="46"/>
      <c r="U608" s="49"/>
      <c r="V608" s="46"/>
      <c r="W608" s="46"/>
      <c r="X608" s="49"/>
      <c r="Y608" s="49"/>
      <c r="Z608" s="46"/>
      <c r="AA608" s="46"/>
      <c r="AB608" s="49"/>
      <c r="AC608" s="49"/>
      <c r="AD608" s="49"/>
      <c r="AE608" s="49"/>
      <c r="AF608" s="37"/>
    </row>
    <row r="609">
      <c r="A609" s="46"/>
      <c r="B609" s="312"/>
      <c r="C609" s="46"/>
      <c r="D609" s="49"/>
      <c r="E609" s="49"/>
      <c r="F609" s="49"/>
      <c r="G609" s="49"/>
      <c r="H609" s="49"/>
      <c r="I609" s="46"/>
      <c r="J609" s="46"/>
      <c r="K609" s="49"/>
      <c r="L609" s="261"/>
      <c r="M609" s="261"/>
      <c r="N609" s="49"/>
      <c r="O609" s="46"/>
      <c r="P609" s="49"/>
      <c r="Q609" s="46"/>
      <c r="R609" s="49"/>
      <c r="S609" s="46"/>
      <c r="T609" s="46"/>
      <c r="U609" s="49"/>
      <c r="V609" s="46"/>
      <c r="W609" s="46"/>
      <c r="X609" s="49"/>
      <c r="Y609" s="49"/>
      <c r="Z609" s="46"/>
      <c r="AA609" s="46"/>
      <c r="AB609" s="49"/>
      <c r="AC609" s="49"/>
      <c r="AD609" s="49"/>
      <c r="AE609" s="49"/>
      <c r="AF609" s="37"/>
    </row>
    <row r="610">
      <c r="A610" s="46"/>
      <c r="B610" s="312"/>
      <c r="C610" s="46"/>
      <c r="D610" s="49"/>
      <c r="E610" s="49"/>
      <c r="F610" s="49"/>
      <c r="G610" s="49"/>
      <c r="H610" s="49"/>
      <c r="I610" s="46"/>
      <c r="J610" s="46"/>
      <c r="K610" s="49"/>
      <c r="L610" s="260"/>
      <c r="M610" s="260"/>
      <c r="N610" s="49"/>
      <c r="O610" s="46"/>
      <c r="P610" s="49"/>
      <c r="Q610" s="46"/>
      <c r="R610" s="49"/>
      <c r="S610" s="46"/>
      <c r="T610" s="46"/>
      <c r="U610" s="49"/>
      <c r="V610" s="46"/>
      <c r="W610" s="46"/>
      <c r="X610" s="49"/>
      <c r="Y610" s="49"/>
      <c r="Z610" s="46"/>
      <c r="AA610" s="46"/>
      <c r="AB610" s="49"/>
      <c r="AC610" s="49"/>
      <c r="AD610" s="49"/>
      <c r="AE610" s="49"/>
      <c r="AF610" s="37"/>
    </row>
    <row r="611">
      <c r="A611" s="46"/>
      <c r="B611" s="312"/>
      <c r="C611" s="46"/>
      <c r="D611" s="49"/>
      <c r="E611" s="49"/>
      <c r="F611" s="49"/>
      <c r="G611" s="49"/>
      <c r="H611" s="49"/>
      <c r="I611" s="46"/>
      <c r="J611" s="46"/>
      <c r="K611" s="49"/>
      <c r="L611" s="261"/>
      <c r="M611" s="261"/>
      <c r="N611" s="49"/>
      <c r="O611" s="46"/>
      <c r="P611" s="49"/>
      <c r="Q611" s="46"/>
      <c r="R611" s="49"/>
      <c r="S611" s="46"/>
      <c r="T611" s="46"/>
      <c r="U611" s="49"/>
      <c r="V611" s="46"/>
      <c r="W611" s="46"/>
      <c r="X611" s="49"/>
      <c r="Y611" s="49"/>
      <c r="Z611" s="46"/>
      <c r="AA611" s="46"/>
      <c r="AB611" s="49"/>
      <c r="AC611" s="49"/>
      <c r="AD611" s="49"/>
      <c r="AE611" s="49"/>
      <c r="AF611" s="37"/>
    </row>
    <row r="612">
      <c r="A612" s="46"/>
      <c r="B612" s="312"/>
      <c r="C612" s="46"/>
      <c r="D612" s="49"/>
      <c r="E612" s="49"/>
      <c r="F612" s="49"/>
      <c r="G612" s="49"/>
      <c r="H612" s="49"/>
      <c r="I612" s="46"/>
      <c r="J612" s="46"/>
      <c r="K612" s="49"/>
      <c r="L612" s="260"/>
      <c r="M612" s="260"/>
      <c r="N612" s="49"/>
      <c r="O612" s="46"/>
      <c r="P612" s="49"/>
      <c r="Q612" s="46"/>
      <c r="R612" s="49"/>
      <c r="S612" s="46"/>
      <c r="T612" s="46"/>
      <c r="U612" s="49"/>
      <c r="V612" s="46"/>
      <c r="W612" s="46"/>
      <c r="X612" s="49"/>
      <c r="Y612" s="49"/>
      <c r="Z612" s="46"/>
      <c r="AA612" s="46"/>
      <c r="AB612" s="49"/>
      <c r="AC612" s="49"/>
      <c r="AD612" s="49"/>
      <c r="AE612" s="49"/>
      <c r="AF612" s="37"/>
    </row>
    <row r="613">
      <c r="A613" s="46"/>
      <c r="B613" s="312"/>
      <c r="C613" s="46"/>
      <c r="D613" s="49"/>
      <c r="E613" s="49"/>
      <c r="F613" s="49"/>
      <c r="G613" s="49"/>
      <c r="H613" s="49"/>
      <c r="I613" s="46"/>
      <c r="J613" s="46"/>
      <c r="K613" s="49"/>
      <c r="L613" s="261"/>
      <c r="M613" s="261"/>
      <c r="N613" s="49"/>
      <c r="O613" s="46"/>
      <c r="P613" s="49"/>
      <c r="Q613" s="46"/>
      <c r="R613" s="49"/>
      <c r="S613" s="46"/>
      <c r="T613" s="46"/>
      <c r="U613" s="49"/>
      <c r="V613" s="46"/>
      <c r="W613" s="46"/>
      <c r="X613" s="49"/>
      <c r="Y613" s="49"/>
      <c r="Z613" s="46"/>
      <c r="AA613" s="46"/>
      <c r="AB613" s="49"/>
      <c r="AC613" s="49"/>
      <c r="AD613" s="49"/>
      <c r="AE613" s="49"/>
      <c r="AF613" s="37"/>
    </row>
    <row r="614">
      <c r="A614" s="46"/>
      <c r="B614" s="312"/>
      <c r="C614" s="46"/>
      <c r="D614" s="49"/>
      <c r="E614" s="49"/>
      <c r="F614" s="49"/>
      <c r="G614" s="49"/>
      <c r="H614" s="49"/>
      <c r="I614" s="46"/>
      <c r="J614" s="46"/>
      <c r="K614" s="49"/>
      <c r="L614" s="260"/>
      <c r="M614" s="260"/>
      <c r="N614" s="49"/>
      <c r="O614" s="46"/>
      <c r="P614" s="49"/>
      <c r="Q614" s="46"/>
      <c r="R614" s="49"/>
      <c r="S614" s="46"/>
      <c r="T614" s="46"/>
      <c r="U614" s="49"/>
      <c r="V614" s="46"/>
      <c r="W614" s="46"/>
      <c r="X614" s="49"/>
      <c r="Y614" s="49"/>
      <c r="Z614" s="46"/>
      <c r="AA614" s="46"/>
      <c r="AB614" s="49"/>
      <c r="AC614" s="49"/>
      <c r="AD614" s="49"/>
      <c r="AE614" s="49"/>
      <c r="AF614" s="37"/>
    </row>
    <row r="615">
      <c r="A615" s="46"/>
      <c r="B615" s="312"/>
      <c r="C615" s="46"/>
      <c r="D615" s="49"/>
      <c r="E615" s="49"/>
      <c r="F615" s="49"/>
      <c r="G615" s="49"/>
      <c r="H615" s="49"/>
      <c r="I615" s="46"/>
      <c r="J615" s="46"/>
      <c r="K615" s="49"/>
      <c r="L615" s="261"/>
      <c r="M615" s="261"/>
      <c r="N615" s="49"/>
      <c r="O615" s="46"/>
      <c r="P615" s="49"/>
      <c r="Q615" s="46"/>
      <c r="R615" s="49"/>
      <c r="S615" s="46"/>
      <c r="T615" s="46"/>
      <c r="U615" s="49"/>
      <c r="V615" s="46"/>
      <c r="W615" s="46"/>
      <c r="X615" s="49"/>
      <c r="Y615" s="49"/>
      <c r="Z615" s="46"/>
      <c r="AA615" s="46"/>
      <c r="AB615" s="49"/>
      <c r="AC615" s="49"/>
      <c r="AD615" s="49"/>
      <c r="AE615" s="49"/>
      <c r="AF615" s="37"/>
    </row>
    <row r="616">
      <c r="A616" s="46"/>
      <c r="B616" s="312"/>
      <c r="C616" s="46"/>
      <c r="D616" s="49"/>
      <c r="E616" s="49"/>
      <c r="F616" s="49"/>
      <c r="G616" s="49"/>
      <c r="H616" s="49"/>
      <c r="I616" s="46"/>
      <c r="J616" s="46"/>
      <c r="K616" s="49"/>
      <c r="L616" s="260"/>
      <c r="M616" s="260"/>
      <c r="N616" s="49"/>
      <c r="O616" s="46"/>
      <c r="P616" s="49"/>
      <c r="Q616" s="46"/>
      <c r="R616" s="49"/>
      <c r="S616" s="46"/>
      <c r="T616" s="46"/>
      <c r="U616" s="49"/>
      <c r="V616" s="46"/>
      <c r="W616" s="46"/>
      <c r="X616" s="49"/>
      <c r="Y616" s="49"/>
      <c r="Z616" s="46"/>
      <c r="AA616" s="46"/>
      <c r="AB616" s="49"/>
      <c r="AC616" s="49"/>
      <c r="AD616" s="49"/>
      <c r="AE616" s="49"/>
      <c r="AF616" s="37"/>
    </row>
    <row r="617">
      <c r="A617" s="46"/>
      <c r="B617" s="312"/>
      <c r="C617" s="46"/>
      <c r="D617" s="49"/>
      <c r="E617" s="49"/>
      <c r="F617" s="49"/>
      <c r="G617" s="49"/>
      <c r="H617" s="49"/>
      <c r="I617" s="46"/>
      <c r="J617" s="46"/>
      <c r="K617" s="49"/>
      <c r="L617" s="261"/>
      <c r="M617" s="261"/>
      <c r="N617" s="49"/>
      <c r="O617" s="46"/>
      <c r="P617" s="49"/>
      <c r="Q617" s="46"/>
      <c r="R617" s="49"/>
      <c r="S617" s="46"/>
      <c r="T617" s="46"/>
      <c r="U617" s="49"/>
      <c r="V617" s="46"/>
      <c r="W617" s="46"/>
      <c r="X617" s="49"/>
      <c r="Y617" s="49"/>
      <c r="Z617" s="46"/>
      <c r="AA617" s="46"/>
      <c r="AB617" s="49"/>
      <c r="AC617" s="49"/>
      <c r="AD617" s="49"/>
      <c r="AE617" s="49"/>
      <c r="AF617" s="37"/>
    </row>
    <row r="618">
      <c r="A618" s="46"/>
      <c r="B618" s="312"/>
      <c r="C618" s="46"/>
      <c r="D618" s="49"/>
      <c r="E618" s="49"/>
      <c r="F618" s="49"/>
      <c r="G618" s="49"/>
      <c r="H618" s="49"/>
      <c r="I618" s="46"/>
      <c r="J618" s="46"/>
      <c r="K618" s="49"/>
      <c r="L618" s="260"/>
      <c r="M618" s="260"/>
      <c r="N618" s="49"/>
      <c r="O618" s="46"/>
      <c r="P618" s="49"/>
      <c r="Q618" s="46"/>
      <c r="R618" s="49"/>
      <c r="S618" s="46"/>
      <c r="T618" s="46"/>
      <c r="U618" s="49"/>
      <c r="V618" s="46"/>
      <c r="W618" s="46"/>
      <c r="X618" s="49"/>
      <c r="Y618" s="49"/>
      <c r="Z618" s="46"/>
      <c r="AA618" s="46"/>
      <c r="AB618" s="49"/>
      <c r="AC618" s="49"/>
      <c r="AD618" s="49"/>
      <c r="AE618" s="49"/>
      <c r="AF618" s="37"/>
    </row>
    <row r="619">
      <c r="A619" s="46"/>
      <c r="B619" s="312"/>
      <c r="C619" s="46"/>
      <c r="D619" s="49"/>
      <c r="E619" s="49"/>
      <c r="F619" s="49"/>
      <c r="G619" s="49"/>
      <c r="H619" s="49"/>
      <c r="I619" s="46"/>
      <c r="J619" s="46"/>
      <c r="K619" s="49"/>
      <c r="L619" s="261"/>
      <c r="M619" s="261"/>
      <c r="N619" s="49"/>
      <c r="O619" s="46"/>
      <c r="P619" s="49"/>
      <c r="Q619" s="46"/>
      <c r="R619" s="49"/>
      <c r="S619" s="46"/>
      <c r="T619" s="46"/>
      <c r="U619" s="49"/>
      <c r="V619" s="46"/>
      <c r="W619" s="46"/>
      <c r="X619" s="49"/>
      <c r="Y619" s="49"/>
      <c r="Z619" s="46"/>
      <c r="AA619" s="46"/>
      <c r="AB619" s="49"/>
      <c r="AC619" s="49"/>
      <c r="AD619" s="49"/>
      <c r="AE619" s="49"/>
      <c r="AF619" s="37"/>
    </row>
    <row r="620">
      <c r="A620" s="46"/>
      <c r="B620" s="312"/>
      <c r="C620" s="46"/>
      <c r="D620" s="49"/>
      <c r="E620" s="49"/>
      <c r="F620" s="49"/>
      <c r="G620" s="49"/>
      <c r="H620" s="49"/>
      <c r="I620" s="46"/>
      <c r="J620" s="46"/>
      <c r="K620" s="49"/>
      <c r="L620" s="260"/>
      <c r="M620" s="260"/>
      <c r="N620" s="49"/>
      <c r="O620" s="46"/>
      <c r="P620" s="49"/>
      <c r="Q620" s="46"/>
      <c r="R620" s="49"/>
      <c r="S620" s="46"/>
      <c r="T620" s="46"/>
      <c r="U620" s="49"/>
      <c r="V620" s="46"/>
      <c r="W620" s="46"/>
      <c r="X620" s="49"/>
      <c r="Y620" s="49"/>
      <c r="Z620" s="46"/>
      <c r="AA620" s="46"/>
      <c r="AB620" s="49"/>
      <c r="AC620" s="49"/>
      <c r="AD620" s="49"/>
      <c r="AE620" s="49"/>
      <c r="AF620" s="37"/>
    </row>
    <row r="621">
      <c r="A621" s="46"/>
      <c r="B621" s="312"/>
      <c r="C621" s="46"/>
      <c r="D621" s="49"/>
      <c r="E621" s="49"/>
      <c r="F621" s="49"/>
      <c r="G621" s="49"/>
      <c r="H621" s="49"/>
      <c r="I621" s="46"/>
      <c r="J621" s="46"/>
      <c r="K621" s="49"/>
      <c r="L621" s="261"/>
      <c r="M621" s="261"/>
      <c r="N621" s="49"/>
      <c r="O621" s="46"/>
      <c r="P621" s="49"/>
      <c r="Q621" s="46"/>
      <c r="R621" s="49"/>
      <c r="S621" s="46"/>
      <c r="T621" s="46"/>
      <c r="U621" s="49"/>
      <c r="V621" s="46"/>
      <c r="W621" s="46"/>
      <c r="X621" s="49"/>
      <c r="Y621" s="49"/>
      <c r="Z621" s="46"/>
      <c r="AA621" s="46"/>
      <c r="AB621" s="49"/>
      <c r="AC621" s="49"/>
      <c r="AD621" s="49"/>
      <c r="AE621" s="49"/>
      <c r="AF621" s="37"/>
    </row>
    <row r="622">
      <c r="A622" s="46"/>
      <c r="B622" s="312"/>
      <c r="C622" s="46"/>
      <c r="D622" s="49"/>
      <c r="E622" s="49"/>
      <c r="F622" s="49"/>
      <c r="G622" s="49"/>
      <c r="H622" s="49"/>
      <c r="I622" s="46"/>
      <c r="J622" s="46"/>
      <c r="K622" s="49"/>
      <c r="L622" s="260"/>
      <c r="M622" s="260"/>
      <c r="N622" s="49"/>
      <c r="O622" s="46"/>
      <c r="P622" s="49"/>
      <c r="Q622" s="46"/>
      <c r="R622" s="49"/>
      <c r="S622" s="46"/>
      <c r="T622" s="46"/>
      <c r="U622" s="49"/>
      <c r="V622" s="46"/>
      <c r="W622" s="46"/>
      <c r="X622" s="49"/>
      <c r="Y622" s="49"/>
      <c r="Z622" s="46"/>
      <c r="AA622" s="46"/>
      <c r="AB622" s="49"/>
      <c r="AC622" s="49"/>
      <c r="AD622" s="49"/>
      <c r="AE622" s="49"/>
      <c r="AF622" s="37"/>
    </row>
    <row r="623">
      <c r="A623" s="46"/>
      <c r="B623" s="312"/>
      <c r="C623" s="46"/>
      <c r="D623" s="49"/>
      <c r="E623" s="49"/>
      <c r="F623" s="49"/>
      <c r="G623" s="49"/>
      <c r="H623" s="49"/>
      <c r="I623" s="46"/>
      <c r="J623" s="46"/>
      <c r="K623" s="49"/>
      <c r="L623" s="261"/>
      <c r="M623" s="261"/>
      <c r="N623" s="49"/>
      <c r="O623" s="46"/>
      <c r="P623" s="49"/>
      <c r="Q623" s="46"/>
      <c r="R623" s="49"/>
      <c r="S623" s="46"/>
      <c r="T623" s="46"/>
      <c r="U623" s="49"/>
      <c r="V623" s="46"/>
      <c r="W623" s="46"/>
      <c r="X623" s="49"/>
      <c r="Y623" s="49"/>
      <c r="Z623" s="46"/>
      <c r="AA623" s="46"/>
      <c r="AB623" s="49"/>
      <c r="AC623" s="49"/>
      <c r="AD623" s="49"/>
      <c r="AE623" s="49"/>
      <c r="AF623" s="37"/>
    </row>
    <row r="624">
      <c r="A624" s="46"/>
      <c r="B624" s="312"/>
      <c r="C624" s="46"/>
      <c r="D624" s="49"/>
      <c r="E624" s="49"/>
      <c r="F624" s="49"/>
      <c r="G624" s="49"/>
      <c r="H624" s="49"/>
      <c r="I624" s="46"/>
      <c r="J624" s="46"/>
      <c r="K624" s="49"/>
      <c r="L624" s="260"/>
      <c r="M624" s="260"/>
      <c r="N624" s="49"/>
      <c r="O624" s="46"/>
      <c r="P624" s="49"/>
      <c r="Q624" s="46"/>
      <c r="R624" s="49"/>
      <c r="S624" s="46"/>
      <c r="T624" s="46"/>
      <c r="U624" s="49"/>
      <c r="V624" s="46"/>
      <c r="W624" s="46"/>
      <c r="X624" s="49"/>
      <c r="Y624" s="49"/>
      <c r="Z624" s="46"/>
      <c r="AA624" s="46"/>
      <c r="AB624" s="49"/>
      <c r="AC624" s="49"/>
      <c r="AD624" s="49"/>
      <c r="AE624" s="49"/>
      <c r="AF624" s="37"/>
    </row>
    <row r="625">
      <c r="A625" s="46"/>
      <c r="B625" s="312"/>
      <c r="C625" s="46"/>
      <c r="D625" s="49"/>
      <c r="E625" s="49"/>
      <c r="F625" s="49"/>
      <c r="G625" s="49"/>
      <c r="H625" s="49"/>
      <c r="I625" s="46"/>
      <c r="J625" s="46"/>
      <c r="K625" s="49"/>
      <c r="L625" s="261"/>
      <c r="M625" s="261"/>
      <c r="N625" s="49"/>
      <c r="O625" s="46"/>
      <c r="P625" s="49"/>
      <c r="Q625" s="46"/>
      <c r="R625" s="49"/>
      <c r="S625" s="46"/>
      <c r="T625" s="46"/>
      <c r="U625" s="49"/>
      <c r="V625" s="46"/>
      <c r="W625" s="46"/>
      <c r="X625" s="49"/>
      <c r="Y625" s="49"/>
      <c r="Z625" s="46"/>
      <c r="AA625" s="46"/>
      <c r="AB625" s="49"/>
      <c r="AC625" s="49"/>
      <c r="AD625" s="49"/>
      <c r="AE625" s="49"/>
      <c r="AF625" s="37"/>
    </row>
    <row r="626">
      <c r="A626" s="46"/>
      <c r="B626" s="312"/>
      <c r="C626" s="46"/>
      <c r="D626" s="49"/>
      <c r="E626" s="49"/>
      <c r="F626" s="49"/>
      <c r="G626" s="49"/>
      <c r="H626" s="49"/>
      <c r="I626" s="46"/>
      <c r="J626" s="46"/>
      <c r="K626" s="49"/>
      <c r="L626" s="260"/>
      <c r="M626" s="260"/>
      <c r="N626" s="49"/>
      <c r="O626" s="46"/>
      <c r="P626" s="49"/>
      <c r="Q626" s="46"/>
      <c r="R626" s="49"/>
      <c r="S626" s="46"/>
      <c r="T626" s="46"/>
      <c r="U626" s="49"/>
      <c r="V626" s="46"/>
      <c r="W626" s="46"/>
      <c r="X626" s="49"/>
      <c r="Y626" s="49"/>
      <c r="Z626" s="46"/>
      <c r="AA626" s="46"/>
      <c r="AB626" s="49"/>
      <c r="AC626" s="49"/>
      <c r="AD626" s="49"/>
      <c r="AE626" s="49"/>
      <c r="AF626" s="37"/>
    </row>
    <row r="627">
      <c r="A627" s="46"/>
      <c r="B627" s="312"/>
      <c r="C627" s="46"/>
      <c r="D627" s="49"/>
      <c r="E627" s="49"/>
      <c r="F627" s="49"/>
      <c r="G627" s="49"/>
      <c r="H627" s="49"/>
      <c r="I627" s="46"/>
      <c r="J627" s="46"/>
      <c r="K627" s="49"/>
      <c r="L627" s="261"/>
      <c r="M627" s="261"/>
      <c r="N627" s="49"/>
      <c r="O627" s="46"/>
      <c r="P627" s="49"/>
      <c r="Q627" s="46"/>
      <c r="R627" s="49"/>
      <c r="S627" s="46"/>
      <c r="T627" s="46"/>
      <c r="U627" s="49"/>
      <c r="V627" s="46"/>
      <c r="W627" s="46"/>
      <c r="X627" s="49"/>
      <c r="Y627" s="49"/>
      <c r="Z627" s="46"/>
      <c r="AA627" s="46"/>
      <c r="AB627" s="49"/>
      <c r="AC627" s="49"/>
      <c r="AD627" s="49"/>
      <c r="AE627" s="49"/>
      <c r="AF627" s="37"/>
    </row>
    <row r="628">
      <c r="A628" s="46"/>
      <c r="B628" s="312"/>
      <c r="C628" s="46"/>
      <c r="D628" s="49"/>
      <c r="E628" s="49"/>
      <c r="F628" s="49"/>
      <c r="G628" s="49"/>
      <c r="H628" s="49"/>
      <c r="I628" s="46"/>
      <c r="J628" s="46"/>
      <c r="K628" s="49"/>
      <c r="L628" s="260"/>
      <c r="M628" s="260"/>
      <c r="N628" s="49"/>
      <c r="O628" s="46"/>
      <c r="P628" s="49"/>
      <c r="Q628" s="46"/>
      <c r="R628" s="49"/>
      <c r="S628" s="46"/>
      <c r="T628" s="46"/>
      <c r="U628" s="49"/>
      <c r="V628" s="46"/>
      <c r="W628" s="46"/>
      <c r="X628" s="49"/>
      <c r="Y628" s="49"/>
      <c r="Z628" s="46"/>
      <c r="AA628" s="46"/>
      <c r="AB628" s="49"/>
      <c r="AC628" s="49"/>
      <c r="AD628" s="49"/>
      <c r="AE628" s="49"/>
      <c r="AF628" s="37"/>
    </row>
    <row r="629">
      <c r="A629" s="46"/>
      <c r="B629" s="312"/>
      <c r="C629" s="46"/>
      <c r="D629" s="49"/>
      <c r="E629" s="49"/>
      <c r="F629" s="49"/>
      <c r="G629" s="49"/>
      <c r="H629" s="49"/>
      <c r="I629" s="46"/>
      <c r="J629" s="46"/>
      <c r="K629" s="49"/>
      <c r="L629" s="261"/>
      <c r="M629" s="261"/>
      <c r="N629" s="49"/>
      <c r="O629" s="46"/>
      <c r="P629" s="49"/>
      <c r="Q629" s="46"/>
      <c r="R629" s="49"/>
      <c r="S629" s="46"/>
      <c r="T629" s="46"/>
      <c r="U629" s="49"/>
      <c r="V629" s="46"/>
      <c r="W629" s="46"/>
      <c r="X629" s="49"/>
      <c r="Y629" s="49"/>
      <c r="Z629" s="46"/>
      <c r="AA629" s="46"/>
      <c r="AB629" s="49"/>
      <c r="AC629" s="49"/>
      <c r="AD629" s="49"/>
      <c r="AE629" s="49"/>
      <c r="AF629" s="37"/>
    </row>
    <row r="630">
      <c r="A630" s="46"/>
      <c r="B630" s="312"/>
      <c r="C630" s="46"/>
      <c r="D630" s="49"/>
      <c r="E630" s="49"/>
      <c r="F630" s="49"/>
      <c r="G630" s="49"/>
      <c r="H630" s="49"/>
      <c r="I630" s="46"/>
      <c r="J630" s="46"/>
      <c r="K630" s="49"/>
      <c r="L630" s="260"/>
      <c r="M630" s="260"/>
      <c r="N630" s="49"/>
      <c r="O630" s="46"/>
      <c r="P630" s="49"/>
      <c r="Q630" s="46"/>
      <c r="R630" s="49"/>
      <c r="S630" s="46"/>
      <c r="T630" s="46"/>
      <c r="U630" s="49"/>
      <c r="V630" s="46"/>
      <c r="W630" s="46"/>
      <c r="X630" s="49"/>
      <c r="Y630" s="49"/>
      <c r="Z630" s="46"/>
      <c r="AA630" s="46"/>
      <c r="AB630" s="49"/>
      <c r="AC630" s="49"/>
      <c r="AD630" s="49"/>
      <c r="AE630" s="49"/>
      <c r="AF630" s="37"/>
    </row>
    <row r="631">
      <c r="A631" s="46"/>
      <c r="B631" s="312"/>
      <c r="C631" s="46"/>
      <c r="D631" s="49"/>
      <c r="E631" s="49"/>
      <c r="F631" s="49"/>
      <c r="G631" s="49"/>
      <c r="H631" s="49"/>
      <c r="I631" s="46"/>
      <c r="J631" s="46"/>
      <c r="K631" s="49"/>
      <c r="L631" s="261"/>
      <c r="M631" s="261"/>
      <c r="N631" s="49"/>
      <c r="O631" s="46"/>
      <c r="P631" s="49"/>
      <c r="Q631" s="46"/>
      <c r="R631" s="49"/>
      <c r="S631" s="46"/>
      <c r="T631" s="46"/>
      <c r="U631" s="49"/>
      <c r="V631" s="46"/>
      <c r="W631" s="46"/>
      <c r="X631" s="49"/>
      <c r="Y631" s="49"/>
      <c r="Z631" s="46"/>
      <c r="AA631" s="46"/>
      <c r="AB631" s="49"/>
      <c r="AC631" s="49"/>
      <c r="AD631" s="49"/>
      <c r="AE631" s="49"/>
      <c r="AF631" s="37"/>
    </row>
    <row r="632">
      <c r="A632" s="46"/>
      <c r="B632" s="312"/>
      <c r="C632" s="46"/>
      <c r="D632" s="49"/>
      <c r="E632" s="49"/>
      <c r="F632" s="49"/>
      <c r="G632" s="49"/>
      <c r="H632" s="49"/>
      <c r="I632" s="46"/>
      <c r="J632" s="46"/>
      <c r="K632" s="49"/>
      <c r="L632" s="260"/>
      <c r="M632" s="260"/>
      <c r="N632" s="49"/>
      <c r="O632" s="46"/>
      <c r="P632" s="49"/>
      <c r="Q632" s="46"/>
      <c r="R632" s="49"/>
      <c r="S632" s="46"/>
      <c r="T632" s="46"/>
      <c r="U632" s="49"/>
      <c r="V632" s="46"/>
      <c r="W632" s="46"/>
      <c r="X632" s="49"/>
      <c r="Y632" s="49"/>
      <c r="Z632" s="46"/>
      <c r="AA632" s="46"/>
      <c r="AB632" s="49"/>
      <c r="AC632" s="49"/>
      <c r="AD632" s="49"/>
      <c r="AE632" s="49"/>
      <c r="AF632" s="37"/>
    </row>
    <row r="633">
      <c r="A633" s="46"/>
      <c r="B633" s="312"/>
      <c r="C633" s="46"/>
      <c r="D633" s="49"/>
      <c r="E633" s="49"/>
      <c r="F633" s="49"/>
      <c r="G633" s="49"/>
      <c r="H633" s="49"/>
      <c r="I633" s="46"/>
      <c r="J633" s="46"/>
      <c r="K633" s="49"/>
      <c r="L633" s="261"/>
      <c r="M633" s="261"/>
      <c r="N633" s="49"/>
      <c r="O633" s="46"/>
      <c r="P633" s="49"/>
      <c r="Q633" s="46"/>
      <c r="R633" s="49"/>
      <c r="S633" s="46"/>
      <c r="T633" s="46"/>
      <c r="U633" s="49"/>
      <c r="V633" s="46"/>
      <c r="W633" s="46"/>
      <c r="X633" s="49"/>
      <c r="Y633" s="49"/>
      <c r="Z633" s="46"/>
      <c r="AA633" s="46"/>
      <c r="AB633" s="49"/>
      <c r="AC633" s="49"/>
      <c r="AD633" s="49"/>
      <c r="AE633" s="49"/>
      <c r="AF633" s="37"/>
    </row>
    <row r="634">
      <c r="A634" s="46"/>
      <c r="B634" s="312"/>
      <c r="C634" s="46"/>
      <c r="D634" s="49"/>
      <c r="E634" s="49"/>
      <c r="F634" s="49"/>
      <c r="G634" s="49"/>
      <c r="H634" s="49"/>
      <c r="I634" s="46"/>
      <c r="J634" s="46"/>
      <c r="K634" s="49"/>
      <c r="L634" s="260"/>
      <c r="M634" s="260"/>
      <c r="N634" s="49"/>
      <c r="O634" s="46"/>
      <c r="P634" s="49"/>
      <c r="Q634" s="46"/>
      <c r="R634" s="49"/>
      <c r="S634" s="46"/>
      <c r="T634" s="46"/>
      <c r="U634" s="49"/>
      <c r="V634" s="46"/>
      <c r="W634" s="46"/>
      <c r="X634" s="49"/>
      <c r="Y634" s="49"/>
      <c r="Z634" s="46"/>
      <c r="AA634" s="46"/>
      <c r="AB634" s="49"/>
      <c r="AC634" s="49"/>
      <c r="AD634" s="49"/>
      <c r="AE634" s="49"/>
      <c r="AF634" s="37"/>
    </row>
    <row r="635">
      <c r="A635" s="46"/>
      <c r="B635" s="312"/>
      <c r="C635" s="46"/>
      <c r="D635" s="49"/>
      <c r="E635" s="49"/>
      <c r="F635" s="49"/>
      <c r="G635" s="49"/>
      <c r="H635" s="49"/>
      <c r="I635" s="46"/>
      <c r="J635" s="46"/>
      <c r="K635" s="49"/>
      <c r="L635" s="261"/>
      <c r="M635" s="261"/>
      <c r="N635" s="49"/>
      <c r="O635" s="46"/>
      <c r="P635" s="49"/>
      <c r="Q635" s="46"/>
      <c r="R635" s="49"/>
      <c r="S635" s="46"/>
      <c r="T635" s="46"/>
      <c r="U635" s="49"/>
      <c r="V635" s="46"/>
      <c r="W635" s="46"/>
      <c r="X635" s="49"/>
      <c r="Y635" s="49"/>
      <c r="Z635" s="46"/>
      <c r="AA635" s="46"/>
      <c r="AB635" s="49"/>
      <c r="AC635" s="49"/>
      <c r="AD635" s="49"/>
      <c r="AE635" s="49"/>
      <c r="AF635" s="37"/>
    </row>
    <row r="636">
      <c r="A636" s="46"/>
      <c r="B636" s="312"/>
      <c r="C636" s="46"/>
      <c r="D636" s="49"/>
      <c r="E636" s="49"/>
      <c r="F636" s="49"/>
      <c r="G636" s="49"/>
      <c r="H636" s="49"/>
      <c r="I636" s="46"/>
      <c r="J636" s="46"/>
      <c r="K636" s="49"/>
      <c r="L636" s="260"/>
      <c r="M636" s="260"/>
      <c r="N636" s="49"/>
      <c r="O636" s="46"/>
      <c r="P636" s="49"/>
      <c r="Q636" s="46"/>
      <c r="R636" s="49"/>
      <c r="S636" s="46"/>
      <c r="T636" s="46"/>
      <c r="U636" s="49"/>
      <c r="V636" s="46"/>
      <c r="W636" s="46"/>
      <c r="X636" s="49"/>
      <c r="Y636" s="49"/>
      <c r="Z636" s="46"/>
      <c r="AA636" s="46"/>
      <c r="AB636" s="49"/>
      <c r="AC636" s="49"/>
      <c r="AD636" s="49"/>
      <c r="AE636" s="49"/>
      <c r="AF636" s="37"/>
    </row>
    <row r="637">
      <c r="A637" s="46"/>
      <c r="B637" s="312"/>
      <c r="C637" s="46"/>
      <c r="D637" s="49"/>
      <c r="E637" s="49"/>
      <c r="F637" s="49"/>
      <c r="G637" s="49"/>
      <c r="H637" s="49"/>
      <c r="I637" s="46"/>
      <c r="J637" s="46"/>
      <c r="K637" s="49"/>
      <c r="L637" s="261"/>
      <c r="M637" s="261"/>
      <c r="N637" s="49"/>
      <c r="O637" s="46"/>
      <c r="P637" s="49"/>
      <c r="Q637" s="46"/>
      <c r="R637" s="49"/>
      <c r="S637" s="46"/>
      <c r="T637" s="46"/>
      <c r="U637" s="49"/>
      <c r="V637" s="46"/>
      <c r="W637" s="46"/>
      <c r="X637" s="49"/>
      <c r="Y637" s="49"/>
      <c r="Z637" s="46"/>
      <c r="AA637" s="46"/>
      <c r="AB637" s="49"/>
      <c r="AC637" s="49"/>
      <c r="AD637" s="49"/>
      <c r="AE637" s="49"/>
      <c r="AF637" s="37"/>
    </row>
    <row r="638">
      <c r="A638" s="46"/>
      <c r="B638" s="312"/>
      <c r="C638" s="46"/>
      <c r="D638" s="49"/>
      <c r="E638" s="49"/>
      <c r="F638" s="49"/>
      <c r="G638" s="49"/>
      <c r="H638" s="49"/>
      <c r="I638" s="46"/>
      <c r="J638" s="46"/>
      <c r="K638" s="49"/>
      <c r="L638" s="260"/>
      <c r="M638" s="260"/>
      <c r="N638" s="49"/>
      <c r="O638" s="46"/>
      <c r="P638" s="49"/>
      <c r="Q638" s="46"/>
      <c r="R638" s="49"/>
      <c r="S638" s="46"/>
      <c r="T638" s="46"/>
      <c r="U638" s="49"/>
      <c r="V638" s="46"/>
      <c r="W638" s="46"/>
      <c r="X638" s="49"/>
      <c r="Y638" s="49"/>
      <c r="Z638" s="46"/>
      <c r="AA638" s="46"/>
      <c r="AB638" s="49"/>
      <c r="AC638" s="49"/>
      <c r="AD638" s="49"/>
      <c r="AE638" s="49"/>
      <c r="AF638" s="37"/>
    </row>
    <row r="639">
      <c r="A639" s="46"/>
      <c r="B639" s="312"/>
      <c r="C639" s="46"/>
      <c r="D639" s="49"/>
      <c r="E639" s="49"/>
      <c r="F639" s="49"/>
      <c r="G639" s="49"/>
      <c r="H639" s="49"/>
      <c r="I639" s="46"/>
      <c r="J639" s="46"/>
      <c r="K639" s="49"/>
      <c r="L639" s="261"/>
      <c r="M639" s="261"/>
      <c r="N639" s="49"/>
      <c r="O639" s="46"/>
      <c r="P639" s="49"/>
      <c r="Q639" s="46"/>
      <c r="R639" s="49"/>
      <c r="S639" s="46"/>
      <c r="T639" s="46"/>
      <c r="U639" s="49"/>
      <c r="V639" s="46"/>
      <c r="W639" s="46"/>
      <c r="X639" s="49"/>
      <c r="Y639" s="49"/>
      <c r="Z639" s="46"/>
      <c r="AA639" s="46"/>
      <c r="AB639" s="49"/>
      <c r="AC639" s="49"/>
      <c r="AD639" s="49"/>
      <c r="AE639" s="49"/>
      <c r="AF639" s="37"/>
    </row>
    <row r="640">
      <c r="A640" s="46"/>
      <c r="B640" s="312"/>
      <c r="C640" s="46"/>
      <c r="D640" s="49"/>
      <c r="E640" s="49"/>
      <c r="F640" s="49"/>
      <c r="G640" s="49"/>
      <c r="H640" s="49"/>
      <c r="I640" s="46"/>
      <c r="J640" s="46"/>
      <c r="K640" s="49"/>
      <c r="L640" s="260"/>
      <c r="M640" s="260"/>
      <c r="N640" s="49"/>
      <c r="O640" s="46"/>
      <c r="P640" s="49"/>
      <c r="Q640" s="46"/>
      <c r="R640" s="49"/>
      <c r="S640" s="46"/>
      <c r="T640" s="46"/>
      <c r="U640" s="49"/>
      <c r="V640" s="46"/>
      <c r="W640" s="46"/>
      <c r="X640" s="49"/>
      <c r="Y640" s="49"/>
      <c r="Z640" s="46"/>
      <c r="AA640" s="46"/>
      <c r="AB640" s="49"/>
      <c r="AC640" s="49"/>
      <c r="AD640" s="49"/>
      <c r="AE640" s="49"/>
      <c r="AF640" s="37"/>
    </row>
    <row r="641">
      <c r="A641" s="46"/>
      <c r="B641" s="312"/>
      <c r="C641" s="46"/>
      <c r="D641" s="49"/>
      <c r="E641" s="49"/>
      <c r="F641" s="49"/>
      <c r="G641" s="49"/>
      <c r="H641" s="49"/>
      <c r="I641" s="46"/>
      <c r="J641" s="46"/>
      <c r="K641" s="49"/>
      <c r="L641" s="261"/>
      <c r="M641" s="261"/>
      <c r="N641" s="49"/>
      <c r="O641" s="46"/>
      <c r="P641" s="49"/>
      <c r="Q641" s="46"/>
      <c r="R641" s="49"/>
      <c r="S641" s="46"/>
      <c r="T641" s="46"/>
      <c r="U641" s="49"/>
      <c r="V641" s="46"/>
      <c r="W641" s="46"/>
      <c r="X641" s="49"/>
      <c r="Y641" s="49"/>
      <c r="Z641" s="46"/>
      <c r="AA641" s="46"/>
      <c r="AB641" s="49"/>
      <c r="AC641" s="49"/>
      <c r="AD641" s="49"/>
      <c r="AE641" s="49"/>
      <c r="AF641" s="37"/>
    </row>
    <row r="642">
      <c r="A642" s="46"/>
      <c r="B642" s="312"/>
      <c r="C642" s="46"/>
      <c r="D642" s="49"/>
      <c r="E642" s="49"/>
      <c r="F642" s="49"/>
      <c r="G642" s="49"/>
      <c r="H642" s="49"/>
      <c r="I642" s="46"/>
      <c r="J642" s="46"/>
      <c r="K642" s="49"/>
      <c r="L642" s="260"/>
      <c r="M642" s="260"/>
      <c r="N642" s="49"/>
      <c r="O642" s="46"/>
      <c r="P642" s="49"/>
      <c r="Q642" s="46"/>
      <c r="R642" s="49"/>
      <c r="S642" s="46"/>
      <c r="T642" s="46"/>
      <c r="U642" s="49"/>
      <c r="V642" s="46"/>
      <c r="W642" s="46"/>
      <c r="X642" s="49"/>
      <c r="Y642" s="49"/>
      <c r="Z642" s="46"/>
      <c r="AA642" s="46"/>
      <c r="AB642" s="49"/>
      <c r="AC642" s="49"/>
      <c r="AD642" s="49"/>
      <c r="AE642" s="49"/>
      <c r="AF642" s="37"/>
    </row>
    <row r="643">
      <c r="A643" s="46"/>
      <c r="B643" s="312"/>
      <c r="C643" s="46"/>
      <c r="D643" s="49"/>
      <c r="E643" s="49"/>
      <c r="F643" s="49"/>
      <c r="G643" s="49"/>
      <c r="H643" s="49"/>
      <c r="I643" s="46"/>
      <c r="J643" s="46"/>
      <c r="K643" s="49"/>
      <c r="L643" s="261"/>
      <c r="M643" s="261"/>
      <c r="N643" s="49"/>
      <c r="O643" s="46"/>
      <c r="P643" s="49"/>
      <c r="Q643" s="46"/>
      <c r="R643" s="49"/>
      <c r="S643" s="46"/>
      <c r="T643" s="46"/>
      <c r="U643" s="49"/>
      <c r="V643" s="46"/>
      <c r="W643" s="46"/>
      <c r="X643" s="49"/>
      <c r="Y643" s="49"/>
      <c r="Z643" s="46"/>
      <c r="AA643" s="46"/>
      <c r="AB643" s="49"/>
      <c r="AC643" s="49"/>
      <c r="AD643" s="49"/>
      <c r="AE643" s="49"/>
      <c r="AF643" s="37"/>
    </row>
    <row r="644">
      <c r="A644" s="46"/>
      <c r="B644" s="312"/>
      <c r="C644" s="46"/>
      <c r="D644" s="49"/>
      <c r="E644" s="49"/>
      <c r="F644" s="49"/>
      <c r="G644" s="49"/>
      <c r="H644" s="49"/>
      <c r="I644" s="46"/>
      <c r="J644" s="46"/>
      <c r="K644" s="49"/>
      <c r="L644" s="260"/>
      <c r="M644" s="260"/>
      <c r="N644" s="49"/>
      <c r="O644" s="46"/>
      <c r="P644" s="49"/>
      <c r="Q644" s="46"/>
      <c r="R644" s="49"/>
      <c r="S644" s="46"/>
      <c r="T644" s="46"/>
      <c r="U644" s="49"/>
      <c r="V644" s="46"/>
      <c r="W644" s="46"/>
      <c r="X644" s="49"/>
      <c r="Y644" s="49"/>
      <c r="Z644" s="46"/>
      <c r="AA644" s="46"/>
      <c r="AB644" s="49"/>
      <c r="AC644" s="49"/>
      <c r="AD644" s="49"/>
      <c r="AE644" s="49"/>
      <c r="AF644" s="37"/>
    </row>
    <row r="645">
      <c r="A645" s="46"/>
      <c r="B645" s="312"/>
      <c r="C645" s="46"/>
      <c r="D645" s="49"/>
      <c r="E645" s="49"/>
      <c r="F645" s="49"/>
      <c r="G645" s="49"/>
      <c r="H645" s="49"/>
      <c r="I645" s="46"/>
      <c r="J645" s="46"/>
      <c r="K645" s="49"/>
      <c r="L645" s="261"/>
      <c r="M645" s="261"/>
      <c r="N645" s="49"/>
      <c r="O645" s="46"/>
      <c r="P645" s="49"/>
      <c r="Q645" s="46"/>
      <c r="R645" s="49"/>
      <c r="S645" s="46"/>
      <c r="T645" s="46"/>
      <c r="U645" s="49"/>
      <c r="V645" s="46"/>
      <c r="W645" s="46"/>
      <c r="X645" s="49"/>
      <c r="Y645" s="49"/>
      <c r="Z645" s="46"/>
      <c r="AA645" s="46"/>
      <c r="AB645" s="49"/>
      <c r="AC645" s="49"/>
      <c r="AD645" s="49"/>
      <c r="AE645" s="49"/>
      <c r="AF645" s="37"/>
    </row>
    <row r="646">
      <c r="A646" s="46"/>
      <c r="B646" s="312"/>
      <c r="C646" s="46"/>
      <c r="D646" s="49"/>
      <c r="E646" s="49"/>
      <c r="F646" s="49"/>
      <c r="G646" s="49"/>
      <c r="H646" s="49"/>
      <c r="I646" s="46"/>
      <c r="J646" s="46"/>
      <c r="K646" s="49"/>
      <c r="L646" s="260"/>
      <c r="M646" s="260"/>
      <c r="N646" s="49"/>
      <c r="O646" s="46"/>
      <c r="P646" s="49"/>
      <c r="Q646" s="46"/>
      <c r="R646" s="49"/>
      <c r="S646" s="46"/>
      <c r="T646" s="46"/>
      <c r="U646" s="49"/>
      <c r="V646" s="46"/>
      <c r="W646" s="46"/>
      <c r="X646" s="49"/>
      <c r="Y646" s="49"/>
      <c r="Z646" s="46"/>
      <c r="AA646" s="46"/>
      <c r="AB646" s="49"/>
      <c r="AC646" s="49"/>
      <c r="AD646" s="49"/>
      <c r="AE646" s="49"/>
      <c r="AF646" s="37"/>
    </row>
    <row r="647">
      <c r="A647" s="46"/>
      <c r="B647" s="312"/>
      <c r="C647" s="46"/>
      <c r="D647" s="49"/>
      <c r="E647" s="49"/>
      <c r="F647" s="49"/>
      <c r="G647" s="49"/>
      <c r="H647" s="49"/>
      <c r="I647" s="46"/>
      <c r="J647" s="46"/>
      <c r="K647" s="49"/>
      <c r="L647" s="261"/>
      <c r="M647" s="261"/>
      <c r="N647" s="49"/>
      <c r="O647" s="46"/>
      <c r="P647" s="49"/>
      <c r="Q647" s="46"/>
      <c r="R647" s="49"/>
      <c r="S647" s="46"/>
      <c r="T647" s="46"/>
      <c r="U647" s="49"/>
      <c r="V647" s="46"/>
      <c r="W647" s="46"/>
      <c r="X647" s="49"/>
      <c r="Y647" s="49"/>
      <c r="Z647" s="46"/>
      <c r="AA647" s="46"/>
      <c r="AB647" s="49"/>
      <c r="AC647" s="49"/>
      <c r="AD647" s="49"/>
      <c r="AE647" s="49"/>
      <c r="AF647" s="37"/>
    </row>
    <row r="648">
      <c r="A648" s="46"/>
      <c r="B648" s="312"/>
      <c r="C648" s="46"/>
      <c r="D648" s="49"/>
      <c r="E648" s="49"/>
      <c r="F648" s="49"/>
      <c r="G648" s="49"/>
      <c r="H648" s="49"/>
      <c r="I648" s="46"/>
      <c r="J648" s="46"/>
      <c r="K648" s="49"/>
      <c r="L648" s="260"/>
      <c r="M648" s="260"/>
      <c r="N648" s="49"/>
      <c r="O648" s="46"/>
      <c r="P648" s="49"/>
      <c r="Q648" s="46"/>
      <c r="R648" s="49"/>
      <c r="S648" s="46"/>
      <c r="T648" s="46"/>
      <c r="U648" s="49"/>
      <c r="V648" s="46"/>
      <c r="W648" s="46"/>
      <c r="X648" s="49"/>
      <c r="Y648" s="49"/>
      <c r="Z648" s="46"/>
      <c r="AA648" s="46"/>
      <c r="AB648" s="49"/>
      <c r="AC648" s="49"/>
      <c r="AD648" s="49"/>
      <c r="AE648" s="49"/>
      <c r="AF648" s="37"/>
    </row>
    <row r="649">
      <c r="A649" s="46"/>
      <c r="B649" s="312"/>
      <c r="C649" s="46"/>
      <c r="D649" s="49"/>
      <c r="E649" s="49"/>
      <c r="F649" s="49"/>
      <c r="G649" s="49"/>
      <c r="H649" s="49"/>
      <c r="I649" s="46"/>
      <c r="J649" s="46"/>
      <c r="K649" s="49"/>
      <c r="L649" s="261"/>
      <c r="M649" s="261"/>
      <c r="N649" s="49"/>
      <c r="O649" s="46"/>
      <c r="P649" s="49"/>
      <c r="Q649" s="46"/>
      <c r="R649" s="49"/>
      <c r="S649" s="46"/>
      <c r="T649" s="46"/>
      <c r="U649" s="49"/>
      <c r="V649" s="46"/>
      <c r="W649" s="46"/>
      <c r="X649" s="49"/>
      <c r="Y649" s="49"/>
      <c r="Z649" s="46"/>
      <c r="AA649" s="46"/>
      <c r="AB649" s="49"/>
      <c r="AC649" s="49"/>
      <c r="AD649" s="49"/>
      <c r="AE649" s="49"/>
      <c r="AF649" s="37"/>
    </row>
    <row r="650">
      <c r="A650" s="46"/>
      <c r="B650" s="312"/>
      <c r="C650" s="46"/>
      <c r="D650" s="49"/>
      <c r="E650" s="49"/>
      <c r="F650" s="49"/>
      <c r="G650" s="49"/>
      <c r="H650" s="49"/>
      <c r="I650" s="46"/>
      <c r="J650" s="46"/>
      <c r="K650" s="49"/>
      <c r="L650" s="260"/>
      <c r="M650" s="260"/>
      <c r="N650" s="49"/>
      <c r="O650" s="46"/>
      <c r="P650" s="49"/>
      <c r="Q650" s="46"/>
      <c r="R650" s="49"/>
      <c r="S650" s="46"/>
      <c r="T650" s="46"/>
      <c r="U650" s="49"/>
      <c r="V650" s="46"/>
      <c r="W650" s="46"/>
      <c r="X650" s="49"/>
      <c r="Y650" s="49"/>
      <c r="Z650" s="46"/>
      <c r="AA650" s="46"/>
      <c r="AB650" s="49"/>
      <c r="AC650" s="49"/>
      <c r="AD650" s="49"/>
      <c r="AE650" s="49"/>
      <c r="AF650" s="37"/>
    </row>
    <row r="651">
      <c r="A651" s="46"/>
      <c r="B651" s="312"/>
      <c r="C651" s="46"/>
      <c r="D651" s="49"/>
      <c r="E651" s="49"/>
      <c r="F651" s="49"/>
      <c r="G651" s="49"/>
      <c r="H651" s="49"/>
      <c r="I651" s="46"/>
      <c r="J651" s="46"/>
      <c r="K651" s="49"/>
      <c r="L651" s="261"/>
      <c r="M651" s="261"/>
      <c r="N651" s="49"/>
      <c r="O651" s="46"/>
      <c r="P651" s="49"/>
      <c r="Q651" s="46"/>
      <c r="R651" s="49"/>
      <c r="S651" s="46"/>
      <c r="T651" s="46"/>
      <c r="U651" s="49"/>
      <c r="V651" s="46"/>
      <c r="W651" s="46"/>
      <c r="X651" s="49"/>
      <c r="Y651" s="49"/>
      <c r="Z651" s="46"/>
      <c r="AA651" s="46"/>
      <c r="AB651" s="49"/>
      <c r="AC651" s="49"/>
      <c r="AD651" s="49"/>
      <c r="AE651" s="49"/>
      <c r="AF651" s="37"/>
    </row>
    <row r="652">
      <c r="A652" s="46"/>
      <c r="B652" s="312"/>
      <c r="C652" s="46"/>
      <c r="D652" s="49"/>
      <c r="E652" s="49"/>
      <c r="F652" s="49"/>
      <c r="G652" s="49"/>
      <c r="H652" s="49"/>
      <c r="I652" s="46"/>
      <c r="J652" s="46"/>
      <c r="K652" s="49"/>
      <c r="L652" s="260"/>
      <c r="M652" s="260"/>
      <c r="N652" s="49"/>
      <c r="O652" s="46"/>
      <c r="P652" s="49"/>
      <c r="Q652" s="46"/>
      <c r="R652" s="49"/>
      <c r="S652" s="46"/>
      <c r="T652" s="46"/>
      <c r="U652" s="49"/>
      <c r="V652" s="46"/>
      <c r="W652" s="46"/>
      <c r="X652" s="49"/>
      <c r="Y652" s="49"/>
      <c r="Z652" s="46"/>
      <c r="AA652" s="46"/>
      <c r="AB652" s="49"/>
      <c r="AC652" s="49"/>
      <c r="AD652" s="49"/>
      <c r="AE652" s="49"/>
      <c r="AF652" s="37"/>
    </row>
    <row r="653">
      <c r="A653" s="46"/>
      <c r="B653" s="312"/>
      <c r="C653" s="46"/>
      <c r="D653" s="49"/>
      <c r="E653" s="49"/>
      <c r="F653" s="49"/>
      <c r="G653" s="49"/>
      <c r="H653" s="49"/>
      <c r="I653" s="46"/>
      <c r="J653" s="46"/>
      <c r="K653" s="49"/>
      <c r="L653" s="261"/>
      <c r="M653" s="261"/>
      <c r="N653" s="49"/>
      <c r="O653" s="46"/>
      <c r="P653" s="49"/>
      <c r="Q653" s="46"/>
      <c r="R653" s="49"/>
      <c r="S653" s="46"/>
      <c r="T653" s="46"/>
      <c r="U653" s="49"/>
      <c r="V653" s="46"/>
      <c r="W653" s="46"/>
      <c r="X653" s="49"/>
      <c r="Y653" s="49"/>
      <c r="Z653" s="46"/>
      <c r="AA653" s="46"/>
      <c r="AB653" s="49"/>
      <c r="AC653" s="49"/>
      <c r="AD653" s="49"/>
      <c r="AE653" s="49"/>
      <c r="AF653" s="37"/>
    </row>
    <row r="654">
      <c r="A654" s="46"/>
      <c r="B654" s="312"/>
      <c r="C654" s="46"/>
      <c r="D654" s="49"/>
      <c r="E654" s="49"/>
      <c r="F654" s="49"/>
      <c r="G654" s="49"/>
      <c r="H654" s="49"/>
      <c r="I654" s="46"/>
      <c r="J654" s="46"/>
      <c r="K654" s="49"/>
      <c r="L654" s="260"/>
      <c r="M654" s="260"/>
      <c r="N654" s="49"/>
      <c r="O654" s="46"/>
      <c r="P654" s="49"/>
      <c r="Q654" s="46"/>
      <c r="R654" s="49"/>
      <c r="S654" s="46"/>
      <c r="T654" s="46"/>
      <c r="U654" s="49"/>
      <c r="V654" s="46"/>
      <c r="W654" s="46"/>
      <c r="X654" s="49"/>
      <c r="Y654" s="49"/>
      <c r="Z654" s="46"/>
      <c r="AA654" s="46"/>
      <c r="AB654" s="49"/>
      <c r="AC654" s="49"/>
      <c r="AD654" s="49"/>
      <c r="AE654" s="49"/>
      <c r="AF654" s="37"/>
    </row>
    <row r="655">
      <c r="A655" s="46"/>
      <c r="B655" s="312"/>
      <c r="C655" s="46"/>
      <c r="D655" s="49"/>
      <c r="E655" s="49"/>
      <c r="F655" s="49"/>
      <c r="G655" s="49"/>
      <c r="H655" s="49"/>
      <c r="I655" s="46"/>
      <c r="J655" s="46"/>
      <c r="K655" s="49"/>
      <c r="L655" s="261"/>
      <c r="M655" s="261"/>
      <c r="N655" s="49"/>
      <c r="O655" s="46"/>
      <c r="P655" s="49"/>
      <c r="Q655" s="46"/>
      <c r="R655" s="49"/>
      <c r="S655" s="46"/>
      <c r="T655" s="46"/>
      <c r="U655" s="49"/>
      <c r="V655" s="46"/>
      <c r="W655" s="46"/>
      <c r="X655" s="49"/>
      <c r="Y655" s="49"/>
      <c r="Z655" s="46"/>
      <c r="AA655" s="46"/>
      <c r="AB655" s="49"/>
      <c r="AC655" s="49"/>
      <c r="AD655" s="49"/>
      <c r="AE655" s="49"/>
      <c r="AF655" s="37"/>
    </row>
    <row r="656">
      <c r="A656" s="46"/>
      <c r="B656" s="312"/>
      <c r="C656" s="46"/>
      <c r="D656" s="49"/>
      <c r="E656" s="49"/>
      <c r="F656" s="49"/>
      <c r="G656" s="49"/>
      <c r="H656" s="49"/>
      <c r="I656" s="46"/>
      <c r="J656" s="46"/>
      <c r="K656" s="49"/>
      <c r="L656" s="260"/>
      <c r="M656" s="260"/>
      <c r="N656" s="49"/>
      <c r="O656" s="46"/>
      <c r="P656" s="49"/>
      <c r="Q656" s="46"/>
      <c r="R656" s="49"/>
      <c r="S656" s="46"/>
      <c r="T656" s="46"/>
      <c r="U656" s="49"/>
      <c r="V656" s="46"/>
      <c r="W656" s="46"/>
      <c r="X656" s="49"/>
      <c r="Y656" s="49"/>
      <c r="Z656" s="46"/>
      <c r="AA656" s="46"/>
      <c r="AB656" s="49"/>
      <c r="AC656" s="49"/>
      <c r="AD656" s="49"/>
      <c r="AE656" s="49"/>
      <c r="AF656" s="37"/>
    </row>
    <row r="657">
      <c r="A657" s="46"/>
      <c r="B657" s="312"/>
      <c r="C657" s="46"/>
      <c r="D657" s="49"/>
      <c r="E657" s="49"/>
      <c r="F657" s="49"/>
      <c r="G657" s="49"/>
      <c r="H657" s="49"/>
      <c r="I657" s="46"/>
      <c r="J657" s="46"/>
      <c r="K657" s="49"/>
      <c r="L657" s="261"/>
      <c r="M657" s="261"/>
      <c r="N657" s="49"/>
      <c r="O657" s="46"/>
      <c r="P657" s="49"/>
      <c r="Q657" s="46"/>
      <c r="R657" s="49"/>
      <c r="S657" s="46"/>
      <c r="T657" s="46"/>
      <c r="U657" s="49"/>
      <c r="V657" s="46"/>
      <c r="W657" s="46"/>
      <c r="X657" s="49"/>
      <c r="Y657" s="49"/>
      <c r="Z657" s="46"/>
      <c r="AA657" s="46"/>
      <c r="AB657" s="49"/>
      <c r="AC657" s="49"/>
      <c r="AD657" s="49"/>
      <c r="AE657" s="49"/>
      <c r="AF657" s="37"/>
    </row>
    <row r="658">
      <c r="A658" s="46"/>
      <c r="B658" s="312"/>
      <c r="C658" s="46"/>
      <c r="D658" s="49"/>
      <c r="E658" s="49"/>
      <c r="F658" s="49"/>
      <c r="G658" s="49"/>
      <c r="H658" s="49"/>
      <c r="I658" s="46"/>
      <c r="J658" s="46"/>
      <c r="K658" s="49"/>
      <c r="L658" s="260"/>
      <c r="M658" s="260"/>
      <c r="N658" s="49"/>
      <c r="O658" s="46"/>
      <c r="P658" s="49"/>
      <c r="Q658" s="46"/>
      <c r="R658" s="49"/>
      <c r="S658" s="46"/>
      <c r="T658" s="46"/>
      <c r="U658" s="49"/>
      <c r="V658" s="46"/>
      <c r="W658" s="46"/>
      <c r="X658" s="49"/>
      <c r="Y658" s="49"/>
      <c r="Z658" s="46"/>
      <c r="AA658" s="46"/>
      <c r="AB658" s="49"/>
      <c r="AC658" s="49"/>
      <c r="AD658" s="49"/>
      <c r="AE658" s="49"/>
      <c r="AF658" s="37"/>
    </row>
    <row r="659">
      <c r="A659" s="46"/>
      <c r="B659" s="312"/>
      <c r="C659" s="46"/>
      <c r="D659" s="49"/>
      <c r="E659" s="49"/>
      <c r="F659" s="49"/>
      <c r="G659" s="49"/>
      <c r="H659" s="49"/>
      <c r="I659" s="46"/>
      <c r="J659" s="46"/>
      <c r="K659" s="49"/>
      <c r="L659" s="261"/>
      <c r="M659" s="261"/>
      <c r="N659" s="49"/>
      <c r="O659" s="46"/>
      <c r="P659" s="49"/>
      <c r="Q659" s="46"/>
      <c r="R659" s="49"/>
      <c r="S659" s="46"/>
      <c r="T659" s="46"/>
      <c r="U659" s="49"/>
      <c r="V659" s="46"/>
      <c r="W659" s="46"/>
      <c r="X659" s="49"/>
      <c r="Y659" s="49"/>
      <c r="Z659" s="46"/>
      <c r="AA659" s="46"/>
      <c r="AB659" s="49"/>
      <c r="AC659" s="49"/>
      <c r="AD659" s="49"/>
      <c r="AE659" s="49"/>
      <c r="AF659" s="37"/>
    </row>
    <row r="660">
      <c r="A660" s="46"/>
      <c r="B660" s="312"/>
      <c r="C660" s="46"/>
      <c r="D660" s="49"/>
      <c r="E660" s="49"/>
      <c r="F660" s="49"/>
      <c r="G660" s="49"/>
      <c r="H660" s="49"/>
      <c r="I660" s="46"/>
      <c r="J660" s="46"/>
      <c r="K660" s="49"/>
      <c r="L660" s="260"/>
      <c r="M660" s="260"/>
      <c r="N660" s="49"/>
      <c r="O660" s="46"/>
      <c r="P660" s="49"/>
      <c r="Q660" s="46"/>
      <c r="R660" s="49"/>
      <c r="S660" s="46"/>
      <c r="T660" s="46"/>
      <c r="U660" s="49"/>
      <c r="V660" s="46"/>
      <c r="W660" s="46"/>
      <c r="X660" s="49"/>
      <c r="Y660" s="49"/>
      <c r="Z660" s="46"/>
      <c r="AA660" s="46"/>
      <c r="AB660" s="49"/>
      <c r="AC660" s="49"/>
      <c r="AD660" s="49"/>
      <c r="AE660" s="49"/>
      <c r="AF660" s="37"/>
    </row>
    <row r="661">
      <c r="A661" s="46"/>
      <c r="B661" s="312"/>
      <c r="C661" s="46"/>
      <c r="D661" s="49"/>
      <c r="E661" s="49"/>
      <c r="F661" s="49"/>
      <c r="G661" s="49"/>
      <c r="H661" s="49"/>
      <c r="I661" s="46"/>
      <c r="J661" s="46"/>
      <c r="K661" s="49"/>
      <c r="L661" s="261"/>
      <c r="M661" s="261"/>
      <c r="N661" s="49"/>
      <c r="O661" s="46"/>
      <c r="P661" s="49"/>
      <c r="Q661" s="46"/>
      <c r="R661" s="49"/>
      <c r="S661" s="46"/>
      <c r="T661" s="46"/>
      <c r="U661" s="49"/>
      <c r="V661" s="46"/>
      <c r="W661" s="46"/>
      <c r="X661" s="49"/>
      <c r="Y661" s="49"/>
      <c r="Z661" s="46"/>
      <c r="AA661" s="46"/>
      <c r="AB661" s="49"/>
      <c r="AC661" s="49"/>
      <c r="AD661" s="49"/>
      <c r="AE661" s="49"/>
      <c r="AF661" s="37"/>
    </row>
    <row r="662">
      <c r="A662" s="46"/>
      <c r="B662" s="312"/>
      <c r="C662" s="46"/>
      <c r="D662" s="49"/>
      <c r="E662" s="49"/>
      <c r="F662" s="49"/>
      <c r="G662" s="49"/>
      <c r="H662" s="49"/>
      <c r="I662" s="46"/>
      <c r="J662" s="46"/>
      <c r="K662" s="49"/>
      <c r="L662" s="260"/>
      <c r="M662" s="260"/>
      <c r="N662" s="49"/>
      <c r="O662" s="46"/>
      <c r="P662" s="49"/>
      <c r="Q662" s="46"/>
      <c r="R662" s="49"/>
      <c r="S662" s="46"/>
      <c r="T662" s="46"/>
      <c r="U662" s="49"/>
      <c r="V662" s="46"/>
      <c r="W662" s="46"/>
      <c r="X662" s="49"/>
      <c r="Y662" s="49"/>
      <c r="Z662" s="46"/>
      <c r="AA662" s="46"/>
      <c r="AB662" s="49"/>
      <c r="AC662" s="49"/>
      <c r="AD662" s="49"/>
      <c r="AE662" s="49"/>
      <c r="AF662" s="37"/>
    </row>
    <row r="663">
      <c r="A663" s="46"/>
      <c r="B663" s="312"/>
      <c r="C663" s="46"/>
      <c r="D663" s="49"/>
      <c r="E663" s="49"/>
      <c r="F663" s="49"/>
      <c r="G663" s="49"/>
      <c r="H663" s="49"/>
      <c r="I663" s="46"/>
      <c r="J663" s="46"/>
      <c r="K663" s="49"/>
      <c r="L663" s="261"/>
      <c r="M663" s="261"/>
      <c r="N663" s="49"/>
      <c r="O663" s="46"/>
      <c r="P663" s="49"/>
      <c r="Q663" s="46"/>
      <c r="R663" s="49"/>
      <c r="S663" s="46"/>
      <c r="T663" s="46"/>
      <c r="U663" s="49"/>
      <c r="V663" s="46"/>
      <c r="W663" s="46"/>
      <c r="X663" s="49"/>
      <c r="Y663" s="49"/>
      <c r="Z663" s="46"/>
      <c r="AA663" s="46"/>
      <c r="AB663" s="49"/>
      <c r="AC663" s="49"/>
      <c r="AD663" s="49"/>
      <c r="AE663" s="49"/>
      <c r="AF663" s="37"/>
    </row>
    <row r="664">
      <c r="A664" s="46"/>
      <c r="B664" s="312"/>
      <c r="C664" s="46"/>
      <c r="D664" s="49"/>
      <c r="E664" s="49"/>
      <c r="F664" s="49"/>
      <c r="G664" s="49"/>
      <c r="H664" s="49"/>
      <c r="I664" s="46"/>
      <c r="J664" s="46"/>
      <c r="K664" s="49"/>
      <c r="L664" s="260"/>
      <c r="M664" s="260"/>
      <c r="N664" s="49"/>
      <c r="O664" s="46"/>
      <c r="P664" s="49"/>
      <c r="Q664" s="46"/>
      <c r="R664" s="49"/>
      <c r="S664" s="46"/>
      <c r="T664" s="46"/>
      <c r="U664" s="49"/>
      <c r="V664" s="46"/>
      <c r="W664" s="46"/>
      <c r="X664" s="49"/>
      <c r="Y664" s="49"/>
      <c r="Z664" s="46"/>
      <c r="AA664" s="46"/>
      <c r="AB664" s="49"/>
      <c r="AC664" s="49"/>
      <c r="AD664" s="49"/>
      <c r="AE664" s="49"/>
      <c r="AF664" s="37"/>
    </row>
    <row r="665">
      <c r="A665" s="46"/>
      <c r="B665" s="312"/>
      <c r="C665" s="46"/>
      <c r="D665" s="49"/>
      <c r="E665" s="49"/>
      <c r="F665" s="49"/>
      <c r="G665" s="49"/>
      <c r="H665" s="49"/>
      <c r="I665" s="46"/>
      <c r="J665" s="46"/>
      <c r="K665" s="49"/>
      <c r="L665" s="261"/>
      <c r="M665" s="261"/>
      <c r="N665" s="49"/>
      <c r="O665" s="46"/>
      <c r="P665" s="49"/>
      <c r="Q665" s="46"/>
      <c r="R665" s="49"/>
      <c r="S665" s="46"/>
      <c r="T665" s="46"/>
      <c r="U665" s="49"/>
      <c r="V665" s="46"/>
      <c r="W665" s="46"/>
      <c r="X665" s="49"/>
      <c r="Y665" s="49"/>
      <c r="Z665" s="46"/>
      <c r="AA665" s="46"/>
      <c r="AB665" s="49"/>
      <c r="AC665" s="49"/>
      <c r="AD665" s="49"/>
      <c r="AE665" s="49"/>
      <c r="AF665" s="37"/>
    </row>
    <row r="666">
      <c r="A666" s="46"/>
      <c r="B666" s="312"/>
      <c r="C666" s="46"/>
      <c r="D666" s="49"/>
      <c r="E666" s="49"/>
      <c r="F666" s="49"/>
      <c r="G666" s="49"/>
      <c r="H666" s="49"/>
      <c r="I666" s="46"/>
      <c r="J666" s="46"/>
      <c r="K666" s="49"/>
      <c r="L666" s="260"/>
      <c r="M666" s="260"/>
      <c r="N666" s="49"/>
      <c r="O666" s="46"/>
      <c r="P666" s="49"/>
      <c r="Q666" s="46"/>
      <c r="R666" s="49"/>
      <c r="S666" s="46"/>
      <c r="T666" s="46"/>
      <c r="U666" s="49"/>
      <c r="V666" s="46"/>
      <c r="W666" s="46"/>
      <c r="X666" s="49"/>
      <c r="Y666" s="49"/>
      <c r="Z666" s="46"/>
      <c r="AA666" s="46"/>
      <c r="AB666" s="49"/>
      <c r="AC666" s="49"/>
      <c r="AD666" s="49"/>
      <c r="AE666" s="49"/>
      <c r="AF666" s="37"/>
    </row>
    <row r="667">
      <c r="A667" s="46"/>
      <c r="B667" s="312"/>
      <c r="C667" s="46"/>
      <c r="D667" s="49"/>
      <c r="E667" s="49"/>
      <c r="F667" s="49"/>
      <c r="G667" s="49"/>
      <c r="H667" s="49"/>
      <c r="I667" s="46"/>
      <c r="J667" s="46"/>
      <c r="K667" s="49"/>
      <c r="L667" s="261"/>
      <c r="M667" s="261"/>
      <c r="N667" s="49"/>
      <c r="O667" s="46"/>
      <c r="P667" s="49"/>
      <c r="Q667" s="46"/>
      <c r="R667" s="49"/>
      <c r="S667" s="46"/>
      <c r="T667" s="46"/>
      <c r="U667" s="49"/>
      <c r="V667" s="46"/>
      <c r="W667" s="46"/>
      <c r="X667" s="49"/>
      <c r="Y667" s="49"/>
      <c r="Z667" s="46"/>
      <c r="AA667" s="46"/>
      <c r="AB667" s="49"/>
      <c r="AC667" s="49"/>
      <c r="AD667" s="49"/>
      <c r="AE667" s="49"/>
      <c r="AF667" s="37"/>
    </row>
    <row r="668">
      <c r="A668" s="46"/>
      <c r="B668" s="312"/>
      <c r="C668" s="46"/>
      <c r="D668" s="49"/>
      <c r="E668" s="49"/>
      <c r="F668" s="49"/>
      <c r="G668" s="49"/>
      <c r="H668" s="49"/>
      <c r="I668" s="46"/>
      <c r="J668" s="46"/>
      <c r="K668" s="49"/>
      <c r="L668" s="260"/>
      <c r="M668" s="260"/>
      <c r="N668" s="49"/>
      <c r="O668" s="46"/>
      <c r="P668" s="49"/>
      <c r="Q668" s="46"/>
      <c r="R668" s="49"/>
      <c r="S668" s="46"/>
      <c r="T668" s="46"/>
      <c r="U668" s="49"/>
      <c r="V668" s="46"/>
      <c r="W668" s="46"/>
      <c r="X668" s="49"/>
      <c r="Y668" s="49"/>
      <c r="Z668" s="46"/>
      <c r="AA668" s="46"/>
      <c r="AB668" s="49"/>
      <c r="AC668" s="49"/>
      <c r="AD668" s="49"/>
      <c r="AE668" s="49"/>
      <c r="AF668" s="37"/>
    </row>
    <row r="669">
      <c r="A669" s="46"/>
      <c r="B669" s="312"/>
      <c r="C669" s="46"/>
      <c r="D669" s="49"/>
      <c r="E669" s="49"/>
      <c r="F669" s="49"/>
      <c r="G669" s="49"/>
      <c r="H669" s="49"/>
      <c r="I669" s="46"/>
      <c r="J669" s="46"/>
      <c r="K669" s="49"/>
      <c r="L669" s="261"/>
      <c r="M669" s="261"/>
      <c r="N669" s="49"/>
      <c r="O669" s="46"/>
      <c r="P669" s="49"/>
      <c r="Q669" s="46"/>
      <c r="R669" s="49"/>
      <c r="S669" s="46"/>
      <c r="T669" s="46"/>
      <c r="U669" s="49"/>
      <c r="V669" s="46"/>
      <c r="W669" s="46"/>
      <c r="X669" s="49"/>
      <c r="Y669" s="49"/>
      <c r="Z669" s="46"/>
      <c r="AA669" s="46"/>
      <c r="AB669" s="49"/>
      <c r="AC669" s="49"/>
      <c r="AD669" s="49"/>
      <c r="AE669" s="49"/>
      <c r="AF669" s="37"/>
    </row>
    <row r="670">
      <c r="A670" s="46"/>
      <c r="B670" s="312"/>
      <c r="C670" s="46"/>
      <c r="D670" s="49"/>
      <c r="E670" s="49"/>
      <c r="F670" s="49"/>
      <c r="G670" s="49"/>
      <c r="H670" s="49"/>
      <c r="I670" s="46"/>
      <c r="J670" s="46"/>
      <c r="K670" s="49"/>
      <c r="L670" s="260"/>
      <c r="M670" s="260"/>
      <c r="N670" s="49"/>
      <c r="O670" s="46"/>
      <c r="P670" s="49"/>
      <c r="Q670" s="46"/>
      <c r="R670" s="49"/>
      <c r="S670" s="46"/>
      <c r="T670" s="46"/>
      <c r="U670" s="49"/>
      <c r="V670" s="46"/>
      <c r="W670" s="46"/>
      <c r="X670" s="49"/>
      <c r="Y670" s="49"/>
      <c r="Z670" s="46"/>
      <c r="AA670" s="46"/>
      <c r="AB670" s="49"/>
      <c r="AC670" s="49"/>
      <c r="AD670" s="49"/>
      <c r="AE670" s="49"/>
      <c r="AF670" s="37"/>
    </row>
    <row r="671">
      <c r="A671" s="46"/>
      <c r="B671" s="312"/>
      <c r="C671" s="46"/>
      <c r="D671" s="49"/>
      <c r="E671" s="49"/>
      <c r="F671" s="49"/>
      <c r="G671" s="49"/>
      <c r="H671" s="49"/>
      <c r="I671" s="46"/>
      <c r="J671" s="46"/>
      <c r="K671" s="49"/>
      <c r="L671" s="261"/>
      <c r="M671" s="261"/>
      <c r="N671" s="49"/>
      <c r="O671" s="46"/>
      <c r="P671" s="49"/>
      <c r="Q671" s="46"/>
      <c r="R671" s="49"/>
      <c r="S671" s="46"/>
      <c r="T671" s="46"/>
      <c r="U671" s="49"/>
      <c r="V671" s="46"/>
      <c r="W671" s="46"/>
      <c r="X671" s="49"/>
      <c r="Y671" s="49"/>
      <c r="Z671" s="46"/>
      <c r="AA671" s="46"/>
      <c r="AB671" s="49"/>
      <c r="AC671" s="49"/>
      <c r="AD671" s="49"/>
      <c r="AE671" s="49"/>
      <c r="AF671" s="37"/>
    </row>
    <row r="672">
      <c r="A672" s="46"/>
      <c r="B672" s="312"/>
      <c r="C672" s="46"/>
      <c r="D672" s="49"/>
      <c r="E672" s="49"/>
      <c r="F672" s="49"/>
      <c r="G672" s="49"/>
      <c r="H672" s="49"/>
      <c r="I672" s="46"/>
      <c r="J672" s="46"/>
      <c r="K672" s="49"/>
      <c r="L672" s="260"/>
      <c r="M672" s="260"/>
      <c r="N672" s="49"/>
      <c r="O672" s="46"/>
      <c r="P672" s="49"/>
      <c r="Q672" s="46"/>
      <c r="R672" s="49"/>
      <c r="S672" s="46"/>
      <c r="T672" s="46"/>
      <c r="U672" s="49"/>
      <c r="V672" s="46"/>
      <c r="W672" s="46"/>
      <c r="X672" s="49"/>
      <c r="Y672" s="49"/>
      <c r="Z672" s="46"/>
      <c r="AA672" s="46"/>
      <c r="AB672" s="49"/>
      <c r="AC672" s="49"/>
      <c r="AD672" s="49"/>
      <c r="AE672" s="49"/>
      <c r="AF672" s="37"/>
    </row>
    <row r="673">
      <c r="A673" s="46"/>
      <c r="B673" s="312"/>
      <c r="C673" s="46"/>
      <c r="D673" s="49"/>
      <c r="E673" s="49"/>
      <c r="F673" s="49"/>
      <c r="G673" s="49"/>
      <c r="H673" s="49"/>
      <c r="I673" s="46"/>
      <c r="J673" s="46"/>
      <c r="K673" s="49"/>
      <c r="L673" s="261"/>
      <c r="M673" s="261"/>
      <c r="N673" s="49"/>
      <c r="O673" s="46"/>
      <c r="P673" s="49"/>
      <c r="Q673" s="46"/>
      <c r="R673" s="49"/>
      <c r="S673" s="46"/>
      <c r="T673" s="46"/>
      <c r="U673" s="49"/>
      <c r="V673" s="46"/>
      <c r="W673" s="46"/>
      <c r="X673" s="49"/>
      <c r="Y673" s="49"/>
      <c r="Z673" s="46"/>
      <c r="AA673" s="46"/>
      <c r="AB673" s="49"/>
      <c r="AC673" s="49"/>
      <c r="AD673" s="49"/>
      <c r="AE673" s="49"/>
      <c r="AF673" s="37"/>
    </row>
    <row r="674">
      <c r="A674" s="46"/>
      <c r="B674" s="312"/>
      <c r="C674" s="46"/>
      <c r="D674" s="49"/>
      <c r="E674" s="49"/>
      <c r="F674" s="49"/>
      <c r="G674" s="49"/>
      <c r="H674" s="49"/>
      <c r="I674" s="46"/>
      <c r="J674" s="46"/>
      <c r="K674" s="49"/>
      <c r="L674" s="260"/>
      <c r="M674" s="260"/>
      <c r="N674" s="49"/>
      <c r="O674" s="46"/>
      <c r="P674" s="49"/>
      <c r="Q674" s="46"/>
      <c r="R674" s="49"/>
      <c r="S674" s="46"/>
      <c r="T674" s="46"/>
      <c r="U674" s="49"/>
      <c r="V674" s="46"/>
      <c r="W674" s="46"/>
      <c r="X674" s="49"/>
      <c r="Y674" s="49"/>
      <c r="Z674" s="46"/>
      <c r="AA674" s="46"/>
      <c r="AB674" s="49"/>
      <c r="AC674" s="49"/>
      <c r="AD674" s="49"/>
      <c r="AE674" s="49"/>
      <c r="AF674" s="37"/>
    </row>
    <row r="675">
      <c r="A675" s="46"/>
      <c r="B675" s="312"/>
      <c r="C675" s="46"/>
      <c r="D675" s="49"/>
      <c r="E675" s="49"/>
      <c r="F675" s="49"/>
      <c r="G675" s="49"/>
      <c r="H675" s="49"/>
      <c r="I675" s="46"/>
      <c r="J675" s="46"/>
      <c r="K675" s="49"/>
      <c r="L675" s="261"/>
      <c r="M675" s="261"/>
      <c r="N675" s="49"/>
      <c r="O675" s="46"/>
      <c r="P675" s="49"/>
      <c r="Q675" s="46"/>
      <c r="R675" s="49"/>
      <c r="S675" s="46"/>
      <c r="T675" s="46"/>
      <c r="U675" s="49"/>
      <c r="V675" s="46"/>
      <c r="W675" s="46"/>
      <c r="X675" s="49"/>
      <c r="Y675" s="49"/>
      <c r="Z675" s="46"/>
      <c r="AA675" s="46"/>
      <c r="AB675" s="49"/>
      <c r="AC675" s="49"/>
      <c r="AD675" s="49"/>
      <c r="AE675" s="49"/>
      <c r="AF675" s="37"/>
    </row>
    <row r="676">
      <c r="A676" s="46"/>
      <c r="B676" s="312"/>
      <c r="C676" s="46"/>
      <c r="D676" s="49"/>
      <c r="E676" s="49"/>
      <c r="F676" s="49"/>
      <c r="G676" s="49"/>
      <c r="H676" s="49"/>
      <c r="I676" s="46"/>
      <c r="J676" s="46"/>
      <c r="K676" s="49"/>
      <c r="L676" s="260"/>
      <c r="M676" s="260"/>
      <c r="N676" s="49"/>
      <c r="O676" s="46"/>
      <c r="P676" s="49"/>
      <c r="Q676" s="46"/>
      <c r="R676" s="49"/>
      <c r="S676" s="46"/>
      <c r="T676" s="46"/>
      <c r="U676" s="49"/>
      <c r="V676" s="46"/>
      <c r="W676" s="46"/>
      <c r="X676" s="49"/>
      <c r="Y676" s="49"/>
      <c r="Z676" s="46"/>
      <c r="AA676" s="46"/>
      <c r="AB676" s="49"/>
      <c r="AC676" s="49"/>
      <c r="AD676" s="49"/>
      <c r="AE676" s="49"/>
      <c r="AF676" s="37"/>
    </row>
    <row r="677">
      <c r="A677" s="46"/>
      <c r="B677" s="312"/>
      <c r="C677" s="46"/>
      <c r="D677" s="49"/>
      <c r="E677" s="49"/>
      <c r="F677" s="49"/>
      <c r="G677" s="49"/>
      <c r="H677" s="49"/>
      <c r="I677" s="46"/>
      <c r="J677" s="46"/>
      <c r="K677" s="49"/>
      <c r="L677" s="261"/>
      <c r="M677" s="261"/>
      <c r="N677" s="49"/>
      <c r="O677" s="46"/>
      <c r="P677" s="49"/>
      <c r="Q677" s="46"/>
      <c r="R677" s="49"/>
      <c r="S677" s="46"/>
      <c r="T677" s="46"/>
      <c r="U677" s="49"/>
      <c r="V677" s="46"/>
      <c r="W677" s="46"/>
      <c r="X677" s="49"/>
      <c r="Y677" s="49"/>
      <c r="Z677" s="46"/>
      <c r="AA677" s="46"/>
      <c r="AB677" s="49"/>
      <c r="AC677" s="49"/>
      <c r="AD677" s="49"/>
      <c r="AE677" s="49"/>
      <c r="AF677" s="37"/>
    </row>
    <row r="678">
      <c r="A678" s="46"/>
      <c r="B678" s="312"/>
      <c r="C678" s="46"/>
      <c r="D678" s="49"/>
      <c r="E678" s="49"/>
      <c r="F678" s="49"/>
      <c r="G678" s="49"/>
      <c r="H678" s="49"/>
      <c r="I678" s="46"/>
      <c r="J678" s="46"/>
      <c r="K678" s="49"/>
      <c r="L678" s="260"/>
      <c r="M678" s="260"/>
      <c r="N678" s="49"/>
      <c r="O678" s="46"/>
      <c r="P678" s="49"/>
      <c r="Q678" s="46"/>
      <c r="R678" s="49"/>
      <c r="S678" s="46"/>
      <c r="T678" s="46"/>
      <c r="U678" s="49"/>
      <c r="V678" s="46"/>
      <c r="W678" s="46"/>
      <c r="X678" s="49"/>
      <c r="Y678" s="49"/>
      <c r="Z678" s="46"/>
      <c r="AA678" s="46"/>
      <c r="AB678" s="49"/>
      <c r="AC678" s="49"/>
      <c r="AD678" s="49"/>
      <c r="AE678" s="49"/>
      <c r="AF678" s="37"/>
    </row>
    <row r="679">
      <c r="A679" s="46"/>
      <c r="B679" s="312"/>
      <c r="C679" s="46"/>
      <c r="D679" s="49"/>
      <c r="E679" s="49"/>
      <c r="F679" s="49"/>
      <c r="G679" s="49"/>
      <c r="H679" s="49"/>
      <c r="I679" s="46"/>
      <c r="J679" s="46"/>
      <c r="K679" s="49"/>
      <c r="L679" s="261"/>
      <c r="M679" s="261"/>
      <c r="N679" s="49"/>
      <c r="O679" s="46"/>
      <c r="P679" s="49"/>
      <c r="Q679" s="46"/>
      <c r="R679" s="49"/>
      <c r="S679" s="46"/>
      <c r="T679" s="46"/>
      <c r="U679" s="49"/>
      <c r="V679" s="46"/>
      <c r="W679" s="46"/>
      <c r="X679" s="49"/>
      <c r="Y679" s="49"/>
      <c r="Z679" s="46"/>
      <c r="AA679" s="46"/>
      <c r="AB679" s="49"/>
      <c r="AC679" s="49"/>
      <c r="AD679" s="49"/>
      <c r="AE679" s="49"/>
      <c r="AF679" s="37"/>
    </row>
    <row r="680">
      <c r="A680" s="46"/>
      <c r="B680" s="312"/>
      <c r="C680" s="46"/>
      <c r="D680" s="49"/>
      <c r="E680" s="49"/>
      <c r="F680" s="49"/>
      <c r="G680" s="49"/>
      <c r="H680" s="49"/>
      <c r="I680" s="46"/>
      <c r="J680" s="46"/>
      <c r="K680" s="49"/>
      <c r="L680" s="260"/>
      <c r="M680" s="260"/>
      <c r="N680" s="49"/>
      <c r="O680" s="46"/>
      <c r="P680" s="49"/>
      <c r="Q680" s="46"/>
      <c r="R680" s="49"/>
      <c r="S680" s="46"/>
      <c r="T680" s="46"/>
      <c r="U680" s="49"/>
      <c r="V680" s="46"/>
      <c r="W680" s="46"/>
      <c r="X680" s="49"/>
      <c r="Y680" s="49"/>
      <c r="Z680" s="46"/>
      <c r="AA680" s="46"/>
      <c r="AB680" s="49"/>
      <c r="AC680" s="49"/>
      <c r="AD680" s="49"/>
      <c r="AE680" s="49"/>
      <c r="AF680" s="37"/>
    </row>
    <row r="681">
      <c r="A681" s="46"/>
      <c r="B681" s="312"/>
      <c r="C681" s="46"/>
      <c r="D681" s="49"/>
      <c r="E681" s="49"/>
      <c r="F681" s="49"/>
      <c r="G681" s="49"/>
      <c r="H681" s="49"/>
      <c r="I681" s="46"/>
      <c r="J681" s="46"/>
      <c r="K681" s="49"/>
      <c r="L681" s="261"/>
      <c r="M681" s="261"/>
      <c r="N681" s="49"/>
      <c r="O681" s="46"/>
      <c r="P681" s="49"/>
      <c r="Q681" s="46"/>
      <c r="R681" s="49"/>
      <c r="S681" s="46"/>
      <c r="T681" s="46"/>
      <c r="U681" s="49"/>
      <c r="V681" s="46"/>
      <c r="W681" s="46"/>
      <c r="X681" s="49"/>
      <c r="Y681" s="49"/>
      <c r="Z681" s="46"/>
      <c r="AA681" s="46"/>
      <c r="AB681" s="49"/>
      <c r="AC681" s="49"/>
      <c r="AD681" s="49"/>
      <c r="AE681" s="49"/>
      <c r="AF681" s="37"/>
    </row>
    <row r="682">
      <c r="A682" s="46"/>
      <c r="B682" s="312"/>
      <c r="C682" s="46"/>
      <c r="D682" s="49"/>
      <c r="E682" s="49"/>
      <c r="F682" s="49"/>
      <c r="G682" s="49"/>
      <c r="H682" s="49"/>
      <c r="I682" s="46"/>
      <c r="J682" s="46"/>
      <c r="K682" s="49"/>
      <c r="L682" s="260"/>
      <c r="M682" s="260"/>
      <c r="N682" s="49"/>
      <c r="O682" s="46"/>
      <c r="P682" s="49"/>
      <c r="Q682" s="46"/>
      <c r="R682" s="49"/>
      <c r="S682" s="46"/>
      <c r="T682" s="46"/>
      <c r="U682" s="49"/>
      <c r="V682" s="46"/>
      <c r="W682" s="46"/>
      <c r="X682" s="49"/>
      <c r="Y682" s="49"/>
      <c r="Z682" s="46"/>
      <c r="AA682" s="46"/>
      <c r="AB682" s="49"/>
      <c r="AC682" s="49"/>
      <c r="AD682" s="49"/>
      <c r="AE682" s="49"/>
      <c r="AF682" s="37"/>
    </row>
    <row r="683">
      <c r="A683" s="46"/>
      <c r="B683" s="312"/>
      <c r="C683" s="46"/>
      <c r="D683" s="49"/>
      <c r="E683" s="49"/>
      <c r="F683" s="49"/>
      <c r="G683" s="49"/>
      <c r="H683" s="49"/>
      <c r="I683" s="46"/>
      <c r="J683" s="46"/>
      <c r="K683" s="49"/>
      <c r="L683" s="261"/>
      <c r="M683" s="261"/>
      <c r="N683" s="49"/>
      <c r="O683" s="46"/>
      <c r="P683" s="49"/>
      <c r="Q683" s="46"/>
      <c r="R683" s="49"/>
      <c r="S683" s="46"/>
      <c r="T683" s="46"/>
      <c r="U683" s="49"/>
      <c r="V683" s="46"/>
      <c r="W683" s="46"/>
      <c r="X683" s="49"/>
      <c r="Y683" s="49"/>
      <c r="Z683" s="46"/>
      <c r="AA683" s="46"/>
      <c r="AB683" s="49"/>
      <c r="AC683" s="49"/>
      <c r="AD683" s="49"/>
      <c r="AE683" s="49"/>
      <c r="AF683" s="37"/>
    </row>
    <row r="684">
      <c r="A684" s="46"/>
      <c r="B684" s="312"/>
      <c r="C684" s="46"/>
      <c r="D684" s="49"/>
      <c r="E684" s="49"/>
      <c r="F684" s="49"/>
      <c r="G684" s="49"/>
      <c r="H684" s="49"/>
      <c r="I684" s="46"/>
      <c r="J684" s="46"/>
      <c r="K684" s="49"/>
      <c r="L684" s="260"/>
      <c r="M684" s="260"/>
      <c r="N684" s="49"/>
      <c r="O684" s="46"/>
      <c r="P684" s="49"/>
      <c r="Q684" s="46"/>
      <c r="R684" s="49"/>
      <c r="S684" s="46"/>
      <c r="T684" s="46"/>
      <c r="U684" s="49"/>
      <c r="V684" s="46"/>
      <c r="W684" s="46"/>
      <c r="X684" s="49"/>
      <c r="Y684" s="49"/>
      <c r="Z684" s="46"/>
      <c r="AA684" s="46"/>
      <c r="AB684" s="49"/>
      <c r="AC684" s="49"/>
      <c r="AD684" s="49"/>
      <c r="AE684" s="49"/>
      <c r="AF684" s="37"/>
    </row>
    <row r="685">
      <c r="A685" s="46"/>
      <c r="B685" s="312"/>
      <c r="C685" s="46"/>
      <c r="D685" s="49"/>
      <c r="E685" s="49"/>
      <c r="F685" s="49"/>
      <c r="G685" s="49"/>
      <c r="H685" s="49"/>
      <c r="I685" s="46"/>
      <c r="J685" s="46"/>
      <c r="K685" s="49"/>
      <c r="L685" s="261"/>
      <c r="M685" s="261"/>
      <c r="N685" s="49"/>
      <c r="O685" s="46"/>
      <c r="P685" s="49"/>
      <c r="Q685" s="46"/>
      <c r="R685" s="49"/>
      <c r="S685" s="46"/>
      <c r="T685" s="46"/>
      <c r="U685" s="49"/>
      <c r="V685" s="46"/>
      <c r="W685" s="46"/>
      <c r="X685" s="49"/>
      <c r="Y685" s="49"/>
      <c r="Z685" s="46"/>
      <c r="AA685" s="46"/>
      <c r="AB685" s="49"/>
      <c r="AC685" s="49"/>
      <c r="AD685" s="49"/>
      <c r="AE685" s="49"/>
      <c r="AF685" s="37"/>
    </row>
    <row r="686">
      <c r="A686" s="46"/>
      <c r="B686" s="312"/>
      <c r="C686" s="46"/>
      <c r="D686" s="49"/>
      <c r="E686" s="49"/>
      <c r="F686" s="49"/>
      <c r="G686" s="49"/>
      <c r="H686" s="49"/>
      <c r="I686" s="46"/>
      <c r="J686" s="46"/>
      <c r="K686" s="49"/>
      <c r="L686" s="260"/>
      <c r="M686" s="260"/>
      <c r="N686" s="49"/>
      <c r="O686" s="46"/>
      <c r="P686" s="49"/>
      <c r="Q686" s="46"/>
      <c r="R686" s="49"/>
      <c r="S686" s="46"/>
      <c r="T686" s="46"/>
      <c r="U686" s="49"/>
      <c r="V686" s="46"/>
      <c r="W686" s="46"/>
      <c r="X686" s="49"/>
      <c r="Y686" s="49"/>
      <c r="Z686" s="46"/>
      <c r="AA686" s="46"/>
      <c r="AB686" s="49"/>
      <c r="AC686" s="49"/>
      <c r="AD686" s="49"/>
      <c r="AE686" s="49"/>
      <c r="AF686" s="37"/>
    </row>
    <row r="687">
      <c r="A687" s="46"/>
      <c r="B687" s="312"/>
      <c r="C687" s="46"/>
      <c r="D687" s="49"/>
      <c r="E687" s="49"/>
      <c r="F687" s="49"/>
      <c r="G687" s="49"/>
      <c r="H687" s="49"/>
      <c r="I687" s="46"/>
      <c r="J687" s="46"/>
      <c r="K687" s="49"/>
      <c r="L687" s="261"/>
      <c r="M687" s="261"/>
      <c r="N687" s="49"/>
      <c r="O687" s="46"/>
      <c r="P687" s="49"/>
      <c r="Q687" s="46"/>
      <c r="R687" s="49"/>
      <c r="S687" s="46"/>
      <c r="T687" s="46"/>
      <c r="U687" s="49"/>
      <c r="V687" s="46"/>
      <c r="W687" s="46"/>
      <c r="X687" s="49"/>
      <c r="Y687" s="49"/>
      <c r="Z687" s="46"/>
      <c r="AA687" s="46"/>
      <c r="AB687" s="49"/>
      <c r="AC687" s="49"/>
      <c r="AD687" s="49"/>
      <c r="AE687" s="49"/>
      <c r="AF687" s="37"/>
    </row>
    <row r="688">
      <c r="A688" s="46"/>
      <c r="B688" s="312"/>
      <c r="C688" s="46"/>
      <c r="D688" s="49"/>
      <c r="E688" s="49"/>
      <c r="F688" s="49"/>
      <c r="G688" s="49"/>
      <c r="H688" s="49"/>
      <c r="I688" s="46"/>
      <c r="J688" s="46"/>
      <c r="K688" s="49"/>
      <c r="L688" s="260"/>
      <c r="M688" s="260"/>
      <c r="N688" s="49"/>
      <c r="O688" s="46"/>
      <c r="P688" s="49"/>
      <c r="Q688" s="46"/>
      <c r="R688" s="49"/>
      <c r="S688" s="46"/>
      <c r="T688" s="46"/>
      <c r="U688" s="49"/>
      <c r="V688" s="46"/>
      <c r="W688" s="46"/>
      <c r="X688" s="49"/>
      <c r="Y688" s="49"/>
      <c r="Z688" s="46"/>
      <c r="AA688" s="46"/>
      <c r="AB688" s="49"/>
      <c r="AC688" s="49"/>
      <c r="AD688" s="49"/>
      <c r="AE688" s="49"/>
      <c r="AF688" s="37"/>
    </row>
    <row r="689">
      <c r="A689" s="46"/>
      <c r="B689" s="312"/>
      <c r="C689" s="46"/>
      <c r="D689" s="49"/>
      <c r="E689" s="49"/>
      <c r="F689" s="49"/>
      <c r="G689" s="49"/>
      <c r="H689" s="49"/>
      <c r="I689" s="46"/>
      <c r="J689" s="46"/>
      <c r="K689" s="49"/>
      <c r="L689" s="261"/>
      <c r="M689" s="261"/>
      <c r="N689" s="49"/>
      <c r="O689" s="46"/>
      <c r="P689" s="49"/>
      <c r="Q689" s="46"/>
      <c r="R689" s="49"/>
      <c r="S689" s="46"/>
      <c r="T689" s="46"/>
      <c r="U689" s="49"/>
      <c r="V689" s="46"/>
      <c r="W689" s="46"/>
      <c r="X689" s="49"/>
      <c r="Y689" s="49"/>
      <c r="Z689" s="46"/>
      <c r="AA689" s="46"/>
      <c r="AB689" s="49"/>
      <c r="AC689" s="49"/>
      <c r="AD689" s="49"/>
      <c r="AE689" s="49"/>
      <c r="AF689" s="37"/>
    </row>
    <row r="690">
      <c r="A690" s="46"/>
      <c r="B690" s="312"/>
      <c r="C690" s="46"/>
      <c r="D690" s="49"/>
      <c r="E690" s="49"/>
      <c r="F690" s="49"/>
      <c r="G690" s="49"/>
      <c r="H690" s="49"/>
      <c r="I690" s="46"/>
      <c r="J690" s="46"/>
      <c r="K690" s="49"/>
      <c r="L690" s="260"/>
      <c r="M690" s="260"/>
      <c r="N690" s="49"/>
      <c r="O690" s="46"/>
      <c r="P690" s="49"/>
      <c r="Q690" s="46"/>
      <c r="R690" s="49"/>
      <c r="S690" s="46"/>
      <c r="T690" s="46"/>
      <c r="U690" s="49"/>
      <c r="V690" s="46"/>
      <c r="W690" s="46"/>
      <c r="X690" s="49"/>
      <c r="Y690" s="49"/>
      <c r="Z690" s="46"/>
      <c r="AA690" s="46"/>
      <c r="AB690" s="49"/>
      <c r="AC690" s="49"/>
      <c r="AD690" s="49"/>
      <c r="AE690" s="49"/>
      <c r="AF690" s="37"/>
    </row>
    <row r="691">
      <c r="A691" s="46"/>
      <c r="B691" s="312"/>
      <c r="C691" s="46"/>
      <c r="D691" s="49"/>
      <c r="E691" s="49"/>
      <c r="F691" s="49"/>
      <c r="G691" s="49"/>
      <c r="H691" s="49"/>
      <c r="I691" s="46"/>
      <c r="J691" s="46"/>
      <c r="K691" s="49"/>
      <c r="L691" s="261"/>
      <c r="M691" s="261"/>
      <c r="N691" s="49"/>
      <c r="O691" s="46"/>
      <c r="P691" s="49"/>
      <c r="Q691" s="46"/>
      <c r="R691" s="49"/>
      <c r="S691" s="46"/>
      <c r="T691" s="46"/>
      <c r="U691" s="49"/>
      <c r="V691" s="46"/>
      <c r="W691" s="46"/>
      <c r="X691" s="49"/>
      <c r="Y691" s="49"/>
      <c r="Z691" s="46"/>
      <c r="AA691" s="46"/>
      <c r="AB691" s="49"/>
      <c r="AC691" s="49"/>
      <c r="AD691" s="49"/>
      <c r="AE691" s="49"/>
      <c r="AF691" s="37"/>
    </row>
    <row r="692">
      <c r="A692" s="46"/>
      <c r="B692" s="312"/>
      <c r="C692" s="46"/>
      <c r="D692" s="49"/>
      <c r="E692" s="49"/>
      <c r="F692" s="49"/>
      <c r="G692" s="49"/>
      <c r="H692" s="49"/>
      <c r="I692" s="46"/>
      <c r="J692" s="46"/>
      <c r="K692" s="49"/>
      <c r="L692" s="260"/>
      <c r="M692" s="260"/>
      <c r="N692" s="49"/>
      <c r="O692" s="46"/>
      <c r="P692" s="49"/>
      <c r="Q692" s="46"/>
      <c r="R692" s="49"/>
      <c r="S692" s="46"/>
      <c r="T692" s="46"/>
      <c r="U692" s="49"/>
      <c r="V692" s="46"/>
      <c r="W692" s="46"/>
      <c r="X692" s="49"/>
      <c r="Y692" s="49"/>
      <c r="Z692" s="46"/>
      <c r="AA692" s="46"/>
      <c r="AB692" s="49"/>
      <c r="AC692" s="49"/>
      <c r="AD692" s="49"/>
      <c r="AE692" s="49"/>
      <c r="AF692" s="37"/>
    </row>
    <row r="693">
      <c r="A693" s="46"/>
      <c r="B693" s="312"/>
      <c r="C693" s="46"/>
      <c r="D693" s="49"/>
      <c r="E693" s="49"/>
      <c r="F693" s="49"/>
      <c r="G693" s="49"/>
      <c r="H693" s="49"/>
      <c r="I693" s="46"/>
      <c r="J693" s="46"/>
      <c r="K693" s="49"/>
      <c r="L693" s="261"/>
      <c r="M693" s="261"/>
      <c r="N693" s="49"/>
      <c r="O693" s="46"/>
      <c r="P693" s="49"/>
      <c r="Q693" s="46"/>
      <c r="R693" s="49"/>
      <c r="S693" s="46"/>
      <c r="T693" s="46"/>
      <c r="U693" s="49"/>
      <c r="V693" s="46"/>
      <c r="W693" s="46"/>
      <c r="X693" s="49"/>
      <c r="Y693" s="49"/>
      <c r="Z693" s="46"/>
      <c r="AA693" s="46"/>
      <c r="AB693" s="49"/>
      <c r="AC693" s="49"/>
      <c r="AD693" s="49"/>
      <c r="AE693" s="49"/>
      <c r="AF693" s="37"/>
    </row>
    <row r="694">
      <c r="A694" s="46"/>
      <c r="B694" s="312"/>
      <c r="C694" s="46"/>
      <c r="D694" s="49"/>
      <c r="E694" s="49"/>
      <c r="F694" s="49"/>
      <c r="G694" s="49"/>
      <c r="H694" s="49"/>
      <c r="I694" s="46"/>
      <c r="J694" s="46"/>
      <c r="K694" s="49"/>
      <c r="L694" s="260"/>
      <c r="M694" s="260"/>
      <c r="N694" s="49"/>
      <c r="O694" s="46"/>
      <c r="P694" s="49"/>
      <c r="Q694" s="46"/>
      <c r="R694" s="49"/>
      <c r="S694" s="46"/>
      <c r="T694" s="46"/>
      <c r="U694" s="49"/>
      <c r="V694" s="46"/>
      <c r="W694" s="46"/>
      <c r="X694" s="49"/>
      <c r="Y694" s="49"/>
      <c r="Z694" s="46"/>
      <c r="AA694" s="46"/>
      <c r="AB694" s="49"/>
      <c r="AC694" s="49"/>
      <c r="AD694" s="49"/>
      <c r="AE694" s="49"/>
      <c r="AF694" s="37"/>
    </row>
    <row r="695">
      <c r="A695" s="46"/>
      <c r="B695" s="312"/>
      <c r="C695" s="46"/>
      <c r="D695" s="49"/>
      <c r="E695" s="49"/>
      <c r="F695" s="49"/>
      <c r="G695" s="49"/>
      <c r="H695" s="49"/>
      <c r="I695" s="46"/>
      <c r="J695" s="46"/>
      <c r="K695" s="49"/>
      <c r="L695" s="261"/>
      <c r="M695" s="261"/>
      <c r="N695" s="49"/>
      <c r="O695" s="46"/>
      <c r="P695" s="49"/>
      <c r="Q695" s="46"/>
      <c r="R695" s="49"/>
      <c r="S695" s="46"/>
      <c r="T695" s="46"/>
      <c r="U695" s="49"/>
      <c r="V695" s="46"/>
      <c r="W695" s="46"/>
      <c r="X695" s="49"/>
      <c r="Y695" s="49"/>
      <c r="Z695" s="46"/>
      <c r="AA695" s="46"/>
      <c r="AB695" s="49"/>
      <c r="AC695" s="49"/>
      <c r="AD695" s="49"/>
      <c r="AE695" s="49"/>
      <c r="AF695" s="37"/>
    </row>
    <row r="696">
      <c r="A696" s="46"/>
      <c r="B696" s="312"/>
      <c r="C696" s="46"/>
      <c r="D696" s="49"/>
      <c r="E696" s="49"/>
      <c r="F696" s="49"/>
      <c r="G696" s="49"/>
      <c r="H696" s="49"/>
      <c r="I696" s="46"/>
      <c r="J696" s="46"/>
      <c r="K696" s="49"/>
      <c r="L696" s="260"/>
      <c r="M696" s="260"/>
      <c r="N696" s="49"/>
      <c r="O696" s="46"/>
      <c r="P696" s="49"/>
      <c r="Q696" s="46"/>
      <c r="R696" s="49"/>
      <c r="S696" s="46"/>
      <c r="T696" s="46"/>
      <c r="U696" s="49"/>
      <c r="V696" s="46"/>
      <c r="W696" s="46"/>
      <c r="X696" s="49"/>
      <c r="Y696" s="49"/>
      <c r="Z696" s="46"/>
      <c r="AA696" s="46"/>
      <c r="AB696" s="49"/>
      <c r="AC696" s="49"/>
      <c r="AD696" s="49"/>
      <c r="AE696" s="49"/>
      <c r="AF696" s="37"/>
    </row>
    <row r="697">
      <c r="A697" s="46"/>
      <c r="B697" s="312"/>
      <c r="C697" s="46"/>
      <c r="D697" s="49"/>
      <c r="E697" s="49"/>
      <c r="F697" s="49"/>
      <c r="G697" s="49"/>
      <c r="H697" s="49"/>
      <c r="I697" s="46"/>
      <c r="J697" s="46"/>
      <c r="K697" s="49"/>
      <c r="L697" s="261"/>
      <c r="M697" s="261"/>
      <c r="N697" s="49"/>
      <c r="O697" s="46"/>
      <c r="P697" s="49"/>
      <c r="Q697" s="46"/>
      <c r="R697" s="49"/>
      <c r="S697" s="46"/>
      <c r="T697" s="46"/>
      <c r="U697" s="49"/>
      <c r="V697" s="46"/>
      <c r="W697" s="46"/>
      <c r="X697" s="49"/>
      <c r="Y697" s="49"/>
      <c r="Z697" s="46"/>
      <c r="AA697" s="46"/>
      <c r="AB697" s="49"/>
      <c r="AC697" s="49"/>
      <c r="AD697" s="49"/>
      <c r="AE697" s="49"/>
      <c r="AF697" s="37"/>
    </row>
    <row r="698">
      <c r="A698" s="46"/>
      <c r="B698" s="312"/>
      <c r="C698" s="46"/>
      <c r="D698" s="49"/>
      <c r="E698" s="49"/>
      <c r="F698" s="49"/>
      <c r="G698" s="49"/>
      <c r="H698" s="49"/>
      <c r="I698" s="46"/>
      <c r="J698" s="46"/>
      <c r="K698" s="49"/>
      <c r="L698" s="260"/>
      <c r="M698" s="260"/>
      <c r="N698" s="49"/>
      <c r="O698" s="46"/>
      <c r="P698" s="49"/>
      <c r="Q698" s="46"/>
      <c r="R698" s="49"/>
      <c r="S698" s="46"/>
      <c r="T698" s="46"/>
      <c r="U698" s="49"/>
      <c r="V698" s="46"/>
      <c r="W698" s="46"/>
      <c r="X698" s="49"/>
      <c r="Y698" s="49"/>
      <c r="Z698" s="46"/>
      <c r="AA698" s="46"/>
      <c r="AB698" s="49"/>
      <c r="AC698" s="49"/>
      <c r="AD698" s="49"/>
      <c r="AE698" s="49"/>
      <c r="AF698" s="37"/>
    </row>
    <row r="699">
      <c r="A699" s="46"/>
      <c r="B699" s="312"/>
      <c r="C699" s="46"/>
      <c r="D699" s="49"/>
      <c r="E699" s="49"/>
      <c r="F699" s="49"/>
      <c r="G699" s="49"/>
      <c r="H699" s="49"/>
      <c r="I699" s="46"/>
      <c r="J699" s="46"/>
      <c r="K699" s="49"/>
      <c r="L699" s="261"/>
      <c r="M699" s="261"/>
      <c r="N699" s="49"/>
      <c r="O699" s="46"/>
      <c r="P699" s="49"/>
      <c r="Q699" s="46"/>
      <c r="R699" s="49"/>
      <c r="S699" s="46"/>
      <c r="T699" s="46"/>
      <c r="U699" s="49"/>
      <c r="V699" s="46"/>
      <c r="W699" s="46"/>
      <c r="X699" s="49"/>
      <c r="Y699" s="49"/>
      <c r="Z699" s="46"/>
      <c r="AA699" s="46"/>
      <c r="AB699" s="49"/>
      <c r="AC699" s="49"/>
      <c r="AD699" s="49"/>
      <c r="AE699" s="49"/>
      <c r="AF699" s="37"/>
    </row>
    <row r="700">
      <c r="A700" s="46"/>
      <c r="B700" s="312"/>
      <c r="C700" s="46"/>
      <c r="D700" s="49"/>
      <c r="E700" s="49"/>
      <c r="F700" s="49"/>
      <c r="G700" s="49"/>
      <c r="H700" s="49"/>
      <c r="I700" s="46"/>
      <c r="J700" s="46"/>
      <c r="K700" s="49"/>
      <c r="L700" s="260"/>
      <c r="M700" s="260"/>
      <c r="N700" s="49"/>
      <c r="O700" s="46"/>
      <c r="P700" s="49"/>
      <c r="Q700" s="46"/>
      <c r="R700" s="49"/>
      <c r="S700" s="46"/>
      <c r="T700" s="46"/>
      <c r="U700" s="49"/>
      <c r="V700" s="46"/>
      <c r="W700" s="46"/>
      <c r="X700" s="49"/>
      <c r="Y700" s="49"/>
      <c r="Z700" s="46"/>
      <c r="AA700" s="46"/>
      <c r="AB700" s="49"/>
      <c r="AC700" s="49"/>
      <c r="AD700" s="49"/>
      <c r="AE700" s="49"/>
      <c r="AF700" s="37"/>
    </row>
    <row r="701">
      <c r="A701" s="46"/>
      <c r="B701" s="312"/>
      <c r="C701" s="46"/>
      <c r="D701" s="49"/>
      <c r="E701" s="49"/>
      <c r="F701" s="49"/>
      <c r="G701" s="49"/>
      <c r="H701" s="49"/>
      <c r="I701" s="46"/>
      <c r="J701" s="46"/>
      <c r="K701" s="49"/>
      <c r="L701" s="261"/>
      <c r="M701" s="261"/>
      <c r="N701" s="49"/>
      <c r="O701" s="46"/>
      <c r="P701" s="49"/>
      <c r="Q701" s="46"/>
      <c r="R701" s="49"/>
      <c r="S701" s="46"/>
      <c r="T701" s="46"/>
      <c r="U701" s="49"/>
      <c r="V701" s="46"/>
      <c r="W701" s="46"/>
      <c r="X701" s="49"/>
      <c r="Y701" s="49"/>
      <c r="Z701" s="46"/>
      <c r="AA701" s="46"/>
      <c r="AB701" s="49"/>
      <c r="AC701" s="49"/>
      <c r="AD701" s="49"/>
      <c r="AE701" s="49"/>
      <c r="AF701" s="37"/>
    </row>
    <row r="702">
      <c r="A702" s="46"/>
      <c r="B702" s="312"/>
      <c r="C702" s="46"/>
      <c r="D702" s="49"/>
      <c r="E702" s="49"/>
      <c r="F702" s="49"/>
      <c r="G702" s="49"/>
      <c r="H702" s="49"/>
      <c r="I702" s="46"/>
      <c r="J702" s="46"/>
      <c r="K702" s="49"/>
      <c r="L702" s="260"/>
      <c r="M702" s="260"/>
      <c r="N702" s="49"/>
      <c r="O702" s="46"/>
      <c r="P702" s="49"/>
      <c r="Q702" s="46"/>
      <c r="R702" s="49"/>
      <c r="S702" s="46"/>
      <c r="T702" s="46"/>
      <c r="U702" s="49"/>
      <c r="V702" s="46"/>
      <c r="W702" s="46"/>
      <c r="X702" s="49"/>
      <c r="Y702" s="49"/>
      <c r="Z702" s="46"/>
      <c r="AA702" s="46"/>
      <c r="AB702" s="49"/>
      <c r="AC702" s="49"/>
      <c r="AD702" s="49"/>
      <c r="AE702" s="49"/>
      <c r="AF702" s="37"/>
    </row>
    <row r="703">
      <c r="A703" s="46"/>
      <c r="B703" s="312"/>
      <c r="C703" s="46"/>
      <c r="D703" s="49"/>
      <c r="E703" s="49"/>
      <c r="F703" s="49"/>
      <c r="G703" s="49"/>
      <c r="H703" s="49"/>
      <c r="I703" s="46"/>
      <c r="J703" s="46"/>
      <c r="K703" s="49"/>
      <c r="L703" s="261"/>
      <c r="M703" s="261"/>
      <c r="N703" s="49"/>
      <c r="O703" s="46"/>
      <c r="P703" s="49"/>
      <c r="Q703" s="46"/>
      <c r="R703" s="49"/>
      <c r="S703" s="46"/>
      <c r="T703" s="46"/>
      <c r="U703" s="49"/>
      <c r="V703" s="46"/>
      <c r="W703" s="46"/>
      <c r="X703" s="49"/>
      <c r="Y703" s="49"/>
      <c r="Z703" s="46"/>
      <c r="AA703" s="46"/>
      <c r="AB703" s="49"/>
      <c r="AC703" s="49"/>
      <c r="AD703" s="49"/>
      <c r="AE703" s="49"/>
      <c r="AF703" s="37"/>
    </row>
    <row r="704">
      <c r="A704" s="46"/>
      <c r="B704" s="312"/>
      <c r="C704" s="46"/>
      <c r="D704" s="49"/>
      <c r="E704" s="49"/>
      <c r="F704" s="49"/>
      <c r="G704" s="49"/>
      <c r="H704" s="49"/>
      <c r="I704" s="46"/>
      <c r="J704" s="46"/>
      <c r="K704" s="49"/>
      <c r="L704" s="260"/>
      <c r="M704" s="260"/>
      <c r="N704" s="49"/>
      <c r="O704" s="46"/>
      <c r="P704" s="49"/>
      <c r="Q704" s="46"/>
      <c r="R704" s="49"/>
      <c r="S704" s="46"/>
      <c r="T704" s="46"/>
      <c r="U704" s="49"/>
      <c r="V704" s="46"/>
      <c r="W704" s="46"/>
      <c r="X704" s="49"/>
      <c r="Y704" s="49"/>
      <c r="Z704" s="46"/>
      <c r="AA704" s="46"/>
      <c r="AB704" s="49"/>
      <c r="AC704" s="49"/>
      <c r="AD704" s="49"/>
      <c r="AE704" s="49"/>
      <c r="AF704" s="37"/>
    </row>
    <row r="705">
      <c r="A705" s="46"/>
      <c r="B705" s="312"/>
      <c r="C705" s="46"/>
      <c r="D705" s="49"/>
      <c r="E705" s="49"/>
      <c r="F705" s="49"/>
      <c r="G705" s="49"/>
      <c r="H705" s="49"/>
      <c r="I705" s="46"/>
      <c r="J705" s="46"/>
      <c r="K705" s="49"/>
      <c r="L705" s="261"/>
      <c r="M705" s="261"/>
      <c r="N705" s="49"/>
      <c r="O705" s="46"/>
      <c r="P705" s="49"/>
      <c r="Q705" s="46"/>
      <c r="R705" s="49"/>
      <c r="S705" s="46"/>
      <c r="T705" s="46"/>
      <c r="U705" s="49"/>
      <c r="V705" s="46"/>
      <c r="W705" s="46"/>
      <c r="X705" s="49"/>
      <c r="Y705" s="49"/>
      <c r="Z705" s="46"/>
      <c r="AA705" s="46"/>
      <c r="AB705" s="49"/>
      <c r="AC705" s="49"/>
      <c r="AD705" s="49"/>
      <c r="AE705" s="49"/>
      <c r="AF705" s="37"/>
    </row>
    <row r="706">
      <c r="A706" s="46"/>
      <c r="B706" s="312"/>
      <c r="C706" s="46"/>
      <c r="D706" s="49"/>
      <c r="E706" s="49"/>
      <c r="F706" s="49"/>
      <c r="G706" s="49"/>
      <c r="H706" s="49"/>
      <c r="I706" s="46"/>
      <c r="J706" s="46"/>
      <c r="K706" s="49"/>
      <c r="L706" s="260"/>
      <c r="M706" s="260"/>
      <c r="N706" s="49"/>
      <c r="O706" s="46"/>
      <c r="P706" s="49"/>
      <c r="Q706" s="46"/>
      <c r="R706" s="49"/>
      <c r="S706" s="46"/>
      <c r="T706" s="46"/>
      <c r="U706" s="49"/>
      <c r="V706" s="46"/>
      <c r="W706" s="46"/>
      <c r="X706" s="49"/>
      <c r="Y706" s="49"/>
      <c r="Z706" s="46"/>
      <c r="AA706" s="46"/>
      <c r="AB706" s="49"/>
      <c r="AC706" s="49"/>
      <c r="AD706" s="49"/>
      <c r="AE706" s="49"/>
      <c r="AF706" s="37"/>
    </row>
    <row r="707">
      <c r="A707" s="46"/>
      <c r="B707" s="312"/>
      <c r="C707" s="46"/>
      <c r="D707" s="49"/>
      <c r="E707" s="49"/>
      <c r="F707" s="49"/>
      <c r="G707" s="49"/>
      <c r="H707" s="49"/>
      <c r="I707" s="46"/>
      <c r="J707" s="46"/>
      <c r="K707" s="49"/>
      <c r="L707" s="261"/>
      <c r="M707" s="261"/>
      <c r="N707" s="49"/>
      <c r="O707" s="46"/>
      <c r="P707" s="49"/>
      <c r="Q707" s="46"/>
      <c r="R707" s="49"/>
      <c r="S707" s="46"/>
      <c r="T707" s="46"/>
      <c r="U707" s="49"/>
      <c r="V707" s="46"/>
      <c r="W707" s="46"/>
      <c r="X707" s="49"/>
      <c r="Y707" s="49"/>
      <c r="Z707" s="46"/>
      <c r="AA707" s="46"/>
      <c r="AB707" s="49"/>
      <c r="AC707" s="49"/>
      <c r="AD707" s="49"/>
      <c r="AE707" s="49"/>
      <c r="AF707" s="37"/>
    </row>
    <row r="708">
      <c r="A708" s="46"/>
      <c r="B708" s="312"/>
      <c r="C708" s="46"/>
      <c r="D708" s="49"/>
      <c r="E708" s="49"/>
      <c r="F708" s="49"/>
      <c r="G708" s="49"/>
      <c r="H708" s="49"/>
      <c r="I708" s="46"/>
      <c r="J708" s="46"/>
      <c r="K708" s="49"/>
      <c r="L708" s="260"/>
      <c r="M708" s="260"/>
      <c r="N708" s="49"/>
      <c r="O708" s="46"/>
      <c r="P708" s="49"/>
      <c r="Q708" s="46"/>
      <c r="R708" s="49"/>
      <c r="S708" s="46"/>
      <c r="T708" s="46"/>
      <c r="U708" s="49"/>
      <c r="V708" s="46"/>
      <c r="W708" s="46"/>
      <c r="X708" s="49"/>
      <c r="Y708" s="49"/>
      <c r="Z708" s="46"/>
      <c r="AA708" s="46"/>
      <c r="AB708" s="49"/>
      <c r="AC708" s="49"/>
      <c r="AD708" s="49"/>
      <c r="AE708" s="49"/>
      <c r="AF708" s="37"/>
    </row>
    <row r="709">
      <c r="A709" s="46"/>
      <c r="B709" s="312"/>
      <c r="C709" s="46"/>
      <c r="D709" s="49"/>
      <c r="E709" s="49"/>
      <c r="F709" s="49"/>
      <c r="G709" s="49"/>
      <c r="H709" s="49"/>
      <c r="I709" s="46"/>
      <c r="J709" s="46"/>
      <c r="K709" s="49"/>
      <c r="L709" s="261"/>
      <c r="M709" s="261"/>
      <c r="N709" s="49"/>
      <c r="O709" s="46"/>
      <c r="P709" s="49"/>
      <c r="Q709" s="46"/>
      <c r="R709" s="49"/>
      <c r="S709" s="46"/>
      <c r="T709" s="46"/>
      <c r="U709" s="49"/>
      <c r="V709" s="46"/>
      <c r="W709" s="46"/>
      <c r="X709" s="49"/>
      <c r="Y709" s="49"/>
      <c r="Z709" s="46"/>
      <c r="AA709" s="46"/>
      <c r="AB709" s="49"/>
      <c r="AC709" s="49"/>
      <c r="AD709" s="49"/>
      <c r="AE709" s="49"/>
      <c r="AF709" s="37"/>
    </row>
    <row r="710">
      <c r="A710" s="46"/>
      <c r="B710" s="312"/>
      <c r="C710" s="46"/>
      <c r="D710" s="49"/>
      <c r="E710" s="49"/>
      <c r="F710" s="49"/>
      <c r="G710" s="49"/>
      <c r="H710" s="49"/>
      <c r="I710" s="46"/>
      <c r="J710" s="46"/>
      <c r="K710" s="49"/>
      <c r="L710" s="260"/>
      <c r="M710" s="260"/>
      <c r="N710" s="49"/>
      <c r="O710" s="46"/>
      <c r="P710" s="49"/>
      <c r="Q710" s="46"/>
      <c r="R710" s="49"/>
      <c r="S710" s="46"/>
      <c r="T710" s="46"/>
      <c r="U710" s="49"/>
      <c r="V710" s="46"/>
      <c r="W710" s="46"/>
      <c r="X710" s="49"/>
      <c r="Y710" s="49"/>
      <c r="Z710" s="46"/>
      <c r="AA710" s="46"/>
      <c r="AB710" s="49"/>
      <c r="AC710" s="49"/>
      <c r="AD710" s="49"/>
      <c r="AE710" s="49"/>
      <c r="AF710" s="37"/>
    </row>
    <row r="711">
      <c r="A711" s="46"/>
      <c r="B711" s="312"/>
      <c r="C711" s="46"/>
      <c r="D711" s="49"/>
      <c r="E711" s="49"/>
      <c r="F711" s="49"/>
      <c r="G711" s="49"/>
      <c r="H711" s="49"/>
      <c r="I711" s="46"/>
      <c r="J711" s="46"/>
      <c r="K711" s="49"/>
      <c r="L711" s="261"/>
      <c r="M711" s="261"/>
      <c r="N711" s="49"/>
      <c r="O711" s="46"/>
      <c r="P711" s="49"/>
      <c r="Q711" s="46"/>
      <c r="R711" s="49"/>
      <c r="S711" s="46"/>
      <c r="T711" s="46"/>
      <c r="U711" s="49"/>
      <c r="V711" s="46"/>
      <c r="W711" s="46"/>
      <c r="X711" s="49"/>
      <c r="Y711" s="49"/>
      <c r="Z711" s="46"/>
      <c r="AA711" s="46"/>
      <c r="AB711" s="49"/>
      <c r="AC711" s="49"/>
      <c r="AD711" s="49"/>
      <c r="AE711" s="49"/>
      <c r="AF711" s="37"/>
    </row>
    <row r="712">
      <c r="A712" s="46"/>
      <c r="B712" s="312"/>
      <c r="C712" s="46"/>
      <c r="D712" s="49"/>
      <c r="E712" s="49"/>
      <c r="F712" s="49"/>
      <c r="G712" s="49"/>
      <c r="H712" s="49"/>
      <c r="I712" s="46"/>
      <c r="J712" s="46"/>
      <c r="K712" s="49"/>
      <c r="L712" s="260"/>
      <c r="M712" s="260"/>
      <c r="N712" s="49"/>
      <c r="O712" s="46"/>
      <c r="P712" s="49"/>
      <c r="Q712" s="46"/>
      <c r="R712" s="49"/>
      <c r="S712" s="46"/>
      <c r="T712" s="46"/>
      <c r="U712" s="49"/>
      <c r="V712" s="46"/>
      <c r="W712" s="46"/>
      <c r="X712" s="49"/>
      <c r="Y712" s="49"/>
      <c r="Z712" s="46"/>
      <c r="AA712" s="46"/>
      <c r="AB712" s="49"/>
      <c r="AC712" s="49"/>
      <c r="AD712" s="49"/>
      <c r="AE712" s="49"/>
      <c r="AF712" s="37"/>
    </row>
    <row r="713">
      <c r="A713" s="46"/>
      <c r="B713" s="312"/>
      <c r="C713" s="46"/>
      <c r="D713" s="49"/>
      <c r="E713" s="49"/>
      <c r="F713" s="49"/>
      <c r="G713" s="49"/>
      <c r="H713" s="49"/>
      <c r="I713" s="46"/>
      <c r="J713" s="46"/>
      <c r="K713" s="49"/>
      <c r="L713" s="261"/>
      <c r="M713" s="261"/>
      <c r="N713" s="49"/>
      <c r="O713" s="46"/>
      <c r="P713" s="49"/>
      <c r="Q713" s="46"/>
      <c r="R713" s="49"/>
      <c r="S713" s="46"/>
      <c r="T713" s="46"/>
      <c r="U713" s="49"/>
      <c r="V713" s="46"/>
      <c r="W713" s="46"/>
      <c r="X713" s="49"/>
      <c r="Y713" s="49"/>
      <c r="Z713" s="46"/>
      <c r="AA713" s="46"/>
      <c r="AB713" s="49"/>
      <c r="AC713" s="49"/>
      <c r="AD713" s="49"/>
      <c r="AE713" s="49"/>
      <c r="AF713" s="37"/>
    </row>
    <row r="714">
      <c r="A714" s="46"/>
      <c r="B714" s="312"/>
      <c r="C714" s="46"/>
      <c r="D714" s="49"/>
      <c r="E714" s="49"/>
      <c r="F714" s="49"/>
      <c r="G714" s="49"/>
      <c r="H714" s="49"/>
      <c r="I714" s="46"/>
      <c r="J714" s="46"/>
      <c r="K714" s="49"/>
      <c r="L714" s="260"/>
      <c r="M714" s="260"/>
      <c r="N714" s="49"/>
      <c r="O714" s="46"/>
      <c r="P714" s="49"/>
      <c r="Q714" s="46"/>
      <c r="R714" s="49"/>
      <c r="S714" s="46"/>
      <c r="T714" s="46"/>
      <c r="U714" s="49"/>
      <c r="V714" s="46"/>
      <c r="W714" s="46"/>
      <c r="X714" s="49"/>
      <c r="Y714" s="49"/>
      <c r="Z714" s="46"/>
      <c r="AA714" s="46"/>
      <c r="AB714" s="49"/>
      <c r="AC714" s="49"/>
      <c r="AD714" s="49"/>
      <c r="AE714" s="49"/>
      <c r="AF714" s="37"/>
    </row>
    <row r="715">
      <c r="A715" s="46"/>
      <c r="B715" s="312"/>
      <c r="C715" s="46"/>
      <c r="D715" s="49"/>
      <c r="E715" s="49"/>
      <c r="F715" s="49"/>
      <c r="G715" s="49"/>
      <c r="H715" s="49"/>
      <c r="I715" s="46"/>
      <c r="J715" s="46"/>
      <c r="K715" s="49"/>
      <c r="L715" s="261"/>
      <c r="M715" s="261"/>
      <c r="N715" s="49"/>
      <c r="O715" s="46"/>
      <c r="P715" s="49"/>
      <c r="Q715" s="46"/>
      <c r="R715" s="49"/>
      <c r="S715" s="46"/>
      <c r="T715" s="46"/>
      <c r="U715" s="49"/>
      <c r="V715" s="46"/>
      <c r="W715" s="46"/>
      <c r="X715" s="49"/>
      <c r="Y715" s="49"/>
      <c r="Z715" s="46"/>
      <c r="AA715" s="46"/>
      <c r="AB715" s="49"/>
      <c r="AC715" s="49"/>
      <c r="AD715" s="49"/>
      <c r="AE715" s="49"/>
      <c r="AF715" s="37"/>
    </row>
    <row r="716">
      <c r="A716" s="46"/>
      <c r="B716" s="312"/>
      <c r="C716" s="46"/>
      <c r="D716" s="49"/>
      <c r="E716" s="49"/>
      <c r="F716" s="49"/>
      <c r="G716" s="49"/>
      <c r="H716" s="49"/>
      <c r="I716" s="46"/>
      <c r="J716" s="46"/>
      <c r="K716" s="49"/>
      <c r="L716" s="260"/>
      <c r="M716" s="260"/>
      <c r="N716" s="49"/>
      <c r="O716" s="46"/>
      <c r="P716" s="49"/>
      <c r="Q716" s="46"/>
      <c r="R716" s="49"/>
      <c r="S716" s="46"/>
      <c r="T716" s="46"/>
      <c r="U716" s="49"/>
      <c r="V716" s="46"/>
      <c r="W716" s="46"/>
      <c r="X716" s="49"/>
      <c r="Y716" s="49"/>
      <c r="Z716" s="46"/>
      <c r="AA716" s="46"/>
      <c r="AB716" s="49"/>
      <c r="AC716" s="49"/>
      <c r="AD716" s="49"/>
      <c r="AE716" s="49"/>
      <c r="AF716" s="37"/>
    </row>
    <row r="717">
      <c r="A717" s="46"/>
      <c r="B717" s="312"/>
      <c r="C717" s="46"/>
      <c r="D717" s="49"/>
      <c r="E717" s="49"/>
      <c r="F717" s="49"/>
      <c r="G717" s="49"/>
      <c r="H717" s="49"/>
      <c r="I717" s="46"/>
      <c r="J717" s="46"/>
      <c r="K717" s="49"/>
      <c r="L717" s="261"/>
      <c r="M717" s="261"/>
      <c r="N717" s="49"/>
      <c r="O717" s="46"/>
      <c r="P717" s="49"/>
      <c r="Q717" s="46"/>
      <c r="R717" s="49"/>
      <c r="S717" s="46"/>
      <c r="T717" s="46"/>
      <c r="U717" s="49"/>
      <c r="V717" s="46"/>
      <c r="W717" s="46"/>
      <c r="X717" s="49"/>
      <c r="Y717" s="49"/>
      <c r="Z717" s="46"/>
      <c r="AA717" s="46"/>
      <c r="AB717" s="49"/>
      <c r="AC717" s="49"/>
      <c r="AD717" s="49"/>
      <c r="AE717" s="49"/>
      <c r="AF717" s="37"/>
    </row>
    <row r="718">
      <c r="A718" s="46"/>
      <c r="B718" s="312"/>
      <c r="C718" s="46"/>
      <c r="D718" s="49"/>
      <c r="E718" s="49"/>
      <c r="F718" s="49"/>
      <c r="G718" s="49"/>
      <c r="H718" s="49"/>
      <c r="I718" s="46"/>
      <c r="J718" s="46"/>
      <c r="K718" s="49"/>
      <c r="L718" s="260"/>
      <c r="M718" s="260"/>
      <c r="N718" s="49"/>
      <c r="O718" s="46"/>
      <c r="P718" s="49"/>
      <c r="Q718" s="46"/>
      <c r="R718" s="49"/>
      <c r="S718" s="46"/>
      <c r="T718" s="46"/>
      <c r="U718" s="49"/>
      <c r="V718" s="46"/>
      <c r="W718" s="46"/>
      <c r="X718" s="49"/>
      <c r="Y718" s="49"/>
      <c r="Z718" s="46"/>
      <c r="AA718" s="46"/>
      <c r="AB718" s="49"/>
      <c r="AC718" s="49"/>
      <c r="AD718" s="49"/>
      <c r="AE718" s="49"/>
      <c r="AF718" s="37"/>
    </row>
    <row r="719">
      <c r="A719" s="46"/>
      <c r="B719" s="312"/>
      <c r="C719" s="46"/>
      <c r="D719" s="49"/>
      <c r="E719" s="49"/>
      <c r="F719" s="49"/>
      <c r="G719" s="49"/>
      <c r="H719" s="49"/>
      <c r="I719" s="46"/>
      <c r="J719" s="46"/>
      <c r="K719" s="49"/>
      <c r="L719" s="261"/>
      <c r="M719" s="261"/>
      <c r="N719" s="49"/>
      <c r="O719" s="46"/>
      <c r="P719" s="49"/>
      <c r="Q719" s="46"/>
      <c r="R719" s="49"/>
      <c r="S719" s="46"/>
      <c r="T719" s="46"/>
      <c r="U719" s="49"/>
      <c r="V719" s="46"/>
      <c r="W719" s="46"/>
      <c r="X719" s="49"/>
      <c r="Y719" s="49"/>
      <c r="Z719" s="46"/>
      <c r="AA719" s="46"/>
      <c r="AB719" s="49"/>
      <c r="AC719" s="49"/>
      <c r="AD719" s="49"/>
      <c r="AE719" s="49"/>
      <c r="AF719" s="37"/>
    </row>
    <row r="720">
      <c r="A720" s="46"/>
      <c r="B720" s="312"/>
      <c r="C720" s="46"/>
      <c r="D720" s="49"/>
      <c r="E720" s="49"/>
      <c r="F720" s="49"/>
      <c r="G720" s="49"/>
      <c r="H720" s="49"/>
      <c r="I720" s="46"/>
      <c r="J720" s="46"/>
      <c r="K720" s="49"/>
      <c r="L720" s="260"/>
      <c r="M720" s="260"/>
      <c r="N720" s="49"/>
      <c r="O720" s="46"/>
      <c r="P720" s="49"/>
      <c r="Q720" s="46"/>
      <c r="R720" s="49"/>
      <c r="S720" s="46"/>
      <c r="T720" s="46"/>
      <c r="U720" s="49"/>
      <c r="V720" s="46"/>
      <c r="W720" s="46"/>
      <c r="X720" s="49"/>
      <c r="Y720" s="49"/>
      <c r="Z720" s="46"/>
      <c r="AA720" s="46"/>
      <c r="AB720" s="49"/>
      <c r="AC720" s="49"/>
      <c r="AD720" s="49"/>
      <c r="AE720" s="49"/>
      <c r="AF720" s="37"/>
    </row>
    <row r="721">
      <c r="A721" s="46"/>
      <c r="B721" s="312"/>
      <c r="C721" s="46"/>
      <c r="D721" s="49"/>
      <c r="E721" s="49"/>
      <c r="F721" s="49"/>
      <c r="G721" s="49"/>
      <c r="H721" s="49"/>
      <c r="I721" s="46"/>
      <c r="J721" s="46"/>
      <c r="K721" s="49"/>
      <c r="L721" s="261"/>
      <c r="M721" s="261"/>
      <c r="N721" s="49"/>
      <c r="O721" s="46"/>
      <c r="P721" s="49"/>
      <c r="Q721" s="46"/>
      <c r="R721" s="49"/>
      <c r="S721" s="46"/>
      <c r="T721" s="46"/>
      <c r="U721" s="49"/>
      <c r="V721" s="46"/>
      <c r="W721" s="46"/>
      <c r="X721" s="49"/>
      <c r="Y721" s="49"/>
      <c r="Z721" s="46"/>
      <c r="AA721" s="46"/>
      <c r="AB721" s="49"/>
      <c r="AC721" s="49"/>
      <c r="AD721" s="49"/>
      <c r="AE721" s="49"/>
      <c r="AF721" s="37"/>
    </row>
    <row r="722">
      <c r="A722" s="46"/>
      <c r="B722" s="312"/>
      <c r="C722" s="46"/>
      <c r="D722" s="49"/>
      <c r="E722" s="49"/>
      <c r="F722" s="49"/>
      <c r="G722" s="49"/>
      <c r="H722" s="49"/>
      <c r="I722" s="46"/>
      <c r="J722" s="46"/>
      <c r="K722" s="49"/>
      <c r="L722" s="260"/>
      <c r="M722" s="260"/>
      <c r="N722" s="49"/>
      <c r="O722" s="46"/>
      <c r="P722" s="49"/>
      <c r="Q722" s="46"/>
      <c r="R722" s="49"/>
      <c r="S722" s="46"/>
      <c r="T722" s="46"/>
      <c r="U722" s="49"/>
      <c r="V722" s="46"/>
      <c r="W722" s="46"/>
      <c r="X722" s="49"/>
      <c r="Y722" s="49"/>
      <c r="Z722" s="46"/>
      <c r="AA722" s="46"/>
      <c r="AB722" s="49"/>
      <c r="AC722" s="49"/>
      <c r="AD722" s="49"/>
      <c r="AE722" s="49"/>
      <c r="AF722" s="37"/>
    </row>
    <row r="723">
      <c r="A723" s="46"/>
      <c r="B723" s="312"/>
      <c r="C723" s="46"/>
      <c r="D723" s="49"/>
      <c r="E723" s="49"/>
      <c r="F723" s="49"/>
      <c r="G723" s="49"/>
      <c r="H723" s="49"/>
      <c r="I723" s="46"/>
      <c r="J723" s="46"/>
      <c r="K723" s="49"/>
      <c r="L723" s="261"/>
      <c r="M723" s="261"/>
      <c r="N723" s="49"/>
      <c r="O723" s="46"/>
      <c r="P723" s="49"/>
      <c r="Q723" s="46"/>
      <c r="R723" s="49"/>
      <c r="S723" s="46"/>
      <c r="T723" s="46"/>
      <c r="U723" s="49"/>
      <c r="V723" s="46"/>
      <c r="W723" s="46"/>
      <c r="X723" s="49"/>
      <c r="Y723" s="49"/>
      <c r="Z723" s="46"/>
      <c r="AA723" s="46"/>
      <c r="AB723" s="49"/>
      <c r="AC723" s="49"/>
      <c r="AD723" s="49"/>
      <c r="AE723" s="49"/>
      <c r="AF723" s="37"/>
    </row>
    <row r="724">
      <c r="A724" s="46"/>
      <c r="B724" s="312"/>
      <c r="C724" s="46"/>
      <c r="D724" s="49"/>
      <c r="E724" s="49"/>
      <c r="F724" s="49"/>
      <c r="G724" s="49"/>
      <c r="H724" s="49"/>
      <c r="I724" s="46"/>
      <c r="J724" s="46"/>
      <c r="K724" s="49"/>
      <c r="L724" s="260"/>
      <c r="M724" s="260"/>
      <c r="N724" s="49"/>
      <c r="O724" s="46"/>
      <c r="P724" s="49"/>
      <c r="Q724" s="46"/>
      <c r="R724" s="49"/>
      <c r="S724" s="46"/>
      <c r="T724" s="46"/>
      <c r="U724" s="49"/>
      <c r="V724" s="46"/>
      <c r="W724" s="46"/>
      <c r="X724" s="49"/>
      <c r="Y724" s="49"/>
      <c r="Z724" s="46"/>
      <c r="AA724" s="46"/>
      <c r="AB724" s="49"/>
      <c r="AC724" s="49"/>
      <c r="AD724" s="49"/>
      <c r="AE724" s="49"/>
      <c r="AF724" s="37"/>
    </row>
    <row r="725">
      <c r="A725" s="46"/>
      <c r="B725" s="312"/>
      <c r="C725" s="46"/>
      <c r="D725" s="49"/>
      <c r="E725" s="49"/>
      <c r="F725" s="49"/>
      <c r="G725" s="49"/>
      <c r="H725" s="49"/>
      <c r="I725" s="46"/>
      <c r="J725" s="46"/>
      <c r="K725" s="49"/>
      <c r="L725" s="261"/>
      <c r="M725" s="261"/>
      <c r="N725" s="49"/>
      <c r="O725" s="46"/>
      <c r="P725" s="49"/>
      <c r="Q725" s="46"/>
      <c r="R725" s="49"/>
      <c r="S725" s="46"/>
      <c r="T725" s="46"/>
      <c r="U725" s="49"/>
      <c r="V725" s="46"/>
      <c r="W725" s="46"/>
      <c r="X725" s="49"/>
      <c r="Y725" s="49"/>
      <c r="Z725" s="46"/>
      <c r="AA725" s="46"/>
      <c r="AB725" s="49"/>
      <c r="AC725" s="49"/>
      <c r="AD725" s="49"/>
      <c r="AE725" s="49"/>
      <c r="AF725" s="37"/>
    </row>
    <row r="726">
      <c r="A726" s="46"/>
      <c r="B726" s="312"/>
      <c r="C726" s="46"/>
      <c r="D726" s="49"/>
      <c r="E726" s="49"/>
      <c r="F726" s="49"/>
      <c r="G726" s="49"/>
      <c r="H726" s="49"/>
      <c r="I726" s="46"/>
      <c r="J726" s="46"/>
      <c r="K726" s="49"/>
      <c r="L726" s="260"/>
      <c r="M726" s="260"/>
      <c r="N726" s="49"/>
      <c r="O726" s="46"/>
      <c r="P726" s="49"/>
      <c r="Q726" s="46"/>
      <c r="R726" s="49"/>
      <c r="S726" s="46"/>
      <c r="T726" s="46"/>
      <c r="U726" s="49"/>
      <c r="V726" s="46"/>
      <c r="W726" s="46"/>
      <c r="X726" s="49"/>
      <c r="Y726" s="49"/>
      <c r="Z726" s="46"/>
      <c r="AA726" s="46"/>
      <c r="AB726" s="49"/>
      <c r="AC726" s="49"/>
      <c r="AD726" s="49"/>
      <c r="AE726" s="49"/>
      <c r="AF726" s="37"/>
    </row>
    <row r="727">
      <c r="A727" s="46"/>
      <c r="B727" s="312"/>
      <c r="C727" s="46"/>
      <c r="D727" s="49"/>
      <c r="E727" s="49"/>
      <c r="F727" s="49"/>
      <c r="G727" s="49"/>
      <c r="H727" s="49"/>
      <c r="I727" s="46"/>
      <c r="J727" s="46"/>
      <c r="K727" s="49"/>
      <c r="L727" s="261"/>
      <c r="M727" s="261"/>
      <c r="N727" s="49"/>
      <c r="O727" s="46"/>
      <c r="P727" s="49"/>
      <c r="Q727" s="46"/>
      <c r="R727" s="49"/>
      <c r="S727" s="46"/>
      <c r="T727" s="46"/>
      <c r="U727" s="49"/>
      <c r="V727" s="46"/>
      <c r="W727" s="46"/>
      <c r="X727" s="49"/>
      <c r="Y727" s="49"/>
      <c r="Z727" s="46"/>
      <c r="AA727" s="46"/>
      <c r="AB727" s="49"/>
      <c r="AC727" s="49"/>
      <c r="AD727" s="49"/>
      <c r="AE727" s="49"/>
      <c r="AF727" s="37"/>
    </row>
    <row r="728">
      <c r="A728" s="46"/>
      <c r="B728" s="312"/>
      <c r="C728" s="46"/>
      <c r="D728" s="49"/>
      <c r="E728" s="49"/>
      <c r="F728" s="49"/>
      <c r="G728" s="49"/>
      <c r="H728" s="49"/>
      <c r="I728" s="46"/>
      <c r="J728" s="46"/>
      <c r="K728" s="49"/>
      <c r="L728" s="260"/>
      <c r="M728" s="260"/>
      <c r="N728" s="49"/>
      <c r="O728" s="46"/>
      <c r="P728" s="49"/>
      <c r="Q728" s="46"/>
      <c r="R728" s="49"/>
      <c r="S728" s="46"/>
      <c r="T728" s="46"/>
      <c r="U728" s="49"/>
      <c r="V728" s="46"/>
      <c r="W728" s="46"/>
      <c r="X728" s="49"/>
      <c r="Y728" s="49"/>
      <c r="Z728" s="46"/>
      <c r="AA728" s="46"/>
      <c r="AB728" s="49"/>
      <c r="AC728" s="49"/>
      <c r="AD728" s="49"/>
      <c r="AE728" s="49"/>
      <c r="AF728" s="37"/>
    </row>
    <row r="729">
      <c r="A729" s="46"/>
      <c r="B729" s="312"/>
      <c r="C729" s="46"/>
      <c r="D729" s="49"/>
      <c r="E729" s="49"/>
      <c r="F729" s="49"/>
      <c r="G729" s="49"/>
      <c r="H729" s="49"/>
      <c r="I729" s="46"/>
      <c r="J729" s="46"/>
      <c r="K729" s="49"/>
      <c r="L729" s="261"/>
      <c r="M729" s="261"/>
      <c r="N729" s="49"/>
      <c r="O729" s="46"/>
      <c r="P729" s="49"/>
      <c r="Q729" s="46"/>
      <c r="R729" s="49"/>
      <c r="S729" s="46"/>
      <c r="T729" s="46"/>
      <c r="U729" s="49"/>
      <c r="V729" s="46"/>
      <c r="W729" s="46"/>
      <c r="X729" s="49"/>
      <c r="Y729" s="49"/>
      <c r="Z729" s="46"/>
      <c r="AA729" s="46"/>
      <c r="AB729" s="49"/>
      <c r="AC729" s="49"/>
      <c r="AD729" s="49"/>
      <c r="AE729" s="49"/>
      <c r="AF729" s="37"/>
    </row>
    <row r="730">
      <c r="A730" s="46"/>
      <c r="B730" s="312"/>
      <c r="C730" s="46"/>
      <c r="D730" s="49"/>
      <c r="E730" s="49"/>
      <c r="F730" s="49"/>
      <c r="G730" s="49"/>
      <c r="H730" s="49"/>
      <c r="I730" s="46"/>
      <c r="J730" s="46"/>
      <c r="K730" s="49"/>
      <c r="L730" s="260"/>
      <c r="M730" s="260"/>
      <c r="N730" s="49"/>
      <c r="O730" s="46"/>
      <c r="P730" s="49"/>
      <c r="Q730" s="46"/>
      <c r="R730" s="49"/>
      <c r="S730" s="46"/>
      <c r="T730" s="46"/>
      <c r="U730" s="49"/>
      <c r="V730" s="46"/>
      <c r="W730" s="46"/>
      <c r="X730" s="49"/>
      <c r="Y730" s="49"/>
      <c r="Z730" s="46"/>
      <c r="AA730" s="46"/>
      <c r="AB730" s="49"/>
      <c r="AC730" s="49"/>
      <c r="AD730" s="49"/>
      <c r="AE730" s="49"/>
      <c r="AF730" s="37"/>
    </row>
    <row r="731">
      <c r="A731" s="46"/>
      <c r="B731" s="312"/>
      <c r="C731" s="46"/>
      <c r="D731" s="49"/>
      <c r="E731" s="49"/>
      <c r="F731" s="49"/>
      <c r="G731" s="49"/>
      <c r="H731" s="49"/>
      <c r="I731" s="46"/>
      <c r="J731" s="46"/>
      <c r="K731" s="49"/>
      <c r="L731" s="261"/>
      <c r="M731" s="261"/>
      <c r="N731" s="49"/>
      <c r="O731" s="46"/>
      <c r="P731" s="49"/>
      <c r="Q731" s="46"/>
      <c r="R731" s="49"/>
      <c r="S731" s="46"/>
      <c r="T731" s="46"/>
      <c r="U731" s="49"/>
      <c r="V731" s="46"/>
      <c r="W731" s="46"/>
      <c r="X731" s="49"/>
      <c r="Y731" s="49"/>
      <c r="Z731" s="46"/>
      <c r="AA731" s="46"/>
      <c r="AB731" s="49"/>
      <c r="AC731" s="49"/>
      <c r="AD731" s="49"/>
      <c r="AE731" s="49"/>
      <c r="AF731" s="37"/>
    </row>
    <row r="732">
      <c r="A732" s="46"/>
      <c r="B732" s="312"/>
      <c r="C732" s="46"/>
      <c r="D732" s="49"/>
      <c r="E732" s="49"/>
      <c r="F732" s="49"/>
      <c r="G732" s="49"/>
      <c r="H732" s="49"/>
      <c r="I732" s="46"/>
      <c r="J732" s="46"/>
      <c r="K732" s="49"/>
      <c r="L732" s="260"/>
      <c r="M732" s="260"/>
      <c r="N732" s="49"/>
      <c r="O732" s="46"/>
      <c r="P732" s="49"/>
      <c r="Q732" s="46"/>
      <c r="R732" s="49"/>
      <c r="S732" s="46"/>
      <c r="T732" s="46"/>
      <c r="U732" s="49"/>
      <c r="V732" s="46"/>
      <c r="W732" s="46"/>
      <c r="X732" s="49"/>
      <c r="Y732" s="49"/>
      <c r="Z732" s="46"/>
      <c r="AA732" s="46"/>
      <c r="AB732" s="49"/>
      <c r="AC732" s="49"/>
      <c r="AD732" s="49"/>
      <c r="AE732" s="49"/>
      <c r="AF732" s="37"/>
    </row>
    <row r="733">
      <c r="A733" s="46"/>
      <c r="B733" s="312"/>
      <c r="C733" s="46"/>
      <c r="D733" s="49"/>
      <c r="E733" s="49"/>
      <c r="F733" s="49"/>
      <c r="G733" s="49"/>
      <c r="H733" s="49"/>
      <c r="I733" s="46"/>
      <c r="J733" s="46"/>
      <c r="K733" s="49"/>
      <c r="L733" s="261"/>
      <c r="M733" s="261"/>
      <c r="N733" s="49"/>
      <c r="O733" s="46"/>
      <c r="P733" s="49"/>
      <c r="Q733" s="46"/>
      <c r="R733" s="49"/>
      <c r="S733" s="46"/>
      <c r="T733" s="46"/>
      <c r="U733" s="49"/>
      <c r="V733" s="46"/>
      <c r="W733" s="46"/>
      <c r="X733" s="49"/>
      <c r="Y733" s="49"/>
      <c r="Z733" s="46"/>
      <c r="AA733" s="46"/>
      <c r="AB733" s="49"/>
      <c r="AC733" s="49"/>
      <c r="AD733" s="49"/>
      <c r="AE733" s="49"/>
      <c r="AF733" s="37"/>
    </row>
    <row r="734">
      <c r="A734" s="46"/>
      <c r="B734" s="312"/>
      <c r="C734" s="46"/>
      <c r="D734" s="49"/>
      <c r="E734" s="49"/>
      <c r="F734" s="49"/>
      <c r="G734" s="49"/>
      <c r="H734" s="49"/>
      <c r="I734" s="46"/>
      <c r="J734" s="46"/>
      <c r="K734" s="49"/>
      <c r="L734" s="260"/>
      <c r="M734" s="260"/>
      <c r="N734" s="49"/>
      <c r="O734" s="46"/>
      <c r="P734" s="49"/>
      <c r="Q734" s="46"/>
      <c r="R734" s="49"/>
      <c r="S734" s="46"/>
      <c r="T734" s="46"/>
      <c r="U734" s="49"/>
      <c r="V734" s="46"/>
      <c r="W734" s="46"/>
      <c r="X734" s="49"/>
      <c r="Y734" s="49"/>
      <c r="Z734" s="46"/>
      <c r="AA734" s="46"/>
      <c r="AB734" s="49"/>
      <c r="AC734" s="49"/>
      <c r="AD734" s="49"/>
      <c r="AE734" s="49"/>
      <c r="AF734" s="37"/>
    </row>
    <row r="735">
      <c r="A735" s="46"/>
      <c r="B735" s="312"/>
      <c r="C735" s="46"/>
      <c r="D735" s="49"/>
      <c r="E735" s="49"/>
      <c r="F735" s="49"/>
      <c r="G735" s="49"/>
      <c r="H735" s="49"/>
      <c r="I735" s="46"/>
      <c r="J735" s="46"/>
      <c r="K735" s="49"/>
      <c r="L735" s="261"/>
      <c r="M735" s="261"/>
      <c r="N735" s="49"/>
      <c r="O735" s="46"/>
      <c r="P735" s="49"/>
      <c r="Q735" s="46"/>
      <c r="R735" s="49"/>
      <c r="S735" s="46"/>
      <c r="T735" s="46"/>
      <c r="U735" s="49"/>
      <c r="V735" s="46"/>
      <c r="W735" s="46"/>
      <c r="X735" s="49"/>
      <c r="Y735" s="49"/>
      <c r="Z735" s="46"/>
      <c r="AA735" s="46"/>
      <c r="AB735" s="49"/>
      <c r="AC735" s="49"/>
      <c r="AD735" s="49"/>
      <c r="AE735" s="49"/>
      <c r="AF735" s="37"/>
    </row>
    <row r="736">
      <c r="A736" s="46"/>
      <c r="B736" s="312"/>
      <c r="C736" s="46"/>
      <c r="D736" s="49"/>
      <c r="E736" s="49"/>
      <c r="F736" s="49"/>
      <c r="G736" s="49"/>
      <c r="H736" s="49"/>
      <c r="I736" s="46"/>
      <c r="J736" s="46"/>
      <c r="K736" s="49"/>
      <c r="L736" s="260"/>
      <c r="M736" s="260"/>
      <c r="N736" s="49"/>
      <c r="O736" s="46"/>
      <c r="P736" s="49"/>
      <c r="Q736" s="46"/>
      <c r="R736" s="49"/>
      <c r="S736" s="46"/>
      <c r="T736" s="46"/>
      <c r="U736" s="49"/>
      <c r="V736" s="46"/>
      <c r="W736" s="46"/>
      <c r="X736" s="49"/>
      <c r="Y736" s="49"/>
      <c r="Z736" s="46"/>
      <c r="AA736" s="46"/>
      <c r="AB736" s="49"/>
      <c r="AC736" s="49"/>
      <c r="AD736" s="49"/>
      <c r="AE736" s="49"/>
      <c r="AF736" s="37"/>
    </row>
    <row r="737">
      <c r="A737" s="46"/>
      <c r="B737" s="312"/>
      <c r="C737" s="46"/>
      <c r="D737" s="49"/>
      <c r="E737" s="49"/>
      <c r="F737" s="49"/>
      <c r="G737" s="49"/>
      <c r="H737" s="49"/>
      <c r="I737" s="46"/>
      <c r="J737" s="46"/>
      <c r="K737" s="49"/>
      <c r="L737" s="261"/>
      <c r="M737" s="261"/>
      <c r="N737" s="49"/>
      <c r="O737" s="46"/>
      <c r="P737" s="49"/>
      <c r="Q737" s="46"/>
      <c r="R737" s="49"/>
      <c r="S737" s="46"/>
      <c r="T737" s="46"/>
      <c r="U737" s="49"/>
      <c r="V737" s="46"/>
      <c r="W737" s="46"/>
      <c r="X737" s="49"/>
      <c r="Y737" s="49"/>
      <c r="Z737" s="46"/>
      <c r="AA737" s="46"/>
      <c r="AB737" s="49"/>
      <c r="AC737" s="49"/>
      <c r="AD737" s="49"/>
      <c r="AE737" s="49"/>
      <c r="AF737" s="37"/>
    </row>
    <row r="738">
      <c r="A738" s="46"/>
      <c r="B738" s="312"/>
      <c r="C738" s="46"/>
      <c r="D738" s="49"/>
      <c r="E738" s="49"/>
      <c r="F738" s="49"/>
      <c r="G738" s="49"/>
      <c r="H738" s="49"/>
      <c r="I738" s="46"/>
      <c r="J738" s="46"/>
      <c r="K738" s="49"/>
      <c r="L738" s="260"/>
      <c r="M738" s="260"/>
      <c r="N738" s="49"/>
      <c r="O738" s="46"/>
      <c r="P738" s="49"/>
      <c r="Q738" s="46"/>
      <c r="R738" s="49"/>
      <c r="S738" s="46"/>
      <c r="T738" s="46"/>
      <c r="U738" s="49"/>
      <c r="V738" s="46"/>
      <c r="W738" s="46"/>
      <c r="X738" s="49"/>
      <c r="Y738" s="49"/>
      <c r="Z738" s="46"/>
      <c r="AA738" s="46"/>
      <c r="AB738" s="49"/>
      <c r="AC738" s="49"/>
      <c r="AD738" s="49"/>
      <c r="AE738" s="49"/>
      <c r="AF738" s="37"/>
    </row>
    <row r="739">
      <c r="A739" s="46"/>
      <c r="B739" s="312"/>
      <c r="C739" s="46"/>
      <c r="D739" s="49"/>
      <c r="E739" s="49"/>
      <c r="F739" s="49"/>
      <c r="G739" s="49"/>
      <c r="H739" s="49"/>
      <c r="I739" s="46"/>
      <c r="J739" s="46"/>
      <c r="K739" s="49"/>
      <c r="L739" s="261"/>
      <c r="M739" s="261"/>
      <c r="N739" s="49"/>
      <c r="O739" s="46"/>
      <c r="P739" s="49"/>
      <c r="Q739" s="46"/>
      <c r="R739" s="49"/>
      <c r="S739" s="46"/>
      <c r="T739" s="46"/>
      <c r="U739" s="49"/>
      <c r="V739" s="46"/>
      <c r="W739" s="46"/>
      <c r="X739" s="49"/>
      <c r="Y739" s="49"/>
      <c r="Z739" s="46"/>
      <c r="AA739" s="46"/>
      <c r="AB739" s="49"/>
      <c r="AC739" s="49"/>
      <c r="AD739" s="49"/>
      <c r="AE739" s="49"/>
      <c r="AF739" s="37"/>
    </row>
    <row r="740">
      <c r="A740" s="46"/>
      <c r="B740" s="312"/>
      <c r="C740" s="46"/>
      <c r="D740" s="49"/>
      <c r="E740" s="49"/>
      <c r="F740" s="49"/>
      <c r="G740" s="49"/>
      <c r="H740" s="49"/>
      <c r="I740" s="46"/>
      <c r="J740" s="46"/>
      <c r="K740" s="49"/>
      <c r="L740" s="260"/>
      <c r="M740" s="260"/>
      <c r="N740" s="49"/>
      <c r="O740" s="46"/>
      <c r="P740" s="49"/>
      <c r="Q740" s="46"/>
      <c r="R740" s="49"/>
      <c r="S740" s="46"/>
      <c r="T740" s="46"/>
      <c r="U740" s="49"/>
      <c r="V740" s="46"/>
      <c r="W740" s="46"/>
      <c r="X740" s="49"/>
      <c r="Y740" s="49"/>
      <c r="Z740" s="46"/>
      <c r="AA740" s="46"/>
      <c r="AB740" s="49"/>
      <c r="AC740" s="49"/>
      <c r="AD740" s="49"/>
      <c r="AE740" s="49"/>
      <c r="AF740" s="37"/>
    </row>
    <row r="741">
      <c r="A741" s="46"/>
      <c r="B741" s="312"/>
      <c r="C741" s="46"/>
      <c r="D741" s="49"/>
      <c r="E741" s="49"/>
      <c r="F741" s="49"/>
      <c r="G741" s="49"/>
      <c r="H741" s="49"/>
      <c r="I741" s="46"/>
      <c r="J741" s="46"/>
      <c r="K741" s="49"/>
      <c r="L741" s="261"/>
      <c r="M741" s="261"/>
      <c r="N741" s="49"/>
      <c r="O741" s="46"/>
      <c r="P741" s="49"/>
      <c r="Q741" s="46"/>
      <c r="R741" s="49"/>
      <c r="S741" s="46"/>
      <c r="T741" s="46"/>
      <c r="U741" s="49"/>
      <c r="V741" s="46"/>
      <c r="W741" s="46"/>
      <c r="X741" s="49"/>
      <c r="Y741" s="49"/>
      <c r="Z741" s="46"/>
      <c r="AA741" s="46"/>
      <c r="AB741" s="49"/>
      <c r="AC741" s="49"/>
      <c r="AD741" s="49"/>
      <c r="AE741" s="49"/>
      <c r="AF741" s="37"/>
    </row>
    <row r="742">
      <c r="A742" s="46"/>
      <c r="B742" s="312"/>
      <c r="C742" s="46"/>
      <c r="D742" s="49"/>
      <c r="E742" s="49"/>
      <c r="F742" s="49"/>
      <c r="G742" s="49"/>
      <c r="H742" s="49"/>
      <c r="I742" s="46"/>
      <c r="J742" s="46"/>
      <c r="K742" s="49"/>
      <c r="L742" s="260"/>
      <c r="M742" s="260"/>
      <c r="N742" s="49"/>
      <c r="O742" s="46"/>
      <c r="P742" s="49"/>
      <c r="Q742" s="46"/>
      <c r="R742" s="49"/>
      <c r="S742" s="46"/>
      <c r="T742" s="46"/>
      <c r="U742" s="49"/>
      <c r="V742" s="46"/>
      <c r="W742" s="46"/>
      <c r="X742" s="49"/>
      <c r="Y742" s="49"/>
      <c r="Z742" s="46"/>
      <c r="AA742" s="46"/>
      <c r="AB742" s="49"/>
      <c r="AC742" s="49"/>
      <c r="AD742" s="49"/>
      <c r="AE742" s="49"/>
      <c r="AF742" s="37"/>
    </row>
    <row r="743">
      <c r="A743" s="46"/>
      <c r="B743" s="312"/>
      <c r="C743" s="46"/>
      <c r="D743" s="49"/>
      <c r="E743" s="49"/>
      <c r="F743" s="49"/>
      <c r="G743" s="49"/>
      <c r="H743" s="49"/>
      <c r="I743" s="46"/>
      <c r="J743" s="46"/>
      <c r="K743" s="49"/>
      <c r="L743" s="261"/>
      <c r="M743" s="261"/>
      <c r="N743" s="49"/>
      <c r="O743" s="46"/>
      <c r="P743" s="49"/>
      <c r="Q743" s="46"/>
      <c r="R743" s="49"/>
      <c r="S743" s="46"/>
      <c r="T743" s="46"/>
      <c r="U743" s="49"/>
      <c r="V743" s="46"/>
      <c r="W743" s="46"/>
      <c r="X743" s="49"/>
      <c r="Y743" s="49"/>
      <c r="Z743" s="46"/>
      <c r="AA743" s="46"/>
      <c r="AB743" s="49"/>
      <c r="AC743" s="49"/>
      <c r="AD743" s="49"/>
      <c r="AE743" s="49"/>
      <c r="AF743" s="37"/>
    </row>
    <row r="744">
      <c r="A744" s="46"/>
      <c r="B744" s="312"/>
      <c r="C744" s="46"/>
      <c r="D744" s="49"/>
      <c r="E744" s="49"/>
      <c r="F744" s="49"/>
      <c r="G744" s="49"/>
      <c r="H744" s="49"/>
      <c r="I744" s="46"/>
      <c r="J744" s="46"/>
      <c r="K744" s="49"/>
      <c r="L744" s="260"/>
      <c r="M744" s="260"/>
      <c r="N744" s="49"/>
      <c r="O744" s="46"/>
      <c r="P744" s="49"/>
      <c r="Q744" s="46"/>
      <c r="R744" s="49"/>
      <c r="S744" s="46"/>
      <c r="T744" s="46"/>
      <c r="U744" s="49"/>
      <c r="V744" s="46"/>
      <c r="W744" s="46"/>
      <c r="X744" s="49"/>
      <c r="Y744" s="49"/>
      <c r="Z744" s="46"/>
      <c r="AA744" s="46"/>
      <c r="AB744" s="49"/>
      <c r="AC744" s="49"/>
      <c r="AD744" s="49"/>
      <c r="AE744" s="49"/>
      <c r="AF744" s="37"/>
    </row>
    <row r="745">
      <c r="A745" s="46"/>
      <c r="B745" s="312"/>
      <c r="C745" s="46"/>
      <c r="D745" s="49"/>
      <c r="E745" s="49"/>
      <c r="F745" s="49"/>
      <c r="G745" s="49"/>
      <c r="H745" s="49"/>
      <c r="I745" s="46"/>
      <c r="J745" s="46"/>
      <c r="K745" s="49"/>
      <c r="L745" s="261"/>
      <c r="M745" s="261"/>
      <c r="N745" s="49"/>
      <c r="O745" s="46"/>
      <c r="P745" s="49"/>
      <c r="Q745" s="46"/>
      <c r="R745" s="49"/>
      <c r="S745" s="46"/>
      <c r="T745" s="46"/>
      <c r="U745" s="49"/>
      <c r="V745" s="46"/>
      <c r="W745" s="46"/>
      <c r="X745" s="49"/>
      <c r="Y745" s="49"/>
      <c r="Z745" s="46"/>
      <c r="AA745" s="46"/>
      <c r="AB745" s="49"/>
      <c r="AC745" s="49"/>
      <c r="AD745" s="49"/>
      <c r="AE745" s="49"/>
      <c r="AF745" s="37"/>
    </row>
    <row r="746">
      <c r="A746" s="46"/>
      <c r="B746" s="312"/>
      <c r="C746" s="46"/>
      <c r="D746" s="49"/>
      <c r="E746" s="49"/>
      <c r="F746" s="49"/>
      <c r="G746" s="49"/>
      <c r="H746" s="49"/>
      <c r="I746" s="46"/>
      <c r="J746" s="46"/>
      <c r="K746" s="49"/>
      <c r="L746" s="260"/>
      <c r="M746" s="260"/>
      <c r="N746" s="49"/>
      <c r="O746" s="46"/>
      <c r="P746" s="49"/>
      <c r="Q746" s="46"/>
      <c r="R746" s="49"/>
      <c r="S746" s="46"/>
      <c r="T746" s="46"/>
      <c r="U746" s="49"/>
      <c r="V746" s="46"/>
      <c r="W746" s="46"/>
      <c r="X746" s="49"/>
      <c r="Y746" s="49"/>
      <c r="Z746" s="46"/>
      <c r="AA746" s="46"/>
      <c r="AB746" s="49"/>
      <c r="AC746" s="49"/>
      <c r="AD746" s="49"/>
      <c r="AE746" s="49"/>
      <c r="AF746" s="37"/>
    </row>
    <row r="747">
      <c r="A747" s="46"/>
      <c r="B747" s="312"/>
      <c r="C747" s="46"/>
      <c r="D747" s="49"/>
      <c r="E747" s="49"/>
      <c r="F747" s="49"/>
      <c r="G747" s="49"/>
      <c r="H747" s="49"/>
      <c r="I747" s="46"/>
      <c r="J747" s="46"/>
      <c r="K747" s="49"/>
      <c r="L747" s="261"/>
      <c r="M747" s="261"/>
      <c r="N747" s="49"/>
      <c r="O747" s="46"/>
      <c r="P747" s="49"/>
      <c r="Q747" s="46"/>
      <c r="R747" s="49"/>
      <c r="S747" s="46"/>
      <c r="T747" s="46"/>
      <c r="U747" s="49"/>
      <c r="V747" s="46"/>
      <c r="W747" s="46"/>
      <c r="X747" s="49"/>
      <c r="Y747" s="49"/>
      <c r="Z747" s="46"/>
      <c r="AA747" s="46"/>
      <c r="AB747" s="49"/>
      <c r="AC747" s="49"/>
      <c r="AD747" s="49"/>
      <c r="AE747" s="49"/>
      <c r="AF747" s="37"/>
    </row>
    <row r="748">
      <c r="A748" s="46"/>
      <c r="B748" s="312"/>
      <c r="C748" s="46"/>
      <c r="D748" s="49"/>
      <c r="E748" s="49"/>
      <c r="F748" s="49"/>
      <c r="G748" s="49"/>
      <c r="H748" s="49"/>
      <c r="I748" s="46"/>
      <c r="J748" s="46"/>
      <c r="K748" s="49"/>
      <c r="L748" s="260"/>
      <c r="M748" s="260"/>
      <c r="N748" s="49"/>
      <c r="O748" s="46"/>
      <c r="P748" s="49"/>
      <c r="Q748" s="46"/>
      <c r="R748" s="49"/>
      <c r="S748" s="46"/>
      <c r="T748" s="46"/>
      <c r="U748" s="49"/>
      <c r="V748" s="46"/>
      <c r="W748" s="46"/>
      <c r="X748" s="49"/>
      <c r="Y748" s="49"/>
      <c r="Z748" s="46"/>
      <c r="AA748" s="46"/>
      <c r="AB748" s="49"/>
      <c r="AC748" s="49"/>
      <c r="AD748" s="49"/>
      <c r="AE748" s="49"/>
      <c r="AF748" s="37"/>
    </row>
    <row r="749">
      <c r="A749" s="46"/>
      <c r="B749" s="312"/>
      <c r="C749" s="46"/>
      <c r="D749" s="49"/>
      <c r="E749" s="49"/>
      <c r="F749" s="49"/>
      <c r="G749" s="49"/>
      <c r="H749" s="49"/>
      <c r="I749" s="46"/>
      <c r="J749" s="46"/>
      <c r="K749" s="49"/>
      <c r="L749" s="261"/>
      <c r="M749" s="261"/>
      <c r="N749" s="49"/>
      <c r="O749" s="46"/>
      <c r="P749" s="49"/>
      <c r="Q749" s="46"/>
      <c r="R749" s="49"/>
      <c r="S749" s="46"/>
      <c r="T749" s="46"/>
      <c r="U749" s="49"/>
      <c r="V749" s="46"/>
      <c r="W749" s="46"/>
      <c r="X749" s="49"/>
      <c r="Y749" s="49"/>
      <c r="Z749" s="46"/>
      <c r="AA749" s="46"/>
      <c r="AB749" s="49"/>
      <c r="AC749" s="49"/>
      <c r="AD749" s="49"/>
      <c r="AE749" s="49"/>
      <c r="AF749" s="37"/>
    </row>
    <row r="750">
      <c r="A750" s="46"/>
      <c r="B750" s="312"/>
      <c r="C750" s="46"/>
      <c r="D750" s="49"/>
      <c r="E750" s="49"/>
      <c r="F750" s="49"/>
      <c r="G750" s="49"/>
      <c r="H750" s="49"/>
      <c r="I750" s="46"/>
      <c r="J750" s="46"/>
      <c r="K750" s="49"/>
      <c r="L750" s="260"/>
      <c r="M750" s="260"/>
      <c r="N750" s="49"/>
      <c r="O750" s="46"/>
      <c r="P750" s="49"/>
      <c r="Q750" s="46"/>
      <c r="R750" s="49"/>
      <c r="S750" s="46"/>
      <c r="T750" s="46"/>
      <c r="U750" s="49"/>
      <c r="V750" s="46"/>
      <c r="W750" s="46"/>
      <c r="X750" s="49"/>
      <c r="Y750" s="49"/>
      <c r="Z750" s="46"/>
      <c r="AA750" s="46"/>
      <c r="AB750" s="49"/>
      <c r="AC750" s="49"/>
      <c r="AD750" s="49"/>
      <c r="AE750" s="49"/>
      <c r="AF750" s="37"/>
    </row>
    <row r="751">
      <c r="A751" s="46"/>
      <c r="B751" s="312"/>
      <c r="C751" s="46"/>
      <c r="D751" s="49"/>
      <c r="E751" s="49"/>
      <c r="F751" s="49"/>
      <c r="G751" s="49"/>
      <c r="H751" s="49"/>
      <c r="I751" s="46"/>
      <c r="J751" s="46"/>
      <c r="K751" s="49"/>
      <c r="L751" s="261"/>
      <c r="M751" s="261"/>
      <c r="N751" s="49"/>
      <c r="O751" s="46"/>
      <c r="P751" s="49"/>
      <c r="Q751" s="46"/>
      <c r="R751" s="49"/>
      <c r="S751" s="46"/>
      <c r="T751" s="46"/>
      <c r="U751" s="49"/>
      <c r="V751" s="46"/>
      <c r="W751" s="46"/>
      <c r="X751" s="49"/>
      <c r="Y751" s="49"/>
      <c r="Z751" s="46"/>
      <c r="AA751" s="46"/>
      <c r="AB751" s="49"/>
      <c r="AC751" s="49"/>
      <c r="AD751" s="49"/>
      <c r="AE751" s="49"/>
      <c r="AF751" s="37"/>
    </row>
    <row r="752">
      <c r="A752" s="46"/>
      <c r="B752" s="312"/>
      <c r="C752" s="46"/>
      <c r="D752" s="49"/>
      <c r="E752" s="49"/>
      <c r="F752" s="49"/>
      <c r="G752" s="49"/>
      <c r="H752" s="49"/>
      <c r="I752" s="46"/>
      <c r="J752" s="46"/>
      <c r="K752" s="49"/>
      <c r="L752" s="260"/>
      <c r="M752" s="260"/>
      <c r="N752" s="49"/>
      <c r="O752" s="46"/>
      <c r="P752" s="49"/>
      <c r="Q752" s="46"/>
      <c r="R752" s="49"/>
      <c r="S752" s="46"/>
      <c r="T752" s="46"/>
      <c r="U752" s="49"/>
      <c r="V752" s="46"/>
      <c r="W752" s="46"/>
      <c r="X752" s="49"/>
      <c r="Y752" s="49"/>
      <c r="Z752" s="46"/>
      <c r="AA752" s="46"/>
      <c r="AB752" s="49"/>
      <c r="AC752" s="49"/>
      <c r="AD752" s="49"/>
      <c r="AE752" s="49"/>
      <c r="AF752" s="37"/>
    </row>
    <row r="753">
      <c r="A753" s="46"/>
      <c r="B753" s="312"/>
      <c r="C753" s="46"/>
      <c r="D753" s="49"/>
      <c r="E753" s="49"/>
      <c r="F753" s="49"/>
      <c r="G753" s="49"/>
      <c r="H753" s="49"/>
      <c r="I753" s="46"/>
      <c r="J753" s="46"/>
      <c r="K753" s="49"/>
      <c r="L753" s="261"/>
      <c r="M753" s="261"/>
      <c r="N753" s="49"/>
      <c r="O753" s="46"/>
      <c r="P753" s="49"/>
      <c r="Q753" s="46"/>
      <c r="R753" s="49"/>
      <c r="S753" s="46"/>
      <c r="T753" s="46"/>
      <c r="U753" s="49"/>
      <c r="V753" s="46"/>
      <c r="W753" s="46"/>
      <c r="X753" s="49"/>
      <c r="Y753" s="49"/>
      <c r="Z753" s="46"/>
      <c r="AA753" s="46"/>
      <c r="AB753" s="49"/>
      <c r="AC753" s="49"/>
      <c r="AD753" s="49"/>
      <c r="AE753" s="49"/>
      <c r="AF753" s="37"/>
    </row>
    <row r="754">
      <c r="A754" s="46"/>
      <c r="B754" s="312"/>
      <c r="C754" s="46"/>
      <c r="D754" s="49"/>
      <c r="E754" s="49"/>
      <c r="F754" s="49"/>
      <c r="G754" s="49"/>
      <c r="H754" s="49"/>
      <c r="I754" s="46"/>
      <c r="J754" s="46"/>
      <c r="K754" s="49"/>
      <c r="L754" s="260"/>
      <c r="M754" s="260"/>
      <c r="N754" s="49"/>
      <c r="O754" s="46"/>
      <c r="P754" s="49"/>
      <c r="Q754" s="46"/>
      <c r="R754" s="49"/>
      <c r="S754" s="46"/>
      <c r="T754" s="46"/>
      <c r="U754" s="49"/>
      <c r="V754" s="46"/>
      <c r="W754" s="46"/>
      <c r="X754" s="49"/>
      <c r="Y754" s="49"/>
      <c r="Z754" s="46"/>
      <c r="AA754" s="46"/>
      <c r="AB754" s="49"/>
      <c r="AC754" s="49"/>
      <c r="AD754" s="49"/>
      <c r="AE754" s="49"/>
      <c r="AF754" s="37"/>
    </row>
    <row r="755">
      <c r="A755" s="46"/>
      <c r="B755" s="312"/>
      <c r="C755" s="46"/>
      <c r="D755" s="49"/>
      <c r="E755" s="49"/>
      <c r="F755" s="49"/>
      <c r="G755" s="49"/>
      <c r="H755" s="49"/>
      <c r="I755" s="46"/>
      <c r="J755" s="46"/>
      <c r="K755" s="49"/>
      <c r="L755" s="261"/>
      <c r="M755" s="261"/>
      <c r="N755" s="49"/>
      <c r="O755" s="46"/>
      <c r="P755" s="49"/>
      <c r="Q755" s="46"/>
      <c r="R755" s="49"/>
      <c r="S755" s="46"/>
      <c r="T755" s="46"/>
      <c r="U755" s="49"/>
      <c r="V755" s="46"/>
      <c r="W755" s="46"/>
      <c r="X755" s="49"/>
      <c r="Y755" s="49"/>
      <c r="Z755" s="46"/>
      <c r="AA755" s="46"/>
      <c r="AB755" s="49"/>
      <c r="AC755" s="49"/>
      <c r="AD755" s="49"/>
      <c r="AE755" s="49"/>
      <c r="AF755" s="37"/>
    </row>
    <row r="756">
      <c r="A756" s="46"/>
      <c r="B756" s="312"/>
      <c r="C756" s="46"/>
      <c r="D756" s="49"/>
      <c r="E756" s="49"/>
      <c r="F756" s="49"/>
      <c r="G756" s="49"/>
      <c r="H756" s="49"/>
      <c r="I756" s="46"/>
      <c r="J756" s="46"/>
      <c r="K756" s="49"/>
      <c r="L756" s="260"/>
      <c r="M756" s="260"/>
      <c r="N756" s="49"/>
      <c r="O756" s="46"/>
      <c r="P756" s="49"/>
      <c r="Q756" s="46"/>
      <c r="R756" s="49"/>
      <c r="S756" s="46"/>
      <c r="T756" s="46"/>
      <c r="U756" s="49"/>
      <c r="V756" s="46"/>
      <c r="W756" s="46"/>
      <c r="X756" s="49"/>
      <c r="Y756" s="49"/>
      <c r="Z756" s="46"/>
      <c r="AA756" s="46"/>
      <c r="AB756" s="49"/>
      <c r="AC756" s="49"/>
      <c r="AD756" s="49"/>
      <c r="AE756" s="49"/>
      <c r="AF756" s="37"/>
    </row>
    <row r="757">
      <c r="A757" s="46"/>
      <c r="B757" s="312"/>
      <c r="C757" s="46"/>
      <c r="D757" s="49"/>
      <c r="E757" s="49"/>
      <c r="F757" s="49"/>
      <c r="G757" s="49"/>
      <c r="H757" s="49"/>
      <c r="I757" s="46"/>
      <c r="J757" s="46"/>
      <c r="K757" s="49"/>
      <c r="L757" s="261"/>
      <c r="M757" s="261"/>
      <c r="N757" s="49"/>
      <c r="O757" s="46"/>
      <c r="P757" s="49"/>
      <c r="Q757" s="46"/>
      <c r="R757" s="49"/>
      <c r="S757" s="46"/>
      <c r="T757" s="46"/>
      <c r="U757" s="49"/>
      <c r="V757" s="46"/>
      <c r="W757" s="46"/>
      <c r="X757" s="49"/>
      <c r="Y757" s="49"/>
      <c r="Z757" s="46"/>
      <c r="AA757" s="46"/>
      <c r="AB757" s="49"/>
      <c r="AC757" s="49"/>
      <c r="AD757" s="49"/>
      <c r="AE757" s="49"/>
      <c r="AF757" s="37"/>
    </row>
    <row r="758">
      <c r="A758" s="46"/>
      <c r="B758" s="312"/>
      <c r="C758" s="46"/>
      <c r="D758" s="49"/>
      <c r="E758" s="49"/>
      <c r="F758" s="49"/>
      <c r="G758" s="49"/>
      <c r="H758" s="49"/>
      <c r="I758" s="46"/>
      <c r="J758" s="46"/>
      <c r="K758" s="49"/>
      <c r="L758" s="260"/>
      <c r="M758" s="260"/>
      <c r="N758" s="49"/>
      <c r="O758" s="46"/>
      <c r="P758" s="49"/>
      <c r="Q758" s="46"/>
      <c r="R758" s="49"/>
      <c r="S758" s="46"/>
      <c r="T758" s="46"/>
      <c r="U758" s="49"/>
      <c r="V758" s="46"/>
      <c r="W758" s="46"/>
      <c r="X758" s="49"/>
      <c r="Y758" s="49"/>
      <c r="Z758" s="46"/>
      <c r="AA758" s="46"/>
      <c r="AB758" s="49"/>
      <c r="AC758" s="49"/>
      <c r="AD758" s="49"/>
      <c r="AE758" s="49"/>
      <c r="AF758" s="37"/>
    </row>
    <row r="759">
      <c r="A759" s="46"/>
      <c r="B759" s="312"/>
      <c r="C759" s="46"/>
      <c r="D759" s="49"/>
      <c r="E759" s="49"/>
      <c r="F759" s="49"/>
      <c r="G759" s="49"/>
      <c r="H759" s="49"/>
      <c r="I759" s="46"/>
      <c r="J759" s="46"/>
      <c r="K759" s="49"/>
      <c r="L759" s="261"/>
      <c r="M759" s="261"/>
      <c r="N759" s="49"/>
      <c r="O759" s="46"/>
      <c r="P759" s="49"/>
      <c r="Q759" s="46"/>
      <c r="R759" s="49"/>
      <c r="S759" s="46"/>
      <c r="T759" s="46"/>
      <c r="U759" s="49"/>
      <c r="V759" s="46"/>
      <c r="W759" s="46"/>
      <c r="X759" s="49"/>
      <c r="Y759" s="49"/>
      <c r="Z759" s="46"/>
      <c r="AA759" s="46"/>
      <c r="AB759" s="49"/>
      <c r="AC759" s="49"/>
      <c r="AD759" s="49"/>
      <c r="AE759" s="49"/>
      <c r="AF759" s="37"/>
    </row>
    <row r="760">
      <c r="A760" s="46"/>
      <c r="B760" s="312"/>
      <c r="C760" s="46"/>
      <c r="D760" s="49"/>
      <c r="E760" s="49"/>
      <c r="F760" s="49"/>
      <c r="G760" s="49"/>
      <c r="H760" s="49"/>
      <c r="I760" s="46"/>
      <c r="J760" s="46"/>
      <c r="K760" s="49"/>
      <c r="L760" s="260"/>
      <c r="M760" s="260"/>
      <c r="N760" s="49"/>
      <c r="O760" s="46"/>
      <c r="P760" s="49"/>
      <c r="Q760" s="46"/>
      <c r="R760" s="49"/>
      <c r="S760" s="46"/>
      <c r="T760" s="46"/>
      <c r="U760" s="49"/>
      <c r="V760" s="46"/>
      <c r="W760" s="46"/>
      <c r="X760" s="49"/>
      <c r="Y760" s="49"/>
      <c r="Z760" s="46"/>
      <c r="AA760" s="46"/>
      <c r="AB760" s="49"/>
      <c r="AC760" s="49"/>
      <c r="AD760" s="49"/>
      <c r="AE760" s="49"/>
      <c r="AF760" s="37"/>
    </row>
    <row r="761">
      <c r="A761" s="46"/>
      <c r="B761" s="312"/>
      <c r="C761" s="46"/>
      <c r="D761" s="49"/>
      <c r="E761" s="49"/>
      <c r="F761" s="49"/>
      <c r="G761" s="49"/>
      <c r="H761" s="49"/>
      <c r="I761" s="46"/>
      <c r="J761" s="46"/>
      <c r="K761" s="49"/>
      <c r="L761" s="261"/>
      <c r="M761" s="261"/>
      <c r="N761" s="49"/>
      <c r="O761" s="46"/>
      <c r="P761" s="49"/>
      <c r="Q761" s="46"/>
      <c r="R761" s="49"/>
      <c r="S761" s="46"/>
      <c r="T761" s="46"/>
      <c r="U761" s="49"/>
      <c r="V761" s="46"/>
      <c r="W761" s="46"/>
      <c r="X761" s="49"/>
      <c r="Y761" s="49"/>
      <c r="Z761" s="46"/>
      <c r="AA761" s="46"/>
      <c r="AB761" s="49"/>
      <c r="AC761" s="49"/>
      <c r="AD761" s="49"/>
      <c r="AE761" s="49"/>
      <c r="AF761" s="37"/>
    </row>
    <row r="762">
      <c r="A762" s="46"/>
      <c r="B762" s="312"/>
      <c r="C762" s="46"/>
      <c r="D762" s="49"/>
      <c r="E762" s="49"/>
      <c r="F762" s="49"/>
      <c r="G762" s="49"/>
      <c r="H762" s="49"/>
      <c r="I762" s="46"/>
      <c r="J762" s="46"/>
      <c r="K762" s="49"/>
      <c r="L762" s="260"/>
      <c r="M762" s="260"/>
      <c r="N762" s="49"/>
      <c r="O762" s="46"/>
      <c r="P762" s="49"/>
      <c r="Q762" s="46"/>
      <c r="R762" s="49"/>
      <c r="S762" s="46"/>
      <c r="T762" s="46"/>
      <c r="U762" s="49"/>
      <c r="V762" s="46"/>
      <c r="W762" s="46"/>
      <c r="X762" s="49"/>
      <c r="Y762" s="49"/>
      <c r="Z762" s="46"/>
      <c r="AA762" s="46"/>
      <c r="AB762" s="49"/>
      <c r="AC762" s="49"/>
      <c r="AD762" s="49"/>
      <c r="AE762" s="49"/>
      <c r="AF762" s="37"/>
    </row>
    <row r="763">
      <c r="A763" s="46"/>
      <c r="B763" s="312"/>
      <c r="C763" s="46"/>
      <c r="D763" s="49"/>
      <c r="E763" s="49"/>
      <c r="F763" s="49"/>
      <c r="G763" s="49"/>
      <c r="H763" s="49"/>
      <c r="I763" s="46"/>
      <c r="J763" s="46"/>
      <c r="K763" s="49"/>
      <c r="L763" s="261"/>
      <c r="M763" s="261"/>
      <c r="N763" s="49"/>
      <c r="O763" s="46"/>
      <c r="P763" s="49"/>
      <c r="Q763" s="46"/>
      <c r="R763" s="49"/>
      <c r="S763" s="46"/>
      <c r="T763" s="46"/>
      <c r="U763" s="49"/>
      <c r="V763" s="46"/>
      <c r="W763" s="46"/>
      <c r="X763" s="49"/>
      <c r="Y763" s="49"/>
      <c r="Z763" s="46"/>
      <c r="AA763" s="46"/>
      <c r="AB763" s="49"/>
      <c r="AC763" s="49"/>
      <c r="AD763" s="49"/>
      <c r="AE763" s="49"/>
      <c r="AF763" s="37"/>
    </row>
    <row r="764">
      <c r="A764" s="46"/>
      <c r="B764" s="312"/>
      <c r="C764" s="46"/>
      <c r="D764" s="49"/>
      <c r="E764" s="49"/>
      <c r="F764" s="49"/>
      <c r="G764" s="49"/>
      <c r="H764" s="49"/>
      <c r="I764" s="46"/>
      <c r="J764" s="46"/>
      <c r="K764" s="49"/>
      <c r="L764" s="260"/>
      <c r="M764" s="260"/>
      <c r="N764" s="49"/>
      <c r="O764" s="46"/>
      <c r="P764" s="49"/>
      <c r="Q764" s="46"/>
      <c r="R764" s="49"/>
      <c r="S764" s="46"/>
      <c r="T764" s="46"/>
      <c r="U764" s="49"/>
      <c r="V764" s="46"/>
      <c r="W764" s="46"/>
      <c r="X764" s="49"/>
      <c r="Y764" s="49"/>
      <c r="Z764" s="46"/>
      <c r="AA764" s="46"/>
      <c r="AB764" s="49"/>
      <c r="AC764" s="49"/>
      <c r="AD764" s="49"/>
      <c r="AE764" s="49"/>
      <c r="AF764" s="37"/>
    </row>
    <row r="765">
      <c r="A765" s="46"/>
      <c r="B765" s="312"/>
      <c r="C765" s="46"/>
      <c r="D765" s="49"/>
      <c r="E765" s="49"/>
      <c r="F765" s="49"/>
      <c r="G765" s="49"/>
      <c r="H765" s="49"/>
      <c r="I765" s="46"/>
      <c r="J765" s="46"/>
      <c r="K765" s="49"/>
      <c r="L765" s="261"/>
      <c r="M765" s="261"/>
      <c r="N765" s="49"/>
      <c r="O765" s="46"/>
      <c r="P765" s="49"/>
      <c r="Q765" s="46"/>
      <c r="R765" s="49"/>
      <c r="S765" s="46"/>
      <c r="T765" s="46"/>
      <c r="U765" s="49"/>
      <c r="V765" s="46"/>
      <c r="W765" s="46"/>
      <c r="X765" s="49"/>
      <c r="Y765" s="49"/>
      <c r="Z765" s="46"/>
      <c r="AA765" s="46"/>
      <c r="AB765" s="49"/>
      <c r="AC765" s="49"/>
      <c r="AD765" s="49"/>
      <c r="AE765" s="49"/>
      <c r="AF765" s="37"/>
    </row>
    <row r="766">
      <c r="A766" s="46"/>
      <c r="B766" s="312"/>
      <c r="C766" s="46"/>
      <c r="D766" s="49"/>
      <c r="E766" s="49"/>
      <c r="F766" s="49"/>
      <c r="G766" s="49"/>
      <c r="H766" s="49"/>
      <c r="I766" s="46"/>
      <c r="J766" s="46"/>
      <c r="K766" s="49"/>
      <c r="L766" s="260"/>
      <c r="M766" s="260"/>
      <c r="N766" s="49"/>
      <c r="O766" s="46"/>
      <c r="P766" s="49"/>
      <c r="Q766" s="46"/>
      <c r="R766" s="49"/>
      <c r="S766" s="46"/>
      <c r="T766" s="46"/>
      <c r="U766" s="49"/>
      <c r="V766" s="46"/>
      <c r="W766" s="46"/>
      <c r="X766" s="49"/>
      <c r="Y766" s="49"/>
      <c r="Z766" s="46"/>
      <c r="AA766" s="46"/>
      <c r="AB766" s="49"/>
      <c r="AC766" s="49"/>
      <c r="AD766" s="49"/>
      <c r="AE766" s="49"/>
      <c r="AF766" s="37"/>
    </row>
    <row r="767">
      <c r="A767" s="46"/>
      <c r="B767" s="312"/>
      <c r="C767" s="46"/>
      <c r="D767" s="49"/>
      <c r="E767" s="49"/>
      <c r="F767" s="49"/>
      <c r="G767" s="49"/>
      <c r="H767" s="49"/>
      <c r="I767" s="46"/>
      <c r="J767" s="46"/>
      <c r="K767" s="49"/>
      <c r="L767" s="261"/>
      <c r="M767" s="261"/>
      <c r="N767" s="49"/>
      <c r="O767" s="46"/>
      <c r="P767" s="49"/>
      <c r="Q767" s="46"/>
      <c r="R767" s="49"/>
      <c r="S767" s="46"/>
      <c r="T767" s="46"/>
      <c r="U767" s="49"/>
      <c r="V767" s="46"/>
      <c r="W767" s="46"/>
      <c r="X767" s="49"/>
      <c r="Y767" s="49"/>
      <c r="Z767" s="46"/>
      <c r="AA767" s="46"/>
      <c r="AB767" s="49"/>
      <c r="AC767" s="49"/>
      <c r="AD767" s="49"/>
      <c r="AE767" s="49"/>
      <c r="AF767" s="37"/>
    </row>
    <row r="768">
      <c r="A768" s="46"/>
      <c r="B768" s="312"/>
      <c r="C768" s="46"/>
      <c r="D768" s="49"/>
      <c r="E768" s="49"/>
      <c r="F768" s="49"/>
      <c r="G768" s="49"/>
      <c r="H768" s="49"/>
      <c r="I768" s="46"/>
      <c r="J768" s="46"/>
      <c r="K768" s="49"/>
      <c r="L768" s="260"/>
      <c r="M768" s="260"/>
      <c r="N768" s="49"/>
      <c r="O768" s="46"/>
      <c r="P768" s="49"/>
      <c r="Q768" s="46"/>
      <c r="R768" s="49"/>
      <c r="S768" s="46"/>
      <c r="T768" s="46"/>
      <c r="U768" s="49"/>
      <c r="V768" s="46"/>
      <c r="W768" s="46"/>
      <c r="X768" s="49"/>
      <c r="Y768" s="49"/>
      <c r="Z768" s="46"/>
      <c r="AA768" s="46"/>
      <c r="AB768" s="49"/>
      <c r="AC768" s="49"/>
      <c r="AD768" s="49"/>
      <c r="AE768" s="49"/>
      <c r="AF768" s="37"/>
    </row>
    <row r="769">
      <c r="A769" s="46"/>
      <c r="B769" s="312"/>
      <c r="C769" s="46"/>
      <c r="D769" s="49"/>
      <c r="E769" s="49"/>
      <c r="F769" s="49"/>
      <c r="G769" s="49"/>
      <c r="H769" s="49"/>
      <c r="I769" s="46"/>
      <c r="J769" s="46"/>
      <c r="K769" s="49"/>
      <c r="L769" s="261"/>
      <c r="M769" s="261"/>
      <c r="N769" s="49"/>
      <c r="O769" s="46"/>
      <c r="P769" s="49"/>
      <c r="Q769" s="46"/>
      <c r="R769" s="49"/>
      <c r="S769" s="46"/>
      <c r="T769" s="46"/>
      <c r="U769" s="49"/>
      <c r="V769" s="46"/>
      <c r="W769" s="46"/>
      <c r="X769" s="49"/>
      <c r="Y769" s="49"/>
      <c r="Z769" s="46"/>
      <c r="AA769" s="46"/>
      <c r="AB769" s="49"/>
      <c r="AC769" s="49"/>
      <c r="AD769" s="49"/>
      <c r="AE769" s="49"/>
      <c r="AF769" s="37"/>
    </row>
    <row r="770">
      <c r="A770" s="46"/>
      <c r="B770" s="312"/>
      <c r="C770" s="46"/>
      <c r="D770" s="49"/>
      <c r="E770" s="49"/>
      <c r="F770" s="49"/>
      <c r="G770" s="49"/>
      <c r="H770" s="49"/>
      <c r="I770" s="46"/>
      <c r="J770" s="46"/>
      <c r="K770" s="49"/>
      <c r="L770" s="260"/>
      <c r="M770" s="260"/>
      <c r="N770" s="49"/>
      <c r="O770" s="46"/>
      <c r="P770" s="49"/>
      <c r="Q770" s="46"/>
      <c r="R770" s="49"/>
      <c r="S770" s="46"/>
      <c r="T770" s="46"/>
      <c r="U770" s="49"/>
      <c r="V770" s="46"/>
      <c r="W770" s="46"/>
      <c r="X770" s="49"/>
      <c r="Y770" s="49"/>
      <c r="Z770" s="46"/>
      <c r="AA770" s="46"/>
      <c r="AB770" s="49"/>
      <c r="AC770" s="49"/>
      <c r="AD770" s="49"/>
      <c r="AE770" s="49"/>
      <c r="AF770" s="37"/>
    </row>
    <row r="771">
      <c r="A771" s="46"/>
      <c r="B771" s="312"/>
      <c r="C771" s="46"/>
      <c r="D771" s="49"/>
      <c r="E771" s="49"/>
      <c r="F771" s="49"/>
      <c r="G771" s="49"/>
      <c r="H771" s="49"/>
      <c r="I771" s="46"/>
      <c r="J771" s="46"/>
      <c r="K771" s="49"/>
      <c r="L771" s="261"/>
      <c r="M771" s="261"/>
      <c r="N771" s="49"/>
      <c r="O771" s="46"/>
      <c r="P771" s="49"/>
      <c r="Q771" s="46"/>
      <c r="R771" s="49"/>
      <c r="S771" s="46"/>
      <c r="T771" s="46"/>
      <c r="U771" s="49"/>
      <c r="V771" s="46"/>
      <c r="W771" s="46"/>
      <c r="X771" s="49"/>
      <c r="Y771" s="49"/>
      <c r="Z771" s="46"/>
      <c r="AA771" s="46"/>
      <c r="AB771" s="49"/>
      <c r="AC771" s="49"/>
      <c r="AD771" s="49"/>
      <c r="AE771" s="49"/>
      <c r="AF771" s="37"/>
    </row>
    <row r="772">
      <c r="A772" s="46"/>
      <c r="B772" s="312"/>
      <c r="C772" s="46"/>
      <c r="D772" s="49"/>
      <c r="E772" s="49"/>
      <c r="F772" s="49"/>
      <c r="G772" s="49"/>
      <c r="H772" s="49"/>
      <c r="I772" s="46"/>
      <c r="J772" s="46"/>
      <c r="K772" s="49"/>
      <c r="L772" s="260"/>
      <c r="M772" s="260"/>
      <c r="N772" s="49"/>
      <c r="O772" s="46"/>
      <c r="P772" s="49"/>
      <c r="Q772" s="46"/>
      <c r="R772" s="49"/>
      <c r="S772" s="46"/>
      <c r="T772" s="46"/>
      <c r="U772" s="49"/>
      <c r="V772" s="46"/>
      <c r="W772" s="46"/>
      <c r="X772" s="49"/>
      <c r="Y772" s="49"/>
      <c r="Z772" s="46"/>
      <c r="AA772" s="46"/>
      <c r="AB772" s="49"/>
      <c r="AC772" s="49"/>
      <c r="AD772" s="49"/>
      <c r="AE772" s="49"/>
      <c r="AF772" s="37"/>
    </row>
    <row r="773">
      <c r="A773" s="46"/>
      <c r="B773" s="312"/>
      <c r="C773" s="46"/>
      <c r="D773" s="49"/>
      <c r="E773" s="49"/>
      <c r="F773" s="49"/>
      <c r="G773" s="49"/>
      <c r="H773" s="49"/>
      <c r="I773" s="46"/>
      <c r="J773" s="46"/>
      <c r="K773" s="49"/>
      <c r="L773" s="261"/>
      <c r="M773" s="261"/>
      <c r="N773" s="49"/>
      <c r="O773" s="46"/>
      <c r="P773" s="49"/>
      <c r="Q773" s="46"/>
      <c r="R773" s="49"/>
      <c r="S773" s="46"/>
      <c r="T773" s="46"/>
      <c r="U773" s="49"/>
      <c r="V773" s="46"/>
      <c r="W773" s="46"/>
      <c r="X773" s="49"/>
      <c r="Y773" s="49"/>
      <c r="Z773" s="46"/>
      <c r="AA773" s="46"/>
      <c r="AB773" s="49"/>
      <c r="AC773" s="49"/>
      <c r="AD773" s="49"/>
      <c r="AE773" s="49"/>
      <c r="AF773" s="37"/>
    </row>
    <row r="774">
      <c r="A774" s="46"/>
      <c r="B774" s="312"/>
      <c r="C774" s="46"/>
      <c r="D774" s="49"/>
      <c r="E774" s="49"/>
      <c r="F774" s="49"/>
      <c r="G774" s="49"/>
      <c r="H774" s="49"/>
      <c r="I774" s="46"/>
      <c r="J774" s="46"/>
      <c r="K774" s="49"/>
      <c r="L774" s="260"/>
      <c r="M774" s="260"/>
      <c r="N774" s="49"/>
      <c r="O774" s="46"/>
      <c r="P774" s="49"/>
      <c r="Q774" s="46"/>
      <c r="R774" s="49"/>
      <c r="S774" s="46"/>
      <c r="T774" s="46"/>
      <c r="U774" s="49"/>
      <c r="V774" s="46"/>
      <c r="W774" s="46"/>
      <c r="X774" s="49"/>
      <c r="Y774" s="49"/>
      <c r="Z774" s="46"/>
      <c r="AA774" s="46"/>
      <c r="AB774" s="49"/>
      <c r="AC774" s="49"/>
      <c r="AD774" s="49"/>
      <c r="AE774" s="49"/>
      <c r="AF774" s="37"/>
    </row>
    <row r="775">
      <c r="A775" s="46"/>
      <c r="B775" s="312"/>
      <c r="C775" s="46"/>
      <c r="D775" s="49"/>
      <c r="E775" s="49"/>
      <c r="F775" s="49"/>
      <c r="G775" s="49"/>
      <c r="H775" s="49"/>
      <c r="I775" s="46"/>
      <c r="J775" s="46"/>
      <c r="K775" s="49"/>
      <c r="L775" s="261"/>
      <c r="M775" s="261"/>
      <c r="N775" s="49"/>
      <c r="O775" s="46"/>
      <c r="P775" s="49"/>
      <c r="Q775" s="46"/>
      <c r="R775" s="49"/>
      <c r="S775" s="46"/>
      <c r="T775" s="46"/>
      <c r="U775" s="49"/>
      <c r="V775" s="46"/>
      <c r="W775" s="46"/>
      <c r="X775" s="49"/>
      <c r="Y775" s="49"/>
      <c r="Z775" s="46"/>
      <c r="AA775" s="46"/>
      <c r="AB775" s="49"/>
      <c r="AC775" s="49"/>
      <c r="AD775" s="49"/>
      <c r="AE775" s="49"/>
      <c r="AF775" s="37"/>
    </row>
    <row r="776">
      <c r="A776" s="46"/>
      <c r="B776" s="312"/>
      <c r="C776" s="46"/>
      <c r="D776" s="49"/>
      <c r="E776" s="49"/>
      <c r="F776" s="49"/>
      <c r="G776" s="49"/>
      <c r="H776" s="49"/>
      <c r="I776" s="46"/>
      <c r="J776" s="46"/>
      <c r="K776" s="49"/>
      <c r="L776" s="260"/>
      <c r="M776" s="260"/>
      <c r="N776" s="49"/>
      <c r="O776" s="46"/>
      <c r="P776" s="49"/>
      <c r="Q776" s="46"/>
      <c r="R776" s="49"/>
      <c r="S776" s="46"/>
      <c r="T776" s="46"/>
      <c r="U776" s="49"/>
      <c r="V776" s="46"/>
      <c r="W776" s="46"/>
      <c r="X776" s="49"/>
      <c r="Y776" s="49"/>
      <c r="Z776" s="46"/>
      <c r="AA776" s="46"/>
      <c r="AB776" s="49"/>
      <c r="AC776" s="49"/>
      <c r="AD776" s="49"/>
      <c r="AE776" s="49"/>
      <c r="AF776" s="37"/>
    </row>
    <row r="777">
      <c r="A777" s="46"/>
      <c r="B777" s="312"/>
      <c r="C777" s="46"/>
      <c r="D777" s="49"/>
      <c r="E777" s="49"/>
      <c r="F777" s="49"/>
      <c r="G777" s="49"/>
      <c r="H777" s="49"/>
      <c r="I777" s="46"/>
      <c r="J777" s="46"/>
      <c r="K777" s="49"/>
      <c r="L777" s="261"/>
      <c r="M777" s="261"/>
      <c r="N777" s="49"/>
      <c r="O777" s="46"/>
      <c r="P777" s="49"/>
      <c r="Q777" s="46"/>
      <c r="R777" s="49"/>
      <c r="S777" s="46"/>
      <c r="T777" s="46"/>
      <c r="U777" s="49"/>
      <c r="V777" s="46"/>
      <c r="W777" s="46"/>
      <c r="X777" s="49"/>
      <c r="Y777" s="49"/>
      <c r="Z777" s="46"/>
      <c r="AA777" s="46"/>
      <c r="AB777" s="49"/>
      <c r="AC777" s="49"/>
      <c r="AD777" s="49"/>
      <c r="AE777" s="49"/>
      <c r="AF777" s="37"/>
    </row>
    <row r="778">
      <c r="A778" s="46"/>
      <c r="B778" s="312"/>
      <c r="C778" s="46"/>
      <c r="D778" s="49"/>
      <c r="E778" s="49"/>
      <c r="F778" s="49"/>
      <c r="G778" s="49"/>
      <c r="H778" s="49"/>
      <c r="I778" s="46"/>
      <c r="J778" s="46"/>
      <c r="K778" s="49"/>
      <c r="L778" s="260"/>
      <c r="M778" s="260"/>
      <c r="N778" s="49"/>
      <c r="O778" s="46"/>
      <c r="P778" s="49"/>
      <c r="Q778" s="46"/>
      <c r="R778" s="49"/>
      <c r="S778" s="46"/>
      <c r="T778" s="46"/>
      <c r="U778" s="49"/>
      <c r="V778" s="46"/>
      <c r="W778" s="46"/>
      <c r="X778" s="49"/>
      <c r="Y778" s="49"/>
      <c r="Z778" s="46"/>
      <c r="AA778" s="46"/>
      <c r="AB778" s="49"/>
      <c r="AC778" s="49"/>
      <c r="AD778" s="49"/>
      <c r="AE778" s="49"/>
      <c r="AF778" s="37"/>
    </row>
    <row r="779">
      <c r="A779" s="46"/>
      <c r="B779" s="312"/>
      <c r="C779" s="46"/>
      <c r="D779" s="49"/>
      <c r="E779" s="49"/>
      <c r="F779" s="49"/>
      <c r="G779" s="49"/>
      <c r="H779" s="49"/>
      <c r="I779" s="46"/>
      <c r="J779" s="46"/>
      <c r="K779" s="49"/>
      <c r="L779" s="261"/>
      <c r="M779" s="261"/>
      <c r="N779" s="49"/>
      <c r="O779" s="46"/>
      <c r="P779" s="49"/>
      <c r="Q779" s="46"/>
      <c r="R779" s="49"/>
      <c r="S779" s="46"/>
      <c r="T779" s="46"/>
      <c r="U779" s="49"/>
      <c r="V779" s="46"/>
      <c r="W779" s="46"/>
      <c r="X779" s="49"/>
      <c r="Y779" s="49"/>
      <c r="Z779" s="46"/>
      <c r="AA779" s="46"/>
      <c r="AB779" s="49"/>
      <c r="AC779" s="49"/>
      <c r="AD779" s="49"/>
      <c r="AE779" s="49"/>
      <c r="AF779" s="37"/>
    </row>
    <row r="780">
      <c r="A780" s="46"/>
      <c r="B780" s="312"/>
      <c r="C780" s="46"/>
      <c r="D780" s="49"/>
      <c r="E780" s="49"/>
      <c r="F780" s="49"/>
      <c r="G780" s="49"/>
      <c r="H780" s="49"/>
      <c r="I780" s="46"/>
      <c r="J780" s="46"/>
      <c r="K780" s="49"/>
      <c r="L780" s="260"/>
      <c r="M780" s="260"/>
      <c r="N780" s="49"/>
      <c r="O780" s="46"/>
      <c r="P780" s="49"/>
      <c r="Q780" s="46"/>
      <c r="R780" s="49"/>
      <c r="S780" s="46"/>
      <c r="T780" s="46"/>
      <c r="U780" s="49"/>
      <c r="V780" s="46"/>
      <c r="W780" s="46"/>
      <c r="X780" s="49"/>
      <c r="Y780" s="49"/>
      <c r="Z780" s="46"/>
      <c r="AA780" s="46"/>
      <c r="AB780" s="49"/>
      <c r="AC780" s="49"/>
      <c r="AD780" s="49"/>
      <c r="AE780" s="49"/>
      <c r="AF780" s="37"/>
    </row>
    <row r="781">
      <c r="A781" s="46"/>
      <c r="B781" s="312"/>
      <c r="C781" s="46"/>
      <c r="D781" s="49"/>
      <c r="E781" s="49"/>
      <c r="F781" s="49"/>
      <c r="G781" s="49"/>
      <c r="H781" s="49"/>
      <c r="I781" s="46"/>
      <c r="J781" s="46"/>
      <c r="K781" s="49"/>
      <c r="L781" s="261"/>
      <c r="M781" s="261"/>
      <c r="N781" s="49"/>
      <c r="O781" s="46"/>
      <c r="P781" s="49"/>
      <c r="Q781" s="46"/>
      <c r="R781" s="49"/>
      <c r="S781" s="46"/>
      <c r="T781" s="46"/>
      <c r="U781" s="49"/>
      <c r="V781" s="46"/>
      <c r="W781" s="46"/>
      <c r="X781" s="49"/>
      <c r="Y781" s="49"/>
      <c r="Z781" s="46"/>
      <c r="AA781" s="46"/>
      <c r="AB781" s="49"/>
      <c r="AC781" s="49"/>
      <c r="AD781" s="49"/>
      <c r="AE781" s="49"/>
      <c r="AF781" s="37"/>
    </row>
    <row r="782">
      <c r="A782" s="46"/>
      <c r="B782" s="312"/>
      <c r="C782" s="46"/>
      <c r="D782" s="49"/>
      <c r="E782" s="49"/>
      <c r="F782" s="49"/>
      <c r="G782" s="49"/>
      <c r="H782" s="49"/>
      <c r="I782" s="46"/>
      <c r="J782" s="46"/>
      <c r="K782" s="49"/>
      <c r="L782" s="260"/>
      <c r="M782" s="260"/>
      <c r="N782" s="49"/>
      <c r="O782" s="46"/>
      <c r="P782" s="49"/>
      <c r="Q782" s="46"/>
      <c r="R782" s="49"/>
      <c r="S782" s="46"/>
      <c r="T782" s="46"/>
      <c r="U782" s="49"/>
      <c r="V782" s="46"/>
      <c r="W782" s="46"/>
      <c r="X782" s="49"/>
      <c r="Y782" s="49"/>
      <c r="Z782" s="46"/>
      <c r="AA782" s="46"/>
      <c r="AB782" s="49"/>
      <c r="AC782" s="49"/>
      <c r="AD782" s="49"/>
      <c r="AE782" s="49"/>
      <c r="AF782" s="37"/>
    </row>
    <row r="783">
      <c r="A783" s="46"/>
      <c r="B783" s="312"/>
      <c r="C783" s="46"/>
      <c r="D783" s="49"/>
      <c r="E783" s="49"/>
      <c r="F783" s="49"/>
      <c r="G783" s="49"/>
      <c r="H783" s="49"/>
      <c r="I783" s="46"/>
      <c r="J783" s="46"/>
      <c r="K783" s="49"/>
      <c r="L783" s="261"/>
      <c r="M783" s="261"/>
      <c r="N783" s="49"/>
      <c r="O783" s="46"/>
      <c r="P783" s="49"/>
      <c r="Q783" s="46"/>
      <c r="R783" s="49"/>
      <c r="S783" s="46"/>
      <c r="T783" s="46"/>
      <c r="U783" s="49"/>
      <c r="V783" s="46"/>
      <c r="W783" s="46"/>
      <c r="X783" s="49"/>
      <c r="Y783" s="49"/>
      <c r="Z783" s="46"/>
      <c r="AA783" s="46"/>
      <c r="AB783" s="49"/>
      <c r="AC783" s="49"/>
      <c r="AD783" s="49"/>
      <c r="AE783" s="49"/>
      <c r="AF783" s="37"/>
    </row>
    <row r="784">
      <c r="A784" s="46"/>
      <c r="B784" s="312"/>
      <c r="C784" s="46"/>
      <c r="D784" s="49"/>
      <c r="E784" s="49"/>
      <c r="F784" s="49"/>
      <c r="G784" s="49"/>
      <c r="H784" s="49"/>
      <c r="I784" s="46"/>
      <c r="J784" s="46"/>
      <c r="K784" s="49"/>
      <c r="L784" s="260"/>
      <c r="M784" s="260"/>
      <c r="N784" s="49"/>
      <c r="O784" s="46"/>
      <c r="P784" s="49"/>
      <c r="Q784" s="46"/>
      <c r="R784" s="49"/>
      <c r="S784" s="46"/>
      <c r="T784" s="46"/>
      <c r="U784" s="49"/>
      <c r="V784" s="46"/>
      <c r="W784" s="46"/>
      <c r="X784" s="49"/>
      <c r="Y784" s="49"/>
      <c r="Z784" s="46"/>
      <c r="AA784" s="46"/>
      <c r="AB784" s="49"/>
      <c r="AC784" s="49"/>
      <c r="AD784" s="49"/>
      <c r="AE784" s="49"/>
      <c r="AF784" s="37"/>
    </row>
    <row r="785">
      <c r="A785" s="46"/>
      <c r="B785" s="312"/>
      <c r="C785" s="46"/>
      <c r="D785" s="49"/>
      <c r="E785" s="49"/>
      <c r="F785" s="49"/>
      <c r="G785" s="49"/>
      <c r="H785" s="49"/>
      <c r="I785" s="46"/>
      <c r="J785" s="46"/>
      <c r="K785" s="49"/>
      <c r="L785" s="261"/>
      <c r="M785" s="261"/>
      <c r="N785" s="49"/>
      <c r="O785" s="46"/>
      <c r="P785" s="49"/>
      <c r="Q785" s="46"/>
      <c r="R785" s="49"/>
      <c r="S785" s="46"/>
      <c r="T785" s="46"/>
      <c r="U785" s="49"/>
      <c r="V785" s="46"/>
      <c r="W785" s="46"/>
      <c r="X785" s="49"/>
      <c r="Y785" s="49"/>
      <c r="Z785" s="46"/>
      <c r="AA785" s="46"/>
      <c r="AB785" s="49"/>
      <c r="AC785" s="49"/>
      <c r="AD785" s="49"/>
      <c r="AE785" s="49"/>
      <c r="AF785" s="37"/>
    </row>
    <row r="786">
      <c r="A786" s="46"/>
      <c r="B786" s="312"/>
      <c r="C786" s="46"/>
      <c r="D786" s="49"/>
      <c r="E786" s="49"/>
      <c r="F786" s="49"/>
      <c r="G786" s="49"/>
      <c r="H786" s="49"/>
      <c r="I786" s="46"/>
      <c r="J786" s="46"/>
      <c r="K786" s="49"/>
      <c r="L786" s="260"/>
      <c r="M786" s="260"/>
      <c r="N786" s="49"/>
      <c r="O786" s="46"/>
      <c r="P786" s="49"/>
      <c r="Q786" s="46"/>
      <c r="R786" s="49"/>
      <c r="S786" s="46"/>
      <c r="T786" s="46"/>
      <c r="U786" s="49"/>
      <c r="V786" s="46"/>
      <c r="W786" s="46"/>
      <c r="X786" s="49"/>
      <c r="Y786" s="49"/>
      <c r="Z786" s="46"/>
      <c r="AA786" s="46"/>
      <c r="AB786" s="49"/>
      <c r="AC786" s="49"/>
      <c r="AD786" s="49"/>
      <c r="AE786" s="49"/>
      <c r="AF786" s="37"/>
    </row>
    <row r="787">
      <c r="A787" s="46"/>
      <c r="B787" s="312"/>
      <c r="C787" s="46"/>
      <c r="D787" s="49"/>
      <c r="E787" s="49"/>
      <c r="F787" s="49"/>
      <c r="G787" s="49"/>
      <c r="H787" s="49"/>
      <c r="I787" s="46"/>
      <c r="J787" s="46"/>
      <c r="K787" s="49"/>
      <c r="L787" s="261"/>
      <c r="M787" s="261"/>
      <c r="N787" s="49"/>
      <c r="O787" s="46"/>
      <c r="P787" s="49"/>
      <c r="Q787" s="46"/>
      <c r="R787" s="49"/>
      <c r="S787" s="46"/>
      <c r="T787" s="46"/>
      <c r="U787" s="49"/>
      <c r="V787" s="46"/>
      <c r="W787" s="46"/>
      <c r="X787" s="49"/>
      <c r="Y787" s="49"/>
      <c r="Z787" s="46"/>
      <c r="AA787" s="46"/>
      <c r="AB787" s="49"/>
      <c r="AC787" s="49"/>
      <c r="AD787" s="49"/>
      <c r="AE787" s="49"/>
      <c r="AF787" s="37"/>
    </row>
    <row r="788">
      <c r="A788" s="46"/>
      <c r="B788" s="312"/>
      <c r="C788" s="46"/>
      <c r="D788" s="49"/>
      <c r="E788" s="49"/>
      <c r="F788" s="49"/>
      <c r="G788" s="49"/>
      <c r="H788" s="49"/>
      <c r="I788" s="46"/>
      <c r="J788" s="46"/>
      <c r="K788" s="49"/>
      <c r="L788" s="260"/>
      <c r="M788" s="260"/>
      <c r="N788" s="49"/>
      <c r="O788" s="46"/>
      <c r="P788" s="49"/>
      <c r="Q788" s="46"/>
      <c r="R788" s="49"/>
      <c r="S788" s="46"/>
      <c r="T788" s="46"/>
      <c r="U788" s="49"/>
      <c r="V788" s="46"/>
      <c r="W788" s="46"/>
      <c r="X788" s="49"/>
      <c r="Y788" s="49"/>
      <c r="Z788" s="46"/>
      <c r="AA788" s="46"/>
      <c r="AB788" s="49"/>
      <c r="AC788" s="49"/>
      <c r="AD788" s="49"/>
      <c r="AE788" s="49"/>
      <c r="AF788" s="37"/>
    </row>
    <row r="789">
      <c r="A789" s="46"/>
      <c r="B789" s="312"/>
      <c r="C789" s="46"/>
      <c r="D789" s="49"/>
      <c r="E789" s="49"/>
      <c r="F789" s="49"/>
      <c r="G789" s="49"/>
      <c r="H789" s="49"/>
      <c r="I789" s="46"/>
      <c r="J789" s="46"/>
      <c r="K789" s="49"/>
      <c r="L789" s="261"/>
      <c r="M789" s="261"/>
      <c r="N789" s="49"/>
      <c r="O789" s="46"/>
      <c r="P789" s="49"/>
      <c r="Q789" s="46"/>
      <c r="R789" s="49"/>
      <c r="S789" s="46"/>
      <c r="T789" s="46"/>
      <c r="U789" s="49"/>
      <c r="V789" s="46"/>
      <c r="W789" s="46"/>
      <c r="X789" s="49"/>
      <c r="Y789" s="49"/>
      <c r="Z789" s="46"/>
      <c r="AA789" s="46"/>
      <c r="AB789" s="49"/>
      <c r="AC789" s="49"/>
      <c r="AD789" s="49"/>
      <c r="AE789" s="49"/>
      <c r="AF789" s="37"/>
    </row>
    <row r="790">
      <c r="A790" s="46"/>
      <c r="B790" s="312"/>
      <c r="C790" s="46"/>
      <c r="D790" s="49"/>
      <c r="E790" s="49"/>
      <c r="F790" s="49"/>
      <c r="G790" s="49"/>
      <c r="H790" s="49"/>
      <c r="I790" s="46"/>
      <c r="J790" s="46"/>
      <c r="K790" s="49"/>
      <c r="L790" s="260"/>
      <c r="M790" s="260"/>
      <c r="N790" s="49"/>
      <c r="O790" s="46"/>
      <c r="P790" s="49"/>
      <c r="Q790" s="46"/>
      <c r="R790" s="49"/>
      <c r="S790" s="46"/>
      <c r="T790" s="46"/>
      <c r="U790" s="49"/>
      <c r="V790" s="46"/>
      <c r="W790" s="46"/>
      <c r="X790" s="49"/>
      <c r="Y790" s="49"/>
      <c r="Z790" s="46"/>
      <c r="AA790" s="46"/>
      <c r="AB790" s="49"/>
      <c r="AC790" s="49"/>
      <c r="AD790" s="49"/>
      <c r="AE790" s="49"/>
      <c r="AF790" s="37"/>
    </row>
    <row r="791">
      <c r="A791" s="46"/>
      <c r="B791" s="312"/>
      <c r="C791" s="46"/>
      <c r="D791" s="49"/>
      <c r="E791" s="49"/>
      <c r="F791" s="49"/>
      <c r="G791" s="49"/>
      <c r="H791" s="49"/>
      <c r="I791" s="46"/>
      <c r="J791" s="46"/>
      <c r="K791" s="49"/>
      <c r="L791" s="261"/>
      <c r="M791" s="261"/>
      <c r="N791" s="49"/>
      <c r="O791" s="46"/>
      <c r="P791" s="49"/>
      <c r="Q791" s="46"/>
      <c r="R791" s="49"/>
      <c r="S791" s="46"/>
      <c r="T791" s="46"/>
      <c r="U791" s="49"/>
      <c r="V791" s="46"/>
      <c r="W791" s="46"/>
      <c r="X791" s="49"/>
      <c r="Y791" s="49"/>
      <c r="Z791" s="46"/>
      <c r="AA791" s="46"/>
      <c r="AB791" s="49"/>
      <c r="AC791" s="49"/>
      <c r="AD791" s="49"/>
      <c r="AE791" s="49"/>
      <c r="AF791" s="37"/>
    </row>
    <row r="792">
      <c r="A792" s="46"/>
      <c r="B792" s="312"/>
      <c r="C792" s="46"/>
      <c r="D792" s="49"/>
      <c r="E792" s="49"/>
      <c r="F792" s="49"/>
      <c r="G792" s="49"/>
      <c r="H792" s="49"/>
      <c r="I792" s="46"/>
      <c r="J792" s="46"/>
      <c r="K792" s="49"/>
      <c r="L792" s="260"/>
      <c r="M792" s="260"/>
      <c r="N792" s="49"/>
      <c r="O792" s="46"/>
      <c r="P792" s="49"/>
      <c r="Q792" s="46"/>
      <c r="R792" s="49"/>
      <c r="S792" s="46"/>
      <c r="T792" s="46"/>
      <c r="U792" s="49"/>
      <c r="V792" s="46"/>
      <c r="W792" s="46"/>
      <c r="X792" s="49"/>
      <c r="Y792" s="49"/>
      <c r="Z792" s="46"/>
      <c r="AA792" s="46"/>
      <c r="AB792" s="49"/>
      <c r="AC792" s="49"/>
      <c r="AD792" s="49"/>
      <c r="AE792" s="49"/>
      <c r="AF792" s="37"/>
    </row>
    <row r="793">
      <c r="A793" s="46"/>
      <c r="B793" s="312"/>
      <c r="C793" s="46"/>
      <c r="D793" s="49"/>
      <c r="E793" s="49"/>
      <c r="F793" s="49"/>
      <c r="G793" s="49"/>
      <c r="H793" s="49"/>
      <c r="I793" s="46"/>
      <c r="J793" s="46"/>
      <c r="K793" s="49"/>
      <c r="L793" s="261"/>
      <c r="M793" s="261"/>
      <c r="N793" s="49"/>
      <c r="O793" s="46"/>
      <c r="P793" s="49"/>
      <c r="Q793" s="46"/>
      <c r="R793" s="49"/>
      <c r="S793" s="46"/>
      <c r="T793" s="46"/>
      <c r="U793" s="49"/>
      <c r="V793" s="46"/>
      <c r="W793" s="46"/>
      <c r="X793" s="49"/>
      <c r="Y793" s="49"/>
      <c r="Z793" s="46"/>
      <c r="AA793" s="46"/>
      <c r="AB793" s="49"/>
      <c r="AC793" s="49"/>
      <c r="AD793" s="49"/>
      <c r="AE793" s="49"/>
      <c r="AF793" s="37"/>
    </row>
    <row r="794">
      <c r="A794" s="46"/>
      <c r="B794" s="312"/>
      <c r="C794" s="46"/>
      <c r="D794" s="49"/>
      <c r="E794" s="49"/>
      <c r="F794" s="49"/>
      <c r="G794" s="49"/>
      <c r="H794" s="49"/>
      <c r="I794" s="46"/>
      <c r="J794" s="46"/>
      <c r="K794" s="49"/>
      <c r="L794" s="260"/>
      <c r="M794" s="260"/>
      <c r="N794" s="49"/>
      <c r="O794" s="46"/>
      <c r="P794" s="49"/>
      <c r="Q794" s="46"/>
      <c r="R794" s="49"/>
      <c r="S794" s="46"/>
      <c r="T794" s="46"/>
      <c r="U794" s="49"/>
      <c r="V794" s="46"/>
      <c r="W794" s="46"/>
      <c r="X794" s="49"/>
      <c r="Y794" s="49"/>
      <c r="Z794" s="46"/>
      <c r="AA794" s="46"/>
      <c r="AB794" s="49"/>
      <c r="AC794" s="49"/>
      <c r="AD794" s="49"/>
      <c r="AE794" s="49"/>
      <c r="AF794" s="37"/>
    </row>
    <row r="795">
      <c r="A795" s="46"/>
      <c r="B795" s="312"/>
      <c r="C795" s="46"/>
      <c r="D795" s="49"/>
      <c r="E795" s="49"/>
      <c r="F795" s="49"/>
      <c r="G795" s="49"/>
      <c r="H795" s="49"/>
      <c r="I795" s="46"/>
      <c r="J795" s="46"/>
      <c r="K795" s="49"/>
      <c r="L795" s="261"/>
      <c r="M795" s="261"/>
      <c r="N795" s="49"/>
      <c r="O795" s="46"/>
      <c r="P795" s="49"/>
      <c r="Q795" s="46"/>
      <c r="R795" s="49"/>
      <c r="S795" s="46"/>
      <c r="T795" s="46"/>
      <c r="U795" s="49"/>
      <c r="V795" s="46"/>
      <c r="W795" s="46"/>
      <c r="X795" s="49"/>
      <c r="Y795" s="49"/>
      <c r="Z795" s="46"/>
      <c r="AA795" s="46"/>
      <c r="AB795" s="49"/>
      <c r="AC795" s="49"/>
      <c r="AD795" s="49"/>
      <c r="AE795" s="49"/>
      <c r="AF795" s="37"/>
    </row>
    <row r="796">
      <c r="A796" s="46"/>
      <c r="B796" s="312"/>
      <c r="C796" s="46"/>
      <c r="D796" s="49"/>
      <c r="E796" s="49"/>
      <c r="F796" s="49"/>
      <c r="G796" s="49"/>
      <c r="H796" s="49"/>
      <c r="I796" s="46"/>
      <c r="J796" s="46"/>
      <c r="K796" s="49"/>
      <c r="L796" s="260"/>
      <c r="M796" s="260"/>
      <c r="N796" s="49"/>
      <c r="O796" s="46"/>
      <c r="P796" s="49"/>
      <c r="Q796" s="46"/>
      <c r="R796" s="49"/>
      <c r="S796" s="46"/>
      <c r="T796" s="46"/>
      <c r="U796" s="49"/>
      <c r="V796" s="46"/>
      <c r="W796" s="46"/>
      <c r="X796" s="49"/>
      <c r="Y796" s="49"/>
      <c r="Z796" s="46"/>
      <c r="AA796" s="46"/>
      <c r="AB796" s="49"/>
      <c r="AC796" s="49"/>
      <c r="AD796" s="49"/>
      <c r="AE796" s="49"/>
      <c r="AF796" s="37"/>
    </row>
    <row r="797">
      <c r="A797" s="46"/>
      <c r="B797" s="312"/>
      <c r="C797" s="46"/>
      <c r="D797" s="49"/>
      <c r="E797" s="49"/>
      <c r="F797" s="49"/>
      <c r="G797" s="49"/>
      <c r="H797" s="49"/>
      <c r="I797" s="46"/>
      <c r="J797" s="46"/>
      <c r="K797" s="49"/>
      <c r="L797" s="261"/>
      <c r="M797" s="261"/>
      <c r="N797" s="49"/>
      <c r="O797" s="46"/>
      <c r="P797" s="49"/>
      <c r="Q797" s="46"/>
      <c r="R797" s="49"/>
      <c r="S797" s="46"/>
      <c r="T797" s="46"/>
      <c r="U797" s="49"/>
      <c r="V797" s="46"/>
      <c r="W797" s="46"/>
      <c r="X797" s="49"/>
      <c r="Y797" s="49"/>
      <c r="Z797" s="46"/>
      <c r="AA797" s="46"/>
      <c r="AB797" s="49"/>
      <c r="AC797" s="49"/>
      <c r="AD797" s="49"/>
      <c r="AE797" s="49"/>
      <c r="AF797" s="37"/>
    </row>
    <row r="798">
      <c r="A798" s="46"/>
      <c r="B798" s="312"/>
      <c r="C798" s="46"/>
      <c r="D798" s="49"/>
      <c r="E798" s="49"/>
      <c r="F798" s="49"/>
      <c r="G798" s="49"/>
      <c r="H798" s="49"/>
      <c r="I798" s="46"/>
      <c r="J798" s="46"/>
      <c r="K798" s="49"/>
      <c r="L798" s="260"/>
      <c r="M798" s="260"/>
      <c r="N798" s="49"/>
      <c r="O798" s="46"/>
      <c r="P798" s="49"/>
      <c r="Q798" s="46"/>
      <c r="R798" s="49"/>
      <c r="S798" s="46"/>
      <c r="T798" s="46"/>
      <c r="U798" s="49"/>
      <c r="V798" s="46"/>
      <c r="W798" s="46"/>
      <c r="X798" s="49"/>
      <c r="Y798" s="49"/>
      <c r="Z798" s="46"/>
      <c r="AA798" s="46"/>
      <c r="AB798" s="49"/>
      <c r="AC798" s="49"/>
      <c r="AD798" s="49"/>
      <c r="AE798" s="49"/>
      <c r="AF798" s="37"/>
    </row>
    <row r="799">
      <c r="A799" s="46"/>
      <c r="B799" s="312"/>
      <c r="C799" s="46"/>
      <c r="D799" s="49"/>
      <c r="E799" s="49"/>
      <c r="F799" s="49"/>
      <c r="G799" s="49"/>
      <c r="H799" s="49"/>
      <c r="I799" s="46"/>
      <c r="J799" s="46"/>
      <c r="K799" s="49"/>
      <c r="L799" s="261"/>
      <c r="M799" s="261"/>
      <c r="N799" s="49"/>
      <c r="O799" s="46"/>
      <c r="P799" s="49"/>
      <c r="Q799" s="46"/>
      <c r="R799" s="49"/>
      <c r="S799" s="46"/>
      <c r="T799" s="46"/>
      <c r="U799" s="49"/>
      <c r="V799" s="46"/>
      <c r="W799" s="46"/>
      <c r="X799" s="49"/>
      <c r="Y799" s="49"/>
      <c r="Z799" s="46"/>
      <c r="AA799" s="46"/>
      <c r="AB799" s="49"/>
      <c r="AC799" s="49"/>
      <c r="AD799" s="49"/>
      <c r="AE799" s="49"/>
      <c r="AF799" s="37"/>
    </row>
    <row r="800">
      <c r="A800" s="46"/>
      <c r="B800" s="312"/>
      <c r="C800" s="46"/>
      <c r="D800" s="49"/>
      <c r="E800" s="49"/>
      <c r="F800" s="49"/>
      <c r="G800" s="49"/>
      <c r="H800" s="49"/>
      <c r="I800" s="46"/>
      <c r="J800" s="46"/>
      <c r="K800" s="49"/>
      <c r="L800" s="260"/>
      <c r="M800" s="260"/>
      <c r="N800" s="49"/>
      <c r="O800" s="46"/>
      <c r="P800" s="49"/>
      <c r="Q800" s="46"/>
      <c r="R800" s="49"/>
      <c r="S800" s="46"/>
      <c r="T800" s="46"/>
      <c r="U800" s="49"/>
      <c r="V800" s="46"/>
      <c r="W800" s="46"/>
      <c r="X800" s="49"/>
      <c r="Y800" s="49"/>
      <c r="Z800" s="46"/>
      <c r="AA800" s="46"/>
      <c r="AB800" s="49"/>
      <c r="AC800" s="49"/>
      <c r="AD800" s="49"/>
      <c r="AE800" s="49"/>
      <c r="AF800" s="37"/>
    </row>
    <row r="801">
      <c r="A801" s="46"/>
      <c r="B801" s="312"/>
      <c r="C801" s="46"/>
      <c r="D801" s="49"/>
      <c r="E801" s="49"/>
      <c r="F801" s="49"/>
      <c r="G801" s="49"/>
      <c r="H801" s="49"/>
      <c r="I801" s="46"/>
      <c r="J801" s="46"/>
      <c r="K801" s="49"/>
      <c r="L801" s="261"/>
      <c r="M801" s="261"/>
      <c r="N801" s="49"/>
      <c r="O801" s="46"/>
      <c r="P801" s="49"/>
      <c r="Q801" s="46"/>
      <c r="R801" s="49"/>
      <c r="S801" s="46"/>
      <c r="T801" s="46"/>
      <c r="U801" s="49"/>
      <c r="V801" s="46"/>
      <c r="W801" s="46"/>
      <c r="X801" s="49"/>
      <c r="Y801" s="49"/>
      <c r="Z801" s="46"/>
      <c r="AA801" s="46"/>
      <c r="AB801" s="49"/>
      <c r="AC801" s="49"/>
      <c r="AD801" s="49"/>
      <c r="AE801" s="49"/>
      <c r="AF801" s="37"/>
    </row>
    <row r="802">
      <c r="A802" s="46"/>
      <c r="B802" s="312"/>
      <c r="C802" s="46"/>
      <c r="D802" s="49"/>
      <c r="E802" s="49"/>
      <c r="F802" s="49"/>
      <c r="G802" s="49"/>
      <c r="H802" s="49"/>
      <c r="I802" s="46"/>
      <c r="J802" s="46"/>
      <c r="K802" s="49"/>
      <c r="L802" s="260"/>
      <c r="M802" s="260"/>
      <c r="N802" s="49"/>
      <c r="O802" s="46"/>
      <c r="P802" s="49"/>
      <c r="Q802" s="46"/>
      <c r="R802" s="49"/>
      <c r="S802" s="46"/>
      <c r="T802" s="46"/>
      <c r="U802" s="49"/>
      <c r="V802" s="46"/>
      <c r="W802" s="46"/>
      <c r="X802" s="49"/>
      <c r="Y802" s="49"/>
      <c r="Z802" s="46"/>
      <c r="AA802" s="46"/>
      <c r="AB802" s="49"/>
      <c r="AC802" s="49"/>
      <c r="AD802" s="49"/>
      <c r="AE802" s="49"/>
      <c r="AF802" s="37"/>
    </row>
    <row r="803">
      <c r="A803" s="46"/>
      <c r="B803" s="312"/>
      <c r="C803" s="46"/>
      <c r="D803" s="49"/>
      <c r="E803" s="49"/>
      <c r="F803" s="49"/>
      <c r="G803" s="49"/>
      <c r="H803" s="49"/>
      <c r="I803" s="46"/>
      <c r="J803" s="46"/>
      <c r="K803" s="49"/>
      <c r="L803" s="261"/>
      <c r="M803" s="261"/>
      <c r="N803" s="49"/>
      <c r="O803" s="46"/>
      <c r="P803" s="49"/>
      <c r="Q803" s="46"/>
      <c r="R803" s="49"/>
      <c r="S803" s="46"/>
      <c r="T803" s="46"/>
      <c r="U803" s="49"/>
      <c r="V803" s="46"/>
      <c r="W803" s="46"/>
      <c r="X803" s="49"/>
      <c r="Y803" s="49"/>
      <c r="Z803" s="46"/>
      <c r="AA803" s="46"/>
      <c r="AB803" s="49"/>
      <c r="AC803" s="49"/>
      <c r="AD803" s="49"/>
      <c r="AE803" s="49"/>
      <c r="AF803" s="37"/>
    </row>
    <row r="804">
      <c r="A804" s="46"/>
      <c r="B804" s="312"/>
      <c r="C804" s="46"/>
      <c r="D804" s="49"/>
      <c r="E804" s="49"/>
      <c r="F804" s="49"/>
      <c r="G804" s="49"/>
      <c r="H804" s="49"/>
      <c r="I804" s="46"/>
      <c r="J804" s="46"/>
      <c r="K804" s="49"/>
      <c r="L804" s="260"/>
      <c r="M804" s="260"/>
      <c r="N804" s="49"/>
      <c r="O804" s="46"/>
      <c r="P804" s="49"/>
      <c r="Q804" s="46"/>
      <c r="R804" s="49"/>
      <c r="S804" s="46"/>
      <c r="T804" s="46"/>
      <c r="U804" s="49"/>
      <c r="V804" s="46"/>
      <c r="W804" s="46"/>
      <c r="X804" s="49"/>
      <c r="Y804" s="49"/>
      <c r="Z804" s="46"/>
      <c r="AA804" s="46"/>
      <c r="AB804" s="49"/>
      <c r="AC804" s="49"/>
      <c r="AD804" s="49"/>
      <c r="AE804" s="49"/>
      <c r="AF804" s="37"/>
    </row>
    <row r="805">
      <c r="A805" s="46"/>
      <c r="B805" s="312"/>
      <c r="C805" s="46"/>
      <c r="D805" s="49"/>
      <c r="E805" s="49"/>
      <c r="F805" s="49"/>
      <c r="G805" s="49"/>
      <c r="H805" s="49"/>
      <c r="I805" s="46"/>
      <c r="J805" s="46"/>
      <c r="K805" s="49"/>
      <c r="L805" s="261"/>
      <c r="M805" s="261"/>
      <c r="N805" s="49"/>
      <c r="O805" s="46"/>
      <c r="P805" s="49"/>
      <c r="Q805" s="46"/>
      <c r="R805" s="49"/>
      <c r="S805" s="46"/>
      <c r="T805" s="46"/>
      <c r="U805" s="49"/>
      <c r="V805" s="46"/>
      <c r="W805" s="46"/>
      <c r="X805" s="49"/>
      <c r="Y805" s="49"/>
      <c r="Z805" s="46"/>
      <c r="AA805" s="46"/>
      <c r="AB805" s="49"/>
      <c r="AC805" s="49"/>
      <c r="AD805" s="49"/>
      <c r="AE805" s="49"/>
      <c r="AF805" s="37"/>
    </row>
    <row r="806">
      <c r="A806" s="46"/>
      <c r="B806" s="312"/>
      <c r="C806" s="46"/>
      <c r="D806" s="49"/>
      <c r="E806" s="49"/>
      <c r="F806" s="49"/>
      <c r="G806" s="49"/>
      <c r="H806" s="49"/>
      <c r="I806" s="46"/>
      <c r="J806" s="46"/>
      <c r="K806" s="49"/>
      <c r="L806" s="260"/>
      <c r="M806" s="260"/>
      <c r="N806" s="49"/>
      <c r="O806" s="46"/>
      <c r="P806" s="49"/>
      <c r="Q806" s="46"/>
      <c r="R806" s="49"/>
      <c r="S806" s="46"/>
      <c r="T806" s="46"/>
      <c r="U806" s="49"/>
      <c r="V806" s="46"/>
      <c r="W806" s="46"/>
      <c r="X806" s="49"/>
      <c r="Y806" s="49"/>
      <c r="Z806" s="46"/>
      <c r="AA806" s="46"/>
      <c r="AB806" s="49"/>
      <c r="AC806" s="49"/>
      <c r="AD806" s="49"/>
      <c r="AE806" s="49"/>
      <c r="AF806" s="37"/>
    </row>
    <row r="807">
      <c r="A807" s="46"/>
      <c r="B807" s="312"/>
      <c r="C807" s="46"/>
      <c r="D807" s="49"/>
      <c r="E807" s="49"/>
      <c r="F807" s="49"/>
      <c r="G807" s="49"/>
      <c r="H807" s="49"/>
      <c r="I807" s="46"/>
      <c r="J807" s="46"/>
      <c r="K807" s="49"/>
      <c r="L807" s="261"/>
      <c r="M807" s="261"/>
      <c r="N807" s="49"/>
      <c r="O807" s="46"/>
      <c r="P807" s="49"/>
      <c r="Q807" s="46"/>
      <c r="R807" s="49"/>
      <c r="S807" s="46"/>
      <c r="T807" s="46"/>
      <c r="U807" s="49"/>
      <c r="V807" s="46"/>
      <c r="W807" s="46"/>
      <c r="X807" s="49"/>
      <c r="Y807" s="49"/>
      <c r="Z807" s="46"/>
      <c r="AA807" s="46"/>
      <c r="AB807" s="49"/>
      <c r="AC807" s="49"/>
      <c r="AD807" s="49"/>
      <c r="AE807" s="49"/>
      <c r="AF807" s="37"/>
    </row>
    <row r="808">
      <c r="A808" s="46"/>
      <c r="B808" s="312"/>
      <c r="C808" s="46"/>
      <c r="D808" s="49"/>
      <c r="E808" s="49"/>
      <c r="F808" s="49"/>
      <c r="G808" s="49"/>
      <c r="H808" s="49"/>
      <c r="I808" s="46"/>
      <c r="J808" s="46"/>
      <c r="K808" s="49"/>
      <c r="L808" s="260"/>
      <c r="M808" s="260"/>
      <c r="N808" s="49"/>
      <c r="O808" s="46"/>
      <c r="P808" s="49"/>
      <c r="Q808" s="46"/>
      <c r="R808" s="49"/>
      <c r="S808" s="46"/>
      <c r="T808" s="46"/>
      <c r="U808" s="49"/>
      <c r="V808" s="46"/>
      <c r="W808" s="46"/>
      <c r="X808" s="49"/>
      <c r="Y808" s="49"/>
      <c r="Z808" s="46"/>
      <c r="AA808" s="46"/>
      <c r="AB808" s="49"/>
      <c r="AC808" s="49"/>
      <c r="AD808" s="49"/>
      <c r="AE808" s="49"/>
      <c r="AF808" s="37"/>
    </row>
    <row r="809">
      <c r="A809" s="46"/>
      <c r="B809" s="312"/>
      <c r="C809" s="46"/>
      <c r="D809" s="49"/>
      <c r="E809" s="49"/>
      <c r="F809" s="49"/>
      <c r="G809" s="49"/>
      <c r="H809" s="49"/>
      <c r="I809" s="46"/>
      <c r="J809" s="46"/>
      <c r="K809" s="49"/>
      <c r="L809" s="261"/>
      <c r="M809" s="261"/>
      <c r="N809" s="49"/>
      <c r="O809" s="46"/>
      <c r="P809" s="49"/>
      <c r="Q809" s="46"/>
      <c r="R809" s="49"/>
      <c r="S809" s="46"/>
      <c r="T809" s="46"/>
      <c r="U809" s="49"/>
      <c r="V809" s="46"/>
      <c r="W809" s="46"/>
      <c r="X809" s="49"/>
      <c r="Y809" s="49"/>
      <c r="Z809" s="46"/>
      <c r="AA809" s="46"/>
      <c r="AB809" s="49"/>
      <c r="AC809" s="49"/>
      <c r="AD809" s="49"/>
      <c r="AE809" s="49"/>
      <c r="AF809" s="37"/>
    </row>
    <row r="810">
      <c r="A810" s="46"/>
      <c r="B810" s="312"/>
      <c r="C810" s="46"/>
      <c r="D810" s="49"/>
      <c r="E810" s="49"/>
      <c r="F810" s="49"/>
      <c r="G810" s="49"/>
      <c r="H810" s="49"/>
      <c r="I810" s="46"/>
      <c r="J810" s="46"/>
      <c r="K810" s="49"/>
      <c r="L810" s="260"/>
      <c r="M810" s="260"/>
      <c r="N810" s="49"/>
      <c r="O810" s="46"/>
      <c r="P810" s="49"/>
      <c r="Q810" s="46"/>
      <c r="R810" s="49"/>
      <c r="S810" s="46"/>
      <c r="T810" s="46"/>
      <c r="U810" s="49"/>
      <c r="V810" s="46"/>
      <c r="W810" s="46"/>
      <c r="X810" s="49"/>
      <c r="Y810" s="49"/>
      <c r="Z810" s="46"/>
      <c r="AA810" s="46"/>
      <c r="AB810" s="49"/>
      <c r="AC810" s="49"/>
      <c r="AD810" s="49"/>
      <c r="AE810" s="49"/>
      <c r="AF810" s="37"/>
    </row>
    <row r="811">
      <c r="A811" s="46"/>
      <c r="B811" s="312"/>
      <c r="C811" s="46"/>
      <c r="D811" s="49"/>
      <c r="E811" s="49"/>
      <c r="F811" s="49"/>
      <c r="G811" s="49"/>
      <c r="H811" s="49"/>
      <c r="I811" s="46"/>
      <c r="J811" s="46"/>
      <c r="K811" s="49"/>
      <c r="L811" s="261"/>
      <c r="M811" s="261"/>
      <c r="N811" s="49"/>
      <c r="O811" s="46"/>
      <c r="P811" s="49"/>
      <c r="Q811" s="46"/>
      <c r="R811" s="49"/>
      <c r="S811" s="46"/>
      <c r="T811" s="46"/>
      <c r="U811" s="49"/>
      <c r="V811" s="46"/>
      <c r="W811" s="46"/>
      <c r="X811" s="49"/>
      <c r="Y811" s="49"/>
      <c r="Z811" s="46"/>
      <c r="AA811" s="46"/>
      <c r="AB811" s="49"/>
      <c r="AC811" s="49"/>
      <c r="AD811" s="49"/>
      <c r="AE811" s="49"/>
      <c r="AF811" s="37"/>
    </row>
    <row r="812">
      <c r="A812" s="46"/>
      <c r="B812" s="312"/>
      <c r="C812" s="46"/>
      <c r="D812" s="49"/>
      <c r="E812" s="49"/>
      <c r="F812" s="49"/>
      <c r="G812" s="49"/>
      <c r="H812" s="49"/>
      <c r="I812" s="46"/>
      <c r="J812" s="46"/>
      <c r="K812" s="49"/>
      <c r="L812" s="260"/>
      <c r="M812" s="260"/>
      <c r="N812" s="49"/>
      <c r="O812" s="46"/>
      <c r="P812" s="49"/>
      <c r="Q812" s="46"/>
      <c r="R812" s="49"/>
      <c r="S812" s="46"/>
      <c r="T812" s="46"/>
      <c r="U812" s="49"/>
      <c r="V812" s="46"/>
      <c r="W812" s="46"/>
      <c r="X812" s="49"/>
      <c r="Y812" s="49"/>
      <c r="Z812" s="46"/>
      <c r="AA812" s="46"/>
      <c r="AB812" s="49"/>
      <c r="AC812" s="49"/>
      <c r="AD812" s="49"/>
      <c r="AE812" s="49"/>
      <c r="AF812" s="37"/>
    </row>
    <row r="813">
      <c r="A813" s="46"/>
      <c r="B813" s="312"/>
      <c r="C813" s="46"/>
      <c r="D813" s="49"/>
      <c r="E813" s="49"/>
      <c r="F813" s="49"/>
      <c r="G813" s="49"/>
      <c r="H813" s="49"/>
      <c r="I813" s="46"/>
      <c r="J813" s="46"/>
      <c r="K813" s="49"/>
      <c r="L813" s="261"/>
      <c r="M813" s="261"/>
      <c r="N813" s="49"/>
      <c r="O813" s="46"/>
      <c r="P813" s="49"/>
      <c r="Q813" s="46"/>
      <c r="R813" s="49"/>
      <c r="S813" s="46"/>
      <c r="T813" s="46"/>
      <c r="U813" s="49"/>
      <c r="V813" s="46"/>
      <c r="W813" s="46"/>
      <c r="X813" s="49"/>
      <c r="Y813" s="49"/>
      <c r="Z813" s="46"/>
      <c r="AA813" s="46"/>
      <c r="AB813" s="49"/>
      <c r="AC813" s="49"/>
      <c r="AD813" s="49"/>
      <c r="AE813" s="49"/>
      <c r="AF813" s="37"/>
    </row>
    <row r="814">
      <c r="A814" s="46"/>
      <c r="B814" s="312"/>
      <c r="C814" s="46"/>
      <c r="D814" s="49"/>
      <c r="E814" s="49"/>
      <c r="F814" s="49"/>
      <c r="G814" s="49"/>
      <c r="H814" s="49"/>
      <c r="I814" s="46"/>
      <c r="J814" s="46"/>
      <c r="K814" s="49"/>
      <c r="L814" s="260"/>
      <c r="M814" s="260"/>
      <c r="N814" s="49"/>
      <c r="O814" s="46"/>
      <c r="P814" s="49"/>
      <c r="Q814" s="46"/>
      <c r="R814" s="49"/>
      <c r="S814" s="46"/>
      <c r="T814" s="46"/>
      <c r="U814" s="49"/>
      <c r="V814" s="46"/>
      <c r="W814" s="46"/>
      <c r="X814" s="49"/>
      <c r="Y814" s="49"/>
      <c r="Z814" s="46"/>
      <c r="AA814" s="46"/>
      <c r="AB814" s="49"/>
      <c r="AC814" s="49"/>
      <c r="AD814" s="49"/>
      <c r="AE814" s="49"/>
      <c r="AF814" s="37"/>
    </row>
    <row r="815">
      <c r="A815" s="46"/>
      <c r="B815" s="312"/>
      <c r="C815" s="46"/>
      <c r="D815" s="49"/>
      <c r="E815" s="49"/>
      <c r="F815" s="49"/>
      <c r="G815" s="49"/>
      <c r="H815" s="49"/>
      <c r="I815" s="46"/>
      <c r="J815" s="46"/>
      <c r="K815" s="49"/>
      <c r="L815" s="261"/>
      <c r="M815" s="261"/>
      <c r="N815" s="49"/>
      <c r="O815" s="46"/>
      <c r="P815" s="49"/>
      <c r="Q815" s="46"/>
      <c r="R815" s="49"/>
      <c r="S815" s="46"/>
      <c r="T815" s="46"/>
      <c r="U815" s="49"/>
      <c r="V815" s="46"/>
      <c r="W815" s="46"/>
      <c r="X815" s="49"/>
      <c r="Y815" s="49"/>
      <c r="Z815" s="46"/>
      <c r="AA815" s="46"/>
      <c r="AB815" s="49"/>
      <c r="AC815" s="49"/>
      <c r="AD815" s="49"/>
      <c r="AE815" s="49"/>
      <c r="AF815" s="37"/>
    </row>
    <row r="816">
      <c r="A816" s="46"/>
      <c r="B816" s="312"/>
      <c r="C816" s="46"/>
      <c r="D816" s="49"/>
      <c r="E816" s="49"/>
      <c r="F816" s="49"/>
      <c r="G816" s="49"/>
      <c r="H816" s="49"/>
      <c r="I816" s="46"/>
      <c r="J816" s="46"/>
      <c r="K816" s="49"/>
      <c r="L816" s="260"/>
      <c r="M816" s="260"/>
      <c r="N816" s="49"/>
      <c r="O816" s="46"/>
      <c r="P816" s="49"/>
      <c r="Q816" s="46"/>
      <c r="R816" s="49"/>
      <c r="S816" s="46"/>
      <c r="T816" s="46"/>
      <c r="U816" s="49"/>
      <c r="V816" s="46"/>
      <c r="W816" s="46"/>
      <c r="X816" s="49"/>
      <c r="Y816" s="49"/>
      <c r="Z816" s="46"/>
      <c r="AA816" s="46"/>
      <c r="AB816" s="49"/>
      <c r="AC816" s="49"/>
      <c r="AD816" s="49"/>
      <c r="AE816" s="49"/>
      <c r="AF816" s="37"/>
    </row>
    <row r="817">
      <c r="A817" s="46"/>
      <c r="B817" s="312"/>
      <c r="C817" s="46"/>
      <c r="D817" s="49"/>
      <c r="E817" s="49"/>
      <c r="F817" s="49"/>
      <c r="G817" s="49"/>
      <c r="H817" s="49"/>
      <c r="I817" s="46"/>
      <c r="J817" s="46"/>
      <c r="K817" s="49"/>
      <c r="L817" s="261"/>
      <c r="M817" s="261"/>
      <c r="N817" s="49"/>
      <c r="O817" s="46"/>
      <c r="P817" s="49"/>
      <c r="Q817" s="46"/>
      <c r="R817" s="49"/>
      <c r="S817" s="46"/>
      <c r="T817" s="46"/>
      <c r="U817" s="49"/>
      <c r="V817" s="46"/>
      <c r="W817" s="46"/>
      <c r="X817" s="49"/>
      <c r="Y817" s="49"/>
      <c r="Z817" s="46"/>
      <c r="AA817" s="46"/>
      <c r="AB817" s="49"/>
      <c r="AC817" s="49"/>
      <c r="AD817" s="49"/>
      <c r="AE817" s="49"/>
      <c r="AF817" s="37"/>
    </row>
    <row r="818">
      <c r="A818" s="46"/>
      <c r="B818" s="312"/>
      <c r="C818" s="46"/>
      <c r="D818" s="49"/>
      <c r="E818" s="49"/>
      <c r="F818" s="49"/>
      <c r="G818" s="49"/>
      <c r="H818" s="49"/>
      <c r="I818" s="46"/>
      <c r="J818" s="46"/>
      <c r="K818" s="49"/>
      <c r="L818" s="260"/>
      <c r="M818" s="260"/>
      <c r="N818" s="49"/>
      <c r="O818" s="46"/>
      <c r="P818" s="49"/>
      <c r="Q818" s="46"/>
      <c r="R818" s="49"/>
      <c r="S818" s="46"/>
      <c r="T818" s="46"/>
      <c r="U818" s="49"/>
      <c r="V818" s="46"/>
      <c r="W818" s="46"/>
      <c r="X818" s="49"/>
      <c r="Y818" s="49"/>
      <c r="Z818" s="46"/>
      <c r="AA818" s="46"/>
      <c r="AB818" s="49"/>
      <c r="AC818" s="49"/>
      <c r="AD818" s="49"/>
      <c r="AE818" s="49"/>
      <c r="AF818" s="37"/>
    </row>
    <row r="819">
      <c r="A819" s="46"/>
      <c r="B819" s="312"/>
      <c r="C819" s="46"/>
      <c r="D819" s="49"/>
      <c r="E819" s="49"/>
      <c r="F819" s="49"/>
      <c r="G819" s="49"/>
      <c r="H819" s="49"/>
      <c r="I819" s="46"/>
      <c r="J819" s="46"/>
      <c r="K819" s="49"/>
      <c r="L819" s="261"/>
      <c r="M819" s="261"/>
      <c r="N819" s="49"/>
      <c r="O819" s="46"/>
      <c r="P819" s="49"/>
      <c r="Q819" s="46"/>
      <c r="R819" s="49"/>
      <c r="S819" s="46"/>
      <c r="T819" s="46"/>
      <c r="U819" s="49"/>
      <c r="V819" s="46"/>
      <c r="W819" s="46"/>
      <c r="X819" s="49"/>
      <c r="Y819" s="49"/>
      <c r="Z819" s="46"/>
      <c r="AA819" s="46"/>
      <c r="AB819" s="49"/>
      <c r="AC819" s="49"/>
      <c r="AD819" s="49"/>
      <c r="AE819" s="49"/>
      <c r="AF819" s="37"/>
    </row>
    <row r="820">
      <c r="A820" s="46"/>
      <c r="B820" s="312"/>
      <c r="C820" s="46"/>
      <c r="D820" s="49"/>
      <c r="E820" s="49"/>
      <c r="F820" s="49"/>
      <c r="G820" s="49"/>
      <c r="H820" s="49"/>
      <c r="I820" s="46"/>
      <c r="J820" s="46"/>
      <c r="K820" s="49"/>
      <c r="L820" s="260"/>
      <c r="M820" s="260"/>
      <c r="N820" s="49"/>
      <c r="O820" s="46"/>
      <c r="P820" s="49"/>
      <c r="Q820" s="46"/>
      <c r="R820" s="49"/>
      <c r="S820" s="46"/>
      <c r="T820" s="46"/>
      <c r="U820" s="49"/>
      <c r="V820" s="46"/>
      <c r="W820" s="46"/>
      <c r="X820" s="49"/>
      <c r="Y820" s="49"/>
      <c r="Z820" s="46"/>
      <c r="AA820" s="46"/>
      <c r="AB820" s="49"/>
      <c r="AC820" s="49"/>
      <c r="AD820" s="49"/>
      <c r="AE820" s="49"/>
      <c r="AF820" s="37"/>
    </row>
    <row r="821">
      <c r="A821" s="46"/>
      <c r="B821" s="312"/>
      <c r="C821" s="46"/>
      <c r="D821" s="49"/>
      <c r="E821" s="49"/>
      <c r="F821" s="49"/>
      <c r="G821" s="49"/>
      <c r="H821" s="49"/>
      <c r="I821" s="46"/>
      <c r="J821" s="46"/>
      <c r="K821" s="49"/>
      <c r="L821" s="261"/>
      <c r="M821" s="261"/>
      <c r="N821" s="49"/>
      <c r="O821" s="46"/>
      <c r="P821" s="49"/>
      <c r="Q821" s="46"/>
      <c r="R821" s="49"/>
      <c r="S821" s="46"/>
      <c r="T821" s="46"/>
      <c r="U821" s="49"/>
      <c r="V821" s="46"/>
      <c r="W821" s="46"/>
      <c r="X821" s="49"/>
      <c r="Y821" s="49"/>
      <c r="Z821" s="46"/>
      <c r="AA821" s="46"/>
      <c r="AB821" s="49"/>
      <c r="AC821" s="49"/>
      <c r="AD821" s="49"/>
      <c r="AE821" s="49"/>
      <c r="AF821" s="37"/>
    </row>
    <row r="822">
      <c r="A822" s="46"/>
      <c r="B822" s="312"/>
      <c r="C822" s="46"/>
      <c r="D822" s="49"/>
      <c r="E822" s="49"/>
      <c r="F822" s="49"/>
      <c r="G822" s="49"/>
      <c r="H822" s="49"/>
      <c r="I822" s="46"/>
      <c r="J822" s="46"/>
      <c r="K822" s="49"/>
      <c r="L822" s="260"/>
      <c r="M822" s="260"/>
      <c r="N822" s="49"/>
      <c r="O822" s="46"/>
      <c r="P822" s="49"/>
      <c r="Q822" s="46"/>
      <c r="R822" s="49"/>
      <c r="S822" s="46"/>
      <c r="T822" s="46"/>
      <c r="U822" s="49"/>
      <c r="V822" s="46"/>
      <c r="W822" s="46"/>
      <c r="X822" s="49"/>
      <c r="Y822" s="49"/>
      <c r="Z822" s="46"/>
      <c r="AA822" s="46"/>
      <c r="AB822" s="49"/>
      <c r="AC822" s="49"/>
      <c r="AD822" s="49"/>
      <c r="AE822" s="49"/>
      <c r="AF822" s="37"/>
    </row>
    <row r="823">
      <c r="A823" s="46"/>
      <c r="B823" s="312"/>
      <c r="C823" s="46"/>
      <c r="D823" s="49"/>
      <c r="E823" s="49"/>
      <c r="F823" s="49"/>
      <c r="G823" s="49"/>
      <c r="H823" s="49"/>
      <c r="I823" s="46"/>
      <c r="J823" s="46"/>
      <c r="K823" s="49"/>
      <c r="L823" s="261"/>
      <c r="M823" s="261"/>
      <c r="N823" s="49"/>
      <c r="O823" s="46"/>
      <c r="P823" s="49"/>
      <c r="Q823" s="46"/>
      <c r="R823" s="49"/>
      <c r="S823" s="46"/>
      <c r="T823" s="46"/>
      <c r="U823" s="49"/>
      <c r="V823" s="46"/>
      <c r="W823" s="46"/>
      <c r="X823" s="49"/>
      <c r="Y823" s="49"/>
      <c r="Z823" s="46"/>
      <c r="AA823" s="46"/>
      <c r="AB823" s="49"/>
      <c r="AC823" s="49"/>
      <c r="AD823" s="49"/>
      <c r="AE823" s="49"/>
      <c r="AF823" s="37"/>
    </row>
    <row r="824">
      <c r="A824" s="46"/>
      <c r="B824" s="312"/>
      <c r="C824" s="46"/>
      <c r="D824" s="49"/>
      <c r="E824" s="49"/>
      <c r="F824" s="49"/>
      <c r="G824" s="49"/>
      <c r="H824" s="49"/>
      <c r="I824" s="46"/>
      <c r="J824" s="46"/>
      <c r="K824" s="49"/>
      <c r="L824" s="260"/>
      <c r="M824" s="260"/>
      <c r="N824" s="49"/>
      <c r="O824" s="46"/>
      <c r="P824" s="49"/>
      <c r="Q824" s="46"/>
      <c r="R824" s="49"/>
      <c r="S824" s="46"/>
      <c r="T824" s="46"/>
      <c r="U824" s="49"/>
      <c r="V824" s="46"/>
      <c r="W824" s="46"/>
      <c r="X824" s="49"/>
      <c r="Y824" s="49"/>
      <c r="Z824" s="46"/>
      <c r="AA824" s="46"/>
      <c r="AB824" s="49"/>
      <c r="AC824" s="49"/>
      <c r="AD824" s="49"/>
      <c r="AE824" s="49"/>
      <c r="AF824" s="37"/>
    </row>
    <row r="825">
      <c r="A825" s="46"/>
      <c r="B825" s="312"/>
      <c r="C825" s="46"/>
      <c r="D825" s="49"/>
      <c r="E825" s="49"/>
      <c r="F825" s="49"/>
      <c r="G825" s="49"/>
      <c r="H825" s="49"/>
      <c r="I825" s="46"/>
      <c r="J825" s="46"/>
      <c r="K825" s="49"/>
      <c r="L825" s="261"/>
      <c r="M825" s="261"/>
      <c r="N825" s="49"/>
      <c r="O825" s="46"/>
      <c r="P825" s="49"/>
      <c r="Q825" s="46"/>
      <c r="R825" s="49"/>
      <c r="S825" s="46"/>
      <c r="T825" s="46"/>
      <c r="U825" s="49"/>
      <c r="V825" s="46"/>
      <c r="W825" s="46"/>
      <c r="X825" s="49"/>
      <c r="Y825" s="49"/>
      <c r="Z825" s="46"/>
      <c r="AA825" s="46"/>
      <c r="AB825" s="49"/>
      <c r="AC825" s="49"/>
      <c r="AD825" s="49"/>
      <c r="AE825" s="49"/>
      <c r="AF825" s="37"/>
    </row>
    <row r="826">
      <c r="A826" s="46"/>
      <c r="B826" s="312"/>
      <c r="C826" s="46"/>
      <c r="D826" s="49"/>
      <c r="E826" s="49"/>
      <c r="F826" s="49"/>
      <c r="G826" s="49"/>
      <c r="H826" s="49"/>
      <c r="I826" s="46"/>
      <c r="J826" s="46"/>
      <c r="K826" s="49"/>
      <c r="L826" s="260"/>
      <c r="M826" s="260"/>
      <c r="N826" s="49"/>
      <c r="O826" s="46"/>
      <c r="P826" s="49"/>
      <c r="Q826" s="46"/>
      <c r="R826" s="49"/>
      <c r="S826" s="46"/>
      <c r="T826" s="46"/>
      <c r="U826" s="49"/>
      <c r="V826" s="46"/>
      <c r="W826" s="46"/>
      <c r="X826" s="49"/>
      <c r="Y826" s="49"/>
      <c r="Z826" s="46"/>
      <c r="AA826" s="46"/>
      <c r="AB826" s="49"/>
      <c r="AC826" s="49"/>
      <c r="AD826" s="49"/>
      <c r="AE826" s="49"/>
      <c r="AF826" s="37"/>
    </row>
    <row r="827">
      <c r="A827" s="46"/>
      <c r="B827" s="312"/>
      <c r="C827" s="46"/>
      <c r="D827" s="49"/>
      <c r="E827" s="49"/>
      <c r="F827" s="49"/>
      <c r="G827" s="49"/>
      <c r="H827" s="49"/>
      <c r="I827" s="46"/>
      <c r="J827" s="46"/>
      <c r="K827" s="49"/>
      <c r="L827" s="261"/>
      <c r="M827" s="261"/>
      <c r="N827" s="49"/>
      <c r="O827" s="46"/>
      <c r="P827" s="49"/>
      <c r="Q827" s="46"/>
      <c r="R827" s="49"/>
      <c r="S827" s="46"/>
      <c r="T827" s="46"/>
      <c r="U827" s="49"/>
      <c r="V827" s="46"/>
      <c r="W827" s="46"/>
      <c r="X827" s="49"/>
      <c r="Y827" s="49"/>
      <c r="Z827" s="46"/>
      <c r="AA827" s="46"/>
      <c r="AB827" s="49"/>
      <c r="AC827" s="49"/>
      <c r="AD827" s="49"/>
      <c r="AE827" s="49"/>
      <c r="AF827" s="37"/>
    </row>
    <row r="828">
      <c r="A828" s="46"/>
      <c r="B828" s="312"/>
      <c r="C828" s="46"/>
      <c r="D828" s="49"/>
      <c r="E828" s="49"/>
      <c r="F828" s="49"/>
      <c r="G828" s="49"/>
      <c r="H828" s="49"/>
      <c r="I828" s="46"/>
      <c r="J828" s="46"/>
      <c r="K828" s="49"/>
      <c r="L828" s="260"/>
      <c r="M828" s="260"/>
      <c r="N828" s="49"/>
      <c r="O828" s="46"/>
      <c r="P828" s="49"/>
      <c r="Q828" s="46"/>
      <c r="R828" s="49"/>
      <c r="S828" s="46"/>
      <c r="T828" s="46"/>
      <c r="U828" s="49"/>
      <c r="V828" s="46"/>
      <c r="W828" s="46"/>
      <c r="X828" s="49"/>
      <c r="Y828" s="49"/>
      <c r="Z828" s="46"/>
      <c r="AA828" s="46"/>
      <c r="AB828" s="49"/>
      <c r="AC828" s="49"/>
      <c r="AD828" s="49"/>
      <c r="AE828" s="49"/>
      <c r="AF828" s="37"/>
    </row>
    <row r="829">
      <c r="A829" s="46"/>
      <c r="B829" s="312"/>
      <c r="C829" s="46"/>
      <c r="D829" s="49"/>
      <c r="E829" s="49"/>
      <c r="F829" s="49"/>
      <c r="G829" s="49"/>
      <c r="H829" s="49"/>
      <c r="I829" s="46"/>
      <c r="J829" s="46"/>
      <c r="K829" s="49"/>
      <c r="L829" s="261"/>
      <c r="M829" s="261"/>
      <c r="N829" s="49"/>
      <c r="O829" s="46"/>
      <c r="P829" s="49"/>
      <c r="Q829" s="46"/>
      <c r="R829" s="49"/>
      <c r="S829" s="46"/>
      <c r="T829" s="46"/>
      <c r="U829" s="49"/>
      <c r="V829" s="46"/>
      <c r="W829" s="46"/>
      <c r="X829" s="49"/>
      <c r="Y829" s="49"/>
      <c r="Z829" s="46"/>
      <c r="AA829" s="46"/>
      <c r="AB829" s="49"/>
      <c r="AC829" s="49"/>
      <c r="AD829" s="49"/>
      <c r="AE829" s="49"/>
      <c r="AF829" s="37"/>
    </row>
    <row r="830">
      <c r="A830" s="46"/>
      <c r="B830" s="312"/>
      <c r="C830" s="46"/>
      <c r="D830" s="49"/>
      <c r="E830" s="49"/>
      <c r="F830" s="49"/>
      <c r="G830" s="49"/>
      <c r="H830" s="49"/>
      <c r="I830" s="46"/>
      <c r="J830" s="46"/>
      <c r="K830" s="49"/>
      <c r="L830" s="260"/>
      <c r="M830" s="260"/>
      <c r="N830" s="49"/>
      <c r="O830" s="46"/>
      <c r="P830" s="49"/>
      <c r="Q830" s="46"/>
      <c r="R830" s="49"/>
      <c r="S830" s="46"/>
      <c r="T830" s="46"/>
      <c r="U830" s="49"/>
      <c r="V830" s="46"/>
      <c r="W830" s="46"/>
      <c r="X830" s="49"/>
      <c r="Y830" s="49"/>
      <c r="Z830" s="46"/>
      <c r="AA830" s="46"/>
      <c r="AB830" s="49"/>
      <c r="AC830" s="49"/>
      <c r="AD830" s="49"/>
      <c r="AE830" s="49"/>
      <c r="AF830" s="37"/>
    </row>
    <row r="831">
      <c r="A831" s="46"/>
      <c r="B831" s="312"/>
      <c r="C831" s="46"/>
      <c r="D831" s="49"/>
      <c r="E831" s="49"/>
      <c r="F831" s="49"/>
      <c r="G831" s="49"/>
      <c r="H831" s="49"/>
      <c r="I831" s="46"/>
      <c r="J831" s="46"/>
      <c r="K831" s="49"/>
      <c r="L831" s="261"/>
      <c r="M831" s="261"/>
      <c r="N831" s="49"/>
      <c r="O831" s="46"/>
      <c r="P831" s="49"/>
      <c r="Q831" s="46"/>
      <c r="R831" s="49"/>
      <c r="S831" s="46"/>
      <c r="T831" s="46"/>
      <c r="U831" s="49"/>
      <c r="V831" s="46"/>
      <c r="W831" s="46"/>
      <c r="X831" s="49"/>
      <c r="Y831" s="49"/>
      <c r="Z831" s="46"/>
      <c r="AA831" s="46"/>
      <c r="AB831" s="49"/>
      <c r="AC831" s="49"/>
      <c r="AD831" s="49"/>
      <c r="AE831" s="49"/>
      <c r="AF831" s="37"/>
    </row>
    <row r="832">
      <c r="A832" s="46"/>
      <c r="B832" s="312"/>
      <c r="C832" s="46"/>
      <c r="D832" s="49"/>
      <c r="E832" s="49"/>
      <c r="F832" s="49"/>
      <c r="G832" s="49"/>
      <c r="H832" s="49"/>
      <c r="I832" s="46"/>
      <c r="J832" s="46"/>
      <c r="K832" s="49"/>
      <c r="L832" s="260"/>
      <c r="M832" s="260"/>
      <c r="N832" s="49"/>
      <c r="O832" s="46"/>
      <c r="P832" s="49"/>
      <c r="Q832" s="46"/>
      <c r="R832" s="49"/>
      <c r="S832" s="46"/>
      <c r="T832" s="46"/>
      <c r="U832" s="49"/>
      <c r="V832" s="46"/>
      <c r="W832" s="46"/>
      <c r="X832" s="49"/>
      <c r="Y832" s="49"/>
      <c r="Z832" s="46"/>
      <c r="AA832" s="46"/>
      <c r="AB832" s="49"/>
      <c r="AC832" s="49"/>
      <c r="AD832" s="49"/>
      <c r="AE832" s="49"/>
      <c r="AF832" s="37"/>
    </row>
    <row r="833">
      <c r="A833" s="46"/>
      <c r="B833" s="312"/>
      <c r="C833" s="46"/>
      <c r="D833" s="49"/>
      <c r="E833" s="49"/>
      <c r="F833" s="49"/>
      <c r="G833" s="49"/>
      <c r="H833" s="49"/>
      <c r="I833" s="46"/>
      <c r="J833" s="46"/>
      <c r="K833" s="49"/>
      <c r="L833" s="261"/>
      <c r="M833" s="261"/>
      <c r="N833" s="49"/>
      <c r="O833" s="46"/>
      <c r="P833" s="49"/>
      <c r="Q833" s="46"/>
      <c r="R833" s="49"/>
      <c r="S833" s="46"/>
      <c r="T833" s="46"/>
      <c r="U833" s="49"/>
      <c r="V833" s="46"/>
      <c r="W833" s="46"/>
      <c r="X833" s="49"/>
      <c r="Y833" s="49"/>
      <c r="Z833" s="46"/>
      <c r="AA833" s="46"/>
      <c r="AB833" s="49"/>
      <c r="AC833" s="49"/>
      <c r="AD833" s="49"/>
      <c r="AE833" s="49"/>
      <c r="AF833" s="37"/>
    </row>
    <row r="834">
      <c r="A834" s="46"/>
      <c r="B834" s="312"/>
      <c r="C834" s="46"/>
      <c r="D834" s="49"/>
      <c r="E834" s="49"/>
      <c r="F834" s="49"/>
      <c r="G834" s="49"/>
      <c r="H834" s="49"/>
      <c r="I834" s="46"/>
      <c r="J834" s="46"/>
      <c r="K834" s="49"/>
      <c r="L834" s="260"/>
      <c r="M834" s="260"/>
      <c r="N834" s="49"/>
      <c r="O834" s="46"/>
      <c r="P834" s="49"/>
      <c r="Q834" s="46"/>
      <c r="R834" s="49"/>
      <c r="S834" s="46"/>
      <c r="T834" s="46"/>
      <c r="U834" s="49"/>
      <c r="V834" s="46"/>
      <c r="W834" s="46"/>
      <c r="X834" s="49"/>
      <c r="Y834" s="49"/>
      <c r="Z834" s="46"/>
      <c r="AA834" s="46"/>
      <c r="AB834" s="49"/>
      <c r="AC834" s="49"/>
      <c r="AD834" s="49"/>
      <c r="AE834" s="49"/>
      <c r="AF834" s="37"/>
    </row>
    <row r="835">
      <c r="A835" s="46"/>
      <c r="B835" s="312"/>
      <c r="C835" s="46"/>
      <c r="D835" s="49"/>
      <c r="E835" s="49"/>
      <c r="F835" s="49"/>
      <c r="G835" s="49"/>
      <c r="H835" s="49"/>
      <c r="I835" s="46"/>
      <c r="J835" s="46"/>
      <c r="K835" s="49"/>
      <c r="L835" s="261"/>
      <c r="M835" s="261"/>
      <c r="N835" s="49"/>
      <c r="O835" s="46"/>
      <c r="P835" s="49"/>
      <c r="Q835" s="46"/>
      <c r="R835" s="49"/>
      <c r="S835" s="46"/>
      <c r="T835" s="46"/>
      <c r="U835" s="49"/>
      <c r="V835" s="46"/>
      <c r="W835" s="46"/>
      <c r="X835" s="49"/>
      <c r="Y835" s="49"/>
      <c r="Z835" s="46"/>
      <c r="AA835" s="46"/>
      <c r="AB835" s="49"/>
      <c r="AC835" s="49"/>
      <c r="AD835" s="49"/>
      <c r="AE835" s="49"/>
      <c r="AF835" s="37"/>
    </row>
    <row r="836">
      <c r="A836" s="46"/>
      <c r="B836" s="312"/>
      <c r="C836" s="46"/>
      <c r="D836" s="49"/>
      <c r="E836" s="49"/>
      <c r="F836" s="49"/>
      <c r="G836" s="49"/>
      <c r="H836" s="49"/>
      <c r="I836" s="46"/>
      <c r="J836" s="46"/>
      <c r="K836" s="49"/>
      <c r="L836" s="260"/>
      <c r="M836" s="260"/>
      <c r="N836" s="49"/>
      <c r="O836" s="46"/>
      <c r="P836" s="49"/>
      <c r="Q836" s="46"/>
      <c r="R836" s="49"/>
      <c r="S836" s="46"/>
      <c r="T836" s="46"/>
      <c r="U836" s="49"/>
      <c r="V836" s="46"/>
      <c r="W836" s="46"/>
      <c r="X836" s="49"/>
      <c r="Y836" s="49"/>
      <c r="Z836" s="46"/>
      <c r="AA836" s="46"/>
      <c r="AB836" s="49"/>
      <c r="AC836" s="49"/>
      <c r="AD836" s="49"/>
      <c r="AE836" s="49"/>
      <c r="AF836" s="37"/>
    </row>
    <row r="837">
      <c r="A837" s="46"/>
      <c r="B837" s="312"/>
      <c r="C837" s="46"/>
      <c r="D837" s="49"/>
      <c r="E837" s="49"/>
      <c r="F837" s="49"/>
      <c r="G837" s="49"/>
      <c r="H837" s="49"/>
      <c r="I837" s="46"/>
      <c r="J837" s="46"/>
      <c r="K837" s="49"/>
      <c r="L837" s="261"/>
      <c r="M837" s="261"/>
      <c r="N837" s="49"/>
      <c r="O837" s="46"/>
      <c r="P837" s="49"/>
      <c r="Q837" s="46"/>
      <c r="R837" s="49"/>
      <c r="S837" s="46"/>
      <c r="T837" s="46"/>
      <c r="U837" s="49"/>
      <c r="V837" s="46"/>
      <c r="W837" s="46"/>
      <c r="X837" s="49"/>
      <c r="Y837" s="49"/>
      <c r="Z837" s="46"/>
      <c r="AA837" s="46"/>
      <c r="AB837" s="49"/>
      <c r="AC837" s="49"/>
      <c r="AD837" s="49"/>
      <c r="AE837" s="49"/>
      <c r="AF837" s="37"/>
    </row>
    <row r="838">
      <c r="A838" s="46"/>
      <c r="B838" s="312"/>
      <c r="C838" s="46"/>
      <c r="D838" s="49"/>
      <c r="E838" s="49"/>
      <c r="F838" s="49"/>
      <c r="G838" s="49"/>
      <c r="H838" s="49"/>
      <c r="I838" s="46"/>
      <c r="J838" s="46"/>
      <c r="K838" s="49"/>
      <c r="L838" s="260"/>
      <c r="M838" s="260"/>
      <c r="N838" s="49"/>
      <c r="O838" s="46"/>
      <c r="P838" s="49"/>
      <c r="Q838" s="46"/>
      <c r="R838" s="49"/>
      <c r="S838" s="46"/>
      <c r="T838" s="46"/>
      <c r="U838" s="49"/>
      <c r="V838" s="46"/>
      <c r="W838" s="46"/>
      <c r="X838" s="49"/>
      <c r="Y838" s="49"/>
      <c r="Z838" s="46"/>
      <c r="AA838" s="46"/>
      <c r="AB838" s="49"/>
      <c r="AC838" s="49"/>
      <c r="AD838" s="49"/>
      <c r="AE838" s="49"/>
      <c r="AF838" s="37"/>
    </row>
    <row r="839">
      <c r="A839" s="46"/>
      <c r="B839" s="312"/>
      <c r="C839" s="46"/>
      <c r="D839" s="49"/>
      <c r="E839" s="49"/>
      <c r="F839" s="49"/>
      <c r="G839" s="49"/>
      <c r="H839" s="49"/>
      <c r="I839" s="46"/>
      <c r="J839" s="46"/>
      <c r="K839" s="49"/>
      <c r="L839" s="261"/>
      <c r="M839" s="261"/>
      <c r="N839" s="49"/>
      <c r="O839" s="46"/>
      <c r="P839" s="49"/>
      <c r="Q839" s="46"/>
      <c r="R839" s="49"/>
      <c r="S839" s="46"/>
      <c r="T839" s="46"/>
      <c r="U839" s="49"/>
      <c r="V839" s="46"/>
      <c r="W839" s="46"/>
      <c r="X839" s="49"/>
      <c r="Y839" s="49"/>
      <c r="Z839" s="46"/>
      <c r="AA839" s="46"/>
      <c r="AB839" s="49"/>
      <c r="AC839" s="49"/>
      <c r="AD839" s="49"/>
      <c r="AE839" s="49"/>
      <c r="AF839" s="37"/>
    </row>
    <row r="840">
      <c r="A840" s="46"/>
      <c r="B840" s="312"/>
      <c r="C840" s="46"/>
      <c r="D840" s="49"/>
      <c r="E840" s="49"/>
      <c r="F840" s="49"/>
      <c r="G840" s="49"/>
      <c r="H840" s="49"/>
      <c r="I840" s="46"/>
      <c r="J840" s="46"/>
      <c r="K840" s="49"/>
      <c r="L840" s="260"/>
      <c r="M840" s="260"/>
      <c r="N840" s="49"/>
      <c r="O840" s="46"/>
      <c r="P840" s="49"/>
      <c r="Q840" s="46"/>
      <c r="R840" s="49"/>
      <c r="S840" s="46"/>
      <c r="T840" s="46"/>
      <c r="U840" s="49"/>
      <c r="V840" s="46"/>
      <c r="W840" s="46"/>
      <c r="X840" s="49"/>
      <c r="Y840" s="49"/>
      <c r="Z840" s="46"/>
      <c r="AA840" s="46"/>
      <c r="AB840" s="49"/>
      <c r="AC840" s="49"/>
      <c r="AD840" s="49"/>
      <c r="AE840" s="49"/>
      <c r="AF840" s="37"/>
    </row>
    <row r="841">
      <c r="A841" s="46"/>
      <c r="B841" s="312"/>
      <c r="C841" s="46"/>
      <c r="D841" s="49"/>
      <c r="E841" s="49"/>
      <c r="F841" s="49"/>
      <c r="G841" s="49"/>
      <c r="H841" s="49"/>
      <c r="I841" s="46"/>
      <c r="J841" s="46"/>
      <c r="K841" s="49"/>
      <c r="L841" s="261"/>
      <c r="M841" s="261"/>
      <c r="N841" s="49"/>
      <c r="O841" s="46"/>
      <c r="P841" s="49"/>
      <c r="Q841" s="46"/>
      <c r="R841" s="49"/>
      <c r="S841" s="46"/>
      <c r="T841" s="46"/>
      <c r="U841" s="49"/>
      <c r="V841" s="46"/>
      <c r="W841" s="46"/>
      <c r="X841" s="49"/>
      <c r="Y841" s="49"/>
      <c r="Z841" s="46"/>
      <c r="AA841" s="46"/>
      <c r="AB841" s="49"/>
      <c r="AC841" s="49"/>
      <c r="AD841" s="49"/>
      <c r="AE841" s="49"/>
      <c r="AF841" s="37"/>
    </row>
    <row r="842">
      <c r="A842" s="46"/>
      <c r="B842" s="312"/>
      <c r="C842" s="46"/>
      <c r="D842" s="49"/>
      <c r="E842" s="49"/>
      <c r="F842" s="49"/>
      <c r="G842" s="49"/>
      <c r="H842" s="49"/>
      <c r="I842" s="46"/>
      <c r="J842" s="46"/>
      <c r="K842" s="49"/>
      <c r="L842" s="260"/>
      <c r="M842" s="260"/>
      <c r="N842" s="49"/>
      <c r="O842" s="46"/>
      <c r="P842" s="49"/>
      <c r="Q842" s="46"/>
      <c r="R842" s="49"/>
      <c r="S842" s="46"/>
      <c r="T842" s="46"/>
      <c r="U842" s="49"/>
      <c r="V842" s="46"/>
      <c r="W842" s="46"/>
      <c r="X842" s="49"/>
      <c r="Y842" s="49"/>
      <c r="Z842" s="46"/>
      <c r="AA842" s="46"/>
      <c r="AB842" s="49"/>
      <c r="AC842" s="49"/>
      <c r="AD842" s="49"/>
      <c r="AE842" s="49"/>
      <c r="AF842" s="37"/>
    </row>
    <row r="843">
      <c r="A843" s="46"/>
      <c r="B843" s="312"/>
      <c r="C843" s="46"/>
      <c r="D843" s="49"/>
      <c r="E843" s="49"/>
      <c r="F843" s="49"/>
      <c r="G843" s="49"/>
      <c r="H843" s="49"/>
      <c r="I843" s="46"/>
      <c r="J843" s="46"/>
      <c r="K843" s="49"/>
      <c r="L843" s="261"/>
      <c r="M843" s="261"/>
      <c r="N843" s="49"/>
      <c r="O843" s="46"/>
      <c r="P843" s="49"/>
      <c r="Q843" s="46"/>
      <c r="R843" s="49"/>
      <c r="S843" s="46"/>
      <c r="T843" s="46"/>
      <c r="U843" s="49"/>
      <c r="V843" s="46"/>
      <c r="W843" s="46"/>
      <c r="X843" s="49"/>
      <c r="Y843" s="49"/>
      <c r="Z843" s="46"/>
      <c r="AA843" s="46"/>
      <c r="AB843" s="49"/>
      <c r="AC843" s="49"/>
      <c r="AD843" s="49"/>
      <c r="AE843" s="49"/>
      <c r="AF843" s="37"/>
    </row>
    <row r="844">
      <c r="A844" s="46"/>
      <c r="B844" s="312"/>
      <c r="C844" s="46"/>
      <c r="D844" s="49"/>
      <c r="E844" s="49"/>
      <c r="F844" s="49"/>
      <c r="G844" s="49"/>
      <c r="H844" s="49"/>
      <c r="I844" s="46"/>
      <c r="J844" s="46"/>
      <c r="K844" s="49"/>
      <c r="L844" s="260"/>
      <c r="M844" s="260"/>
      <c r="N844" s="49"/>
      <c r="O844" s="46"/>
      <c r="P844" s="49"/>
      <c r="Q844" s="46"/>
      <c r="R844" s="49"/>
      <c r="S844" s="46"/>
      <c r="T844" s="46"/>
      <c r="U844" s="49"/>
      <c r="V844" s="46"/>
      <c r="W844" s="46"/>
      <c r="X844" s="49"/>
      <c r="Y844" s="49"/>
      <c r="Z844" s="46"/>
      <c r="AA844" s="46"/>
      <c r="AB844" s="49"/>
      <c r="AC844" s="49"/>
      <c r="AD844" s="49"/>
      <c r="AE844" s="49"/>
      <c r="AF844" s="37"/>
    </row>
    <row r="845">
      <c r="A845" s="46"/>
      <c r="B845" s="312"/>
      <c r="C845" s="46"/>
      <c r="D845" s="49"/>
      <c r="E845" s="49"/>
      <c r="F845" s="49"/>
      <c r="G845" s="49"/>
      <c r="H845" s="49"/>
      <c r="I845" s="46"/>
      <c r="J845" s="46"/>
      <c r="K845" s="49"/>
      <c r="L845" s="261"/>
      <c r="M845" s="261"/>
      <c r="N845" s="49"/>
      <c r="O845" s="46"/>
      <c r="P845" s="49"/>
      <c r="Q845" s="46"/>
      <c r="R845" s="49"/>
      <c r="S845" s="46"/>
      <c r="T845" s="46"/>
      <c r="U845" s="49"/>
      <c r="V845" s="46"/>
      <c r="W845" s="46"/>
      <c r="X845" s="49"/>
      <c r="Y845" s="49"/>
      <c r="Z845" s="46"/>
      <c r="AA845" s="46"/>
      <c r="AB845" s="49"/>
      <c r="AC845" s="49"/>
      <c r="AD845" s="49"/>
      <c r="AE845" s="49"/>
      <c r="AF845" s="37"/>
    </row>
    <row r="846">
      <c r="A846" s="46"/>
      <c r="B846" s="312"/>
      <c r="C846" s="46"/>
      <c r="D846" s="49"/>
      <c r="E846" s="49"/>
      <c r="F846" s="49"/>
      <c r="G846" s="49"/>
      <c r="H846" s="49"/>
      <c r="I846" s="46"/>
      <c r="J846" s="46"/>
      <c r="K846" s="49"/>
      <c r="L846" s="260"/>
      <c r="M846" s="260"/>
      <c r="N846" s="49"/>
      <c r="O846" s="46"/>
      <c r="P846" s="49"/>
      <c r="Q846" s="46"/>
      <c r="R846" s="49"/>
      <c r="S846" s="46"/>
      <c r="T846" s="46"/>
      <c r="U846" s="49"/>
      <c r="V846" s="46"/>
      <c r="W846" s="46"/>
      <c r="X846" s="49"/>
      <c r="Y846" s="49"/>
      <c r="Z846" s="46"/>
      <c r="AA846" s="46"/>
      <c r="AB846" s="49"/>
      <c r="AC846" s="49"/>
      <c r="AD846" s="49"/>
      <c r="AE846" s="49"/>
      <c r="AF846" s="37"/>
    </row>
    <row r="847">
      <c r="A847" s="46"/>
      <c r="B847" s="312"/>
      <c r="C847" s="46"/>
      <c r="D847" s="49"/>
      <c r="E847" s="49"/>
      <c r="F847" s="49"/>
      <c r="G847" s="49"/>
      <c r="H847" s="49"/>
      <c r="I847" s="46"/>
      <c r="J847" s="46"/>
      <c r="K847" s="49"/>
      <c r="L847" s="261"/>
      <c r="M847" s="261"/>
      <c r="N847" s="49"/>
      <c r="O847" s="46"/>
      <c r="P847" s="49"/>
      <c r="Q847" s="46"/>
      <c r="R847" s="49"/>
      <c r="S847" s="46"/>
      <c r="T847" s="46"/>
      <c r="U847" s="49"/>
      <c r="V847" s="46"/>
      <c r="W847" s="46"/>
      <c r="X847" s="49"/>
      <c r="Y847" s="49"/>
      <c r="Z847" s="46"/>
      <c r="AA847" s="46"/>
      <c r="AB847" s="49"/>
      <c r="AC847" s="49"/>
      <c r="AD847" s="49"/>
      <c r="AE847" s="49"/>
      <c r="AF847" s="37"/>
    </row>
    <row r="848">
      <c r="A848" s="46"/>
      <c r="B848" s="312"/>
      <c r="C848" s="46"/>
      <c r="D848" s="49"/>
      <c r="E848" s="49"/>
      <c r="F848" s="49"/>
      <c r="G848" s="49"/>
      <c r="H848" s="49"/>
      <c r="I848" s="46"/>
      <c r="J848" s="46"/>
      <c r="K848" s="49"/>
      <c r="L848" s="260"/>
      <c r="M848" s="260"/>
      <c r="N848" s="49"/>
      <c r="O848" s="46"/>
      <c r="P848" s="49"/>
      <c r="Q848" s="46"/>
      <c r="R848" s="49"/>
      <c r="S848" s="46"/>
      <c r="T848" s="46"/>
      <c r="U848" s="49"/>
      <c r="V848" s="46"/>
      <c r="W848" s="46"/>
      <c r="X848" s="49"/>
      <c r="Y848" s="49"/>
      <c r="Z848" s="46"/>
      <c r="AA848" s="46"/>
      <c r="AB848" s="49"/>
      <c r="AC848" s="49"/>
      <c r="AD848" s="49"/>
      <c r="AE848" s="49"/>
      <c r="AF848" s="37"/>
    </row>
    <row r="849">
      <c r="A849" s="46"/>
      <c r="B849" s="312"/>
      <c r="C849" s="46"/>
      <c r="D849" s="49"/>
      <c r="E849" s="49"/>
      <c r="F849" s="49"/>
      <c r="G849" s="49"/>
      <c r="H849" s="49"/>
      <c r="I849" s="46"/>
      <c r="J849" s="46"/>
      <c r="K849" s="49"/>
      <c r="L849" s="261"/>
      <c r="M849" s="261"/>
      <c r="N849" s="49"/>
      <c r="O849" s="46"/>
      <c r="P849" s="49"/>
      <c r="Q849" s="46"/>
      <c r="R849" s="49"/>
      <c r="S849" s="46"/>
      <c r="T849" s="46"/>
      <c r="U849" s="49"/>
      <c r="V849" s="46"/>
      <c r="W849" s="46"/>
      <c r="X849" s="49"/>
      <c r="Y849" s="49"/>
      <c r="Z849" s="46"/>
      <c r="AA849" s="46"/>
      <c r="AB849" s="49"/>
      <c r="AC849" s="49"/>
      <c r="AD849" s="49"/>
      <c r="AE849" s="49"/>
      <c r="AF849" s="37"/>
    </row>
    <row r="850">
      <c r="A850" s="46"/>
      <c r="B850" s="312"/>
      <c r="C850" s="46"/>
      <c r="D850" s="49"/>
      <c r="E850" s="49"/>
      <c r="F850" s="49"/>
      <c r="G850" s="49"/>
      <c r="H850" s="49"/>
      <c r="I850" s="46"/>
      <c r="J850" s="46"/>
      <c r="K850" s="49"/>
      <c r="L850" s="260"/>
      <c r="M850" s="260"/>
      <c r="N850" s="49"/>
      <c r="O850" s="46"/>
      <c r="P850" s="49"/>
      <c r="Q850" s="46"/>
      <c r="R850" s="49"/>
      <c r="S850" s="46"/>
      <c r="T850" s="46"/>
      <c r="U850" s="49"/>
      <c r="V850" s="46"/>
      <c r="W850" s="46"/>
      <c r="X850" s="49"/>
      <c r="Y850" s="49"/>
      <c r="Z850" s="46"/>
      <c r="AA850" s="46"/>
      <c r="AB850" s="49"/>
      <c r="AC850" s="49"/>
      <c r="AD850" s="49"/>
      <c r="AE850" s="49"/>
      <c r="AF850" s="37"/>
    </row>
    <row r="851">
      <c r="A851" s="46"/>
      <c r="B851" s="312"/>
      <c r="C851" s="46"/>
      <c r="D851" s="49"/>
      <c r="E851" s="49"/>
      <c r="F851" s="49"/>
      <c r="G851" s="49"/>
      <c r="H851" s="49"/>
      <c r="I851" s="46"/>
      <c r="J851" s="46"/>
      <c r="K851" s="49"/>
      <c r="L851" s="261"/>
      <c r="M851" s="261"/>
      <c r="N851" s="49"/>
      <c r="O851" s="46"/>
      <c r="P851" s="49"/>
      <c r="Q851" s="46"/>
      <c r="R851" s="49"/>
      <c r="S851" s="46"/>
      <c r="T851" s="46"/>
      <c r="U851" s="49"/>
      <c r="V851" s="46"/>
      <c r="W851" s="46"/>
      <c r="X851" s="49"/>
      <c r="Y851" s="49"/>
      <c r="Z851" s="46"/>
      <c r="AA851" s="46"/>
      <c r="AB851" s="49"/>
      <c r="AC851" s="49"/>
      <c r="AD851" s="49"/>
      <c r="AE851" s="49"/>
      <c r="AF851" s="37"/>
    </row>
    <row r="852">
      <c r="A852" s="46"/>
      <c r="B852" s="312"/>
      <c r="C852" s="46"/>
      <c r="D852" s="49"/>
      <c r="E852" s="49"/>
      <c r="F852" s="49"/>
      <c r="G852" s="49"/>
      <c r="H852" s="49"/>
      <c r="I852" s="46"/>
      <c r="J852" s="46"/>
      <c r="K852" s="49"/>
      <c r="L852" s="260"/>
      <c r="M852" s="260"/>
      <c r="N852" s="49"/>
      <c r="O852" s="46"/>
      <c r="P852" s="49"/>
      <c r="Q852" s="46"/>
      <c r="R852" s="49"/>
      <c r="S852" s="46"/>
      <c r="T852" s="46"/>
      <c r="U852" s="49"/>
      <c r="V852" s="46"/>
      <c r="W852" s="46"/>
      <c r="X852" s="49"/>
      <c r="Y852" s="49"/>
      <c r="Z852" s="46"/>
      <c r="AA852" s="46"/>
      <c r="AB852" s="49"/>
      <c r="AC852" s="49"/>
      <c r="AD852" s="49"/>
      <c r="AE852" s="49"/>
      <c r="AF852" s="37"/>
    </row>
    <row r="853">
      <c r="A853" s="46"/>
      <c r="B853" s="312"/>
      <c r="C853" s="46"/>
      <c r="D853" s="49"/>
      <c r="E853" s="49"/>
      <c r="F853" s="49"/>
      <c r="G853" s="49"/>
      <c r="H853" s="49"/>
      <c r="I853" s="46"/>
      <c r="J853" s="46"/>
      <c r="K853" s="49"/>
      <c r="L853" s="261"/>
      <c r="M853" s="261"/>
      <c r="N853" s="49"/>
      <c r="O853" s="46"/>
      <c r="P853" s="49"/>
      <c r="Q853" s="46"/>
      <c r="R853" s="49"/>
      <c r="S853" s="46"/>
      <c r="T853" s="46"/>
      <c r="U853" s="49"/>
      <c r="V853" s="46"/>
      <c r="W853" s="46"/>
      <c r="X853" s="49"/>
      <c r="Y853" s="49"/>
      <c r="Z853" s="46"/>
      <c r="AA853" s="46"/>
      <c r="AB853" s="49"/>
      <c r="AC853" s="49"/>
      <c r="AD853" s="49"/>
      <c r="AE853" s="49"/>
      <c r="AF853" s="37"/>
    </row>
    <row r="854">
      <c r="A854" s="46"/>
      <c r="B854" s="312"/>
      <c r="C854" s="46"/>
      <c r="D854" s="49"/>
      <c r="E854" s="49"/>
      <c r="F854" s="49"/>
      <c r="G854" s="49"/>
      <c r="H854" s="49"/>
      <c r="I854" s="46"/>
      <c r="J854" s="46"/>
      <c r="K854" s="49"/>
      <c r="L854" s="260"/>
      <c r="M854" s="260"/>
      <c r="N854" s="49"/>
      <c r="O854" s="46"/>
      <c r="P854" s="49"/>
      <c r="Q854" s="46"/>
      <c r="R854" s="49"/>
      <c r="S854" s="46"/>
      <c r="T854" s="46"/>
      <c r="U854" s="49"/>
      <c r="V854" s="46"/>
      <c r="W854" s="46"/>
      <c r="X854" s="49"/>
      <c r="Y854" s="49"/>
      <c r="Z854" s="46"/>
      <c r="AA854" s="46"/>
      <c r="AB854" s="49"/>
      <c r="AC854" s="49"/>
      <c r="AD854" s="49"/>
      <c r="AE854" s="49"/>
      <c r="AF854" s="37"/>
    </row>
    <row r="855">
      <c r="A855" s="46"/>
      <c r="B855" s="312"/>
      <c r="C855" s="46"/>
      <c r="D855" s="49"/>
      <c r="E855" s="49"/>
      <c r="F855" s="49"/>
      <c r="G855" s="49"/>
      <c r="H855" s="49"/>
      <c r="I855" s="46"/>
      <c r="J855" s="46"/>
      <c r="K855" s="49"/>
      <c r="L855" s="261"/>
      <c r="M855" s="261"/>
      <c r="N855" s="49"/>
      <c r="O855" s="46"/>
      <c r="P855" s="49"/>
      <c r="Q855" s="46"/>
      <c r="R855" s="49"/>
      <c r="S855" s="46"/>
      <c r="T855" s="46"/>
      <c r="U855" s="49"/>
      <c r="V855" s="46"/>
      <c r="W855" s="46"/>
      <c r="X855" s="49"/>
      <c r="Y855" s="49"/>
      <c r="Z855" s="46"/>
      <c r="AA855" s="46"/>
      <c r="AB855" s="49"/>
      <c r="AC855" s="49"/>
      <c r="AD855" s="49"/>
      <c r="AE855" s="49"/>
      <c r="AF855" s="37"/>
    </row>
    <row r="856">
      <c r="A856" s="46"/>
      <c r="B856" s="312"/>
      <c r="C856" s="46"/>
      <c r="D856" s="49"/>
      <c r="E856" s="49"/>
      <c r="F856" s="49"/>
      <c r="G856" s="49"/>
      <c r="H856" s="49"/>
      <c r="I856" s="46"/>
      <c r="J856" s="46"/>
      <c r="K856" s="49"/>
      <c r="L856" s="260"/>
      <c r="M856" s="260"/>
      <c r="N856" s="49"/>
      <c r="O856" s="46"/>
      <c r="P856" s="49"/>
      <c r="Q856" s="46"/>
      <c r="R856" s="49"/>
      <c r="S856" s="46"/>
      <c r="T856" s="46"/>
      <c r="U856" s="49"/>
      <c r="V856" s="46"/>
      <c r="W856" s="46"/>
      <c r="X856" s="49"/>
      <c r="Y856" s="49"/>
      <c r="Z856" s="46"/>
      <c r="AA856" s="46"/>
      <c r="AB856" s="49"/>
      <c r="AC856" s="49"/>
      <c r="AD856" s="49"/>
      <c r="AE856" s="49"/>
      <c r="AF856" s="37"/>
    </row>
    <row r="857">
      <c r="A857" s="46"/>
      <c r="B857" s="312"/>
      <c r="C857" s="46"/>
      <c r="D857" s="49"/>
      <c r="E857" s="49"/>
      <c r="F857" s="49"/>
      <c r="G857" s="49"/>
      <c r="H857" s="49"/>
      <c r="I857" s="46"/>
      <c r="J857" s="46"/>
      <c r="K857" s="49"/>
      <c r="L857" s="261"/>
      <c r="M857" s="261"/>
      <c r="N857" s="49"/>
      <c r="O857" s="46"/>
      <c r="P857" s="49"/>
      <c r="Q857" s="46"/>
      <c r="R857" s="49"/>
      <c r="S857" s="46"/>
      <c r="T857" s="46"/>
      <c r="U857" s="49"/>
      <c r="V857" s="46"/>
      <c r="W857" s="46"/>
      <c r="X857" s="49"/>
      <c r="Y857" s="49"/>
      <c r="Z857" s="46"/>
      <c r="AA857" s="46"/>
      <c r="AB857" s="49"/>
      <c r="AC857" s="49"/>
      <c r="AD857" s="49"/>
      <c r="AE857" s="49"/>
      <c r="AF857" s="37"/>
    </row>
    <row r="858">
      <c r="A858" s="46"/>
      <c r="B858" s="312"/>
      <c r="C858" s="46"/>
      <c r="D858" s="49"/>
      <c r="E858" s="49"/>
      <c r="F858" s="49"/>
      <c r="G858" s="49"/>
      <c r="H858" s="49"/>
      <c r="I858" s="46"/>
      <c r="J858" s="46"/>
      <c r="K858" s="49"/>
      <c r="L858" s="260"/>
      <c r="M858" s="260"/>
      <c r="N858" s="49"/>
      <c r="O858" s="46"/>
      <c r="P858" s="49"/>
      <c r="Q858" s="46"/>
      <c r="R858" s="49"/>
      <c r="S858" s="46"/>
      <c r="T858" s="46"/>
      <c r="U858" s="49"/>
      <c r="V858" s="46"/>
      <c r="W858" s="46"/>
      <c r="X858" s="49"/>
      <c r="Y858" s="49"/>
      <c r="Z858" s="46"/>
      <c r="AA858" s="46"/>
      <c r="AB858" s="49"/>
      <c r="AC858" s="49"/>
      <c r="AD858" s="49"/>
      <c r="AE858" s="49"/>
      <c r="AF858" s="37"/>
    </row>
    <row r="859">
      <c r="A859" s="46"/>
      <c r="B859" s="312"/>
      <c r="C859" s="46"/>
      <c r="D859" s="49"/>
      <c r="E859" s="49"/>
      <c r="F859" s="49"/>
      <c r="G859" s="49"/>
      <c r="H859" s="49"/>
      <c r="I859" s="46"/>
      <c r="J859" s="46"/>
      <c r="K859" s="49"/>
      <c r="L859" s="261"/>
      <c r="M859" s="261"/>
      <c r="N859" s="49"/>
      <c r="O859" s="46"/>
      <c r="P859" s="49"/>
      <c r="Q859" s="46"/>
      <c r="R859" s="49"/>
      <c r="S859" s="46"/>
      <c r="T859" s="46"/>
      <c r="U859" s="49"/>
      <c r="V859" s="46"/>
      <c r="W859" s="46"/>
      <c r="X859" s="49"/>
      <c r="Y859" s="49"/>
      <c r="Z859" s="46"/>
      <c r="AA859" s="46"/>
      <c r="AB859" s="49"/>
      <c r="AC859" s="49"/>
      <c r="AD859" s="49"/>
      <c r="AE859" s="49"/>
      <c r="AF859" s="37"/>
    </row>
    <row r="860">
      <c r="A860" s="46"/>
      <c r="B860" s="312"/>
      <c r="C860" s="46"/>
      <c r="D860" s="49"/>
      <c r="E860" s="49"/>
      <c r="F860" s="49"/>
      <c r="G860" s="49"/>
      <c r="H860" s="49"/>
      <c r="I860" s="46"/>
      <c r="J860" s="46"/>
      <c r="K860" s="49"/>
      <c r="L860" s="260"/>
      <c r="M860" s="260"/>
      <c r="N860" s="49"/>
      <c r="O860" s="46"/>
      <c r="P860" s="49"/>
      <c r="Q860" s="46"/>
      <c r="R860" s="49"/>
      <c r="S860" s="46"/>
      <c r="T860" s="46"/>
      <c r="U860" s="49"/>
      <c r="V860" s="46"/>
      <c r="W860" s="46"/>
      <c r="X860" s="49"/>
      <c r="Y860" s="49"/>
      <c r="Z860" s="46"/>
      <c r="AA860" s="46"/>
      <c r="AB860" s="49"/>
      <c r="AC860" s="49"/>
      <c r="AD860" s="49"/>
      <c r="AE860" s="49"/>
      <c r="AF860" s="37"/>
    </row>
    <row r="861">
      <c r="A861" s="46"/>
      <c r="B861" s="312"/>
      <c r="C861" s="46"/>
      <c r="D861" s="49"/>
      <c r="E861" s="49"/>
      <c r="F861" s="49"/>
      <c r="G861" s="49"/>
      <c r="H861" s="49"/>
      <c r="I861" s="46"/>
      <c r="J861" s="46"/>
      <c r="K861" s="49"/>
      <c r="L861" s="261"/>
      <c r="M861" s="261"/>
      <c r="N861" s="49"/>
      <c r="O861" s="46"/>
      <c r="P861" s="49"/>
      <c r="Q861" s="46"/>
      <c r="R861" s="49"/>
      <c r="S861" s="46"/>
      <c r="T861" s="46"/>
      <c r="U861" s="49"/>
      <c r="V861" s="46"/>
      <c r="W861" s="46"/>
      <c r="X861" s="49"/>
      <c r="Y861" s="49"/>
      <c r="Z861" s="46"/>
      <c r="AA861" s="46"/>
      <c r="AB861" s="49"/>
      <c r="AC861" s="49"/>
      <c r="AD861" s="49"/>
      <c r="AE861" s="49"/>
      <c r="AF861" s="37"/>
    </row>
    <row r="862">
      <c r="A862" s="46"/>
      <c r="B862" s="312"/>
      <c r="C862" s="46"/>
      <c r="D862" s="49"/>
      <c r="E862" s="49"/>
      <c r="F862" s="49"/>
      <c r="G862" s="49"/>
      <c r="H862" s="49"/>
      <c r="I862" s="46"/>
      <c r="J862" s="46"/>
      <c r="K862" s="49"/>
      <c r="L862" s="260"/>
      <c r="M862" s="260"/>
      <c r="N862" s="49"/>
      <c r="O862" s="46"/>
      <c r="P862" s="49"/>
      <c r="Q862" s="46"/>
      <c r="R862" s="49"/>
      <c r="S862" s="46"/>
      <c r="T862" s="46"/>
      <c r="U862" s="49"/>
      <c r="V862" s="46"/>
      <c r="W862" s="46"/>
      <c r="X862" s="49"/>
      <c r="Y862" s="49"/>
      <c r="Z862" s="46"/>
      <c r="AA862" s="46"/>
      <c r="AB862" s="49"/>
      <c r="AC862" s="49"/>
      <c r="AD862" s="49"/>
      <c r="AE862" s="49"/>
      <c r="AF862" s="37"/>
    </row>
    <row r="863">
      <c r="A863" s="46"/>
      <c r="B863" s="312"/>
      <c r="C863" s="46"/>
      <c r="D863" s="49"/>
      <c r="E863" s="49"/>
      <c r="F863" s="49"/>
      <c r="G863" s="49"/>
      <c r="H863" s="49"/>
      <c r="I863" s="46"/>
      <c r="J863" s="46"/>
      <c r="K863" s="49"/>
      <c r="L863" s="261"/>
      <c r="M863" s="261"/>
      <c r="N863" s="49"/>
      <c r="O863" s="46"/>
      <c r="P863" s="49"/>
      <c r="Q863" s="46"/>
      <c r="R863" s="49"/>
      <c r="S863" s="46"/>
      <c r="T863" s="46"/>
      <c r="U863" s="49"/>
      <c r="V863" s="46"/>
      <c r="W863" s="46"/>
      <c r="X863" s="49"/>
      <c r="Y863" s="49"/>
      <c r="Z863" s="46"/>
      <c r="AA863" s="46"/>
      <c r="AB863" s="49"/>
      <c r="AC863" s="49"/>
      <c r="AD863" s="49"/>
      <c r="AE863" s="49"/>
      <c r="AF863" s="37"/>
    </row>
    <row r="864">
      <c r="A864" s="46"/>
      <c r="B864" s="312"/>
      <c r="C864" s="46"/>
      <c r="D864" s="49"/>
      <c r="E864" s="49"/>
      <c r="F864" s="49"/>
      <c r="G864" s="49"/>
      <c r="H864" s="49"/>
      <c r="I864" s="46"/>
      <c r="J864" s="46"/>
      <c r="K864" s="49"/>
      <c r="L864" s="260"/>
      <c r="M864" s="260"/>
      <c r="N864" s="49"/>
      <c r="O864" s="46"/>
      <c r="P864" s="49"/>
      <c r="Q864" s="46"/>
      <c r="R864" s="49"/>
      <c r="S864" s="46"/>
      <c r="T864" s="46"/>
      <c r="U864" s="49"/>
      <c r="V864" s="46"/>
      <c r="W864" s="46"/>
      <c r="X864" s="49"/>
      <c r="Y864" s="49"/>
      <c r="Z864" s="46"/>
      <c r="AA864" s="46"/>
      <c r="AB864" s="49"/>
      <c r="AC864" s="49"/>
      <c r="AD864" s="49"/>
      <c r="AE864" s="49"/>
      <c r="AF864" s="37"/>
    </row>
    <row r="865">
      <c r="A865" s="46"/>
      <c r="B865" s="312"/>
      <c r="C865" s="46"/>
      <c r="D865" s="49"/>
      <c r="E865" s="49"/>
      <c r="F865" s="49"/>
      <c r="G865" s="49"/>
      <c r="H865" s="49"/>
      <c r="I865" s="46"/>
      <c r="J865" s="46"/>
      <c r="K865" s="49"/>
      <c r="L865" s="261"/>
      <c r="M865" s="261"/>
      <c r="N865" s="49"/>
      <c r="O865" s="46"/>
      <c r="P865" s="49"/>
      <c r="Q865" s="46"/>
      <c r="R865" s="49"/>
      <c r="S865" s="46"/>
      <c r="T865" s="46"/>
      <c r="U865" s="49"/>
      <c r="V865" s="46"/>
      <c r="W865" s="46"/>
      <c r="X865" s="49"/>
      <c r="Y865" s="49"/>
      <c r="Z865" s="46"/>
      <c r="AA865" s="46"/>
      <c r="AB865" s="49"/>
      <c r="AC865" s="49"/>
      <c r="AD865" s="49"/>
      <c r="AE865" s="49"/>
      <c r="AF865" s="37"/>
    </row>
    <row r="866">
      <c r="A866" s="46"/>
      <c r="B866" s="312"/>
      <c r="C866" s="46"/>
      <c r="D866" s="49"/>
      <c r="E866" s="49"/>
      <c r="F866" s="49"/>
      <c r="G866" s="49"/>
      <c r="H866" s="49"/>
      <c r="I866" s="46"/>
      <c r="J866" s="46"/>
      <c r="K866" s="49"/>
      <c r="L866" s="260"/>
      <c r="M866" s="260"/>
      <c r="N866" s="49"/>
      <c r="O866" s="46"/>
      <c r="P866" s="49"/>
      <c r="Q866" s="46"/>
      <c r="R866" s="49"/>
      <c r="S866" s="46"/>
      <c r="T866" s="46"/>
      <c r="U866" s="49"/>
      <c r="V866" s="46"/>
      <c r="W866" s="46"/>
      <c r="X866" s="49"/>
      <c r="Y866" s="49"/>
      <c r="Z866" s="46"/>
      <c r="AA866" s="46"/>
      <c r="AB866" s="49"/>
      <c r="AC866" s="49"/>
      <c r="AD866" s="49"/>
      <c r="AE866" s="49"/>
      <c r="AF866" s="37"/>
    </row>
    <row r="867">
      <c r="A867" s="46"/>
      <c r="B867" s="312"/>
      <c r="C867" s="46"/>
      <c r="D867" s="49"/>
      <c r="E867" s="49"/>
      <c r="F867" s="49"/>
      <c r="G867" s="49"/>
      <c r="H867" s="49"/>
      <c r="I867" s="46"/>
      <c r="J867" s="46"/>
      <c r="K867" s="49"/>
      <c r="L867" s="261"/>
      <c r="M867" s="261"/>
      <c r="N867" s="49"/>
      <c r="O867" s="46"/>
      <c r="P867" s="49"/>
      <c r="Q867" s="46"/>
      <c r="R867" s="49"/>
      <c r="S867" s="46"/>
      <c r="T867" s="46"/>
      <c r="U867" s="49"/>
      <c r="V867" s="46"/>
      <c r="W867" s="46"/>
      <c r="X867" s="49"/>
      <c r="Y867" s="49"/>
      <c r="Z867" s="46"/>
      <c r="AA867" s="46"/>
      <c r="AB867" s="49"/>
      <c r="AC867" s="49"/>
      <c r="AD867" s="49"/>
      <c r="AE867" s="49"/>
      <c r="AF867" s="37"/>
    </row>
    <row r="868">
      <c r="A868" s="46"/>
      <c r="B868" s="312"/>
      <c r="C868" s="46"/>
      <c r="D868" s="49"/>
      <c r="E868" s="49"/>
      <c r="F868" s="49"/>
      <c r="G868" s="49"/>
      <c r="H868" s="49"/>
      <c r="I868" s="46"/>
      <c r="J868" s="46"/>
      <c r="K868" s="49"/>
      <c r="L868" s="260"/>
      <c r="M868" s="260"/>
      <c r="N868" s="49"/>
      <c r="O868" s="46"/>
      <c r="P868" s="49"/>
      <c r="Q868" s="46"/>
      <c r="R868" s="49"/>
      <c r="S868" s="46"/>
      <c r="T868" s="46"/>
      <c r="U868" s="49"/>
      <c r="V868" s="46"/>
      <c r="W868" s="46"/>
      <c r="X868" s="49"/>
      <c r="Y868" s="49"/>
      <c r="Z868" s="46"/>
      <c r="AA868" s="46"/>
      <c r="AB868" s="49"/>
      <c r="AC868" s="49"/>
      <c r="AD868" s="49"/>
      <c r="AE868" s="49"/>
      <c r="AF868" s="37"/>
    </row>
    <row r="869">
      <c r="A869" s="46"/>
      <c r="B869" s="312"/>
      <c r="C869" s="46"/>
      <c r="D869" s="49"/>
      <c r="E869" s="49"/>
      <c r="F869" s="49"/>
      <c r="G869" s="49"/>
      <c r="H869" s="49"/>
      <c r="I869" s="46"/>
      <c r="J869" s="46"/>
      <c r="K869" s="49"/>
      <c r="L869" s="261"/>
      <c r="M869" s="261"/>
      <c r="N869" s="49"/>
      <c r="O869" s="46"/>
      <c r="P869" s="49"/>
      <c r="Q869" s="46"/>
      <c r="R869" s="49"/>
      <c r="S869" s="46"/>
      <c r="T869" s="46"/>
      <c r="U869" s="49"/>
      <c r="V869" s="46"/>
      <c r="W869" s="46"/>
      <c r="X869" s="49"/>
      <c r="Y869" s="49"/>
      <c r="Z869" s="46"/>
      <c r="AA869" s="46"/>
      <c r="AB869" s="49"/>
      <c r="AC869" s="49"/>
      <c r="AD869" s="49"/>
      <c r="AE869" s="49"/>
      <c r="AF869" s="37"/>
    </row>
    <row r="870">
      <c r="A870" s="46"/>
      <c r="B870" s="312"/>
      <c r="C870" s="46"/>
      <c r="D870" s="49"/>
      <c r="E870" s="49"/>
      <c r="F870" s="49"/>
      <c r="G870" s="49"/>
      <c r="H870" s="49"/>
      <c r="I870" s="46"/>
      <c r="J870" s="46"/>
      <c r="K870" s="49"/>
      <c r="L870" s="260"/>
      <c r="M870" s="260"/>
      <c r="N870" s="49"/>
      <c r="O870" s="46"/>
      <c r="P870" s="49"/>
      <c r="Q870" s="46"/>
      <c r="R870" s="49"/>
      <c r="S870" s="46"/>
      <c r="T870" s="46"/>
      <c r="U870" s="49"/>
      <c r="V870" s="46"/>
      <c r="W870" s="46"/>
      <c r="X870" s="49"/>
      <c r="Y870" s="49"/>
      <c r="Z870" s="46"/>
      <c r="AA870" s="46"/>
      <c r="AB870" s="49"/>
      <c r="AC870" s="49"/>
      <c r="AD870" s="49"/>
      <c r="AE870" s="49"/>
      <c r="AF870" s="37"/>
    </row>
    <row r="871">
      <c r="A871" s="46"/>
      <c r="B871" s="312"/>
      <c r="C871" s="46"/>
      <c r="D871" s="49"/>
      <c r="E871" s="49"/>
      <c r="F871" s="49"/>
      <c r="G871" s="49"/>
      <c r="H871" s="49"/>
      <c r="I871" s="46"/>
      <c r="J871" s="46"/>
      <c r="K871" s="49"/>
      <c r="L871" s="261"/>
      <c r="M871" s="261"/>
      <c r="N871" s="49"/>
      <c r="O871" s="46"/>
      <c r="P871" s="49"/>
      <c r="Q871" s="46"/>
      <c r="R871" s="49"/>
      <c r="S871" s="46"/>
      <c r="T871" s="46"/>
      <c r="U871" s="49"/>
      <c r="V871" s="46"/>
      <c r="W871" s="46"/>
      <c r="X871" s="49"/>
      <c r="Y871" s="49"/>
      <c r="Z871" s="46"/>
      <c r="AA871" s="46"/>
      <c r="AB871" s="49"/>
      <c r="AC871" s="49"/>
      <c r="AD871" s="49"/>
      <c r="AE871" s="49"/>
      <c r="AF871" s="37"/>
    </row>
    <row r="872">
      <c r="A872" s="46"/>
      <c r="B872" s="312"/>
      <c r="C872" s="46"/>
      <c r="D872" s="49"/>
      <c r="E872" s="49"/>
      <c r="F872" s="49"/>
      <c r="G872" s="49"/>
      <c r="H872" s="49"/>
      <c r="I872" s="46"/>
      <c r="J872" s="46"/>
      <c r="K872" s="49"/>
      <c r="L872" s="260"/>
      <c r="M872" s="260"/>
      <c r="N872" s="49"/>
      <c r="O872" s="46"/>
      <c r="P872" s="49"/>
      <c r="Q872" s="46"/>
      <c r="R872" s="49"/>
      <c r="S872" s="46"/>
      <c r="T872" s="46"/>
      <c r="U872" s="49"/>
      <c r="V872" s="46"/>
      <c r="W872" s="46"/>
      <c r="X872" s="49"/>
      <c r="Y872" s="49"/>
      <c r="Z872" s="46"/>
      <c r="AA872" s="46"/>
      <c r="AB872" s="49"/>
      <c r="AC872" s="49"/>
      <c r="AD872" s="49"/>
      <c r="AE872" s="49"/>
      <c r="AF872" s="37"/>
    </row>
    <row r="873">
      <c r="A873" s="46"/>
      <c r="B873" s="312"/>
      <c r="C873" s="46"/>
      <c r="D873" s="49"/>
      <c r="E873" s="49"/>
      <c r="F873" s="49"/>
      <c r="G873" s="49"/>
      <c r="H873" s="49"/>
      <c r="I873" s="46"/>
      <c r="J873" s="46"/>
      <c r="K873" s="49"/>
      <c r="L873" s="261"/>
      <c r="M873" s="261"/>
      <c r="N873" s="49"/>
      <c r="O873" s="46"/>
      <c r="P873" s="49"/>
      <c r="Q873" s="46"/>
      <c r="R873" s="49"/>
      <c r="S873" s="46"/>
      <c r="T873" s="46"/>
      <c r="U873" s="49"/>
      <c r="V873" s="46"/>
      <c r="W873" s="46"/>
      <c r="X873" s="49"/>
      <c r="Y873" s="49"/>
      <c r="Z873" s="46"/>
      <c r="AA873" s="46"/>
      <c r="AB873" s="49"/>
      <c r="AC873" s="49"/>
      <c r="AD873" s="49"/>
      <c r="AE873" s="49"/>
      <c r="AF873" s="37"/>
    </row>
    <row r="874">
      <c r="A874" s="46"/>
      <c r="B874" s="312"/>
      <c r="C874" s="46"/>
      <c r="D874" s="49"/>
      <c r="E874" s="49"/>
      <c r="F874" s="49"/>
      <c r="G874" s="49"/>
      <c r="H874" s="49"/>
      <c r="I874" s="46"/>
      <c r="J874" s="46"/>
      <c r="K874" s="49"/>
      <c r="L874" s="260"/>
      <c r="M874" s="260"/>
      <c r="N874" s="49"/>
      <c r="O874" s="46"/>
      <c r="P874" s="49"/>
      <c r="Q874" s="46"/>
      <c r="R874" s="49"/>
      <c r="S874" s="46"/>
      <c r="T874" s="46"/>
      <c r="U874" s="49"/>
      <c r="V874" s="46"/>
      <c r="W874" s="46"/>
      <c r="X874" s="49"/>
      <c r="Y874" s="49"/>
      <c r="Z874" s="46"/>
      <c r="AA874" s="46"/>
      <c r="AB874" s="49"/>
      <c r="AC874" s="49"/>
      <c r="AD874" s="49"/>
      <c r="AE874" s="49"/>
      <c r="AF874" s="37"/>
    </row>
    <row r="875">
      <c r="A875" s="46"/>
      <c r="B875" s="312"/>
      <c r="C875" s="46"/>
      <c r="D875" s="49"/>
      <c r="E875" s="49"/>
      <c r="F875" s="49"/>
      <c r="G875" s="49"/>
      <c r="H875" s="49"/>
      <c r="I875" s="46"/>
      <c r="J875" s="46"/>
      <c r="K875" s="49"/>
      <c r="L875" s="261"/>
      <c r="M875" s="261"/>
      <c r="N875" s="49"/>
      <c r="O875" s="46"/>
      <c r="P875" s="49"/>
      <c r="Q875" s="46"/>
      <c r="R875" s="49"/>
      <c r="S875" s="46"/>
      <c r="T875" s="46"/>
      <c r="U875" s="49"/>
      <c r="V875" s="46"/>
      <c r="W875" s="46"/>
      <c r="X875" s="49"/>
      <c r="Y875" s="49"/>
      <c r="Z875" s="46"/>
      <c r="AA875" s="46"/>
      <c r="AB875" s="49"/>
      <c r="AC875" s="49"/>
      <c r="AD875" s="49"/>
      <c r="AE875" s="49"/>
      <c r="AF875" s="37"/>
    </row>
    <row r="876">
      <c r="A876" s="46"/>
      <c r="B876" s="312"/>
      <c r="C876" s="46"/>
      <c r="D876" s="49"/>
      <c r="E876" s="49"/>
      <c r="F876" s="49"/>
      <c r="G876" s="49"/>
      <c r="H876" s="49"/>
      <c r="I876" s="46"/>
      <c r="J876" s="46"/>
      <c r="K876" s="49"/>
      <c r="L876" s="260"/>
      <c r="M876" s="260"/>
      <c r="N876" s="49"/>
      <c r="O876" s="46"/>
      <c r="P876" s="49"/>
      <c r="Q876" s="46"/>
      <c r="R876" s="49"/>
      <c r="S876" s="46"/>
      <c r="T876" s="46"/>
      <c r="U876" s="49"/>
      <c r="V876" s="46"/>
      <c r="W876" s="46"/>
      <c r="X876" s="49"/>
      <c r="Y876" s="49"/>
      <c r="Z876" s="46"/>
      <c r="AA876" s="46"/>
      <c r="AB876" s="49"/>
      <c r="AC876" s="49"/>
      <c r="AD876" s="49"/>
      <c r="AE876" s="49"/>
      <c r="AF876" s="37"/>
    </row>
    <row r="877">
      <c r="A877" s="46"/>
      <c r="B877" s="312"/>
      <c r="C877" s="46"/>
      <c r="D877" s="49"/>
      <c r="E877" s="49"/>
      <c r="F877" s="49"/>
      <c r="G877" s="49"/>
      <c r="H877" s="49"/>
      <c r="I877" s="46"/>
      <c r="J877" s="46"/>
      <c r="K877" s="49"/>
      <c r="L877" s="261"/>
      <c r="M877" s="261"/>
      <c r="N877" s="49"/>
      <c r="O877" s="46"/>
      <c r="P877" s="49"/>
      <c r="Q877" s="46"/>
      <c r="R877" s="49"/>
      <c r="S877" s="46"/>
      <c r="T877" s="46"/>
      <c r="U877" s="49"/>
      <c r="V877" s="46"/>
      <c r="W877" s="46"/>
      <c r="X877" s="49"/>
      <c r="Y877" s="49"/>
      <c r="Z877" s="46"/>
      <c r="AA877" s="46"/>
      <c r="AB877" s="49"/>
      <c r="AC877" s="49"/>
      <c r="AD877" s="49"/>
      <c r="AE877" s="49"/>
      <c r="AF877" s="37"/>
    </row>
    <row r="878">
      <c r="A878" s="46"/>
      <c r="B878" s="312"/>
      <c r="C878" s="46"/>
      <c r="D878" s="49"/>
      <c r="E878" s="49"/>
      <c r="F878" s="49"/>
      <c r="G878" s="49"/>
      <c r="H878" s="49"/>
      <c r="I878" s="46"/>
      <c r="J878" s="46"/>
      <c r="K878" s="49"/>
      <c r="L878" s="260"/>
      <c r="M878" s="260"/>
      <c r="N878" s="49"/>
      <c r="O878" s="46"/>
      <c r="P878" s="49"/>
      <c r="Q878" s="46"/>
      <c r="R878" s="49"/>
      <c r="S878" s="46"/>
      <c r="T878" s="46"/>
      <c r="U878" s="49"/>
      <c r="V878" s="46"/>
      <c r="W878" s="46"/>
      <c r="X878" s="49"/>
      <c r="Y878" s="49"/>
      <c r="Z878" s="46"/>
      <c r="AA878" s="46"/>
      <c r="AB878" s="49"/>
      <c r="AC878" s="49"/>
      <c r="AD878" s="49"/>
      <c r="AE878" s="49"/>
      <c r="AF878" s="37"/>
    </row>
    <row r="879">
      <c r="A879" s="46"/>
      <c r="B879" s="312"/>
      <c r="C879" s="46"/>
      <c r="D879" s="49"/>
      <c r="E879" s="49"/>
      <c r="F879" s="49"/>
      <c r="G879" s="49"/>
      <c r="H879" s="49"/>
      <c r="I879" s="46"/>
      <c r="J879" s="46"/>
      <c r="K879" s="49"/>
      <c r="L879" s="261"/>
      <c r="M879" s="261"/>
      <c r="N879" s="49"/>
      <c r="O879" s="46"/>
      <c r="P879" s="49"/>
      <c r="Q879" s="46"/>
      <c r="R879" s="49"/>
      <c r="S879" s="46"/>
      <c r="T879" s="46"/>
      <c r="U879" s="49"/>
      <c r="V879" s="46"/>
      <c r="W879" s="46"/>
      <c r="X879" s="49"/>
      <c r="Y879" s="49"/>
      <c r="Z879" s="46"/>
      <c r="AA879" s="46"/>
      <c r="AB879" s="49"/>
      <c r="AC879" s="49"/>
      <c r="AD879" s="49"/>
      <c r="AE879" s="49"/>
      <c r="AF879" s="37"/>
    </row>
    <row r="880">
      <c r="A880" s="46"/>
      <c r="B880" s="312"/>
      <c r="C880" s="46"/>
      <c r="D880" s="49"/>
      <c r="E880" s="49"/>
      <c r="F880" s="49"/>
      <c r="G880" s="49"/>
      <c r="H880" s="49"/>
      <c r="I880" s="46"/>
      <c r="J880" s="46"/>
      <c r="K880" s="49"/>
      <c r="L880" s="260"/>
      <c r="M880" s="260"/>
      <c r="N880" s="49"/>
      <c r="O880" s="46"/>
      <c r="P880" s="49"/>
      <c r="Q880" s="46"/>
      <c r="R880" s="49"/>
      <c r="S880" s="46"/>
      <c r="T880" s="46"/>
      <c r="U880" s="49"/>
      <c r="V880" s="46"/>
      <c r="W880" s="46"/>
      <c r="X880" s="49"/>
      <c r="Y880" s="49"/>
      <c r="Z880" s="46"/>
      <c r="AA880" s="46"/>
      <c r="AB880" s="49"/>
      <c r="AC880" s="49"/>
      <c r="AD880" s="49"/>
      <c r="AE880" s="49"/>
      <c r="AF880" s="37"/>
    </row>
    <row r="881">
      <c r="A881" s="46"/>
      <c r="B881" s="312"/>
      <c r="C881" s="46"/>
      <c r="D881" s="49"/>
      <c r="E881" s="49"/>
      <c r="F881" s="49"/>
      <c r="G881" s="49"/>
      <c r="H881" s="49"/>
      <c r="I881" s="46"/>
      <c r="J881" s="46"/>
      <c r="K881" s="49"/>
      <c r="L881" s="261"/>
      <c r="M881" s="261"/>
      <c r="N881" s="49"/>
      <c r="O881" s="46"/>
      <c r="P881" s="49"/>
      <c r="Q881" s="46"/>
      <c r="R881" s="49"/>
      <c r="S881" s="46"/>
      <c r="T881" s="46"/>
      <c r="U881" s="49"/>
      <c r="V881" s="46"/>
      <c r="W881" s="46"/>
      <c r="X881" s="49"/>
      <c r="Y881" s="49"/>
      <c r="Z881" s="46"/>
      <c r="AA881" s="46"/>
      <c r="AB881" s="49"/>
      <c r="AC881" s="49"/>
      <c r="AD881" s="49"/>
      <c r="AE881" s="49"/>
      <c r="AF881" s="37"/>
    </row>
    <row r="882">
      <c r="A882" s="46"/>
      <c r="B882" s="312"/>
      <c r="C882" s="46"/>
      <c r="D882" s="49"/>
      <c r="E882" s="49"/>
      <c r="F882" s="49"/>
      <c r="G882" s="49"/>
      <c r="H882" s="49"/>
      <c r="I882" s="46"/>
      <c r="J882" s="46"/>
      <c r="K882" s="49"/>
      <c r="L882" s="260"/>
      <c r="M882" s="260"/>
      <c r="N882" s="49"/>
      <c r="O882" s="46"/>
      <c r="P882" s="49"/>
      <c r="Q882" s="46"/>
      <c r="R882" s="49"/>
      <c r="S882" s="46"/>
      <c r="T882" s="46"/>
      <c r="U882" s="49"/>
      <c r="V882" s="46"/>
      <c r="W882" s="46"/>
      <c r="X882" s="49"/>
      <c r="Y882" s="49"/>
      <c r="Z882" s="46"/>
      <c r="AA882" s="46"/>
      <c r="AB882" s="49"/>
      <c r="AC882" s="49"/>
      <c r="AD882" s="49"/>
      <c r="AE882" s="49"/>
      <c r="AF882" s="37"/>
    </row>
    <row r="883">
      <c r="A883" s="46"/>
      <c r="B883" s="312"/>
      <c r="C883" s="46"/>
      <c r="D883" s="49"/>
      <c r="E883" s="49"/>
      <c r="F883" s="49"/>
      <c r="G883" s="49"/>
      <c r="H883" s="49"/>
      <c r="I883" s="46"/>
      <c r="J883" s="46"/>
      <c r="K883" s="49"/>
      <c r="L883" s="261"/>
      <c r="M883" s="261"/>
      <c r="N883" s="49"/>
      <c r="O883" s="46"/>
      <c r="P883" s="49"/>
      <c r="Q883" s="46"/>
      <c r="R883" s="49"/>
      <c r="S883" s="46"/>
      <c r="T883" s="46"/>
      <c r="U883" s="49"/>
      <c r="V883" s="46"/>
      <c r="W883" s="46"/>
      <c r="X883" s="49"/>
      <c r="Y883" s="49"/>
      <c r="Z883" s="46"/>
      <c r="AA883" s="46"/>
      <c r="AB883" s="49"/>
      <c r="AC883" s="49"/>
      <c r="AD883" s="49"/>
      <c r="AE883" s="49"/>
      <c r="AF883" s="37"/>
    </row>
    <row r="884">
      <c r="A884" s="46"/>
      <c r="B884" s="312"/>
      <c r="C884" s="46"/>
      <c r="D884" s="49"/>
      <c r="E884" s="49"/>
      <c r="F884" s="49"/>
      <c r="G884" s="49"/>
      <c r="H884" s="49"/>
      <c r="I884" s="46"/>
      <c r="J884" s="46"/>
      <c r="K884" s="49"/>
      <c r="L884" s="260"/>
      <c r="M884" s="260"/>
      <c r="N884" s="49"/>
      <c r="O884" s="46"/>
      <c r="P884" s="49"/>
      <c r="Q884" s="46"/>
      <c r="R884" s="49"/>
      <c r="S884" s="46"/>
      <c r="T884" s="46"/>
      <c r="U884" s="49"/>
      <c r="V884" s="46"/>
      <c r="W884" s="46"/>
      <c r="X884" s="49"/>
      <c r="Y884" s="49"/>
      <c r="Z884" s="46"/>
      <c r="AA884" s="46"/>
      <c r="AB884" s="49"/>
      <c r="AC884" s="49"/>
      <c r="AD884" s="49"/>
      <c r="AE884" s="49"/>
      <c r="AF884" s="37"/>
    </row>
    <row r="885">
      <c r="A885" s="46"/>
      <c r="B885" s="312"/>
      <c r="C885" s="46"/>
      <c r="D885" s="49"/>
      <c r="E885" s="49"/>
      <c r="F885" s="49"/>
      <c r="G885" s="49"/>
      <c r="H885" s="49"/>
      <c r="I885" s="46"/>
      <c r="J885" s="46"/>
      <c r="K885" s="49"/>
      <c r="L885" s="261"/>
      <c r="M885" s="261"/>
      <c r="N885" s="49"/>
      <c r="O885" s="46"/>
      <c r="P885" s="49"/>
      <c r="Q885" s="46"/>
      <c r="R885" s="49"/>
      <c r="S885" s="46"/>
      <c r="T885" s="46"/>
      <c r="U885" s="49"/>
      <c r="V885" s="46"/>
      <c r="W885" s="46"/>
      <c r="X885" s="49"/>
      <c r="Y885" s="49"/>
      <c r="Z885" s="46"/>
      <c r="AA885" s="46"/>
      <c r="AB885" s="49"/>
      <c r="AC885" s="49"/>
      <c r="AD885" s="49"/>
      <c r="AE885" s="49"/>
      <c r="AF885" s="37"/>
    </row>
    <row r="886">
      <c r="A886" s="46"/>
      <c r="B886" s="312"/>
      <c r="C886" s="46"/>
      <c r="D886" s="49"/>
      <c r="E886" s="49"/>
      <c r="F886" s="49"/>
      <c r="G886" s="49"/>
      <c r="H886" s="49"/>
      <c r="I886" s="46"/>
      <c r="J886" s="46"/>
      <c r="K886" s="49"/>
      <c r="L886" s="260"/>
      <c r="M886" s="260"/>
      <c r="N886" s="49"/>
      <c r="O886" s="46"/>
      <c r="P886" s="49"/>
      <c r="Q886" s="46"/>
      <c r="R886" s="49"/>
      <c r="S886" s="46"/>
      <c r="T886" s="46"/>
      <c r="U886" s="49"/>
      <c r="V886" s="46"/>
      <c r="W886" s="46"/>
      <c r="X886" s="49"/>
      <c r="Y886" s="49"/>
      <c r="Z886" s="46"/>
      <c r="AA886" s="46"/>
      <c r="AB886" s="49"/>
      <c r="AC886" s="49"/>
      <c r="AD886" s="49"/>
      <c r="AE886" s="49"/>
      <c r="AF886" s="37"/>
    </row>
    <row r="887">
      <c r="A887" s="46"/>
      <c r="B887" s="312"/>
      <c r="C887" s="46"/>
      <c r="D887" s="49"/>
      <c r="E887" s="49"/>
      <c r="F887" s="49"/>
      <c r="G887" s="49"/>
      <c r="H887" s="49"/>
      <c r="I887" s="46"/>
      <c r="J887" s="46"/>
      <c r="K887" s="49"/>
      <c r="L887" s="261"/>
      <c r="M887" s="261"/>
      <c r="N887" s="49"/>
      <c r="O887" s="46"/>
      <c r="P887" s="49"/>
      <c r="Q887" s="46"/>
      <c r="R887" s="49"/>
      <c r="S887" s="46"/>
      <c r="T887" s="46"/>
      <c r="U887" s="49"/>
      <c r="V887" s="46"/>
      <c r="W887" s="46"/>
      <c r="X887" s="49"/>
      <c r="Y887" s="49"/>
      <c r="Z887" s="46"/>
      <c r="AA887" s="46"/>
      <c r="AB887" s="49"/>
      <c r="AC887" s="49"/>
      <c r="AD887" s="49"/>
      <c r="AE887" s="49"/>
      <c r="AF887" s="37"/>
    </row>
    <row r="888">
      <c r="A888" s="46"/>
      <c r="B888" s="312"/>
      <c r="C888" s="46"/>
      <c r="D888" s="49"/>
      <c r="E888" s="49"/>
      <c r="F888" s="49"/>
      <c r="G888" s="49"/>
      <c r="H888" s="49"/>
      <c r="I888" s="46"/>
      <c r="J888" s="46"/>
      <c r="K888" s="49"/>
      <c r="L888" s="260"/>
      <c r="M888" s="260"/>
      <c r="N888" s="49"/>
      <c r="O888" s="46"/>
      <c r="P888" s="49"/>
      <c r="Q888" s="46"/>
      <c r="R888" s="49"/>
      <c r="S888" s="46"/>
      <c r="T888" s="46"/>
      <c r="U888" s="49"/>
      <c r="V888" s="46"/>
      <c r="W888" s="46"/>
      <c r="X888" s="49"/>
      <c r="Y888" s="49"/>
      <c r="Z888" s="46"/>
      <c r="AA888" s="46"/>
      <c r="AB888" s="49"/>
      <c r="AC888" s="49"/>
      <c r="AD888" s="49"/>
      <c r="AE888" s="49"/>
      <c r="AF888" s="37"/>
    </row>
    <row r="889">
      <c r="A889" s="46"/>
      <c r="B889" s="312"/>
      <c r="C889" s="46"/>
      <c r="D889" s="49"/>
      <c r="E889" s="49"/>
      <c r="F889" s="49"/>
      <c r="G889" s="49"/>
      <c r="H889" s="49"/>
      <c r="I889" s="46"/>
      <c r="J889" s="46"/>
      <c r="K889" s="49"/>
      <c r="L889" s="261"/>
      <c r="M889" s="261"/>
      <c r="N889" s="49"/>
      <c r="O889" s="46"/>
      <c r="P889" s="49"/>
      <c r="Q889" s="46"/>
      <c r="R889" s="49"/>
      <c r="S889" s="46"/>
      <c r="T889" s="46"/>
      <c r="U889" s="49"/>
      <c r="V889" s="46"/>
      <c r="W889" s="46"/>
      <c r="X889" s="49"/>
      <c r="Y889" s="49"/>
      <c r="Z889" s="46"/>
      <c r="AA889" s="46"/>
      <c r="AB889" s="49"/>
      <c r="AC889" s="49"/>
      <c r="AD889" s="49"/>
      <c r="AE889" s="49"/>
      <c r="AF889" s="37"/>
    </row>
    <row r="890">
      <c r="A890" s="46"/>
      <c r="B890" s="312"/>
      <c r="C890" s="46"/>
      <c r="D890" s="49"/>
      <c r="E890" s="49"/>
      <c r="F890" s="49"/>
      <c r="G890" s="49"/>
      <c r="H890" s="49"/>
      <c r="I890" s="46"/>
      <c r="J890" s="46"/>
      <c r="K890" s="49"/>
      <c r="L890" s="260"/>
      <c r="M890" s="260"/>
      <c r="N890" s="49"/>
      <c r="O890" s="46"/>
      <c r="P890" s="49"/>
      <c r="Q890" s="46"/>
      <c r="R890" s="49"/>
      <c r="S890" s="46"/>
      <c r="T890" s="46"/>
      <c r="U890" s="49"/>
      <c r="V890" s="46"/>
      <c r="W890" s="46"/>
      <c r="X890" s="49"/>
      <c r="Y890" s="49"/>
      <c r="Z890" s="46"/>
      <c r="AA890" s="46"/>
      <c r="AB890" s="49"/>
      <c r="AC890" s="49"/>
      <c r="AD890" s="49"/>
      <c r="AE890" s="49"/>
      <c r="AF890" s="37"/>
    </row>
    <row r="891">
      <c r="A891" s="46"/>
      <c r="B891" s="312"/>
      <c r="C891" s="46"/>
      <c r="D891" s="49"/>
      <c r="E891" s="49"/>
      <c r="F891" s="49"/>
      <c r="G891" s="49"/>
      <c r="H891" s="49"/>
      <c r="I891" s="46"/>
      <c r="J891" s="46"/>
      <c r="K891" s="49"/>
      <c r="L891" s="261"/>
      <c r="M891" s="261"/>
      <c r="N891" s="49"/>
      <c r="O891" s="46"/>
      <c r="P891" s="49"/>
      <c r="Q891" s="46"/>
      <c r="R891" s="49"/>
      <c r="S891" s="46"/>
      <c r="T891" s="46"/>
      <c r="U891" s="49"/>
      <c r="V891" s="46"/>
      <c r="W891" s="46"/>
      <c r="X891" s="49"/>
      <c r="Y891" s="49"/>
      <c r="Z891" s="46"/>
      <c r="AA891" s="46"/>
      <c r="AB891" s="49"/>
      <c r="AC891" s="49"/>
      <c r="AD891" s="49"/>
      <c r="AE891" s="49"/>
      <c r="AF891" s="37"/>
    </row>
    <row r="892">
      <c r="A892" s="46"/>
      <c r="B892" s="312"/>
      <c r="C892" s="46"/>
      <c r="D892" s="49"/>
      <c r="E892" s="49"/>
      <c r="F892" s="49"/>
      <c r="G892" s="49"/>
      <c r="H892" s="49"/>
      <c r="I892" s="46"/>
      <c r="J892" s="46"/>
      <c r="K892" s="49"/>
      <c r="L892" s="260"/>
      <c r="M892" s="260"/>
      <c r="N892" s="49"/>
      <c r="O892" s="46"/>
      <c r="P892" s="49"/>
      <c r="Q892" s="46"/>
      <c r="R892" s="49"/>
      <c r="S892" s="46"/>
      <c r="T892" s="46"/>
      <c r="U892" s="49"/>
      <c r="V892" s="46"/>
      <c r="W892" s="46"/>
      <c r="X892" s="49"/>
      <c r="Y892" s="49"/>
      <c r="Z892" s="46"/>
      <c r="AA892" s="46"/>
      <c r="AB892" s="49"/>
      <c r="AC892" s="49"/>
      <c r="AD892" s="49"/>
      <c r="AE892" s="49"/>
      <c r="AF892" s="37"/>
    </row>
    <row r="893">
      <c r="A893" s="46"/>
      <c r="B893" s="312"/>
      <c r="C893" s="46"/>
      <c r="D893" s="49"/>
      <c r="E893" s="49"/>
      <c r="F893" s="49"/>
      <c r="G893" s="49"/>
      <c r="H893" s="49"/>
      <c r="I893" s="46"/>
      <c r="J893" s="46"/>
      <c r="K893" s="49"/>
      <c r="L893" s="261"/>
      <c r="M893" s="261"/>
      <c r="N893" s="49"/>
      <c r="O893" s="46"/>
      <c r="P893" s="49"/>
      <c r="Q893" s="46"/>
      <c r="R893" s="49"/>
      <c r="S893" s="46"/>
      <c r="T893" s="46"/>
      <c r="U893" s="49"/>
      <c r="V893" s="46"/>
      <c r="W893" s="46"/>
      <c r="X893" s="49"/>
      <c r="Y893" s="49"/>
      <c r="Z893" s="46"/>
      <c r="AA893" s="46"/>
      <c r="AB893" s="49"/>
      <c r="AC893" s="49"/>
      <c r="AD893" s="49"/>
      <c r="AE893" s="49"/>
      <c r="AF893" s="37"/>
    </row>
    <row r="894">
      <c r="A894" s="46"/>
      <c r="B894" s="312"/>
      <c r="C894" s="46"/>
      <c r="D894" s="49"/>
      <c r="E894" s="49"/>
      <c r="F894" s="49"/>
      <c r="G894" s="49"/>
      <c r="H894" s="49"/>
      <c r="I894" s="46"/>
      <c r="J894" s="46"/>
      <c r="K894" s="49"/>
      <c r="L894" s="260"/>
      <c r="M894" s="260"/>
      <c r="N894" s="49"/>
      <c r="O894" s="46"/>
      <c r="P894" s="49"/>
      <c r="Q894" s="46"/>
      <c r="R894" s="49"/>
      <c r="S894" s="46"/>
      <c r="T894" s="46"/>
      <c r="U894" s="49"/>
      <c r="V894" s="46"/>
      <c r="W894" s="46"/>
      <c r="X894" s="49"/>
      <c r="Y894" s="49"/>
      <c r="Z894" s="46"/>
      <c r="AA894" s="46"/>
      <c r="AB894" s="49"/>
      <c r="AC894" s="49"/>
      <c r="AD894" s="49"/>
      <c r="AE894" s="49"/>
      <c r="AF894" s="37"/>
    </row>
    <row r="895">
      <c r="A895" s="46"/>
      <c r="B895" s="312"/>
      <c r="C895" s="46"/>
      <c r="D895" s="49"/>
      <c r="E895" s="49"/>
      <c r="F895" s="49"/>
      <c r="G895" s="49"/>
      <c r="H895" s="49"/>
      <c r="I895" s="46"/>
      <c r="J895" s="46"/>
      <c r="K895" s="49"/>
      <c r="L895" s="261"/>
      <c r="M895" s="261"/>
      <c r="N895" s="49"/>
      <c r="O895" s="46"/>
      <c r="P895" s="49"/>
      <c r="Q895" s="46"/>
      <c r="R895" s="49"/>
      <c r="S895" s="46"/>
      <c r="T895" s="46"/>
      <c r="U895" s="49"/>
      <c r="V895" s="46"/>
      <c r="W895" s="46"/>
      <c r="X895" s="49"/>
      <c r="Y895" s="49"/>
      <c r="Z895" s="46"/>
      <c r="AA895" s="46"/>
      <c r="AB895" s="49"/>
      <c r="AC895" s="49"/>
      <c r="AD895" s="49"/>
      <c r="AE895" s="49"/>
      <c r="AF895" s="37"/>
    </row>
    <row r="896">
      <c r="A896" s="46"/>
      <c r="B896" s="312"/>
      <c r="C896" s="46"/>
      <c r="D896" s="49"/>
      <c r="E896" s="49"/>
      <c r="F896" s="49"/>
      <c r="G896" s="49"/>
      <c r="H896" s="49"/>
      <c r="I896" s="46"/>
      <c r="J896" s="46"/>
      <c r="K896" s="49"/>
      <c r="L896" s="260"/>
      <c r="M896" s="260"/>
      <c r="N896" s="49"/>
      <c r="O896" s="46"/>
      <c r="P896" s="49"/>
      <c r="Q896" s="46"/>
      <c r="R896" s="49"/>
      <c r="S896" s="46"/>
      <c r="T896" s="46"/>
      <c r="U896" s="49"/>
      <c r="V896" s="46"/>
      <c r="W896" s="46"/>
      <c r="X896" s="49"/>
      <c r="Y896" s="49"/>
      <c r="Z896" s="46"/>
      <c r="AA896" s="46"/>
      <c r="AB896" s="49"/>
      <c r="AC896" s="49"/>
      <c r="AD896" s="49"/>
      <c r="AE896" s="49"/>
      <c r="AF896" s="37"/>
    </row>
    <row r="897">
      <c r="A897" s="46"/>
      <c r="B897" s="312"/>
      <c r="C897" s="46"/>
      <c r="D897" s="49"/>
      <c r="E897" s="49"/>
      <c r="F897" s="49"/>
      <c r="G897" s="49"/>
      <c r="H897" s="49"/>
      <c r="I897" s="46"/>
      <c r="J897" s="46"/>
      <c r="K897" s="49"/>
      <c r="L897" s="261"/>
      <c r="M897" s="261"/>
      <c r="N897" s="49"/>
      <c r="O897" s="46"/>
      <c r="P897" s="49"/>
      <c r="Q897" s="46"/>
      <c r="R897" s="49"/>
      <c r="S897" s="46"/>
      <c r="T897" s="46"/>
      <c r="U897" s="49"/>
      <c r="V897" s="46"/>
      <c r="W897" s="46"/>
      <c r="X897" s="49"/>
      <c r="Y897" s="49"/>
      <c r="Z897" s="46"/>
      <c r="AA897" s="46"/>
      <c r="AB897" s="49"/>
      <c r="AC897" s="49"/>
      <c r="AD897" s="49"/>
      <c r="AE897" s="49"/>
      <c r="AF897" s="37"/>
    </row>
    <row r="898">
      <c r="A898" s="46"/>
      <c r="B898" s="312"/>
      <c r="C898" s="46"/>
      <c r="D898" s="49"/>
      <c r="E898" s="49"/>
      <c r="F898" s="49"/>
      <c r="G898" s="49"/>
      <c r="H898" s="49"/>
      <c r="I898" s="46"/>
      <c r="J898" s="46"/>
      <c r="K898" s="49"/>
      <c r="L898" s="260"/>
      <c r="M898" s="260"/>
      <c r="N898" s="49"/>
      <c r="O898" s="46"/>
      <c r="P898" s="49"/>
      <c r="Q898" s="46"/>
      <c r="R898" s="49"/>
      <c r="S898" s="46"/>
      <c r="T898" s="46"/>
      <c r="U898" s="49"/>
      <c r="V898" s="46"/>
      <c r="W898" s="46"/>
      <c r="X898" s="49"/>
      <c r="Y898" s="49"/>
      <c r="Z898" s="46"/>
      <c r="AA898" s="46"/>
      <c r="AB898" s="49"/>
      <c r="AC898" s="49"/>
      <c r="AD898" s="49"/>
      <c r="AE898" s="49"/>
      <c r="AF898" s="37"/>
    </row>
    <row r="899">
      <c r="A899" s="46"/>
      <c r="B899" s="312"/>
      <c r="C899" s="46"/>
      <c r="D899" s="49"/>
      <c r="E899" s="49"/>
      <c r="F899" s="49"/>
      <c r="G899" s="49"/>
      <c r="H899" s="49"/>
      <c r="I899" s="46"/>
      <c r="J899" s="46"/>
      <c r="K899" s="49"/>
      <c r="L899" s="261"/>
      <c r="M899" s="261"/>
      <c r="N899" s="49"/>
      <c r="O899" s="46"/>
      <c r="P899" s="49"/>
      <c r="Q899" s="46"/>
      <c r="R899" s="49"/>
      <c r="S899" s="46"/>
      <c r="T899" s="46"/>
      <c r="U899" s="49"/>
      <c r="V899" s="46"/>
      <c r="W899" s="46"/>
      <c r="X899" s="49"/>
      <c r="Y899" s="49"/>
      <c r="Z899" s="46"/>
      <c r="AA899" s="46"/>
      <c r="AB899" s="49"/>
      <c r="AC899" s="49"/>
      <c r="AD899" s="49"/>
      <c r="AE899" s="49"/>
      <c r="AF899" s="37"/>
    </row>
    <row r="900">
      <c r="A900" s="46"/>
      <c r="B900" s="312"/>
      <c r="C900" s="46"/>
      <c r="D900" s="49"/>
      <c r="E900" s="49"/>
      <c r="F900" s="49"/>
      <c r="G900" s="49"/>
      <c r="H900" s="49"/>
      <c r="I900" s="46"/>
      <c r="J900" s="46"/>
      <c r="K900" s="49"/>
      <c r="L900" s="260"/>
      <c r="M900" s="260"/>
      <c r="N900" s="49"/>
      <c r="O900" s="46"/>
      <c r="P900" s="49"/>
      <c r="Q900" s="46"/>
      <c r="R900" s="49"/>
      <c r="S900" s="46"/>
      <c r="T900" s="46"/>
      <c r="U900" s="49"/>
      <c r="V900" s="46"/>
      <c r="W900" s="46"/>
      <c r="X900" s="49"/>
      <c r="Y900" s="49"/>
      <c r="Z900" s="46"/>
      <c r="AA900" s="46"/>
      <c r="AB900" s="49"/>
      <c r="AC900" s="49"/>
      <c r="AD900" s="49"/>
      <c r="AE900" s="49"/>
      <c r="AF900" s="37"/>
    </row>
    <row r="901">
      <c r="A901" s="46"/>
      <c r="B901" s="312"/>
      <c r="C901" s="46"/>
      <c r="D901" s="49"/>
      <c r="E901" s="49"/>
      <c r="F901" s="49"/>
      <c r="G901" s="49"/>
      <c r="H901" s="49"/>
      <c r="I901" s="46"/>
      <c r="J901" s="46"/>
      <c r="K901" s="49"/>
      <c r="L901" s="261"/>
      <c r="M901" s="261"/>
      <c r="N901" s="49"/>
      <c r="O901" s="46"/>
      <c r="P901" s="49"/>
      <c r="Q901" s="46"/>
      <c r="R901" s="49"/>
      <c r="S901" s="46"/>
      <c r="T901" s="46"/>
      <c r="U901" s="49"/>
      <c r="V901" s="46"/>
      <c r="W901" s="46"/>
      <c r="X901" s="49"/>
      <c r="Y901" s="49"/>
      <c r="Z901" s="46"/>
      <c r="AA901" s="46"/>
      <c r="AB901" s="49"/>
      <c r="AC901" s="49"/>
      <c r="AD901" s="49"/>
      <c r="AE901" s="49"/>
      <c r="AF901" s="37"/>
    </row>
    <row r="902">
      <c r="A902" s="46"/>
      <c r="B902" s="312"/>
      <c r="C902" s="46"/>
      <c r="D902" s="49"/>
      <c r="E902" s="49"/>
      <c r="F902" s="49"/>
      <c r="G902" s="49"/>
      <c r="H902" s="49"/>
      <c r="I902" s="46"/>
      <c r="J902" s="46"/>
      <c r="K902" s="49"/>
      <c r="L902" s="260"/>
      <c r="M902" s="260"/>
      <c r="N902" s="49"/>
      <c r="O902" s="46"/>
      <c r="P902" s="49"/>
      <c r="Q902" s="46"/>
      <c r="R902" s="49"/>
      <c r="S902" s="46"/>
      <c r="T902" s="46"/>
      <c r="U902" s="49"/>
      <c r="V902" s="46"/>
      <c r="W902" s="46"/>
      <c r="X902" s="49"/>
      <c r="Y902" s="49"/>
      <c r="Z902" s="46"/>
      <c r="AA902" s="46"/>
      <c r="AB902" s="49"/>
      <c r="AC902" s="49"/>
      <c r="AD902" s="49"/>
      <c r="AE902" s="49"/>
      <c r="AF902" s="37"/>
    </row>
    <row r="903">
      <c r="A903" s="46"/>
      <c r="B903" s="312"/>
      <c r="C903" s="46"/>
      <c r="D903" s="49"/>
      <c r="E903" s="49"/>
      <c r="F903" s="49"/>
      <c r="G903" s="49"/>
      <c r="H903" s="49"/>
      <c r="I903" s="46"/>
      <c r="J903" s="46"/>
      <c r="K903" s="49"/>
      <c r="L903" s="261"/>
      <c r="M903" s="261"/>
      <c r="N903" s="49"/>
      <c r="O903" s="46"/>
      <c r="P903" s="49"/>
      <c r="Q903" s="46"/>
      <c r="R903" s="49"/>
      <c r="S903" s="46"/>
      <c r="T903" s="46"/>
      <c r="U903" s="49"/>
      <c r="V903" s="46"/>
      <c r="W903" s="46"/>
      <c r="X903" s="49"/>
      <c r="Y903" s="49"/>
      <c r="Z903" s="46"/>
      <c r="AA903" s="46"/>
      <c r="AB903" s="49"/>
      <c r="AC903" s="49"/>
      <c r="AD903" s="49"/>
      <c r="AE903" s="49"/>
      <c r="AF903" s="37"/>
    </row>
    <row r="904">
      <c r="A904" s="46"/>
      <c r="B904" s="312"/>
      <c r="C904" s="46"/>
      <c r="D904" s="49"/>
      <c r="E904" s="49"/>
      <c r="F904" s="49"/>
      <c r="G904" s="49"/>
      <c r="H904" s="49"/>
      <c r="I904" s="46"/>
      <c r="J904" s="46"/>
      <c r="K904" s="49"/>
      <c r="L904" s="260"/>
      <c r="M904" s="260"/>
      <c r="N904" s="49"/>
      <c r="O904" s="46"/>
      <c r="P904" s="49"/>
      <c r="Q904" s="46"/>
      <c r="R904" s="49"/>
      <c r="S904" s="46"/>
      <c r="T904" s="46"/>
      <c r="U904" s="49"/>
      <c r="V904" s="46"/>
      <c r="W904" s="46"/>
      <c r="X904" s="49"/>
      <c r="Y904" s="49"/>
      <c r="Z904" s="46"/>
      <c r="AA904" s="46"/>
      <c r="AB904" s="49"/>
      <c r="AC904" s="49"/>
      <c r="AD904" s="49"/>
      <c r="AE904" s="49"/>
      <c r="AF904" s="37"/>
    </row>
    <row r="905">
      <c r="A905" s="46"/>
      <c r="B905" s="312"/>
      <c r="C905" s="46"/>
      <c r="D905" s="49"/>
      <c r="E905" s="49"/>
      <c r="F905" s="49"/>
      <c r="G905" s="49"/>
      <c r="H905" s="49"/>
      <c r="I905" s="46"/>
      <c r="J905" s="46"/>
      <c r="K905" s="49"/>
      <c r="L905" s="261"/>
      <c r="M905" s="261"/>
      <c r="N905" s="49"/>
      <c r="O905" s="46"/>
      <c r="P905" s="49"/>
      <c r="Q905" s="46"/>
      <c r="R905" s="49"/>
      <c r="S905" s="46"/>
      <c r="T905" s="46"/>
      <c r="U905" s="49"/>
      <c r="V905" s="46"/>
      <c r="W905" s="46"/>
      <c r="X905" s="49"/>
      <c r="Y905" s="49"/>
      <c r="Z905" s="46"/>
      <c r="AA905" s="46"/>
      <c r="AB905" s="49"/>
      <c r="AC905" s="49"/>
      <c r="AD905" s="49"/>
      <c r="AE905" s="49"/>
      <c r="AF905" s="37"/>
    </row>
    <row r="906">
      <c r="A906" s="46"/>
      <c r="B906" s="312"/>
      <c r="C906" s="46"/>
      <c r="D906" s="49"/>
      <c r="E906" s="49"/>
      <c r="F906" s="49"/>
      <c r="G906" s="49"/>
      <c r="H906" s="49"/>
      <c r="I906" s="46"/>
      <c r="J906" s="46"/>
      <c r="K906" s="49"/>
      <c r="L906" s="260"/>
      <c r="M906" s="260"/>
      <c r="N906" s="49"/>
      <c r="O906" s="46"/>
      <c r="P906" s="49"/>
      <c r="Q906" s="46"/>
      <c r="R906" s="49"/>
      <c r="S906" s="46"/>
      <c r="T906" s="46"/>
      <c r="U906" s="49"/>
      <c r="V906" s="46"/>
      <c r="W906" s="46"/>
      <c r="X906" s="49"/>
      <c r="Y906" s="49"/>
      <c r="Z906" s="46"/>
      <c r="AA906" s="46"/>
      <c r="AB906" s="49"/>
      <c r="AC906" s="49"/>
      <c r="AD906" s="49"/>
      <c r="AE906" s="49"/>
      <c r="AF906" s="37"/>
    </row>
    <row r="907">
      <c r="A907" s="46"/>
      <c r="B907" s="312"/>
      <c r="C907" s="46"/>
      <c r="D907" s="49"/>
      <c r="E907" s="49"/>
      <c r="F907" s="49"/>
      <c r="G907" s="49"/>
      <c r="H907" s="49"/>
      <c r="I907" s="46"/>
      <c r="J907" s="46"/>
      <c r="K907" s="49"/>
      <c r="L907" s="261"/>
      <c r="M907" s="261"/>
      <c r="N907" s="49"/>
      <c r="O907" s="46"/>
      <c r="P907" s="49"/>
      <c r="Q907" s="46"/>
      <c r="R907" s="49"/>
      <c r="S907" s="46"/>
      <c r="T907" s="46"/>
      <c r="U907" s="49"/>
      <c r="V907" s="46"/>
      <c r="W907" s="46"/>
      <c r="X907" s="49"/>
      <c r="Y907" s="49"/>
      <c r="Z907" s="46"/>
      <c r="AA907" s="46"/>
      <c r="AB907" s="49"/>
      <c r="AC907" s="49"/>
      <c r="AD907" s="49"/>
      <c r="AE907" s="49"/>
      <c r="AF907" s="37"/>
    </row>
    <row r="908">
      <c r="A908" s="46"/>
      <c r="B908" s="312"/>
      <c r="C908" s="46"/>
      <c r="D908" s="49"/>
      <c r="E908" s="49"/>
      <c r="F908" s="49"/>
      <c r="G908" s="49"/>
      <c r="H908" s="49"/>
      <c r="I908" s="46"/>
      <c r="J908" s="46"/>
      <c r="K908" s="49"/>
      <c r="L908" s="260"/>
      <c r="M908" s="260"/>
      <c r="N908" s="49"/>
      <c r="O908" s="46"/>
      <c r="P908" s="49"/>
      <c r="Q908" s="46"/>
      <c r="R908" s="49"/>
      <c r="S908" s="46"/>
      <c r="T908" s="46"/>
      <c r="U908" s="49"/>
      <c r="V908" s="46"/>
      <c r="W908" s="46"/>
      <c r="X908" s="49"/>
      <c r="Y908" s="49"/>
      <c r="Z908" s="46"/>
      <c r="AA908" s="46"/>
      <c r="AB908" s="49"/>
      <c r="AC908" s="49"/>
      <c r="AD908" s="49"/>
      <c r="AE908" s="49"/>
      <c r="AF908" s="37"/>
    </row>
    <row r="909">
      <c r="A909" s="46"/>
      <c r="B909" s="312"/>
      <c r="C909" s="46"/>
      <c r="D909" s="49"/>
      <c r="E909" s="49"/>
      <c r="F909" s="49"/>
      <c r="G909" s="49"/>
      <c r="H909" s="49"/>
      <c r="I909" s="46"/>
      <c r="J909" s="46"/>
      <c r="K909" s="49"/>
      <c r="L909" s="261"/>
      <c r="M909" s="261"/>
      <c r="N909" s="49"/>
      <c r="O909" s="46"/>
      <c r="P909" s="49"/>
      <c r="Q909" s="46"/>
      <c r="R909" s="49"/>
      <c r="S909" s="46"/>
      <c r="T909" s="46"/>
      <c r="U909" s="49"/>
      <c r="V909" s="46"/>
      <c r="W909" s="46"/>
      <c r="X909" s="49"/>
      <c r="Y909" s="49"/>
      <c r="Z909" s="46"/>
      <c r="AA909" s="46"/>
      <c r="AB909" s="49"/>
      <c r="AC909" s="49"/>
      <c r="AD909" s="49"/>
      <c r="AE909" s="49"/>
      <c r="AF909" s="37"/>
    </row>
    <row r="910">
      <c r="A910" s="46"/>
      <c r="B910" s="312"/>
      <c r="C910" s="46"/>
      <c r="D910" s="49"/>
      <c r="E910" s="49"/>
      <c r="F910" s="49"/>
      <c r="G910" s="49"/>
      <c r="H910" s="49"/>
      <c r="I910" s="46"/>
      <c r="J910" s="46"/>
      <c r="K910" s="49"/>
      <c r="L910" s="260"/>
      <c r="M910" s="260"/>
      <c r="N910" s="49"/>
      <c r="O910" s="46"/>
      <c r="P910" s="49"/>
      <c r="Q910" s="46"/>
      <c r="R910" s="49"/>
      <c r="S910" s="46"/>
      <c r="T910" s="46"/>
      <c r="U910" s="49"/>
      <c r="V910" s="46"/>
      <c r="W910" s="46"/>
      <c r="X910" s="49"/>
      <c r="Y910" s="49"/>
      <c r="Z910" s="46"/>
      <c r="AA910" s="46"/>
      <c r="AB910" s="49"/>
      <c r="AC910" s="49"/>
      <c r="AD910" s="49"/>
      <c r="AE910" s="49"/>
      <c r="AF910" s="37"/>
    </row>
    <row r="911">
      <c r="A911" s="46"/>
      <c r="B911" s="312"/>
      <c r="C911" s="46"/>
      <c r="D911" s="49"/>
      <c r="E911" s="49"/>
      <c r="F911" s="49"/>
      <c r="G911" s="49"/>
      <c r="H911" s="49"/>
      <c r="I911" s="46"/>
      <c r="J911" s="46"/>
      <c r="K911" s="49"/>
      <c r="L911" s="261"/>
      <c r="M911" s="261"/>
      <c r="N911" s="49"/>
      <c r="O911" s="46"/>
      <c r="P911" s="49"/>
      <c r="Q911" s="46"/>
      <c r="R911" s="49"/>
      <c r="S911" s="46"/>
      <c r="T911" s="46"/>
      <c r="U911" s="49"/>
      <c r="V911" s="46"/>
      <c r="W911" s="46"/>
      <c r="X911" s="49"/>
      <c r="Y911" s="49"/>
      <c r="Z911" s="46"/>
      <c r="AA911" s="46"/>
      <c r="AB911" s="49"/>
      <c r="AC911" s="49"/>
      <c r="AD911" s="49"/>
      <c r="AE911" s="49"/>
      <c r="AF911" s="37"/>
    </row>
    <row r="912">
      <c r="A912" s="46"/>
      <c r="B912" s="312"/>
      <c r="C912" s="46"/>
      <c r="D912" s="49"/>
      <c r="E912" s="49"/>
      <c r="F912" s="49"/>
      <c r="G912" s="49"/>
      <c r="H912" s="49"/>
      <c r="I912" s="46"/>
      <c r="J912" s="46"/>
      <c r="K912" s="49"/>
      <c r="L912" s="260"/>
      <c r="M912" s="260"/>
      <c r="N912" s="49"/>
      <c r="O912" s="46"/>
      <c r="P912" s="49"/>
      <c r="Q912" s="46"/>
      <c r="R912" s="49"/>
      <c r="S912" s="46"/>
      <c r="T912" s="46"/>
      <c r="U912" s="49"/>
      <c r="V912" s="46"/>
      <c r="W912" s="46"/>
      <c r="X912" s="49"/>
      <c r="Y912" s="49"/>
      <c r="Z912" s="46"/>
      <c r="AA912" s="46"/>
      <c r="AB912" s="49"/>
      <c r="AC912" s="49"/>
      <c r="AD912" s="49"/>
      <c r="AE912" s="49"/>
      <c r="AF912" s="37"/>
    </row>
    <row r="913">
      <c r="A913" s="46"/>
      <c r="B913" s="312"/>
      <c r="C913" s="46"/>
      <c r="D913" s="49"/>
      <c r="E913" s="49"/>
      <c r="F913" s="49"/>
      <c r="G913" s="49"/>
      <c r="H913" s="49"/>
      <c r="I913" s="46"/>
      <c r="J913" s="46"/>
      <c r="K913" s="49"/>
      <c r="L913" s="261"/>
      <c r="M913" s="261"/>
      <c r="N913" s="49"/>
      <c r="O913" s="46"/>
      <c r="P913" s="49"/>
      <c r="Q913" s="46"/>
      <c r="R913" s="49"/>
      <c r="S913" s="46"/>
      <c r="T913" s="46"/>
      <c r="U913" s="49"/>
      <c r="V913" s="46"/>
      <c r="W913" s="46"/>
      <c r="X913" s="49"/>
      <c r="Y913" s="49"/>
      <c r="Z913" s="46"/>
      <c r="AA913" s="46"/>
      <c r="AB913" s="49"/>
      <c r="AC913" s="49"/>
      <c r="AD913" s="49"/>
      <c r="AE913" s="49"/>
      <c r="AF913" s="37"/>
    </row>
    <row r="914">
      <c r="A914" s="46"/>
      <c r="B914" s="312"/>
      <c r="C914" s="46"/>
      <c r="D914" s="49"/>
      <c r="E914" s="49"/>
      <c r="F914" s="49"/>
      <c r="G914" s="49"/>
      <c r="H914" s="49"/>
      <c r="I914" s="46"/>
      <c r="J914" s="46"/>
      <c r="K914" s="49"/>
      <c r="L914" s="260"/>
      <c r="M914" s="260"/>
      <c r="N914" s="49"/>
      <c r="O914" s="46"/>
      <c r="P914" s="49"/>
      <c r="Q914" s="46"/>
      <c r="R914" s="49"/>
      <c r="S914" s="46"/>
      <c r="T914" s="46"/>
      <c r="U914" s="49"/>
      <c r="V914" s="46"/>
      <c r="W914" s="46"/>
      <c r="X914" s="49"/>
      <c r="Y914" s="49"/>
      <c r="Z914" s="46"/>
      <c r="AA914" s="46"/>
      <c r="AB914" s="49"/>
      <c r="AC914" s="49"/>
      <c r="AD914" s="49"/>
      <c r="AE914" s="49"/>
      <c r="AF914" s="37"/>
    </row>
    <row r="915">
      <c r="A915" s="46"/>
      <c r="B915" s="312"/>
      <c r="C915" s="46"/>
      <c r="D915" s="49"/>
      <c r="E915" s="49"/>
      <c r="F915" s="49"/>
      <c r="G915" s="49"/>
      <c r="H915" s="49"/>
      <c r="I915" s="46"/>
      <c r="J915" s="46"/>
      <c r="K915" s="49"/>
      <c r="L915" s="261"/>
      <c r="M915" s="261"/>
      <c r="N915" s="49"/>
      <c r="O915" s="46"/>
      <c r="P915" s="49"/>
      <c r="Q915" s="46"/>
      <c r="R915" s="49"/>
      <c r="S915" s="46"/>
      <c r="T915" s="46"/>
      <c r="U915" s="49"/>
      <c r="V915" s="46"/>
      <c r="W915" s="46"/>
      <c r="X915" s="49"/>
      <c r="Y915" s="49"/>
      <c r="Z915" s="46"/>
      <c r="AA915" s="46"/>
      <c r="AB915" s="49"/>
      <c r="AC915" s="49"/>
      <c r="AD915" s="49"/>
      <c r="AE915" s="49"/>
      <c r="AF915" s="37"/>
    </row>
    <row r="916">
      <c r="A916" s="46"/>
      <c r="B916" s="312"/>
      <c r="C916" s="46"/>
      <c r="D916" s="49"/>
      <c r="E916" s="49"/>
      <c r="F916" s="49"/>
      <c r="G916" s="49"/>
      <c r="H916" s="49"/>
      <c r="I916" s="46"/>
      <c r="J916" s="46"/>
      <c r="K916" s="49"/>
      <c r="L916" s="260"/>
      <c r="M916" s="260"/>
      <c r="N916" s="49"/>
      <c r="O916" s="46"/>
      <c r="P916" s="49"/>
      <c r="Q916" s="46"/>
      <c r="R916" s="49"/>
      <c r="S916" s="46"/>
      <c r="T916" s="46"/>
      <c r="U916" s="49"/>
      <c r="V916" s="46"/>
      <c r="W916" s="46"/>
      <c r="X916" s="49"/>
      <c r="Y916" s="49"/>
      <c r="Z916" s="46"/>
      <c r="AA916" s="46"/>
      <c r="AB916" s="49"/>
      <c r="AC916" s="49"/>
      <c r="AD916" s="49"/>
      <c r="AE916" s="49"/>
      <c r="AF916" s="37"/>
    </row>
    <row r="917">
      <c r="A917" s="46"/>
      <c r="B917" s="312"/>
      <c r="C917" s="46"/>
      <c r="D917" s="49"/>
      <c r="E917" s="49"/>
      <c r="F917" s="49"/>
      <c r="G917" s="49"/>
      <c r="H917" s="49"/>
      <c r="I917" s="46"/>
      <c r="J917" s="46"/>
      <c r="K917" s="49"/>
      <c r="L917" s="261"/>
      <c r="M917" s="261"/>
      <c r="N917" s="49"/>
      <c r="O917" s="46"/>
      <c r="P917" s="49"/>
      <c r="Q917" s="46"/>
      <c r="R917" s="49"/>
      <c r="S917" s="46"/>
      <c r="T917" s="46"/>
      <c r="U917" s="49"/>
      <c r="V917" s="46"/>
      <c r="W917" s="46"/>
      <c r="X917" s="49"/>
      <c r="Y917" s="49"/>
      <c r="Z917" s="46"/>
      <c r="AA917" s="46"/>
      <c r="AB917" s="49"/>
      <c r="AC917" s="49"/>
      <c r="AD917" s="49"/>
      <c r="AE917" s="49"/>
      <c r="AF917" s="37"/>
    </row>
    <row r="918">
      <c r="A918" s="46"/>
      <c r="B918" s="312"/>
      <c r="C918" s="46"/>
      <c r="D918" s="49"/>
      <c r="E918" s="49"/>
      <c r="F918" s="49"/>
      <c r="G918" s="49"/>
      <c r="H918" s="49"/>
      <c r="I918" s="46"/>
      <c r="J918" s="46"/>
      <c r="K918" s="49"/>
      <c r="L918" s="260"/>
      <c r="M918" s="260"/>
      <c r="N918" s="49"/>
      <c r="O918" s="46"/>
      <c r="P918" s="49"/>
      <c r="Q918" s="46"/>
      <c r="R918" s="49"/>
      <c r="S918" s="46"/>
      <c r="T918" s="46"/>
      <c r="U918" s="49"/>
      <c r="V918" s="46"/>
      <c r="W918" s="46"/>
      <c r="X918" s="49"/>
      <c r="Y918" s="49"/>
      <c r="Z918" s="46"/>
      <c r="AA918" s="46"/>
      <c r="AB918" s="49"/>
      <c r="AC918" s="49"/>
      <c r="AD918" s="49"/>
      <c r="AE918" s="49"/>
      <c r="AF918" s="37"/>
    </row>
    <row r="919">
      <c r="A919" s="46"/>
      <c r="B919" s="312"/>
      <c r="C919" s="46"/>
      <c r="D919" s="49"/>
      <c r="E919" s="49"/>
      <c r="F919" s="49"/>
      <c r="G919" s="49"/>
      <c r="H919" s="49"/>
      <c r="I919" s="46"/>
      <c r="J919" s="46"/>
      <c r="K919" s="49"/>
      <c r="L919" s="261"/>
      <c r="M919" s="261"/>
      <c r="N919" s="49"/>
      <c r="O919" s="46"/>
      <c r="P919" s="49"/>
      <c r="Q919" s="46"/>
      <c r="R919" s="49"/>
      <c r="S919" s="46"/>
      <c r="T919" s="46"/>
      <c r="U919" s="49"/>
      <c r="V919" s="46"/>
      <c r="W919" s="46"/>
      <c r="X919" s="49"/>
      <c r="Y919" s="49"/>
      <c r="Z919" s="46"/>
      <c r="AA919" s="46"/>
      <c r="AB919" s="49"/>
      <c r="AC919" s="49"/>
      <c r="AD919" s="49"/>
      <c r="AE919" s="49"/>
      <c r="AF919" s="37"/>
    </row>
    <row r="920">
      <c r="A920" s="46"/>
      <c r="B920" s="312"/>
      <c r="C920" s="46"/>
      <c r="D920" s="49"/>
      <c r="E920" s="49"/>
      <c r="F920" s="49"/>
      <c r="G920" s="49"/>
      <c r="H920" s="49"/>
      <c r="I920" s="46"/>
      <c r="J920" s="46"/>
      <c r="K920" s="49"/>
      <c r="L920" s="260"/>
      <c r="M920" s="260"/>
      <c r="N920" s="49"/>
      <c r="O920" s="46"/>
      <c r="P920" s="49"/>
      <c r="Q920" s="46"/>
      <c r="R920" s="49"/>
      <c r="S920" s="46"/>
      <c r="T920" s="46"/>
      <c r="U920" s="49"/>
      <c r="V920" s="46"/>
      <c r="W920" s="46"/>
      <c r="X920" s="49"/>
      <c r="Y920" s="49"/>
      <c r="Z920" s="46"/>
      <c r="AA920" s="46"/>
      <c r="AB920" s="49"/>
      <c r="AC920" s="49"/>
      <c r="AD920" s="49"/>
      <c r="AE920" s="49"/>
      <c r="AF920" s="37"/>
    </row>
    <row r="921">
      <c r="A921" s="46"/>
      <c r="B921" s="312"/>
      <c r="C921" s="46"/>
      <c r="D921" s="49"/>
      <c r="E921" s="49"/>
      <c r="F921" s="49"/>
      <c r="G921" s="49"/>
      <c r="H921" s="49"/>
      <c r="I921" s="46"/>
      <c r="J921" s="46"/>
      <c r="K921" s="49"/>
      <c r="L921" s="261"/>
      <c r="M921" s="261"/>
      <c r="N921" s="49"/>
      <c r="O921" s="46"/>
      <c r="P921" s="49"/>
      <c r="Q921" s="46"/>
      <c r="R921" s="49"/>
      <c r="S921" s="46"/>
      <c r="T921" s="46"/>
      <c r="U921" s="49"/>
      <c r="V921" s="46"/>
      <c r="W921" s="46"/>
      <c r="X921" s="49"/>
      <c r="Y921" s="49"/>
      <c r="Z921" s="46"/>
      <c r="AA921" s="46"/>
      <c r="AB921" s="49"/>
      <c r="AC921" s="49"/>
      <c r="AD921" s="49"/>
      <c r="AE921" s="49"/>
      <c r="AF921" s="37"/>
    </row>
    <row r="922">
      <c r="A922" s="46"/>
      <c r="B922" s="312"/>
      <c r="C922" s="46"/>
      <c r="D922" s="49"/>
      <c r="E922" s="49"/>
      <c r="F922" s="49"/>
      <c r="G922" s="49"/>
      <c r="H922" s="49"/>
      <c r="I922" s="46"/>
      <c r="J922" s="46"/>
      <c r="K922" s="49"/>
      <c r="L922" s="260"/>
      <c r="M922" s="260"/>
      <c r="N922" s="49"/>
      <c r="O922" s="46"/>
      <c r="P922" s="49"/>
      <c r="Q922" s="46"/>
      <c r="R922" s="49"/>
      <c r="S922" s="46"/>
      <c r="T922" s="46"/>
      <c r="U922" s="49"/>
      <c r="V922" s="46"/>
      <c r="W922" s="46"/>
      <c r="X922" s="49"/>
      <c r="Y922" s="49"/>
      <c r="Z922" s="46"/>
      <c r="AA922" s="46"/>
      <c r="AB922" s="49"/>
      <c r="AC922" s="49"/>
      <c r="AD922" s="49"/>
      <c r="AE922" s="49"/>
      <c r="AF922" s="37"/>
    </row>
    <row r="923">
      <c r="A923" s="46"/>
      <c r="B923" s="312"/>
      <c r="C923" s="46"/>
      <c r="D923" s="49"/>
      <c r="E923" s="49"/>
      <c r="F923" s="49"/>
      <c r="G923" s="49"/>
      <c r="H923" s="49"/>
      <c r="I923" s="46"/>
      <c r="J923" s="46"/>
      <c r="K923" s="49"/>
      <c r="L923" s="261"/>
      <c r="M923" s="261"/>
      <c r="N923" s="49"/>
      <c r="O923" s="46"/>
      <c r="P923" s="49"/>
      <c r="Q923" s="46"/>
      <c r="R923" s="49"/>
      <c r="S923" s="46"/>
      <c r="T923" s="46"/>
      <c r="U923" s="49"/>
      <c r="V923" s="46"/>
      <c r="W923" s="46"/>
      <c r="X923" s="49"/>
      <c r="Y923" s="49"/>
      <c r="Z923" s="46"/>
      <c r="AA923" s="46"/>
      <c r="AB923" s="49"/>
      <c r="AC923" s="49"/>
      <c r="AD923" s="49"/>
      <c r="AE923" s="49"/>
      <c r="AF923" s="37"/>
    </row>
    <row r="924">
      <c r="A924" s="46"/>
      <c r="B924" s="312"/>
      <c r="C924" s="46"/>
      <c r="D924" s="49"/>
      <c r="E924" s="49"/>
      <c r="F924" s="49"/>
      <c r="G924" s="49"/>
      <c r="H924" s="49"/>
      <c r="I924" s="46"/>
      <c r="J924" s="46"/>
      <c r="K924" s="49"/>
      <c r="L924" s="260"/>
      <c r="M924" s="260"/>
      <c r="N924" s="49"/>
      <c r="O924" s="46"/>
      <c r="P924" s="49"/>
      <c r="Q924" s="46"/>
      <c r="R924" s="49"/>
      <c r="S924" s="46"/>
      <c r="T924" s="46"/>
      <c r="U924" s="49"/>
      <c r="V924" s="46"/>
      <c r="W924" s="46"/>
      <c r="X924" s="49"/>
      <c r="Y924" s="49"/>
      <c r="Z924" s="46"/>
      <c r="AA924" s="46"/>
      <c r="AB924" s="49"/>
      <c r="AC924" s="49"/>
      <c r="AD924" s="49"/>
      <c r="AE924" s="49"/>
      <c r="AF924" s="37"/>
    </row>
    <row r="925">
      <c r="A925" s="46"/>
      <c r="B925" s="312"/>
      <c r="C925" s="46"/>
      <c r="D925" s="49"/>
      <c r="E925" s="49"/>
      <c r="F925" s="49"/>
      <c r="G925" s="49"/>
      <c r="H925" s="49"/>
      <c r="I925" s="46"/>
      <c r="J925" s="46"/>
      <c r="K925" s="49"/>
      <c r="L925" s="261"/>
      <c r="M925" s="261"/>
      <c r="N925" s="49"/>
      <c r="O925" s="46"/>
      <c r="P925" s="49"/>
      <c r="Q925" s="46"/>
      <c r="R925" s="49"/>
      <c r="S925" s="46"/>
      <c r="T925" s="46"/>
      <c r="U925" s="49"/>
      <c r="V925" s="46"/>
      <c r="W925" s="46"/>
      <c r="X925" s="49"/>
      <c r="Y925" s="49"/>
      <c r="Z925" s="46"/>
      <c r="AA925" s="46"/>
      <c r="AB925" s="49"/>
      <c r="AC925" s="49"/>
      <c r="AD925" s="49"/>
      <c r="AE925" s="49"/>
      <c r="AF925" s="37"/>
    </row>
    <row r="926">
      <c r="A926" s="46"/>
      <c r="B926" s="312"/>
      <c r="C926" s="46"/>
      <c r="D926" s="49"/>
      <c r="E926" s="49"/>
      <c r="F926" s="49"/>
      <c r="G926" s="49"/>
      <c r="H926" s="49"/>
      <c r="I926" s="46"/>
      <c r="J926" s="46"/>
      <c r="K926" s="49"/>
      <c r="L926" s="260"/>
      <c r="M926" s="260"/>
      <c r="N926" s="49"/>
      <c r="O926" s="46"/>
      <c r="P926" s="49"/>
      <c r="Q926" s="46"/>
      <c r="R926" s="49"/>
      <c r="S926" s="46"/>
      <c r="T926" s="46"/>
      <c r="U926" s="49"/>
      <c r="V926" s="46"/>
      <c r="W926" s="46"/>
      <c r="X926" s="49"/>
      <c r="Y926" s="49"/>
      <c r="Z926" s="46"/>
      <c r="AA926" s="46"/>
      <c r="AB926" s="49"/>
      <c r="AC926" s="49"/>
      <c r="AD926" s="49"/>
      <c r="AE926" s="49"/>
      <c r="AF926" s="37"/>
    </row>
    <row r="927">
      <c r="A927" s="46"/>
      <c r="B927" s="312"/>
      <c r="C927" s="46"/>
      <c r="D927" s="49"/>
      <c r="E927" s="49"/>
      <c r="F927" s="49"/>
      <c r="G927" s="49"/>
      <c r="H927" s="49"/>
      <c r="I927" s="46"/>
      <c r="J927" s="46"/>
      <c r="K927" s="49"/>
      <c r="L927" s="261"/>
      <c r="M927" s="261"/>
      <c r="N927" s="49"/>
      <c r="O927" s="46"/>
      <c r="P927" s="49"/>
      <c r="Q927" s="46"/>
      <c r="R927" s="49"/>
      <c r="S927" s="46"/>
      <c r="T927" s="46"/>
      <c r="U927" s="49"/>
      <c r="V927" s="46"/>
      <c r="W927" s="46"/>
      <c r="X927" s="49"/>
      <c r="Y927" s="49"/>
      <c r="Z927" s="46"/>
      <c r="AA927" s="46"/>
      <c r="AB927" s="49"/>
      <c r="AC927" s="49"/>
      <c r="AD927" s="49"/>
      <c r="AE927" s="49"/>
      <c r="AF927" s="37"/>
    </row>
    <row r="928">
      <c r="A928" s="46"/>
      <c r="B928" s="312"/>
      <c r="C928" s="46"/>
      <c r="D928" s="49"/>
      <c r="E928" s="49"/>
      <c r="F928" s="49"/>
      <c r="G928" s="49"/>
      <c r="H928" s="49"/>
      <c r="I928" s="46"/>
      <c r="J928" s="46"/>
      <c r="K928" s="49"/>
      <c r="L928" s="260"/>
      <c r="M928" s="260"/>
      <c r="N928" s="49"/>
      <c r="O928" s="46"/>
      <c r="P928" s="49"/>
      <c r="Q928" s="46"/>
      <c r="R928" s="49"/>
      <c r="S928" s="46"/>
      <c r="T928" s="46"/>
      <c r="U928" s="49"/>
      <c r="V928" s="46"/>
      <c r="W928" s="46"/>
      <c r="X928" s="49"/>
      <c r="Y928" s="49"/>
      <c r="Z928" s="46"/>
      <c r="AA928" s="46"/>
      <c r="AB928" s="49"/>
      <c r="AC928" s="49"/>
      <c r="AD928" s="49"/>
      <c r="AE928" s="49"/>
      <c r="AF928" s="37"/>
    </row>
    <row r="929">
      <c r="A929" s="46"/>
      <c r="B929" s="312"/>
      <c r="C929" s="46"/>
      <c r="D929" s="49"/>
      <c r="E929" s="49"/>
      <c r="F929" s="49"/>
      <c r="G929" s="49"/>
      <c r="H929" s="49"/>
      <c r="I929" s="46"/>
      <c r="J929" s="46"/>
      <c r="K929" s="49"/>
      <c r="L929" s="261"/>
      <c r="M929" s="261"/>
      <c r="N929" s="49"/>
      <c r="O929" s="46"/>
      <c r="P929" s="49"/>
      <c r="Q929" s="46"/>
      <c r="R929" s="49"/>
      <c r="S929" s="46"/>
      <c r="T929" s="46"/>
      <c r="U929" s="49"/>
      <c r="V929" s="46"/>
      <c r="W929" s="46"/>
      <c r="X929" s="49"/>
      <c r="Y929" s="49"/>
      <c r="Z929" s="46"/>
      <c r="AA929" s="46"/>
      <c r="AB929" s="49"/>
      <c r="AC929" s="49"/>
      <c r="AD929" s="49"/>
      <c r="AE929" s="49"/>
      <c r="AF929" s="37"/>
    </row>
    <row r="930">
      <c r="A930" s="46"/>
      <c r="B930" s="312"/>
      <c r="C930" s="46"/>
      <c r="D930" s="49"/>
      <c r="E930" s="49"/>
      <c r="F930" s="49"/>
      <c r="G930" s="49"/>
      <c r="H930" s="49"/>
      <c r="I930" s="46"/>
      <c r="J930" s="46"/>
      <c r="K930" s="49"/>
      <c r="L930" s="260"/>
      <c r="M930" s="260"/>
      <c r="N930" s="49"/>
      <c r="O930" s="46"/>
      <c r="P930" s="49"/>
      <c r="Q930" s="46"/>
      <c r="R930" s="49"/>
      <c r="S930" s="46"/>
      <c r="T930" s="46"/>
      <c r="U930" s="49"/>
      <c r="V930" s="46"/>
      <c r="W930" s="46"/>
      <c r="X930" s="49"/>
      <c r="Y930" s="49"/>
      <c r="Z930" s="46"/>
      <c r="AA930" s="46"/>
      <c r="AB930" s="49"/>
      <c r="AC930" s="49"/>
      <c r="AD930" s="49"/>
      <c r="AE930" s="49"/>
      <c r="AF930" s="37"/>
    </row>
    <row r="931">
      <c r="A931" s="46"/>
      <c r="B931" s="312"/>
      <c r="C931" s="46"/>
      <c r="D931" s="49"/>
      <c r="E931" s="49"/>
      <c r="F931" s="49"/>
      <c r="G931" s="49"/>
      <c r="H931" s="49"/>
      <c r="I931" s="46"/>
      <c r="J931" s="46"/>
      <c r="K931" s="49"/>
      <c r="L931" s="261"/>
      <c r="M931" s="261"/>
      <c r="N931" s="49"/>
      <c r="O931" s="46"/>
      <c r="P931" s="49"/>
      <c r="Q931" s="46"/>
      <c r="R931" s="49"/>
      <c r="S931" s="46"/>
      <c r="T931" s="46"/>
      <c r="U931" s="49"/>
      <c r="V931" s="46"/>
      <c r="W931" s="46"/>
      <c r="X931" s="49"/>
      <c r="Y931" s="49"/>
      <c r="Z931" s="46"/>
      <c r="AA931" s="46"/>
      <c r="AB931" s="49"/>
      <c r="AC931" s="49"/>
      <c r="AD931" s="49"/>
      <c r="AE931" s="49"/>
      <c r="AF931" s="37"/>
    </row>
    <row r="932">
      <c r="A932" s="46"/>
      <c r="B932" s="312"/>
      <c r="C932" s="46"/>
      <c r="D932" s="49"/>
      <c r="E932" s="49"/>
      <c r="F932" s="49"/>
      <c r="G932" s="49"/>
      <c r="H932" s="49"/>
      <c r="I932" s="46"/>
      <c r="J932" s="46"/>
      <c r="K932" s="49"/>
      <c r="L932" s="260"/>
      <c r="M932" s="260"/>
      <c r="N932" s="49"/>
      <c r="O932" s="46"/>
      <c r="P932" s="49"/>
      <c r="Q932" s="46"/>
      <c r="R932" s="49"/>
      <c r="S932" s="46"/>
      <c r="T932" s="46"/>
      <c r="U932" s="49"/>
      <c r="V932" s="46"/>
      <c r="W932" s="46"/>
      <c r="X932" s="49"/>
      <c r="Y932" s="49"/>
      <c r="Z932" s="46"/>
      <c r="AA932" s="46"/>
      <c r="AB932" s="49"/>
      <c r="AC932" s="49"/>
      <c r="AD932" s="49"/>
      <c r="AE932" s="49"/>
      <c r="AF932" s="37"/>
    </row>
    <row r="933">
      <c r="A933" s="46"/>
      <c r="B933" s="312"/>
      <c r="C933" s="46"/>
      <c r="D933" s="49"/>
      <c r="E933" s="49"/>
      <c r="F933" s="49"/>
      <c r="G933" s="49"/>
      <c r="H933" s="49"/>
      <c r="I933" s="46"/>
      <c r="J933" s="46"/>
      <c r="K933" s="49"/>
      <c r="L933" s="261"/>
      <c r="M933" s="261"/>
      <c r="N933" s="49"/>
      <c r="O933" s="46"/>
      <c r="P933" s="49"/>
      <c r="Q933" s="46"/>
      <c r="R933" s="49"/>
      <c r="S933" s="46"/>
      <c r="T933" s="46"/>
      <c r="U933" s="49"/>
      <c r="V933" s="46"/>
      <c r="W933" s="46"/>
      <c r="X933" s="49"/>
      <c r="Y933" s="49"/>
      <c r="Z933" s="46"/>
      <c r="AA933" s="46"/>
      <c r="AB933" s="49"/>
      <c r="AC933" s="49"/>
      <c r="AD933" s="49"/>
      <c r="AE933" s="49"/>
      <c r="AF933" s="37"/>
    </row>
    <row r="934">
      <c r="A934" s="46"/>
      <c r="B934" s="312"/>
      <c r="C934" s="46"/>
      <c r="D934" s="49"/>
      <c r="E934" s="49"/>
      <c r="F934" s="49"/>
      <c r="G934" s="49"/>
      <c r="H934" s="49"/>
      <c r="I934" s="46"/>
      <c r="J934" s="46"/>
      <c r="K934" s="49"/>
      <c r="L934" s="260"/>
      <c r="M934" s="260"/>
      <c r="N934" s="49"/>
      <c r="O934" s="46"/>
      <c r="P934" s="49"/>
      <c r="Q934" s="46"/>
      <c r="R934" s="49"/>
      <c r="S934" s="46"/>
      <c r="T934" s="46"/>
      <c r="U934" s="49"/>
      <c r="V934" s="46"/>
      <c r="W934" s="46"/>
      <c r="X934" s="49"/>
      <c r="Y934" s="49"/>
      <c r="Z934" s="46"/>
      <c r="AA934" s="46"/>
      <c r="AB934" s="49"/>
      <c r="AC934" s="49"/>
      <c r="AD934" s="49"/>
      <c r="AE934" s="49"/>
      <c r="AF934" s="37"/>
    </row>
    <row r="935">
      <c r="A935" s="46"/>
      <c r="B935" s="312"/>
      <c r="C935" s="46"/>
      <c r="D935" s="49"/>
      <c r="E935" s="49"/>
      <c r="F935" s="49"/>
      <c r="G935" s="49"/>
      <c r="H935" s="49"/>
      <c r="I935" s="46"/>
      <c r="J935" s="46"/>
      <c r="K935" s="49"/>
      <c r="L935" s="261"/>
      <c r="M935" s="261"/>
      <c r="N935" s="49"/>
      <c r="O935" s="46"/>
      <c r="P935" s="49"/>
      <c r="Q935" s="46"/>
      <c r="R935" s="49"/>
      <c r="S935" s="46"/>
      <c r="T935" s="46"/>
      <c r="U935" s="49"/>
      <c r="V935" s="46"/>
      <c r="W935" s="46"/>
      <c r="X935" s="49"/>
      <c r="Y935" s="49"/>
      <c r="Z935" s="46"/>
      <c r="AA935" s="46"/>
      <c r="AB935" s="49"/>
      <c r="AC935" s="49"/>
      <c r="AD935" s="49"/>
      <c r="AE935" s="49"/>
      <c r="AF935" s="37"/>
    </row>
    <row r="936">
      <c r="A936" s="46"/>
      <c r="B936" s="312"/>
      <c r="C936" s="46"/>
      <c r="D936" s="49"/>
      <c r="E936" s="49"/>
      <c r="F936" s="49"/>
      <c r="G936" s="49"/>
      <c r="H936" s="49"/>
      <c r="I936" s="46"/>
      <c r="J936" s="46"/>
      <c r="K936" s="49"/>
      <c r="L936" s="260"/>
      <c r="M936" s="260"/>
      <c r="N936" s="49"/>
      <c r="O936" s="46"/>
      <c r="P936" s="49"/>
      <c r="Q936" s="46"/>
      <c r="R936" s="49"/>
      <c r="S936" s="46"/>
      <c r="T936" s="46"/>
      <c r="U936" s="49"/>
      <c r="V936" s="46"/>
      <c r="W936" s="46"/>
      <c r="X936" s="49"/>
      <c r="Y936" s="49"/>
      <c r="Z936" s="46"/>
      <c r="AA936" s="46"/>
      <c r="AB936" s="49"/>
      <c r="AC936" s="49"/>
      <c r="AD936" s="49"/>
      <c r="AE936" s="49"/>
      <c r="AF936" s="37"/>
    </row>
    <row r="937">
      <c r="A937" s="46"/>
      <c r="B937" s="312"/>
      <c r="C937" s="46"/>
      <c r="D937" s="49"/>
      <c r="E937" s="49"/>
      <c r="F937" s="49"/>
      <c r="G937" s="49"/>
      <c r="H937" s="49"/>
      <c r="I937" s="46"/>
      <c r="J937" s="46"/>
      <c r="K937" s="49"/>
      <c r="L937" s="261"/>
      <c r="M937" s="261"/>
      <c r="N937" s="49"/>
      <c r="O937" s="46"/>
      <c r="P937" s="49"/>
      <c r="Q937" s="46"/>
      <c r="R937" s="49"/>
      <c r="S937" s="46"/>
      <c r="T937" s="46"/>
      <c r="U937" s="49"/>
      <c r="V937" s="46"/>
      <c r="W937" s="46"/>
      <c r="X937" s="49"/>
      <c r="Y937" s="49"/>
      <c r="Z937" s="46"/>
      <c r="AA937" s="46"/>
      <c r="AB937" s="49"/>
      <c r="AC937" s="49"/>
      <c r="AD937" s="49"/>
      <c r="AE937" s="49"/>
      <c r="AF937" s="37"/>
    </row>
    <row r="938">
      <c r="A938" s="46"/>
      <c r="B938" s="312"/>
      <c r="C938" s="46"/>
      <c r="D938" s="49"/>
      <c r="E938" s="49"/>
      <c r="F938" s="49"/>
      <c r="G938" s="49"/>
      <c r="H938" s="49"/>
      <c r="I938" s="46"/>
      <c r="J938" s="46"/>
      <c r="K938" s="49"/>
      <c r="L938" s="260"/>
      <c r="M938" s="260"/>
      <c r="N938" s="49"/>
      <c r="O938" s="46"/>
      <c r="P938" s="49"/>
      <c r="Q938" s="46"/>
      <c r="R938" s="49"/>
      <c r="S938" s="46"/>
      <c r="T938" s="46"/>
      <c r="U938" s="49"/>
      <c r="V938" s="46"/>
      <c r="W938" s="46"/>
      <c r="X938" s="49"/>
      <c r="Y938" s="49"/>
      <c r="Z938" s="46"/>
      <c r="AA938" s="46"/>
      <c r="AB938" s="49"/>
      <c r="AC938" s="49"/>
      <c r="AD938" s="49"/>
      <c r="AE938" s="49"/>
      <c r="AF938" s="37"/>
    </row>
    <row r="939">
      <c r="A939" s="46"/>
      <c r="B939" s="312"/>
      <c r="C939" s="46"/>
      <c r="D939" s="49"/>
      <c r="E939" s="49"/>
      <c r="F939" s="49"/>
      <c r="G939" s="49"/>
      <c r="H939" s="49"/>
      <c r="I939" s="46"/>
      <c r="J939" s="46"/>
      <c r="K939" s="49"/>
      <c r="L939" s="261"/>
      <c r="M939" s="261"/>
      <c r="N939" s="49"/>
      <c r="O939" s="46"/>
      <c r="P939" s="49"/>
      <c r="Q939" s="46"/>
      <c r="R939" s="49"/>
      <c r="S939" s="46"/>
      <c r="T939" s="46"/>
      <c r="U939" s="49"/>
      <c r="V939" s="46"/>
      <c r="W939" s="46"/>
      <c r="X939" s="49"/>
      <c r="Y939" s="49"/>
      <c r="Z939" s="46"/>
      <c r="AA939" s="46"/>
      <c r="AB939" s="49"/>
      <c r="AC939" s="49"/>
      <c r="AD939" s="49"/>
      <c r="AE939" s="49"/>
      <c r="AF939" s="37"/>
    </row>
    <row r="940">
      <c r="A940" s="46"/>
      <c r="B940" s="312"/>
      <c r="C940" s="46"/>
      <c r="D940" s="49"/>
      <c r="E940" s="49"/>
      <c r="F940" s="49"/>
      <c r="G940" s="49"/>
      <c r="H940" s="49"/>
      <c r="I940" s="46"/>
      <c r="J940" s="46"/>
      <c r="K940" s="49"/>
      <c r="L940" s="260"/>
      <c r="M940" s="260"/>
      <c r="N940" s="49"/>
      <c r="O940" s="46"/>
      <c r="P940" s="49"/>
      <c r="Q940" s="46"/>
      <c r="R940" s="49"/>
      <c r="S940" s="46"/>
      <c r="T940" s="46"/>
      <c r="U940" s="49"/>
      <c r="V940" s="46"/>
      <c r="W940" s="46"/>
      <c r="X940" s="49"/>
      <c r="Y940" s="49"/>
      <c r="Z940" s="46"/>
      <c r="AA940" s="46"/>
      <c r="AB940" s="49"/>
      <c r="AC940" s="49"/>
      <c r="AD940" s="49"/>
      <c r="AE940" s="49"/>
      <c r="AF940" s="37"/>
    </row>
    <row r="941">
      <c r="A941" s="46"/>
      <c r="B941" s="312"/>
      <c r="C941" s="46"/>
      <c r="D941" s="49"/>
      <c r="E941" s="49"/>
      <c r="F941" s="49"/>
      <c r="G941" s="49"/>
      <c r="H941" s="49"/>
      <c r="I941" s="46"/>
      <c r="J941" s="46"/>
      <c r="K941" s="49"/>
      <c r="L941" s="261"/>
      <c r="M941" s="261"/>
      <c r="N941" s="49"/>
      <c r="O941" s="46"/>
      <c r="P941" s="49"/>
      <c r="Q941" s="46"/>
      <c r="R941" s="49"/>
      <c r="S941" s="46"/>
      <c r="T941" s="46"/>
      <c r="U941" s="49"/>
      <c r="V941" s="46"/>
      <c r="W941" s="46"/>
      <c r="X941" s="49"/>
      <c r="Y941" s="49"/>
      <c r="Z941" s="46"/>
      <c r="AA941" s="46"/>
      <c r="AB941" s="49"/>
      <c r="AC941" s="49"/>
      <c r="AD941" s="49"/>
      <c r="AE941" s="49"/>
      <c r="AF941" s="37"/>
    </row>
    <row r="942">
      <c r="A942" s="46"/>
      <c r="B942" s="312"/>
      <c r="C942" s="46"/>
      <c r="D942" s="49"/>
      <c r="E942" s="49"/>
      <c r="F942" s="49"/>
      <c r="G942" s="49"/>
      <c r="H942" s="49"/>
      <c r="I942" s="46"/>
      <c r="J942" s="46"/>
      <c r="K942" s="49"/>
      <c r="L942" s="260"/>
      <c r="M942" s="260"/>
      <c r="N942" s="49"/>
      <c r="O942" s="46"/>
      <c r="P942" s="49"/>
      <c r="Q942" s="46"/>
      <c r="R942" s="49"/>
      <c r="S942" s="46"/>
      <c r="T942" s="46"/>
      <c r="U942" s="49"/>
      <c r="V942" s="46"/>
      <c r="W942" s="46"/>
      <c r="X942" s="49"/>
      <c r="Y942" s="49"/>
      <c r="Z942" s="46"/>
      <c r="AA942" s="46"/>
      <c r="AB942" s="49"/>
      <c r="AC942" s="49"/>
      <c r="AD942" s="49"/>
      <c r="AE942" s="49"/>
      <c r="AF942" s="37"/>
    </row>
    <row r="943">
      <c r="A943" s="46"/>
      <c r="B943" s="312"/>
      <c r="C943" s="46"/>
      <c r="D943" s="49"/>
      <c r="E943" s="49"/>
      <c r="F943" s="49"/>
      <c r="G943" s="49"/>
      <c r="H943" s="49"/>
      <c r="I943" s="46"/>
      <c r="J943" s="46"/>
      <c r="K943" s="49"/>
      <c r="L943" s="261"/>
      <c r="M943" s="261"/>
      <c r="N943" s="49"/>
      <c r="O943" s="46"/>
      <c r="P943" s="49"/>
      <c r="Q943" s="46"/>
      <c r="R943" s="49"/>
      <c r="S943" s="46"/>
      <c r="T943" s="46"/>
      <c r="U943" s="49"/>
      <c r="V943" s="46"/>
      <c r="W943" s="46"/>
      <c r="X943" s="49"/>
      <c r="Y943" s="49"/>
      <c r="Z943" s="46"/>
      <c r="AA943" s="46"/>
      <c r="AB943" s="49"/>
      <c r="AC943" s="49"/>
      <c r="AD943" s="49"/>
      <c r="AE943" s="49"/>
      <c r="AF943" s="37"/>
    </row>
    <row r="944">
      <c r="A944" s="46"/>
      <c r="B944" s="312"/>
      <c r="C944" s="46"/>
      <c r="D944" s="49"/>
      <c r="E944" s="49"/>
      <c r="F944" s="49"/>
      <c r="G944" s="49"/>
      <c r="H944" s="49"/>
      <c r="I944" s="46"/>
      <c r="J944" s="46"/>
      <c r="K944" s="49"/>
      <c r="L944" s="260"/>
      <c r="M944" s="260"/>
      <c r="N944" s="49"/>
      <c r="O944" s="46"/>
      <c r="P944" s="49"/>
      <c r="Q944" s="46"/>
      <c r="R944" s="49"/>
      <c r="S944" s="46"/>
      <c r="T944" s="46"/>
      <c r="U944" s="49"/>
      <c r="V944" s="46"/>
      <c r="W944" s="46"/>
      <c r="X944" s="49"/>
      <c r="Y944" s="49"/>
      <c r="Z944" s="46"/>
      <c r="AA944" s="46"/>
      <c r="AB944" s="49"/>
      <c r="AC944" s="49"/>
      <c r="AD944" s="49"/>
      <c r="AE944" s="49"/>
      <c r="AF944" s="37"/>
    </row>
    <row r="945">
      <c r="A945" s="46"/>
      <c r="B945" s="312"/>
      <c r="C945" s="46"/>
      <c r="D945" s="49"/>
      <c r="E945" s="49"/>
      <c r="F945" s="49"/>
      <c r="G945" s="49"/>
      <c r="H945" s="49"/>
      <c r="I945" s="46"/>
      <c r="J945" s="46"/>
      <c r="K945" s="49"/>
      <c r="L945" s="261"/>
      <c r="M945" s="261"/>
      <c r="N945" s="49"/>
      <c r="O945" s="46"/>
      <c r="P945" s="49"/>
      <c r="Q945" s="46"/>
      <c r="R945" s="49"/>
      <c r="S945" s="46"/>
      <c r="T945" s="46"/>
      <c r="U945" s="49"/>
      <c r="V945" s="46"/>
      <c r="W945" s="46"/>
      <c r="X945" s="49"/>
      <c r="Y945" s="49"/>
      <c r="Z945" s="46"/>
      <c r="AA945" s="46"/>
      <c r="AB945" s="49"/>
      <c r="AC945" s="49"/>
      <c r="AD945" s="49"/>
      <c r="AE945" s="49"/>
      <c r="AF945" s="37"/>
    </row>
    <row r="946">
      <c r="A946" s="46"/>
      <c r="B946" s="312"/>
      <c r="C946" s="46"/>
      <c r="D946" s="49"/>
      <c r="E946" s="49"/>
      <c r="F946" s="49"/>
      <c r="G946" s="49"/>
      <c r="H946" s="49"/>
      <c r="I946" s="46"/>
      <c r="J946" s="46"/>
      <c r="K946" s="49"/>
      <c r="L946" s="260"/>
      <c r="M946" s="260"/>
      <c r="N946" s="49"/>
      <c r="O946" s="46"/>
      <c r="P946" s="49"/>
      <c r="Q946" s="46"/>
      <c r="R946" s="49"/>
      <c r="S946" s="46"/>
      <c r="T946" s="46"/>
      <c r="U946" s="49"/>
      <c r="V946" s="46"/>
      <c r="W946" s="46"/>
      <c r="X946" s="49"/>
      <c r="Y946" s="49"/>
      <c r="Z946" s="46"/>
      <c r="AA946" s="46"/>
      <c r="AB946" s="49"/>
      <c r="AC946" s="49"/>
      <c r="AD946" s="49"/>
      <c r="AE946" s="49"/>
      <c r="AF946" s="37"/>
    </row>
    <row r="947">
      <c r="A947" s="46"/>
      <c r="B947" s="312"/>
      <c r="C947" s="46"/>
      <c r="D947" s="49"/>
      <c r="E947" s="49"/>
      <c r="F947" s="49"/>
      <c r="G947" s="49"/>
      <c r="H947" s="49"/>
      <c r="I947" s="46"/>
      <c r="J947" s="46"/>
      <c r="K947" s="49"/>
      <c r="L947" s="261"/>
      <c r="M947" s="261"/>
      <c r="N947" s="49"/>
      <c r="O947" s="46"/>
      <c r="P947" s="49"/>
      <c r="Q947" s="46"/>
      <c r="R947" s="49"/>
      <c r="S947" s="46"/>
      <c r="T947" s="46"/>
      <c r="U947" s="49"/>
      <c r="V947" s="46"/>
      <c r="W947" s="46"/>
      <c r="X947" s="49"/>
      <c r="Y947" s="49"/>
      <c r="Z947" s="46"/>
      <c r="AA947" s="46"/>
      <c r="AB947" s="49"/>
      <c r="AC947" s="49"/>
      <c r="AD947" s="49"/>
      <c r="AE947" s="49"/>
      <c r="AF947" s="37"/>
    </row>
    <row r="948">
      <c r="A948" s="46"/>
      <c r="B948" s="312"/>
      <c r="C948" s="46"/>
      <c r="D948" s="49"/>
      <c r="E948" s="49"/>
      <c r="F948" s="49"/>
      <c r="G948" s="49"/>
      <c r="H948" s="49"/>
      <c r="I948" s="46"/>
      <c r="J948" s="46"/>
      <c r="K948" s="49"/>
      <c r="L948" s="260"/>
      <c r="M948" s="260"/>
      <c r="N948" s="49"/>
      <c r="O948" s="46"/>
      <c r="P948" s="49"/>
      <c r="Q948" s="46"/>
      <c r="R948" s="49"/>
      <c r="S948" s="46"/>
      <c r="T948" s="46"/>
      <c r="U948" s="49"/>
      <c r="V948" s="46"/>
      <c r="W948" s="46"/>
      <c r="X948" s="49"/>
      <c r="Y948" s="49"/>
      <c r="Z948" s="46"/>
      <c r="AA948" s="46"/>
      <c r="AB948" s="49"/>
      <c r="AC948" s="49"/>
      <c r="AD948" s="49"/>
      <c r="AE948" s="49"/>
      <c r="AF948" s="37"/>
    </row>
    <row r="949">
      <c r="A949" s="46"/>
      <c r="B949" s="312"/>
      <c r="C949" s="46"/>
      <c r="D949" s="49"/>
      <c r="E949" s="49"/>
      <c r="F949" s="49"/>
      <c r="G949" s="49"/>
      <c r="H949" s="49"/>
      <c r="I949" s="46"/>
      <c r="J949" s="46"/>
      <c r="K949" s="49"/>
      <c r="L949" s="261"/>
      <c r="M949" s="261"/>
      <c r="N949" s="49"/>
      <c r="O949" s="46"/>
      <c r="P949" s="49"/>
      <c r="Q949" s="46"/>
      <c r="R949" s="49"/>
      <c r="S949" s="46"/>
      <c r="T949" s="46"/>
      <c r="U949" s="49"/>
      <c r="V949" s="46"/>
      <c r="W949" s="46"/>
      <c r="X949" s="49"/>
      <c r="Y949" s="49"/>
      <c r="Z949" s="46"/>
      <c r="AA949" s="46"/>
      <c r="AB949" s="49"/>
      <c r="AC949" s="49"/>
      <c r="AD949" s="49"/>
      <c r="AE949" s="49"/>
      <c r="AF949" s="37"/>
    </row>
    <row r="950">
      <c r="A950" s="46"/>
      <c r="B950" s="312"/>
      <c r="C950" s="46"/>
      <c r="D950" s="49"/>
      <c r="E950" s="49"/>
      <c r="F950" s="49"/>
      <c r="G950" s="49"/>
      <c r="H950" s="49"/>
      <c r="I950" s="46"/>
      <c r="J950" s="46"/>
      <c r="K950" s="49"/>
      <c r="L950" s="260"/>
      <c r="M950" s="260"/>
      <c r="N950" s="49"/>
      <c r="O950" s="46"/>
      <c r="P950" s="49"/>
      <c r="Q950" s="46"/>
      <c r="R950" s="49"/>
      <c r="S950" s="46"/>
      <c r="T950" s="46"/>
      <c r="U950" s="49"/>
      <c r="V950" s="46"/>
      <c r="W950" s="46"/>
      <c r="X950" s="49"/>
      <c r="Y950" s="49"/>
      <c r="Z950" s="46"/>
      <c r="AA950" s="46"/>
      <c r="AB950" s="49"/>
      <c r="AC950" s="49"/>
      <c r="AD950" s="49"/>
      <c r="AE950" s="49"/>
      <c r="AF950" s="37"/>
    </row>
    <row r="951">
      <c r="A951" s="46"/>
      <c r="B951" s="312"/>
      <c r="C951" s="46"/>
      <c r="D951" s="49"/>
      <c r="E951" s="49"/>
      <c r="F951" s="49"/>
      <c r="G951" s="49"/>
      <c r="H951" s="49"/>
      <c r="I951" s="46"/>
      <c r="J951" s="46"/>
      <c r="K951" s="49"/>
      <c r="L951" s="261"/>
      <c r="M951" s="261"/>
      <c r="N951" s="49"/>
      <c r="O951" s="46"/>
      <c r="P951" s="49"/>
      <c r="Q951" s="46"/>
      <c r="R951" s="49"/>
      <c r="S951" s="46"/>
      <c r="T951" s="46"/>
      <c r="U951" s="49"/>
      <c r="V951" s="46"/>
      <c r="W951" s="46"/>
      <c r="X951" s="49"/>
      <c r="Y951" s="49"/>
      <c r="Z951" s="46"/>
      <c r="AA951" s="46"/>
      <c r="AB951" s="49"/>
      <c r="AC951" s="49"/>
      <c r="AD951" s="49"/>
      <c r="AE951" s="49"/>
      <c r="AF951" s="37"/>
    </row>
    <row r="952">
      <c r="A952" s="46"/>
      <c r="B952" s="312"/>
      <c r="C952" s="46"/>
      <c r="D952" s="49"/>
      <c r="E952" s="49"/>
      <c r="F952" s="49"/>
      <c r="G952" s="49"/>
      <c r="H952" s="49"/>
      <c r="I952" s="46"/>
      <c r="J952" s="46"/>
      <c r="K952" s="49"/>
      <c r="L952" s="260"/>
      <c r="M952" s="260"/>
      <c r="N952" s="49"/>
      <c r="O952" s="46"/>
      <c r="P952" s="49"/>
      <c r="Q952" s="46"/>
      <c r="R952" s="49"/>
      <c r="S952" s="46"/>
      <c r="T952" s="46"/>
      <c r="U952" s="49"/>
      <c r="V952" s="46"/>
      <c r="W952" s="46"/>
      <c r="X952" s="49"/>
      <c r="Y952" s="49"/>
      <c r="Z952" s="46"/>
      <c r="AA952" s="46"/>
      <c r="AB952" s="49"/>
      <c r="AC952" s="49"/>
      <c r="AD952" s="49"/>
      <c r="AE952" s="49"/>
      <c r="AF952" s="37"/>
    </row>
    <row r="953">
      <c r="A953" s="46"/>
      <c r="B953" s="312"/>
      <c r="C953" s="46"/>
      <c r="D953" s="49"/>
      <c r="E953" s="49"/>
      <c r="F953" s="49"/>
      <c r="G953" s="49"/>
      <c r="H953" s="49"/>
      <c r="I953" s="46"/>
      <c r="J953" s="46"/>
      <c r="K953" s="49"/>
      <c r="L953" s="261"/>
      <c r="M953" s="261"/>
      <c r="N953" s="49"/>
      <c r="O953" s="46"/>
      <c r="P953" s="49"/>
      <c r="Q953" s="46"/>
      <c r="R953" s="49"/>
      <c r="S953" s="46"/>
      <c r="T953" s="46"/>
      <c r="U953" s="49"/>
      <c r="V953" s="46"/>
      <c r="W953" s="46"/>
      <c r="X953" s="49"/>
      <c r="Y953" s="49"/>
      <c r="Z953" s="46"/>
      <c r="AA953" s="46"/>
      <c r="AB953" s="49"/>
      <c r="AC953" s="49"/>
      <c r="AD953" s="49"/>
      <c r="AE953" s="49"/>
      <c r="AF953" s="37"/>
    </row>
    <row r="954">
      <c r="A954" s="46"/>
      <c r="B954" s="312"/>
      <c r="C954" s="46"/>
      <c r="D954" s="49"/>
      <c r="E954" s="49"/>
      <c r="F954" s="49"/>
      <c r="G954" s="49"/>
      <c r="H954" s="49"/>
      <c r="I954" s="46"/>
      <c r="J954" s="46"/>
      <c r="K954" s="49"/>
      <c r="L954" s="260"/>
      <c r="M954" s="260"/>
      <c r="N954" s="49"/>
      <c r="O954" s="46"/>
      <c r="P954" s="49"/>
      <c r="Q954" s="46"/>
      <c r="R954" s="49"/>
      <c r="S954" s="46"/>
      <c r="T954" s="46"/>
      <c r="U954" s="49"/>
      <c r="V954" s="46"/>
      <c r="W954" s="46"/>
      <c r="X954" s="49"/>
      <c r="Y954" s="49"/>
      <c r="Z954" s="46"/>
      <c r="AA954" s="46"/>
      <c r="AB954" s="49"/>
      <c r="AC954" s="49"/>
      <c r="AD954" s="49"/>
      <c r="AE954" s="49"/>
      <c r="AF954" s="37"/>
    </row>
    <row r="955">
      <c r="A955" s="46"/>
      <c r="B955" s="312"/>
      <c r="C955" s="46"/>
      <c r="D955" s="49"/>
      <c r="E955" s="49"/>
      <c r="F955" s="49"/>
      <c r="G955" s="49"/>
      <c r="H955" s="49"/>
      <c r="I955" s="46"/>
      <c r="J955" s="46"/>
      <c r="K955" s="49"/>
      <c r="L955" s="261"/>
      <c r="M955" s="261"/>
      <c r="N955" s="49"/>
      <c r="O955" s="46"/>
      <c r="P955" s="49"/>
      <c r="Q955" s="46"/>
      <c r="R955" s="49"/>
      <c r="S955" s="46"/>
      <c r="T955" s="46"/>
      <c r="U955" s="49"/>
      <c r="V955" s="46"/>
      <c r="W955" s="46"/>
      <c r="X955" s="49"/>
      <c r="Y955" s="49"/>
      <c r="Z955" s="46"/>
      <c r="AA955" s="46"/>
      <c r="AB955" s="49"/>
      <c r="AC955" s="49"/>
      <c r="AD955" s="49"/>
      <c r="AE955" s="49"/>
      <c r="AF955" s="37"/>
    </row>
    <row r="956">
      <c r="A956" s="46"/>
      <c r="B956" s="312"/>
      <c r="C956" s="46"/>
      <c r="D956" s="49"/>
      <c r="E956" s="49"/>
      <c r="F956" s="49"/>
      <c r="G956" s="49"/>
      <c r="H956" s="49"/>
      <c r="I956" s="46"/>
      <c r="J956" s="46"/>
      <c r="K956" s="49"/>
      <c r="L956" s="260"/>
      <c r="M956" s="260"/>
      <c r="N956" s="49"/>
      <c r="O956" s="46"/>
      <c r="P956" s="49"/>
      <c r="Q956" s="46"/>
      <c r="R956" s="49"/>
      <c r="S956" s="46"/>
      <c r="T956" s="46"/>
      <c r="U956" s="49"/>
      <c r="V956" s="46"/>
      <c r="W956" s="46"/>
      <c r="X956" s="49"/>
      <c r="Y956" s="49"/>
      <c r="Z956" s="46"/>
      <c r="AA956" s="46"/>
      <c r="AB956" s="49"/>
      <c r="AC956" s="49"/>
      <c r="AD956" s="49"/>
      <c r="AE956" s="49"/>
      <c r="AF956" s="37"/>
    </row>
    <row r="957">
      <c r="A957" s="46"/>
      <c r="B957" s="312"/>
      <c r="C957" s="46"/>
      <c r="D957" s="49"/>
      <c r="E957" s="49"/>
      <c r="F957" s="49"/>
      <c r="G957" s="49"/>
      <c r="H957" s="49"/>
      <c r="I957" s="46"/>
      <c r="J957" s="46"/>
      <c r="K957" s="49"/>
      <c r="L957" s="261"/>
      <c r="M957" s="261"/>
      <c r="N957" s="49"/>
      <c r="O957" s="46"/>
      <c r="P957" s="49"/>
      <c r="Q957" s="46"/>
      <c r="R957" s="49"/>
      <c r="S957" s="46"/>
      <c r="T957" s="46"/>
      <c r="U957" s="49"/>
      <c r="V957" s="46"/>
      <c r="W957" s="46"/>
      <c r="X957" s="49"/>
      <c r="Y957" s="49"/>
      <c r="Z957" s="46"/>
      <c r="AA957" s="46"/>
      <c r="AB957" s="49"/>
      <c r="AC957" s="49"/>
      <c r="AD957" s="49"/>
      <c r="AE957" s="49"/>
      <c r="AF957" s="37"/>
    </row>
    <row r="958">
      <c r="A958" s="46"/>
      <c r="B958" s="312"/>
      <c r="C958" s="46"/>
      <c r="D958" s="49"/>
      <c r="E958" s="49"/>
      <c r="F958" s="49"/>
      <c r="G958" s="49"/>
      <c r="H958" s="49"/>
      <c r="I958" s="46"/>
      <c r="J958" s="46"/>
      <c r="K958" s="49"/>
      <c r="L958" s="260"/>
      <c r="M958" s="260"/>
      <c r="N958" s="49"/>
      <c r="O958" s="46"/>
      <c r="P958" s="49"/>
      <c r="Q958" s="46"/>
      <c r="R958" s="49"/>
      <c r="S958" s="46"/>
      <c r="T958" s="46"/>
      <c r="U958" s="49"/>
      <c r="V958" s="46"/>
      <c r="W958" s="46"/>
      <c r="X958" s="49"/>
      <c r="Y958" s="49"/>
      <c r="Z958" s="46"/>
      <c r="AA958" s="46"/>
      <c r="AB958" s="49"/>
      <c r="AC958" s="49"/>
      <c r="AD958" s="49"/>
      <c r="AE958" s="49"/>
      <c r="AF958" s="37"/>
    </row>
    <row r="959">
      <c r="A959" s="46"/>
      <c r="B959" s="312"/>
      <c r="C959" s="46"/>
      <c r="D959" s="49"/>
      <c r="E959" s="49"/>
      <c r="F959" s="49"/>
      <c r="G959" s="49"/>
      <c r="H959" s="49"/>
      <c r="I959" s="46"/>
      <c r="J959" s="46"/>
      <c r="K959" s="49"/>
      <c r="L959" s="261"/>
      <c r="M959" s="261"/>
      <c r="N959" s="49"/>
      <c r="O959" s="46"/>
      <c r="P959" s="49"/>
      <c r="Q959" s="46"/>
      <c r="R959" s="49"/>
      <c r="S959" s="46"/>
      <c r="T959" s="46"/>
      <c r="U959" s="49"/>
      <c r="V959" s="46"/>
      <c r="W959" s="46"/>
      <c r="X959" s="49"/>
      <c r="Y959" s="49"/>
      <c r="Z959" s="46"/>
      <c r="AA959" s="46"/>
      <c r="AB959" s="49"/>
      <c r="AC959" s="49"/>
      <c r="AD959" s="49"/>
      <c r="AE959" s="49"/>
      <c r="AF959" s="37"/>
    </row>
    <row r="960">
      <c r="A960" s="46"/>
      <c r="B960" s="312"/>
      <c r="C960" s="46"/>
      <c r="D960" s="49"/>
      <c r="E960" s="49"/>
      <c r="F960" s="49"/>
      <c r="G960" s="49"/>
      <c r="H960" s="49"/>
      <c r="I960" s="46"/>
      <c r="J960" s="46"/>
      <c r="K960" s="49"/>
      <c r="L960" s="260"/>
      <c r="M960" s="260"/>
      <c r="N960" s="49"/>
      <c r="O960" s="46"/>
      <c r="P960" s="49"/>
      <c r="Q960" s="46"/>
      <c r="R960" s="49"/>
      <c r="S960" s="46"/>
      <c r="T960" s="46"/>
      <c r="U960" s="49"/>
      <c r="V960" s="46"/>
      <c r="W960" s="46"/>
      <c r="X960" s="49"/>
      <c r="Y960" s="49"/>
      <c r="Z960" s="46"/>
      <c r="AA960" s="46"/>
      <c r="AB960" s="49"/>
      <c r="AC960" s="49"/>
      <c r="AD960" s="49"/>
      <c r="AE960" s="49"/>
      <c r="AF960" s="37"/>
    </row>
    <row r="961">
      <c r="A961" s="46"/>
      <c r="B961" s="312"/>
      <c r="C961" s="46"/>
      <c r="D961" s="49"/>
      <c r="E961" s="49"/>
      <c r="F961" s="49"/>
      <c r="G961" s="49"/>
      <c r="H961" s="49"/>
      <c r="I961" s="46"/>
      <c r="J961" s="46"/>
      <c r="K961" s="49"/>
      <c r="L961" s="261"/>
      <c r="M961" s="261"/>
      <c r="N961" s="49"/>
      <c r="O961" s="46"/>
      <c r="P961" s="49"/>
      <c r="Q961" s="46"/>
      <c r="R961" s="49"/>
      <c r="S961" s="46"/>
      <c r="T961" s="46"/>
      <c r="U961" s="49"/>
      <c r="V961" s="46"/>
      <c r="W961" s="46"/>
      <c r="X961" s="49"/>
      <c r="Y961" s="49"/>
      <c r="Z961" s="46"/>
      <c r="AA961" s="46"/>
      <c r="AB961" s="49"/>
      <c r="AC961" s="49"/>
      <c r="AD961" s="49"/>
      <c r="AE961" s="49"/>
      <c r="AF961" s="37"/>
    </row>
    <row r="962">
      <c r="A962" s="46"/>
      <c r="B962" s="312"/>
      <c r="C962" s="46"/>
      <c r="D962" s="49"/>
      <c r="E962" s="49"/>
      <c r="F962" s="49"/>
      <c r="G962" s="49"/>
      <c r="H962" s="49"/>
      <c r="I962" s="46"/>
      <c r="J962" s="46"/>
      <c r="K962" s="49"/>
      <c r="L962" s="260"/>
      <c r="M962" s="260"/>
      <c r="N962" s="49"/>
      <c r="O962" s="46"/>
      <c r="P962" s="49"/>
      <c r="Q962" s="46"/>
      <c r="R962" s="49"/>
      <c r="S962" s="46"/>
      <c r="T962" s="46"/>
      <c r="U962" s="49"/>
      <c r="V962" s="46"/>
      <c r="W962" s="46"/>
      <c r="X962" s="49"/>
      <c r="Y962" s="49"/>
      <c r="Z962" s="46"/>
      <c r="AA962" s="46"/>
      <c r="AB962" s="49"/>
      <c r="AC962" s="49"/>
      <c r="AD962" s="49"/>
      <c r="AE962" s="49"/>
      <c r="AF962" s="37"/>
    </row>
    <row r="963">
      <c r="A963" s="46"/>
      <c r="B963" s="312"/>
      <c r="C963" s="46"/>
      <c r="D963" s="49"/>
      <c r="E963" s="49"/>
      <c r="F963" s="49"/>
      <c r="G963" s="49"/>
      <c r="H963" s="49"/>
      <c r="I963" s="46"/>
      <c r="J963" s="46"/>
      <c r="K963" s="49"/>
      <c r="L963" s="261"/>
      <c r="M963" s="261"/>
      <c r="N963" s="49"/>
      <c r="O963" s="46"/>
      <c r="P963" s="49"/>
      <c r="Q963" s="46"/>
      <c r="R963" s="49"/>
      <c r="S963" s="46"/>
      <c r="T963" s="46"/>
      <c r="U963" s="49"/>
      <c r="V963" s="46"/>
      <c r="W963" s="46"/>
      <c r="X963" s="49"/>
      <c r="Y963" s="49"/>
      <c r="Z963" s="46"/>
      <c r="AA963" s="46"/>
      <c r="AB963" s="49"/>
      <c r="AC963" s="49"/>
      <c r="AD963" s="49"/>
      <c r="AE963" s="49"/>
      <c r="AF963" s="37"/>
    </row>
    <row r="964">
      <c r="A964" s="46"/>
      <c r="B964" s="312"/>
      <c r="C964" s="46"/>
      <c r="D964" s="49"/>
      <c r="E964" s="49"/>
      <c r="F964" s="49"/>
      <c r="G964" s="49"/>
      <c r="H964" s="49"/>
      <c r="I964" s="46"/>
      <c r="J964" s="46"/>
      <c r="K964" s="49"/>
      <c r="L964" s="260"/>
      <c r="M964" s="260"/>
      <c r="N964" s="49"/>
      <c r="O964" s="46"/>
      <c r="P964" s="49"/>
      <c r="Q964" s="46"/>
      <c r="R964" s="49"/>
      <c r="S964" s="46"/>
      <c r="T964" s="46"/>
      <c r="U964" s="49"/>
      <c r="V964" s="46"/>
      <c r="W964" s="46"/>
      <c r="X964" s="49"/>
      <c r="Y964" s="49"/>
      <c r="Z964" s="46"/>
      <c r="AA964" s="46"/>
      <c r="AB964" s="49"/>
      <c r="AC964" s="49"/>
      <c r="AD964" s="49"/>
      <c r="AE964" s="49"/>
      <c r="AF964" s="37"/>
    </row>
    <row r="965">
      <c r="A965" s="46"/>
      <c r="B965" s="312"/>
      <c r="C965" s="46"/>
      <c r="D965" s="49"/>
      <c r="E965" s="49"/>
      <c r="F965" s="49"/>
      <c r="G965" s="49"/>
      <c r="H965" s="49"/>
      <c r="I965" s="46"/>
      <c r="J965" s="46"/>
      <c r="K965" s="49"/>
      <c r="L965" s="261"/>
      <c r="M965" s="261"/>
      <c r="N965" s="49"/>
      <c r="O965" s="46"/>
      <c r="P965" s="49"/>
      <c r="Q965" s="46"/>
      <c r="R965" s="49"/>
      <c r="S965" s="46"/>
      <c r="T965" s="46"/>
      <c r="U965" s="49"/>
      <c r="V965" s="46"/>
      <c r="W965" s="46"/>
      <c r="X965" s="49"/>
      <c r="Y965" s="49"/>
      <c r="Z965" s="46"/>
      <c r="AA965" s="46"/>
      <c r="AB965" s="49"/>
      <c r="AC965" s="49"/>
      <c r="AD965" s="49"/>
      <c r="AE965" s="49"/>
      <c r="AF965" s="37"/>
    </row>
    <row r="966">
      <c r="A966" s="46"/>
      <c r="B966" s="312"/>
      <c r="C966" s="46"/>
      <c r="D966" s="49"/>
      <c r="E966" s="49"/>
      <c r="F966" s="49"/>
      <c r="G966" s="49"/>
      <c r="H966" s="49"/>
      <c r="I966" s="46"/>
      <c r="J966" s="46"/>
      <c r="K966" s="49"/>
      <c r="L966" s="260"/>
      <c r="M966" s="260"/>
      <c r="N966" s="49"/>
      <c r="O966" s="46"/>
      <c r="P966" s="49"/>
      <c r="Q966" s="46"/>
      <c r="R966" s="49"/>
      <c r="S966" s="46"/>
      <c r="T966" s="46"/>
      <c r="U966" s="49"/>
      <c r="V966" s="46"/>
      <c r="W966" s="46"/>
      <c r="X966" s="49"/>
      <c r="Y966" s="49"/>
      <c r="Z966" s="46"/>
      <c r="AA966" s="46"/>
      <c r="AB966" s="49"/>
      <c r="AC966" s="49"/>
      <c r="AD966" s="49"/>
      <c r="AE966" s="49"/>
      <c r="AF966" s="37"/>
    </row>
    <row r="967">
      <c r="A967" s="46"/>
      <c r="B967" s="312"/>
      <c r="C967" s="46"/>
      <c r="D967" s="49"/>
      <c r="E967" s="49"/>
      <c r="F967" s="49"/>
      <c r="G967" s="49"/>
      <c r="H967" s="49"/>
      <c r="I967" s="46"/>
      <c r="J967" s="46"/>
      <c r="K967" s="49"/>
      <c r="L967" s="261"/>
      <c r="M967" s="261"/>
      <c r="N967" s="49"/>
      <c r="O967" s="46"/>
      <c r="P967" s="49"/>
      <c r="Q967" s="46"/>
      <c r="R967" s="49"/>
      <c r="S967" s="46"/>
      <c r="T967" s="46"/>
      <c r="U967" s="49"/>
      <c r="V967" s="46"/>
      <c r="W967" s="46"/>
      <c r="X967" s="49"/>
      <c r="Y967" s="49"/>
      <c r="Z967" s="46"/>
      <c r="AA967" s="46"/>
      <c r="AB967" s="49"/>
      <c r="AC967" s="49"/>
      <c r="AD967" s="49"/>
      <c r="AE967" s="49"/>
      <c r="AF967" s="37"/>
    </row>
    <row r="968">
      <c r="A968" s="46"/>
      <c r="B968" s="312"/>
      <c r="C968" s="46"/>
      <c r="D968" s="49"/>
      <c r="E968" s="49"/>
      <c r="F968" s="49"/>
      <c r="G968" s="49"/>
      <c r="H968" s="49"/>
      <c r="I968" s="46"/>
      <c r="J968" s="46"/>
      <c r="K968" s="49"/>
      <c r="L968" s="260"/>
      <c r="M968" s="260"/>
      <c r="N968" s="49"/>
      <c r="O968" s="46"/>
      <c r="P968" s="49"/>
      <c r="Q968" s="46"/>
      <c r="R968" s="49"/>
      <c r="S968" s="46"/>
      <c r="T968" s="46"/>
      <c r="U968" s="49"/>
      <c r="V968" s="46"/>
      <c r="W968" s="46"/>
      <c r="X968" s="49"/>
      <c r="Y968" s="49"/>
      <c r="Z968" s="46"/>
      <c r="AA968" s="46"/>
      <c r="AB968" s="49"/>
      <c r="AC968" s="49"/>
      <c r="AD968" s="49"/>
      <c r="AE968" s="49"/>
      <c r="AF968" s="37"/>
    </row>
    <row r="969">
      <c r="A969" s="46"/>
      <c r="B969" s="312"/>
      <c r="C969" s="46"/>
      <c r="D969" s="49"/>
      <c r="E969" s="49"/>
      <c r="F969" s="49"/>
      <c r="G969" s="49"/>
      <c r="H969" s="49"/>
      <c r="I969" s="46"/>
      <c r="J969" s="46"/>
      <c r="K969" s="49"/>
      <c r="L969" s="261"/>
      <c r="M969" s="261"/>
      <c r="N969" s="49"/>
      <c r="O969" s="46"/>
      <c r="P969" s="49"/>
      <c r="Q969" s="46"/>
      <c r="R969" s="49"/>
      <c r="S969" s="46"/>
      <c r="T969" s="46"/>
      <c r="U969" s="49"/>
      <c r="V969" s="46"/>
      <c r="W969" s="46"/>
      <c r="X969" s="49"/>
      <c r="Y969" s="49"/>
      <c r="Z969" s="46"/>
      <c r="AA969" s="46"/>
      <c r="AB969" s="49"/>
      <c r="AC969" s="49"/>
      <c r="AD969" s="49"/>
      <c r="AE969" s="49"/>
      <c r="AF969" s="37"/>
    </row>
    <row r="970">
      <c r="A970" s="46"/>
      <c r="B970" s="312"/>
      <c r="C970" s="46"/>
      <c r="D970" s="49"/>
      <c r="E970" s="49"/>
      <c r="F970" s="49"/>
      <c r="G970" s="49"/>
      <c r="H970" s="49"/>
      <c r="I970" s="46"/>
      <c r="J970" s="46"/>
      <c r="K970" s="49"/>
      <c r="L970" s="260"/>
      <c r="M970" s="260"/>
      <c r="N970" s="49"/>
      <c r="O970" s="46"/>
      <c r="P970" s="49"/>
      <c r="Q970" s="46"/>
      <c r="R970" s="49"/>
      <c r="S970" s="46"/>
      <c r="T970" s="46"/>
      <c r="U970" s="49"/>
      <c r="V970" s="46"/>
      <c r="W970" s="46"/>
      <c r="X970" s="49"/>
      <c r="Y970" s="49"/>
      <c r="Z970" s="46"/>
      <c r="AA970" s="46"/>
      <c r="AB970" s="49"/>
      <c r="AC970" s="49"/>
      <c r="AD970" s="49"/>
      <c r="AE970" s="49"/>
      <c r="AF970" s="37"/>
    </row>
    <row r="971">
      <c r="A971" s="46"/>
      <c r="B971" s="312"/>
      <c r="C971" s="46"/>
      <c r="D971" s="49"/>
      <c r="E971" s="49"/>
      <c r="F971" s="49"/>
      <c r="G971" s="49"/>
      <c r="H971" s="49"/>
      <c r="I971" s="46"/>
      <c r="J971" s="46"/>
      <c r="K971" s="49"/>
      <c r="L971" s="261"/>
      <c r="M971" s="261"/>
      <c r="N971" s="49"/>
      <c r="O971" s="46"/>
      <c r="P971" s="49"/>
      <c r="Q971" s="46"/>
      <c r="R971" s="49"/>
      <c r="S971" s="46"/>
      <c r="T971" s="46"/>
      <c r="U971" s="49"/>
      <c r="V971" s="46"/>
      <c r="W971" s="46"/>
      <c r="X971" s="49"/>
      <c r="Y971" s="49"/>
      <c r="Z971" s="46"/>
      <c r="AA971" s="46"/>
      <c r="AB971" s="49"/>
      <c r="AC971" s="49"/>
      <c r="AD971" s="49"/>
      <c r="AE971" s="49"/>
      <c r="AF971" s="37"/>
    </row>
    <row r="972">
      <c r="A972" s="46"/>
      <c r="B972" s="312"/>
      <c r="C972" s="46"/>
      <c r="D972" s="49"/>
      <c r="E972" s="49"/>
      <c r="F972" s="49"/>
      <c r="G972" s="49"/>
      <c r="H972" s="49"/>
      <c r="I972" s="46"/>
      <c r="J972" s="46"/>
      <c r="K972" s="49"/>
      <c r="L972" s="260"/>
      <c r="M972" s="260"/>
      <c r="N972" s="49"/>
      <c r="O972" s="46"/>
      <c r="P972" s="49"/>
      <c r="Q972" s="46"/>
      <c r="R972" s="49"/>
      <c r="S972" s="46"/>
      <c r="T972" s="46"/>
      <c r="U972" s="49"/>
      <c r="V972" s="46"/>
      <c r="W972" s="46"/>
      <c r="X972" s="49"/>
      <c r="Y972" s="49"/>
      <c r="Z972" s="46"/>
      <c r="AA972" s="46"/>
      <c r="AB972" s="49"/>
      <c r="AC972" s="49"/>
      <c r="AD972" s="49"/>
      <c r="AE972" s="49"/>
      <c r="AF972" s="37"/>
    </row>
    <row r="973">
      <c r="A973" s="46"/>
      <c r="B973" s="312"/>
      <c r="C973" s="46"/>
      <c r="D973" s="49"/>
      <c r="E973" s="49"/>
      <c r="F973" s="49"/>
      <c r="G973" s="49"/>
      <c r="H973" s="49"/>
      <c r="I973" s="46"/>
      <c r="J973" s="46"/>
      <c r="K973" s="49"/>
      <c r="L973" s="261"/>
      <c r="M973" s="261"/>
      <c r="N973" s="49"/>
      <c r="O973" s="46"/>
      <c r="P973" s="49"/>
      <c r="Q973" s="46"/>
      <c r="R973" s="49"/>
      <c r="S973" s="46"/>
      <c r="T973" s="46"/>
      <c r="U973" s="49"/>
      <c r="V973" s="46"/>
      <c r="W973" s="46"/>
      <c r="X973" s="49"/>
      <c r="Y973" s="49"/>
      <c r="Z973" s="46"/>
      <c r="AA973" s="46"/>
      <c r="AB973" s="49"/>
      <c r="AC973" s="49"/>
      <c r="AD973" s="49"/>
      <c r="AE973" s="49"/>
      <c r="AF973" s="37"/>
    </row>
    <row r="974">
      <c r="A974" s="46"/>
      <c r="B974" s="312"/>
      <c r="C974" s="46"/>
      <c r="D974" s="49"/>
      <c r="E974" s="49"/>
      <c r="F974" s="49"/>
      <c r="G974" s="49"/>
      <c r="H974" s="49"/>
      <c r="I974" s="46"/>
      <c r="J974" s="46"/>
      <c r="K974" s="49"/>
      <c r="L974" s="260"/>
      <c r="M974" s="260"/>
      <c r="N974" s="49"/>
      <c r="O974" s="46"/>
      <c r="P974" s="49"/>
      <c r="Q974" s="46"/>
      <c r="R974" s="49"/>
      <c r="S974" s="46"/>
      <c r="T974" s="46"/>
      <c r="U974" s="49"/>
      <c r="V974" s="46"/>
      <c r="W974" s="46"/>
      <c r="X974" s="49"/>
      <c r="Y974" s="49"/>
      <c r="Z974" s="46"/>
      <c r="AA974" s="46"/>
      <c r="AB974" s="49"/>
      <c r="AC974" s="49"/>
      <c r="AD974" s="49"/>
      <c r="AE974" s="49"/>
      <c r="AF974" s="37"/>
    </row>
    <row r="975">
      <c r="A975" s="46"/>
      <c r="B975" s="312"/>
      <c r="C975" s="46"/>
      <c r="D975" s="49"/>
      <c r="E975" s="49"/>
      <c r="F975" s="49"/>
      <c r="G975" s="49"/>
      <c r="H975" s="49"/>
      <c r="I975" s="46"/>
      <c r="J975" s="46"/>
      <c r="K975" s="49"/>
      <c r="L975" s="261"/>
      <c r="M975" s="261"/>
      <c r="N975" s="49"/>
      <c r="O975" s="46"/>
      <c r="P975" s="49"/>
      <c r="Q975" s="46"/>
      <c r="R975" s="49"/>
      <c r="S975" s="46"/>
      <c r="T975" s="46"/>
      <c r="U975" s="49"/>
      <c r="V975" s="46"/>
      <c r="W975" s="46"/>
      <c r="X975" s="49"/>
      <c r="Y975" s="49"/>
      <c r="Z975" s="46"/>
      <c r="AA975" s="46"/>
      <c r="AB975" s="49"/>
      <c r="AC975" s="49"/>
      <c r="AD975" s="49"/>
      <c r="AE975" s="49"/>
      <c r="AF975" s="37"/>
    </row>
    <row r="976">
      <c r="A976" s="46"/>
      <c r="B976" s="312"/>
      <c r="C976" s="46"/>
      <c r="D976" s="49"/>
      <c r="E976" s="49"/>
      <c r="F976" s="49"/>
      <c r="G976" s="49"/>
      <c r="H976" s="49"/>
      <c r="I976" s="46"/>
      <c r="J976" s="46"/>
      <c r="K976" s="49"/>
      <c r="L976" s="260"/>
      <c r="M976" s="260"/>
      <c r="N976" s="49"/>
      <c r="O976" s="46"/>
      <c r="P976" s="49"/>
      <c r="Q976" s="46"/>
      <c r="R976" s="49"/>
      <c r="S976" s="46"/>
      <c r="T976" s="46"/>
      <c r="U976" s="49"/>
      <c r="V976" s="46"/>
      <c r="W976" s="46"/>
      <c r="X976" s="49"/>
      <c r="Y976" s="49"/>
      <c r="Z976" s="46"/>
      <c r="AA976" s="46"/>
      <c r="AB976" s="49"/>
      <c r="AC976" s="49"/>
      <c r="AD976" s="49"/>
      <c r="AE976" s="49"/>
      <c r="AF976" s="37"/>
    </row>
    <row r="977">
      <c r="A977" s="46"/>
      <c r="B977" s="312"/>
      <c r="C977" s="46"/>
      <c r="D977" s="49"/>
      <c r="E977" s="49"/>
      <c r="F977" s="49"/>
      <c r="G977" s="49"/>
      <c r="H977" s="49"/>
      <c r="I977" s="46"/>
      <c r="J977" s="46"/>
      <c r="K977" s="49"/>
      <c r="L977" s="261"/>
      <c r="M977" s="261"/>
      <c r="N977" s="49"/>
      <c r="O977" s="46"/>
      <c r="P977" s="49"/>
      <c r="Q977" s="46"/>
      <c r="R977" s="49"/>
      <c r="S977" s="46"/>
      <c r="T977" s="46"/>
      <c r="U977" s="49"/>
      <c r="V977" s="46"/>
      <c r="W977" s="46"/>
      <c r="X977" s="49"/>
      <c r="Y977" s="49"/>
      <c r="Z977" s="46"/>
      <c r="AA977" s="46"/>
      <c r="AB977" s="49"/>
      <c r="AC977" s="49"/>
      <c r="AD977" s="49"/>
      <c r="AE977" s="49"/>
      <c r="AF977" s="37"/>
    </row>
    <row r="978">
      <c r="A978" s="46"/>
      <c r="B978" s="312"/>
      <c r="C978" s="46"/>
      <c r="D978" s="49"/>
      <c r="E978" s="49"/>
      <c r="F978" s="49"/>
      <c r="G978" s="49"/>
      <c r="H978" s="49"/>
      <c r="I978" s="46"/>
      <c r="J978" s="46"/>
      <c r="K978" s="49"/>
      <c r="L978" s="260"/>
      <c r="M978" s="260"/>
      <c r="N978" s="49"/>
      <c r="O978" s="46"/>
      <c r="P978" s="49"/>
      <c r="Q978" s="46"/>
      <c r="R978" s="49"/>
      <c r="S978" s="46"/>
      <c r="T978" s="46"/>
      <c r="U978" s="49"/>
      <c r="V978" s="46"/>
      <c r="W978" s="46"/>
      <c r="X978" s="49"/>
      <c r="Y978" s="49"/>
      <c r="Z978" s="46"/>
      <c r="AA978" s="46"/>
      <c r="AB978" s="49"/>
      <c r="AC978" s="49"/>
      <c r="AD978" s="49"/>
      <c r="AE978" s="49"/>
      <c r="AF978" s="37"/>
    </row>
    <row r="979">
      <c r="A979" s="46"/>
      <c r="B979" s="312"/>
      <c r="C979" s="46"/>
      <c r="D979" s="49"/>
      <c r="E979" s="49"/>
      <c r="F979" s="49"/>
      <c r="G979" s="49"/>
      <c r="H979" s="49"/>
      <c r="I979" s="46"/>
      <c r="J979" s="46"/>
      <c r="K979" s="49"/>
      <c r="L979" s="261"/>
      <c r="M979" s="261"/>
      <c r="N979" s="49"/>
      <c r="O979" s="46"/>
      <c r="P979" s="49"/>
      <c r="Q979" s="46"/>
      <c r="R979" s="49"/>
      <c r="S979" s="46"/>
      <c r="T979" s="46"/>
      <c r="U979" s="49"/>
      <c r="V979" s="46"/>
      <c r="W979" s="46"/>
      <c r="X979" s="49"/>
      <c r="Y979" s="49"/>
      <c r="Z979" s="46"/>
      <c r="AA979" s="46"/>
      <c r="AB979" s="49"/>
      <c r="AC979" s="49"/>
      <c r="AD979" s="49"/>
      <c r="AE979" s="49"/>
      <c r="AF979" s="37"/>
    </row>
    <row r="980">
      <c r="A980" s="46"/>
      <c r="B980" s="312"/>
      <c r="C980" s="46"/>
      <c r="D980" s="49"/>
      <c r="E980" s="49"/>
      <c r="F980" s="49"/>
      <c r="G980" s="49"/>
      <c r="H980" s="49"/>
      <c r="I980" s="46"/>
      <c r="J980" s="46"/>
      <c r="K980" s="49"/>
      <c r="L980" s="260"/>
      <c r="M980" s="260"/>
      <c r="N980" s="49"/>
      <c r="O980" s="46"/>
      <c r="P980" s="49"/>
      <c r="Q980" s="46"/>
      <c r="R980" s="49"/>
      <c r="S980" s="46"/>
      <c r="T980" s="46"/>
      <c r="U980" s="49"/>
      <c r="V980" s="46"/>
      <c r="W980" s="46"/>
      <c r="X980" s="49"/>
      <c r="Y980" s="49"/>
      <c r="Z980" s="46"/>
      <c r="AA980" s="46"/>
      <c r="AB980" s="49"/>
      <c r="AC980" s="49"/>
      <c r="AD980" s="49"/>
      <c r="AE980" s="49"/>
      <c r="AF980" s="37"/>
    </row>
    <row r="981">
      <c r="A981" s="46"/>
      <c r="B981" s="312"/>
      <c r="C981" s="46"/>
      <c r="D981" s="49"/>
      <c r="E981" s="49"/>
      <c r="F981" s="49"/>
      <c r="G981" s="49"/>
      <c r="H981" s="49"/>
      <c r="I981" s="46"/>
      <c r="J981" s="46"/>
      <c r="K981" s="49"/>
      <c r="L981" s="261"/>
      <c r="M981" s="261"/>
      <c r="N981" s="49"/>
      <c r="O981" s="46"/>
      <c r="P981" s="49"/>
      <c r="Q981" s="46"/>
      <c r="R981" s="49"/>
      <c r="S981" s="46"/>
      <c r="T981" s="46"/>
      <c r="U981" s="49"/>
      <c r="V981" s="46"/>
      <c r="W981" s="46"/>
      <c r="X981" s="49"/>
      <c r="Y981" s="49"/>
      <c r="Z981" s="46"/>
      <c r="AA981" s="46"/>
      <c r="AB981" s="49"/>
      <c r="AC981" s="49"/>
      <c r="AD981" s="49"/>
      <c r="AE981" s="49"/>
      <c r="AF981" s="37"/>
    </row>
    <row r="982">
      <c r="A982" s="46"/>
      <c r="B982" s="312"/>
      <c r="C982" s="46"/>
      <c r="D982" s="49"/>
      <c r="E982" s="49"/>
      <c r="F982" s="49"/>
      <c r="G982" s="49"/>
      <c r="H982" s="49"/>
      <c r="I982" s="46"/>
      <c r="J982" s="46"/>
      <c r="K982" s="49"/>
      <c r="L982" s="260"/>
      <c r="M982" s="260"/>
      <c r="N982" s="49"/>
      <c r="O982" s="46"/>
      <c r="P982" s="49"/>
      <c r="Q982" s="46"/>
      <c r="R982" s="49"/>
      <c r="S982" s="46"/>
      <c r="T982" s="46"/>
      <c r="U982" s="49"/>
      <c r="V982" s="46"/>
      <c r="W982" s="46"/>
      <c r="X982" s="49"/>
      <c r="Y982" s="49"/>
      <c r="Z982" s="46"/>
      <c r="AA982" s="46"/>
      <c r="AB982" s="49"/>
      <c r="AC982" s="49"/>
      <c r="AD982" s="49"/>
      <c r="AE982" s="49"/>
      <c r="AF982" s="37"/>
    </row>
    <row r="983">
      <c r="A983" s="46"/>
      <c r="B983" s="312"/>
      <c r="C983" s="46"/>
      <c r="D983" s="49"/>
      <c r="E983" s="49"/>
      <c r="F983" s="49"/>
      <c r="G983" s="49"/>
      <c r="H983" s="49"/>
      <c r="I983" s="46"/>
      <c r="J983" s="46"/>
      <c r="K983" s="49"/>
      <c r="L983" s="261"/>
      <c r="M983" s="261"/>
      <c r="N983" s="49"/>
      <c r="O983" s="46"/>
      <c r="P983" s="49"/>
      <c r="Q983" s="46"/>
      <c r="R983" s="49"/>
      <c r="S983" s="46"/>
      <c r="T983" s="46"/>
      <c r="U983" s="49"/>
      <c r="V983" s="46"/>
      <c r="W983" s="46"/>
      <c r="X983" s="49"/>
      <c r="Y983" s="49"/>
      <c r="Z983" s="46"/>
      <c r="AA983" s="46"/>
      <c r="AB983" s="49"/>
      <c r="AC983" s="49"/>
      <c r="AD983" s="49"/>
      <c r="AE983" s="49"/>
      <c r="AF983" s="37"/>
    </row>
    <row r="984">
      <c r="A984" s="46"/>
      <c r="B984" s="312"/>
      <c r="C984" s="46"/>
      <c r="D984" s="49"/>
      <c r="E984" s="49"/>
      <c r="F984" s="49"/>
      <c r="G984" s="49"/>
      <c r="H984" s="49"/>
      <c r="I984" s="46"/>
      <c r="J984" s="46"/>
      <c r="K984" s="49"/>
      <c r="L984" s="260"/>
      <c r="M984" s="260"/>
      <c r="N984" s="49"/>
      <c r="O984" s="46"/>
      <c r="P984" s="49"/>
      <c r="Q984" s="46"/>
      <c r="R984" s="49"/>
      <c r="S984" s="46"/>
      <c r="T984" s="46"/>
      <c r="U984" s="49"/>
      <c r="V984" s="46"/>
      <c r="W984" s="46"/>
      <c r="X984" s="49"/>
      <c r="Y984" s="49"/>
      <c r="Z984" s="46"/>
      <c r="AA984" s="46"/>
      <c r="AB984" s="49"/>
      <c r="AC984" s="49"/>
      <c r="AD984" s="49"/>
      <c r="AE984" s="49"/>
      <c r="AF984" s="37"/>
    </row>
    <row r="985">
      <c r="A985" s="46"/>
      <c r="B985" s="312"/>
      <c r="C985" s="46"/>
      <c r="D985" s="49"/>
      <c r="E985" s="49"/>
      <c r="F985" s="49"/>
      <c r="G985" s="49"/>
      <c r="H985" s="49"/>
      <c r="I985" s="46"/>
      <c r="J985" s="46"/>
      <c r="K985" s="49"/>
      <c r="L985" s="261"/>
      <c r="M985" s="261"/>
      <c r="N985" s="49"/>
      <c r="O985" s="46"/>
      <c r="P985" s="49"/>
      <c r="Q985" s="46"/>
      <c r="R985" s="49"/>
      <c r="S985" s="46"/>
      <c r="T985" s="46"/>
      <c r="U985" s="49"/>
      <c r="V985" s="46"/>
      <c r="W985" s="46"/>
      <c r="X985" s="49"/>
      <c r="Y985" s="49"/>
      <c r="Z985" s="46"/>
      <c r="AA985" s="46"/>
      <c r="AB985" s="49"/>
      <c r="AC985" s="49"/>
      <c r="AD985" s="49"/>
      <c r="AE985" s="49"/>
      <c r="AF985" s="37"/>
    </row>
    <row r="986">
      <c r="A986" s="46"/>
      <c r="B986" s="312"/>
      <c r="C986" s="46"/>
      <c r="D986" s="49"/>
      <c r="E986" s="49"/>
      <c r="F986" s="49"/>
      <c r="G986" s="49"/>
      <c r="H986" s="49"/>
      <c r="I986" s="46"/>
      <c r="J986" s="46"/>
      <c r="K986" s="49"/>
      <c r="L986" s="260"/>
      <c r="M986" s="260"/>
      <c r="N986" s="49"/>
      <c r="O986" s="46"/>
      <c r="P986" s="49"/>
      <c r="Q986" s="46"/>
      <c r="R986" s="49"/>
      <c r="S986" s="46"/>
      <c r="T986" s="46"/>
      <c r="U986" s="49"/>
      <c r="V986" s="46"/>
      <c r="W986" s="46"/>
      <c r="X986" s="49"/>
      <c r="Y986" s="49"/>
      <c r="Z986" s="46"/>
      <c r="AA986" s="46"/>
      <c r="AB986" s="49"/>
      <c r="AC986" s="49"/>
      <c r="AD986" s="49"/>
      <c r="AE986" s="49"/>
      <c r="AF986" s="37"/>
    </row>
    <row r="987">
      <c r="A987" s="46"/>
      <c r="B987" s="312"/>
      <c r="C987" s="46"/>
      <c r="D987" s="49"/>
      <c r="E987" s="49"/>
      <c r="F987" s="49"/>
      <c r="G987" s="49"/>
      <c r="H987" s="49"/>
      <c r="I987" s="46"/>
      <c r="J987" s="46"/>
      <c r="K987" s="49"/>
      <c r="L987" s="261"/>
      <c r="M987" s="261"/>
      <c r="N987" s="49"/>
      <c r="O987" s="46"/>
      <c r="P987" s="49"/>
      <c r="Q987" s="46"/>
      <c r="R987" s="49"/>
      <c r="S987" s="46"/>
      <c r="T987" s="46"/>
      <c r="U987" s="49"/>
      <c r="V987" s="46"/>
      <c r="W987" s="46"/>
      <c r="X987" s="49"/>
      <c r="Y987" s="49"/>
      <c r="Z987" s="46"/>
      <c r="AA987" s="46"/>
      <c r="AB987" s="49"/>
      <c r="AC987" s="49"/>
      <c r="AD987" s="49"/>
      <c r="AE987" s="49"/>
      <c r="AF987" s="37"/>
    </row>
    <row r="988">
      <c r="A988" s="46"/>
      <c r="B988" s="312"/>
      <c r="C988" s="46"/>
      <c r="D988" s="49"/>
      <c r="E988" s="49"/>
      <c r="F988" s="49"/>
      <c r="G988" s="49"/>
      <c r="H988" s="49"/>
      <c r="I988" s="46"/>
      <c r="J988" s="46"/>
      <c r="K988" s="49"/>
      <c r="L988" s="260"/>
      <c r="M988" s="260"/>
      <c r="N988" s="49"/>
      <c r="O988" s="46"/>
      <c r="P988" s="49"/>
      <c r="Q988" s="46"/>
      <c r="R988" s="49"/>
      <c r="S988" s="46"/>
      <c r="T988" s="46"/>
      <c r="U988" s="49"/>
      <c r="V988" s="46"/>
      <c r="W988" s="46"/>
      <c r="X988" s="49"/>
      <c r="Y988" s="49"/>
      <c r="Z988" s="46"/>
      <c r="AA988" s="46"/>
      <c r="AB988" s="49"/>
      <c r="AC988" s="49"/>
      <c r="AD988" s="49"/>
      <c r="AE988" s="49"/>
      <c r="AF988" s="37"/>
    </row>
    <row r="989">
      <c r="A989" s="46"/>
      <c r="B989" s="312"/>
      <c r="C989" s="46"/>
      <c r="D989" s="49"/>
      <c r="E989" s="49"/>
      <c r="F989" s="49"/>
      <c r="G989" s="49"/>
      <c r="H989" s="49"/>
      <c r="I989" s="46"/>
      <c r="J989" s="46"/>
      <c r="K989" s="49"/>
      <c r="L989" s="261"/>
      <c r="M989" s="261"/>
      <c r="N989" s="49"/>
      <c r="O989" s="46"/>
      <c r="P989" s="49"/>
      <c r="Q989" s="46"/>
      <c r="R989" s="49"/>
      <c r="S989" s="46"/>
      <c r="T989" s="46"/>
      <c r="U989" s="49"/>
      <c r="V989" s="46"/>
      <c r="W989" s="46"/>
      <c r="X989" s="49"/>
      <c r="Y989" s="49"/>
      <c r="Z989" s="46"/>
      <c r="AA989" s="46"/>
      <c r="AB989" s="49"/>
      <c r="AC989" s="49"/>
      <c r="AD989" s="49"/>
      <c r="AE989" s="49"/>
      <c r="AF989" s="37"/>
    </row>
    <row r="990">
      <c r="A990" s="46"/>
      <c r="B990" s="312"/>
      <c r="C990" s="46"/>
      <c r="D990" s="49"/>
      <c r="E990" s="49"/>
      <c r="F990" s="49"/>
      <c r="G990" s="49"/>
      <c r="H990" s="49"/>
      <c r="I990" s="46"/>
      <c r="J990" s="46"/>
      <c r="K990" s="49"/>
      <c r="L990" s="260"/>
      <c r="M990" s="260"/>
      <c r="N990" s="49"/>
      <c r="O990" s="46"/>
      <c r="P990" s="49"/>
      <c r="Q990" s="46"/>
      <c r="R990" s="49"/>
      <c r="S990" s="46"/>
      <c r="T990" s="46"/>
      <c r="U990" s="49"/>
      <c r="V990" s="46"/>
      <c r="W990" s="46"/>
      <c r="X990" s="49"/>
      <c r="Y990" s="49"/>
      <c r="Z990" s="46"/>
      <c r="AA990" s="46"/>
      <c r="AB990" s="49"/>
      <c r="AC990" s="49"/>
      <c r="AD990" s="49"/>
      <c r="AE990" s="49"/>
      <c r="AF990" s="37"/>
    </row>
    <row r="991">
      <c r="A991" s="46"/>
      <c r="B991" s="312"/>
      <c r="C991" s="46"/>
      <c r="D991" s="49"/>
      <c r="E991" s="49"/>
      <c r="F991" s="49"/>
      <c r="G991" s="49"/>
      <c r="H991" s="49"/>
      <c r="I991" s="46"/>
      <c r="J991" s="46"/>
      <c r="K991" s="49"/>
      <c r="L991" s="261"/>
      <c r="M991" s="261"/>
      <c r="N991" s="49"/>
      <c r="O991" s="46"/>
      <c r="P991" s="49"/>
      <c r="Q991" s="46"/>
      <c r="R991" s="49"/>
      <c r="S991" s="46"/>
      <c r="T991" s="46"/>
      <c r="U991" s="49"/>
      <c r="V991" s="46"/>
      <c r="W991" s="46"/>
      <c r="X991" s="49"/>
      <c r="Y991" s="49"/>
      <c r="Z991" s="46"/>
      <c r="AA991" s="46"/>
      <c r="AB991" s="49"/>
      <c r="AC991" s="49"/>
      <c r="AD991" s="49"/>
      <c r="AE991" s="49"/>
      <c r="AF991" s="37"/>
    </row>
    <row r="992">
      <c r="A992" s="46"/>
      <c r="B992" s="312"/>
      <c r="C992" s="46"/>
      <c r="D992" s="49"/>
      <c r="E992" s="49"/>
      <c r="F992" s="49"/>
      <c r="G992" s="49"/>
      <c r="H992" s="49"/>
      <c r="I992" s="46"/>
      <c r="J992" s="46"/>
      <c r="K992" s="49"/>
      <c r="L992" s="260"/>
      <c r="M992" s="260"/>
      <c r="N992" s="49"/>
      <c r="O992" s="46"/>
      <c r="P992" s="49"/>
      <c r="Q992" s="46"/>
      <c r="R992" s="49"/>
      <c r="S992" s="46"/>
      <c r="T992" s="46"/>
      <c r="U992" s="49"/>
      <c r="V992" s="46"/>
      <c r="W992" s="46"/>
      <c r="X992" s="49"/>
      <c r="Y992" s="49"/>
      <c r="Z992" s="46"/>
      <c r="AA992" s="46"/>
      <c r="AB992" s="49"/>
      <c r="AC992" s="49"/>
      <c r="AD992" s="49"/>
      <c r="AE992" s="49"/>
      <c r="AF992" s="37"/>
    </row>
    <row r="993">
      <c r="A993" s="46"/>
      <c r="B993" s="312"/>
      <c r="C993" s="46"/>
      <c r="D993" s="49"/>
      <c r="E993" s="49"/>
      <c r="F993" s="49"/>
      <c r="G993" s="49"/>
      <c r="H993" s="49"/>
      <c r="I993" s="46"/>
      <c r="J993" s="46"/>
      <c r="K993" s="49"/>
      <c r="L993" s="261"/>
      <c r="M993" s="261"/>
      <c r="N993" s="49"/>
      <c r="O993" s="46"/>
      <c r="P993" s="49"/>
      <c r="Q993" s="46"/>
      <c r="R993" s="49"/>
      <c r="S993" s="46"/>
      <c r="T993" s="46"/>
      <c r="U993" s="49"/>
      <c r="V993" s="46"/>
      <c r="W993" s="46"/>
      <c r="X993" s="49"/>
      <c r="Y993" s="49"/>
      <c r="Z993" s="46"/>
      <c r="AA993" s="46"/>
      <c r="AB993" s="49"/>
      <c r="AC993" s="49"/>
      <c r="AD993" s="49"/>
      <c r="AE993" s="49"/>
      <c r="AF993" s="37"/>
    </row>
    <row r="994">
      <c r="A994" s="46"/>
      <c r="B994" s="312"/>
      <c r="C994" s="46"/>
      <c r="D994" s="49"/>
      <c r="E994" s="49"/>
      <c r="F994" s="49"/>
      <c r="G994" s="49"/>
      <c r="H994" s="49"/>
      <c r="I994" s="46"/>
      <c r="J994" s="46"/>
      <c r="K994" s="49"/>
      <c r="L994" s="260"/>
      <c r="M994" s="260"/>
      <c r="N994" s="49"/>
      <c r="O994" s="46"/>
      <c r="P994" s="49"/>
      <c r="Q994" s="46"/>
      <c r="R994" s="49"/>
      <c r="S994" s="46"/>
      <c r="T994" s="46"/>
      <c r="U994" s="49"/>
      <c r="V994" s="46"/>
      <c r="W994" s="46"/>
      <c r="X994" s="49"/>
      <c r="Y994" s="49"/>
      <c r="Z994" s="46"/>
      <c r="AA994" s="46"/>
      <c r="AB994" s="49"/>
      <c r="AC994" s="49"/>
      <c r="AD994" s="49"/>
      <c r="AE994" s="49"/>
      <c r="AF994" s="37"/>
    </row>
    <row r="995">
      <c r="A995" s="46"/>
      <c r="B995" s="312"/>
      <c r="C995" s="46"/>
      <c r="D995" s="49"/>
      <c r="E995" s="49"/>
      <c r="F995" s="49"/>
      <c r="G995" s="49"/>
      <c r="H995" s="49"/>
      <c r="I995" s="46"/>
      <c r="J995" s="46"/>
      <c r="K995" s="49"/>
      <c r="L995" s="261"/>
      <c r="M995" s="261"/>
      <c r="N995" s="49"/>
      <c r="O995" s="46"/>
      <c r="P995" s="49"/>
      <c r="Q995" s="46"/>
      <c r="R995" s="49"/>
      <c r="S995" s="46"/>
      <c r="T995" s="46"/>
      <c r="U995" s="49"/>
      <c r="V995" s="46"/>
      <c r="W995" s="46"/>
      <c r="X995" s="49"/>
      <c r="Y995" s="49"/>
      <c r="Z995" s="46"/>
      <c r="AA995" s="46"/>
      <c r="AB995" s="49"/>
      <c r="AC995" s="49"/>
      <c r="AD995" s="49"/>
      <c r="AE995" s="49"/>
      <c r="AF995" s="37"/>
    </row>
    <row r="996">
      <c r="A996" s="46"/>
      <c r="B996" s="312"/>
      <c r="C996" s="46"/>
      <c r="D996" s="49"/>
      <c r="E996" s="49"/>
      <c r="F996" s="49"/>
      <c r="G996" s="49"/>
      <c r="H996" s="49"/>
      <c r="I996" s="46"/>
      <c r="J996" s="46"/>
      <c r="K996" s="49"/>
      <c r="L996" s="260"/>
      <c r="M996" s="260"/>
      <c r="N996" s="49"/>
      <c r="O996" s="46"/>
      <c r="P996" s="49"/>
      <c r="Q996" s="46"/>
      <c r="R996" s="49"/>
      <c r="S996" s="46"/>
      <c r="T996" s="46"/>
      <c r="U996" s="49"/>
      <c r="V996" s="46"/>
      <c r="W996" s="46"/>
      <c r="X996" s="49"/>
      <c r="Y996" s="49"/>
      <c r="Z996" s="46"/>
      <c r="AA996" s="46"/>
      <c r="AB996" s="49"/>
      <c r="AC996" s="49"/>
      <c r="AD996" s="49"/>
      <c r="AE996" s="49"/>
      <c r="AF996" s="37"/>
    </row>
    <row r="997">
      <c r="A997" s="46"/>
      <c r="B997" s="312"/>
      <c r="C997" s="46"/>
      <c r="D997" s="49"/>
      <c r="E997" s="49"/>
      <c r="F997" s="49"/>
      <c r="G997" s="49"/>
      <c r="H997" s="49"/>
      <c r="I997" s="46"/>
      <c r="J997" s="46"/>
      <c r="K997" s="49"/>
      <c r="L997" s="261"/>
      <c r="M997" s="261"/>
      <c r="N997" s="49"/>
      <c r="O997" s="46"/>
      <c r="P997" s="49"/>
      <c r="Q997" s="46"/>
      <c r="R997" s="49"/>
      <c r="S997" s="46"/>
      <c r="T997" s="46"/>
      <c r="U997" s="49"/>
      <c r="V997" s="46"/>
      <c r="W997" s="46"/>
      <c r="X997" s="49"/>
      <c r="Y997" s="49"/>
      <c r="Z997" s="46"/>
      <c r="AA997" s="46"/>
      <c r="AB997" s="49"/>
      <c r="AC997" s="49"/>
      <c r="AD997" s="49"/>
      <c r="AE997" s="49"/>
      <c r="AF997" s="37"/>
    </row>
    <row r="998">
      <c r="A998" s="46"/>
      <c r="B998" s="312"/>
      <c r="C998" s="46"/>
      <c r="D998" s="49"/>
      <c r="E998" s="49"/>
      <c r="F998" s="49"/>
      <c r="G998" s="49"/>
      <c r="H998" s="49"/>
      <c r="I998" s="46"/>
      <c r="J998" s="46"/>
      <c r="K998" s="49"/>
      <c r="L998" s="260"/>
      <c r="M998" s="260"/>
      <c r="N998" s="49"/>
      <c r="O998" s="46"/>
      <c r="P998" s="49"/>
      <c r="Q998" s="46"/>
      <c r="R998" s="49"/>
      <c r="S998" s="46"/>
      <c r="T998" s="46"/>
      <c r="U998" s="49"/>
      <c r="V998" s="46"/>
      <c r="W998" s="46"/>
      <c r="X998" s="49"/>
      <c r="Y998" s="49"/>
      <c r="Z998" s="46"/>
      <c r="AA998" s="46"/>
      <c r="AB998" s="49"/>
      <c r="AC998" s="49"/>
      <c r="AD998" s="49"/>
      <c r="AE998" s="49"/>
      <c r="AF998" s="37"/>
    </row>
    <row r="999">
      <c r="A999" s="46"/>
      <c r="B999" s="312"/>
      <c r="C999" s="46"/>
      <c r="D999" s="49"/>
      <c r="E999" s="49"/>
      <c r="F999" s="49"/>
      <c r="G999" s="49"/>
      <c r="H999" s="49"/>
      <c r="I999" s="46"/>
      <c r="J999" s="46"/>
      <c r="K999" s="49"/>
      <c r="L999" s="261"/>
      <c r="M999" s="261"/>
      <c r="N999" s="49"/>
      <c r="O999" s="46"/>
      <c r="P999" s="49"/>
      <c r="Q999" s="46"/>
      <c r="R999" s="49"/>
      <c r="S999" s="46"/>
      <c r="T999" s="46"/>
      <c r="U999" s="49"/>
      <c r="V999" s="46"/>
      <c r="W999" s="46"/>
      <c r="X999" s="49"/>
      <c r="Y999" s="49"/>
      <c r="Z999" s="46"/>
      <c r="AA999" s="46"/>
      <c r="AB999" s="49"/>
      <c r="AC999" s="49"/>
      <c r="AD999" s="49"/>
      <c r="AE999" s="49"/>
      <c r="AF999" s="37"/>
    </row>
    <row r="1000">
      <c r="A1000" s="46"/>
      <c r="B1000" s="312"/>
      <c r="C1000" s="46"/>
      <c r="D1000" s="49"/>
      <c r="E1000" s="49"/>
      <c r="F1000" s="49"/>
      <c r="G1000" s="49"/>
      <c r="H1000" s="49"/>
      <c r="I1000" s="46"/>
      <c r="J1000" s="46"/>
      <c r="K1000" s="49"/>
      <c r="L1000" s="260"/>
      <c r="M1000" s="260"/>
      <c r="N1000" s="49"/>
      <c r="O1000" s="46"/>
      <c r="P1000" s="49"/>
      <c r="Q1000" s="46"/>
      <c r="R1000" s="49"/>
      <c r="S1000" s="46"/>
      <c r="T1000" s="46"/>
      <c r="U1000" s="49"/>
      <c r="V1000" s="46"/>
      <c r="W1000" s="46"/>
      <c r="X1000" s="49"/>
      <c r="Y1000" s="49"/>
      <c r="Z1000" s="46"/>
      <c r="AA1000" s="46"/>
      <c r="AB1000" s="49"/>
      <c r="AC1000" s="49"/>
      <c r="AD1000" s="49"/>
      <c r="AE1000" s="49"/>
      <c r="AF1000" s="37"/>
    </row>
    <row r="1001">
      <c r="A1001" s="46"/>
      <c r="B1001" s="312"/>
      <c r="C1001" s="46"/>
      <c r="D1001" s="49"/>
      <c r="E1001" s="49"/>
      <c r="F1001" s="49"/>
      <c r="G1001" s="49"/>
      <c r="H1001" s="49"/>
      <c r="I1001" s="46"/>
      <c r="J1001" s="46"/>
      <c r="K1001" s="49"/>
      <c r="L1001" s="261"/>
      <c r="M1001" s="261"/>
      <c r="N1001" s="49"/>
      <c r="O1001" s="46"/>
      <c r="P1001" s="49"/>
      <c r="Q1001" s="46"/>
      <c r="R1001" s="49"/>
      <c r="S1001" s="46"/>
      <c r="T1001" s="46"/>
      <c r="U1001" s="49"/>
      <c r="V1001" s="46"/>
      <c r="W1001" s="46"/>
      <c r="X1001" s="225"/>
      <c r="Y1001" s="49"/>
      <c r="Z1001" s="46"/>
      <c r="AA1001" s="46"/>
      <c r="AB1001" s="49"/>
      <c r="AC1001" s="49"/>
      <c r="AD1001" s="49"/>
      <c r="AE1001" s="49"/>
      <c r="AF1001" s="37"/>
    </row>
    <row r="1002">
      <c r="A1002" s="46"/>
      <c r="B1002" s="312"/>
      <c r="C1002" s="46"/>
      <c r="D1002" s="49"/>
      <c r="E1002" s="49"/>
      <c r="F1002" s="49"/>
      <c r="G1002" s="49"/>
      <c r="H1002" s="49"/>
      <c r="I1002" s="46"/>
      <c r="J1002" s="46"/>
      <c r="K1002" s="49"/>
      <c r="L1002" s="260"/>
      <c r="M1002" s="260"/>
      <c r="N1002" s="49"/>
      <c r="O1002" s="46"/>
      <c r="P1002" s="49"/>
      <c r="Q1002" s="46"/>
      <c r="R1002" s="49"/>
      <c r="S1002" s="46"/>
      <c r="T1002" s="46"/>
      <c r="U1002" s="49"/>
      <c r="V1002" s="46"/>
      <c r="W1002" s="46"/>
      <c r="X1002" s="225"/>
      <c r="Y1002" s="49"/>
      <c r="Z1002" s="46"/>
      <c r="AA1002" s="46"/>
      <c r="AB1002" s="49"/>
      <c r="AC1002" s="49"/>
      <c r="AD1002" s="49"/>
      <c r="AE1002" s="49"/>
      <c r="AF1002" s="37"/>
    </row>
    <row r="1003">
      <c r="A1003" s="46"/>
      <c r="B1003" s="312"/>
      <c r="C1003" s="46"/>
      <c r="D1003" s="49"/>
      <c r="E1003" s="49"/>
      <c r="F1003" s="49"/>
      <c r="G1003" s="49"/>
      <c r="H1003" s="49"/>
      <c r="I1003" s="46"/>
      <c r="J1003" s="46"/>
      <c r="K1003" s="49"/>
      <c r="L1003" s="261"/>
      <c r="M1003" s="261"/>
      <c r="N1003" s="49"/>
      <c r="O1003" s="46"/>
      <c r="P1003" s="49"/>
      <c r="Q1003" s="46"/>
      <c r="R1003" s="49"/>
      <c r="S1003" s="46"/>
      <c r="T1003" s="46"/>
      <c r="U1003" s="49"/>
      <c r="V1003" s="46"/>
      <c r="W1003" s="46"/>
      <c r="X1003" s="225"/>
      <c r="Y1003" s="49"/>
      <c r="Z1003" s="46"/>
      <c r="AA1003" s="46"/>
      <c r="AB1003" s="49"/>
      <c r="AC1003" s="49"/>
      <c r="AD1003" s="49"/>
      <c r="AE1003" s="49"/>
      <c r="AF1003" s="37"/>
    </row>
    <row r="1004">
      <c r="A1004" s="46"/>
      <c r="B1004" s="312"/>
      <c r="C1004" s="46"/>
      <c r="D1004" s="49"/>
      <c r="E1004" s="49"/>
      <c r="F1004" s="49"/>
      <c r="G1004" s="49"/>
      <c r="H1004" s="49"/>
      <c r="I1004" s="46"/>
      <c r="J1004" s="46"/>
      <c r="K1004" s="49"/>
      <c r="L1004" s="260"/>
      <c r="M1004" s="260"/>
      <c r="N1004" s="49"/>
      <c r="O1004" s="46"/>
      <c r="P1004" s="49"/>
      <c r="Q1004" s="46"/>
      <c r="R1004" s="49"/>
      <c r="S1004" s="46"/>
      <c r="T1004" s="46"/>
      <c r="U1004" s="49"/>
      <c r="V1004" s="46"/>
      <c r="W1004" s="46"/>
      <c r="X1004" s="225"/>
      <c r="Y1004" s="49"/>
      <c r="Z1004" s="46"/>
      <c r="AA1004" s="46"/>
      <c r="AB1004" s="49"/>
      <c r="AC1004" s="49"/>
      <c r="AD1004" s="49"/>
      <c r="AE1004" s="49"/>
      <c r="AF1004" s="37"/>
    </row>
    <row r="1005">
      <c r="A1005" s="46"/>
      <c r="B1005" s="312"/>
      <c r="C1005" s="46"/>
      <c r="D1005" s="49"/>
      <c r="E1005" s="49"/>
      <c r="F1005" s="49"/>
      <c r="G1005" s="49"/>
      <c r="H1005" s="49"/>
      <c r="I1005" s="46"/>
      <c r="J1005" s="46"/>
      <c r="K1005" s="49"/>
      <c r="L1005" s="261"/>
      <c r="M1005" s="261"/>
      <c r="N1005" s="49"/>
      <c r="O1005" s="46"/>
      <c r="P1005" s="49"/>
      <c r="Q1005" s="46"/>
      <c r="R1005" s="49"/>
      <c r="S1005" s="46"/>
      <c r="T1005" s="46"/>
      <c r="U1005" s="49"/>
      <c r="V1005" s="46"/>
      <c r="W1005" s="46"/>
      <c r="X1005" s="225"/>
      <c r="Y1005" s="49"/>
      <c r="Z1005" s="46"/>
      <c r="AA1005" s="46"/>
      <c r="AB1005" s="49"/>
      <c r="AC1005" s="49"/>
      <c r="AD1005" s="49"/>
      <c r="AE1005" s="49"/>
      <c r="AF1005" s="37"/>
    </row>
    <row r="1006">
      <c r="A1006" s="46"/>
      <c r="B1006" s="312"/>
      <c r="C1006" s="46"/>
      <c r="D1006" s="49"/>
      <c r="E1006" s="49"/>
      <c r="F1006" s="49"/>
      <c r="G1006" s="49"/>
      <c r="H1006" s="49"/>
      <c r="I1006" s="46"/>
      <c r="J1006" s="46"/>
      <c r="K1006" s="49"/>
      <c r="L1006" s="260"/>
      <c r="M1006" s="260"/>
      <c r="N1006" s="49"/>
      <c r="O1006" s="46"/>
      <c r="P1006" s="49"/>
      <c r="Q1006" s="46"/>
      <c r="R1006" s="49"/>
      <c r="S1006" s="46"/>
      <c r="T1006" s="46"/>
      <c r="U1006" s="49"/>
      <c r="V1006" s="46"/>
      <c r="W1006" s="46"/>
      <c r="X1006" s="225"/>
      <c r="Y1006" s="49"/>
      <c r="Z1006" s="46"/>
      <c r="AA1006" s="46"/>
      <c r="AB1006" s="49"/>
      <c r="AC1006" s="49"/>
      <c r="AD1006" s="49"/>
      <c r="AE1006" s="49"/>
      <c r="AF1006" s="37"/>
    </row>
  </sheetData>
  <dataValidations>
    <dataValidation type="list" allowBlank="1" showErrorMessage="1" sqref="E1001:F1006">
      <formula1>"09/10/2024,09/11/2024,09/12/2024,09/13/2024"</formula1>
    </dataValidation>
    <dataValidation type="list" allowBlank="1" showErrorMessage="1" sqref="S1001:S1006">
      <formula1>"AAA,Production,Staff,Vendor,Artist,Media,Guest,VIP,General Admission,Not Applicable"</formula1>
    </dataValidation>
    <dataValidation type="list" allowBlank="1" sqref="V2:V10">
      <formula1>Enumerations!$I$2:$I$11</formula1>
    </dataValidation>
    <dataValidation type="list" allowBlank="1" showErrorMessage="1" sqref="W2:W1006 Z2:Z1006">
      <formula1>Enumerations!$P$2:$P$100</formula1>
    </dataValidation>
    <dataValidation type="list" allowBlank="1" showErrorMessage="1" sqref="N1001:N1006">
      <formula1>"S,M,L,XL,XXL"</formula1>
    </dataValidation>
    <dataValidation type="list" allowBlank="1" showErrorMessage="1" sqref="O2:P1006">
      <formula1>Enumerations!$S$2:$S$100</formula1>
    </dataValidation>
    <dataValidation type="list" allowBlank="1" showErrorMessage="1" sqref="V1001:V1006">
      <formula1>"Company Accommodations,Company Hotel Block,Independent Lodging,Not Applicable"</formula1>
    </dataValidation>
    <dataValidation type="list" allowBlank="1" showErrorMessage="1" sqref="B1001:B1006">
      <formula1>"Access Control,Accessibility,Art Operations,Artist Hospitality,Artist Relations,Artist Transportation,Back of House Operations,Backline,Catering,Cleaning,Communications,Decor,Decking,Drapery,Executive,Fencing,Food &amp; Beverage,Finance,Fire &amp; Rescue,Front of"&amp;" House Operations,Ground Control,Guest Experience,Hydration,Ice &amp; Refrigeration,IT,Labor,Landscaping,Legal,Life Safety,Marketing,Media,Medical,Merchandising,Operations,Performers,Police,Power,Production,Public Relations,Public Safety,Radios,Sanitation,Sec"&amp;"urity,Signage,Site Experience,Site Lighting,Site Operations,Special FX,Sponsorship,Staging,Talent,Technical Production,Tenting,Ticketing,Traffic &amp; Parking,Transportation,Travel,Vendor,Venue,VIP,VIP Tables,Warehousing"</formula1>
    </dataValidation>
    <dataValidation type="list" allowBlank="1" showErrorMessage="1" sqref="L1001:L1006">
      <formula1>"Food Allergy,Gluten Intolerrance,Vegan,Vegetarian,Other - Please Specify"</formula1>
    </dataValidation>
    <dataValidation type="list" allowBlank="1" showErrorMessage="1" sqref="U1001:U1006">
      <formula1>"Lot A - Executive,Lot B - Production,Lot C - Staff,Lot D - Deliveries,Not Applicable"</formula1>
    </dataValidation>
    <dataValidation type="list" allowBlank="1" showErrorMessage="1" sqref="T1001:T1006">
      <formula1>"Radio &amp; Speaker Mic,Radio &amp; Ear Piece,Radio Only"</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5"/>
    <col customWidth="1" min="2" max="2" width="22.0"/>
    <col customWidth="1" min="3" max="3" width="12.63"/>
    <col customWidth="1" min="4" max="4" width="15.75"/>
    <col customWidth="1" min="5" max="5" width="25.13"/>
    <col customWidth="1" min="6" max="6" width="12.63"/>
    <col customWidth="1" min="7" max="7" width="18.88"/>
    <col customWidth="1" min="8" max="8" width="15.75"/>
    <col customWidth="1" min="9" max="9" width="22.0"/>
    <col customWidth="1" min="10" max="10" width="12.63"/>
    <col customWidth="1" min="11" max="11" width="6.38"/>
    <col customWidth="1" min="12" max="12" width="43.88"/>
    <col customWidth="1" hidden="1" min="13" max="15" width="15.75"/>
  </cols>
  <sheetData>
    <row r="1" ht="24.0" customHeight="1">
      <c r="A1" s="4" t="s">
        <v>1600</v>
      </c>
      <c r="B1" s="4" t="s">
        <v>1601</v>
      </c>
      <c r="C1" s="4" t="s">
        <v>1517</v>
      </c>
      <c r="D1" s="4" t="s">
        <v>1602</v>
      </c>
      <c r="E1" s="4" t="s">
        <v>1603</v>
      </c>
      <c r="F1" s="4" t="s">
        <v>1477</v>
      </c>
      <c r="G1" s="4" t="s">
        <v>57</v>
      </c>
      <c r="H1" s="4" t="s">
        <v>1604</v>
      </c>
      <c r="I1" s="4" t="s">
        <v>1605</v>
      </c>
      <c r="J1" s="4" t="s">
        <v>35</v>
      </c>
      <c r="K1" s="4" t="s">
        <v>37</v>
      </c>
      <c r="L1" s="4" t="s">
        <v>38</v>
      </c>
      <c r="M1" s="4" t="s">
        <v>39</v>
      </c>
      <c r="N1" s="4" t="s">
        <v>40</v>
      </c>
      <c r="O1" s="4" t="s">
        <v>41</v>
      </c>
      <c r="P1" s="172"/>
      <c r="Q1" s="172"/>
      <c r="R1" s="172"/>
      <c r="S1" s="172"/>
      <c r="T1" s="172"/>
      <c r="U1" s="172"/>
      <c r="V1" s="172"/>
      <c r="W1" s="172"/>
      <c r="X1" s="172"/>
      <c r="Y1" s="172"/>
      <c r="Z1" s="172"/>
    </row>
    <row r="2">
      <c r="A2" s="55" t="s">
        <v>1606</v>
      </c>
      <c r="B2" s="56" t="s">
        <v>1607</v>
      </c>
      <c r="C2" s="55" t="s">
        <v>1361</v>
      </c>
      <c r="D2" s="306" t="str">
        <f t="array" ref="D2">_xlfn.XLOOKUP(C2, 'Labor Rate Cards'!$B$2:$B$36, 'Labor Rate Cards'!$A$2:$A$36)</f>
        <v>LRC-001</v>
      </c>
      <c r="E2" s="313" t="str">
        <f t="array" ref="E2">_xlfn.XLOOKUP(C2, 'Roles Library'!$A$2:$A$36, 'Roles Library'!$B$2:$B$36)</f>
        <v>Chief Executive Officer</v>
      </c>
      <c r="F2" s="107">
        <v>1.0</v>
      </c>
      <c r="G2" s="107">
        <v>30.0</v>
      </c>
      <c r="H2" s="314">
        <f t="array" ref="H2">_xlfn.XLOOKUP(D2, 'Labor Rate Cards'!$A$2:$A$36, 'Labor Rate Cards'!$F$2:$F$36)</f>
        <v>1800</v>
      </c>
      <c r="I2" s="314">
        <f t="shared" ref="I2:I10" si="1">F2*G2*H2</f>
        <v>54000</v>
      </c>
      <c r="J2" s="265" t="s">
        <v>1608</v>
      </c>
      <c r="K2" s="265" t="b">
        <v>0</v>
      </c>
      <c r="L2" s="315"/>
      <c r="M2" s="316" t="s">
        <v>88</v>
      </c>
      <c r="N2" s="317">
        <v>46296.0</v>
      </c>
      <c r="O2" s="317">
        <v>46296.0</v>
      </c>
      <c r="P2" s="1"/>
      <c r="Q2" s="1"/>
      <c r="R2" s="1"/>
      <c r="S2" s="1"/>
      <c r="T2" s="1"/>
      <c r="U2" s="1"/>
      <c r="V2" s="1"/>
      <c r="W2" s="1"/>
      <c r="X2" s="1"/>
      <c r="Y2" s="1"/>
      <c r="Z2" s="1"/>
    </row>
    <row r="3">
      <c r="A3" s="55" t="s">
        <v>1609</v>
      </c>
      <c r="B3" s="56" t="s">
        <v>1610</v>
      </c>
      <c r="C3" s="55" t="s">
        <v>1550</v>
      </c>
      <c r="D3" s="306" t="str">
        <f t="array" ref="D3">_xlfn.XLOOKUP(C3, 'Labor Rate Cards'!$B$2:$B$36, 'Labor Rate Cards'!$A$2:$A$36)</f>
        <v>LRC-002</v>
      </c>
      <c r="E3" s="313" t="str">
        <f t="array" ref="E3">_xlfn.XLOOKUP(C3, 'Roles Library'!$A$2:$A$36, 'Roles Library'!$B$2:$B$36)</f>
        <v>Creative Director</v>
      </c>
      <c r="F3" s="107">
        <v>1.0</v>
      </c>
      <c r="G3" s="107">
        <v>25.0</v>
      </c>
      <c r="H3" s="314">
        <f t="array" ref="H3">_xlfn.XLOOKUP(D3, 'Labor Rate Cards'!$A$2:$A$36, 'Labor Rate Cards'!$F$2:$F$36)</f>
        <v>1250</v>
      </c>
      <c r="I3" s="314">
        <f t="shared" si="1"/>
        <v>31250</v>
      </c>
      <c r="J3" s="265" t="s">
        <v>1608</v>
      </c>
      <c r="K3" s="265" t="b">
        <v>0</v>
      </c>
      <c r="L3" s="315"/>
      <c r="M3" s="316" t="s">
        <v>88</v>
      </c>
      <c r="N3" s="317">
        <v>46296.0</v>
      </c>
      <c r="O3" s="317">
        <v>46296.0</v>
      </c>
      <c r="P3" s="1"/>
      <c r="Q3" s="1"/>
      <c r="R3" s="1"/>
      <c r="S3" s="1"/>
      <c r="T3" s="1"/>
      <c r="U3" s="1"/>
      <c r="V3" s="1"/>
      <c r="W3" s="1"/>
      <c r="X3" s="1"/>
      <c r="Y3" s="1"/>
      <c r="Z3" s="1"/>
    </row>
    <row r="4">
      <c r="A4" s="55" t="s">
        <v>1611</v>
      </c>
      <c r="B4" s="56" t="s">
        <v>340</v>
      </c>
      <c r="C4" s="55" t="s">
        <v>1571</v>
      </c>
      <c r="D4" s="306" t="str">
        <f t="array" ref="D4">_xlfn.XLOOKUP(C4, 'Labor Rate Cards'!$B$2:$B$36, 'Labor Rate Cards'!$A$2:$A$36)</f>
        <v>LRC-004</v>
      </c>
      <c r="E4" s="313" t="str">
        <f t="array" ref="E4">_xlfn.XLOOKUP(C4, 'Roles Library'!$A$2:$A$36, 'Roles Library'!$B$2:$B$36)</f>
        <v>Production &amp; Operations Director</v>
      </c>
      <c r="F4" s="107">
        <v>1.0</v>
      </c>
      <c r="G4" s="107">
        <v>20.0</v>
      </c>
      <c r="H4" s="314">
        <f t="array" ref="H4">_xlfn.XLOOKUP(D4, 'Labor Rate Cards'!$A$2:$A$36, 'Labor Rate Cards'!$F$2:$F$36)</f>
        <v>1350</v>
      </c>
      <c r="I4" s="314">
        <f t="shared" si="1"/>
        <v>27000</v>
      </c>
      <c r="J4" s="265" t="s">
        <v>1608</v>
      </c>
      <c r="K4" s="265" t="b">
        <v>0</v>
      </c>
      <c r="L4" s="315"/>
      <c r="M4" s="316" t="s">
        <v>88</v>
      </c>
      <c r="N4" s="317">
        <v>46296.0</v>
      </c>
      <c r="O4" s="317">
        <v>46296.0</v>
      </c>
      <c r="P4" s="1"/>
      <c r="Q4" s="1"/>
      <c r="R4" s="1"/>
      <c r="S4" s="1"/>
      <c r="T4" s="1"/>
      <c r="U4" s="1"/>
      <c r="V4" s="1"/>
      <c r="W4" s="1"/>
      <c r="X4" s="1"/>
      <c r="Y4" s="1"/>
      <c r="Z4" s="1"/>
    </row>
    <row r="5">
      <c r="A5" s="55" t="s">
        <v>1612</v>
      </c>
      <c r="B5" s="56" t="s">
        <v>1613</v>
      </c>
      <c r="C5" s="55" t="s">
        <v>750</v>
      </c>
      <c r="D5" s="306" t="str">
        <f t="array" ref="D5">_xlfn.XLOOKUP(C5, 'Labor Rate Cards'!$B$2:$B$36, 'Labor Rate Cards'!$A$2:$A$36)</f>
        <v>LRC-005</v>
      </c>
      <c r="E5" s="313" t="str">
        <f t="array" ref="E5">_xlfn.XLOOKUP(C5, 'Roles Library'!$A$2:$A$36, 'Roles Library'!$B$2:$B$36)</f>
        <v>Master Electrician / Power Lead</v>
      </c>
      <c r="F5" s="107">
        <v>2.0</v>
      </c>
      <c r="G5" s="107">
        <v>12.0</v>
      </c>
      <c r="H5" s="314">
        <f t="array" ref="H5">_xlfn.XLOOKUP(D5, 'Labor Rate Cards'!$A$2:$A$36, 'Labor Rate Cards'!$F$2:$F$36)</f>
        <v>850</v>
      </c>
      <c r="I5" s="314">
        <f t="shared" si="1"/>
        <v>20400</v>
      </c>
      <c r="J5" s="265" t="s">
        <v>1608</v>
      </c>
      <c r="K5" s="265" t="b">
        <v>0</v>
      </c>
      <c r="L5" s="315"/>
      <c r="M5" s="316" t="s">
        <v>88</v>
      </c>
      <c r="N5" s="317">
        <v>46296.0</v>
      </c>
      <c r="O5" s="317">
        <v>46296.0</v>
      </c>
      <c r="P5" s="1"/>
      <c r="Q5" s="1"/>
      <c r="R5" s="1"/>
      <c r="S5" s="1"/>
      <c r="T5" s="1"/>
      <c r="U5" s="1"/>
      <c r="V5" s="1"/>
      <c r="W5" s="1"/>
      <c r="X5" s="1"/>
      <c r="Y5" s="1"/>
      <c r="Z5" s="1"/>
    </row>
    <row r="6">
      <c r="A6" s="55" t="s">
        <v>1614</v>
      </c>
      <c r="B6" s="56" t="s">
        <v>1615</v>
      </c>
      <c r="C6" s="55" t="s">
        <v>789</v>
      </c>
      <c r="D6" s="306" t="str">
        <f t="array" ref="D6">_xlfn.XLOOKUP(C6, 'Labor Rate Cards'!$B$2:$B$36, 'Labor Rate Cards'!$A$2:$A$36)</f>
        <v>LRC-006</v>
      </c>
      <c r="E6" s="313" t="str">
        <f t="array" ref="E6">_xlfn.XLOOKUP(C6, 'Roles Library'!$A$2:$A$36, 'Roles Library'!$B$2:$B$36)</f>
        <v>House Manager</v>
      </c>
      <c r="F6" s="107">
        <v>1.0</v>
      </c>
      <c r="G6" s="107">
        <v>10.0</v>
      </c>
      <c r="H6" s="314">
        <f t="array" ref="H6">_xlfn.XLOOKUP(D6, 'Labor Rate Cards'!$A$2:$A$36, 'Labor Rate Cards'!$F$2:$F$36)</f>
        <v>750</v>
      </c>
      <c r="I6" s="314">
        <f t="shared" si="1"/>
        <v>7500</v>
      </c>
      <c r="J6" s="265" t="s">
        <v>1608</v>
      </c>
      <c r="K6" s="265" t="b">
        <v>0</v>
      </c>
      <c r="L6" s="315"/>
      <c r="M6" s="316" t="s">
        <v>88</v>
      </c>
      <c r="N6" s="317">
        <v>46296.0</v>
      </c>
      <c r="O6" s="317">
        <v>46296.0</v>
      </c>
      <c r="P6" s="1"/>
      <c r="Q6" s="1"/>
      <c r="R6" s="1"/>
      <c r="S6" s="1"/>
      <c r="T6" s="1"/>
      <c r="U6" s="1"/>
      <c r="V6" s="1"/>
      <c r="W6" s="1"/>
      <c r="X6" s="1"/>
      <c r="Y6" s="1"/>
      <c r="Z6" s="1"/>
    </row>
    <row r="7">
      <c r="A7" s="55" t="s">
        <v>1616</v>
      </c>
      <c r="B7" s="56" t="s">
        <v>1617</v>
      </c>
      <c r="C7" s="55" t="s">
        <v>777</v>
      </c>
      <c r="D7" s="306" t="str">
        <f t="array" ref="D7">_xlfn.XLOOKUP(C7, 'Labor Rate Cards'!$B$2:$B$36, 'Labor Rate Cards'!$A$2:$A$36)</f>
        <v>LRC-007</v>
      </c>
      <c r="E7" s="313" t="str">
        <f t="array" ref="E7">_xlfn.XLOOKUP(C7, 'Roles Library'!$A$2:$A$36, 'Roles Library'!$B$2:$B$36)</f>
        <v>Site Safety &amp; Security Lead</v>
      </c>
      <c r="F7" s="107">
        <v>2.0</v>
      </c>
      <c r="G7" s="107">
        <v>8.0</v>
      </c>
      <c r="H7" s="314">
        <f t="array" ref="H7">_xlfn.XLOOKUP(D7, 'Labor Rate Cards'!$A$2:$A$36, 'Labor Rate Cards'!$F$2:$F$36)</f>
        <v>700</v>
      </c>
      <c r="I7" s="314">
        <f t="shared" si="1"/>
        <v>11200</v>
      </c>
      <c r="J7" s="265" t="s">
        <v>1608</v>
      </c>
      <c r="K7" s="265" t="b">
        <v>0</v>
      </c>
      <c r="L7" s="315"/>
      <c r="M7" s="316" t="s">
        <v>88</v>
      </c>
      <c r="N7" s="317">
        <v>46296.0</v>
      </c>
      <c r="O7" s="317">
        <v>46296.0</v>
      </c>
      <c r="P7" s="1"/>
      <c r="Q7" s="1"/>
      <c r="R7" s="1"/>
      <c r="S7" s="1"/>
      <c r="T7" s="1"/>
      <c r="U7" s="1"/>
      <c r="V7" s="1"/>
      <c r="W7" s="1"/>
      <c r="X7" s="1"/>
      <c r="Y7" s="1"/>
      <c r="Z7" s="1"/>
    </row>
    <row r="8">
      <c r="A8" s="55" t="s">
        <v>1618</v>
      </c>
      <c r="B8" s="56" t="s">
        <v>1619</v>
      </c>
      <c r="C8" s="55" t="s">
        <v>804</v>
      </c>
      <c r="D8" s="306" t="str">
        <f t="array" ref="D8">_xlfn.XLOOKUP(C8, 'Labor Rate Cards'!$B$2:$B$36, 'Labor Rate Cards'!$A$2:$A$36)</f>
        <v>LRC-008</v>
      </c>
      <c r="E8" s="313" t="str">
        <f t="array" ref="E8">_xlfn.XLOOKUP(C8, 'Roles Library'!$A$2:$A$36, 'Roles Library'!$B$2:$B$36)</f>
        <v>Production Stage Manager</v>
      </c>
      <c r="F8" s="107">
        <v>1.0</v>
      </c>
      <c r="G8" s="107">
        <v>6.0</v>
      </c>
      <c r="H8" s="314">
        <f t="array" ref="H8">_xlfn.XLOOKUP(D8, 'Labor Rate Cards'!$A$2:$A$36, 'Labor Rate Cards'!$F$2:$F$36)</f>
        <v>950</v>
      </c>
      <c r="I8" s="314">
        <f t="shared" si="1"/>
        <v>5700</v>
      </c>
      <c r="J8" s="265" t="s">
        <v>1608</v>
      </c>
      <c r="K8" s="265" t="b">
        <v>0</v>
      </c>
      <c r="L8" s="315"/>
      <c r="M8" s="316" t="s">
        <v>88</v>
      </c>
      <c r="N8" s="317">
        <v>46296.0</v>
      </c>
      <c r="O8" s="317">
        <v>46296.0</v>
      </c>
      <c r="P8" s="1"/>
      <c r="Q8" s="1"/>
      <c r="R8" s="1"/>
      <c r="S8" s="1"/>
      <c r="T8" s="1"/>
      <c r="U8" s="1"/>
      <c r="V8" s="1"/>
      <c r="W8" s="1"/>
      <c r="X8" s="1"/>
      <c r="Y8" s="1"/>
      <c r="Z8" s="1"/>
    </row>
    <row r="9">
      <c r="A9" s="55" t="s">
        <v>1620</v>
      </c>
      <c r="B9" s="56" t="s">
        <v>1621</v>
      </c>
      <c r="C9" s="55" t="s">
        <v>763</v>
      </c>
      <c r="D9" s="306" t="str">
        <f t="array" ref="D9">_xlfn.XLOOKUP(C9, 'Labor Rate Cards'!$B$2:$B$36, 'Labor Rate Cards'!$A$2:$A$36)</f>
        <v>LRC-009</v>
      </c>
      <c r="E9" s="313" t="str">
        <f t="array" ref="E9">_xlfn.XLOOKUP(C9, 'Roles Library'!$A$2:$A$36, 'Roles Library'!$B$2:$B$36)</f>
        <v>Audio Engineer - A1/FOH</v>
      </c>
      <c r="F9" s="107">
        <v>2.0</v>
      </c>
      <c r="G9" s="107">
        <v>6.0</v>
      </c>
      <c r="H9" s="314">
        <f t="array" ref="H9">_xlfn.XLOOKUP(D9, 'Labor Rate Cards'!$A$2:$A$36, 'Labor Rate Cards'!$F$2:$F$36)</f>
        <v>850</v>
      </c>
      <c r="I9" s="314">
        <f t="shared" si="1"/>
        <v>10200</v>
      </c>
      <c r="J9" s="265" t="s">
        <v>1608</v>
      </c>
      <c r="K9" s="265" t="b">
        <v>0</v>
      </c>
      <c r="L9" s="315"/>
      <c r="M9" s="316" t="s">
        <v>88</v>
      </c>
      <c r="N9" s="317">
        <v>46296.0</v>
      </c>
      <c r="O9" s="317">
        <v>46296.0</v>
      </c>
      <c r="P9" s="1"/>
      <c r="Q9" s="1"/>
      <c r="R9" s="1"/>
      <c r="S9" s="1"/>
      <c r="T9" s="1"/>
      <c r="U9" s="1"/>
      <c r="V9" s="1"/>
      <c r="W9" s="1"/>
      <c r="X9" s="1"/>
      <c r="Y9" s="1"/>
      <c r="Z9" s="1"/>
    </row>
    <row r="10">
      <c r="A10" s="55" t="s">
        <v>1622</v>
      </c>
      <c r="B10" s="56" t="s">
        <v>1623</v>
      </c>
      <c r="C10" s="55" t="s">
        <v>967</v>
      </c>
      <c r="D10" s="306" t="str">
        <f t="array" ref="D10">_xlfn.XLOOKUP(C10, 'Labor Rate Cards'!$B$2:$B$36, 'Labor Rate Cards'!$A$2:$A$36)</f>
        <v>LRC-010</v>
      </c>
      <c r="E10" s="313" t="str">
        <f t="array" ref="E10">_xlfn.XLOOKUP(C10, 'Roles Library'!$A$2:$A$36, 'Roles Library'!$B$2:$B$36)</f>
        <v>Lighting Designer / LD</v>
      </c>
      <c r="F10" s="107">
        <v>2.0</v>
      </c>
      <c r="G10" s="107">
        <v>6.0</v>
      </c>
      <c r="H10" s="314">
        <f t="array" ref="H10">_xlfn.XLOOKUP(D10, 'Labor Rate Cards'!$A$2:$A$36, 'Labor Rate Cards'!$F$2:$F$36)</f>
        <v>800</v>
      </c>
      <c r="I10" s="314">
        <f t="shared" si="1"/>
        <v>9600</v>
      </c>
      <c r="J10" s="265" t="s">
        <v>1608</v>
      </c>
      <c r="K10" s="265" t="b">
        <v>0</v>
      </c>
      <c r="L10" s="315"/>
      <c r="M10" s="316" t="s">
        <v>88</v>
      </c>
      <c r="N10" s="317">
        <v>46296.0</v>
      </c>
      <c r="O10" s="317">
        <v>46296.0</v>
      </c>
      <c r="P10" s="1"/>
      <c r="Q10" s="1"/>
      <c r="R10" s="1"/>
      <c r="S10" s="1"/>
      <c r="T10" s="1"/>
      <c r="U10" s="1"/>
      <c r="V10" s="1"/>
      <c r="W10" s="1"/>
      <c r="X10" s="1"/>
      <c r="Y10" s="1"/>
      <c r="Z10" s="1"/>
    </row>
    <row r="11">
      <c r="A11" s="117"/>
      <c r="B11" s="117"/>
      <c r="C11" s="117"/>
      <c r="D11" s="117"/>
      <c r="E11" s="117"/>
      <c r="F11" s="117"/>
      <c r="G11" s="117"/>
      <c r="H11" s="117"/>
      <c r="I11" s="117"/>
      <c r="J11" s="1"/>
      <c r="K11" s="1"/>
      <c r="L11" s="1"/>
      <c r="M11" s="1"/>
      <c r="N11" s="1"/>
      <c r="O11" s="1"/>
      <c r="P11" s="1"/>
      <c r="Q11" s="1"/>
      <c r="R11" s="1"/>
      <c r="S11" s="1"/>
      <c r="T11" s="1"/>
      <c r="U11" s="1"/>
      <c r="V11" s="1"/>
      <c r="W11" s="1"/>
      <c r="X11" s="1"/>
      <c r="Y11" s="1"/>
      <c r="Z11" s="1"/>
    </row>
    <row r="12">
      <c r="A12" s="117"/>
      <c r="B12" s="117"/>
      <c r="C12" s="117"/>
      <c r="D12" s="117"/>
      <c r="E12" s="117"/>
      <c r="F12" s="117"/>
      <c r="G12" s="117"/>
      <c r="H12" s="117"/>
      <c r="I12" s="117"/>
      <c r="J12" s="1"/>
      <c r="K12" s="1"/>
      <c r="L12" s="1"/>
      <c r="M12" s="1"/>
      <c r="N12" s="1"/>
      <c r="O12" s="1"/>
      <c r="P12" s="1"/>
      <c r="Q12" s="1"/>
      <c r="R12" s="1"/>
      <c r="S12" s="1"/>
      <c r="T12" s="1"/>
      <c r="U12" s="1"/>
      <c r="V12" s="1"/>
      <c r="W12" s="1"/>
      <c r="X12" s="1"/>
      <c r="Y12" s="1"/>
      <c r="Z12" s="1"/>
    </row>
    <row r="13">
      <c r="A13" s="117"/>
      <c r="B13" s="117"/>
      <c r="C13" s="117"/>
      <c r="D13" s="117"/>
      <c r="E13" s="117"/>
      <c r="F13" s="117"/>
      <c r="G13" s="117"/>
      <c r="H13" s="117"/>
      <c r="I13" s="117"/>
      <c r="J13" s="1"/>
      <c r="K13" s="1"/>
      <c r="L13" s="1"/>
      <c r="M13" s="1"/>
      <c r="N13" s="1"/>
      <c r="O13" s="1"/>
      <c r="P13" s="1"/>
      <c r="Q13" s="1"/>
      <c r="R13" s="1"/>
      <c r="S13" s="1"/>
      <c r="T13" s="1"/>
      <c r="U13" s="1"/>
      <c r="V13" s="1"/>
      <c r="W13" s="1"/>
      <c r="X13" s="1"/>
      <c r="Y13" s="1"/>
      <c r="Z13" s="1"/>
    </row>
    <row r="14">
      <c r="A14" s="117"/>
      <c r="B14" s="117"/>
      <c r="C14" s="117"/>
      <c r="D14" s="117"/>
      <c r="E14" s="117"/>
      <c r="F14" s="117"/>
      <c r="G14" s="117"/>
      <c r="H14" s="117"/>
      <c r="I14" s="117"/>
      <c r="J14" s="1"/>
      <c r="K14" s="1"/>
      <c r="L14" s="1"/>
      <c r="M14" s="1"/>
      <c r="N14" s="1"/>
      <c r="O14" s="1"/>
      <c r="P14" s="1"/>
      <c r="Q14" s="1"/>
      <c r="R14" s="1"/>
      <c r="S14" s="1"/>
      <c r="T14" s="1"/>
      <c r="U14" s="1"/>
      <c r="V14" s="1"/>
      <c r="W14" s="1"/>
      <c r="X14" s="1"/>
      <c r="Y14" s="1"/>
      <c r="Z14" s="1"/>
    </row>
    <row r="15">
      <c r="A15" s="117"/>
      <c r="B15" s="117"/>
      <c r="C15" s="117"/>
      <c r="D15" s="117"/>
      <c r="E15" s="117"/>
      <c r="F15" s="117"/>
      <c r="G15" s="117"/>
      <c r="H15" s="117"/>
      <c r="I15" s="117"/>
      <c r="J15" s="1"/>
      <c r="K15" s="1"/>
      <c r="L15" s="1"/>
      <c r="M15" s="1"/>
      <c r="N15" s="1"/>
      <c r="O15" s="1"/>
      <c r="P15" s="1"/>
      <c r="Q15" s="1"/>
      <c r="R15" s="1"/>
      <c r="S15" s="1"/>
      <c r="T15" s="1"/>
      <c r="U15" s="1"/>
      <c r="V15" s="1"/>
      <c r="W15" s="1"/>
      <c r="X15" s="1"/>
      <c r="Y15" s="1"/>
      <c r="Z15" s="1"/>
    </row>
    <row r="16">
      <c r="A16" s="117"/>
      <c r="B16" s="117"/>
      <c r="C16" s="117"/>
      <c r="D16" s="117"/>
      <c r="E16" s="117"/>
      <c r="F16" s="117"/>
      <c r="G16" s="117"/>
      <c r="H16" s="117"/>
      <c r="I16" s="117"/>
      <c r="J16" s="1"/>
      <c r="K16" s="1"/>
      <c r="L16" s="1"/>
      <c r="M16" s="1"/>
      <c r="N16" s="1"/>
      <c r="O16" s="1"/>
      <c r="P16" s="1"/>
      <c r="Q16" s="1"/>
      <c r="R16" s="1"/>
      <c r="S16" s="1"/>
      <c r="T16" s="1"/>
      <c r="U16" s="1"/>
      <c r="V16" s="1"/>
      <c r="W16" s="1"/>
      <c r="X16" s="1"/>
      <c r="Y16" s="1"/>
      <c r="Z16" s="1"/>
    </row>
    <row r="17">
      <c r="A17" s="117"/>
      <c r="B17" s="117"/>
      <c r="C17" s="117"/>
      <c r="D17" s="117"/>
      <c r="E17" s="117"/>
      <c r="F17" s="117"/>
      <c r="G17" s="117"/>
      <c r="H17" s="117"/>
      <c r="I17" s="117"/>
      <c r="J17" s="1"/>
      <c r="K17" s="1"/>
      <c r="L17" s="1"/>
      <c r="M17" s="1"/>
      <c r="N17" s="1"/>
      <c r="O17" s="1"/>
      <c r="P17" s="1"/>
      <c r="Q17" s="1"/>
      <c r="R17" s="1"/>
      <c r="S17" s="1"/>
      <c r="T17" s="1"/>
      <c r="U17" s="1"/>
      <c r="V17" s="1"/>
      <c r="W17" s="1"/>
      <c r="X17" s="1"/>
      <c r="Y17" s="1"/>
      <c r="Z17" s="1"/>
    </row>
    <row r="18">
      <c r="A18" s="117"/>
      <c r="B18" s="117"/>
      <c r="C18" s="117"/>
      <c r="D18" s="117"/>
      <c r="E18" s="117"/>
      <c r="F18" s="117"/>
      <c r="G18" s="117"/>
      <c r="H18" s="117"/>
      <c r="I18" s="117"/>
      <c r="J18" s="1"/>
      <c r="K18" s="1"/>
      <c r="L18" s="1"/>
      <c r="M18" s="1"/>
      <c r="N18" s="1"/>
      <c r="O18" s="1"/>
      <c r="P18" s="1"/>
      <c r="Q18" s="1"/>
      <c r="R18" s="1"/>
      <c r="S18" s="1"/>
      <c r="T18" s="1"/>
      <c r="U18" s="1"/>
      <c r="V18" s="1"/>
      <c r="W18" s="1"/>
      <c r="X18" s="1"/>
      <c r="Y18" s="1"/>
      <c r="Z18" s="1"/>
    </row>
    <row r="19">
      <c r="A19" s="117"/>
      <c r="B19" s="117"/>
      <c r="C19" s="117"/>
      <c r="D19" s="117"/>
      <c r="E19" s="117"/>
      <c r="F19" s="117"/>
      <c r="G19" s="117"/>
      <c r="H19" s="117"/>
      <c r="I19" s="117"/>
      <c r="J19" s="1"/>
      <c r="K19" s="1"/>
      <c r="L19" s="1"/>
      <c r="M19" s="1"/>
      <c r="N19" s="1"/>
      <c r="O19" s="1"/>
      <c r="P19" s="1"/>
      <c r="Q19" s="1"/>
      <c r="R19" s="1"/>
      <c r="S19" s="1"/>
      <c r="T19" s="1"/>
      <c r="U19" s="1"/>
      <c r="V19" s="1"/>
      <c r="W19" s="1"/>
      <c r="X19" s="1"/>
      <c r="Y19" s="1"/>
      <c r="Z19" s="1"/>
    </row>
    <row r="20">
      <c r="A20" s="117"/>
      <c r="B20" s="117"/>
      <c r="C20" s="117"/>
      <c r="D20" s="117"/>
      <c r="E20" s="117"/>
      <c r="F20" s="117"/>
      <c r="G20" s="117"/>
      <c r="H20" s="117"/>
      <c r="I20" s="117"/>
      <c r="J20" s="1"/>
      <c r="K20" s="1"/>
      <c r="L20" s="1"/>
      <c r="M20" s="1"/>
      <c r="N20" s="1"/>
      <c r="O20" s="1"/>
      <c r="P20" s="1"/>
      <c r="Q20" s="1"/>
      <c r="R20" s="1"/>
      <c r="S20" s="1"/>
      <c r="T20" s="1"/>
      <c r="U20" s="1"/>
      <c r="V20" s="1"/>
      <c r="W20" s="1"/>
      <c r="X20" s="1"/>
      <c r="Y20" s="1"/>
      <c r="Z20" s="1"/>
    </row>
    <row r="21">
      <c r="A21" s="140"/>
      <c r="B21" s="140"/>
      <c r="C21" s="140"/>
      <c r="D21" s="140"/>
      <c r="E21" s="140"/>
      <c r="F21" s="140"/>
      <c r="G21" s="140"/>
      <c r="H21" s="140"/>
      <c r="I21" s="140"/>
    </row>
    <row r="22">
      <c r="A22" s="140"/>
      <c r="B22" s="140"/>
      <c r="C22" s="140"/>
      <c r="D22" s="140"/>
      <c r="E22" s="140"/>
      <c r="F22" s="140"/>
      <c r="G22" s="140"/>
      <c r="H22" s="140"/>
      <c r="I22" s="140"/>
    </row>
    <row r="23">
      <c r="A23" s="140"/>
      <c r="B23" s="140"/>
      <c r="C23" s="140"/>
      <c r="D23" s="140"/>
      <c r="E23" s="140"/>
      <c r="F23" s="140"/>
      <c r="G23" s="140"/>
      <c r="H23" s="140"/>
      <c r="I23" s="140"/>
    </row>
    <row r="24">
      <c r="A24" s="140"/>
      <c r="B24" s="140"/>
      <c r="C24" s="140"/>
      <c r="D24" s="140"/>
      <c r="E24" s="140"/>
      <c r="F24" s="140"/>
      <c r="G24" s="140"/>
      <c r="H24" s="140"/>
      <c r="I24" s="140"/>
    </row>
    <row r="25">
      <c r="A25" s="140"/>
      <c r="B25" s="140"/>
      <c r="C25" s="140"/>
      <c r="D25" s="140"/>
      <c r="E25" s="140"/>
      <c r="F25" s="140"/>
      <c r="G25" s="140"/>
      <c r="H25" s="140"/>
      <c r="I25" s="140"/>
    </row>
    <row r="26">
      <c r="A26" s="140"/>
      <c r="B26" s="140"/>
      <c r="C26" s="140"/>
      <c r="D26" s="140"/>
      <c r="E26" s="140"/>
      <c r="F26" s="140"/>
      <c r="G26" s="140"/>
      <c r="H26" s="140"/>
      <c r="I26" s="140"/>
    </row>
    <row r="27">
      <c r="A27" s="140"/>
      <c r="B27" s="140"/>
      <c r="C27" s="140"/>
      <c r="D27" s="140"/>
      <c r="E27" s="140"/>
      <c r="F27" s="140"/>
      <c r="G27" s="140"/>
      <c r="H27" s="140"/>
      <c r="I27" s="140"/>
    </row>
    <row r="28">
      <c r="A28" s="140"/>
      <c r="B28" s="140"/>
      <c r="C28" s="140"/>
      <c r="D28" s="140"/>
      <c r="E28" s="140"/>
      <c r="F28" s="140"/>
      <c r="G28" s="140"/>
      <c r="H28" s="140"/>
      <c r="I28" s="140"/>
    </row>
    <row r="29">
      <c r="A29" s="140"/>
      <c r="B29" s="140"/>
      <c r="C29" s="140"/>
      <c r="D29" s="140"/>
      <c r="E29" s="140"/>
      <c r="F29" s="140"/>
      <c r="G29" s="140"/>
      <c r="H29" s="140"/>
      <c r="I29" s="140"/>
    </row>
    <row r="30">
      <c r="A30" s="140"/>
      <c r="B30" s="140"/>
      <c r="C30" s="140"/>
      <c r="D30" s="140"/>
      <c r="E30" s="140"/>
      <c r="F30" s="140"/>
      <c r="G30" s="140"/>
      <c r="H30" s="140"/>
      <c r="I30" s="140"/>
    </row>
    <row r="31">
      <c r="A31" s="140"/>
      <c r="B31" s="140"/>
      <c r="C31" s="140"/>
      <c r="D31" s="140"/>
      <c r="E31" s="140"/>
      <c r="F31" s="140"/>
      <c r="G31" s="140"/>
      <c r="H31" s="140"/>
      <c r="I31" s="140"/>
    </row>
    <row r="32">
      <c r="A32" s="140"/>
      <c r="B32" s="140"/>
      <c r="C32" s="140"/>
      <c r="D32" s="140"/>
      <c r="E32" s="140"/>
      <c r="F32" s="140"/>
      <c r="G32" s="140"/>
      <c r="H32" s="140"/>
      <c r="I32" s="140"/>
    </row>
    <row r="33">
      <c r="A33" s="140"/>
      <c r="B33" s="140"/>
      <c r="C33" s="140"/>
      <c r="D33" s="140"/>
      <c r="E33" s="140"/>
      <c r="F33" s="140"/>
      <c r="G33" s="140"/>
      <c r="H33" s="140"/>
      <c r="I33" s="140"/>
    </row>
    <row r="34">
      <c r="A34" s="140"/>
      <c r="B34" s="140"/>
      <c r="C34" s="140"/>
      <c r="D34" s="140"/>
      <c r="E34" s="140"/>
      <c r="F34" s="140"/>
      <c r="G34" s="140"/>
      <c r="H34" s="140"/>
      <c r="I34" s="140"/>
    </row>
    <row r="35">
      <c r="A35" s="140"/>
      <c r="B35" s="140"/>
      <c r="C35" s="140"/>
      <c r="D35" s="140"/>
      <c r="E35" s="140"/>
      <c r="F35" s="140"/>
      <c r="G35" s="140"/>
      <c r="H35" s="140"/>
      <c r="I35" s="140"/>
    </row>
    <row r="36">
      <c r="A36" s="140"/>
      <c r="B36" s="140"/>
      <c r="C36" s="140"/>
      <c r="D36" s="140"/>
      <c r="E36" s="140"/>
      <c r="F36" s="140"/>
      <c r="G36" s="140"/>
      <c r="H36" s="140"/>
      <c r="I36" s="140"/>
    </row>
    <row r="37">
      <c r="A37" s="140"/>
      <c r="B37" s="140"/>
      <c r="C37" s="140"/>
      <c r="D37" s="140"/>
      <c r="E37" s="140"/>
      <c r="F37" s="140"/>
      <c r="G37" s="140"/>
      <c r="H37" s="140"/>
      <c r="I37" s="140"/>
    </row>
    <row r="38">
      <c r="A38" s="140"/>
      <c r="B38" s="140"/>
      <c r="C38" s="140"/>
      <c r="D38" s="140"/>
      <c r="E38" s="140"/>
      <c r="F38" s="140"/>
      <c r="G38" s="140"/>
      <c r="H38" s="140"/>
      <c r="I38" s="140"/>
    </row>
    <row r="39">
      <c r="A39" s="140"/>
      <c r="B39" s="140"/>
      <c r="C39" s="140"/>
      <c r="D39" s="140"/>
      <c r="E39" s="140"/>
      <c r="F39" s="140"/>
      <c r="G39" s="140"/>
      <c r="H39" s="140"/>
      <c r="I39" s="140"/>
    </row>
    <row r="40">
      <c r="A40" s="140"/>
      <c r="B40" s="140"/>
      <c r="C40" s="140"/>
      <c r="D40" s="140"/>
      <c r="E40" s="140"/>
      <c r="F40" s="140"/>
      <c r="G40" s="140"/>
      <c r="H40" s="140"/>
      <c r="I40" s="140"/>
    </row>
    <row r="41">
      <c r="A41" s="140"/>
      <c r="B41" s="140"/>
      <c r="C41" s="140"/>
      <c r="D41" s="140"/>
      <c r="E41" s="140"/>
      <c r="F41" s="140"/>
      <c r="G41" s="140"/>
      <c r="H41" s="140"/>
      <c r="I41" s="140"/>
    </row>
    <row r="42">
      <c r="A42" s="140"/>
      <c r="B42" s="140"/>
      <c r="C42" s="140"/>
      <c r="D42" s="140"/>
      <c r="E42" s="140"/>
      <c r="F42" s="140"/>
      <c r="G42" s="140"/>
      <c r="H42" s="140"/>
      <c r="I42" s="140"/>
    </row>
    <row r="43">
      <c r="A43" s="140"/>
      <c r="B43" s="140"/>
      <c r="C43" s="140"/>
      <c r="D43" s="140"/>
      <c r="E43" s="140"/>
      <c r="F43" s="140"/>
      <c r="G43" s="140"/>
      <c r="H43" s="140"/>
      <c r="I43" s="140"/>
    </row>
    <row r="44">
      <c r="A44" s="140"/>
      <c r="B44" s="140"/>
      <c r="C44" s="140"/>
      <c r="D44" s="140"/>
      <c r="E44" s="140"/>
      <c r="F44" s="140"/>
      <c r="G44" s="140"/>
      <c r="H44" s="140"/>
      <c r="I44" s="140"/>
    </row>
    <row r="45">
      <c r="A45" s="140"/>
      <c r="B45" s="140"/>
      <c r="C45" s="140"/>
      <c r="D45" s="140"/>
      <c r="E45" s="140"/>
      <c r="F45" s="140"/>
      <c r="G45" s="140"/>
      <c r="H45" s="140"/>
      <c r="I45" s="140"/>
    </row>
    <row r="46">
      <c r="A46" s="140"/>
      <c r="B46" s="140"/>
      <c r="C46" s="140"/>
      <c r="D46" s="140"/>
      <c r="E46" s="140"/>
      <c r="F46" s="140"/>
      <c r="G46" s="140"/>
      <c r="H46" s="140"/>
      <c r="I46" s="140"/>
    </row>
    <row r="47">
      <c r="A47" s="140"/>
      <c r="B47" s="140"/>
      <c r="C47" s="140"/>
      <c r="D47" s="140"/>
      <c r="E47" s="140"/>
      <c r="F47" s="140"/>
      <c r="G47" s="140"/>
      <c r="H47" s="140"/>
      <c r="I47" s="140"/>
    </row>
    <row r="48">
      <c r="A48" s="140"/>
      <c r="B48" s="140"/>
      <c r="C48" s="140"/>
      <c r="D48" s="140"/>
      <c r="E48" s="140"/>
      <c r="F48" s="140"/>
      <c r="G48" s="140"/>
      <c r="H48" s="140"/>
      <c r="I48" s="140"/>
    </row>
    <row r="49">
      <c r="A49" s="140"/>
      <c r="B49" s="140"/>
      <c r="C49" s="140"/>
      <c r="D49" s="140"/>
      <c r="E49" s="140"/>
      <c r="F49" s="140"/>
      <c r="G49" s="140"/>
      <c r="H49" s="140"/>
      <c r="I49" s="140"/>
    </row>
    <row r="50">
      <c r="A50" s="140"/>
      <c r="B50" s="140"/>
      <c r="C50" s="140"/>
      <c r="D50" s="140"/>
      <c r="E50" s="140"/>
      <c r="F50" s="140"/>
      <c r="G50" s="140"/>
      <c r="H50" s="140"/>
      <c r="I50" s="140"/>
    </row>
    <row r="51">
      <c r="A51" s="140"/>
      <c r="B51" s="140"/>
      <c r="C51" s="140"/>
      <c r="D51" s="140"/>
      <c r="E51" s="140"/>
      <c r="F51" s="140"/>
      <c r="G51" s="140"/>
      <c r="H51" s="140"/>
      <c r="I51" s="140"/>
    </row>
    <row r="52">
      <c r="A52" s="140"/>
      <c r="B52" s="140"/>
      <c r="C52" s="140"/>
      <c r="D52" s="140"/>
      <c r="E52" s="140"/>
      <c r="F52" s="140"/>
      <c r="G52" s="140"/>
      <c r="H52" s="140"/>
      <c r="I52" s="140"/>
    </row>
    <row r="53">
      <c r="A53" s="140"/>
      <c r="B53" s="140"/>
      <c r="C53" s="140"/>
      <c r="D53" s="140"/>
      <c r="E53" s="140"/>
      <c r="F53" s="140"/>
      <c r="G53" s="140"/>
      <c r="H53" s="140"/>
      <c r="I53" s="140"/>
    </row>
    <row r="54">
      <c r="A54" s="140"/>
      <c r="B54" s="140"/>
      <c r="C54" s="140"/>
      <c r="D54" s="140"/>
      <c r="E54" s="140"/>
      <c r="F54" s="140"/>
      <c r="G54" s="140"/>
      <c r="H54" s="140"/>
      <c r="I54" s="140"/>
    </row>
    <row r="55">
      <c r="A55" s="140"/>
      <c r="B55" s="140"/>
      <c r="C55" s="140"/>
      <c r="D55" s="140"/>
      <c r="E55" s="140"/>
      <c r="F55" s="140"/>
      <c r="G55" s="140"/>
      <c r="H55" s="140"/>
      <c r="I55" s="140"/>
    </row>
    <row r="56">
      <c r="A56" s="140"/>
      <c r="B56" s="140"/>
      <c r="C56" s="140"/>
      <c r="D56" s="140"/>
      <c r="E56" s="140"/>
      <c r="F56" s="140"/>
      <c r="G56" s="140"/>
      <c r="H56" s="140"/>
      <c r="I56" s="140"/>
    </row>
    <row r="57">
      <c r="A57" s="140"/>
      <c r="B57" s="140"/>
      <c r="C57" s="140"/>
      <c r="D57" s="140"/>
      <c r="E57" s="140"/>
      <c r="F57" s="140"/>
      <c r="G57" s="140"/>
      <c r="H57" s="140"/>
      <c r="I57" s="140"/>
    </row>
    <row r="58">
      <c r="A58" s="140"/>
      <c r="B58" s="140"/>
      <c r="C58" s="140"/>
      <c r="D58" s="140"/>
      <c r="E58" s="140"/>
      <c r="F58" s="140"/>
      <c r="G58" s="140"/>
      <c r="H58" s="140"/>
      <c r="I58" s="140"/>
    </row>
    <row r="59">
      <c r="A59" s="140"/>
      <c r="B59" s="140"/>
      <c r="C59" s="140"/>
      <c r="D59" s="140"/>
      <c r="E59" s="140"/>
      <c r="F59" s="140"/>
      <c r="G59" s="140"/>
      <c r="H59" s="140"/>
      <c r="I59" s="140"/>
    </row>
    <row r="60">
      <c r="A60" s="140"/>
      <c r="B60" s="140"/>
      <c r="C60" s="140"/>
      <c r="D60" s="140"/>
      <c r="E60" s="140"/>
      <c r="F60" s="140"/>
      <c r="G60" s="140"/>
      <c r="H60" s="140"/>
      <c r="I60" s="140"/>
    </row>
    <row r="61">
      <c r="A61" s="140"/>
      <c r="B61" s="140"/>
      <c r="C61" s="140"/>
      <c r="D61" s="140"/>
      <c r="E61" s="140"/>
      <c r="F61" s="140"/>
      <c r="G61" s="140"/>
      <c r="H61" s="140"/>
      <c r="I61" s="140"/>
    </row>
    <row r="62">
      <c r="A62" s="140"/>
      <c r="B62" s="140"/>
      <c r="C62" s="140"/>
      <c r="D62" s="140"/>
      <c r="E62" s="140"/>
      <c r="F62" s="140"/>
      <c r="G62" s="140"/>
      <c r="H62" s="140"/>
      <c r="I62" s="140"/>
    </row>
    <row r="63">
      <c r="A63" s="140"/>
      <c r="B63" s="140"/>
      <c r="C63" s="140"/>
      <c r="D63" s="140"/>
      <c r="E63" s="140"/>
      <c r="F63" s="140"/>
      <c r="G63" s="140"/>
      <c r="H63" s="140"/>
      <c r="I63" s="140"/>
    </row>
    <row r="64">
      <c r="A64" s="140"/>
      <c r="B64" s="140"/>
      <c r="C64" s="140"/>
      <c r="D64" s="140"/>
      <c r="E64" s="140"/>
      <c r="F64" s="140"/>
      <c r="G64" s="140"/>
      <c r="H64" s="140"/>
      <c r="I64" s="140"/>
    </row>
    <row r="65">
      <c r="A65" s="140"/>
      <c r="B65" s="140"/>
      <c r="C65" s="140"/>
      <c r="D65" s="140"/>
      <c r="E65" s="140"/>
      <c r="F65" s="140"/>
      <c r="G65" s="140"/>
      <c r="H65" s="140"/>
      <c r="I65" s="140"/>
    </row>
    <row r="66">
      <c r="A66" s="140"/>
      <c r="B66" s="140"/>
      <c r="C66" s="140"/>
      <c r="D66" s="140"/>
      <c r="E66" s="140"/>
      <c r="F66" s="140"/>
      <c r="G66" s="140"/>
      <c r="H66" s="140"/>
      <c r="I66" s="140"/>
    </row>
    <row r="67">
      <c r="A67" s="140"/>
      <c r="B67" s="140"/>
      <c r="C67" s="140"/>
      <c r="D67" s="140"/>
      <c r="E67" s="140"/>
      <c r="F67" s="140"/>
      <c r="G67" s="140"/>
      <c r="H67" s="140"/>
      <c r="I67" s="140"/>
    </row>
    <row r="68">
      <c r="A68" s="140"/>
      <c r="B68" s="140"/>
      <c r="C68" s="140"/>
      <c r="D68" s="140"/>
      <c r="E68" s="140"/>
      <c r="F68" s="140"/>
      <c r="G68" s="140"/>
      <c r="H68" s="140"/>
      <c r="I68" s="140"/>
    </row>
    <row r="69">
      <c r="A69" s="140"/>
      <c r="B69" s="140"/>
      <c r="C69" s="140"/>
      <c r="D69" s="140"/>
      <c r="E69" s="140"/>
      <c r="F69" s="140"/>
      <c r="G69" s="140"/>
      <c r="H69" s="140"/>
      <c r="I69" s="140"/>
    </row>
    <row r="70">
      <c r="A70" s="140"/>
      <c r="B70" s="140"/>
      <c r="C70" s="140"/>
      <c r="D70" s="140"/>
      <c r="E70" s="140"/>
      <c r="F70" s="140"/>
      <c r="G70" s="140"/>
      <c r="H70" s="140"/>
      <c r="I70" s="140"/>
    </row>
    <row r="71">
      <c r="A71" s="140"/>
      <c r="B71" s="140"/>
      <c r="C71" s="140"/>
      <c r="D71" s="140"/>
      <c r="E71" s="140"/>
      <c r="F71" s="140"/>
      <c r="G71" s="140"/>
      <c r="H71" s="140"/>
      <c r="I71" s="140"/>
    </row>
    <row r="72">
      <c r="A72" s="140"/>
      <c r="B72" s="140"/>
      <c r="C72" s="140"/>
      <c r="D72" s="140"/>
      <c r="E72" s="140"/>
      <c r="F72" s="140"/>
      <c r="G72" s="140"/>
      <c r="H72" s="140"/>
      <c r="I72" s="140"/>
    </row>
    <row r="73">
      <c r="A73" s="140"/>
      <c r="B73" s="140"/>
      <c r="C73" s="140"/>
      <c r="D73" s="140"/>
      <c r="E73" s="140"/>
      <c r="F73" s="140"/>
      <c r="G73" s="140"/>
      <c r="H73" s="140"/>
      <c r="I73" s="140"/>
    </row>
    <row r="74">
      <c r="A74" s="140"/>
      <c r="B74" s="140"/>
      <c r="C74" s="140"/>
      <c r="D74" s="140"/>
      <c r="E74" s="140"/>
      <c r="F74" s="140"/>
      <c r="G74" s="140"/>
      <c r="H74" s="140"/>
      <c r="I74" s="140"/>
    </row>
    <row r="75">
      <c r="A75" s="140"/>
      <c r="B75" s="140"/>
      <c r="C75" s="140"/>
      <c r="D75" s="140"/>
      <c r="E75" s="140"/>
      <c r="F75" s="140"/>
      <c r="G75" s="140"/>
      <c r="H75" s="140"/>
      <c r="I75" s="140"/>
    </row>
    <row r="76">
      <c r="A76" s="140"/>
      <c r="B76" s="140"/>
      <c r="C76" s="140"/>
      <c r="D76" s="140"/>
      <c r="E76" s="140"/>
      <c r="F76" s="140"/>
      <c r="G76" s="140"/>
      <c r="H76" s="140"/>
      <c r="I76" s="140"/>
    </row>
    <row r="77">
      <c r="A77" s="140"/>
      <c r="B77" s="140"/>
      <c r="C77" s="140"/>
      <c r="D77" s="140"/>
      <c r="E77" s="140"/>
      <c r="F77" s="140"/>
      <c r="G77" s="140"/>
      <c r="H77" s="140"/>
      <c r="I77" s="140"/>
    </row>
    <row r="78">
      <c r="A78" s="140"/>
      <c r="B78" s="140"/>
      <c r="C78" s="140"/>
      <c r="D78" s="140"/>
      <c r="E78" s="140"/>
      <c r="F78" s="140"/>
      <c r="G78" s="140"/>
      <c r="H78" s="140"/>
      <c r="I78" s="140"/>
    </row>
    <row r="79">
      <c r="A79" s="140"/>
      <c r="B79" s="140"/>
      <c r="C79" s="140"/>
      <c r="D79" s="140"/>
      <c r="E79" s="140"/>
      <c r="F79" s="140"/>
      <c r="G79" s="140"/>
      <c r="H79" s="140"/>
      <c r="I79" s="140"/>
    </row>
    <row r="80">
      <c r="A80" s="140"/>
      <c r="B80" s="140"/>
      <c r="C80" s="140"/>
      <c r="D80" s="140"/>
      <c r="E80" s="140"/>
      <c r="F80" s="140"/>
      <c r="G80" s="140"/>
      <c r="H80" s="140"/>
      <c r="I80" s="140"/>
    </row>
    <row r="81">
      <c r="A81" s="140"/>
      <c r="B81" s="140"/>
      <c r="C81" s="140"/>
      <c r="D81" s="140"/>
      <c r="E81" s="140"/>
      <c r="F81" s="140"/>
      <c r="G81" s="140"/>
      <c r="H81" s="140"/>
      <c r="I81" s="140"/>
    </row>
    <row r="82">
      <c r="A82" s="140"/>
      <c r="B82" s="140"/>
      <c r="C82" s="140"/>
      <c r="D82" s="140"/>
      <c r="E82" s="140"/>
      <c r="F82" s="140"/>
      <c r="G82" s="140"/>
      <c r="H82" s="140"/>
      <c r="I82" s="140"/>
    </row>
    <row r="83">
      <c r="A83" s="140"/>
      <c r="B83" s="140"/>
      <c r="C83" s="140"/>
      <c r="D83" s="140"/>
      <c r="E83" s="140"/>
      <c r="F83" s="140"/>
      <c r="G83" s="140"/>
      <c r="H83" s="140"/>
      <c r="I83" s="140"/>
    </row>
    <row r="84">
      <c r="A84" s="140"/>
      <c r="B84" s="140"/>
      <c r="C84" s="140"/>
      <c r="D84" s="140"/>
      <c r="E84" s="140"/>
      <c r="F84" s="140"/>
      <c r="G84" s="140"/>
      <c r="H84" s="140"/>
      <c r="I84" s="140"/>
    </row>
    <row r="85">
      <c r="A85" s="140"/>
      <c r="B85" s="140"/>
      <c r="C85" s="140"/>
      <c r="D85" s="140"/>
      <c r="E85" s="140"/>
      <c r="F85" s="140"/>
      <c r="G85" s="140"/>
      <c r="H85" s="140"/>
      <c r="I85" s="140"/>
    </row>
    <row r="86">
      <c r="A86" s="140"/>
      <c r="B86" s="140"/>
      <c r="C86" s="140"/>
      <c r="D86" s="140"/>
      <c r="E86" s="140"/>
      <c r="F86" s="140"/>
      <c r="G86" s="140"/>
      <c r="H86" s="140"/>
      <c r="I86" s="140"/>
    </row>
    <row r="87">
      <c r="A87" s="140"/>
      <c r="B87" s="140"/>
      <c r="C87" s="140"/>
      <c r="D87" s="140"/>
      <c r="E87" s="140"/>
      <c r="F87" s="140"/>
      <c r="G87" s="140"/>
      <c r="H87" s="140"/>
      <c r="I87" s="140"/>
    </row>
    <row r="88">
      <c r="A88" s="140"/>
      <c r="B88" s="140"/>
      <c r="C88" s="140"/>
      <c r="D88" s="140"/>
      <c r="E88" s="140"/>
      <c r="F88" s="140"/>
      <c r="G88" s="140"/>
      <c r="H88" s="140"/>
      <c r="I88" s="140"/>
    </row>
    <row r="89">
      <c r="A89" s="140"/>
      <c r="B89" s="140"/>
      <c r="C89" s="140"/>
      <c r="D89" s="140"/>
      <c r="E89" s="140"/>
      <c r="F89" s="140"/>
      <c r="G89" s="140"/>
      <c r="H89" s="140"/>
      <c r="I89" s="140"/>
    </row>
    <row r="90">
      <c r="A90" s="140"/>
      <c r="B90" s="140"/>
      <c r="C90" s="140"/>
      <c r="D90" s="140"/>
      <c r="E90" s="140"/>
      <c r="F90" s="140"/>
      <c r="G90" s="140"/>
      <c r="H90" s="140"/>
      <c r="I90" s="140"/>
    </row>
    <row r="91">
      <c r="A91" s="140"/>
      <c r="B91" s="140"/>
      <c r="C91" s="140"/>
      <c r="D91" s="140"/>
      <c r="E91" s="140"/>
      <c r="F91" s="140"/>
      <c r="G91" s="140"/>
      <c r="H91" s="140"/>
      <c r="I91" s="140"/>
    </row>
    <row r="92">
      <c r="A92" s="140"/>
      <c r="B92" s="140"/>
      <c r="C92" s="140"/>
      <c r="D92" s="140"/>
      <c r="E92" s="140"/>
      <c r="F92" s="140"/>
      <c r="G92" s="140"/>
      <c r="H92" s="140"/>
      <c r="I92" s="140"/>
    </row>
    <row r="93">
      <c r="A93" s="140"/>
      <c r="B93" s="140"/>
      <c r="C93" s="140"/>
      <c r="D93" s="140"/>
      <c r="E93" s="140"/>
      <c r="F93" s="140"/>
      <c r="G93" s="140"/>
      <c r="H93" s="140"/>
      <c r="I93" s="140"/>
    </row>
    <row r="94">
      <c r="A94" s="140"/>
      <c r="B94" s="140"/>
      <c r="C94" s="140"/>
      <c r="D94" s="140"/>
      <c r="E94" s="140"/>
      <c r="F94" s="140"/>
      <c r="G94" s="140"/>
      <c r="H94" s="140"/>
      <c r="I94" s="140"/>
    </row>
    <row r="95">
      <c r="A95" s="140"/>
      <c r="B95" s="140"/>
      <c r="C95" s="140"/>
      <c r="D95" s="140"/>
      <c r="E95" s="140"/>
      <c r="F95" s="140"/>
      <c r="G95" s="140"/>
      <c r="H95" s="140"/>
      <c r="I95" s="140"/>
    </row>
    <row r="96">
      <c r="A96" s="140"/>
      <c r="B96" s="140"/>
      <c r="C96" s="140"/>
      <c r="D96" s="140"/>
      <c r="E96" s="140"/>
      <c r="F96" s="140"/>
      <c r="G96" s="140"/>
      <c r="H96" s="140"/>
      <c r="I96" s="140"/>
    </row>
    <row r="97">
      <c r="A97" s="140"/>
      <c r="B97" s="140"/>
      <c r="C97" s="140"/>
      <c r="D97" s="140"/>
      <c r="E97" s="140"/>
      <c r="F97" s="140"/>
      <c r="G97" s="140"/>
      <c r="H97" s="140"/>
      <c r="I97" s="140"/>
    </row>
    <row r="98">
      <c r="A98" s="140"/>
      <c r="B98" s="140"/>
      <c r="C98" s="140"/>
      <c r="D98" s="140"/>
      <c r="E98" s="140"/>
      <c r="F98" s="140"/>
      <c r="G98" s="140"/>
      <c r="H98" s="140"/>
      <c r="I98" s="140"/>
    </row>
    <row r="99">
      <c r="A99" s="140"/>
      <c r="B99" s="140"/>
      <c r="C99" s="140"/>
      <c r="D99" s="140"/>
      <c r="E99" s="140"/>
      <c r="F99" s="140"/>
      <c r="G99" s="140"/>
      <c r="H99" s="140"/>
      <c r="I99" s="140"/>
    </row>
    <row r="100">
      <c r="A100" s="140"/>
      <c r="B100" s="140"/>
      <c r="C100" s="140"/>
      <c r="D100" s="140"/>
      <c r="E100" s="140"/>
      <c r="F100" s="140"/>
      <c r="G100" s="140"/>
      <c r="H100" s="140"/>
      <c r="I100" s="140"/>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15.75"/>
    <col customWidth="1" min="3" max="3" width="12.63"/>
    <col customWidth="1" min="4" max="4" width="18.88"/>
    <col customWidth="1" min="5" max="5" width="22.0"/>
    <col customWidth="1" min="6" max="6" width="15.75"/>
    <col customWidth="1" min="7" max="7" width="18.88"/>
    <col customWidth="1" min="8" max="8" width="12.63"/>
    <col customWidth="1" hidden="1" min="9" max="9" width="15.75"/>
    <col customWidth="1" min="10" max="10" width="28.25"/>
    <col customWidth="1" min="11" max="14" width="18.88"/>
    <col customWidth="1" min="15" max="15" width="12.63"/>
    <col customWidth="1" min="16" max="16" width="15.75"/>
    <col customWidth="1" hidden="1" min="17" max="17" width="15.75"/>
    <col customWidth="1" min="18" max="18" width="15.75"/>
    <col customWidth="1" min="19" max="19" width="12.63"/>
    <col customWidth="1" min="20" max="20" width="6.38"/>
    <col customWidth="1" min="21" max="21" width="43.88"/>
    <col customWidth="1" hidden="1" min="22" max="24" width="15.75"/>
  </cols>
  <sheetData>
    <row r="1" ht="26.25" customHeight="1">
      <c r="A1" s="318" t="s">
        <v>1624</v>
      </c>
      <c r="B1" s="319" t="s">
        <v>0</v>
      </c>
      <c r="C1" s="319" t="s">
        <v>1625</v>
      </c>
      <c r="D1" s="319" t="s">
        <v>18</v>
      </c>
      <c r="E1" s="319" t="s">
        <v>546</v>
      </c>
      <c r="F1" s="319" t="s">
        <v>55</v>
      </c>
      <c r="G1" s="319" t="s">
        <v>1626</v>
      </c>
      <c r="H1" s="319" t="s">
        <v>1517</v>
      </c>
      <c r="I1" s="319" t="s">
        <v>1602</v>
      </c>
      <c r="J1" s="319" t="s">
        <v>1603</v>
      </c>
      <c r="K1" s="319" t="s">
        <v>1627</v>
      </c>
      <c r="L1" s="319" t="s">
        <v>1628</v>
      </c>
      <c r="M1" s="319" t="s">
        <v>1629</v>
      </c>
      <c r="N1" s="319" t="s">
        <v>1630</v>
      </c>
      <c r="O1" s="319" t="s">
        <v>1631</v>
      </c>
      <c r="P1" s="319" t="s">
        <v>1604</v>
      </c>
      <c r="Q1" s="319" t="s">
        <v>1632</v>
      </c>
      <c r="R1" s="319" t="s">
        <v>1633</v>
      </c>
      <c r="S1" s="319" t="s">
        <v>35</v>
      </c>
      <c r="T1" s="319" t="s">
        <v>37</v>
      </c>
      <c r="U1" s="319" t="s">
        <v>38</v>
      </c>
      <c r="V1" s="279" t="s">
        <v>39</v>
      </c>
      <c r="W1" s="279" t="s">
        <v>40</v>
      </c>
      <c r="X1" s="280" t="s">
        <v>41</v>
      </c>
      <c r="Y1" s="83"/>
      <c r="Z1" s="83"/>
    </row>
    <row r="2" ht="19.5" customHeight="1">
      <c r="A2" s="320" t="s">
        <v>1634</v>
      </c>
      <c r="B2" s="283" t="s">
        <v>43</v>
      </c>
      <c r="C2" s="321">
        <v>46346.0</v>
      </c>
      <c r="D2" s="286" t="s">
        <v>579</v>
      </c>
      <c r="E2" s="286" t="s">
        <v>1635</v>
      </c>
      <c r="F2" s="283" t="s">
        <v>82</v>
      </c>
      <c r="G2" s="286" t="str">
        <f t="array" ref="G2">TRIM(_xlfn.XLOOKUP(F2, 'Personnel Roster'!$A$2:$A100, 'Personnel Roster'!$D$2:$D100, "") &amp; " " &amp; _xlfn.XLOOKUP(F2, 'Personnel Roster'!$A$2:$A100, 'Personnel Roster'!$E$2:$E100, ""))</f>
        <v>Julian Clarkson</v>
      </c>
      <c r="H2" s="283" t="s">
        <v>1571</v>
      </c>
      <c r="I2" s="283" t="s">
        <v>1636</v>
      </c>
      <c r="J2" s="322" t="str">
        <f t="array" ref="J2">IFERROR(_xlfn.XLOOKUP(I2, 'Labor Rate Cards'!$A$2:$A$36, 'Labor Rate Cards'!$C$2:$C$36), "")</f>
        <v>Production &amp; Operations Director</v>
      </c>
      <c r="K2" s="323">
        <v>0.3333333333333333</v>
      </c>
      <c r="L2" s="323">
        <v>0.7916666666666666</v>
      </c>
      <c r="M2" s="324">
        <v>1.0</v>
      </c>
      <c r="N2" s="325">
        <f t="shared" ref="N2:N9" si="1">ROUND((L2-K2)*24 - M2, 2)</f>
        <v>10</v>
      </c>
      <c r="O2" s="326" t="str">
        <f t="array" ref="O2">IFERROR(_xlfn.XLOOKUP(I2, 'Labor Rate Cards'!$A$2:$A$36, 'Labor Rate Cards'!$E$2:$E$36), "Day Rate")</f>
        <v>Day Rate</v>
      </c>
      <c r="P2" s="327">
        <f t="array" ref="P2">IFERROR(_xlfn.XLOOKUP(I2, 'Labor Rate Cards'!$A$2:$A$36, 'Labor Rate Cards'!$F$2:$F$36), 0)</f>
        <v>1350</v>
      </c>
      <c r="Q2" s="327">
        <f t="shared" ref="Q2:Q9" si="2">ROUND(P2/10, 2)</f>
        <v>135</v>
      </c>
      <c r="R2" s="327">
        <f t="shared" ref="R2:R9" si="3">IF(O2="Day Rate", P2, ROUND(Q2*N2, 2))</f>
        <v>1350</v>
      </c>
      <c r="S2" s="283" t="s">
        <v>1637</v>
      </c>
      <c r="T2" s="284" t="b">
        <v>0</v>
      </c>
      <c r="U2" s="328"/>
      <c r="V2" s="285" t="s">
        <v>88</v>
      </c>
      <c r="W2" s="329">
        <v>46296.0</v>
      </c>
      <c r="X2" s="330">
        <v>46296.0</v>
      </c>
      <c r="Y2" s="1"/>
      <c r="Z2" s="1"/>
    </row>
    <row r="3" ht="19.5" customHeight="1">
      <c r="A3" s="331" t="s">
        <v>1638</v>
      </c>
      <c r="B3" s="332" t="s">
        <v>43</v>
      </c>
      <c r="C3" s="333">
        <v>46346.0</v>
      </c>
      <c r="D3" s="334" t="s">
        <v>579</v>
      </c>
      <c r="E3" s="334" t="s">
        <v>1635</v>
      </c>
      <c r="F3" s="332" t="s">
        <v>417</v>
      </c>
      <c r="G3" s="334" t="str">
        <f t="array" ref="G3">TRIM(_xlfn.XLOOKUP(F3, 'Personnel Roster'!$A$2:$A100, 'Personnel Roster'!$D$2:$D100, "") &amp; " " &amp; _xlfn.XLOOKUP(F3, 'Personnel Roster'!$A$2:$A100, 'Personnel Roster'!$E$2:$E100, ""))</f>
        <v>David Miller</v>
      </c>
      <c r="H3" s="332" t="s">
        <v>763</v>
      </c>
      <c r="I3" s="332" t="s">
        <v>1639</v>
      </c>
      <c r="J3" s="335" t="str">
        <f t="array" ref="J3">IFERROR(_xlfn.XLOOKUP(I3, 'Labor Rate Cards'!$A$2:$A$36, 'Labor Rate Cards'!$C$2:$C$36), "")</f>
        <v>Audio Engineer - A1/FOH</v>
      </c>
      <c r="K3" s="336">
        <v>0.3333333333333333</v>
      </c>
      <c r="L3" s="336">
        <v>0.7916666666666666</v>
      </c>
      <c r="M3" s="337">
        <v>1.0</v>
      </c>
      <c r="N3" s="338">
        <f t="shared" si="1"/>
        <v>10</v>
      </c>
      <c r="O3" s="339" t="str">
        <f t="array" ref="O3">IFERROR(_xlfn.XLOOKUP(I3, 'Labor Rate Cards'!$A$2:$A$36, 'Labor Rate Cards'!$E$2:$E$36), "Day Rate")</f>
        <v>Day Rate</v>
      </c>
      <c r="P3" s="340">
        <f t="array" ref="P3">IFERROR(_xlfn.XLOOKUP(I3, 'Labor Rate Cards'!$A$2:$A$36, 'Labor Rate Cards'!$F$2:$F$36), 0)</f>
        <v>850</v>
      </c>
      <c r="Q3" s="340">
        <f t="shared" si="2"/>
        <v>85</v>
      </c>
      <c r="R3" s="340">
        <f t="shared" si="3"/>
        <v>850</v>
      </c>
      <c r="S3" s="332" t="s">
        <v>1637</v>
      </c>
      <c r="T3" s="284" t="b">
        <v>0</v>
      </c>
      <c r="U3" s="328"/>
      <c r="V3" s="285" t="s">
        <v>88</v>
      </c>
      <c r="W3" s="329">
        <v>46296.0</v>
      </c>
      <c r="X3" s="330">
        <v>46296.0</v>
      </c>
      <c r="Y3" s="1"/>
      <c r="Z3" s="1"/>
    </row>
    <row r="4" ht="19.5" customHeight="1">
      <c r="A4" s="320" t="s">
        <v>1640</v>
      </c>
      <c r="B4" s="283" t="s">
        <v>43</v>
      </c>
      <c r="C4" s="321">
        <v>46346.0</v>
      </c>
      <c r="D4" s="286" t="s">
        <v>694</v>
      </c>
      <c r="E4" s="286" t="s">
        <v>1537</v>
      </c>
      <c r="F4" s="283" t="s">
        <v>454</v>
      </c>
      <c r="G4" s="286" t="str">
        <f t="array" ref="G4">TRIM(_xlfn.XLOOKUP(F4, 'Personnel Roster'!$A$2:$A100, 'Personnel Roster'!$D$2:$D100, "") &amp; " " &amp; _xlfn.XLOOKUP(F4, 'Personnel Roster'!$A$2:$A100, 'Personnel Roster'!$E$2:$E100, ""))</f>
        <v>Mary Christianson</v>
      </c>
      <c r="H4" s="283" t="s">
        <v>789</v>
      </c>
      <c r="I4" s="283" t="s">
        <v>1641</v>
      </c>
      <c r="J4" s="322" t="str">
        <f t="array" ref="J4">IFERROR(_xlfn.XLOOKUP(I4, 'Labor Rate Cards'!$A$2:$A$36, 'Labor Rate Cards'!$C$2:$C$36), "")</f>
        <v>House Manager</v>
      </c>
      <c r="K4" s="323">
        <v>0.375</v>
      </c>
      <c r="L4" s="323">
        <v>0.7916666666666666</v>
      </c>
      <c r="M4" s="324">
        <v>1.0</v>
      </c>
      <c r="N4" s="325">
        <f t="shared" si="1"/>
        <v>9</v>
      </c>
      <c r="O4" s="326" t="str">
        <f t="array" ref="O4">IFERROR(_xlfn.XLOOKUP(I4, 'Labor Rate Cards'!$A$2:$A$36, 'Labor Rate Cards'!$E$2:$E$36), "Day Rate")</f>
        <v>Day Rate</v>
      </c>
      <c r="P4" s="327">
        <f t="array" ref="P4">IFERROR(_xlfn.XLOOKUP(I4, 'Labor Rate Cards'!$A$2:$A$36, 'Labor Rate Cards'!$F$2:$F$36), 0)</f>
        <v>750</v>
      </c>
      <c r="Q4" s="327">
        <f t="shared" si="2"/>
        <v>75</v>
      </c>
      <c r="R4" s="327">
        <f t="shared" si="3"/>
        <v>750</v>
      </c>
      <c r="S4" s="283" t="s">
        <v>1637</v>
      </c>
      <c r="T4" s="284" t="b">
        <v>0</v>
      </c>
      <c r="U4" s="328"/>
      <c r="V4" s="285" t="s">
        <v>88</v>
      </c>
      <c r="W4" s="329">
        <v>46296.0</v>
      </c>
      <c r="X4" s="330">
        <v>46296.0</v>
      </c>
      <c r="Y4" s="1"/>
      <c r="Z4" s="1"/>
    </row>
    <row r="5" ht="19.5" customHeight="1">
      <c r="A5" s="331" t="s">
        <v>1642</v>
      </c>
      <c r="B5" s="332" t="s">
        <v>43</v>
      </c>
      <c r="C5" s="333">
        <v>46346.0</v>
      </c>
      <c r="D5" s="334" t="s">
        <v>1551</v>
      </c>
      <c r="E5" s="334" t="s">
        <v>1537</v>
      </c>
      <c r="F5" s="332" t="s">
        <v>150</v>
      </c>
      <c r="G5" s="334" t="str">
        <f t="array" ref="G5">TRIM(_xlfn.XLOOKUP(F5, 'Personnel Roster'!$A$2:$A100, 'Personnel Roster'!$D$2:$D100, "") &amp; " " &amp; _xlfn.XLOOKUP(F5, 'Personnel Roster'!$A$2:$A100, 'Personnel Roster'!$E$2:$E100, ""))</f>
        <v>Isabella Acker</v>
      </c>
      <c r="H5" s="332" t="s">
        <v>1550</v>
      </c>
      <c r="I5" s="332" t="s">
        <v>1643</v>
      </c>
      <c r="J5" s="335" t="str">
        <f t="array" ref="J5">IFERROR(_xlfn.XLOOKUP(I5, 'Labor Rate Cards'!$A$2:$A$36, 'Labor Rate Cards'!$C$2:$C$36), "")</f>
        <v>Creative Director</v>
      </c>
      <c r="K5" s="336">
        <v>0.375</v>
      </c>
      <c r="L5" s="336">
        <v>0.7916666666666666</v>
      </c>
      <c r="M5" s="337">
        <v>1.0</v>
      </c>
      <c r="N5" s="338">
        <f t="shared" si="1"/>
        <v>9</v>
      </c>
      <c r="O5" s="339" t="str">
        <f t="array" ref="O5">IFERROR(_xlfn.XLOOKUP(I5, 'Labor Rate Cards'!$A$2:$A$36, 'Labor Rate Cards'!$E$2:$E$36), "Day Rate")</f>
        <v>Day Rate</v>
      </c>
      <c r="P5" s="340">
        <f t="array" ref="P5">IFERROR(_xlfn.XLOOKUP(I5, 'Labor Rate Cards'!$A$2:$A$36, 'Labor Rate Cards'!$F$2:$F$36), 0)</f>
        <v>1250</v>
      </c>
      <c r="Q5" s="340">
        <f t="shared" si="2"/>
        <v>125</v>
      </c>
      <c r="R5" s="340">
        <f t="shared" si="3"/>
        <v>1250</v>
      </c>
      <c r="S5" s="332" t="s">
        <v>1637</v>
      </c>
      <c r="T5" s="284" t="b">
        <v>0</v>
      </c>
      <c r="U5" s="328"/>
      <c r="V5" s="285" t="s">
        <v>88</v>
      </c>
      <c r="W5" s="329">
        <v>46296.0</v>
      </c>
      <c r="X5" s="330">
        <v>46296.0</v>
      </c>
      <c r="Y5" s="1"/>
      <c r="Z5" s="1"/>
    </row>
    <row r="6" ht="19.5" customHeight="1">
      <c r="A6" s="320" t="s">
        <v>1644</v>
      </c>
      <c r="B6" s="283" t="s">
        <v>43</v>
      </c>
      <c r="C6" s="321">
        <v>46346.0</v>
      </c>
      <c r="D6" s="286" t="s">
        <v>1551</v>
      </c>
      <c r="E6" s="286" t="s">
        <v>1537</v>
      </c>
      <c r="F6" s="283" t="s">
        <v>129</v>
      </c>
      <c r="G6" s="286" t="str">
        <f t="array" ref="G6">TRIM(_xlfn.XLOOKUP(F6, 'Personnel Roster'!$A$2:$A100, 'Personnel Roster'!$D$2:$D100, "") &amp; " " &amp; _xlfn.XLOOKUP(F6, 'Personnel Roster'!$A$2:$A100, 'Personnel Roster'!$E$2:$E100, ""))</f>
        <v>Rebecca Bex</v>
      </c>
      <c r="H6" s="283" t="s">
        <v>1597</v>
      </c>
      <c r="I6" s="283" t="s">
        <v>1645</v>
      </c>
      <c r="J6" s="322" t="str">
        <f t="array" ref="J6">IFERROR(_xlfn.XLOOKUP(I6, 'Labor Rate Cards'!$A$2:$A$36, 'Labor Rate Cards'!$C$2:$C$36), "")</f>
        <v>Event &amp; Programming Director</v>
      </c>
      <c r="K6" s="323">
        <v>0.375</v>
      </c>
      <c r="L6" s="323">
        <v>0.7916666666666666</v>
      </c>
      <c r="M6" s="324">
        <v>1.0</v>
      </c>
      <c r="N6" s="325">
        <f t="shared" si="1"/>
        <v>9</v>
      </c>
      <c r="O6" s="326" t="str">
        <f t="array" ref="O6">IFERROR(_xlfn.XLOOKUP(I6, 'Labor Rate Cards'!$A$2:$A$36, 'Labor Rate Cards'!$E$2:$E$36), "Day Rate")</f>
        <v>Day Rate</v>
      </c>
      <c r="P6" s="327">
        <f t="array" ref="P6">IFERROR(_xlfn.XLOOKUP(I6, 'Labor Rate Cards'!$A$2:$A$36, 'Labor Rate Cards'!$F$2:$F$36), 0)</f>
        <v>1100</v>
      </c>
      <c r="Q6" s="327">
        <f t="shared" si="2"/>
        <v>110</v>
      </c>
      <c r="R6" s="327">
        <f t="shared" si="3"/>
        <v>1100</v>
      </c>
      <c r="S6" s="283" t="s">
        <v>1637</v>
      </c>
      <c r="T6" s="284" t="b">
        <v>0</v>
      </c>
      <c r="U6" s="328"/>
      <c r="V6" s="285" t="s">
        <v>88</v>
      </c>
      <c r="W6" s="329">
        <v>46296.0</v>
      </c>
      <c r="X6" s="330">
        <v>46296.0</v>
      </c>
      <c r="Y6" s="1"/>
      <c r="Z6" s="1"/>
    </row>
    <row r="7" ht="19.5" customHeight="1">
      <c r="A7" s="331" t="s">
        <v>1646</v>
      </c>
      <c r="B7" s="332" t="s">
        <v>43</v>
      </c>
      <c r="C7" s="333">
        <v>46346.0</v>
      </c>
      <c r="D7" s="334" t="s">
        <v>1206</v>
      </c>
      <c r="E7" s="334" t="s">
        <v>1537</v>
      </c>
      <c r="F7" s="332" t="s">
        <v>181</v>
      </c>
      <c r="G7" s="334" t="str">
        <f t="array" ref="G7">TRIM(_xlfn.XLOOKUP(F7, 'Personnel Roster'!$A$2:$A100, 'Personnel Roster'!$D$2:$D100, "") &amp; " " &amp; _xlfn.XLOOKUP(F7, 'Personnel Roster'!$A$2:$A100, 'Personnel Roster'!$E$2:$E100, ""))</f>
        <v>Ashley Sumner</v>
      </c>
      <c r="H7" s="332" t="s">
        <v>1361</v>
      </c>
      <c r="I7" s="332" t="s">
        <v>1647</v>
      </c>
      <c r="J7" s="335" t="str">
        <f t="array" ref="J7">IFERROR(_xlfn.XLOOKUP(I7, 'Labor Rate Cards'!$A$2:$A$36, 'Labor Rate Cards'!$C$2:$C$36), "")</f>
        <v>Chief Executive Officer</v>
      </c>
      <c r="K7" s="336">
        <v>0.4166666666666667</v>
      </c>
      <c r="L7" s="336">
        <v>0.75</v>
      </c>
      <c r="M7" s="337">
        <v>1.0</v>
      </c>
      <c r="N7" s="338">
        <f t="shared" si="1"/>
        <v>7</v>
      </c>
      <c r="O7" s="339" t="str">
        <f t="array" ref="O7">IFERROR(_xlfn.XLOOKUP(I7, 'Labor Rate Cards'!$A$2:$A$36, 'Labor Rate Cards'!$E$2:$E$36), "Day Rate")</f>
        <v>Day Rate</v>
      </c>
      <c r="P7" s="340">
        <f t="array" ref="P7">IFERROR(_xlfn.XLOOKUP(I7, 'Labor Rate Cards'!$A$2:$A$36, 'Labor Rate Cards'!$F$2:$F$36), 0)</f>
        <v>1800</v>
      </c>
      <c r="Q7" s="340">
        <f t="shared" si="2"/>
        <v>180</v>
      </c>
      <c r="R7" s="340">
        <f t="shared" si="3"/>
        <v>1800</v>
      </c>
      <c r="S7" s="332" t="s">
        <v>1637</v>
      </c>
      <c r="T7" s="284" t="b">
        <v>0</v>
      </c>
      <c r="U7" s="328"/>
      <c r="V7" s="285" t="s">
        <v>88</v>
      </c>
      <c r="W7" s="329">
        <v>46296.0</v>
      </c>
      <c r="X7" s="330">
        <v>46296.0</v>
      </c>
      <c r="Y7" s="1"/>
      <c r="Z7" s="1"/>
    </row>
    <row r="8" ht="19.5" customHeight="1">
      <c r="A8" s="320" t="s">
        <v>1648</v>
      </c>
      <c r="B8" s="283" t="s">
        <v>43</v>
      </c>
      <c r="C8" s="321">
        <v>46347.0</v>
      </c>
      <c r="D8" s="286" t="s">
        <v>579</v>
      </c>
      <c r="E8" s="286" t="s">
        <v>1635</v>
      </c>
      <c r="F8" s="283" t="s">
        <v>82</v>
      </c>
      <c r="G8" s="286" t="str">
        <f t="array" ref="G8">TRIM(_xlfn.XLOOKUP(F8, 'Personnel Roster'!$A$2:$A100, 'Personnel Roster'!$D$2:$D100, "") &amp; " " &amp; _xlfn.XLOOKUP(F8, 'Personnel Roster'!$A$2:$A100, 'Personnel Roster'!$E$2:$E100, ""))</f>
        <v>Julian Clarkson</v>
      </c>
      <c r="H8" s="283" t="s">
        <v>1571</v>
      </c>
      <c r="I8" s="283" t="s">
        <v>1636</v>
      </c>
      <c r="J8" s="322" t="str">
        <f t="array" ref="J8">IFERROR(_xlfn.XLOOKUP(I8, 'Labor Rate Cards'!$A$2:$A$36, 'Labor Rate Cards'!$C$2:$C$36), "")</f>
        <v>Production &amp; Operations Director</v>
      </c>
      <c r="K8" s="323">
        <v>0.3333333333333333</v>
      </c>
      <c r="L8" s="323">
        <v>0.8333333333333334</v>
      </c>
      <c r="M8" s="324">
        <v>1.0</v>
      </c>
      <c r="N8" s="325">
        <f t="shared" si="1"/>
        <v>11</v>
      </c>
      <c r="O8" s="326" t="str">
        <f t="array" ref="O8">IFERROR(_xlfn.XLOOKUP(I8, 'Labor Rate Cards'!$A$2:$A$36, 'Labor Rate Cards'!$E$2:$E$36), "Day Rate")</f>
        <v>Day Rate</v>
      </c>
      <c r="P8" s="327">
        <f t="array" ref="P8">IFERROR(_xlfn.XLOOKUP(I8, 'Labor Rate Cards'!$A$2:$A$36, 'Labor Rate Cards'!$F$2:$F$36), 0)</f>
        <v>1350</v>
      </c>
      <c r="Q8" s="327">
        <f t="shared" si="2"/>
        <v>135</v>
      </c>
      <c r="R8" s="327">
        <f t="shared" si="3"/>
        <v>1350</v>
      </c>
      <c r="S8" s="283" t="s">
        <v>1637</v>
      </c>
      <c r="T8" s="284" t="b">
        <v>0</v>
      </c>
      <c r="U8" s="328"/>
      <c r="V8" s="285" t="s">
        <v>88</v>
      </c>
      <c r="W8" s="329">
        <v>46296.0</v>
      </c>
      <c r="X8" s="330">
        <v>46296.0</v>
      </c>
      <c r="Y8" s="1"/>
      <c r="Z8" s="1"/>
    </row>
    <row r="9" ht="19.5" customHeight="1">
      <c r="A9" s="341" t="s">
        <v>1649</v>
      </c>
      <c r="B9" s="342" t="s">
        <v>43</v>
      </c>
      <c r="C9" s="343">
        <v>46347.0</v>
      </c>
      <c r="D9" s="344" t="s">
        <v>579</v>
      </c>
      <c r="E9" s="344" t="s">
        <v>1635</v>
      </c>
      <c r="F9" s="342" t="s">
        <v>417</v>
      </c>
      <c r="G9" s="344" t="str">
        <f t="array" ref="G9">TRIM(_xlfn.XLOOKUP(F9, 'Personnel Roster'!$A$2:$A100, 'Personnel Roster'!$D$2:$D100, "") &amp; " " &amp; _xlfn.XLOOKUP(F9, 'Personnel Roster'!$A$2:$A100, 'Personnel Roster'!$E$2:$E100, ""))</f>
        <v>David Miller</v>
      </c>
      <c r="H9" s="342" t="s">
        <v>763</v>
      </c>
      <c r="I9" s="342" t="s">
        <v>1639</v>
      </c>
      <c r="J9" s="345" t="str">
        <f t="array" ref="J9">IFERROR(_xlfn.XLOOKUP(I9, 'Labor Rate Cards'!$A$2:$A$36, 'Labor Rate Cards'!$C$2:$C$36), "")</f>
        <v>Audio Engineer - A1/FOH</v>
      </c>
      <c r="K9" s="346">
        <v>0.3333333333333333</v>
      </c>
      <c r="L9" s="346">
        <v>0.8333333333333334</v>
      </c>
      <c r="M9" s="347">
        <v>1.0</v>
      </c>
      <c r="N9" s="348">
        <f t="shared" si="1"/>
        <v>11</v>
      </c>
      <c r="O9" s="349" t="str">
        <f t="array" ref="O9">IFERROR(_xlfn.XLOOKUP(I9, 'Labor Rate Cards'!$A$2:$A$36, 'Labor Rate Cards'!$E$2:$E$36), "Day Rate")</f>
        <v>Day Rate</v>
      </c>
      <c r="P9" s="350">
        <f t="array" ref="P9">IFERROR(_xlfn.XLOOKUP(I9, 'Labor Rate Cards'!$A$2:$A$36, 'Labor Rate Cards'!$F$2:$F$36), 0)</f>
        <v>850</v>
      </c>
      <c r="Q9" s="350">
        <f t="shared" si="2"/>
        <v>85</v>
      </c>
      <c r="R9" s="350">
        <f t="shared" si="3"/>
        <v>850</v>
      </c>
      <c r="S9" s="342" t="s">
        <v>1637</v>
      </c>
      <c r="T9" s="292" t="b">
        <v>0</v>
      </c>
      <c r="U9" s="351"/>
      <c r="V9" s="293" t="s">
        <v>88</v>
      </c>
      <c r="W9" s="352">
        <v>46296.0</v>
      </c>
      <c r="X9" s="353">
        <v>46296.0</v>
      </c>
      <c r="Y9" s="1"/>
      <c r="Z9" s="1"/>
    </row>
    <row r="10">
      <c r="A10" s="117"/>
      <c r="B10" s="117"/>
      <c r="C10" s="117"/>
      <c r="D10" s="117"/>
      <c r="E10" s="117"/>
      <c r="F10" s="117"/>
      <c r="G10" s="117"/>
      <c r="H10" s="117"/>
      <c r="I10" s="117"/>
      <c r="J10" s="117"/>
      <c r="K10" s="117"/>
      <c r="L10" s="117"/>
      <c r="M10" s="117"/>
      <c r="N10" s="117"/>
      <c r="O10" s="117"/>
      <c r="P10" s="117"/>
      <c r="Q10" s="117"/>
      <c r="R10" s="117"/>
      <c r="S10" s="117"/>
      <c r="T10" s="117"/>
      <c r="U10" s="117"/>
      <c r="V10" s="117"/>
      <c r="W10" s="117"/>
      <c r="X10" s="117"/>
      <c r="Y10" s="1"/>
      <c r="Z10" s="1"/>
    </row>
    <row r="11">
      <c r="A11" s="117"/>
      <c r="B11" s="117"/>
      <c r="C11" s="117"/>
      <c r="D11" s="117"/>
      <c r="E11" s="117"/>
      <c r="F11" s="117"/>
      <c r="G11" s="117"/>
      <c r="H11" s="117"/>
      <c r="I11" s="117"/>
      <c r="J11" s="117"/>
      <c r="K11" s="117"/>
      <c r="L11" s="117"/>
      <c r="M11" s="117"/>
      <c r="N11" s="117"/>
      <c r="O11" s="117"/>
      <c r="P11" s="117"/>
      <c r="Q11" s="117"/>
      <c r="R11" s="117"/>
      <c r="S11" s="117"/>
      <c r="T11" s="117"/>
      <c r="U11" s="117"/>
      <c r="V11" s="117"/>
      <c r="W11" s="117"/>
      <c r="X11" s="117"/>
      <c r="Y11" s="1"/>
      <c r="Z11" s="1"/>
    </row>
    <row r="12">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
      <c r="Z12" s="1"/>
    </row>
    <row r="13">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
      <c r="Z13" s="1"/>
    </row>
    <row r="14">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
      <c r="Z14" s="1"/>
    </row>
    <row r="15">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
      <c r="Z15" s="1"/>
    </row>
    <row r="16">
      <c r="A16" s="117"/>
      <c r="B16" s="117"/>
      <c r="C16" s="117"/>
      <c r="D16" s="117"/>
      <c r="E16" s="117"/>
      <c r="F16" s="117"/>
      <c r="G16" s="117"/>
      <c r="H16" s="117"/>
      <c r="I16" s="117"/>
      <c r="J16" s="117"/>
      <c r="K16" s="117"/>
      <c r="L16" s="117"/>
      <c r="M16" s="117"/>
      <c r="N16" s="117"/>
      <c r="O16" s="117"/>
      <c r="P16" s="117"/>
      <c r="Q16" s="117"/>
      <c r="R16" s="117"/>
      <c r="S16" s="117"/>
      <c r="T16" s="117"/>
      <c r="U16" s="117"/>
      <c r="V16" s="117"/>
      <c r="W16" s="117"/>
      <c r="X16" s="117"/>
      <c r="Y16" s="1"/>
      <c r="Z16" s="1"/>
    </row>
    <row r="17">
      <c r="A17" s="117"/>
      <c r="B17" s="117"/>
      <c r="C17" s="117"/>
      <c r="D17" s="117"/>
      <c r="E17" s="117"/>
      <c r="F17" s="117"/>
      <c r="G17" s="117"/>
      <c r="H17" s="117"/>
      <c r="I17" s="117"/>
      <c r="J17" s="117"/>
      <c r="K17" s="117"/>
      <c r="L17" s="117"/>
      <c r="M17" s="117"/>
      <c r="N17" s="117"/>
      <c r="O17" s="117"/>
      <c r="P17" s="117"/>
      <c r="Q17" s="117"/>
      <c r="R17" s="117"/>
      <c r="S17" s="117"/>
      <c r="T17" s="117"/>
      <c r="U17" s="117"/>
      <c r="V17" s="117"/>
      <c r="W17" s="117"/>
      <c r="X17" s="117"/>
      <c r="Y17" s="1"/>
      <c r="Z17" s="1"/>
    </row>
    <row r="18">
      <c r="A18" s="117"/>
      <c r="B18" s="117"/>
      <c r="C18" s="117"/>
      <c r="D18" s="117"/>
      <c r="E18" s="117"/>
      <c r="F18" s="117"/>
      <c r="G18" s="117"/>
      <c r="H18" s="117"/>
      <c r="I18" s="117"/>
      <c r="J18" s="117"/>
      <c r="K18" s="117"/>
      <c r="L18" s="117"/>
      <c r="M18" s="117"/>
      <c r="N18" s="117"/>
      <c r="O18" s="117"/>
      <c r="P18" s="117"/>
      <c r="Q18" s="117"/>
      <c r="R18" s="117"/>
      <c r="S18" s="117"/>
      <c r="T18" s="117"/>
      <c r="U18" s="117"/>
      <c r="V18" s="117"/>
      <c r="W18" s="117"/>
      <c r="X18" s="117"/>
      <c r="Y18" s="1"/>
      <c r="Z18" s="1"/>
    </row>
    <row r="19">
      <c r="A19" s="117"/>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
      <c r="Z19" s="1"/>
    </row>
    <row r="20">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
      <c r="Z20" s="1"/>
    </row>
    <row r="21">
      <c r="A21" s="140"/>
      <c r="B21" s="140"/>
      <c r="C21" s="140"/>
      <c r="D21" s="140"/>
      <c r="E21" s="140"/>
      <c r="F21" s="140"/>
      <c r="G21" s="140"/>
      <c r="H21" s="140"/>
      <c r="I21" s="140"/>
      <c r="J21" s="140"/>
      <c r="K21" s="140"/>
      <c r="L21" s="140"/>
      <c r="M21" s="140"/>
      <c r="N21" s="140"/>
      <c r="O21" s="140"/>
      <c r="P21" s="140"/>
      <c r="Q21" s="140"/>
      <c r="R21" s="140"/>
      <c r="S21" s="140"/>
      <c r="T21" s="140"/>
      <c r="U21" s="140"/>
      <c r="V21" s="140"/>
      <c r="W21" s="140"/>
      <c r="X21" s="140"/>
    </row>
    <row r="22">
      <c r="A22" s="140"/>
      <c r="B22" s="140"/>
      <c r="C22" s="140"/>
      <c r="D22" s="140"/>
      <c r="E22" s="140"/>
      <c r="F22" s="140"/>
      <c r="G22" s="140"/>
      <c r="H22" s="140"/>
      <c r="I22" s="140"/>
      <c r="J22" s="140"/>
      <c r="K22" s="140"/>
      <c r="L22" s="140"/>
      <c r="M22" s="140"/>
      <c r="N22" s="140"/>
      <c r="O22" s="140"/>
      <c r="P22" s="140"/>
      <c r="Q22" s="140"/>
      <c r="R22" s="140"/>
      <c r="S22" s="140"/>
      <c r="T22" s="140"/>
      <c r="U22" s="140"/>
      <c r="V22" s="140"/>
      <c r="W22" s="140"/>
      <c r="X22" s="140"/>
    </row>
    <row r="23">
      <c r="A23" s="140"/>
      <c r="B23" s="140"/>
      <c r="C23" s="140"/>
      <c r="D23" s="140"/>
      <c r="E23" s="140"/>
      <c r="F23" s="140"/>
      <c r="G23" s="140"/>
      <c r="H23" s="140"/>
      <c r="I23" s="140"/>
      <c r="J23" s="140"/>
      <c r="K23" s="140"/>
      <c r="L23" s="140"/>
      <c r="M23" s="140"/>
      <c r="N23" s="140"/>
      <c r="O23" s="140"/>
      <c r="P23" s="140"/>
      <c r="Q23" s="140"/>
      <c r="R23" s="140"/>
      <c r="S23" s="140"/>
      <c r="T23" s="140"/>
      <c r="U23" s="140"/>
      <c r="V23" s="140"/>
      <c r="W23" s="140"/>
      <c r="X23" s="140"/>
    </row>
    <row r="24">
      <c r="A24" s="140"/>
      <c r="B24" s="140"/>
      <c r="C24" s="140"/>
      <c r="D24" s="140"/>
      <c r="E24" s="140"/>
      <c r="F24" s="140"/>
      <c r="G24" s="140"/>
      <c r="H24" s="140"/>
      <c r="I24" s="140"/>
      <c r="J24" s="140"/>
      <c r="K24" s="140"/>
      <c r="L24" s="140"/>
      <c r="M24" s="140"/>
      <c r="N24" s="140"/>
      <c r="O24" s="140"/>
      <c r="P24" s="140"/>
      <c r="Q24" s="140"/>
      <c r="R24" s="140"/>
      <c r="S24" s="140"/>
      <c r="T24" s="140"/>
      <c r="U24" s="140"/>
      <c r="V24" s="140"/>
      <c r="W24" s="140"/>
      <c r="X24" s="140"/>
    </row>
    <row r="25">
      <c r="A25" s="140"/>
      <c r="B25" s="140"/>
      <c r="C25" s="140"/>
      <c r="D25" s="140"/>
      <c r="E25" s="140"/>
      <c r="F25" s="140"/>
      <c r="G25" s="140"/>
      <c r="H25" s="140"/>
      <c r="I25" s="140"/>
      <c r="J25" s="140"/>
      <c r="K25" s="140"/>
      <c r="L25" s="140"/>
      <c r="M25" s="140"/>
      <c r="N25" s="140"/>
      <c r="O25" s="140"/>
      <c r="P25" s="140"/>
      <c r="Q25" s="140"/>
      <c r="R25" s="140"/>
      <c r="S25" s="140"/>
      <c r="T25" s="140"/>
      <c r="U25" s="140"/>
      <c r="V25" s="140"/>
      <c r="W25" s="140"/>
      <c r="X25" s="140"/>
    </row>
    <row r="26">
      <c r="A26" s="140"/>
      <c r="B26" s="140"/>
      <c r="C26" s="140"/>
      <c r="D26" s="140"/>
      <c r="E26" s="140"/>
      <c r="F26" s="140"/>
      <c r="G26" s="140"/>
      <c r="H26" s="140"/>
      <c r="I26" s="140"/>
      <c r="J26" s="140"/>
      <c r="K26" s="140"/>
      <c r="L26" s="140"/>
      <c r="M26" s="140"/>
      <c r="N26" s="140"/>
      <c r="O26" s="140"/>
      <c r="P26" s="140"/>
      <c r="Q26" s="140"/>
      <c r="R26" s="140"/>
      <c r="S26" s="140"/>
      <c r="T26" s="140"/>
      <c r="U26" s="140"/>
      <c r="V26" s="140"/>
      <c r="W26" s="140"/>
      <c r="X26" s="140"/>
    </row>
    <row r="27">
      <c r="A27" s="140"/>
      <c r="B27" s="140"/>
      <c r="C27" s="140"/>
      <c r="D27" s="140"/>
      <c r="E27" s="140"/>
      <c r="F27" s="140"/>
      <c r="G27" s="140"/>
      <c r="H27" s="140"/>
      <c r="I27" s="140"/>
      <c r="J27" s="140"/>
      <c r="K27" s="140"/>
      <c r="L27" s="140"/>
      <c r="M27" s="140"/>
      <c r="N27" s="140"/>
      <c r="O27" s="140"/>
      <c r="P27" s="140"/>
      <c r="Q27" s="140"/>
      <c r="R27" s="140"/>
      <c r="S27" s="140"/>
      <c r="T27" s="140"/>
      <c r="U27" s="140"/>
      <c r="V27" s="140"/>
      <c r="W27" s="140"/>
      <c r="X27" s="140"/>
    </row>
    <row r="28">
      <c r="A28" s="140"/>
      <c r="B28" s="140"/>
      <c r="C28" s="140"/>
      <c r="D28" s="140"/>
      <c r="E28" s="140"/>
      <c r="F28" s="140"/>
      <c r="G28" s="140"/>
      <c r="H28" s="140"/>
      <c r="I28" s="140"/>
      <c r="J28" s="140"/>
      <c r="K28" s="140"/>
      <c r="L28" s="140"/>
      <c r="M28" s="140"/>
      <c r="N28" s="140"/>
      <c r="O28" s="140"/>
      <c r="P28" s="140"/>
      <c r="Q28" s="140"/>
      <c r="R28" s="140"/>
      <c r="S28" s="140"/>
      <c r="T28" s="140"/>
      <c r="U28" s="140"/>
      <c r="V28" s="140"/>
      <c r="W28" s="140"/>
      <c r="X28" s="140"/>
    </row>
    <row r="29">
      <c r="A29" s="140"/>
      <c r="B29" s="140"/>
      <c r="C29" s="140"/>
      <c r="D29" s="140"/>
      <c r="E29" s="140"/>
      <c r="F29" s="140"/>
      <c r="G29" s="140"/>
      <c r="H29" s="140"/>
      <c r="I29" s="140"/>
      <c r="J29" s="140"/>
      <c r="K29" s="140"/>
      <c r="L29" s="140"/>
      <c r="M29" s="140"/>
      <c r="N29" s="140"/>
      <c r="O29" s="140"/>
      <c r="P29" s="140"/>
      <c r="Q29" s="140"/>
      <c r="R29" s="140"/>
      <c r="S29" s="140"/>
      <c r="T29" s="140"/>
      <c r="U29" s="140"/>
      <c r="V29" s="140"/>
      <c r="W29" s="140"/>
      <c r="X29" s="140"/>
    </row>
    <row r="30">
      <c r="A30" s="140"/>
      <c r="B30" s="140"/>
      <c r="C30" s="140"/>
      <c r="D30" s="140"/>
      <c r="E30" s="140"/>
      <c r="F30" s="140"/>
      <c r="G30" s="140"/>
      <c r="H30" s="140"/>
      <c r="I30" s="140"/>
      <c r="J30" s="140"/>
      <c r="K30" s="140"/>
      <c r="L30" s="140"/>
      <c r="M30" s="140"/>
      <c r="N30" s="140"/>
      <c r="O30" s="140"/>
      <c r="P30" s="140"/>
      <c r="Q30" s="140"/>
      <c r="R30" s="140"/>
      <c r="S30" s="140"/>
      <c r="T30" s="140"/>
      <c r="U30" s="140"/>
      <c r="V30" s="140"/>
      <c r="W30" s="140"/>
      <c r="X30" s="140"/>
    </row>
    <row r="31">
      <c r="A31" s="140"/>
      <c r="B31" s="140"/>
      <c r="C31" s="140"/>
      <c r="D31" s="140"/>
      <c r="E31" s="140"/>
      <c r="F31" s="140"/>
      <c r="G31" s="140"/>
      <c r="H31" s="140"/>
      <c r="I31" s="140"/>
      <c r="J31" s="140"/>
      <c r="K31" s="140"/>
      <c r="L31" s="140"/>
      <c r="M31" s="140"/>
      <c r="N31" s="140"/>
      <c r="O31" s="140"/>
      <c r="P31" s="140"/>
      <c r="Q31" s="140"/>
      <c r="R31" s="140"/>
      <c r="S31" s="140"/>
      <c r="T31" s="140"/>
      <c r="U31" s="140"/>
      <c r="V31" s="140"/>
      <c r="W31" s="140"/>
      <c r="X31" s="140"/>
    </row>
    <row r="32">
      <c r="A32" s="140"/>
      <c r="B32" s="140"/>
      <c r="C32" s="140"/>
      <c r="D32" s="140"/>
      <c r="E32" s="140"/>
      <c r="F32" s="140"/>
      <c r="G32" s="140"/>
      <c r="H32" s="140"/>
      <c r="I32" s="140"/>
      <c r="J32" s="140"/>
      <c r="K32" s="140"/>
      <c r="L32" s="140"/>
      <c r="M32" s="140"/>
      <c r="N32" s="140"/>
      <c r="O32" s="140"/>
      <c r="P32" s="140"/>
      <c r="Q32" s="140"/>
      <c r="R32" s="140"/>
      <c r="S32" s="140"/>
      <c r="T32" s="140"/>
      <c r="U32" s="140"/>
      <c r="V32" s="140"/>
      <c r="W32" s="140"/>
      <c r="X32" s="140"/>
    </row>
    <row r="33">
      <c r="A33" s="140"/>
      <c r="B33" s="140"/>
      <c r="C33" s="140"/>
      <c r="D33" s="140"/>
      <c r="E33" s="140"/>
      <c r="F33" s="140"/>
      <c r="G33" s="140"/>
      <c r="H33" s="140"/>
      <c r="I33" s="140"/>
      <c r="J33" s="140"/>
      <c r="K33" s="140"/>
      <c r="L33" s="140"/>
      <c r="M33" s="140"/>
      <c r="N33" s="140"/>
      <c r="O33" s="140"/>
      <c r="P33" s="140"/>
      <c r="Q33" s="140"/>
      <c r="R33" s="140"/>
      <c r="S33" s="140"/>
      <c r="T33" s="140"/>
      <c r="U33" s="140"/>
      <c r="V33" s="140"/>
      <c r="W33" s="140"/>
      <c r="X33" s="140"/>
    </row>
    <row r="34">
      <c r="A34" s="140"/>
      <c r="B34" s="140"/>
      <c r="C34" s="140"/>
      <c r="D34" s="140"/>
      <c r="E34" s="140"/>
      <c r="F34" s="140"/>
      <c r="G34" s="140"/>
      <c r="H34" s="140"/>
      <c r="I34" s="140"/>
      <c r="J34" s="140"/>
      <c r="K34" s="140"/>
      <c r="L34" s="140"/>
      <c r="M34" s="140"/>
      <c r="N34" s="140"/>
      <c r="O34" s="140"/>
      <c r="P34" s="140"/>
      <c r="Q34" s="140"/>
      <c r="R34" s="140"/>
      <c r="S34" s="140"/>
      <c r="T34" s="140"/>
      <c r="U34" s="140"/>
      <c r="V34" s="140"/>
      <c r="W34" s="140"/>
      <c r="X34" s="140"/>
    </row>
    <row r="35">
      <c r="A35" s="140"/>
      <c r="B35" s="140"/>
      <c r="C35" s="140"/>
      <c r="D35" s="140"/>
      <c r="E35" s="140"/>
      <c r="F35" s="140"/>
      <c r="G35" s="140"/>
      <c r="H35" s="140"/>
      <c r="I35" s="140"/>
      <c r="J35" s="140"/>
      <c r="K35" s="140"/>
      <c r="L35" s="140"/>
      <c r="M35" s="140"/>
      <c r="N35" s="140"/>
      <c r="O35" s="140"/>
      <c r="P35" s="140"/>
      <c r="Q35" s="140"/>
      <c r="R35" s="140"/>
      <c r="S35" s="140"/>
      <c r="T35" s="140"/>
      <c r="U35" s="140"/>
      <c r="V35" s="140"/>
      <c r="W35" s="140"/>
      <c r="X35" s="140"/>
    </row>
    <row r="36">
      <c r="A36" s="140"/>
      <c r="B36" s="140"/>
      <c r="C36" s="140"/>
      <c r="D36" s="140"/>
      <c r="E36" s="140"/>
      <c r="F36" s="140"/>
      <c r="G36" s="140"/>
      <c r="H36" s="140"/>
      <c r="I36" s="140"/>
      <c r="J36" s="140"/>
      <c r="K36" s="140"/>
      <c r="L36" s="140"/>
      <c r="M36" s="140"/>
      <c r="N36" s="140"/>
      <c r="O36" s="140"/>
      <c r="P36" s="140"/>
      <c r="Q36" s="140"/>
      <c r="R36" s="140"/>
      <c r="S36" s="140"/>
      <c r="T36" s="140"/>
      <c r="U36" s="140"/>
      <c r="V36" s="140"/>
      <c r="W36" s="140"/>
      <c r="X36" s="140"/>
    </row>
    <row r="37">
      <c r="A37" s="140"/>
      <c r="B37" s="140"/>
      <c r="C37" s="140"/>
      <c r="D37" s="140"/>
      <c r="E37" s="140"/>
      <c r="F37" s="140"/>
      <c r="G37" s="140"/>
      <c r="H37" s="140"/>
      <c r="I37" s="140"/>
      <c r="J37" s="140"/>
      <c r="K37" s="140"/>
      <c r="L37" s="140"/>
      <c r="M37" s="140"/>
      <c r="N37" s="140"/>
      <c r="O37" s="140"/>
      <c r="P37" s="140"/>
      <c r="Q37" s="140"/>
      <c r="R37" s="140"/>
      <c r="S37" s="140"/>
      <c r="T37" s="140"/>
      <c r="U37" s="140"/>
      <c r="V37" s="140"/>
      <c r="W37" s="140"/>
      <c r="X37" s="140"/>
    </row>
    <row r="38">
      <c r="A38" s="140"/>
      <c r="B38" s="140"/>
      <c r="C38" s="140"/>
      <c r="D38" s="140"/>
      <c r="E38" s="140"/>
      <c r="F38" s="140"/>
      <c r="G38" s="140"/>
      <c r="H38" s="140"/>
      <c r="I38" s="140"/>
      <c r="J38" s="140"/>
      <c r="K38" s="140"/>
      <c r="L38" s="140"/>
      <c r="M38" s="140"/>
      <c r="N38" s="140"/>
      <c r="O38" s="140"/>
      <c r="P38" s="140"/>
      <c r="Q38" s="140"/>
      <c r="R38" s="140"/>
      <c r="S38" s="140"/>
      <c r="T38" s="140"/>
      <c r="U38" s="140"/>
      <c r="V38" s="140"/>
      <c r="W38" s="140"/>
      <c r="X38" s="140"/>
    </row>
    <row r="39">
      <c r="A39" s="140"/>
      <c r="B39" s="140"/>
      <c r="C39" s="140"/>
      <c r="D39" s="140"/>
      <c r="E39" s="140"/>
      <c r="F39" s="140"/>
      <c r="G39" s="140"/>
      <c r="H39" s="140"/>
      <c r="I39" s="140"/>
      <c r="J39" s="140"/>
      <c r="K39" s="140"/>
      <c r="L39" s="140"/>
      <c r="M39" s="140"/>
      <c r="N39" s="140"/>
      <c r="O39" s="140"/>
      <c r="P39" s="140"/>
      <c r="Q39" s="140"/>
      <c r="R39" s="140"/>
      <c r="S39" s="140"/>
      <c r="T39" s="140"/>
      <c r="U39" s="140"/>
      <c r="V39" s="140"/>
      <c r="W39" s="140"/>
      <c r="X39" s="140"/>
    </row>
    <row r="40">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row>
    <row r="41">
      <c r="A41" s="140"/>
      <c r="B41" s="140"/>
      <c r="C41" s="140"/>
      <c r="D41" s="140"/>
      <c r="E41" s="140"/>
      <c r="F41" s="140"/>
      <c r="G41" s="140"/>
      <c r="H41" s="140"/>
      <c r="I41" s="140"/>
      <c r="J41" s="140"/>
      <c r="K41" s="140"/>
      <c r="L41" s="140"/>
      <c r="M41" s="140"/>
      <c r="N41" s="140"/>
      <c r="O41" s="140"/>
      <c r="P41" s="140"/>
      <c r="Q41" s="140"/>
      <c r="R41" s="140"/>
      <c r="S41" s="140"/>
      <c r="T41" s="140"/>
      <c r="U41" s="140"/>
      <c r="V41" s="140"/>
      <c r="W41" s="140"/>
      <c r="X41" s="140"/>
    </row>
    <row r="42">
      <c r="A42" s="140"/>
      <c r="B42" s="140"/>
      <c r="C42" s="140"/>
      <c r="D42" s="140"/>
      <c r="E42" s="140"/>
      <c r="F42" s="140"/>
      <c r="G42" s="140"/>
      <c r="H42" s="140"/>
      <c r="I42" s="140"/>
      <c r="J42" s="140"/>
      <c r="K42" s="140"/>
      <c r="L42" s="140"/>
      <c r="M42" s="140"/>
      <c r="N42" s="140"/>
      <c r="O42" s="140"/>
      <c r="P42" s="140"/>
      <c r="Q42" s="140"/>
      <c r="R42" s="140"/>
      <c r="S42" s="140"/>
      <c r="T42" s="140"/>
      <c r="U42" s="140"/>
      <c r="V42" s="140"/>
      <c r="W42" s="140"/>
      <c r="X42" s="140"/>
    </row>
    <row r="43">
      <c r="A43" s="140"/>
      <c r="B43" s="140"/>
      <c r="C43" s="140"/>
      <c r="D43" s="140"/>
      <c r="E43" s="140"/>
      <c r="F43" s="140"/>
      <c r="G43" s="140"/>
      <c r="H43" s="140"/>
      <c r="I43" s="140"/>
      <c r="J43" s="140"/>
      <c r="K43" s="140"/>
      <c r="L43" s="140"/>
      <c r="M43" s="140"/>
      <c r="N43" s="140"/>
      <c r="O43" s="140"/>
      <c r="P43" s="140"/>
      <c r="Q43" s="140"/>
      <c r="R43" s="140"/>
      <c r="S43" s="140"/>
      <c r="T43" s="140"/>
      <c r="U43" s="140"/>
      <c r="V43" s="140"/>
      <c r="W43" s="140"/>
      <c r="X43" s="140"/>
    </row>
    <row r="44">
      <c r="A44" s="140"/>
      <c r="B44" s="140"/>
      <c r="C44" s="140"/>
      <c r="D44" s="140"/>
      <c r="E44" s="140"/>
      <c r="F44" s="140"/>
      <c r="G44" s="140"/>
      <c r="H44" s="140"/>
      <c r="I44" s="140"/>
      <c r="J44" s="140"/>
      <c r="K44" s="140"/>
      <c r="L44" s="140"/>
      <c r="M44" s="140"/>
      <c r="N44" s="140"/>
      <c r="O44" s="140"/>
      <c r="P44" s="140"/>
      <c r="Q44" s="140"/>
      <c r="R44" s="140"/>
      <c r="S44" s="140"/>
      <c r="T44" s="140"/>
      <c r="U44" s="140"/>
      <c r="V44" s="140"/>
      <c r="W44" s="140"/>
      <c r="X44" s="140"/>
    </row>
    <row r="45">
      <c r="A45" s="140"/>
      <c r="B45" s="140"/>
      <c r="C45" s="140"/>
      <c r="D45" s="140"/>
      <c r="E45" s="140"/>
      <c r="F45" s="140"/>
      <c r="G45" s="140"/>
      <c r="H45" s="140"/>
      <c r="I45" s="140"/>
      <c r="J45" s="140"/>
      <c r="K45" s="140"/>
      <c r="L45" s="140"/>
      <c r="M45" s="140"/>
      <c r="N45" s="140"/>
      <c r="O45" s="140"/>
      <c r="P45" s="140"/>
      <c r="Q45" s="140"/>
      <c r="R45" s="140"/>
      <c r="S45" s="140"/>
      <c r="T45" s="140"/>
      <c r="U45" s="140"/>
      <c r="V45" s="140"/>
      <c r="W45" s="140"/>
      <c r="X45" s="140"/>
    </row>
    <row r="46">
      <c r="A46" s="140"/>
      <c r="B46" s="140"/>
      <c r="C46" s="140"/>
      <c r="D46" s="140"/>
      <c r="E46" s="140"/>
      <c r="F46" s="140"/>
      <c r="G46" s="140"/>
      <c r="H46" s="140"/>
      <c r="I46" s="140"/>
      <c r="J46" s="140"/>
      <c r="K46" s="140"/>
      <c r="L46" s="140"/>
      <c r="M46" s="140"/>
      <c r="N46" s="140"/>
      <c r="O46" s="140"/>
      <c r="P46" s="140"/>
      <c r="Q46" s="140"/>
      <c r="R46" s="140"/>
      <c r="S46" s="140"/>
      <c r="T46" s="140"/>
      <c r="U46" s="140"/>
      <c r="V46" s="140"/>
      <c r="W46" s="140"/>
      <c r="X46" s="140"/>
    </row>
    <row r="47">
      <c r="A47" s="140"/>
      <c r="B47" s="140"/>
      <c r="C47" s="140"/>
      <c r="D47" s="140"/>
      <c r="E47" s="140"/>
      <c r="F47" s="140"/>
      <c r="G47" s="140"/>
      <c r="H47" s="140"/>
      <c r="I47" s="140"/>
      <c r="J47" s="140"/>
      <c r="K47" s="140"/>
      <c r="L47" s="140"/>
      <c r="M47" s="140"/>
      <c r="N47" s="140"/>
      <c r="O47" s="140"/>
      <c r="P47" s="140"/>
      <c r="Q47" s="140"/>
      <c r="R47" s="140"/>
      <c r="S47" s="140"/>
      <c r="T47" s="140"/>
      <c r="U47" s="140"/>
      <c r="V47" s="140"/>
      <c r="W47" s="140"/>
      <c r="X47" s="140"/>
    </row>
    <row r="48">
      <c r="A48" s="140"/>
      <c r="B48" s="140"/>
      <c r="C48" s="140"/>
      <c r="D48" s="140"/>
      <c r="E48" s="140"/>
      <c r="F48" s="140"/>
      <c r="G48" s="140"/>
      <c r="H48" s="140"/>
      <c r="I48" s="140"/>
      <c r="J48" s="140"/>
      <c r="K48" s="140"/>
      <c r="L48" s="140"/>
      <c r="M48" s="140"/>
      <c r="N48" s="140"/>
      <c r="O48" s="140"/>
      <c r="P48" s="140"/>
      <c r="Q48" s="140"/>
      <c r="R48" s="140"/>
      <c r="S48" s="140"/>
      <c r="T48" s="140"/>
      <c r="U48" s="140"/>
      <c r="V48" s="140"/>
      <c r="W48" s="140"/>
      <c r="X48" s="140"/>
    </row>
    <row r="49">
      <c r="A49" s="140"/>
      <c r="B49" s="140"/>
      <c r="C49" s="140"/>
      <c r="D49" s="140"/>
      <c r="E49" s="140"/>
      <c r="F49" s="140"/>
      <c r="G49" s="140"/>
      <c r="H49" s="140"/>
      <c r="I49" s="140"/>
      <c r="J49" s="140"/>
      <c r="K49" s="140"/>
      <c r="L49" s="140"/>
      <c r="M49" s="140"/>
      <c r="N49" s="140"/>
      <c r="O49" s="140"/>
      <c r="P49" s="140"/>
      <c r="Q49" s="140"/>
      <c r="R49" s="140"/>
      <c r="S49" s="140"/>
      <c r="T49" s="140"/>
      <c r="U49" s="140"/>
      <c r="V49" s="140"/>
      <c r="W49" s="140"/>
      <c r="X49" s="140"/>
    </row>
    <row r="50">
      <c r="A50" s="140"/>
      <c r="B50" s="140"/>
      <c r="C50" s="140"/>
      <c r="D50" s="140"/>
      <c r="E50" s="140"/>
      <c r="F50" s="140"/>
      <c r="G50" s="140"/>
      <c r="H50" s="140"/>
      <c r="I50" s="140"/>
      <c r="J50" s="140"/>
      <c r="K50" s="140"/>
      <c r="L50" s="140"/>
      <c r="M50" s="140"/>
      <c r="N50" s="140"/>
      <c r="O50" s="140"/>
      <c r="P50" s="140"/>
      <c r="Q50" s="140"/>
      <c r="R50" s="140"/>
      <c r="S50" s="140"/>
      <c r="T50" s="140"/>
      <c r="U50" s="140"/>
      <c r="V50" s="140"/>
      <c r="W50" s="140"/>
      <c r="X50" s="140"/>
    </row>
    <row r="51">
      <c r="A51" s="140"/>
      <c r="B51" s="140"/>
      <c r="C51" s="140"/>
      <c r="D51" s="140"/>
      <c r="E51" s="140"/>
      <c r="F51" s="140"/>
      <c r="G51" s="140"/>
      <c r="H51" s="140"/>
      <c r="I51" s="140"/>
      <c r="J51" s="140"/>
      <c r="K51" s="140"/>
      <c r="L51" s="140"/>
      <c r="M51" s="140"/>
      <c r="N51" s="140"/>
      <c r="O51" s="140"/>
      <c r="P51" s="140"/>
      <c r="Q51" s="140"/>
      <c r="R51" s="140"/>
      <c r="S51" s="140"/>
      <c r="T51" s="140"/>
      <c r="U51" s="140"/>
      <c r="V51" s="140"/>
      <c r="W51" s="140"/>
      <c r="X51" s="140"/>
    </row>
    <row r="52">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row>
    <row r="53">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row>
    <row r="54">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row>
    <row r="55">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row>
    <row r="56">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row>
    <row r="57">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row>
    <row r="58">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row>
    <row r="59">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row>
    <row r="60">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row>
    <row r="61">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row>
    <row r="62">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row>
    <row r="63">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row>
    <row r="64">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row>
    <row r="65">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row>
    <row r="66">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row>
    <row r="67">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row>
    <row r="68">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row>
    <row r="69">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row>
    <row r="70">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row>
    <row r="71">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row>
    <row r="72">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row>
    <row r="73">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row>
    <row r="74">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row>
    <row r="75">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row>
    <row r="76">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row>
    <row r="77">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row>
    <row r="78">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row>
    <row r="79">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row>
    <row r="80">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row>
    <row r="81">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row>
    <row r="82">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row>
    <row r="83">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row>
    <row r="84">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row>
    <row r="85">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row>
    <row r="86">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row>
    <row r="87">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row>
    <row r="88">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row>
    <row r="89">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row>
    <row r="90">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row>
    <row r="91">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row>
    <row r="92">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row>
    <row r="93">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row>
    <row r="94">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row>
    <row r="95">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row>
    <row r="96">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row>
    <row r="97">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row>
    <row r="98">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row>
    <row r="99">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row>
    <row r="100">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row>
  </sheetData>
  <dataValidations>
    <dataValidation type="list" allowBlank="1" showErrorMessage="1" sqref="R2:S100">
      <formula1>Enumerations!$R$2:$R$100</formula1>
    </dataValidation>
  </dataValidation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15.75"/>
    <col customWidth="1" min="3" max="4" width="12.63"/>
    <col customWidth="1" min="5" max="5" width="15.75"/>
    <col customWidth="1" min="6" max="6" width="18.88"/>
    <col customWidth="1" min="7" max="7" width="12.63"/>
    <col customWidth="1" hidden="1" min="8" max="8" width="15.75"/>
    <col customWidth="1" min="9" max="9" width="28.25"/>
    <col customWidth="1" min="10" max="13" width="15.75"/>
    <col customWidth="1" min="14" max="19" width="18.88"/>
    <col customWidth="1" hidden="1" min="20" max="20" width="15.75"/>
    <col customWidth="1" min="21" max="26" width="15.75"/>
    <col customWidth="1" hidden="1" min="27" max="27" width="18.88"/>
    <col customWidth="1" hidden="1" min="28" max="28" width="22.0"/>
    <col customWidth="1" min="29" max="29" width="12.63"/>
    <col customWidth="1" min="30" max="30" width="6.38"/>
    <col customWidth="1" min="31" max="31" width="43.88"/>
    <col customWidth="1" hidden="1" min="32" max="34" width="15.75"/>
  </cols>
  <sheetData>
    <row r="1" ht="26.25" customHeight="1">
      <c r="A1" s="318" t="s">
        <v>1650</v>
      </c>
      <c r="B1" s="354" t="s">
        <v>0</v>
      </c>
      <c r="C1" s="319" t="s">
        <v>1624</v>
      </c>
      <c r="D1" s="319" t="s">
        <v>1651</v>
      </c>
      <c r="E1" s="319" t="s">
        <v>55</v>
      </c>
      <c r="F1" s="319" t="s">
        <v>1626</v>
      </c>
      <c r="G1" s="319" t="s">
        <v>1517</v>
      </c>
      <c r="H1" s="319" t="s">
        <v>1602</v>
      </c>
      <c r="I1" s="319" t="s">
        <v>1603</v>
      </c>
      <c r="J1" s="319" t="s">
        <v>1652</v>
      </c>
      <c r="K1" s="319" t="s">
        <v>1653</v>
      </c>
      <c r="L1" s="319" t="s">
        <v>1654</v>
      </c>
      <c r="M1" s="319" t="s">
        <v>1655</v>
      </c>
      <c r="N1" s="319" t="s">
        <v>1656</v>
      </c>
      <c r="O1" s="319" t="s">
        <v>1657</v>
      </c>
      <c r="P1" s="319" t="s">
        <v>1658</v>
      </c>
      <c r="Q1" s="319" t="s">
        <v>1659</v>
      </c>
      <c r="R1" s="319" t="s">
        <v>1660</v>
      </c>
      <c r="S1" s="319" t="s">
        <v>1661</v>
      </c>
      <c r="T1" s="319" t="s">
        <v>1632</v>
      </c>
      <c r="U1" s="319" t="s">
        <v>1662</v>
      </c>
      <c r="V1" s="319" t="s">
        <v>1663</v>
      </c>
      <c r="W1" s="319" t="s">
        <v>1664</v>
      </c>
      <c r="X1" s="319" t="s">
        <v>1665</v>
      </c>
      <c r="Y1" s="319" t="s">
        <v>1666</v>
      </c>
      <c r="Z1" s="319" t="s">
        <v>1667</v>
      </c>
      <c r="AA1" s="319" t="s">
        <v>1668</v>
      </c>
      <c r="AB1" s="319" t="s">
        <v>1669</v>
      </c>
      <c r="AC1" s="319" t="s">
        <v>35</v>
      </c>
      <c r="AD1" s="319" t="s">
        <v>37</v>
      </c>
      <c r="AE1" s="319" t="s">
        <v>38</v>
      </c>
      <c r="AF1" s="279" t="s">
        <v>39</v>
      </c>
      <c r="AG1" s="279" t="s">
        <v>40</v>
      </c>
      <c r="AH1" s="280" t="s">
        <v>41</v>
      </c>
      <c r="AI1" s="83"/>
      <c r="AJ1" s="83"/>
      <c r="AK1" s="83"/>
      <c r="AL1" s="83"/>
      <c r="AM1" s="83"/>
      <c r="AN1" s="83"/>
      <c r="AO1" s="83"/>
    </row>
    <row r="2" ht="19.5" customHeight="1">
      <c r="A2" s="320" t="s">
        <v>1670</v>
      </c>
      <c r="B2" s="355" t="s">
        <v>43</v>
      </c>
      <c r="C2" s="283" t="s">
        <v>1634</v>
      </c>
      <c r="D2" s="356">
        <f>'Crew Shifts'!C2</f>
        <v>46346</v>
      </c>
      <c r="E2" s="326" t="str">
        <f>'Crew Shifts'!F2</f>
        <v>P-021</v>
      </c>
      <c r="F2" s="286" t="str">
        <f t="array" ref="F2">TRIM(_xlfn.XLOOKUP(E2, 'Personnel Roster'!$A$2:$A100, 'Personnel Roster'!$D$2:$D100, "") &amp; " " &amp; _xlfn.XLOOKUP(E2, 'Personnel Roster'!$A$2:$A100, 'Personnel Roster'!$E$2:$E100, ""))</f>
        <v>Julian Clarkson</v>
      </c>
      <c r="G2" s="326" t="str">
        <f>'Crew Shifts'!H2</f>
        <v>5000.50.01</v>
      </c>
      <c r="H2" s="326" t="str">
        <f>'Crew Shifts'!I2</f>
        <v>LRC-004</v>
      </c>
      <c r="I2" s="322" t="str">
        <f>'Crew Shifts'!J2</f>
        <v>Production &amp; Operations Director</v>
      </c>
      <c r="J2" s="323">
        <v>0.3229166666666667</v>
      </c>
      <c r="K2" s="323">
        <v>0.5416666666666666</v>
      </c>
      <c r="L2" s="323">
        <v>0.5833333333333334</v>
      </c>
      <c r="M2" s="323">
        <v>0.8020833333333334</v>
      </c>
      <c r="N2" s="325">
        <f t="shared" ref="N2:N9" si="1">ROUND((L2-K2)*24, 2)</f>
        <v>1</v>
      </c>
      <c r="O2" s="325">
        <f t="shared" ref="O2:O9" si="2">ROUND((M2-J2)*24, 2)</f>
        <v>11.5</v>
      </c>
      <c r="P2" s="325">
        <f t="shared" ref="P2:P9" si="3">ROUND(O2-N2, 2)</f>
        <v>10.5</v>
      </c>
      <c r="Q2" s="325">
        <f t="shared" ref="Q2:Q9" si="4">ROUND(MIN(8, P2), 2)</f>
        <v>8</v>
      </c>
      <c r="R2" s="325">
        <f t="shared" ref="R2:R9" si="5">ROUND(MAX(0, MIN(4, P2-8)), 2)</f>
        <v>2.5</v>
      </c>
      <c r="S2" s="325">
        <f t="shared" ref="S2:S9" si="6">ROUND(MAX(0, P2-12), 2)</f>
        <v>0</v>
      </c>
      <c r="T2" s="327">
        <f>'Crew Shifts'!Q2</f>
        <v>135</v>
      </c>
      <c r="U2" s="327">
        <f t="shared" ref="U2:U9" si="7">ROUND(Q2*T2, 2)</f>
        <v>1080</v>
      </c>
      <c r="V2" s="327">
        <f t="shared" ref="V2:V9" si="8">ROUND(R2*T2*1.5, 2)</f>
        <v>506.25</v>
      </c>
      <c r="W2" s="327">
        <f t="shared" ref="W2:W9" si="9">ROUND(S2*T2*2, 2)</f>
        <v>0</v>
      </c>
      <c r="X2" s="327">
        <f t="shared" ref="X2:X9" si="10">IF((K2-J2)*24 &gt; 6, 50, 0)</f>
        <v>0</v>
      </c>
      <c r="Y2" s="327">
        <f>IFERROR(VLOOKUP(H2, 'Labor Rate Cards'!$A$2:$K$36, 11, FALSE), 0)</f>
        <v>75</v>
      </c>
      <c r="Z2" s="327">
        <f t="shared" ref="Z2:Z9" si="11">ROUND(U2+V2+W2+X2+Y2, 2)</f>
        <v>1661.25</v>
      </c>
      <c r="AA2" s="326">
        <f>IFERROR(VLOOKUP(H2, 'Labor Rate Cards'!$A$2:$L$36, 12, FALSE), "")</f>
        <v>5500</v>
      </c>
      <c r="AB2" s="322" t="str">
        <f>IFERROR(VLOOKUP(H2, 'Labor Rate Cards'!$A$2:$M$36, 13, FALSE), "")</f>
        <v>Expense · Production</v>
      </c>
      <c r="AC2" s="283" t="s">
        <v>1608</v>
      </c>
      <c r="AD2" s="284" t="b">
        <v>0</v>
      </c>
      <c r="AE2" s="328"/>
      <c r="AF2" s="285" t="s">
        <v>88</v>
      </c>
      <c r="AG2" s="329">
        <v>46346.0</v>
      </c>
      <c r="AH2" s="330">
        <v>46346.0</v>
      </c>
      <c r="AI2" s="1"/>
      <c r="AJ2" s="1"/>
      <c r="AK2" s="1"/>
      <c r="AL2" s="1"/>
      <c r="AM2" s="1"/>
      <c r="AN2" s="1"/>
      <c r="AO2" s="1"/>
    </row>
    <row r="3" ht="19.5" customHeight="1">
      <c r="A3" s="331" t="s">
        <v>1679</v>
      </c>
      <c r="B3" s="359" t="s">
        <v>43</v>
      </c>
      <c r="C3" s="332" t="s">
        <v>1638</v>
      </c>
      <c r="D3" s="361">
        <f>'Crew Shifts'!C3</f>
        <v>46346</v>
      </c>
      <c r="E3" s="339" t="str">
        <f>'Crew Shifts'!F3</f>
        <v>P-024</v>
      </c>
      <c r="F3" s="334" t="str">
        <f t="array" ref="F3">TRIM(_xlfn.XLOOKUP(E3, 'Personnel Roster'!$A$2:$A100, 'Personnel Roster'!$D$2:$D100, "") &amp; " " &amp; _xlfn.XLOOKUP(E3, 'Personnel Roster'!$A$2:$A100, 'Personnel Roster'!$E$2:$E100, ""))</f>
        <v>David Miller</v>
      </c>
      <c r="G3" s="339" t="str">
        <f>'Crew Shifts'!H3</f>
        <v>9000.50.02</v>
      </c>
      <c r="H3" s="339" t="str">
        <f>'Crew Shifts'!I3</f>
        <v>LRC-009</v>
      </c>
      <c r="I3" s="335" t="str">
        <f>'Crew Shifts'!J3</f>
        <v>Audio Engineer - A1/FOH</v>
      </c>
      <c r="J3" s="336">
        <v>0.3333333333333333</v>
      </c>
      <c r="K3" s="336">
        <v>0.6041666666666666</v>
      </c>
      <c r="L3" s="336">
        <v>0.6458333333333334</v>
      </c>
      <c r="M3" s="336">
        <v>0.875</v>
      </c>
      <c r="N3" s="338">
        <f t="shared" si="1"/>
        <v>1</v>
      </c>
      <c r="O3" s="338">
        <f t="shared" si="2"/>
        <v>13</v>
      </c>
      <c r="P3" s="338">
        <f t="shared" si="3"/>
        <v>12</v>
      </c>
      <c r="Q3" s="338">
        <f t="shared" si="4"/>
        <v>8</v>
      </c>
      <c r="R3" s="338">
        <f t="shared" si="5"/>
        <v>4</v>
      </c>
      <c r="S3" s="338">
        <f t="shared" si="6"/>
        <v>0</v>
      </c>
      <c r="T3" s="340">
        <f>'Crew Shifts'!Q3</f>
        <v>85</v>
      </c>
      <c r="U3" s="340">
        <f t="shared" si="7"/>
        <v>680</v>
      </c>
      <c r="V3" s="340">
        <f t="shared" si="8"/>
        <v>510</v>
      </c>
      <c r="W3" s="340">
        <f t="shared" si="9"/>
        <v>0</v>
      </c>
      <c r="X3" s="340">
        <f t="shared" si="10"/>
        <v>50</v>
      </c>
      <c r="Y3" s="340">
        <f>IFERROR(VLOOKUP(H3, 'Labor Rate Cards'!$A$2:$K$36, 11, FALSE), 0)</f>
        <v>75</v>
      </c>
      <c r="Z3" s="340">
        <f t="shared" si="11"/>
        <v>1315</v>
      </c>
      <c r="AA3" s="339">
        <f>IFERROR(VLOOKUP(H3, 'Labor Rate Cards'!$A$2:$L$36, 12, FALSE), "")</f>
        <v>5500</v>
      </c>
      <c r="AB3" s="335" t="str">
        <f>IFERROR(VLOOKUP(H3, 'Labor Rate Cards'!$A$2:$M$36, 13, FALSE), "")</f>
        <v>Expense · Production</v>
      </c>
      <c r="AC3" s="332" t="s">
        <v>1608</v>
      </c>
      <c r="AD3" s="284" t="b">
        <v>0</v>
      </c>
      <c r="AE3" s="328"/>
      <c r="AF3" s="285" t="s">
        <v>88</v>
      </c>
      <c r="AG3" s="329">
        <v>46346.0</v>
      </c>
      <c r="AH3" s="330">
        <v>46346.0</v>
      </c>
      <c r="AI3" s="1"/>
      <c r="AJ3" s="1"/>
      <c r="AK3" s="1"/>
      <c r="AL3" s="1"/>
      <c r="AM3" s="1"/>
      <c r="AN3" s="1"/>
      <c r="AO3" s="1"/>
    </row>
    <row r="4" ht="19.5" customHeight="1">
      <c r="A4" s="320" t="s">
        <v>1685</v>
      </c>
      <c r="B4" s="355" t="s">
        <v>43</v>
      </c>
      <c r="C4" s="283" t="s">
        <v>1640</v>
      </c>
      <c r="D4" s="356">
        <f>'Crew Shifts'!C4</f>
        <v>46346</v>
      </c>
      <c r="E4" s="326" t="str">
        <f>'Crew Shifts'!F4</f>
        <v>P-016</v>
      </c>
      <c r="F4" s="286" t="str">
        <f t="array" ref="F4">TRIM(_xlfn.XLOOKUP(E4, 'Personnel Roster'!$A$2:$A100, 'Personnel Roster'!$D$2:$D100, "") &amp; " " &amp; _xlfn.XLOOKUP(E4, 'Personnel Roster'!$A$2:$A100, 'Personnel Roster'!$E$2:$E100, ""))</f>
        <v>Mary Christianson</v>
      </c>
      <c r="G4" s="326" t="str">
        <f>'Crew Shifts'!H4</f>
        <v>6000.50.01</v>
      </c>
      <c r="H4" s="326" t="str">
        <f>'Crew Shifts'!I4</f>
        <v>LRC-006</v>
      </c>
      <c r="I4" s="322" t="str">
        <f>'Crew Shifts'!J4</f>
        <v>House Manager</v>
      </c>
      <c r="J4" s="323">
        <v>0.3645833333333333</v>
      </c>
      <c r="K4" s="323">
        <v>0.5625</v>
      </c>
      <c r="L4" s="323">
        <v>0.6041666666666666</v>
      </c>
      <c r="M4" s="323">
        <v>0.78125</v>
      </c>
      <c r="N4" s="325">
        <f t="shared" si="1"/>
        <v>1</v>
      </c>
      <c r="O4" s="325">
        <f t="shared" si="2"/>
        <v>10</v>
      </c>
      <c r="P4" s="325">
        <f t="shared" si="3"/>
        <v>9</v>
      </c>
      <c r="Q4" s="325">
        <f t="shared" si="4"/>
        <v>8</v>
      </c>
      <c r="R4" s="325">
        <f t="shared" si="5"/>
        <v>1</v>
      </c>
      <c r="S4" s="325">
        <f t="shared" si="6"/>
        <v>0</v>
      </c>
      <c r="T4" s="327">
        <f>'Crew Shifts'!Q4</f>
        <v>75</v>
      </c>
      <c r="U4" s="327">
        <f t="shared" si="7"/>
        <v>600</v>
      </c>
      <c r="V4" s="327">
        <f t="shared" si="8"/>
        <v>112.5</v>
      </c>
      <c r="W4" s="327">
        <f t="shared" si="9"/>
        <v>0</v>
      </c>
      <c r="X4" s="327">
        <f t="shared" si="10"/>
        <v>0</v>
      </c>
      <c r="Y4" s="327">
        <f>IFERROR(VLOOKUP(H4, 'Labor Rate Cards'!$A$2:$K$36, 11, FALSE), 0)</f>
        <v>75</v>
      </c>
      <c r="Z4" s="327">
        <f t="shared" si="11"/>
        <v>787.5</v>
      </c>
      <c r="AA4" s="326">
        <f>IFERROR(VLOOKUP(H4, 'Labor Rate Cards'!$A$2:$L$36, 12, FALSE), "")</f>
        <v>5600</v>
      </c>
      <c r="AB4" s="322" t="str">
        <f>IFERROR(VLOOKUP(H4, 'Labor Rate Cards'!$A$2:$M$36, 13, FALSE), "")</f>
        <v>Expense · Operations</v>
      </c>
      <c r="AC4" s="283" t="s">
        <v>1608</v>
      </c>
      <c r="AD4" s="284" t="b">
        <v>0</v>
      </c>
      <c r="AE4" s="328"/>
      <c r="AF4" s="285" t="s">
        <v>88</v>
      </c>
      <c r="AG4" s="329">
        <v>46346.0</v>
      </c>
      <c r="AH4" s="330">
        <v>46346.0</v>
      </c>
      <c r="AI4" s="1"/>
      <c r="AJ4" s="1"/>
      <c r="AK4" s="1"/>
      <c r="AL4" s="1"/>
      <c r="AM4" s="1"/>
      <c r="AN4" s="1"/>
      <c r="AO4" s="1"/>
    </row>
    <row r="5" ht="19.5" customHeight="1">
      <c r="A5" s="331" t="s">
        <v>1690</v>
      </c>
      <c r="B5" s="359" t="s">
        <v>43</v>
      </c>
      <c r="C5" s="332" t="s">
        <v>1642</v>
      </c>
      <c r="D5" s="361">
        <f>'Crew Shifts'!C5</f>
        <v>46346</v>
      </c>
      <c r="E5" s="339" t="str">
        <f>'Crew Shifts'!F5</f>
        <v>P-005</v>
      </c>
      <c r="F5" s="334" t="str">
        <f t="array" ref="F5">TRIM(_xlfn.XLOOKUP(E5, 'Personnel Roster'!$A$2:$A100, 'Personnel Roster'!$D$2:$D100, "") &amp; " " &amp; _xlfn.XLOOKUP(E5, 'Personnel Roster'!$A$2:$A100, 'Personnel Roster'!$E$2:$E100, ""))</f>
        <v>Isabella Acker</v>
      </c>
      <c r="G5" s="339" t="str">
        <f>'Crew Shifts'!H5</f>
        <v>1000.50.01</v>
      </c>
      <c r="H5" s="339" t="str">
        <f>'Crew Shifts'!I5</f>
        <v>LRC-002</v>
      </c>
      <c r="I5" s="335" t="str">
        <f>'Crew Shifts'!J5</f>
        <v>Creative Director</v>
      </c>
      <c r="J5" s="336">
        <v>0.375</v>
      </c>
      <c r="K5" s="336">
        <v>0.5833333333333334</v>
      </c>
      <c r="L5" s="336">
        <v>0.625</v>
      </c>
      <c r="M5" s="336">
        <v>0.7916666666666666</v>
      </c>
      <c r="N5" s="338">
        <f t="shared" si="1"/>
        <v>1</v>
      </c>
      <c r="O5" s="338">
        <f t="shared" si="2"/>
        <v>10</v>
      </c>
      <c r="P5" s="338">
        <f t="shared" si="3"/>
        <v>9</v>
      </c>
      <c r="Q5" s="338">
        <f t="shared" si="4"/>
        <v>8</v>
      </c>
      <c r="R5" s="338">
        <f t="shared" si="5"/>
        <v>1</v>
      </c>
      <c r="S5" s="338">
        <f t="shared" si="6"/>
        <v>0</v>
      </c>
      <c r="T5" s="340">
        <f>'Crew Shifts'!Q5</f>
        <v>125</v>
      </c>
      <c r="U5" s="340">
        <f t="shared" si="7"/>
        <v>1000</v>
      </c>
      <c r="V5" s="340">
        <f t="shared" si="8"/>
        <v>187.5</v>
      </c>
      <c r="W5" s="340">
        <f t="shared" si="9"/>
        <v>0</v>
      </c>
      <c r="X5" s="340">
        <f t="shared" si="10"/>
        <v>0</v>
      </c>
      <c r="Y5" s="340">
        <f>IFERROR(VLOOKUP(H5, 'Labor Rate Cards'!$A$2:$K$36, 11, FALSE), 0)</f>
        <v>75</v>
      </c>
      <c r="Z5" s="340">
        <f t="shared" si="11"/>
        <v>1262.5</v>
      </c>
      <c r="AA5" s="339">
        <f>IFERROR(VLOOKUP(H5, 'Labor Rate Cards'!$A$2:$L$36, 12, FALSE), "")</f>
        <v>5100</v>
      </c>
      <c r="AB5" s="335" t="str">
        <f>IFERROR(VLOOKUP(H5, 'Labor Rate Cards'!$A$2:$M$36, 13, FALSE), "")</f>
        <v>Expense · Creative</v>
      </c>
      <c r="AC5" s="332" t="s">
        <v>1608</v>
      </c>
      <c r="AD5" s="284" t="b">
        <v>0</v>
      </c>
      <c r="AE5" s="328"/>
      <c r="AF5" s="285" t="s">
        <v>88</v>
      </c>
      <c r="AG5" s="329">
        <v>46346.0</v>
      </c>
      <c r="AH5" s="330">
        <v>46346.0</v>
      </c>
      <c r="AI5" s="1"/>
      <c r="AJ5" s="1"/>
      <c r="AK5" s="1"/>
      <c r="AL5" s="1"/>
      <c r="AM5" s="1"/>
      <c r="AN5" s="1"/>
      <c r="AO5" s="1"/>
    </row>
    <row r="6" ht="19.5" customHeight="1">
      <c r="A6" s="320" t="s">
        <v>1696</v>
      </c>
      <c r="B6" s="355" t="s">
        <v>43</v>
      </c>
      <c r="C6" s="283" t="s">
        <v>1644</v>
      </c>
      <c r="D6" s="356">
        <f>'Crew Shifts'!C6</f>
        <v>46346</v>
      </c>
      <c r="E6" s="326" t="str">
        <f>'Crew Shifts'!F6</f>
        <v>P-006</v>
      </c>
      <c r="F6" s="286" t="str">
        <f t="array" ref="F6">TRIM(_xlfn.XLOOKUP(E6, 'Personnel Roster'!$A$2:$A100, 'Personnel Roster'!$D$2:$D100, "") &amp; " " &amp; _xlfn.XLOOKUP(E6, 'Personnel Roster'!$A$2:$A100, 'Personnel Roster'!$E$2:$E100, ""))</f>
        <v>Rebecca Bex</v>
      </c>
      <c r="G6" s="326" t="str">
        <f>'Crew Shifts'!H6</f>
        <v>1000.50.02</v>
      </c>
      <c r="H6" s="326" t="str">
        <f>'Crew Shifts'!I6</f>
        <v>LRC-003</v>
      </c>
      <c r="I6" s="322" t="str">
        <f>'Crew Shifts'!J6</f>
        <v>Event &amp; Programming Director</v>
      </c>
      <c r="J6" s="323">
        <v>0.375</v>
      </c>
      <c r="K6" s="323">
        <v>0.5729166666666666</v>
      </c>
      <c r="L6" s="323">
        <v>0.6145833333333334</v>
      </c>
      <c r="M6" s="323">
        <v>0.8125</v>
      </c>
      <c r="N6" s="325">
        <f t="shared" si="1"/>
        <v>1</v>
      </c>
      <c r="O6" s="325">
        <f t="shared" si="2"/>
        <v>10.5</v>
      </c>
      <c r="P6" s="325">
        <f t="shared" si="3"/>
        <v>9.5</v>
      </c>
      <c r="Q6" s="325">
        <f t="shared" si="4"/>
        <v>8</v>
      </c>
      <c r="R6" s="325">
        <f t="shared" si="5"/>
        <v>1.5</v>
      </c>
      <c r="S6" s="325">
        <f t="shared" si="6"/>
        <v>0</v>
      </c>
      <c r="T6" s="327">
        <f>'Crew Shifts'!Q6</f>
        <v>110</v>
      </c>
      <c r="U6" s="327">
        <f t="shared" si="7"/>
        <v>880</v>
      </c>
      <c r="V6" s="327">
        <f t="shared" si="8"/>
        <v>247.5</v>
      </c>
      <c r="W6" s="327">
        <f t="shared" si="9"/>
        <v>0</v>
      </c>
      <c r="X6" s="327">
        <f t="shared" si="10"/>
        <v>0</v>
      </c>
      <c r="Y6" s="327">
        <f>IFERROR(VLOOKUP(H6, 'Labor Rate Cards'!$A$2:$K$36, 11, FALSE), 0)</f>
        <v>75</v>
      </c>
      <c r="Z6" s="327">
        <f t="shared" si="11"/>
        <v>1202.5</v>
      </c>
      <c r="AA6" s="326">
        <f>IFERROR(VLOOKUP(H6, 'Labor Rate Cards'!$A$2:$L$36, 12, FALSE), "")</f>
        <v>5100</v>
      </c>
      <c r="AB6" s="322" t="str">
        <f>IFERROR(VLOOKUP(H6, 'Labor Rate Cards'!$A$2:$M$36, 13, FALSE), "")</f>
        <v>Expense · Creative</v>
      </c>
      <c r="AC6" s="283" t="s">
        <v>1608</v>
      </c>
      <c r="AD6" s="284" t="b">
        <v>0</v>
      </c>
      <c r="AE6" s="328"/>
      <c r="AF6" s="285" t="s">
        <v>88</v>
      </c>
      <c r="AG6" s="329">
        <v>46346.0</v>
      </c>
      <c r="AH6" s="330">
        <v>46346.0</v>
      </c>
      <c r="AI6" s="1"/>
      <c r="AJ6" s="1"/>
      <c r="AK6" s="1"/>
      <c r="AL6" s="1"/>
      <c r="AM6" s="1"/>
      <c r="AN6" s="1"/>
      <c r="AO6" s="1"/>
    </row>
    <row r="7" ht="19.5" customHeight="1">
      <c r="A7" s="331" t="s">
        <v>1704</v>
      </c>
      <c r="B7" s="359" t="s">
        <v>43</v>
      </c>
      <c r="C7" s="332" t="s">
        <v>1646</v>
      </c>
      <c r="D7" s="361">
        <f>'Crew Shifts'!C7</f>
        <v>46346</v>
      </c>
      <c r="E7" s="339" t="str">
        <f>'Crew Shifts'!F7</f>
        <v>P-001</v>
      </c>
      <c r="F7" s="334" t="str">
        <f t="array" ref="F7">TRIM(_xlfn.XLOOKUP(E7, 'Personnel Roster'!$A$2:$A100, 'Personnel Roster'!$D$2:$D100, "") &amp; " " &amp; _xlfn.XLOOKUP(E7, 'Personnel Roster'!$A$2:$A100, 'Personnel Roster'!$E$2:$E100, ""))</f>
        <v>Ashley Sumner</v>
      </c>
      <c r="G7" s="339" t="str">
        <f>'Crew Shifts'!H7</f>
        <v>0000.50.01</v>
      </c>
      <c r="H7" s="339" t="str">
        <f>'Crew Shifts'!I7</f>
        <v>LRC-001</v>
      </c>
      <c r="I7" s="335" t="str">
        <f>'Crew Shifts'!J7</f>
        <v>Chief Executive Officer</v>
      </c>
      <c r="J7" s="336">
        <v>0.4166666666666667</v>
      </c>
      <c r="K7" s="336">
        <v>0.5833333333333334</v>
      </c>
      <c r="L7" s="336">
        <v>0.625</v>
      </c>
      <c r="M7" s="336">
        <v>0.75</v>
      </c>
      <c r="N7" s="338">
        <f t="shared" si="1"/>
        <v>1</v>
      </c>
      <c r="O7" s="338">
        <f t="shared" si="2"/>
        <v>8</v>
      </c>
      <c r="P7" s="338">
        <f t="shared" si="3"/>
        <v>7</v>
      </c>
      <c r="Q7" s="338">
        <f t="shared" si="4"/>
        <v>7</v>
      </c>
      <c r="R7" s="338">
        <f t="shared" si="5"/>
        <v>0</v>
      </c>
      <c r="S7" s="338">
        <f t="shared" si="6"/>
        <v>0</v>
      </c>
      <c r="T7" s="340">
        <f>'Crew Shifts'!Q7</f>
        <v>180</v>
      </c>
      <c r="U7" s="340">
        <f t="shared" si="7"/>
        <v>1260</v>
      </c>
      <c r="V7" s="340">
        <f t="shared" si="8"/>
        <v>0</v>
      </c>
      <c r="W7" s="340">
        <f t="shared" si="9"/>
        <v>0</v>
      </c>
      <c r="X7" s="340">
        <f t="shared" si="10"/>
        <v>0</v>
      </c>
      <c r="Y7" s="340">
        <f>IFERROR(VLOOKUP(H7, 'Labor Rate Cards'!$A$2:$K$36, 11, FALSE), 0)</f>
        <v>75</v>
      </c>
      <c r="Z7" s="340">
        <f t="shared" si="11"/>
        <v>1335</v>
      </c>
      <c r="AA7" s="339">
        <f>IFERROR(VLOOKUP(H7, 'Labor Rate Cards'!$A$2:$L$36, 12, FALSE), "")</f>
        <v>5000</v>
      </c>
      <c r="AB7" s="335" t="str">
        <f>IFERROR(VLOOKUP(H7, 'Labor Rate Cards'!$A$2:$M$36, 13, FALSE), "")</f>
        <v>Expense · Executive</v>
      </c>
      <c r="AC7" s="332" t="s">
        <v>1608</v>
      </c>
      <c r="AD7" s="284" t="b">
        <v>0</v>
      </c>
      <c r="AE7" s="328"/>
      <c r="AF7" s="285" t="s">
        <v>88</v>
      </c>
      <c r="AG7" s="329">
        <v>46346.0</v>
      </c>
      <c r="AH7" s="330">
        <v>46346.0</v>
      </c>
      <c r="AI7" s="1"/>
      <c r="AJ7" s="1"/>
      <c r="AK7" s="1"/>
      <c r="AL7" s="1"/>
      <c r="AM7" s="1"/>
      <c r="AN7" s="1"/>
      <c r="AO7" s="1"/>
    </row>
    <row r="8" ht="19.5" customHeight="1">
      <c r="A8" s="320" t="s">
        <v>1725</v>
      </c>
      <c r="B8" s="355" t="s">
        <v>43</v>
      </c>
      <c r="C8" s="283" t="s">
        <v>1648</v>
      </c>
      <c r="D8" s="356">
        <f>'Crew Shifts'!C8</f>
        <v>46347</v>
      </c>
      <c r="E8" s="326" t="str">
        <f>'Crew Shifts'!F8</f>
        <v>P-021</v>
      </c>
      <c r="F8" s="286" t="str">
        <f t="array" ref="F8">TRIM(_xlfn.XLOOKUP(E8, 'Personnel Roster'!$A$2:$A100, 'Personnel Roster'!$D$2:$D100, "") &amp; " " &amp; _xlfn.XLOOKUP(E8, 'Personnel Roster'!$A$2:$A100, 'Personnel Roster'!$E$2:$E100, ""))</f>
        <v>Julian Clarkson</v>
      </c>
      <c r="G8" s="326" t="str">
        <f>'Crew Shifts'!H8</f>
        <v>5000.50.01</v>
      </c>
      <c r="H8" s="326" t="str">
        <f>'Crew Shifts'!I8</f>
        <v>LRC-004</v>
      </c>
      <c r="I8" s="322" t="str">
        <f>'Crew Shifts'!J8</f>
        <v>Production &amp; Operations Director</v>
      </c>
      <c r="J8" s="323">
        <v>0.3125</v>
      </c>
      <c r="K8" s="323">
        <v>0.5833333333333334</v>
      </c>
      <c r="L8" s="323">
        <v>0.625</v>
      </c>
      <c r="M8" s="323">
        <v>0.9375</v>
      </c>
      <c r="N8" s="325">
        <f t="shared" si="1"/>
        <v>1</v>
      </c>
      <c r="O8" s="325">
        <f t="shared" si="2"/>
        <v>15</v>
      </c>
      <c r="P8" s="325">
        <f t="shared" si="3"/>
        <v>14</v>
      </c>
      <c r="Q8" s="325">
        <f t="shared" si="4"/>
        <v>8</v>
      </c>
      <c r="R8" s="325">
        <f t="shared" si="5"/>
        <v>4</v>
      </c>
      <c r="S8" s="325">
        <f t="shared" si="6"/>
        <v>2</v>
      </c>
      <c r="T8" s="327">
        <f>'Crew Shifts'!Q8</f>
        <v>135</v>
      </c>
      <c r="U8" s="327">
        <f t="shared" si="7"/>
        <v>1080</v>
      </c>
      <c r="V8" s="327">
        <f t="shared" si="8"/>
        <v>810</v>
      </c>
      <c r="W8" s="327">
        <f t="shared" si="9"/>
        <v>540</v>
      </c>
      <c r="X8" s="327">
        <f t="shared" si="10"/>
        <v>50</v>
      </c>
      <c r="Y8" s="327">
        <f>IFERROR(VLOOKUP(H8, 'Labor Rate Cards'!$A$2:$K$36, 11, FALSE), 0)</f>
        <v>75</v>
      </c>
      <c r="Z8" s="327">
        <f t="shared" si="11"/>
        <v>2555</v>
      </c>
      <c r="AA8" s="326">
        <f>IFERROR(VLOOKUP(H8, 'Labor Rate Cards'!$A$2:$L$36, 12, FALSE), "")</f>
        <v>5500</v>
      </c>
      <c r="AB8" s="322" t="str">
        <f>IFERROR(VLOOKUP(H8, 'Labor Rate Cards'!$A$2:$M$36, 13, FALSE), "")</f>
        <v>Expense · Production</v>
      </c>
      <c r="AC8" s="283" t="s">
        <v>1608</v>
      </c>
      <c r="AD8" s="284" t="b">
        <v>0</v>
      </c>
      <c r="AE8" s="328"/>
      <c r="AF8" s="285" t="s">
        <v>88</v>
      </c>
      <c r="AG8" s="329">
        <v>46347.0</v>
      </c>
      <c r="AH8" s="330">
        <v>46347.0</v>
      </c>
      <c r="AI8" s="1"/>
      <c r="AJ8" s="1"/>
      <c r="AK8" s="1"/>
      <c r="AL8" s="1"/>
      <c r="AM8" s="1"/>
      <c r="AN8" s="1"/>
      <c r="AO8" s="1"/>
    </row>
    <row r="9" ht="19.5" customHeight="1">
      <c r="A9" s="341" t="s">
        <v>1748</v>
      </c>
      <c r="B9" s="365" t="s">
        <v>43</v>
      </c>
      <c r="C9" s="342" t="s">
        <v>1649</v>
      </c>
      <c r="D9" s="366">
        <f>'Crew Shifts'!C9</f>
        <v>46347</v>
      </c>
      <c r="E9" s="349" t="str">
        <f>'Crew Shifts'!F9</f>
        <v>P-024</v>
      </c>
      <c r="F9" s="344" t="str">
        <f t="array" ref="F9">TRIM(_xlfn.XLOOKUP(E9, 'Personnel Roster'!$A$2:$A100, 'Personnel Roster'!$D$2:$D100, "") &amp; " " &amp; _xlfn.XLOOKUP(E9, 'Personnel Roster'!$A$2:$A100, 'Personnel Roster'!$E$2:$E100, ""))</f>
        <v>David Miller</v>
      </c>
      <c r="G9" s="349" t="str">
        <f>'Crew Shifts'!H9</f>
        <v>9000.50.02</v>
      </c>
      <c r="H9" s="349" t="str">
        <f>'Crew Shifts'!I9</f>
        <v>LRC-009</v>
      </c>
      <c r="I9" s="345" t="str">
        <f>'Crew Shifts'!J9</f>
        <v>Audio Engineer - A1/FOH</v>
      </c>
      <c r="J9" s="346">
        <v>0.3125</v>
      </c>
      <c r="K9" s="346">
        <v>0.5416666666666666</v>
      </c>
      <c r="L9" s="346">
        <v>0.5833333333333334</v>
      </c>
      <c r="M9" s="346">
        <v>0.9166666666666666</v>
      </c>
      <c r="N9" s="348">
        <f t="shared" si="1"/>
        <v>1</v>
      </c>
      <c r="O9" s="348">
        <f t="shared" si="2"/>
        <v>14.5</v>
      </c>
      <c r="P9" s="348">
        <f t="shared" si="3"/>
        <v>13.5</v>
      </c>
      <c r="Q9" s="348">
        <f t="shared" si="4"/>
        <v>8</v>
      </c>
      <c r="R9" s="348">
        <f t="shared" si="5"/>
        <v>4</v>
      </c>
      <c r="S9" s="348">
        <f t="shared" si="6"/>
        <v>1.5</v>
      </c>
      <c r="T9" s="350">
        <f>'Crew Shifts'!Q9</f>
        <v>85</v>
      </c>
      <c r="U9" s="350">
        <f t="shared" si="7"/>
        <v>680</v>
      </c>
      <c r="V9" s="350">
        <f t="shared" si="8"/>
        <v>510</v>
      </c>
      <c r="W9" s="350">
        <f t="shared" si="9"/>
        <v>255</v>
      </c>
      <c r="X9" s="350">
        <f t="shared" si="10"/>
        <v>0</v>
      </c>
      <c r="Y9" s="350">
        <f>IFERROR(VLOOKUP(H9, 'Labor Rate Cards'!$A$2:$K$36, 11, FALSE), 0)</f>
        <v>75</v>
      </c>
      <c r="Z9" s="350">
        <f t="shared" si="11"/>
        <v>1520</v>
      </c>
      <c r="AA9" s="349">
        <f>IFERROR(VLOOKUP(H9, 'Labor Rate Cards'!$A$2:$L$36, 12, FALSE), "")</f>
        <v>5500</v>
      </c>
      <c r="AB9" s="345" t="str">
        <f>IFERROR(VLOOKUP(H9, 'Labor Rate Cards'!$A$2:$M$36, 13, FALSE), "")</f>
        <v>Expense · Production</v>
      </c>
      <c r="AC9" s="342" t="s">
        <v>1608</v>
      </c>
      <c r="AD9" s="292" t="b">
        <v>0</v>
      </c>
      <c r="AE9" s="351"/>
      <c r="AF9" s="293" t="s">
        <v>88</v>
      </c>
      <c r="AG9" s="352">
        <v>46347.0</v>
      </c>
      <c r="AH9" s="353">
        <v>46347.0</v>
      </c>
      <c r="AI9" s="1"/>
      <c r="AJ9" s="1"/>
      <c r="AK9" s="1"/>
      <c r="AL9" s="1"/>
      <c r="AM9" s="1"/>
      <c r="AN9" s="1"/>
      <c r="AO9" s="1"/>
    </row>
    <row r="10">
      <c r="A10" s="117"/>
      <c r="B10" s="117"/>
      <c r="C10" s="117"/>
      <c r="D10" s="117"/>
      <c r="E10" s="117"/>
      <c r="F10" s="117"/>
      <c r="G10" s="117"/>
      <c r="H10" s="117"/>
      <c r="I10" s="117"/>
      <c r="J10" s="117"/>
      <c r="K10" s="117"/>
      <c r="L10" s="117"/>
      <c r="M10" s="117"/>
      <c r="N10" s="117"/>
      <c r="O10" s="117"/>
      <c r="P10" s="117"/>
      <c r="Q10" s="117"/>
      <c r="R10" s="117"/>
      <c r="S10" s="117"/>
      <c r="T10" s="117"/>
      <c r="U10" s="117"/>
      <c r="V10" s="117"/>
      <c r="W10" s="117"/>
      <c r="X10" s="117"/>
      <c r="Y10" s="117"/>
      <c r="Z10" s="117"/>
      <c r="AA10" s="117"/>
      <c r="AB10" s="117"/>
      <c r="AC10" s="117"/>
      <c r="AD10" s="117"/>
      <c r="AE10" s="117"/>
      <c r="AF10" s="117"/>
      <c r="AG10" s="117"/>
      <c r="AH10" s="117"/>
      <c r="AI10" s="1"/>
      <c r="AJ10" s="1"/>
      <c r="AK10" s="1"/>
      <c r="AL10" s="1"/>
      <c r="AM10" s="1"/>
      <c r="AN10" s="1"/>
      <c r="AO10" s="1"/>
    </row>
    <row r="11">
      <c r="A11" s="117"/>
      <c r="B11" s="117"/>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c r="AA11" s="117"/>
      <c r="AB11" s="117"/>
      <c r="AC11" s="117"/>
      <c r="AD11" s="117"/>
      <c r="AE11" s="117"/>
      <c r="AF11" s="117"/>
      <c r="AG11" s="117"/>
      <c r="AH11" s="117"/>
      <c r="AI11" s="1"/>
      <c r="AJ11" s="1"/>
      <c r="AK11" s="1"/>
      <c r="AL11" s="1"/>
      <c r="AM11" s="1"/>
      <c r="AN11" s="1"/>
      <c r="AO11" s="1"/>
    </row>
    <row r="12">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c r="AI12" s="1"/>
      <c r="AJ12" s="1"/>
      <c r="AK12" s="1"/>
      <c r="AL12" s="1"/>
      <c r="AM12" s="1"/>
      <c r="AN12" s="1"/>
      <c r="AO12" s="1"/>
    </row>
    <row r="13">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
      <c r="AJ13" s="1"/>
      <c r="AK13" s="1"/>
      <c r="AL13" s="1"/>
      <c r="AM13" s="1"/>
      <c r="AN13" s="1"/>
      <c r="AO13" s="1"/>
    </row>
    <row r="14">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c r="AI14" s="1"/>
      <c r="AJ14" s="1"/>
      <c r="AK14" s="1"/>
      <c r="AL14" s="1"/>
      <c r="AM14" s="1"/>
      <c r="AN14" s="1"/>
      <c r="AO14" s="1"/>
    </row>
    <row r="15">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c r="AI15" s="1"/>
      <c r="AJ15" s="1"/>
      <c r="AK15" s="1"/>
      <c r="AL15" s="1"/>
      <c r="AM15" s="1"/>
      <c r="AN15" s="1"/>
      <c r="AO15" s="1"/>
    </row>
    <row r="16">
      <c r="A16" s="117"/>
      <c r="B16" s="117"/>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c r="AA16" s="117"/>
      <c r="AB16" s="117"/>
      <c r="AC16" s="117"/>
      <c r="AD16" s="117"/>
      <c r="AE16" s="117"/>
      <c r="AF16" s="117"/>
      <c r="AG16" s="117"/>
      <c r="AH16" s="117"/>
      <c r="AI16" s="1"/>
      <c r="AJ16" s="1"/>
      <c r="AK16" s="1"/>
      <c r="AL16" s="1"/>
      <c r="AM16" s="1"/>
      <c r="AN16" s="1"/>
      <c r="AO16" s="1"/>
    </row>
    <row r="17">
      <c r="A17" s="117"/>
      <c r="B17" s="117"/>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c r="AA17" s="117"/>
      <c r="AB17" s="117"/>
      <c r="AC17" s="117"/>
      <c r="AD17" s="117"/>
      <c r="AE17" s="117"/>
      <c r="AF17" s="117"/>
      <c r="AG17" s="117"/>
      <c r="AH17" s="117"/>
      <c r="AI17" s="1"/>
      <c r="AJ17" s="1"/>
      <c r="AK17" s="1"/>
      <c r="AL17" s="1"/>
      <c r="AM17" s="1"/>
      <c r="AN17" s="1"/>
      <c r="AO17" s="1"/>
    </row>
    <row r="18">
      <c r="A18" s="117"/>
      <c r="B18" s="117"/>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c r="AA18" s="117"/>
      <c r="AB18" s="117"/>
      <c r="AC18" s="117"/>
      <c r="AD18" s="117"/>
      <c r="AE18" s="117"/>
      <c r="AF18" s="117"/>
      <c r="AG18" s="117"/>
      <c r="AH18" s="117"/>
      <c r="AI18" s="1"/>
      <c r="AJ18" s="1"/>
      <c r="AK18" s="1"/>
      <c r="AL18" s="1"/>
      <c r="AM18" s="1"/>
      <c r="AN18" s="1"/>
      <c r="AO18" s="1"/>
    </row>
    <row r="19">
      <c r="A19" s="117"/>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c r="AA19" s="117"/>
      <c r="AB19" s="117"/>
      <c r="AC19" s="117"/>
      <c r="AD19" s="117"/>
      <c r="AE19" s="117"/>
      <c r="AF19" s="117"/>
      <c r="AG19" s="117"/>
      <c r="AH19" s="117"/>
      <c r="AI19" s="1"/>
      <c r="AJ19" s="1"/>
      <c r="AK19" s="1"/>
      <c r="AL19" s="1"/>
      <c r="AM19" s="1"/>
      <c r="AN19" s="1"/>
      <c r="AO19" s="1"/>
    </row>
    <row r="20">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c r="AI20" s="1"/>
      <c r="AJ20" s="1"/>
      <c r="AK20" s="1"/>
      <c r="AL20" s="1"/>
      <c r="AM20" s="1"/>
      <c r="AN20" s="1"/>
      <c r="AO20" s="1"/>
    </row>
    <row r="21">
      <c r="A21" s="140"/>
      <c r="B21" s="140"/>
      <c r="C21" s="140"/>
      <c r="D21" s="140"/>
      <c r="E21" s="140"/>
      <c r="F21" s="140"/>
      <c r="G21" s="140"/>
      <c r="H21" s="140"/>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row>
    <row r="22">
      <c r="A22" s="140"/>
      <c r="B22" s="140"/>
      <c r="C22" s="140"/>
      <c r="D22" s="140"/>
      <c r="E22" s="140"/>
      <c r="F22" s="140"/>
      <c r="G22" s="140"/>
      <c r="H22" s="140"/>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row>
    <row r="23">
      <c r="A23" s="140"/>
      <c r="B23" s="140"/>
      <c r="C23" s="140"/>
      <c r="D23" s="140"/>
      <c r="E23" s="140"/>
      <c r="F23" s="140"/>
      <c r="G23" s="140"/>
      <c r="H23" s="140"/>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row>
    <row r="24">
      <c r="A24" s="140"/>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row>
    <row r="25">
      <c r="A25" s="140"/>
      <c r="B25" s="140"/>
      <c r="C25" s="140"/>
      <c r="D25" s="140"/>
      <c r="E25" s="140"/>
      <c r="F25" s="140"/>
      <c r="G25" s="140"/>
      <c r="H25" s="140"/>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row>
    <row r="26">
      <c r="A26" s="140"/>
      <c r="B26" s="140"/>
      <c r="C26" s="140"/>
      <c r="D26" s="140"/>
      <c r="E26" s="140"/>
      <c r="F26" s="140"/>
      <c r="G26" s="140"/>
      <c r="H26" s="140"/>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row>
    <row r="27">
      <c r="A27" s="140"/>
      <c r="B27" s="140"/>
      <c r="C27" s="140"/>
      <c r="D27" s="140"/>
      <c r="E27" s="140"/>
      <c r="F27" s="140"/>
      <c r="G27" s="140"/>
      <c r="H27" s="140"/>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row>
    <row r="28">
      <c r="A28" s="140"/>
      <c r="B28" s="140"/>
      <c r="C28" s="140"/>
      <c r="D28" s="140"/>
      <c r="E28" s="140"/>
      <c r="F28" s="140"/>
      <c r="G28" s="140"/>
      <c r="H28" s="140"/>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row>
    <row r="29">
      <c r="A29" s="140"/>
      <c r="B29" s="140"/>
      <c r="C29" s="140"/>
      <c r="D29" s="140"/>
      <c r="E29" s="140"/>
      <c r="F29" s="140"/>
      <c r="G29" s="140"/>
      <c r="H29" s="140"/>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row>
    <row r="30">
      <c r="A30" s="140"/>
      <c r="B30" s="140"/>
      <c r="C30" s="140"/>
      <c r="D30" s="140"/>
      <c r="E30" s="140"/>
      <c r="F30" s="140"/>
      <c r="G30" s="140"/>
      <c r="H30" s="140"/>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row>
    <row r="31">
      <c r="A31" s="140"/>
      <c r="B31" s="140"/>
      <c r="C31" s="140"/>
      <c r="D31" s="140"/>
      <c r="E31" s="140"/>
      <c r="F31" s="140"/>
      <c r="G31" s="140"/>
      <c r="H31" s="140"/>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row>
    <row r="32">
      <c r="A32" s="140"/>
      <c r="B32" s="140"/>
      <c r="C32" s="140"/>
      <c r="D32" s="140"/>
      <c r="E32" s="140"/>
      <c r="F32" s="140"/>
      <c r="G32" s="140"/>
      <c r="H32" s="140"/>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row>
    <row r="33">
      <c r="A33" s="140"/>
      <c r="B33" s="140"/>
      <c r="C33" s="140"/>
      <c r="D33" s="140"/>
      <c r="E33" s="140"/>
      <c r="F33" s="140"/>
      <c r="G33" s="140"/>
      <c r="H33" s="140"/>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row>
    <row r="34">
      <c r="A34" s="140"/>
      <c r="B34" s="140"/>
      <c r="C34" s="140"/>
      <c r="D34" s="140"/>
      <c r="E34" s="140"/>
      <c r="F34" s="140"/>
      <c r="G34" s="140"/>
      <c r="H34" s="140"/>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row>
    <row r="35">
      <c r="A35" s="140"/>
      <c r="B35" s="140"/>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row>
    <row r="36">
      <c r="A36" s="140"/>
      <c r="B36" s="140"/>
      <c r="C36" s="140"/>
      <c r="D36" s="140"/>
      <c r="E36" s="140"/>
      <c r="F36" s="140"/>
      <c r="G36" s="140"/>
      <c r="H36" s="140"/>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row>
    <row r="37">
      <c r="A37" s="140"/>
      <c r="B37" s="140"/>
      <c r="C37" s="140"/>
      <c r="D37" s="140"/>
      <c r="E37" s="140"/>
      <c r="F37" s="140"/>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row>
    <row r="38">
      <c r="A38" s="140"/>
      <c r="B38" s="140"/>
      <c r="C38" s="140"/>
      <c r="D38" s="140"/>
      <c r="E38" s="140"/>
      <c r="F38" s="140"/>
      <c r="G38" s="140"/>
      <c r="H38" s="140"/>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row>
    <row r="39">
      <c r="A39" s="140"/>
      <c r="B39" s="140"/>
      <c r="C39" s="140"/>
      <c r="D39" s="140"/>
      <c r="E39" s="140"/>
      <c r="F39" s="140"/>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row>
    <row r="40">
      <c r="A40" s="140"/>
      <c r="B40" s="140"/>
      <c r="C40" s="140"/>
      <c r="D40" s="140"/>
      <c r="E40" s="140"/>
      <c r="F40" s="140"/>
      <c r="G40" s="140"/>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row>
    <row r="41">
      <c r="A41" s="140"/>
      <c r="B41" s="140"/>
      <c r="C41" s="140"/>
      <c r="D41" s="140"/>
      <c r="E41" s="140"/>
      <c r="F41" s="140"/>
      <c r="G41" s="140"/>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row>
    <row r="42">
      <c r="A42" s="140"/>
      <c r="B42" s="140"/>
      <c r="C42" s="140"/>
      <c r="D42" s="140"/>
      <c r="E42" s="140"/>
      <c r="F42" s="140"/>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row>
    <row r="43">
      <c r="A43" s="140"/>
      <c r="B43" s="140"/>
      <c r="C43" s="140"/>
      <c r="D43" s="140"/>
      <c r="E43" s="140"/>
      <c r="F43" s="140"/>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row>
    <row r="44">
      <c r="A44" s="140"/>
      <c r="B44" s="140"/>
      <c r="C44" s="140"/>
      <c r="D44" s="140"/>
      <c r="E44" s="140"/>
      <c r="F44" s="140"/>
      <c r="G44" s="140"/>
      <c r="H44" s="140"/>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row>
    <row r="45">
      <c r="A45" s="140"/>
      <c r="B45" s="140"/>
      <c r="C45" s="140"/>
      <c r="D45" s="140"/>
      <c r="E45" s="140"/>
      <c r="F45" s="140"/>
      <c r="G45" s="140"/>
      <c r="H45" s="140"/>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row>
    <row r="46">
      <c r="A46" s="140"/>
      <c r="B46" s="140"/>
      <c r="C46" s="140"/>
      <c r="D46" s="140"/>
      <c r="E46" s="140"/>
      <c r="F46" s="140"/>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row>
    <row r="47">
      <c r="A47" s="140"/>
      <c r="B47" s="140"/>
      <c r="C47" s="140"/>
      <c r="D47" s="140"/>
      <c r="E47" s="140"/>
      <c r="F47" s="140"/>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row>
    <row r="48">
      <c r="A48" s="140"/>
      <c r="B48" s="140"/>
      <c r="C48" s="140"/>
      <c r="D48" s="140"/>
      <c r="E48" s="140"/>
      <c r="F48" s="140"/>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c r="AH48" s="140"/>
    </row>
    <row r="49">
      <c r="A49" s="140"/>
      <c r="B49" s="140"/>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row>
    <row r="50">
      <c r="A50" s="140"/>
      <c r="B50" s="140"/>
      <c r="C50" s="140"/>
      <c r="D50" s="140"/>
      <c r="E50" s="140"/>
      <c r="F50" s="140"/>
      <c r="G50" s="140"/>
      <c r="H50" s="140"/>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row>
    <row r="51">
      <c r="A51" s="140"/>
      <c r="B51" s="140"/>
      <c r="C51" s="140"/>
      <c r="D51" s="140"/>
      <c r="E51" s="140"/>
      <c r="F51" s="140"/>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row>
    <row r="52">
      <c r="A52" s="140"/>
      <c r="B52" s="140"/>
      <c r="C52" s="140"/>
      <c r="D52" s="140"/>
      <c r="E52" s="140"/>
      <c r="F52" s="140"/>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row>
    <row r="53">
      <c r="A53" s="140"/>
      <c r="B53" s="140"/>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row>
    <row r="54">
      <c r="A54" s="140"/>
      <c r="B54" s="140"/>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row>
    <row r="55">
      <c r="A55" s="140"/>
      <c r="B55" s="140"/>
      <c r="C55" s="140"/>
      <c r="D55" s="140"/>
      <c r="E55" s="140"/>
      <c r="F55" s="140"/>
      <c r="G55" s="140"/>
      <c r="H55" s="140"/>
      <c r="I55" s="140"/>
      <c r="J55" s="140"/>
      <c r="K55" s="140"/>
      <c r="L55" s="140"/>
      <c r="M55" s="140"/>
      <c r="N55" s="140"/>
      <c r="O55" s="140"/>
      <c r="P55" s="140"/>
      <c r="Q55" s="140"/>
      <c r="R55" s="140"/>
      <c r="S55" s="140"/>
      <c r="T55" s="140"/>
      <c r="U55" s="140"/>
      <c r="V55" s="140"/>
      <c r="W55" s="140"/>
      <c r="X55" s="140"/>
      <c r="Y55" s="140"/>
      <c r="Z55" s="140"/>
      <c r="AA55" s="140"/>
      <c r="AB55" s="140"/>
      <c r="AC55" s="140"/>
      <c r="AD55" s="140"/>
      <c r="AE55" s="140"/>
      <c r="AF55" s="140"/>
      <c r="AG55" s="140"/>
      <c r="AH55" s="140"/>
    </row>
    <row r="56">
      <c r="A56" s="140"/>
      <c r="B56" s="140"/>
      <c r="C56" s="140"/>
      <c r="D56" s="140"/>
      <c r="E56" s="140"/>
      <c r="F56" s="140"/>
      <c r="G56" s="140"/>
      <c r="H56" s="140"/>
      <c r="I56" s="140"/>
      <c r="J56" s="140"/>
      <c r="K56" s="140"/>
      <c r="L56" s="140"/>
      <c r="M56" s="140"/>
      <c r="N56" s="140"/>
      <c r="O56" s="140"/>
      <c r="P56" s="140"/>
      <c r="Q56" s="140"/>
      <c r="R56" s="140"/>
      <c r="S56" s="140"/>
      <c r="T56" s="140"/>
      <c r="U56" s="140"/>
      <c r="V56" s="140"/>
      <c r="W56" s="140"/>
      <c r="X56" s="140"/>
      <c r="Y56" s="140"/>
      <c r="Z56" s="140"/>
      <c r="AA56" s="140"/>
      <c r="AB56" s="140"/>
      <c r="AC56" s="140"/>
      <c r="AD56" s="140"/>
      <c r="AE56" s="140"/>
      <c r="AF56" s="140"/>
      <c r="AG56" s="140"/>
      <c r="AH56" s="140"/>
    </row>
    <row r="57">
      <c r="A57" s="140"/>
      <c r="B57" s="140"/>
      <c r="C57" s="140"/>
      <c r="D57" s="140"/>
      <c r="E57" s="140"/>
      <c r="F57" s="140"/>
      <c r="G57" s="140"/>
      <c r="H57" s="140"/>
      <c r="I57" s="140"/>
      <c r="J57" s="140"/>
      <c r="K57" s="140"/>
      <c r="L57" s="140"/>
      <c r="M57" s="140"/>
      <c r="N57" s="140"/>
      <c r="O57" s="140"/>
      <c r="P57" s="140"/>
      <c r="Q57" s="140"/>
      <c r="R57" s="140"/>
      <c r="S57" s="140"/>
      <c r="T57" s="140"/>
      <c r="U57" s="140"/>
      <c r="V57" s="140"/>
      <c r="W57" s="140"/>
      <c r="X57" s="140"/>
      <c r="Y57" s="140"/>
      <c r="Z57" s="140"/>
      <c r="AA57" s="140"/>
      <c r="AB57" s="140"/>
      <c r="AC57" s="140"/>
      <c r="AD57" s="140"/>
      <c r="AE57" s="140"/>
      <c r="AF57" s="140"/>
      <c r="AG57" s="140"/>
      <c r="AH57" s="140"/>
    </row>
    <row r="58">
      <c r="A58" s="140"/>
      <c r="B58" s="140"/>
      <c r="C58" s="140"/>
      <c r="D58" s="140"/>
      <c r="E58" s="140"/>
      <c r="F58" s="140"/>
      <c r="G58" s="140"/>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c r="AG58" s="140"/>
      <c r="AH58" s="140"/>
    </row>
    <row r="59">
      <c r="A59" s="140"/>
      <c r="B59" s="140"/>
      <c r="C59" s="140"/>
      <c r="D59" s="140"/>
      <c r="E59" s="140"/>
      <c r="F59" s="140"/>
      <c r="G59" s="140"/>
      <c r="H59" s="140"/>
      <c r="I59" s="140"/>
      <c r="J59" s="140"/>
      <c r="K59" s="140"/>
      <c r="L59" s="140"/>
      <c r="M59" s="140"/>
      <c r="N59" s="140"/>
      <c r="O59" s="140"/>
      <c r="P59" s="140"/>
      <c r="Q59" s="140"/>
      <c r="R59" s="140"/>
      <c r="S59" s="140"/>
      <c r="T59" s="140"/>
      <c r="U59" s="140"/>
      <c r="V59" s="140"/>
      <c r="W59" s="140"/>
      <c r="X59" s="140"/>
      <c r="Y59" s="140"/>
      <c r="Z59" s="140"/>
      <c r="AA59" s="140"/>
      <c r="AB59" s="140"/>
      <c r="AC59" s="140"/>
      <c r="AD59" s="140"/>
      <c r="AE59" s="140"/>
      <c r="AF59" s="140"/>
      <c r="AG59" s="140"/>
      <c r="AH59" s="140"/>
    </row>
    <row r="60">
      <c r="A60" s="140"/>
      <c r="B60" s="140"/>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c r="AA60" s="140"/>
      <c r="AB60" s="140"/>
      <c r="AC60" s="140"/>
      <c r="AD60" s="140"/>
      <c r="AE60" s="140"/>
      <c r="AF60" s="140"/>
      <c r="AG60" s="140"/>
      <c r="AH60" s="140"/>
    </row>
    <row r="61">
      <c r="A61" s="140"/>
      <c r="B61" s="140"/>
      <c r="C61" s="140"/>
      <c r="D61" s="140"/>
      <c r="E61" s="140"/>
      <c r="F61" s="140"/>
      <c r="G61" s="140"/>
      <c r="H61" s="140"/>
      <c r="I61" s="140"/>
      <c r="J61" s="140"/>
      <c r="K61" s="140"/>
      <c r="L61" s="140"/>
      <c r="M61" s="140"/>
      <c r="N61" s="140"/>
      <c r="O61" s="140"/>
      <c r="P61" s="140"/>
      <c r="Q61" s="140"/>
      <c r="R61" s="140"/>
      <c r="S61" s="140"/>
      <c r="T61" s="140"/>
      <c r="U61" s="140"/>
      <c r="V61" s="140"/>
      <c r="W61" s="140"/>
      <c r="X61" s="140"/>
      <c r="Y61" s="140"/>
      <c r="Z61" s="140"/>
      <c r="AA61" s="140"/>
      <c r="AB61" s="140"/>
      <c r="AC61" s="140"/>
      <c r="AD61" s="140"/>
      <c r="AE61" s="140"/>
      <c r="AF61" s="140"/>
      <c r="AG61" s="140"/>
      <c r="AH61" s="140"/>
    </row>
    <row r="62">
      <c r="A62" s="140"/>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c r="AA62" s="140"/>
      <c r="AB62" s="140"/>
      <c r="AC62" s="140"/>
      <c r="AD62" s="140"/>
      <c r="AE62" s="140"/>
      <c r="AF62" s="140"/>
      <c r="AG62" s="140"/>
      <c r="AH62" s="140"/>
    </row>
    <row r="63">
      <c r="A63" s="140"/>
      <c r="B63" s="140"/>
      <c r="C63" s="140"/>
      <c r="D63" s="140"/>
      <c r="E63" s="140"/>
      <c r="F63" s="140"/>
      <c r="G63" s="140"/>
      <c r="H63" s="140"/>
      <c r="I63" s="140"/>
      <c r="J63" s="140"/>
      <c r="K63" s="140"/>
      <c r="L63" s="140"/>
      <c r="M63" s="140"/>
      <c r="N63" s="140"/>
      <c r="O63" s="140"/>
      <c r="P63" s="140"/>
      <c r="Q63" s="140"/>
      <c r="R63" s="140"/>
      <c r="S63" s="140"/>
      <c r="T63" s="140"/>
      <c r="U63" s="140"/>
      <c r="V63" s="140"/>
      <c r="W63" s="140"/>
      <c r="X63" s="140"/>
      <c r="Y63" s="140"/>
      <c r="Z63" s="140"/>
      <c r="AA63" s="140"/>
      <c r="AB63" s="140"/>
      <c r="AC63" s="140"/>
      <c r="AD63" s="140"/>
      <c r="AE63" s="140"/>
      <c r="AF63" s="140"/>
      <c r="AG63" s="140"/>
      <c r="AH63" s="140"/>
    </row>
    <row r="64">
      <c r="A64" s="140"/>
      <c r="B64" s="140"/>
      <c r="C64" s="140"/>
      <c r="D64" s="140"/>
      <c r="E64" s="140"/>
      <c r="F64" s="140"/>
      <c r="G64" s="140"/>
      <c r="H64" s="140"/>
      <c r="I64" s="140"/>
      <c r="J64" s="140"/>
      <c r="K64" s="140"/>
      <c r="L64" s="140"/>
      <c r="M64" s="140"/>
      <c r="N64" s="140"/>
      <c r="O64" s="140"/>
      <c r="P64" s="140"/>
      <c r="Q64" s="140"/>
      <c r="R64" s="140"/>
      <c r="S64" s="140"/>
      <c r="T64" s="140"/>
      <c r="U64" s="140"/>
      <c r="V64" s="140"/>
      <c r="W64" s="140"/>
      <c r="X64" s="140"/>
      <c r="Y64" s="140"/>
      <c r="Z64" s="140"/>
      <c r="AA64" s="140"/>
      <c r="AB64" s="140"/>
      <c r="AC64" s="140"/>
      <c r="AD64" s="140"/>
      <c r="AE64" s="140"/>
      <c r="AF64" s="140"/>
      <c r="AG64" s="140"/>
      <c r="AH64" s="140"/>
    </row>
    <row r="65">
      <c r="A65" s="140"/>
      <c r="B65" s="140"/>
      <c r="C65" s="140"/>
      <c r="D65" s="140"/>
      <c r="E65" s="140"/>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c r="AH65" s="140"/>
    </row>
    <row r="66">
      <c r="A66" s="140"/>
      <c r="B66" s="140"/>
      <c r="C66" s="140"/>
      <c r="D66" s="140"/>
      <c r="E66" s="140"/>
      <c r="F66" s="140"/>
      <c r="G66" s="140"/>
      <c r="H66" s="140"/>
      <c r="I66" s="140"/>
      <c r="J66" s="140"/>
      <c r="K66" s="140"/>
      <c r="L66" s="140"/>
      <c r="M66" s="140"/>
      <c r="N66" s="140"/>
      <c r="O66" s="140"/>
      <c r="P66" s="140"/>
      <c r="Q66" s="140"/>
      <c r="R66" s="140"/>
      <c r="S66" s="140"/>
      <c r="T66" s="140"/>
      <c r="U66" s="140"/>
      <c r="V66" s="140"/>
      <c r="W66" s="140"/>
      <c r="X66" s="140"/>
      <c r="Y66" s="140"/>
      <c r="Z66" s="140"/>
      <c r="AA66" s="140"/>
      <c r="AB66" s="140"/>
      <c r="AC66" s="140"/>
      <c r="AD66" s="140"/>
      <c r="AE66" s="140"/>
      <c r="AF66" s="140"/>
      <c r="AG66" s="140"/>
      <c r="AH66" s="140"/>
    </row>
    <row r="67">
      <c r="A67" s="140"/>
      <c r="B67" s="140"/>
      <c r="C67" s="140"/>
      <c r="D67" s="140"/>
      <c r="E67" s="140"/>
      <c r="F67" s="140"/>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c r="AF67" s="140"/>
      <c r="AG67" s="140"/>
      <c r="AH67" s="140"/>
    </row>
    <row r="68">
      <c r="A68" s="140"/>
      <c r="B68" s="140"/>
      <c r="C68" s="140"/>
      <c r="D68" s="140"/>
      <c r="E68" s="140"/>
      <c r="F68" s="140"/>
      <c r="G68" s="140"/>
      <c r="H68" s="140"/>
      <c r="I68" s="140"/>
      <c r="J68" s="140"/>
      <c r="K68" s="140"/>
      <c r="L68" s="140"/>
      <c r="M68" s="140"/>
      <c r="N68" s="140"/>
      <c r="O68" s="140"/>
      <c r="P68" s="140"/>
      <c r="Q68" s="140"/>
      <c r="R68" s="140"/>
      <c r="S68" s="140"/>
      <c r="T68" s="140"/>
      <c r="U68" s="140"/>
      <c r="V68" s="140"/>
      <c r="W68" s="140"/>
      <c r="X68" s="140"/>
      <c r="Y68" s="140"/>
      <c r="Z68" s="140"/>
      <c r="AA68" s="140"/>
      <c r="AB68" s="140"/>
      <c r="AC68" s="140"/>
      <c r="AD68" s="140"/>
      <c r="AE68" s="140"/>
      <c r="AF68" s="140"/>
      <c r="AG68" s="140"/>
      <c r="AH68" s="140"/>
    </row>
    <row r="69">
      <c r="A69" s="140"/>
      <c r="B69" s="140"/>
      <c r="C69" s="140"/>
      <c r="D69" s="140"/>
      <c r="E69" s="140"/>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row>
    <row r="70">
      <c r="A70" s="140"/>
      <c r="B70" s="140"/>
      <c r="C70" s="140"/>
      <c r="D70" s="140"/>
      <c r="E70" s="140"/>
      <c r="F70" s="140"/>
      <c r="G70" s="140"/>
      <c r="H70" s="140"/>
      <c r="I70" s="140"/>
      <c r="J70" s="140"/>
      <c r="K70" s="140"/>
      <c r="L70" s="140"/>
      <c r="M70" s="140"/>
      <c r="N70" s="140"/>
      <c r="O70" s="140"/>
      <c r="P70" s="140"/>
      <c r="Q70" s="140"/>
      <c r="R70" s="140"/>
      <c r="S70" s="140"/>
      <c r="T70" s="140"/>
      <c r="U70" s="140"/>
      <c r="V70" s="140"/>
      <c r="W70" s="140"/>
      <c r="X70" s="140"/>
      <c r="Y70" s="140"/>
      <c r="Z70" s="140"/>
      <c r="AA70" s="140"/>
      <c r="AB70" s="140"/>
      <c r="AC70" s="140"/>
      <c r="AD70" s="140"/>
      <c r="AE70" s="140"/>
      <c r="AF70" s="140"/>
      <c r="AG70" s="140"/>
      <c r="AH70" s="140"/>
    </row>
    <row r="71">
      <c r="A71" s="140"/>
      <c r="B71" s="140"/>
      <c r="C71" s="140"/>
      <c r="D71" s="140"/>
      <c r="E71" s="140"/>
      <c r="F71" s="140"/>
      <c r="G71" s="140"/>
      <c r="H71" s="140"/>
      <c r="I71" s="140"/>
      <c r="J71" s="140"/>
      <c r="K71" s="140"/>
      <c r="L71" s="140"/>
      <c r="M71" s="140"/>
      <c r="N71" s="140"/>
      <c r="O71" s="140"/>
      <c r="P71" s="140"/>
      <c r="Q71" s="140"/>
      <c r="R71" s="140"/>
      <c r="S71" s="140"/>
      <c r="T71" s="140"/>
      <c r="U71" s="140"/>
      <c r="V71" s="140"/>
      <c r="W71" s="140"/>
      <c r="X71" s="140"/>
      <c r="Y71" s="140"/>
      <c r="Z71" s="140"/>
      <c r="AA71" s="140"/>
      <c r="AB71" s="140"/>
      <c r="AC71" s="140"/>
      <c r="AD71" s="140"/>
      <c r="AE71" s="140"/>
      <c r="AF71" s="140"/>
      <c r="AG71" s="140"/>
      <c r="AH71" s="140"/>
    </row>
    <row r="72">
      <c r="A72" s="140"/>
      <c r="B72" s="140"/>
      <c r="C72" s="140"/>
      <c r="D72" s="140"/>
      <c r="E72" s="140"/>
      <c r="F72" s="140"/>
      <c r="G72" s="140"/>
      <c r="H72" s="140"/>
      <c r="I72" s="140"/>
      <c r="J72" s="140"/>
      <c r="K72" s="140"/>
      <c r="L72" s="140"/>
      <c r="M72" s="140"/>
      <c r="N72" s="140"/>
      <c r="O72" s="140"/>
      <c r="P72" s="140"/>
      <c r="Q72" s="140"/>
      <c r="R72" s="140"/>
      <c r="S72" s="140"/>
      <c r="T72" s="140"/>
      <c r="U72" s="140"/>
      <c r="V72" s="140"/>
      <c r="W72" s="140"/>
      <c r="X72" s="140"/>
      <c r="Y72" s="140"/>
      <c r="Z72" s="140"/>
      <c r="AA72" s="140"/>
      <c r="AB72" s="140"/>
      <c r="AC72" s="140"/>
      <c r="AD72" s="140"/>
      <c r="AE72" s="140"/>
      <c r="AF72" s="140"/>
      <c r="AG72" s="140"/>
      <c r="AH72" s="140"/>
    </row>
    <row r="73">
      <c r="A73" s="140"/>
      <c r="B73" s="140"/>
      <c r="C73" s="140"/>
      <c r="D73" s="140"/>
      <c r="E73" s="140"/>
      <c r="F73" s="140"/>
      <c r="G73" s="140"/>
      <c r="H73" s="140"/>
      <c r="I73" s="140"/>
      <c r="J73" s="140"/>
      <c r="K73" s="140"/>
      <c r="L73" s="140"/>
      <c r="M73" s="140"/>
      <c r="N73" s="140"/>
      <c r="O73" s="140"/>
      <c r="P73" s="140"/>
      <c r="Q73" s="140"/>
      <c r="R73" s="140"/>
      <c r="S73" s="140"/>
      <c r="T73" s="140"/>
      <c r="U73" s="140"/>
      <c r="V73" s="140"/>
      <c r="W73" s="140"/>
      <c r="X73" s="140"/>
      <c r="Y73" s="140"/>
      <c r="Z73" s="140"/>
      <c r="AA73" s="140"/>
      <c r="AB73" s="140"/>
      <c r="AC73" s="140"/>
      <c r="AD73" s="140"/>
      <c r="AE73" s="140"/>
      <c r="AF73" s="140"/>
      <c r="AG73" s="140"/>
      <c r="AH73" s="140"/>
    </row>
    <row r="74">
      <c r="A74" s="140"/>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c r="AG74" s="140"/>
      <c r="AH74" s="140"/>
    </row>
    <row r="75">
      <c r="A75" s="140"/>
      <c r="B75" s="140"/>
      <c r="C75" s="140"/>
      <c r="D75" s="140"/>
      <c r="E75" s="140"/>
      <c r="F75" s="140"/>
      <c r="G75" s="140"/>
      <c r="H75" s="140"/>
      <c r="I75" s="140"/>
      <c r="J75" s="140"/>
      <c r="K75" s="140"/>
      <c r="L75" s="140"/>
      <c r="M75" s="140"/>
      <c r="N75" s="140"/>
      <c r="O75" s="140"/>
      <c r="P75" s="140"/>
      <c r="Q75" s="140"/>
      <c r="R75" s="140"/>
      <c r="S75" s="140"/>
      <c r="T75" s="140"/>
      <c r="U75" s="140"/>
      <c r="V75" s="140"/>
      <c r="W75" s="140"/>
      <c r="X75" s="140"/>
      <c r="Y75" s="140"/>
      <c r="Z75" s="140"/>
      <c r="AA75" s="140"/>
      <c r="AB75" s="140"/>
      <c r="AC75" s="140"/>
      <c r="AD75" s="140"/>
      <c r="AE75" s="140"/>
      <c r="AF75" s="140"/>
      <c r="AG75" s="140"/>
      <c r="AH75" s="140"/>
    </row>
    <row r="76">
      <c r="A76" s="140"/>
      <c r="B76" s="140"/>
      <c r="C76" s="140"/>
      <c r="D76" s="140"/>
      <c r="E76" s="140"/>
      <c r="F76" s="140"/>
      <c r="G76" s="140"/>
      <c r="H76" s="140"/>
      <c r="I76" s="140"/>
      <c r="J76" s="140"/>
      <c r="K76" s="140"/>
      <c r="L76" s="140"/>
      <c r="M76" s="140"/>
      <c r="N76" s="140"/>
      <c r="O76" s="140"/>
      <c r="P76" s="140"/>
      <c r="Q76" s="140"/>
      <c r="R76" s="140"/>
      <c r="S76" s="140"/>
      <c r="T76" s="140"/>
      <c r="U76" s="140"/>
      <c r="V76" s="140"/>
      <c r="W76" s="140"/>
      <c r="X76" s="140"/>
      <c r="Y76" s="140"/>
      <c r="Z76" s="140"/>
      <c r="AA76" s="140"/>
      <c r="AB76" s="140"/>
      <c r="AC76" s="140"/>
      <c r="AD76" s="140"/>
      <c r="AE76" s="140"/>
      <c r="AF76" s="140"/>
      <c r="AG76" s="140"/>
      <c r="AH76" s="140"/>
    </row>
    <row r="77">
      <c r="A77" s="140"/>
      <c r="B77" s="140"/>
      <c r="C77" s="140"/>
      <c r="D77" s="140"/>
      <c r="E77" s="140"/>
      <c r="F77" s="140"/>
      <c r="G77" s="140"/>
      <c r="H77" s="140"/>
      <c r="I77" s="140"/>
      <c r="J77" s="140"/>
      <c r="K77" s="140"/>
      <c r="L77" s="140"/>
      <c r="M77" s="140"/>
      <c r="N77" s="140"/>
      <c r="O77" s="140"/>
      <c r="P77" s="140"/>
      <c r="Q77" s="140"/>
      <c r="R77" s="140"/>
      <c r="S77" s="140"/>
      <c r="T77" s="140"/>
      <c r="U77" s="140"/>
      <c r="V77" s="140"/>
      <c r="W77" s="140"/>
      <c r="X77" s="140"/>
      <c r="Y77" s="140"/>
      <c r="Z77" s="140"/>
      <c r="AA77" s="140"/>
      <c r="AB77" s="140"/>
      <c r="AC77" s="140"/>
      <c r="AD77" s="140"/>
      <c r="AE77" s="140"/>
      <c r="AF77" s="140"/>
      <c r="AG77" s="140"/>
      <c r="AH77" s="140"/>
    </row>
    <row r="78">
      <c r="A78" s="140"/>
      <c r="B78" s="140"/>
      <c r="C78" s="140"/>
      <c r="D78" s="140"/>
      <c r="E78" s="140"/>
      <c r="F78" s="140"/>
      <c r="G78" s="140"/>
      <c r="H78" s="140"/>
      <c r="I78" s="140"/>
      <c r="J78" s="140"/>
      <c r="K78" s="140"/>
      <c r="L78" s="140"/>
      <c r="M78" s="140"/>
      <c r="N78" s="140"/>
      <c r="O78" s="140"/>
      <c r="P78" s="140"/>
      <c r="Q78" s="140"/>
      <c r="R78" s="140"/>
      <c r="S78" s="140"/>
      <c r="T78" s="140"/>
      <c r="U78" s="140"/>
      <c r="V78" s="140"/>
      <c r="W78" s="140"/>
      <c r="X78" s="140"/>
      <c r="Y78" s="140"/>
      <c r="Z78" s="140"/>
      <c r="AA78" s="140"/>
      <c r="AB78" s="140"/>
      <c r="AC78" s="140"/>
      <c r="AD78" s="140"/>
      <c r="AE78" s="140"/>
      <c r="AF78" s="140"/>
      <c r="AG78" s="140"/>
      <c r="AH78" s="140"/>
    </row>
    <row r="79">
      <c r="A79" s="140"/>
      <c r="B79" s="140"/>
      <c r="C79" s="140"/>
      <c r="D79" s="140"/>
      <c r="E79" s="140"/>
      <c r="F79" s="140"/>
      <c r="G79" s="140"/>
      <c r="H79" s="140"/>
      <c r="I79" s="140"/>
      <c r="J79" s="140"/>
      <c r="K79" s="140"/>
      <c r="L79" s="140"/>
      <c r="M79" s="140"/>
      <c r="N79" s="140"/>
      <c r="O79" s="140"/>
      <c r="P79" s="140"/>
      <c r="Q79" s="140"/>
      <c r="R79" s="140"/>
      <c r="S79" s="140"/>
      <c r="T79" s="140"/>
      <c r="U79" s="140"/>
      <c r="V79" s="140"/>
      <c r="W79" s="140"/>
      <c r="X79" s="140"/>
      <c r="Y79" s="140"/>
      <c r="Z79" s="140"/>
      <c r="AA79" s="140"/>
      <c r="AB79" s="140"/>
      <c r="AC79" s="140"/>
      <c r="AD79" s="140"/>
      <c r="AE79" s="140"/>
      <c r="AF79" s="140"/>
      <c r="AG79" s="140"/>
      <c r="AH79" s="140"/>
    </row>
    <row r="80">
      <c r="A80" s="140"/>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c r="AA80" s="140"/>
      <c r="AB80" s="140"/>
      <c r="AC80" s="140"/>
      <c r="AD80" s="140"/>
      <c r="AE80" s="140"/>
      <c r="AF80" s="140"/>
      <c r="AG80" s="140"/>
      <c r="AH80" s="140"/>
    </row>
    <row r="81">
      <c r="A81" s="140"/>
      <c r="B81" s="140"/>
      <c r="C81" s="140"/>
      <c r="D81" s="140"/>
      <c r="E81" s="140"/>
      <c r="F81" s="140"/>
      <c r="G81" s="140"/>
      <c r="H81" s="140"/>
      <c r="I81" s="140"/>
      <c r="J81" s="140"/>
      <c r="K81" s="140"/>
      <c r="L81" s="140"/>
      <c r="M81" s="140"/>
      <c r="N81" s="140"/>
      <c r="O81" s="140"/>
      <c r="P81" s="140"/>
      <c r="Q81" s="140"/>
      <c r="R81" s="140"/>
      <c r="S81" s="140"/>
      <c r="T81" s="140"/>
      <c r="U81" s="140"/>
      <c r="V81" s="140"/>
      <c r="W81" s="140"/>
      <c r="X81" s="140"/>
      <c r="Y81" s="140"/>
      <c r="Z81" s="140"/>
      <c r="AA81" s="140"/>
      <c r="AB81" s="140"/>
      <c r="AC81" s="140"/>
      <c r="AD81" s="140"/>
      <c r="AE81" s="140"/>
      <c r="AF81" s="140"/>
      <c r="AG81" s="140"/>
      <c r="AH81" s="140"/>
    </row>
    <row r="82">
      <c r="A82" s="140"/>
      <c r="B82" s="140"/>
      <c r="C82" s="140"/>
      <c r="D82" s="140"/>
      <c r="E82" s="140"/>
      <c r="F82" s="140"/>
      <c r="G82" s="140"/>
      <c r="H82" s="140"/>
      <c r="I82" s="140"/>
      <c r="J82" s="140"/>
      <c r="K82" s="140"/>
      <c r="L82" s="140"/>
      <c r="M82" s="140"/>
      <c r="N82" s="140"/>
      <c r="O82" s="140"/>
      <c r="P82" s="140"/>
      <c r="Q82" s="140"/>
      <c r="R82" s="140"/>
      <c r="S82" s="140"/>
      <c r="T82" s="140"/>
      <c r="U82" s="140"/>
      <c r="V82" s="140"/>
      <c r="W82" s="140"/>
      <c r="X82" s="140"/>
      <c r="Y82" s="140"/>
      <c r="Z82" s="140"/>
      <c r="AA82" s="140"/>
      <c r="AB82" s="140"/>
      <c r="AC82" s="140"/>
      <c r="AD82" s="140"/>
      <c r="AE82" s="140"/>
      <c r="AF82" s="140"/>
      <c r="AG82" s="140"/>
      <c r="AH82" s="140"/>
    </row>
    <row r="83">
      <c r="A83" s="140"/>
      <c r="B83" s="140"/>
      <c r="C83" s="140"/>
      <c r="D83" s="140"/>
      <c r="E83" s="140"/>
      <c r="F83" s="140"/>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c r="AH83" s="140"/>
    </row>
    <row r="84">
      <c r="A84" s="140"/>
      <c r="B84" s="140"/>
      <c r="C84" s="140"/>
      <c r="D84" s="140"/>
      <c r="E84" s="140"/>
      <c r="F84" s="140"/>
      <c r="G84" s="140"/>
      <c r="H84" s="140"/>
      <c r="I84" s="140"/>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c r="AG84" s="140"/>
      <c r="AH84" s="140"/>
    </row>
    <row r="85">
      <c r="A85" s="140"/>
      <c r="B85" s="140"/>
      <c r="C85" s="140"/>
      <c r="D85" s="140"/>
      <c r="E85" s="140"/>
      <c r="F85" s="140"/>
      <c r="G85" s="140"/>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c r="AG85" s="140"/>
      <c r="AH85" s="140"/>
    </row>
    <row r="86">
      <c r="A86" s="140"/>
      <c r="B86" s="140"/>
      <c r="C86" s="140"/>
      <c r="D86" s="140"/>
      <c r="E86" s="140"/>
      <c r="F86" s="140"/>
      <c r="G86" s="140"/>
      <c r="H86" s="140"/>
      <c r="I86" s="140"/>
      <c r="J86" s="140"/>
      <c r="K86" s="140"/>
      <c r="L86" s="140"/>
      <c r="M86" s="140"/>
      <c r="N86" s="140"/>
      <c r="O86" s="140"/>
      <c r="P86" s="140"/>
      <c r="Q86" s="140"/>
      <c r="R86" s="140"/>
      <c r="S86" s="140"/>
      <c r="T86" s="140"/>
      <c r="U86" s="140"/>
      <c r="V86" s="140"/>
      <c r="W86" s="140"/>
      <c r="X86" s="140"/>
      <c r="Y86" s="140"/>
      <c r="Z86" s="140"/>
      <c r="AA86" s="140"/>
      <c r="AB86" s="140"/>
      <c r="AC86" s="140"/>
      <c r="AD86" s="140"/>
      <c r="AE86" s="140"/>
      <c r="AF86" s="140"/>
      <c r="AG86" s="140"/>
      <c r="AH86" s="140"/>
    </row>
    <row r="87">
      <c r="A87" s="140"/>
      <c r="B87" s="140"/>
      <c r="C87" s="140"/>
      <c r="D87" s="140"/>
      <c r="E87" s="140"/>
      <c r="F87" s="140"/>
      <c r="G87" s="140"/>
      <c r="H87" s="140"/>
      <c r="I87" s="140"/>
      <c r="J87" s="140"/>
      <c r="K87" s="140"/>
      <c r="L87" s="140"/>
      <c r="M87" s="140"/>
      <c r="N87" s="140"/>
      <c r="O87" s="140"/>
      <c r="P87" s="140"/>
      <c r="Q87" s="140"/>
      <c r="R87" s="140"/>
      <c r="S87" s="140"/>
      <c r="T87" s="140"/>
      <c r="U87" s="140"/>
      <c r="V87" s="140"/>
      <c r="W87" s="140"/>
      <c r="X87" s="140"/>
      <c r="Y87" s="140"/>
      <c r="Z87" s="140"/>
      <c r="AA87" s="140"/>
      <c r="AB87" s="140"/>
      <c r="AC87" s="140"/>
      <c r="AD87" s="140"/>
      <c r="AE87" s="140"/>
      <c r="AF87" s="140"/>
      <c r="AG87" s="140"/>
      <c r="AH87" s="140"/>
    </row>
    <row r="88">
      <c r="A88" s="140"/>
      <c r="B88" s="140"/>
      <c r="C88" s="140"/>
      <c r="D88" s="140"/>
      <c r="E88" s="140"/>
      <c r="F88" s="140"/>
      <c r="G88" s="140"/>
      <c r="H88" s="140"/>
      <c r="I88" s="140"/>
      <c r="J88" s="140"/>
      <c r="K88" s="140"/>
      <c r="L88" s="140"/>
      <c r="M88" s="140"/>
      <c r="N88" s="140"/>
      <c r="O88" s="140"/>
      <c r="P88" s="140"/>
      <c r="Q88" s="140"/>
      <c r="R88" s="140"/>
      <c r="S88" s="140"/>
      <c r="T88" s="140"/>
      <c r="U88" s="140"/>
      <c r="V88" s="140"/>
      <c r="W88" s="140"/>
      <c r="X88" s="140"/>
      <c r="Y88" s="140"/>
      <c r="Z88" s="140"/>
      <c r="AA88" s="140"/>
      <c r="AB88" s="140"/>
      <c r="AC88" s="140"/>
      <c r="AD88" s="140"/>
      <c r="AE88" s="140"/>
      <c r="AF88" s="140"/>
      <c r="AG88" s="140"/>
      <c r="AH88" s="140"/>
    </row>
    <row r="89">
      <c r="A89" s="140"/>
      <c r="B89" s="140"/>
      <c r="C89" s="140"/>
      <c r="D89" s="140"/>
      <c r="E89" s="140"/>
      <c r="F89" s="140"/>
      <c r="G89" s="140"/>
      <c r="H89" s="140"/>
      <c r="I89" s="140"/>
      <c r="J89" s="140"/>
      <c r="K89" s="140"/>
      <c r="L89" s="140"/>
      <c r="M89" s="140"/>
      <c r="N89" s="140"/>
      <c r="O89" s="140"/>
      <c r="P89" s="140"/>
      <c r="Q89" s="140"/>
      <c r="R89" s="140"/>
      <c r="S89" s="140"/>
      <c r="T89" s="140"/>
      <c r="U89" s="140"/>
      <c r="V89" s="140"/>
      <c r="W89" s="140"/>
      <c r="X89" s="140"/>
      <c r="Y89" s="140"/>
      <c r="Z89" s="140"/>
      <c r="AA89" s="140"/>
      <c r="AB89" s="140"/>
      <c r="AC89" s="140"/>
      <c r="AD89" s="140"/>
      <c r="AE89" s="140"/>
      <c r="AF89" s="140"/>
      <c r="AG89" s="140"/>
      <c r="AH89" s="140"/>
    </row>
    <row r="90">
      <c r="A90" s="140"/>
      <c r="B90" s="140"/>
      <c r="C90" s="140"/>
      <c r="D90" s="140"/>
      <c r="E90" s="140"/>
      <c r="F90" s="140"/>
      <c r="G90" s="140"/>
      <c r="H90" s="140"/>
      <c r="I90" s="140"/>
      <c r="J90" s="140"/>
      <c r="K90" s="140"/>
      <c r="L90" s="140"/>
      <c r="M90" s="140"/>
      <c r="N90" s="140"/>
      <c r="O90" s="140"/>
      <c r="P90" s="140"/>
      <c r="Q90" s="140"/>
      <c r="R90" s="140"/>
      <c r="S90" s="140"/>
      <c r="T90" s="140"/>
      <c r="U90" s="140"/>
      <c r="V90" s="140"/>
      <c r="W90" s="140"/>
      <c r="X90" s="140"/>
      <c r="Y90" s="140"/>
      <c r="Z90" s="140"/>
      <c r="AA90" s="140"/>
      <c r="AB90" s="140"/>
      <c r="AC90" s="140"/>
      <c r="AD90" s="140"/>
      <c r="AE90" s="140"/>
      <c r="AF90" s="140"/>
      <c r="AG90" s="140"/>
      <c r="AH90" s="140"/>
    </row>
    <row r="91">
      <c r="A91" s="140"/>
      <c r="B91" s="140"/>
      <c r="C91" s="140"/>
      <c r="D91" s="140"/>
      <c r="E91" s="140"/>
      <c r="F91" s="140"/>
      <c r="G91" s="140"/>
      <c r="H91" s="140"/>
      <c r="I91" s="140"/>
      <c r="J91" s="140"/>
      <c r="K91" s="140"/>
      <c r="L91" s="140"/>
      <c r="M91" s="140"/>
      <c r="N91" s="140"/>
      <c r="O91" s="140"/>
      <c r="P91" s="140"/>
      <c r="Q91" s="140"/>
      <c r="R91" s="140"/>
      <c r="S91" s="140"/>
      <c r="T91" s="140"/>
      <c r="U91" s="140"/>
      <c r="V91" s="140"/>
      <c r="W91" s="140"/>
      <c r="X91" s="140"/>
      <c r="Y91" s="140"/>
      <c r="Z91" s="140"/>
      <c r="AA91" s="140"/>
      <c r="AB91" s="140"/>
      <c r="AC91" s="140"/>
      <c r="AD91" s="140"/>
      <c r="AE91" s="140"/>
      <c r="AF91" s="140"/>
      <c r="AG91" s="140"/>
      <c r="AH91" s="140"/>
    </row>
    <row r="92">
      <c r="A92" s="140"/>
      <c r="B92" s="140"/>
      <c r="C92" s="140"/>
      <c r="D92" s="140"/>
      <c r="E92" s="140"/>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c r="AH92" s="140"/>
    </row>
    <row r="93">
      <c r="A93" s="140"/>
      <c r="B93" s="140"/>
      <c r="C93" s="140"/>
      <c r="D93" s="140"/>
      <c r="E93" s="140"/>
      <c r="F93" s="140"/>
      <c r="G93" s="140"/>
      <c r="H93" s="140"/>
      <c r="I93" s="140"/>
      <c r="J93" s="140"/>
      <c r="K93" s="140"/>
      <c r="L93" s="140"/>
      <c r="M93" s="140"/>
      <c r="N93" s="140"/>
      <c r="O93" s="140"/>
      <c r="P93" s="140"/>
      <c r="Q93" s="140"/>
      <c r="R93" s="140"/>
      <c r="S93" s="140"/>
      <c r="T93" s="140"/>
      <c r="U93" s="140"/>
      <c r="V93" s="140"/>
      <c r="W93" s="140"/>
      <c r="X93" s="140"/>
      <c r="Y93" s="140"/>
      <c r="Z93" s="140"/>
      <c r="AA93" s="140"/>
      <c r="AB93" s="140"/>
      <c r="AC93" s="140"/>
      <c r="AD93" s="140"/>
      <c r="AE93" s="140"/>
      <c r="AF93" s="140"/>
      <c r="AG93" s="140"/>
      <c r="AH93" s="140"/>
    </row>
    <row r="94">
      <c r="A94" s="140"/>
      <c r="B94" s="140"/>
      <c r="C94" s="140"/>
      <c r="D94" s="140"/>
      <c r="E94" s="140"/>
      <c r="F94" s="140"/>
      <c r="G94" s="140"/>
      <c r="H94" s="140"/>
      <c r="I94" s="140"/>
      <c r="J94" s="140"/>
      <c r="K94" s="140"/>
      <c r="L94" s="140"/>
      <c r="M94" s="140"/>
      <c r="N94" s="140"/>
      <c r="O94" s="140"/>
      <c r="P94" s="140"/>
      <c r="Q94" s="140"/>
      <c r="R94" s="140"/>
      <c r="S94" s="140"/>
      <c r="T94" s="140"/>
      <c r="U94" s="140"/>
      <c r="V94" s="140"/>
      <c r="W94" s="140"/>
      <c r="X94" s="140"/>
      <c r="Y94" s="140"/>
      <c r="Z94" s="140"/>
      <c r="AA94" s="140"/>
      <c r="AB94" s="140"/>
      <c r="AC94" s="140"/>
      <c r="AD94" s="140"/>
      <c r="AE94" s="140"/>
      <c r="AF94" s="140"/>
      <c r="AG94" s="140"/>
      <c r="AH94" s="140"/>
    </row>
    <row r="95">
      <c r="A95" s="140"/>
      <c r="B95" s="140"/>
      <c r="C95" s="140"/>
      <c r="D95" s="140"/>
      <c r="E95" s="140"/>
      <c r="F95" s="140"/>
      <c r="G95" s="140"/>
      <c r="H95" s="140"/>
      <c r="I95" s="140"/>
      <c r="J95" s="140"/>
      <c r="K95" s="140"/>
      <c r="L95" s="140"/>
      <c r="M95" s="140"/>
      <c r="N95" s="140"/>
      <c r="O95" s="140"/>
      <c r="P95" s="140"/>
      <c r="Q95" s="140"/>
      <c r="R95" s="140"/>
      <c r="S95" s="140"/>
      <c r="T95" s="140"/>
      <c r="U95" s="140"/>
      <c r="V95" s="140"/>
      <c r="W95" s="140"/>
      <c r="X95" s="140"/>
      <c r="Y95" s="140"/>
      <c r="Z95" s="140"/>
      <c r="AA95" s="140"/>
      <c r="AB95" s="140"/>
      <c r="AC95" s="140"/>
      <c r="AD95" s="140"/>
      <c r="AE95" s="140"/>
      <c r="AF95" s="140"/>
      <c r="AG95" s="140"/>
      <c r="AH95" s="140"/>
    </row>
    <row r="96">
      <c r="A96" s="140"/>
      <c r="B96" s="140"/>
      <c r="C96" s="140"/>
      <c r="D96" s="140"/>
      <c r="E96" s="140"/>
      <c r="F96" s="140"/>
      <c r="G96" s="140"/>
      <c r="H96" s="140"/>
      <c r="I96" s="140"/>
      <c r="J96" s="140"/>
      <c r="K96" s="140"/>
      <c r="L96" s="140"/>
      <c r="M96" s="140"/>
      <c r="N96" s="140"/>
      <c r="O96" s="140"/>
      <c r="P96" s="140"/>
      <c r="Q96" s="140"/>
      <c r="R96" s="140"/>
      <c r="S96" s="140"/>
      <c r="T96" s="140"/>
      <c r="U96" s="140"/>
      <c r="V96" s="140"/>
      <c r="W96" s="140"/>
      <c r="X96" s="140"/>
      <c r="Y96" s="140"/>
      <c r="Z96" s="140"/>
      <c r="AA96" s="140"/>
      <c r="AB96" s="140"/>
      <c r="AC96" s="140"/>
      <c r="AD96" s="140"/>
      <c r="AE96" s="140"/>
      <c r="AF96" s="140"/>
      <c r="AG96" s="140"/>
      <c r="AH96" s="140"/>
    </row>
    <row r="97">
      <c r="A97" s="140"/>
      <c r="B97" s="140"/>
      <c r="C97" s="140"/>
      <c r="D97" s="140"/>
      <c r="E97" s="140"/>
      <c r="F97" s="140"/>
      <c r="G97" s="140"/>
      <c r="H97" s="140"/>
      <c r="I97" s="140"/>
      <c r="J97" s="140"/>
      <c r="K97" s="140"/>
      <c r="L97" s="140"/>
      <c r="M97" s="140"/>
      <c r="N97" s="140"/>
      <c r="O97" s="140"/>
      <c r="P97" s="140"/>
      <c r="Q97" s="140"/>
      <c r="R97" s="140"/>
      <c r="S97" s="140"/>
      <c r="T97" s="140"/>
      <c r="U97" s="140"/>
      <c r="V97" s="140"/>
      <c r="W97" s="140"/>
      <c r="X97" s="140"/>
      <c r="Y97" s="140"/>
      <c r="Z97" s="140"/>
      <c r="AA97" s="140"/>
      <c r="AB97" s="140"/>
      <c r="AC97" s="140"/>
      <c r="AD97" s="140"/>
      <c r="AE97" s="140"/>
      <c r="AF97" s="140"/>
      <c r="AG97" s="140"/>
      <c r="AH97" s="140"/>
    </row>
    <row r="98">
      <c r="A98" s="140"/>
      <c r="B98" s="140"/>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c r="AA98" s="140"/>
      <c r="AB98" s="140"/>
      <c r="AC98" s="140"/>
      <c r="AD98" s="140"/>
      <c r="AE98" s="140"/>
      <c r="AF98" s="140"/>
      <c r="AG98" s="140"/>
      <c r="AH98" s="140"/>
    </row>
    <row r="99">
      <c r="A99" s="140"/>
      <c r="B99" s="140"/>
      <c r="C99" s="140"/>
      <c r="D99" s="140"/>
      <c r="E99" s="140"/>
      <c r="F99" s="140"/>
      <c r="G99" s="140"/>
      <c r="H99" s="140"/>
      <c r="I99" s="140"/>
      <c r="J99" s="140"/>
      <c r="K99" s="140"/>
      <c r="L99" s="140"/>
      <c r="M99" s="140"/>
      <c r="N99" s="140"/>
      <c r="O99" s="140"/>
      <c r="P99" s="140"/>
      <c r="Q99" s="140"/>
      <c r="R99" s="140"/>
      <c r="S99" s="140"/>
      <c r="T99" s="140"/>
      <c r="U99" s="140"/>
      <c r="V99" s="140"/>
      <c r="W99" s="140"/>
      <c r="X99" s="140"/>
      <c r="Y99" s="140"/>
      <c r="Z99" s="140"/>
      <c r="AA99" s="140"/>
      <c r="AB99" s="140"/>
      <c r="AC99" s="140"/>
      <c r="AD99" s="140"/>
      <c r="AE99" s="140"/>
      <c r="AF99" s="140"/>
      <c r="AG99" s="140"/>
      <c r="AH99" s="140"/>
    </row>
    <row r="100">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c r="W100" s="140"/>
      <c r="X100" s="140"/>
      <c r="Y100" s="140"/>
      <c r="Z100" s="140"/>
      <c r="AA100" s="140"/>
      <c r="AB100" s="140"/>
      <c r="AC100" s="140"/>
      <c r="AD100" s="140"/>
      <c r="AE100" s="140"/>
      <c r="AF100" s="140"/>
      <c r="AG100" s="140"/>
      <c r="AH100" s="140"/>
    </row>
  </sheetData>
  <dataValidations>
    <dataValidation type="list" allowBlank="1" showErrorMessage="1" sqref="AA2:AA100 AC2:AC100">
      <formula1>Enumerations!$R$2:$R$100</formula1>
    </dataValidation>
  </dataValidation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12.63"/>
    <col customWidth="1" min="3" max="3" width="31.38"/>
    <col customWidth="1" min="4" max="4" width="18.88"/>
    <col customWidth="1" min="5" max="5" width="12.63"/>
    <col customWidth="1" min="6" max="11" width="15.75"/>
    <col customWidth="1" min="12" max="13" width="18.88"/>
    <col customWidth="1" min="14" max="14" width="9.5"/>
    <col customWidth="1" min="15" max="15" width="6.38"/>
    <col customWidth="1" min="16" max="18" width="15.75"/>
  </cols>
  <sheetData>
    <row r="1" ht="24.0" customHeight="1">
      <c r="A1" s="23" t="s">
        <v>1602</v>
      </c>
      <c r="B1" s="23" t="s">
        <v>1517</v>
      </c>
      <c r="C1" s="23" t="s">
        <v>1603</v>
      </c>
      <c r="D1" s="23" t="s">
        <v>1671</v>
      </c>
      <c r="E1" s="23" t="s">
        <v>1631</v>
      </c>
      <c r="F1" s="23" t="s">
        <v>1604</v>
      </c>
      <c r="G1" s="23" t="s">
        <v>1672</v>
      </c>
      <c r="H1" s="23" t="s">
        <v>1673</v>
      </c>
      <c r="I1" s="23" t="s">
        <v>1674</v>
      </c>
      <c r="J1" s="23" t="s">
        <v>1675</v>
      </c>
      <c r="K1" s="23" t="s">
        <v>1676</v>
      </c>
      <c r="L1" s="23" t="s">
        <v>1677</v>
      </c>
      <c r="M1" s="23" t="s">
        <v>1678</v>
      </c>
      <c r="N1" s="23" t="s">
        <v>35</v>
      </c>
      <c r="O1" s="357" t="s">
        <v>37</v>
      </c>
      <c r="P1" s="357" t="s">
        <v>38</v>
      </c>
      <c r="Q1" s="357" t="s">
        <v>39</v>
      </c>
      <c r="R1" s="357" t="s">
        <v>40</v>
      </c>
      <c r="S1" s="358" t="s">
        <v>41</v>
      </c>
      <c r="T1" s="83"/>
      <c r="U1" s="83"/>
      <c r="V1" s="83"/>
      <c r="W1" s="83"/>
      <c r="X1" s="83"/>
      <c r="Y1" s="83"/>
      <c r="Z1" s="83"/>
    </row>
    <row r="2">
      <c r="A2" s="38" t="s">
        <v>1647</v>
      </c>
      <c r="B2" s="38" t="s">
        <v>1361</v>
      </c>
      <c r="C2" s="360" t="str">
        <f t="array" ref="C2">_xlfn.XLOOKUP(B2, 'Roles Library'!$A$2:$A$12, 'Roles Library'!$B$2:$B$12)</f>
        <v>Chief Executive Officer</v>
      </c>
      <c r="D2" s="39" t="s">
        <v>1680</v>
      </c>
      <c r="E2" s="38" t="s">
        <v>1681</v>
      </c>
      <c r="F2" s="272">
        <v>1800.0</v>
      </c>
      <c r="G2" s="272">
        <v>1500.0</v>
      </c>
      <c r="H2" s="272">
        <v>2200.0</v>
      </c>
      <c r="I2" s="362">
        <v>1.0</v>
      </c>
      <c r="J2" s="362">
        <v>1.0</v>
      </c>
      <c r="K2" s="272">
        <v>75.0</v>
      </c>
      <c r="L2" s="38">
        <v>5000.0</v>
      </c>
      <c r="M2" s="360" t="str">
        <f>IFERROR(__xludf.DUMMYFUNCTION("XLOOKUP(TO_TEXT(L2), 'GL Accounts'!$A$2:$A$24, 'GL Accounts'!$B$2:$B$24)"),"Expense · Executive")</f>
        <v>Expense · Executive</v>
      </c>
      <c r="N2" s="38" t="s">
        <v>86</v>
      </c>
      <c r="O2" s="55" t="b">
        <v>0</v>
      </c>
      <c r="P2" s="56" t="s">
        <v>1682</v>
      </c>
      <c r="Q2" s="55" t="s">
        <v>88</v>
      </c>
      <c r="R2" s="363">
        <v>46280.0</v>
      </c>
      <c r="S2" s="364">
        <v>46280.0</v>
      </c>
    </row>
    <row r="3">
      <c r="A3" s="38" t="s">
        <v>1643</v>
      </c>
      <c r="B3" s="38" t="s">
        <v>1550</v>
      </c>
      <c r="C3" s="360" t="str">
        <f t="array" ref="C3">_xlfn.XLOOKUP(B3, 'Roles Library'!$A$2:$A$12, 'Roles Library'!$B$2:$B$12)</f>
        <v>Creative Director</v>
      </c>
      <c r="D3" s="39" t="s">
        <v>1683</v>
      </c>
      <c r="E3" s="38" t="s">
        <v>1681</v>
      </c>
      <c r="F3" s="272">
        <v>1250.0</v>
      </c>
      <c r="G3" s="272">
        <v>1000.0</v>
      </c>
      <c r="H3" s="272">
        <v>1500.0</v>
      </c>
      <c r="I3" s="362">
        <v>1.5</v>
      </c>
      <c r="J3" s="362">
        <v>2.0</v>
      </c>
      <c r="K3" s="272">
        <v>75.0</v>
      </c>
      <c r="L3" s="38">
        <v>5100.0</v>
      </c>
      <c r="M3" s="360" t="str">
        <f>IFERROR(__xludf.DUMMYFUNCTION("XLOOKUP(TO_TEXT(L3), 'GL Accounts'!$A$2:$A$24, 'GL Accounts'!$B$2:$B$24)"),"Expense · Creative")</f>
        <v>Expense · Creative</v>
      </c>
      <c r="N3" s="38" t="s">
        <v>86</v>
      </c>
      <c r="O3" s="55" t="b">
        <v>0</v>
      </c>
      <c r="P3" s="56" t="s">
        <v>1684</v>
      </c>
      <c r="Q3" s="55" t="s">
        <v>88</v>
      </c>
      <c r="R3" s="363">
        <v>46280.0</v>
      </c>
      <c r="S3" s="364">
        <v>46280.0</v>
      </c>
    </row>
    <row r="4">
      <c r="A4" s="38" t="s">
        <v>1645</v>
      </c>
      <c r="B4" s="38" t="s">
        <v>1597</v>
      </c>
      <c r="C4" s="360" t="str">
        <f t="array" ref="C4">_xlfn.XLOOKUP(B4, 'Roles Library'!$A$2:$A$12, 'Roles Library'!$B$2:$B$12)</f>
        <v>Event &amp; Programming Director</v>
      </c>
      <c r="D4" s="39" t="s">
        <v>1683</v>
      </c>
      <c r="E4" s="38" t="s">
        <v>1681</v>
      </c>
      <c r="F4" s="272">
        <v>1100.0</v>
      </c>
      <c r="G4" s="272">
        <v>900.0</v>
      </c>
      <c r="H4" s="272">
        <v>1350.0</v>
      </c>
      <c r="I4" s="362">
        <v>1.5</v>
      </c>
      <c r="J4" s="362">
        <v>2.0</v>
      </c>
      <c r="K4" s="272">
        <v>75.0</v>
      </c>
      <c r="L4" s="38">
        <v>5100.0</v>
      </c>
      <c r="M4" s="360" t="str">
        <f>IFERROR(__xludf.DUMMYFUNCTION("XLOOKUP(TO_TEXT(L4), 'GL Accounts'!$A$2:$A$24, 'GL Accounts'!$B$2:$B$24)"),"Expense · Creative")</f>
        <v>Expense · Creative</v>
      </c>
      <c r="N4" s="38" t="s">
        <v>86</v>
      </c>
      <c r="O4" s="55" t="b">
        <v>0</v>
      </c>
      <c r="P4" s="56" t="s">
        <v>1686</v>
      </c>
      <c r="Q4" s="55" t="s">
        <v>88</v>
      </c>
      <c r="R4" s="363">
        <v>46280.0</v>
      </c>
      <c r="S4" s="364">
        <v>46280.0</v>
      </c>
    </row>
    <row r="5">
      <c r="A5" s="38" t="s">
        <v>1636</v>
      </c>
      <c r="B5" s="38" t="s">
        <v>1571</v>
      </c>
      <c r="C5" s="360" t="str">
        <f t="array" ref="C5">_xlfn.XLOOKUP(B5, 'Roles Library'!$A$2:$A$12, 'Roles Library'!$B$2:$B$12)</f>
        <v>Production &amp; Operations Director</v>
      </c>
      <c r="D5" s="39" t="s">
        <v>1680</v>
      </c>
      <c r="E5" s="38" t="s">
        <v>1681</v>
      </c>
      <c r="F5" s="272">
        <v>1350.0</v>
      </c>
      <c r="G5" s="272">
        <v>1100.0</v>
      </c>
      <c r="H5" s="272">
        <v>1600.0</v>
      </c>
      <c r="I5" s="362">
        <v>1.5</v>
      </c>
      <c r="J5" s="362">
        <v>2.0</v>
      </c>
      <c r="K5" s="272">
        <v>75.0</v>
      </c>
      <c r="L5" s="38">
        <v>5500.0</v>
      </c>
      <c r="M5" s="360" t="str">
        <f>IFERROR(__xludf.DUMMYFUNCTION("XLOOKUP(TO_TEXT(L5), 'GL Accounts'!$A$2:$A$24, 'GL Accounts'!$B$2:$B$24)"),"Expense · Production")</f>
        <v>Expense · Production</v>
      </c>
      <c r="N5" s="38" t="s">
        <v>86</v>
      </c>
      <c r="O5" s="55" t="b">
        <v>0</v>
      </c>
      <c r="P5" s="56" t="s">
        <v>1687</v>
      </c>
      <c r="Q5" s="55" t="s">
        <v>88</v>
      </c>
      <c r="R5" s="363">
        <v>46280.0</v>
      </c>
      <c r="S5" s="364">
        <v>46280.0</v>
      </c>
    </row>
    <row r="6">
      <c r="A6" s="38" t="s">
        <v>1688</v>
      </c>
      <c r="B6" s="38" t="s">
        <v>750</v>
      </c>
      <c r="C6" s="360" t="str">
        <f t="array" ref="C6">_xlfn.XLOOKUP(B6, 'Roles Library'!$A$2:$A$12, 'Roles Library'!$B$2:$B$12)</f>
        <v>Master Electrician / Power Lead</v>
      </c>
      <c r="D6" s="39" t="s">
        <v>1689</v>
      </c>
      <c r="E6" s="38" t="s">
        <v>1681</v>
      </c>
      <c r="F6" s="272">
        <v>850.0</v>
      </c>
      <c r="G6" s="272">
        <v>700.0</v>
      </c>
      <c r="H6" s="272">
        <v>1000.0</v>
      </c>
      <c r="I6" s="362">
        <v>1.5</v>
      </c>
      <c r="J6" s="362">
        <v>2.0</v>
      </c>
      <c r="K6" s="272">
        <v>75.0</v>
      </c>
      <c r="L6" s="38">
        <v>5500.0</v>
      </c>
      <c r="M6" s="360" t="str">
        <f>IFERROR(__xludf.DUMMYFUNCTION("XLOOKUP(TO_TEXT(L6), 'GL Accounts'!$A$2:$A$24, 'GL Accounts'!$B$2:$B$24)"),"Expense · Production")</f>
        <v>Expense · Production</v>
      </c>
      <c r="N6" s="38" t="s">
        <v>86</v>
      </c>
      <c r="O6" s="55" t="b">
        <v>0</v>
      </c>
      <c r="P6" s="56" t="s">
        <v>1691</v>
      </c>
      <c r="Q6" s="55" t="s">
        <v>88</v>
      </c>
      <c r="R6" s="363">
        <v>46280.0</v>
      </c>
      <c r="S6" s="364">
        <v>46280.0</v>
      </c>
    </row>
    <row r="7">
      <c r="A7" s="38" t="s">
        <v>1641</v>
      </c>
      <c r="B7" s="38" t="s">
        <v>789</v>
      </c>
      <c r="C7" s="360" t="str">
        <f t="array" ref="C7">_xlfn.XLOOKUP(B7, 'Roles Library'!$A$2:$A$12, 'Roles Library'!$B$2:$B$12)</f>
        <v>House Manager</v>
      </c>
      <c r="D7" s="39" t="s">
        <v>1683</v>
      </c>
      <c r="E7" s="38" t="s">
        <v>1681</v>
      </c>
      <c r="F7" s="272">
        <v>750.0</v>
      </c>
      <c r="G7" s="272">
        <v>600.0</v>
      </c>
      <c r="H7" s="272">
        <v>900.0</v>
      </c>
      <c r="I7" s="362">
        <v>1.5</v>
      </c>
      <c r="J7" s="362">
        <v>2.0</v>
      </c>
      <c r="K7" s="272">
        <v>75.0</v>
      </c>
      <c r="L7" s="38">
        <v>5600.0</v>
      </c>
      <c r="M7" s="360" t="str">
        <f>IFERROR(__xludf.DUMMYFUNCTION("XLOOKUP(TO_TEXT(L7), 'GL Accounts'!$A$2:$A$24, 'GL Accounts'!$B$2:$B$24)"),"Expense · Operations")</f>
        <v>Expense · Operations</v>
      </c>
      <c r="N7" s="38" t="s">
        <v>86</v>
      </c>
      <c r="O7" s="55" t="b">
        <v>0</v>
      </c>
      <c r="P7" s="56" t="s">
        <v>1692</v>
      </c>
      <c r="Q7" s="55" t="s">
        <v>88</v>
      </c>
      <c r="R7" s="363">
        <v>46280.0</v>
      </c>
      <c r="S7" s="364">
        <v>46280.0</v>
      </c>
    </row>
    <row r="8">
      <c r="A8" s="38" t="s">
        <v>1693</v>
      </c>
      <c r="B8" s="38" t="s">
        <v>777</v>
      </c>
      <c r="C8" s="360" t="str">
        <f t="array" ref="C8">_xlfn.XLOOKUP(B8, 'Roles Library'!$A$2:$A$12, 'Roles Library'!$B$2:$B$12)</f>
        <v>Site Safety &amp; Security Lead</v>
      </c>
      <c r="D8" s="39" t="s">
        <v>1683</v>
      </c>
      <c r="E8" s="38" t="s">
        <v>1681</v>
      </c>
      <c r="F8" s="272">
        <v>700.0</v>
      </c>
      <c r="G8" s="272">
        <v>550.0</v>
      </c>
      <c r="H8" s="272">
        <v>850.0</v>
      </c>
      <c r="I8" s="362">
        <v>1.5</v>
      </c>
      <c r="J8" s="362">
        <v>2.0</v>
      </c>
      <c r="K8" s="272">
        <v>75.0</v>
      </c>
      <c r="L8" s="38">
        <v>5600.0</v>
      </c>
      <c r="M8" s="360" t="str">
        <f>IFERROR(__xludf.DUMMYFUNCTION("XLOOKUP(TO_TEXT(L8), 'GL Accounts'!$A$2:$A$24, 'GL Accounts'!$B$2:$B$24)"),"Expense · Operations")</f>
        <v>Expense · Operations</v>
      </c>
      <c r="N8" s="38" t="s">
        <v>86</v>
      </c>
      <c r="O8" s="55" t="b">
        <v>0</v>
      </c>
      <c r="P8" s="56" t="s">
        <v>1694</v>
      </c>
      <c r="Q8" s="55" t="s">
        <v>88</v>
      </c>
      <c r="R8" s="363">
        <v>46280.0</v>
      </c>
      <c r="S8" s="364">
        <v>46280.0</v>
      </c>
    </row>
    <row r="9">
      <c r="A9" s="38" t="s">
        <v>1695</v>
      </c>
      <c r="B9" s="38" t="s">
        <v>804</v>
      </c>
      <c r="C9" s="360" t="str">
        <f t="array" ref="C9">_xlfn.XLOOKUP(B9, 'Roles Library'!$A$2:$A$12, 'Roles Library'!$B$2:$B$12)</f>
        <v>Production Stage Manager</v>
      </c>
      <c r="D9" s="39" t="s">
        <v>1689</v>
      </c>
      <c r="E9" s="38" t="s">
        <v>1681</v>
      </c>
      <c r="F9" s="272">
        <v>950.0</v>
      </c>
      <c r="G9" s="272">
        <v>800.0</v>
      </c>
      <c r="H9" s="272">
        <v>1150.0</v>
      </c>
      <c r="I9" s="362">
        <v>1.5</v>
      </c>
      <c r="J9" s="362">
        <v>2.0</v>
      </c>
      <c r="K9" s="272">
        <v>75.0</v>
      </c>
      <c r="L9" s="38">
        <v>5500.0</v>
      </c>
      <c r="M9" s="360" t="str">
        <f>IFERROR(__xludf.DUMMYFUNCTION("XLOOKUP(TO_TEXT(L9), 'GL Accounts'!$A$2:$A$24, 'GL Accounts'!$B$2:$B$24)"),"Expense · Production")</f>
        <v>Expense · Production</v>
      </c>
      <c r="N9" s="38" t="s">
        <v>86</v>
      </c>
      <c r="O9" s="55" t="b">
        <v>0</v>
      </c>
      <c r="P9" s="56" t="s">
        <v>1697</v>
      </c>
      <c r="Q9" s="55" t="s">
        <v>88</v>
      </c>
      <c r="R9" s="363">
        <v>46280.0</v>
      </c>
      <c r="S9" s="364">
        <v>46280.0</v>
      </c>
    </row>
    <row r="10">
      <c r="A10" s="38" t="s">
        <v>1639</v>
      </c>
      <c r="B10" s="38" t="s">
        <v>763</v>
      </c>
      <c r="C10" s="360" t="str">
        <f t="array" ref="C10">_xlfn.XLOOKUP(B10, 'Roles Library'!$A$2:$A$12, 'Roles Library'!$B$2:$B$12)</f>
        <v>Audio Engineer - A1/FOH</v>
      </c>
      <c r="D10" s="39" t="s">
        <v>1698</v>
      </c>
      <c r="E10" s="38" t="s">
        <v>1681</v>
      </c>
      <c r="F10" s="272">
        <v>850.0</v>
      </c>
      <c r="G10" s="272">
        <v>700.0</v>
      </c>
      <c r="H10" s="272">
        <v>1000.0</v>
      </c>
      <c r="I10" s="362">
        <v>1.5</v>
      </c>
      <c r="J10" s="362">
        <v>2.0</v>
      </c>
      <c r="K10" s="272">
        <v>75.0</v>
      </c>
      <c r="L10" s="38">
        <v>5500.0</v>
      </c>
      <c r="M10" s="360" t="str">
        <f>IFERROR(__xludf.DUMMYFUNCTION("XLOOKUP(TO_TEXT(L10), 'GL Accounts'!$A$2:$A$24, 'GL Accounts'!$B$2:$B$24)"),"Expense · Production")</f>
        <v>Expense · Production</v>
      </c>
      <c r="N10" s="38" t="s">
        <v>86</v>
      </c>
      <c r="O10" s="55" t="b">
        <v>0</v>
      </c>
      <c r="P10" s="56" t="s">
        <v>1699</v>
      </c>
      <c r="Q10" s="55" t="s">
        <v>88</v>
      </c>
      <c r="R10" s="363">
        <v>46280.0</v>
      </c>
      <c r="S10" s="364">
        <v>46280.0</v>
      </c>
    </row>
    <row r="11">
      <c r="A11" s="38" t="s">
        <v>1700</v>
      </c>
      <c r="B11" s="38" t="s">
        <v>967</v>
      </c>
      <c r="C11" s="360" t="str">
        <f t="array" ref="C11">_xlfn.XLOOKUP(B11, 'Roles Library'!$A$2:$A$12, 'Roles Library'!$B$2:$B$12)</f>
        <v>Lighting Designer / LD</v>
      </c>
      <c r="D11" s="39" t="s">
        <v>1683</v>
      </c>
      <c r="E11" s="38" t="s">
        <v>1681</v>
      </c>
      <c r="F11" s="272">
        <v>800.0</v>
      </c>
      <c r="G11" s="272">
        <v>650.0</v>
      </c>
      <c r="H11" s="272">
        <v>950.0</v>
      </c>
      <c r="I11" s="362">
        <v>1.5</v>
      </c>
      <c r="J11" s="362">
        <v>2.0</v>
      </c>
      <c r="K11" s="272">
        <v>75.0</v>
      </c>
      <c r="L11" s="38">
        <v>5500.0</v>
      </c>
      <c r="M11" s="360" t="str">
        <f>IFERROR(__xludf.DUMMYFUNCTION("XLOOKUP(TO_TEXT(L11), 'GL Accounts'!$A$2:$A$24, 'GL Accounts'!$B$2:$B$24)"),"Expense · Production")</f>
        <v>Expense · Production</v>
      </c>
      <c r="N11" s="38" t="s">
        <v>86</v>
      </c>
      <c r="O11" s="55" t="b">
        <v>0</v>
      </c>
      <c r="P11" s="56" t="s">
        <v>1701</v>
      </c>
      <c r="Q11" s="55" t="s">
        <v>88</v>
      </c>
      <c r="R11" s="363">
        <v>46280.0</v>
      </c>
      <c r="S11" s="364">
        <v>46280.0</v>
      </c>
    </row>
    <row r="12">
      <c r="A12" s="38" t="s">
        <v>1702</v>
      </c>
      <c r="B12" s="38" t="s">
        <v>1703</v>
      </c>
      <c r="C12" s="360" t="str">
        <f t="array" ref="C12">_xlfn.XLOOKUP(B12, 'Roles Library'!$A$2:$A$12, 'Roles Library'!$B$2:$B$12)</f>
        <v>Video Director / V1</v>
      </c>
      <c r="D12" s="39" t="s">
        <v>1683</v>
      </c>
      <c r="E12" s="38" t="s">
        <v>1681</v>
      </c>
      <c r="F12" s="272">
        <v>800.0</v>
      </c>
      <c r="G12" s="272">
        <v>650.0</v>
      </c>
      <c r="H12" s="272">
        <v>950.0</v>
      </c>
      <c r="I12" s="362">
        <v>1.5</v>
      </c>
      <c r="J12" s="362">
        <v>2.0</v>
      </c>
      <c r="K12" s="272">
        <v>75.0</v>
      </c>
      <c r="L12" s="38">
        <v>5500.0</v>
      </c>
      <c r="M12" s="360" t="str">
        <f>IFERROR(__xludf.DUMMYFUNCTION("XLOOKUP(TO_TEXT(L12), 'GL Accounts'!$A$2:$A$24, 'GL Accounts'!$B$2:$B$24)"),"Expense · Production")</f>
        <v>Expense · Production</v>
      </c>
      <c r="N12" s="38" t="s">
        <v>86</v>
      </c>
      <c r="O12" s="55" t="b">
        <v>0</v>
      </c>
      <c r="P12" s="56" t="s">
        <v>1705</v>
      </c>
      <c r="Q12" s="55" t="s">
        <v>88</v>
      </c>
      <c r="R12" s="363">
        <v>46280.0</v>
      </c>
      <c r="S12" s="364">
        <v>46280.0</v>
      </c>
    </row>
    <row r="13">
      <c r="A13" s="38" t="s">
        <v>1706</v>
      </c>
      <c r="B13" s="38" t="s">
        <v>1209</v>
      </c>
      <c r="C13" s="39" t="s">
        <v>1707</v>
      </c>
      <c r="D13" s="39" t="s">
        <v>1683</v>
      </c>
      <c r="E13" s="38" t="s">
        <v>1681</v>
      </c>
      <c r="F13" s="272">
        <v>1200.0</v>
      </c>
      <c r="G13" s="272">
        <v>1000.0</v>
      </c>
      <c r="H13" s="272">
        <v>1450.0</v>
      </c>
      <c r="I13" s="38" t="s">
        <v>1708</v>
      </c>
      <c r="J13" s="38" t="s">
        <v>1708</v>
      </c>
      <c r="K13" s="272">
        <v>75.0</v>
      </c>
      <c r="L13" s="38">
        <v>5000.0</v>
      </c>
      <c r="M13" s="39" t="s">
        <v>1709</v>
      </c>
      <c r="N13" s="38" t="s">
        <v>86</v>
      </c>
      <c r="O13" s="55" t="b">
        <v>0</v>
      </c>
      <c r="P13" s="56" t="s">
        <v>1710</v>
      </c>
      <c r="Q13" s="55" t="s">
        <v>88</v>
      </c>
      <c r="R13" s="363">
        <v>46280.0</v>
      </c>
      <c r="S13" s="364">
        <v>46280.0</v>
      </c>
    </row>
    <row r="14">
      <c r="A14" s="38" t="s">
        <v>1711</v>
      </c>
      <c r="B14" s="38" t="s">
        <v>1712</v>
      </c>
      <c r="C14" s="39" t="s">
        <v>1713</v>
      </c>
      <c r="D14" s="39" t="s">
        <v>1683</v>
      </c>
      <c r="E14" s="38" t="s">
        <v>1681</v>
      </c>
      <c r="F14" s="272">
        <v>900.0</v>
      </c>
      <c r="G14" s="272">
        <v>750.0</v>
      </c>
      <c r="H14" s="272">
        <v>1100.0</v>
      </c>
      <c r="I14" s="38" t="s">
        <v>1714</v>
      </c>
      <c r="J14" s="38" t="s">
        <v>1715</v>
      </c>
      <c r="K14" s="272">
        <v>75.0</v>
      </c>
      <c r="L14" s="38">
        <v>5100.0</v>
      </c>
      <c r="M14" s="39" t="s">
        <v>1716</v>
      </c>
      <c r="N14" s="38" t="s">
        <v>86</v>
      </c>
      <c r="O14" s="55" t="b">
        <v>0</v>
      </c>
      <c r="P14" s="56" t="s">
        <v>1717</v>
      </c>
      <c r="Q14" s="55" t="s">
        <v>88</v>
      </c>
      <c r="R14" s="363">
        <v>46280.0</v>
      </c>
      <c r="S14" s="364">
        <v>46280.0</v>
      </c>
    </row>
    <row r="15">
      <c r="A15" s="38" t="s">
        <v>1718</v>
      </c>
      <c r="B15" s="38" t="s">
        <v>1719</v>
      </c>
      <c r="C15" s="39" t="s">
        <v>1720</v>
      </c>
      <c r="D15" s="39" t="s">
        <v>1689</v>
      </c>
      <c r="E15" s="38" t="s">
        <v>1681</v>
      </c>
      <c r="F15" s="272">
        <v>650.0</v>
      </c>
      <c r="G15" s="272">
        <v>550.0</v>
      </c>
      <c r="H15" s="272">
        <v>800.0</v>
      </c>
      <c r="I15" s="38" t="s">
        <v>1714</v>
      </c>
      <c r="J15" s="38" t="s">
        <v>1715</v>
      </c>
      <c r="K15" s="272">
        <v>75.0</v>
      </c>
      <c r="L15" s="38">
        <v>5200.0</v>
      </c>
      <c r="M15" s="39" t="s">
        <v>1721</v>
      </c>
      <c r="N15" s="38" t="s">
        <v>86</v>
      </c>
      <c r="O15" s="55" t="b">
        <v>0</v>
      </c>
      <c r="P15" s="56" t="s">
        <v>1722</v>
      </c>
      <c r="Q15" s="55" t="s">
        <v>88</v>
      </c>
      <c r="R15" s="363">
        <v>46280.0</v>
      </c>
      <c r="S15" s="364">
        <v>46280.0</v>
      </c>
    </row>
    <row r="16">
      <c r="A16" s="38" t="s">
        <v>1723</v>
      </c>
      <c r="B16" s="38" t="s">
        <v>1323</v>
      </c>
      <c r="C16" s="39" t="s">
        <v>1724</v>
      </c>
      <c r="D16" s="39" t="s">
        <v>1683</v>
      </c>
      <c r="E16" s="38" t="s">
        <v>1681</v>
      </c>
      <c r="F16" s="272">
        <v>550.0</v>
      </c>
      <c r="G16" s="272">
        <v>450.0</v>
      </c>
      <c r="H16" s="272">
        <v>700.0</v>
      </c>
      <c r="I16" s="38" t="s">
        <v>1714</v>
      </c>
      <c r="J16" s="38" t="s">
        <v>1715</v>
      </c>
      <c r="K16" s="272">
        <v>75.0</v>
      </c>
      <c r="L16" s="38">
        <v>5200.0</v>
      </c>
      <c r="M16" s="39" t="s">
        <v>1721</v>
      </c>
      <c r="N16" s="38" t="s">
        <v>86</v>
      </c>
      <c r="O16" s="55" t="b">
        <v>0</v>
      </c>
      <c r="P16" s="56" t="s">
        <v>1726</v>
      </c>
      <c r="Q16" s="55" t="s">
        <v>88</v>
      </c>
      <c r="R16" s="363">
        <v>46280.0</v>
      </c>
      <c r="S16" s="364">
        <v>46280.0</v>
      </c>
    </row>
    <row r="17">
      <c r="A17" s="38" t="s">
        <v>1727</v>
      </c>
      <c r="B17" s="38" t="s">
        <v>1728</v>
      </c>
      <c r="C17" s="39" t="s">
        <v>1729</v>
      </c>
      <c r="D17" s="39" t="s">
        <v>1683</v>
      </c>
      <c r="E17" s="38" t="s">
        <v>1681</v>
      </c>
      <c r="F17" s="272">
        <v>800.0</v>
      </c>
      <c r="G17" s="272">
        <v>650.0</v>
      </c>
      <c r="H17" s="272">
        <v>1000.0</v>
      </c>
      <c r="I17" s="38" t="s">
        <v>1714</v>
      </c>
      <c r="J17" s="38" t="s">
        <v>1715</v>
      </c>
      <c r="K17" s="272">
        <v>75.0</v>
      </c>
      <c r="L17" s="38">
        <v>5300.0</v>
      </c>
      <c r="M17" s="39" t="s">
        <v>1730</v>
      </c>
      <c r="N17" s="38" t="s">
        <v>86</v>
      </c>
      <c r="O17" s="55" t="b">
        <v>0</v>
      </c>
      <c r="P17" s="56" t="s">
        <v>1731</v>
      </c>
      <c r="Q17" s="55" t="s">
        <v>88</v>
      </c>
      <c r="R17" s="363">
        <v>46280.0</v>
      </c>
      <c r="S17" s="364">
        <v>46280.0</v>
      </c>
    </row>
    <row r="18">
      <c r="A18" s="38" t="s">
        <v>1732</v>
      </c>
      <c r="B18" s="38" t="s">
        <v>821</v>
      </c>
      <c r="C18" s="39" t="s">
        <v>1733</v>
      </c>
      <c r="D18" s="39" t="s">
        <v>1683</v>
      </c>
      <c r="E18" s="38" t="s">
        <v>1681</v>
      </c>
      <c r="F18" s="272">
        <v>900.0</v>
      </c>
      <c r="G18" s="272">
        <v>750.0</v>
      </c>
      <c r="H18" s="272">
        <v>1150.0</v>
      </c>
      <c r="I18" s="38" t="s">
        <v>1714</v>
      </c>
      <c r="J18" s="38" t="s">
        <v>1715</v>
      </c>
      <c r="K18" s="272">
        <v>75.0</v>
      </c>
      <c r="L18" s="38">
        <v>5300.0</v>
      </c>
      <c r="M18" s="39" t="s">
        <v>1730</v>
      </c>
      <c r="N18" s="38" t="s">
        <v>86</v>
      </c>
      <c r="O18" s="55" t="b">
        <v>0</v>
      </c>
      <c r="P18" s="56" t="s">
        <v>1734</v>
      </c>
      <c r="Q18" s="55" t="s">
        <v>88</v>
      </c>
      <c r="R18" s="363">
        <v>46280.0</v>
      </c>
      <c r="S18" s="364">
        <v>46280.0</v>
      </c>
    </row>
    <row r="19">
      <c r="A19" s="38" t="s">
        <v>1735</v>
      </c>
      <c r="B19" s="38" t="s">
        <v>1736</v>
      </c>
      <c r="C19" s="39" t="s">
        <v>1737</v>
      </c>
      <c r="D19" s="39" t="s">
        <v>1683</v>
      </c>
      <c r="E19" s="38" t="s">
        <v>1681</v>
      </c>
      <c r="F19" s="272">
        <v>600.0</v>
      </c>
      <c r="G19" s="272">
        <v>500.0</v>
      </c>
      <c r="H19" s="272">
        <v>750.0</v>
      </c>
      <c r="I19" s="38" t="s">
        <v>1714</v>
      </c>
      <c r="J19" s="38" t="s">
        <v>1715</v>
      </c>
      <c r="K19" s="272">
        <v>75.0</v>
      </c>
      <c r="L19" s="38">
        <v>5300.0</v>
      </c>
      <c r="M19" s="39" t="s">
        <v>1730</v>
      </c>
      <c r="N19" s="38" t="s">
        <v>86</v>
      </c>
      <c r="O19" s="55" t="b">
        <v>0</v>
      </c>
      <c r="P19" s="56" t="s">
        <v>1738</v>
      </c>
      <c r="Q19" s="55" t="s">
        <v>88</v>
      </c>
      <c r="R19" s="363">
        <v>46280.0</v>
      </c>
      <c r="S19" s="364">
        <v>46280.0</v>
      </c>
    </row>
    <row r="20">
      <c r="A20" s="38" t="s">
        <v>1739</v>
      </c>
      <c r="B20" s="38" t="s">
        <v>901</v>
      </c>
      <c r="C20" s="39" t="s">
        <v>1740</v>
      </c>
      <c r="D20" s="39" t="s">
        <v>1689</v>
      </c>
      <c r="E20" s="38" t="s">
        <v>1681</v>
      </c>
      <c r="F20" s="272">
        <v>700.0</v>
      </c>
      <c r="G20" s="272">
        <v>600.0</v>
      </c>
      <c r="H20" s="272">
        <v>850.0</v>
      </c>
      <c r="I20" s="38" t="s">
        <v>1714</v>
      </c>
      <c r="J20" s="38" t="s">
        <v>1715</v>
      </c>
      <c r="K20" s="272">
        <v>75.0</v>
      </c>
      <c r="L20" s="38">
        <v>5400.0</v>
      </c>
      <c r="M20" s="39" t="s">
        <v>1741</v>
      </c>
      <c r="N20" s="38" t="s">
        <v>86</v>
      </c>
      <c r="O20" s="55" t="b">
        <v>0</v>
      </c>
      <c r="P20" s="56" t="s">
        <v>1742</v>
      </c>
      <c r="Q20" s="55" t="s">
        <v>88</v>
      </c>
      <c r="R20" s="363">
        <v>46280.0</v>
      </c>
      <c r="S20" s="364">
        <v>46280.0</v>
      </c>
    </row>
    <row r="21">
      <c r="A21" s="38" t="s">
        <v>1743</v>
      </c>
      <c r="B21" s="38" t="s">
        <v>1270</v>
      </c>
      <c r="C21" s="39" t="s">
        <v>1744</v>
      </c>
      <c r="D21" s="39" t="s">
        <v>1698</v>
      </c>
      <c r="E21" s="38" t="s">
        <v>1681</v>
      </c>
      <c r="F21" s="272">
        <v>650.0</v>
      </c>
      <c r="G21" s="272">
        <v>550.0</v>
      </c>
      <c r="H21" s="272">
        <v>800.0</v>
      </c>
      <c r="I21" s="38" t="s">
        <v>1714</v>
      </c>
      <c r="J21" s="38" t="s">
        <v>1715</v>
      </c>
      <c r="K21" s="272">
        <v>75.0</v>
      </c>
      <c r="L21" s="38">
        <v>5400.0</v>
      </c>
      <c r="M21" s="39" t="s">
        <v>1741</v>
      </c>
      <c r="N21" s="38" t="s">
        <v>86</v>
      </c>
      <c r="O21" s="55" t="b">
        <v>0</v>
      </c>
      <c r="P21" s="56" t="s">
        <v>1745</v>
      </c>
      <c r="Q21" s="55" t="s">
        <v>88</v>
      </c>
      <c r="R21" s="363">
        <v>46280.0</v>
      </c>
      <c r="S21" s="364">
        <v>46280.0</v>
      </c>
    </row>
    <row r="22">
      <c r="A22" s="38" t="s">
        <v>1746</v>
      </c>
      <c r="B22" s="38" t="s">
        <v>1747</v>
      </c>
      <c r="C22" s="39" t="s">
        <v>1749</v>
      </c>
      <c r="D22" s="39" t="s">
        <v>1683</v>
      </c>
      <c r="E22" s="38" t="s">
        <v>1681</v>
      </c>
      <c r="F22" s="272">
        <v>600.0</v>
      </c>
      <c r="G22" s="272">
        <v>500.0</v>
      </c>
      <c r="H22" s="272">
        <v>750.0</v>
      </c>
      <c r="I22" s="38" t="s">
        <v>1714</v>
      </c>
      <c r="J22" s="38" t="s">
        <v>1715</v>
      </c>
      <c r="K22" s="272">
        <v>75.0</v>
      </c>
      <c r="L22" s="38">
        <v>5500.0</v>
      </c>
      <c r="M22" s="39" t="s">
        <v>1750</v>
      </c>
      <c r="N22" s="38" t="s">
        <v>86</v>
      </c>
      <c r="O22" s="55" t="b">
        <v>0</v>
      </c>
      <c r="P22" s="56" t="s">
        <v>1751</v>
      </c>
      <c r="Q22" s="55" t="s">
        <v>88</v>
      </c>
      <c r="R22" s="363">
        <v>46280.0</v>
      </c>
      <c r="S22" s="364">
        <v>46280.0</v>
      </c>
    </row>
    <row r="23">
      <c r="A23" s="38" t="s">
        <v>1752</v>
      </c>
      <c r="B23" s="38" t="s">
        <v>854</v>
      </c>
      <c r="C23" s="39" t="s">
        <v>1753</v>
      </c>
      <c r="D23" s="39" t="s">
        <v>1689</v>
      </c>
      <c r="E23" s="38" t="s">
        <v>1681</v>
      </c>
      <c r="F23" s="272">
        <v>550.0</v>
      </c>
      <c r="G23" s="272">
        <v>450.0</v>
      </c>
      <c r="H23" s="272">
        <v>700.0</v>
      </c>
      <c r="I23" s="38" t="s">
        <v>1714</v>
      </c>
      <c r="J23" s="38" t="s">
        <v>1715</v>
      </c>
      <c r="K23" s="272">
        <v>75.0</v>
      </c>
      <c r="L23" s="38">
        <v>5500.0</v>
      </c>
      <c r="M23" s="39" t="s">
        <v>1750</v>
      </c>
      <c r="N23" s="38" t="s">
        <v>86</v>
      </c>
      <c r="O23" s="55" t="b">
        <v>0</v>
      </c>
      <c r="P23" s="56" t="s">
        <v>1754</v>
      </c>
      <c r="Q23" s="55" t="s">
        <v>88</v>
      </c>
      <c r="R23" s="363">
        <v>46280.0</v>
      </c>
      <c r="S23" s="364">
        <v>46280.0</v>
      </c>
    </row>
    <row r="24">
      <c r="A24" s="38" t="s">
        <v>1755</v>
      </c>
      <c r="B24" s="38" t="s">
        <v>736</v>
      </c>
      <c r="C24" s="39" t="s">
        <v>1756</v>
      </c>
      <c r="D24" s="39" t="s">
        <v>1683</v>
      </c>
      <c r="E24" s="38" t="s">
        <v>1681</v>
      </c>
      <c r="F24" s="272">
        <v>950.0</v>
      </c>
      <c r="G24" s="272">
        <v>800.0</v>
      </c>
      <c r="H24" s="272">
        <v>1150.0</v>
      </c>
      <c r="I24" s="38" t="s">
        <v>1714</v>
      </c>
      <c r="J24" s="38" t="s">
        <v>1715</v>
      </c>
      <c r="K24" s="272">
        <v>75.0</v>
      </c>
      <c r="L24" s="38">
        <v>5500.0</v>
      </c>
      <c r="M24" s="39" t="s">
        <v>1750</v>
      </c>
      <c r="N24" s="38" t="s">
        <v>86</v>
      </c>
      <c r="O24" s="55" t="b">
        <v>0</v>
      </c>
      <c r="P24" s="56" t="s">
        <v>1757</v>
      </c>
      <c r="Q24" s="55" t="s">
        <v>88</v>
      </c>
      <c r="R24" s="363">
        <v>46280.0</v>
      </c>
      <c r="S24" s="364">
        <v>46280.0</v>
      </c>
    </row>
    <row r="25">
      <c r="A25" s="38" t="s">
        <v>1758</v>
      </c>
      <c r="B25" s="38" t="s">
        <v>1232</v>
      </c>
      <c r="C25" s="39" t="s">
        <v>1759</v>
      </c>
      <c r="D25" s="39" t="s">
        <v>1689</v>
      </c>
      <c r="E25" s="38" t="s">
        <v>1681</v>
      </c>
      <c r="F25" s="272">
        <v>750.0</v>
      </c>
      <c r="G25" s="272">
        <v>650.0</v>
      </c>
      <c r="H25" s="272">
        <v>900.0</v>
      </c>
      <c r="I25" s="38" t="s">
        <v>1714</v>
      </c>
      <c r="J25" s="38" t="s">
        <v>1715</v>
      </c>
      <c r="K25" s="272">
        <v>75.0</v>
      </c>
      <c r="L25" s="38">
        <v>5500.0</v>
      </c>
      <c r="M25" s="39" t="s">
        <v>1750</v>
      </c>
      <c r="N25" s="38" t="s">
        <v>86</v>
      </c>
      <c r="O25" s="55" t="b">
        <v>0</v>
      </c>
      <c r="P25" s="56" t="s">
        <v>1760</v>
      </c>
      <c r="Q25" s="55" t="s">
        <v>88</v>
      </c>
      <c r="R25" s="363">
        <v>46280.0</v>
      </c>
      <c r="S25" s="364">
        <v>46280.0</v>
      </c>
    </row>
    <row r="26">
      <c r="A26" s="38" t="s">
        <v>1761</v>
      </c>
      <c r="B26" s="38" t="s">
        <v>937</v>
      </c>
      <c r="C26" s="39" t="s">
        <v>1762</v>
      </c>
      <c r="D26" s="39" t="s">
        <v>1698</v>
      </c>
      <c r="E26" s="38" t="s">
        <v>1681</v>
      </c>
      <c r="F26" s="272">
        <v>800.0</v>
      </c>
      <c r="G26" s="272">
        <v>650.0</v>
      </c>
      <c r="H26" s="272">
        <v>1000.0</v>
      </c>
      <c r="I26" s="38" t="s">
        <v>1714</v>
      </c>
      <c r="J26" s="38" t="s">
        <v>1715</v>
      </c>
      <c r="K26" s="272">
        <v>75.0</v>
      </c>
      <c r="L26" s="38">
        <v>5500.0</v>
      </c>
      <c r="M26" s="39" t="s">
        <v>1750</v>
      </c>
      <c r="N26" s="38" t="s">
        <v>86</v>
      </c>
      <c r="O26" s="55" t="b">
        <v>0</v>
      </c>
      <c r="P26" s="56" t="s">
        <v>1763</v>
      </c>
      <c r="Q26" s="55" t="s">
        <v>88</v>
      </c>
      <c r="R26" s="363">
        <v>46280.0</v>
      </c>
      <c r="S26" s="364">
        <v>46280.0</v>
      </c>
    </row>
    <row r="27">
      <c r="A27" s="38" t="s">
        <v>1764</v>
      </c>
      <c r="B27" s="38" t="s">
        <v>1765</v>
      </c>
      <c r="C27" s="39" t="s">
        <v>1766</v>
      </c>
      <c r="D27" s="39" t="s">
        <v>1683</v>
      </c>
      <c r="E27" s="38" t="s">
        <v>1681</v>
      </c>
      <c r="F27" s="272">
        <v>700.0</v>
      </c>
      <c r="G27" s="272">
        <v>550.0</v>
      </c>
      <c r="H27" s="272">
        <v>850.0</v>
      </c>
      <c r="I27" s="38" t="s">
        <v>1714</v>
      </c>
      <c r="J27" s="38" t="s">
        <v>1715</v>
      </c>
      <c r="K27" s="272">
        <v>75.0</v>
      </c>
      <c r="L27" s="38">
        <v>5600.0</v>
      </c>
      <c r="M27" s="39" t="s">
        <v>1771</v>
      </c>
      <c r="N27" s="38" t="s">
        <v>86</v>
      </c>
      <c r="O27" s="55" t="b">
        <v>0</v>
      </c>
      <c r="P27" s="56" t="s">
        <v>1775</v>
      </c>
      <c r="Q27" s="55" t="s">
        <v>88</v>
      </c>
      <c r="R27" s="363">
        <v>46280.0</v>
      </c>
      <c r="S27" s="364">
        <v>46280.0</v>
      </c>
    </row>
    <row r="28">
      <c r="A28" s="38" t="s">
        <v>1778</v>
      </c>
      <c r="B28" s="38" t="s">
        <v>1256</v>
      </c>
      <c r="C28" s="39" t="s">
        <v>1779</v>
      </c>
      <c r="D28" s="39" t="s">
        <v>1689</v>
      </c>
      <c r="E28" s="38" t="s">
        <v>1681</v>
      </c>
      <c r="F28" s="272">
        <v>450.0</v>
      </c>
      <c r="G28" s="272">
        <v>380.0</v>
      </c>
      <c r="H28" s="272">
        <v>550.0</v>
      </c>
      <c r="I28" s="38" t="s">
        <v>1714</v>
      </c>
      <c r="J28" s="38" t="s">
        <v>1715</v>
      </c>
      <c r="K28" s="272">
        <v>50.0</v>
      </c>
      <c r="L28" s="38">
        <v>5600.0</v>
      </c>
      <c r="M28" s="39" t="s">
        <v>1771</v>
      </c>
      <c r="N28" s="38" t="s">
        <v>86</v>
      </c>
      <c r="O28" s="55" t="b">
        <v>0</v>
      </c>
      <c r="P28" s="56" t="s">
        <v>1780</v>
      </c>
      <c r="Q28" s="55" t="s">
        <v>88</v>
      </c>
      <c r="R28" s="363">
        <v>46280.0</v>
      </c>
      <c r="S28" s="364">
        <v>46280.0</v>
      </c>
    </row>
    <row r="29">
      <c r="A29" s="38" t="s">
        <v>1781</v>
      </c>
      <c r="B29" s="38" t="s">
        <v>1140</v>
      </c>
      <c r="C29" s="39" t="s">
        <v>1783</v>
      </c>
      <c r="D29" s="39" t="s">
        <v>1683</v>
      </c>
      <c r="E29" s="38" t="s">
        <v>1681</v>
      </c>
      <c r="F29" s="272">
        <v>700.0</v>
      </c>
      <c r="G29" s="272">
        <v>600.0</v>
      </c>
      <c r="H29" s="272">
        <v>850.0</v>
      </c>
      <c r="I29" s="38" t="s">
        <v>1714</v>
      </c>
      <c r="J29" s="38" t="s">
        <v>1715</v>
      </c>
      <c r="K29" s="272">
        <v>75.0</v>
      </c>
      <c r="L29" s="38">
        <v>5600.0</v>
      </c>
      <c r="M29" s="39" t="s">
        <v>1771</v>
      </c>
      <c r="N29" s="38" t="s">
        <v>86</v>
      </c>
      <c r="O29" s="55" t="b">
        <v>0</v>
      </c>
      <c r="P29" s="56" t="s">
        <v>1788</v>
      </c>
      <c r="Q29" s="55" t="s">
        <v>88</v>
      </c>
      <c r="R29" s="363">
        <v>46280.0</v>
      </c>
      <c r="S29" s="364">
        <v>46280.0</v>
      </c>
    </row>
    <row r="30">
      <c r="A30" s="38" t="s">
        <v>1793</v>
      </c>
      <c r="B30" s="38" t="s">
        <v>1114</v>
      </c>
      <c r="C30" s="39" t="s">
        <v>1794</v>
      </c>
      <c r="D30" s="39" t="s">
        <v>1698</v>
      </c>
      <c r="E30" s="38" t="s">
        <v>1681</v>
      </c>
      <c r="F30" s="272">
        <v>600.0</v>
      </c>
      <c r="G30" s="272">
        <v>500.0</v>
      </c>
      <c r="H30" s="272">
        <v>750.0</v>
      </c>
      <c r="I30" s="38" t="s">
        <v>1714</v>
      </c>
      <c r="J30" s="38" t="s">
        <v>1715</v>
      </c>
      <c r="K30" s="272">
        <v>75.0</v>
      </c>
      <c r="L30" s="38">
        <v>5600.0</v>
      </c>
      <c r="M30" s="39" t="s">
        <v>1771</v>
      </c>
      <c r="N30" s="38" t="s">
        <v>86</v>
      </c>
      <c r="O30" s="55" t="b">
        <v>0</v>
      </c>
      <c r="P30" s="56" t="s">
        <v>1797</v>
      </c>
      <c r="Q30" s="55" t="s">
        <v>88</v>
      </c>
      <c r="R30" s="363">
        <v>46280.0</v>
      </c>
      <c r="S30" s="364">
        <v>46280.0</v>
      </c>
    </row>
    <row r="31">
      <c r="A31" s="38" t="s">
        <v>1805</v>
      </c>
      <c r="B31" s="38" t="s">
        <v>1168</v>
      </c>
      <c r="C31" s="39" t="s">
        <v>1806</v>
      </c>
      <c r="D31" s="39" t="s">
        <v>1683</v>
      </c>
      <c r="E31" s="38" t="s">
        <v>1681</v>
      </c>
      <c r="F31" s="272">
        <v>650.0</v>
      </c>
      <c r="G31" s="272">
        <v>500.0</v>
      </c>
      <c r="H31" s="272">
        <v>800.0</v>
      </c>
      <c r="I31" s="38" t="s">
        <v>1714</v>
      </c>
      <c r="J31" s="38" t="s">
        <v>1715</v>
      </c>
      <c r="K31" s="272">
        <v>75.0</v>
      </c>
      <c r="L31" s="38">
        <v>5700.0</v>
      </c>
      <c r="M31" s="39" t="s">
        <v>1813</v>
      </c>
      <c r="N31" s="38" t="s">
        <v>86</v>
      </c>
      <c r="O31" s="55" t="b">
        <v>0</v>
      </c>
      <c r="P31" s="56" t="s">
        <v>1814</v>
      </c>
      <c r="Q31" s="55" t="s">
        <v>88</v>
      </c>
      <c r="R31" s="363">
        <v>46280.0</v>
      </c>
      <c r="S31" s="364">
        <v>46280.0</v>
      </c>
    </row>
    <row r="32">
      <c r="A32" s="38" t="s">
        <v>1817</v>
      </c>
      <c r="B32" s="38" t="s">
        <v>1281</v>
      </c>
      <c r="C32" s="39" t="s">
        <v>1821</v>
      </c>
      <c r="D32" s="39" t="s">
        <v>1683</v>
      </c>
      <c r="E32" s="38" t="s">
        <v>1681</v>
      </c>
      <c r="F32" s="272">
        <v>550.0</v>
      </c>
      <c r="G32" s="272">
        <v>450.0</v>
      </c>
      <c r="H32" s="272">
        <v>700.0</v>
      </c>
      <c r="I32" s="38" t="s">
        <v>1714</v>
      </c>
      <c r="J32" s="38" t="s">
        <v>1715</v>
      </c>
      <c r="K32" s="272">
        <v>75.0</v>
      </c>
      <c r="L32" s="38">
        <v>5700.0</v>
      </c>
      <c r="M32" s="39" t="s">
        <v>1813</v>
      </c>
      <c r="N32" s="38" t="s">
        <v>86</v>
      </c>
      <c r="O32" s="55" t="b">
        <v>0</v>
      </c>
      <c r="P32" s="56" t="s">
        <v>1829</v>
      </c>
      <c r="Q32" s="55" t="s">
        <v>88</v>
      </c>
      <c r="R32" s="363">
        <v>46280.0</v>
      </c>
      <c r="S32" s="364">
        <v>46280.0</v>
      </c>
    </row>
    <row r="33">
      <c r="A33" s="38" t="s">
        <v>1833</v>
      </c>
      <c r="B33" s="38" t="s">
        <v>1089</v>
      </c>
      <c r="C33" s="39" t="s">
        <v>1835</v>
      </c>
      <c r="D33" s="39" t="s">
        <v>1698</v>
      </c>
      <c r="E33" s="38" t="s">
        <v>1681</v>
      </c>
      <c r="F33" s="272">
        <v>650.0</v>
      </c>
      <c r="G33" s="272">
        <v>550.0</v>
      </c>
      <c r="H33" s="272">
        <v>800.0</v>
      </c>
      <c r="I33" s="38" t="s">
        <v>1714</v>
      </c>
      <c r="J33" s="38" t="s">
        <v>1715</v>
      </c>
      <c r="K33" s="272">
        <v>75.0</v>
      </c>
      <c r="L33" s="38">
        <v>5700.0</v>
      </c>
      <c r="M33" s="39" t="s">
        <v>1813</v>
      </c>
      <c r="N33" s="38" t="s">
        <v>86</v>
      </c>
      <c r="O33" s="55" t="b">
        <v>0</v>
      </c>
      <c r="P33" s="56" t="s">
        <v>1843</v>
      </c>
      <c r="Q33" s="55" t="s">
        <v>88</v>
      </c>
      <c r="R33" s="363">
        <v>46280.0</v>
      </c>
      <c r="S33" s="364">
        <v>46280.0</v>
      </c>
    </row>
    <row r="34">
      <c r="A34" s="38" t="s">
        <v>1849</v>
      </c>
      <c r="B34" s="38" t="s">
        <v>1057</v>
      </c>
      <c r="C34" s="39" t="s">
        <v>1854</v>
      </c>
      <c r="D34" s="39" t="s">
        <v>1683</v>
      </c>
      <c r="E34" s="38" t="s">
        <v>1681</v>
      </c>
      <c r="F34" s="272">
        <v>700.0</v>
      </c>
      <c r="G34" s="272">
        <v>550.0</v>
      </c>
      <c r="H34" s="272">
        <v>850.0</v>
      </c>
      <c r="I34" s="38" t="s">
        <v>1714</v>
      </c>
      <c r="J34" s="38" t="s">
        <v>1715</v>
      </c>
      <c r="K34" s="272">
        <v>75.0</v>
      </c>
      <c r="L34" s="38">
        <v>5800.0</v>
      </c>
      <c r="M34" s="39" t="s">
        <v>1859</v>
      </c>
      <c r="N34" s="38" t="s">
        <v>86</v>
      </c>
      <c r="O34" s="55" t="b">
        <v>0</v>
      </c>
      <c r="P34" s="56" t="s">
        <v>1863</v>
      </c>
      <c r="Q34" s="55" t="s">
        <v>88</v>
      </c>
      <c r="R34" s="363">
        <v>46280.0</v>
      </c>
      <c r="S34" s="364">
        <v>46280.0</v>
      </c>
    </row>
    <row r="35">
      <c r="A35" s="38" t="s">
        <v>1865</v>
      </c>
      <c r="B35" s="38" t="s">
        <v>1026</v>
      </c>
      <c r="C35" s="39" t="s">
        <v>1868</v>
      </c>
      <c r="D35" s="39" t="s">
        <v>1683</v>
      </c>
      <c r="E35" s="38" t="s">
        <v>1681</v>
      </c>
      <c r="F35" s="272">
        <v>650.0</v>
      </c>
      <c r="G35" s="272">
        <v>500.0</v>
      </c>
      <c r="H35" s="272">
        <v>800.0</v>
      </c>
      <c r="I35" s="38" t="s">
        <v>1714</v>
      </c>
      <c r="J35" s="38" t="s">
        <v>1715</v>
      </c>
      <c r="K35" s="272">
        <v>75.0</v>
      </c>
      <c r="L35" s="38">
        <v>5800.0</v>
      </c>
      <c r="M35" s="39" t="s">
        <v>1859</v>
      </c>
      <c r="N35" s="38" t="s">
        <v>86</v>
      </c>
      <c r="O35" s="55" t="b">
        <v>0</v>
      </c>
      <c r="P35" s="56" t="s">
        <v>1880</v>
      </c>
      <c r="Q35" s="55" t="s">
        <v>88</v>
      </c>
      <c r="R35" s="363">
        <v>46280.0</v>
      </c>
      <c r="S35" s="364">
        <v>46280.0</v>
      </c>
    </row>
    <row r="36">
      <c r="A36" s="38" t="s">
        <v>1882</v>
      </c>
      <c r="B36" s="38" t="s">
        <v>1182</v>
      </c>
      <c r="C36" s="39" t="s">
        <v>1884</v>
      </c>
      <c r="D36" s="39" t="s">
        <v>1698</v>
      </c>
      <c r="E36" s="38" t="s">
        <v>1681</v>
      </c>
      <c r="F36" s="272">
        <v>850.0</v>
      </c>
      <c r="G36" s="272">
        <v>700.0</v>
      </c>
      <c r="H36" s="272">
        <v>1050.0</v>
      </c>
      <c r="I36" s="38" t="s">
        <v>1714</v>
      </c>
      <c r="J36" s="38" t="s">
        <v>1715</v>
      </c>
      <c r="K36" s="272">
        <v>75.0</v>
      </c>
      <c r="L36" s="38">
        <v>5900.0</v>
      </c>
      <c r="M36" s="39" t="s">
        <v>1891</v>
      </c>
      <c r="N36" s="38" t="s">
        <v>86</v>
      </c>
      <c r="O36" s="55" t="b">
        <v>0</v>
      </c>
      <c r="P36" s="56" t="s">
        <v>1893</v>
      </c>
      <c r="Q36" s="55" t="s">
        <v>88</v>
      </c>
      <c r="R36" s="363">
        <v>46280.0</v>
      </c>
      <c r="S36" s="364">
        <v>46280.0</v>
      </c>
    </row>
    <row r="37">
      <c r="A37" s="140"/>
      <c r="B37" s="140"/>
      <c r="C37" s="140"/>
      <c r="D37" s="140"/>
      <c r="E37" s="140"/>
      <c r="F37" s="140"/>
      <c r="G37" s="140"/>
      <c r="H37" s="140"/>
      <c r="I37" s="140"/>
      <c r="J37" s="140"/>
      <c r="K37" s="140"/>
      <c r="L37" s="140"/>
      <c r="M37" s="140"/>
      <c r="N37" s="140"/>
      <c r="O37" s="140"/>
      <c r="P37" s="140"/>
      <c r="Q37" s="140"/>
      <c r="R37" s="140"/>
      <c r="S37" s="140"/>
    </row>
    <row r="38">
      <c r="A38" s="140"/>
      <c r="B38" s="140"/>
      <c r="C38" s="140"/>
      <c r="D38" s="140"/>
      <c r="E38" s="140"/>
      <c r="F38" s="140"/>
      <c r="G38" s="140"/>
      <c r="H38" s="140"/>
      <c r="I38" s="140"/>
      <c r="J38" s="140"/>
      <c r="K38" s="140"/>
      <c r="L38" s="140"/>
      <c r="M38" s="140"/>
      <c r="N38" s="140"/>
      <c r="O38" s="140"/>
      <c r="P38" s="140"/>
      <c r="Q38" s="140"/>
      <c r="R38" s="140"/>
      <c r="S38" s="140"/>
    </row>
    <row r="39">
      <c r="A39" s="140"/>
      <c r="B39" s="140"/>
      <c r="C39" s="140"/>
      <c r="D39" s="140"/>
      <c r="E39" s="140"/>
      <c r="F39" s="140"/>
      <c r="G39" s="140"/>
      <c r="H39" s="140"/>
      <c r="I39" s="140"/>
      <c r="J39" s="140"/>
      <c r="K39" s="140"/>
      <c r="L39" s="140"/>
      <c r="M39" s="140"/>
      <c r="N39" s="140"/>
      <c r="O39" s="140"/>
      <c r="P39" s="140"/>
      <c r="Q39" s="140"/>
      <c r="R39" s="140"/>
      <c r="S39" s="140"/>
    </row>
    <row r="40">
      <c r="A40" s="140"/>
      <c r="B40" s="140"/>
      <c r="C40" s="140"/>
      <c r="D40" s="140"/>
      <c r="E40" s="140"/>
      <c r="F40" s="140"/>
      <c r="G40" s="140"/>
      <c r="H40" s="140"/>
      <c r="I40" s="140"/>
      <c r="J40" s="140"/>
      <c r="K40" s="140"/>
      <c r="L40" s="140"/>
      <c r="M40" s="140"/>
      <c r="N40" s="140"/>
      <c r="O40" s="140"/>
      <c r="P40" s="140"/>
      <c r="Q40" s="140"/>
      <c r="R40" s="140"/>
      <c r="S40" s="140"/>
    </row>
    <row r="41">
      <c r="A41" s="140"/>
      <c r="B41" s="140"/>
      <c r="C41" s="140"/>
      <c r="D41" s="140"/>
      <c r="E41" s="140"/>
      <c r="F41" s="140"/>
      <c r="G41" s="140"/>
      <c r="H41" s="140"/>
      <c r="I41" s="140"/>
      <c r="J41" s="140"/>
      <c r="K41" s="140"/>
      <c r="L41" s="140"/>
      <c r="M41" s="140"/>
      <c r="N41" s="140"/>
      <c r="O41" s="140"/>
      <c r="P41" s="140"/>
      <c r="Q41" s="140"/>
      <c r="R41" s="140"/>
      <c r="S41" s="140"/>
    </row>
    <row r="42">
      <c r="A42" s="140"/>
      <c r="B42" s="140"/>
      <c r="C42" s="140"/>
      <c r="D42" s="140"/>
      <c r="E42" s="140"/>
      <c r="F42" s="140"/>
      <c r="G42" s="140"/>
      <c r="H42" s="140"/>
      <c r="I42" s="140"/>
      <c r="J42" s="140"/>
      <c r="K42" s="140"/>
      <c r="L42" s="140"/>
      <c r="M42" s="140"/>
      <c r="N42" s="140"/>
      <c r="O42" s="140"/>
      <c r="P42" s="140"/>
      <c r="Q42" s="140"/>
      <c r="R42" s="140"/>
      <c r="S42" s="140"/>
    </row>
    <row r="43">
      <c r="A43" s="140"/>
      <c r="B43" s="140"/>
      <c r="C43" s="140"/>
      <c r="D43" s="140"/>
      <c r="E43" s="140"/>
      <c r="F43" s="140"/>
      <c r="G43" s="140"/>
      <c r="H43" s="140"/>
      <c r="I43" s="140"/>
      <c r="J43" s="140"/>
      <c r="K43" s="140"/>
      <c r="L43" s="140"/>
      <c r="M43" s="140"/>
      <c r="N43" s="140"/>
      <c r="O43" s="140"/>
      <c r="P43" s="140"/>
      <c r="Q43" s="140"/>
      <c r="R43" s="140"/>
      <c r="S43" s="140"/>
    </row>
    <row r="44">
      <c r="A44" s="140"/>
      <c r="B44" s="140"/>
      <c r="C44" s="140"/>
      <c r="D44" s="140"/>
      <c r="E44" s="140"/>
      <c r="F44" s="140"/>
      <c r="G44" s="140"/>
      <c r="H44" s="140"/>
      <c r="I44" s="140"/>
      <c r="J44" s="140"/>
      <c r="K44" s="140"/>
      <c r="L44" s="140"/>
      <c r="M44" s="140"/>
      <c r="N44" s="140"/>
      <c r="O44" s="140"/>
      <c r="P44" s="140"/>
      <c r="Q44" s="140"/>
      <c r="R44" s="140"/>
      <c r="S44" s="140"/>
    </row>
    <row r="45">
      <c r="A45" s="140"/>
      <c r="B45" s="140"/>
      <c r="C45" s="140"/>
      <c r="D45" s="140"/>
      <c r="E45" s="140"/>
      <c r="F45" s="140"/>
      <c r="G45" s="140"/>
      <c r="H45" s="140"/>
      <c r="I45" s="140"/>
      <c r="J45" s="140"/>
      <c r="K45" s="140"/>
      <c r="L45" s="140"/>
      <c r="M45" s="140"/>
      <c r="N45" s="140"/>
      <c r="O45" s="140"/>
      <c r="P45" s="140"/>
      <c r="Q45" s="140"/>
      <c r="R45" s="140"/>
      <c r="S45" s="140"/>
    </row>
    <row r="46">
      <c r="A46" s="140"/>
      <c r="B46" s="140"/>
      <c r="C46" s="140"/>
      <c r="D46" s="140"/>
      <c r="E46" s="140"/>
      <c r="F46" s="140"/>
      <c r="G46" s="140"/>
      <c r="H46" s="140"/>
      <c r="I46" s="140"/>
      <c r="J46" s="140"/>
      <c r="K46" s="140"/>
      <c r="L46" s="140"/>
      <c r="M46" s="140"/>
      <c r="N46" s="140"/>
      <c r="O46" s="140"/>
      <c r="P46" s="140"/>
      <c r="Q46" s="140"/>
      <c r="R46" s="140"/>
      <c r="S46" s="140"/>
    </row>
    <row r="47">
      <c r="A47" s="140"/>
      <c r="B47" s="140"/>
      <c r="C47" s="140"/>
      <c r="D47" s="140"/>
      <c r="E47" s="140"/>
      <c r="F47" s="140"/>
      <c r="G47" s="140"/>
      <c r="H47" s="140"/>
      <c r="I47" s="140"/>
      <c r="J47" s="140"/>
      <c r="K47" s="140"/>
      <c r="L47" s="140"/>
      <c r="M47" s="140"/>
      <c r="N47" s="140"/>
      <c r="O47" s="140"/>
      <c r="P47" s="140"/>
      <c r="Q47" s="140"/>
      <c r="R47" s="140"/>
      <c r="S47" s="140"/>
    </row>
    <row r="48">
      <c r="A48" s="140"/>
      <c r="B48" s="140"/>
      <c r="C48" s="140"/>
      <c r="D48" s="140"/>
      <c r="E48" s="140"/>
      <c r="F48" s="140"/>
      <c r="G48" s="140"/>
      <c r="H48" s="140"/>
      <c r="I48" s="140"/>
      <c r="J48" s="140"/>
      <c r="K48" s="140"/>
      <c r="L48" s="140"/>
      <c r="M48" s="140"/>
      <c r="N48" s="140"/>
      <c r="O48" s="140"/>
      <c r="P48" s="140"/>
      <c r="Q48" s="140"/>
      <c r="R48" s="140"/>
      <c r="S48" s="140"/>
    </row>
    <row r="49">
      <c r="A49" s="140"/>
      <c r="B49" s="140"/>
      <c r="C49" s="140"/>
      <c r="D49" s="140"/>
      <c r="E49" s="140"/>
      <c r="F49" s="140"/>
      <c r="G49" s="140"/>
      <c r="H49" s="140"/>
      <c r="I49" s="140"/>
      <c r="J49" s="140"/>
      <c r="K49" s="140"/>
      <c r="L49" s="140"/>
      <c r="M49" s="140"/>
      <c r="N49" s="140"/>
      <c r="O49" s="140"/>
      <c r="P49" s="140"/>
      <c r="Q49" s="140"/>
      <c r="R49" s="140"/>
      <c r="S49" s="140"/>
    </row>
    <row r="50">
      <c r="A50" s="140"/>
      <c r="B50" s="140"/>
      <c r="C50" s="140"/>
      <c r="D50" s="140"/>
      <c r="E50" s="140"/>
      <c r="F50" s="140"/>
      <c r="G50" s="140"/>
      <c r="H50" s="140"/>
      <c r="I50" s="140"/>
      <c r="J50" s="140"/>
      <c r="K50" s="140"/>
      <c r="L50" s="140"/>
      <c r="M50" s="140"/>
      <c r="N50" s="140"/>
      <c r="O50" s="140"/>
      <c r="P50" s="140"/>
      <c r="Q50" s="140"/>
      <c r="R50" s="140"/>
      <c r="S50" s="140"/>
    </row>
    <row r="51">
      <c r="A51" s="140"/>
      <c r="B51" s="140"/>
      <c r="C51" s="140"/>
      <c r="D51" s="140"/>
      <c r="E51" s="140"/>
      <c r="F51" s="140"/>
      <c r="G51" s="140"/>
      <c r="H51" s="140"/>
      <c r="I51" s="140"/>
      <c r="J51" s="140"/>
      <c r="K51" s="140"/>
      <c r="L51" s="140"/>
      <c r="M51" s="140"/>
      <c r="N51" s="140"/>
      <c r="O51" s="140"/>
      <c r="P51" s="140"/>
      <c r="Q51" s="140"/>
      <c r="R51" s="140"/>
      <c r="S51" s="140"/>
    </row>
    <row r="52">
      <c r="A52" s="140"/>
      <c r="B52" s="140"/>
      <c r="C52" s="140"/>
      <c r="D52" s="140"/>
      <c r="E52" s="140"/>
      <c r="F52" s="140"/>
      <c r="G52" s="140"/>
      <c r="H52" s="140"/>
      <c r="I52" s="140"/>
      <c r="J52" s="140"/>
      <c r="K52" s="140"/>
      <c r="L52" s="140"/>
      <c r="M52" s="140"/>
      <c r="N52" s="140"/>
      <c r="O52" s="140"/>
      <c r="P52" s="140"/>
      <c r="Q52" s="140"/>
      <c r="R52" s="140"/>
      <c r="S52" s="140"/>
    </row>
    <row r="53">
      <c r="A53" s="140"/>
      <c r="B53" s="140"/>
      <c r="C53" s="140"/>
      <c r="D53" s="140"/>
      <c r="E53" s="140"/>
      <c r="F53" s="140"/>
      <c r="G53" s="140"/>
      <c r="H53" s="140"/>
      <c r="I53" s="140"/>
      <c r="J53" s="140"/>
      <c r="K53" s="140"/>
      <c r="L53" s="140"/>
      <c r="M53" s="140"/>
      <c r="N53" s="140"/>
      <c r="O53" s="140"/>
      <c r="P53" s="140"/>
      <c r="Q53" s="140"/>
      <c r="R53" s="140"/>
      <c r="S53" s="140"/>
    </row>
    <row r="54">
      <c r="A54" s="140"/>
      <c r="B54" s="140"/>
      <c r="C54" s="140"/>
      <c r="D54" s="140"/>
      <c r="E54" s="140"/>
      <c r="F54" s="140"/>
      <c r="G54" s="140"/>
      <c r="H54" s="140"/>
      <c r="I54" s="140"/>
      <c r="J54" s="140"/>
      <c r="K54" s="140"/>
      <c r="L54" s="140"/>
      <c r="M54" s="140"/>
      <c r="N54" s="140"/>
      <c r="O54" s="140"/>
      <c r="P54" s="140"/>
      <c r="Q54" s="140"/>
      <c r="R54" s="140"/>
      <c r="S54" s="140"/>
    </row>
    <row r="55">
      <c r="A55" s="140"/>
      <c r="B55" s="140"/>
      <c r="C55" s="140"/>
      <c r="D55" s="140"/>
      <c r="E55" s="140"/>
      <c r="F55" s="140"/>
      <c r="G55" s="140"/>
      <c r="H55" s="140"/>
      <c r="I55" s="140"/>
      <c r="J55" s="140"/>
      <c r="K55" s="140"/>
      <c r="L55" s="140"/>
      <c r="M55" s="140"/>
      <c r="N55" s="140"/>
      <c r="O55" s="140"/>
      <c r="P55" s="140"/>
      <c r="Q55" s="140"/>
      <c r="R55" s="140"/>
      <c r="S55" s="140"/>
    </row>
    <row r="56">
      <c r="A56" s="140"/>
      <c r="B56" s="140"/>
      <c r="C56" s="140"/>
      <c r="D56" s="140"/>
      <c r="E56" s="140"/>
      <c r="F56" s="140"/>
      <c r="G56" s="140"/>
      <c r="H56" s="140"/>
      <c r="I56" s="140"/>
      <c r="J56" s="140"/>
      <c r="K56" s="140"/>
      <c r="L56" s="140"/>
      <c r="M56" s="140"/>
      <c r="N56" s="140"/>
      <c r="O56" s="140"/>
      <c r="P56" s="140"/>
      <c r="Q56" s="140"/>
      <c r="R56" s="140"/>
      <c r="S56" s="140"/>
    </row>
    <row r="57">
      <c r="A57" s="140"/>
      <c r="B57" s="140"/>
      <c r="C57" s="140"/>
      <c r="D57" s="140"/>
      <c r="E57" s="140"/>
      <c r="F57" s="140"/>
      <c r="G57" s="140"/>
      <c r="H57" s="140"/>
      <c r="I57" s="140"/>
      <c r="J57" s="140"/>
      <c r="K57" s="140"/>
      <c r="L57" s="140"/>
      <c r="M57" s="140"/>
      <c r="N57" s="140"/>
      <c r="O57" s="140"/>
      <c r="P57" s="140"/>
      <c r="Q57" s="140"/>
      <c r="R57" s="140"/>
      <c r="S57" s="140"/>
    </row>
    <row r="58">
      <c r="A58" s="140"/>
      <c r="B58" s="140"/>
      <c r="C58" s="140"/>
      <c r="D58" s="140"/>
      <c r="E58" s="140"/>
      <c r="F58" s="140"/>
      <c r="G58" s="140"/>
      <c r="H58" s="140"/>
      <c r="I58" s="140"/>
      <c r="J58" s="140"/>
      <c r="K58" s="140"/>
      <c r="L58" s="140"/>
      <c r="M58" s="140"/>
      <c r="N58" s="140"/>
      <c r="O58" s="140"/>
      <c r="P58" s="140"/>
      <c r="Q58" s="140"/>
      <c r="R58" s="140"/>
      <c r="S58" s="140"/>
    </row>
    <row r="59">
      <c r="A59" s="140"/>
      <c r="B59" s="140"/>
      <c r="C59" s="140"/>
      <c r="D59" s="140"/>
      <c r="E59" s="140"/>
      <c r="F59" s="140"/>
      <c r="G59" s="140"/>
      <c r="H59" s="140"/>
      <c r="I59" s="140"/>
      <c r="J59" s="140"/>
      <c r="K59" s="140"/>
      <c r="L59" s="140"/>
      <c r="M59" s="140"/>
      <c r="N59" s="140"/>
      <c r="O59" s="140"/>
      <c r="P59" s="140"/>
      <c r="Q59" s="140"/>
      <c r="R59" s="140"/>
      <c r="S59" s="140"/>
    </row>
    <row r="60">
      <c r="A60" s="140"/>
      <c r="B60" s="140"/>
      <c r="C60" s="140"/>
      <c r="D60" s="140"/>
      <c r="E60" s="140"/>
      <c r="F60" s="140"/>
      <c r="G60" s="140"/>
      <c r="H60" s="140"/>
      <c r="I60" s="140"/>
      <c r="J60" s="140"/>
      <c r="K60" s="140"/>
      <c r="L60" s="140"/>
      <c r="M60" s="140"/>
      <c r="N60" s="140"/>
      <c r="O60" s="140"/>
      <c r="P60" s="140"/>
      <c r="Q60" s="140"/>
      <c r="R60" s="140"/>
      <c r="S60" s="140"/>
    </row>
    <row r="61">
      <c r="A61" s="140"/>
      <c r="B61" s="140"/>
      <c r="C61" s="140"/>
      <c r="D61" s="140"/>
      <c r="E61" s="140"/>
      <c r="F61" s="140"/>
      <c r="G61" s="140"/>
      <c r="H61" s="140"/>
      <c r="I61" s="140"/>
      <c r="J61" s="140"/>
      <c r="K61" s="140"/>
      <c r="L61" s="140"/>
      <c r="M61" s="140"/>
      <c r="N61" s="140"/>
      <c r="O61" s="140"/>
      <c r="P61" s="140"/>
      <c r="Q61" s="140"/>
      <c r="R61" s="140"/>
      <c r="S61" s="140"/>
    </row>
    <row r="62">
      <c r="A62" s="140"/>
      <c r="B62" s="140"/>
      <c r="C62" s="140"/>
      <c r="D62" s="140"/>
      <c r="E62" s="140"/>
      <c r="F62" s="140"/>
      <c r="G62" s="140"/>
      <c r="H62" s="140"/>
      <c r="I62" s="140"/>
      <c r="J62" s="140"/>
      <c r="K62" s="140"/>
      <c r="L62" s="140"/>
      <c r="M62" s="140"/>
      <c r="N62" s="140"/>
      <c r="O62" s="140"/>
      <c r="P62" s="140"/>
      <c r="Q62" s="140"/>
      <c r="R62" s="140"/>
      <c r="S62" s="140"/>
    </row>
    <row r="63">
      <c r="A63" s="140"/>
      <c r="B63" s="140"/>
      <c r="C63" s="140"/>
      <c r="D63" s="140"/>
      <c r="E63" s="140"/>
      <c r="F63" s="140"/>
      <c r="G63" s="140"/>
      <c r="H63" s="140"/>
      <c r="I63" s="140"/>
      <c r="J63" s="140"/>
      <c r="K63" s="140"/>
      <c r="L63" s="140"/>
      <c r="M63" s="140"/>
      <c r="N63" s="140"/>
      <c r="O63" s="140"/>
      <c r="P63" s="140"/>
      <c r="Q63" s="140"/>
      <c r="R63" s="140"/>
      <c r="S63" s="140"/>
    </row>
    <row r="64">
      <c r="A64" s="140"/>
      <c r="B64" s="140"/>
      <c r="C64" s="140"/>
      <c r="D64" s="140"/>
      <c r="E64" s="140"/>
      <c r="F64" s="140"/>
      <c r="G64" s="140"/>
      <c r="H64" s="140"/>
      <c r="I64" s="140"/>
      <c r="J64" s="140"/>
      <c r="K64" s="140"/>
      <c r="L64" s="140"/>
      <c r="M64" s="140"/>
      <c r="N64" s="140"/>
      <c r="O64" s="140"/>
      <c r="P64" s="140"/>
      <c r="Q64" s="140"/>
      <c r="R64" s="140"/>
      <c r="S64" s="140"/>
    </row>
    <row r="65">
      <c r="A65" s="140"/>
      <c r="B65" s="140"/>
      <c r="C65" s="140"/>
      <c r="D65" s="140"/>
      <c r="E65" s="140"/>
      <c r="F65" s="140"/>
      <c r="G65" s="140"/>
      <c r="H65" s="140"/>
      <c r="I65" s="140"/>
      <c r="J65" s="140"/>
      <c r="K65" s="140"/>
      <c r="L65" s="140"/>
      <c r="M65" s="140"/>
      <c r="N65" s="140"/>
      <c r="O65" s="140"/>
      <c r="P65" s="140"/>
      <c r="Q65" s="140"/>
      <c r="R65" s="140"/>
      <c r="S65" s="140"/>
    </row>
    <row r="66">
      <c r="A66" s="140"/>
      <c r="B66" s="140"/>
      <c r="C66" s="140"/>
      <c r="D66" s="140"/>
      <c r="E66" s="140"/>
      <c r="F66" s="140"/>
      <c r="G66" s="140"/>
      <c r="H66" s="140"/>
      <c r="I66" s="140"/>
      <c r="J66" s="140"/>
      <c r="K66" s="140"/>
      <c r="L66" s="140"/>
      <c r="M66" s="140"/>
      <c r="N66" s="140"/>
      <c r="O66" s="140"/>
      <c r="P66" s="140"/>
      <c r="Q66" s="140"/>
      <c r="R66" s="140"/>
      <c r="S66" s="140"/>
    </row>
    <row r="67">
      <c r="A67" s="140"/>
      <c r="B67" s="140"/>
      <c r="C67" s="140"/>
      <c r="D67" s="140"/>
      <c r="E67" s="140"/>
      <c r="F67" s="140"/>
      <c r="G67" s="140"/>
      <c r="H67" s="140"/>
      <c r="I67" s="140"/>
      <c r="J67" s="140"/>
      <c r="K67" s="140"/>
      <c r="L67" s="140"/>
      <c r="M67" s="140"/>
      <c r="N67" s="140"/>
      <c r="O67" s="140"/>
      <c r="P67" s="140"/>
      <c r="Q67" s="140"/>
      <c r="R67" s="140"/>
      <c r="S67" s="140"/>
    </row>
    <row r="68">
      <c r="A68" s="140"/>
      <c r="B68" s="140"/>
      <c r="C68" s="140"/>
      <c r="D68" s="140"/>
      <c r="E68" s="140"/>
      <c r="F68" s="140"/>
      <c r="G68" s="140"/>
      <c r="H68" s="140"/>
      <c r="I68" s="140"/>
      <c r="J68" s="140"/>
      <c r="K68" s="140"/>
      <c r="L68" s="140"/>
      <c r="M68" s="140"/>
      <c r="N68" s="140"/>
      <c r="O68" s="140"/>
      <c r="P68" s="140"/>
      <c r="Q68" s="140"/>
      <c r="R68" s="140"/>
      <c r="S68" s="140"/>
    </row>
    <row r="69">
      <c r="A69" s="140"/>
      <c r="B69" s="140"/>
      <c r="C69" s="140"/>
      <c r="D69" s="140"/>
      <c r="E69" s="140"/>
      <c r="F69" s="140"/>
      <c r="G69" s="140"/>
      <c r="H69" s="140"/>
      <c r="I69" s="140"/>
      <c r="J69" s="140"/>
      <c r="K69" s="140"/>
      <c r="L69" s="140"/>
      <c r="M69" s="140"/>
      <c r="N69" s="140"/>
      <c r="O69" s="140"/>
      <c r="P69" s="140"/>
      <c r="Q69" s="140"/>
      <c r="R69" s="140"/>
      <c r="S69" s="140"/>
    </row>
    <row r="70">
      <c r="A70" s="140"/>
      <c r="B70" s="140"/>
      <c r="C70" s="140"/>
      <c r="D70" s="140"/>
      <c r="E70" s="140"/>
      <c r="F70" s="140"/>
      <c r="G70" s="140"/>
      <c r="H70" s="140"/>
      <c r="I70" s="140"/>
      <c r="J70" s="140"/>
      <c r="K70" s="140"/>
      <c r="L70" s="140"/>
      <c r="M70" s="140"/>
      <c r="N70" s="140"/>
      <c r="O70" s="140"/>
      <c r="P70" s="140"/>
      <c r="Q70" s="140"/>
      <c r="R70" s="140"/>
      <c r="S70" s="140"/>
    </row>
    <row r="71">
      <c r="A71" s="140"/>
      <c r="B71" s="140"/>
      <c r="C71" s="140"/>
      <c r="D71" s="140"/>
      <c r="E71" s="140"/>
      <c r="F71" s="140"/>
      <c r="G71" s="140"/>
      <c r="H71" s="140"/>
      <c r="I71" s="140"/>
      <c r="J71" s="140"/>
      <c r="K71" s="140"/>
      <c r="L71" s="140"/>
      <c r="M71" s="140"/>
      <c r="N71" s="140"/>
      <c r="O71" s="140"/>
      <c r="P71" s="140"/>
      <c r="Q71" s="140"/>
      <c r="R71" s="140"/>
      <c r="S71" s="140"/>
    </row>
    <row r="72">
      <c r="A72" s="140"/>
      <c r="B72" s="140"/>
      <c r="C72" s="140"/>
      <c r="D72" s="140"/>
      <c r="E72" s="140"/>
      <c r="F72" s="140"/>
      <c r="G72" s="140"/>
      <c r="H72" s="140"/>
      <c r="I72" s="140"/>
      <c r="J72" s="140"/>
      <c r="K72" s="140"/>
      <c r="L72" s="140"/>
      <c r="M72" s="140"/>
      <c r="N72" s="140"/>
      <c r="O72" s="140"/>
      <c r="P72" s="140"/>
      <c r="Q72" s="140"/>
      <c r="R72" s="140"/>
      <c r="S72" s="140"/>
    </row>
    <row r="73">
      <c r="A73" s="140"/>
      <c r="B73" s="140"/>
      <c r="C73" s="140"/>
      <c r="D73" s="140"/>
      <c r="E73" s="140"/>
      <c r="F73" s="140"/>
      <c r="G73" s="140"/>
      <c r="H73" s="140"/>
      <c r="I73" s="140"/>
      <c r="J73" s="140"/>
      <c r="K73" s="140"/>
      <c r="L73" s="140"/>
      <c r="M73" s="140"/>
      <c r="N73" s="140"/>
      <c r="O73" s="140"/>
      <c r="P73" s="140"/>
      <c r="Q73" s="140"/>
      <c r="R73" s="140"/>
      <c r="S73" s="140"/>
    </row>
    <row r="74">
      <c r="A74" s="140"/>
      <c r="B74" s="140"/>
      <c r="C74" s="140"/>
      <c r="D74" s="140"/>
      <c r="E74" s="140"/>
      <c r="F74" s="140"/>
      <c r="G74" s="140"/>
      <c r="H74" s="140"/>
      <c r="I74" s="140"/>
      <c r="J74" s="140"/>
      <c r="K74" s="140"/>
      <c r="L74" s="140"/>
      <c r="M74" s="140"/>
      <c r="N74" s="140"/>
      <c r="O74" s="140"/>
      <c r="P74" s="140"/>
      <c r="Q74" s="140"/>
      <c r="R74" s="140"/>
      <c r="S74" s="140"/>
    </row>
    <row r="75">
      <c r="A75" s="140"/>
      <c r="B75" s="140"/>
      <c r="C75" s="140"/>
      <c r="D75" s="140"/>
      <c r="E75" s="140"/>
      <c r="F75" s="140"/>
      <c r="G75" s="140"/>
      <c r="H75" s="140"/>
      <c r="I75" s="140"/>
      <c r="J75" s="140"/>
      <c r="K75" s="140"/>
      <c r="L75" s="140"/>
      <c r="M75" s="140"/>
      <c r="N75" s="140"/>
      <c r="O75" s="140"/>
      <c r="P75" s="140"/>
      <c r="Q75" s="140"/>
      <c r="R75" s="140"/>
      <c r="S75" s="140"/>
    </row>
    <row r="76">
      <c r="A76" s="140"/>
      <c r="B76" s="140"/>
      <c r="C76" s="140"/>
      <c r="D76" s="140"/>
      <c r="E76" s="140"/>
      <c r="F76" s="140"/>
      <c r="G76" s="140"/>
      <c r="H76" s="140"/>
      <c r="I76" s="140"/>
      <c r="J76" s="140"/>
      <c r="K76" s="140"/>
      <c r="L76" s="140"/>
      <c r="M76" s="140"/>
      <c r="N76" s="140"/>
      <c r="O76" s="140"/>
      <c r="P76" s="140"/>
      <c r="Q76" s="140"/>
      <c r="R76" s="140"/>
      <c r="S76" s="140"/>
    </row>
    <row r="77">
      <c r="A77" s="140"/>
      <c r="B77" s="140"/>
      <c r="C77" s="140"/>
      <c r="D77" s="140"/>
      <c r="E77" s="140"/>
      <c r="F77" s="140"/>
      <c r="G77" s="140"/>
      <c r="H77" s="140"/>
      <c r="I77" s="140"/>
      <c r="J77" s="140"/>
      <c r="K77" s="140"/>
      <c r="L77" s="140"/>
      <c r="M77" s="140"/>
      <c r="N77" s="140"/>
      <c r="O77" s="140"/>
      <c r="P77" s="140"/>
      <c r="Q77" s="140"/>
      <c r="R77" s="140"/>
      <c r="S77" s="140"/>
    </row>
    <row r="78">
      <c r="A78" s="140"/>
      <c r="B78" s="140"/>
      <c r="C78" s="140"/>
      <c r="D78" s="140"/>
      <c r="E78" s="140"/>
      <c r="F78" s="140"/>
      <c r="G78" s="140"/>
      <c r="H78" s="140"/>
      <c r="I78" s="140"/>
      <c r="J78" s="140"/>
      <c r="K78" s="140"/>
      <c r="L78" s="140"/>
      <c r="M78" s="140"/>
      <c r="N78" s="140"/>
      <c r="O78" s="140"/>
      <c r="P78" s="140"/>
      <c r="Q78" s="140"/>
      <c r="R78" s="140"/>
      <c r="S78" s="140"/>
    </row>
    <row r="79">
      <c r="A79" s="140"/>
      <c r="B79" s="140"/>
      <c r="C79" s="140"/>
      <c r="D79" s="140"/>
      <c r="E79" s="140"/>
      <c r="F79" s="140"/>
      <c r="G79" s="140"/>
      <c r="H79" s="140"/>
      <c r="I79" s="140"/>
      <c r="J79" s="140"/>
      <c r="K79" s="140"/>
      <c r="L79" s="140"/>
      <c r="M79" s="140"/>
      <c r="N79" s="140"/>
      <c r="O79" s="140"/>
      <c r="P79" s="140"/>
      <c r="Q79" s="140"/>
      <c r="R79" s="140"/>
      <c r="S79" s="140"/>
    </row>
    <row r="80">
      <c r="A80" s="140"/>
      <c r="B80" s="140"/>
      <c r="C80" s="140"/>
      <c r="D80" s="140"/>
      <c r="E80" s="140"/>
      <c r="F80" s="140"/>
      <c r="G80" s="140"/>
      <c r="H80" s="140"/>
      <c r="I80" s="140"/>
      <c r="J80" s="140"/>
      <c r="K80" s="140"/>
      <c r="L80" s="140"/>
      <c r="M80" s="140"/>
      <c r="N80" s="140"/>
      <c r="O80" s="140"/>
      <c r="P80" s="140"/>
      <c r="Q80" s="140"/>
      <c r="R80" s="140"/>
      <c r="S80" s="140"/>
    </row>
    <row r="81">
      <c r="A81" s="140"/>
      <c r="B81" s="140"/>
      <c r="C81" s="140"/>
      <c r="D81" s="140"/>
      <c r="E81" s="140"/>
      <c r="F81" s="140"/>
      <c r="G81" s="140"/>
      <c r="H81" s="140"/>
      <c r="I81" s="140"/>
      <c r="J81" s="140"/>
      <c r="K81" s="140"/>
      <c r="L81" s="140"/>
      <c r="M81" s="140"/>
      <c r="N81" s="140"/>
      <c r="O81" s="140"/>
      <c r="P81" s="140"/>
      <c r="Q81" s="140"/>
      <c r="R81" s="140"/>
      <c r="S81" s="140"/>
    </row>
    <row r="82">
      <c r="A82" s="140"/>
      <c r="B82" s="140"/>
      <c r="C82" s="140"/>
      <c r="D82" s="140"/>
      <c r="E82" s="140"/>
      <c r="F82" s="140"/>
      <c r="G82" s="140"/>
      <c r="H82" s="140"/>
      <c r="I82" s="140"/>
      <c r="J82" s="140"/>
      <c r="K82" s="140"/>
      <c r="L82" s="140"/>
      <c r="M82" s="140"/>
      <c r="N82" s="140"/>
      <c r="O82" s="140"/>
      <c r="P82" s="140"/>
      <c r="Q82" s="140"/>
      <c r="R82" s="140"/>
      <c r="S82" s="140"/>
    </row>
    <row r="83">
      <c r="A83" s="140"/>
      <c r="B83" s="140"/>
      <c r="C83" s="140"/>
      <c r="D83" s="140"/>
      <c r="E83" s="140"/>
      <c r="F83" s="140"/>
      <c r="G83" s="140"/>
      <c r="H83" s="140"/>
      <c r="I83" s="140"/>
      <c r="J83" s="140"/>
      <c r="K83" s="140"/>
      <c r="L83" s="140"/>
      <c r="M83" s="140"/>
      <c r="N83" s="140"/>
      <c r="O83" s="140"/>
      <c r="P83" s="140"/>
      <c r="Q83" s="140"/>
      <c r="R83" s="140"/>
      <c r="S83" s="140"/>
    </row>
    <row r="84">
      <c r="A84" s="140"/>
      <c r="B84" s="140"/>
      <c r="C84" s="140"/>
      <c r="D84" s="140"/>
      <c r="E84" s="140"/>
      <c r="F84" s="140"/>
      <c r="G84" s="140"/>
      <c r="H84" s="140"/>
      <c r="I84" s="140"/>
      <c r="J84" s="140"/>
      <c r="K84" s="140"/>
      <c r="L84" s="140"/>
      <c r="M84" s="140"/>
      <c r="N84" s="140"/>
      <c r="O84" s="140"/>
      <c r="P84" s="140"/>
      <c r="Q84" s="140"/>
      <c r="R84" s="140"/>
      <c r="S84" s="140"/>
    </row>
    <row r="85">
      <c r="A85" s="140"/>
      <c r="B85" s="140"/>
      <c r="C85" s="140"/>
      <c r="D85" s="140"/>
      <c r="E85" s="140"/>
      <c r="F85" s="140"/>
      <c r="G85" s="140"/>
      <c r="H85" s="140"/>
      <c r="I85" s="140"/>
      <c r="J85" s="140"/>
      <c r="K85" s="140"/>
      <c r="L85" s="140"/>
      <c r="M85" s="140"/>
      <c r="N85" s="140"/>
      <c r="O85" s="140"/>
      <c r="P85" s="140"/>
      <c r="Q85" s="140"/>
      <c r="R85" s="140"/>
      <c r="S85" s="140"/>
    </row>
    <row r="86">
      <c r="A86" s="140"/>
      <c r="B86" s="140"/>
      <c r="C86" s="140"/>
      <c r="D86" s="140"/>
      <c r="E86" s="140"/>
      <c r="F86" s="140"/>
      <c r="G86" s="140"/>
      <c r="H86" s="140"/>
      <c r="I86" s="140"/>
      <c r="J86" s="140"/>
      <c r="K86" s="140"/>
      <c r="L86" s="140"/>
      <c r="M86" s="140"/>
      <c r="N86" s="140"/>
      <c r="O86" s="140"/>
      <c r="P86" s="140"/>
      <c r="Q86" s="140"/>
      <c r="R86" s="140"/>
      <c r="S86" s="140"/>
    </row>
    <row r="87">
      <c r="A87" s="140"/>
      <c r="B87" s="140"/>
      <c r="C87" s="140"/>
      <c r="D87" s="140"/>
      <c r="E87" s="140"/>
      <c r="F87" s="140"/>
      <c r="G87" s="140"/>
      <c r="H87" s="140"/>
      <c r="I87" s="140"/>
      <c r="J87" s="140"/>
      <c r="K87" s="140"/>
      <c r="L87" s="140"/>
      <c r="M87" s="140"/>
      <c r="N87" s="140"/>
      <c r="O87" s="140"/>
      <c r="P87" s="140"/>
      <c r="Q87" s="140"/>
      <c r="R87" s="140"/>
      <c r="S87" s="140"/>
    </row>
    <row r="88">
      <c r="A88" s="140"/>
      <c r="B88" s="140"/>
      <c r="C88" s="140"/>
      <c r="D88" s="140"/>
      <c r="E88" s="140"/>
      <c r="F88" s="140"/>
      <c r="G88" s="140"/>
      <c r="H88" s="140"/>
      <c r="I88" s="140"/>
      <c r="J88" s="140"/>
      <c r="K88" s="140"/>
      <c r="L88" s="140"/>
      <c r="M88" s="140"/>
      <c r="N88" s="140"/>
      <c r="O88" s="140"/>
      <c r="P88" s="140"/>
      <c r="Q88" s="140"/>
      <c r="R88" s="140"/>
      <c r="S88" s="140"/>
    </row>
    <row r="89">
      <c r="A89" s="140"/>
      <c r="B89" s="140"/>
      <c r="C89" s="140"/>
      <c r="D89" s="140"/>
      <c r="E89" s="140"/>
      <c r="F89" s="140"/>
      <c r="G89" s="140"/>
      <c r="H89" s="140"/>
      <c r="I89" s="140"/>
      <c r="J89" s="140"/>
      <c r="K89" s="140"/>
      <c r="L89" s="140"/>
      <c r="M89" s="140"/>
      <c r="N89" s="140"/>
      <c r="O89" s="140"/>
      <c r="P89" s="140"/>
      <c r="Q89" s="140"/>
      <c r="R89" s="140"/>
      <c r="S89" s="140"/>
    </row>
    <row r="90">
      <c r="A90" s="140"/>
      <c r="B90" s="140"/>
      <c r="C90" s="140"/>
      <c r="D90" s="140"/>
      <c r="E90" s="140"/>
      <c r="F90" s="140"/>
      <c r="G90" s="140"/>
      <c r="H90" s="140"/>
      <c r="I90" s="140"/>
      <c r="J90" s="140"/>
      <c r="K90" s="140"/>
      <c r="L90" s="140"/>
      <c r="M90" s="140"/>
      <c r="N90" s="140"/>
      <c r="O90" s="140"/>
      <c r="P90" s="140"/>
      <c r="Q90" s="140"/>
      <c r="R90" s="140"/>
      <c r="S90" s="140"/>
    </row>
    <row r="91">
      <c r="A91" s="140"/>
      <c r="B91" s="140"/>
      <c r="C91" s="140"/>
      <c r="D91" s="140"/>
      <c r="E91" s="140"/>
      <c r="F91" s="140"/>
      <c r="G91" s="140"/>
      <c r="H91" s="140"/>
      <c r="I91" s="140"/>
      <c r="J91" s="140"/>
      <c r="K91" s="140"/>
      <c r="L91" s="140"/>
      <c r="M91" s="140"/>
      <c r="N91" s="140"/>
      <c r="O91" s="140"/>
      <c r="P91" s="140"/>
      <c r="Q91" s="140"/>
      <c r="R91" s="140"/>
      <c r="S91" s="140"/>
    </row>
    <row r="92">
      <c r="A92" s="140"/>
      <c r="B92" s="140"/>
      <c r="C92" s="140"/>
      <c r="D92" s="140"/>
      <c r="E92" s="140"/>
      <c r="F92" s="140"/>
      <c r="G92" s="140"/>
      <c r="H92" s="140"/>
      <c r="I92" s="140"/>
      <c r="J92" s="140"/>
      <c r="K92" s="140"/>
      <c r="L92" s="140"/>
      <c r="M92" s="140"/>
      <c r="N92" s="140"/>
      <c r="O92" s="140"/>
      <c r="P92" s="140"/>
      <c r="Q92" s="140"/>
      <c r="R92" s="140"/>
      <c r="S92" s="140"/>
    </row>
    <row r="93">
      <c r="A93" s="140"/>
      <c r="B93" s="140"/>
      <c r="C93" s="140"/>
      <c r="D93" s="140"/>
      <c r="E93" s="140"/>
      <c r="F93" s="140"/>
      <c r="G93" s="140"/>
      <c r="H93" s="140"/>
      <c r="I93" s="140"/>
      <c r="J93" s="140"/>
      <c r="K93" s="140"/>
      <c r="L93" s="140"/>
      <c r="M93" s="140"/>
      <c r="N93" s="140"/>
      <c r="O93" s="140"/>
      <c r="P93" s="140"/>
      <c r="Q93" s="140"/>
      <c r="R93" s="140"/>
      <c r="S93" s="140"/>
    </row>
    <row r="94">
      <c r="A94" s="140"/>
      <c r="B94" s="140"/>
      <c r="C94" s="140"/>
      <c r="D94" s="140"/>
      <c r="E94" s="140"/>
      <c r="F94" s="140"/>
      <c r="G94" s="140"/>
      <c r="H94" s="140"/>
      <c r="I94" s="140"/>
      <c r="J94" s="140"/>
      <c r="K94" s="140"/>
      <c r="L94" s="140"/>
      <c r="M94" s="140"/>
      <c r="N94" s="140"/>
      <c r="O94" s="140"/>
      <c r="P94" s="140"/>
      <c r="Q94" s="140"/>
      <c r="R94" s="140"/>
      <c r="S94" s="140"/>
    </row>
    <row r="95">
      <c r="A95" s="140"/>
      <c r="B95" s="140"/>
      <c r="C95" s="140"/>
      <c r="D95" s="140"/>
      <c r="E95" s="140"/>
      <c r="F95" s="140"/>
      <c r="G95" s="140"/>
      <c r="H95" s="140"/>
      <c r="I95" s="140"/>
      <c r="J95" s="140"/>
      <c r="K95" s="140"/>
      <c r="L95" s="140"/>
      <c r="M95" s="140"/>
      <c r="N95" s="140"/>
      <c r="O95" s="140"/>
      <c r="P95" s="140"/>
      <c r="Q95" s="140"/>
      <c r="R95" s="140"/>
      <c r="S95" s="140"/>
    </row>
    <row r="96">
      <c r="A96" s="140"/>
      <c r="B96" s="140"/>
      <c r="C96" s="140"/>
      <c r="D96" s="140"/>
      <c r="E96" s="140"/>
      <c r="F96" s="140"/>
      <c r="G96" s="140"/>
      <c r="H96" s="140"/>
      <c r="I96" s="140"/>
      <c r="J96" s="140"/>
      <c r="K96" s="140"/>
      <c r="L96" s="140"/>
      <c r="M96" s="140"/>
      <c r="N96" s="140"/>
      <c r="O96" s="140"/>
      <c r="P96" s="140"/>
      <c r="Q96" s="140"/>
      <c r="R96" s="140"/>
      <c r="S96" s="140"/>
    </row>
    <row r="97">
      <c r="A97" s="140"/>
      <c r="B97" s="140"/>
      <c r="C97" s="140"/>
      <c r="D97" s="140"/>
      <c r="E97" s="140"/>
      <c r="F97" s="140"/>
      <c r="G97" s="140"/>
      <c r="H97" s="140"/>
      <c r="I97" s="140"/>
      <c r="J97" s="140"/>
      <c r="K97" s="140"/>
      <c r="L97" s="140"/>
      <c r="M97" s="140"/>
      <c r="N97" s="140"/>
      <c r="O97" s="140"/>
      <c r="P97" s="140"/>
      <c r="Q97" s="140"/>
      <c r="R97" s="140"/>
      <c r="S97" s="140"/>
    </row>
    <row r="98">
      <c r="A98" s="140"/>
      <c r="B98" s="140"/>
      <c r="C98" s="140"/>
      <c r="D98" s="140"/>
      <c r="E98" s="140"/>
      <c r="F98" s="140"/>
      <c r="G98" s="140"/>
      <c r="H98" s="140"/>
      <c r="I98" s="140"/>
      <c r="J98" s="140"/>
      <c r="K98" s="140"/>
      <c r="L98" s="140"/>
      <c r="M98" s="140"/>
      <c r="N98" s="140"/>
      <c r="O98" s="140"/>
      <c r="P98" s="140"/>
      <c r="Q98" s="140"/>
      <c r="R98" s="140"/>
      <c r="S98" s="140"/>
    </row>
    <row r="99">
      <c r="A99" s="140"/>
      <c r="B99" s="140"/>
      <c r="C99" s="140"/>
      <c r="D99" s="140"/>
      <c r="E99" s="140"/>
      <c r="F99" s="140"/>
      <c r="G99" s="140"/>
      <c r="H99" s="140"/>
      <c r="I99" s="140"/>
      <c r="J99" s="140"/>
      <c r="K99" s="140"/>
      <c r="L99" s="140"/>
      <c r="M99" s="140"/>
      <c r="N99" s="140"/>
      <c r="O99" s="140"/>
      <c r="P99" s="140"/>
      <c r="Q99" s="140"/>
      <c r="R99" s="140"/>
      <c r="S99" s="140"/>
    </row>
    <row r="100">
      <c r="A100" s="140"/>
      <c r="B100" s="140"/>
      <c r="C100" s="140"/>
      <c r="D100" s="140"/>
      <c r="E100" s="140"/>
      <c r="F100" s="140"/>
      <c r="G100" s="140"/>
      <c r="H100" s="140"/>
      <c r="I100" s="140"/>
      <c r="J100" s="140"/>
      <c r="K100" s="140"/>
      <c r="L100" s="140"/>
      <c r="M100" s="140"/>
      <c r="N100" s="140"/>
      <c r="O100" s="140"/>
      <c r="P100" s="140"/>
      <c r="Q100" s="140"/>
      <c r="R100" s="140"/>
      <c r="S100" s="140"/>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31.38"/>
    <col customWidth="1" min="3" max="3" width="15.75"/>
    <col customWidth="1" min="4" max="4" width="28.25"/>
    <col customWidth="1" min="5" max="5" width="12.63"/>
    <col customWidth="1" min="6" max="6" width="78.25"/>
    <col customWidth="1" min="7" max="7" width="75.13"/>
    <col customWidth="1" min="8" max="8" width="56.38"/>
    <col customWidth="1" min="9" max="9" width="65.75"/>
    <col customWidth="1" min="10" max="10" width="47.0"/>
    <col customWidth="1" min="11" max="12" width="25.13"/>
    <col customWidth="1" min="13" max="13" width="9.5"/>
    <col customWidth="1" min="14" max="14" width="31.38"/>
    <col customWidth="1" min="15" max="15" width="6.38"/>
    <col customWidth="1" min="16" max="18" width="15.75"/>
  </cols>
  <sheetData>
    <row r="1" ht="24.0" customHeight="1">
      <c r="A1" s="23" t="s">
        <v>1517</v>
      </c>
      <c r="B1" s="23" t="s">
        <v>1603</v>
      </c>
      <c r="C1" s="23" t="s">
        <v>18</v>
      </c>
      <c r="D1" s="23" t="s">
        <v>1767</v>
      </c>
      <c r="E1" s="23" t="s">
        <v>1768</v>
      </c>
      <c r="F1" s="23" t="s">
        <v>1769</v>
      </c>
      <c r="G1" s="23" t="s">
        <v>1770</v>
      </c>
      <c r="H1" s="23" t="s">
        <v>1772</v>
      </c>
      <c r="I1" s="23" t="s">
        <v>1773</v>
      </c>
      <c r="J1" s="23" t="s">
        <v>1774</v>
      </c>
      <c r="K1" s="23" t="s">
        <v>1776</v>
      </c>
      <c r="L1" s="23" t="s">
        <v>1777</v>
      </c>
      <c r="M1" s="23" t="s">
        <v>35</v>
      </c>
      <c r="N1" s="23" t="s">
        <v>37</v>
      </c>
      <c r="O1" s="357" t="s">
        <v>38</v>
      </c>
      <c r="P1" s="357" t="s">
        <v>39</v>
      </c>
      <c r="Q1" s="357" t="s">
        <v>40</v>
      </c>
      <c r="R1" s="357" t="s">
        <v>41</v>
      </c>
      <c r="S1" s="83"/>
      <c r="T1" s="83"/>
      <c r="U1" s="83"/>
      <c r="V1" s="83"/>
      <c r="W1" s="83"/>
      <c r="X1" s="83"/>
      <c r="Y1" s="83"/>
      <c r="Z1" s="83"/>
    </row>
    <row r="2">
      <c r="A2" s="38" t="s">
        <v>1361</v>
      </c>
      <c r="B2" s="39" t="s">
        <v>1782</v>
      </c>
      <c r="C2" s="39" t="s">
        <v>1206</v>
      </c>
      <c r="D2" s="39" t="s">
        <v>1784</v>
      </c>
      <c r="E2" s="38" t="s">
        <v>1785</v>
      </c>
      <c r="F2" s="367" t="s">
        <v>1786</v>
      </c>
      <c r="G2" s="367" t="s">
        <v>1787</v>
      </c>
      <c r="H2" s="367" t="s">
        <v>1789</v>
      </c>
      <c r="I2" s="367" t="s">
        <v>1790</v>
      </c>
      <c r="J2" s="367" t="s">
        <v>1791</v>
      </c>
      <c r="K2" s="38" t="s">
        <v>1536</v>
      </c>
      <c r="L2" s="38" t="s">
        <v>1792</v>
      </c>
      <c r="M2" s="38" t="s">
        <v>86</v>
      </c>
      <c r="N2" s="39" t="b">
        <v>0</v>
      </c>
      <c r="O2" s="55" t="s">
        <v>1682</v>
      </c>
      <c r="P2" s="56" t="s">
        <v>88</v>
      </c>
      <c r="Q2" s="363">
        <v>46280.0</v>
      </c>
      <c r="R2" s="363">
        <v>46280.0</v>
      </c>
    </row>
    <row r="3">
      <c r="A3" s="38" t="s">
        <v>1550</v>
      </c>
      <c r="B3" s="39" t="s">
        <v>1795</v>
      </c>
      <c r="C3" s="39" t="s">
        <v>1551</v>
      </c>
      <c r="D3" s="39" t="s">
        <v>1796</v>
      </c>
      <c r="E3" s="38" t="s">
        <v>1798</v>
      </c>
      <c r="F3" s="367" t="s">
        <v>1799</v>
      </c>
      <c r="G3" s="367" t="s">
        <v>1800</v>
      </c>
      <c r="H3" s="367" t="s">
        <v>1801</v>
      </c>
      <c r="I3" s="367" t="s">
        <v>1802</v>
      </c>
      <c r="J3" s="367" t="s">
        <v>1803</v>
      </c>
      <c r="K3" s="38" t="s">
        <v>1536</v>
      </c>
      <c r="L3" s="38" t="s">
        <v>1804</v>
      </c>
      <c r="M3" s="38" t="s">
        <v>86</v>
      </c>
      <c r="N3" s="39" t="b">
        <v>0</v>
      </c>
      <c r="O3" s="55" t="s">
        <v>1684</v>
      </c>
      <c r="P3" s="56" t="s">
        <v>88</v>
      </c>
      <c r="Q3" s="363">
        <v>46280.0</v>
      </c>
      <c r="R3" s="363">
        <v>46280.0</v>
      </c>
    </row>
    <row r="4">
      <c r="A4" s="38" t="s">
        <v>1597</v>
      </c>
      <c r="B4" s="39" t="s">
        <v>1807</v>
      </c>
      <c r="C4" s="39" t="s">
        <v>1551</v>
      </c>
      <c r="D4" s="39" t="s">
        <v>1796</v>
      </c>
      <c r="E4" s="38" t="s">
        <v>1798</v>
      </c>
      <c r="F4" s="367" t="s">
        <v>1808</v>
      </c>
      <c r="G4" s="367" t="s">
        <v>1809</v>
      </c>
      <c r="H4" s="367" t="s">
        <v>1810</v>
      </c>
      <c r="I4" s="367" t="s">
        <v>1811</v>
      </c>
      <c r="J4" s="367" t="s">
        <v>1812</v>
      </c>
      <c r="K4" s="38" t="s">
        <v>1536</v>
      </c>
      <c r="L4" s="38" t="s">
        <v>1804</v>
      </c>
      <c r="M4" s="38" t="s">
        <v>86</v>
      </c>
      <c r="N4" s="39" t="b">
        <v>0</v>
      </c>
      <c r="O4" s="55" t="s">
        <v>1686</v>
      </c>
      <c r="P4" s="56" t="s">
        <v>88</v>
      </c>
      <c r="Q4" s="363">
        <v>46280.0</v>
      </c>
      <c r="R4" s="363">
        <v>46280.0</v>
      </c>
    </row>
    <row r="5">
      <c r="A5" s="38" t="s">
        <v>1571</v>
      </c>
      <c r="B5" s="39" t="s">
        <v>1815</v>
      </c>
      <c r="C5" s="39" t="s">
        <v>579</v>
      </c>
      <c r="D5" s="39" t="s">
        <v>1572</v>
      </c>
      <c r="E5" s="38" t="s">
        <v>1798</v>
      </c>
      <c r="F5" s="367" t="s">
        <v>1816</v>
      </c>
      <c r="G5" s="367" t="s">
        <v>1818</v>
      </c>
      <c r="H5" s="367" t="s">
        <v>1819</v>
      </c>
      <c r="I5" s="367" t="s">
        <v>1820</v>
      </c>
      <c r="J5" s="367" t="s">
        <v>1822</v>
      </c>
      <c r="K5" s="38" t="s">
        <v>1536</v>
      </c>
      <c r="L5" s="38" t="s">
        <v>1804</v>
      </c>
      <c r="M5" s="38" t="s">
        <v>86</v>
      </c>
      <c r="N5" s="39" t="b">
        <v>0</v>
      </c>
      <c r="O5" s="55" t="s">
        <v>1687</v>
      </c>
      <c r="P5" s="56" t="s">
        <v>88</v>
      </c>
      <c r="Q5" s="363">
        <v>46280.0</v>
      </c>
      <c r="R5" s="363">
        <v>46280.0</v>
      </c>
    </row>
    <row r="6">
      <c r="A6" s="38" t="s">
        <v>750</v>
      </c>
      <c r="B6" s="39" t="s">
        <v>1823</v>
      </c>
      <c r="C6" s="39" t="s">
        <v>579</v>
      </c>
      <c r="D6" s="39" t="s">
        <v>1824</v>
      </c>
      <c r="E6" s="38" t="s">
        <v>1825</v>
      </c>
      <c r="F6" s="367" t="s">
        <v>1826</v>
      </c>
      <c r="G6" s="367" t="s">
        <v>1827</v>
      </c>
      <c r="H6" s="367" t="s">
        <v>1828</v>
      </c>
      <c r="I6" s="367" t="s">
        <v>1830</v>
      </c>
      <c r="J6" s="367" t="s">
        <v>1831</v>
      </c>
      <c r="K6" s="38" t="s">
        <v>1585</v>
      </c>
      <c r="L6" s="38" t="s">
        <v>1832</v>
      </c>
      <c r="M6" s="38" t="s">
        <v>86</v>
      </c>
      <c r="N6" s="39" t="b">
        <v>0</v>
      </c>
      <c r="O6" s="55" t="s">
        <v>1691</v>
      </c>
      <c r="P6" s="56" t="s">
        <v>88</v>
      </c>
      <c r="Q6" s="363">
        <v>46280.0</v>
      </c>
      <c r="R6" s="363">
        <v>46280.0</v>
      </c>
    </row>
    <row r="7">
      <c r="A7" s="38" t="s">
        <v>789</v>
      </c>
      <c r="B7" s="39" t="s">
        <v>1834</v>
      </c>
      <c r="C7" s="39" t="s">
        <v>694</v>
      </c>
      <c r="D7" s="39" t="s">
        <v>790</v>
      </c>
      <c r="E7" s="38" t="s">
        <v>1836</v>
      </c>
      <c r="F7" s="367" t="s">
        <v>1837</v>
      </c>
      <c r="G7" s="367" t="s">
        <v>1838</v>
      </c>
      <c r="H7" s="367" t="s">
        <v>1839</v>
      </c>
      <c r="I7" s="367" t="s">
        <v>1840</v>
      </c>
      <c r="J7" s="367" t="s">
        <v>1841</v>
      </c>
      <c r="K7" s="38" t="s">
        <v>1536</v>
      </c>
      <c r="L7" s="38" t="s">
        <v>1842</v>
      </c>
      <c r="M7" s="38" t="s">
        <v>86</v>
      </c>
      <c r="N7" s="39" t="b">
        <v>0</v>
      </c>
      <c r="O7" s="55" t="s">
        <v>1692</v>
      </c>
      <c r="P7" s="56" t="s">
        <v>88</v>
      </c>
      <c r="Q7" s="363">
        <v>46280.0</v>
      </c>
      <c r="R7" s="363">
        <v>46280.0</v>
      </c>
    </row>
    <row r="8">
      <c r="A8" s="38" t="s">
        <v>777</v>
      </c>
      <c r="B8" s="39" t="s">
        <v>1844</v>
      </c>
      <c r="C8" s="39" t="s">
        <v>694</v>
      </c>
      <c r="D8" s="39" t="s">
        <v>1845</v>
      </c>
      <c r="E8" s="38" t="s">
        <v>1846</v>
      </c>
      <c r="F8" s="367" t="s">
        <v>1847</v>
      </c>
      <c r="G8" s="367" t="s">
        <v>1848</v>
      </c>
      <c r="H8" s="367" t="s">
        <v>1850</v>
      </c>
      <c r="I8" s="367" t="s">
        <v>1851</v>
      </c>
      <c r="J8" s="367" t="s">
        <v>1852</v>
      </c>
      <c r="K8" s="38" t="s">
        <v>1585</v>
      </c>
      <c r="L8" s="38" t="s">
        <v>1853</v>
      </c>
      <c r="M8" s="38" t="s">
        <v>86</v>
      </c>
      <c r="N8" s="39" t="b">
        <v>0</v>
      </c>
      <c r="O8" s="55" t="s">
        <v>1694</v>
      </c>
      <c r="P8" s="56" t="s">
        <v>88</v>
      </c>
      <c r="Q8" s="363">
        <v>46280.0</v>
      </c>
      <c r="R8" s="363">
        <v>46280.0</v>
      </c>
    </row>
    <row r="9">
      <c r="A9" s="38" t="s">
        <v>804</v>
      </c>
      <c r="B9" s="39" t="s">
        <v>1855</v>
      </c>
      <c r="C9" s="39" t="s">
        <v>579</v>
      </c>
      <c r="D9" s="39" t="s">
        <v>847</v>
      </c>
      <c r="E9" s="38" t="s">
        <v>1836</v>
      </c>
      <c r="F9" s="367" t="s">
        <v>1856</v>
      </c>
      <c r="G9" s="367" t="s">
        <v>1857</v>
      </c>
      <c r="H9" s="367" t="s">
        <v>1858</v>
      </c>
      <c r="I9" s="367" t="s">
        <v>1860</v>
      </c>
      <c r="J9" s="367" t="s">
        <v>1861</v>
      </c>
      <c r="K9" s="38" t="s">
        <v>1585</v>
      </c>
      <c r="L9" s="38" t="s">
        <v>1862</v>
      </c>
      <c r="M9" s="38" t="s">
        <v>86</v>
      </c>
      <c r="N9" s="39" t="b">
        <v>0</v>
      </c>
      <c r="O9" s="55" t="s">
        <v>1697</v>
      </c>
      <c r="P9" s="56" t="s">
        <v>88</v>
      </c>
      <c r="Q9" s="363">
        <v>46280.0</v>
      </c>
      <c r="R9" s="363">
        <v>46280.0</v>
      </c>
    </row>
    <row r="10">
      <c r="A10" s="38" t="s">
        <v>763</v>
      </c>
      <c r="B10" s="39" t="s">
        <v>1864</v>
      </c>
      <c r="C10" s="39" t="s">
        <v>579</v>
      </c>
      <c r="D10" s="39" t="s">
        <v>1584</v>
      </c>
      <c r="E10" s="38" t="s">
        <v>1825</v>
      </c>
      <c r="F10" s="367" t="s">
        <v>1866</v>
      </c>
      <c r="G10" s="367" t="s">
        <v>1867</v>
      </c>
      <c r="H10" s="367" t="s">
        <v>1869</v>
      </c>
      <c r="I10" s="367" t="s">
        <v>1870</v>
      </c>
      <c r="J10" s="367" t="s">
        <v>1871</v>
      </c>
      <c r="K10" s="38" t="s">
        <v>1585</v>
      </c>
      <c r="L10" s="38" t="s">
        <v>1872</v>
      </c>
      <c r="M10" s="38" t="s">
        <v>86</v>
      </c>
      <c r="N10" s="39" t="b">
        <v>0</v>
      </c>
      <c r="O10" s="55" t="s">
        <v>1699</v>
      </c>
      <c r="P10" s="56" t="s">
        <v>88</v>
      </c>
      <c r="Q10" s="363">
        <v>46280.0</v>
      </c>
      <c r="R10" s="363">
        <v>46280.0</v>
      </c>
    </row>
    <row r="11">
      <c r="A11" s="38" t="s">
        <v>967</v>
      </c>
      <c r="B11" s="39" t="s">
        <v>1873</v>
      </c>
      <c r="C11" s="39" t="s">
        <v>579</v>
      </c>
      <c r="D11" s="39" t="s">
        <v>1874</v>
      </c>
      <c r="E11" s="38" t="s">
        <v>1825</v>
      </c>
      <c r="F11" s="367" t="s">
        <v>1875</v>
      </c>
      <c r="G11" s="367" t="s">
        <v>1876</v>
      </c>
      <c r="H11" s="367" t="s">
        <v>1877</v>
      </c>
      <c r="I11" s="367" t="s">
        <v>1878</v>
      </c>
      <c r="J11" s="367" t="s">
        <v>1879</v>
      </c>
      <c r="K11" s="38" t="s">
        <v>1585</v>
      </c>
      <c r="L11" s="38" t="s">
        <v>1881</v>
      </c>
      <c r="M11" s="38" t="s">
        <v>86</v>
      </c>
      <c r="N11" s="39" t="b">
        <v>0</v>
      </c>
      <c r="O11" s="55" t="s">
        <v>1701</v>
      </c>
      <c r="P11" s="56" t="s">
        <v>88</v>
      </c>
      <c r="Q11" s="363">
        <v>46280.0</v>
      </c>
      <c r="R11" s="363">
        <v>46280.0</v>
      </c>
    </row>
    <row r="12">
      <c r="A12" s="38" t="s">
        <v>1703</v>
      </c>
      <c r="B12" s="39" t="s">
        <v>1883</v>
      </c>
      <c r="C12" s="39" t="s">
        <v>579</v>
      </c>
      <c r="D12" s="39" t="s">
        <v>1885</v>
      </c>
      <c r="E12" s="38" t="s">
        <v>1825</v>
      </c>
      <c r="F12" s="367" t="s">
        <v>1886</v>
      </c>
      <c r="G12" s="367" t="s">
        <v>1887</v>
      </c>
      <c r="H12" s="367" t="s">
        <v>1888</v>
      </c>
      <c r="I12" s="367" t="s">
        <v>1889</v>
      </c>
      <c r="J12" s="367" t="s">
        <v>1890</v>
      </c>
      <c r="K12" s="38" t="s">
        <v>1585</v>
      </c>
      <c r="L12" s="38" t="s">
        <v>1862</v>
      </c>
      <c r="M12" s="38" t="s">
        <v>86</v>
      </c>
      <c r="N12" s="39" t="b">
        <v>0</v>
      </c>
      <c r="O12" s="55" t="s">
        <v>1705</v>
      </c>
      <c r="P12" s="56" t="s">
        <v>88</v>
      </c>
      <c r="Q12" s="363">
        <v>46280.0</v>
      </c>
      <c r="R12" s="363">
        <v>46280.0</v>
      </c>
    </row>
    <row r="13">
      <c r="A13" s="38" t="s">
        <v>1209</v>
      </c>
      <c r="B13" s="39" t="s">
        <v>1707</v>
      </c>
      <c r="C13" s="39" t="s">
        <v>1206</v>
      </c>
      <c r="D13" s="39" t="s">
        <v>1892</v>
      </c>
      <c r="E13" s="38" t="s">
        <v>1798</v>
      </c>
      <c r="F13" s="39" t="s">
        <v>1894</v>
      </c>
      <c r="G13" s="39" t="s">
        <v>1895</v>
      </c>
      <c r="H13" s="39" t="s">
        <v>1896</v>
      </c>
      <c r="I13" s="39" t="s">
        <v>1897</v>
      </c>
      <c r="J13" s="39" t="s">
        <v>1898</v>
      </c>
      <c r="K13" s="38" t="s">
        <v>1536</v>
      </c>
      <c r="L13" s="38" t="s">
        <v>1792</v>
      </c>
      <c r="M13" s="38" t="s">
        <v>86</v>
      </c>
      <c r="N13" s="39" t="b">
        <v>0</v>
      </c>
      <c r="O13" s="55" t="s">
        <v>1710</v>
      </c>
      <c r="P13" s="56" t="s">
        <v>88</v>
      </c>
      <c r="Q13" s="363">
        <v>46280.0</v>
      </c>
      <c r="R13" s="363">
        <v>46280.0</v>
      </c>
    </row>
    <row r="14">
      <c r="A14" s="38" t="s">
        <v>1712</v>
      </c>
      <c r="B14" s="39" t="s">
        <v>1713</v>
      </c>
      <c r="C14" s="39" t="s">
        <v>1551</v>
      </c>
      <c r="D14" s="39" t="s">
        <v>1899</v>
      </c>
      <c r="E14" s="38" t="s">
        <v>1846</v>
      </c>
      <c r="F14" s="39" t="s">
        <v>1900</v>
      </c>
      <c r="G14" s="39" t="s">
        <v>1901</v>
      </c>
      <c r="H14" s="39" t="s">
        <v>1902</v>
      </c>
      <c r="I14" s="39" t="s">
        <v>1903</v>
      </c>
      <c r="J14" s="39" t="s">
        <v>1904</v>
      </c>
      <c r="K14" s="38" t="s">
        <v>1585</v>
      </c>
      <c r="L14" s="38" t="s">
        <v>1804</v>
      </c>
      <c r="M14" s="38" t="s">
        <v>86</v>
      </c>
      <c r="N14" s="39" t="b">
        <v>0</v>
      </c>
      <c r="O14" s="55" t="s">
        <v>1717</v>
      </c>
      <c r="P14" s="56" t="s">
        <v>88</v>
      </c>
      <c r="Q14" s="363">
        <v>46280.0</v>
      </c>
      <c r="R14" s="363">
        <v>46280.0</v>
      </c>
    </row>
    <row r="15">
      <c r="A15" s="38" t="s">
        <v>1719</v>
      </c>
      <c r="B15" s="39" t="s">
        <v>1720</v>
      </c>
      <c r="C15" s="39" t="s">
        <v>1320</v>
      </c>
      <c r="D15" s="39" t="s">
        <v>1905</v>
      </c>
      <c r="E15" s="38" t="s">
        <v>1906</v>
      </c>
      <c r="F15" s="39" t="s">
        <v>1907</v>
      </c>
      <c r="G15" s="39" t="s">
        <v>1908</v>
      </c>
      <c r="H15" s="39" t="s">
        <v>1909</v>
      </c>
      <c r="I15" s="39" t="s">
        <v>1910</v>
      </c>
      <c r="J15" s="39" t="s">
        <v>1911</v>
      </c>
      <c r="K15" s="38" t="s">
        <v>1585</v>
      </c>
      <c r="L15" s="38" t="s">
        <v>1862</v>
      </c>
      <c r="M15" s="38" t="s">
        <v>86</v>
      </c>
      <c r="N15" s="39" t="b">
        <v>0</v>
      </c>
      <c r="O15" s="55" t="s">
        <v>1722</v>
      </c>
      <c r="P15" s="56" t="s">
        <v>88</v>
      </c>
      <c r="Q15" s="363">
        <v>46280.0</v>
      </c>
      <c r="R15" s="363">
        <v>46280.0</v>
      </c>
    </row>
    <row r="16">
      <c r="A16" s="38" t="s">
        <v>1323</v>
      </c>
      <c r="B16" s="39" t="s">
        <v>1724</v>
      </c>
      <c r="C16" s="39" t="s">
        <v>1320</v>
      </c>
      <c r="D16" s="39" t="s">
        <v>1905</v>
      </c>
      <c r="E16" s="38" t="s">
        <v>1912</v>
      </c>
      <c r="F16" s="39" t="s">
        <v>1913</v>
      </c>
      <c r="G16" s="39" t="s">
        <v>1914</v>
      </c>
      <c r="H16" s="39" t="s">
        <v>1915</v>
      </c>
      <c r="I16" s="39" t="s">
        <v>1916</v>
      </c>
      <c r="J16" s="39" t="s">
        <v>1917</v>
      </c>
      <c r="K16" s="38" t="s">
        <v>1585</v>
      </c>
      <c r="L16" s="38" t="s">
        <v>1862</v>
      </c>
      <c r="M16" s="38" t="s">
        <v>86</v>
      </c>
      <c r="N16" s="39" t="b">
        <v>0</v>
      </c>
      <c r="O16" s="55" t="s">
        <v>1726</v>
      </c>
      <c r="P16" s="56" t="s">
        <v>88</v>
      </c>
      <c r="Q16" s="363">
        <v>46280.0</v>
      </c>
      <c r="R16" s="363">
        <v>46280.0</v>
      </c>
    </row>
    <row r="17">
      <c r="A17" s="38" t="s">
        <v>1728</v>
      </c>
      <c r="B17" s="39" t="s">
        <v>1729</v>
      </c>
      <c r="C17" s="39" t="s">
        <v>820</v>
      </c>
      <c r="D17" s="39" t="s">
        <v>1918</v>
      </c>
      <c r="E17" s="38" t="s">
        <v>1919</v>
      </c>
      <c r="F17" s="39" t="s">
        <v>1920</v>
      </c>
      <c r="G17" s="39" t="s">
        <v>1921</v>
      </c>
      <c r="H17" s="39" t="s">
        <v>1922</v>
      </c>
      <c r="I17" s="39" t="s">
        <v>1923</v>
      </c>
      <c r="J17" s="39" t="s">
        <v>1924</v>
      </c>
      <c r="K17" s="38" t="s">
        <v>1585</v>
      </c>
      <c r="L17" s="38" t="s">
        <v>1925</v>
      </c>
      <c r="M17" s="38" t="s">
        <v>86</v>
      </c>
      <c r="N17" s="39" t="b">
        <v>0</v>
      </c>
      <c r="O17" s="55" t="s">
        <v>1731</v>
      </c>
      <c r="P17" s="56" t="s">
        <v>88</v>
      </c>
      <c r="Q17" s="363">
        <v>46280.0</v>
      </c>
      <c r="R17" s="363">
        <v>46280.0</v>
      </c>
    </row>
    <row r="18">
      <c r="A18" s="38" t="s">
        <v>821</v>
      </c>
      <c r="B18" s="39" t="s">
        <v>1733</v>
      </c>
      <c r="C18" s="39" t="s">
        <v>820</v>
      </c>
      <c r="D18" s="39" t="s">
        <v>1918</v>
      </c>
      <c r="E18" s="38" t="s">
        <v>1919</v>
      </c>
      <c r="F18" s="39" t="s">
        <v>1926</v>
      </c>
      <c r="G18" s="39" t="s">
        <v>1927</v>
      </c>
      <c r="H18" s="39" t="s">
        <v>1928</v>
      </c>
      <c r="I18" s="39" t="s">
        <v>1929</v>
      </c>
      <c r="J18" s="39" t="s">
        <v>1930</v>
      </c>
      <c r="K18" s="38" t="s">
        <v>1585</v>
      </c>
      <c r="L18" s="38" t="s">
        <v>1925</v>
      </c>
      <c r="M18" s="38" t="s">
        <v>86</v>
      </c>
      <c r="N18" s="39" t="b">
        <v>0</v>
      </c>
      <c r="O18" s="55" t="s">
        <v>1734</v>
      </c>
      <c r="P18" s="56" t="s">
        <v>88</v>
      </c>
      <c r="Q18" s="363">
        <v>46280.0</v>
      </c>
      <c r="R18" s="363">
        <v>46280.0</v>
      </c>
    </row>
    <row r="19">
      <c r="A19" s="38" t="s">
        <v>1736</v>
      </c>
      <c r="B19" s="39" t="s">
        <v>1737</v>
      </c>
      <c r="C19" s="39" t="s">
        <v>820</v>
      </c>
      <c r="D19" s="39" t="s">
        <v>1918</v>
      </c>
      <c r="E19" s="38" t="s">
        <v>1912</v>
      </c>
      <c r="F19" s="39" t="s">
        <v>1931</v>
      </c>
      <c r="G19" s="39" t="s">
        <v>1932</v>
      </c>
      <c r="H19" s="39" t="s">
        <v>1933</v>
      </c>
      <c r="I19" s="39" t="s">
        <v>1934</v>
      </c>
      <c r="J19" s="39" t="s">
        <v>1935</v>
      </c>
      <c r="K19" s="38" t="s">
        <v>1585</v>
      </c>
      <c r="L19" s="38" t="s">
        <v>1925</v>
      </c>
      <c r="M19" s="38" t="s">
        <v>86</v>
      </c>
      <c r="N19" s="39" t="b">
        <v>0</v>
      </c>
      <c r="O19" s="55" t="s">
        <v>1738</v>
      </c>
      <c r="P19" s="56" t="s">
        <v>88</v>
      </c>
      <c r="Q19" s="363">
        <v>46280.0</v>
      </c>
      <c r="R19" s="363">
        <v>46280.0</v>
      </c>
    </row>
    <row r="20">
      <c r="A20" s="38" t="s">
        <v>901</v>
      </c>
      <c r="B20" s="39" t="s">
        <v>1740</v>
      </c>
      <c r="C20" s="39" t="s">
        <v>638</v>
      </c>
      <c r="D20" s="39" t="s">
        <v>1936</v>
      </c>
      <c r="E20" s="38" t="s">
        <v>1825</v>
      </c>
      <c r="F20" s="39" t="s">
        <v>1937</v>
      </c>
      <c r="G20" s="39" t="s">
        <v>1938</v>
      </c>
      <c r="H20" s="39" t="s">
        <v>1939</v>
      </c>
      <c r="I20" s="39" t="s">
        <v>1940</v>
      </c>
      <c r="J20" s="39" t="s">
        <v>1941</v>
      </c>
      <c r="K20" s="38" t="s">
        <v>1585</v>
      </c>
      <c r="L20" s="38" t="s">
        <v>1804</v>
      </c>
      <c r="M20" s="38" t="s">
        <v>86</v>
      </c>
      <c r="N20" s="39" t="b">
        <v>0</v>
      </c>
      <c r="O20" s="55" t="s">
        <v>1742</v>
      </c>
      <c r="P20" s="56" t="s">
        <v>88</v>
      </c>
      <c r="Q20" s="363">
        <v>46280.0</v>
      </c>
      <c r="R20" s="363">
        <v>46280.0</v>
      </c>
    </row>
    <row r="21">
      <c r="A21" s="38" t="s">
        <v>1270</v>
      </c>
      <c r="B21" s="39" t="s">
        <v>1744</v>
      </c>
      <c r="C21" s="39" t="s">
        <v>638</v>
      </c>
      <c r="D21" s="39" t="s">
        <v>1942</v>
      </c>
      <c r="E21" s="38" t="s">
        <v>1906</v>
      </c>
      <c r="F21" s="39" t="s">
        <v>1943</v>
      </c>
      <c r="G21" s="39" t="s">
        <v>1944</v>
      </c>
      <c r="H21" s="39" t="s">
        <v>1945</v>
      </c>
      <c r="I21" s="39" t="s">
        <v>1946</v>
      </c>
      <c r="J21" s="39" t="s">
        <v>1947</v>
      </c>
      <c r="K21" s="38" t="s">
        <v>1585</v>
      </c>
      <c r="L21" s="38" t="s">
        <v>1832</v>
      </c>
      <c r="M21" s="38" t="s">
        <v>86</v>
      </c>
      <c r="N21" s="39" t="b">
        <v>0</v>
      </c>
      <c r="O21" s="55" t="s">
        <v>1745</v>
      </c>
      <c r="P21" s="56" t="s">
        <v>88</v>
      </c>
      <c r="Q21" s="363">
        <v>46280.0</v>
      </c>
      <c r="R21" s="363">
        <v>46280.0</v>
      </c>
    </row>
    <row r="22">
      <c r="A22" s="38" t="s">
        <v>1747</v>
      </c>
      <c r="B22" s="39" t="s">
        <v>1749</v>
      </c>
      <c r="C22" s="39" t="s">
        <v>579</v>
      </c>
      <c r="D22" s="39" t="s">
        <v>1572</v>
      </c>
      <c r="E22" s="38" t="s">
        <v>1912</v>
      </c>
      <c r="F22" s="39" t="s">
        <v>1948</v>
      </c>
      <c r="G22" s="39" t="s">
        <v>1949</v>
      </c>
      <c r="H22" s="39" t="s">
        <v>1950</v>
      </c>
      <c r="I22" s="39" t="s">
        <v>1951</v>
      </c>
      <c r="J22" s="39" t="s">
        <v>1952</v>
      </c>
      <c r="K22" s="38" t="s">
        <v>1585</v>
      </c>
      <c r="L22" s="38" t="s">
        <v>1804</v>
      </c>
      <c r="M22" s="38" t="s">
        <v>86</v>
      </c>
      <c r="N22" s="39" t="b">
        <v>0</v>
      </c>
      <c r="O22" s="55" t="s">
        <v>1751</v>
      </c>
      <c r="P22" s="56" t="s">
        <v>88</v>
      </c>
      <c r="Q22" s="363">
        <v>46280.0</v>
      </c>
      <c r="R22" s="363">
        <v>46280.0</v>
      </c>
    </row>
    <row r="23">
      <c r="A23" s="38" t="s">
        <v>854</v>
      </c>
      <c r="B23" s="39" t="s">
        <v>1753</v>
      </c>
      <c r="C23" s="39" t="s">
        <v>579</v>
      </c>
      <c r="D23" s="39" t="s">
        <v>1953</v>
      </c>
      <c r="E23" s="38" t="s">
        <v>1954</v>
      </c>
      <c r="F23" s="39" t="s">
        <v>1955</v>
      </c>
      <c r="G23" s="39" t="s">
        <v>1956</v>
      </c>
      <c r="H23" s="39" t="s">
        <v>1957</v>
      </c>
      <c r="I23" s="39" t="s">
        <v>1958</v>
      </c>
      <c r="J23" s="39" t="s">
        <v>1959</v>
      </c>
      <c r="K23" s="38" t="s">
        <v>1585</v>
      </c>
      <c r="L23" s="38" t="s">
        <v>1862</v>
      </c>
      <c r="M23" s="38" t="s">
        <v>86</v>
      </c>
      <c r="N23" s="39" t="b">
        <v>0</v>
      </c>
      <c r="O23" s="55" t="s">
        <v>1754</v>
      </c>
      <c r="P23" s="56" t="s">
        <v>88</v>
      </c>
      <c r="Q23" s="363">
        <v>46280.0</v>
      </c>
      <c r="R23" s="363">
        <v>46280.0</v>
      </c>
    </row>
    <row r="24">
      <c r="A24" s="38" t="s">
        <v>736</v>
      </c>
      <c r="B24" s="39" t="s">
        <v>1756</v>
      </c>
      <c r="C24" s="39" t="s">
        <v>579</v>
      </c>
      <c r="D24" s="39" t="s">
        <v>1953</v>
      </c>
      <c r="E24" s="38" t="s">
        <v>1825</v>
      </c>
      <c r="F24" s="39" t="s">
        <v>1960</v>
      </c>
      <c r="G24" s="39" t="s">
        <v>1961</v>
      </c>
      <c r="H24" s="39" t="s">
        <v>1962</v>
      </c>
      <c r="I24" s="39" t="s">
        <v>1963</v>
      </c>
      <c r="J24" s="39" t="s">
        <v>1964</v>
      </c>
      <c r="K24" s="38" t="s">
        <v>1585</v>
      </c>
      <c r="L24" s="38" t="s">
        <v>1804</v>
      </c>
      <c r="M24" s="38" t="s">
        <v>86</v>
      </c>
      <c r="N24" s="39" t="b">
        <v>0</v>
      </c>
      <c r="O24" s="55" t="s">
        <v>1757</v>
      </c>
      <c r="P24" s="56" t="s">
        <v>88</v>
      </c>
      <c r="Q24" s="363">
        <v>46280.0</v>
      </c>
      <c r="R24" s="363">
        <v>46280.0</v>
      </c>
    </row>
    <row r="25">
      <c r="A25" s="38" t="s">
        <v>1232</v>
      </c>
      <c r="B25" s="39" t="s">
        <v>1759</v>
      </c>
      <c r="C25" s="39" t="s">
        <v>579</v>
      </c>
      <c r="D25" s="39" t="s">
        <v>1953</v>
      </c>
      <c r="E25" s="38" t="s">
        <v>1906</v>
      </c>
      <c r="F25" s="39" t="s">
        <v>1965</v>
      </c>
      <c r="G25" s="39" t="s">
        <v>1966</v>
      </c>
      <c r="H25" s="39" t="s">
        <v>1967</v>
      </c>
      <c r="I25" s="39" t="s">
        <v>1968</v>
      </c>
      <c r="J25" s="39" t="s">
        <v>1969</v>
      </c>
      <c r="K25" s="38" t="s">
        <v>1585</v>
      </c>
      <c r="L25" s="38" t="s">
        <v>1804</v>
      </c>
      <c r="M25" s="38" t="s">
        <v>86</v>
      </c>
      <c r="N25" s="39" t="b">
        <v>0</v>
      </c>
      <c r="O25" s="55" t="s">
        <v>1760</v>
      </c>
      <c r="P25" s="56" t="s">
        <v>88</v>
      </c>
      <c r="Q25" s="363">
        <v>46280.0</v>
      </c>
      <c r="R25" s="363">
        <v>46280.0</v>
      </c>
    </row>
    <row r="26">
      <c r="A26" s="38" t="s">
        <v>937</v>
      </c>
      <c r="B26" s="39" t="s">
        <v>1762</v>
      </c>
      <c r="C26" s="39" t="s">
        <v>579</v>
      </c>
      <c r="D26" s="39" t="s">
        <v>1970</v>
      </c>
      <c r="E26" s="38" t="s">
        <v>1825</v>
      </c>
      <c r="F26" s="39" t="s">
        <v>1971</v>
      </c>
      <c r="G26" s="39" t="s">
        <v>1972</v>
      </c>
      <c r="H26" s="39" t="s">
        <v>1973</v>
      </c>
      <c r="I26" s="39" t="s">
        <v>1974</v>
      </c>
      <c r="J26" s="39" t="s">
        <v>1975</v>
      </c>
      <c r="K26" s="38" t="s">
        <v>1585</v>
      </c>
      <c r="L26" s="38" t="s">
        <v>1862</v>
      </c>
      <c r="M26" s="38" t="s">
        <v>86</v>
      </c>
      <c r="N26" s="39" t="b">
        <v>0</v>
      </c>
      <c r="O26" s="55" t="s">
        <v>1763</v>
      </c>
      <c r="P26" s="56" t="s">
        <v>88</v>
      </c>
      <c r="Q26" s="363">
        <v>46280.0</v>
      </c>
      <c r="R26" s="363">
        <v>46280.0</v>
      </c>
    </row>
    <row r="27">
      <c r="A27" s="38" t="s">
        <v>1765</v>
      </c>
      <c r="B27" s="39" t="s">
        <v>1766</v>
      </c>
      <c r="C27" s="39" t="s">
        <v>694</v>
      </c>
      <c r="D27" s="39" t="s">
        <v>790</v>
      </c>
      <c r="E27" s="38" t="s">
        <v>1836</v>
      </c>
      <c r="F27" s="39" t="s">
        <v>1976</v>
      </c>
      <c r="G27" s="39" t="s">
        <v>1977</v>
      </c>
      <c r="H27" s="39" t="s">
        <v>1978</v>
      </c>
      <c r="I27" s="39" t="s">
        <v>1979</v>
      </c>
      <c r="J27" s="39" t="s">
        <v>1980</v>
      </c>
      <c r="K27" s="38" t="s">
        <v>1585</v>
      </c>
      <c r="L27" s="38" t="s">
        <v>1842</v>
      </c>
      <c r="M27" s="38" t="s">
        <v>86</v>
      </c>
      <c r="N27" s="39" t="b">
        <v>0</v>
      </c>
      <c r="O27" s="55" t="s">
        <v>1775</v>
      </c>
      <c r="P27" s="56" t="s">
        <v>88</v>
      </c>
      <c r="Q27" s="363">
        <v>46280.0</v>
      </c>
      <c r="R27" s="363">
        <v>46280.0</v>
      </c>
    </row>
    <row r="28">
      <c r="A28" s="38" t="s">
        <v>1256</v>
      </c>
      <c r="B28" s="39" t="s">
        <v>1779</v>
      </c>
      <c r="C28" s="39" t="s">
        <v>694</v>
      </c>
      <c r="D28" s="39" t="s">
        <v>1981</v>
      </c>
      <c r="E28" s="38" t="s">
        <v>1846</v>
      </c>
      <c r="F28" s="39" t="s">
        <v>1982</v>
      </c>
      <c r="G28" s="39" t="s">
        <v>1983</v>
      </c>
      <c r="H28" s="39" t="s">
        <v>1984</v>
      </c>
      <c r="I28" s="39" t="s">
        <v>1985</v>
      </c>
      <c r="J28" s="39" t="s">
        <v>1986</v>
      </c>
      <c r="K28" s="38" t="s">
        <v>1987</v>
      </c>
      <c r="L28" s="38" t="s">
        <v>1842</v>
      </c>
      <c r="M28" s="38" t="s">
        <v>86</v>
      </c>
      <c r="N28" s="39" t="b">
        <v>0</v>
      </c>
      <c r="O28" s="55" t="s">
        <v>1780</v>
      </c>
      <c r="P28" s="56" t="s">
        <v>88</v>
      </c>
      <c r="Q28" s="363">
        <v>46280.0</v>
      </c>
      <c r="R28" s="363">
        <v>46280.0</v>
      </c>
    </row>
    <row r="29">
      <c r="A29" s="38" t="s">
        <v>1140</v>
      </c>
      <c r="B29" s="39" t="s">
        <v>1783</v>
      </c>
      <c r="C29" s="39" t="s">
        <v>694</v>
      </c>
      <c r="D29" s="39" t="s">
        <v>1981</v>
      </c>
      <c r="E29" s="38" t="s">
        <v>1836</v>
      </c>
      <c r="F29" s="39" t="s">
        <v>1988</v>
      </c>
      <c r="G29" s="39" t="s">
        <v>1989</v>
      </c>
      <c r="H29" s="39" t="s">
        <v>1990</v>
      </c>
      <c r="I29" s="39" t="s">
        <v>1991</v>
      </c>
      <c r="J29" s="39" t="s">
        <v>1992</v>
      </c>
      <c r="K29" s="38" t="s">
        <v>1585</v>
      </c>
      <c r="L29" s="38" t="s">
        <v>1842</v>
      </c>
      <c r="M29" s="38" t="s">
        <v>86</v>
      </c>
      <c r="N29" s="39" t="b">
        <v>0</v>
      </c>
      <c r="O29" s="55" t="s">
        <v>1788</v>
      </c>
      <c r="P29" s="56" t="s">
        <v>88</v>
      </c>
      <c r="Q29" s="363">
        <v>46280.0</v>
      </c>
      <c r="R29" s="363">
        <v>46280.0</v>
      </c>
    </row>
    <row r="30">
      <c r="A30" s="38" t="s">
        <v>1114</v>
      </c>
      <c r="B30" s="39" t="s">
        <v>1794</v>
      </c>
      <c r="C30" s="39" t="s">
        <v>694</v>
      </c>
      <c r="D30" s="39" t="s">
        <v>1993</v>
      </c>
      <c r="E30" s="38" t="s">
        <v>1994</v>
      </c>
      <c r="F30" s="39" t="s">
        <v>1995</v>
      </c>
      <c r="G30" s="39" t="s">
        <v>1996</v>
      </c>
      <c r="H30" s="39" t="s">
        <v>1997</v>
      </c>
      <c r="I30" s="39" t="s">
        <v>1998</v>
      </c>
      <c r="J30" s="39" t="s">
        <v>1999</v>
      </c>
      <c r="K30" s="38" t="s">
        <v>1585</v>
      </c>
      <c r="L30" s="38" t="s">
        <v>1853</v>
      </c>
      <c r="M30" s="38" t="s">
        <v>86</v>
      </c>
      <c r="N30" s="39" t="b">
        <v>0</v>
      </c>
      <c r="O30" s="55" t="s">
        <v>1797</v>
      </c>
      <c r="P30" s="56" t="s">
        <v>88</v>
      </c>
      <c r="Q30" s="363">
        <v>46280.0</v>
      </c>
      <c r="R30" s="363">
        <v>46280.0</v>
      </c>
    </row>
    <row r="31">
      <c r="A31" s="38" t="s">
        <v>1168</v>
      </c>
      <c r="B31" s="39" t="s">
        <v>1806</v>
      </c>
      <c r="C31" s="39" t="s">
        <v>1165</v>
      </c>
      <c r="D31" s="39" t="s">
        <v>940</v>
      </c>
      <c r="E31" s="38" t="s">
        <v>1836</v>
      </c>
      <c r="F31" s="39" t="s">
        <v>2000</v>
      </c>
      <c r="G31" s="39" t="s">
        <v>2001</v>
      </c>
      <c r="H31" s="39" t="s">
        <v>2002</v>
      </c>
      <c r="I31" s="39" t="s">
        <v>2003</v>
      </c>
      <c r="J31" s="39" t="s">
        <v>2004</v>
      </c>
      <c r="K31" s="38" t="s">
        <v>1585</v>
      </c>
      <c r="L31" s="38" t="s">
        <v>1842</v>
      </c>
      <c r="M31" s="38" t="s">
        <v>86</v>
      </c>
      <c r="N31" s="39" t="b">
        <v>0</v>
      </c>
      <c r="O31" s="55" t="s">
        <v>1814</v>
      </c>
      <c r="P31" s="56" t="s">
        <v>88</v>
      </c>
      <c r="Q31" s="363">
        <v>46280.0</v>
      </c>
      <c r="R31" s="363">
        <v>46280.0</v>
      </c>
    </row>
    <row r="32">
      <c r="A32" s="38" t="s">
        <v>1281</v>
      </c>
      <c r="B32" s="39" t="s">
        <v>1821</v>
      </c>
      <c r="C32" s="39" t="s">
        <v>1165</v>
      </c>
      <c r="D32" s="39" t="s">
        <v>940</v>
      </c>
      <c r="E32" s="38" t="s">
        <v>1912</v>
      </c>
      <c r="F32" s="39" t="s">
        <v>2005</v>
      </c>
      <c r="G32" s="39" t="s">
        <v>2006</v>
      </c>
      <c r="H32" s="39" t="s">
        <v>2007</v>
      </c>
      <c r="I32" s="39" t="s">
        <v>2008</v>
      </c>
      <c r="J32" s="39" t="s">
        <v>2009</v>
      </c>
      <c r="K32" s="38" t="s">
        <v>1585</v>
      </c>
      <c r="L32" s="38" t="s">
        <v>1842</v>
      </c>
      <c r="M32" s="38" t="s">
        <v>86</v>
      </c>
      <c r="N32" s="39" t="b">
        <v>0</v>
      </c>
      <c r="O32" s="55" t="s">
        <v>1829</v>
      </c>
      <c r="P32" s="56" t="s">
        <v>88</v>
      </c>
      <c r="Q32" s="363">
        <v>46280.0</v>
      </c>
      <c r="R32" s="363">
        <v>46280.0</v>
      </c>
    </row>
    <row r="33">
      <c r="A33" s="38" t="s">
        <v>1089</v>
      </c>
      <c r="B33" s="39" t="s">
        <v>1835</v>
      </c>
      <c r="C33" s="39" t="s">
        <v>1165</v>
      </c>
      <c r="D33" s="39" t="s">
        <v>2010</v>
      </c>
      <c r="E33" s="38" t="s">
        <v>1919</v>
      </c>
      <c r="F33" s="39" t="s">
        <v>2011</v>
      </c>
      <c r="G33" s="39" t="s">
        <v>2012</v>
      </c>
      <c r="H33" s="39" t="s">
        <v>2013</v>
      </c>
      <c r="I33" s="39" t="s">
        <v>2014</v>
      </c>
      <c r="J33" s="39" t="s">
        <v>2015</v>
      </c>
      <c r="K33" s="38" t="s">
        <v>1585</v>
      </c>
      <c r="L33" s="38" t="s">
        <v>1853</v>
      </c>
      <c r="M33" s="38" t="s">
        <v>86</v>
      </c>
      <c r="N33" s="39" t="b">
        <v>0</v>
      </c>
      <c r="O33" s="55" t="s">
        <v>1843</v>
      </c>
      <c r="P33" s="56" t="s">
        <v>88</v>
      </c>
      <c r="Q33" s="363">
        <v>46280.0</v>
      </c>
      <c r="R33" s="363">
        <v>46280.0</v>
      </c>
    </row>
    <row r="34">
      <c r="A34" s="38" t="s">
        <v>1057</v>
      </c>
      <c r="B34" s="39" t="s">
        <v>1854</v>
      </c>
      <c r="C34" s="39" t="s">
        <v>1023</v>
      </c>
      <c r="D34" s="39" t="s">
        <v>2016</v>
      </c>
      <c r="E34" s="38" t="s">
        <v>1836</v>
      </c>
      <c r="F34" s="39" t="s">
        <v>2017</v>
      </c>
      <c r="G34" s="39" t="s">
        <v>2018</v>
      </c>
      <c r="H34" s="39" t="s">
        <v>2019</v>
      </c>
      <c r="I34" s="39" t="s">
        <v>2020</v>
      </c>
      <c r="J34" s="39" t="s">
        <v>2021</v>
      </c>
      <c r="K34" s="38" t="s">
        <v>1585</v>
      </c>
      <c r="L34" s="38" t="s">
        <v>1842</v>
      </c>
      <c r="M34" s="38" t="s">
        <v>86</v>
      </c>
      <c r="N34" s="39" t="b">
        <v>0</v>
      </c>
      <c r="O34" s="55" t="s">
        <v>1863</v>
      </c>
      <c r="P34" s="56" t="s">
        <v>88</v>
      </c>
      <c r="Q34" s="363">
        <v>46280.0</v>
      </c>
      <c r="R34" s="363">
        <v>46280.0</v>
      </c>
    </row>
    <row r="35">
      <c r="A35" s="38" t="s">
        <v>1026</v>
      </c>
      <c r="B35" s="39" t="s">
        <v>1868</v>
      </c>
      <c r="C35" s="39" t="s">
        <v>1023</v>
      </c>
      <c r="D35" s="39" t="s">
        <v>2022</v>
      </c>
      <c r="E35" s="38" t="s">
        <v>1836</v>
      </c>
      <c r="F35" s="39" t="s">
        <v>2023</v>
      </c>
      <c r="G35" s="39" t="s">
        <v>2024</v>
      </c>
      <c r="H35" s="39" t="s">
        <v>2025</v>
      </c>
      <c r="I35" s="39" t="s">
        <v>2026</v>
      </c>
      <c r="J35" s="39" t="s">
        <v>2027</v>
      </c>
      <c r="K35" s="38" t="s">
        <v>1585</v>
      </c>
      <c r="L35" s="38" t="s">
        <v>1842</v>
      </c>
      <c r="M35" s="38" t="s">
        <v>86</v>
      </c>
      <c r="N35" s="39" t="b">
        <v>0</v>
      </c>
      <c r="O35" s="55" t="s">
        <v>1880</v>
      </c>
      <c r="P35" s="56" t="s">
        <v>88</v>
      </c>
      <c r="Q35" s="363">
        <v>46280.0</v>
      </c>
      <c r="R35" s="363">
        <v>46280.0</v>
      </c>
    </row>
    <row r="36">
      <c r="A36" s="38" t="s">
        <v>1182</v>
      </c>
      <c r="B36" s="39" t="s">
        <v>1884</v>
      </c>
      <c r="C36" s="39" t="s">
        <v>681</v>
      </c>
      <c r="D36" s="39" t="s">
        <v>2028</v>
      </c>
      <c r="E36" s="38" t="s">
        <v>1825</v>
      </c>
      <c r="F36" s="39" t="s">
        <v>2029</v>
      </c>
      <c r="G36" s="39" t="s">
        <v>2030</v>
      </c>
      <c r="H36" s="39" t="s">
        <v>2031</v>
      </c>
      <c r="I36" s="39" t="s">
        <v>2032</v>
      </c>
      <c r="J36" s="39" t="s">
        <v>2033</v>
      </c>
      <c r="K36" s="38" t="s">
        <v>1585</v>
      </c>
      <c r="L36" s="38" t="s">
        <v>1832</v>
      </c>
      <c r="M36" s="38" t="s">
        <v>86</v>
      </c>
      <c r="N36" s="39" t="b">
        <v>0</v>
      </c>
      <c r="O36" s="55" t="s">
        <v>1893</v>
      </c>
      <c r="P36" s="56" t="s">
        <v>88</v>
      </c>
      <c r="Q36" s="363">
        <v>46280.0</v>
      </c>
      <c r="R36" s="363">
        <v>46280.0</v>
      </c>
    </row>
    <row r="37">
      <c r="A37" s="140"/>
      <c r="B37" s="140"/>
      <c r="C37" s="140"/>
      <c r="D37" s="140"/>
      <c r="E37" s="140"/>
      <c r="F37" s="140"/>
      <c r="G37" s="140"/>
      <c r="H37" s="140"/>
      <c r="I37" s="140"/>
      <c r="J37" s="140"/>
      <c r="K37" s="140"/>
      <c r="L37" s="140"/>
      <c r="M37" s="140"/>
      <c r="N37" s="140"/>
      <c r="O37" s="140"/>
      <c r="P37" s="140"/>
      <c r="Q37" s="140"/>
      <c r="R37" s="140"/>
    </row>
    <row r="38">
      <c r="A38" s="140"/>
      <c r="B38" s="140"/>
      <c r="C38" s="140"/>
      <c r="D38" s="140"/>
      <c r="E38" s="140"/>
      <c r="F38" s="140"/>
      <c r="G38" s="140"/>
      <c r="H38" s="140"/>
      <c r="I38" s="140"/>
      <c r="J38" s="140"/>
      <c r="K38" s="140"/>
      <c r="L38" s="140"/>
      <c r="M38" s="140"/>
      <c r="N38" s="140"/>
      <c r="O38" s="140"/>
      <c r="P38" s="140"/>
      <c r="Q38" s="140"/>
      <c r="R38" s="140"/>
    </row>
    <row r="39">
      <c r="A39" s="140"/>
      <c r="B39" s="140"/>
      <c r="C39" s="140"/>
      <c r="D39" s="140"/>
      <c r="E39" s="140"/>
      <c r="F39" s="140"/>
      <c r="G39" s="140"/>
      <c r="H39" s="140"/>
      <c r="I39" s="140"/>
      <c r="J39" s="140"/>
      <c r="K39" s="140"/>
      <c r="L39" s="140"/>
      <c r="M39" s="140"/>
      <c r="N39" s="140"/>
      <c r="O39" s="140"/>
      <c r="P39" s="140"/>
      <c r="Q39" s="140"/>
      <c r="R39" s="140"/>
    </row>
    <row r="40">
      <c r="A40" s="140"/>
      <c r="B40" s="140"/>
      <c r="C40" s="140"/>
      <c r="D40" s="140"/>
      <c r="E40" s="140"/>
      <c r="F40" s="140"/>
      <c r="G40" s="140"/>
      <c r="H40" s="140"/>
      <c r="I40" s="140"/>
      <c r="J40" s="140"/>
      <c r="K40" s="140"/>
      <c r="L40" s="140"/>
      <c r="M40" s="140"/>
      <c r="N40" s="140"/>
      <c r="O40" s="140"/>
      <c r="P40" s="140"/>
      <c r="Q40" s="140"/>
      <c r="R40" s="140"/>
    </row>
    <row r="41">
      <c r="A41" s="140"/>
      <c r="B41" s="140"/>
      <c r="C41" s="140"/>
      <c r="D41" s="140"/>
      <c r="E41" s="140"/>
      <c r="F41" s="140"/>
      <c r="G41" s="140"/>
      <c r="H41" s="140"/>
      <c r="I41" s="140"/>
      <c r="J41" s="140"/>
      <c r="K41" s="140"/>
      <c r="L41" s="140"/>
      <c r="M41" s="140"/>
      <c r="N41" s="140"/>
      <c r="O41" s="140"/>
      <c r="P41" s="140"/>
      <c r="Q41" s="140"/>
      <c r="R41" s="140"/>
    </row>
    <row r="42">
      <c r="A42" s="140"/>
      <c r="B42" s="140"/>
      <c r="C42" s="140"/>
      <c r="D42" s="140"/>
      <c r="E42" s="140"/>
      <c r="F42" s="140"/>
      <c r="G42" s="140"/>
      <c r="H42" s="140"/>
      <c r="I42" s="140"/>
      <c r="J42" s="140"/>
      <c r="K42" s="140"/>
      <c r="L42" s="140"/>
      <c r="M42" s="140"/>
      <c r="N42" s="140"/>
      <c r="O42" s="140"/>
      <c r="P42" s="140"/>
      <c r="Q42" s="140"/>
      <c r="R42" s="140"/>
    </row>
    <row r="43">
      <c r="A43" s="140"/>
      <c r="B43" s="140"/>
      <c r="C43" s="140"/>
      <c r="D43" s="140"/>
      <c r="E43" s="140"/>
      <c r="F43" s="140"/>
      <c r="G43" s="140"/>
      <c r="H43" s="140"/>
      <c r="I43" s="140"/>
      <c r="J43" s="140"/>
      <c r="K43" s="140"/>
      <c r="L43" s="140"/>
      <c r="M43" s="140"/>
      <c r="N43" s="140"/>
      <c r="O43" s="140"/>
      <c r="P43" s="140"/>
      <c r="Q43" s="140"/>
      <c r="R43" s="140"/>
    </row>
    <row r="44">
      <c r="A44" s="140"/>
      <c r="B44" s="140"/>
      <c r="C44" s="140"/>
      <c r="D44" s="140"/>
      <c r="E44" s="140"/>
      <c r="F44" s="140"/>
      <c r="G44" s="140"/>
      <c r="H44" s="140"/>
      <c r="I44" s="140"/>
      <c r="J44" s="140"/>
      <c r="K44" s="140"/>
      <c r="L44" s="140"/>
      <c r="M44" s="140"/>
      <c r="N44" s="140"/>
      <c r="O44" s="140"/>
      <c r="P44" s="140"/>
      <c r="Q44" s="140"/>
      <c r="R44" s="140"/>
    </row>
    <row r="45">
      <c r="A45" s="140"/>
      <c r="B45" s="140"/>
      <c r="C45" s="140"/>
      <c r="D45" s="140"/>
      <c r="E45" s="140"/>
      <c r="F45" s="140"/>
      <c r="G45" s="140"/>
      <c r="H45" s="140"/>
      <c r="I45" s="140"/>
      <c r="J45" s="140"/>
      <c r="K45" s="140"/>
      <c r="L45" s="140"/>
      <c r="M45" s="140"/>
      <c r="N45" s="140"/>
      <c r="O45" s="140"/>
      <c r="P45" s="140"/>
      <c r="Q45" s="140"/>
      <c r="R45" s="140"/>
    </row>
    <row r="46">
      <c r="A46" s="140"/>
      <c r="B46" s="140"/>
      <c r="C46" s="140"/>
      <c r="D46" s="140"/>
      <c r="E46" s="140"/>
      <c r="F46" s="140"/>
      <c r="G46" s="140"/>
      <c r="H46" s="140"/>
      <c r="I46" s="140"/>
      <c r="J46" s="140"/>
      <c r="K46" s="140"/>
      <c r="L46" s="140"/>
      <c r="M46" s="140"/>
      <c r="N46" s="140"/>
      <c r="O46" s="140"/>
      <c r="P46" s="140"/>
      <c r="Q46" s="140"/>
      <c r="R46" s="140"/>
    </row>
    <row r="47">
      <c r="A47" s="140"/>
      <c r="B47" s="140"/>
      <c r="C47" s="140"/>
      <c r="D47" s="140"/>
      <c r="E47" s="140"/>
      <c r="F47" s="140"/>
      <c r="G47" s="140"/>
      <c r="H47" s="140"/>
      <c r="I47" s="140"/>
      <c r="J47" s="140"/>
      <c r="K47" s="140"/>
      <c r="L47" s="140"/>
      <c r="M47" s="140"/>
      <c r="N47" s="140"/>
      <c r="O47" s="140"/>
      <c r="P47" s="140"/>
      <c r="Q47" s="140"/>
      <c r="R47" s="140"/>
    </row>
    <row r="48">
      <c r="A48" s="140"/>
      <c r="B48" s="140"/>
      <c r="C48" s="140"/>
      <c r="D48" s="140"/>
      <c r="E48" s="140"/>
      <c r="F48" s="140"/>
      <c r="G48" s="140"/>
      <c r="H48" s="140"/>
      <c r="I48" s="140"/>
      <c r="J48" s="140"/>
      <c r="K48" s="140"/>
      <c r="L48" s="140"/>
      <c r="M48" s="140"/>
      <c r="N48" s="140"/>
      <c r="O48" s="140"/>
      <c r="P48" s="140"/>
      <c r="Q48" s="140"/>
      <c r="R48" s="140"/>
    </row>
    <row r="49">
      <c r="A49" s="140"/>
      <c r="B49" s="140"/>
      <c r="C49" s="140"/>
      <c r="D49" s="140"/>
      <c r="E49" s="140"/>
      <c r="F49" s="140"/>
      <c r="G49" s="140"/>
      <c r="H49" s="140"/>
      <c r="I49" s="140"/>
      <c r="J49" s="140"/>
      <c r="K49" s="140"/>
      <c r="L49" s="140"/>
      <c r="M49" s="140"/>
      <c r="N49" s="140"/>
      <c r="O49" s="140"/>
      <c r="P49" s="140"/>
      <c r="Q49" s="140"/>
      <c r="R49" s="140"/>
    </row>
    <row r="50">
      <c r="A50" s="140"/>
      <c r="B50" s="140"/>
      <c r="C50" s="140"/>
      <c r="D50" s="140"/>
      <c r="E50" s="140"/>
      <c r="F50" s="140"/>
      <c r="G50" s="140"/>
      <c r="H50" s="140"/>
      <c r="I50" s="140"/>
      <c r="J50" s="140"/>
      <c r="K50" s="140"/>
      <c r="L50" s="140"/>
      <c r="M50" s="140"/>
      <c r="N50" s="140"/>
      <c r="O50" s="140"/>
      <c r="P50" s="140"/>
      <c r="Q50" s="140"/>
      <c r="R50" s="140"/>
    </row>
    <row r="51">
      <c r="A51" s="140"/>
      <c r="B51" s="140"/>
      <c r="C51" s="140"/>
      <c r="D51" s="140"/>
      <c r="E51" s="140"/>
      <c r="F51" s="140"/>
      <c r="G51" s="140"/>
      <c r="H51" s="140"/>
      <c r="I51" s="140"/>
      <c r="J51" s="140"/>
      <c r="K51" s="140"/>
      <c r="L51" s="140"/>
      <c r="M51" s="140"/>
      <c r="N51" s="140"/>
      <c r="O51" s="140"/>
      <c r="P51" s="140"/>
      <c r="Q51" s="140"/>
      <c r="R51" s="140"/>
    </row>
    <row r="52">
      <c r="A52" s="140"/>
      <c r="B52" s="140"/>
      <c r="C52" s="140"/>
      <c r="D52" s="140"/>
      <c r="E52" s="140"/>
      <c r="F52" s="140"/>
      <c r="G52" s="140"/>
      <c r="H52" s="140"/>
      <c r="I52" s="140"/>
      <c r="J52" s="140"/>
      <c r="K52" s="140"/>
      <c r="L52" s="140"/>
      <c r="M52" s="140"/>
      <c r="N52" s="140"/>
      <c r="O52" s="140"/>
      <c r="P52" s="140"/>
      <c r="Q52" s="140"/>
      <c r="R52" s="140"/>
    </row>
    <row r="53">
      <c r="A53" s="140"/>
      <c r="B53" s="140"/>
      <c r="C53" s="140"/>
      <c r="D53" s="140"/>
      <c r="E53" s="140"/>
      <c r="F53" s="140"/>
      <c r="G53" s="140"/>
      <c r="H53" s="140"/>
      <c r="I53" s="140"/>
      <c r="J53" s="140"/>
      <c r="K53" s="140"/>
      <c r="L53" s="140"/>
      <c r="M53" s="140"/>
      <c r="N53" s="140"/>
      <c r="O53" s="140"/>
      <c r="P53" s="140"/>
      <c r="Q53" s="140"/>
      <c r="R53" s="140"/>
    </row>
    <row r="54">
      <c r="A54" s="140"/>
      <c r="B54" s="140"/>
      <c r="C54" s="140"/>
      <c r="D54" s="140"/>
      <c r="E54" s="140"/>
      <c r="F54" s="140"/>
      <c r="G54" s="140"/>
      <c r="H54" s="140"/>
      <c r="I54" s="140"/>
      <c r="J54" s="140"/>
      <c r="K54" s="140"/>
      <c r="L54" s="140"/>
      <c r="M54" s="140"/>
      <c r="N54" s="140"/>
      <c r="O54" s="140"/>
      <c r="P54" s="140"/>
      <c r="Q54" s="140"/>
      <c r="R54" s="140"/>
    </row>
    <row r="55">
      <c r="A55" s="140"/>
      <c r="B55" s="140"/>
      <c r="C55" s="140"/>
      <c r="D55" s="140"/>
      <c r="E55" s="140"/>
      <c r="F55" s="140"/>
      <c r="G55" s="140"/>
      <c r="H55" s="140"/>
      <c r="I55" s="140"/>
      <c r="J55" s="140"/>
      <c r="K55" s="140"/>
      <c r="L55" s="140"/>
      <c r="M55" s="140"/>
      <c r="N55" s="140"/>
      <c r="O55" s="140"/>
      <c r="P55" s="140"/>
      <c r="Q55" s="140"/>
      <c r="R55" s="140"/>
    </row>
    <row r="56">
      <c r="A56" s="140"/>
      <c r="B56" s="140"/>
      <c r="C56" s="140"/>
      <c r="D56" s="140"/>
      <c r="E56" s="140"/>
      <c r="F56" s="140"/>
      <c r="G56" s="140"/>
      <c r="H56" s="140"/>
      <c r="I56" s="140"/>
      <c r="J56" s="140"/>
      <c r="K56" s="140"/>
      <c r="L56" s="140"/>
      <c r="M56" s="140"/>
      <c r="N56" s="140"/>
      <c r="O56" s="140"/>
      <c r="P56" s="140"/>
      <c r="Q56" s="140"/>
      <c r="R56" s="140"/>
    </row>
    <row r="57">
      <c r="A57" s="140"/>
      <c r="B57" s="140"/>
      <c r="C57" s="140"/>
      <c r="D57" s="140"/>
      <c r="E57" s="140"/>
      <c r="F57" s="140"/>
      <c r="G57" s="140"/>
      <c r="H57" s="140"/>
      <c r="I57" s="140"/>
      <c r="J57" s="140"/>
      <c r="K57" s="140"/>
      <c r="L57" s="140"/>
      <c r="M57" s="140"/>
      <c r="N57" s="140"/>
      <c r="O57" s="140"/>
      <c r="P57" s="140"/>
      <c r="Q57" s="140"/>
      <c r="R57" s="140"/>
    </row>
    <row r="58">
      <c r="A58" s="140"/>
      <c r="B58" s="140"/>
      <c r="C58" s="140"/>
      <c r="D58" s="140"/>
      <c r="E58" s="140"/>
      <c r="F58" s="140"/>
      <c r="G58" s="140"/>
      <c r="H58" s="140"/>
      <c r="I58" s="140"/>
      <c r="J58" s="140"/>
      <c r="K58" s="140"/>
      <c r="L58" s="140"/>
      <c r="M58" s="140"/>
      <c r="N58" s="140"/>
      <c r="O58" s="140"/>
      <c r="P58" s="140"/>
      <c r="Q58" s="140"/>
      <c r="R58" s="140"/>
    </row>
    <row r="59">
      <c r="A59" s="140"/>
      <c r="B59" s="140"/>
      <c r="C59" s="140"/>
      <c r="D59" s="140"/>
      <c r="E59" s="140"/>
      <c r="F59" s="140"/>
      <c r="G59" s="140"/>
      <c r="H59" s="140"/>
      <c r="I59" s="140"/>
      <c r="J59" s="140"/>
      <c r="K59" s="140"/>
      <c r="L59" s="140"/>
      <c r="M59" s="140"/>
      <c r="N59" s="140"/>
      <c r="O59" s="140"/>
      <c r="P59" s="140"/>
      <c r="Q59" s="140"/>
      <c r="R59" s="140"/>
    </row>
    <row r="60">
      <c r="A60" s="140"/>
      <c r="B60" s="140"/>
      <c r="C60" s="140"/>
      <c r="D60" s="140"/>
      <c r="E60" s="140"/>
      <c r="F60" s="140"/>
      <c r="G60" s="140"/>
      <c r="H60" s="140"/>
      <c r="I60" s="140"/>
      <c r="J60" s="140"/>
      <c r="K60" s="140"/>
      <c r="L60" s="140"/>
      <c r="M60" s="140"/>
      <c r="N60" s="140"/>
      <c r="O60" s="140"/>
      <c r="P60" s="140"/>
      <c r="Q60" s="140"/>
      <c r="R60" s="140"/>
    </row>
    <row r="61">
      <c r="A61" s="140"/>
      <c r="B61" s="140"/>
      <c r="C61" s="140"/>
      <c r="D61" s="140"/>
      <c r="E61" s="140"/>
      <c r="F61" s="140"/>
      <c r="G61" s="140"/>
      <c r="H61" s="140"/>
      <c r="I61" s="140"/>
      <c r="J61" s="140"/>
      <c r="K61" s="140"/>
      <c r="L61" s="140"/>
      <c r="M61" s="140"/>
      <c r="N61" s="140"/>
      <c r="O61" s="140"/>
      <c r="P61" s="140"/>
      <c r="Q61" s="140"/>
      <c r="R61" s="140"/>
    </row>
    <row r="62">
      <c r="A62" s="140"/>
      <c r="B62" s="140"/>
      <c r="C62" s="140"/>
      <c r="D62" s="140"/>
      <c r="E62" s="140"/>
      <c r="F62" s="140"/>
      <c r="G62" s="140"/>
      <c r="H62" s="140"/>
      <c r="I62" s="140"/>
      <c r="J62" s="140"/>
      <c r="K62" s="140"/>
      <c r="L62" s="140"/>
      <c r="M62" s="140"/>
      <c r="N62" s="140"/>
      <c r="O62" s="140"/>
      <c r="P62" s="140"/>
      <c r="Q62" s="140"/>
      <c r="R62" s="140"/>
    </row>
    <row r="63">
      <c r="A63" s="140"/>
      <c r="B63" s="140"/>
      <c r="C63" s="140"/>
      <c r="D63" s="140"/>
      <c r="E63" s="140"/>
      <c r="F63" s="140"/>
      <c r="G63" s="140"/>
      <c r="H63" s="140"/>
      <c r="I63" s="140"/>
      <c r="J63" s="140"/>
      <c r="K63" s="140"/>
      <c r="L63" s="140"/>
      <c r="M63" s="140"/>
      <c r="N63" s="140"/>
      <c r="O63" s="140"/>
      <c r="P63" s="140"/>
      <c r="Q63" s="140"/>
      <c r="R63" s="140"/>
    </row>
    <row r="64">
      <c r="A64" s="140"/>
      <c r="B64" s="140"/>
      <c r="C64" s="140"/>
      <c r="D64" s="140"/>
      <c r="E64" s="140"/>
      <c r="F64" s="140"/>
      <c r="G64" s="140"/>
      <c r="H64" s="140"/>
      <c r="I64" s="140"/>
      <c r="J64" s="140"/>
      <c r="K64" s="140"/>
      <c r="L64" s="140"/>
      <c r="M64" s="140"/>
      <c r="N64" s="140"/>
      <c r="O64" s="140"/>
      <c r="P64" s="140"/>
      <c r="Q64" s="140"/>
      <c r="R64" s="140"/>
    </row>
    <row r="65">
      <c r="A65" s="140"/>
      <c r="B65" s="140"/>
      <c r="C65" s="140"/>
      <c r="D65" s="140"/>
      <c r="E65" s="140"/>
      <c r="F65" s="140"/>
      <c r="G65" s="140"/>
      <c r="H65" s="140"/>
      <c r="I65" s="140"/>
      <c r="J65" s="140"/>
      <c r="K65" s="140"/>
      <c r="L65" s="140"/>
      <c r="M65" s="140"/>
      <c r="N65" s="140"/>
      <c r="O65" s="140"/>
      <c r="P65" s="140"/>
      <c r="Q65" s="140"/>
      <c r="R65" s="140"/>
    </row>
    <row r="66">
      <c r="A66" s="140"/>
      <c r="B66" s="140"/>
      <c r="C66" s="140"/>
      <c r="D66" s="140"/>
      <c r="E66" s="140"/>
      <c r="F66" s="140"/>
      <c r="G66" s="140"/>
      <c r="H66" s="140"/>
      <c r="I66" s="140"/>
      <c r="J66" s="140"/>
      <c r="K66" s="140"/>
      <c r="L66" s="140"/>
      <c r="M66" s="140"/>
      <c r="N66" s="140"/>
      <c r="O66" s="140"/>
      <c r="P66" s="140"/>
      <c r="Q66" s="140"/>
      <c r="R66" s="140"/>
    </row>
    <row r="67">
      <c r="A67" s="140"/>
      <c r="B67" s="140"/>
      <c r="C67" s="140"/>
      <c r="D67" s="140"/>
      <c r="E67" s="140"/>
      <c r="F67" s="140"/>
      <c r="G67" s="140"/>
      <c r="H67" s="140"/>
      <c r="I67" s="140"/>
      <c r="J67" s="140"/>
      <c r="K67" s="140"/>
      <c r="L67" s="140"/>
      <c r="M67" s="140"/>
      <c r="N67" s="140"/>
      <c r="O67" s="140"/>
      <c r="P67" s="140"/>
      <c r="Q67" s="140"/>
      <c r="R67" s="140"/>
    </row>
    <row r="68">
      <c r="A68" s="140"/>
      <c r="B68" s="140"/>
      <c r="C68" s="140"/>
      <c r="D68" s="140"/>
      <c r="E68" s="140"/>
      <c r="F68" s="140"/>
      <c r="G68" s="140"/>
      <c r="H68" s="140"/>
      <c r="I68" s="140"/>
      <c r="J68" s="140"/>
      <c r="K68" s="140"/>
      <c r="L68" s="140"/>
      <c r="M68" s="140"/>
      <c r="N68" s="140"/>
      <c r="O68" s="140"/>
      <c r="P68" s="140"/>
      <c r="Q68" s="140"/>
      <c r="R68" s="140"/>
    </row>
    <row r="69">
      <c r="A69" s="140"/>
      <c r="B69" s="140"/>
      <c r="C69" s="140"/>
      <c r="D69" s="140"/>
      <c r="E69" s="140"/>
      <c r="F69" s="140"/>
      <c r="G69" s="140"/>
      <c r="H69" s="140"/>
      <c r="I69" s="140"/>
      <c r="J69" s="140"/>
      <c r="K69" s="140"/>
      <c r="L69" s="140"/>
      <c r="M69" s="140"/>
      <c r="N69" s="140"/>
      <c r="O69" s="140"/>
      <c r="P69" s="140"/>
      <c r="Q69" s="140"/>
      <c r="R69" s="140"/>
    </row>
    <row r="70">
      <c r="A70" s="140"/>
      <c r="B70" s="140"/>
      <c r="C70" s="140"/>
      <c r="D70" s="140"/>
      <c r="E70" s="140"/>
      <c r="F70" s="140"/>
      <c r="G70" s="140"/>
      <c r="H70" s="140"/>
      <c r="I70" s="140"/>
      <c r="J70" s="140"/>
      <c r="K70" s="140"/>
      <c r="L70" s="140"/>
      <c r="M70" s="140"/>
      <c r="N70" s="140"/>
      <c r="O70" s="140"/>
      <c r="P70" s="140"/>
      <c r="Q70" s="140"/>
      <c r="R70" s="140"/>
    </row>
    <row r="71">
      <c r="A71" s="140"/>
      <c r="B71" s="140"/>
      <c r="C71" s="140"/>
      <c r="D71" s="140"/>
      <c r="E71" s="140"/>
      <c r="F71" s="140"/>
      <c r="G71" s="140"/>
      <c r="H71" s="140"/>
      <c r="I71" s="140"/>
      <c r="J71" s="140"/>
      <c r="K71" s="140"/>
      <c r="L71" s="140"/>
      <c r="M71" s="140"/>
      <c r="N71" s="140"/>
      <c r="O71" s="140"/>
      <c r="P71" s="140"/>
      <c r="Q71" s="140"/>
      <c r="R71" s="140"/>
    </row>
    <row r="72">
      <c r="A72" s="140"/>
      <c r="B72" s="140"/>
      <c r="C72" s="140"/>
      <c r="D72" s="140"/>
      <c r="E72" s="140"/>
      <c r="F72" s="140"/>
      <c r="G72" s="140"/>
      <c r="H72" s="140"/>
      <c r="I72" s="140"/>
      <c r="J72" s="140"/>
      <c r="K72" s="140"/>
      <c r="L72" s="140"/>
      <c r="M72" s="140"/>
      <c r="N72" s="140"/>
      <c r="O72" s="140"/>
      <c r="P72" s="140"/>
      <c r="Q72" s="140"/>
      <c r="R72" s="140"/>
    </row>
    <row r="73">
      <c r="A73" s="140"/>
      <c r="B73" s="140"/>
      <c r="C73" s="140"/>
      <c r="D73" s="140"/>
      <c r="E73" s="140"/>
      <c r="F73" s="140"/>
      <c r="G73" s="140"/>
      <c r="H73" s="140"/>
      <c r="I73" s="140"/>
      <c r="J73" s="140"/>
      <c r="K73" s="140"/>
      <c r="L73" s="140"/>
      <c r="M73" s="140"/>
      <c r="N73" s="140"/>
      <c r="O73" s="140"/>
      <c r="P73" s="140"/>
      <c r="Q73" s="140"/>
      <c r="R73" s="140"/>
    </row>
    <row r="74">
      <c r="A74" s="140"/>
      <c r="B74" s="140"/>
      <c r="C74" s="140"/>
      <c r="D74" s="140"/>
      <c r="E74" s="140"/>
      <c r="F74" s="140"/>
      <c r="G74" s="140"/>
      <c r="H74" s="140"/>
      <c r="I74" s="140"/>
      <c r="J74" s="140"/>
      <c r="K74" s="140"/>
      <c r="L74" s="140"/>
      <c r="M74" s="140"/>
      <c r="N74" s="140"/>
      <c r="O74" s="140"/>
      <c r="P74" s="140"/>
      <c r="Q74" s="140"/>
      <c r="R74" s="140"/>
    </row>
    <row r="75">
      <c r="A75" s="140"/>
      <c r="B75" s="140"/>
      <c r="C75" s="140"/>
      <c r="D75" s="140"/>
      <c r="E75" s="140"/>
      <c r="F75" s="140"/>
      <c r="G75" s="140"/>
      <c r="H75" s="140"/>
      <c r="I75" s="140"/>
      <c r="J75" s="140"/>
      <c r="K75" s="140"/>
      <c r="L75" s="140"/>
      <c r="M75" s="140"/>
      <c r="N75" s="140"/>
      <c r="O75" s="140"/>
      <c r="P75" s="140"/>
      <c r="Q75" s="140"/>
      <c r="R75" s="140"/>
    </row>
    <row r="76">
      <c r="A76" s="140"/>
      <c r="B76" s="140"/>
      <c r="C76" s="140"/>
      <c r="D76" s="140"/>
      <c r="E76" s="140"/>
      <c r="F76" s="140"/>
      <c r="G76" s="140"/>
      <c r="H76" s="140"/>
      <c r="I76" s="140"/>
      <c r="J76" s="140"/>
      <c r="K76" s="140"/>
      <c r="L76" s="140"/>
      <c r="M76" s="140"/>
      <c r="N76" s="140"/>
      <c r="O76" s="140"/>
      <c r="P76" s="140"/>
      <c r="Q76" s="140"/>
      <c r="R76" s="140"/>
    </row>
    <row r="77">
      <c r="A77" s="140"/>
      <c r="B77" s="140"/>
      <c r="C77" s="140"/>
      <c r="D77" s="140"/>
      <c r="E77" s="140"/>
      <c r="F77" s="140"/>
      <c r="G77" s="140"/>
      <c r="H77" s="140"/>
      <c r="I77" s="140"/>
      <c r="J77" s="140"/>
      <c r="K77" s="140"/>
      <c r="L77" s="140"/>
      <c r="M77" s="140"/>
      <c r="N77" s="140"/>
      <c r="O77" s="140"/>
      <c r="P77" s="140"/>
      <c r="Q77" s="140"/>
      <c r="R77" s="140"/>
    </row>
    <row r="78">
      <c r="A78" s="140"/>
      <c r="B78" s="140"/>
      <c r="C78" s="140"/>
      <c r="D78" s="140"/>
      <c r="E78" s="140"/>
      <c r="F78" s="140"/>
      <c r="G78" s="140"/>
      <c r="H78" s="140"/>
      <c r="I78" s="140"/>
      <c r="J78" s="140"/>
      <c r="K78" s="140"/>
      <c r="L78" s="140"/>
      <c r="M78" s="140"/>
      <c r="N78" s="140"/>
      <c r="O78" s="140"/>
      <c r="P78" s="140"/>
      <c r="Q78" s="140"/>
      <c r="R78" s="140"/>
    </row>
    <row r="79">
      <c r="A79" s="140"/>
      <c r="B79" s="140"/>
      <c r="C79" s="140"/>
      <c r="D79" s="140"/>
      <c r="E79" s="140"/>
      <c r="F79" s="140"/>
      <c r="G79" s="140"/>
      <c r="H79" s="140"/>
      <c r="I79" s="140"/>
      <c r="J79" s="140"/>
      <c r="K79" s="140"/>
      <c r="L79" s="140"/>
      <c r="M79" s="140"/>
      <c r="N79" s="140"/>
      <c r="O79" s="140"/>
      <c r="P79" s="140"/>
      <c r="Q79" s="140"/>
      <c r="R79" s="140"/>
    </row>
    <row r="80">
      <c r="A80" s="140"/>
      <c r="B80" s="140"/>
      <c r="C80" s="140"/>
      <c r="D80" s="140"/>
      <c r="E80" s="140"/>
      <c r="F80" s="140"/>
      <c r="G80" s="140"/>
      <c r="H80" s="140"/>
      <c r="I80" s="140"/>
      <c r="J80" s="140"/>
      <c r="K80" s="140"/>
      <c r="L80" s="140"/>
      <c r="M80" s="140"/>
      <c r="N80" s="140"/>
      <c r="O80" s="140"/>
      <c r="P80" s="140"/>
      <c r="Q80" s="140"/>
      <c r="R80" s="140"/>
    </row>
    <row r="81">
      <c r="A81" s="140"/>
      <c r="B81" s="140"/>
      <c r="C81" s="140"/>
      <c r="D81" s="140"/>
      <c r="E81" s="140"/>
      <c r="F81" s="140"/>
      <c r="G81" s="140"/>
      <c r="H81" s="140"/>
      <c r="I81" s="140"/>
      <c r="J81" s="140"/>
      <c r="K81" s="140"/>
      <c r="L81" s="140"/>
      <c r="M81" s="140"/>
      <c r="N81" s="140"/>
      <c r="O81" s="140"/>
      <c r="P81" s="140"/>
      <c r="Q81" s="140"/>
      <c r="R81" s="140"/>
    </row>
    <row r="82">
      <c r="A82" s="140"/>
      <c r="B82" s="140"/>
      <c r="C82" s="140"/>
      <c r="D82" s="140"/>
      <c r="E82" s="140"/>
      <c r="F82" s="140"/>
      <c r="G82" s="140"/>
      <c r="H82" s="140"/>
      <c r="I82" s="140"/>
      <c r="J82" s="140"/>
      <c r="K82" s="140"/>
      <c r="L82" s="140"/>
      <c r="M82" s="140"/>
      <c r="N82" s="140"/>
      <c r="O82" s="140"/>
      <c r="P82" s="140"/>
      <c r="Q82" s="140"/>
      <c r="R82" s="140"/>
    </row>
    <row r="83">
      <c r="A83" s="140"/>
      <c r="B83" s="140"/>
      <c r="C83" s="140"/>
      <c r="D83" s="140"/>
      <c r="E83" s="140"/>
      <c r="F83" s="140"/>
      <c r="G83" s="140"/>
      <c r="H83" s="140"/>
      <c r="I83" s="140"/>
      <c r="J83" s="140"/>
      <c r="K83" s="140"/>
      <c r="L83" s="140"/>
      <c r="M83" s="140"/>
      <c r="N83" s="140"/>
      <c r="O83" s="140"/>
      <c r="P83" s="140"/>
      <c r="Q83" s="140"/>
      <c r="R83" s="140"/>
    </row>
    <row r="84">
      <c r="A84" s="140"/>
      <c r="B84" s="140"/>
      <c r="C84" s="140"/>
      <c r="D84" s="140"/>
      <c r="E84" s="140"/>
      <c r="F84" s="140"/>
      <c r="G84" s="140"/>
      <c r="H84" s="140"/>
      <c r="I84" s="140"/>
      <c r="J84" s="140"/>
      <c r="K84" s="140"/>
      <c r="L84" s="140"/>
      <c r="M84" s="140"/>
      <c r="N84" s="140"/>
      <c r="O84" s="140"/>
      <c r="P84" s="140"/>
      <c r="Q84" s="140"/>
      <c r="R84" s="140"/>
    </row>
    <row r="85">
      <c r="A85" s="140"/>
      <c r="B85" s="140"/>
      <c r="C85" s="140"/>
      <c r="D85" s="140"/>
      <c r="E85" s="140"/>
      <c r="F85" s="140"/>
      <c r="G85" s="140"/>
      <c r="H85" s="140"/>
      <c r="I85" s="140"/>
      <c r="J85" s="140"/>
      <c r="K85" s="140"/>
      <c r="L85" s="140"/>
      <c r="M85" s="140"/>
      <c r="N85" s="140"/>
      <c r="O85" s="140"/>
      <c r="P85" s="140"/>
      <c r="Q85" s="140"/>
      <c r="R85" s="140"/>
    </row>
    <row r="86">
      <c r="A86" s="140"/>
      <c r="B86" s="140"/>
      <c r="C86" s="140"/>
      <c r="D86" s="140"/>
      <c r="E86" s="140"/>
      <c r="F86" s="140"/>
      <c r="G86" s="140"/>
      <c r="H86" s="140"/>
      <c r="I86" s="140"/>
      <c r="J86" s="140"/>
      <c r="K86" s="140"/>
      <c r="L86" s="140"/>
      <c r="M86" s="140"/>
      <c r="N86" s="140"/>
      <c r="O86" s="140"/>
      <c r="P86" s="140"/>
      <c r="Q86" s="140"/>
      <c r="R86" s="140"/>
    </row>
    <row r="87">
      <c r="A87" s="140"/>
      <c r="B87" s="140"/>
      <c r="C87" s="140"/>
      <c r="D87" s="140"/>
      <c r="E87" s="140"/>
      <c r="F87" s="140"/>
      <c r="G87" s="140"/>
      <c r="H87" s="140"/>
      <c r="I87" s="140"/>
      <c r="J87" s="140"/>
      <c r="K87" s="140"/>
      <c r="L87" s="140"/>
      <c r="M87" s="140"/>
      <c r="N87" s="140"/>
      <c r="O87" s="140"/>
      <c r="P87" s="140"/>
      <c r="Q87" s="140"/>
      <c r="R87" s="140"/>
    </row>
    <row r="88">
      <c r="A88" s="140"/>
      <c r="B88" s="140"/>
      <c r="C88" s="140"/>
      <c r="D88" s="140"/>
      <c r="E88" s="140"/>
      <c r="F88" s="140"/>
      <c r="G88" s="140"/>
      <c r="H88" s="140"/>
      <c r="I88" s="140"/>
      <c r="J88" s="140"/>
      <c r="K88" s="140"/>
      <c r="L88" s="140"/>
      <c r="M88" s="140"/>
      <c r="N88" s="140"/>
      <c r="O88" s="140"/>
      <c r="P88" s="140"/>
      <c r="Q88" s="140"/>
      <c r="R88" s="140"/>
    </row>
    <row r="89">
      <c r="A89" s="140"/>
      <c r="B89" s="140"/>
      <c r="C89" s="140"/>
      <c r="D89" s="140"/>
      <c r="E89" s="140"/>
      <c r="F89" s="140"/>
      <c r="G89" s="140"/>
      <c r="H89" s="140"/>
      <c r="I89" s="140"/>
      <c r="J89" s="140"/>
      <c r="K89" s="140"/>
      <c r="L89" s="140"/>
      <c r="M89" s="140"/>
      <c r="N89" s="140"/>
      <c r="O89" s="140"/>
      <c r="P89" s="140"/>
      <c r="Q89" s="140"/>
      <c r="R89" s="140"/>
    </row>
    <row r="90">
      <c r="A90" s="140"/>
      <c r="B90" s="140"/>
      <c r="C90" s="140"/>
      <c r="D90" s="140"/>
      <c r="E90" s="140"/>
      <c r="F90" s="140"/>
      <c r="G90" s="140"/>
      <c r="H90" s="140"/>
      <c r="I90" s="140"/>
      <c r="J90" s="140"/>
      <c r="K90" s="140"/>
      <c r="L90" s="140"/>
      <c r="M90" s="140"/>
      <c r="N90" s="140"/>
      <c r="O90" s="140"/>
      <c r="P90" s="140"/>
      <c r="Q90" s="140"/>
      <c r="R90" s="140"/>
    </row>
    <row r="91">
      <c r="A91" s="140"/>
      <c r="B91" s="140"/>
      <c r="C91" s="140"/>
      <c r="D91" s="140"/>
      <c r="E91" s="140"/>
      <c r="F91" s="140"/>
      <c r="G91" s="140"/>
      <c r="H91" s="140"/>
      <c r="I91" s="140"/>
      <c r="J91" s="140"/>
      <c r="K91" s="140"/>
      <c r="L91" s="140"/>
      <c r="M91" s="140"/>
      <c r="N91" s="140"/>
      <c r="O91" s="140"/>
      <c r="P91" s="140"/>
      <c r="Q91" s="140"/>
      <c r="R91" s="140"/>
    </row>
    <row r="92">
      <c r="A92" s="140"/>
      <c r="B92" s="140"/>
      <c r="C92" s="140"/>
      <c r="D92" s="140"/>
      <c r="E92" s="140"/>
      <c r="F92" s="140"/>
      <c r="G92" s="140"/>
      <c r="H92" s="140"/>
      <c r="I92" s="140"/>
      <c r="J92" s="140"/>
      <c r="K92" s="140"/>
      <c r="L92" s="140"/>
      <c r="M92" s="140"/>
      <c r="N92" s="140"/>
      <c r="O92" s="140"/>
      <c r="P92" s="140"/>
      <c r="Q92" s="140"/>
      <c r="R92" s="140"/>
    </row>
    <row r="93">
      <c r="A93" s="140"/>
      <c r="B93" s="140"/>
      <c r="C93" s="140"/>
      <c r="D93" s="140"/>
      <c r="E93" s="140"/>
      <c r="F93" s="140"/>
      <c r="G93" s="140"/>
      <c r="H93" s="140"/>
      <c r="I93" s="140"/>
      <c r="J93" s="140"/>
      <c r="K93" s="140"/>
      <c r="L93" s="140"/>
      <c r="M93" s="140"/>
      <c r="N93" s="140"/>
      <c r="O93" s="140"/>
      <c r="P93" s="140"/>
      <c r="Q93" s="140"/>
      <c r="R93" s="140"/>
    </row>
    <row r="94">
      <c r="A94" s="140"/>
      <c r="B94" s="140"/>
      <c r="C94" s="140"/>
      <c r="D94" s="140"/>
      <c r="E94" s="140"/>
      <c r="F94" s="140"/>
      <c r="G94" s="140"/>
      <c r="H94" s="140"/>
      <c r="I94" s="140"/>
      <c r="J94" s="140"/>
      <c r="K94" s="140"/>
      <c r="L94" s="140"/>
      <c r="M94" s="140"/>
      <c r="N94" s="140"/>
      <c r="O94" s="140"/>
      <c r="P94" s="140"/>
      <c r="Q94" s="140"/>
      <c r="R94" s="140"/>
    </row>
    <row r="95">
      <c r="A95" s="140"/>
      <c r="B95" s="140"/>
      <c r="C95" s="140"/>
      <c r="D95" s="140"/>
      <c r="E95" s="140"/>
      <c r="F95" s="140"/>
      <c r="G95" s="140"/>
      <c r="H95" s="140"/>
      <c r="I95" s="140"/>
      <c r="J95" s="140"/>
      <c r="K95" s="140"/>
      <c r="L95" s="140"/>
      <c r="M95" s="140"/>
      <c r="N95" s="140"/>
      <c r="O95" s="140"/>
      <c r="P95" s="140"/>
      <c r="Q95" s="140"/>
      <c r="R95" s="140"/>
    </row>
    <row r="96">
      <c r="A96" s="140"/>
      <c r="B96" s="140"/>
      <c r="C96" s="140"/>
      <c r="D96" s="140"/>
      <c r="E96" s="140"/>
      <c r="F96" s="140"/>
      <c r="G96" s="140"/>
      <c r="H96" s="140"/>
      <c r="I96" s="140"/>
      <c r="J96" s="140"/>
      <c r="K96" s="140"/>
      <c r="L96" s="140"/>
      <c r="M96" s="140"/>
      <c r="N96" s="140"/>
      <c r="O96" s="140"/>
      <c r="P96" s="140"/>
      <c r="Q96" s="140"/>
      <c r="R96" s="140"/>
    </row>
    <row r="97">
      <c r="A97" s="140"/>
      <c r="B97" s="140"/>
      <c r="C97" s="140"/>
      <c r="D97" s="140"/>
      <c r="E97" s="140"/>
      <c r="F97" s="140"/>
      <c r="G97" s="140"/>
      <c r="H97" s="140"/>
      <c r="I97" s="140"/>
      <c r="J97" s="140"/>
      <c r="K97" s="140"/>
      <c r="L97" s="140"/>
      <c r="M97" s="140"/>
      <c r="N97" s="140"/>
      <c r="O97" s="140"/>
      <c r="P97" s="140"/>
      <c r="Q97" s="140"/>
      <c r="R97" s="140"/>
    </row>
    <row r="98">
      <c r="A98" s="140"/>
      <c r="B98" s="140"/>
      <c r="C98" s="140"/>
      <c r="D98" s="140"/>
      <c r="E98" s="140"/>
      <c r="F98" s="140"/>
      <c r="G98" s="140"/>
      <c r="H98" s="140"/>
      <c r="I98" s="140"/>
      <c r="J98" s="140"/>
      <c r="K98" s="140"/>
      <c r="L98" s="140"/>
      <c r="M98" s="140"/>
      <c r="N98" s="140"/>
      <c r="O98" s="140"/>
      <c r="P98" s="140"/>
      <c r="Q98" s="140"/>
      <c r="R98" s="140"/>
    </row>
    <row r="99">
      <c r="A99" s="140"/>
      <c r="B99" s="140"/>
      <c r="C99" s="140"/>
      <c r="D99" s="140"/>
      <c r="E99" s="140"/>
      <c r="F99" s="140"/>
      <c r="G99" s="140"/>
      <c r="H99" s="140"/>
      <c r="I99" s="140"/>
      <c r="J99" s="140"/>
      <c r="K99" s="140"/>
      <c r="L99" s="140"/>
      <c r="M99" s="140"/>
      <c r="N99" s="140"/>
      <c r="O99" s="140"/>
      <c r="P99" s="140"/>
      <c r="Q99" s="140"/>
      <c r="R99" s="140"/>
    </row>
    <row r="100">
      <c r="A100" s="140"/>
      <c r="B100" s="140"/>
      <c r="C100" s="140"/>
      <c r="D100" s="140"/>
      <c r="E100" s="140"/>
      <c r="F100" s="140"/>
      <c r="G100" s="140"/>
      <c r="H100" s="140"/>
      <c r="I100" s="140"/>
      <c r="J100" s="140"/>
      <c r="K100" s="140"/>
      <c r="L100" s="140"/>
      <c r="M100" s="140"/>
      <c r="N100" s="140"/>
      <c r="O100" s="140"/>
      <c r="P100" s="140"/>
      <c r="Q100" s="140"/>
      <c r="R100" s="140"/>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15.75"/>
    <col customWidth="1" min="3" max="3" width="12.63"/>
    <col customWidth="1" min="4" max="4" width="15.75"/>
    <col customWidth="1" min="5" max="5" width="12.63"/>
    <col customWidth="1" min="6" max="6" width="15.75"/>
    <col customWidth="1" min="7" max="7" width="18.88"/>
    <col customWidth="1" min="8" max="9" width="12.63"/>
    <col customWidth="1" min="10" max="10" width="18.88"/>
    <col customWidth="1" min="11" max="11" width="15.75"/>
    <col customWidth="1" min="12" max="13" width="12.63"/>
    <col customWidth="1" min="14" max="14" width="15.75"/>
    <col customWidth="1" min="15" max="15" width="9.5"/>
    <col customWidth="1" min="16" max="16" width="6.38"/>
    <col customWidth="1" min="17" max="17" width="22.0"/>
    <col customWidth="1" min="18" max="18" width="12.63"/>
    <col customWidth="1" min="19" max="20" width="15.75"/>
    <col customWidth="1" min="21" max="26" width="12.63"/>
  </cols>
  <sheetData>
    <row r="1" ht="24.0" customHeight="1">
      <c r="A1" s="368" t="s">
        <v>1</v>
      </c>
      <c r="B1" s="368" t="s">
        <v>7</v>
      </c>
      <c r="C1" s="4" t="s">
        <v>0</v>
      </c>
      <c r="D1" s="368" t="s">
        <v>18</v>
      </c>
      <c r="E1" s="368" t="s">
        <v>20</v>
      </c>
      <c r="F1" s="368" t="s">
        <v>22</v>
      </c>
      <c r="G1" s="368" t="s">
        <v>2034</v>
      </c>
      <c r="H1" s="368" t="s">
        <v>55</v>
      </c>
      <c r="I1" s="368" t="s">
        <v>1370</v>
      </c>
      <c r="J1" s="368" t="s">
        <v>1519</v>
      </c>
      <c r="K1" s="368" t="s">
        <v>2035</v>
      </c>
      <c r="L1" s="368" t="s">
        <v>1520</v>
      </c>
      <c r="M1" s="368" t="s">
        <v>2036</v>
      </c>
      <c r="N1" s="368" t="s">
        <v>2037</v>
      </c>
      <c r="O1" s="368" t="s">
        <v>35</v>
      </c>
      <c r="P1" s="368" t="s">
        <v>37</v>
      </c>
      <c r="Q1" s="368" t="s">
        <v>38</v>
      </c>
      <c r="R1" s="368" t="s">
        <v>39</v>
      </c>
      <c r="S1" s="368" t="s">
        <v>40</v>
      </c>
      <c r="T1" s="368" t="s">
        <v>41</v>
      </c>
      <c r="U1" s="172"/>
      <c r="V1" s="172"/>
      <c r="W1" s="172"/>
      <c r="X1" s="172"/>
      <c r="Y1" s="172"/>
      <c r="Z1" s="172"/>
    </row>
    <row r="2">
      <c r="A2" s="226" t="s">
        <v>1539</v>
      </c>
      <c r="B2" s="226" t="str">
        <f>'Cover Page'!$I$8</f>
        <v>GHXSTSHIP</v>
      </c>
      <c r="C2" s="226" t="str">
        <f>'Cover Page'!$C$7</f>
        <v>CSMIA26</v>
      </c>
      <c r="D2" s="226" t="s">
        <v>1206</v>
      </c>
      <c r="E2" s="226">
        <v>0.5</v>
      </c>
      <c r="F2" s="226" t="s">
        <v>1282</v>
      </c>
      <c r="G2" s="226" t="s">
        <v>2038</v>
      </c>
      <c r="H2" s="226" t="s">
        <v>181</v>
      </c>
      <c r="I2" s="226" t="s">
        <v>2039</v>
      </c>
      <c r="J2" s="226" t="s">
        <v>1536</v>
      </c>
      <c r="K2" s="226" t="s">
        <v>1538</v>
      </c>
      <c r="L2" s="226" t="s">
        <v>1537</v>
      </c>
      <c r="M2" s="369">
        <v>46266.0</v>
      </c>
      <c r="N2" s="226" t="s">
        <v>2040</v>
      </c>
      <c r="O2" s="226" t="s">
        <v>86</v>
      </c>
      <c r="P2" s="226" t="b">
        <v>0</v>
      </c>
      <c r="Q2" s="226" t="s">
        <v>2041</v>
      </c>
      <c r="R2" s="226" t="s">
        <v>88</v>
      </c>
      <c r="S2" s="370">
        <v>46280.0</v>
      </c>
      <c r="T2" s="370">
        <v>46280.0</v>
      </c>
    </row>
    <row r="3">
      <c r="A3" s="226" t="s">
        <v>1553</v>
      </c>
      <c r="B3" s="226" t="str">
        <f>'Cover Page'!$I$8</f>
        <v>GHXSTSHIP</v>
      </c>
      <c r="C3" s="226" t="str">
        <f>'Cover Page'!$C$7</f>
        <v>CSMIA26</v>
      </c>
      <c r="D3" s="226" t="s">
        <v>1551</v>
      </c>
      <c r="E3" s="226">
        <v>1000.5</v>
      </c>
      <c r="F3" s="226" t="s">
        <v>1282</v>
      </c>
      <c r="G3" s="226" t="s">
        <v>2042</v>
      </c>
      <c r="H3" s="226" t="s">
        <v>150</v>
      </c>
      <c r="I3" s="226" t="s">
        <v>2043</v>
      </c>
      <c r="J3" s="226" t="s">
        <v>1536</v>
      </c>
      <c r="K3" s="226" t="s">
        <v>1538</v>
      </c>
      <c r="L3" s="226" t="s">
        <v>1537</v>
      </c>
      <c r="M3" s="369">
        <v>46266.0</v>
      </c>
      <c r="N3" s="226" t="s">
        <v>2040</v>
      </c>
      <c r="O3" s="226" t="s">
        <v>86</v>
      </c>
      <c r="P3" s="226" t="b">
        <v>0</v>
      </c>
      <c r="Q3" s="226" t="s">
        <v>2047</v>
      </c>
      <c r="R3" s="226" t="s">
        <v>88</v>
      </c>
      <c r="S3" s="370">
        <v>46280.0</v>
      </c>
      <c r="T3" s="370">
        <v>46280.0</v>
      </c>
    </row>
    <row r="4">
      <c r="A4" s="226" t="s">
        <v>1563</v>
      </c>
      <c r="B4" s="226" t="str">
        <f>'Cover Page'!$I$8</f>
        <v>GHXSTSHIP</v>
      </c>
      <c r="C4" s="226" t="str">
        <f>'Cover Page'!$C$7</f>
        <v>CSMIA26</v>
      </c>
      <c r="D4" s="226" t="s">
        <v>694</v>
      </c>
      <c r="E4" s="226">
        <v>6000.5</v>
      </c>
      <c r="F4" s="226" t="s">
        <v>1282</v>
      </c>
      <c r="G4" s="226" t="s">
        <v>2048</v>
      </c>
      <c r="H4" s="226" t="s">
        <v>454</v>
      </c>
      <c r="I4" s="226" t="s">
        <v>2039</v>
      </c>
      <c r="J4" s="226" t="s">
        <v>1536</v>
      </c>
      <c r="K4" s="226" t="s">
        <v>1538</v>
      </c>
      <c r="L4" s="226" t="s">
        <v>1537</v>
      </c>
      <c r="M4" s="369">
        <v>46266.0</v>
      </c>
      <c r="N4" s="226" t="s">
        <v>2040</v>
      </c>
      <c r="O4" s="226" t="s">
        <v>86</v>
      </c>
      <c r="P4" s="226" t="b">
        <v>0</v>
      </c>
      <c r="Q4" s="226" t="s">
        <v>2049</v>
      </c>
      <c r="R4" s="226" t="s">
        <v>88</v>
      </c>
      <c r="S4" s="370">
        <v>46280.0</v>
      </c>
      <c r="T4" s="370">
        <v>46280.0</v>
      </c>
    </row>
    <row r="5">
      <c r="A5" s="226" t="s">
        <v>1573</v>
      </c>
      <c r="B5" s="226" t="str">
        <f>'Cover Page'!$I$8</f>
        <v>GHXSTSHIP</v>
      </c>
      <c r="C5" s="226" t="str">
        <f>'Cover Page'!$C$7</f>
        <v>CSMIA26</v>
      </c>
      <c r="D5" s="226" t="s">
        <v>579</v>
      </c>
      <c r="E5" s="226">
        <v>5000.5</v>
      </c>
      <c r="F5" s="226" t="s">
        <v>1282</v>
      </c>
      <c r="G5" s="226" t="s">
        <v>2050</v>
      </c>
      <c r="H5" s="226" t="s">
        <v>82</v>
      </c>
      <c r="I5" s="226" t="s">
        <v>2039</v>
      </c>
      <c r="J5" s="226" t="s">
        <v>1536</v>
      </c>
      <c r="K5" s="226" t="s">
        <v>1538</v>
      </c>
      <c r="L5" s="226" t="s">
        <v>1537</v>
      </c>
      <c r="M5" s="369">
        <v>46266.0</v>
      </c>
      <c r="N5" s="226" t="s">
        <v>2040</v>
      </c>
      <c r="O5" s="226" t="s">
        <v>86</v>
      </c>
      <c r="P5" s="226" t="b">
        <v>0</v>
      </c>
      <c r="Q5" s="226" t="s">
        <v>2051</v>
      </c>
      <c r="R5" s="226" t="s">
        <v>88</v>
      </c>
      <c r="S5" s="370">
        <v>46280.0</v>
      </c>
      <c r="T5" s="370">
        <v>46280.0</v>
      </c>
    </row>
    <row r="6">
      <c r="A6" s="226" t="s">
        <v>1588</v>
      </c>
      <c r="B6" s="226" t="str">
        <f>'Cover Page'!$I$8</f>
        <v>GHXSTSHIP</v>
      </c>
      <c r="C6" s="226" t="str">
        <f>'Cover Page'!$C$7</f>
        <v>CSMIA26</v>
      </c>
      <c r="D6" s="226" t="s">
        <v>579</v>
      </c>
      <c r="E6" s="226">
        <v>5000.5</v>
      </c>
      <c r="F6" s="226" t="s">
        <v>1282</v>
      </c>
      <c r="G6" s="226" t="s">
        <v>2052</v>
      </c>
      <c r="H6" s="226" t="s">
        <v>417</v>
      </c>
      <c r="I6" s="226" t="s">
        <v>1509</v>
      </c>
      <c r="J6" s="226" t="s">
        <v>1585</v>
      </c>
      <c r="K6" s="226" t="s">
        <v>1587</v>
      </c>
      <c r="L6" s="226" t="s">
        <v>1586</v>
      </c>
      <c r="M6" s="369">
        <v>46296.0</v>
      </c>
      <c r="N6" s="226" t="s">
        <v>2040</v>
      </c>
      <c r="O6" s="226" t="s">
        <v>86</v>
      </c>
      <c r="P6" s="226" t="b">
        <v>0</v>
      </c>
      <c r="Q6" s="226" t="s">
        <v>2053</v>
      </c>
      <c r="R6" s="226" t="s">
        <v>88</v>
      </c>
      <c r="S6" s="370">
        <v>46280.0</v>
      </c>
      <c r="T6" s="370">
        <v>46280.0</v>
      </c>
    </row>
    <row r="7">
      <c r="A7" s="226" t="s">
        <v>1598</v>
      </c>
      <c r="B7" s="375" t="str">
        <f>'Cover Page'!$I$8</f>
        <v>GHXSTSHIP</v>
      </c>
      <c r="C7" s="375" t="str">
        <f>'Cover Page'!$C$7</f>
        <v>CSMIA26</v>
      </c>
      <c r="D7" s="226" t="s">
        <v>1551</v>
      </c>
      <c r="E7" s="226">
        <v>1000.5</v>
      </c>
      <c r="F7" s="226" t="s">
        <v>1282</v>
      </c>
      <c r="G7" s="226" t="s">
        <v>2054</v>
      </c>
      <c r="H7" s="226" t="s">
        <v>129</v>
      </c>
      <c r="I7" s="226" t="s">
        <v>2039</v>
      </c>
      <c r="J7" s="226" t="s">
        <v>1536</v>
      </c>
      <c r="K7" s="226" t="s">
        <v>1538</v>
      </c>
      <c r="L7" s="226" t="s">
        <v>1537</v>
      </c>
      <c r="M7" s="369">
        <v>46235.0</v>
      </c>
      <c r="N7" s="226" t="s">
        <v>2040</v>
      </c>
      <c r="O7" s="226" t="s">
        <v>86</v>
      </c>
      <c r="P7" s="226" t="b">
        <v>0</v>
      </c>
      <c r="Q7" s="226" t="s">
        <v>2055</v>
      </c>
      <c r="R7" s="226" t="s">
        <v>88</v>
      </c>
      <c r="S7" s="370">
        <v>46280.0</v>
      </c>
      <c r="T7" s="370">
        <v>46280.0</v>
      </c>
    </row>
    <row r="8">
      <c r="A8" s="225"/>
      <c r="B8" s="225"/>
      <c r="C8" s="225"/>
      <c r="D8" s="225"/>
      <c r="E8" s="225"/>
      <c r="F8" s="225"/>
      <c r="G8" s="225"/>
      <c r="H8" s="225"/>
      <c r="I8" s="225"/>
      <c r="J8" s="225"/>
      <c r="K8" s="225"/>
      <c r="L8" s="225"/>
      <c r="M8" s="378"/>
      <c r="N8" s="225"/>
      <c r="O8" s="225"/>
      <c r="P8" s="225"/>
      <c r="Q8" s="225"/>
      <c r="R8" s="225"/>
      <c r="S8" s="230"/>
      <c r="T8" s="230"/>
    </row>
    <row r="9">
      <c r="A9" s="225"/>
      <c r="B9" s="225"/>
      <c r="C9" s="225"/>
      <c r="D9" s="225"/>
      <c r="E9" s="225"/>
      <c r="F9" s="225"/>
      <c r="G9" s="225"/>
      <c r="H9" s="225"/>
      <c r="I9" s="225"/>
      <c r="J9" s="225"/>
      <c r="K9" s="225"/>
      <c r="L9" s="225"/>
      <c r="M9" s="378"/>
      <c r="N9" s="225"/>
      <c r="O9" s="225"/>
      <c r="P9" s="225"/>
      <c r="Q9" s="225"/>
      <c r="R9" s="225"/>
      <c r="S9" s="230"/>
      <c r="T9" s="230"/>
    </row>
    <row r="10">
      <c r="A10" s="225"/>
      <c r="B10" s="225"/>
      <c r="C10" s="225"/>
      <c r="D10" s="225"/>
      <c r="E10" s="225"/>
      <c r="F10" s="225"/>
      <c r="G10" s="225"/>
      <c r="H10" s="225"/>
      <c r="I10" s="225"/>
      <c r="J10" s="225"/>
      <c r="K10" s="225"/>
      <c r="L10" s="225"/>
      <c r="M10" s="378"/>
      <c r="N10" s="225"/>
      <c r="O10" s="225"/>
      <c r="P10" s="225"/>
      <c r="Q10" s="225"/>
      <c r="R10" s="225"/>
      <c r="S10" s="230"/>
      <c r="T10" s="230"/>
    </row>
    <row r="11">
      <c r="A11" s="225"/>
      <c r="B11" s="225"/>
      <c r="C11" s="225"/>
      <c r="D11" s="225"/>
      <c r="E11" s="225"/>
      <c r="F11" s="225"/>
      <c r="G11" s="225"/>
      <c r="H11" s="225"/>
      <c r="I11" s="225"/>
      <c r="J11" s="225"/>
      <c r="K11" s="225"/>
      <c r="L11" s="225"/>
      <c r="M11" s="378"/>
      <c r="N11" s="225"/>
      <c r="O11" s="225"/>
      <c r="P11" s="225"/>
      <c r="Q11" s="225"/>
      <c r="R11" s="225"/>
      <c r="S11" s="230"/>
      <c r="T11" s="230"/>
    </row>
    <row r="12">
      <c r="A12" s="225"/>
      <c r="B12" s="225"/>
      <c r="C12" s="225"/>
      <c r="D12" s="225"/>
      <c r="E12" s="225"/>
      <c r="F12" s="225"/>
      <c r="G12" s="225"/>
      <c r="H12" s="225"/>
      <c r="I12" s="225"/>
      <c r="J12" s="225"/>
      <c r="K12" s="225"/>
      <c r="L12" s="225"/>
      <c r="M12" s="378"/>
      <c r="N12" s="225"/>
      <c r="O12" s="225"/>
      <c r="P12" s="225"/>
      <c r="Q12" s="225"/>
      <c r="R12" s="225"/>
      <c r="S12" s="230"/>
      <c r="T12" s="230"/>
    </row>
    <row r="13">
      <c r="A13" s="225"/>
      <c r="B13" s="225"/>
      <c r="C13" s="225"/>
      <c r="D13" s="225"/>
      <c r="E13" s="225"/>
      <c r="F13" s="225"/>
      <c r="G13" s="225"/>
      <c r="H13" s="225"/>
      <c r="I13" s="225"/>
      <c r="J13" s="225"/>
      <c r="K13" s="225"/>
      <c r="L13" s="225"/>
      <c r="M13" s="225"/>
      <c r="N13" s="225"/>
      <c r="O13" s="225"/>
      <c r="P13" s="225"/>
      <c r="Q13" s="225"/>
      <c r="R13" s="225"/>
      <c r="S13" s="225"/>
      <c r="T13" s="225"/>
    </row>
    <row r="14">
      <c r="A14" s="225"/>
      <c r="B14" s="225"/>
      <c r="C14" s="225"/>
      <c r="D14" s="225"/>
      <c r="E14" s="225"/>
      <c r="F14" s="225"/>
      <c r="G14" s="225"/>
      <c r="H14" s="225"/>
      <c r="I14" s="225"/>
      <c r="J14" s="225"/>
      <c r="K14" s="225"/>
      <c r="L14" s="225"/>
      <c r="M14" s="225"/>
      <c r="N14" s="225"/>
      <c r="O14" s="225"/>
      <c r="P14" s="225"/>
      <c r="Q14" s="225"/>
      <c r="R14" s="225"/>
      <c r="S14" s="225"/>
      <c r="T14" s="225"/>
    </row>
    <row r="15">
      <c r="A15" s="225"/>
      <c r="B15" s="225"/>
      <c r="C15" s="225"/>
      <c r="D15" s="225"/>
      <c r="E15" s="225"/>
      <c r="F15" s="225"/>
      <c r="G15" s="225"/>
      <c r="H15" s="225"/>
      <c r="I15" s="225"/>
      <c r="J15" s="225"/>
      <c r="K15" s="225"/>
      <c r="L15" s="225"/>
      <c r="M15" s="225"/>
      <c r="N15" s="225"/>
      <c r="O15" s="225"/>
      <c r="P15" s="225"/>
      <c r="Q15" s="225"/>
      <c r="R15" s="225"/>
      <c r="S15" s="225"/>
      <c r="T15" s="225"/>
    </row>
    <row r="16">
      <c r="A16" s="225"/>
      <c r="B16" s="225"/>
      <c r="C16" s="225"/>
      <c r="D16" s="225"/>
      <c r="E16" s="225"/>
      <c r="F16" s="225"/>
      <c r="G16" s="225"/>
      <c r="H16" s="225"/>
      <c r="I16" s="225"/>
      <c r="J16" s="225"/>
      <c r="K16" s="225"/>
      <c r="L16" s="225"/>
      <c r="M16" s="225"/>
      <c r="N16" s="225"/>
      <c r="O16" s="225"/>
      <c r="P16" s="225"/>
      <c r="Q16" s="225"/>
      <c r="R16" s="225"/>
      <c r="S16" s="225"/>
      <c r="T16" s="225"/>
    </row>
    <row r="17">
      <c r="A17" s="225"/>
      <c r="B17" s="225"/>
      <c r="C17" s="225"/>
      <c r="D17" s="225"/>
      <c r="E17" s="225"/>
      <c r="F17" s="225"/>
      <c r="G17" s="225"/>
      <c r="H17" s="225"/>
      <c r="I17" s="225"/>
      <c r="J17" s="225"/>
      <c r="K17" s="225"/>
      <c r="L17" s="225"/>
      <c r="M17" s="225"/>
      <c r="N17" s="225"/>
      <c r="O17" s="225"/>
      <c r="P17" s="225"/>
      <c r="Q17" s="225"/>
      <c r="R17" s="225"/>
      <c r="S17" s="225"/>
      <c r="T17" s="225"/>
    </row>
    <row r="18">
      <c r="A18" s="225"/>
      <c r="B18" s="225"/>
      <c r="C18" s="225"/>
      <c r="D18" s="225"/>
      <c r="E18" s="225"/>
      <c r="F18" s="225"/>
      <c r="G18" s="225"/>
      <c r="H18" s="225"/>
      <c r="I18" s="225"/>
      <c r="J18" s="225"/>
      <c r="K18" s="225"/>
      <c r="L18" s="225"/>
      <c r="M18" s="225"/>
      <c r="N18" s="225"/>
      <c r="O18" s="225"/>
      <c r="P18" s="225"/>
      <c r="Q18" s="225"/>
      <c r="R18" s="225"/>
      <c r="S18" s="225"/>
      <c r="T18" s="225"/>
    </row>
    <row r="19">
      <c r="A19" s="225"/>
      <c r="B19" s="225"/>
      <c r="C19" s="225"/>
      <c r="D19" s="225"/>
      <c r="E19" s="225"/>
      <c r="F19" s="225"/>
      <c r="G19" s="225"/>
      <c r="H19" s="225"/>
      <c r="I19" s="225"/>
      <c r="J19" s="225"/>
      <c r="K19" s="225"/>
      <c r="L19" s="225"/>
      <c r="M19" s="225"/>
      <c r="N19" s="225"/>
      <c r="O19" s="225"/>
      <c r="P19" s="225"/>
      <c r="Q19" s="225"/>
      <c r="R19" s="225"/>
      <c r="S19" s="225"/>
      <c r="T19" s="225"/>
    </row>
    <row r="20">
      <c r="A20" s="225"/>
      <c r="B20" s="225"/>
      <c r="C20" s="225"/>
      <c r="D20" s="225"/>
      <c r="E20" s="225"/>
      <c r="F20" s="225"/>
      <c r="G20" s="225"/>
      <c r="H20" s="225"/>
      <c r="I20" s="225"/>
      <c r="J20" s="225"/>
      <c r="K20" s="225"/>
      <c r="L20" s="225"/>
      <c r="M20" s="225"/>
      <c r="N20" s="225"/>
      <c r="O20" s="225"/>
      <c r="P20" s="225"/>
      <c r="Q20" s="225"/>
      <c r="R20" s="225"/>
      <c r="S20" s="225"/>
      <c r="T20" s="225"/>
    </row>
    <row r="21">
      <c r="A21" s="225"/>
      <c r="B21" s="225"/>
      <c r="C21" s="225"/>
      <c r="D21" s="225"/>
      <c r="E21" s="225"/>
      <c r="F21" s="225"/>
      <c r="G21" s="225"/>
      <c r="H21" s="225"/>
      <c r="I21" s="225"/>
      <c r="J21" s="225"/>
      <c r="K21" s="225"/>
      <c r="L21" s="225"/>
      <c r="M21" s="225"/>
      <c r="N21" s="225"/>
      <c r="O21" s="225"/>
      <c r="P21" s="225"/>
      <c r="Q21" s="225"/>
      <c r="R21" s="225"/>
      <c r="S21" s="225"/>
      <c r="T21" s="225"/>
    </row>
    <row r="22">
      <c r="A22" s="225"/>
      <c r="B22" s="225"/>
      <c r="C22" s="225"/>
      <c r="D22" s="225"/>
      <c r="E22" s="225"/>
      <c r="F22" s="225"/>
      <c r="G22" s="225"/>
      <c r="H22" s="225"/>
      <c r="I22" s="225"/>
      <c r="J22" s="225"/>
      <c r="K22" s="225"/>
      <c r="L22" s="225"/>
      <c r="M22" s="225"/>
      <c r="N22" s="225"/>
      <c r="O22" s="225"/>
      <c r="P22" s="225"/>
      <c r="Q22" s="225"/>
      <c r="R22" s="225"/>
      <c r="S22" s="225"/>
      <c r="T22" s="225"/>
    </row>
    <row r="23">
      <c r="A23" s="225"/>
      <c r="B23" s="225"/>
      <c r="C23" s="225"/>
      <c r="D23" s="225"/>
      <c r="E23" s="225"/>
      <c r="F23" s="225"/>
      <c r="G23" s="225"/>
      <c r="H23" s="225"/>
      <c r="I23" s="225"/>
      <c r="J23" s="225"/>
      <c r="K23" s="225"/>
      <c r="L23" s="225"/>
      <c r="M23" s="225"/>
      <c r="N23" s="225"/>
      <c r="O23" s="225"/>
      <c r="P23" s="225"/>
      <c r="Q23" s="225"/>
      <c r="R23" s="225"/>
      <c r="S23" s="225"/>
      <c r="T23" s="225"/>
    </row>
    <row r="24">
      <c r="A24" s="225"/>
      <c r="B24" s="225"/>
      <c r="C24" s="225"/>
      <c r="D24" s="225"/>
      <c r="E24" s="225"/>
      <c r="F24" s="225"/>
      <c r="G24" s="225"/>
      <c r="H24" s="225"/>
      <c r="I24" s="225"/>
      <c r="J24" s="225"/>
      <c r="K24" s="225"/>
      <c r="L24" s="225"/>
      <c r="M24" s="225"/>
      <c r="N24" s="225"/>
      <c r="O24" s="225"/>
      <c r="P24" s="225"/>
      <c r="Q24" s="225"/>
      <c r="R24" s="225"/>
      <c r="S24" s="225"/>
      <c r="T24" s="225"/>
    </row>
    <row r="25">
      <c r="A25" s="225"/>
      <c r="B25" s="225"/>
      <c r="C25" s="225"/>
      <c r="D25" s="225"/>
      <c r="E25" s="225"/>
      <c r="F25" s="225"/>
      <c r="G25" s="225"/>
      <c r="H25" s="225"/>
      <c r="I25" s="225"/>
      <c r="J25" s="225"/>
      <c r="K25" s="225"/>
      <c r="L25" s="225"/>
      <c r="M25" s="225"/>
      <c r="N25" s="225"/>
      <c r="O25" s="225"/>
      <c r="P25" s="225"/>
      <c r="Q25" s="225"/>
      <c r="R25" s="225"/>
      <c r="S25" s="225"/>
      <c r="T25" s="225"/>
    </row>
    <row r="26">
      <c r="A26" s="225"/>
      <c r="B26" s="225"/>
      <c r="C26" s="225"/>
      <c r="D26" s="225"/>
      <c r="E26" s="225"/>
      <c r="F26" s="225"/>
      <c r="G26" s="225"/>
      <c r="H26" s="225"/>
      <c r="I26" s="225"/>
      <c r="J26" s="225"/>
      <c r="K26" s="225"/>
      <c r="L26" s="225"/>
      <c r="M26" s="225"/>
      <c r="N26" s="225"/>
      <c r="O26" s="225"/>
      <c r="P26" s="225"/>
      <c r="Q26" s="225"/>
      <c r="R26" s="225"/>
      <c r="S26" s="225"/>
      <c r="T26" s="225"/>
    </row>
    <row r="27">
      <c r="A27" s="225"/>
      <c r="B27" s="225"/>
      <c r="C27" s="225"/>
      <c r="D27" s="225"/>
      <c r="E27" s="225"/>
      <c r="F27" s="225"/>
      <c r="G27" s="225"/>
      <c r="H27" s="225"/>
      <c r="I27" s="225"/>
      <c r="J27" s="225"/>
      <c r="K27" s="225"/>
      <c r="L27" s="225"/>
      <c r="M27" s="225"/>
      <c r="N27" s="225"/>
      <c r="O27" s="225"/>
      <c r="P27" s="225"/>
      <c r="Q27" s="225"/>
      <c r="R27" s="225"/>
      <c r="S27" s="225"/>
      <c r="T27" s="225"/>
    </row>
    <row r="28">
      <c r="A28" s="225"/>
      <c r="B28" s="225"/>
      <c r="C28" s="225"/>
      <c r="D28" s="225"/>
      <c r="E28" s="225"/>
      <c r="F28" s="225"/>
      <c r="G28" s="225"/>
      <c r="H28" s="225"/>
      <c r="I28" s="225"/>
      <c r="J28" s="225"/>
      <c r="K28" s="225"/>
      <c r="L28" s="225"/>
      <c r="M28" s="225"/>
      <c r="N28" s="225"/>
      <c r="O28" s="225"/>
      <c r="P28" s="225"/>
      <c r="Q28" s="225"/>
      <c r="R28" s="225"/>
      <c r="S28" s="225"/>
      <c r="T28" s="225"/>
    </row>
    <row r="29">
      <c r="A29" s="225"/>
      <c r="B29" s="225"/>
      <c r="C29" s="225"/>
      <c r="D29" s="225"/>
      <c r="E29" s="225"/>
      <c r="F29" s="225"/>
      <c r="G29" s="225"/>
      <c r="H29" s="225"/>
      <c r="I29" s="225"/>
      <c r="J29" s="225"/>
      <c r="K29" s="225"/>
      <c r="L29" s="225"/>
      <c r="M29" s="225"/>
      <c r="N29" s="225"/>
      <c r="O29" s="225"/>
      <c r="P29" s="225"/>
      <c r="Q29" s="225"/>
      <c r="R29" s="225"/>
      <c r="S29" s="225"/>
      <c r="T29" s="225"/>
    </row>
    <row r="30">
      <c r="A30" s="225"/>
      <c r="B30" s="225"/>
      <c r="C30" s="225"/>
      <c r="D30" s="225"/>
      <c r="E30" s="225"/>
      <c r="F30" s="225"/>
      <c r="G30" s="225"/>
      <c r="H30" s="225"/>
      <c r="I30" s="225"/>
      <c r="J30" s="225"/>
      <c r="K30" s="225"/>
      <c r="L30" s="225"/>
      <c r="M30" s="225"/>
      <c r="N30" s="225"/>
      <c r="O30" s="225"/>
      <c r="P30" s="225"/>
      <c r="Q30" s="225"/>
      <c r="R30" s="225"/>
      <c r="S30" s="225"/>
      <c r="T30" s="225"/>
    </row>
    <row r="31">
      <c r="A31" s="225"/>
      <c r="B31" s="225"/>
      <c r="C31" s="225"/>
      <c r="D31" s="225"/>
      <c r="E31" s="225"/>
      <c r="F31" s="225"/>
      <c r="G31" s="225"/>
      <c r="H31" s="225"/>
      <c r="I31" s="225"/>
      <c r="J31" s="225"/>
      <c r="K31" s="225"/>
      <c r="L31" s="225"/>
      <c r="M31" s="225"/>
      <c r="N31" s="225"/>
      <c r="O31" s="225"/>
      <c r="P31" s="225"/>
      <c r="Q31" s="225"/>
      <c r="R31" s="225"/>
      <c r="S31" s="225"/>
      <c r="T31" s="225"/>
    </row>
    <row r="32">
      <c r="A32" s="225"/>
      <c r="B32" s="225"/>
      <c r="C32" s="225"/>
      <c r="D32" s="225"/>
      <c r="E32" s="225"/>
      <c r="F32" s="225"/>
      <c r="G32" s="225"/>
      <c r="H32" s="225"/>
      <c r="I32" s="225"/>
      <c r="J32" s="225"/>
      <c r="K32" s="225"/>
      <c r="L32" s="225"/>
      <c r="M32" s="225"/>
      <c r="N32" s="225"/>
      <c r="O32" s="225"/>
      <c r="P32" s="225"/>
      <c r="Q32" s="225"/>
      <c r="R32" s="225"/>
      <c r="S32" s="225"/>
      <c r="T32" s="225"/>
    </row>
    <row r="33">
      <c r="A33" s="225"/>
      <c r="B33" s="225"/>
      <c r="C33" s="225"/>
      <c r="D33" s="225"/>
      <c r="E33" s="225"/>
      <c r="F33" s="225"/>
      <c r="G33" s="225"/>
      <c r="H33" s="225"/>
      <c r="I33" s="225"/>
      <c r="J33" s="225"/>
      <c r="K33" s="225"/>
      <c r="L33" s="225"/>
      <c r="M33" s="225"/>
      <c r="N33" s="225"/>
      <c r="O33" s="225"/>
      <c r="P33" s="225"/>
      <c r="Q33" s="225"/>
      <c r="R33" s="225"/>
      <c r="S33" s="225"/>
      <c r="T33" s="225"/>
    </row>
    <row r="34">
      <c r="A34" s="225"/>
      <c r="B34" s="225"/>
      <c r="C34" s="225"/>
      <c r="D34" s="225"/>
      <c r="E34" s="225"/>
      <c r="F34" s="225"/>
      <c r="G34" s="225"/>
      <c r="H34" s="225"/>
      <c r="I34" s="225"/>
      <c r="J34" s="225"/>
      <c r="K34" s="225"/>
      <c r="L34" s="225"/>
      <c r="M34" s="225"/>
      <c r="N34" s="225"/>
      <c r="O34" s="225"/>
      <c r="P34" s="225"/>
      <c r="Q34" s="225"/>
      <c r="R34" s="225"/>
      <c r="S34" s="225"/>
      <c r="T34" s="225"/>
    </row>
    <row r="35">
      <c r="A35" s="225"/>
      <c r="B35" s="225"/>
      <c r="C35" s="225"/>
      <c r="D35" s="225"/>
      <c r="E35" s="225"/>
      <c r="F35" s="225"/>
      <c r="G35" s="225"/>
      <c r="H35" s="225"/>
      <c r="I35" s="225"/>
      <c r="J35" s="225"/>
      <c r="K35" s="225"/>
      <c r="L35" s="225"/>
      <c r="M35" s="225"/>
      <c r="N35" s="225"/>
      <c r="O35" s="225"/>
      <c r="P35" s="225"/>
      <c r="Q35" s="225"/>
      <c r="R35" s="225"/>
      <c r="S35" s="225"/>
      <c r="T35" s="225"/>
    </row>
    <row r="36">
      <c r="A36" s="225"/>
      <c r="B36" s="225"/>
      <c r="C36" s="225"/>
      <c r="D36" s="225"/>
      <c r="E36" s="225"/>
      <c r="F36" s="225"/>
      <c r="G36" s="225"/>
      <c r="H36" s="225"/>
      <c r="I36" s="225"/>
      <c r="J36" s="225"/>
      <c r="K36" s="225"/>
      <c r="L36" s="225"/>
      <c r="M36" s="225"/>
      <c r="N36" s="225"/>
      <c r="O36" s="225"/>
      <c r="P36" s="225"/>
      <c r="Q36" s="225"/>
      <c r="R36" s="225"/>
      <c r="S36" s="225"/>
      <c r="T36" s="225"/>
    </row>
    <row r="37">
      <c r="A37" s="225"/>
      <c r="B37" s="225"/>
      <c r="C37" s="225"/>
      <c r="D37" s="225"/>
      <c r="E37" s="225"/>
      <c r="F37" s="225"/>
      <c r="G37" s="225"/>
      <c r="H37" s="225"/>
      <c r="I37" s="225"/>
      <c r="J37" s="225"/>
      <c r="K37" s="225"/>
      <c r="L37" s="225"/>
      <c r="M37" s="225"/>
      <c r="N37" s="225"/>
      <c r="O37" s="225"/>
      <c r="P37" s="225"/>
      <c r="Q37" s="225"/>
      <c r="R37" s="225"/>
      <c r="S37" s="225"/>
      <c r="T37" s="225"/>
    </row>
    <row r="38">
      <c r="A38" s="225"/>
      <c r="B38" s="225"/>
      <c r="C38" s="225"/>
      <c r="D38" s="225"/>
      <c r="E38" s="225"/>
      <c r="F38" s="225"/>
      <c r="G38" s="225"/>
      <c r="H38" s="225"/>
      <c r="I38" s="225"/>
      <c r="J38" s="225"/>
      <c r="K38" s="225"/>
      <c r="L38" s="225"/>
      <c r="M38" s="225"/>
      <c r="N38" s="225"/>
      <c r="O38" s="225"/>
      <c r="P38" s="225"/>
      <c r="Q38" s="225"/>
      <c r="R38" s="225"/>
      <c r="S38" s="225"/>
      <c r="T38" s="225"/>
    </row>
    <row r="39">
      <c r="A39" s="225"/>
      <c r="B39" s="225"/>
      <c r="C39" s="225"/>
      <c r="D39" s="225"/>
      <c r="E39" s="225"/>
      <c r="F39" s="225"/>
      <c r="G39" s="225"/>
      <c r="H39" s="225"/>
      <c r="I39" s="225"/>
      <c r="J39" s="225"/>
      <c r="K39" s="225"/>
      <c r="L39" s="225"/>
      <c r="M39" s="225"/>
      <c r="N39" s="225"/>
      <c r="O39" s="225"/>
      <c r="P39" s="225"/>
      <c r="Q39" s="225"/>
      <c r="R39" s="225"/>
      <c r="S39" s="225"/>
      <c r="T39" s="225"/>
    </row>
    <row r="40">
      <c r="A40" s="225"/>
      <c r="B40" s="225"/>
      <c r="C40" s="225"/>
      <c r="D40" s="225"/>
      <c r="E40" s="225"/>
      <c r="F40" s="225"/>
      <c r="G40" s="225"/>
      <c r="H40" s="225"/>
      <c r="I40" s="225"/>
      <c r="J40" s="225"/>
      <c r="K40" s="225"/>
      <c r="L40" s="225"/>
      <c r="M40" s="225"/>
      <c r="N40" s="225"/>
      <c r="O40" s="225"/>
      <c r="P40" s="225"/>
      <c r="Q40" s="225"/>
      <c r="R40" s="225"/>
      <c r="S40" s="225"/>
      <c r="T40" s="225"/>
    </row>
    <row r="41">
      <c r="A41" s="225"/>
      <c r="B41" s="225"/>
      <c r="C41" s="225"/>
      <c r="D41" s="225"/>
      <c r="E41" s="225"/>
      <c r="F41" s="225"/>
      <c r="G41" s="225"/>
      <c r="H41" s="225"/>
      <c r="I41" s="225"/>
      <c r="J41" s="225"/>
      <c r="K41" s="225"/>
      <c r="L41" s="225"/>
      <c r="M41" s="225"/>
      <c r="N41" s="225"/>
      <c r="O41" s="225"/>
      <c r="P41" s="225"/>
      <c r="Q41" s="225"/>
      <c r="R41" s="225"/>
      <c r="S41" s="225"/>
      <c r="T41" s="225"/>
    </row>
    <row r="42">
      <c r="A42" s="225"/>
      <c r="B42" s="225"/>
      <c r="C42" s="225"/>
      <c r="D42" s="225"/>
      <c r="E42" s="225"/>
      <c r="F42" s="225"/>
      <c r="G42" s="225"/>
      <c r="H42" s="225"/>
      <c r="I42" s="225"/>
      <c r="J42" s="225"/>
      <c r="K42" s="225"/>
      <c r="L42" s="225"/>
      <c r="M42" s="225"/>
      <c r="N42" s="225"/>
      <c r="O42" s="225"/>
      <c r="P42" s="225"/>
      <c r="Q42" s="225"/>
      <c r="R42" s="225"/>
      <c r="S42" s="225"/>
      <c r="T42" s="225"/>
    </row>
    <row r="43">
      <c r="A43" s="225"/>
      <c r="B43" s="225"/>
      <c r="C43" s="225"/>
      <c r="D43" s="225"/>
      <c r="E43" s="225"/>
      <c r="F43" s="225"/>
      <c r="G43" s="225"/>
      <c r="H43" s="225"/>
      <c r="I43" s="225"/>
      <c r="J43" s="225"/>
      <c r="K43" s="225"/>
      <c r="L43" s="225"/>
      <c r="M43" s="225"/>
      <c r="N43" s="225"/>
      <c r="O43" s="225"/>
      <c r="P43" s="225"/>
      <c r="Q43" s="225"/>
      <c r="R43" s="225"/>
      <c r="S43" s="225"/>
      <c r="T43" s="225"/>
    </row>
    <row r="44">
      <c r="A44" s="225"/>
      <c r="B44" s="225"/>
      <c r="C44" s="225"/>
      <c r="D44" s="225"/>
      <c r="E44" s="225"/>
      <c r="F44" s="225"/>
      <c r="G44" s="225"/>
      <c r="H44" s="225"/>
      <c r="I44" s="225"/>
      <c r="J44" s="225"/>
      <c r="K44" s="225"/>
      <c r="L44" s="225"/>
      <c r="M44" s="225"/>
      <c r="N44" s="225"/>
      <c r="O44" s="225"/>
      <c r="P44" s="225"/>
      <c r="Q44" s="225"/>
      <c r="R44" s="225"/>
      <c r="S44" s="225"/>
      <c r="T44" s="225"/>
    </row>
    <row r="45">
      <c r="A45" s="225"/>
      <c r="B45" s="225"/>
      <c r="C45" s="225"/>
      <c r="D45" s="225"/>
      <c r="E45" s="225"/>
      <c r="F45" s="225"/>
      <c r="G45" s="225"/>
      <c r="H45" s="225"/>
      <c r="I45" s="225"/>
      <c r="J45" s="225"/>
      <c r="K45" s="225"/>
      <c r="L45" s="225"/>
      <c r="M45" s="225"/>
      <c r="N45" s="225"/>
      <c r="O45" s="225"/>
      <c r="P45" s="225"/>
      <c r="Q45" s="225"/>
      <c r="R45" s="225"/>
      <c r="S45" s="225"/>
      <c r="T45" s="225"/>
    </row>
    <row r="46">
      <c r="A46" s="225"/>
      <c r="B46" s="225"/>
      <c r="C46" s="225"/>
      <c r="D46" s="225"/>
      <c r="E46" s="225"/>
      <c r="F46" s="225"/>
      <c r="G46" s="225"/>
      <c r="H46" s="225"/>
      <c r="I46" s="225"/>
      <c r="J46" s="225"/>
      <c r="K46" s="225"/>
      <c r="L46" s="225"/>
      <c r="M46" s="225"/>
      <c r="N46" s="225"/>
      <c r="O46" s="225"/>
      <c r="P46" s="225"/>
      <c r="Q46" s="225"/>
      <c r="R46" s="225"/>
      <c r="S46" s="225"/>
      <c r="T46" s="225"/>
    </row>
    <row r="47">
      <c r="A47" s="225"/>
      <c r="B47" s="225"/>
      <c r="C47" s="225"/>
      <c r="D47" s="225"/>
      <c r="E47" s="225"/>
      <c r="F47" s="225"/>
      <c r="G47" s="225"/>
      <c r="H47" s="225"/>
      <c r="I47" s="225"/>
      <c r="J47" s="225"/>
      <c r="K47" s="225"/>
      <c r="L47" s="225"/>
      <c r="M47" s="225"/>
      <c r="N47" s="225"/>
      <c r="O47" s="225"/>
      <c r="P47" s="225"/>
      <c r="Q47" s="225"/>
      <c r="R47" s="225"/>
      <c r="S47" s="225"/>
      <c r="T47" s="225"/>
    </row>
    <row r="48">
      <c r="A48" s="225"/>
      <c r="B48" s="225"/>
      <c r="C48" s="225"/>
      <c r="D48" s="225"/>
      <c r="E48" s="225"/>
      <c r="F48" s="225"/>
      <c r="G48" s="225"/>
      <c r="H48" s="225"/>
      <c r="I48" s="225"/>
      <c r="J48" s="225"/>
      <c r="K48" s="225"/>
      <c r="L48" s="225"/>
      <c r="M48" s="225"/>
      <c r="N48" s="225"/>
      <c r="O48" s="225"/>
      <c r="P48" s="225"/>
      <c r="Q48" s="225"/>
      <c r="R48" s="225"/>
      <c r="S48" s="225"/>
      <c r="T48" s="225"/>
    </row>
    <row r="49">
      <c r="A49" s="225"/>
      <c r="B49" s="225"/>
      <c r="C49" s="225"/>
      <c r="D49" s="225"/>
      <c r="E49" s="225"/>
      <c r="F49" s="225"/>
      <c r="G49" s="225"/>
      <c r="H49" s="225"/>
      <c r="I49" s="225"/>
      <c r="J49" s="225"/>
      <c r="K49" s="225"/>
      <c r="L49" s="225"/>
      <c r="M49" s="225"/>
      <c r="N49" s="225"/>
      <c r="O49" s="225"/>
      <c r="P49" s="225"/>
      <c r="Q49" s="225"/>
      <c r="R49" s="225"/>
      <c r="S49" s="225"/>
      <c r="T49" s="225"/>
    </row>
    <row r="50">
      <c r="A50" s="225"/>
      <c r="B50" s="225"/>
      <c r="C50" s="225"/>
      <c r="D50" s="225"/>
      <c r="E50" s="225"/>
      <c r="F50" s="225"/>
      <c r="G50" s="225"/>
      <c r="H50" s="225"/>
      <c r="I50" s="225"/>
      <c r="J50" s="225"/>
      <c r="K50" s="225"/>
      <c r="L50" s="225"/>
      <c r="M50" s="225"/>
      <c r="N50" s="225"/>
      <c r="O50" s="225"/>
      <c r="P50" s="225"/>
      <c r="Q50" s="225"/>
      <c r="R50" s="225"/>
      <c r="S50" s="225"/>
      <c r="T50" s="225"/>
    </row>
    <row r="51">
      <c r="A51" s="225"/>
      <c r="B51" s="225"/>
      <c r="C51" s="225"/>
      <c r="D51" s="225"/>
      <c r="E51" s="225"/>
      <c r="F51" s="225"/>
      <c r="G51" s="225"/>
      <c r="H51" s="225"/>
      <c r="I51" s="225"/>
      <c r="J51" s="225"/>
      <c r="K51" s="225"/>
      <c r="L51" s="225"/>
      <c r="M51" s="225"/>
      <c r="N51" s="225"/>
      <c r="O51" s="225"/>
      <c r="P51" s="225"/>
      <c r="Q51" s="225"/>
      <c r="R51" s="225"/>
      <c r="S51" s="225"/>
      <c r="T51" s="225"/>
    </row>
    <row r="52">
      <c r="A52" s="225"/>
      <c r="B52" s="225"/>
      <c r="C52" s="225"/>
      <c r="D52" s="225"/>
      <c r="E52" s="225"/>
      <c r="F52" s="225"/>
      <c r="G52" s="225"/>
      <c r="H52" s="225"/>
      <c r="I52" s="225"/>
      <c r="J52" s="225"/>
      <c r="K52" s="225"/>
      <c r="L52" s="225"/>
      <c r="M52" s="225"/>
      <c r="N52" s="225"/>
      <c r="O52" s="225"/>
      <c r="P52" s="225"/>
      <c r="Q52" s="225"/>
      <c r="R52" s="225"/>
      <c r="S52" s="225"/>
      <c r="T52" s="225"/>
    </row>
    <row r="53">
      <c r="A53" s="225"/>
      <c r="B53" s="225"/>
      <c r="C53" s="225"/>
      <c r="D53" s="225"/>
      <c r="E53" s="225"/>
      <c r="F53" s="225"/>
      <c r="G53" s="225"/>
      <c r="H53" s="225"/>
      <c r="I53" s="225"/>
      <c r="J53" s="225"/>
      <c r="K53" s="225"/>
      <c r="L53" s="225"/>
      <c r="M53" s="225"/>
      <c r="N53" s="225"/>
      <c r="O53" s="225"/>
      <c r="P53" s="225"/>
      <c r="Q53" s="225"/>
      <c r="R53" s="225"/>
      <c r="S53" s="225"/>
      <c r="T53" s="225"/>
    </row>
    <row r="54">
      <c r="A54" s="225"/>
      <c r="B54" s="225"/>
      <c r="C54" s="225"/>
      <c r="D54" s="225"/>
      <c r="E54" s="225"/>
      <c r="F54" s="225"/>
      <c r="G54" s="225"/>
      <c r="H54" s="225"/>
      <c r="I54" s="225"/>
      <c r="J54" s="225"/>
      <c r="K54" s="225"/>
      <c r="L54" s="225"/>
      <c r="M54" s="225"/>
      <c r="N54" s="225"/>
      <c r="O54" s="225"/>
      <c r="P54" s="225"/>
      <c r="Q54" s="225"/>
      <c r="R54" s="225"/>
      <c r="S54" s="225"/>
      <c r="T54" s="225"/>
    </row>
    <row r="55">
      <c r="A55" s="225"/>
      <c r="B55" s="225"/>
      <c r="C55" s="225"/>
      <c r="D55" s="225"/>
      <c r="E55" s="225"/>
      <c r="F55" s="225"/>
      <c r="G55" s="225"/>
      <c r="H55" s="225"/>
      <c r="I55" s="225"/>
      <c r="J55" s="225"/>
      <c r="K55" s="225"/>
      <c r="L55" s="225"/>
      <c r="M55" s="225"/>
      <c r="N55" s="225"/>
      <c r="O55" s="225"/>
      <c r="P55" s="225"/>
      <c r="Q55" s="225"/>
      <c r="R55" s="225"/>
      <c r="S55" s="225"/>
      <c r="T55" s="225"/>
    </row>
    <row r="56">
      <c r="A56" s="225"/>
      <c r="B56" s="225"/>
      <c r="C56" s="225"/>
      <c r="D56" s="225"/>
      <c r="E56" s="225"/>
      <c r="F56" s="225"/>
      <c r="G56" s="225"/>
      <c r="H56" s="225"/>
      <c r="I56" s="225"/>
      <c r="J56" s="225"/>
      <c r="K56" s="225"/>
      <c r="L56" s="225"/>
      <c r="M56" s="225"/>
      <c r="N56" s="225"/>
      <c r="O56" s="225"/>
      <c r="P56" s="225"/>
      <c r="Q56" s="225"/>
      <c r="R56" s="225"/>
      <c r="S56" s="225"/>
      <c r="T56" s="225"/>
    </row>
    <row r="57">
      <c r="A57" s="225"/>
      <c r="B57" s="225"/>
      <c r="C57" s="225"/>
      <c r="D57" s="225"/>
      <c r="E57" s="225"/>
      <c r="F57" s="225"/>
      <c r="G57" s="225"/>
      <c r="H57" s="225"/>
      <c r="I57" s="225"/>
      <c r="J57" s="225"/>
      <c r="K57" s="225"/>
      <c r="L57" s="225"/>
      <c r="M57" s="225"/>
      <c r="N57" s="225"/>
      <c r="O57" s="225"/>
      <c r="P57" s="225"/>
      <c r="Q57" s="225"/>
      <c r="R57" s="225"/>
      <c r="S57" s="225"/>
      <c r="T57" s="225"/>
    </row>
    <row r="58">
      <c r="A58" s="225"/>
      <c r="B58" s="225"/>
      <c r="C58" s="225"/>
      <c r="D58" s="225"/>
      <c r="E58" s="225"/>
      <c r="F58" s="225"/>
      <c r="G58" s="225"/>
      <c r="H58" s="225"/>
      <c r="I58" s="225"/>
      <c r="J58" s="225"/>
      <c r="K58" s="225"/>
      <c r="L58" s="225"/>
      <c r="M58" s="225"/>
      <c r="N58" s="225"/>
      <c r="O58" s="225"/>
      <c r="P58" s="225"/>
      <c r="Q58" s="225"/>
      <c r="R58" s="225"/>
      <c r="S58" s="225"/>
      <c r="T58" s="225"/>
    </row>
    <row r="59">
      <c r="A59" s="225"/>
      <c r="B59" s="225"/>
      <c r="C59" s="225"/>
      <c r="D59" s="225"/>
      <c r="E59" s="225"/>
      <c r="F59" s="225"/>
      <c r="G59" s="225"/>
      <c r="H59" s="225"/>
      <c r="I59" s="225"/>
      <c r="J59" s="225"/>
      <c r="K59" s="225"/>
      <c r="L59" s="225"/>
      <c r="M59" s="225"/>
      <c r="N59" s="225"/>
      <c r="O59" s="225"/>
      <c r="P59" s="225"/>
      <c r="Q59" s="225"/>
      <c r="R59" s="225"/>
      <c r="S59" s="225"/>
      <c r="T59" s="225"/>
    </row>
    <row r="60">
      <c r="A60" s="225"/>
      <c r="B60" s="225"/>
      <c r="C60" s="225"/>
      <c r="D60" s="225"/>
      <c r="E60" s="225"/>
      <c r="F60" s="225"/>
      <c r="G60" s="225"/>
      <c r="H60" s="225"/>
      <c r="I60" s="225"/>
      <c r="J60" s="225"/>
      <c r="K60" s="225"/>
      <c r="L60" s="225"/>
      <c r="M60" s="225"/>
      <c r="N60" s="225"/>
      <c r="O60" s="225"/>
      <c r="P60" s="225"/>
      <c r="Q60" s="225"/>
      <c r="R60" s="225"/>
      <c r="S60" s="225"/>
      <c r="T60" s="225"/>
    </row>
    <row r="61">
      <c r="A61" s="225"/>
      <c r="B61" s="225"/>
      <c r="C61" s="225"/>
      <c r="D61" s="225"/>
      <c r="E61" s="225"/>
      <c r="F61" s="225"/>
      <c r="G61" s="225"/>
      <c r="H61" s="225"/>
      <c r="I61" s="225"/>
      <c r="J61" s="225"/>
      <c r="K61" s="225"/>
      <c r="L61" s="225"/>
      <c r="M61" s="225"/>
      <c r="N61" s="225"/>
      <c r="O61" s="225"/>
      <c r="P61" s="225"/>
      <c r="Q61" s="225"/>
      <c r="R61" s="225"/>
      <c r="S61" s="225"/>
      <c r="T61" s="225"/>
    </row>
    <row r="62">
      <c r="A62" s="225"/>
      <c r="B62" s="225"/>
      <c r="C62" s="225"/>
      <c r="D62" s="225"/>
      <c r="E62" s="225"/>
      <c r="F62" s="225"/>
      <c r="G62" s="225"/>
      <c r="H62" s="225"/>
      <c r="I62" s="225"/>
      <c r="J62" s="225"/>
      <c r="K62" s="225"/>
      <c r="L62" s="225"/>
      <c r="M62" s="225"/>
      <c r="N62" s="225"/>
      <c r="O62" s="225"/>
      <c r="P62" s="225"/>
      <c r="Q62" s="225"/>
      <c r="R62" s="225"/>
      <c r="S62" s="225"/>
      <c r="T62" s="225"/>
    </row>
    <row r="63">
      <c r="A63" s="225"/>
      <c r="B63" s="225"/>
      <c r="C63" s="225"/>
      <c r="D63" s="225"/>
      <c r="E63" s="225"/>
      <c r="F63" s="225"/>
      <c r="G63" s="225"/>
      <c r="H63" s="225"/>
      <c r="I63" s="225"/>
      <c r="J63" s="225"/>
      <c r="K63" s="225"/>
      <c r="L63" s="225"/>
      <c r="M63" s="225"/>
      <c r="N63" s="225"/>
      <c r="O63" s="225"/>
      <c r="P63" s="225"/>
      <c r="Q63" s="225"/>
      <c r="R63" s="225"/>
      <c r="S63" s="225"/>
      <c r="T63" s="225"/>
    </row>
    <row r="64">
      <c r="A64" s="225"/>
      <c r="B64" s="225"/>
      <c r="C64" s="225"/>
      <c r="D64" s="225"/>
      <c r="E64" s="225"/>
      <c r="F64" s="225"/>
      <c r="G64" s="225"/>
      <c r="H64" s="225"/>
      <c r="I64" s="225"/>
      <c r="J64" s="225"/>
      <c r="K64" s="225"/>
      <c r="L64" s="225"/>
      <c r="M64" s="225"/>
      <c r="N64" s="225"/>
      <c r="O64" s="225"/>
      <c r="P64" s="225"/>
      <c r="Q64" s="225"/>
      <c r="R64" s="225"/>
      <c r="S64" s="225"/>
      <c r="T64" s="225"/>
    </row>
    <row r="65">
      <c r="A65" s="225"/>
      <c r="B65" s="225"/>
      <c r="C65" s="225"/>
      <c r="D65" s="225"/>
      <c r="E65" s="225"/>
      <c r="F65" s="225"/>
      <c r="G65" s="225"/>
      <c r="H65" s="225"/>
      <c r="I65" s="225"/>
      <c r="J65" s="225"/>
      <c r="K65" s="225"/>
      <c r="L65" s="225"/>
      <c r="M65" s="225"/>
      <c r="N65" s="225"/>
      <c r="O65" s="225"/>
      <c r="P65" s="225"/>
      <c r="Q65" s="225"/>
      <c r="R65" s="225"/>
      <c r="S65" s="225"/>
      <c r="T65" s="225"/>
    </row>
    <row r="66">
      <c r="A66" s="225"/>
      <c r="B66" s="225"/>
      <c r="C66" s="225"/>
      <c r="D66" s="225"/>
      <c r="E66" s="225"/>
      <c r="F66" s="225"/>
      <c r="G66" s="225"/>
      <c r="H66" s="225"/>
      <c r="I66" s="225"/>
      <c r="J66" s="225"/>
      <c r="K66" s="225"/>
      <c r="L66" s="225"/>
      <c r="M66" s="225"/>
      <c r="N66" s="225"/>
      <c r="O66" s="225"/>
      <c r="P66" s="225"/>
      <c r="Q66" s="225"/>
      <c r="R66" s="225"/>
      <c r="S66" s="225"/>
      <c r="T66" s="225"/>
    </row>
    <row r="67">
      <c r="A67" s="225"/>
      <c r="B67" s="225"/>
      <c r="C67" s="225"/>
      <c r="D67" s="225"/>
      <c r="E67" s="225"/>
      <c r="F67" s="225"/>
      <c r="G67" s="225"/>
      <c r="H67" s="225"/>
      <c r="I67" s="225"/>
      <c r="J67" s="225"/>
      <c r="K67" s="225"/>
      <c r="L67" s="225"/>
      <c r="M67" s="225"/>
      <c r="N67" s="225"/>
      <c r="O67" s="225"/>
      <c r="P67" s="225"/>
      <c r="Q67" s="225"/>
      <c r="R67" s="225"/>
      <c r="S67" s="225"/>
      <c r="T67" s="225"/>
    </row>
    <row r="68">
      <c r="A68" s="225"/>
      <c r="B68" s="225"/>
      <c r="C68" s="225"/>
      <c r="D68" s="225"/>
      <c r="E68" s="225"/>
      <c r="F68" s="225"/>
      <c r="G68" s="225"/>
      <c r="H68" s="225"/>
      <c r="I68" s="225"/>
      <c r="J68" s="225"/>
      <c r="K68" s="225"/>
      <c r="L68" s="225"/>
      <c r="M68" s="225"/>
      <c r="N68" s="225"/>
      <c r="O68" s="225"/>
      <c r="P68" s="225"/>
      <c r="Q68" s="225"/>
      <c r="R68" s="225"/>
      <c r="S68" s="225"/>
      <c r="T68" s="225"/>
    </row>
    <row r="69">
      <c r="A69" s="225"/>
      <c r="B69" s="225"/>
      <c r="C69" s="225"/>
      <c r="D69" s="225"/>
      <c r="E69" s="225"/>
      <c r="F69" s="225"/>
      <c r="G69" s="225"/>
      <c r="H69" s="225"/>
      <c r="I69" s="225"/>
      <c r="J69" s="225"/>
      <c r="K69" s="225"/>
      <c r="L69" s="225"/>
      <c r="M69" s="225"/>
      <c r="N69" s="225"/>
      <c r="O69" s="225"/>
      <c r="P69" s="225"/>
      <c r="Q69" s="225"/>
      <c r="R69" s="225"/>
      <c r="S69" s="225"/>
      <c r="T69" s="225"/>
    </row>
    <row r="70">
      <c r="A70" s="225"/>
      <c r="B70" s="225"/>
      <c r="C70" s="225"/>
      <c r="D70" s="225"/>
      <c r="E70" s="225"/>
      <c r="F70" s="225"/>
      <c r="G70" s="225"/>
      <c r="H70" s="225"/>
      <c r="I70" s="225"/>
      <c r="J70" s="225"/>
      <c r="K70" s="225"/>
      <c r="L70" s="225"/>
      <c r="M70" s="225"/>
      <c r="N70" s="225"/>
      <c r="O70" s="225"/>
      <c r="P70" s="225"/>
      <c r="Q70" s="225"/>
      <c r="R70" s="225"/>
      <c r="S70" s="225"/>
      <c r="T70" s="225"/>
    </row>
    <row r="71">
      <c r="A71" s="225"/>
      <c r="B71" s="225"/>
      <c r="C71" s="225"/>
      <c r="D71" s="225"/>
      <c r="E71" s="225"/>
      <c r="F71" s="225"/>
      <c r="G71" s="225"/>
      <c r="H71" s="225"/>
      <c r="I71" s="225"/>
      <c r="J71" s="225"/>
      <c r="K71" s="225"/>
      <c r="L71" s="225"/>
      <c r="M71" s="225"/>
      <c r="N71" s="225"/>
      <c r="O71" s="225"/>
      <c r="P71" s="225"/>
      <c r="Q71" s="225"/>
      <c r="R71" s="225"/>
      <c r="S71" s="225"/>
      <c r="T71" s="225"/>
    </row>
    <row r="72">
      <c r="A72" s="225"/>
      <c r="B72" s="225"/>
      <c r="C72" s="225"/>
      <c r="D72" s="225"/>
      <c r="E72" s="225"/>
      <c r="F72" s="225"/>
      <c r="G72" s="225"/>
      <c r="H72" s="225"/>
      <c r="I72" s="225"/>
      <c r="J72" s="225"/>
      <c r="K72" s="225"/>
      <c r="L72" s="225"/>
      <c r="M72" s="225"/>
      <c r="N72" s="225"/>
      <c r="O72" s="225"/>
      <c r="P72" s="225"/>
      <c r="Q72" s="225"/>
      <c r="R72" s="225"/>
      <c r="S72" s="225"/>
      <c r="T72" s="225"/>
    </row>
    <row r="73">
      <c r="A73" s="225"/>
      <c r="B73" s="225"/>
      <c r="C73" s="225"/>
      <c r="D73" s="225"/>
      <c r="E73" s="225"/>
      <c r="F73" s="225"/>
      <c r="G73" s="225"/>
      <c r="H73" s="225"/>
      <c r="I73" s="225"/>
      <c r="J73" s="225"/>
      <c r="K73" s="225"/>
      <c r="L73" s="225"/>
      <c r="M73" s="225"/>
      <c r="N73" s="225"/>
      <c r="O73" s="225"/>
      <c r="P73" s="225"/>
      <c r="Q73" s="225"/>
      <c r="R73" s="225"/>
      <c r="S73" s="225"/>
      <c r="T73" s="225"/>
    </row>
    <row r="74">
      <c r="A74" s="225"/>
      <c r="B74" s="225"/>
      <c r="C74" s="225"/>
      <c r="D74" s="225"/>
      <c r="E74" s="225"/>
      <c r="F74" s="225"/>
      <c r="G74" s="225"/>
      <c r="H74" s="225"/>
      <c r="I74" s="225"/>
      <c r="J74" s="225"/>
      <c r="K74" s="225"/>
      <c r="L74" s="225"/>
      <c r="M74" s="225"/>
      <c r="N74" s="225"/>
      <c r="O74" s="225"/>
      <c r="P74" s="225"/>
      <c r="Q74" s="225"/>
      <c r="R74" s="225"/>
      <c r="S74" s="225"/>
      <c r="T74" s="225"/>
    </row>
    <row r="75">
      <c r="A75" s="225"/>
      <c r="B75" s="225"/>
      <c r="C75" s="225"/>
      <c r="D75" s="225"/>
      <c r="E75" s="225"/>
      <c r="F75" s="225"/>
      <c r="G75" s="225"/>
      <c r="H75" s="225"/>
      <c r="I75" s="225"/>
      <c r="J75" s="225"/>
      <c r="K75" s="225"/>
      <c r="L75" s="225"/>
      <c r="M75" s="225"/>
      <c r="N75" s="225"/>
      <c r="O75" s="225"/>
      <c r="P75" s="225"/>
      <c r="Q75" s="225"/>
      <c r="R75" s="225"/>
      <c r="S75" s="225"/>
      <c r="T75" s="225"/>
    </row>
    <row r="76">
      <c r="A76" s="225"/>
      <c r="B76" s="225"/>
      <c r="C76" s="225"/>
      <c r="D76" s="225"/>
      <c r="E76" s="225"/>
      <c r="F76" s="225"/>
      <c r="G76" s="225"/>
      <c r="H76" s="225"/>
      <c r="I76" s="225"/>
      <c r="J76" s="225"/>
      <c r="K76" s="225"/>
      <c r="L76" s="225"/>
      <c r="M76" s="225"/>
      <c r="N76" s="225"/>
      <c r="O76" s="225"/>
      <c r="P76" s="225"/>
      <c r="Q76" s="225"/>
      <c r="R76" s="225"/>
      <c r="S76" s="225"/>
      <c r="T76" s="225"/>
    </row>
    <row r="77">
      <c r="A77" s="225"/>
      <c r="B77" s="225"/>
      <c r="C77" s="225"/>
      <c r="D77" s="225"/>
      <c r="E77" s="225"/>
      <c r="F77" s="225"/>
      <c r="G77" s="225"/>
      <c r="H77" s="225"/>
      <c r="I77" s="225"/>
      <c r="J77" s="225"/>
      <c r="K77" s="225"/>
      <c r="L77" s="225"/>
      <c r="M77" s="225"/>
      <c r="N77" s="225"/>
      <c r="O77" s="225"/>
      <c r="P77" s="225"/>
      <c r="Q77" s="225"/>
      <c r="R77" s="225"/>
      <c r="S77" s="225"/>
      <c r="T77" s="225"/>
    </row>
    <row r="78">
      <c r="A78" s="225"/>
      <c r="B78" s="225"/>
      <c r="C78" s="225"/>
      <c r="D78" s="225"/>
      <c r="E78" s="225"/>
      <c r="F78" s="225"/>
      <c r="G78" s="225"/>
      <c r="H78" s="225"/>
      <c r="I78" s="225"/>
      <c r="J78" s="225"/>
      <c r="K78" s="225"/>
      <c r="L78" s="225"/>
      <c r="M78" s="225"/>
      <c r="N78" s="225"/>
      <c r="O78" s="225"/>
      <c r="P78" s="225"/>
      <c r="Q78" s="225"/>
      <c r="R78" s="225"/>
      <c r="S78" s="225"/>
      <c r="T78" s="225"/>
    </row>
    <row r="79">
      <c r="A79" s="225"/>
      <c r="B79" s="225"/>
      <c r="C79" s="225"/>
      <c r="D79" s="225"/>
      <c r="E79" s="225"/>
      <c r="F79" s="225"/>
      <c r="G79" s="225"/>
      <c r="H79" s="225"/>
      <c r="I79" s="225"/>
      <c r="J79" s="225"/>
      <c r="K79" s="225"/>
      <c r="L79" s="225"/>
      <c r="M79" s="225"/>
      <c r="N79" s="225"/>
      <c r="O79" s="225"/>
      <c r="P79" s="225"/>
      <c r="Q79" s="225"/>
      <c r="R79" s="225"/>
      <c r="S79" s="225"/>
      <c r="T79" s="225"/>
    </row>
    <row r="80">
      <c r="A80" s="225"/>
      <c r="B80" s="225"/>
      <c r="C80" s="225"/>
      <c r="D80" s="225"/>
      <c r="E80" s="225"/>
      <c r="F80" s="225"/>
      <c r="G80" s="225"/>
      <c r="H80" s="225"/>
      <c r="I80" s="225"/>
      <c r="J80" s="225"/>
      <c r="K80" s="225"/>
      <c r="L80" s="225"/>
      <c r="M80" s="225"/>
      <c r="N80" s="225"/>
      <c r="O80" s="225"/>
      <c r="P80" s="225"/>
      <c r="Q80" s="225"/>
      <c r="R80" s="225"/>
      <c r="S80" s="225"/>
      <c r="T80" s="225"/>
    </row>
    <row r="81">
      <c r="A81" s="225"/>
      <c r="B81" s="225"/>
      <c r="C81" s="225"/>
      <c r="D81" s="225"/>
      <c r="E81" s="225"/>
      <c r="F81" s="225"/>
      <c r="G81" s="225"/>
      <c r="H81" s="225"/>
      <c r="I81" s="225"/>
      <c r="J81" s="225"/>
      <c r="K81" s="225"/>
      <c r="L81" s="225"/>
      <c r="M81" s="225"/>
      <c r="N81" s="225"/>
      <c r="O81" s="225"/>
      <c r="P81" s="225"/>
      <c r="Q81" s="225"/>
      <c r="R81" s="225"/>
      <c r="S81" s="225"/>
      <c r="T81" s="225"/>
    </row>
    <row r="82">
      <c r="A82" s="225"/>
      <c r="B82" s="225"/>
      <c r="C82" s="225"/>
      <c r="D82" s="225"/>
      <c r="E82" s="225"/>
      <c r="F82" s="225"/>
      <c r="G82" s="225"/>
      <c r="H82" s="225"/>
      <c r="I82" s="225"/>
      <c r="J82" s="225"/>
      <c r="K82" s="225"/>
      <c r="L82" s="225"/>
      <c r="M82" s="225"/>
      <c r="N82" s="225"/>
      <c r="O82" s="225"/>
      <c r="P82" s="225"/>
      <c r="Q82" s="225"/>
      <c r="R82" s="225"/>
      <c r="S82" s="225"/>
      <c r="T82" s="225"/>
    </row>
    <row r="83">
      <c r="A83" s="225"/>
      <c r="B83" s="225"/>
      <c r="C83" s="225"/>
      <c r="D83" s="225"/>
      <c r="E83" s="225"/>
      <c r="F83" s="225"/>
      <c r="G83" s="225"/>
      <c r="H83" s="225"/>
      <c r="I83" s="225"/>
      <c r="J83" s="225"/>
      <c r="K83" s="225"/>
      <c r="L83" s="225"/>
      <c r="M83" s="225"/>
      <c r="N83" s="225"/>
      <c r="O83" s="225"/>
      <c r="P83" s="225"/>
      <c r="Q83" s="225"/>
      <c r="R83" s="225"/>
      <c r="S83" s="225"/>
      <c r="T83" s="225"/>
    </row>
    <row r="84">
      <c r="A84" s="225"/>
      <c r="B84" s="225"/>
      <c r="C84" s="225"/>
      <c r="D84" s="225"/>
      <c r="E84" s="225"/>
      <c r="F84" s="225"/>
      <c r="G84" s="225"/>
      <c r="H84" s="225"/>
      <c r="I84" s="225"/>
      <c r="J84" s="225"/>
      <c r="K84" s="225"/>
      <c r="L84" s="225"/>
      <c r="M84" s="225"/>
      <c r="N84" s="225"/>
      <c r="O84" s="225"/>
      <c r="P84" s="225"/>
      <c r="Q84" s="225"/>
      <c r="R84" s="225"/>
      <c r="S84" s="225"/>
      <c r="T84" s="225"/>
    </row>
    <row r="85">
      <c r="A85" s="225"/>
      <c r="B85" s="225"/>
      <c r="C85" s="225"/>
      <c r="D85" s="225"/>
      <c r="E85" s="225"/>
      <c r="F85" s="225"/>
      <c r="G85" s="225"/>
      <c r="H85" s="225"/>
      <c r="I85" s="225"/>
      <c r="J85" s="225"/>
      <c r="K85" s="225"/>
      <c r="L85" s="225"/>
      <c r="M85" s="225"/>
      <c r="N85" s="225"/>
      <c r="O85" s="225"/>
      <c r="P85" s="225"/>
      <c r="Q85" s="225"/>
      <c r="R85" s="225"/>
      <c r="S85" s="225"/>
      <c r="T85" s="225"/>
    </row>
    <row r="86">
      <c r="A86" s="225"/>
      <c r="B86" s="225"/>
      <c r="C86" s="225"/>
      <c r="D86" s="225"/>
      <c r="E86" s="225"/>
      <c r="F86" s="225"/>
      <c r="G86" s="225"/>
      <c r="H86" s="225"/>
      <c r="I86" s="225"/>
      <c r="J86" s="225"/>
      <c r="K86" s="225"/>
      <c r="L86" s="225"/>
      <c r="M86" s="225"/>
      <c r="N86" s="225"/>
      <c r="O86" s="225"/>
      <c r="P86" s="225"/>
      <c r="Q86" s="225"/>
      <c r="R86" s="225"/>
      <c r="S86" s="225"/>
      <c r="T86" s="225"/>
    </row>
    <row r="87">
      <c r="A87" s="225"/>
      <c r="B87" s="225"/>
      <c r="C87" s="225"/>
      <c r="D87" s="225"/>
      <c r="E87" s="225"/>
      <c r="F87" s="225"/>
      <c r="G87" s="225"/>
      <c r="H87" s="225"/>
      <c r="I87" s="225"/>
      <c r="J87" s="225"/>
      <c r="K87" s="225"/>
      <c r="L87" s="225"/>
      <c r="M87" s="225"/>
      <c r="N87" s="225"/>
      <c r="O87" s="225"/>
      <c r="P87" s="225"/>
      <c r="Q87" s="225"/>
      <c r="R87" s="225"/>
      <c r="S87" s="225"/>
      <c r="T87" s="225"/>
    </row>
    <row r="88">
      <c r="A88" s="225"/>
      <c r="B88" s="225"/>
      <c r="C88" s="225"/>
      <c r="D88" s="225"/>
      <c r="E88" s="225"/>
      <c r="F88" s="225"/>
      <c r="G88" s="225"/>
      <c r="H88" s="225"/>
      <c r="I88" s="225"/>
      <c r="J88" s="225"/>
      <c r="K88" s="225"/>
      <c r="L88" s="225"/>
      <c r="M88" s="225"/>
      <c r="N88" s="225"/>
      <c r="O88" s="225"/>
      <c r="P88" s="225"/>
      <c r="Q88" s="225"/>
      <c r="R88" s="225"/>
      <c r="S88" s="225"/>
      <c r="T88" s="225"/>
    </row>
    <row r="89">
      <c r="A89" s="225"/>
      <c r="B89" s="225"/>
      <c r="C89" s="225"/>
      <c r="D89" s="225"/>
      <c r="E89" s="225"/>
      <c r="F89" s="225"/>
      <c r="G89" s="225"/>
      <c r="H89" s="225"/>
      <c r="I89" s="225"/>
      <c r="J89" s="225"/>
      <c r="K89" s="225"/>
      <c r="L89" s="225"/>
      <c r="M89" s="225"/>
      <c r="N89" s="225"/>
      <c r="O89" s="225"/>
      <c r="P89" s="225"/>
      <c r="Q89" s="225"/>
      <c r="R89" s="225"/>
      <c r="S89" s="225"/>
      <c r="T89" s="225"/>
    </row>
    <row r="90">
      <c r="A90" s="225"/>
      <c r="B90" s="225"/>
      <c r="C90" s="225"/>
      <c r="D90" s="225"/>
      <c r="E90" s="225"/>
      <c r="F90" s="225"/>
      <c r="G90" s="225"/>
      <c r="H90" s="225"/>
      <c r="I90" s="225"/>
      <c r="J90" s="225"/>
      <c r="K90" s="225"/>
      <c r="L90" s="225"/>
      <c r="M90" s="225"/>
      <c r="N90" s="225"/>
      <c r="O90" s="225"/>
      <c r="P90" s="225"/>
      <c r="Q90" s="225"/>
      <c r="R90" s="225"/>
      <c r="S90" s="225"/>
      <c r="T90" s="225"/>
    </row>
    <row r="91">
      <c r="A91" s="225"/>
      <c r="B91" s="225"/>
      <c r="C91" s="225"/>
      <c r="D91" s="225"/>
      <c r="E91" s="225"/>
      <c r="F91" s="225"/>
      <c r="G91" s="225"/>
      <c r="H91" s="225"/>
      <c r="I91" s="225"/>
      <c r="J91" s="225"/>
      <c r="K91" s="225"/>
      <c r="L91" s="225"/>
      <c r="M91" s="225"/>
      <c r="N91" s="225"/>
      <c r="O91" s="225"/>
      <c r="P91" s="225"/>
      <c r="Q91" s="225"/>
      <c r="R91" s="225"/>
      <c r="S91" s="225"/>
      <c r="T91" s="225"/>
    </row>
    <row r="92">
      <c r="A92" s="225"/>
      <c r="B92" s="225"/>
      <c r="C92" s="225"/>
      <c r="D92" s="225"/>
      <c r="E92" s="225"/>
      <c r="F92" s="225"/>
      <c r="G92" s="225"/>
      <c r="H92" s="225"/>
      <c r="I92" s="225"/>
      <c r="J92" s="225"/>
      <c r="K92" s="225"/>
      <c r="L92" s="225"/>
      <c r="M92" s="225"/>
      <c r="N92" s="225"/>
      <c r="O92" s="225"/>
      <c r="P92" s="225"/>
      <c r="Q92" s="225"/>
      <c r="R92" s="225"/>
      <c r="S92" s="225"/>
      <c r="T92" s="225"/>
    </row>
    <row r="93">
      <c r="A93" s="225"/>
      <c r="B93" s="225"/>
      <c r="C93" s="225"/>
      <c r="D93" s="225"/>
      <c r="E93" s="225"/>
      <c r="F93" s="225"/>
      <c r="G93" s="225"/>
      <c r="H93" s="225"/>
      <c r="I93" s="225"/>
      <c r="J93" s="225"/>
      <c r="K93" s="225"/>
      <c r="L93" s="225"/>
      <c r="M93" s="225"/>
      <c r="N93" s="225"/>
      <c r="O93" s="225"/>
      <c r="P93" s="225"/>
      <c r="Q93" s="225"/>
      <c r="R93" s="225"/>
      <c r="S93" s="225"/>
      <c r="T93" s="225"/>
    </row>
    <row r="94">
      <c r="A94" s="225"/>
      <c r="B94" s="225"/>
      <c r="C94" s="225"/>
      <c r="D94" s="225"/>
      <c r="E94" s="225"/>
      <c r="F94" s="225"/>
      <c r="G94" s="225"/>
      <c r="H94" s="225"/>
      <c r="I94" s="225"/>
      <c r="J94" s="225"/>
      <c r="K94" s="225"/>
      <c r="L94" s="225"/>
      <c r="M94" s="225"/>
      <c r="N94" s="225"/>
      <c r="O94" s="225"/>
      <c r="P94" s="225"/>
      <c r="Q94" s="225"/>
      <c r="R94" s="225"/>
      <c r="S94" s="225"/>
      <c r="T94" s="225"/>
    </row>
    <row r="95">
      <c r="A95" s="225"/>
      <c r="B95" s="225"/>
      <c r="C95" s="225"/>
      <c r="D95" s="225"/>
      <c r="E95" s="225"/>
      <c r="F95" s="225"/>
      <c r="G95" s="225"/>
      <c r="H95" s="225"/>
      <c r="I95" s="225"/>
      <c r="J95" s="225"/>
      <c r="K95" s="225"/>
      <c r="L95" s="225"/>
      <c r="M95" s="225"/>
      <c r="N95" s="225"/>
      <c r="O95" s="225"/>
      <c r="P95" s="225"/>
      <c r="Q95" s="225"/>
      <c r="R95" s="225"/>
      <c r="S95" s="225"/>
      <c r="T95" s="225"/>
    </row>
    <row r="96">
      <c r="A96" s="225"/>
      <c r="B96" s="225"/>
      <c r="C96" s="225"/>
      <c r="D96" s="225"/>
      <c r="E96" s="225"/>
      <c r="F96" s="225"/>
      <c r="G96" s="225"/>
      <c r="H96" s="225"/>
      <c r="I96" s="225"/>
      <c r="J96" s="225"/>
      <c r="K96" s="225"/>
      <c r="L96" s="225"/>
      <c r="M96" s="225"/>
      <c r="N96" s="225"/>
      <c r="O96" s="225"/>
      <c r="P96" s="225"/>
      <c r="Q96" s="225"/>
      <c r="R96" s="225"/>
      <c r="S96" s="225"/>
      <c r="T96" s="225"/>
    </row>
    <row r="97">
      <c r="A97" s="225"/>
      <c r="B97" s="225"/>
      <c r="C97" s="225"/>
      <c r="D97" s="225"/>
      <c r="E97" s="225"/>
      <c r="F97" s="225"/>
      <c r="G97" s="225"/>
      <c r="H97" s="225"/>
      <c r="I97" s="225"/>
      <c r="J97" s="225"/>
      <c r="K97" s="225"/>
      <c r="L97" s="225"/>
      <c r="M97" s="225"/>
      <c r="N97" s="225"/>
      <c r="O97" s="225"/>
      <c r="P97" s="225"/>
      <c r="Q97" s="225"/>
      <c r="R97" s="225"/>
      <c r="S97" s="225"/>
      <c r="T97" s="225"/>
    </row>
    <row r="98">
      <c r="A98" s="225"/>
      <c r="B98" s="225"/>
      <c r="C98" s="225"/>
      <c r="D98" s="225"/>
      <c r="E98" s="225"/>
      <c r="F98" s="225"/>
      <c r="G98" s="225"/>
      <c r="H98" s="225"/>
      <c r="I98" s="225"/>
      <c r="J98" s="225"/>
      <c r="K98" s="225"/>
      <c r="L98" s="225"/>
      <c r="M98" s="225"/>
      <c r="N98" s="225"/>
      <c r="O98" s="225"/>
      <c r="P98" s="225"/>
      <c r="Q98" s="225"/>
      <c r="R98" s="225"/>
      <c r="S98" s="225"/>
      <c r="T98" s="225"/>
    </row>
    <row r="99">
      <c r="A99" s="225"/>
      <c r="B99" s="225"/>
      <c r="C99" s="225"/>
      <c r="D99" s="225"/>
      <c r="E99" s="225"/>
      <c r="F99" s="225"/>
      <c r="G99" s="225"/>
      <c r="H99" s="225"/>
      <c r="I99" s="225"/>
      <c r="J99" s="225"/>
      <c r="K99" s="225"/>
      <c r="L99" s="225"/>
      <c r="M99" s="225"/>
      <c r="N99" s="225"/>
      <c r="O99" s="225"/>
      <c r="P99" s="225"/>
      <c r="Q99" s="225"/>
      <c r="R99" s="225"/>
      <c r="S99" s="225"/>
      <c r="T99" s="225"/>
    </row>
    <row r="100">
      <c r="A100" s="225"/>
      <c r="B100" s="225"/>
      <c r="C100" s="225"/>
      <c r="D100" s="225"/>
      <c r="E100" s="225"/>
      <c r="F100" s="225"/>
      <c r="G100" s="225"/>
      <c r="H100" s="225"/>
      <c r="I100" s="225"/>
      <c r="J100" s="225"/>
      <c r="K100" s="225"/>
      <c r="L100" s="225"/>
      <c r="M100" s="225"/>
      <c r="N100" s="225"/>
      <c r="O100" s="225"/>
      <c r="P100" s="225"/>
      <c r="Q100" s="225"/>
      <c r="R100" s="225"/>
      <c r="S100" s="225"/>
      <c r="T100" s="225"/>
    </row>
  </sheetData>
  <dataValidations>
    <dataValidation type="list" allowBlank="1" sqref="O2:O12">
      <formula1>Enumerations!$I$2:$I$11</formula1>
    </dataValidation>
  </dataValidations>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3AED"/>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9.5"/>
    <col customWidth="1" min="2" max="2" width="15.75"/>
    <col customWidth="1" min="3" max="3" width="9.5"/>
    <col customWidth="1" min="4" max="4" width="12.63"/>
    <col customWidth="1" min="5" max="5" width="9.5"/>
    <col customWidth="1" min="6" max="6" width="15.75"/>
    <col customWidth="1" min="7" max="9" width="12.63"/>
    <col customWidth="1" min="10" max="11" width="9.5"/>
    <col customWidth="1" min="12" max="13" width="6.38"/>
    <col customWidth="1" min="14" max="26" width="12.63"/>
  </cols>
  <sheetData>
    <row r="1" ht="24.0" customHeight="1">
      <c r="A1" s="4" t="s">
        <v>1</v>
      </c>
      <c r="B1" s="4" t="s">
        <v>7</v>
      </c>
      <c r="C1" s="4" t="s">
        <v>0</v>
      </c>
      <c r="D1" s="4" t="s">
        <v>18</v>
      </c>
      <c r="E1" s="4" t="s">
        <v>20</v>
      </c>
      <c r="F1" s="4" t="s">
        <v>22</v>
      </c>
      <c r="G1" s="4" t="s">
        <v>1521</v>
      </c>
      <c r="H1" s="4" t="s">
        <v>2044</v>
      </c>
      <c r="I1" s="4" t="s">
        <v>2045</v>
      </c>
      <c r="J1" s="4" t="s">
        <v>2046</v>
      </c>
      <c r="K1" s="4" t="s">
        <v>35</v>
      </c>
      <c r="L1" s="4" t="s">
        <v>37</v>
      </c>
      <c r="M1" s="4" t="s">
        <v>38</v>
      </c>
      <c r="N1" s="4" t="s">
        <v>39</v>
      </c>
      <c r="O1" s="4" t="s">
        <v>40</v>
      </c>
      <c r="P1" s="4" t="s">
        <v>41</v>
      </c>
      <c r="Q1" s="371"/>
      <c r="R1" s="371"/>
      <c r="S1" s="371"/>
      <c r="T1" s="371"/>
      <c r="U1" s="371"/>
      <c r="V1" s="371"/>
      <c r="W1" s="371"/>
      <c r="X1" s="264"/>
      <c r="Y1" s="264"/>
      <c r="Z1" s="264"/>
    </row>
    <row r="2">
      <c r="A2" s="232"/>
      <c r="B2" s="14"/>
      <c r="C2" s="372"/>
      <c r="D2" s="373"/>
      <c r="E2" s="373"/>
      <c r="F2" s="373"/>
      <c r="G2" s="372"/>
      <c r="H2" s="373"/>
      <c r="I2" s="372"/>
      <c r="J2" s="374"/>
      <c r="K2" s="372"/>
      <c r="L2" s="14"/>
      <c r="M2" s="17"/>
      <c r="N2" s="17"/>
      <c r="O2" s="19"/>
      <c r="P2" s="19"/>
      <c r="Q2" s="37"/>
      <c r="R2" s="37"/>
      <c r="S2" s="37"/>
      <c r="T2" s="37"/>
      <c r="U2" s="37"/>
      <c r="V2" s="37"/>
      <c r="W2" s="37"/>
      <c r="X2" s="37"/>
      <c r="Y2" s="37"/>
      <c r="Z2" s="37"/>
    </row>
    <row r="3">
      <c r="A3" s="237"/>
      <c r="B3" s="38"/>
      <c r="C3" s="376"/>
      <c r="D3" s="367"/>
      <c r="E3" s="367"/>
      <c r="F3" s="367"/>
      <c r="G3" s="376"/>
      <c r="H3" s="367"/>
      <c r="I3" s="376"/>
      <c r="J3" s="377"/>
      <c r="K3" s="376"/>
      <c r="L3" s="38"/>
      <c r="M3" s="39"/>
      <c r="N3" s="39"/>
      <c r="O3" s="40"/>
      <c r="P3" s="40"/>
      <c r="Q3" s="37"/>
      <c r="R3" s="37"/>
      <c r="S3" s="37"/>
      <c r="T3" s="37"/>
      <c r="U3" s="37"/>
      <c r="V3" s="37"/>
      <c r="W3" s="37"/>
      <c r="X3" s="37"/>
      <c r="Y3" s="37"/>
      <c r="Z3" s="37"/>
    </row>
    <row r="4">
      <c r="A4" s="237"/>
      <c r="B4" s="38"/>
      <c r="C4" s="376"/>
      <c r="D4" s="367"/>
      <c r="E4" s="367"/>
      <c r="F4" s="367"/>
      <c r="G4" s="376"/>
      <c r="H4" s="367"/>
      <c r="I4" s="376"/>
      <c r="J4" s="377"/>
      <c r="K4" s="376"/>
      <c r="L4" s="38"/>
      <c r="M4" s="39"/>
      <c r="N4" s="39"/>
      <c r="O4" s="40"/>
      <c r="P4" s="40"/>
      <c r="Q4" s="37"/>
      <c r="R4" s="37"/>
      <c r="S4" s="37"/>
      <c r="T4" s="37"/>
      <c r="U4" s="37"/>
      <c r="V4" s="37"/>
      <c r="W4" s="37"/>
      <c r="X4" s="37"/>
      <c r="Y4" s="37"/>
      <c r="Z4" s="37"/>
    </row>
    <row r="5">
      <c r="A5" s="237"/>
      <c r="B5" s="38"/>
      <c r="C5" s="376"/>
      <c r="D5" s="367"/>
      <c r="E5" s="367"/>
      <c r="F5" s="367"/>
      <c r="G5" s="376"/>
      <c r="H5" s="367"/>
      <c r="I5" s="376"/>
      <c r="J5" s="377"/>
      <c r="K5" s="376"/>
      <c r="L5" s="38"/>
      <c r="M5" s="39"/>
      <c r="N5" s="39"/>
      <c r="O5" s="40"/>
      <c r="P5" s="40"/>
      <c r="Q5" s="37"/>
      <c r="R5" s="37"/>
      <c r="S5" s="37"/>
      <c r="T5" s="37"/>
      <c r="U5" s="37"/>
      <c r="V5" s="37"/>
      <c r="W5" s="37"/>
      <c r="X5" s="37"/>
      <c r="Y5" s="37"/>
      <c r="Z5" s="37"/>
    </row>
    <row r="6">
      <c r="A6" s="237"/>
      <c r="B6" s="38"/>
      <c r="C6" s="376"/>
      <c r="D6" s="367"/>
      <c r="E6" s="367"/>
      <c r="F6" s="367"/>
      <c r="G6" s="376"/>
      <c r="H6" s="367"/>
      <c r="I6" s="376"/>
      <c r="J6" s="377"/>
      <c r="K6" s="376"/>
      <c r="L6" s="38"/>
      <c r="M6" s="39"/>
      <c r="N6" s="39"/>
      <c r="O6" s="40"/>
      <c r="P6" s="40"/>
      <c r="Q6" s="37"/>
      <c r="R6" s="37"/>
      <c r="S6" s="37"/>
      <c r="T6" s="37"/>
      <c r="U6" s="37"/>
      <c r="V6" s="37"/>
      <c r="W6" s="37"/>
      <c r="X6" s="37"/>
      <c r="Y6" s="37"/>
      <c r="Z6" s="37"/>
    </row>
    <row r="7">
      <c r="A7" s="237"/>
      <c r="B7" s="38"/>
      <c r="C7" s="376"/>
      <c r="D7" s="367"/>
      <c r="E7" s="367"/>
      <c r="F7" s="367"/>
      <c r="G7" s="376"/>
      <c r="H7" s="367"/>
      <c r="I7" s="376"/>
      <c r="J7" s="377"/>
      <c r="K7" s="376"/>
      <c r="L7" s="38"/>
      <c r="M7" s="39"/>
      <c r="N7" s="39"/>
      <c r="O7" s="40"/>
      <c r="P7" s="40"/>
      <c r="Q7" s="37"/>
      <c r="R7" s="37"/>
      <c r="S7" s="37"/>
      <c r="T7" s="37"/>
      <c r="U7" s="37"/>
      <c r="V7" s="37"/>
      <c r="W7" s="37"/>
      <c r="X7" s="37"/>
      <c r="Y7" s="37"/>
      <c r="Z7" s="37"/>
    </row>
    <row r="8">
      <c r="A8" s="237"/>
      <c r="B8" s="38"/>
      <c r="C8" s="376"/>
      <c r="D8" s="367"/>
      <c r="E8" s="367"/>
      <c r="F8" s="367"/>
      <c r="G8" s="376"/>
      <c r="H8" s="367"/>
      <c r="I8" s="376"/>
      <c r="J8" s="377"/>
      <c r="K8" s="376"/>
      <c r="L8" s="38"/>
      <c r="M8" s="39"/>
      <c r="N8" s="39"/>
      <c r="O8" s="40"/>
      <c r="P8" s="40"/>
      <c r="Q8" s="37"/>
      <c r="R8" s="37"/>
      <c r="S8" s="37"/>
      <c r="T8" s="37"/>
      <c r="U8" s="37"/>
      <c r="V8" s="37"/>
      <c r="W8" s="37"/>
      <c r="X8" s="37"/>
      <c r="Y8" s="37"/>
      <c r="Z8" s="37"/>
    </row>
    <row r="9">
      <c r="A9" s="237"/>
      <c r="B9" s="38"/>
      <c r="C9" s="376"/>
      <c r="D9" s="367"/>
      <c r="E9" s="367"/>
      <c r="F9" s="367"/>
      <c r="G9" s="376"/>
      <c r="H9" s="367"/>
      <c r="I9" s="376"/>
      <c r="J9" s="377"/>
      <c r="K9" s="376"/>
      <c r="L9" s="38"/>
      <c r="M9" s="39"/>
      <c r="N9" s="39"/>
      <c r="O9" s="40"/>
      <c r="P9" s="40"/>
      <c r="Q9" s="379"/>
      <c r="R9" s="379"/>
      <c r="S9" s="379"/>
      <c r="T9" s="379"/>
      <c r="U9" s="379"/>
      <c r="V9" s="379"/>
      <c r="W9" s="379"/>
      <c r="X9" s="379"/>
      <c r="Y9" s="379"/>
      <c r="Z9" s="379"/>
    </row>
    <row r="10">
      <c r="A10" s="237"/>
      <c r="B10" s="237"/>
      <c r="C10" s="38"/>
      <c r="D10" s="39"/>
      <c r="E10" s="39"/>
      <c r="F10" s="39"/>
      <c r="G10" s="38"/>
      <c r="H10" s="39"/>
      <c r="I10" s="38"/>
      <c r="J10" s="42"/>
      <c r="K10" s="38"/>
      <c r="L10" s="38"/>
      <c r="M10" s="39"/>
      <c r="N10" s="39"/>
      <c r="O10" s="40"/>
      <c r="P10" s="40"/>
      <c r="Q10" s="37"/>
      <c r="R10" s="37"/>
      <c r="S10" s="37"/>
      <c r="T10" s="37"/>
      <c r="U10" s="37"/>
      <c r="V10" s="37"/>
      <c r="W10" s="37"/>
      <c r="X10" s="37"/>
      <c r="Y10" s="37"/>
      <c r="Z10" s="37"/>
    </row>
    <row r="11">
      <c r="A11" s="237"/>
      <c r="B11" s="38"/>
      <c r="C11" s="38"/>
      <c r="D11" s="39"/>
      <c r="E11" s="39"/>
      <c r="F11" s="39"/>
      <c r="G11" s="38"/>
      <c r="H11" s="39"/>
      <c r="I11" s="38"/>
      <c r="J11" s="42"/>
      <c r="K11" s="38"/>
      <c r="L11" s="38"/>
      <c r="M11" s="39"/>
      <c r="N11" s="39"/>
      <c r="O11" s="40"/>
      <c r="P11" s="40"/>
      <c r="Q11" s="37"/>
      <c r="R11" s="37"/>
      <c r="S11" s="37"/>
      <c r="T11" s="37"/>
      <c r="U11" s="37"/>
      <c r="V11" s="37"/>
      <c r="W11" s="37"/>
      <c r="X11" s="37"/>
      <c r="Y11" s="37"/>
      <c r="Z11" s="37"/>
    </row>
    <row r="12">
      <c r="A12" s="237"/>
      <c r="B12" s="38"/>
      <c r="C12" s="38"/>
      <c r="D12" s="39"/>
      <c r="E12" s="39"/>
      <c r="F12" s="39"/>
      <c r="G12" s="38"/>
      <c r="H12" s="39"/>
      <c r="I12" s="38"/>
      <c r="J12" s="42"/>
      <c r="K12" s="38"/>
      <c r="L12" s="38"/>
      <c r="M12" s="39"/>
      <c r="N12" s="39"/>
      <c r="O12" s="40"/>
      <c r="P12" s="40"/>
      <c r="Q12" s="37"/>
      <c r="R12" s="37"/>
      <c r="S12" s="37"/>
      <c r="T12" s="37"/>
      <c r="U12" s="37"/>
      <c r="V12" s="37"/>
      <c r="W12" s="37"/>
      <c r="X12" s="37"/>
      <c r="Y12" s="37"/>
      <c r="Z12" s="37"/>
    </row>
    <row r="13">
      <c r="A13" s="237"/>
      <c r="B13" s="38"/>
      <c r="C13" s="38"/>
      <c r="D13" s="39"/>
      <c r="E13" s="39"/>
      <c r="F13" s="39"/>
      <c r="G13" s="38"/>
      <c r="H13" s="39"/>
      <c r="I13" s="38"/>
      <c r="J13" s="42"/>
      <c r="K13" s="38"/>
      <c r="L13" s="38"/>
      <c r="M13" s="39"/>
      <c r="N13" s="39"/>
      <c r="O13" s="40"/>
      <c r="P13" s="40"/>
      <c r="Q13" s="37"/>
      <c r="R13" s="37"/>
      <c r="S13" s="37"/>
      <c r="T13" s="37"/>
      <c r="U13" s="37"/>
      <c r="V13" s="37"/>
      <c r="W13" s="37"/>
      <c r="X13" s="37"/>
      <c r="Y13" s="37"/>
      <c r="Z13" s="37"/>
    </row>
    <row r="14">
      <c r="A14" s="237"/>
      <c r="B14" s="38"/>
      <c r="C14" s="38"/>
      <c r="D14" s="39"/>
      <c r="E14" s="39"/>
      <c r="F14" s="39"/>
      <c r="G14" s="38"/>
      <c r="H14" s="39"/>
      <c r="I14" s="38"/>
      <c r="J14" s="42"/>
      <c r="K14" s="38"/>
      <c r="L14" s="38"/>
      <c r="M14" s="39"/>
      <c r="N14" s="39"/>
      <c r="O14" s="40"/>
      <c r="P14" s="40"/>
      <c r="Q14" s="37"/>
      <c r="R14" s="37"/>
      <c r="S14" s="37"/>
      <c r="T14" s="37"/>
      <c r="U14" s="37"/>
      <c r="V14" s="37"/>
      <c r="W14" s="37"/>
      <c r="X14" s="37"/>
      <c r="Y14" s="37"/>
      <c r="Z14" s="37"/>
    </row>
    <row r="15">
      <c r="A15" s="237"/>
      <c r="B15" s="38"/>
      <c r="C15" s="38"/>
      <c r="D15" s="39"/>
      <c r="E15" s="39"/>
      <c r="F15" s="39"/>
      <c r="G15" s="38"/>
      <c r="H15" s="39"/>
      <c r="I15" s="38"/>
      <c r="J15" s="42"/>
      <c r="K15" s="38"/>
      <c r="L15" s="38"/>
      <c r="M15" s="39"/>
      <c r="N15" s="39"/>
      <c r="O15" s="40"/>
      <c r="P15" s="40"/>
      <c r="Q15" s="37"/>
      <c r="R15" s="37"/>
      <c r="S15" s="37"/>
      <c r="T15" s="37"/>
      <c r="U15" s="37"/>
      <c r="V15" s="37"/>
      <c r="W15" s="37"/>
      <c r="X15" s="37"/>
      <c r="Y15" s="37"/>
      <c r="Z15" s="37"/>
    </row>
    <row r="16">
      <c r="A16" s="237"/>
      <c r="B16" s="38"/>
      <c r="C16" s="38"/>
      <c r="D16" s="39"/>
      <c r="E16" s="39"/>
      <c r="F16" s="39"/>
      <c r="G16" s="38"/>
      <c r="H16" s="39"/>
      <c r="I16" s="38"/>
      <c r="J16" s="42"/>
      <c r="K16" s="38"/>
      <c r="L16" s="38"/>
      <c r="M16" s="39"/>
      <c r="N16" s="39"/>
      <c r="O16" s="40"/>
      <c r="P16" s="40"/>
      <c r="Q16" s="37"/>
      <c r="R16" s="37"/>
      <c r="S16" s="37"/>
      <c r="T16" s="37"/>
      <c r="U16" s="37"/>
      <c r="V16" s="37"/>
      <c r="W16" s="37"/>
      <c r="X16" s="37"/>
      <c r="Y16" s="37"/>
      <c r="Z16" s="37"/>
    </row>
    <row r="17">
      <c r="A17" s="237"/>
      <c r="B17" s="38"/>
      <c r="C17" s="38"/>
      <c r="D17" s="39"/>
      <c r="E17" s="39"/>
      <c r="F17" s="39"/>
      <c r="G17" s="38"/>
      <c r="H17" s="39"/>
      <c r="I17" s="38"/>
      <c r="J17" s="42"/>
      <c r="K17" s="38"/>
      <c r="L17" s="38"/>
      <c r="M17" s="39"/>
      <c r="N17" s="39"/>
      <c r="O17" s="40"/>
      <c r="P17" s="40"/>
      <c r="Q17" s="37"/>
      <c r="R17" s="37"/>
      <c r="S17" s="37"/>
      <c r="T17" s="37"/>
      <c r="U17" s="37"/>
      <c r="V17" s="37"/>
      <c r="W17" s="37"/>
      <c r="X17" s="37"/>
      <c r="Y17" s="37"/>
      <c r="Z17" s="37"/>
    </row>
    <row r="18">
      <c r="A18" s="380"/>
      <c r="B18" s="46"/>
      <c r="C18" s="46"/>
      <c r="D18" s="49"/>
      <c r="E18" s="49"/>
      <c r="F18" s="49"/>
      <c r="G18" s="46"/>
      <c r="H18" s="49"/>
      <c r="I18" s="46"/>
      <c r="J18" s="51"/>
      <c r="K18" s="46"/>
      <c r="L18" s="46"/>
      <c r="M18" s="49"/>
      <c r="N18" s="49"/>
      <c r="O18" s="46"/>
      <c r="P18" s="46"/>
      <c r="Q18" s="37"/>
      <c r="R18" s="37"/>
      <c r="S18" s="37"/>
      <c r="T18" s="37"/>
      <c r="U18" s="37"/>
      <c r="V18" s="37"/>
      <c r="W18" s="37"/>
      <c r="X18" s="37"/>
      <c r="Y18" s="37"/>
      <c r="Z18" s="37"/>
    </row>
    <row r="19">
      <c r="A19" s="380"/>
      <c r="B19" s="46"/>
      <c r="C19" s="46"/>
      <c r="D19" s="49"/>
      <c r="E19" s="49"/>
      <c r="F19" s="49"/>
      <c r="G19" s="46"/>
      <c r="H19" s="49"/>
      <c r="I19" s="46"/>
      <c r="J19" s="51"/>
      <c r="K19" s="46"/>
      <c r="L19" s="46"/>
      <c r="M19" s="49"/>
      <c r="N19" s="49"/>
      <c r="O19" s="46"/>
      <c r="P19" s="46"/>
      <c r="Q19" s="37"/>
      <c r="R19" s="37"/>
      <c r="S19" s="37"/>
      <c r="T19" s="37"/>
      <c r="U19" s="37"/>
      <c r="V19" s="37"/>
      <c r="W19" s="37"/>
      <c r="X19" s="37"/>
      <c r="Y19" s="37"/>
      <c r="Z19" s="37"/>
    </row>
    <row r="20">
      <c r="A20" s="380"/>
      <c r="B20" s="46"/>
      <c r="C20" s="46"/>
      <c r="D20" s="49"/>
      <c r="E20" s="49"/>
      <c r="F20" s="49"/>
      <c r="G20" s="46"/>
      <c r="H20" s="49"/>
      <c r="I20" s="46"/>
      <c r="J20" s="51"/>
      <c r="K20" s="46"/>
      <c r="L20" s="46"/>
      <c r="M20" s="49"/>
      <c r="N20" s="49"/>
      <c r="O20" s="46"/>
      <c r="P20" s="46"/>
      <c r="Q20" s="37"/>
      <c r="R20" s="37"/>
      <c r="S20" s="37"/>
      <c r="T20" s="37"/>
      <c r="U20" s="37"/>
      <c r="V20" s="37"/>
      <c r="W20" s="37"/>
      <c r="X20" s="37"/>
      <c r="Y20" s="37"/>
      <c r="Z20" s="37"/>
    </row>
    <row r="21">
      <c r="A21" s="380"/>
      <c r="B21" s="46"/>
      <c r="C21" s="46"/>
      <c r="D21" s="49"/>
      <c r="E21" s="49"/>
      <c r="F21" s="49"/>
      <c r="G21" s="46"/>
      <c r="H21" s="49"/>
      <c r="I21" s="46"/>
      <c r="J21" s="51"/>
      <c r="K21" s="46"/>
      <c r="L21" s="46"/>
      <c r="M21" s="49"/>
      <c r="N21" s="49"/>
      <c r="O21" s="46"/>
      <c r="P21" s="46"/>
      <c r="Q21" s="37"/>
      <c r="R21" s="37"/>
      <c r="S21" s="37"/>
      <c r="T21" s="37"/>
      <c r="U21" s="37"/>
      <c r="V21" s="37"/>
      <c r="W21" s="37"/>
      <c r="X21" s="37"/>
      <c r="Y21" s="37"/>
      <c r="Z21" s="37"/>
    </row>
    <row r="22">
      <c r="A22" s="380"/>
      <c r="B22" s="46"/>
      <c r="C22" s="46"/>
      <c r="D22" s="49"/>
      <c r="E22" s="49"/>
      <c r="F22" s="49"/>
      <c r="G22" s="46"/>
      <c r="H22" s="49"/>
      <c r="I22" s="46"/>
      <c r="J22" s="51"/>
      <c r="K22" s="46"/>
      <c r="L22" s="46"/>
      <c r="M22" s="49"/>
      <c r="N22" s="49"/>
      <c r="O22" s="46"/>
      <c r="P22" s="46"/>
      <c r="Q22" s="37"/>
      <c r="R22" s="37"/>
      <c r="S22" s="37"/>
      <c r="T22" s="37"/>
      <c r="U22" s="37"/>
      <c r="V22" s="37"/>
      <c r="W22" s="37"/>
      <c r="X22" s="37"/>
      <c r="Y22" s="37"/>
      <c r="Z22" s="37"/>
    </row>
    <row r="23">
      <c r="A23" s="380"/>
      <c r="B23" s="46"/>
      <c r="C23" s="46"/>
      <c r="D23" s="49"/>
      <c r="E23" s="49"/>
      <c r="F23" s="49"/>
      <c r="G23" s="46"/>
      <c r="H23" s="49"/>
      <c r="I23" s="46"/>
      <c r="J23" s="51"/>
      <c r="K23" s="46"/>
      <c r="L23" s="46"/>
      <c r="M23" s="49"/>
      <c r="N23" s="49"/>
      <c r="O23" s="46"/>
      <c r="P23" s="46"/>
      <c r="Q23" s="37"/>
      <c r="R23" s="37"/>
      <c r="S23" s="37"/>
      <c r="T23" s="37"/>
      <c r="U23" s="37"/>
      <c r="V23" s="37"/>
      <c r="W23" s="37"/>
      <c r="X23" s="37"/>
      <c r="Y23" s="37"/>
      <c r="Z23" s="37"/>
    </row>
    <row r="24">
      <c r="A24" s="380"/>
      <c r="B24" s="46"/>
      <c r="C24" s="46"/>
      <c r="D24" s="49"/>
      <c r="E24" s="49"/>
      <c r="F24" s="49"/>
      <c r="G24" s="46"/>
      <c r="H24" s="49"/>
      <c r="I24" s="46"/>
      <c r="J24" s="51"/>
      <c r="K24" s="46"/>
      <c r="L24" s="46"/>
      <c r="M24" s="49"/>
      <c r="N24" s="49"/>
      <c r="O24" s="46"/>
      <c r="P24" s="46"/>
      <c r="Q24" s="37"/>
      <c r="R24" s="37"/>
      <c r="S24" s="37"/>
      <c r="T24" s="37"/>
      <c r="U24" s="37"/>
      <c r="V24" s="37"/>
      <c r="W24" s="37"/>
      <c r="X24" s="37"/>
      <c r="Y24" s="37"/>
      <c r="Z24" s="37"/>
    </row>
    <row r="25">
      <c r="A25" s="380"/>
      <c r="B25" s="46"/>
      <c r="C25" s="46"/>
      <c r="D25" s="49"/>
      <c r="E25" s="49"/>
      <c r="F25" s="49"/>
      <c r="G25" s="46"/>
      <c r="H25" s="49"/>
      <c r="I25" s="46"/>
      <c r="J25" s="51"/>
      <c r="K25" s="46"/>
      <c r="L25" s="46"/>
      <c r="M25" s="49"/>
      <c r="N25" s="49"/>
      <c r="O25" s="46"/>
      <c r="P25" s="46"/>
      <c r="Q25" s="37"/>
      <c r="R25" s="37"/>
      <c r="S25" s="37"/>
      <c r="T25" s="37"/>
      <c r="U25" s="37"/>
      <c r="V25" s="37"/>
      <c r="W25" s="37"/>
      <c r="X25" s="37"/>
      <c r="Y25" s="37"/>
      <c r="Z25" s="37"/>
    </row>
    <row r="26">
      <c r="A26" s="380"/>
      <c r="B26" s="46"/>
      <c r="C26" s="46"/>
      <c r="D26" s="49"/>
      <c r="E26" s="49"/>
      <c r="F26" s="49"/>
      <c r="G26" s="46"/>
      <c r="H26" s="49"/>
      <c r="I26" s="46"/>
      <c r="J26" s="51"/>
      <c r="K26" s="46"/>
      <c r="L26" s="46"/>
      <c r="M26" s="49"/>
      <c r="N26" s="49"/>
      <c r="O26" s="46"/>
      <c r="P26" s="46"/>
      <c r="Q26" s="37"/>
      <c r="R26" s="37"/>
      <c r="S26" s="37"/>
      <c r="T26" s="37"/>
      <c r="U26" s="37"/>
      <c r="V26" s="37"/>
      <c r="W26" s="37"/>
      <c r="X26" s="37"/>
      <c r="Y26" s="37"/>
      <c r="Z26" s="37"/>
    </row>
    <row r="27">
      <c r="A27" s="380"/>
      <c r="B27" s="46"/>
      <c r="C27" s="46"/>
      <c r="D27" s="49"/>
      <c r="E27" s="49"/>
      <c r="F27" s="49"/>
      <c r="G27" s="46"/>
      <c r="H27" s="49"/>
      <c r="I27" s="46"/>
      <c r="J27" s="51"/>
      <c r="K27" s="46"/>
      <c r="L27" s="46"/>
      <c r="M27" s="49"/>
      <c r="N27" s="49"/>
      <c r="O27" s="46"/>
      <c r="P27" s="46"/>
      <c r="Q27" s="37"/>
      <c r="R27" s="37"/>
      <c r="S27" s="37"/>
      <c r="T27" s="37"/>
      <c r="U27" s="37"/>
      <c r="V27" s="37"/>
      <c r="W27" s="37"/>
      <c r="X27" s="37"/>
      <c r="Y27" s="37"/>
      <c r="Z27" s="37"/>
    </row>
    <row r="28">
      <c r="A28" s="380"/>
      <c r="B28" s="46"/>
      <c r="C28" s="46"/>
      <c r="D28" s="49"/>
      <c r="E28" s="49"/>
      <c r="F28" s="49"/>
      <c r="G28" s="46"/>
      <c r="H28" s="49"/>
      <c r="I28" s="46"/>
      <c r="J28" s="51"/>
      <c r="K28" s="46"/>
      <c r="L28" s="46"/>
      <c r="M28" s="49"/>
      <c r="N28" s="49"/>
      <c r="O28" s="46"/>
      <c r="P28" s="46"/>
      <c r="Q28" s="37"/>
      <c r="R28" s="37"/>
      <c r="S28" s="37"/>
      <c r="T28" s="37"/>
      <c r="U28" s="37"/>
      <c r="V28" s="37"/>
      <c r="W28" s="37"/>
      <c r="X28" s="37"/>
      <c r="Y28" s="37"/>
      <c r="Z28" s="37"/>
    </row>
    <row r="29">
      <c r="A29" s="380"/>
      <c r="B29" s="46"/>
      <c r="C29" s="46"/>
      <c r="D29" s="49"/>
      <c r="E29" s="49"/>
      <c r="F29" s="49"/>
      <c r="G29" s="46"/>
      <c r="H29" s="49"/>
      <c r="I29" s="46"/>
      <c r="J29" s="51"/>
      <c r="K29" s="46"/>
      <c r="L29" s="46"/>
      <c r="M29" s="49"/>
      <c r="N29" s="49"/>
      <c r="O29" s="46"/>
      <c r="P29" s="46"/>
      <c r="Q29" s="37"/>
      <c r="R29" s="37"/>
      <c r="S29" s="37"/>
      <c r="T29" s="37"/>
      <c r="U29" s="37"/>
      <c r="V29" s="37"/>
      <c r="W29" s="37"/>
      <c r="X29" s="37"/>
      <c r="Y29" s="37"/>
      <c r="Z29" s="37"/>
    </row>
    <row r="30">
      <c r="A30" s="380"/>
      <c r="B30" s="46"/>
      <c r="C30" s="46"/>
      <c r="D30" s="49"/>
      <c r="E30" s="49"/>
      <c r="F30" s="49"/>
      <c r="G30" s="46"/>
      <c r="H30" s="49"/>
      <c r="I30" s="46"/>
      <c r="J30" s="51"/>
      <c r="K30" s="46"/>
      <c r="L30" s="46"/>
      <c r="M30" s="49"/>
      <c r="N30" s="49"/>
      <c r="O30" s="46"/>
      <c r="P30" s="46"/>
      <c r="Q30" s="37"/>
      <c r="R30" s="37"/>
      <c r="S30" s="37"/>
      <c r="T30" s="37"/>
      <c r="U30" s="37"/>
      <c r="V30" s="37"/>
      <c r="W30" s="37"/>
      <c r="X30" s="37"/>
      <c r="Y30" s="37"/>
      <c r="Z30" s="37"/>
    </row>
    <row r="31">
      <c r="A31" s="380"/>
      <c r="B31" s="46"/>
      <c r="C31" s="46"/>
      <c r="D31" s="49"/>
      <c r="E31" s="49"/>
      <c r="F31" s="49"/>
      <c r="G31" s="46"/>
      <c r="H31" s="49"/>
      <c r="I31" s="46"/>
      <c r="J31" s="51"/>
      <c r="K31" s="46"/>
      <c r="L31" s="46"/>
      <c r="M31" s="49"/>
      <c r="N31" s="49"/>
      <c r="O31" s="46"/>
      <c r="P31" s="46"/>
      <c r="Q31" s="37"/>
      <c r="R31" s="37"/>
      <c r="S31" s="37"/>
      <c r="T31" s="37"/>
      <c r="U31" s="37"/>
      <c r="V31" s="37"/>
      <c r="W31" s="37"/>
      <c r="X31" s="37"/>
      <c r="Y31" s="37"/>
      <c r="Z31" s="37"/>
    </row>
    <row r="32">
      <c r="A32" s="380"/>
      <c r="B32" s="46"/>
      <c r="C32" s="46"/>
      <c r="D32" s="49"/>
      <c r="E32" s="49"/>
      <c r="F32" s="49"/>
      <c r="G32" s="46"/>
      <c r="H32" s="49"/>
      <c r="I32" s="46"/>
      <c r="J32" s="51"/>
      <c r="K32" s="46"/>
      <c r="L32" s="46"/>
      <c r="M32" s="49"/>
      <c r="N32" s="49"/>
      <c r="O32" s="46"/>
      <c r="P32" s="46"/>
      <c r="Q32" s="37"/>
      <c r="R32" s="37"/>
      <c r="S32" s="37"/>
      <c r="T32" s="37"/>
      <c r="U32" s="37"/>
      <c r="V32" s="37"/>
      <c r="W32" s="37"/>
      <c r="X32" s="37"/>
      <c r="Y32" s="37"/>
      <c r="Z32" s="37"/>
    </row>
    <row r="33">
      <c r="A33" s="380"/>
      <c r="B33" s="46"/>
      <c r="C33" s="46"/>
      <c r="D33" s="49"/>
      <c r="E33" s="49"/>
      <c r="F33" s="49"/>
      <c r="G33" s="46"/>
      <c r="H33" s="49"/>
      <c r="I33" s="46"/>
      <c r="J33" s="51"/>
      <c r="K33" s="46"/>
      <c r="L33" s="46"/>
      <c r="M33" s="49"/>
      <c r="N33" s="49"/>
      <c r="O33" s="46"/>
      <c r="P33" s="46"/>
      <c r="Q33" s="37"/>
      <c r="R33" s="37"/>
      <c r="S33" s="37"/>
      <c r="T33" s="37"/>
      <c r="U33" s="37"/>
      <c r="V33" s="37"/>
      <c r="W33" s="37"/>
      <c r="X33" s="37"/>
      <c r="Y33" s="37"/>
      <c r="Z33" s="37"/>
    </row>
    <row r="34">
      <c r="A34" s="380"/>
      <c r="B34" s="46"/>
      <c r="C34" s="46"/>
      <c r="D34" s="49"/>
      <c r="E34" s="49"/>
      <c r="F34" s="49"/>
      <c r="G34" s="46"/>
      <c r="H34" s="49"/>
      <c r="I34" s="46"/>
      <c r="J34" s="51"/>
      <c r="K34" s="46"/>
      <c r="L34" s="46"/>
      <c r="M34" s="49"/>
      <c r="N34" s="49"/>
      <c r="O34" s="46"/>
      <c r="P34" s="46"/>
      <c r="Q34" s="37"/>
      <c r="R34" s="37"/>
      <c r="S34" s="37"/>
      <c r="T34" s="37"/>
      <c r="U34" s="37"/>
      <c r="V34" s="37"/>
      <c r="W34" s="37"/>
      <c r="X34" s="37"/>
      <c r="Y34" s="37"/>
      <c r="Z34" s="37"/>
    </row>
    <row r="35">
      <c r="A35" s="380"/>
      <c r="B35" s="46"/>
      <c r="C35" s="46"/>
      <c r="D35" s="49"/>
      <c r="E35" s="49"/>
      <c r="F35" s="49"/>
      <c r="G35" s="46"/>
      <c r="H35" s="49"/>
      <c r="I35" s="46"/>
      <c r="J35" s="51"/>
      <c r="K35" s="46"/>
      <c r="L35" s="46"/>
      <c r="M35" s="49"/>
      <c r="N35" s="49"/>
      <c r="O35" s="46"/>
      <c r="P35" s="46"/>
      <c r="Q35" s="37"/>
      <c r="R35" s="37"/>
      <c r="S35" s="37"/>
      <c r="T35" s="37"/>
      <c r="U35" s="37"/>
      <c r="V35" s="37"/>
      <c r="W35" s="37"/>
      <c r="X35" s="37"/>
      <c r="Y35" s="37"/>
      <c r="Z35" s="37"/>
    </row>
    <row r="36">
      <c r="A36" s="380"/>
      <c r="B36" s="46"/>
      <c r="C36" s="46"/>
      <c r="D36" s="49"/>
      <c r="E36" s="49"/>
      <c r="F36" s="49"/>
      <c r="G36" s="46"/>
      <c r="H36" s="49"/>
      <c r="I36" s="46"/>
      <c r="J36" s="51"/>
      <c r="K36" s="46"/>
      <c r="L36" s="46"/>
      <c r="M36" s="49"/>
      <c r="N36" s="49"/>
      <c r="O36" s="46"/>
      <c r="P36" s="46"/>
      <c r="Q36" s="37"/>
      <c r="R36" s="37"/>
      <c r="S36" s="37"/>
      <c r="T36" s="37"/>
      <c r="U36" s="37"/>
      <c r="V36" s="37"/>
      <c r="W36" s="37"/>
      <c r="X36" s="37"/>
      <c r="Y36" s="37"/>
      <c r="Z36" s="37"/>
    </row>
    <row r="37">
      <c r="A37" s="380"/>
      <c r="B37" s="46"/>
      <c r="C37" s="46"/>
      <c r="D37" s="49"/>
      <c r="E37" s="49"/>
      <c r="F37" s="49"/>
      <c r="G37" s="46"/>
      <c r="H37" s="49"/>
      <c r="I37" s="46"/>
      <c r="J37" s="51"/>
      <c r="K37" s="46"/>
      <c r="L37" s="46"/>
      <c r="M37" s="49"/>
      <c r="N37" s="49"/>
      <c r="O37" s="46"/>
      <c r="P37" s="46"/>
      <c r="Q37" s="37"/>
      <c r="R37" s="37"/>
      <c r="S37" s="37"/>
      <c r="T37" s="37"/>
      <c r="U37" s="37"/>
      <c r="V37" s="37"/>
      <c r="W37" s="37"/>
      <c r="X37" s="37"/>
      <c r="Y37" s="37"/>
      <c r="Z37" s="37"/>
    </row>
    <row r="38">
      <c r="A38" s="380"/>
      <c r="B38" s="46"/>
      <c r="C38" s="46"/>
      <c r="D38" s="49"/>
      <c r="E38" s="49"/>
      <c r="F38" s="49"/>
      <c r="G38" s="46"/>
      <c r="H38" s="49"/>
      <c r="I38" s="46"/>
      <c r="J38" s="51"/>
      <c r="K38" s="46"/>
      <c r="L38" s="46"/>
      <c r="M38" s="49"/>
      <c r="N38" s="49"/>
      <c r="O38" s="46"/>
      <c r="P38" s="46"/>
      <c r="Q38" s="37"/>
      <c r="R38" s="37"/>
      <c r="S38" s="37"/>
      <c r="T38" s="37"/>
      <c r="U38" s="37"/>
      <c r="V38" s="37"/>
      <c r="W38" s="37"/>
      <c r="X38" s="37"/>
      <c r="Y38" s="37"/>
      <c r="Z38" s="37"/>
    </row>
    <row r="39">
      <c r="A39" s="380"/>
      <c r="B39" s="46"/>
      <c r="C39" s="46"/>
      <c r="D39" s="49"/>
      <c r="E39" s="49"/>
      <c r="F39" s="49"/>
      <c r="G39" s="46"/>
      <c r="H39" s="49"/>
      <c r="I39" s="46"/>
      <c r="J39" s="51"/>
      <c r="K39" s="46"/>
      <c r="L39" s="46"/>
      <c r="M39" s="49"/>
      <c r="N39" s="49"/>
      <c r="O39" s="46"/>
      <c r="P39" s="46"/>
      <c r="Q39" s="37"/>
      <c r="R39" s="37"/>
      <c r="S39" s="37"/>
      <c r="T39" s="37"/>
      <c r="U39" s="37"/>
      <c r="V39" s="37"/>
      <c r="W39" s="37"/>
      <c r="X39" s="37"/>
      <c r="Y39" s="37"/>
      <c r="Z39" s="37"/>
    </row>
    <row r="40">
      <c r="A40" s="380"/>
      <c r="B40" s="46"/>
      <c r="C40" s="46"/>
      <c r="D40" s="49"/>
      <c r="E40" s="49"/>
      <c r="F40" s="49"/>
      <c r="G40" s="46"/>
      <c r="H40" s="49"/>
      <c r="I40" s="46"/>
      <c r="J40" s="51"/>
      <c r="K40" s="46"/>
      <c r="L40" s="46"/>
      <c r="M40" s="49"/>
      <c r="N40" s="49"/>
      <c r="O40" s="46"/>
      <c r="P40" s="46"/>
      <c r="Q40" s="37"/>
      <c r="R40" s="37"/>
      <c r="S40" s="37"/>
      <c r="T40" s="37"/>
      <c r="U40" s="37"/>
      <c r="V40" s="37"/>
      <c r="W40" s="37"/>
      <c r="X40" s="37"/>
      <c r="Y40" s="37"/>
      <c r="Z40" s="37"/>
    </row>
    <row r="41">
      <c r="A41" s="380"/>
      <c r="B41" s="46"/>
      <c r="C41" s="46"/>
      <c r="D41" s="49"/>
      <c r="E41" s="49"/>
      <c r="F41" s="49"/>
      <c r="G41" s="46"/>
      <c r="H41" s="49"/>
      <c r="I41" s="46"/>
      <c r="J41" s="51"/>
      <c r="K41" s="46"/>
      <c r="L41" s="46"/>
      <c r="M41" s="49"/>
      <c r="N41" s="49"/>
      <c r="O41" s="46"/>
      <c r="P41" s="46"/>
      <c r="Q41" s="37"/>
      <c r="R41" s="37"/>
      <c r="S41" s="37"/>
      <c r="T41" s="37"/>
      <c r="U41" s="37"/>
      <c r="V41" s="37"/>
      <c r="W41" s="37"/>
      <c r="X41" s="37"/>
      <c r="Y41" s="37"/>
      <c r="Z41" s="37"/>
    </row>
    <row r="42">
      <c r="A42" s="380"/>
      <c r="B42" s="46"/>
      <c r="C42" s="46"/>
      <c r="D42" s="49"/>
      <c r="E42" s="49"/>
      <c r="F42" s="49"/>
      <c r="G42" s="46"/>
      <c r="H42" s="49"/>
      <c r="I42" s="46"/>
      <c r="J42" s="51"/>
      <c r="K42" s="46"/>
      <c r="L42" s="46"/>
      <c r="M42" s="49"/>
      <c r="N42" s="49"/>
      <c r="O42" s="46"/>
      <c r="P42" s="46"/>
      <c r="Q42" s="37"/>
      <c r="R42" s="37"/>
      <c r="S42" s="37"/>
      <c r="T42" s="37"/>
      <c r="U42" s="37"/>
      <c r="V42" s="37"/>
      <c r="W42" s="37"/>
      <c r="X42" s="37"/>
      <c r="Y42" s="37"/>
      <c r="Z42" s="37"/>
    </row>
    <row r="43">
      <c r="A43" s="380"/>
      <c r="B43" s="46"/>
      <c r="C43" s="46"/>
      <c r="D43" s="49"/>
      <c r="E43" s="49"/>
      <c r="F43" s="49"/>
      <c r="G43" s="46"/>
      <c r="H43" s="49"/>
      <c r="I43" s="46"/>
      <c r="J43" s="51"/>
      <c r="K43" s="46"/>
      <c r="L43" s="46"/>
      <c r="M43" s="49"/>
      <c r="N43" s="49"/>
      <c r="O43" s="46"/>
      <c r="P43" s="46"/>
      <c r="Q43" s="37"/>
      <c r="R43" s="37"/>
      <c r="S43" s="37"/>
      <c r="T43" s="37"/>
      <c r="U43" s="37"/>
      <c r="V43" s="37"/>
      <c r="W43" s="37"/>
      <c r="X43" s="37"/>
      <c r="Y43" s="37"/>
      <c r="Z43" s="37"/>
    </row>
    <row r="44">
      <c r="A44" s="380"/>
      <c r="B44" s="46"/>
      <c r="C44" s="46"/>
      <c r="D44" s="49"/>
      <c r="E44" s="49"/>
      <c r="F44" s="49"/>
      <c r="G44" s="46"/>
      <c r="H44" s="49"/>
      <c r="I44" s="46"/>
      <c r="J44" s="51"/>
      <c r="K44" s="46"/>
      <c r="L44" s="46"/>
      <c r="M44" s="49"/>
      <c r="N44" s="49"/>
      <c r="O44" s="46"/>
      <c r="P44" s="46"/>
      <c r="Q44" s="37"/>
      <c r="R44" s="37"/>
      <c r="S44" s="37"/>
      <c r="T44" s="37"/>
      <c r="U44" s="37"/>
      <c r="V44" s="37"/>
      <c r="W44" s="37"/>
      <c r="X44" s="37"/>
      <c r="Y44" s="37"/>
      <c r="Z44" s="37"/>
    </row>
    <row r="45">
      <c r="A45" s="380"/>
      <c r="B45" s="46"/>
      <c r="C45" s="46"/>
      <c r="D45" s="49"/>
      <c r="E45" s="49"/>
      <c r="F45" s="49"/>
      <c r="G45" s="46"/>
      <c r="H45" s="49"/>
      <c r="I45" s="46"/>
      <c r="J45" s="51"/>
      <c r="K45" s="46"/>
      <c r="L45" s="46"/>
      <c r="M45" s="49"/>
      <c r="N45" s="49"/>
      <c r="O45" s="46"/>
      <c r="P45" s="46"/>
      <c r="Q45" s="37"/>
      <c r="R45" s="37"/>
      <c r="S45" s="37"/>
      <c r="T45" s="37"/>
      <c r="U45" s="37"/>
      <c r="V45" s="37"/>
      <c r="W45" s="37"/>
      <c r="X45" s="37"/>
      <c r="Y45" s="37"/>
      <c r="Z45" s="37"/>
    </row>
    <row r="46">
      <c r="A46" s="380"/>
      <c r="B46" s="46"/>
      <c r="C46" s="46"/>
      <c r="D46" s="49"/>
      <c r="E46" s="49"/>
      <c r="F46" s="49"/>
      <c r="G46" s="46"/>
      <c r="H46" s="49"/>
      <c r="I46" s="46"/>
      <c r="J46" s="51"/>
      <c r="K46" s="46"/>
      <c r="L46" s="46"/>
      <c r="M46" s="49"/>
      <c r="N46" s="49"/>
      <c r="O46" s="46"/>
      <c r="P46" s="46"/>
      <c r="Q46" s="37"/>
      <c r="R46" s="37"/>
      <c r="S46" s="37"/>
      <c r="T46" s="37"/>
      <c r="U46" s="37"/>
      <c r="V46" s="37"/>
      <c r="W46" s="37"/>
      <c r="X46" s="37"/>
      <c r="Y46" s="37"/>
      <c r="Z46" s="37"/>
    </row>
    <row r="47">
      <c r="A47" s="380"/>
      <c r="B47" s="46"/>
      <c r="C47" s="46"/>
      <c r="D47" s="49"/>
      <c r="E47" s="49"/>
      <c r="F47" s="49"/>
      <c r="G47" s="46"/>
      <c r="H47" s="49"/>
      <c r="I47" s="46"/>
      <c r="J47" s="51"/>
      <c r="K47" s="46"/>
      <c r="L47" s="46"/>
      <c r="M47" s="49"/>
      <c r="N47" s="49"/>
      <c r="O47" s="46"/>
      <c r="P47" s="46"/>
      <c r="Q47" s="37"/>
      <c r="R47" s="37"/>
      <c r="S47" s="37"/>
      <c r="T47" s="37"/>
      <c r="U47" s="37"/>
      <c r="V47" s="37"/>
      <c r="W47" s="37"/>
      <c r="X47" s="37"/>
      <c r="Y47" s="37"/>
      <c r="Z47" s="37"/>
    </row>
    <row r="48">
      <c r="A48" s="380"/>
      <c r="B48" s="46"/>
      <c r="C48" s="46"/>
      <c r="D48" s="49"/>
      <c r="E48" s="49"/>
      <c r="F48" s="49"/>
      <c r="G48" s="46"/>
      <c r="H48" s="49"/>
      <c r="I48" s="46"/>
      <c r="J48" s="51"/>
      <c r="K48" s="46"/>
      <c r="L48" s="46"/>
      <c r="M48" s="49"/>
      <c r="N48" s="49"/>
      <c r="O48" s="46"/>
      <c r="P48" s="46"/>
      <c r="Q48" s="37"/>
      <c r="R48" s="37"/>
      <c r="S48" s="37"/>
      <c r="T48" s="37"/>
      <c r="U48" s="37"/>
      <c r="V48" s="37"/>
      <c r="W48" s="37"/>
      <c r="X48" s="37"/>
      <c r="Y48" s="37"/>
      <c r="Z48" s="37"/>
    </row>
    <row r="49">
      <c r="A49" s="380"/>
      <c r="B49" s="46"/>
      <c r="C49" s="46"/>
      <c r="D49" s="49"/>
      <c r="E49" s="49"/>
      <c r="F49" s="49"/>
      <c r="G49" s="46"/>
      <c r="H49" s="49"/>
      <c r="I49" s="46"/>
      <c r="J49" s="51"/>
      <c r="K49" s="46"/>
      <c r="L49" s="46"/>
      <c r="M49" s="49"/>
      <c r="N49" s="49"/>
      <c r="O49" s="46"/>
      <c r="P49" s="46"/>
      <c r="Q49" s="37"/>
      <c r="R49" s="37"/>
      <c r="S49" s="37"/>
      <c r="T49" s="37"/>
      <c r="U49" s="37"/>
      <c r="V49" s="37"/>
      <c r="W49" s="37"/>
      <c r="X49" s="37"/>
      <c r="Y49" s="37"/>
      <c r="Z49" s="37"/>
    </row>
    <row r="50">
      <c r="A50" s="380"/>
      <c r="B50" s="46"/>
      <c r="C50" s="46"/>
      <c r="D50" s="49"/>
      <c r="E50" s="49"/>
      <c r="F50" s="49"/>
      <c r="G50" s="46"/>
      <c r="H50" s="49"/>
      <c r="I50" s="46"/>
      <c r="J50" s="51"/>
      <c r="K50" s="46"/>
      <c r="L50" s="46"/>
      <c r="M50" s="49"/>
      <c r="N50" s="49"/>
      <c r="O50" s="46"/>
      <c r="P50" s="46"/>
      <c r="Q50" s="37"/>
      <c r="R50" s="37"/>
      <c r="S50" s="37"/>
      <c r="T50" s="37"/>
      <c r="U50" s="37"/>
      <c r="V50" s="37"/>
      <c r="W50" s="37"/>
      <c r="X50" s="37"/>
      <c r="Y50" s="37"/>
      <c r="Z50" s="37"/>
    </row>
    <row r="51">
      <c r="A51" s="380"/>
      <c r="B51" s="46"/>
      <c r="C51" s="46"/>
      <c r="D51" s="49"/>
      <c r="E51" s="49"/>
      <c r="F51" s="49"/>
      <c r="G51" s="46"/>
      <c r="H51" s="49"/>
      <c r="I51" s="46"/>
      <c r="J51" s="51"/>
      <c r="K51" s="46"/>
      <c r="L51" s="46"/>
      <c r="M51" s="49"/>
      <c r="N51" s="49"/>
      <c r="O51" s="46"/>
      <c r="P51" s="46"/>
      <c r="Q51" s="37"/>
      <c r="R51" s="37"/>
      <c r="S51" s="37"/>
      <c r="T51" s="37"/>
      <c r="U51" s="37"/>
      <c r="V51" s="37"/>
      <c r="W51" s="37"/>
      <c r="X51" s="37"/>
      <c r="Y51" s="37"/>
      <c r="Z51" s="37"/>
    </row>
    <row r="52">
      <c r="A52" s="380"/>
      <c r="B52" s="46"/>
      <c r="C52" s="46"/>
      <c r="D52" s="49"/>
      <c r="E52" s="49"/>
      <c r="F52" s="49"/>
      <c r="G52" s="46"/>
      <c r="H52" s="49"/>
      <c r="I52" s="46"/>
      <c r="J52" s="51"/>
      <c r="K52" s="46"/>
      <c r="L52" s="46"/>
      <c r="M52" s="49"/>
      <c r="N52" s="49"/>
      <c r="O52" s="46"/>
      <c r="P52" s="46"/>
      <c r="Q52" s="37"/>
      <c r="R52" s="37"/>
      <c r="S52" s="37"/>
      <c r="T52" s="37"/>
      <c r="U52" s="37"/>
      <c r="V52" s="37"/>
      <c r="W52" s="37"/>
      <c r="X52" s="37"/>
      <c r="Y52" s="37"/>
      <c r="Z52" s="37"/>
    </row>
    <row r="53">
      <c r="A53" s="380"/>
      <c r="B53" s="46"/>
      <c r="C53" s="46"/>
      <c r="D53" s="49"/>
      <c r="E53" s="49"/>
      <c r="F53" s="49"/>
      <c r="G53" s="46"/>
      <c r="H53" s="49"/>
      <c r="I53" s="46"/>
      <c r="J53" s="51"/>
      <c r="K53" s="46"/>
      <c r="L53" s="46"/>
      <c r="M53" s="49"/>
      <c r="N53" s="49"/>
      <c r="O53" s="46"/>
      <c r="P53" s="46"/>
      <c r="Q53" s="37"/>
      <c r="R53" s="37"/>
      <c r="S53" s="37"/>
      <c r="T53" s="37"/>
      <c r="U53" s="37"/>
      <c r="V53" s="37"/>
      <c r="W53" s="37"/>
      <c r="X53" s="37"/>
      <c r="Y53" s="37"/>
      <c r="Z53" s="37"/>
    </row>
    <row r="54">
      <c r="A54" s="380"/>
      <c r="B54" s="46"/>
      <c r="C54" s="46"/>
      <c r="D54" s="49"/>
      <c r="E54" s="49"/>
      <c r="F54" s="49"/>
      <c r="G54" s="46"/>
      <c r="H54" s="49"/>
      <c r="I54" s="46"/>
      <c r="J54" s="51"/>
      <c r="K54" s="46"/>
      <c r="L54" s="46"/>
      <c r="M54" s="49"/>
      <c r="N54" s="49"/>
      <c r="O54" s="46"/>
      <c r="P54" s="46"/>
      <c r="Q54" s="37"/>
      <c r="R54" s="37"/>
      <c r="S54" s="37"/>
      <c r="T54" s="37"/>
      <c r="U54" s="37"/>
      <c r="V54" s="37"/>
      <c r="W54" s="37"/>
      <c r="X54" s="37"/>
      <c r="Y54" s="37"/>
      <c r="Z54" s="37"/>
    </row>
    <row r="55">
      <c r="A55" s="380"/>
      <c r="B55" s="46"/>
      <c r="C55" s="46"/>
      <c r="D55" s="49"/>
      <c r="E55" s="49"/>
      <c r="F55" s="49"/>
      <c r="G55" s="46"/>
      <c r="H55" s="49"/>
      <c r="I55" s="46"/>
      <c r="J55" s="51"/>
      <c r="K55" s="46"/>
      <c r="L55" s="46"/>
      <c r="M55" s="49"/>
      <c r="N55" s="49"/>
      <c r="O55" s="46"/>
      <c r="P55" s="46"/>
      <c r="Q55" s="37"/>
      <c r="R55" s="37"/>
      <c r="S55" s="37"/>
      <c r="T55" s="37"/>
      <c r="U55" s="37"/>
      <c r="V55" s="37"/>
      <c r="W55" s="37"/>
      <c r="X55" s="37"/>
      <c r="Y55" s="37"/>
      <c r="Z55" s="37"/>
    </row>
    <row r="56">
      <c r="A56" s="380"/>
      <c r="B56" s="46"/>
      <c r="C56" s="46"/>
      <c r="D56" s="49"/>
      <c r="E56" s="49"/>
      <c r="F56" s="49"/>
      <c r="G56" s="46"/>
      <c r="H56" s="49"/>
      <c r="I56" s="46"/>
      <c r="J56" s="51"/>
      <c r="K56" s="46"/>
      <c r="L56" s="46"/>
      <c r="M56" s="49"/>
      <c r="N56" s="49"/>
      <c r="O56" s="46"/>
      <c r="P56" s="46"/>
      <c r="Q56" s="37"/>
      <c r="R56" s="37"/>
      <c r="S56" s="37"/>
      <c r="T56" s="37"/>
      <c r="U56" s="37"/>
      <c r="V56" s="37"/>
      <c r="W56" s="37"/>
      <c r="X56" s="37"/>
      <c r="Y56" s="37"/>
      <c r="Z56" s="37"/>
    </row>
    <row r="57">
      <c r="A57" s="380"/>
      <c r="B57" s="46"/>
      <c r="C57" s="46"/>
      <c r="D57" s="49"/>
      <c r="E57" s="49"/>
      <c r="F57" s="49"/>
      <c r="G57" s="46"/>
      <c r="H57" s="49"/>
      <c r="I57" s="46"/>
      <c r="J57" s="51"/>
      <c r="K57" s="46"/>
      <c r="L57" s="46"/>
      <c r="M57" s="49"/>
      <c r="N57" s="49"/>
      <c r="O57" s="46"/>
      <c r="P57" s="46"/>
      <c r="Q57" s="37"/>
      <c r="R57" s="37"/>
      <c r="S57" s="37"/>
      <c r="T57" s="37"/>
      <c r="U57" s="37"/>
      <c r="V57" s="37"/>
      <c r="W57" s="37"/>
      <c r="X57" s="37"/>
      <c r="Y57" s="37"/>
      <c r="Z57" s="37"/>
    </row>
    <row r="58">
      <c r="A58" s="380"/>
      <c r="B58" s="46"/>
      <c r="C58" s="46"/>
      <c r="D58" s="49"/>
      <c r="E58" s="49"/>
      <c r="F58" s="49"/>
      <c r="G58" s="46"/>
      <c r="H58" s="49"/>
      <c r="I58" s="46"/>
      <c r="J58" s="51"/>
      <c r="K58" s="46"/>
      <c r="L58" s="46"/>
      <c r="M58" s="49"/>
      <c r="N58" s="49"/>
      <c r="O58" s="46"/>
      <c r="P58" s="46"/>
      <c r="Q58" s="37"/>
      <c r="R58" s="37"/>
      <c r="S58" s="37"/>
      <c r="T58" s="37"/>
      <c r="U58" s="37"/>
      <c r="V58" s="37"/>
      <c r="W58" s="37"/>
      <c r="X58" s="37"/>
      <c r="Y58" s="37"/>
      <c r="Z58" s="37"/>
    </row>
    <row r="59">
      <c r="A59" s="380"/>
      <c r="B59" s="46"/>
      <c r="C59" s="46"/>
      <c r="D59" s="49"/>
      <c r="E59" s="49"/>
      <c r="F59" s="49"/>
      <c r="G59" s="46"/>
      <c r="H59" s="49"/>
      <c r="I59" s="46"/>
      <c r="J59" s="51"/>
      <c r="K59" s="46"/>
      <c r="L59" s="46"/>
      <c r="M59" s="49"/>
      <c r="N59" s="49"/>
      <c r="O59" s="46"/>
      <c r="P59" s="46"/>
      <c r="Q59" s="37"/>
      <c r="R59" s="37"/>
      <c r="S59" s="37"/>
      <c r="T59" s="37"/>
      <c r="U59" s="37"/>
      <c r="V59" s="37"/>
      <c r="W59" s="37"/>
      <c r="X59" s="37"/>
      <c r="Y59" s="37"/>
      <c r="Z59" s="37"/>
    </row>
    <row r="60">
      <c r="A60" s="380"/>
      <c r="B60" s="46"/>
      <c r="C60" s="46"/>
      <c r="D60" s="49"/>
      <c r="E60" s="49"/>
      <c r="F60" s="49"/>
      <c r="G60" s="46"/>
      <c r="H60" s="49"/>
      <c r="I60" s="46"/>
      <c r="J60" s="51"/>
      <c r="K60" s="46"/>
      <c r="L60" s="46"/>
      <c r="M60" s="49"/>
      <c r="N60" s="49"/>
      <c r="O60" s="46"/>
      <c r="P60" s="46"/>
      <c r="Q60" s="37"/>
      <c r="R60" s="37"/>
      <c r="S60" s="37"/>
      <c r="T60" s="37"/>
      <c r="U60" s="37"/>
      <c r="V60" s="37"/>
      <c r="W60" s="37"/>
      <c r="X60" s="37"/>
      <c r="Y60" s="37"/>
      <c r="Z60" s="37"/>
    </row>
    <row r="61">
      <c r="A61" s="380"/>
      <c r="B61" s="46"/>
      <c r="C61" s="46"/>
      <c r="D61" s="49"/>
      <c r="E61" s="49"/>
      <c r="F61" s="49"/>
      <c r="G61" s="46"/>
      <c r="H61" s="49"/>
      <c r="I61" s="46"/>
      <c r="J61" s="51"/>
      <c r="K61" s="46"/>
      <c r="L61" s="46"/>
      <c r="M61" s="49"/>
      <c r="N61" s="49"/>
      <c r="O61" s="46"/>
      <c r="P61" s="46"/>
      <c r="Q61" s="37"/>
      <c r="R61" s="37"/>
      <c r="S61" s="37"/>
      <c r="T61" s="37"/>
      <c r="U61" s="37"/>
      <c r="V61" s="37"/>
      <c r="W61" s="37"/>
      <c r="X61" s="37"/>
      <c r="Y61" s="37"/>
      <c r="Z61" s="37"/>
    </row>
    <row r="62">
      <c r="A62" s="380"/>
      <c r="B62" s="46"/>
      <c r="C62" s="46"/>
      <c r="D62" s="49"/>
      <c r="E62" s="49"/>
      <c r="F62" s="49"/>
      <c r="G62" s="46"/>
      <c r="H62" s="49"/>
      <c r="I62" s="46"/>
      <c r="J62" s="51"/>
      <c r="K62" s="46"/>
      <c r="L62" s="46"/>
      <c r="M62" s="49"/>
      <c r="N62" s="49"/>
      <c r="O62" s="46"/>
      <c r="P62" s="46"/>
      <c r="Q62" s="37"/>
      <c r="R62" s="37"/>
      <c r="S62" s="37"/>
      <c r="T62" s="37"/>
      <c r="U62" s="37"/>
      <c r="V62" s="37"/>
      <c r="W62" s="37"/>
      <c r="X62" s="37"/>
      <c r="Y62" s="37"/>
      <c r="Z62" s="37"/>
    </row>
    <row r="63">
      <c r="A63" s="380"/>
      <c r="B63" s="46"/>
      <c r="C63" s="46"/>
      <c r="D63" s="49"/>
      <c r="E63" s="49"/>
      <c r="F63" s="49"/>
      <c r="G63" s="46"/>
      <c r="H63" s="49"/>
      <c r="I63" s="46"/>
      <c r="J63" s="51"/>
      <c r="K63" s="46"/>
      <c r="L63" s="46"/>
      <c r="M63" s="49"/>
      <c r="N63" s="49"/>
      <c r="O63" s="46"/>
      <c r="P63" s="46"/>
      <c r="Q63" s="37"/>
      <c r="R63" s="37"/>
      <c r="S63" s="37"/>
      <c r="T63" s="37"/>
      <c r="U63" s="37"/>
      <c r="V63" s="37"/>
      <c r="W63" s="37"/>
      <c r="X63" s="37"/>
      <c r="Y63" s="37"/>
      <c r="Z63" s="37"/>
    </row>
    <row r="64">
      <c r="A64" s="380"/>
      <c r="B64" s="46"/>
      <c r="C64" s="46"/>
      <c r="D64" s="49"/>
      <c r="E64" s="49"/>
      <c r="F64" s="49"/>
      <c r="G64" s="46"/>
      <c r="H64" s="49"/>
      <c r="I64" s="46"/>
      <c r="J64" s="51"/>
      <c r="K64" s="46"/>
      <c r="L64" s="46"/>
      <c r="M64" s="49"/>
      <c r="N64" s="49"/>
      <c r="O64" s="46"/>
      <c r="P64" s="46"/>
      <c r="Q64" s="37"/>
      <c r="R64" s="37"/>
      <c r="S64" s="37"/>
      <c r="T64" s="37"/>
      <c r="U64" s="37"/>
      <c r="V64" s="37"/>
      <c r="W64" s="37"/>
      <c r="X64" s="37"/>
      <c r="Y64" s="37"/>
      <c r="Z64" s="37"/>
    </row>
    <row r="65">
      <c r="A65" s="380"/>
      <c r="B65" s="46"/>
      <c r="C65" s="46"/>
      <c r="D65" s="49"/>
      <c r="E65" s="49"/>
      <c r="F65" s="49"/>
      <c r="G65" s="46"/>
      <c r="H65" s="49"/>
      <c r="I65" s="46"/>
      <c r="J65" s="51"/>
      <c r="K65" s="46"/>
      <c r="L65" s="46"/>
      <c r="M65" s="49"/>
      <c r="N65" s="49"/>
      <c r="O65" s="46"/>
      <c r="P65" s="46"/>
      <c r="Q65" s="37"/>
      <c r="R65" s="37"/>
      <c r="S65" s="37"/>
      <c r="T65" s="37"/>
      <c r="U65" s="37"/>
      <c r="V65" s="37"/>
      <c r="W65" s="37"/>
      <c r="X65" s="37"/>
      <c r="Y65" s="37"/>
      <c r="Z65" s="37"/>
    </row>
    <row r="66">
      <c r="A66" s="380"/>
      <c r="B66" s="46"/>
      <c r="C66" s="46"/>
      <c r="D66" s="49"/>
      <c r="E66" s="49"/>
      <c r="F66" s="49"/>
      <c r="G66" s="46"/>
      <c r="H66" s="49"/>
      <c r="I66" s="46"/>
      <c r="J66" s="51"/>
      <c r="K66" s="46"/>
      <c r="L66" s="46"/>
      <c r="M66" s="49"/>
      <c r="N66" s="49"/>
      <c r="O66" s="46"/>
      <c r="P66" s="46"/>
      <c r="Q66" s="37"/>
      <c r="R66" s="37"/>
      <c r="S66" s="37"/>
      <c r="T66" s="37"/>
      <c r="U66" s="37"/>
      <c r="V66" s="37"/>
      <c r="W66" s="37"/>
      <c r="X66" s="37"/>
      <c r="Y66" s="37"/>
      <c r="Z66" s="37"/>
    </row>
    <row r="67">
      <c r="A67" s="380"/>
      <c r="B67" s="46"/>
      <c r="C67" s="46"/>
      <c r="D67" s="49"/>
      <c r="E67" s="49"/>
      <c r="F67" s="49"/>
      <c r="G67" s="46"/>
      <c r="H67" s="49"/>
      <c r="I67" s="46"/>
      <c r="J67" s="51"/>
      <c r="K67" s="46"/>
      <c r="L67" s="46"/>
      <c r="M67" s="49"/>
      <c r="N67" s="49"/>
      <c r="O67" s="46"/>
      <c r="P67" s="46"/>
      <c r="Q67" s="37"/>
      <c r="R67" s="37"/>
      <c r="S67" s="37"/>
      <c r="T67" s="37"/>
      <c r="U67" s="37"/>
      <c r="V67" s="37"/>
      <c r="W67" s="37"/>
      <c r="X67" s="37"/>
      <c r="Y67" s="37"/>
      <c r="Z67" s="37"/>
    </row>
    <row r="68">
      <c r="A68" s="380"/>
      <c r="B68" s="46"/>
      <c r="C68" s="46"/>
      <c r="D68" s="49"/>
      <c r="E68" s="49"/>
      <c r="F68" s="49"/>
      <c r="G68" s="46"/>
      <c r="H68" s="49"/>
      <c r="I68" s="46"/>
      <c r="J68" s="51"/>
      <c r="K68" s="46"/>
      <c r="L68" s="46"/>
      <c r="M68" s="49"/>
      <c r="N68" s="49"/>
      <c r="O68" s="46"/>
      <c r="P68" s="46"/>
      <c r="Q68" s="37"/>
      <c r="R68" s="37"/>
      <c r="S68" s="37"/>
      <c r="T68" s="37"/>
      <c r="U68" s="37"/>
      <c r="V68" s="37"/>
      <c r="W68" s="37"/>
      <c r="X68" s="37"/>
      <c r="Y68" s="37"/>
      <c r="Z68" s="37"/>
    </row>
    <row r="69">
      <c r="A69" s="380"/>
      <c r="B69" s="46"/>
      <c r="C69" s="46"/>
      <c r="D69" s="49"/>
      <c r="E69" s="49"/>
      <c r="F69" s="49"/>
      <c r="G69" s="46"/>
      <c r="H69" s="49"/>
      <c r="I69" s="46"/>
      <c r="J69" s="51"/>
      <c r="K69" s="46"/>
      <c r="L69" s="46"/>
      <c r="M69" s="49"/>
      <c r="N69" s="49"/>
      <c r="O69" s="46"/>
      <c r="P69" s="46"/>
      <c r="Q69" s="37"/>
      <c r="R69" s="37"/>
      <c r="S69" s="37"/>
      <c r="T69" s="37"/>
      <c r="U69" s="37"/>
      <c r="V69" s="37"/>
      <c r="W69" s="37"/>
      <c r="X69" s="37"/>
      <c r="Y69" s="37"/>
      <c r="Z69" s="37"/>
    </row>
    <row r="70">
      <c r="A70" s="380"/>
      <c r="B70" s="46"/>
      <c r="C70" s="46"/>
      <c r="D70" s="49"/>
      <c r="E70" s="49"/>
      <c r="F70" s="49"/>
      <c r="G70" s="46"/>
      <c r="H70" s="49"/>
      <c r="I70" s="46"/>
      <c r="J70" s="51"/>
      <c r="K70" s="46"/>
      <c r="L70" s="46"/>
      <c r="M70" s="49"/>
      <c r="N70" s="49"/>
      <c r="O70" s="46"/>
      <c r="P70" s="46"/>
      <c r="Q70" s="37"/>
      <c r="R70" s="37"/>
      <c r="S70" s="37"/>
      <c r="T70" s="37"/>
      <c r="U70" s="37"/>
      <c r="V70" s="37"/>
      <c r="W70" s="37"/>
      <c r="X70" s="37"/>
      <c r="Y70" s="37"/>
      <c r="Z70" s="37"/>
    </row>
    <row r="71">
      <c r="A71" s="380"/>
      <c r="B71" s="46"/>
      <c r="C71" s="46"/>
      <c r="D71" s="49"/>
      <c r="E71" s="49"/>
      <c r="F71" s="49"/>
      <c r="G71" s="46"/>
      <c r="H71" s="49"/>
      <c r="I71" s="46"/>
      <c r="J71" s="51"/>
      <c r="K71" s="46"/>
      <c r="L71" s="46"/>
      <c r="M71" s="49"/>
      <c r="N71" s="49"/>
      <c r="O71" s="46"/>
      <c r="P71" s="46"/>
      <c r="Q71" s="37"/>
      <c r="R71" s="37"/>
      <c r="S71" s="37"/>
      <c r="T71" s="37"/>
      <c r="U71" s="37"/>
      <c r="V71" s="37"/>
      <c r="W71" s="37"/>
      <c r="X71" s="37"/>
      <c r="Y71" s="37"/>
      <c r="Z71" s="37"/>
    </row>
    <row r="72">
      <c r="A72" s="380"/>
      <c r="B72" s="46"/>
      <c r="C72" s="46"/>
      <c r="D72" s="49"/>
      <c r="E72" s="49"/>
      <c r="F72" s="49"/>
      <c r="G72" s="46"/>
      <c r="H72" s="49"/>
      <c r="I72" s="46"/>
      <c r="J72" s="51"/>
      <c r="K72" s="46"/>
      <c r="L72" s="46"/>
      <c r="M72" s="49"/>
      <c r="N72" s="49"/>
      <c r="O72" s="46"/>
      <c r="P72" s="46"/>
      <c r="Q72" s="37"/>
      <c r="R72" s="37"/>
      <c r="S72" s="37"/>
      <c r="T72" s="37"/>
      <c r="U72" s="37"/>
      <c r="V72" s="37"/>
      <c r="W72" s="37"/>
      <c r="X72" s="37"/>
      <c r="Y72" s="37"/>
      <c r="Z72" s="37"/>
    </row>
    <row r="73">
      <c r="A73" s="380"/>
      <c r="B73" s="46"/>
      <c r="C73" s="46"/>
      <c r="D73" s="49"/>
      <c r="E73" s="49"/>
      <c r="F73" s="49"/>
      <c r="G73" s="46"/>
      <c r="H73" s="49"/>
      <c r="I73" s="46"/>
      <c r="J73" s="51"/>
      <c r="K73" s="46"/>
      <c r="L73" s="46"/>
      <c r="M73" s="49"/>
      <c r="N73" s="49"/>
      <c r="O73" s="46"/>
      <c r="P73" s="46"/>
      <c r="Q73" s="37"/>
      <c r="R73" s="37"/>
      <c r="S73" s="37"/>
      <c r="T73" s="37"/>
      <c r="U73" s="37"/>
      <c r="V73" s="37"/>
      <c r="W73" s="37"/>
      <c r="X73" s="37"/>
      <c r="Y73" s="37"/>
      <c r="Z73" s="37"/>
    </row>
    <row r="74">
      <c r="A74" s="380"/>
      <c r="B74" s="46"/>
      <c r="C74" s="46"/>
      <c r="D74" s="49"/>
      <c r="E74" s="49"/>
      <c r="F74" s="49"/>
      <c r="G74" s="46"/>
      <c r="H74" s="49"/>
      <c r="I74" s="46"/>
      <c r="J74" s="51"/>
      <c r="K74" s="46"/>
      <c r="L74" s="46"/>
      <c r="M74" s="49"/>
      <c r="N74" s="49"/>
      <c r="O74" s="46"/>
      <c r="P74" s="46"/>
      <c r="Q74" s="37"/>
      <c r="R74" s="37"/>
      <c r="S74" s="37"/>
      <c r="T74" s="37"/>
      <c r="U74" s="37"/>
      <c r="V74" s="37"/>
      <c r="W74" s="37"/>
      <c r="X74" s="37"/>
      <c r="Y74" s="37"/>
      <c r="Z74" s="37"/>
    </row>
    <row r="75">
      <c r="A75" s="380"/>
      <c r="B75" s="46"/>
      <c r="C75" s="46"/>
      <c r="D75" s="49"/>
      <c r="E75" s="49"/>
      <c r="F75" s="49"/>
      <c r="G75" s="46"/>
      <c r="H75" s="49"/>
      <c r="I75" s="46"/>
      <c r="J75" s="51"/>
      <c r="K75" s="46"/>
      <c r="L75" s="46"/>
      <c r="M75" s="49"/>
      <c r="N75" s="49"/>
      <c r="O75" s="46"/>
      <c r="P75" s="46"/>
      <c r="Q75" s="37"/>
      <c r="R75" s="37"/>
      <c r="S75" s="37"/>
      <c r="T75" s="37"/>
      <c r="U75" s="37"/>
      <c r="V75" s="37"/>
      <c r="W75" s="37"/>
      <c r="X75" s="37"/>
      <c r="Y75" s="37"/>
      <c r="Z75" s="37"/>
    </row>
    <row r="76">
      <c r="A76" s="380"/>
      <c r="B76" s="46"/>
      <c r="C76" s="46"/>
      <c r="D76" s="49"/>
      <c r="E76" s="49"/>
      <c r="F76" s="49"/>
      <c r="G76" s="46"/>
      <c r="H76" s="49"/>
      <c r="I76" s="46"/>
      <c r="J76" s="51"/>
      <c r="K76" s="46"/>
      <c r="L76" s="46"/>
      <c r="M76" s="49"/>
      <c r="N76" s="49"/>
      <c r="O76" s="46"/>
      <c r="P76" s="46"/>
      <c r="Q76" s="37"/>
      <c r="R76" s="37"/>
      <c r="S76" s="37"/>
      <c r="T76" s="37"/>
      <c r="U76" s="37"/>
      <c r="V76" s="37"/>
      <c r="W76" s="37"/>
      <c r="X76" s="37"/>
      <c r="Y76" s="37"/>
      <c r="Z76" s="37"/>
    </row>
    <row r="77">
      <c r="A77" s="380"/>
      <c r="B77" s="46"/>
      <c r="C77" s="46"/>
      <c r="D77" s="49"/>
      <c r="E77" s="49"/>
      <c r="F77" s="49"/>
      <c r="G77" s="46"/>
      <c r="H77" s="49"/>
      <c r="I77" s="46"/>
      <c r="J77" s="51"/>
      <c r="K77" s="46"/>
      <c r="L77" s="46"/>
      <c r="M77" s="49"/>
      <c r="N77" s="49"/>
      <c r="O77" s="46"/>
      <c r="P77" s="46"/>
      <c r="Q77" s="37"/>
      <c r="R77" s="37"/>
      <c r="S77" s="37"/>
      <c r="T77" s="37"/>
      <c r="U77" s="37"/>
      <c r="V77" s="37"/>
      <c r="W77" s="37"/>
      <c r="X77" s="37"/>
      <c r="Y77" s="37"/>
      <c r="Z77" s="37"/>
    </row>
    <row r="78">
      <c r="A78" s="380"/>
      <c r="B78" s="46"/>
      <c r="C78" s="46"/>
      <c r="D78" s="49"/>
      <c r="E78" s="49"/>
      <c r="F78" s="49"/>
      <c r="G78" s="46"/>
      <c r="H78" s="49"/>
      <c r="I78" s="46"/>
      <c r="J78" s="51"/>
      <c r="K78" s="46"/>
      <c r="L78" s="46"/>
      <c r="M78" s="49"/>
      <c r="N78" s="49"/>
      <c r="O78" s="46"/>
      <c r="P78" s="46"/>
      <c r="Q78" s="37"/>
      <c r="R78" s="37"/>
      <c r="S78" s="37"/>
      <c r="T78" s="37"/>
      <c r="U78" s="37"/>
      <c r="V78" s="37"/>
      <c r="W78" s="37"/>
      <c r="X78" s="37"/>
      <c r="Y78" s="37"/>
      <c r="Z78" s="37"/>
    </row>
    <row r="79">
      <c r="A79" s="380"/>
      <c r="B79" s="46"/>
      <c r="C79" s="46"/>
      <c r="D79" s="49"/>
      <c r="E79" s="49"/>
      <c r="F79" s="49"/>
      <c r="G79" s="46"/>
      <c r="H79" s="49"/>
      <c r="I79" s="46"/>
      <c r="J79" s="51"/>
      <c r="K79" s="46"/>
      <c r="L79" s="46"/>
      <c r="M79" s="49"/>
      <c r="N79" s="49"/>
      <c r="O79" s="46"/>
      <c r="P79" s="46"/>
      <c r="Q79" s="37"/>
      <c r="R79" s="37"/>
      <c r="S79" s="37"/>
      <c r="T79" s="37"/>
      <c r="U79" s="37"/>
      <c r="V79" s="37"/>
      <c r="W79" s="37"/>
      <c r="X79" s="37"/>
      <c r="Y79" s="37"/>
      <c r="Z79" s="37"/>
    </row>
    <row r="80">
      <c r="A80" s="380"/>
      <c r="B80" s="46"/>
      <c r="C80" s="46"/>
      <c r="D80" s="49"/>
      <c r="E80" s="49"/>
      <c r="F80" s="49"/>
      <c r="G80" s="46"/>
      <c r="H80" s="49"/>
      <c r="I80" s="46"/>
      <c r="J80" s="51"/>
      <c r="K80" s="46"/>
      <c r="L80" s="46"/>
      <c r="M80" s="49"/>
      <c r="N80" s="49"/>
      <c r="O80" s="46"/>
      <c r="P80" s="46"/>
      <c r="Q80" s="37"/>
      <c r="R80" s="37"/>
      <c r="S80" s="37"/>
      <c r="T80" s="37"/>
      <c r="U80" s="37"/>
      <c r="V80" s="37"/>
      <c r="W80" s="37"/>
      <c r="X80" s="37"/>
      <c r="Y80" s="37"/>
      <c r="Z80" s="37"/>
    </row>
    <row r="81">
      <c r="A81" s="380"/>
      <c r="B81" s="46"/>
      <c r="C81" s="46"/>
      <c r="D81" s="49"/>
      <c r="E81" s="49"/>
      <c r="F81" s="49"/>
      <c r="G81" s="46"/>
      <c r="H81" s="49"/>
      <c r="I81" s="46"/>
      <c r="J81" s="51"/>
      <c r="K81" s="46"/>
      <c r="L81" s="46"/>
      <c r="M81" s="49"/>
      <c r="N81" s="49"/>
      <c r="O81" s="46"/>
      <c r="P81" s="46"/>
      <c r="Q81" s="37"/>
      <c r="R81" s="37"/>
      <c r="S81" s="37"/>
      <c r="T81" s="37"/>
      <c r="U81" s="37"/>
      <c r="V81" s="37"/>
      <c r="W81" s="37"/>
      <c r="X81" s="37"/>
      <c r="Y81" s="37"/>
      <c r="Z81" s="37"/>
    </row>
    <row r="82">
      <c r="A82" s="380"/>
      <c r="B82" s="46"/>
      <c r="C82" s="46"/>
      <c r="D82" s="49"/>
      <c r="E82" s="49"/>
      <c r="F82" s="49"/>
      <c r="G82" s="46"/>
      <c r="H82" s="49"/>
      <c r="I82" s="46"/>
      <c r="J82" s="51"/>
      <c r="K82" s="46"/>
      <c r="L82" s="46"/>
      <c r="M82" s="49"/>
      <c r="N82" s="49"/>
      <c r="O82" s="46"/>
      <c r="P82" s="46"/>
      <c r="Q82" s="37"/>
      <c r="R82" s="37"/>
      <c r="S82" s="37"/>
      <c r="T82" s="37"/>
      <c r="U82" s="37"/>
      <c r="V82" s="37"/>
      <c r="W82" s="37"/>
      <c r="X82" s="37"/>
      <c r="Y82" s="37"/>
      <c r="Z82" s="37"/>
    </row>
    <row r="83">
      <c r="A83" s="380"/>
      <c r="B83" s="46"/>
      <c r="C83" s="46"/>
      <c r="D83" s="49"/>
      <c r="E83" s="49"/>
      <c r="F83" s="49"/>
      <c r="G83" s="46"/>
      <c r="H83" s="49"/>
      <c r="I83" s="46"/>
      <c r="J83" s="51"/>
      <c r="K83" s="46"/>
      <c r="L83" s="46"/>
      <c r="M83" s="49"/>
      <c r="N83" s="49"/>
      <c r="O83" s="46"/>
      <c r="P83" s="46"/>
      <c r="Q83" s="37"/>
      <c r="R83" s="37"/>
      <c r="S83" s="37"/>
      <c r="T83" s="37"/>
      <c r="U83" s="37"/>
      <c r="V83" s="37"/>
      <c r="W83" s="37"/>
      <c r="X83" s="37"/>
      <c r="Y83" s="37"/>
      <c r="Z83" s="37"/>
    </row>
    <row r="84">
      <c r="A84" s="380"/>
      <c r="B84" s="46"/>
      <c r="C84" s="46"/>
      <c r="D84" s="49"/>
      <c r="E84" s="49"/>
      <c r="F84" s="49"/>
      <c r="G84" s="46"/>
      <c r="H84" s="49"/>
      <c r="I84" s="46"/>
      <c r="J84" s="51"/>
      <c r="K84" s="46"/>
      <c r="L84" s="46"/>
      <c r="M84" s="49"/>
      <c r="N84" s="49"/>
      <c r="O84" s="46"/>
      <c r="P84" s="46"/>
      <c r="Q84" s="37"/>
      <c r="R84" s="37"/>
      <c r="S84" s="37"/>
      <c r="T84" s="37"/>
      <c r="U84" s="37"/>
      <c r="V84" s="37"/>
      <c r="W84" s="37"/>
      <c r="X84" s="37"/>
      <c r="Y84" s="37"/>
      <c r="Z84" s="37"/>
    </row>
    <row r="85">
      <c r="A85" s="380"/>
      <c r="B85" s="46"/>
      <c r="C85" s="46"/>
      <c r="D85" s="49"/>
      <c r="E85" s="49"/>
      <c r="F85" s="49"/>
      <c r="G85" s="46"/>
      <c r="H85" s="49"/>
      <c r="I85" s="46"/>
      <c r="J85" s="51"/>
      <c r="K85" s="46"/>
      <c r="L85" s="46"/>
      <c r="M85" s="49"/>
      <c r="N85" s="49"/>
      <c r="O85" s="46"/>
      <c r="P85" s="46"/>
      <c r="Q85" s="37"/>
      <c r="R85" s="37"/>
      <c r="S85" s="37"/>
      <c r="T85" s="37"/>
      <c r="U85" s="37"/>
      <c r="V85" s="37"/>
      <c r="W85" s="37"/>
      <c r="X85" s="37"/>
      <c r="Y85" s="37"/>
      <c r="Z85" s="37"/>
    </row>
    <row r="86">
      <c r="A86" s="380"/>
      <c r="B86" s="46"/>
      <c r="C86" s="46"/>
      <c r="D86" s="49"/>
      <c r="E86" s="49"/>
      <c r="F86" s="49"/>
      <c r="G86" s="46"/>
      <c r="H86" s="49"/>
      <c r="I86" s="46"/>
      <c r="J86" s="51"/>
      <c r="K86" s="46"/>
      <c r="L86" s="46"/>
      <c r="M86" s="49"/>
      <c r="N86" s="49"/>
      <c r="O86" s="46"/>
      <c r="P86" s="46"/>
      <c r="Q86" s="37"/>
      <c r="R86" s="37"/>
      <c r="S86" s="37"/>
      <c r="T86" s="37"/>
      <c r="U86" s="37"/>
      <c r="V86" s="37"/>
      <c r="W86" s="37"/>
      <c r="X86" s="37"/>
      <c r="Y86" s="37"/>
      <c r="Z86" s="37"/>
    </row>
    <row r="87">
      <c r="A87" s="380"/>
      <c r="B87" s="46"/>
      <c r="C87" s="46"/>
      <c r="D87" s="49"/>
      <c r="E87" s="49"/>
      <c r="F87" s="49"/>
      <c r="G87" s="46"/>
      <c r="H87" s="49"/>
      <c r="I87" s="46"/>
      <c r="J87" s="51"/>
      <c r="K87" s="46"/>
      <c r="L87" s="46"/>
      <c r="M87" s="49"/>
      <c r="N87" s="49"/>
      <c r="O87" s="46"/>
      <c r="P87" s="46"/>
      <c r="Q87" s="37"/>
      <c r="R87" s="37"/>
      <c r="S87" s="37"/>
      <c r="T87" s="37"/>
      <c r="U87" s="37"/>
      <c r="V87" s="37"/>
      <c r="W87" s="37"/>
      <c r="X87" s="37"/>
      <c r="Y87" s="37"/>
      <c r="Z87" s="37"/>
    </row>
    <row r="88">
      <c r="A88" s="380"/>
      <c r="B88" s="46"/>
      <c r="C88" s="46"/>
      <c r="D88" s="49"/>
      <c r="E88" s="49"/>
      <c r="F88" s="49"/>
      <c r="G88" s="46"/>
      <c r="H88" s="49"/>
      <c r="I88" s="46"/>
      <c r="J88" s="51"/>
      <c r="K88" s="46"/>
      <c r="L88" s="46"/>
      <c r="M88" s="49"/>
      <c r="N88" s="49"/>
      <c r="O88" s="46"/>
      <c r="P88" s="46"/>
      <c r="Q88" s="37"/>
      <c r="R88" s="37"/>
      <c r="S88" s="37"/>
      <c r="T88" s="37"/>
      <c r="U88" s="37"/>
      <c r="V88" s="37"/>
      <c r="W88" s="37"/>
      <c r="X88" s="37"/>
      <c r="Y88" s="37"/>
      <c r="Z88" s="37"/>
    </row>
    <row r="89">
      <c r="A89" s="380"/>
      <c r="B89" s="46"/>
      <c r="C89" s="46"/>
      <c r="D89" s="49"/>
      <c r="E89" s="49"/>
      <c r="F89" s="49"/>
      <c r="G89" s="46"/>
      <c r="H89" s="49"/>
      <c r="I89" s="46"/>
      <c r="J89" s="51"/>
      <c r="K89" s="46"/>
      <c r="L89" s="46"/>
      <c r="M89" s="49"/>
      <c r="N89" s="49"/>
      <c r="O89" s="46"/>
      <c r="P89" s="46"/>
      <c r="Q89" s="37"/>
      <c r="R89" s="37"/>
      <c r="S89" s="37"/>
      <c r="T89" s="37"/>
      <c r="U89" s="37"/>
      <c r="V89" s="37"/>
      <c r="W89" s="37"/>
      <c r="X89" s="37"/>
      <c r="Y89" s="37"/>
      <c r="Z89" s="37"/>
    </row>
    <row r="90">
      <c r="A90" s="380"/>
      <c r="B90" s="46"/>
      <c r="C90" s="46"/>
      <c r="D90" s="49"/>
      <c r="E90" s="49"/>
      <c r="F90" s="49"/>
      <c r="G90" s="46"/>
      <c r="H90" s="49"/>
      <c r="I90" s="46"/>
      <c r="J90" s="51"/>
      <c r="K90" s="46"/>
      <c r="L90" s="46"/>
      <c r="M90" s="49"/>
      <c r="N90" s="49"/>
      <c r="O90" s="46"/>
      <c r="P90" s="46"/>
      <c r="Q90" s="37"/>
      <c r="R90" s="37"/>
      <c r="S90" s="37"/>
      <c r="T90" s="37"/>
      <c r="U90" s="37"/>
      <c r="V90" s="37"/>
      <c r="W90" s="37"/>
      <c r="X90" s="37"/>
      <c r="Y90" s="37"/>
      <c r="Z90" s="37"/>
    </row>
    <row r="91">
      <c r="A91" s="380"/>
      <c r="B91" s="46"/>
      <c r="C91" s="46"/>
      <c r="D91" s="49"/>
      <c r="E91" s="49"/>
      <c r="F91" s="49"/>
      <c r="G91" s="46"/>
      <c r="H91" s="49"/>
      <c r="I91" s="46"/>
      <c r="J91" s="51"/>
      <c r="K91" s="46"/>
      <c r="L91" s="46"/>
      <c r="M91" s="49"/>
      <c r="N91" s="49"/>
      <c r="O91" s="46"/>
      <c r="P91" s="46"/>
      <c r="Q91" s="37"/>
      <c r="R91" s="37"/>
      <c r="S91" s="37"/>
      <c r="T91" s="37"/>
      <c r="U91" s="37"/>
      <c r="V91" s="37"/>
      <c r="W91" s="37"/>
      <c r="X91" s="37"/>
      <c r="Y91" s="37"/>
      <c r="Z91" s="37"/>
    </row>
    <row r="92">
      <c r="A92" s="380"/>
      <c r="B92" s="46"/>
      <c r="C92" s="46"/>
      <c r="D92" s="49"/>
      <c r="E92" s="49"/>
      <c r="F92" s="49"/>
      <c r="G92" s="46"/>
      <c r="H92" s="49"/>
      <c r="I92" s="46"/>
      <c r="J92" s="51"/>
      <c r="K92" s="46"/>
      <c r="L92" s="46"/>
      <c r="M92" s="49"/>
      <c r="N92" s="49"/>
      <c r="O92" s="46"/>
      <c r="P92" s="46"/>
      <c r="Q92" s="37"/>
      <c r="R92" s="37"/>
      <c r="S92" s="37"/>
      <c r="T92" s="37"/>
      <c r="U92" s="37"/>
      <c r="V92" s="37"/>
      <c r="W92" s="37"/>
      <c r="X92" s="37"/>
      <c r="Y92" s="37"/>
      <c r="Z92" s="37"/>
    </row>
    <row r="93">
      <c r="A93" s="380"/>
      <c r="B93" s="46"/>
      <c r="C93" s="46"/>
      <c r="D93" s="49"/>
      <c r="E93" s="49"/>
      <c r="F93" s="49"/>
      <c r="G93" s="46"/>
      <c r="H93" s="49"/>
      <c r="I93" s="46"/>
      <c r="J93" s="51"/>
      <c r="K93" s="46"/>
      <c r="L93" s="46"/>
      <c r="M93" s="49"/>
      <c r="N93" s="49"/>
      <c r="O93" s="46"/>
      <c r="P93" s="46"/>
      <c r="Q93" s="37"/>
      <c r="R93" s="37"/>
      <c r="S93" s="37"/>
      <c r="T93" s="37"/>
      <c r="U93" s="37"/>
      <c r="V93" s="37"/>
      <c r="W93" s="37"/>
      <c r="X93" s="37"/>
      <c r="Y93" s="37"/>
      <c r="Z93" s="37"/>
    </row>
    <row r="94">
      <c r="A94" s="380"/>
      <c r="B94" s="46"/>
      <c r="C94" s="46"/>
      <c r="D94" s="49"/>
      <c r="E94" s="49"/>
      <c r="F94" s="49"/>
      <c r="G94" s="46"/>
      <c r="H94" s="49"/>
      <c r="I94" s="46"/>
      <c r="J94" s="51"/>
      <c r="K94" s="46"/>
      <c r="L94" s="46"/>
      <c r="M94" s="49"/>
      <c r="N94" s="49"/>
      <c r="O94" s="46"/>
      <c r="P94" s="46"/>
      <c r="Q94" s="37"/>
      <c r="R94" s="37"/>
      <c r="S94" s="37"/>
      <c r="T94" s="37"/>
      <c r="U94" s="37"/>
      <c r="V94" s="37"/>
      <c r="W94" s="37"/>
      <c r="X94" s="37"/>
      <c r="Y94" s="37"/>
      <c r="Z94" s="37"/>
    </row>
    <row r="95">
      <c r="A95" s="380"/>
      <c r="B95" s="46"/>
      <c r="C95" s="46"/>
      <c r="D95" s="49"/>
      <c r="E95" s="49"/>
      <c r="F95" s="49"/>
      <c r="G95" s="46"/>
      <c r="H95" s="49"/>
      <c r="I95" s="46"/>
      <c r="J95" s="51"/>
      <c r="K95" s="46"/>
      <c r="L95" s="46"/>
      <c r="M95" s="49"/>
      <c r="N95" s="49"/>
      <c r="O95" s="46"/>
      <c r="P95" s="46"/>
      <c r="Q95" s="37"/>
      <c r="R95" s="37"/>
      <c r="S95" s="37"/>
      <c r="T95" s="37"/>
      <c r="U95" s="37"/>
      <c r="V95" s="37"/>
      <c r="W95" s="37"/>
      <c r="X95" s="37"/>
      <c r="Y95" s="37"/>
      <c r="Z95" s="37"/>
    </row>
    <row r="96">
      <c r="A96" s="380"/>
      <c r="B96" s="46"/>
      <c r="C96" s="46"/>
      <c r="D96" s="49"/>
      <c r="E96" s="49"/>
      <c r="F96" s="49"/>
      <c r="G96" s="46"/>
      <c r="H96" s="49"/>
      <c r="I96" s="46"/>
      <c r="J96" s="51"/>
      <c r="K96" s="46"/>
      <c r="L96" s="46"/>
      <c r="M96" s="49"/>
      <c r="N96" s="49"/>
      <c r="O96" s="46"/>
      <c r="P96" s="46"/>
      <c r="Q96" s="37"/>
      <c r="R96" s="37"/>
      <c r="S96" s="37"/>
      <c r="T96" s="37"/>
      <c r="U96" s="37"/>
      <c r="V96" s="37"/>
      <c r="W96" s="37"/>
      <c r="X96" s="37"/>
      <c r="Y96" s="37"/>
      <c r="Z96" s="37"/>
    </row>
    <row r="97">
      <c r="A97" s="380"/>
      <c r="B97" s="46"/>
      <c r="C97" s="46"/>
      <c r="D97" s="49"/>
      <c r="E97" s="49"/>
      <c r="F97" s="49"/>
      <c r="G97" s="46"/>
      <c r="H97" s="49"/>
      <c r="I97" s="46"/>
      <c r="J97" s="51"/>
      <c r="K97" s="46"/>
      <c r="L97" s="46"/>
      <c r="M97" s="49"/>
      <c r="N97" s="49"/>
      <c r="O97" s="46"/>
      <c r="P97" s="46"/>
      <c r="Q97" s="37"/>
      <c r="R97" s="37"/>
      <c r="S97" s="37"/>
      <c r="T97" s="37"/>
      <c r="U97" s="37"/>
      <c r="V97" s="37"/>
      <c r="W97" s="37"/>
      <c r="X97" s="37"/>
      <c r="Y97" s="37"/>
      <c r="Z97" s="37"/>
    </row>
    <row r="98">
      <c r="A98" s="380"/>
      <c r="B98" s="46"/>
      <c r="C98" s="46"/>
      <c r="D98" s="49"/>
      <c r="E98" s="49"/>
      <c r="F98" s="49"/>
      <c r="G98" s="46"/>
      <c r="H98" s="49"/>
      <c r="I98" s="46"/>
      <c r="J98" s="51"/>
      <c r="K98" s="46"/>
      <c r="L98" s="46"/>
      <c r="M98" s="49"/>
      <c r="N98" s="49"/>
      <c r="O98" s="46"/>
      <c r="P98" s="46"/>
      <c r="Q98" s="37"/>
      <c r="R98" s="37"/>
      <c r="S98" s="37"/>
      <c r="T98" s="37"/>
      <c r="U98" s="37"/>
      <c r="V98" s="37"/>
      <c r="W98" s="37"/>
      <c r="X98" s="37"/>
      <c r="Y98" s="37"/>
      <c r="Z98" s="37"/>
    </row>
    <row r="99">
      <c r="A99" s="380"/>
      <c r="B99" s="46"/>
      <c r="C99" s="46"/>
      <c r="D99" s="49"/>
      <c r="E99" s="49"/>
      <c r="F99" s="49"/>
      <c r="G99" s="46"/>
      <c r="H99" s="49"/>
      <c r="I99" s="46"/>
      <c r="J99" s="51"/>
      <c r="K99" s="46"/>
      <c r="L99" s="46"/>
      <c r="M99" s="49"/>
      <c r="N99" s="49"/>
      <c r="O99" s="46"/>
      <c r="P99" s="46"/>
      <c r="Q99" s="37"/>
      <c r="R99" s="37"/>
      <c r="S99" s="37"/>
      <c r="T99" s="37"/>
      <c r="U99" s="37"/>
      <c r="V99" s="37"/>
      <c r="W99" s="37"/>
      <c r="X99" s="37"/>
      <c r="Y99" s="37"/>
      <c r="Z99" s="37"/>
    </row>
    <row r="100">
      <c r="A100" s="380"/>
      <c r="B100" s="46"/>
      <c r="C100" s="46"/>
      <c r="D100" s="49"/>
      <c r="E100" s="49"/>
      <c r="F100" s="49"/>
      <c r="G100" s="46"/>
      <c r="H100" s="49"/>
      <c r="I100" s="46"/>
      <c r="J100" s="51"/>
      <c r="K100" s="46"/>
      <c r="L100" s="46"/>
      <c r="M100" s="49"/>
      <c r="N100" s="49"/>
      <c r="O100" s="46"/>
      <c r="P100" s="46"/>
      <c r="Q100" s="37"/>
      <c r="R100" s="37"/>
      <c r="S100" s="37"/>
      <c r="T100" s="37"/>
      <c r="U100" s="37"/>
      <c r="V100" s="37"/>
      <c r="W100" s="37"/>
      <c r="X100" s="37"/>
      <c r="Y100" s="37"/>
      <c r="Z100" s="37"/>
    </row>
    <row r="101">
      <c r="A101" s="380"/>
      <c r="B101" s="46"/>
      <c r="C101" s="46"/>
      <c r="D101" s="49"/>
      <c r="E101" s="49"/>
      <c r="F101" s="49"/>
      <c r="G101" s="46"/>
      <c r="H101" s="49"/>
      <c r="I101" s="46"/>
      <c r="J101" s="51"/>
      <c r="K101" s="46"/>
      <c r="L101" s="46"/>
      <c r="M101" s="49"/>
      <c r="N101" s="49"/>
      <c r="O101" s="46"/>
      <c r="P101" s="46"/>
      <c r="Q101" s="37"/>
      <c r="R101" s="37"/>
      <c r="S101" s="37"/>
      <c r="T101" s="37"/>
      <c r="U101" s="37"/>
      <c r="V101" s="37"/>
      <c r="W101" s="37"/>
      <c r="X101" s="37"/>
      <c r="Y101" s="37"/>
      <c r="Z101" s="37"/>
    </row>
    <row r="102">
      <c r="A102" s="380"/>
      <c r="B102" s="46"/>
      <c r="C102" s="46"/>
      <c r="D102" s="49"/>
      <c r="E102" s="49"/>
      <c r="F102" s="49"/>
      <c r="G102" s="46"/>
      <c r="H102" s="49"/>
      <c r="I102" s="46"/>
      <c r="J102" s="51"/>
      <c r="K102" s="46"/>
      <c r="L102" s="46"/>
      <c r="M102" s="49"/>
      <c r="N102" s="49"/>
      <c r="O102" s="46"/>
      <c r="P102" s="46"/>
      <c r="Q102" s="37"/>
      <c r="R102" s="37"/>
      <c r="S102" s="37"/>
      <c r="T102" s="37"/>
      <c r="U102" s="37"/>
      <c r="V102" s="37"/>
      <c r="W102" s="37"/>
      <c r="X102" s="37"/>
      <c r="Y102" s="37"/>
      <c r="Z102" s="37"/>
    </row>
    <row r="103">
      <c r="A103" s="380"/>
      <c r="B103" s="46"/>
      <c r="C103" s="46"/>
      <c r="D103" s="49"/>
      <c r="E103" s="49"/>
      <c r="F103" s="49"/>
      <c r="G103" s="46"/>
      <c r="H103" s="49"/>
      <c r="I103" s="46"/>
      <c r="J103" s="51"/>
      <c r="K103" s="46"/>
      <c r="L103" s="46"/>
      <c r="M103" s="49"/>
      <c r="N103" s="49"/>
      <c r="O103" s="46"/>
      <c r="P103" s="46"/>
      <c r="Q103" s="37"/>
      <c r="R103" s="37"/>
      <c r="S103" s="37"/>
      <c r="T103" s="37"/>
      <c r="U103" s="37"/>
      <c r="V103" s="37"/>
      <c r="W103" s="37"/>
      <c r="X103" s="37"/>
      <c r="Y103" s="37"/>
      <c r="Z103" s="37"/>
    </row>
    <row r="104">
      <c r="A104" s="380"/>
      <c r="B104" s="46"/>
      <c r="C104" s="46"/>
      <c r="D104" s="49"/>
      <c r="E104" s="49"/>
      <c r="F104" s="49"/>
      <c r="G104" s="46"/>
      <c r="H104" s="49"/>
      <c r="I104" s="46"/>
      <c r="J104" s="51"/>
      <c r="K104" s="46"/>
      <c r="L104" s="46"/>
      <c r="M104" s="49"/>
      <c r="N104" s="49"/>
      <c r="O104" s="46"/>
      <c r="P104" s="46"/>
      <c r="Q104" s="37"/>
      <c r="R104" s="37"/>
      <c r="S104" s="37"/>
      <c r="T104" s="37"/>
      <c r="U104" s="37"/>
      <c r="V104" s="37"/>
      <c r="W104" s="37"/>
      <c r="X104" s="37"/>
      <c r="Y104" s="37"/>
      <c r="Z104" s="37"/>
    </row>
    <row r="105">
      <c r="A105" s="380"/>
      <c r="B105" s="46"/>
      <c r="C105" s="46"/>
      <c r="D105" s="49"/>
      <c r="E105" s="49"/>
      <c r="F105" s="49"/>
      <c r="G105" s="46"/>
      <c r="H105" s="49"/>
      <c r="I105" s="46"/>
      <c r="J105" s="51"/>
      <c r="K105" s="46"/>
      <c r="L105" s="46"/>
      <c r="M105" s="49"/>
      <c r="N105" s="49"/>
      <c r="O105" s="46"/>
      <c r="P105" s="46"/>
      <c r="Q105" s="37"/>
      <c r="R105" s="37"/>
      <c r="S105" s="37"/>
      <c r="T105" s="37"/>
      <c r="U105" s="37"/>
      <c r="V105" s="37"/>
      <c r="W105" s="37"/>
      <c r="X105" s="37"/>
      <c r="Y105" s="37"/>
      <c r="Z105" s="37"/>
    </row>
    <row r="106">
      <c r="A106" s="380"/>
      <c r="B106" s="46"/>
      <c r="C106" s="46"/>
      <c r="D106" s="49"/>
      <c r="E106" s="49"/>
      <c r="F106" s="49"/>
      <c r="G106" s="46"/>
      <c r="H106" s="49"/>
      <c r="I106" s="46"/>
      <c r="J106" s="51"/>
      <c r="K106" s="46"/>
      <c r="L106" s="46"/>
      <c r="M106" s="49"/>
      <c r="N106" s="49"/>
      <c r="O106" s="46"/>
      <c r="P106" s="46"/>
      <c r="Q106" s="37"/>
      <c r="R106" s="37"/>
      <c r="S106" s="37"/>
      <c r="T106" s="37"/>
      <c r="U106" s="37"/>
      <c r="V106" s="37"/>
      <c r="W106" s="37"/>
      <c r="X106" s="37"/>
      <c r="Y106" s="37"/>
      <c r="Z106" s="37"/>
    </row>
    <row r="107">
      <c r="A107" s="380"/>
      <c r="B107" s="46"/>
      <c r="C107" s="46"/>
      <c r="D107" s="49"/>
      <c r="E107" s="49"/>
      <c r="F107" s="49"/>
      <c r="G107" s="46"/>
      <c r="H107" s="49"/>
      <c r="I107" s="46"/>
      <c r="J107" s="51"/>
      <c r="K107" s="46"/>
      <c r="L107" s="46"/>
      <c r="M107" s="49"/>
      <c r="N107" s="49"/>
      <c r="O107" s="46"/>
      <c r="P107" s="46"/>
      <c r="Q107" s="37"/>
      <c r="R107" s="37"/>
      <c r="S107" s="37"/>
      <c r="T107" s="37"/>
      <c r="U107" s="37"/>
      <c r="V107" s="37"/>
      <c r="W107" s="37"/>
      <c r="X107" s="37"/>
      <c r="Y107" s="37"/>
      <c r="Z107" s="37"/>
    </row>
    <row r="108">
      <c r="A108" s="380"/>
      <c r="B108" s="46"/>
      <c r="C108" s="46"/>
      <c r="D108" s="49"/>
      <c r="E108" s="49"/>
      <c r="F108" s="49"/>
      <c r="G108" s="46"/>
      <c r="H108" s="49"/>
      <c r="I108" s="46"/>
      <c r="J108" s="51"/>
      <c r="K108" s="46"/>
      <c r="L108" s="46"/>
      <c r="M108" s="49"/>
      <c r="N108" s="49"/>
      <c r="O108" s="46"/>
      <c r="P108" s="46"/>
      <c r="Q108" s="37"/>
      <c r="R108" s="37"/>
      <c r="S108" s="37"/>
      <c r="T108" s="37"/>
      <c r="U108" s="37"/>
      <c r="V108" s="37"/>
      <c r="W108" s="37"/>
      <c r="X108" s="37"/>
      <c r="Y108" s="37"/>
      <c r="Z108" s="37"/>
    </row>
    <row r="109">
      <c r="A109" s="380"/>
      <c r="B109" s="46"/>
      <c r="C109" s="46"/>
      <c r="D109" s="49"/>
      <c r="E109" s="49"/>
      <c r="F109" s="49"/>
      <c r="G109" s="46"/>
      <c r="H109" s="49"/>
      <c r="I109" s="46"/>
      <c r="J109" s="51"/>
      <c r="K109" s="46"/>
      <c r="L109" s="46"/>
      <c r="M109" s="49"/>
      <c r="N109" s="49"/>
      <c r="O109" s="46"/>
      <c r="P109" s="46"/>
      <c r="Q109" s="37"/>
      <c r="R109" s="37"/>
      <c r="S109" s="37"/>
      <c r="T109" s="37"/>
      <c r="U109" s="37"/>
      <c r="V109" s="37"/>
      <c r="W109" s="37"/>
      <c r="X109" s="37"/>
      <c r="Y109" s="37"/>
      <c r="Z109" s="37"/>
    </row>
    <row r="110">
      <c r="A110" s="380"/>
      <c r="B110" s="46"/>
      <c r="C110" s="46"/>
      <c r="D110" s="49"/>
      <c r="E110" s="49"/>
      <c r="F110" s="49"/>
      <c r="G110" s="46"/>
      <c r="H110" s="49"/>
      <c r="I110" s="46"/>
      <c r="J110" s="51"/>
      <c r="K110" s="46"/>
      <c r="L110" s="46"/>
      <c r="M110" s="49"/>
      <c r="N110" s="49"/>
      <c r="O110" s="46"/>
      <c r="P110" s="46"/>
      <c r="Q110" s="37"/>
      <c r="R110" s="37"/>
      <c r="S110" s="37"/>
      <c r="T110" s="37"/>
      <c r="U110" s="37"/>
      <c r="V110" s="37"/>
      <c r="W110" s="37"/>
      <c r="X110" s="37"/>
      <c r="Y110" s="37"/>
      <c r="Z110" s="37"/>
    </row>
    <row r="111">
      <c r="A111" s="380"/>
      <c r="B111" s="46"/>
      <c r="C111" s="46"/>
      <c r="D111" s="49"/>
      <c r="E111" s="49"/>
      <c r="F111" s="49"/>
      <c r="G111" s="46"/>
      <c r="H111" s="49"/>
      <c r="I111" s="46"/>
      <c r="J111" s="51"/>
      <c r="K111" s="46"/>
      <c r="L111" s="46"/>
      <c r="M111" s="49"/>
      <c r="N111" s="49"/>
      <c r="O111" s="46"/>
      <c r="P111" s="46"/>
      <c r="Q111" s="37"/>
      <c r="R111" s="37"/>
      <c r="S111" s="37"/>
      <c r="T111" s="37"/>
      <c r="U111" s="37"/>
      <c r="V111" s="37"/>
      <c r="W111" s="37"/>
      <c r="X111" s="37"/>
      <c r="Y111" s="37"/>
      <c r="Z111" s="37"/>
    </row>
    <row r="112">
      <c r="A112" s="380"/>
      <c r="B112" s="46"/>
      <c r="C112" s="46"/>
      <c r="D112" s="49"/>
      <c r="E112" s="49"/>
      <c r="F112" s="49"/>
      <c r="G112" s="46"/>
      <c r="H112" s="49"/>
      <c r="I112" s="46"/>
      <c r="J112" s="51"/>
      <c r="K112" s="46"/>
      <c r="L112" s="46"/>
      <c r="M112" s="49"/>
      <c r="N112" s="49"/>
      <c r="O112" s="46"/>
      <c r="P112" s="46"/>
      <c r="Q112" s="37"/>
      <c r="R112" s="37"/>
      <c r="S112" s="37"/>
      <c r="T112" s="37"/>
      <c r="U112" s="37"/>
      <c r="V112" s="37"/>
      <c r="W112" s="37"/>
      <c r="X112" s="37"/>
      <c r="Y112" s="37"/>
      <c r="Z112" s="37"/>
    </row>
    <row r="113">
      <c r="A113" s="380"/>
      <c r="B113" s="46"/>
      <c r="C113" s="46"/>
      <c r="D113" s="49"/>
      <c r="E113" s="49"/>
      <c r="F113" s="49"/>
      <c r="G113" s="46"/>
      <c r="H113" s="49"/>
      <c r="I113" s="46"/>
      <c r="J113" s="51"/>
      <c r="K113" s="46"/>
      <c r="L113" s="46"/>
      <c r="M113" s="49"/>
      <c r="N113" s="49"/>
      <c r="O113" s="46"/>
      <c r="P113" s="46"/>
      <c r="Q113" s="37"/>
      <c r="R113" s="37"/>
      <c r="S113" s="37"/>
      <c r="T113" s="37"/>
      <c r="U113" s="37"/>
      <c r="V113" s="37"/>
      <c r="W113" s="37"/>
      <c r="X113" s="37"/>
      <c r="Y113" s="37"/>
      <c r="Z113" s="37"/>
    </row>
    <row r="114">
      <c r="A114" s="380"/>
      <c r="B114" s="46"/>
      <c r="C114" s="46"/>
      <c r="D114" s="49"/>
      <c r="E114" s="49"/>
      <c r="F114" s="49"/>
      <c r="G114" s="46"/>
      <c r="H114" s="49"/>
      <c r="I114" s="46"/>
      <c r="J114" s="51"/>
      <c r="K114" s="46"/>
      <c r="L114" s="46"/>
      <c r="M114" s="49"/>
      <c r="N114" s="49"/>
      <c r="O114" s="46"/>
      <c r="P114" s="46"/>
      <c r="Q114" s="37"/>
      <c r="R114" s="37"/>
      <c r="S114" s="37"/>
      <c r="T114" s="37"/>
      <c r="U114" s="37"/>
      <c r="V114" s="37"/>
      <c r="W114" s="37"/>
      <c r="X114" s="37"/>
      <c r="Y114" s="37"/>
      <c r="Z114" s="37"/>
    </row>
    <row r="115">
      <c r="A115" s="380"/>
      <c r="B115" s="46"/>
      <c r="C115" s="46"/>
      <c r="D115" s="49"/>
      <c r="E115" s="49"/>
      <c r="F115" s="49"/>
      <c r="G115" s="46"/>
      <c r="H115" s="49"/>
      <c r="I115" s="46"/>
      <c r="J115" s="51"/>
      <c r="K115" s="46"/>
      <c r="L115" s="46"/>
      <c r="M115" s="49"/>
      <c r="N115" s="49"/>
      <c r="O115" s="46"/>
      <c r="P115" s="46"/>
      <c r="Q115" s="37"/>
      <c r="R115" s="37"/>
      <c r="S115" s="37"/>
      <c r="T115" s="37"/>
      <c r="U115" s="37"/>
      <c r="V115" s="37"/>
      <c r="W115" s="37"/>
      <c r="X115" s="37"/>
      <c r="Y115" s="37"/>
      <c r="Z115" s="37"/>
    </row>
    <row r="116">
      <c r="A116" s="380"/>
      <c r="B116" s="46"/>
      <c r="C116" s="46"/>
      <c r="D116" s="49"/>
      <c r="E116" s="49"/>
      <c r="F116" s="49"/>
      <c r="G116" s="46"/>
      <c r="H116" s="49"/>
      <c r="I116" s="46"/>
      <c r="J116" s="51"/>
      <c r="K116" s="46"/>
      <c r="L116" s="46"/>
      <c r="M116" s="49"/>
      <c r="N116" s="49"/>
      <c r="O116" s="46"/>
      <c r="P116" s="46"/>
      <c r="Q116" s="37"/>
      <c r="R116" s="37"/>
      <c r="S116" s="37"/>
      <c r="T116" s="37"/>
      <c r="U116" s="37"/>
      <c r="V116" s="37"/>
      <c r="W116" s="37"/>
      <c r="X116" s="37"/>
      <c r="Y116" s="37"/>
      <c r="Z116" s="37"/>
    </row>
    <row r="117">
      <c r="A117" s="380"/>
      <c r="B117" s="46"/>
      <c r="C117" s="46"/>
      <c r="D117" s="49"/>
      <c r="E117" s="49"/>
      <c r="F117" s="49"/>
      <c r="G117" s="46"/>
      <c r="H117" s="49"/>
      <c r="I117" s="46"/>
      <c r="J117" s="51"/>
      <c r="K117" s="46"/>
      <c r="L117" s="46"/>
      <c r="M117" s="49"/>
      <c r="N117" s="49"/>
      <c r="O117" s="46"/>
      <c r="P117" s="46"/>
      <c r="Q117" s="37"/>
      <c r="R117" s="37"/>
      <c r="S117" s="37"/>
      <c r="T117" s="37"/>
      <c r="U117" s="37"/>
      <c r="V117" s="37"/>
      <c r="W117" s="37"/>
      <c r="X117" s="37"/>
      <c r="Y117" s="37"/>
      <c r="Z117" s="37"/>
    </row>
    <row r="118">
      <c r="A118" s="380"/>
      <c r="B118" s="46"/>
      <c r="C118" s="46"/>
      <c r="D118" s="49"/>
      <c r="E118" s="49"/>
      <c r="F118" s="49"/>
      <c r="G118" s="46"/>
      <c r="H118" s="49"/>
      <c r="I118" s="46"/>
      <c r="J118" s="51"/>
      <c r="K118" s="46"/>
      <c r="L118" s="46"/>
      <c r="M118" s="49"/>
      <c r="N118" s="49"/>
      <c r="O118" s="46"/>
      <c r="P118" s="46"/>
      <c r="Q118" s="37"/>
      <c r="R118" s="37"/>
      <c r="S118" s="37"/>
      <c r="T118" s="37"/>
      <c r="U118" s="37"/>
      <c r="V118" s="37"/>
      <c r="W118" s="37"/>
      <c r="X118" s="37"/>
      <c r="Y118" s="37"/>
      <c r="Z118" s="37"/>
    </row>
    <row r="119">
      <c r="A119" s="380"/>
      <c r="B119" s="46"/>
      <c r="C119" s="46"/>
      <c r="D119" s="49"/>
      <c r="E119" s="49"/>
      <c r="F119" s="49"/>
      <c r="G119" s="46"/>
      <c r="H119" s="49"/>
      <c r="I119" s="46"/>
      <c r="J119" s="51"/>
      <c r="K119" s="46"/>
      <c r="L119" s="46"/>
      <c r="M119" s="49"/>
      <c r="N119" s="49"/>
      <c r="O119" s="46"/>
      <c r="P119" s="46"/>
      <c r="Q119" s="37"/>
      <c r="R119" s="37"/>
      <c r="S119" s="37"/>
      <c r="T119" s="37"/>
      <c r="U119" s="37"/>
      <c r="V119" s="37"/>
      <c r="W119" s="37"/>
      <c r="X119" s="37"/>
      <c r="Y119" s="37"/>
      <c r="Z119" s="37"/>
    </row>
    <row r="120">
      <c r="A120" s="380"/>
      <c r="B120" s="46"/>
      <c r="C120" s="46"/>
      <c r="D120" s="49"/>
      <c r="E120" s="49"/>
      <c r="F120" s="49"/>
      <c r="G120" s="46"/>
      <c r="H120" s="49"/>
      <c r="I120" s="46"/>
      <c r="J120" s="51"/>
      <c r="K120" s="46"/>
      <c r="L120" s="46"/>
      <c r="M120" s="49"/>
      <c r="N120" s="49"/>
      <c r="O120" s="46"/>
      <c r="P120" s="46"/>
      <c r="Q120" s="37"/>
      <c r="R120" s="37"/>
      <c r="S120" s="37"/>
      <c r="T120" s="37"/>
      <c r="U120" s="37"/>
      <c r="V120" s="37"/>
      <c r="W120" s="37"/>
      <c r="X120" s="37"/>
      <c r="Y120" s="37"/>
      <c r="Z120" s="37"/>
    </row>
    <row r="121">
      <c r="A121" s="380"/>
      <c r="B121" s="46"/>
      <c r="C121" s="46"/>
      <c r="D121" s="49"/>
      <c r="E121" s="49"/>
      <c r="F121" s="49"/>
      <c r="G121" s="46"/>
      <c r="H121" s="49"/>
      <c r="I121" s="46"/>
      <c r="J121" s="51"/>
      <c r="K121" s="46"/>
      <c r="L121" s="46"/>
      <c r="M121" s="49"/>
      <c r="N121" s="49"/>
      <c r="O121" s="46"/>
      <c r="P121" s="46"/>
      <c r="Q121" s="37"/>
      <c r="R121" s="37"/>
      <c r="S121" s="37"/>
      <c r="T121" s="37"/>
      <c r="U121" s="37"/>
      <c r="V121" s="37"/>
      <c r="W121" s="37"/>
      <c r="X121" s="37"/>
      <c r="Y121" s="37"/>
      <c r="Z121" s="37"/>
    </row>
    <row r="122">
      <c r="A122" s="380"/>
      <c r="B122" s="46"/>
      <c r="C122" s="46"/>
      <c r="D122" s="49"/>
      <c r="E122" s="49"/>
      <c r="F122" s="49"/>
      <c r="G122" s="46"/>
      <c r="H122" s="49"/>
      <c r="I122" s="46"/>
      <c r="J122" s="51"/>
      <c r="K122" s="46"/>
      <c r="L122" s="46"/>
      <c r="M122" s="49"/>
      <c r="N122" s="49"/>
      <c r="O122" s="46"/>
      <c r="P122" s="46"/>
      <c r="Q122" s="37"/>
      <c r="R122" s="37"/>
      <c r="S122" s="37"/>
      <c r="T122" s="37"/>
      <c r="U122" s="37"/>
      <c r="V122" s="37"/>
      <c r="W122" s="37"/>
      <c r="X122" s="37"/>
      <c r="Y122" s="37"/>
      <c r="Z122" s="37"/>
    </row>
    <row r="123">
      <c r="A123" s="380"/>
      <c r="B123" s="46"/>
      <c r="C123" s="46"/>
      <c r="D123" s="49"/>
      <c r="E123" s="49"/>
      <c r="F123" s="49"/>
      <c r="G123" s="46"/>
      <c r="H123" s="49"/>
      <c r="I123" s="46"/>
      <c r="J123" s="51"/>
      <c r="K123" s="46"/>
      <c r="L123" s="46"/>
      <c r="M123" s="49"/>
      <c r="N123" s="49"/>
      <c r="O123" s="46"/>
      <c r="P123" s="46"/>
      <c r="Q123" s="37"/>
      <c r="R123" s="37"/>
      <c r="S123" s="37"/>
      <c r="T123" s="37"/>
      <c r="U123" s="37"/>
      <c r="V123" s="37"/>
      <c r="W123" s="37"/>
      <c r="X123" s="37"/>
      <c r="Y123" s="37"/>
      <c r="Z123" s="37"/>
    </row>
    <row r="124">
      <c r="A124" s="380"/>
      <c r="B124" s="46"/>
      <c r="C124" s="46"/>
      <c r="D124" s="49"/>
      <c r="E124" s="49"/>
      <c r="F124" s="49"/>
      <c r="G124" s="46"/>
      <c r="H124" s="49"/>
      <c r="I124" s="46"/>
      <c r="J124" s="51"/>
      <c r="K124" s="46"/>
      <c r="L124" s="46"/>
      <c r="M124" s="49"/>
      <c r="N124" s="49"/>
      <c r="O124" s="46"/>
      <c r="P124" s="46"/>
      <c r="Q124" s="37"/>
      <c r="R124" s="37"/>
      <c r="S124" s="37"/>
      <c r="T124" s="37"/>
      <c r="U124" s="37"/>
      <c r="V124" s="37"/>
      <c r="W124" s="37"/>
      <c r="X124" s="37"/>
      <c r="Y124" s="37"/>
      <c r="Z124" s="37"/>
    </row>
    <row r="125">
      <c r="A125" s="380"/>
      <c r="B125" s="46"/>
      <c r="C125" s="46"/>
      <c r="D125" s="49"/>
      <c r="E125" s="49"/>
      <c r="F125" s="49"/>
      <c r="G125" s="46"/>
      <c r="H125" s="49"/>
      <c r="I125" s="46"/>
      <c r="J125" s="51"/>
      <c r="K125" s="46"/>
      <c r="L125" s="46"/>
      <c r="M125" s="49"/>
      <c r="N125" s="49"/>
      <c r="O125" s="46"/>
      <c r="P125" s="46"/>
      <c r="Q125" s="37"/>
      <c r="R125" s="37"/>
      <c r="S125" s="37"/>
      <c r="T125" s="37"/>
      <c r="U125" s="37"/>
      <c r="V125" s="37"/>
      <c r="W125" s="37"/>
      <c r="X125" s="37"/>
      <c r="Y125" s="37"/>
      <c r="Z125" s="37"/>
    </row>
    <row r="126">
      <c r="A126" s="380"/>
      <c r="B126" s="46"/>
      <c r="C126" s="46"/>
      <c r="D126" s="49"/>
      <c r="E126" s="49"/>
      <c r="F126" s="49"/>
      <c r="G126" s="46"/>
      <c r="H126" s="49"/>
      <c r="I126" s="46"/>
      <c r="J126" s="51"/>
      <c r="K126" s="46"/>
      <c r="L126" s="46"/>
      <c r="M126" s="49"/>
      <c r="N126" s="49"/>
      <c r="O126" s="46"/>
      <c r="P126" s="46"/>
      <c r="Q126" s="37"/>
      <c r="R126" s="37"/>
      <c r="S126" s="37"/>
      <c r="T126" s="37"/>
      <c r="U126" s="37"/>
      <c r="V126" s="37"/>
      <c r="W126" s="37"/>
      <c r="X126" s="37"/>
      <c r="Y126" s="37"/>
      <c r="Z126" s="37"/>
    </row>
    <row r="127">
      <c r="A127" s="380"/>
      <c r="B127" s="46"/>
      <c r="C127" s="46"/>
      <c r="D127" s="49"/>
      <c r="E127" s="49"/>
      <c r="F127" s="49"/>
      <c r="G127" s="46"/>
      <c r="H127" s="49"/>
      <c r="I127" s="46"/>
      <c r="J127" s="51"/>
      <c r="K127" s="46"/>
      <c r="L127" s="46"/>
      <c r="M127" s="49"/>
      <c r="N127" s="49"/>
      <c r="O127" s="46"/>
      <c r="P127" s="46"/>
      <c r="Q127" s="37"/>
      <c r="R127" s="37"/>
      <c r="S127" s="37"/>
      <c r="T127" s="37"/>
      <c r="U127" s="37"/>
      <c r="V127" s="37"/>
      <c r="W127" s="37"/>
      <c r="X127" s="37"/>
      <c r="Y127" s="37"/>
      <c r="Z127" s="37"/>
    </row>
    <row r="128">
      <c r="A128" s="380"/>
      <c r="B128" s="46"/>
      <c r="C128" s="46"/>
      <c r="D128" s="49"/>
      <c r="E128" s="49"/>
      <c r="F128" s="49"/>
      <c r="G128" s="46"/>
      <c r="H128" s="49"/>
      <c r="I128" s="46"/>
      <c r="J128" s="51"/>
      <c r="K128" s="46"/>
      <c r="L128" s="46"/>
      <c r="M128" s="49"/>
      <c r="N128" s="49"/>
      <c r="O128" s="46"/>
      <c r="P128" s="46"/>
      <c r="Q128" s="37"/>
      <c r="R128" s="37"/>
      <c r="S128" s="37"/>
      <c r="T128" s="37"/>
      <c r="U128" s="37"/>
      <c r="V128" s="37"/>
      <c r="W128" s="37"/>
      <c r="X128" s="37"/>
      <c r="Y128" s="37"/>
      <c r="Z128" s="37"/>
    </row>
    <row r="129">
      <c r="A129" s="380"/>
      <c r="B129" s="46"/>
      <c r="C129" s="46"/>
      <c r="D129" s="49"/>
      <c r="E129" s="49"/>
      <c r="F129" s="49"/>
      <c r="G129" s="46"/>
      <c r="H129" s="49"/>
      <c r="I129" s="46"/>
      <c r="J129" s="51"/>
      <c r="K129" s="46"/>
      <c r="L129" s="46"/>
      <c r="M129" s="49"/>
      <c r="N129" s="49"/>
      <c r="O129" s="46"/>
      <c r="P129" s="46"/>
      <c r="Q129" s="37"/>
      <c r="R129" s="37"/>
      <c r="S129" s="37"/>
      <c r="T129" s="37"/>
      <c r="U129" s="37"/>
      <c r="V129" s="37"/>
      <c r="W129" s="37"/>
      <c r="X129" s="37"/>
      <c r="Y129" s="37"/>
      <c r="Z129" s="37"/>
    </row>
    <row r="130">
      <c r="A130" s="380"/>
      <c r="B130" s="46"/>
      <c r="C130" s="46"/>
      <c r="D130" s="49"/>
      <c r="E130" s="49"/>
      <c r="F130" s="49"/>
      <c r="G130" s="46"/>
      <c r="H130" s="49"/>
      <c r="I130" s="46"/>
      <c r="J130" s="51"/>
      <c r="K130" s="46"/>
      <c r="L130" s="46"/>
      <c r="M130" s="49"/>
      <c r="N130" s="49"/>
      <c r="O130" s="46"/>
      <c r="P130" s="46"/>
      <c r="Q130" s="37"/>
      <c r="R130" s="37"/>
      <c r="S130" s="37"/>
      <c r="T130" s="37"/>
      <c r="U130" s="37"/>
      <c r="V130" s="37"/>
      <c r="W130" s="37"/>
      <c r="X130" s="37"/>
      <c r="Y130" s="37"/>
      <c r="Z130" s="37"/>
    </row>
    <row r="131">
      <c r="A131" s="380"/>
      <c r="B131" s="46"/>
      <c r="C131" s="46"/>
      <c r="D131" s="49"/>
      <c r="E131" s="49"/>
      <c r="F131" s="49"/>
      <c r="G131" s="46"/>
      <c r="H131" s="49"/>
      <c r="I131" s="46"/>
      <c r="J131" s="51"/>
      <c r="K131" s="46"/>
      <c r="L131" s="46"/>
      <c r="M131" s="49"/>
      <c r="N131" s="49"/>
      <c r="O131" s="46"/>
      <c r="P131" s="46"/>
      <c r="Q131" s="37"/>
      <c r="R131" s="37"/>
      <c r="S131" s="37"/>
      <c r="T131" s="37"/>
      <c r="U131" s="37"/>
      <c r="V131" s="37"/>
      <c r="W131" s="37"/>
      <c r="X131" s="37"/>
      <c r="Y131" s="37"/>
      <c r="Z131" s="37"/>
    </row>
    <row r="132">
      <c r="A132" s="380"/>
      <c r="B132" s="46"/>
      <c r="C132" s="46"/>
      <c r="D132" s="49"/>
      <c r="E132" s="49"/>
      <c r="F132" s="49"/>
      <c r="G132" s="46"/>
      <c r="H132" s="49"/>
      <c r="I132" s="46"/>
      <c r="J132" s="51"/>
      <c r="K132" s="46"/>
      <c r="L132" s="46"/>
      <c r="M132" s="49"/>
      <c r="N132" s="49"/>
      <c r="O132" s="46"/>
      <c r="P132" s="46"/>
      <c r="Q132" s="37"/>
      <c r="R132" s="37"/>
      <c r="S132" s="37"/>
      <c r="T132" s="37"/>
      <c r="U132" s="37"/>
      <c r="V132" s="37"/>
      <c r="W132" s="37"/>
      <c r="X132" s="37"/>
      <c r="Y132" s="37"/>
      <c r="Z132" s="37"/>
    </row>
    <row r="133">
      <c r="A133" s="380"/>
      <c r="B133" s="46"/>
      <c r="C133" s="46"/>
      <c r="D133" s="49"/>
      <c r="E133" s="49"/>
      <c r="F133" s="49"/>
      <c r="G133" s="46"/>
      <c r="H133" s="49"/>
      <c r="I133" s="46"/>
      <c r="J133" s="51"/>
      <c r="K133" s="46"/>
      <c r="L133" s="46"/>
      <c r="M133" s="49"/>
      <c r="N133" s="49"/>
      <c r="O133" s="46"/>
      <c r="P133" s="46"/>
      <c r="Q133" s="37"/>
      <c r="R133" s="37"/>
      <c r="S133" s="37"/>
      <c r="T133" s="37"/>
      <c r="U133" s="37"/>
      <c r="V133" s="37"/>
      <c r="W133" s="37"/>
      <c r="X133" s="37"/>
      <c r="Y133" s="37"/>
      <c r="Z133" s="37"/>
    </row>
    <row r="134">
      <c r="A134" s="380"/>
      <c r="B134" s="46"/>
      <c r="C134" s="46"/>
      <c r="D134" s="49"/>
      <c r="E134" s="49"/>
      <c r="F134" s="49"/>
      <c r="G134" s="46"/>
      <c r="H134" s="49"/>
      <c r="I134" s="46"/>
      <c r="J134" s="51"/>
      <c r="K134" s="46"/>
      <c r="L134" s="46"/>
      <c r="M134" s="49"/>
      <c r="N134" s="49"/>
      <c r="O134" s="46"/>
      <c r="P134" s="46"/>
      <c r="Q134" s="37"/>
      <c r="R134" s="37"/>
      <c r="S134" s="37"/>
      <c r="T134" s="37"/>
      <c r="U134" s="37"/>
      <c r="V134" s="37"/>
      <c r="W134" s="37"/>
      <c r="X134" s="37"/>
      <c r="Y134" s="37"/>
      <c r="Z134" s="37"/>
    </row>
    <row r="135">
      <c r="A135" s="380"/>
      <c r="B135" s="46"/>
      <c r="C135" s="46"/>
      <c r="D135" s="49"/>
      <c r="E135" s="49"/>
      <c r="F135" s="49"/>
      <c r="G135" s="46"/>
      <c r="H135" s="49"/>
      <c r="I135" s="46"/>
      <c r="J135" s="51"/>
      <c r="K135" s="46"/>
      <c r="L135" s="46"/>
      <c r="M135" s="49"/>
      <c r="N135" s="49"/>
      <c r="O135" s="46"/>
      <c r="P135" s="46"/>
      <c r="Q135" s="37"/>
      <c r="R135" s="37"/>
      <c r="S135" s="37"/>
      <c r="T135" s="37"/>
      <c r="U135" s="37"/>
      <c r="V135" s="37"/>
      <c r="W135" s="37"/>
      <c r="X135" s="37"/>
      <c r="Y135" s="37"/>
      <c r="Z135" s="37"/>
    </row>
    <row r="136">
      <c r="A136" s="380"/>
      <c r="B136" s="46"/>
      <c r="C136" s="46"/>
      <c r="D136" s="49"/>
      <c r="E136" s="49"/>
      <c r="F136" s="49"/>
      <c r="G136" s="46"/>
      <c r="H136" s="49"/>
      <c r="I136" s="46"/>
      <c r="J136" s="51"/>
      <c r="K136" s="46"/>
      <c r="L136" s="46"/>
      <c r="M136" s="49"/>
      <c r="N136" s="49"/>
      <c r="O136" s="46"/>
      <c r="P136" s="46"/>
      <c r="Q136" s="37"/>
      <c r="R136" s="37"/>
      <c r="S136" s="37"/>
      <c r="T136" s="37"/>
      <c r="U136" s="37"/>
      <c r="V136" s="37"/>
      <c r="W136" s="37"/>
      <c r="X136" s="37"/>
      <c r="Y136" s="37"/>
      <c r="Z136" s="37"/>
    </row>
    <row r="137">
      <c r="A137" s="380"/>
      <c r="B137" s="46"/>
      <c r="C137" s="46"/>
      <c r="D137" s="49"/>
      <c r="E137" s="49"/>
      <c r="F137" s="49"/>
      <c r="G137" s="46"/>
      <c r="H137" s="49"/>
      <c r="I137" s="46"/>
      <c r="J137" s="51"/>
      <c r="K137" s="46"/>
      <c r="L137" s="46"/>
      <c r="M137" s="49"/>
      <c r="N137" s="49"/>
      <c r="O137" s="46"/>
      <c r="P137" s="46"/>
      <c r="Q137" s="37"/>
      <c r="R137" s="37"/>
      <c r="S137" s="37"/>
      <c r="T137" s="37"/>
      <c r="U137" s="37"/>
      <c r="V137" s="37"/>
      <c r="W137" s="37"/>
      <c r="X137" s="37"/>
      <c r="Y137" s="37"/>
      <c r="Z137" s="37"/>
    </row>
    <row r="138">
      <c r="A138" s="380"/>
      <c r="B138" s="46"/>
      <c r="C138" s="46"/>
      <c r="D138" s="49"/>
      <c r="E138" s="49"/>
      <c r="F138" s="49"/>
      <c r="G138" s="46"/>
      <c r="H138" s="49"/>
      <c r="I138" s="46"/>
      <c r="J138" s="51"/>
      <c r="K138" s="46"/>
      <c r="L138" s="46"/>
      <c r="M138" s="49"/>
      <c r="N138" s="49"/>
      <c r="O138" s="46"/>
      <c r="P138" s="46"/>
      <c r="Q138" s="37"/>
      <c r="R138" s="37"/>
      <c r="S138" s="37"/>
      <c r="T138" s="37"/>
      <c r="U138" s="37"/>
      <c r="V138" s="37"/>
      <c r="W138" s="37"/>
      <c r="X138" s="37"/>
      <c r="Y138" s="37"/>
      <c r="Z138" s="37"/>
    </row>
    <row r="139">
      <c r="A139" s="380"/>
      <c r="B139" s="46"/>
      <c r="C139" s="46"/>
      <c r="D139" s="49"/>
      <c r="E139" s="49"/>
      <c r="F139" s="49"/>
      <c r="G139" s="46"/>
      <c r="H139" s="49"/>
      <c r="I139" s="46"/>
      <c r="J139" s="51"/>
      <c r="K139" s="46"/>
      <c r="L139" s="46"/>
      <c r="M139" s="49"/>
      <c r="N139" s="49"/>
      <c r="O139" s="46"/>
      <c r="P139" s="46"/>
      <c r="Q139" s="37"/>
      <c r="R139" s="37"/>
      <c r="S139" s="37"/>
      <c r="T139" s="37"/>
      <c r="U139" s="37"/>
      <c r="V139" s="37"/>
      <c r="W139" s="37"/>
      <c r="X139" s="37"/>
      <c r="Y139" s="37"/>
      <c r="Z139" s="37"/>
    </row>
    <row r="140">
      <c r="A140" s="380"/>
      <c r="B140" s="46"/>
      <c r="C140" s="46"/>
      <c r="D140" s="49"/>
      <c r="E140" s="49"/>
      <c r="F140" s="49"/>
      <c r="G140" s="46"/>
      <c r="H140" s="49"/>
      <c r="I140" s="46"/>
      <c r="J140" s="51"/>
      <c r="K140" s="46"/>
      <c r="L140" s="46"/>
      <c r="M140" s="49"/>
      <c r="N140" s="49"/>
      <c r="O140" s="46"/>
      <c r="P140" s="46"/>
      <c r="Q140" s="37"/>
      <c r="R140" s="37"/>
      <c r="S140" s="37"/>
      <c r="T140" s="37"/>
      <c r="U140" s="37"/>
      <c r="V140" s="37"/>
      <c r="W140" s="37"/>
      <c r="X140" s="37"/>
      <c r="Y140" s="37"/>
      <c r="Z140" s="37"/>
    </row>
    <row r="141">
      <c r="A141" s="380"/>
      <c r="B141" s="46"/>
      <c r="C141" s="46"/>
      <c r="D141" s="49"/>
      <c r="E141" s="49"/>
      <c r="F141" s="49"/>
      <c r="G141" s="46"/>
      <c r="H141" s="49"/>
      <c r="I141" s="46"/>
      <c r="J141" s="51"/>
      <c r="K141" s="46"/>
      <c r="L141" s="46"/>
      <c r="M141" s="49"/>
      <c r="N141" s="49"/>
      <c r="O141" s="46"/>
      <c r="P141" s="46"/>
      <c r="Q141" s="37"/>
      <c r="R141" s="37"/>
      <c r="S141" s="37"/>
      <c r="T141" s="37"/>
      <c r="U141" s="37"/>
      <c r="V141" s="37"/>
      <c r="W141" s="37"/>
      <c r="X141" s="37"/>
      <c r="Y141" s="37"/>
      <c r="Z141" s="37"/>
    </row>
    <row r="142">
      <c r="A142" s="380"/>
      <c r="B142" s="46"/>
      <c r="C142" s="46"/>
      <c r="D142" s="49"/>
      <c r="E142" s="49"/>
      <c r="F142" s="49"/>
      <c r="G142" s="46"/>
      <c r="H142" s="49"/>
      <c r="I142" s="46"/>
      <c r="J142" s="51"/>
      <c r="K142" s="46"/>
      <c r="L142" s="46"/>
      <c r="M142" s="49"/>
      <c r="N142" s="49"/>
      <c r="O142" s="46"/>
      <c r="P142" s="46"/>
      <c r="Q142" s="37"/>
      <c r="R142" s="37"/>
      <c r="S142" s="37"/>
      <c r="T142" s="37"/>
      <c r="U142" s="37"/>
      <c r="V142" s="37"/>
      <c r="W142" s="37"/>
      <c r="X142" s="37"/>
      <c r="Y142" s="37"/>
      <c r="Z142" s="37"/>
    </row>
    <row r="143">
      <c r="A143" s="380"/>
      <c r="B143" s="46"/>
      <c r="C143" s="46"/>
      <c r="D143" s="49"/>
      <c r="E143" s="49"/>
      <c r="F143" s="49"/>
      <c r="G143" s="46"/>
      <c r="H143" s="49"/>
      <c r="I143" s="46"/>
      <c r="J143" s="51"/>
      <c r="K143" s="46"/>
      <c r="L143" s="46"/>
      <c r="M143" s="49"/>
      <c r="N143" s="49"/>
      <c r="O143" s="46"/>
      <c r="P143" s="46"/>
      <c r="Q143" s="37"/>
      <c r="R143" s="37"/>
      <c r="S143" s="37"/>
      <c r="T143" s="37"/>
      <c r="U143" s="37"/>
      <c r="V143" s="37"/>
      <c r="W143" s="37"/>
      <c r="X143" s="37"/>
      <c r="Y143" s="37"/>
      <c r="Z143" s="37"/>
    </row>
    <row r="144">
      <c r="A144" s="380"/>
      <c r="B144" s="46"/>
      <c r="C144" s="46"/>
      <c r="D144" s="49"/>
      <c r="E144" s="49"/>
      <c r="F144" s="49"/>
      <c r="G144" s="46"/>
      <c r="H144" s="49"/>
      <c r="I144" s="46"/>
      <c r="J144" s="51"/>
      <c r="K144" s="46"/>
      <c r="L144" s="46"/>
      <c r="M144" s="49"/>
      <c r="N144" s="49"/>
      <c r="O144" s="46"/>
      <c r="P144" s="46"/>
      <c r="Q144" s="37"/>
      <c r="R144" s="37"/>
      <c r="S144" s="37"/>
      <c r="T144" s="37"/>
      <c r="U144" s="37"/>
      <c r="V144" s="37"/>
      <c r="W144" s="37"/>
      <c r="X144" s="37"/>
      <c r="Y144" s="37"/>
      <c r="Z144" s="37"/>
    </row>
    <row r="145">
      <c r="A145" s="380"/>
      <c r="B145" s="46"/>
      <c r="C145" s="46"/>
      <c r="D145" s="49"/>
      <c r="E145" s="49"/>
      <c r="F145" s="49"/>
      <c r="G145" s="46"/>
      <c r="H145" s="49"/>
      <c r="I145" s="46"/>
      <c r="J145" s="51"/>
      <c r="K145" s="46"/>
      <c r="L145" s="46"/>
      <c r="M145" s="49"/>
      <c r="N145" s="49"/>
      <c r="O145" s="46"/>
      <c r="P145" s="46"/>
      <c r="Q145" s="37"/>
      <c r="R145" s="37"/>
      <c r="S145" s="37"/>
      <c r="T145" s="37"/>
      <c r="U145" s="37"/>
      <c r="V145" s="37"/>
      <c r="W145" s="37"/>
      <c r="X145" s="37"/>
      <c r="Y145" s="37"/>
      <c r="Z145" s="37"/>
    </row>
    <row r="146">
      <c r="A146" s="380"/>
      <c r="B146" s="46"/>
      <c r="C146" s="46"/>
      <c r="D146" s="49"/>
      <c r="E146" s="49"/>
      <c r="F146" s="49"/>
      <c r="G146" s="46"/>
      <c r="H146" s="49"/>
      <c r="I146" s="46"/>
      <c r="J146" s="51"/>
      <c r="K146" s="46"/>
      <c r="L146" s="46"/>
      <c r="M146" s="49"/>
      <c r="N146" s="49"/>
      <c r="O146" s="46"/>
      <c r="P146" s="46"/>
      <c r="Q146" s="37"/>
      <c r="R146" s="37"/>
      <c r="S146" s="37"/>
      <c r="T146" s="37"/>
      <c r="U146" s="37"/>
      <c r="V146" s="37"/>
      <c r="W146" s="37"/>
      <c r="X146" s="37"/>
      <c r="Y146" s="37"/>
      <c r="Z146" s="37"/>
    </row>
    <row r="147">
      <c r="A147" s="380"/>
      <c r="B147" s="46"/>
      <c r="C147" s="46"/>
      <c r="D147" s="49"/>
      <c r="E147" s="49"/>
      <c r="F147" s="49"/>
      <c r="G147" s="46"/>
      <c r="H147" s="49"/>
      <c r="I147" s="46"/>
      <c r="J147" s="51"/>
      <c r="K147" s="46"/>
      <c r="L147" s="46"/>
      <c r="M147" s="49"/>
      <c r="N147" s="49"/>
      <c r="O147" s="46"/>
      <c r="P147" s="46"/>
      <c r="Q147" s="37"/>
      <c r="R147" s="37"/>
      <c r="S147" s="37"/>
      <c r="T147" s="37"/>
      <c r="U147" s="37"/>
      <c r="V147" s="37"/>
      <c r="W147" s="37"/>
      <c r="X147" s="37"/>
      <c r="Y147" s="37"/>
      <c r="Z147" s="37"/>
    </row>
    <row r="148">
      <c r="A148" s="380"/>
      <c r="B148" s="46"/>
      <c r="C148" s="46"/>
      <c r="D148" s="49"/>
      <c r="E148" s="49"/>
      <c r="F148" s="49"/>
      <c r="G148" s="46"/>
      <c r="H148" s="49"/>
      <c r="I148" s="46"/>
      <c r="J148" s="51"/>
      <c r="K148" s="46"/>
      <c r="L148" s="46"/>
      <c r="M148" s="49"/>
      <c r="N148" s="49"/>
      <c r="O148" s="46"/>
      <c r="P148" s="46"/>
      <c r="Q148" s="37"/>
      <c r="R148" s="37"/>
      <c r="S148" s="37"/>
      <c r="T148" s="37"/>
      <c r="U148" s="37"/>
      <c r="V148" s="37"/>
      <c r="W148" s="37"/>
      <c r="X148" s="37"/>
      <c r="Y148" s="37"/>
      <c r="Z148" s="37"/>
    </row>
    <row r="149">
      <c r="A149" s="380"/>
      <c r="B149" s="46"/>
      <c r="C149" s="46"/>
      <c r="D149" s="49"/>
      <c r="E149" s="49"/>
      <c r="F149" s="49"/>
      <c r="G149" s="46"/>
      <c r="H149" s="49"/>
      <c r="I149" s="46"/>
      <c r="J149" s="51"/>
      <c r="K149" s="46"/>
      <c r="L149" s="46"/>
      <c r="M149" s="49"/>
      <c r="N149" s="49"/>
      <c r="O149" s="46"/>
      <c r="P149" s="46"/>
      <c r="Q149" s="37"/>
      <c r="R149" s="37"/>
      <c r="S149" s="37"/>
      <c r="T149" s="37"/>
      <c r="U149" s="37"/>
      <c r="V149" s="37"/>
      <c r="W149" s="37"/>
      <c r="X149" s="37"/>
      <c r="Y149" s="37"/>
      <c r="Z149" s="37"/>
    </row>
    <row r="150">
      <c r="A150" s="380"/>
      <c r="B150" s="46"/>
      <c r="C150" s="46"/>
      <c r="D150" s="49"/>
      <c r="E150" s="49"/>
      <c r="F150" s="49"/>
      <c r="G150" s="46"/>
      <c r="H150" s="49"/>
      <c r="I150" s="46"/>
      <c r="J150" s="51"/>
      <c r="K150" s="46"/>
      <c r="L150" s="46"/>
      <c r="M150" s="49"/>
      <c r="N150" s="49"/>
      <c r="O150" s="46"/>
      <c r="P150" s="46"/>
      <c r="Q150" s="37"/>
      <c r="R150" s="37"/>
      <c r="S150" s="37"/>
      <c r="T150" s="37"/>
      <c r="U150" s="37"/>
      <c r="V150" s="37"/>
      <c r="W150" s="37"/>
      <c r="X150" s="37"/>
      <c r="Y150" s="37"/>
      <c r="Z150" s="37"/>
    </row>
    <row r="151">
      <c r="A151" s="380"/>
      <c r="B151" s="46"/>
      <c r="C151" s="46"/>
      <c r="D151" s="49"/>
      <c r="E151" s="49"/>
      <c r="F151" s="49"/>
      <c r="G151" s="46"/>
      <c r="H151" s="49"/>
      <c r="I151" s="46"/>
      <c r="J151" s="51"/>
      <c r="K151" s="46"/>
      <c r="L151" s="46"/>
      <c r="M151" s="49"/>
      <c r="N151" s="49"/>
      <c r="O151" s="46"/>
      <c r="P151" s="46"/>
      <c r="Q151" s="37"/>
      <c r="R151" s="37"/>
      <c r="S151" s="37"/>
      <c r="T151" s="37"/>
      <c r="U151" s="37"/>
      <c r="V151" s="37"/>
      <c r="W151" s="37"/>
      <c r="X151" s="37"/>
      <c r="Y151" s="37"/>
      <c r="Z151" s="37"/>
    </row>
    <row r="152">
      <c r="A152" s="380"/>
      <c r="B152" s="46"/>
      <c r="C152" s="46"/>
      <c r="D152" s="49"/>
      <c r="E152" s="49"/>
      <c r="F152" s="49"/>
      <c r="G152" s="46"/>
      <c r="H152" s="49"/>
      <c r="I152" s="46"/>
      <c r="J152" s="51"/>
      <c r="K152" s="46"/>
      <c r="L152" s="46"/>
      <c r="M152" s="49"/>
      <c r="N152" s="49"/>
      <c r="O152" s="46"/>
      <c r="P152" s="46"/>
      <c r="Q152" s="37"/>
      <c r="R152" s="37"/>
      <c r="S152" s="37"/>
      <c r="T152" s="37"/>
      <c r="U152" s="37"/>
      <c r="V152" s="37"/>
      <c r="W152" s="37"/>
      <c r="X152" s="37"/>
      <c r="Y152" s="37"/>
      <c r="Z152" s="37"/>
    </row>
    <row r="153">
      <c r="A153" s="380"/>
      <c r="B153" s="46"/>
      <c r="C153" s="46"/>
      <c r="D153" s="49"/>
      <c r="E153" s="49"/>
      <c r="F153" s="49"/>
      <c r="G153" s="46"/>
      <c r="H153" s="49"/>
      <c r="I153" s="46"/>
      <c r="J153" s="51"/>
      <c r="K153" s="46"/>
      <c r="L153" s="46"/>
      <c r="M153" s="49"/>
      <c r="N153" s="49"/>
      <c r="O153" s="46"/>
      <c r="P153" s="46"/>
      <c r="Q153" s="37"/>
      <c r="R153" s="37"/>
      <c r="S153" s="37"/>
      <c r="T153" s="37"/>
      <c r="U153" s="37"/>
      <c r="V153" s="37"/>
      <c r="W153" s="37"/>
      <c r="X153" s="37"/>
      <c r="Y153" s="37"/>
      <c r="Z153" s="37"/>
    </row>
    <row r="154">
      <c r="A154" s="380"/>
      <c r="B154" s="46"/>
      <c r="C154" s="46"/>
      <c r="D154" s="49"/>
      <c r="E154" s="49"/>
      <c r="F154" s="49"/>
      <c r="G154" s="46"/>
      <c r="H154" s="49"/>
      <c r="I154" s="46"/>
      <c r="J154" s="51"/>
      <c r="K154" s="46"/>
      <c r="L154" s="46"/>
      <c r="M154" s="49"/>
      <c r="N154" s="49"/>
      <c r="O154" s="46"/>
      <c r="P154" s="46"/>
      <c r="Q154" s="37"/>
      <c r="R154" s="37"/>
      <c r="S154" s="37"/>
      <c r="T154" s="37"/>
      <c r="U154" s="37"/>
      <c r="V154" s="37"/>
      <c r="W154" s="37"/>
      <c r="X154" s="37"/>
      <c r="Y154" s="37"/>
      <c r="Z154" s="37"/>
    </row>
    <row r="155">
      <c r="A155" s="380"/>
      <c r="B155" s="46"/>
      <c r="C155" s="46"/>
      <c r="D155" s="49"/>
      <c r="E155" s="49"/>
      <c r="F155" s="49"/>
      <c r="G155" s="46"/>
      <c r="H155" s="49"/>
      <c r="I155" s="46"/>
      <c r="J155" s="51"/>
      <c r="K155" s="46"/>
      <c r="L155" s="46"/>
      <c r="M155" s="49"/>
      <c r="N155" s="49"/>
      <c r="O155" s="46"/>
      <c r="P155" s="46"/>
      <c r="Q155" s="37"/>
      <c r="R155" s="37"/>
      <c r="S155" s="37"/>
      <c r="T155" s="37"/>
      <c r="U155" s="37"/>
      <c r="V155" s="37"/>
      <c r="W155" s="37"/>
      <c r="X155" s="37"/>
      <c r="Y155" s="37"/>
      <c r="Z155" s="37"/>
    </row>
    <row r="156">
      <c r="A156" s="380"/>
      <c r="B156" s="46"/>
      <c r="C156" s="46"/>
      <c r="D156" s="49"/>
      <c r="E156" s="49"/>
      <c r="F156" s="49"/>
      <c r="G156" s="46"/>
      <c r="H156" s="49"/>
      <c r="I156" s="46"/>
      <c r="J156" s="51"/>
      <c r="K156" s="46"/>
      <c r="L156" s="46"/>
      <c r="M156" s="49"/>
      <c r="N156" s="49"/>
      <c r="O156" s="46"/>
      <c r="P156" s="46"/>
      <c r="Q156" s="37"/>
      <c r="R156" s="37"/>
      <c r="S156" s="37"/>
      <c r="T156" s="37"/>
      <c r="U156" s="37"/>
      <c r="V156" s="37"/>
      <c r="W156" s="37"/>
      <c r="X156" s="37"/>
      <c r="Y156" s="37"/>
      <c r="Z156" s="37"/>
    </row>
    <row r="157">
      <c r="A157" s="380"/>
      <c r="B157" s="46"/>
      <c r="C157" s="46"/>
      <c r="D157" s="49"/>
      <c r="E157" s="49"/>
      <c r="F157" s="49"/>
      <c r="G157" s="46"/>
      <c r="H157" s="49"/>
      <c r="I157" s="46"/>
      <c r="J157" s="51"/>
      <c r="K157" s="46"/>
      <c r="L157" s="46"/>
      <c r="M157" s="49"/>
      <c r="N157" s="49"/>
      <c r="O157" s="46"/>
      <c r="P157" s="46"/>
      <c r="Q157" s="37"/>
      <c r="R157" s="37"/>
      <c r="S157" s="37"/>
      <c r="T157" s="37"/>
      <c r="U157" s="37"/>
      <c r="V157" s="37"/>
      <c r="W157" s="37"/>
      <c r="X157" s="37"/>
      <c r="Y157" s="37"/>
      <c r="Z157" s="37"/>
    </row>
    <row r="158">
      <c r="A158" s="380"/>
      <c r="B158" s="46"/>
      <c r="C158" s="46"/>
      <c r="D158" s="49"/>
      <c r="E158" s="49"/>
      <c r="F158" s="49"/>
      <c r="G158" s="46"/>
      <c r="H158" s="49"/>
      <c r="I158" s="46"/>
      <c r="J158" s="51"/>
      <c r="K158" s="46"/>
      <c r="L158" s="46"/>
      <c r="M158" s="49"/>
      <c r="N158" s="49"/>
      <c r="O158" s="46"/>
      <c r="P158" s="46"/>
      <c r="Q158" s="37"/>
      <c r="R158" s="37"/>
      <c r="S158" s="37"/>
      <c r="T158" s="37"/>
      <c r="U158" s="37"/>
      <c r="V158" s="37"/>
      <c r="W158" s="37"/>
      <c r="X158" s="37"/>
      <c r="Y158" s="37"/>
      <c r="Z158" s="37"/>
    </row>
    <row r="159">
      <c r="A159" s="380"/>
      <c r="B159" s="46"/>
      <c r="C159" s="46"/>
      <c r="D159" s="49"/>
      <c r="E159" s="49"/>
      <c r="F159" s="49"/>
      <c r="G159" s="46"/>
      <c r="H159" s="49"/>
      <c r="I159" s="46"/>
      <c r="J159" s="51"/>
      <c r="K159" s="46"/>
      <c r="L159" s="46"/>
      <c r="M159" s="49"/>
      <c r="N159" s="49"/>
      <c r="O159" s="46"/>
      <c r="P159" s="46"/>
      <c r="Q159" s="37"/>
      <c r="R159" s="37"/>
      <c r="S159" s="37"/>
      <c r="T159" s="37"/>
      <c r="U159" s="37"/>
      <c r="V159" s="37"/>
      <c r="W159" s="37"/>
      <c r="X159" s="37"/>
      <c r="Y159" s="37"/>
      <c r="Z159" s="37"/>
    </row>
    <row r="160">
      <c r="A160" s="380"/>
      <c r="B160" s="46"/>
      <c r="C160" s="46"/>
      <c r="D160" s="49"/>
      <c r="E160" s="49"/>
      <c r="F160" s="49"/>
      <c r="G160" s="46"/>
      <c r="H160" s="49"/>
      <c r="I160" s="46"/>
      <c r="J160" s="51"/>
      <c r="K160" s="46"/>
      <c r="L160" s="46"/>
      <c r="M160" s="49"/>
      <c r="N160" s="49"/>
      <c r="O160" s="46"/>
      <c r="P160" s="46"/>
      <c r="Q160" s="37"/>
      <c r="R160" s="37"/>
      <c r="S160" s="37"/>
      <c r="T160" s="37"/>
      <c r="U160" s="37"/>
      <c r="V160" s="37"/>
      <c r="W160" s="37"/>
      <c r="X160" s="37"/>
      <c r="Y160" s="37"/>
      <c r="Z160" s="37"/>
    </row>
    <row r="161">
      <c r="A161" s="380"/>
      <c r="B161" s="46"/>
      <c r="C161" s="46"/>
      <c r="D161" s="49"/>
      <c r="E161" s="49"/>
      <c r="F161" s="49"/>
      <c r="G161" s="46"/>
      <c r="H161" s="49"/>
      <c r="I161" s="46"/>
      <c r="J161" s="51"/>
      <c r="K161" s="46"/>
      <c r="L161" s="46"/>
      <c r="M161" s="49"/>
      <c r="N161" s="49"/>
      <c r="O161" s="46"/>
      <c r="P161" s="46"/>
      <c r="Q161" s="37"/>
      <c r="R161" s="37"/>
      <c r="S161" s="37"/>
      <c r="T161" s="37"/>
      <c r="U161" s="37"/>
      <c r="V161" s="37"/>
      <c r="W161" s="37"/>
      <c r="X161" s="37"/>
      <c r="Y161" s="37"/>
      <c r="Z161" s="37"/>
    </row>
    <row r="162">
      <c r="A162" s="380"/>
      <c r="B162" s="46"/>
      <c r="C162" s="46"/>
      <c r="D162" s="49"/>
      <c r="E162" s="49"/>
      <c r="F162" s="49"/>
      <c r="G162" s="46"/>
      <c r="H162" s="49"/>
      <c r="I162" s="46"/>
      <c r="J162" s="51"/>
      <c r="K162" s="46"/>
      <c r="L162" s="46"/>
      <c r="M162" s="49"/>
      <c r="N162" s="49"/>
      <c r="O162" s="46"/>
      <c r="P162" s="46"/>
      <c r="Q162" s="37"/>
      <c r="R162" s="37"/>
      <c r="S162" s="37"/>
      <c r="T162" s="37"/>
      <c r="U162" s="37"/>
      <c r="V162" s="37"/>
      <c r="W162" s="37"/>
      <c r="X162" s="37"/>
      <c r="Y162" s="37"/>
      <c r="Z162" s="37"/>
    </row>
    <row r="163">
      <c r="A163" s="380"/>
      <c r="B163" s="46"/>
      <c r="C163" s="46"/>
      <c r="D163" s="49"/>
      <c r="E163" s="49"/>
      <c r="F163" s="49"/>
      <c r="G163" s="46"/>
      <c r="H163" s="49"/>
      <c r="I163" s="46"/>
      <c r="J163" s="51"/>
      <c r="K163" s="46"/>
      <c r="L163" s="46"/>
      <c r="M163" s="49"/>
      <c r="N163" s="49"/>
      <c r="O163" s="46"/>
      <c r="P163" s="46"/>
      <c r="Q163" s="37"/>
      <c r="R163" s="37"/>
      <c r="S163" s="37"/>
      <c r="T163" s="37"/>
      <c r="U163" s="37"/>
      <c r="V163" s="37"/>
      <c r="W163" s="37"/>
      <c r="X163" s="37"/>
      <c r="Y163" s="37"/>
      <c r="Z163" s="37"/>
    </row>
    <row r="164">
      <c r="A164" s="380"/>
      <c r="B164" s="46"/>
      <c r="C164" s="46"/>
      <c r="D164" s="49"/>
      <c r="E164" s="49"/>
      <c r="F164" s="49"/>
      <c r="G164" s="46"/>
      <c r="H164" s="49"/>
      <c r="I164" s="46"/>
      <c r="J164" s="51"/>
      <c r="K164" s="46"/>
      <c r="L164" s="46"/>
      <c r="M164" s="49"/>
      <c r="N164" s="49"/>
      <c r="O164" s="46"/>
      <c r="P164" s="46"/>
      <c r="Q164" s="37"/>
      <c r="R164" s="37"/>
      <c r="S164" s="37"/>
      <c r="T164" s="37"/>
      <c r="U164" s="37"/>
      <c r="V164" s="37"/>
      <c r="W164" s="37"/>
      <c r="X164" s="37"/>
      <c r="Y164" s="37"/>
      <c r="Z164" s="37"/>
    </row>
    <row r="165">
      <c r="A165" s="380"/>
      <c r="B165" s="46"/>
      <c r="C165" s="46"/>
      <c r="D165" s="49"/>
      <c r="E165" s="49"/>
      <c r="F165" s="49"/>
      <c r="G165" s="46"/>
      <c r="H165" s="49"/>
      <c r="I165" s="46"/>
      <c r="J165" s="51"/>
      <c r="K165" s="46"/>
      <c r="L165" s="46"/>
      <c r="M165" s="49"/>
      <c r="N165" s="49"/>
      <c r="O165" s="46"/>
      <c r="P165" s="46"/>
      <c r="Q165" s="37"/>
      <c r="R165" s="37"/>
      <c r="S165" s="37"/>
      <c r="T165" s="37"/>
      <c r="U165" s="37"/>
      <c r="V165" s="37"/>
      <c r="W165" s="37"/>
      <c r="X165" s="37"/>
      <c r="Y165" s="37"/>
      <c r="Z165" s="37"/>
    </row>
    <row r="166">
      <c r="A166" s="380"/>
      <c r="B166" s="46"/>
      <c r="C166" s="46"/>
      <c r="D166" s="49"/>
      <c r="E166" s="49"/>
      <c r="F166" s="49"/>
      <c r="G166" s="46"/>
      <c r="H166" s="49"/>
      <c r="I166" s="46"/>
      <c r="J166" s="51"/>
      <c r="K166" s="46"/>
      <c r="L166" s="46"/>
      <c r="M166" s="49"/>
      <c r="N166" s="49"/>
      <c r="O166" s="46"/>
      <c r="P166" s="46"/>
      <c r="Q166" s="37"/>
      <c r="R166" s="37"/>
      <c r="S166" s="37"/>
      <c r="T166" s="37"/>
      <c r="U166" s="37"/>
      <c r="V166" s="37"/>
      <c r="W166" s="37"/>
      <c r="X166" s="37"/>
      <c r="Y166" s="37"/>
      <c r="Z166" s="37"/>
    </row>
    <row r="167">
      <c r="A167" s="380"/>
      <c r="B167" s="46"/>
      <c r="C167" s="46"/>
      <c r="D167" s="49"/>
      <c r="E167" s="49"/>
      <c r="F167" s="49"/>
      <c r="G167" s="46"/>
      <c r="H167" s="49"/>
      <c r="I167" s="46"/>
      <c r="J167" s="51"/>
      <c r="K167" s="46"/>
      <c r="L167" s="46"/>
      <c r="M167" s="49"/>
      <c r="N167" s="49"/>
      <c r="O167" s="46"/>
      <c r="P167" s="46"/>
      <c r="Q167" s="37"/>
      <c r="R167" s="37"/>
      <c r="S167" s="37"/>
      <c r="T167" s="37"/>
      <c r="U167" s="37"/>
      <c r="V167" s="37"/>
      <c r="W167" s="37"/>
      <c r="X167" s="37"/>
      <c r="Y167" s="37"/>
      <c r="Z167" s="37"/>
    </row>
    <row r="168">
      <c r="A168" s="380"/>
      <c r="B168" s="46"/>
      <c r="C168" s="46"/>
      <c r="D168" s="49"/>
      <c r="E168" s="49"/>
      <c r="F168" s="49"/>
      <c r="G168" s="46"/>
      <c r="H168" s="49"/>
      <c r="I168" s="46"/>
      <c r="J168" s="51"/>
      <c r="K168" s="46"/>
      <c r="L168" s="46"/>
      <c r="M168" s="49"/>
      <c r="N168" s="49"/>
      <c r="O168" s="46"/>
      <c r="P168" s="46"/>
      <c r="Q168" s="37"/>
      <c r="R168" s="37"/>
      <c r="S168" s="37"/>
      <c r="T168" s="37"/>
      <c r="U168" s="37"/>
      <c r="V168" s="37"/>
      <c r="W168" s="37"/>
      <c r="X168" s="37"/>
      <c r="Y168" s="37"/>
      <c r="Z168" s="37"/>
    </row>
    <row r="169">
      <c r="A169" s="380"/>
      <c r="B169" s="46"/>
      <c r="C169" s="46"/>
      <c r="D169" s="49"/>
      <c r="E169" s="49"/>
      <c r="F169" s="49"/>
      <c r="G169" s="46"/>
      <c r="H169" s="49"/>
      <c r="I169" s="46"/>
      <c r="J169" s="51"/>
      <c r="K169" s="46"/>
      <c r="L169" s="46"/>
      <c r="M169" s="49"/>
      <c r="N169" s="49"/>
      <c r="O169" s="46"/>
      <c r="P169" s="46"/>
      <c r="Q169" s="37"/>
      <c r="R169" s="37"/>
      <c r="S169" s="37"/>
      <c r="T169" s="37"/>
      <c r="U169" s="37"/>
      <c r="V169" s="37"/>
      <c r="W169" s="37"/>
      <c r="X169" s="37"/>
      <c r="Y169" s="37"/>
      <c r="Z169" s="37"/>
    </row>
    <row r="170">
      <c r="A170" s="380"/>
      <c r="B170" s="46"/>
      <c r="C170" s="46"/>
      <c r="D170" s="49"/>
      <c r="E170" s="49"/>
      <c r="F170" s="49"/>
      <c r="G170" s="46"/>
      <c r="H170" s="49"/>
      <c r="I170" s="46"/>
      <c r="J170" s="51"/>
      <c r="K170" s="46"/>
      <c r="L170" s="46"/>
      <c r="M170" s="49"/>
      <c r="N170" s="49"/>
      <c r="O170" s="46"/>
      <c r="P170" s="46"/>
      <c r="Q170" s="37"/>
      <c r="R170" s="37"/>
      <c r="S170" s="37"/>
      <c r="T170" s="37"/>
      <c r="U170" s="37"/>
      <c r="V170" s="37"/>
      <c r="W170" s="37"/>
      <c r="X170" s="37"/>
      <c r="Y170" s="37"/>
      <c r="Z170" s="37"/>
    </row>
    <row r="171">
      <c r="A171" s="380"/>
      <c r="B171" s="46"/>
      <c r="C171" s="46"/>
      <c r="D171" s="49"/>
      <c r="E171" s="49"/>
      <c r="F171" s="49"/>
      <c r="G171" s="46"/>
      <c r="H171" s="49"/>
      <c r="I171" s="46"/>
      <c r="J171" s="51"/>
      <c r="K171" s="46"/>
      <c r="L171" s="46"/>
      <c r="M171" s="49"/>
      <c r="N171" s="49"/>
      <c r="O171" s="46"/>
      <c r="P171" s="46"/>
      <c r="Q171" s="37"/>
      <c r="R171" s="37"/>
      <c r="S171" s="37"/>
      <c r="T171" s="37"/>
      <c r="U171" s="37"/>
      <c r="V171" s="37"/>
      <c r="W171" s="37"/>
      <c r="X171" s="37"/>
      <c r="Y171" s="37"/>
      <c r="Z171" s="37"/>
    </row>
    <row r="172">
      <c r="A172" s="380"/>
      <c r="B172" s="46"/>
      <c r="C172" s="46"/>
      <c r="D172" s="49"/>
      <c r="E172" s="49"/>
      <c r="F172" s="49"/>
      <c r="G172" s="46"/>
      <c r="H172" s="49"/>
      <c r="I172" s="46"/>
      <c r="J172" s="51"/>
      <c r="K172" s="46"/>
      <c r="L172" s="46"/>
      <c r="M172" s="49"/>
      <c r="N172" s="49"/>
      <c r="O172" s="46"/>
      <c r="P172" s="46"/>
      <c r="Q172" s="37"/>
      <c r="R172" s="37"/>
      <c r="S172" s="37"/>
      <c r="T172" s="37"/>
      <c r="U172" s="37"/>
      <c r="V172" s="37"/>
      <c r="W172" s="37"/>
      <c r="X172" s="37"/>
      <c r="Y172" s="37"/>
      <c r="Z172" s="37"/>
    </row>
    <row r="173">
      <c r="A173" s="380"/>
      <c r="B173" s="46"/>
      <c r="C173" s="46"/>
      <c r="D173" s="49"/>
      <c r="E173" s="49"/>
      <c r="F173" s="49"/>
      <c r="G173" s="46"/>
      <c r="H173" s="49"/>
      <c r="I173" s="46"/>
      <c r="J173" s="51"/>
      <c r="K173" s="46"/>
      <c r="L173" s="46"/>
      <c r="M173" s="49"/>
      <c r="N173" s="49"/>
      <c r="O173" s="46"/>
      <c r="P173" s="46"/>
      <c r="Q173" s="37"/>
      <c r="R173" s="37"/>
      <c r="S173" s="37"/>
      <c r="T173" s="37"/>
      <c r="U173" s="37"/>
      <c r="V173" s="37"/>
      <c r="W173" s="37"/>
      <c r="X173" s="37"/>
      <c r="Y173" s="37"/>
      <c r="Z173" s="37"/>
    </row>
    <row r="174">
      <c r="A174" s="380"/>
      <c r="B174" s="46"/>
      <c r="C174" s="46"/>
      <c r="D174" s="49"/>
      <c r="E174" s="49"/>
      <c r="F174" s="49"/>
      <c r="G174" s="46"/>
      <c r="H174" s="49"/>
      <c r="I174" s="46"/>
      <c r="J174" s="51"/>
      <c r="K174" s="46"/>
      <c r="L174" s="46"/>
      <c r="M174" s="49"/>
      <c r="N174" s="49"/>
      <c r="O174" s="46"/>
      <c r="P174" s="46"/>
      <c r="Q174" s="37"/>
      <c r="R174" s="37"/>
      <c r="S174" s="37"/>
      <c r="T174" s="37"/>
      <c r="U174" s="37"/>
      <c r="V174" s="37"/>
      <c r="W174" s="37"/>
      <c r="X174" s="37"/>
      <c r="Y174" s="37"/>
      <c r="Z174" s="37"/>
    </row>
    <row r="175">
      <c r="A175" s="380"/>
      <c r="B175" s="46"/>
      <c r="C175" s="46"/>
      <c r="D175" s="49"/>
      <c r="E175" s="49"/>
      <c r="F175" s="49"/>
      <c r="G175" s="46"/>
      <c r="H175" s="49"/>
      <c r="I175" s="46"/>
      <c r="J175" s="51"/>
      <c r="K175" s="46"/>
      <c r="L175" s="46"/>
      <c r="M175" s="49"/>
      <c r="N175" s="49"/>
      <c r="O175" s="46"/>
      <c r="P175" s="46"/>
      <c r="Q175" s="37"/>
      <c r="R175" s="37"/>
      <c r="S175" s="37"/>
      <c r="T175" s="37"/>
      <c r="U175" s="37"/>
      <c r="V175" s="37"/>
      <c r="W175" s="37"/>
      <c r="X175" s="37"/>
      <c r="Y175" s="37"/>
      <c r="Z175" s="37"/>
    </row>
    <row r="176">
      <c r="A176" s="380"/>
      <c r="B176" s="46"/>
      <c r="C176" s="46"/>
      <c r="D176" s="49"/>
      <c r="E176" s="49"/>
      <c r="F176" s="49"/>
      <c r="G176" s="46"/>
      <c r="H176" s="49"/>
      <c r="I176" s="46"/>
      <c r="J176" s="51"/>
      <c r="K176" s="46"/>
      <c r="L176" s="46"/>
      <c r="M176" s="49"/>
      <c r="N176" s="49"/>
      <c r="O176" s="46"/>
      <c r="P176" s="46"/>
      <c r="Q176" s="37"/>
      <c r="R176" s="37"/>
      <c r="S176" s="37"/>
      <c r="T176" s="37"/>
      <c r="U176" s="37"/>
      <c r="V176" s="37"/>
      <c r="W176" s="37"/>
      <c r="X176" s="37"/>
      <c r="Y176" s="37"/>
      <c r="Z176" s="37"/>
    </row>
    <row r="177">
      <c r="A177" s="380"/>
      <c r="B177" s="46"/>
      <c r="C177" s="46"/>
      <c r="D177" s="49"/>
      <c r="E177" s="49"/>
      <c r="F177" s="49"/>
      <c r="G177" s="46"/>
      <c r="H177" s="49"/>
      <c r="I177" s="46"/>
      <c r="J177" s="51"/>
      <c r="K177" s="46"/>
      <c r="L177" s="46"/>
      <c r="M177" s="49"/>
      <c r="N177" s="49"/>
      <c r="O177" s="46"/>
      <c r="P177" s="46"/>
      <c r="Q177" s="37"/>
      <c r="R177" s="37"/>
      <c r="S177" s="37"/>
      <c r="T177" s="37"/>
      <c r="U177" s="37"/>
      <c r="V177" s="37"/>
      <c r="W177" s="37"/>
      <c r="X177" s="37"/>
      <c r="Y177" s="37"/>
      <c r="Z177" s="37"/>
    </row>
    <row r="178">
      <c r="A178" s="380"/>
      <c r="B178" s="46"/>
      <c r="C178" s="46"/>
      <c r="D178" s="49"/>
      <c r="E178" s="49"/>
      <c r="F178" s="49"/>
      <c r="G178" s="46"/>
      <c r="H178" s="49"/>
      <c r="I178" s="46"/>
      <c r="J178" s="51"/>
      <c r="K178" s="46"/>
      <c r="L178" s="46"/>
      <c r="M178" s="49"/>
      <c r="N178" s="49"/>
      <c r="O178" s="46"/>
      <c r="P178" s="46"/>
      <c r="Q178" s="37"/>
      <c r="R178" s="37"/>
      <c r="S178" s="37"/>
      <c r="T178" s="37"/>
      <c r="U178" s="37"/>
      <c r="V178" s="37"/>
      <c r="W178" s="37"/>
      <c r="X178" s="37"/>
      <c r="Y178" s="37"/>
      <c r="Z178" s="37"/>
    </row>
    <row r="179">
      <c r="A179" s="380"/>
      <c r="B179" s="46"/>
      <c r="C179" s="46"/>
      <c r="D179" s="49"/>
      <c r="E179" s="49"/>
      <c r="F179" s="49"/>
      <c r="G179" s="46"/>
      <c r="H179" s="49"/>
      <c r="I179" s="46"/>
      <c r="J179" s="51"/>
      <c r="K179" s="46"/>
      <c r="L179" s="46"/>
      <c r="M179" s="49"/>
      <c r="N179" s="49"/>
      <c r="O179" s="46"/>
      <c r="P179" s="46"/>
      <c r="Q179" s="37"/>
      <c r="R179" s="37"/>
      <c r="S179" s="37"/>
      <c r="T179" s="37"/>
      <c r="U179" s="37"/>
      <c r="V179" s="37"/>
      <c r="W179" s="37"/>
      <c r="X179" s="37"/>
      <c r="Y179" s="37"/>
      <c r="Z179" s="37"/>
    </row>
    <row r="180">
      <c r="A180" s="380"/>
      <c r="B180" s="46"/>
      <c r="C180" s="46"/>
      <c r="D180" s="49"/>
      <c r="E180" s="49"/>
      <c r="F180" s="49"/>
      <c r="G180" s="46"/>
      <c r="H180" s="49"/>
      <c r="I180" s="46"/>
      <c r="J180" s="51"/>
      <c r="K180" s="46"/>
      <c r="L180" s="46"/>
      <c r="M180" s="49"/>
      <c r="N180" s="49"/>
      <c r="O180" s="46"/>
      <c r="P180" s="46"/>
      <c r="Q180" s="37"/>
      <c r="R180" s="37"/>
      <c r="S180" s="37"/>
      <c r="T180" s="37"/>
      <c r="U180" s="37"/>
      <c r="V180" s="37"/>
      <c r="W180" s="37"/>
      <c r="X180" s="37"/>
      <c r="Y180" s="37"/>
      <c r="Z180" s="37"/>
    </row>
    <row r="181">
      <c r="A181" s="380"/>
      <c r="B181" s="46"/>
      <c r="C181" s="46"/>
      <c r="D181" s="49"/>
      <c r="E181" s="49"/>
      <c r="F181" s="49"/>
      <c r="G181" s="46"/>
      <c r="H181" s="49"/>
      <c r="I181" s="46"/>
      <c r="J181" s="51"/>
      <c r="K181" s="46"/>
      <c r="L181" s="46"/>
      <c r="M181" s="49"/>
      <c r="N181" s="49"/>
      <c r="O181" s="46"/>
      <c r="P181" s="46"/>
      <c r="Q181" s="37"/>
      <c r="R181" s="37"/>
      <c r="S181" s="37"/>
      <c r="T181" s="37"/>
      <c r="U181" s="37"/>
      <c r="V181" s="37"/>
      <c r="W181" s="37"/>
      <c r="X181" s="37"/>
      <c r="Y181" s="37"/>
      <c r="Z181" s="37"/>
    </row>
    <row r="182">
      <c r="A182" s="380"/>
      <c r="B182" s="46"/>
      <c r="C182" s="46"/>
      <c r="D182" s="49"/>
      <c r="E182" s="49"/>
      <c r="F182" s="49"/>
      <c r="G182" s="46"/>
      <c r="H182" s="49"/>
      <c r="I182" s="46"/>
      <c r="J182" s="51"/>
      <c r="K182" s="46"/>
      <c r="L182" s="46"/>
      <c r="M182" s="49"/>
      <c r="N182" s="49"/>
      <c r="O182" s="46"/>
      <c r="P182" s="46"/>
      <c r="Q182" s="37"/>
      <c r="R182" s="37"/>
      <c r="S182" s="37"/>
      <c r="T182" s="37"/>
      <c r="U182" s="37"/>
      <c r="V182" s="37"/>
      <c r="W182" s="37"/>
      <c r="X182" s="37"/>
      <c r="Y182" s="37"/>
      <c r="Z182" s="37"/>
    </row>
    <row r="183">
      <c r="A183" s="380"/>
      <c r="B183" s="46"/>
      <c r="C183" s="46"/>
      <c r="D183" s="49"/>
      <c r="E183" s="49"/>
      <c r="F183" s="49"/>
      <c r="G183" s="46"/>
      <c r="H183" s="49"/>
      <c r="I183" s="46"/>
      <c r="J183" s="51"/>
      <c r="K183" s="46"/>
      <c r="L183" s="46"/>
      <c r="M183" s="49"/>
      <c r="N183" s="49"/>
      <c r="O183" s="46"/>
      <c r="P183" s="46"/>
      <c r="Q183" s="37"/>
      <c r="R183" s="37"/>
      <c r="S183" s="37"/>
      <c r="T183" s="37"/>
      <c r="U183" s="37"/>
      <c r="V183" s="37"/>
      <c r="W183" s="37"/>
      <c r="X183" s="37"/>
      <c r="Y183" s="37"/>
      <c r="Z183" s="37"/>
    </row>
    <row r="184">
      <c r="A184" s="380"/>
      <c r="B184" s="46"/>
      <c r="C184" s="46"/>
      <c r="D184" s="49"/>
      <c r="E184" s="49"/>
      <c r="F184" s="49"/>
      <c r="G184" s="46"/>
      <c r="H184" s="49"/>
      <c r="I184" s="46"/>
      <c r="J184" s="51"/>
      <c r="K184" s="46"/>
      <c r="L184" s="46"/>
      <c r="M184" s="49"/>
      <c r="N184" s="49"/>
      <c r="O184" s="46"/>
      <c r="P184" s="46"/>
      <c r="Q184" s="37"/>
      <c r="R184" s="37"/>
      <c r="S184" s="37"/>
      <c r="T184" s="37"/>
      <c r="U184" s="37"/>
      <c r="V184" s="37"/>
      <c r="W184" s="37"/>
      <c r="X184" s="37"/>
      <c r="Y184" s="37"/>
      <c r="Z184" s="37"/>
    </row>
    <row r="185">
      <c r="A185" s="380"/>
      <c r="B185" s="46"/>
      <c r="C185" s="46"/>
      <c r="D185" s="49"/>
      <c r="E185" s="49"/>
      <c r="F185" s="49"/>
      <c r="G185" s="46"/>
      <c r="H185" s="49"/>
      <c r="I185" s="46"/>
      <c r="J185" s="51"/>
      <c r="K185" s="46"/>
      <c r="L185" s="46"/>
      <c r="M185" s="49"/>
      <c r="N185" s="49"/>
      <c r="O185" s="46"/>
      <c r="P185" s="46"/>
      <c r="Q185" s="37"/>
      <c r="R185" s="37"/>
      <c r="S185" s="37"/>
      <c r="T185" s="37"/>
      <c r="U185" s="37"/>
      <c r="V185" s="37"/>
      <c r="W185" s="37"/>
      <c r="X185" s="37"/>
      <c r="Y185" s="37"/>
      <c r="Z185" s="37"/>
    </row>
    <row r="186">
      <c r="A186" s="380"/>
      <c r="B186" s="46"/>
      <c r="C186" s="46"/>
      <c r="D186" s="49"/>
      <c r="E186" s="49"/>
      <c r="F186" s="49"/>
      <c r="G186" s="46"/>
      <c r="H186" s="49"/>
      <c r="I186" s="46"/>
      <c r="J186" s="51"/>
      <c r="K186" s="46"/>
      <c r="L186" s="46"/>
      <c r="M186" s="49"/>
      <c r="N186" s="49"/>
      <c r="O186" s="46"/>
      <c r="P186" s="46"/>
      <c r="Q186" s="37"/>
      <c r="R186" s="37"/>
      <c r="S186" s="37"/>
      <c r="T186" s="37"/>
      <c r="U186" s="37"/>
      <c r="V186" s="37"/>
      <c r="W186" s="37"/>
      <c r="X186" s="37"/>
      <c r="Y186" s="37"/>
      <c r="Z186" s="37"/>
    </row>
    <row r="187">
      <c r="A187" s="380"/>
      <c r="B187" s="46"/>
      <c r="C187" s="46"/>
      <c r="D187" s="49"/>
      <c r="E187" s="49"/>
      <c r="F187" s="49"/>
      <c r="G187" s="46"/>
      <c r="H187" s="49"/>
      <c r="I187" s="46"/>
      <c r="J187" s="51"/>
      <c r="K187" s="46"/>
      <c r="L187" s="46"/>
      <c r="M187" s="49"/>
      <c r="N187" s="49"/>
      <c r="O187" s="46"/>
      <c r="P187" s="46"/>
      <c r="Q187" s="37"/>
      <c r="R187" s="37"/>
      <c r="S187" s="37"/>
      <c r="T187" s="37"/>
      <c r="U187" s="37"/>
      <c r="V187" s="37"/>
      <c r="W187" s="37"/>
      <c r="X187" s="37"/>
      <c r="Y187" s="37"/>
      <c r="Z187" s="37"/>
    </row>
    <row r="188">
      <c r="A188" s="380"/>
      <c r="B188" s="46"/>
      <c r="C188" s="46"/>
      <c r="D188" s="49"/>
      <c r="E188" s="49"/>
      <c r="F188" s="49"/>
      <c r="G188" s="46"/>
      <c r="H188" s="49"/>
      <c r="I188" s="46"/>
      <c r="J188" s="51"/>
      <c r="K188" s="46"/>
      <c r="L188" s="46"/>
      <c r="M188" s="49"/>
      <c r="N188" s="49"/>
      <c r="O188" s="46"/>
      <c r="P188" s="46"/>
      <c r="Q188" s="37"/>
      <c r="R188" s="37"/>
      <c r="S188" s="37"/>
      <c r="T188" s="37"/>
      <c r="U188" s="37"/>
      <c r="V188" s="37"/>
      <c r="W188" s="37"/>
      <c r="X188" s="37"/>
      <c r="Y188" s="37"/>
      <c r="Z188" s="37"/>
    </row>
    <row r="189">
      <c r="A189" s="380"/>
      <c r="B189" s="46"/>
      <c r="C189" s="46"/>
      <c r="D189" s="49"/>
      <c r="E189" s="49"/>
      <c r="F189" s="49"/>
      <c r="G189" s="46"/>
      <c r="H189" s="49"/>
      <c r="I189" s="46"/>
      <c r="J189" s="51"/>
      <c r="K189" s="46"/>
      <c r="L189" s="46"/>
      <c r="M189" s="49"/>
      <c r="N189" s="49"/>
      <c r="O189" s="46"/>
      <c r="P189" s="46"/>
      <c r="Q189" s="37"/>
      <c r="R189" s="37"/>
      <c r="S189" s="37"/>
      <c r="T189" s="37"/>
      <c r="U189" s="37"/>
      <c r="V189" s="37"/>
      <c r="W189" s="37"/>
      <c r="X189" s="37"/>
      <c r="Y189" s="37"/>
      <c r="Z189" s="37"/>
    </row>
    <row r="190">
      <c r="A190" s="380"/>
      <c r="B190" s="46"/>
      <c r="C190" s="46"/>
      <c r="D190" s="49"/>
      <c r="E190" s="49"/>
      <c r="F190" s="49"/>
      <c r="G190" s="46"/>
      <c r="H190" s="49"/>
      <c r="I190" s="46"/>
      <c r="J190" s="51"/>
      <c r="K190" s="46"/>
      <c r="L190" s="46"/>
      <c r="M190" s="49"/>
      <c r="N190" s="49"/>
      <c r="O190" s="46"/>
      <c r="P190" s="46"/>
      <c r="Q190" s="37"/>
      <c r="R190" s="37"/>
      <c r="S190" s="37"/>
      <c r="T190" s="37"/>
      <c r="U190" s="37"/>
      <c r="V190" s="37"/>
      <c r="W190" s="37"/>
      <c r="X190" s="37"/>
      <c r="Y190" s="37"/>
      <c r="Z190" s="37"/>
    </row>
    <row r="191">
      <c r="A191" s="380"/>
      <c r="B191" s="46"/>
      <c r="C191" s="46"/>
      <c r="D191" s="49"/>
      <c r="E191" s="49"/>
      <c r="F191" s="49"/>
      <c r="G191" s="46"/>
      <c r="H191" s="49"/>
      <c r="I191" s="46"/>
      <c r="J191" s="51"/>
      <c r="K191" s="46"/>
      <c r="L191" s="46"/>
      <c r="M191" s="49"/>
      <c r="N191" s="49"/>
      <c r="O191" s="46"/>
      <c r="P191" s="46"/>
      <c r="Q191" s="37"/>
      <c r="R191" s="37"/>
      <c r="S191" s="37"/>
      <c r="T191" s="37"/>
      <c r="U191" s="37"/>
      <c r="V191" s="37"/>
      <c r="W191" s="37"/>
      <c r="X191" s="37"/>
      <c r="Y191" s="37"/>
      <c r="Z191" s="37"/>
    </row>
    <row r="192">
      <c r="A192" s="380"/>
      <c r="B192" s="46"/>
      <c r="C192" s="46"/>
      <c r="D192" s="49"/>
      <c r="E192" s="49"/>
      <c r="F192" s="49"/>
      <c r="G192" s="46"/>
      <c r="H192" s="49"/>
      <c r="I192" s="46"/>
      <c r="J192" s="51"/>
      <c r="K192" s="46"/>
      <c r="L192" s="46"/>
      <c r="M192" s="49"/>
      <c r="N192" s="49"/>
      <c r="O192" s="46"/>
      <c r="P192" s="46"/>
      <c r="Q192" s="37"/>
      <c r="R192" s="37"/>
      <c r="S192" s="37"/>
      <c r="T192" s="37"/>
      <c r="U192" s="37"/>
      <c r="V192" s="37"/>
      <c r="W192" s="37"/>
      <c r="X192" s="37"/>
      <c r="Y192" s="37"/>
      <c r="Z192" s="37"/>
    </row>
    <row r="193">
      <c r="A193" s="380"/>
      <c r="B193" s="46"/>
      <c r="C193" s="46"/>
      <c r="D193" s="49"/>
      <c r="E193" s="49"/>
      <c r="F193" s="49"/>
      <c r="G193" s="46"/>
      <c r="H193" s="49"/>
      <c r="I193" s="46"/>
      <c r="J193" s="51"/>
      <c r="K193" s="46"/>
      <c r="L193" s="46"/>
      <c r="M193" s="49"/>
      <c r="N193" s="49"/>
      <c r="O193" s="46"/>
      <c r="P193" s="46"/>
      <c r="Q193" s="37"/>
      <c r="R193" s="37"/>
      <c r="S193" s="37"/>
      <c r="T193" s="37"/>
      <c r="U193" s="37"/>
      <c r="V193" s="37"/>
      <c r="W193" s="37"/>
      <c r="X193" s="37"/>
      <c r="Y193" s="37"/>
      <c r="Z193" s="37"/>
    </row>
    <row r="194">
      <c r="A194" s="380"/>
      <c r="B194" s="46"/>
      <c r="C194" s="46"/>
      <c r="D194" s="49"/>
      <c r="E194" s="49"/>
      <c r="F194" s="49"/>
      <c r="G194" s="46"/>
      <c r="H194" s="49"/>
      <c r="I194" s="46"/>
      <c r="J194" s="51"/>
      <c r="K194" s="46"/>
      <c r="L194" s="46"/>
      <c r="M194" s="49"/>
      <c r="N194" s="49"/>
      <c r="O194" s="46"/>
      <c r="P194" s="46"/>
      <c r="Q194" s="37"/>
      <c r="R194" s="37"/>
      <c r="S194" s="37"/>
      <c r="T194" s="37"/>
      <c r="U194" s="37"/>
      <c r="V194" s="37"/>
      <c r="W194" s="37"/>
      <c r="X194" s="37"/>
      <c r="Y194" s="37"/>
      <c r="Z194" s="37"/>
    </row>
    <row r="195">
      <c r="A195" s="380"/>
      <c r="B195" s="46"/>
      <c r="C195" s="46"/>
      <c r="D195" s="49"/>
      <c r="E195" s="49"/>
      <c r="F195" s="49"/>
      <c r="G195" s="46"/>
      <c r="H195" s="49"/>
      <c r="I195" s="46"/>
      <c r="J195" s="51"/>
      <c r="K195" s="46"/>
      <c r="L195" s="46"/>
      <c r="M195" s="49"/>
      <c r="N195" s="49"/>
      <c r="O195" s="46"/>
      <c r="P195" s="46"/>
      <c r="Q195" s="37"/>
      <c r="R195" s="37"/>
      <c r="S195" s="37"/>
      <c r="T195" s="37"/>
      <c r="U195" s="37"/>
      <c r="V195" s="37"/>
      <c r="W195" s="37"/>
      <c r="X195" s="37"/>
      <c r="Y195" s="37"/>
      <c r="Z195" s="37"/>
    </row>
    <row r="196">
      <c r="A196" s="380"/>
      <c r="B196" s="46"/>
      <c r="C196" s="46"/>
      <c r="D196" s="49"/>
      <c r="E196" s="49"/>
      <c r="F196" s="49"/>
      <c r="G196" s="46"/>
      <c r="H196" s="49"/>
      <c r="I196" s="46"/>
      <c r="J196" s="51"/>
      <c r="K196" s="46"/>
      <c r="L196" s="46"/>
      <c r="M196" s="49"/>
      <c r="N196" s="49"/>
      <c r="O196" s="46"/>
      <c r="P196" s="46"/>
      <c r="Q196" s="37"/>
      <c r="R196" s="37"/>
      <c r="S196" s="37"/>
      <c r="T196" s="37"/>
      <c r="U196" s="37"/>
      <c r="V196" s="37"/>
      <c r="W196" s="37"/>
      <c r="X196" s="37"/>
      <c r="Y196" s="37"/>
      <c r="Z196" s="37"/>
    </row>
    <row r="197">
      <c r="A197" s="380"/>
      <c r="B197" s="46"/>
      <c r="C197" s="46"/>
      <c r="D197" s="49"/>
      <c r="E197" s="49"/>
      <c r="F197" s="49"/>
      <c r="G197" s="46"/>
      <c r="H197" s="49"/>
      <c r="I197" s="46"/>
      <c r="J197" s="51"/>
      <c r="K197" s="46"/>
      <c r="L197" s="46"/>
      <c r="M197" s="49"/>
      <c r="N197" s="49"/>
      <c r="O197" s="46"/>
      <c r="P197" s="46"/>
      <c r="Q197" s="37"/>
      <c r="R197" s="37"/>
      <c r="S197" s="37"/>
      <c r="T197" s="37"/>
      <c r="U197" s="37"/>
      <c r="V197" s="37"/>
      <c r="W197" s="37"/>
      <c r="X197" s="37"/>
      <c r="Y197" s="37"/>
      <c r="Z197" s="37"/>
    </row>
    <row r="198">
      <c r="A198" s="380"/>
      <c r="B198" s="46"/>
      <c r="C198" s="46"/>
      <c r="D198" s="49"/>
      <c r="E198" s="49"/>
      <c r="F198" s="49"/>
      <c r="G198" s="46"/>
      <c r="H198" s="49"/>
      <c r="I198" s="46"/>
      <c r="J198" s="51"/>
      <c r="K198" s="46"/>
      <c r="L198" s="46"/>
      <c r="M198" s="49"/>
      <c r="N198" s="49"/>
      <c r="O198" s="46"/>
      <c r="P198" s="46"/>
      <c r="Q198" s="37"/>
      <c r="R198" s="37"/>
      <c r="S198" s="37"/>
      <c r="T198" s="37"/>
      <c r="U198" s="37"/>
      <c r="V198" s="37"/>
      <c r="W198" s="37"/>
      <c r="X198" s="37"/>
      <c r="Y198" s="37"/>
      <c r="Z198" s="37"/>
    </row>
    <row r="199">
      <c r="A199" s="380"/>
      <c r="B199" s="46"/>
      <c r="C199" s="46"/>
      <c r="D199" s="49"/>
      <c r="E199" s="49"/>
      <c r="F199" s="49"/>
      <c r="G199" s="46"/>
      <c r="H199" s="49"/>
      <c r="I199" s="46"/>
      <c r="J199" s="51"/>
      <c r="K199" s="46"/>
      <c r="L199" s="46"/>
      <c r="M199" s="49"/>
      <c r="N199" s="49"/>
      <c r="O199" s="46"/>
      <c r="P199" s="46"/>
      <c r="Q199" s="37"/>
      <c r="R199" s="37"/>
      <c r="S199" s="37"/>
      <c r="T199" s="37"/>
      <c r="U199" s="37"/>
      <c r="V199" s="37"/>
      <c r="W199" s="37"/>
      <c r="X199" s="37"/>
      <c r="Y199" s="37"/>
      <c r="Z199" s="37"/>
    </row>
    <row r="200">
      <c r="A200" s="380"/>
      <c r="B200" s="46"/>
      <c r="C200" s="46"/>
      <c r="D200" s="49"/>
      <c r="E200" s="49"/>
      <c r="F200" s="49"/>
      <c r="G200" s="46"/>
      <c r="H200" s="49"/>
      <c r="I200" s="46"/>
      <c r="J200" s="51"/>
      <c r="K200" s="46"/>
      <c r="L200" s="46"/>
      <c r="M200" s="49"/>
      <c r="N200" s="49"/>
      <c r="O200" s="46"/>
      <c r="P200" s="46"/>
      <c r="Q200" s="37"/>
      <c r="R200" s="37"/>
      <c r="S200" s="37"/>
      <c r="T200" s="37"/>
      <c r="U200" s="37"/>
      <c r="V200" s="37"/>
      <c r="W200" s="37"/>
      <c r="X200" s="37"/>
      <c r="Y200" s="37"/>
      <c r="Z200" s="37"/>
    </row>
    <row r="201">
      <c r="A201" s="380"/>
      <c r="B201" s="46"/>
      <c r="C201" s="46"/>
      <c r="D201" s="49"/>
      <c r="E201" s="49"/>
      <c r="F201" s="49"/>
      <c r="G201" s="46"/>
      <c r="H201" s="49"/>
      <c r="I201" s="46"/>
      <c r="J201" s="51"/>
      <c r="K201" s="46"/>
      <c r="L201" s="46"/>
      <c r="M201" s="49"/>
      <c r="N201" s="49"/>
      <c r="O201" s="46"/>
      <c r="P201" s="46"/>
      <c r="Q201" s="37"/>
      <c r="R201" s="37"/>
      <c r="S201" s="37"/>
      <c r="T201" s="37"/>
      <c r="U201" s="37"/>
      <c r="V201" s="37"/>
      <c r="W201" s="37"/>
      <c r="X201" s="37"/>
      <c r="Y201" s="37"/>
      <c r="Z201" s="37"/>
    </row>
    <row r="202">
      <c r="A202" s="380"/>
      <c r="B202" s="46"/>
      <c r="C202" s="46"/>
      <c r="D202" s="49"/>
      <c r="E202" s="49"/>
      <c r="F202" s="49"/>
      <c r="G202" s="46"/>
      <c r="H202" s="49"/>
      <c r="I202" s="46"/>
      <c r="J202" s="51"/>
      <c r="K202" s="46"/>
      <c r="L202" s="46"/>
      <c r="M202" s="49"/>
      <c r="N202" s="49"/>
      <c r="O202" s="46"/>
      <c r="P202" s="46"/>
      <c r="Q202" s="37"/>
      <c r="R202" s="37"/>
      <c r="S202" s="37"/>
      <c r="T202" s="37"/>
      <c r="U202" s="37"/>
      <c r="V202" s="37"/>
      <c r="W202" s="37"/>
      <c r="X202" s="37"/>
      <c r="Y202" s="37"/>
      <c r="Z202" s="37"/>
    </row>
    <row r="203">
      <c r="A203" s="380"/>
      <c r="B203" s="46"/>
      <c r="C203" s="46"/>
      <c r="D203" s="49"/>
      <c r="E203" s="49"/>
      <c r="F203" s="49"/>
      <c r="G203" s="46"/>
      <c r="H203" s="49"/>
      <c r="I203" s="46"/>
      <c r="J203" s="51"/>
      <c r="K203" s="46"/>
      <c r="L203" s="46"/>
      <c r="M203" s="49"/>
      <c r="N203" s="49"/>
      <c r="O203" s="46"/>
      <c r="P203" s="46"/>
      <c r="Q203" s="37"/>
      <c r="R203" s="37"/>
      <c r="S203" s="37"/>
      <c r="T203" s="37"/>
      <c r="U203" s="37"/>
      <c r="V203" s="37"/>
      <c r="W203" s="37"/>
      <c r="X203" s="37"/>
      <c r="Y203" s="37"/>
      <c r="Z203" s="37"/>
    </row>
    <row r="204">
      <c r="A204" s="380"/>
      <c r="B204" s="46"/>
      <c r="C204" s="46"/>
      <c r="D204" s="49"/>
      <c r="E204" s="49"/>
      <c r="F204" s="49"/>
      <c r="G204" s="46"/>
      <c r="H204" s="49"/>
      <c r="I204" s="46"/>
      <c r="J204" s="51"/>
      <c r="K204" s="46"/>
      <c r="L204" s="46"/>
      <c r="M204" s="49"/>
      <c r="N204" s="49"/>
      <c r="O204" s="46"/>
      <c r="P204" s="46"/>
      <c r="Q204" s="37"/>
      <c r="R204" s="37"/>
      <c r="S204" s="37"/>
      <c r="T204" s="37"/>
      <c r="U204" s="37"/>
      <c r="V204" s="37"/>
      <c r="W204" s="37"/>
      <c r="X204" s="37"/>
      <c r="Y204" s="37"/>
      <c r="Z204" s="37"/>
    </row>
    <row r="205">
      <c r="A205" s="380"/>
      <c r="B205" s="46"/>
      <c r="C205" s="46"/>
      <c r="D205" s="49"/>
      <c r="E205" s="49"/>
      <c r="F205" s="49"/>
      <c r="G205" s="46"/>
      <c r="H205" s="49"/>
      <c r="I205" s="46"/>
      <c r="J205" s="51"/>
      <c r="K205" s="46"/>
      <c r="L205" s="46"/>
      <c r="M205" s="49"/>
      <c r="N205" s="49"/>
      <c r="O205" s="46"/>
      <c r="P205" s="46"/>
      <c r="Q205" s="37"/>
      <c r="R205" s="37"/>
      <c r="S205" s="37"/>
      <c r="T205" s="37"/>
      <c r="U205" s="37"/>
      <c r="V205" s="37"/>
      <c r="W205" s="37"/>
      <c r="X205" s="37"/>
      <c r="Y205" s="37"/>
      <c r="Z205" s="37"/>
    </row>
    <row r="206">
      <c r="A206" s="380"/>
      <c r="B206" s="46"/>
      <c r="C206" s="46"/>
      <c r="D206" s="49"/>
      <c r="E206" s="49"/>
      <c r="F206" s="49"/>
      <c r="G206" s="46"/>
      <c r="H206" s="49"/>
      <c r="I206" s="46"/>
      <c r="J206" s="51"/>
      <c r="K206" s="46"/>
      <c r="L206" s="46"/>
      <c r="M206" s="49"/>
      <c r="N206" s="49"/>
      <c r="O206" s="46"/>
      <c r="P206" s="46"/>
      <c r="Q206" s="37"/>
      <c r="R206" s="37"/>
      <c r="S206" s="37"/>
      <c r="T206" s="37"/>
      <c r="U206" s="37"/>
      <c r="V206" s="37"/>
      <c r="W206" s="37"/>
      <c r="X206" s="37"/>
      <c r="Y206" s="37"/>
      <c r="Z206" s="37"/>
    </row>
    <row r="207">
      <c r="A207" s="380"/>
      <c r="B207" s="46"/>
      <c r="C207" s="46"/>
      <c r="D207" s="49"/>
      <c r="E207" s="49"/>
      <c r="F207" s="49"/>
      <c r="G207" s="46"/>
      <c r="H207" s="49"/>
      <c r="I207" s="46"/>
      <c r="J207" s="51"/>
      <c r="K207" s="46"/>
      <c r="L207" s="46"/>
      <c r="M207" s="49"/>
      <c r="N207" s="49"/>
      <c r="O207" s="46"/>
      <c r="P207" s="46"/>
      <c r="Q207" s="37"/>
      <c r="R207" s="37"/>
      <c r="S207" s="37"/>
      <c r="T207" s="37"/>
      <c r="U207" s="37"/>
      <c r="V207" s="37"/>
      <c r="W207" s="37"/>
      <c r="X207" s="37"/>
      <c r="Y207" s="37"/>
      <c r="Z207" s="37"/>
    </row>
    <row r="208">
      <c r="A208" s="380"/>
      <c r="B208" s="46"/>
      <c r="C208" s="46"/>
      <c r="D208" s="49"/>
      <c r="E208" s="49"/>
      <c r="F208" s="49"/>
      <c r="G208" s="46"/>
      <c r="H208" s="49"/>
      <c r="I208" s="46"/>
      <c r="J208" s="51"/>
      <c r="K208" s="46"/>
      <c r="L208" s="46"/>
      <c r="M208" s="49"/>
      <c r="N208" s="49"/>
      <c r="O208" s="46"/>
      <c r="P208" s="46"/>
      <c r="Q208" s="37"/>
      <c r="R208" s="37"/>
      <c r="S208" s="37"/>
      <c r="T208" s="37"/>
      <c r="U208" s="37"/>
      <c r="V208" s="37"/>
      <c r="W208" s="37"/>
      <c r="X208" s="37"/>
      <c r="Y208" s="37"/>
      <c r="Z208" s="37"/>
    </row>
    <row r="209">
      <c r="A209" s="380"/>
      <c r="B209" s="46"/>
      <c r="C209" s="46"/>
      <c r="D209" s="49"/>
      <c r="E209" s="49"/>
      <c r="F209" s="49"/>
      <c r="G209" s="46"/>
      <c r="H209" s="49"/>
      <c r="I209" s="46"/>
      <c r="J209" s="51"/>
      <c r="K209" s="46"/>
      <c r="L209" s="46"/>
      <c r="M209" s="49"/>
      <c r="N209" s="49"/>
      <c r="O209" s="46"/>
      <c r="P209" s="46"/>
      <c r="Q209" s="37"/>
      <c r="R209" s="37"/>
      <c r="S209" s="37"/>
      <c r="T209" s="37"/>
      <c r="U209" s="37"/>
      <c r="V209" s="37"/>
      <c r="W209" s="37"/>
      <c r="X209" s="37"/>
      <c r="Y209" s="37"/>
      <c r="Z209" s="37"/>
    </row>
    <row r="210">
      <c r="A210" s="380"/>
      <c r="B210" s="46"/>
      <c r="C210" s="46"/>
      <c r="D210" s="49"/>
      <c r="E210" s="49"/>
      <c r="F210" s="49"/>
      <c r="G210" s="46"/>
      <c r="H210" s="49"/>
      <c r="I210" s="46"/>
      <c r="J210" s="51"/>
      <c r="K210" s="46"/>
      <c r="L210" s="46"/>
      <c r="M210" s="49"/>
      <c r="N210" s="49"/>
      <c r="O210" s="46"/>
      <c r="P210" s="46"/>
      <c r="Q210" s="37"/>
      <c r="R210" s="37"/>
      <c r="S210" s="37"/>
      <c r="T210" s="37"/>
      <c r="U210" s="37"/>
      <c r="V210" s="37"/>
      <c r="W210" s="37"/>
      <c r="X210" s="37"/>
      <c r="Y210" s="37"/>
      <c r="Z210" s="37"/>
    </row>
    <row r="211">
      <c r="A211" s="380"/>
      <c r="B211" s="46"/>
      <c r="C211" s="46"/>
      <c r="D211" s="49"/>
      <c r="E211" s="49"/>
      <c r="F211" s="49"/>
      <c r="G211" s="46"/>
      <c r="H211" s="49"/>
      <c r="I211" s="46"/>
      <c r="J211" s="51"/>
      <c r="K211" s="46"/>
      <c r="L211" s="46"/>
      <c r="M211" s="49"/>
      <c r="N211" s="49"/>
      <c r="O211" s="46"/>
      <c r="P211" s="46"/>
      <c r="Q211" s="37"/>
      <c r="R211" s="37"/>
      <c r="S211" s="37"/>
      <c r="T211" s="37"/>
      <c r="U211" s="37"/>
      <c r="V211" s="37"/>
      <c r="W211" s="37"/>
      <c r="X211" s="37"/>
      <c r="Y211" s="37"/>
      <c r="Z211" s="37"/>
    </row>
    <row r="212">
      <c r="A212" s="380"/>
      <c r="B212" s="46"/>
      <c r="C212" s="46"/>
      <c r="D212" s="49"/>
      <c r="E212" s="49"/>
      <c r="F212" s="49"/>
      <c r="G212" s="46"/>
      <c r="H212" s="49"/>
      <c r="I212" s="46"/>
      <c r="J212" s="51"/>
      <c r="K212" s="46"/>
      <c r="L212" s="46"/>
      <c r="M212" s="49"/>
      <c r="N212" s="49"/>
      <c r="O212" s="46"/>
      <c r="P212" s="46"/>
      <c r="Q212" s="37"/>
      <c r="R212" s="37"/>
      <c r="S212" s="37"/>
      <c r="T212" s="37"/>
      <c r="U212" s="37"/>
      <c r="V212" s="37"/>
      <c r="W212" s="37"/>
      <c r="X212" s="37"/>
      <c r="Y212" s="37"/>
      <c r="Z212" s="37"/>
    </row>
    <row r="213">
      <c r="A213" s="380"/>
      <c r="B213" s="46"/>
      <c r="C213" s="46"/>
      <c r="D213" s="49"/>
      <c r="E213" s="49"/>
      <c r="F213" s="49"/>
      <c r="G213" s="46"/>
      <c r="H213" s="49"/>
      <c r="I213" s="46"/>
      <c r="J213" s="51"/>
      <c r="K213" s="46"/>
      <c r="L213" s="46"/>
      <c r="M213" s="49"/>
      <c r="N213" s="49"/>
      <c r="O213" s="46"/>
      <c r="P213" s="46"/>
      <c r="Q213" s="37"/>
      <c r="R213" s="37"/>
      <c r="S213" s="37"/>
      <c r="T213" s="37"/>
      <c r="U213" s="37"/>
      <c r="V213" s="37"/>
      <c r="W213" s="37"/>
      <c r="X213" s="37"/>
      <c r="Y213" s="37"/>
      <c r="Z213" s="37"/>
    </row>
    <row r="214">
      <c r="A214" s="380"/>
      <c r="B214" s="46"/>
      <c r="C214" s="46"/>
      <c r="D214" s="49"/>
      <c r="E214" s="49"/>
      <c r="F214" s="49"/>
      <c r="G214" s="46"/>
      <c r="H214" s="49"/>
      <c r="I214" s="46"/>
      <c r="J214" s="51"/>
      <c r="K214" s="46"/>
      <c r="L214" s="46"/>
      <c r="M214" s="49"/>
      <c r="N214" s="49"/>
      <c r="O214" s="46"/>
      <c r="P214" s="46"/>
      <c r="Q214" s="37"/>
      <c r="R214" s="37"/>
      <c r="S214" s="37"/>
      <c r="T214" s="37"/>
      <c r="U214" s="37"/>
      <c r="V214" s="37"/>
      <c r="W214" s="37"/>
      <c r="X214" s="37"/>
      <c r="Y214" s="37"/>
      <c r="Z214" s="37"/>
    </row>
    <row r="215">
      <c r="A215" s="380"/>
      <c r="B215" s="46"/>
      <c r="C215" s="46"/>
      <c r="D215" s="49"/>
      <c r="E215" s="49"/>
      <c r="F215" s="49"/>
      <c r="G215" s="46"/>
      <c r="H215" s="49"/>
      <c r="I215" s="46"/>
      <c r="J215" s="51"/>
      <c r="K215" s="46"/>
      <c r="L215" s="46"/>
      <c r="M215" s="49"/>
      <c r="N215" s="49"/>
      <c r="O215" s="46"/>
      <c r="P215" s="46"/>
      <c r="Q215" s="37"/>
      <c r="R215" s="37"/>
      <c r="S215" s="37"/>
      <c r="T215" s="37"/>
      <c r="U215" s="37"/>
      <c r="V215" s="37"/>
      <c r="W215" s="37"/>
      <c r="X215" s="37"/>
      <c r="Y215" s="37"/>
      <c r="Z215" s="37"/>
    </row>
    <row r="216">
      <c r="A216" s="380"/>
      <c r="B216" s="46"/>
      <c r="C216" s="46"/>
      <c r="D216" s="49"/>
      <c r="E216" s="49"/>
      <c r="F216" s="49"/>
      <c r="G216" s="46"/>
      <c r="H216" s="49"/>
      <c r="I216" s="46"/>
      <c r="J216" s="51"/>
      <c r="K216" s="46"/>
      <c r="L216" s="46"/>
      <c r="M216" s="49"/>
      <c r="N216" s="49"/>
      <c r="O216" s="46"/>
      <c r="P216" s="46"/>
      <c r="Q216" s="37"/>
      <c r="R216" s="37"/>
      <c r="S216" s="37"/>
      <c r="T216" s="37"/>
      <c r="U216" s="37"/>
      <c r="V216" s="37"/>
      <c r="W216" s="37"/>
      <c r="X216" s="37"/>
      <c r="Y216" s="37"/>
      <c r="Z216" s="37"/>
    </row>
    <row r="217">
      <c r="A217" s="380"/>
      <c r="B217" s="46"/>
      <c r="C217" s="46"/>
      <c r="D217" s="49"/>
      <c r="E217" s="49"/>
      <c r="F217" s="49"/>
      <c r="G217" s="46"/>
      <c r="H217" s="49"/>
      <c r="I217" s="46"/>
      <c r="J217" s="51"/>
      <c r="K217" s="46"/>
      <c r="L217" s="46"/>
      <c r="M217" s="49"/>
      <c r="N217" s="49"/>
      <c r="O217" s="46"/>
      <c r="P217" s="46"/>
      <c r="Q217" s="37"/>
      <c r="R217" s="37"/>
      <c r="S217" s="37"/>
      <c r="T217" s="37"/>
      <c r="U217" s="37"/>
      <c r="V217" s="37"/>
      <c r="W217" s="37"/>
      <c r="X217" s="37"/>
      <c r="Y217" s="37"/>
      <c r="Z217" s="37"/>
    </row>
    <row r="218">
      <c r="A218" s="380"/>
      <c r="B218" s="46"/>
      <c r="C218" s="46"/>
      <c r="D218" s="49"/>
      <c r="E218" s="49"/>
      <c r="F218" s="49"/>
      <c r="G218" s="46"/>
      <c r="H218" s="49"/>
      <c r="I218" s="46"/>
      <c r="J218" s="51"/>
      <c r="K218" s="46"/>
      <c r="L218" s="46"/>
      <c r="M218" s="49"/>
      <c r="N218" s="49"/>
      <c r="O218" s="46"/>
      <c r="P218" s="46"/>
      <c r="Q218" s="37"/>
      <c r="R218" s="37"/>
      <c r="S218" s="37"/>
      <c r="T218" s="37"/>
      <c r="U218" s="37"/>
      <c r="V218" s="37"/>
      <c r="W218" s="37"/>
      <c r="X218" s="37"/>
      <c r="Y218" s="37"/>
      <c r="Z218" s="37"/>
    </row>
    <row r="219">
      <c r="A219" s="380"/>
      <c r="B219" s="46"/>
      <c r="C219" s="46"/>
      <c r="D219" s="49"/>
      <c r="E219" s="49"/>
      <c r="F219" s="49"/>
      <c r="G219" s="46"/>
      <c r="H219" s="49"/>
      <c r="I219" s="46"/>
      <c r="J219" s="51"/>
      <c r="K219" s="46"/>
      <c r="L219" s="46"/>
      <c r="M219" s="49"/>
      <c r="N219" s="49"/>
      <c r="O219" s="46"/>
      <c r="P219" s="46"/>
      <c r="Q219" s="37"/>
      <c r="R219" s="37"/>
      <c r="S219" s="37"/>
      <c r="T219" s="37"/>
      <c r="U219" s="37"/>
      <c r="V219" s="37"/>
      <c r="W219" s="37"/>
      <c r="X219" s="37"/>
      <c r="Y219" s="37"/>
      <c r="Z219" s="37"/>
    </row>
    <row r="220">
      <c r="A220" s="380"/>
      <c r="B220" s="46"/>
      <c r="C220" s="46"/>
      <c r="D220" s="49"/>
      <c r="E220" s="49"/>
      <c r="F220" s="49"/>
      <c r="G220" s="46"/>
      <c r="H220" s="49"/>
      <c r="I220" s="46"/>
      <c r="J220" s="51"/>
      <c r="K220" s="46"/>
      <c r="L220" s="46"/>
      <c r="M220" s="49"/>
      <c r="N220" s="49"/>
      <c r="O220" s="46"/>
      <c r="P220" s="46"/>
      <c r="Q220" s="37"/>
      <c r="R220" s="37"/>
      <c r="S220" s="37"/>
      <c r="T220" s="37"/>
      <c r="U220" s="37"/>
      <c r="V220" s="37"/>
      <c r="W220" s="37"/>
      <c r="X220" s="37"/>
      <c r="Y220" s="37"/>
      <c r="Z220" s="37"/>
    </row>
    <row r="221">
      <c r="A221" s="380"/>
      <c r="B221" s="46"/>
      <c r="C221" s="46"/>
      <c r="D221" s="49"/>
      <c r="E221" s="49"/>
      <c r="F221" s="49"/>
      <c r="G221" s="46"/>
      <c r="H221" s="49"/>
      <c r="I221" s="46"/>
      <c r="J221" s="51"/>
      <c r="K221" s="46"/>
      <c r="L221" s="46"/>
      <c r="M221" s="49"/>
      <c r="N221" s="49"/>
      <c r="O221" s="46"/>
      <c r="P221" s="46"/>
      <c r="Q221" s="37"/>
      <c r="R221" s="37"/>
      <c r="S221" s="37"/>
      <c r="T221" s="37"/>
      <c r="U221" s="37"/>
      <c r="V221" s="37"/>
      <c r="W221" s="37"/>
      <c r="X221" s="37"/>
      <c r="Y221" s="37"/>
      <c r="Z221" s="37"/>
    </row>
    <row r="222">
      <c r="A222" s="380"/>
      <c r="B222" s="46"/>
      <c r="C222" s="46"/>
      <c r="D222" s="49"/>
      <c r="E222" s="49"/>
      <c r="F222" s="49"/>
      <c r="G222" s="46"/>
      <c r="H222" s="49"/>
      <c r="I222" s="46"/>
      <c r="J222" s="51"/>
      <c r="K222" s="46"/>
      <c r="L222" s="46"/>
      <c r="M222" s="49"/>
      <c r="N222" s="49"/>
      <c r="O222" s="46"/>
      <c r="P222" s="46"/>
      <c r="Q222" s="37"/>
      <c r="R222" s="37"/>
      <c r="S222" s="37"/>
      <c r="T222" s="37"/>
      <c r="U222" s="37"/>
      <c r="V222" s="37"/>
      <c r="W222" s="37"/>
      <c r="X222" s="37"/>
      <c r="Y222" s="37"/>
      <c r="Z222" s="37"/>
    </row>
    <row r="223">
      <c r="A223" s="380"/>
      <c r="B223" s="46"/>
      <c r="C223" s="46"/>
      <c r="D223" s="49"/>
      <c r="E223" s="49"/>
      <c r="F223" s="49"/>
      <c r="G223" s="46"/>
      <c r="H223" s="49"/>
      <c r="I223" s="46"/>
      <c r="J223" s="51"/>
      <c r="K223" s="46"/>
      <c r="L223" s="46"/>
      <c r="M223" s="49"/>
      <c r="N223" s="49"/>
      <c r="O223" s="46"/>
      <c r="P223" s="46"/>
      <c r="Q223" s="37"/>
      <c r="R223" s="37"/>
      <c r="S223" s="37"/>
      <c r="T223" s="37"/>
      <c r="U223" s="37"/>
      <c r="V223" s="37"/>
      <c r="W223" s="37"/>
      <c r="X223" s="37"/>
      <c r="Y223" s="37"/>
      <c r="Z223" s="37"/>
    </row>
    <row r="224">
      <c r="A224" s="380"/>
      <c r="B224" s="46"/>
      <c r="C224" s="46"/>
      <c r="D224" s="49"/>
      <c r="E224" s="49"/>
      <c r="F224" s="49"/>
      <c r="G224" s="46"/>
      <c r="H224" s="49"/>
      <c r="I224" s="46"/>
      <c r="J224" s="51"/>
      <c r="K224" s="46"/>
      <c r="L224" s="46"/>
      <c r="M224" s="49"/>
      <c r="N224" s="49"/>
      <c r="O224" s="46"/>
      <c r="P224" s="46"/>
      <c r="Q224" s="37"/>
      <c r="R224" s="37"/>
      <c r="S224" s="37"/>
      <c r="T224" s="37"/>
      <c r="U224" s="37"/>
      <c r="V224" s="37"/>
      <c r="W224" s="37"/>
      <c r="X224" s="37"/>
      <c r="Y224" s="37"/>
      <c r="Z224" s="37"/>
    </row>
    <row r="225">
      <c r="A225" s="380"/>
      <c r="B225" s="46"/>
      <c r="C225" s="46"/>
      <c r="D225" s="49"/>
      <c r="E225" s="49"/>
      <c r="F225" s="49"/>
      <c r="G225" s="46"/>
      <c r="H225" s="49"/>
      <c r="I225" s="46"/>
      <c r="J225" s="51"/>
      <c r="K225" s="46"/>
      <c r="L225" s="46"/>
      <c r="M225" s="49"/>
      <c r="N225" s="49"/>
      <c r="O225" s="46"/>
      <c r="P225" s="46"/>
      <c r="Q225" s="37"/>
      <c r="R225" s="37"/>
      <c r="S225" s="37"/>
      <c r="T225" s="37"/>
      <c r="U225" s="37"/>
      <c r="V225" s="37"/>
      <c r="W225" s="37"/>
      <c r="X225" s="37"/>
      <c r="Y225" s="37"/>
      <c r="Z225" s="37"/>
    </row>
    <row r="226">
      <c r="A226" s="380"/>
      <c r="B226" s="46"/>
      <c r="C226" s="46"/>
      <c r="D226" s="49"/>
      <c r="E226" s="49"/>
      <c r="F226" s="49"/>
      <c r="G226" s="46"/>
      <c r="H226" s="49"/>
      <c r="I226" s="46"/>
      <c r="J226" s="51"/>
      <c r="K226" s="46"/>
      <c r="L226" s="46"/>
      <c r="M226" s="49"/>
      <c r="N226" s="49"/>
      <c r="O226" s="46"/>
      <c r="P226" s="46"/>
      <c r="Q226" s="37"/>
      <c r="R226" s="37"/>
      <c r="S226" s="37"/>
      <c r="T226" s="37"/>
      <c r="U226" s="37"/>
      <c r="V226" s="37"/>
      <c r="W226" s="37"/>
      <c r="X226" s="37"/>
      <c r="Y226" s="37"/>
      <c r="Z226" s="37"/>
    </row>
    <row r="227">
      <c r="A227" s="380"/>
      <c r="B227" s="46"/>
      <c r="C227" s="46"/>
      <c r="D227" s="49"/>
      <c r="E227" s="49"/>
      <c r="F227" s="49"/>
      <c r="G227" s="46"/>
      <c r="H227" s="49"/>
      <c r="I227" s="46"/>
      <c r="J227" s="51"/>
      <c r="K227" s="46"/>
      <c r="L227" s="46"/>
      <c r="M227" s="49"/>
      <c r="N227" s="49"/>
      <c r="O227" s="46"/>
      <c r="P227" s="46"/>
      <c r="Q227" s="37"/>
      <c r="R227" s="37"/>
      <c r="S227" s="37"/>
      <c r="T227" s="37"/>
      <c r="U227" s="37"/>
      <c r="V227" s="37"/>
      <c r="W227" s="37"/>
      <c r="X227" s="37"/>
      <c r="Y227" s="37"/>
      <c r="Z227" s="37"/>
    </row>
    <row r="228">
      <c r="A228" s="380"/>
      <c r="B228" s="46"/>
      <c r="C228" s="46"/>
      <c r="D228" s="49"/>
      <c r="E228" s="49"/>
      <c r="F228" s="49"/>
      <c r="G228" s="46"/>
      <c r="H228" s="49"/>
      <c r="I228" s="46"/>
      <c r="J228" s="51"/>
      <c r="K228" s="46"/>
      <c r="L228" s="46"/>
      <c r="M228" s="49"/>
      <c r="N228" s="49"/>
      <c r="O228" s="46"/>
      <c r="P228" s="46"/>
      <c r="Q228" s="37"/>
      <c r="R228" s="37"/>
      <c r="S228" s="37"/>
      <c r="T228" s="37"/>
      <c r="U228" s="37"/>
      <c r="V228" s="37"/>
      <c r="W228" s="37"/>
      <c r="X228" s="37"/>
      <c r="Y228" s="37"/>
      <c r="Z228" s="37"/>
    </row>
    <row r="229">
      <c r="A229" s="380"/>
      <c r="B229" s="46"/>
      <c r="C229" s="46"/>
      <c r="D229" s="49"/>
      <c r="E229" s="49"/>
      <c r="F229" s="49"/>
      <c r="G229" s="46"/>
      <c r="H229" s="49"/>
      <c r="I229" s="46"/>
      <c r="J229" s="51"/>
      <c r="K229" s="46"/>
      <c r="L229" s="46"/>
      <c r="M229" s="49"/>
      <c r="N229" s="49"/>
      <c r="O229" s="46"/>
      <c r="P229" s="46"/>
      <c r="Q229" s="37"/>
      <c r="R229" s="37"/>
      <c r="S229" s="37"/>
      <c r="T229" s="37"/>
      <c r="U229" s="37"/>
      <c r="V229" s="37"/>
      <c r="W229" s="37"/>
      <c r="X229" s="37"/>
      <c r="Y229" s="37"/>
      <c r="Z229" s="37"/>
    </row>
    <row r="230">
      <c r="A230" s="380"/>
      <c r="B230" s="46"/>
      <c r="C230" s="46"/>
      <c r="D230" s="49"/>
      <c r="E230" s="49"/>
      <c r="F230" s="49"/>
      <c r="G230" s="46"/>
      <c r="H230" s="49"/>
      <c r="I230" s="46"/>
      <c r="J230" s="51"/>
      <c r="K230" s="46"/>
      <c r="L230" s="46"/>
      <c r="M230" s="49"/>
      <c r="N230" s="49"/>
      <c r="O230" s="46"/>
      <c r="P230" s="46"/>
      <c r="Q230" s="37"/>
      <c r="R230" s="37"/>
      <c r="S230" s="37"/>
      <c r="T230" s="37"/>
      <c r="U230" s="37"/>
      <c r="V230" s="37"/>
      <c r="W230" s="37"/>
      <c r="X230" s="37"/>
      <c r="Y230" s="37"/>
      <c r="Z230" s="37"/>
    </row>
    <row r="231">
      <c r="A231" s="380"/>
      <c r="B231" s="46"/>
      <c r="C231" s="46"/>
      <c r="D231" s="49"/>
      <c r="E231" s="49"/>
      <c r="F231" s="49"/>
      <c r="G231" s="46"/>
      <c r="H231" s="49"/>
      <c r="I231" s="46"/>
      <c r="J231" s="51"/>
      <c r="K231" s="46"/>
      <c r="L231" s="46"/>
      <c r="M231" s="49"/>
      <c r="N231" s="49"/>
      <c r="O231" s="46"/>
      <c r="P231" s="46"/>
      <c r="Q231" s="37"/>
      <c r="R231" s="37"/>
      <c r="S231" s="37"/>
      <c r="T231" s="37"/>
      <c r="U231" s="37"/>
      <c r="V231" s="37"/>
      <c r="W231" s="37"/>
      <c r="X231" s="37"/>
      <c r="Y231" s="37"/>
      <c r="Z231" s="37"/>
    </row>
    <row r="232">
      <c r="A232" s="380"/>
      <c r="B232" s="46"/>
      <c r="C232" s="46"/>
      <c r="D232" s="49"/>
      <c r="E232" s="49"/>
      <c r="F232" s="49"/>
      <c r="G232" s="46"/>
      <c r="H232" s="49"/>
      <c r="I232" s="46"/>
      <c r="J232" s="51"/>
      <c r="K232" s="46"/>
      <c r="L232" s="46"/>
      <c r="M232" s="49"/>
      <c r="N232" s="49"/>
      <c r="O232" s="46"/>
      <c r="P232" s="46"/>
      <c r="Q232" s="37"/>
      <c r="R232" s="37"/>
      <c r="S232" s="37"/>
      <c r="T232" s="37"/>
      <c r="U232" s="37"/>
      <c r="V232" s="37"/>
      <c r="W232" s="37"/>
      <c r="X232" s="37"/>
      <c r="Y232" s="37"/>
      <c r="Z232" s="37"/>
    </row>
    <row r="233">
      <c r="A233" s="380"/>
      <c r="B233" s="46"/>
      <c r="C233" s="46"/>
      <c r="D233" s="49"/>
      <c r="E233" s="49"/>
      <c r="F233" s="49"/>
      <c r="G233" s="46"/>
      <c r="H233" s="49"/>
      <c r="I233" s="46"/>
      <c r="J233" s="51"/>
      <c r="K233" s="46"/>
      <c r="L233" s="46"/>
      <c r="M233" s="49"/>
      <c r="N233" s="49"/>
      <c r="O233" s="46"/>
      <c r="P233" s="46"/>
      <c r="Q233" s="37"/>
      <c r="R233" s="37"/>
      <c r="S233" s="37"/>
      <c r="T233" s="37"/>
      <c r="U233" s="37"/>
      <c r="V233" s="37"/>
      <c r="W233" s="37"/>
      <c r="X233" s="37"/>
      <c r="Y233" s="37"/>
      <c r="Z233" s="37"/>
    </row>
    <row r="234">
      <c r="A234" s="380"/>
      <c r="B234" s="46"/>
      <c r="C234" s="46"/>
      <c r="D234" s="49"/>
      <c r="E234" s="49"/>
      <c r="F234" s="49"/>
      <c r="G234" s="46"/>
      <c r="H234" s="49"/>
      <c r="I234" s="46"/>
      <c r="J234" s="51"/>
      <c r="K234" s="46"/>
      <c r="L234" s="46"/>
      <c r="M234" s="49"/>
      <c r="N234" s="49"/>
      <c r="O234" s="46"/>
      <c r="P234" s="46"/>
      <c r="Q234" s="37"/>
      <c r="R234" s="37"/>
      <c r="S234" s="37"/>
      <c r="T234" s="37"/>
      <c r="U234" s="37"/>
      <c r="V234" s="37"/>
      <c r="W234" s="37"/>
      <c r="X234" s="37"/>
      <c r="Y234" s="37"/>
      <c r="Z234" s="37"/>
    </row>
    <row r="235">
      <c r="A235" s="380"/>
      <c r="B235" s="46"/>
      <c r="C235" s="46"/>
      <c r="D235" s="49"/>
      <c r="E235" s="49"/>
      <c r="F235" s="49"/>
      <c r="G235" s="46"/>
      <c r="H235" s="49"/>
      <c r="I235" s="46"/>
      <c r="J235" s="51"/>
      <c r="K235" s="46"/>
      <c r="L235" s="46"/>
      <c r="M235" s="49"/>
      <c r="N235" s="49"/>
      <c r="O235" s="46"/>
      <c r="P235" s="46"/>
      <c r="Q235" s="37"/>
      <c r="R235" s="37"/>
      <c r="S235" s="37"/>
      <c r="T235" s="37"/>
      <c r="U235" s="37"/>
      <c r="V235" s="37"/>
      <c r="W235" s="37"/>
      <c r="X235" s="37"/>
      <c r="Y235" s="37"/>
      <c r="Z235" s="37"/>
    </row>
    <row r="236">
      <c r="A236" s="380"/>
      <c r="B236" s="46"/>
      <c r="C236" s="46"/>
      <c r="D236" s="49"/>
      <c r="E236" s="49"/>
      <c r="F236" s="49"/>
      <c r="G236" s="46"/>
      <c r="H236" s="49"/>
      <c r="I236" s="46"/>
      <c r="J236" s="51"/>
      <c r="K236" s="46"/>
      <c r="L236" s="46"/>
      <c r="M236" s="49"/>
      <c r="N236" s="49"/>
      <c r="O236" s="46"/>
      <c r="P236" s="46"/>
      <c r="Q236" s="37"/>
      <c r="R236" s="37"/>
      <c r="S236" s="37"/>
      <c r="T236" s="37"/>
      <c r="U236" s="37"/>
      <c r="V236" s="37"/>
      <c r="W236" s="37"/>
      <c r="X236" s="37"/>
      <c r="Y236" s="37"/>
      <c r="Z236" s="37"/>
    </row>
    <row r="237">
      <c r="A237" s="380"/>
      <c r="B237" s="46"/>
      <c r="C237" s="46"/>
      <c r="D237" s="49"/>
      <c r="E237" s="49"/>
      <c r="F237" s="49"/>
      <c r="G237" s="46"/>
      <c r="H237" s="49"/>
      <c r="I237" s="46"/>
      <c r="J237" s="51"/>
      <c r="K237" s="46"/>
      <c r="L237" s="46"/>
      <c r="M237" s="49"/>
      <c r="N237" s="49"/>
      <c r="O237" s="46"/>
      <c r="P237" s="46"/>
      <c r="Q237" s="37"/>
      <c r="R237" s="37"/>
      <c r="S237" s="37"/>
      <c r="T237" s="37"/>
      <c r="U237" s="37"/>
      <c r="V237" s="37"/>
      <c r="W237" s="37"/>
      <c r="X237" s="37"/>
      <c r="Y237" s="37"/>
      <c r="Z237" s="37"/>
    </row>
    <row r="238">
      <c r="A238" s="380"/>
      <c r="B238" s="46"/>
      <c r="C238" s="46"/>
      <c r="D238" s="49"/>
      <c r="E238" s="49"/>
      <c r="F238" s="49"/>
      <c r="G238" s="46"/>
      <c r="H238" s="49"/>
      <c r="I238" s="46"/>
      <c r="J238" s="51"/>
      <c r="K238" s="46"/>
      <c r="L238" s="46"/>
      <c r="M238" s="49"/>
      <c r="N238" s="49"/>
      <c r="O238" s="46"/>
      <c r="P238" s="46"/>
      <c r="Q238" s="37"/>
      <c r="R238" s="37"/>
      <c r="S238" s="37"/>
      <c r="T238" s="37"/>
      <c r="U238" s="37"/>
      <c r="V238" s="37"/>
      <c r="W238" s="37"/>
      <c r="X238" s="37"/>
      <c r="Y238" s="37"/>
      <c r="Z238" s="37"/>
    </row>
    <row r="239">
      <c r="A239" s="380"/>
      <c r="B239" s="46"/>
      <c r="C239" s="46"/>
      <c r="D239" s="49"/>
      <c r="E239" s="49"/>
      <c r="F239" s="49"/>
      <c r="G239" s="46"/>
      <c r="H239" s="49"/>
      <c r="I239" s="46"/>
      <c r="J239" s="51"/>
      <c r="K239" s="46"/>
      <c r="L239" s="46"/>
      <c r="M239" s="49"/>
      <c r="N239" s="49"/>
      <c r="O239" s="46"/>
      <c r="P239" s="46"/>
      <c r="Q239" s="37"/>
      <c r="R239" s="37"/>
      <c r="S239" s="37"/>
      <c r="T239" s="37"/>
      <c r="U239" s="37"/>
      <c r="V239" s="37"/>
      <c r="W239" s="37"/>
      <c r="X239" s="37"/>
      <c r="Y239" s="37"/>
      <c r="Z239" s="37"/>
    </row>
    <row r="240">
      <c r="A240" s="380"/>
      <c r="B240" s="46"/>
      <c r="C240" s="46"/>
      <c r="D240" s="49"/>
      <c r="E240" s="49"/>
      <c r="F240" s="49"/>
      <c r="G240" s="46"/>
      <c r="H240" s="49"/>
      <c r="I240" s="46"/>
      <c r="J240" s="51"/>
      <c r="K240" s="46"/>
      <c r="L240" s="46"/>
      <c r="M240" s="49"/>
      <c r="N240" s="49"/>
      <c r="O240" s="46"/>
      <c r="P240" s="46"/>
      <c r="Q240" s="37"/>
      <c r="R240" s="37"/>
      <c r="S240" s="37"/>
      <c r="T240" s="37"/>
      <c r="U240" s="37"/>
      <c r="V240" s="37"/>
      <c r="W240" s="37"/>
      <c r="X240" s="37"/>
      <c r="Y240" s="37"/>
      <c r="Z240" s="37"/>
    </row>
    <row r="241">
      <c r="A241" s="380"/>
      <c r="B241" s="46"/>
      <c r="C241" s="46"/>
      <c r="D241" s="49"/>
      <c r="E241" s="49"/>
      <c r="F241" s="49"/>
      <c r="G241" s="46"/>
      <c r="H241" s="49"/>
      <c r="I241" s="46"/>
      <c r="J241" s="51"/>
      <c r="K241" s="46"/>
      <c r="L241" s="46"/>
      <c r="M241" s="49"/>
      <c r="N241" s="49"/>
      <c r="O241" s="46"/>
      <c r="P241" s="46"/>
      <c r="Q241" s="37"/>
      <c r="R241" s="37"/>
      <c r="S241" s="37"/>
      <c r="T241" s="37"/>
      <c r="U241" s="37"/>
      <c r="V241" s="37"/>
      <c r="W241" s="37"/>
      <c r="X241" s="37"/>
      <c r="Y241" s="37"/>
      <c r="Z241" s="37"/>
    </row>
    <row r="242">
      <c r="A242" s="380"/>
      <c r="B242" s="46"/>
      <c r="C242" s="46"/>
      <c r="D242" s="49"/>
      <c r="E242" s="49"/>
      <c r="F242" s="49"/>
      <c r="G242" s="46"/>
      <c r="H242" s="49"/>
      <c r="I242" s="46"/>
      <c r="J242" s="51"/>
      <c r="K242" s="46"/>
      <c r="L242" s="46"/>
      <c r="M242" s="49"/>
      <c r="N242" s="49"/>
      <c r="O242" s="46"/>
      <c r="P242" s="46"/>
      <c r="Q242" s="37"/>
      <c r="R242" s="37"/>
      <c r="S242" s="37"/>
      <c r="T242" s="37"/>
      <c r="U242" s="37"/>
      <c r="V242" s="37"/>
      <c r="W242" s="37"/>
      <c r="X242" s="37"/>
      <c r="Y242" s="37"/>
      <c r="Z242" s="37"/>
    </row>
    <row r="243">
      <c r="A243" s="380"/>
      <c r="B243" s="46"/>
      <c r="C243" s="46"/>
      <c r="D243" s="49"/>
      <c r="E243" s="49"/>
      <c r="F243" s="49"/>
      <c r="G243" s="46"/>
      <c r="H243" s="49"/>
      <c r="I243" s="46"/>
      <c r="J243" s="51"/>
      <c r="K243" s="46"/>
      <c r="L243" s="46"/>
      <c r="M243" s="49"/>
      <c r="N243" s="49"/>
      <c r="O243" s="46"/>
      <c r="P243" s="46"/>
      <c r="Q243" s="37"/>
      <c r="R243" s="37"/>
      <c r="S243" s="37"/>
      <c r="T243" s="37"/>
      <c r="U243" s="37"/>
      <c r="V243" s="37"/>
      <c r="W243" s="37"/>
      <c r="X243" s="37"/>
      <c r="Y243" s="37"/>
      <c r="Z243" s="37"/>
    </row>
    <row r="244">
      <c r="A244" s="380"/>
      <c r="B244" s="46"/>
      <c r="C244" s="46"/>
      <c r="D244" s="49"/>
      <c r="E244" s="49"/>
      <c r="F244" s="49"/>
      <c r="G244" s="46"/>
      <c r="H244" s="49"/>
      <c r="I244" s="46"/>
      <c r="J244" s="51"/>
      <c r="K244" s="46"/>
      <c r="L244" s="46"/>
      <c r="M244" s="49"/>
      <c r="N244" s="49"/>
      <c r="O244" s="46"/>
      <c r="P244" s="46"/>
      <c r="Q244" s="37"/>
      <c r="R244" s="37"/>
      <c r="S244" s="37"/>
      <c r="T244" s="37"/>
      <c r="U244" s="37"/>
      <c r="V244" s="37"/>
      <c r="W244" s="37"/>
      <c r="X244" s="37"/>
      <c r="Y244" s="37"/>
      <c r="Z244" s="37"/>
    </row>
    <row r="245">
      <c r="A245" s="380"/>
      <c r="B245" s="46"/>
      <c r="C245" s="46"/>
      <c r="D245" s="49"/>
      <c r="E245" s="49"/>
      <c r="F245" s="49"/>
      <c r="G245" s="46"/>
      <c r="H245" s="49"/>
      <c r="I245" s="46"/>
      <c r="J245" s="51"/>
      <c r="K245" s="46"/>
      <c r="L245" s="46"/>
      <c r="M245" s="49"/>
      <c r="N245" s="49"/>
      <c r="O245" s="46"/>
      <c r="P245" s="46"/>
      <c r="Q245" s="37"/>
      <c r="R245" s="37"/>
      <c r="S245" s="37"/>
      <c r="T245" s="37"/>
      <c r="U245" s="37"/>
      <c r="V245" s="37"/>
      <c r="W245" s="37"/>
      <c r="X245" s="37"/>
      <c r="Y245" s="37"/>
      <c r="Z245" s="37"/>
    </row>
    <row r="246">
      <c r="A246" s="380"/>
      <c r="B246" s="46"/>
      <c r="C246" s="46"/>
      <c r="D246" s="49"/>
      <c r="E246" s="49"/>
      <c r="F246" s="49"/>
      <c r="G246" s="46"/>
      <c r="H246" s="49"/>
      <c r="I246" s="46"/>
      <c r="J246" s="51"/>
      <c r="K246" s="46"/>
      <c r="L246" s="46"/>
      <c r="M246" s="49"/>
      <c r="N246" s="49"/>
      <c r="O246" s="46"/>
      <c r="P246" s="46"/>
      <c r="Q246" s="37"/>
      <c r="R246" s="37"/>
      <c r="S246" s="37"/>
      <c r="T246" s="37"/>
      <c r="U246" s="37"/>
      <c r="V246" s="37"/>
      <c r="W246" s="37"/>
      <c r="X246" s="37"/>
      <c r="Y246" s="37"/>
      <c r="Z246" s="37"/>
    </row>
    <row r="247">
      <c r="A247" s="380"/>
      <c r="B247" s="46"/>
      <c r="C247" s="46"/>
      <c r="D247" s="49"/>
      <c r="E247" s="49"/>
      <c r="F247" s="49"/>
      <c r="G247" s="46"/>
      <c r="H247" s="49"/>
      <c r="I247" s="46"/>
      <c r="J247" s="51"/>
      <c r="K247" s="46"/>
      <c r="L247" s="46"/>
      <c r="M247" s="49"/>
      <c r="N247" s="49"/>
      <c r="O247" s="46"/>
      <c r="P247" s="46"/>
      <c r="Q247" s="37"/>
      <c r="R247" s="37"/>
      <c r="S247" s="37"/>
      <c r="T247" s="37"/>
      <c r="U247" s="37"/>
      <c r="V247" s="37"/>
      <c r="W247" s="37"/>
      <c r="X247" s="37"/>
      <c r="Y247" s="37"/>
      <c r="Z247" s="37"/>
    </row>
    <row r="248">
      <c r="A248" s="380"/>
      <c r="B248" s="46"/>
      <c r="C248" s="46"/>
      <c r="D248" s="49"/>
      <c r="E248" s="49"/>
      <c r="F248" s="49"/>
      <c r="G248" s="46"/>
      <c r="H248" s="49"/>
      <c r="I248" s="46"/>
      <c r="J248" s="51"/>
      <c r="K248" s="46"/>
      <c r="L248" s="46"/>
      <c r="M248" s="49"/>
      <c r="N248" s="49"/>
      <c r="O248" s="46"/>
      <c r="P248" s="46"/>
      <c r="Q248" s="37"/>
      <c r="R248" s="37"/>
      <c r="S248" s="37"/>
      <c r="T248" s="37"/>
      <c r="U248" s="37"/>
      <c r="V248" s="37"/>
      <c r="W248" s="37"/>
      <c r="X248" s="37"/>
      <c r="Y248" s="37"/>
      <c r="Z248" s="37"/>
    </row>
    <row r="249">
      <c r="A249" s="380"/>
      <c r="B249" s="46"/>
      <c r="C249" s="46"/>
      <c r="D249" s="49"/>
      <c r="E249" s="49"/>
      <c r="F249" s="49"/>
      <c r="G249" s="46"/>
      <c r="H249" s="49"/>
      <c r="I249" s="46"/>
      <c r="J249" s="51"/>
      <c r="K249" s="46"/>
      <c r="L249" s="46"/>
      <c r="M249" s="49"/>
      <c r="N249" s="49"/>
      <c r="O249" s="46"/>
      <c r="P249" s="46"/>
      <c r="Q249" s="37"/>
      <c r="R249" s="37"/>
      <c r="S249" s="37"/>
      <c r="T249" s="37"/>
      <c r="U249" s="37"/>
      <c r="V249" s="37"/>
      <c r="W249" s="37"/>
      <c r="X249" s="37"/>
      <c r="Y249" s="37"/>
      <c r="Z249" s="37"/>
    </row>
    <row r="250">
      <c r="A250" s="380"/>
      <c r="B250" s="46"/>
      <c r="C250" s="46"/>
      <c r="D250" s="49"/>
      <c r="E250" s="49"/>
      <c r="F250" s="49"/>
      <c r="G250" s="46"/>
      <c r="H250" s="49"/>
      <c r="I250" s="46"/>
      <c r="J250" s="51"/>
      <c r="K250" s="46"/>
      <c r="L250" s="46"/>
      <c r="M250" s="49"/>
      <c r="N250" s="49"/>
      <c r="O250" s="46"/>
      <c r="P250" s="46"/>
      <c r="Q250" s="37"/>
      <c r="R250" s="37"/>
      <c r="S250" s="37"/>
      <c r="T250" s="37"/>
      <c r="U250" s="37"/>
      <c r="V250" s="37"/>
      <c r="W250" s="37"/>
      <c r="X250" s="37"/>
      <c r="Y250" s="37"/>
      <c r="Z250" s="37"/>
    </row>
    <row r="251">
      <c r="A251" s="380"/>
      <c r="B251" s="46"/>
      <c r="C251" s="46"/>
      <c r="D251" s="49"/>
      <c r="E251" s="49"/>
      <c r="F251" s="49"/>
      <c r="G251" s="46"/>
      <c r="H251" s="49"/>
      <c r="I251" s="46"/>
      <c r="J251" s="51"/>
      <c r="K251" s="46"/>
      <c r="L251" s="46"/>
      <c r="M251" s="49"/>
      <c r="N251" s="49"/>
      <c r="O251" s="46"/>
      <c r="P251" s="46"/>
      <c r="Q251" s="37"/>
      <c r="R251" s="37"/>
      <c r="S251" s="37"/>
      <c r="T251" s="37"/>
      <c r="U251" s="37"/>
      <c r="V251" s="37"/>
      <c r="W251" s="37"/>
      <c r="X251" s="37"/>
      <c r="Y251" s="37"/>
      <c r="Z251" s="37"/>
    </row>
    <row r="252">
      <c r="A252" s="380"/>
      <c r="B252" s="46"/>
      <c r="C252" s="46"/>
      <c r="D252" s="49"/>
      <c r="E252" s="49"/>
      <c r="F252" s="49"/>
      <c r="G252" s="46"/>
      <c r="H252" s="49"/>
      <c r="I252" s="46"/>
      <c r="J252" s="51"/>
      <c r="K252" s="46"/>
      <c r="L252" s="46"/>
      <c r="M252" s="49"/>
      <c r="N252" s="49"/>
      <c r="O252" s="46"/>
      <c r="P252" s="46"/>
      <c r="Q252" s="37"/>
      <c r="R252" s="37"/>
      <c r="S252" s="37"/>
      <c r="T252" s="37"/>
      <c r="U252" s="37"/>
      <c r="V252" s="37"/>
      <c r="W252" s="37"/>
      <c r="X252" s="37"/>
      <c r="Y252" s="37"/>
      <c r="Z252" s="37"/>
    </row>
    <row r="253">
      <c r="A253" s="380"/>
      <c r="B253" s="46"/>
      <c r="C253" s="46"/>
      <c r="D253" s="49"/>
      <c r="E253" s="49"/>
      <c r="F253" s="49"/>
      <c r="G253" s="46"/>
      <c r="H253" s="49"/>
      <c r="I253" s="46"/>
      <c r="J253" s="51"/>
      <c r="K253" s="46"/>
      <c r="L253" s="46"/>
      <c r="M253" s="49"/>
      <c r="N253" s="49"/>
      <c r="O253" s="46"/>
      <c r="P253" s="46"/>
      <c r="Q253" s="37"/>
      <c r="R253" s="37"/>
      <c r="S253" s="37"/>
      <c r="T253" s="37"/>
      <c r="U253" s="37"/>
      <c r="V253" s="37"/>
      <c r="W253" s="37"/>
      <c r="X253" s="37"/>
      <c r="Y253" s="37"/>
      <c r="Z253" s="37"/>
    </row>
    <row r="254">
      <c r="A254" s="380"/>
      <c r="B254" s="46"/>
      <c r="C254" s="46"/>
      <c r="D254" s="49"/>
      <c r="E254" s="49"/>
      <c r="F254" s="49"/>
      <c r="G254" s="46"/>
      <c r="H254" s="49"/>
      <c r="I254" s="46"/>
      <c r="J254" s="51"/>
      <c r="K254" s="46"/>
      <c r="L254" s="46"/>
      <c r="M254" s="49"/>
      <c r="N254" s="49"/>
      <c r="O254" s="46"/>
      <c r="P254" s="46"/>
      <c r="Q254" s="37"/>
      <c r="R254" s="37"/>
      <c r="S254" s="37"/>
      <c r="T254" s="37"/>
      <c r="U254" s="37"/>
      <c r="V254" s="37"/>
      <c r="W254" s="37"/>
      <c r="X254" s="37"/>
      <c r="Y254" s="37"/>
      <c r="Z254" s="37"/>
    </row>
    <row r="255">
      <c r="A255" s="380"/>
      <c r="B255" s="46"/>
      <c r="C255" s="46"/>
      <c r="D255" s="49"/>
      <c r="E255" s="49"/>
      <c r="F255" s="49"/>
      <c r="G255" s="46"/>
      <c r="H255" s="49"/>
      <c r="I255" s="46"/>
      <c r="J255" s="51"/>
      <c r="K255" s="46"/>
      <c r="L255" s="46"/>
      <c r="M255" s="49"/>
      <c r="N255" s="49"/>
      <c r="O255" s="46"/>
      <c r="P255" s="46"/>
      <c r="Q255" s="37"/>
      <c r="R255" s="37"/>
      <c r="S255" s="37"/>
      <c r="T255" s="37"/>
      <c r="U255" s="37"/>
      <c r="V255" s="37"/>
      <c r="W255" s="37"/>
      <c r="X255" s="37"/>
      <c r="Y255" s="37"/>
      <c r="Z255" s="37"/>
    </row>
    <row r="256">
      <c r="A256" s="380"/>
      <c r="B256" s="46"/>
      <c r="C256" s="46"/>
      <c r="D256" s="49"/>
      <c r="E256" s="49"/>
      <c r="F256" s="49"/>
      <c r="G256" s="46"/>
      <c r="H256" s="49"/>
      <c r="I256" s="46"/>
      <c r="J256" s="51"/>
      <c r="K256" s="46"/>
      <c r="L256" s="46"/>
      <c r="M256" s="49"/>
      <c r="N256" s="49"/>
      <c r="O256" s="46"/>
      <c r="P256" s="46"/>
      <c r="Q256" s="37"/>
      <c r="R256" s="37"/>
      <c r="S256" s="37"/>
      <c r="T256" s="37"/>
      <c r="U256" s="37"/>
      <c r="V256" s="37"/>
      <c r="W256" s="37"/>
      <c r="X256" s="37"/>
      <c r="Y256" s="37"/>
      <c r="Z256" s="37"/>
    </row>
    <row r="257">
      <c r="A257" s="380"/>
      <c r="B257" s="46"/>
      <c r="C257" s="46"/>
      <c r="D257" s="49"/>
      <c r="E257" s="49"/>
      <c r="F257" s="49"/>
      <c r="G257" s="46"/>
      <c r="H257" s="49"/>
      <c r="I257" s="46"/>
      <c r="J257" s="51"/>
      <c r="K257" s="46"/>
      <c r="L257" s="46"/>
      <c r="M257" s="49"/>
      <c r="N257" s="49"/>
      <c r="O257" s="46"/>
      <c r="P257" s="46"/>
      <c r="Q257" s="37"/>
      <c r="R257" s="37"/>
      <c r="S257" s="37"/>
      <c r="T257" s="37"/>
      <c r="U257" s="37"/>
      <c r="V257" s="37"/>
      <c r="W257" s="37"/>
      <c r="X257" s="37"/>
      <c r="Y257" s="37"/>
      <c r="Z257" s="37"/>
    </row>
    <row r="258">
      <c r="A258" s="380"/>
      <c r="B258" s="46"/>
      <c r="C258" s="46"/>
      <c r="D258" s="49"/>
      <c r="E258" s="49"/>
      <c r="F258" s="49"/>
      <c r="G258" s="46"/>
      <c r="H258" s="49"/>
      <c r="I258" s="46"/>
      <c r="J258" s="51"/>
      <c r="K258" s="46"/>
      <c r="L258" s="46"/>
      <c r="M258" s="49"/>
      <c r="N258" s="49"/>
      <c r="O258" s="46"/>
      <c r="P258" s="46"/>
      <c r="Q258" s="37"/>
      <c r="R258" s="37"/>
      <c r="S258" s="37"/>
      <c r="T258" s="37"/>
      <c r="U258" s="37"/>
      <c r="V258" s="37"/>
      <c r="W258" s="37"/>
      <c r="X258" s="37"/>
      <c r="Y258" s="37"/>
      <c r="Z258" s="37"/>
    </row>
    <row r="259">
      <c r="A259" s="380"/>
      <c r="B259" s="46"/>
      <c r="C259" s="46"/>
      <c r="D259" s="49"/>
      <c r="E259" s="49"/>
      <c r="F259" s="49"/>
      <c r="G259" s="46"/>
      <c r="H259" s="49"/>
      <c r="I259" s="46"/>
      <c r="J259" s="51"/>
      <c r="K259" s="46"/>
      <c r="L259" s="46"/>
      <c r="M259" s="49"/>
      <c r="N259" s="49"/>
      <c r="O259" s="46"/>
      <c r="P259" s="46"/>
      <c r="Q259" s="37"/>
      <c r="R259" s="37"/>
      <c r="S259" s="37"/>
      <c r="T259" s="37"/>
      <c r="U259" s="37"/>
      <c r="V259" s="37"/>
      <c r="W259" s="37"/>
      <c r="X259" s="37"/>
      <c r="Y259" s="37"/>
      <c r="Z259" s="37"/>
    </row>
    <row r="260">
      <c r="A260" s="380"/>
      <c r="B260" s="46"/>
      <c r="C260" s="46"/>
      <c r="D260" s="49"/>
      <c r="E260" s="49"/>
      <c r="F260" s="49"/>
      <c r="G260" s="46"/>
      <c r="H260" s="49"/>
      <c r="I260" s="46"/>
      <c r="J260" s="51"/>
      <c r="K260" s="46"/>
      <c r="L260" s="46"/>
      <c r="M260" s="49"/>
      <c r="N260" s="49"/>
      <c r="O260" s="46"/>
      <c r="P260" s="46"/>
      <c r="Q260" s="37"/>
      <c r="R260" s="37"/>
      <c r="S260" s="37"/>
      <c r="T260" s="37"/>
      <c r="U260" s="37"/>
      <c r="V260" s="37"/>
      <c r="W260" s="37"/>
      <c r="X260" s="37"/>
      <c r="Y260" s="37"/>
      <c r="Z260" s="37"/>
    </row>
    <row r="261">
      <c r="A261" s="380"/>
      <c r="B261" s="46"/>
      <c r="C261" s="46"/>
      <c r="D261" s="49"/>
      <c r="E261" s="49"/>
      <c r="F261" s="49"/>
      <c r="G261" s="46"/>
      <c r="H261" s="49"/>
      <c r="I261" s="46"/>
      <c r="J261" s="51"/>
      <c r="K261" s="46"/>
      <c r="L261" s="46"/>
      <c r="M261" s="49"/>
      <c r="N261" s="49"/>
      <c r="O261" s="46"/>
      <c r="P261" s="46"/>
      <c r="Q261" s="37"/>
      <c r="R261" s="37"/>
      <c r="S261" s="37"/>
      <c r="T261" s="37"/>
      <c r="U261" s="37"/>
      <c r="V261" s="37"/>
      <c r="W261" s="37"/>
      <c r="X261" s="37"/>
      <c r="Y261" s="37"/>
      <c r="Z261" s="37"/>
    </row>
    <row r="262">
      <c r="A262" s="380"/>
      <c r="B262" s="46"/>
      <c r="C262" s="46"/>
      <c r="D262" s="49"/>
      <c r="E262" s="49"/>
      <c r="F262" s="49"/>
      <c r="G262" s="46"/>
      <c r="H262" s="49"/>
      <c r="I262" s="46"/>
      <c r="J262" s="51"/>
      <c r="K262" s="46"/>
      <c r="L262" s="46"/>
      <c r="M262" s="49"/>
      <c r="N262" s="49"/>
      <c r="O262" s="46"/>
      <c r="P262" s="46"/>
      <c r="Q262" s="37"/>
      <c r="R262" s="37"/>
      <c r="S262" s="37"/>
      <c r="T262" s="37"/>
      <c r="U262" s="37"/>
      <c r="V262" s="37"/>
      <c r="W262" s="37"/>
      <c r="X262" s="37"/>
      <c r="Y262" s="37"/>
      <c r="Z262" s="37"/>
    </row>
    <row r="263">
      <c r="A263" s="380"/>
      <c r="B263" s="46"/>
      <c r="C263" s="46"/>
      <c r="D263" s="49"/>
      <c r="E263" s="49"/>
      <c r="F263" s="49"/>
      <c r="G263" s="46"/>
      <c r="H263" s="49"/>
      <c r="I263" s="46"/>
      <c r="J263" s="51"/>
      <c r="K263" s="46"/>
      <c r="L263" s="46"/>
      <c r="M263" s="49"/>
      <c r="N263" s="49"/>
      <c r="O263" s="46"/>
      <c r="P263" s="46"/>
      <c r="Q263" s="37"/>
      <c r="R263" s="37"/>
      <c r="S263" s="37"/>
      <c r="T263" s="37"/>
      <c r="U263" s="37"/>
      <c r="V263" s="37"/>
      <c r="W263" s="37"/>
      <c r="X263" s="37"/>
      <c r="Y263" s="37"/>
      <c r="Z263" s="37"/>
    </row>
    <row r="264">
      <c r="A264" s="380"/>
      <c r="B264" s="46"/>
      <c r="C264" s="46"/>
      <c r="D264" s="49"/>
      <c r="E264" s="49"/>
      <c r="F264" s="49"/>
      <c r="G264" s="46"/>
      <c r="H264" s="49"/>
      <c r="I264" s="46"/>
      <c r="J264" s="51"/>
      <c r="K264" s="46"/>
      <c r="L264" s="46"/>
      <c r="M264" s="49"/>
      <c r="N264" s="49"/>
      <c r="O264" s="46"/>
      <c r="P264" s="46"/>
      <c r="Q264" s="37"/>
      <c r="R264" s="37"/>
      <c r="S264" s="37"/>
      <c r="T264" s="37"/>
      <c r="U264" s="37"/>
      <c r="V264" s="37"/>
      <c r="W264" s="37"/>
      <c r="X264" s="37"/>
      <c r="Y264" s="37"/>
      <c r="Z264" s="37"/>
    </row>
    <row r="265">
      <c r="A265" s="380"/>
      <c r="B265" s="46"/>
      <c r="C265" s="46"/>
      <c r="D265" s="49"/>
      <c r="E265" s="49"/>
      <c r="F265" s="49"/>
      <c r="G265" s="46"/>
      <c r="H265" s="49"/>
      <c r="I265" s="46"/>
      <c r="J265" s="51"/>
      <c r="K265" s="46"/>
      <c r="L265" s="46"/>
      <c r="M265" s="49"/>
      <c r="N265" s="49"/>
      <c r="O265" s="46"/>
      <c r="P265" s="46"/>
      <c r="Q265" s="37"/>
      <c r="R265" s="37"/>
      <c r="S265" s="37"/>
      <c r="T265" s="37"/>
      <c r="U265" s="37"/>
      <c r="V265" s="37"/>
      <c r="W265" s="37"/>
      <c r="X265" s="37"/>
      <c r="Y265" s="37"/>
      <c r="Z265" s="37"/>
    </row>
    <row r="266">
      <c r="A266" s="380"/>
      <c r="B266" s="46"/>
      <c r="C266" s="46"/>
      <c r="D266" s="49"/>
      <c r="E266" s="49"/>
      <c r="F266" s="49"/>
      <c r="G266" s="46"/>
      <c r="H266" s="49"/>
      <c r="I266" s="46"/>
      <c r="J266" s="51"/>
      <c r="K266" s="46"/>
      <c r="L266" s="46"/>
      <c r="M266" s="49"/>
      <c r="N266" s="49"/>
      <c r="O266" s="46"/>
      <c r="P266" s="46"/>
      <c r="Q266" s="37"/>
      <c r="R266" s="37"/>
      <c r="S266" s="37"/>
      <c r="T266" s="37"/>
      <c r="U266" s="37"/>
      <c r="V266" s="37"/>
      <c r="W266" s="37"/>
      <c r="X266" s="37"/>
      <c r="Y266" s="37"/>
      <c r="Z266" s="37"/>
    </row>
    <row r="267">
      <c r="A267" s="380"/>
      <c r="B267" s="46"/>
      <c r="C267" s="46"/>
      <c r="D267" s="49"/>
      <c r="E267" s="49"/>
      <c r="F267" s="49"/>
      <c r="G267" s="46"/>
      <c r="H267" s="49"/>
      <c r="I267" s="46"/>
      <c r="J267" s="51"/>
      <c r="K267" s="46"/>
      <c r="L267" s="46"/>
      <c r="M267" s="49"/>
      <c r="N267" s="49"/>
      <c r="O267" s="46"/>
      <c r="P267" s="46"/>
      <c r="Q267" s="37"/>
      <c r="R267" s="37"/>
      <c r="S267" s="37"/>
      <c r="T267" s="37"/>
      <c r="U267" s="37"/>
      <c r="V267" s="37"/>
      <c r="W267" s="37"/>
      <c r="X267" s="37"/>
      <c r="Y267" s="37"/>
      <c r="Z267" s="37"/>
    </row>
    <row r="268">
      <c r="A268" s="380"/>
      <c r="B268" s="46"/>
      <c r="C268" s="46"/>
      <c r="D268" s="49"/>
      <c r="E268" s="49"/>
      <c r="F268" s="49"/>
      <c r="G268" s="46"/>
      <c r="H268" s="49"/>
      <c r="I268" s="46"/>
      <c r="J268" s="51"/>
      <c r="K268" s="46"/>
      <c r="L268" s="46"/>
      <c r="M268" s="49"/>
      <c r="N268" s="49"/>
      <c r="O268" s="46"/>
      <c r="P268" s="46"/>
      <c r="Q268" s="37"/>
      <c r="R268" s="37"/>
      <c r="S268" s="37"/>
      <c r="T268" s="37"/>
      <c r="U268" s="37"/>
      <c r="V268" s="37"/>
      <c r="W268" s="37"/>
      <c r="X268" s="37"/>
      <c r="Y268" s="37"/>
      <c r="Z268" s="37"/>
    </row>
    <row r="269">
      <c r="A269" s="380"/>
      <c r="B269" s="46"/>
      <c r="C269" s="46"/>
      <c r="D269" s="49"/>
      <c r="E269" s="49"/>
      <c r="F269" s="49"/>
      <c r="G269" s="46"/>
      <c r="H269" s="49"/>
      <c r="I269" s="46"/>
      <c r="J269" s="51"/>
      <c r="K269" s="46"/>
      <c r="L269" s="46"/>
      <c r="M269" s="49"/>
      <c r="N269" s="49"/>
      <c r="O269" s="46"/>
      <c r="P269" s="46"/>
      <c r="Q269" s="37"/>
      <c r="R269" s="37"/>
      <c r="S269" s="37"/>
      <c r="T269" s="37"/>
      <c r="U269" s="37"/>
      <c r="V269" s="37"/>
      <c r="W269" s="37"/>
      <c r="X269" s="37"/>
      <c r="Y269" s="37"/>
      <c r="Z269" s="37"/>
    </row>
    <row r="270">
      <c r="A270" s="380"/>
      <c r="B270" s="46"/>
      <c r="C270" s="46"/>
      <c r="D270" s="49"/>
      <c r="E270" s="49"/>
      <c r="F270" s="49"/>
      <c r="G270" s="46"/>
      <c r="H270" s="49"/>
      <c r="I270" s="46"/>
      <c r="J270" s="51"/>
      <c r="K270" s="46"/>
      <c r="L270" s="46"/>
      <c r="M270" s="49"/>
      <c r="N270" s="49"/>
      <c r="O270" s="46"/>
      <c r="P270" s="46"/>
      <c r="Q270" s="37"/>
      <c r="R270" s="37"/>
      <c r="S270" s="37"/>
      <c r="T270" s="37"/>
      <c r="U270" s="37"/>
      <c r="V270" s="37"/>
      <c r="W270" s="37"/>
      <c r="X270" s="37"/>
      <c r="Y270" s="37"/>
      <c r="Z270" s="37"/>
    </row>
    <row r="271">
      <c r="A271" s="380"/>
      <c r="B271" s="46"/>
      <c r="C271" s="46"/>
      <c r="D271" s="49"/>
      <c r="E271" s="49"/>
      <c r="F271" s="49"/>
      <c r="G271" s="46"/>
      <c r="H271" s="49"/>
      <c r="I271" s="46"/>
      <c r="J271" s="51"/>
      <c r="K271" s="46"/>
      <c r="L271" s="46"/>
      <c r="M271" s="49"/>
      <c r="N271" s="49"/>
      <c r="O271" s="46"/>
      <c r="P271" s="46"/>
      <c r="Q271" s="37"/>
      <c r="R271" s="37"/>
      <c r="S271" s="37"/>
      <c r="T271" s="37"/>
      <c r="U271" s="37"/>
      <c r="V271" s="37"/>
      <c r="W271" s="37"/>
      <c r="X271" s="37"/>
      <c r="Y271" s="37"/>
      <c r="Z271" s="37"/>
    </row>
    <row r="272">
      <c r="A272" s="380"/>
      <c r="B272" s="46"/>
      <c r="C272" s="46"/>
      <c r="D272" s="49"/>
      <c r="E272" s="49"/>
      <c r="F272" s="49"/>
      <c r="G272" s="46"/>
      <c r="H272" s="49"/>
      <c r="I272" s="46"/>
      <c r="J272" s="51"/>
      <c r="K272" s="46"/>
      <c r="L272" s="46"/>
      <c r="M272" s="49"/>
      <c r="N272" s="49"/>
      <c r="O272" s="46"/>
      <c r="P272" s="46"/>
      <c r="Q272" s="37"/>
      <c r="R272" s="37"/>
      <c r="S272" s="37"/>
      <c r="T272" s="37"/>
      <c r="U272" s="37"/>
      <c r="V272" s="37"/>
      <c r="W272" s="37"/>
      <c r="X272" s="37"/>
      <c r="Y272" s="37"/>
      <c r="Z272" s="37"/>
    </row>
    <row r="273">
      <c r="A273" s="380"/>
      <c r="B273" s="46"/>
      <c r="C273" s="46"/>
      <c r="D273" s="49"/>
      <c r="E273" s="49"/>
      <c r="F273" s="49"/>
      <c r="G273" s="46"/>
      <c r="H273" s="49"/>
      <c r="I273" s="46"/>
      <c r="J273" s="51"/>
      <c r="K273" s="46"/>
      <c r="L273" s="46"/>
      <c r="M273" s="49"/>
      <c r="N273" s="49"/>
      <c r="O273" s="46"/>
      <c r="P273" s="46"/>
      <c r="Q273" s="37"/>
      <c r="R273" s="37"/>
      <c r="S273" s="37"/>
      <c r="T273" s="37"/>
      <c r="U273" s="37"/>
      <c r="V273" s="37"/>
      <c r="W273" s="37"/>
      <c r="X273" s="37"/>
      <c r="Y273" s="37"/>
      <c r="Z273" s="37"/>
    </row>
    <row r="274">
      <c r="A274" s="380"/>
      <c r="B274" s="46"/>
      <c r="C274" s="46"/>
      <c r="D274" s="49"/>
      <c r="E274" s="49"/>
      <c r="F274" s="49"/>
      <c r="G274" s="46"/>
      <c r="H274" s="49"/>
      <c r="I274" s="46"/>
      <c r="J274" s="51"/>
      <c r="K274" s="46"/>
      <c r="L274" s="46"/>
      <c r="M274" s="49"/>
      <c r="N274" s="49"/>
      <c r="O274" s="46"/>
      <c r="P274" s="46"/>
      <c r="Q274" s="37"/>
      <c r="R274" s="37"/>
      <c r="S274" s="37"/>
      <c r="T274" s="37"/>
      <c r="U274" s="37"/>
      <c r="V274" s="37"/>
      <c r="W274" s="37"/>
      <c r="X274" s="37"/>
      <c r="Y274" s="37"/>
      <c r="Z274" s="37"/>
    </row>
    <row r="275">
      <c r="A275" s="380"/>
      <c r="B275" s="46"/>
      <c r="C275" s="46"/>
      <c r="D275" s="49"/>
      <c r="E275" s="49"/>
      <c r="F275" s="49"/>
      <c r="G275" s="46"/>
      <c r="H275" s="49"/>
      <c r="I275" s="46"/>
      <c r="J275" s="51"/>
      <c r="K275" s="46"/>
      <c r="L275" s="46"/>
      <c r="M275" s="49"/>
      <c r="N275" s="49"/>
      <c r="O275" s="46"/>
      <c r="P275" s="46"/>
      <c r="Q275" s="37"/>
      <c r="R275" s="37"/>
      <c r="S275" s="37"/>
      <c r="T275" s="37"/>
      <c r="U275" s="37"/>
      <c r="V275" s="37"/>
      <c r="W275" s="37"/>
      <c r="X275" s="37"/>
      <c r="Y275" s="37"/>
      <c r="Z275" s="37"/>
    </row>
    <row r="276">
      <c r="A276" s="380"/>
      <c r="B276" s="46"/>
      <c r="C276" s="46"/>
      <c r="D276" s="49"/>
      <c r="E276" s="49"/>
      <c r="F276" s="49"/>
      <c r="G276" s="46"/>
      <c r="H276" s="49"/>
      <c r="I276" s="46"/>
      <c r="J276" s="51"/>
      <c r="K276" s="46"/>
      <c r="L276" s="46"/>
      <c r="M276" s="49"/>
      <c r="N276" s="49"/>
      <c r="O276" s="46"/>
      <c r="P276" s="46"/>
      <c r="Q276" s="37"/>
      <c r="R276" s="37"/>
      <c r="S276" s="37"/>
      <c r="T276" s="37"/>
      <c r="U276" s="37"/>
      <c r="V276" s="37"/>
      <c r="W276" s="37"/>
      <c r="X276" s="37"/>
      <c r="Y276" s="37"/>
      <c r="Z276" s="37"/>
    </row>
    <row r="277">
      <c r="A277" s="380"/>
      <c r="B277" s="46"/>
      <c r="C277" s="46"/>
      <c r="D277" s="49"/>
      <c r="E277" s="49"/>
      <c r="F277" s="49"/>
      <c r="G277" s="46"/>
      <c r="H277" s="49"/>
      <c r="I277" s="46"/>
      <c r="J277" s="51"/>
      <c r="K277" s="46"/>
      <c r="L277" s="46"/>
      <c r="M277" s="49"/>
      <c r="N277" s="49"/>
      <c r="O277" s="46"/>
      <c r="P277" s="46"/>
      <c r="Q277" s="37"/>
      <c r="R277" s="37"/>
      <c r="S277" s="37"/>
      <c r="T277" s="37"/>
      <c r="U277" s="37"/>
      <c r="V277" s="37"/>
      <c r="W277" s="37"/>
      <c r="X277" s="37"/>
      <c r="Y277" s="37"/>
      <c r="Z277" s="37"/>
    </row>
    <row r="278">
      <c r="A278" s="380"/>
      <c r="B278" s="46"/>
      <c r="C278" s="46"/>
      <c r="D278" s="49"/>
      <c r="E278" s="49"/>
      <c r="F278" s="49"/>
      <c r="G278" s="46"/>
      <c r="H278" s="49"/>
      <c r="I278" s="46"/>
      <c r="J278" s="51"/>
      <c r="K278" s="46"/>
      <c r="L278" s="46"/>
      <c r="M278" s="49"/>
      <c r="N278" s="49"/>
      <c r="O278" s="46"/>
      <c r="P278" s="46"/>
      <c r="Q278" s="37"/>
      <c r="R278" s="37"/>
      <c r="S278" s="37"/>
      <c r="T278" s="37"/>
      <c r="U278" s="37"/>
      <c r="V278" s="37"/>
      <c r="W278" s="37"/>
      <c r="X278" s="37"/>
      <c r="Y278" s="37"/>
      <c r="Z278" s="37"/>
    </row>
    <row r="279">
      <c r="A279" s="380"/>
      <c r="B279" s="46"/>
      <c r="C279" s="46"/>
      <c r="D279" s="49"/>
      <c r="E279" s="49"/>
      <c r="F279" s="49"/>
      <c r="G279" s="46"/>
      <c r="H279" s="49"/>
      <c r="I279" s="46"/>
      <c r="J279" s="51"/>
      <c r="K279" s="46"/>
      <c r="L279" s="46"/>
      <c r="M279" s="49"/>
      <c r="N279" s="49"/>
      <c r="O279" s="46"/>
      <c r="P279" s="46"/>
      <c r="Q279" s="37"/>
      <c r="R279" s="37"/>
      <c r="S279" s="37"/>
      <c r="T279" s="37"/>
      <c r="U279" s="37"/>
      <c r="V279" s="37"/>
      <c r="W279" s="37"/>
      <c r="X279" s="37"/>
      <c r="Y279" s="37"/>
      <c r="Z279" s="37"/>
    </row>
    <row r="280">
      <c r="A280" s="380"/>
      <c r="B280" s="46"/>
      <c r="C280" s="46"/>
      <c r="D280" s="49"/>
      <c r="E280" s="49"/>
      <c r="F280" s="49"/>
      <c r="G280" s="46"/>
      <c r="H280" s="49"/>
      <c r="I280" s="46"/>
      <c r="J280" s="51"/>
      <c r="K280" s="46"/>
      <c r="L280" s="46"/>
      <c r="M280" s="49"/>
      <c r="N280" s="49"/>
      <c r="O280" s="46"/>
      <c r="P280" s="46"/>
      <c r="Q280" s="37"/>
      <c r="R280" s="37"/>
      <c r="S280" s="37"/>
      <c r="T280" s="37"/>
      <c r="U280" s="37"/>
      <c r="V280" s="37"/>
      <c r="W280" s="37"/>
      <c r="X280" s="37"/>
      <c r="Y280" s="37"/>
      <c r="Z280" s="37"/>
    </row>
    <row r="281">
      <c r="A281" s="380"/>
      <c r="B281" s="46"/>
      <c r="C281" s="46"/>
      <c r="D281" s="49"/>
      <c r="E281" s="49"/>
      <c r="F281" s="49"/>
      <c r="G281" s="46"/>
      <c r="H281" s="49"/>
      <c r="I281" s="46"/>
      <c r="J281" s="51"/>
      <c r="K281" s="46"/>
      <c r="L281" s="46"/>
      <c r="M281" s="49"/>
      <c r="N281" s="49"/>
      <c r="O281" s="46"/>
      <c r="P281" s="46"/>
      <c r="Q281" s="37"/>
      <c r="R281" s="37"/>
      <c r="S281" s="37"/>
      <c r="T281" s="37"/>
      <c r="U281" s="37"/>
      <c r="V281" s="37"/>
      <c r="W281" s="37"/>
      <c r="X281" s="37"/>
      <c r="Y281" s="37"/>
      <c r="Z281" s="37"/>
    </row>
    <row r="282">
      <c r="A282" s="380"/>
      <c r="B282" s="46"/>
      <c r="C282" s="46"/>
      <c r="D282" s="49"/>
      <c r="E282" s="49"/>
      <c r="F282" s="49"/>
      <c r="G282" s="46"/>
      <c r="H282" s="49"/>
      <c r="I282" s="46"/>
      <c r="J282" s="51"/>
      <c r="K282" s="46"/>
      <c r="L282" s="46"/>
      <c r="M282" s="49"/>
      <c r="N282" s="49"/>
      <c r="O282" s="46"/>
      <c r="P282" s="46"/>
      <c r="Q282" s="37"/>
      <c r="R282" s="37"/>
      <c r="S282" s="37"/>
      <c r="T282" s="37"/>
      <c r="U282" s="37"/>
      <c r="V282" s="37"/>
      <c r="W282" s="37"/>
      <c r="X282" s="37"/>
      <c r="Y282" s="37"/>
      <c r="Z282" s="37"/>
    </row>
    <row r="283">
      <c r="A283" s="380"/>
      <c r="B283" s="46"/>
      <c r="C283" s="46"/>
      <c r="D283" s="49"/>
      <c r="E283" s="49"/>
      <c r="F283" s="49"/>
      <c r="G283" s="46"/>
      <c r="H283" s="49"/>
      <c r="I283" s="46"/>
      <c r="J283" s="51"/>
      <c r="K283" s="46"/>
      <c r="L283" s="46"/>
      <c r="M283" s="49"/>
      <c r="N283" s="49"/>
      <c r="O283" s="46"/>
      <c r="P283" s="46"/>
      <c r="Q283" s="37"/>
      <c r="R283" s="37"/>
      <c r="S283" s="37"/>
      <c r="T283" s="37"/>
      <c r="U283" s="37"/>
      <c r="V283" s="37"/>
      <c r="W283" s="37"/>
      <c r="X283" s="37"/>
      <c r="Y283" s="37"/>
      <c r="Z283" s="37"/>
    </row>
    <row r="284">
      <c r="A284" s="380"/>
      <c r="B284" s="46"/>
      <c r="C284" s="46"/>
      <c r="D284" s="49"/>
      <c r="E284" s="49"/>
      <c r="F284" s="49"/>
      <c r="G284" s="46"/>
      <c r="H284" s="49"/>
      <c r="I284" s="46"/>
      <c r="J284" s="51"/>
      <c r="K284" s="46"/>
      <c r="L284" s="46"/>
      <c r="M284" s="49"/>
      <c r="N284" s="49"/>
      <c r="O284" s="46"/>
      <c r="P284" s="46"/>
      <c r="Q284" s="37"/>
      <c r="R284" s="37"/>
      <c r="S284" s="37"/>
      <c r="T284" s="37"/>
      <c r="U284" s="37"/>
      <c r="V284" s="37"/>
      <c r="W284" s="37"/>
      <c r="X284" s="37"/>
      <c r="Y284" s="37"/>
      <c r="Z284" s="37"/>
    </row>
    <row r="285">
      <c r="A285" s="380"/>
      <c r="B285" s="46"/>
      <c r="C285" s="46"/>
      <c r="D285" s="49"/>
      <c r="E285" s="49"/>
      <c r="F285" s="49"/>
      <c r="G285" s="46"/>
      <c r="H285" s="49"/>
      <c r="I285" s="46"/>
      <c r="J285" s="51"/>
      <c r="K285" s="46"/>
      <c r="L285" s="46"/>
      <c r="M285" s="49"/>
      <c r="N285" s="49"/>
      <c r="O285" s="46"/>
      <c r="P285" s="46"/>
      <c r="Q285" s="37"/>
      <c r="R285" s="37"/>
      <c r="S285" s="37"/>
      <c r="T285" s="37"/>
      <c r="U285" s="37"/>
      <c r="V285" s="37"/>
      <c r="W285" s="37"/>
      <c r="X285" s="37"/>
      <c r="Y285" s="37"/>
      <c r="Z285" s="37"/>
    </row>
    <row r="286">
      <c r="A286" s="380"/>
      <c r="B286" s="46"/>
      <c r="C286" s="46"/>
      <c r="D286" s="49"/>
      <c r="E286" s="49"/>
      <c r="F286" s="49"/>
      <c r="G286" s="46"/>
      <c r="H286" s="49"/>
      <c r="I286" s="46"/>
      <c r="J286" s="51"/>
      <c r="K286" s="46"/>
      <c r="L286" s="46"/>
      <c r="M286" s="49"/>
      <c r="N286" s="49"/>
      <c r="O286" s="46"/>
      <c r="P286" s="46"/>
      <c r="Q286" s="37"/>
      <c r="R286" s="37"/>
      <c r="S286" s="37"/>
      <c r="T286" s="37"/>
      <c r="U286" s="37"/>
      <c r="V286" s="37"/>
      <c r="W286" s="37"/>
      <c r="X286" s="37"/>
      <c r="Y286" s="37"/>
      <c r="Z286" s="37"/>
    </row>
    <row r="287">
      <c r="A287" s="380"/>
      <c r="B287" s="46"/>
      <c r="C287" s="46"/>
      <c r="D287" s="49"/>
      <c r="E287" s="49"/>
      <c r="F287" s="49"/>
      <c r="G287" s="46"/>
      <c r="H287" s="49"/>
      <c r="I287" s="46"/>
      <c r="J287" s="51"/>
      <c r="K287" s="46"/>
      <c r="L287" s="46"/>
      <c r="M287" s="49"/>
      <c r="N287" s="49"/>
      <c r="O287" s="46"/>
      <c r="P287" s="46"/>
      <c r="Q287" s="37"/>
      <c r="R287" s="37"/>
      <c r="S287" s="37"/>
      <c r="T287" s="37"/>
      <c r="U287" s="37"/>
      <c r="V287" s="37"/>
      <c r="W287" s="37"/>
      <c r="X287" s="37"/>
      <c r="Y287" s="37"/>
      <c r="Z287" s="37"/>
    </row>
    <row r="288">
      <c r="A288" s="380"/>
      <c r="B288" s="46"/>
      <c r="C288" s="46"/>
      <c r="D288" s="49"/>
      <c r="E288" s="49"/>
      <c r="F288" s="49"/>
      <c r="G288" s="46"/>
      <c r="H288" s="49"/>
      <c r="I288" s="46"/>
      <c r="J288" s="51"/>
      <c r="K288" s="46"/>
      <c r="L288" s="46"/>
      <c r="M288" s="49"/>
      <c r="N288" s="49"/>
      <c r="O288" s="46"/>
      <c r="P288" s="46"/>
      <c r="Q288" s="37"/>
      <c r="R288" s="37"/>
      <c r="S288" s="37"/>
      <c r="T288" s="37"/>
      <c r="U288" s="37"/>
      <c r="V288" s="37"/>
      <c r="W288" s="37"/>
      <c r="X288" s="37"/>
      <c r="Y288" s="37"/>
      <c r="Z288" s="37"/>
    </row>
    <row r="289">
      <c r="A289" s="380"/>
      <c r="B289" s="46"/>
      <c r="C289" s="46"/>
      <c r="D289" s="49"/>
      <c r="E289" s="49"/>
      <c r="F289" s="49"/>
      <c r="G289" s="46"/>
      <c r="H289" s="49"/>
      <c r="I289" s="46"/>
      <c r="J289" s="51"/>
      <c r="K289" s="46"/>
      <c r="L289" s="46"/>
      <c r="M289" s="49"/>
      <c r="N289" s="49"/>
      <c r="O289" s="46"/>
      <c r="P289" s="46"/>
      <c r="Q289" s="37"/>
      <c r="R289" s="37"/>
      <c r="S289" s="37"/>
      <c r="T289" s="37"/>
      <c r="U289" s="37"/>
      <c r="V289" s="37"/>
      <c r="W289" s="37"/>
      <c r="X289" s="37"/>
      <c r="Y289" s="37"/>
      <c r="Z289" s="37"/>
    </row>
    <row r="290">
      <c r="A290" s="380"/>
      <c r="B290" s="46"/>
      <c r="C290" s="46"/>
      <c r="D290" s="49"/>
      <c r="E290" s="49"/>
      <c r="F290" s="49"/>
      <c r="G290" s="46"/>
      <c r="H290" s="49"/>
      <c r="I290" s="46"/>
      <c r="J290" s="51"/>
      <c r="K290" s="46"/>
      <c r="L290" s="46"/>
      <c r="M290" s="49"/>
      <c r="N290" s="49"/>
      <c r="O290" s="46"/>
      <c r="P290" s="46"/>
      <c r="Q290" s="37"/>
      <c r="R290" s="37"/>
      <c r="S290" s="37"/>
      <c r="T290" s="37"/>
      <c r="U290" s="37"/>
      <c r="V290" s="37"/>
      <c r="W290" s="37"/>
      <c r="X290" s="37"/>
      <c r="Y290" s="37"/>
      <c r="Z290" s="37"/>
    </row>
    <row r="291">
      <c r="A291" s="380"/>
      <c r="B291" s="46"/>
      <c r="C291" s="46"/>
      <c r="D291" s="49"/>
      <c r="E291" s="49"/>
      <c r="F291" s="49"/>
      <c r="G291" s="46"/>
      <c r="H291" s="49"/>
      <c r="I291" s="46"/>
      <c r="J291" s="51"/>
      <c r="K291" s="46"/>
      <c r="L291" s="46"/>
      <c r="M291" s="49"/>
      <c r="N291" s="49"/>
      <c r="O291" s="46"/>
      <c r="P291" s="46"/>
      <c r="Q291" s="37"/>
      <c r="R291" s="37"/>
      <c r="S291" s="37"/>
      <c r="T291" s="37"/>
      <c r="U291" s="37"/>
      <c r="V291" s="37"/>
      <c r="W291" s="37"/>
      <c r="X291" s="37"/>
      <c r="Y291" s="37"/>
      <c r="Z291" s="37"/>
    </row>
    <row r="292">
      <c r="A292" s="380"/>
      <c r="B292" s="46"/>
      <c r="C292" s="46"/>
      <c r="D292" s="49"/>
      <c r="E292" s="49"/>
      <c r="F292" s="49"/>
      <c r="G292" s="46"/>
      <c r="H292" s="49"/>
      <c r="I292" s="46"/>
      <c r="J292" s="51"/>
      <c r="K292" s="46"/>
      <c r="L292" s="46"/>
      <c r="M292" s="49"/>
      <c r="N292" s="49"/>
      <c r="O292" s="46"/>
      <c r="P292" s="46"/>
      <c r="Q292" s="37"/>
      <c r="R292" s="37"/>
      <c r="S292" s="37"/>
      <c r="T292" s="37"/>
      <c r="U292" s="37"/>
      <c r="V292" s="37"/>
      <c r="W292" s="37"/>
      <c r="X292" s="37"/>
      <c r="Y292" s="37"/>
      <c r="Z292" s="37"/>
    </row>
    <row r="293">
      <c r="A293" s="380"/>
      <c r="B293" s="46"/>
      <c r="C293" s="46"/>
      <c r="D293" s="49"/>
      <c r="E293" s="49"/>
      <c r="F293" s="49"/>
      <c r="G293" s="46"/>
      <c r="H293" s="49"/>
      <c r="I293" s="46"/>
      <c r="J293" s="51"/>
      <c r="K293" s="46"/>
      <c r="L293" s="46"/>
      <c r="M293" s="49"/>
      <c r="N293" s="49"/>
      <c r="O293" s="46"/>
      <c r="P293" s="46"/>
      <c r="Q293" s="37"/>
      <c r="R293" s="37"/>
      <c r="S293" s="37"/>
      <c r="T293" s="37"/>
      <c r="U293" s="37"/>
      <c r="V293" s="37"/>
      <c r="W293" s="37"/>
      <c r="X293" s="37"/>
      <c r="Y293" s="37"/>
      <c r="Z293" s="37"/>
    </row>
    <row r="294">
      <c r="A294" s="380"/>
      <c r="B294" s="46"/>
      <c r="C294" s="46"/>
      <c r="D294" s="49"/>
      <c r="E294" s="49"/>
      <c r="F294" s="49"/>
      <c r="G294" s="46"/>
      <c r="H294" s="49"/>
      <c r="I294" s="46"/>
      <c r="J294" s="51"/>
      <c r="K294" s="46"/>
      <c r="L294" s="46"/>
      <c r="M294" s="49"/>
      <c r="N294" s="49"/>
      <c r="O294" s="46"/>
      <c r="P294" s="46"/>
      <c r="Q294" s="37"/>
      <c r="R294" s="37"/>
      <c r="S294" s="37"/>
      <c r="T294" s="37"/>
      <c r="U294" s="37"/>
      <c r="V294" s="37"/>
      <c r="W294" s="37"/>
      <c r="X294" s="37"/>
      <c r="Y294" s="37"/>
      <c r="Z294" s="37"/>
    </row>
    <row r="295">
      <c r="A295" s="380"/>
      <c r="B295" s="46"/>
      <c r="C295" s="46"/>
      <c r="D295" s="49"/>
      <c r="E295" s="49"/>
      <c r="F295" s="49"/>
      <c r="G295" s="46"/>
      <c r="H295" s="49"/>
      <c r="I295" s="46"/>
      <c r="J295" s="51"/>
      <c r="K295" s="46"/>
      <c r="L295" s="46"/>
      <c r="M295" s="49"/>
      <c r="N295" s="49"/>
      <c r="O295" s="46"/>
      <c r="P295" s="46"/>
      <c r="Q295" s="37"/>
      <c r="R295" s="37"/>
      <c r="S295" s="37"/>
      <c r="T295" s="37"/>
      <c r="U295" s="37"/>
      <c r="V295" s="37"/>
      <c r="W295" s="37"/>
      <c r="X295" s="37"/>
      <c r="Y295" s="37"/>
      <c r="Z295" s="37"/>
    </row>
    <row r="296">
      <c r="A296" s="380"/>
      <c r="B296" s="46"/>
      <c r="C296" s="46"/>
      <c r="D296" s="49"/>
      <c r="E296" s="49"/>
      <c r="F296" s="49"/>
      <c r="G296" s="46"/>
      <c r="H296" s="49"/>
      <c r="I296" s="46"/>
      <c r="J296" s="51"/>
      <c r="K296" s="46"/>
      <c r="L296" s="46"/>
      <c r="M296" s="49"/>
      <c r="N296" s="49"/>
      <c r="O296" s="46"/>
      <c r="P296" s="46"/>
      <c r="Q296" s="37"/>
      <c r="R296" s="37"/>
      <c r="S296" s="37"/>
      <c r="T296" s="37"/>
      <c r="U296" s="37"/>
      <c r="V296" s="37"/>
      <c r="W296" s="37"/>
      <c r="X296" s="37"/>
      <c r="Y296" s="37"/>
      <c r="Z296" s="37"/>
    </row>
    <row r="297">
      <c r="A297" s="380"/>
      <c r="B297" s="46"/>
      <c r="C297" s="46"/>
      <c r="D297" s="49"/>
      <c r="E297" s="49"/>
      <c r="F297" s="49"/>
      <c r="G297" s="46"/>
      <c r="H297" s="49"/>
      <c r="I297" s="46"/>
      <c r="J297" s="51"/>
      <c r="K297" s="46"/>
      <c r="L297" s="46"/>
      <c r="M297" s="49"/>
      <c r="N297" s="49"/>
      <c r="O297" s="46"/>
      <c r="P297" s="46"/>
      <c r="Q297" s="37"/>
      <c r="R297" s="37"/>
      <c r="S297" s="37"/>
      <c r="T297" s="37"/>
      <c r="U297" s="37"/>
      <c r="V297" s="37"/>
      <c r="W297" s="37"/>
      <c r="X297" s="37"/>
      <c r="Y297" s="37"/>
      <c r="Z297" s="37"/>
    </row>
    <row r="298">
      <c r="A298" s="380"/>
      <c r="B298" s="46"/>
      <c r="C298" s="46"/>
      <c r="D298" s="49"/>
      <c r="E298" s="49"/>
      <c r="F298" s="49"/>
      <c r="G298" s="46"/>
      <c r="H298" s="49"/>
      <c r="I298" s="46"/>
      <c r="J298" s="51"/>
      <c r="K298" s="46"/>
      <c r="L298" s="46"/>
      <c r="M298" s="49"/>
      <c r="N298" s="49"/>
      <c r="O298" s="46"/>
      <c r="P298" s="46"/>
      <c r="Q298" s="37"/>
      <c r="R298" s="37"/>
      <c r="S298" s="37"/>
      <c r="T298" s="37"/>
      <c r="U298" s="37"/>
      <c r="V298" s="37"/>
      <c r="W298" s="37"/>
      <c r="X298" s="37"/>
      <c r="Y298" s="37"/>
      <c r="Z298" s="37"/>
    </row>
    <row r="299">
      <c r="A299" s="380"/>
      <c r="B299" s="46"/>
      <c r="C299" s="46"/>
      <c r="D299" s="49"/>
      <c r="E299" s="49"/>
      <c r="F299" s="49"/>
      <c r="G299" s="46"/>
      <c r="H299" s="49"/>
      <c r="I299" s="46"/>
      <c r="J299" s="51"/>
      <c r="K299" s="46"/>
      <c r="L299" s="46"/>
      <c r="M299" s="49"/>
      <c r="N299" s="49"/>
      <c r="O299" s="46"/>
      <c r="P299" s="46"/>
      <c r="Q299" s="37"/>
      <c r="R299" s="37"/>
      <c r="S299" s="37"/>
      <c r="T299" s="37"/>
      <c r="U299" s="37"/>
      <c r="V299" s="37"/>
      <c r="W299" s="37"/>
      <c r="X299" s="37"/>
      <c r="Y299" s="37"/>
      <c r="Z299" s="37"/>
    </row>
    <row r="300">
      <c r="A300" s="380"/>
      <c r="B300" s="46"/>
      <c r="C300" s="46"/>
      <c r="D300" s="49"/>
      <c r="E300" s="49"/>
      <c r="F300" s="49"/>
      <c r="G300" s="46"/>
      <c r="H300" s="49"/>
      <c r="I300" s="46"/>
      <c r="J300" s="51"/>
      <c r="K300" s="46"/>
      <c r="L300" s="46"/>
      <c r="M300" s="49"/>
      <c r="N300" s="49"/>
      <c r="O300" s="46"/>
      <c r="P300" s="46"/>
      <c r="Q300" s="37"/>
      <c r="R300" s="37"/>
      <c r="S300" s="37"/>
      <c r="T300" s="37"/>
      <c r="U300" s="37"/>
      <c r="V300" s="37"/>
      <c r="W300" s="37"/>
      <c r="X300" s="37"/>
      <c r="Y300" s="37"/>
      <c r="Z300" s="37"/>
    </row>
    <row r="301">
      <c r="A301" s="380"/>
      <c r="B301" s="46"/>
      <c r="C301" s="46"/>
      <c r="D301" s="49"/>
      <c r="E301" s="49"/>
      <c r="F301" s="49"/>
      <c r="G301" s="46"/>
      <c r="H301" s="49"/>
      <c r="I301" s="46"/>
      <c r="J301" s="51"/>
      <c r="K301" s="46"/>
      <c r="L301" s="46"/>
      <c r="M301" s="49"/>
      <c r="N301" s="49"/>
      <c r="O301" s="46"/>
      <c r="P301" s="46"/>
      <c r="Q301" s="37"/>
      <c r="R301" s="37"/>
      <c r="S301" s="37"/>
      <c r="T301" s="37"/>
      <c r="U301" s="37"/>
      <c r="V301" s="37"/>
      <c r="W301" s="37"/>
      <c r="X301" s="37"/>
      <c r="Y301" s="37"/>
      <c r="Z301" s="37"/>
    </row>
    <row r="302">
      <c r="A302" s="380"/>
      <c r="B302" s="46"/>
      <c r="C302" s="46"/>
      <c r="D302" s="49"/>
      <c r="E302" s="49"/>
      <c r="F302" s="49"/>
      <c r="G302" s="46"/>
      <c r="H302" s="49"/>
      <c r="I302" s="46"/>
      <c r="J302" s="51"/>
      <c r="K302" s="46"/>
      <c r="L302" s="46"/>
      <c r="M302" s="49"/>
      <c r="N302" s="49"/>
      <c r="O302" s="46"/>
      <c r="P302" s="46"/>
      <c r="Q302" s="37"/>
      <c r="R302" s="37"/>
      <c r="S302" s="37"/>
      <c r="T302" s="37"/>
      <c r="U302" s="37"/>
      <c r="V302" s="37"/>
      <c r="W302" s="37"/>
      <c r="X302" s="37"/>
      <c r="Y302" s="37"/>
      <c r="Z302" s="37"/>
    </row>
    <row r="303">
      <c r="A303" s="380"/>
      <c r="B303" s="46"/>
      <c r="C303" s="46"/>
      <c r="D303" s="49"/>
      <c r="E303" s="49"/>
      <c r="F303" s="49"/>
      <c r="G303" s="46"/>
      <c r="H303" s="49"/>
      <c r="I303" s="46"/>
      <c r="J303" s="51"/>
      <c r="K303" s="46"/>
      <c r="L303" s="46"/>
      <c r="M303" s="49"/>
      <c r="N303" s="49"/>
      <c r="O303" s="46"/>
      <c r="P303" s="46"/>
      <c r="Q303" s="37"/>
      <c r="R303" s="37"/>
      <c r="S303" s="37"/>
      <c r="T303" s="37"/>
      <c r="U303" s="37"/>
      <c r="V303" s="37"/>
      <c r="W303" s="37"/>
      <c r="X303" s="37"/>
      <c r="Y303" s="37"/>
      <c r="Z303" s="37"/>
    </row>
    <row r="304">
      <c r="A304" s="380"/>
      <c r="B304" s="46"/>
      <c r="C304" s="46"/>
      <c r="D304" s="49"/>
      <c r="E304" s="49"/>
      <c r="F304" s="49"/>
      <c r="G304" s="46"/>
      <c r="H304" s="49"/>
      <c r="I304" s="46"/>
      <c r="J304" s="51"/>
      <c r="K304" s="46"/>
      <c r="L304" s="46"/>
      <c r="M304" s="49"/>
      <c r="N304" s="49"/>
      <c r="O304" s="46"/>
      <c r="P304" s="46"/>
      <c r="Q304" s="37"/>
      <c r="R304" s="37"/>
      <c r="S304" s="37"/>
      <c r="T304" s="37"/>
      <c r="U304" s="37"/>
      <c r="V304" s="37"/>
      <c r="W304" s="37"/>
      <c r="X304" s="37"/>
      <c r="Y304" s="37"/>
      <c r="Z304" s="37"/>
    </row>
    <row r="305">
      <c r="A305" s="380"/>
      <c r="B305" s="46"/>
      <c r="C305" s="46"/>
      <c r="D305" s="49"/>
      <c r="E305" s="49"/>
      <c r="F305" s="49"/>
      <c r="G305" s="46"/>
      <c r="H305" s="49"/>
      <c r="I305" s="46"/>
      <c r="J305" s="51"/>
      <c r="K305" s="46"/>
      <c r="L305" s="46"/>
      <c r="M305" s="49"/>
      <c r="N305" s="49"/>
      <c r="O305" s="46"/>
      <c r="P305" s="46"/>
      <c r="Q305" s="37"/>
      <c r="R305" s="37"/>
      <c r="S305" s="37"/>
      <c r="T305" s="37"/>
      <c r="U305" s="37"/>
      <c r="V305" s="37"/>
      <c r="W305" s="37"/>
      <c r="X305" s="37"/>
      <c r="Y305" s="37"/>
      <c r="Z305" s="37"/>
    </row>
    <row r="306">
      <c r="A306" s="380"/>
      <c r="B306" s="46"/>
      <c r="C306" s="46"/>
      <c r="D306" s="49"/>
      <c r="E306" s="49"/>
      <c r="F306" s="49"/>
      <c r="G306" s="46"/>
      <c r="H306" s="49"/>
      <c r="I306" s="46"/>
      <c r="J306" s="51"/>
      <c r="K306" s="46"/>
      <c r="L306" s="46"/>
      <c r="M306" s="49"/>
      <c r="N306" s="49"/>
      <c r="O306" s="46"/>
      <c r="P306" s="46"/>
      <c r="Q306" s="37"/>
      <c r="R306" s="37"/>
      <c r="S306" s="37"/>
      <c r="T306" s="37"/>
      <c r="U306" s="37"/>
      <c r="V306" s="37"/>
      <c r="W306" s="37"/>
      <c r="X306" s="37"/>
      <c r="Y306" s="37"/>
      <c r="Z306" s="37"/>
    </row>
    <row r="307">
      <c r="A307" s="380"/>
      <c r="B307" s="46"/>
      <c r="C307" s="46"/>
      <c r="D307" s="49"/>
      <c r="E307" s="49"/>
      <c r="F307" s="49"/>
      <c r="G307" s="46"/>
      <c r="H307" s="49"/>
      <c r="I307" s="46"/>
      <c r="J307" s="51"/>
      <c r="K307" s="46"/>
      <c r="L307" s="46"/>
      <c r="M307" s="49"/>
      <c r="N307" s="49"/>
      <c r="O307" s="46"/>
      <c r="P307" s="46"/>
      <c r="Q307" s="37"/>
      <c r="R307" s="37"/>
      <c r="S307" s="37"/>
      <c r="T307" s="37"/>
      <c r="U307" s="37"/>
      <c r="V307" s="37"/>
      <c r="W307" s="37"/>
      <c r="X307" s="37"/>
      <c r="Y307" s="37"/>
      <c r="Z307" s="37"/>
    </row>
    <row r="308">
      <c r="A308" s="380"/>
      <c r="B308" s="46"/>
      <c r="C308" s="46"/>
      <c r="D308" s="49"/>
      <c r="E308" s="49"/>
      <c r="F308" s="49"/>
      <c r="G308" s="46"/>
      <c r="H308" s="49"/>
      <c r="I308" s="46"/>
      <c r="J308" s="51"/>
      <c r="K308" s="46"/>
      <c r="L308" s="46"/>
      <c r="M308" s="49"/>
      <c r="N308" s="49"/>
      <c r="O308" s="46"/>
      <c r="P308" s="46"/>
      <c r="Q308" s="37"/>
      <c r="R308" s="37"/>
      <c r="S308" s="37"/>
      <c r="T308" s="37"/>
      <c r="U308" s="37"/>
      <c r="V308" s="37"/>
      <c r="W308" s="37"/>
      <c r="X308" s="37"/>
      <c r="Y308" s="37"/>
      <c r="Z308" s="37"/>
    </row>
    <row r="309">
      <c r="A309" s="380"/>
      <c r="B309" s="46"/>
      <c r="C309" s="46"/>
      <c r="D309" s="49"/>
      <c r="E309" s="49"/>
      <c r="F309" s="49"/>
      <c r="G309" s="46"/>
      <c r="H309" s="49"/>
      <c r="I309" s="46"/>
      <c r="J309" s="51"/>
      <c r="K309" s="46"/>
      <c r="L309" s="46"/>
      <c r="M309" s="49"/>
      <c r="N309" s="49"/>
      <c r="O309" s="46"/>
      <c r="P309" s="46"/>
      <c r="Q309" s="37"/>
      <c r="R309" s="37"/>
      <c r="S309" s="37"/>
      <c r="T309" s="37"/>
      <c r="U309" s="37"/>
      <c r="V309" s="37"/>
      <c r="W309" s="37"/>
      <c r="X309" s="37"/>
      <c r="Y309" s="37"/>
      <c r="Z309" s="37"/>
    </row>
    <row r="310">
      <c r="A310" s="380"/>
      <c r="B310" s="46"/>
      <c r="C310" s="46"/>
      <c r="D310" s="49"/>
      <c r="E310" s="49"/>
      <c r="F310" s="49"/>
      <c r="G310" s="46"/>
      <c r="H310" s="49"/>
      <c r="I310" s="46"/>
      <c r="J310" s="51"/>
      <c r="K310" s="46"/>
      <c r="L310" s="46"/>
      <c r="M310" s="49"/>
      <c r="N310" s="49"/>
      <c r="O310" s="46"/>
      <c r="P310" s="46"/>
      <c r="Q310" s="37"/>
      <c r="R310" s="37"/>
      <c r="S310" s="37"/>
      <c r="T310" s="37"/>
      <c r="U310" s="37"/>
      <c r="V310" s="37"/>
      <c r="W310" s="37"/>
      <c r="X310" s="37"/>
      <c r="Y310" s="37"/>
      <c r="Z310" s="37"/>
    </row>
    <row r="311">
      <c r="A311" s="380"/>
      <c r="B311" s="46"/>
      <c r="C311" s="46"/>
      <c r="D311" s="49"/>
      <c r="E311" s="49"/>
      <c r="F311" s="49"/>
      <c r="G311" s="46"/>
      <c r="H311" s="49"/>
      <c r="I311" s="46"/>
      <c r="J311" s="51"/>
      <c r="K311" s="46"/>
      <c r="L311" s="46"/>
      <c r="M311" s="49"/>
      <c r="N311" s="49"/>
      <c r="O311" s="46"/>
      <c r="P311" s="46"/>
      <c r="Q311" s="37"/>
      <c r="R311" s="37"/>
      <c r="S311" s="37"/>
      <c r="T311" s="37"/>
      <c r="U311" s="37"/>
      <c r="V311" s="37"/>
      <c r="W311" s="37"/>
      <c r="X311" s="37"/>
      <c r="Y311" s="37"/>
      <c r="Z311" s="37"/>
    </row>
    <row r="312">
      <c r="A312" s="380"/>
      <c r="B312" s="46"/>
      <c r="C312" s="46"/>
      <c r="D312" s="49"/>
      <c r="E312" s="49"/>
      <c r="F312" s="49"/>
      <c r="G312" s="46"/>
      <c r="H312" s="49"/>
      <c r="I312" s="46"/>
      <c r="J312" s="51"/>
      <c r="K312" s="46"/>
      <c r="L312" s="46"/>
      <c r="M312" s="49"/>
      <c r="N312" s="49"/>
      <c r="O312" s="46"/>
      <c r="P312" s="46"/>
      <c r="Q312" s="37"/>
      <c r="R312" s="37"/>
      <c r="S312" s="37"/>
      <c r="T312" s="37"/>
      <c r="U312" s="37"/>
      <c r="V312" s="37"/>
      <c r="W312" s="37"/>
      <c r="X312" s="37"/>
      <c r="Y312" s="37"/>
      <c r="Z312" s="37"/>
    </row>
    <row r="313">
      <c r="A313" s="380"/>
      <c r="B313" s="46"/>
      <c r="C313" s="46"/>
      <c r="D313" s="49"/>
      <c r="E313" s="49"/>
      <c r="F313" s="49"/>
      <c r="G313" s="46"/>
      <c r="H313" s="49"/>
      <c r="I313" s="46"/>
      <c r="J313" s="51"/>
      <c r="K313" s="46"/>
      <c r="L313" s="46"/>
      <c r="M313" s="49"/>
      <c r="N313" s="49"/>
      <c r="O313" s="46"/>
      <c r="P313" s="46"/>
      <c r="Q313" s="37"/>
      <c r="R313" s="37"/>
      <c r="S313" s="37"/>
      <c r="T313" s="37"/>
      <c r="U313" s="37"/>
      <c r="V313" s="37"/>
      <c r="W313" s="37"/>
      <c r="X313" s="37"/>
      <c r="Y313" s="37"/>
      <c r="Z313" s="37"/>
    </row>
    <row r="314">
      <c r="A314" s="380"/>
      <c r="B314" s="46"/>
      <c r="C314" s="46"/>
      <c r="D314" s="49"/>
      <c r="E314" s="49"/>
      <c r="F314" s="49"/>
      <c r="G314" s="46"/>
      <c r="H314" s="49"/>
      <c r="I314" s="46"/>
      <c r="J314" s="51"/>
      <c r="K314" s="46"/>
      <c r="L314" s="46"/>
      <c r="M314" s="49"/>
      <c r="N314" s="49"/>
      <c r="O314" s="46"/>
      <c r="P314" s="46"/>
      <c r="Q314" s="37"/>
      <c r="R314" s="37"/>
      <c r="S314" s="37"/>
      <c r="T314" s="37"/>
      <c r="U314" s="37"/>
      <c r="V314" s="37"/>
      <c r="W314" s="37"/>
      <c r="X314" s="37"/>
      <c r="Y314" s="37"/>
      <c r="Z314" s="37"/>
    </row>
    <row r="315">
      <c r="A315" s="380"/>
      <c r="B315" s="46"/>
      <c r="C315" s="46"/>
      <c r="D315" s="49"/>
      <c r="E315" s="49"/>
      <c r="F315" s="49"/>
      <c r="G315" s="46"/>
      <c r="H315" s="49"/>
      <c r="I315" s="46"/>
      <c r="J315" s="51"/>
      <c r="K315" s="46"/>
      <c r="L315" s="46"/>
      <c r="M315" s="49"/>
      <c r="N315" s="49"/>
      <c r="O315" s="46"/>
      <c r="P315" s="46"/>
      <c r="Q315" s="37"/>
      <c r="R315" s="37"/>
      <c r="S315" s="37"/>
      <c r="T315" s="37"/>
      <c r="U315" s="37"/>
      <c r="V315" s="37"/>
      <c r="W315" s="37"/>
      <c r="X315" s="37"/>
      <c r="Y315" s="37"/>
      <c r="Z315" s="37"/>
    </row>
    <row r="316">
      <c r="A316" s="380"/>
      <c r="B316" s="46"/>
      <c r="C316" s="46"/>
      <c r="D316" s="49"/>
      <c r="E316" s="49"/>
      <c r="F316" s="49"/>
      <c r="G316" s="46"/>
      <c r="H316" s="49"/>
      <c r="I316" s="46"/>
      <c r="J316" s="51"/>
      <c r="K316" s="46"/>
      <c r="L316" s="46"/>
      <c r="M316" s="49"/>
      <c r="N316" s="49"/>
      <c r="O316" s="46"/>
      <c r="P316" s="46"/>
      <c r="Q316" s="37"/>
      <c r="R316" s="37"/>
      <c r="S316" s="37"/>
      <c r="T316" s="37"/>
      <c r="U316" s="37"/>
      <c r="V316" s="37"/>
      <c r="W316" s="37"/>
      <c r="X316" s="37"/>
      <c r="Y316" s="37"/>
      <c r="Z316" s="37"/>
    </row>
    <row r="317">
      <c r="A317" s="380"/>
      <c r="B317" s="46"/>
      <c r="C317" s="46"/>
      <c r="D317" s="49"/>
      <c r="E317" s="49"/>
      <c r="F317" s="49"/>
      <c r="G317" s="46"/>
      <c r="H317" s="49"/>
      <c r="I317" s="46"/>
      <c r="J317" s="51"/>
      <c r="K317" s="46"/>
      <c r="L317" s="46"/>
      <c r="M317" s="49"/>
      <c r="N317" s="49"/>
      <c r="O317" s="46"/>
      <c r="P317" s="46"/>
      <c r="Q317" s="37"/>
      <c r="R317" s="37"/>
      <c r="S317" s="37"/>
      <c r="T317" s="37"/>
      <c r="U317" s="37"/>
      <c r="V317" s="37"/>
      <c r="W317" s="37"/>
      <c r="X317" s="37"/>
      <c r="Y317" s="37"/>
      <c r="Z317" s="37"/>
    </row>
    <row r="318">
      <c r="A318" s="380"/>
      <c r="B318" s="46"/>
      <c r="C318" s="46"/>
      <c r="D318" s="49"/>
      <c r="E318" s="49"/>
      <c r="F318" s="49"/>
      <c r="G318" s="46"/>
      <c r="H318" s="49"/>
      <c r="I318" s="46"/>
      <c r="J318" s="51"/>
      <c r="K318" s="46"/>
      <c r="L318" s="46"/>
      <c r="M318" s="49"/>
      <c r="N318" s="49"/>
      <c r="O318" s="46"/>
      <c r="P318" s="46"/>
      <c r="Q318" s="37"/>
      <c r="R318" s="37"/>
      <c r="S318" s="37"/>
      <c r="T318" s="37"/>
      <c r="U318" s="37"/>
      <c r="V318" s="37"/>
      <c r="W318" s="37"/>
      <c r="X318" s="37"/>
      <c r="Y318" s="37"/>
      <c r="Z318" s="37"/>
    </row>
    <row r="319">
      <c r="A319" s="380"/>
      <c r="B319" s="46"/>
      <c r="C319" s="46"/>
      <c r="D319" s="49"/>
      <c r="E319" s="49"/>
      <c r="F319" s="49"/>
      <c r="G319" s="46"/>
      <c r="H319" s="49"/>
      <c r="I319" s="46"/>
      <c r="J319" s="51"/>
      <c r="K319" s="46"/>
      <c r="L319" s="46"/>
      <c r="M319" s="49"/>
      <c r="N319" s="49"/>
      <c r="O319" s="46"/>
      <c r="P319" s="46"/>
      <c r="Q319" s="37"/>
      <c r="R319" s="37"/>
      <c r="S319" s="37"/>
      <c r="T319" s="37"/>
      <c r="U319" s="37"/>
      <c r="V319" s="37"/>
      <c r="W319" s="37"/>
      <c r="X319" s="37"/>
      <c r="Y319" s="37"/>
      <c r="Z319" s="37"/>
    </row>
    <row r="320">
      <c r="A320" s="380"/>
      <c r="B320" s="46"/>
      <c r="C320" s="46"/>
      <c r="D320" s="49"/>
      <c r="E320" s="49"/>
      <c r="F320" s="49"/>
      <c r="G320" s="46"/>
      <c r="H320" s="49"/>
      <c r="I320" s="46"/>
      <c r="J320" s="51"/>
      <c r="K320" s="46"/>
      <c r="L320" s="46"/>
      <c r="M320" s="49"/>
      <c r="N320" s="49"/>
      <c r="O320" s="46"/>
      <c r="P320" s="46"/>
      <c r="Q320" s="37"/>
      <c r="R320" s="37"/>
      <c r="S320" s="37"/>
      <c r="T320" s="37"/>
      <c r="U320" s="37"/>
      <c r="V320" s="37"/>
      <c r="W320" s="37"/>
      <c r="X320" s="37"/>
      <c r="Y320" s="37"/>
      <c r="Z320" s="37"/>
    </row>
    <row r="321">
      <c r="A321" s="380"/>
      <c r="B321" s="46"/>
      <c r="C321" s="46"/>
      <c r="D321" s="49"/>
      <c r="E321" s="49"/>
      <c r="F321" s="49"/>
      <c r="G321" s="46"/>
      <c r="H321" s="49"/>
      <c r="I321" s="46"/>
      <c r="J321" s="51"/>
      <c r="K321" s="46"/>
      <c r="L321" s="46"/>
      <c r="M321" s="49"/>
      <c r="N321" s="49"/>
      <c r="O321" s="46"/>
      <c r="P321" s="46"/>
      <c r="Q321" s="37"/>
      <c r="R321" s="37"/>
      <c r="S321" s="37"/>
      <c r="T321" s="37"/>
      <c r="U321" s="37"/>
      <c r="V321" s="37"/>
      <c r="W321" s="37"/>
      <c r="X321" s="37"/>
      <c r="Y321" s="37"/>
      <c r="Z321" s="37"/>
    </row>
    <row r="322">
      <c r="A322" s="380"/>
      <c r="B322" s="46"/>
      <c r="C322" s="46"/>
      <c r="D322" s="49"/>
      <c r="E322" s="49"/>
      <c r="F322" s="49"/>
      <c r="G322" s="46"/>
      <c r="H322" s="49"/>
      <c r="I322" s="46"/>
      <c r="J322" s="51"/>
      <c r="K322" s="46"/>
      <c r="L322" s="46"/>
      <c r="M322" s="49"/>
      <c r="N322" s="49"/>
      <c r="O322" s="46"/>
      <c r="P322" s="46"/>
      <c r="Q322" s="37"/>
      <c r="R322" s="37"/>
      <c r="S322" s="37"/>
      <c r="T322" s="37"/>
      <c r="U322" s="37"/>
      <c r="V322" s="37"/>
      <c r="W322" s="37"/>
      <c r="X322" s="37"/>
      <c r="Y322" s="37"/>
      <c r="Z322" s="37"/>
    </row>
    <row r="323">
      <c r="A323" s="380"/>
      <c r="B323" s="46"/>
      <c r="C323" s="46"/>
      <c r="D323" s="49"/>
      <c r="E323" s="49"/>
      <c r="F323" s="49"/>
      <c r="G323" s="46"/>
      <c r="H323" s="49"/>
      <c r="I323" s="46"/>
      <c r="J323" s="51"/>
      <c r="K323" s="46"/>
      <c r="L323" s="46"/>
      <c r="M323" s="49"/>
      <c r="N323" s="49"/>
      <c r="O323" s="46"/>
      <c r="P323" s="46"/>
      <c r="Q323" s="37"/>
      <c r="R323" s="37"/>
      <c r="S323" s="37"/>
      <c r="T323" s="37"/>
      <c r="U323" s="37"/>
      <c r="V323" s="37"/>
      <c r="W323" s="37"/>
      <c r="X323" s="37"/>
      <c r="Y323" s="37"/>
      <c r="Z323" s="37"/>
    </row>
    <row r="324">
      <c r="A324" s="380"/>
      <c r="B324" s="46"/>
      <c r="C324" s="46"/>
      <c r="D324" s="49"/>
      <c r="E324" s="49"/>
      <c r="F324" s="49"/>
      <c r="G324" s="46"/>
      <c r="H324" s="49"/>
      <c r="I324" s="46"/>
      <c r="J324" s="51"/>
      <c r="K324" s="46"/>
      <c r="L324" s="46"/>
      <c r="M324" s="49"/>
      <c r="N324" s="49"/>
      <c r="O324" s="46"/>
      <c r="P324" s="46"/>
      <c r="Q324" s="37"/>
      <c r="R324" s="37"/>
      <c r="S324" s="37"/>
      <c r="T324" s="37"/>
      <c r="U324" s="37"/>
      <c r="V324" s="37"/>
      <c r="W324" s="37"/>
      <c r="X324" s="37"/>
      <c r="Y324" s="37"/>
      <c r="Z324" s="37"/>
    </row>
    <row r="325">
      <c r="A325" s="380"/>
      <c r="B325" s="46"/>
      <c r="C325" s="46"/>
      <c r="D325" s="49"/>
      <c r="E325" s="49"/>
      <c r="F325" s="49"/>
      <c r="G325" s="46"/>
      <c r="H325" s="49"/>
      <c r="I325" s="46"/>
      <c r="J325" s="51"/>
      <c r="K325" s="46"/>
      <c r="L325" s="46"/>
      <c r="M325" s="49"/>
      <c r="N325" s="49"/>
      <c r="O325" s="46"/>
      <c r="P325" s="46"/>
      <c r="Q325" s="37"/>
      <c r="R325" s="37"/>
      <c r="S325" s="37"/>
      <c r="T325" s="37"/>
      <c r="U325" s="37"/>
      <c r="V325" s="37"/>
      <c r="W325" s="37"/>
      <c r="X325" s="37"/>
      <c r="Y325" s="37"/>
      <c r="Z325" s="37"/>
    </row>
    <row r="326">
      <c r="A326" s="380"/>
      <c r="B326" s="46"/>
      <c r="C326" s="46"/>
      <c r="D326" s="49"/>
      <c r="E326" s="49"/>
      <c r="F326" s="49"/>
      <c r="G326" s="46"/>
      <c r="H326" s="49"/>
      <c r="I326" s="46"/>
      <c r="J326" s="51"/>
      <c r="K326" s="46"/>
      <c r="L326" s="46"/>
      <c r="M326" s="49"/>
      <c r="N326" s="49"/>
      <c r="O326" s="46"/>
      <c r="P326" s="46"/>
      <c r="Q326" s="37"/>
      <c r="R326" s="37"/>
      <c r="S326" s="37"/>
      <c r="T326" s="37"/>
      <c r="U326" s="37"/>
      <c r="V326" s="37"/>
      <c r="W326" s="37"/>
      <c r="X326" s="37"/>
      <c r="Y326" s="37"/>
      <c r="Z326" s="37"/>
    </row>
    <row r="327">
      <c r="A327" s="380"/>
      <c r="B327" s="46"/>
      <c r="C327" s="46"/>
      <c r="D327" s="49"/>
      <c r="E327" s="49"/>
      <c r="F327" s="49"/>
      <c r="G327" s="46"/>
      <c r="H327" s="49"/>
      <c r="I327" s="46"/>
      <c r="J327" s="51"/>
      <c r="K327" s="46"/>
      <c r="L327" s="46"/>
      <c r="M327" s="49"/>
      <c r="N327" s="49"/>
      <c r="O327" s="46"/>
      <c r="P327" s="46"/>
      <c r="Q327" s="37"/>
      <c r="R327" s="37"/>
      <c r="S327" s="37"/>
      <c r="T327" s="37"/>
      <c r="U327" s="37"/>
      <c r="V327" s="37"/>
      <c r="W327" s="37"/>
      <c r="X327" s="37"/>
      <c r="Y327" s="37"/>
      <c r="Z327" s="37"/>
    </row>
    <row r="328">
      <c r="A328" s="380"/>
      <c r="B328" s="46"/>
      <c r="C328" s="46"/>
      <c r="D328" s="49"/>
      <c r="E328" s="49"/>
      <c r="F328" s="49"/>
      <c r="G328" s="46"/>
      <c r="H328" s="49"/>
      <c r="I328" s="46"/>
      <c r="J328" s="51"/>
      <c r="K328" s="46"/>
      <c r="L328" s="46"/>
      <c r="M328" s="49"/>
      <c r="N328" s="49"/>
      <c r="O328" s="46"/>
      <c r="P328" s="46"/>
      <c r="Q328" s="37"/>
      <c r="R328" s="37"/>
      <c r="S328" s="37"/>
      <c r="T328" s="37"/>
      <c r="U328" s="37"/>
      <c r="V328" s="37"/>
      <c r="W328" s="37"/>
      <c r="X328" s="37"/>
      <c r="Y328" s="37"/>
      <c r="Z328" s="37"/>
    </row>
    <row r="329">
      <c r="A329" s="380"/>
      <c r="B329" s="46"/>
      <c r="C329" s="46"/>
      <c r="D329" s="49"/>
      <c r="E329" s="49"/>
      <c r="F329" s="49"/>
      <c r="G329" s="46"/>
      <c r="H329" s="49"/>
      <c r="I329" s="46"/>
      <c r="J329" s="51"/>
      <c r="K329" s="46"/>
      <c r="L329" s="46"/>
      <c r="M329" s="49"/>
      <c r="N329" s="49"/>
      <c r="O329" s="46"/>
      <c r="P329" s="46"/>
      <c r="Q329" s="37"/>
      <c r="R329" s="37"/>
      <c r="S329" s="37"/>
      <c r="T329" s="37"/>
      <c r="U329" s="37"/>
      <c r="V329" s="37"/>
      <c r="W329" s="37"/>
      <c r="X329" s="37"/>
      <c r="Y329" s="37"/>
      <c r="Z329" s="37"/>
    </row>
    <row r="330">
      <c r="A330" s="380"/>
      <c r="B330" s="46"/>
      <c r="C330" s="46"/>
      <c r="D330" s="49"/>
      <c r="E330" s="49"/>
      <c r="F330" s="49"/>
      <c r="G330" s="46"/>
      <c r="H330" s="49"/>
      <c r="I330" s="46"/>
      <c r="J330" s="51"/>
      <c r="K330" s="46"/>
      <c r="L330" s="46"/>
      <c r="M330" s="49"/>
      <c r="N330" s="49"/>
      <c r="O330" s="46"/>
      <c r="P330" s="46"/>
      <c r="Q330" s="37"/>
      <c r="R330" s="37"/>
      <c r="S330" s="37"/>
      <c r="T330" s="37"/>
      <c r="U330" s="37"/>
      <c r="V330" s="37"/>
      <c r="W330" s="37"/>
      <c r="X330" s="37"/>
      <c r="Y330" s="37"/>
      <c r="Z330" s="37"/>
    </row>
    <row r="331">
      <c r="A331" s="380"/>
      <c r="B331" s="46"/>
      <c r="C331" s="46"/>
      <c r="D331" s="49"/>
      <c r="E331" s="49"/>
      <c r="F331" s="49"/>
      <c r="G331" s="46"/>
      <c r="H331" s="49"/>
      <c r="I331" s="46"/>
      <c r="J331" s="51"/>
      <c r="K331" s="46"/>
      <c r="L331" s="46"/>
      <c r="M331" s="49"/>
      <c r="N331" s="49"/>
      <c r="O331" s="46"/>
      <c r="P331" s="46"/>
      <c r="Q331" s="37"/>
      <c r="R331" s="37"/>
      <c r="S331" s="37"/>
      <c r="T331" s="37"/>
      <c r="U331" s="37"/>
      <c r="V331" s="37"/>
      <c r="W331" s="37"/>
      <c r="X331" s="37"/>
      <c r="Y331" s="37"/>
      <c r="Z331" s="37"/>
    </row>
    <row r="332">
      <c r="A332" s="380"/>
      <c r="B332" s="46"/>
      <c r="C332" s="46"/>
      <c r="D332" s="49"/>
      <c r="E332" s="49"/>
      <c r="F332" s="49"/>
      <c r="G332" s="46"/>
      <c r="H332" s="49"/>
      <c r="I332" s="46"/>
      <c r="J332" s="51"/>
      <c r="K332" s="46"/>
      <c r="L332" s="46"/>
      <c r="M332" s="49"/>
      <c r="N332" s="49"/>
      <c r="O332" s="46"/>
      <c r="P332" s="46"/>
      <c r="Q332" s="37"/>
      <c r="R332" s="37"/>
      <c r="S332" s="37"/>
      <c r="T332" s="37"/>
      <c r="U332" s="37"/>
      <c r="V332" s="37"/>
      <c r="W332" s="37"/>
      <c r="X332" s="37"/>
      <c r="Y332" s="37"/>
      <c r="Z332" s="37"/>
    </row>
    <row r="333">
      <c r="A333" s="380"/>
      <c r="B333" s="46"/>
      <c r="C333" s="46"/>
      <c r="D333" s="49"/>
      <c r="E333" s="49"/>
      <c r="F333" s="49"/>
      <c r="G333" s="46"/>
      <c r="H333" s="49"/>
      <c r="I333" s="46"/>
      <c r="J333" s="51"/>
      <c r="K333" s="46"/>
      <c r="L333" s="46"/>
      <c r="M333" s="49"/>
      <c r="N333" s="49"/>
      <c r="O333" s="46"/>
      <c r="P333" s="46"/>
      <c r="Q333" s="37"/>
      <c r="R333" s="37"/>
      <c r="S333" s="37"/>
      <c r="T333" s="37"/>
      <c r="U333" s="37"/>
      <c r="V333" s="37"/>
      <c r="W333" s="37"/>
      <c r="X333" s="37"/>
      <c r="Y333" s="37"/>
      <c r="Z333" s="37"/>
    </row>
    <row r="334">
      <c r="A334" s="380"/>
      <c r="B334" s="46"/>
      <c r="C334" s="46"/>
      <c r="D334" s="49"/>
      <c r="E334" s="49"/>
      <c r="F334" s="49"/>
      <c r="G334" s="46"/>
      <c r="H334" s="49"/>
      <c r="I334" s="46"/>
      <c r="J334" s="51"/>
      <c r="K334" s="46"/>
      <c r="L334" s="46"/>
      <c r="M334" s="49"/>
      <c r="N334" s="49"/>
      <c r="O334" s="46"/>
      <c r="P334" s="46"/>
      <c r="Q334" s="37"/>
      <c r="R334" s="37"/>
      <c r="S334" s="37"/>
      <c r="T334" s="37"/>
      <c r="U334" s="37"/>
      <c r="V334" s="37"/>
      <c r="W334" s="37"/>
      <c r="X334" s="37"/>
      <c r="Y334" s="37"/>
      <c r="Z334" s="37"/>
    </row>
    <row r="335">
      <c r="A335" s="380"/>
      <c r="B335" s="46"/>
      <c r="C335" s="46"/>
      <c r="D335" s="49"/>
      <c r="E335" s="49"/>
      <c r="F335" s="49"/>
      <c r="G335" s="46"/>
      <c r="H335" s="49"/>
      <c r="I335" s="46"/>
      <c r="J335" s="51"/>
      <c r="K335" s="46"/>
      <c r="L335" s="46"/>
      <c r="M335" s="49"/>
      <c r="N335" s="49"/>
      <c r="O335" s="46"/>
      <c r="P335" s="46"/>
      <c r="Q335" s="37"/>
      <c r="R335" s="37"/>
      <c r="S335" s="37"/>
      <c r="T335" s="37"/>
      <c r="U335" s="37"/>
      <c r="V335" s="37"/>
      <c r="W335" s="37"/>
      <c r="X335" s="37"/>
      <c r="Y335" s="37"/>
      <c r="Z335" s="37"/>
    </row>
    <row r="336">
      <c r="A336" s="380"/>
      <c r="B336" s="46"/>
      <c r="C336" s="46"/>
      <c r="D336" s="49"/>
      <c r="E336" s="49"/>
      <c r="F336" s="49"/>
      <c r="G336" s="46"/>
      <c r="H336" s="49"/>
      <c r="I336" s="46"/>
      <c r="J336" s="51"/>
      <c r="K336" s="46"/>
      <c r="L336" s="46"/>
      <c r="M336" s="49"/>
      <c r="N336" s="49"/>
      <c r="O336" s="46"/>
      <c r="P336" s="46"/>
      <c r="Q336" s="37"/>
      <c r="R336" s="37"/>
      <c r="S336" s="37"/>
      <c r="T336" s="37"/>
      <c r="U336" s="37"/>
      <c r="V336" s="37"/>
      <c r="W336" s="37"/>
      <c r="X336" s="37"/>
      <c r="Y336" s="37"/>
      <c r="Z336" s="37"/>
    </row>
    <row r="337">
      <c r="A337" s="380"/>
      <c r="B337" s="46"/>
      <c r="C337" s="46"/>
      <c r="D337" s="49"/>
      <c r="E337" s="49"/>
      <c r="F337" s="49"/>
      <c r="G337" s="46"/>
      <c r="H337" s="49"/>
      <c r="I337" s="46"/>
      <c r="J337" s="51"/>
      <c r="K337" s="46"/>
      <c r="L337" s="46"/>
      <c r="M337" s="49"/>
      <c r="N337" s="49"/>
      <c r="O337" s="46"/>
      <c r="P337" s="46"/>
      <c r="Q337" s="37"/>
      <c r="R337" s="37"/>
      <c r="S337" s="37"/>
      <c r="T337" s="37"/>
      <c r="U337" s="37"/>
      <c r="V337" s="37"/>
      <c r="W337" s="37"/>
      <c r="X337" s="37"/>
      <c r="Y337" s="37"/>
      <c r="Z337" s="37"/>
    </row>
    <row r="338">
      <c r="A338" s="380"/>
      <c r="B338" s="46"/>
      <c r="C338" s="46"/>
      <c r="D338" s="49"/>
      <c r="E338" s="49"/>
      <c r="F338" s="49"/>
      <c r="G338" s="46"/>
      <c r="H338" s="49"/>
      <c r="I338" s="46"/>
      <c r="J338" s="51"/>
      <c r="K338" s="46"/>
      <c r="L338" s="46"/>
      <c r="M338" s="49"/>
      <c r="N338" s="49"/>
      <c r="O338" s="46"/>
      <c r="P338" s="46"/>
      <c r="Q338" s="37"/>
      <c r="R338" s="37"/>
      <c r="S338" s="37"/>
      <c r="T338" s="37"/>
      <c r="U338" s="37"/>
      <c r="V338" s="37"/>
      <c r="W338" s="37"/>
      <c r="X338" s="37"/>
      <c r="Y338" s="37"/>
      <c r="Z338" s="37"/>
    </row>
    <row r="339">
      <c r="A339" s="380"/>
      <c r="B339" s="46"/>
      <c r="C339" s="46"/>
      <c r="D339" s="49"/>
      <c r="E339" s="49"/>
      <c r="F339" s="49"/>
      <c r="G339" s="46"/>
      <c r="H339" s="49"/>
      <c r="I339" s="46"/>
      <c r="J339" s="51"/>
      <c r="K339" s="46"/>
      <c r="L339" s="46"/>
      <c r="M339" s="49"/>
      <c r="N339" s="49"/>
      <c r="O339" s="46"/>
      <c r="P339" s="46"/>
      <c r="Q339" s="37"/>
      <c r="R339" s="37"/>
      <c r="S339" s="37"/>
      <c r="T339" s="37"/>
      <c r="U339" s="37"/>
      <c r="V339" s="37"/>
      <c r="W339" s="37"/>
      <c r="X339" s="37"/>
      <c r="Y339" s="37"/>
      <c r="Z339" s="37"/>
    </row>
    <row r="340">
      <c r="A340" s="380"/>
      <c r="B340" s="46"/>
      <c r="C340" s="46"/>
      <c r="D340" s="49"/>
      <c r="E340" s="49"/>
      <c r="F340" s="49"/>
      <c r="G340" s="46"/>
      <c r="H340" s="49"/>
      <c r="I340" s="46"/>
      <c r="J340" s="51"/>
      <c r="K340" s="46"/>
      <c r="L340" s="46"/>
      <c r="M340" s="49"/>
      <c r="N340" s="49"/>
      <c r="O340" s="46"/>
      <c r="P340" s="46"/>
      <c r="Q340" s="37"/>
      <c r="R340" s="37"/>
      <c r="S340" s="37"/>
      <c r="T340" s="37"/>
      <c r="U340" s="37"/>
      <c r="V340" s="37"/>
      <c r="W340" s="37"/>
      <c r="X340" s="37"/>
      <c r="Y340" s="37"/>
      <c r="Z340" s="37"/>
    </row>
    <row r="341">
      <c r="A341" s="380"/>
      <c r="B341" s="46"/>
      <c r="C341" s="46"/>
      <c r="D341" s="49"/>
      <c r="E341" s="49"/>
      <c r="F341" s="49"/>
      <c r="G341" s="46"/>
      <c r="H341" s="49"/>
      <c r="I341" s="46"/>
      <c r="J341" s="51"/>
      <c r="K341" s="46"/>
      <c r="L341" s="46"/>
      <c r="M341" s="49"/>
      <c r="N341" s="49"/>
      <c r="O341" s="46"/>
      <c r="P341" s="46"/>
      <c r="Q341" s="37"/>
      <c r="R341" s="37"/>
      <c r="S341" s="37"/>
      <c r="T341" s="37"/>
      <c r="U341" s="37"/>
      <c r="V341" s="37"/>
      <c r="W341" s="37"/>
      <c r="X341" s="37"/>
      <c r="Y341" s="37"/>
      <c r="Z341" s="37"/>
    </row>
    <row r="342">
      <c r="A342" s="380"/>
      <c r="B342" s="46"/>
      <c r="C342" s="46"/>
      <c r="D342" s="49"/>
      <c r="E342" s="49"/>
      <c r="F342" s="49"/>
      <c r="G342" s="46"/>
      <c r="H342" s="49"/>
      <c r="I342" s="46"/>
      <c r="J342" s="51"/>
      <c r="K342" s="46"/>
      <c r="L342" s="46"/>
      <c r="M342" s="49"/>
      <c r="N342" s="49"/>
      <c r="O342" s="46"/>
      <c r="P342" s="46"/>
      <c r="Q342" s="37"/>
      <c r="R342" s="37"/>
      <c r="S342" s="37"/>
      <c r="T342" s="37"/>
      <c r="U342" s="37"/>
      <c r="V342" s="37"/>
      <c r="W342" s="37"/>
      <c r="X342" s="37"/>
      <c r="Y342" s="37"/>
      <c r="Z342" s="37"/>
    </row>
    <row r="343">
      <c r="A343" s="380"/>
      <c r="B343" s="46"/>
      <c r="C343" s="46"/>
      <c r="D343" s="49"/>
      <c r="E343" s="49"/>
      <c r="F343" s="49"/>
      <c r="G343" s="46"/>
      <c r="H343" s="49"/>
      <c r="I343" s="46"/>
      <c r="J343" s="51"/>
      <c r="K343" s="46"/>
      <c r="L343" s="46"/>
      <c r="M343" s="49"/>
      <c r="N343" s="49"/>
      <c r="O343" s="46"/>
      <c r="P343" s="46"/>
      <c r="Q343" s="37"/>
      <c r="R343" s="37"/>
      <c r="S343" s="37"/>
      <c r="T343" s="37"/>
      <c r="U343" s="37"/>
      <c r="V343" s="37"/>
      <c r="W343" s="37"/>
      <c r="X343" s="37"/>
      <c r="Y343" s="37"/>
      <c r="Z343" s="37"/>
    </row>
    <row r="344">
      <c r="A344" s="380"/>
      <c r="B344" s="46"/>
      <c r="C344" s="46"/>
      <c r="D344" s="49"/>
      <c r="E344" s="49"/>
      <c r="F344" s="49"/>
      <c r="G344" s="46"/>
      <c r="H344" s="49"/>
      <c r="I344" s="46"/>
      <c r="J344" s="51"/>
      <c r="K344" s="46"/>
      <c r="L344" s="46"/>
      <c r="M344" s="49"/>
      <c r="N344" s="49"/>
      <c r="O344" s="46"/>
      <c r="P344" s="46"/>
      <c r="Q344" s="37"/>
      <c r="R344" s="37"/>
      <c r="S344" s="37"/>
      <c r="T344" s="37"/>
      <c r="U344" s="37"/>
      <c r="V344" s="37"/>
      <c r="W344" s="37"/>
      <c r="X344" s="37"/>
      <c r="Y344" s="37"/>
      <c r="Z344" s="37"/>
    </row>
    <row r="345">
      <c r="A345" s="380"/>
      <c r="B345" s="46"/>
      <c r="C345" s="46"/>
      <c r="D345" s="49"/>
      <c r="E345" s="49"/>
      <c r="F345" s="49"/>
      <c r="G345" s="46"/>
      <c r="H345" s="49"/>
      <c r="I345" s="46"/>
      <c r="J345" s="51"/>
      <c r="K345" s="46"/>
      <c r="L345" s="46"/>
      <c r="M345" s="49"/>
      <c r="N345" s="49"/>
      <c r="O345" s="46"/>
      <c r="P345" s="46"/>
      <c r="Q345" s="37"/>
      <c r="R345" s="37"/>
      <c r="S345" s="37"/>
      <c r="T345" s="37"/>
      <c r="U345" s="37"/>
      <c r="V345" s="37"/>
      <c r="W345" s="37"/>
      <c r="X345" s="37"/>
      <c r="Y345" s="37"/>
      <c r="Z345" s="37"/>
    </row>
    <row r="346">
      <c r="A346" s="380"/>
      <c r="B346" s="46"/>
      <c r="C346" s="46"/>
      <c r="D346" s="49"/>
      <c r="E346" s="49"/>
      <c r="F346" s="49"/>
      <c r="G346" s="46"/>
      <c r="H346" s="49"/>
      <c r="I346" s="46"/>
      <c r="J346" s="51"/>
      <c r="K346" s="46"/>
      <c r="L346" s="46"/>
      <c r="M346" s="49"/>
      <c r="N346" s="49"/>
      <c r="O346" s="46"/>
      <c r="P346" s="46"/>
      <c r="Q346" s="37"/>
      <c r="R346" s="37"/>
      <c r="S346" s="37"/>
      <c r="T346" s="37"/>
      <c r="U346" s="37"/>
      <c r="V346" s="37"/>
      <c r="W346" s="37"/>
      <c r="X346" s="37"/>
      <c r="Y346" s="37"/>
      <c r="Z346" s="37"/>
    </row>
    <row r="347">
      <c r="A347" s="380"/>
      <c r="B347" s="46"/>
      <c r="C347" s="46"/>
      <c r="D347" s="49"/>
      <c r="E347" s="49"/>
      <c r="F347" s="49"/>
      <c r="G347" s="46"/>
      <c r="H347" s="49"/>
      <c r="I347" s="46"/>
      <c r="J347" s="51"/>
      <c r="K347" s="46"/>
      <c r="L347" s="46"/>
      <c r="M347" s="49"/>
      <c r="N347" s="49"/>
      <c r="O347" s="46"/>
      <c r="P347" s="46"/>
      <c r="Q347" s="37"/>
      <c r="R347" s="37"/>
      <c r="S347" s="37"/>
      <c r="T347" s="37"/>
      <c r="U347" s="37"/>
      <c r="V347" s="37"/>
      <c r="W347" s="37"/>
      <c r="X347" s="37"/>
      <c r="Y347" s="37"/>
      <c r="Z347" s="37"/>
    </row>
    <row r="348">
      <c r="A348" s="380"/>
      <c r="B348" s="46"/>
      <c r="C348" s="46"/>
      <c r="D348" s="49"/>
      <c r="E348" s="49"/>
      <c r="F348" s="49"/>
      <c r="G348" s="46"/>
      <c r="H348" s="49"/>
      <c r="I348" s="46"/>
      <c r="J348" s="51"/>
      <c r="K348" s="46"/>
      <c r="L348" s="46"/>
      <c r="M348" s="49"/>
      <c r="N348" s="49"/>
      <c r="O348" s="46"/>
      <c r="P348" s="46"/>
      <c r="Q348" s="37"/>
      <c r="R348" s="37"/>
      <c r="S348" s="37"/>
      <c r="T348" s="37"/>
      <c r="U348" s="37"/>
      <c r="V348" s="37"/>
      <c r="W348" s="37"/>
      <c r="X348" s="37"/>
      <c r="Y348" s="37"/>
      <c r="Z348" s="37"/>
    </row>
    <row r="349">
      <c r="A349" s="380"/>
      <c r="B349" s="46"/>
      <c r="C349" s="46"/>
      <c r="D349" s="49"/>
      <c r="E349" s="49"/>
      <c r="F349" s="49"/>
      <c r="G349" s="46"/>
      <c r="H349" s="49"/>
      <c r="I349" s="46"/>
      <c r="J349" s="51"/>
      <c r="K349" s="46"/>
      <c r="L349" s="46"/>
      <c r="M349" s="49"/>
      <c r="N349" s="49"/>
      <c r="O349" s="46"/>
      <c r="P349" s="46"/>
      <c r="Q349" s="37"/>
      <c r="R349" s="37"/>
      <c r="S349" s="37"/>
      <c r="T349" s="37"/>
      <c r="U349" s="37"/>
      <c r="V349" s="37"/>
      <c r="W349" s="37"/>
      <c r="X349" s="37"/>
      <c r="Y349" s="37"/>
      <c r="Z349" s="37"/>
    </row>
    <row r="350">
      <c r="A350" s="380"/>
      <c r="B350" s="46"/>
      <c r="C350" s="46"/>
      <c r="D350" s="49"/>
      <c r="E350" s="49"/>
      <c r="F350" s="49"/>
      <c r="G350" s="46"/>
      <c r="H350" s="49"/>
      <c r="I350" s="46"/>
      <c r="J350" s="51"/>
      <c r="K350" s="46"/>
      <c r="L350" s="46"/>
      <c r="M350" s="49"/>
      <c r="N350" s="49"/>
      <c r="O350" s="46"/>
      <c r="P350" s="46"/>
      <c r="Q350" s="37"/>
      <c r="R350" s="37"/>
      <c r="S350" s="37"/>
      <c r="T350" s="37"/>
      <c r="U350" s="37"/>
      <c r="V350" s="37"/>
      <c r="W350" s="37"/>
      <c r="X350" s="37"/>
      <c r="Y350" s="37"/>
      <c r="Z350" s="37"/>
    </row>
    <row r="351">
      <c r="A351" s="380"/>
      <c r="B351" s="46"/>
      <c r="C351" s="46"/>
      <c r="D351" s="49"/>
      <c r="E351" s="49"/>
      <c r="F351" s="49"/>
      <c r="G351" s="46"/>
      <c r="H351" s="49"/>
      <c r="I351" s="46"/>
      <c r="J351" s="51"/>
      <c r="K351" s="46"/>
      <c r="L351" s="46"/>
      <c r="M351" s="49"/>
      <c r="N351" s="49"/>
      <c r="O351" s="46"/>
      <c r="P351" s="46"/>
      <c r="Q351" s="37"/>
      <c r="R351" s="37"/>
      <c r="S351" s="37"/>
      <c r="T351" s="37"/>
      <c r="U351" s="37"/>
      <c r="V351" s="37"/>
      <c r="W351" s="37"/>
      <c r="X351" s="37"/>
      <c r="Y351" s="37"/>
      <c r="Z351" s="37"/>
    </row>
    <row r="352">
      <c r="A352" s="380"/>
      <c r="B352" s="46"/>
      <c r="C352" s="46"/>
      <c r="D352" s="49"/>
      <c r="E352" s="49"/>
      <c r="F352" s="49"/>
      <c r="G352" s="46"/>
      <c r="H352" s="49"/>
      <c r="I352" s="46"/>
      <c r="J352" s="51"/>
      <c r="K352" s="46"/>
      <c r="L352" s="46"/>
      <c r="M352" s="49"/>
      <c r="N352" s="49"/>
      <c r="O352" s="46"/>
      <c r="P352" s="46"/>
      <c r="Q352" s="37"/>
      <c r="R352" s="37"/>
      <c r="S352" s="37"/>
      <c r="T352" s="37"/>
      <c r="U352" s="37"/>
      <c r="V352" s="37"/>
      <c r="W352" s="37"/>
      <c r="X352" s="37"/>
      <c r="Y352" s="37"/>
      <c r="Z352" s="37"/>
    </row>
    <row r="353">
      <c r="A353" s="380"/>
      <c r="B353" s="46"/>
      <c r="C353" s="46"/>
      <c r="D353" s="49"/>
      <c r="E353" s="49"/>
      <c r="F353" s="49"/>
      <c r="G353" s="46"/>
      <c r="H353" s="49"/>
      <c r="I353" s="46"/>
      <c r="J353" s="51"/>
      <c r="K353" s="46"/>
      <c r="L353" s="46"/>
      <c r="M353" s="49"/>
      <c r="N353" s="49"/>
      <c r="O353" s="46"/>
      <c r="P353" s="46"/>
      <c r="Q353" s="37"/>
      <c r="R353" s="37"/>
      <c r="S353" s="37"/>
      <c r="T353" s="37"/>
      <c r="U353" s="37"/>
      <c r="V353" s="37"/>
      <c r="W353" s="37"/>
      <c r="X353" s="37"/>
      <c r="Y353" s="37"/>
      <c r="Z353" s="37"/>
    </row>
    <row r="354">
      <c r="A354" s="380"/>
      <c r="B354" s="46"/>
      <c r="C354" s="46"/>
      <c r="D354" s="49"/>
      <c r="E354" s="49"/>
      <c r="F354" s="49"/>
      <c r="G354" s="46"/>
      <c r="H354" s="49"/>
      <c r="I354" s="46"/>
      <c r="J354" s="51"/>
      <c r="K354" s="46"/>
      <c r="L354" s="46"/>
      <c r="M354" s="49"/>
      <c r="N354" s="49"/>
      <c r="O354" s="46"/>
      <c r="P354" s="46"/>
      <c r="Q354" s="37"/>
      <c r="R354" s="37"/>
      <c r="S354" s="37"/>
      <c r="T354" s="37"/>
      <c r="U354" s="37"/>
      <c r="V354" s="37"/>
      <c r="W354" s="37"/>
      <c r="X354" s="37"/>
      <c r="Y354" s="37"/>
      <c r="Z354" s="37"/>
    </row>
    <row r="355">
      <c r="A355" s="380"/>
      <c r="B355" s="46"/>
      <c r="C355" s="46"/>
      <c r="D355" s="49"/>
      <c r="E355" s="49"/>
      <c r="F355" s="49"/>
      <c r="G355" s="46"/>
      <c r="H355" s="49"/>
      <c r="I355" s="46"/>
      <c r="J355" s="51"/>
      <c r="K355" s="46"/>
      <c r="L355" s="46"/>
      <c r="M355" s="49"/>
      <c r="N355" s="49"/>
      <c r="O355" s="46"/>
      <c r="P355" s="46"/>
      <c r="Q355" s="37"/>
      <c r="R355" s="37"/>
      <c r="S355" s="37"/>
      <c r="T355" s="37"/>
      <c r="U355" s="37"/>
      <c r="V355" s="37"/>
      <c r="W355" s="37"/>
      <c r="X355" s="37"/>
      <c r="Y355" s="37"/>
      <c r="Z355" s="37"/>
    </row>
    <row r="356">
      <c r="A356" s="380"/>
      <c r="B356" s="46"/>
      <c r="C356" s="46"/>
      <c r="D356" s="49"/>
      <c r="E356" s="49"/>
      <c r="F356" s="49"/>
      <c r="G356" s="46"/>
      <c r="H356" s="49"/>
      <c r="I356" s="46"/>
      <c r="J356" s="51"/>
      <c r="K356" s="46"/>
      <c r="L356" s="46"/>
      <c r="M356" s="49"/>
      <c r="N356" s="49"/>
      <c r="O356" s="46"/>
      <c r="P356" s="46"/>
      <c r="Q356" s="37"/>
      <c r="R356" s="37"/>
      <c r="S356" s="37"/>
      <c r="T356" s="37"/>
      <c r="U356" s="37"/>
      <c r="V356" s="37"/>
      <c r="W356" s="37"/>
      <c r="X356" s="37"/>
      <c r="Y356" s="37"/>
      <c r="Z356" s="37"/>
    </row>
    <row r="357">
      <c r="A357" s="380"/>
      <c r="B357" s="46"/>
      <c r="C357" s="46"/>
      <c r="D357" s="49"/>
      <c r="E357" s="49"/>
      <c r="F357" s="49"/>
      <c r="G357" s="46"/>
      <c r="H357" s="49"/>
      <c r="I357" s="46"/>
      <c r="J357" s="51"/>
      <c r="K357" s="46"/>
      <c r="L357" s="46"/>
      <c r="M357" s="49"/>
      <c r="N357" s="49"/>
      <c r="O357" s="46"/>
      <c r="P357" s="46"/>
      <c r="Q357" s="37"/>
      <c r="R357" s="37"/>
      <c r="S357" s="37"/>
      <c r="T357" s="37"/>
      <c r="U357" s="37"/>
      <c r="V357" s="37"/>
      <c r="W357" s="37"/>
      <c r="X357" s="37"/>
      <c r="Y357" s="37"/>
      <c r="Z357" s="37"/>
    </row>
    <row r="358">
      <c r="A358" s="380"/>
      <c r="B358" s="46"/>
      <c r="C358" s="46"/>
      <c r="D358" s="49"/>
      <c r="E358" s="49"/>
      <c r="F358" s="49"/>
      <c r="G358" s="46"/>
      <c r="H358" s="49"/>
      <c r="I358" s="46"/>
      <c r="J358" s="51"/>
      <c r="K358" s="46"/>
      <c r="L358" s="46"/>
      <c r="M358" s="49"/>
      <c r="N358" s="49"/>
      <c r="O358" s="46"/>
      <c r="P358" s="46"/>
      <c r="Q358" s="37"/>
      <c r="R358" s="37"/>
      <c r="S358" s="37"/>
      <c r="T358" s="37"/>
      <c r="U358" s="37"/>
      <c r="V358" s="37"/>
      <c r="W358" s="37"/>
      <c r="X358" s="37"/>
      <c r="Y358" s="37"/>
      <c r="Z358" s="37"/>
    </row>
    <row r="359">
      <c r="A359" s="380"/>
      <c r="B359" s="46"/>
      <c r="C359" s="46"/>
      <c r="D359" s="49"/>
      <c r="E359" s="49"/>
      <c r="F359" s="49"/>
      <c r="G359" s="46"/>
      <c r="H359" s="49"/>
      <c r="I359" s="46"/>
      <c r="J359" s="51"/>
      <c r="K359" s="46"/>
      <c r="L359" s="46"/>
      <c r="M359" s="49"/>
      <c r="N359" s="49"/>
      <c r="O359" s="46"/>
      <c r="P359" s="46"/>
      <c r="Q359" s="37"/>
      <c r="R359" s="37"/>
      <c r="S359" s="37"/>
      <c r="T359" s="37"/>
      <c r="U359" s="37"/>
      <c r="V359" s="37"/>
      <c r="W359" s="37"/>
      <c r="X359" s="37"/>
      <c r="Y359" s="37"/>
      <c r="Z359" s="37"/>
    </row>
    <row r="360">
      <c r="A360" s="380"/>
      <c r="B360" s="46"/>
      <c r="C360" s="46"/>
      <c r="D360" s="49"/>
      <c r="E360" s="49"/>
      <c r="F360" s="49"/>
      <c r="G360" s="46"/>
      <c r="H360" s="49"/>
      <c r="I360" s="46"/>
      <c r="J360" s="51"/>
      <c r="K360" s="46"/>
      <c r="L360" s="46"/>
      <c r="M360" s="49"/>
      <c r="N360" s="49"/>
      <c r="O360" s="46"/>
      <c r="P360" s="46"/>
      <c r="Q360" s="37"/>
      <c r="R360" s="37"/>
      <c r="S360" s="37"/>
      <c r="T360" s="37"/>
      <c r="U360" s="37"/>
      <c r="V360" s="37"/>
      <c r="W360" s="37"/>
      <c r="X360" s="37"/>
      <c r="Y360" s="37"/>
      <c r="Z360" s="37"/>
    </row>
    <row r="361">
      <c r="A361" s="380"/>
      <c r="B361" s="46"/>
      <c r="C361" s="46"/>
      <c r="D361" s="49"/>
      <c r="E361" s="49"/>
      <c r="F361" s="49"/>
      <c r="G361" s="46"/>
      <c r="H361" s="49"/>
      <c r="I361" s="46"/>
      <c r="J361" s="51"/>
      <c r="K361" s="46"/>
      <c r="L361" s="46"/>
      <c r="M361" s="49"/>
      <c r="N361" s="49"/>
      <c r="O361" s="46"/>
      <c r="P361" s="46"/>
      <c r="Q361" s="37"/>
      <c r="R361" s="37"/>
      <c r="S361" s="37"/>
      <c r="T361" s="37"/>
      <c r="U361" s="37"/>
      <c r="V361" s="37"/>
      <c r="W361" s="37"/>
      <c r="X361" s="37"/>
      <c r="Y361" s="37"/>
      <c r="Z361" s="37"/>
    </row>
    <row r="362">
      <c r="A362" s="380"/>
      <c r="B362" s="46"/>
      <c r="C362" s="46"/>
      <c r="D362" s="49"/>
      <c r="E362" s="49"/>
      <c r="F362" s="49"/>
      <c r="G362" s="46"/>
      <c r="H362" s="49"/>
      <c r="I362" s="46"/>
      <c r="J362" s="51"/>
      <c r="K362" s="46"/>
      <c r="L362" s="46"/>
      <c r="M362" s="49"/>
      <c r="N362" s="49"/>
      <c r="O362" s="46"/>
      <c r="P362" s="46"/>
      <c r="Q362" s="37"/>
      <c r="R362" s="37"/>
      <c r="S362" s="37"/>
      <c r="T362" s="37"/>
      <c r="U362" s="37"/>
      <c r="V362" s="37"/>
      <c r="W362" s="37"/>
      <c r="X362" s="37"/>
      <c r="Y362" s="37"/>
      <c r="Z362" s="37"/>
    </row>
    <row r="363">
      <c r="A363" s="380"/>
      <c r="B363" s="46"/>
      <c r="C363" s="46"/>
      <c r="D363" s="49"/>
      <c r="E363" s="49"/>
      <c r="F363" s="49"/>
      <c r="G363" s="46"/>
      <c r="H363" s="49"/>
      <c r="I363" s="46"/>
      <c r="J363" s="51"/>
      <c r="K363" s="46"/>
      <c r="L363" s="46"/>
      <c r="M363" s="49"/>
      <c r="N363" s="49"/>
      <c r="O363" s="46"/>
      <c r="P363" s="46"/>
      <c r="Q363" s="37"/>
      <c r="R363" s="37"/>
      <c r="S363" s="37"/>
      <c r="T363" s="37"/>
      <c r="U363" s="37"/>
      <c r="V363" s="37"/>
      <c r="W363" s="37"/>
      <c r="X363" s="37"/>
      <c r="Y363" s="37"/>
      <c r="Z363" s="37"/>
    </row>
    <row r="364">
      <c r="A364" s="380"/>
      <c r="B364" s="46"/>
      <c r="C364" s="46"/>
      <c r="D364" s="49"/>
      <c r="E364" s="49"/>
      <c r="F364" s="49"/>
      <c r="G364" s="46"/>
      <c r="H364" s="49"/>
      <c r="I364" s="46"/>
      <c r="J364" s="51"/>
      <c r="K364" s="46"/>
      <c r="L364" s="46"/>
      <c r="M364" s="49"/>
      <c r="N364" s="49"/>
      <c r="O364" s="46"/>
      <c r="P364" s="46"/>
      <c r="Q364" s="37"/>
      <c r="R364" s="37"/>
      <c r="S364" s="37"/>
      <c r="T364" s="37"/>
      <c r="U364" s="37"/>
      <c r="V364" s="37"/>
      <c r="W364" s="37"/>
      <c r="X364" s="37"/>
      <c r="Y364" s="37"/>
      <c r="Z364" s="37"/>
    </row>
    <row r="365">
      <c r="A365" s="380"/>
      <c r="B365" s="46"/>
      <c r="C365" s="46"/>
      <c r="D365" s="49"/>
      <c r="E365" s="49"/>
      <c r="F365" s="49"/>
      <c r="G365" s="46"/>
      <c r="H365" s="49"/>
      <c r="I365" s="46"/>
      <c r="J365" s="51"/>
      <c r="K365" s="46"/>
      <c r="L365" s="46"/>
      <c r="M365" s="49"/>
      <c r="N365" s="49"/>
      <c r="O365" s="46"/>
      <c r="P365" s="46"/>
      <c r="Q365" s="37"/>
      <c r="R365" s="37"/>
      <c r="S365" s="37"/>
      <c r="T365" s="37"/>
      <c r="U365" s="37"/>
      <c r="V365" s="37"/>
      <c r="W365" s="37"/>
      <c r="X365" s="37"/>
      <c r="Y365" s="37"/>
      <c r="Z365" s="37"/>
    </row>
    <row r="366">
      <c r="A366" s="380"/>
      <c r="B366" s="46"/>
      <c r="C366" s="46"/>
      <c r="D366" s="49"/>
      <c r="E366" s="49"/>
      <c r="F366" s="49"/>
      <c r="G366" s="46"/>
      <c r="H366" s="49"/>
      <c r="I366" s="46"/>
      <c r="J366" s="51"/>
      <c r="K366" s="46"/>
      <c r="L366" s="46"/>
      <c r="M366" s="49"/>
      <c r="N366" s="49"/>
      <c r="O366" s="46"/>
      <c r="P366" s="46"/>
      <c r="Q366" s="37"/>
      <c r="R366" s="37"/>
      <c r="S366" s="37"/>
      <c r="T366" s="37"/>
      <c r="U366" s="37"/>
      <c r="V366" s="37"/>
      <c r="W366" s="37"/>
      <c r="X366" s="37"/>
      <c r="Y366" s="37"/>
      <c r="Z366" s="37"/>
    </row>
    <row r="367">
      <c r="A367" s="380"/>
      <c r="B367" s="46"/>
      <c r="C367" s="46"/>
      <c r="D367" s="49"/>
      <c r="E367" s="49"/>
      <c r="F367" s="49"/>
      <c r="G367" s="46"/>
      <c r="H367" s="49"/>
      <c r="I367" s="46"/>
      <c r="J367" s="51"/>
      <c r="K367" s="46"/>
      <c r="L367" s="46"/>
      <c r="M367" s="49"/>
      <c r="N367" s="49"/>
      <c r="O367" s="46"/>
      <c r="P367" s="46"/>
      <c r="Q367" s="37"/>
      <c r="R367" s="37"/>
      <c r="S367" s="37"/>
      <c r="T367" s="37"/>
      <c r="U367" s="37"/>
      <c r="V367" s="37"/>
      <c r="W367" s="37"/>
      <c r="X367" s="37"/>
      <c r="Y367" s="37"/>
      <c r="Z367" s="37"/>
    </row>
    <row r="368">
      <c r="A368" s="380"/>
      <c r="B368" s="46"/>
      <c r="C368" s="46"/>
      <c r="D368" s="49"/>
      <c r="E368" s="49"/>
      <c r="F368" s="49"/>
      <c r="G368" s="46"/>
      <c r="H368" s="49"/>
      <c r="I368" s="46"/>
      <c r="J368" s="51"/>
      <c r="K368" s="46"/>
      <c r="L368" s="46"/>
      <c r="M368" s="49"/>
      <c r="N368" s="49"/>
      <c r="O368" s="46"/>
      <c r="P368" s="46"/>
      <c r="Q368" s="37"/>
      <c r="R368" s="37"/>
      <c r="S368" s="37"/>
      <c r="T368" s="37"/>
      <c r="U368" s="37"/>
      <c r="V368" s="37"/>
      <c r="W368" s="37"/>
      <c r="X368" s="37"/>
      <c r="Y368" s="37"/>
      <c r="Z368" s="37"/>
    </row>
    <row r="369">
      <c r="A369" s="380"/>
      <c r="B369" s="46"/>
      <c r="C369" s="46"/>
      <c r="D369" s="49"/>
      <c r="E369" s="49"/>
      <c r="F369" s="49"/>
      <c r="G369" s="46"/>
      <c r="H369" s="49"/>
      <c r="I369" s="46"/>
      <c r="J369" s="51"/>
      <c r="K369" s="46"/>
      <c r="L369" s="46"/>
      <c r="M369" s="49"/>
      <c r="N369" s="49"/>
      <c r="O369" s="46"/>
      <c r="P369" s="46"/>
      <c r="Q369" s="37"/>
      <c r="R369" s="37"/>
      <c r="S369" s="37"/>
      <c r="T369" s="37"/>
      <c r="U369" s="37"/>
      <c r="V369" s="37"/>
      <c r="W369" s="37"/>
      <c r="X369" s="37"/>
      <c r="Y369" s="37"/>
      <c r="Z369" s="37"/>
    </row>
    <row r="370">
      <c r="A370" s="380"/>
      <c r="B370" s="46"/>
      <c r="C370" s="46"/>
      <c r="D370" s="49"/>
      <c r="E370" s="49"/>
      <c r="F370" s="49"/>
      <c r="G370" s="46"/>
      <c r="H370" s="49"/>
      <c r="I370" s="46"/>
      <c r="J370" s="51"/>
      <c r="K370" s="46"/>
      <c r="L370" s="46"/>
      <c r="M370" s="49"/>
      <c r="N370" s="49"/>
      <c r="O370" s="46"/>
      <c r="P370" s="46"/>
      <c r="Q370" s="37"/>
      <c r="R370" s="37"/>
      <c r="S370" s="37"/>
      <c r="T370" s="37"/>
      <c r="U370" s="37"/>
      <c r="V370" s="37"/>
      <c r="W370" s="37"/>
      <c r="X370" s="37"/>
      <c r="Y370" s="37"/>
      <c r="Z370" s="37"/>
    </row>
    <row r="371">
      <c r="A371" s="380"/>
      <c r="B371" s="46"/>
      <c r="C371" s="46"/>
      <c r="D371" s="49"/>
      <c r="E371" s="49"/>
      <c r="F371" s="49"/>
      <c r="G371" s="46"/>
      <c r="H371" s="49"/>
      <c r="I371" s="46"/>
      <c r="J371" s="51"/>
      <c r="K371" s="46"/>
      <c r="L371" s="46"/>
      <c r="M371" s="49"/>
      <c r="N371" s="49"/>
      <c r="O371" s="46"/>
      <c r="P371" s="46"/>
      <c r="Q371" s="37"/>
      <c r="R371" s="37"/>
      <c r="S371" s="37"/>
      <c r="T371" s="37"/>
      <c r="U371" s="37"/>
      <c r="V371" s="37"/>
      <c r="W371" s="37"/>
      <c r="X371" s="37"/>
      <c r="Y371" s="37"/>
      <c r="Z371" s="37"/>
    </row>
    <row r="372">
      <c r="A372" s="380"/>
      <c r="B372" s="46"/>
      <c r="C372" s="46"/>
      <c r="D372" s="49"/>
      <c r="E372" s="49"/>
      <c r="F372" s="49"/>
      <c r="G372" s="46"/>
      <c r="H372" s="49"/>
      <c r="I372" s="46"/>
      <c r="J372" s="51"/>
      <c r="K372" s="46"/>
      <c r="L372" s="46"/>
      <c r="M372" s="49"/>
      <c r="N372" s="49"/>
      <c r="O372" s="46"/>
      <c r="P372" s="46"/>
      <c r="Q372" s="37"/>
      <c r="R372" s="37"/>
      <c r="S372" s="37"/>
      <c r="T372" s="37"/>
      <c r="U372" s="37"/>
      <c r="V372" s="37"/>
      <c r="W372" s="37"/>
      <c r="X372" s="37"/>
      <c r="Y372" s="37"/>
      <c r="Z372" s="37"/>
    </row>
    <row r="373">
      <c r="A373" s="380"/>
      <c r="B373" s="46"/>
      <c r="C373" s="46"/>
      <c r="D373" s="49"/>
      <c r="E373" s="49"/>
      <c r="F373" s="49"/>
      <c r="G373" s="46"/>
      <c r="H373" s="49"/>
      <c r="I373" s="46"/>
      <c r="J373" s="51"/>
      <c r="K373" s="46"/>
      <c r="L373" s="46"/>
      <c r="M373" s="49"/>
      <c r="N373" s="49"/>
      <c r="O373" s="46"/>
      <c r="P373" s="46"/>
      <c r="Q373" s="37"/>
      <c r="R373" s="37"/>
      <c r="S373" s="37"/>
      <c r="T373" s="37"/>
      <c r="U373" s="37"/>
      <c r="V373" s="37"/>
      <c r="W373" s="37"/>
      <c r="X373" s="37"/>
      <c r="Y373" s="37"/>
      <c r="Z373" s="37"/>
    </row>
    <row r="374">
      <c r="A374" s="380"/>
      <c r="B374" s="46"/>
      <c r="C374" s="46"/>
      <c r="D374" s="49"/>
      <c r="E374" s="49"/>
      <c r="F374" s="49"/>
      <c r="G374" s="46"/>
      <c r="H374" s="49"/>
      <c r="I374" s="46"/>
      <c r="J374" s="51"/>
      <c r="K374" s="46"/>
      <c r="L374" s="46"/>
      <c r="M374" s="49"/>
      <c r="N374" s="49"/>
      <c r="O374" s="46"/>
      <c r="P374" s="46"/>
      <c r="Q374" s="37"/>
      <c r="R374" s="37"/>
      <c r="S374" s="37"/>
      <c r="T374" s="37"/>
      <c r="U374" s="37"/>
      <c r="V374" s="37"/>
      <c r="W374" s="37"/>
      <c r="X374" s="37"/>
      <c r="Y374" s="37"/>
      <c r="Z374" s="37"/>
    </row>
    <row r="375">
      <c r="A375" s="380"/>
      <c r="B375" s="46"/>
      <c r="C375" s="46"/>
      <c r="D375" s="49"/>
      <c r="E375" s="49"/>
      <c r="F375" s="49"/>
      <c r="G375" s="46"/>
      <c r="H375" s="49"/>
      <c r="I375" s="46"/>
      <c r="J375" s="51"/>
      <c r="K375" s="46"/>
      <c r="L375" s="46"/>
      <c r="M375" s="49"/>
      <c r="N375" s="49"/>
      <c r="O375" s="46"/>
      <c r="P375" s="46"/>
      <c r="Q375" s="37"/>
      <c r="R375" s="37"/>
      <c r="S375" s="37"/>
      <c r="T375" s="37"/>
      <c r="U375" s="37"/>
      <c r="V375" s="37"/>
      <c r="W375" s="37"/>
      <c r="X375" s="37"/>
      <c r="Y375" s="37"/>
      <c r="Z375" s="37"/>
    </row>
    <row r="376">
      <c r="A376" s="380"/>
      <c r="B376" s="46"/>
      <c r="C376" s="46"/>
      <c r="D376" s="49"/>
      <c r="E376" s="49"/>
      <c r="F376" s="49"/>
      <c r="G376" s="46"/>
      <c r="H376" s="49"/>
      <c r="I376" s="46"/>
      <c r="J376" s="51"/>
      <c r="K376" s="46"/>
      <c r="L376" s="46"/>
      <c r="M376" s="49"/>
      <c r="N376" s="49"/>
      <c r="O376" s="46"/>
      <c r="P376" s="46"/>
      <c r="Q376" s="37"/>
      <c r="R376" s="37"/>
      <c r="S376" s="37"/>
      <c r="T376" s="37"/>
      <c r="U376" s="37"/>
      <c r="V376" s="37"/>
      <c r="W376" s="37"/>
      <c r="X376" s="37"/>
      <c r="Y376" s="37"/>
      <c r="Z376" s="37"/>
    </row>
    <row r="377">
      <c r="A377" s="380"/>
      <c r="B377" s="46"/>
      <c r="C377" s="46"/>
      <c r="D377" s="49"/>
      <c r="E377" s="49"/>
      <c r="F377" s="49"/>
      <c r="G377" s="46"/>
      <c r="H377" s="49"/>
      <c r="I377" s="46"/>
      <c r="J377" s="51"/>
      <c r="K377" s="46"/>
      <c r="L377" s="46"/>
      <c r="M377" s="49"/>
      <c r="N377" s="49"/>
      <c r="O377" s="46"/>
      <c r="P377" s="46"/>
      <c r="Q377" s="37"/>
      <c r="R377" s="37"/>
      <c r="S377" s="37"/>
      <c r="T377" s="37"/>
      <c r="U377" s="37"/>
      <c r="V377" s="37"/>
      <c r="W377" s="37"/>
      <c r="X377" s="37"/>
      <c r="Y377" s="37"/>
      <c r="Z377" s="37"/>
    </row>
    <row r="378">
      <c r="A378" s="380"/>
      <c r="B378" s="46"/>
      <c r="C378" s="46"/>
      <c r="D378" s="49"/>
      <c r="E378" s="49"/>
      <c r="F378" s="49"/>
      <c r="G378" s="46"/>
      <c r="H378" s="49"/>
      <c r="I378" s="46"/>
      <c r="J378" s="51"/>
      <c r="K378" s="46"/>
      <c r="L378" s="46"/>
      <c r="M378" s="49"/>
      <c r="N378" s="49"/>
      <c r="O378" s="46"/>
      <c r="P378" s="46"/>
      <c r="Q378" s="37"/>
      <c r="R378" s="37"/>
      <c r="S378" s="37"/>
      <c r="T378" s="37"/>
      <c r="U378" s="37"/>
      <c r="V378" s="37"/>
      <c r="W378" s="37"/>
      <c r="X378" s="37"/>
      <c r="Y378" s="37"/>
      <c r="Z378" s="37"/>
    </row>
    <row r="379">
      <c r="A379" s="380"/>
      <c r="B379" s="46"/>
      <c r="C379" s="46"/>
      <c r="D379" s="49"/>
      <c r="E379" s="49"/>
      <c r="F379" s="49"/>
      <c r="G379" s="46"/>
      <c r="H379" s="49"/>
      <c r="I379" s="46"/>
      <c r="J379" s="51"/>
      <c r="K379" s="46"/>
      <c r="L379" s="46"/>
      <c r="M379" s="49"/>
      <c r="N379" s="49"/>
      <c r="O379" s="46"/>
      <c r="P379" s="46"/>
      <c r="Q379" s="37"/>
      <c r="R379" s="37"/>
      <c r="S379" s="37"/>
      <c r="T379" s="37"/>
      <c r="U379" s="37"/>
      <c r="V379" s="37"/>
      <c r="W379" s="37"/>
      <c r="X379" s="37"/>
      <c r="Y379" s="37"/>
      <c r="Z379" s="37"/>
    </row>
    <row r="380">
      <c r="A380" s="380"/>
      <c r="B380" s="46"/>
      <c r="C380" s="46"/>
      <c r="D380" s="49"/>
      <c r="E380" s="49"/>
      <c r="F380" s="49"/>
      <c r="G380" s="46"/>
      <c r="H380" s="49"/>
      <c r="I380" s="46"/>
      <c r="J380" s="51"/>
      <c r="K380" s="46"/>
      <c r="L380" s="46"/>
      <c r="M380" s="49"/>
      <c r="N380" s="49"/>
      <c r="O380" s="46"/>
      <c r="P380" s="46"/>
      <c r="Q380" s="37"/>
      <c r="R380" s="37"/>
      <c r="S380" s="37"/>
      <c r="T380" s="37"/>
      <c r="U380" s="37"/>
      <c r="V380" s="37"/>
      <c r="W380" s="37"/>
      <c r="X380" s="37"/>
      <c r="Y380" s="37"/>
      <c r="Z380" s="37"/>
    </row>
    <row r="381">
      <c r="A381" s="380"/>
      <c r="B381" s="46"/>
      <c r="C381" s="46"/>
      <c r="D381" s="49"/>
      <c r="E381" s="49"/>
      <c r="F381" s="49"/>
      <c r="G381" s="46"/>
      <c r="H381" s="49"/>
      <c r="I381" s="46"/>
      <c r="J381" s="51"/>
      <c r="K381" s="46"/>
      <c r="L381" s="46"/>
      <c r="M381" s="49"/>
      <c r="N381" s="49"/>
      <c r="O381" s="46"/>
      <c r="P381" s="46"/>
      <c r="Q381" s="37"/>
      <c r="R381" s="37"/>
      <c r="S381" s="37"/>
      <c r="T381" s="37"/>
      <c r="U381" s="37"/>
      <c r="V381" s="37"/>
      <c r="W381" s="37"/>
      <c r="X381" s="37"/>
      <c r="Y381" s="37"/>
      <c r="Z381" s="37"/>
    </row>
    <row r="382">
      <c r="A382" s="380"/>
      <c r="B382" s="46"/>
      <c r="C382" s="46"/>
      <c r="D382" s="49"/>
      <c r="E382" s="49"/>
      <c r="F382" s="49"/>
      <c r="G382" s="46"/>
      <c r="H382" s="49"/>
      <c r="I382" s="46"/>
      <c r="J382" s="51"/>
      <c r="K382" s="46"/>
      <c r="L382" s="46"/>
      <c r="M382" s="49"/>
      <c r="N382" s="49"/>
      <c r="O382" s="46"/>
      <c r="P382" s="46"/>
      <c r="Q382" s="37"/>
      <c r="R382" s="37"/>
      <c r="S382" s="37"/>
      <c r="T382" s="37"/>
      <c r="U382" s="37"/>
      <c r="V382" s="37"/>
      <c r="W382" s="37"/>
      <c r="X382" s="37"/>
      <c r="Y382" s="37"/>
      <c r="Z382" s="37"/>
    </row>
    <row r="383">
      <c r="A383" s="380"/>
      <c r="B383" s="46"/>
      <c r="C383" s="46"/>
      <c r="D383" s="49"/>
      <c r="E383" s="49"/>
      <c r="F383" s="49"/>
      <c r="G383" s="46"/>
      <c r="H383" s="49"/>
      <c r="I383" s="46"/>
      <c r="J383" s="51"/>
      <c r="K383" s="46"/>
      <c r="L383" s="46"/>
      <c r="M383" s="49"/>
      <c r="N383" s="49"/>
      <c r="O383" s="46"/>
      <c r="P383" s="46"/>
      <c r="Q383" s="37"/>
      <c r="R383" s="37"/>
      <c r="S383" s="37"/>
      <c r="T383" s="37"/>
      <c r="U383" s="37"/>
      <c r="V383" s="37"/>
      <c r="W383" s="37"/>
      <c r="X383" s="37"/>
      <c r="Y383" s="37"/>
      <c r="Z383" s="37"/>
    </row>
    <row r="384">
      <c r="A384" s="380"/>
      <c r="B384" s="46"/>
      <c r="C384" s="46"/>
      <c r="D384" s="49"/>
      <c r="E384" s="49"/>
      <c r="F384" s="49"/>
      <c r="G384" s="46"/>
      <c r="H384" s="49"/>
      <c r="I384" s="46"/>
      <c r="J384" s="51"/>
      <c r="K384" s="46"/>
      <c r="L384" s="46"/>
      <c r="M384" s="49"/>
      <c r="N384" s="49"/>
      <c r="O384" s="46"/>
      <c r="P384" s="46"/>
      <c r="Q384" s="37"/>
      <c r="R384" s="37"/>
      <c r="S384" s="37"/>
      <c r="T384" s="37"/>
      <c r="U384" s="37"/>
      <c r="V384" s="37"/>
      <c r="W384" s="37"/>
      <c r="X384" s="37"/>
      <c r="Y384" s="37"/>
      <c r="Z384" s="37"/>
    </row>
    <row r="385">
      <c r="A385" s="380"/>
      <c r="B385" s="46"/>
      <c r="C385" s="46"/>
      <c r="D385" s="49"/>
      <c r="E385" s="49"/>
      <c r="F385" s="49"/>
      <c r="G385" s="46"/>
      <c r="H385" s="49"/>
      <c r="I385" s="46"/>
      <c r="J385" s="51"/>
      <c r="K385" s="46"/>
      <c r="L385" s="46"/>
      <c r="M385" s="49"/>
      <c r="N385" s="49"/>
      <c r="O385" s="46"/>
      <c r="P385" s="46"/>
      <c r="Q385" s="37"/>
      <c r="R385" s="37"/>
      <c r="S385" s="37"/>
      <c r="T385" s="37"/>
      <c r="U385" s="37"/>
      <c r="V385" s="37"/>
      <c r="W385" s="37"/>
      <c r="X385" s="37"/>
      <c r="Y385" s="37"/>
      <c r="Z385" s="37"/>
    </row>
    <row r="386">
      <c r="A386" s="380"/>
      <c r="B386" s="46"/>
      <c r="C386" s="46"/>
      <c r="D386" s="49"/>
      <c r="E386" s="49"/>
      <c r="F386" s="49"/>
      <c r="G386" s="46"/>
      <c r="H386" s="49"/>
      <c r="I386" s="46"/>
      <c r="J386" s="51"/>
      <c r="K386" s="46"/>
      <c r="L386" s="46"/>
      <c r="M386" s="49"/>
      <c r="N386" s="49"/>
      <c r="O386" s="46"/>
      <c r="P386" s="46"/>
      <c r="Q386" s="37"/>
      <c r="R386" s="37"/>
      <c r="S386" s="37"/>
      <c r="T386" s="37"/>
      <c r="U386" s="37"/>
      <c r="V386" s="37"/>
      <c r="W386" s="37"/>
      <c r="X386" s="37"/>
      <c r="Y386" s="37"/>
      <c r="Z386" s="37"/>
    </row>
    <row r="387">
      <c r="A387" s="380"/>
      <c r="B387" s="46"/>
      <c r="C387" s="46"/>
      <c r="D387" s="49"/>
      <c r="E387" s="49"/>
      <c r="F387" s="49"/>
      <c r="G387" s="46"/>
      <c r="H387" s="49"/>
      <c r="I387" s="46"/>
      <c r="J387" s="51"/>
      <c r="K387" s="46"/>
      <c r="L387" s="46"/>
      <c r="M387" s="49"/>
      <c r="N387" s="49"/>
      <c r="O387" s="46"/>
      <c r="P387" s="46"/>
      <c r="Q387" s="37"/>
      <c r="R387" s="37"/>
      <c r="S387" s="37"/>
      <c r="T387" s="37"/>
      <c r="U387" s="37"/>
      <c r="V387" s="37"/>
      <c r="W387" s="37"/>
      <c r="X387" s="37"/>
      <c r="Y387" s="37"/>
      <c r="Z387" s="37"/>
    </row>
    <row r="388">
      <c r="A388" s="380"/>
      <c r="B388" s="46"/>
      <c r="C388" s="46"/>
      <c r="D388" s="49"/>
      <c r="E388" s="49"/>
      <c r="F388" s="49"/>
      <c r="G388" s="46"/>
      <c r="H388" s="49"/>
      <c r="I388" s="46"/>
      <c r="J388" s="51"/>
      <c r="K388" s="46"/>
      <c r="L388" s="46"/>
      <c r="M388" s="49"/>
      <c r="N388" s="49"/>
      <c r="O388" s="46"/>
      <c r="P388" s="46"/>
      <c r="Q388" s="37"/>
      <c r="R388" s="37"/>
      <c r="S388" s="37"/>
      <c r="T388" s="37"/>
      <c r="U388" s="37"/>
      <c r="V388" s="37"/>
      <c r="W388" s="37"/>
      <c r="X388" s="37"/>
      <c r="Y388" s="37"/>
      <c r="Z388" s="37"/>
    </row>
    <row r="389">
      <c r="A389" s="380"/>
      <c r="B389" s="46"/>
      <c r="C389" s="46"/>
      <c r="D389" s="49"/>
      <c r="E389" s="49"/>
      <c r="F389" s="49"/>
      <c r="G389" s="46"/>
      <c r="H389" s="49"/>
      <c r="I389" s="46"/>
      <c r="J389" s="51"/>
      <c r="K389" s="46"/>
      <c r="L389" s="46"/>
      <c r="M389" s="49"/>
      <c r="N389" s="49"/>
      <c r="O389" s="46"/>
      <c r="P389" s="46"/>
      <c r="Q389" s="37"/>
      <c r="R389" s="37"/>
      <c r="S389" s="37"/>
      <c r="T389" s="37"/>
      <c r="U389" s="37"/>
      <c r="V389" s="37"/>
      <c r="W389" s="37"/>
      <c r="X389" s="37"/>
      <c r="Y389" s="37"/>
      <c r="Z389" s="37"/>
    </row>
    <row r="390">
      <c r="A390" s="380"/>
      <c r="B390" s="46"/>
      <c r="C390" s="46"/>
      <c r="D390" s="49"/>
      <c r="E390" s="49"/>
      <c r="F390" s="49"/>
      <c r="G390" s="46"/>
      <c r="H390" s="49"/>
      <c r="I390" s="46"/>
      <c r="J390" s="51"/>
      <c r="K390" s="46"/>
      <c r="L390" s="46"/>
      <c r="M390" s="49"/>
      <c r="N390" s="49"/>
      <c r="O390" s="46"/>
      <c r="P390" s="46"/>
      <c r="Q390" s="37"/>
      <c r="R390" s="37"/>
      <c r="S390" s="37"/>
      <c r="T390" s="37"/>
      <c r="U390" s="37"/>
      <c r="V390" s="37"/>
      <c r="W390" s="37"/>
      <c r="X390" s="37"/>
      <c r="Y390" s="37"/>
      <c r="Z390" s="37"/>
    </row>
    <row r="391">
      <c r="A391" s="380"/>
      <c r="B391" s="46"/>
      <c r="C391" s="46"/>
      <c r="D391" s="49"/>
      <c r="E391" s="49"/>
      <c r="F391" s="49"/>
      <c r="G391" s="46"/>
      <c r="H391" s="49"/>
      <c r="I391" s="46"/>
      <c r="J391" s="51"/>
      <c r="K391" s="46"/>
      <c r="L391" s="46"/>
      <c r="M391" s="49"/>
      <c r="N391" s="49"/>
      <c r="O391" s="46"/>
      <c r="P391" s="46"/>
      <c r="Q391" s="37"/>
      <c r="R391" s="37"/>
      <c r="S391" s="37"/>
      <c r="T391" s="37"/>
      <c r="U391" s="37"/>
      <c r="V391" s="37"/>
      <c r="W391" s="37"/>
      <c r="X391" s="37"/>
      <c r="Y391" s="37"/>
      <c r="Z391" s="37"/>
    </row>
    <row r="392">
      <c r="A392" s="380"/>
      <c r="B392" s="46"/>
      <c r="C392" s="46"/>
      <c r="D392" s="49"/>
      <c r="E392" s="49"/>
      <c r="F392" s="49"/>
      <c r="G392" s="46"/>
      <c r="H392" s="49"/>
      <c r="I392" s="46"/>
      <c r="J392" s="51"/>
      <c r="K392" s="46"/>
      <c r="L392" s="46"/>
      <c r="M392" s="49"/>
      <c r="N392" s="49"/>
      <c r="O392" s="46"/>
      <c r="P392" s="46"/>
      <c r="Q392" s="37"/>
      <c r="R392" s="37"/>
      <c r="S392" s="37"/>
      <c r="T392" s="37"/>
      <c r="U392" s="37"/>
      <c r="V392" s="37"/>
      <c r="W392" s="37"/>
      <c r="X392" s="37"/>
      <c r="Y392" s="37"/>
      <c r="Z392" s="37"/>
    </row>
    <row r="393">
      <c r="A393" s="380"/>
      <c r="B393" s="46"/>
      <c r="C393" s="46"/>
      <c r="D393" s="49"/>
      <c r="E393" s="49"/>
      <c r="F393" s="49"/>
      <c r="G393" s="46"/>
      <c r="H393" s="49"/>
      <c r="I393" s="46"/>
      <c r="J393" s="51"/>
      <c r="K393" s="46"/>
      <c r="L393" s="46"/>
      <c r="M393" s="49"/>
      <c r="N393" s="49"/>
      <c r="O393" s="46"/>
      <c r="P393" s="46"/>
      <c r="Q393" s="37"/>
      <c r="R393" s="37"/>
      <c r="S393" s="37"/>
      <c r="T393" s="37"/>
      <c r="U393" s="37"/>
      <c r="V393" s="37"/>
      <c r="W393" s="37"/>
      <c r="X393" s="37"/>
      <c r="Y393" s="37"/>
      <c r="Z393" s="37"/>
    </row>
    <row r="394">
      <c r="A394" s="380"/>
      <c r="B394" s="46"/>
      <c r="C394" s="46"/>
      <c r="D394" s="49"/>
      <c r="E394" s="49"/>
      <c r="F394" s="49"/>
      <c r="G394" s="46"/>
      <c r="H394" s="49"/>
      <c r="I394" s="46"/>
      <c r="J394" s="51"/>
      <c r="K394" s="46"/>
      <c r="L394" s="46"/>
      <c r="M394" s="49"/>
      <c r="N394" s="49"/>
      <c r="O394" s="46"/>
      <c r="P394" s="46"/>
      <c r="Q394" s="37"/>
      <c r="R394" s="37"/>
      <c r="S394" s="37"/>
      <c r="T394" s="37"/>
      <c r="U394" s="37"/>
      <c r="V394" s="37"/>
      <c r="W394" s="37"/>
      <c r="X394" s="37"/>
      <c r="Y394" s="37"/>
      <c r="Z394" s="37"/>
    </row>
    <row r="395">
      <c r="A395" s="380"/>
      <c r="B395" s="46"/>
      <c r="C395" s="46"/>
      <c r="D395" s="49"/>
      <c r="E395" s="49"/>
      <c r="F395" s="49"/>
      <c r="G395" s="46"/>
      <c r="H395" s="49"/>
      <c r="I395" s="46"/>
      <c r="J395" s="51"/>
      <c r="K395" s="46"/>
      <c r="L395" s="46"/>
      <c r="M395" s="49"/>
      <c r="N395" s="49"/>
      <c r="O395" s="46"/>
      <c r="P395" s="46"/>
      <c r="Q395" s="37"/>
      <c r="R395" s="37"/>
      <c r="S395" s="37"/>
      <c r="T395" s="37"/>
      <c r="U395" s="37"/>
      <c r="V395" s="37"/>
      <c r="W395" s="37"/>
      <c r="X395" s="37"/>
      <c r="Y395" s="37"/>
      <c r="Z395" s="37"/>
    </row>
    <row r="396">
      <c r="A396" s="380"/>
      <c r="B396" s="46"/>
      <c r="C396" s="46"/>
      <c r="D396" s="49"/>
      <c r="E396" s="49"/>
      <c r="F396" s="49"/>
      <c r="G396" s="46"/>
      <c r="H396" s="49"/>
      <c r="I396" s="46"/>
      <c r="J396" s="51"/>
      <c r="K396" s="46"/>
      <c r="L396" s="46"/>
      <c r="M396" s="49"/>
      <c r="N396" s="49"/>
      <c r="O396" s="46"/>
      <c r="P396" s="46"/>
      <c r="Q396" s="37"/>
      <c r="R396" s="37"/>
      <c r="S396" s="37"/>
      <c r="T396" s="37"/>
      <c r="U396" s="37"/>
      <c r="V396" s="37"/>
      <c r="W396" s="37"/>
      <c r="X396" s="37"/>
      <c r="Y396" s="37"/>
      <c r="Z396" s="37"/>
    </row>
    <row r="397">
      <c r="A397" s="380"/>
      <c r="B397" s="46"/>
      <c r="C397" s="46"/>
      <c r="D397" s="49"/>
      <c r="E397" s="49"/>
      <c r="F397" s="49"/>
      <c r="G397" s="46"/>
      <c r="H397" s="49"/>
      <c r="I397" s="46"/>
      <c r="J397" s="51"/>
      <c r="K397" s="46"/>
      <c r="L397" s="46"/>
      <c r="M397" s="49"/>
      <c r="N397" s="49"/>
      <c r="O397" s="46"/>
      <c r="P397" s="46"/>
      <c r="Q397" s="37"/>
      <c r="R397" s="37"/>
      <c r="S397" s="37"/>
      <c r="T397" s="37"/>
      <c r="U397" s="37"/>
      <c r="V397" s="37"/>
      <c r="W397" s="37"/>
      <c r="X397" s="37"/>
      <c r="Y397" s="37"/>
      <c r="Z397" s="37"/>
    </row>
    <row r="398">
      <c r="A398" s="380"/>
      <c r="B398" s="46"/>
      <c r="C398" s="46"/>
      <c r="D398" s="49"/>
      <c r="E398" s="49"/>
      <c r="F398" s="49"/>
      <c r="G398" s="46"/>
      <c r="H398" s="49"/>
      <c r="I398" s="46"/>
      <c r="J398" s="51"/>
      <c r="K398" s="46"/>
      <c r="L398" s="46"/>
      <c r="M398" s="49"/>
      <c r="N398" s="49"/>
      <c r="O398" s="46"/>
      <c r="P398" s="46"/>
      <c r="Q398" s="37"/>
      <c r="R398" s="37"/>
      <c r="S398" s="37"/>
      <c r="T398" s="37"/>
      <c r="U398" s="37"/>
      <c r="V398" s="37"/>
      <c r="W398" s="37"/>
      <c r="X398" s="37"/>
      <c r="Y398" s="37"/>
      <c r="Z398" s="37"/>
    </row>
    <row r="399">
      <c r="A399" s="380"/>
      <c r="B399" s="46"/>
      <c r="C399" s="46"/>
      <c r="D399" s="49"/>
      <c r="E399" s="49"/>
      <c r="F399" s="49"/>
      <c r="G399" s="46"/>
      <c r="H399" s="49"/>
      <c r="I399" s="46"/>
      <c r="J399" s="51"/>
      <c r="K399" s="46"/>
      <c r="L399" s="46"/>
      <c r="M399" s="49"/>
      <c r="N399" s="49"/>
      <c r="O399" s="46"/>
      <c r="P399" s="46"/>
      <c r="Q399" s="37"/>
      <c r="R399" s="37"/>
      <c r="S399" s="37"/>
      <c r="T399" s="37"/>
      <c r="U399" s="37"/>
      <c r="V399" s="37"/>
      <c r="W399" s="37"/>
      <c r="X399" s="37"/>
      <c r="Y399" s="37"/>
      <c r="Z399" s="37"/>
    </row>
    <row r="400">
      <c r="A400" s="380"/>
      <c r="B400" s="46"/>
      <c r="C400" s="46"/>
      <c r="D400" s="49"/>
      <c r="E400" s="49"/>
      <c r="F400" s="49"/>
      <c r="G400" s="46"/>
      <c r="H400" s="49"/>
      <c r="I400" s="46"/>
      <c r="J400" s="51"/>
      <c r="K400" s="46"/>
      <c r="L400" s="46"/>
      <c r="M400" s="49"/>
      <c r="N400" s="49"/>
      <c r="O400" s="46"/>
      <c r="P400" s="46"/>
      <c r="Q400" s="37"/>
      <c r="R400" s="37"/>
      <c r="S400" s="37"/>
      <c r="T400" s="37"/>
      <c r="U400" s="37"/>
      <c r="V400" s="37"/>
      <c r="W400" s="37"/>
      <c r="X400" s="37"/>
      <c r="Y400" s="37"/>
      <c r="Z400" s="37"/>
    </row>
    <row r="401">
      <c r="A401" s="380"/>
      <c r="B401" s="46"/>
      <c r="C401" s="46"/>
      <c r="D401" s="49"/>
      <c r="E401" s="49"/>
      <c r="F401" s="49"/>
      <c r="G401" s="46"/>
      <c r="H401" s="49"/>
      <c r="I401" s="46"/>
      <c r="J401" s="51"/>
      <c r="K401" s="46"/>
      <c r="L401" s="46"/>
      <c r="M401" s="49"/>
      <c r="N401" s="49"/>
      <c r="O401" s="46"/>
      <c r="P401" s="46"/>
      <c r="Q401" s="37"/>
      <c r="R401" s="37"/>
      <c r="S401" s="37"/>
      <c r="T401" s="37"/>
      <c r="U401" s="37"/>
      <c r="V401" s="37"/>
      <c r="W401" s="37"/>
      <c r="X401" s="37"/>
      <c r="Y401" s="37"/>
      <c r="Z401" s="37"/>
    </row>
    <row r="402">
      <c r="A402" s="380"/>
      <c r="B402" s="46"/>
      <c r="C402" s="46"/>
      <c r="D402" s="49"/>
      <c r="E402" s="49"/>
      <c r="F402" s="49"/>
      <c r="G402" s="46"/>
      <c r="H402" s="49"/>
      <c r="I402" s="46"/>
      <c r="J402" s="51"/>
      <c r="K402" s="46"/>
      <c r="L402" s="46"/>
      <c r="M402" s="49"/>
      <c r="N402" s="49"/>
      <c r="O402" s="46"/>
      <c r="P402" s="46"/>
      <c r="Q402" s="37"/>
      <c r="R402" s="37"/>
      <c r="S402" s="37"/>
      <c r="T402" s="37"/>
      <c r="U402" s="37"/>
      <c r="V402" s="37"/>
      <c r="W402" s="37"/>
      <c r="X402" s="37"/>
      <c r="Y402" s="37"/>
      <c r="Z402" s="37"/>
    </row>
    <row r="403">
      <c r="A403" s="380"/>
      <c r="B403" s="46"/>
      <c r="C403" s="46"/>
      <c r="D403" s="49"/>
      <c r="E403" s="49"/>
      <c r="F403" s="49"/>
      <c r="G403" s="46"/>
      <c r="H403" s="49"/>
      <c r="I403" s="46"/>
      <c r="J403" s="51"/>
      <c r="K403" s="46"/>
      <c r="L403" s="46"/>
      <c r="M403" s="49"/>
      <c r="N403" s="49"/>
      <c r="O403" s="46"/>
      <c r="P403" s="46"/>
      <c r="Q403" s="37"/>
      <c r="R403" s="37"/>
      <c r="S403" s="37"/>
      <c r="T403" s="37"/>
      <c r="U403" s="37"/>
      <c r="V403" s="37"/>
      <c r="W403" s="37"/>
      <c r="X403" s="37"/>
      <c r="Y403" s="37"/>
      <c r="Z403" s="37"/>
    </row>
    <row r="404">
      <c r="A404" s="380"/>
      <c r="B404" s="46"/>
      <c r="C404" s="46"/>
      <c r="D404" s="49"/>
      <c r="E404" s="49"/>
      <c r="F404" s="49"/>
      <c r="G404" s="46"/>
      <c r="H404" s="49"/>
      <c r="I404" s="46"/>
      <c r="J404" s="51"/>
      <c r="K404" s="46"/>
      <c r="L404" s="46"/>
      <c r="M404" s="49"/>
      <c r="N404" s="49"/>
      <c r="O404" s="46"/>
      <c r="P404" s="46"/>
      <c r="Q404" s="37"/>
      <c r="R404" s="37"/>
      <c r="S404" s="37"/>
      <c r="T404" s="37"/>
      <c r="U404" s="37"/>
      <c r="V404" s="37"/>
      <c r="W404" s="37"/>
      <c r="X404" s="37"/>
      <c r="Y404" s="37"/>
      <c r="Z404" s="37"/>
    </row>
    <row r="405">
      <c r="A405" s="380"/>
      <c r="B405" s="46"/>
      <c r="C405" s="46"/>
      <c r="D405" s="49"/>
      <c r="E405" s="49"/>
      <c r="F405" s="49"/>
      <c r="G405" s="46"/>
      <c r="H405" s="49"/>
      <c r="I405" s="46"/>
      <c r="J405" s="51"/>
      <c r="K405" s="46"/>
      <c r="L405" s="46"/>
      <c r="M405" s="49"/>
      <c r="N405" s="49"/>
      <c r="O405" s="46"/>
      <c r="P405" s="46"/>
      <c r="Q405" s="37"/>
      <c r="R405" s="37"/>
      <c r="S405" s="37"/>
      <c r="T405" s="37"/>
      <c r="U405" s="37"/>
      <c r="V405" s="37"/>
      <c r="W405" s="37"/>
      <c r="X405" s="37"/>
      <c r="Y405" s="37"/>
      <c r="Z405" s="37"/>
    </row>
    <row r="406">
      <c r="A406" s="380"/>
      <c r="B406" s="46"/>
      <c r="C406" s="46"/>
      <c r="D406" s="49"/>
      <c r="E406" s="49"/>
      <c r="F406" s="49"/>
      <c r="G406" s="46"/>
      <c r="H406" s="49"/>
      <c r="I406" s="46"/>
      <c r="J406" s="51"/>
      <c r="K406" s="46"/>
      <c r="L406" s="46"/>
      <c r="M406" s="49"/>
      <c r="N406" s="49"/>
      <c r="O406" s="46"/>
      <c r="P406" s="46"/>
      <c r="Q406" s="37"/>
      <c r="R406" s="37"/>
      <c r="S406" s="37"/>
      <c r="T406" s="37"/>
      <c r="U406" s="37"/>
      <c r="V406" s="37"/>
      <c r="W406" s="37"/>
      <c r="X406" s="37"/>
      <c r="Y406" s="37"/>
      <c r="Z406" s="37"/>
    </row>
    <row r="407">
      <c r="A407" s="380"/>
      <c r="B407" s="46"/>
      <c r="C407" s="46"/>
      <c r="D407" s="49"/>
      <c r="E407" s="49"/>
      <c r="F407" s="49"/>
      <c r="G407" s="46"/>
      <c r="H407" s="49"/>
      <c r="I407" s="46"/>
      <c r="J407" s="51"/>
      <c r="K407" s="46"/>
      <c r="L407" s="46"/>
      <c r="M407" s="49"/>
      <c r="N407" s="49"/>
      <c r="O407" s="46"/>
      <c r="P407" s="46"/>
      <c r="Q407" s="37"/>
      <c r="R407" s="37"/>
      <c r="S407" s="37"/>
      <c r="T407" s="37"/>
      <c r="U407" s="37"/>
      <c r="V407" s="37"/>
      <c r="W407" s="37"/>
      <c r="X407" s="37"/>
      <c r="Y407" s="37"/>
      <c r="Z407" s="37"/>
    </row>
    <row r="408">
      <c r="A408" s="380"/>
      <c r="B408" s="46"/>
      <c r="C408" s="46"/>
      <c r="D408" s="49"/>
      <c r="E408" s="49"/>
      <c r="F408" s="49"/>
      <c r="G408" s="46"/>
      <c r="H408" s="49"/>
      <c r="I408" s="46"/>
      <c r="J408" s="51"/>
      <c r="K408" s="46"/>
      <c r="L408" s="46"/>
      <c r="M408" s="49"/>
      <c r="N408" s="49"/>
      <c r="O408" s="46"/>
      <c r="P408" s="46"/>
      <c r="Q408" s="37"/>
      <c r="R408" s="37"/>
      <c r="S408" s="37"/>
      <c r="T408" s="37"/>
      <c r="U408" s="37"/>
      <c r="V408" s="37"/>
      <c r="W408" s="37"/>
      <c r="X408" s="37"/>
      <c r="Y408" s="37"/>
      <c r="Z408" s="37"/>
    </row>
    <row r="409">
      <c r="A409" s="380"/>
      <c r="B409" s="46"/>
      <c r="C409" s="46"/>
      <c r="D409" s="49"/>
      <c r="E409" s="49"/>
      <c r="F409" s="49"/>
      <c r="G409" s="46"/>
      <c r="H409" s="49"/>
      <c r="I409" s="46"/>
      <c r="J409" s="51"/>
      <c r="K409" s="46"/>
      <c r="L409" s="46"/>
      <c r="M409" s="49"/>
      <c r="N409" s="49"/>
      <c r="O409" s="46"/>
      <c r="P409" s="46"/>
      <c r="Q409" s="37"/>
      <c r="R409" s="37"/>
      <c r="S409" s="37"/>
      <c r="T409" s="37"/>
      <c r="U409" s="37"/>
      <c r="V409" s="37"/>
      <c r="W409" s="37"/>
      <c r="X409" s="37"/>
      <c r="Y409" s="37"/>
      <c r="Z409" s="37"/>
    </row>
    <row r="410">
      <c r="A410" s="380"/>
      <c r="B410" s="46"/>
      <c r="C410" s="46"/>
      <c r="D410" s="49"/>
      <c r="E410" s="49"/>
      <c r="F410" s="49"/>
      <c r="G410" s="46"/>
      <c r="H410" s="49"/>
      <c r="I410" s="46"/>
      <c r="J410" s="51"/>
      <c r="K410" s="46"/>
      <c r="L410" s="46"/>
      <c r="M410" s="49"/>
      <c r="N410" s="49"/>
      <c r="O410" s="46"/>
      <c r="P410" s="46"/>
      <c r="Q410" s="37"/>
      <c r="R410" s="37"/>
      <c r="S410" s="37"/>
      <c r="T410" s="37"/>
      <c r="U410" s="37"/>
      <c r="V410" s="37"/>
      <c r="W410" s="37"/>
      <c r="X410" s="37"/>
      <c r="Y410" s="37"/>
      <c r="Z410" s="37"/>
    </row>
    <row r="411">
      <c r="A411" s="380"/>
      <c r="B411" s="46"/>
      <c r="C411" s="46"/>
      <c r="D411" s="49"/>
      <c r="E411" s="49"/>
      <c r="F411" s="49"/>
      <c r="G411" s="46"/>
      <c r="H411" s="49"/>
      <c r="I411" s="46"/>
      <c r="J411" s="51"/>
      <c r="K411" s="46"/>
      <c r="L411" s="46"/>
      <c r="M411" s="49"/>
      <c r="N411" s="49"/>
      <c r="O411" s="46"/>
      <c r="P411" s="46"/>
      <c r="Q411" s="37"/>
      <c r="R411" s="37"/>
      <c r="S411" s="37"/>
      <c r="T411" s="37"/>
      <c r="U411" s="37"/>
      <c r="V411" s="37"/>
      <c r="W411" s="37"/>
      <c r="X411" s="37"/>
      <c r="Y411" s="37"/>
      <c r="Z411" s="37"/>
    </row>
    <row r="412">
      <c r="A412" s="380"/>
      <c r="B412" s="46"/>
      <c r="C412" s="46"/>
      <c r="D412" s="49"/>
      <c r="E412" s="49"/>
      <c r="F412" s="49"/>
      <c r="G412" s="46"/>
      <c r="H412" s="49"/>
      <c r="I412" s="46"/>
      <c r="J412" s="51"/>
      <c r="K412" s="46"/>
      <c r="L412" s="46"/>
      <c r="M412" s="49"/>
      <c r="N412" s="49"/>
      <c r="O412" s="46"/>
      <c r="P412" s="46"/>
      <c r="Q412" s="37"/>
      <c r="R412" s="37"/>
      <c r="S412" s="37"/>
      <c r="T412" s="37"/>
      <c r="U412" s="37"/>
      <c r="V412" s="37"/>
      <c r="W412" s="37"/>
      <c r="X412" s="37"/>
      <c r="Y412" s="37"/>
      <c r="Z412" s="37"/>
    </row>
    <row r="413">
      <c r="A413" s="380"/>
      <c r="B413" s="46"/>
      <c r="C413" s="46"/>
      <c r="D413" s="49"/>
      <c r="E413" s="49"/>
      <c r="F413" s="49"/>
      <c r="G413" s="46"/>
      <c r="H413" s="49"/>
      <c r="I413" s="46"/>
      <c r="J413" s="51"/>
      <c r="K413" s="46"/>
      <c r="L413" s="46"/>
      <c r="M413" s="49"/>
      <c r="N413" s="49"/>
      <c r="O413" s="46"/>
      <c r="P413" s="46"/>
      <c r="Q413" s="37"/>
      <c r="R413" s="37"/>
      <c r="S413" s="37"/>
      <c r="T413" s="37"/>
      <c r="U413" s="37"/>
      <c r="V413" s="37"/>
      <c r="W413" s="37"/>
      <c r="X413" s="37"/>
      <c r="Y413" s="37"/>
      <c r="Z413" s="37"/>
    </row>
    <row r="414">
      <c r="A414" s="380"/>
      <c r="B414" s="46"/>
      <c r="C414" s="46"/>
      <c r="D414" s="49"/>
      <c r="E414" s="49"/>
      <c r="F414" s="49"/>
      <c r="G414" s="46"/>
      <c r="H414" s="49"/>
      <c r="I414" s="46"/>
      <c r="J414" s="51"/>
      <c r="K414" s="46"/>
      <c r="L414" s="46"/>
      <c r="M414" s="49"/>
      <c r="N414" s="49"/>
      <c r="O414" s="46"/>
      <c r="P414" s="46"/>
      <c r="Q414" s="37"/>
      <c r="R414" s="37"/>
      <c r="S414" s="37"/>
      <c r="T414" s="37"/>
      <c r="U414" s="37"/>
      <c r="V414" s="37"/>
      <c r="W414" s="37"/>
      <c r="X414" s="37"/>
      <c r="Y414" s="37"/>
      <c r="Z414" s="37"/>
    </row>
    <row r="415">
      <c r="A415" s="380"/>
      <c r="B415" s="46"/>
      <c r="C415" s="46"/>
      <c r="D415" s="49"/>
      <c r="E415" s="49"/>
      <c r="F415" s="49"/>
      <c r="G415" s="46"/>
      <c r="H415" s="49"/>
      <c r="I415" s="46"/>
      <c r="J415" s="51"/>
      <c r="K415" s="46"/>
      <c r="L415" s="46"/>
      <c r="M415" s="49"/>
      <c r="N415" s="49"/>
      <c r="O415" s="46"/>
      <c r="P415" s="46"/>
      <c r="Q415" s="37"/>
      <c r="R415" s="37"/>
      <c r="S415" s="37"/>
      <c r="T415" s="37"/>
      <c r="U415" s="37"/>
      <c r="V415" s="37"/>
      <c r="W415" s="37"/>
      <c r="X415" s="37"/>
      <c r="Y415" s="37"/>
      <c r="Z415" s="37"/>
    </row>
    <row r="416">
      <c r="A416" s="380"/>
      <c r="B416" s="46"/>
      <c r="C416" s="46"/>
      <c r="D416" s="49"/>
      <c r="E416" s="49"/>
      <c r="F416" s="49"/>
      <c r="G416" s="46"/>
      <c r="H416" s="49"/>
      <c r="I416" s="46"/>
      <c r="J416" s="51"/>
      <c r="K416" s="46"/>
      <c r="L416" s="46"/>
      <c r="M416" s="49"/>
      <c r="N416" s="49"/>
      <c r="O416" s="46"/>
      <c r="P416" s="46"/>
      <c r="Q416" s="37"/>
      <c r="R416" s="37"/>
      <c r="S416" s="37"/>
      <c r="T416" s="37"/>
      <c r="U416" s="37"/>
      <c r="V416" s="37"/>
      <c r="W416" s="37"/>
      <c r="X416" s="37"/>
      <c r="Y416" s="37"/>
      <c r="Z416" s="37"/>
    </row>
    <row r="417">
      <c r="A417" s="380"/>
      <c r="B417" s="46"/>
      <c r="C417" s="46"/>
      <c r="D417" s="49"/>
      <c r="E417" s="49"/>
      <c r="F417" s="49"/>
      <c r="G417" s="46"/>
      <c r="H417" s="49"/>
      <c r="I417" s="46"/>
      <c r="J417" s="51"/>
      <c r="K417" s="46"/>
      <c r="L417" s="46"/>
      <c r="M417" s="49"/>
      <c r="N417" s="49"/>
      <c r="O417" s="46"/>
      <c r="P417" s="46"/>
      <c r="Q417" s="37"/>
      <c r="R417" s="37"/>
      <c r="S417" s="37"/>
      <c r="T417" s="37"/>
      <c r="U417" s="37"/>
      <c r="V417" s="37"/>
      <c r="W417" s="37"/>
      <c r="X417" s="37"/>
      <c r="Y417" s="37"/>
      <c r="Z417" s="37"/>
    </row>
    <row r="418">
      <c r="A418" s="380"/>
      <c r="B418" s="46"/>
      <c r="C418" s="46"/>
      <c r="D418" s="49"/>
      <c r="E418" s="49"/>
      <c r="F418" s="49"/>
      <c r="G418" s="46"/>
      <c r="H418" s="49"/>
      <c r="I418" s="46"/>
      <c r="J418" s="51"/>
      <c r="K418" s="46"/>
      <c r="L418" s="46"/>
      <c r="M418" s="49"/>
      <c r="N418" s="49"/>
      <c r="O418" s="46"/>
      <c r="P418" s="46"/>
      <c r="Q418" s="37"/>
      <c r="R418" s="37"/>
      <c r="S418" s="37"/>
      <c r="T418" s="37"/>
      <c r="U418" s="37"/>
      <c r="V418" s="37"/>
      <c r="W418" s="37"/>
      <c r="X418" s="37"/>
      <c r="Y418" s="37"/>
      <c r="Z418" s="37"/>
    </row>
    <row r="419">
      <c r="A419" s="380"/>
      <c r="B419" s="46"/>
      <c r="C419" s="46"/>
      <c r="D419" s="49"/>
      <c r="E419" s="49"/>
      <c r="F419" s="49"/>
      <c r="G419" s="46"/>
      <c r="H419" s="49"/>
      <c r="I419" s="46"/>
      <c r="J419" s="51"/>
      <c r="K419" s="46"/>
      <c r="L419" s="46"/>
      <c r="M419" s="49"/>
      <c r="N419" s="49"/>
      <c r="O419" s="46"/>
      <c r="P419" s="46"/>
      <c r="Q419" s="37"/>
      <c r="R419" s="37"/>
      <c r="S419" s="37"/>
      <c r="T419" s="37"/>
      <c r="U419" s="37"/>
      <c r="V419" s="37"/>
      <c r="W419" s="37"/>
      <c r="X419" s="37"/>
      <c r="Y419" s="37"/>
      <c r="Z419" s="37"/>
    </row>
    <row r="420">
      <c r="A420" s="380"/>
      <c r="B420" s="46"/>
      <c r="C420" s="46"/>
      <c r="D420" s="49"/>
      <c r="E420" s="49"/>
      <c r="F420" s="49"/>
      <c r="G420" s="46"/>
      <c r="H420" s="49"/>
      <c r="I420" s="46"/>
      <c r="J420" s="51"/>
      <c r="K420" s="46"/>
      <c r="L420" s="46"/>
      <c r="M420" s="49"/>
      <c r="N420" s="49"/>
      <c r="O420" s="46"/>
      <c r="P420" s="46"/>
      <c r="Q420" s="37"/>
      <c r="R420" s="37"/>
      <c r="S420" s="37"/>
      <c r="T420" s="37"/>
      <c r="U420" s="37"/>
      <c r="V420" s="37"/>
      <c r="W420" s="37"/>
      <c r="X420" s="37"/>
      <c r="Y420" s="37"/>
      <c r="Z420" s="37"/>
    </row>
    <row r="421">
      <c r="A421" s="380"/>
      <c r="B421" s="46"/>
      <c r="C421" s="46"/>
      <c r="D421" s="49"/>
      <c r="E421" s="49"/>
      <c r="F421" s="49"/>
      <c r="G421" s="46"/>
      <c r="H421" s="49"/>
      <c r="I421" s="46"/>
      <c r="J421" s="51"/>
      <c r="K421" s="46"/>
      <c r="L421" s="46"/>
      <c r="M421" s="49"/>
      <c r="N421" s="49"/>
      <c r="O421" s="46"/>
      <c r="P421" s="46"/>
      <c r="Q421" s="37"/>
      <c r="R421" s="37"/>
      <c r="S421" s="37"/>
      <c r="T421" s="37"/>
      <c r="U421" s="37"/>
      <c r="V421" s="37"/>
      <c r="W421" s="37"/>
      <c r="X421" s="37"/>
      <c r="Y421" s="37"/>
      <c r="Z421" s="37"/>
    </row>
    <row r="422">
      <c r="A422" s="380"/>
      <c r="B422" s="46"/>
      <c r="C422" s="46"/>
      <c r="D422" s="49"/>
      <c r="E422" s="49"/>
      <c r="F422" s="49"/>
      <c r="G422" s="46"/>
      <c r="H422" s="49"/>
      <c r="I422" s="46"/>
      <c r="J422" s="51"/>
      <c r="K422" s="46"/>
      <c r="L422" s="46"/>
      <c r="M422" s="49"/>
      <c r="N422" s="49"/>
      <c r="O422" s="46"/>
      <c r="P422" s="46"/>
      <c r="Q422" s="37"/>
      <c r="R422" s="37"/>
      <c r="S422" s="37"/>
      <c r="T422" s="37"/>
      <c r="U422" s="37"/>
      <c r="V422" s="37"/>
      <c r="W422" s="37"/>
      <c r="X422" s="37"/>
      <c r="Y422" s="37"/>
      <c r="Z422" s="37"/>
    </row>
    <row r="423">
      <c r="A423" s="380"/>
      <c r="B423" s="46"/>
      <c r="C423" s="46"/>
      <c r="D423" s="49"/>
      <c r="E423" s="49"/>
      <c r="F423" s="49"/>
      <c r="G423" s="46"/>
      <c r="H423" s="49"/>
      <c r="I423" s="46"/>
      <c r="J423" s="51"/>
      <c r="K423" s="46"/>
      <c r="L423" s="46"/>
      <c r="M423" s="49"/>
      <c r="N423" s="49"/>
      <c r="O423" s="46"/>
      <c r="P423" s="46"/>
      <c r="Q423" s="37"/>
      <c r="R423" s="37"/>
      <c r="S423" s="37"/>
      <c r="T423" s="37"/>
      <c r="U423" s="37"/>
      <c r="V423" s="37"/>
      <c r="W423" s="37"/>
      <c r="X423" s="37"/>
      <c r="Y423" s="37"/>
      <c r="Z423" s="37"/>
    </row>
    <row r="424">
      <c r="A424" s="380"/>
      <c r="B424" s="46"/>
      <c r="C424" s="46"/>
      <c r="D424" s="49"/>
      <c r="E424" s="49"/>
      <c r="F424" s="49"/>
      <c r="G424" s="46"/>
      <c r="H424" s="49"/>
      <c r="I424" s="46"/>
      <c r="J424" s="51"/>
      <c r="K424" s="46"/>
      <c r="L424" s="46"/>
      <c r="M424" s="49"/>
      <c r="N424" s="49"/>
      <c r="O424" s="46"/>
      <c r="P424" s="46"/>
      <c r="Q424" s="37"/>
      <c r="R424" s="37"/>
      <c r="S424" s="37"/>
      <c r="T424" s="37"/>
      <c r="U424" s="37"/>
      <c r="V424" s="37"/>
      <c r="W424" s="37"/>
      <c r="X424" s="37"/>
      <c r="Y424" s="37"/>
      <c r="Z424" s="37"/>
    </row>
    <row r="425">
      <c r="A425" s="380"/>
      <c r="B425" s="46"/>
      <c r="C425" s="46"/>
      <c r="D425" s="49"/>
      <c r="E425" s="49"/>
      <c r="F425" s="49"/>
      <c r="G425" s="46"/>
      <c r="H425" s="49"/>
      <c r="I425" s="46"/>
      <c r="J425" s="51"/>
      <c r="K425" s="46"/>
      <c r="L425" s="46"/>
      <c r="M425" s="49"/>
      <c r="N425" s="49"/>
      <c r="O425" s="46"/>
      <c r="P425" s="46"/>
      <c r="Q425" s="37"/>
      <c r="R425" s="37"/>
      <c r="S425" s="37"/>
      <c r="T425" s="37"/>
      <c r="U425" s="37"/>
      <c r="V425" s="37"/>
      <c r="W425" s="37"/>
      <c r="X425" s="37"/>
      <c r="Y425" s="37"/>
      <c r="Z425" s="37"/>
    </row>
    <row r="426">
      <c r="A426" s="380"/>
      <c r="B426" s="46"/>
      <c r="C426" s="46"/>
      <c r="D426" s="49"/>
      <c r="E426" s="49"/>
      <c r="F426" s="49"/>
      <c r="G426" s="46"/>
      <c r="H426" s="49"/>
      <c r="I426" s="46"/>
      <c r="J426" s="51"/>
      <c r="K426" s="46"/>
      <c r="L426" s="46"/>
      <c r="M426" s="49"/>
      <c r="N426" s="49"/>
      <c r="O426" s="46"/>
      <c r="P426" s="46"/>
      <c r="Q426" s="37"/>
      <c r="R426" s="37"/>
      <c r="S426" s="37"/>
      <c r="T426" s="37"/>
      <c r="U426" s="37"/>
      <c r="V426" s="37"/>
      <c r="W426" s="37"/>
      <c r="X426" s="37"/>
      <c r="Y426" s="37"/>
      <c r="Z426" s="37"/>
    </row>
    <row r="427">
      <c r="A427" s="380"/>
      <c r="B427" s="46"/>
      <c r="C427" s="46"/>
      <c r="D427" s="49"/>
      <c r="E427" s="49"/>
      <c r="F427" s="49"/>
      <c r="G427" s="46"/>
      <c r="H427" s="49"/>
      <c r="I427" s="46"/>
      <c r="J427" s="51"/>
      <c r="K427" s="46"/>
      <c r="L427" s="46"/>
      <c r="M427" s="49"/>
      <c r="N427" s="49"/>
      <c r="O427" s="46"/>
      <c r="P427" s="46"/>
      <c r="Q427" s="37"/>
      <c r="R427" s="37"/>
      <c r="S427" s="37"/>
      <c r="T427" s="37"/>
      <c r="U427" s="37"/>
      <c r="V427" s="37"/>
      <c r="W427" s="37"/>
      <c r="X427" s="37"/>
      <c r="Y427" s="37"/>
      <c r="Z427" s="37"/>
    </row>
    <row r="428">
      <c r="A428" s="380"/>
      <c r="B428" s="46"/>
      <c r="C428" s="46"/>
      <c r="D428" s="49"/>
      <c r="E428" s="49"/>
      <c r="F428" s="49"/>
      <c r="G428" s="46"/>
      <c r="H428" s="49"/>
      <c r="I428" s="46"/>
      <c r="J428" s="51"/>
      <c r="K428" s="46"/>
      <c r="L428" s="46"/>
      <c r="M428" s="49"/>
      <c r="N428" s="49"/>
      <c r="O428" s="46"/>
      <c r="P428" s="46"/>
      <c r="Q428" s="37"/>
      <c r="R428" s="37"/>
      <c r="S428" s="37"/>
      <c r="T428" s="37"/>
      <c r="U428" s="37"/>
      <c r="V428" s="37"/>
      <c r="W428" s="37"/>
      <c r="X428" s="37"/>
      <c r="Y428" s="37"/>
      <c r="Z428" s="37"/>
    </row>
    <row r="429">
      <c r="A429" s="380"/>
      <c r="B429" s="46"/>
      <c r="C429" s="46"/>
      <c r="D429" s="49"/>
      <c r="E429" s="49"/>
      <c r="F429" s="49"/>
      <c r="G429" s="46"/>
      <c r="H429" s="49"/>
      <c r="I429" s="46"/>
      <c r="J429" s="51"/>
      <c r="K429" s="46"/>
      <c r="L429" s="46"/>
      <c r="M429" s="49"/>
      <c r="N429" s="49"/>
      <c r="O429" s="46"/>
      <c r="P429" s="46"/>
      <c r="Q429" s="37"/>
      <c r="R429" s="37"/>
      <c r="S429" s="37"/>
      <c r="T429" s="37"/>
      <c r="U429" s="37"/>
      <c r="V429" s="37"/>
      <c r="W429" s="37"/>
      <c r="X429" s="37"/>
      <c r="Y429" s="37"/>
      <c r="Z429" s="37"/>
    </row>
    <row r="430">
      <c r="A430" s="380"/>
      <c r="B430" s="46"/>
      <c r="C430" s="46"/>
      <c r="D430" s="49"/>
      <c r="E430" s="49"/>
      <c r="F430" s="49"/>
      <c r="G430" s="46"/>
      <c r="H430" s="49"/>
      <c r="I430" s="46"/>
      <c r="J430" s="51"/>
      <c r="K430" s="46"/>
      <c r="L430" s="46"/>
      <c r="M430" s="49"/>
      <c r="N430" s="49"/>
      <c r="O430" s="46"/>
      <c r="P430" s="46"/>
      <c r="Q430" s="37"/>
      <c r="R430" s="37"/>
      <c r="S430" s="37"/>
      <c r="T430" s="37"/>
      <c r="U430" s="37"/>
      <c r="V430" s="37"/>
      <c r="W430" s="37"/>
      <c r="X430" s="37"/>
      <c r="Y430" s="37"/>
      <c r="Z430" s="37"/>
    </row>
    <row r="431">
      <c r="A431" s="380"/>
      <c r="B431" s="46"/>
      <c r="C431" s="46"/>
      <c r="D431" s="49"/>
      <c r="E431" s="49"/>
      <c r="F431" s="49"/>
      <c r="G431" s="46"/>
      <c r="H431" s="49"/>
      <c r="I431" s="46"/>
      <c r="J431" s="51"/>
      <c r="K431" s="46"/>
      <c r="L431" s="46"/>
      <c r="M431" s="49"/>
      <c r="N431" s="49"/>
      <c r="O431" s="46"/>
      <c r="P431" s="46"/>
      <c r="Q431" s="37"/>
      <c r="R431" s="37"/>
      <c r="S431" s="37"/>
      <c r="T431" s="37"/>
      <c r="U431" s="37"/>
      <c r="V431" s="37"/>
      <c r="W431" s="37"/>
      <c r="X431" s="37"/>
      <c r="Y431" s="37"/>
      <c r="Z431" s="37"/>
    </row>
    <row r="432">
      <c r="A432" s="380"/>
      <c r="B432" s="46"/>
      <c r="C432" s="46"/>
      <c r="D432" s="49"/>
      <c r="E432" s="49"/>
      <c r="F432" s="49"/>
      <c r="G432" s="46"/>
      <c r="H432" s="49"/>
      <c r="I432" s="46"/>
      <c r="J432" s="51"/>
      <c r="K432" s="46"/>
      <c r="L432" s="46"/>
      <c r="M432" s="49"/>
      <c r="N432" s="49"/>
      <c r="O432" s="46"/>
      <c r="P432" s="46"/>
      <c r="Q432" s="37"/>
      <c r="R432" s="37"/>
      <c r="S432" s="37"/>
      <c r="T432" s="37"/>
      <c r="U432" s="37"/>
      <c r="V432" s="37"/>
      <c r="W432" s="37"/>
      <c r="X432" s="37"/>
      <c r="Y432" s="37"/>
      <c r="Z432" s="37"/>
    </row>
    <row r="433">
      <c r="A433" s="380"/>
      <c r="B433" s="46"/>
      <c r="C433" s="46"/>
      <c r="D433" s="49"/>
      <c r="E433" s="49"/>
      <c r="F433" s="49"/>
      <c r="G433" s="46"/>
      <c r="H433" s="49"/>
      <c r="I433" s="46"/>
      <c r="J433" s="51"/>
      <c r="K433" s="46"/>
      <c r="L433" s="46"/>
      <c r="M433" s="49"/>
      <c r="N433" s="49"/>
      <c r="O433" s="46"/>
      <c r="P433" s="46"/>
      <c r="Q433" s="37"/>
      <c r="R433" s="37"/>
      <c r="S433" s="37"/>
      <c r="T433" s="37"/>
      <c r="U433" s="37"/>
      <c r="V433" s="37"/>
      <c r="W433" s="37"/>
      <c r="X433" s="37"/>
      <c r="Y433" s="37"/>
      <c r="Z433" s="37"/>
    </row>
    <row r="434">
      <c r="A434" s="380"/>
      <c r="B434" s="46"/>
      <c r="C434" s="46"/>
      <c r="D434" s="49"/>
      <c r="E434" s="49"/>
      <c r="F434" s="49"/>
      <c r="G434" s="46"/>
      <c r="H434" s="49"/>
      <c r="I434" s="46"/>
      <c r="J434" s="51"/>
      <c r="K434" s="46"/>
      <c r="L434" s="46"/>
      <c r="M434" s="49"/>
      <c r="N434" s="49"/>
      <c r="O434" s="46"/>
      <c r="P434" s="46"/>
      <c r="Q434" s="37"/>
      <c r="R434" s="37"/>
      <c r="S434" s="37"/>
      <c r="T434" s="37"/>
      <c r="U434" s="37"/>
      <c r="V434" s="37"/>
      <c r="W434" s="37"/>
      <c r="X434" s="37"/>
      <c r="Y434" s="37"/>
      <c r="Z434" s="37"/>
    </row>
    <row r="435">
      <c r="A435" s="380"/>
      <c r="B435" s="46"/>
      <c r="C435" s="46"/>
      <c r="D435" s="49"/>
      <c r="E435" s="49"/>
      <c r="F435" s="49"/>
      <c r="G435" s="46"/>
      <c r="H435" s="49"/>
      <c r="I435" s="46"/>
      <c r="J435" s="51"/>
      <c r="K435" s="46"/>
      <c r="L435" s="46"/>
      <c r="M435" s="49"/>
      <c r="N435" s="49"/>
      <c r="O435" s="46"/>
      <c r="P435" s="46"/>
      <c r="Q435" s="37"/>
      <c r="R435" s="37"/>
      <c r="S435" s="37"/>
      <c r="T435" s="37"/>
      <c r="U435" s="37"/>
      <c r="V435" s="37"/>
      <c r="W435" s="37"/>
      <c r="X435" s="37"/>
      <c r="Y435" s="37"/>
      <c r="Z435" s="37"/>
    </row>
    <row r="436">
      <c r="A436" s="380"/>
      <c r="B436" s="46"/>
      <c r="C436" s="46"/>
      <c r="D436" s="49"/>
      <c r="E436" s="49"/>
      <c r="F436" s="49"/>
      <c r="G436" s="46"/>
      <c r="H436" s="49"/>
      <c r="I436" s="46"/>
      <c r="J436" s="51"/>
      <c r="K436" s="46"/>
      <c r="L436" s="46"/>
      <c r="M436" s="49"/>
      <c r="N436" s="49"/>
      <c r="O436" s="46"/>
      <c r="P436" s="46"/>
      <c r="Q436" s="37"/>
      <c r="R436" s="37"/>
      <c r="S436" s="37"/>
      <c r="T436" s="37"/>
      <c r="U436" s="37"/>
      <c r="V436" s="37"/>
      <c r="W436" s="37"/>
      <c r="X436" s="37"/>
      <c r="Y436" s="37"/>
      <c r="Z436" s="37"/>
    </row>
    <row r="437">
      <c r="A437" s="380"/>
      <c r="B437" s="46"/>
      <c r="C437" s="46"/>
      <c r="D437" s="49"/>
      <c r="E437" s="49"/>
      <c r="F437" s="49"/>
      <c r="G437" s="46"/>
      <c r="H437" s="49"/>
      <c r="I437" s="46"/>
      <c r="J437" s="51"/>
      <c r="K437" s="46"/>
      <c r="L437" s="46"/>
      <c r="M437" s="49"/>
      <c r="N437" s="49"/>
      <c r="O437" s="46"/>
      <c r="P437" s="46"/>
      <c r="Q437" s="37"/>
      <c r="R437" s="37"/>
      <c r="S437" s="37"/>
      <c r="T437" s="37"/>
      <c r="U437" s="37"/>
      <c r="V437" s="37"/>
      <c r="W437" s="37"/>
      <c r="X437" s="37"/>
      <c r="Y437" s="37"/>
      <c r="Z437" s="37"/>
    </row>
    <row r="438">
      <c r="A438" s="380"/>
      <c r="B438" s="46"/>
      <c r="C438" s="46"/>
      <c r="D438" s="49"/>
      <c r="E438" s="49"/>
      <c r="F438" s="49"/>
      <c r="G438" s="46"/>
      <c r="H438" s="49"/>
      <c r="I438" s="46"/>
      <c r="J438" s="51"/>
      <c r="K438" s="46"/>
      <c r="L438" s="46"/>
      <c r="M438" s="49"/>
      <c r="N438" s="49"/>
      <c r="O438" s="46"/>
      <c r="P438" s="46"/>
      <c r="Q438" s="37"/>
      <c r="R438" s="37"/>
      <c r="S438" s="37"/>
      <c r="T438" s="37"/>
      <c r="U438" s="37"/>
      <c r="V438" s="37"/>
      <c r="W438" s="37"/>
      <c r="X438" s="37"/>
      <c r="Y438" s="37"/>
      <c r="Z438" s="37"/>
    </row>
    <row r="439">
      <c r="A439" s="380"/>
      <c r="B439" s="46"/>
      <c r="C439" s="46"/>
      <c r="D439" s="49"/>
      <c r="E439" s="49"/>
      <c r="F439" s="49"/>
      <c r="G439" s="46"/>
      <c r="H439" s="49"/>
      <c r="I439" s="46"/>
      <c r="J439" s="51"/>
      <c r="K439" s="46"/>
      <c r="L439" s="46"/>
      <c r="M439" s="49"/>
      <c r="N439" s="49"/>
      <c r="O439" s="46"/>
      <c r="P439" s="46"/>
      <c r="Q439" s="37"/>
      <c r="R439" s="37"/>
      <c r="S439" s="37"/>
      <c r="T439" s="37"/>
      <c r="U439" s="37"/>
      <c r="V439" s="37"/>
      <c r="W439" s="37"/>
      <c r="X439" s="37"/>
      <c r="Y439" s="37"/>
      <c r="Z439" s="37"/>
    </row>
    <row r="440">
      <c r="A440" s="380"/>
      <c r="B440" s="46"/>
      <c r="C440" s="46"/>
      <c r="D440" s="49"/>
      <c r="E440" s="49"/>
      <c r="F440" s="49"/>
      <c r="G440" s="46"/>
      <c r="H440" s="49"/>
      <c r="I440" s="46"/>
      <c r="J440" s="51"/>
      <c r="K440" s="46"/>
      <c r="L440" s="46"/>
      <c r="M440" s="49"/>
      <c r="N440" s="49"/>
      <c r="O440" s="46"/>
      <c r="P440" s="46"/>
      <c r="Q440" s="37"/>
      <c r="R440" s="37"/>
      <c r="S440" s="37"/>
      <c r="T440" s="37"/>
      <c r="U440" s="37"/>
      <c r="V440" s="37"/>
      <c r="W440" s="37"/>
      <c r="X440" s="37"/>
      <c r="Y440" s="37"/>
      <c r="Z440" s="37"/>
    </row>
    <row r="441">
      <c r="A441" s="380"/>
      <c r="B441" s="46"/>
      <c r="C441" s="46"/>
      <c r="D441" s="49"/>
      <c r="E441" s="49"/>
      <c r="F441" s="49"/>
      <c r="G441" s="46"/>
      <c r="H441" s="49"/>
      <c r="I441" s="46"/>
      <c r="J441" s="51"/>
      <c r="K441" s="46"/>
      <c r="L441" s="46"/>
      <c r="M441" s="49"/>
      <c r="N441" s="49"/>
      <c r="O441" s="46"/>
      <c r="P441" s="46"/>
      <c r="Q441" s="37"/>
      <c r="R441" s="37"/>
      <c r="S441" s="37"/>
      <c r="T441" s="37"/>
      <c r="U441" s="37"/>
      <c r="V441" s="37"/>
      <c r="W441" s="37"/>
      <c r="X441" s="37"/>
      <c r="Y441" s="37"/>
      <c r="Z441" s="37"/>
    </row>
    <row r="442">
      <c r="A442" s="380"/>
      <c r="B442" s="46"/>
      <c r="C442" s="46"/>
      <c r="D442" s="49"/>
      <c r="E442" s="49"/>
      <c r="F442" s="49"/>
      <c r="G442" s="46"/>
      <c r="H442" s="49"/>
      <c r="I442" s="46"/>
      <c r="J442" s="51"/>
      <c r="K442" s="46"/>
      <c r="L442" s="46"/>
      <c r="M442" s="49"/>
      <c r="N442" s="49"/>
      <c r="O442" s="46"/>
      <c r="P442" s="46"/>
      <c r="Q442" s="37"/>
      <c r="R442" s="37"/>
      <c r="S442" s="37"/>
      <c r="T442" s="37"/>
      <c r="U442" s="37"/>
      <c r="V442" s="37"/>
      <c r="W442" s="37"/>
      <c r="X442" s="37"/>
      <c r="Y442" s="37"/>
      <c r="Z442" s="37"/>
    </row>
    <row r="443">
      <c r="A443" s="380"/>
      <c r="B443" s="46"/>
      <c r="C443" s="46"/>
      <c r="D443" s="49"/>
      <c r="E443" s="49"/>
      <c r="F443" s="49"/>
      <c r="G443" s="46"/>
      <c r="H443" s="49"/>
      <c r="I443" s="46"/>
      <c r="J443" s="51"/>
      <c r="K443" s="46"/>
      <c r="L443" s="46"/>
      <c r="M443" s="49"/>
      <c r="N443" s="49"/>
      <c r="O443" s="46"/>
      <c r="P443" s="46"/>
      <c r="Q443" s="37"/>
      <c r="R443" s="37"/>
      <c r="S443" s="37"/>
      <c r="T443" s="37"/>
      <c r="U443" s="37"/>
      <c r="V443" s="37"/>
      <c r="W443" s="37"/>
      <c r="X443" s="37"/>
      <c r="Y443" s="37"/>
      <c r="Z443" s="37"/>
    </row>
    <row r="444">
      <c r="A444" s="380"/>
      <c r="B444" s="46"/>
      <c r="C444" s="46"/>
      <c r="D444" s="49"/>
      <c r="E444" s="49"/>
      <c r="F444" s="49"/>
      <c r="G444" s="46"/>
      <c r="H444" s="49"/>
      <c r="I444" s="46"/>
      <c r="J444" s="51"/>
      <c r="K444" s="46"/>
      <c r="L444" s="46"/>
      <c r="M444" s="49"/>
      <c r="N444" s="49"/>
      <c r="O444" s="46"/>
      <c r="P444" s="46"/>
      <c r="Q444" s="37"/>
      <c r="R444" s="37"/>
      <c r="S444" s="37"/>
      <c r="T444" s="37"/>
      <c r="U444" s="37"/>
      <c r="V444" s="37"/>
      <c r="W444" s="37"/>
      <c r="X444" s="37"/>
      <c r="Y444" s="37"/>
      <c r="Z444" s="37"/>
    </row>
    <row r="445">
      <c r="A445" s="380"/>
      <c r="B445" s="46"/>
      <c r="C445" s="46"/>
      <c r="D445" s="49"/>
      <c r="E445" s="49"/>
      <c r="F445" s="49"/>
      <c r="G445" s="46"/>
      <c r="H445" s="49"/>
      <c r="I445" s="46"/>
      <c r="J445" s="51"/>
      <c r="K445" s="46"/>
      <c r="L445" s="46"/>
      <c r="M445" s="49"/>
      <c r="N445" s="49"/>
      <c r="O445" s="46"/>
      <c r="P445" s="46"/>
      <c r="Q445" s="37"/>
      <c r="R445" s="37"/>
      <c r="S445" s="37"/>
      <c r="T445" s="37"/>
      <c r="U445" s="37"/>
      <c r="V445" s="37"/>
      <c r="W445" s="37"/>
      <c r="X445" s="37"/>
      <c r="Y445" s="37"/>
      <c r="Z445" s="37"/>
    </row>
    <row r="446">
      <c r="A446" s="380"/>
      <c r="B446" s="46"/>
      <c r="C446" s="46"/>
      <c r="D446" s="49"/>
      <c r="E446" s="49"/>
      <c r="F446" s="49"/>
      <c r="G446" s="46"/>
      <c r="H446" s="49"/>
      <c r="I446" s="46"/>
      <c r="J446" s="51"/>
      <c r="K446" s="46"/>
      <c r="L446" s="46"/>
      <c r="M446" s="49"/>
      <c r="N446" s="49"/>
      <c r="O446" s="46"/>
      <c r="P446" s="46"/>
      <c r="Q446" s="37"/>
      <c r="R446" s="37"/>
      <c r="S446" s="37"/>
      <c r="T446" s="37"/>
      <c r="U446" s="37"/>
      <c r="V446" s="37"/>
      <c r="W446" s="37"/>
      <c r="X446" s="37"/>
      <c r="Y446" s="37"/>
      <c r="Z446" s="37"/>
    </row>
    <row r="447">
      <c r="A447" s="380"/>
      <c r="B447" s="46"/>
      <c r="C447" s="46"/>
      <c r="D447" s="49"/>
      <c r="E447" s="49"/>
      <c r="F447" s="49"/>
      <c r="G447" s="46"/>
      <c r="H447" s="49"/>
      <c r="I447" s="46"/>
      <c r="J447" s="51"/>
      <c r="K447" s="46"/>
      <c r="L447" s="46"/>
      <c r="M447" s="49"/>
      <c r="N447" s="49"/>
      <c r="O447" s="46"/>
      <c r="P447" s="46"/>
      <c r="Q447" s="37"/>
      <c r="R447" s="37"/>
      <c r="S447" s="37"/>
      <c r="T447" s="37"/>
      <c r="U447" s="37"/>
      <c r="V447" s="37"/>
      <c r="W447" s="37"/>
      <c r="X447" s="37"/>
      <c r="Y447" s="37"/>
      <c r="Z447" s="37"/>
    </row>
    <row r="448">
      <c r="A448" s="380"/>
      <c r="B448" s="46"/>
      <c r="C448" s="46"/>
      <c r="D448" s="49"/>
      <c r="E448" s="49"/>
      <c r="F448" s="49"/>
      <c r="G448" s="46"/>
      <c r="H448" s="49"/>
      <c r="I448" s="46"/>
      <c r="J448" s="51"/>
      <c r="K448" s="46"/>
      <c r="L448" s="46"/>
      <c r="M448" s="49"/>
      <c r="N448" s="49"/>
      <c r="O448" s="46"/>
      <c r="P448" s="46"/>
      <c r="Q448" s="37"/>
      <c r="R448" s="37"/>
      <c r="S448" s="37"/>
      <c r="T448" s="37"/>
      <c r="U448" s="37"/>
      <c r="V448" s="37"/>
      <c r="W448" s="37"/>
      <c r="X448" s="37"/>
      <c r="Y448" s="37"/>
      <c r="Z448" s="37"/>
    </row>
    <row r="449">
      <c r="A449" s="380"/>
      <c r="B449" s="46"/>
      <c r="C449" s="46"/>
      <c r="D449" s="49"/>
      <c r="E449" s="49"/>
      <c r="F449" s="49"/>
      <c r="G449" s="46"/>
      <c r="H449" s="49"/>
      <c r="I449" s="46"/>
      <c r="J449" s="51"/>
      <c r="K449" s="46"/>
      <c r="L449" s="46"/>
      <c r="M449" s="49"/>
      <c r="N449" s="49"/>
      <c r="O449" s="46"/>
      <c r="P449" s="46"/>
      <c r="Q449" s="37"/>
      <c r="R449" s="37"/>
      <c r="S449" s="37"/>
      <c r="T449" s="37"/>
      <c r="U449" s="37"/>
      <c r="V449" s="37"/>
      <c r="W449" s="37"/>
      <c r="X449" s="37"/>
      <c r="Y449" s="37"/>
      <c r="Z449" s="37"/>
    </row>
    <row r="450">
      <c r="A450" s="380"/>
      <c r="B450" s="46"/>
      <c r="C450" s="46"/>
      <c r="D450" s="49"/>
      <c r="E450" s="49"/>
      <c r="F450" s="49"/>
      <c r="G450" s="46"/>
      <c r="H450" s="49"/>
      <c r="I450" s="46"/>
      <c r="J450" s="51"/>
      <c r="K450" s="46"/>
      <c r="L450" s="46"/>
      <c r="M450" s="49"/>
      <c r="N450" s="49"/>
      <c r="O450" s="46"/>
      <c r="P450" s="46"/>
      <c r="Q450" s="37"/>
      <c r="R450" s="37"/>
      <c r="S450" s="37"/>
      <c r="T450" s="37"/>
      <c r="U450" s="37"/>
      <c r="V450" s="37"/>
      <c r="W450" s="37"/>
      <c r="X450" s="37"/>
      <c r="Y450" s="37"/>
      <c r="Z450" s="37"/>
    </row>
    <row r="451">
      <c r="A451" s="380"/>
      <c r="B451" s="46"/>
      <c r="C451" s="46"/>
      <c r="D451" s="49"/>
      <c r="E451" s="49"/>
      <c r="F451" s="49"/>
      <c r="G451" s="46"/>
      <c r="H451" s="49"/>
      <c r="I451" s="46"/>
      <c r="J451" s="51"/>
      <c r="K451" s="46"/>
      <c r="L451" s="46"/>
      <c r="M451" s="49"/>
      <c r="N451" s="49"/>
      <c r="O451" s="46"/>
      <c r="P451" s="46"/>
      <c r="Q451" s="37"/>
      <c r="R451" s="37"/>
      <c r="S451" s="37"/>
      <c r="T451" s="37"/>
      <c r="U451" s="37"/>
      <c r="V451" s="37"/>
      <c r="W451" s="37"/>
      <c r="X451" s="37"/>
      <c r="Y451" s="37"/>
      <c r="Z451" s="37"/>
    </row>
    <row r="452">
      <c r="A452" s="380"/>
      <c r="B452" s="46"/>
      <c r="C452" s="46"/>
      <c r="D452" s="49"/>
      <c r="E452" s="49"/>
      <c r="F452" s="49"/>
      <c r="G452" s="46"/>
      <c r="H452" s="49"/>
      <c r="I452" s="46"/>
      <c r="J452" s="51"/>
      <c r="K452" s="46"/>
      <c r="L452" s="46"/>
      <c r="M452" s="49"/>
      <c r="N452" s="49"/>
      <c r="O452" s="46"/>
      <c r="P452" s="46"/>
      <c r="Q452" s="37"/>
      <c r="R452" s="37"/>
      <c r="S452" s="37"/>
      <c r="T452" s="37"/>
      <c r="U452" s="37"/>
      <c r="V452" s="37"/>
      <c r="W452" s="37"/>
      <c r="X452" s="37"/>
      <c r="Y452" s="37"/>
      <c r="Z452" s="37"/>
    </row>
    <row r="453">
      <c r="A453" s="380"/>
      <c r="B453" s="46"/>
      <c r="C453" s="46"/>
      <c r="D453" s="49"/>
      <c r="E453" s="49"/>
      <c r="F453" s="49"/>
      <c r="G453" s="46"/>
      <c r="H453" s="49"/>
      <c r="I453" s="46"/>
      <c r="J453" s="51"/>
      <c r="K453" s="46"/>
      <c r="L453" s="46"/>
      <c r="M453" s="49"/>
      <c r="N453" s="49"/>
      <c r="O453" s="46"/>
      <c r="P453" s="46"/>
      <c r="Q453" s="37"/>
      <c r="R453" s="37"/>
      <c r="S453" s="37"/>
      <c r="T453" s="37"/>
      <c r="U453" s="37"/>
      <c r="V453" s="37"/>
      <c r="W453" s="37"/>
      <c r="X453" s="37"/>
      <c r="Y453" s="37"/>
      <c r="Z453" s="37"/>
    </row>
    <row r="454">
      <c r="A454" s="380"/>
      <c r="B454" s="46"/>
      <c r="C454" s="46"/>
      <c r="D454" s="49"/>
      <c r="E454" s="49"/>
      <c r="F454" s="49"/>
      <c r="G454" s="46"/>
      <c r="H454" s="49"/>
      <c r="I454" s="46"/>
      <c r="J454" s="51"/>
      <c r="K454" s="46"/>
      <c r="L454" s="46"/>
      <c r="M454" s="49"/>
      <c r="N454" s="49"/>
      <c r="O454" s="46"/>
      <c r="P454" s="46"/>
      <c r="Q454" s="37"/>
      <c r="R454" s="37"/>
      <c r="S454" s="37"/>
      <c r="T454" s="37"/>
      <c r="U454" s="37"/>
      <c r="V454" s="37"/>
      <c r="W454" s="37"/>
      <c r="X454" s="37"/>
      <c r="Y454" s="37"/>
      <c r="Z454" s="37"/>
    </row>
    <row r="455">
      <c r="A455" s="380"/>
      <c r="B455" s="46"/>
      <c r="C455" s="46"/>
      <c r="D455" s="49"/>
      <c r="E455" s="49"/>
      <c r="F455" s="49"/>
      <c r="G455" s="46"/>
      <c r="H455" s="49"/>
      <c r="I455" s="46"/>
      <c r="J455" s="51"/>
      <c r="K455" s="46"/>
      <c r="L455" s="46"/>
      <c r="M455" s="49"/>
      <c r="N455" s="49"/>
      <c r="O455" s="46"/>
      <c r="P455" s="46"/>
      <c r="Q455" s="37"/>
      <c r="R455" s="37"/>
      <c r="S455" s="37"/>
      <c r="T455" s="37"/>
      <c r="U455" s="37"/>
      <c r="V455" s="37"/>
      <c r="W455" s="37"/>
      <c r="X455" s="37"/>
      <c r="Y455" s="37"/>
      <c r="Z455" s="37"/>
    </row>
    <row r="456">
      <c r="A456" s="380"/>
      <c r="B456" s="46"/>
      <c r="C456" s="46"/>
      <c r="D456" s="49"/>
      <c r="E456" s="49"/>
      <c r="F456" s="49"/>
      <c r="G456" s="46"/>
      <c r="H456" s="49"/>
      <c r="I456" s="46"/>
      <c r="J456" s="51"/>
      <c r="K456" s="46"/>
      <c r="L456" s="46"/>
      <c r="M456" s="49"/>
      <c r="N456" s="49"/>
      <c r="O456" s="46"/>
      <c r="P456" s="46"/>
      <c r="Q456" s="37"/>
      <c r="R456" s="37"/>
      <c r="S456" s="37"/>
      <c r="T456" s="37"/>
      <c r="U456" s="37"/>
      <c r="V456" s="37"/>
      <c r="W456" s="37"/>
      <c r="X456" s="37"/>
      <c r="Y456" s="37"/>
      <c r="Z456" s="37"/>
    </row>
    <row r="457">
      <c r="A457" s="380"/>
      <c r="B457" s="46"/>
      <c r="C457" s="46"/>
      <c r="D457" s="49"/>
      <c r="E457" s="49"/>
      <c r="F457" s="49"/>
      <c r="G457" s="46"/>
      <c r="H457" s="49"/>
      <c r="I457" s="46"/>
      <c r="J457" s="51"/>
      <c r="K457" s="46"/>
      <c r="L457" s="46"/>
      <c r="M457" s="49"/>
      <c r="N457" s="49"/>
      <c r="O457" s="46"/>
      <c r="P457" s="46"/>
      <c r="Q457" s="37"/>
      <c r="R457" s="37"/>
      <c r="S457" s="37"/>
      <c r="T457" s="37"/>
      <c r="U457" s="37"/>
      <c r="V457" s="37"/>
      <c r="W457" s="37"/>
      <c r="X457" s="37"/>
      <c r="Y457" s="37"/>
      <c r="Z457" s="37"/>
    </row>
    <row r="458">
      <c r="A458" s="380"/>
      <c r="B458" s="46"/>
      <c r="C458" s="46"/>
      <c r="D458" s="49"/>
      <c r="E458" s="49"/>
      <c r="F458" s="49"/>
      <c r="G458" s="46"/>
      <c r="H458" s="49"/>
      <c r="I458" s="46"/>
      <c r="J458" s="51"/>
      <c r="K458" s="46"/>
      <c r="L458" s="46"/>
      <c r="M458" s="49"/>
      <c r="N458" s="49"/>
      <c r="O458" s="46"/>
      <c r="P458" s="46"/>
      <c r="Q458" s="37"/>
      <c r="R458" s="37"/>
      <c r="S458" s="37"/>
      <c r="T458" s="37"/>
      <c r="U458" s="37"/>
      <c r="V458" s="37"/>
      <c r="W458" s="37"/>
      <c r="X458" s="37"/>
      <c r="Y458" s="37"/>
      <c r="Z458" s="37"/>
    </row>
    <row r="459">
      <c r="A459" s="380"/>
      <c r="B459" s="46"/>
      <c r="C459" s="46"/>
      <c r="D459" s="49"/>
      <c r="E459" s="49"/>
      <c r="F459" s="49"/>
      <c r="G459" s="46"/>
      <c r="H459" s="49"/>
      <c r="I459" s="46"/>
      <c r="J459" s="51"/>
      <c r="K459" s="46"/>
      <c r="L459" s="46"/>
      <c r="M459" s="49"/>
      <c r="N459" s="49"/>
      <c r="O459" s="46"/>
      <c r="P459" s="46"/>
      <c r="Q459" s="37"/>
      <c r="R459" s="37"/>
      <c r="S459" s="37"/>
      <c r="T459" s="37"/>
      <c r="U459" s="37"/>
      <c r="V459" s="37"/>
      <c r="W459" s="37"/>
      <c r="X459" s="37"/>
      <c r="Y459" s="37"/>
      <c r="Z459" s="37"/>
    </row>
    <row r="460">
      <c r="A460" s="380"/>
      <c r="B460" s="46"/>
      <c r="C460" s="46"/>
      <c r="D460" s="49"/>
      <c r="E460" s="49"/>
      <c r="F460" s="49"/>
      <c r="G460" s="46"/>
      <c r="H460" s="49"/>
      <c r="I460" s="46"/>
      <c r="J460" s="51"/>
      <c r="K460" s="46"/>
      <c r="L460" s="46"/>
      <c r="M460" s="49"/>
      <c r="N460" s="49"/>
      <c r="O460" s="46"/>
      <c r="P460" s="46"/>
      <c r="Q460" s="37"/>
      <c r="R460" s="37"/>
      <c r="S460" s="37"/>
      <c r="T460" s="37"/>
      <c r="U460" s="37"/>
      <c r="V460" s="37"/>
      <c r="W460" s="37"/>
      <c r="X460" s="37"/>
      <c r="Y460" s="37"/>
      <c r="Z460" s="37"/>
    </row>
    <row r="461">
      <c r="A461" s="380"/>
      <c r="B461" s="46"/>
      <c r="C461" s="46"/>
      <c r="D461" s="49"/>
      <c r="E461" s="49"/>
      <c r="F461" s="49"/>
      <c r="G461" s="46"/>
      <c r="H461" s="49"/>
      <c r="I461" s="46"/>
      <c r="J461" s="51"/>
      <c r="K461" s="46"/>
      <c r="L461" s="46"/>
      <c r="M461" s="49"/>
      <c r="N461" s="49"/>
      <c r="O461" s="46"/>
      <c r="P461" s="46"/>
      <c r="Q461" s="37"/>
      <c r="R461" s="37"/>
      <c r="S461" s="37"/>
      <c r="T461" s="37"/>
      <c r="U461" s="37"/>
      <c r="V461" s="37"/>
      <c r="W461" s="37"/>
      <c r="X461" s="37"/>
      <c r="Y461" s="37"/>
      <c r="Z461" s="37"/>
    </row>
    <row r="462">
      <c r="A462" s="380"/>
      <c r="B462" s="46"/>
      <c r="C462" s="46"/>
      <c r="D462" s="49"/>
      <c r="E462" s="49"/>
      <c r="F462" s="49"/>
      <c r="G462" s="46"/>
      <c r="H462" s="49"/>
      <c r="I462" s="46"/>
      <c r="J462" s="51"/>
      <c r="K462" s="46"/>
      <c r="L462" s="46"/>
      <c r="M462" s="49"/>
      <c r="N462" s="49"/>
      <c r="O462" s="46"/>
      <c r="P462" s="46"/>
      <c r="Q462" s="37"/>
      <c r="R462" s="37"/>
      <c r="S462" s="37"/>
      <c r="T462" s="37"/>
      <c r="U462" s="37"/>
      <c r="V462" s="37"/>
      <c r="W462" s="37"/>
      <c r="X462" s="37"/>
      <c r="Y462" s="37"/>
      <c r="Z462" s="37"/>
    </row>
    <row r="463">
      <c r="A463" s="380"/>
      <c r="B463" s="46"/>
      <c r="C463" s="46"/>
      <c r="D463" s="49"/>
      <c r="E463" s="49"/>
      <c r="F463" s="49"/>
      <c r="G463" s="46"/>
      <c r="H463" s="49"/>
      <c r="I463" s="46"/>
      <c r="J463" s="51"/>
      <c r="K463" s="46"/>
      <c r="L463" s="46"/>
      <c r="M463" s="49"/>
      <c r="N463" s="49"/>
      <c r="O463" s="46"/>
      <c r="P463" s="46"/>
      <c r="Q463" s="37"/>
      <c r="R463" s="37"/>
      <c r="S463" s="37"/>
      <c r="T463" s="37"/>
      <c r="U463" s="37"/>
      <c r="V463" s="37"/>
      <c r="W463" s="37"/>
      <c r="X463" s="37"/>
      <c r="Y463" s="37"/>
      <c r="Z463" s="37"/>
    </row>
    <row r="464">
      <c r="A464" s="380"/>
      <c r="B464" s="46"/>
      <c r="C464" s="46"/>
      <c r="D464" s="49"/>
      <c r="E464" s="49"/>
      <c r="F464" s="49"/>
      <c r="G464" s="46"/>
      <c r="H464" s="49"/>
      <c r="I464" s="46"/>
      <c r="J464" s="51"/>
      <c r="K464" s="46"/>
      <c r="L464" s="46"/>
      <c r="M464" s="49"/>
      <c r="N464" s="49"/>
      <c r="O464" s="46"/>
      <c r="P464" s="46"/>
      <c r="Q464" s="37"/>
      <c r="R464" s="37"/>
      <c r="S464" s="37"/>
      <c r="T464" s="37"/>
      <c r="U464" s="37"/>
      <c r="V464" s="37"/>
      <c r="W464" s="37"/>
      <c r="X464" s="37"/>
      <c r="Y464" s="37"/>
      <c r="Z464" s="37"/>
    </row>
    <row r="465">
      <c r="A465" s="380"/>
      <c r="B465" s="46"/>
      <c r="C465" s="46"/>
      <c r="D465" s="49"/>
      <c r="E465" s="49"/>
      <c r="F465" s="49"/>
      <c r="G465" s="46"/>
      <c r="H465" s="49"/>
      <c r="I465" s="46"/>
      <c r="J465" s="51"/>
      <c r="K465" s="46"/>
      <c r="L465" s="46"/>
      <c r="M465" s="49"/>
      <c r="N465" s="49"/>
      <c r="O465" s="46"/>
      <c r="P465" s="46"/>
      <c r="Q465" s="37"/>
      <c r="R465" s="37"/>
      <c r="S465" s="37"/>
      <c r="T465" s="37"/>
      <c r="U465" s="37"/>
      <c r="V465" s="37"/>
      <c r="W465" s="37"/>
      <c r="X465" s="37"/>
      <c r="Y465" s="37"/>
      <c r="Z465" s="37"/>
    </row>
    <row r="466">
      <c r="A466" s="380"/>
      <c r="B466" s="46"/>
      <c r="C466" s="46"/>
      <c r="D466" s="49"/>
      <c r="E466" s="49"/>
      <c r="F466" s="49"/>
      <c r="G466" s="46"/>
      <c r="H466" s="49"/>
      <c r="I466" s="46"/>
      <c r="J466" s="51"/>
      <c r="K466" s="46"/>
      <c r="L466" s="46"/>
      <c r="M466" s="49"/>
      <c r="N466" s="49"/>
      <c r="O466" s="46"/>
      <c r="P466" s="46"/>
      <c r="Q466" s="37"/>
      <c r="R466" s="37"/>
      <c r="S466" s="37"/>
      <c r="T466" s="37"/>
      <c r="U466" s="37"/>
      <c r="V466" s="37"/>
      <c r="W466" s="37"/>
      <c r="X466" s="37"/>
      <c r="Y466" s="37"/>
      <c r="Z466" s="37"/>
    </row>
    <row r="467">
      <c r="A467" s="380"/>
      <c r="B467" s="46"/>
      <c r="C467" s="46"/>
      <c r="D467" s="49"/>
      <c r="E467" s="49"/>
      <c r="F467" s="49"/>
      <c r="G467" s="46"/>
      <c r="H467" s="49"/>
      <c r="I467" s="46"/>
      <c r="J467" s="51"/>
      <c r="K467" s="46"/>
      <c r="L467" s="46"/>
      <c r="M467" s="49"/>
      <c r="N467" s="49"/>
      <c r="O467" s="46"/>
      <c r="P467" s="46"/>
      <c r="Q467" s="37"/>
      <c r="R467" s="37"/>
      <c r="S467" s="37"/>
      <c r="T467" s="37"/>
      <c r="U467" s="37"/>
      <c r="V467" s="37"/>
      <c r="W467" s="37"/>
      <c r="X467" s="37"/>
      <c r="Y467" s="37"/>
      <c r="Z467" s="37"/>
    </row>
    <row r="468">
      <c r="A468" s="380"/>
      <c r="B468" s="46"/>
      <c r="C468" s="46"/>
      <c r="D468" s="49"/>
      <c r="E468" s="49"/>
      <c r="F468" s="49"/>
      <c r="G468" s="46"/>
      <c r="H468" s="49"/>
      <c r="I468" s="46"/>
      <c r="J468" s="51"/>
      <c r="K468" s="46"/>
      <c r="L468" s="46"/>
      <c r="M468" s="49"/>
      <c r="N468" s="49"/>
      <c r="O468" s="46"/>
      <c r="P468" s="46"/>
      <c r="Q468" s="37"/>
      <c r="R468" s="37"/>
      <c r="S468" s="37"/>
      <c r="T468" s="37"/>
      <c r="U468" s="37"/>
      <c r="V468" s="37"/>
      <c r="W468" s="37"/>
      <c r="X468" s="37"/>
      <c r="Y468" s="37"/>
      <c r="Z468" s="37"/>
    </row>
    <row r="469">
      <c r="A469" s="380"/>
      <c r="B469" s="46"/>
      <c r="C469" s="46"/>
      <c r="D469" s="49"/>
      <c r="E469" s="49"/>
      <c r="F469" s="49"/>
      <c r="G469" s="46"/>
      <c r="H469" s="49"/>
      <c r="I469" s="46"/>
      <c r="J469" s="51"/>
      <c r="K469" s="46"/>
      <c r="L469" s="46"/>
      <c r="M469" s="49"/>
      <c r="N469" s="49"/>
      <c r="O469" s="46"/>
      <c r="P469" s="46"/>
      <c r="Q469" s="37"/>
      <c r="R469" s="37"/>
      <c r="S469" s="37"/>
      <c r="T469" s="37"/>
      <c r="U469" s="37"/>
      <c r="V469" s="37"/>
      <c r="W469" s="37"/>
      <c r="X469" s="37"/>
      <c r="Y469" s="37"/>
      <c r="Z469" s="37"/>
    </row>
    <row r="470">
      <c r="A470" s="380"/>
      <c r="B470" s="46"/>
      <c r="C470" s="46"/>
      <c r="D470" s="49"/>
      <c r="E470" s="49"/>
      <c r="F470" s="49"/>
      <c r="G470" s="46"/>
      <c r="H470" s="49"/>
      <c r="I470" s="46"/>
      <c r="J470" s="51"/>
      <c r="K470" s="46"/>
      <c r="L470" s="46"/>
      <c r="M470" s="49"/>
      <c r="N470" s="49"/>
      <c r="O470" s="46"/>
      <c r="P470" s="46"/>
      <c r="Q470" s="37"/>
      <c r="R470" s="37"/>
      <c r="S470" s="37"/>
      <c r="T470" s="37"/>
      <c r="U470" s="37"/>
      <c r="V470" s="37"/>
      <c r="W470" s="37"/>
      <c r="X470" s="37"/>
      <c r="Y470" s="37"/>
      <c r="Z470" s="37"/>
    </row>
    <row r="471">
      <c r="A471" s="380"/>
      <c r="B471" s="46"/>
      <c r="C471" s="46"/>
      <c r="D471" s="49"/>
      <c r="E471" s="49"/>
      <c r="F471" s="49"/>
      <c r="G471" s="46"/>
      <c r="H471" s="49"/>
      <c r="I471" s="46"/>
      <c r="J471" s="51"/>
      <c r="K471" s="46"/>
      <c r="L471" s="46"/>
      <c r="M471" s="49"/>
      <c r="N471" s="49"/>
      <c r="O471" s="46"/>
      <c r="P471" s="46"/>
      <c r="Q471" s="37"/>
      <c r="R471" s="37"/>
      <c r="S471" s="37"/>
      <c r="T471" s="37"/>
      <c r="U471" s="37"/>
      <c r="V471" s="37"/>
      <c r="W471" s="37"/>
      <c r="X471" s="37"/>
      <c r="Y471" s="37"/>
      <c r="Z471" s="37"/>
    </row>
    <row r="472">
      <c r="A472" s="380"/>
      <c r="B472" s="46"/>
      <c r="C472" s="46"/>
      <c r="D472" s="49"/>
      <c r="E472" s="49"/>
      <c r="F472" s="49"/>
      <c r="G472" s="46"/>
      <c r="H472" s="49"/>
      <c r="I472" s="46"/>
      <c r="J472" s="51"/>
      <c r="K472" s="46"/>
      <c r="L472" s="46"/>
      <c r="M472" s="49"/>
      <c r="N472" s="49"/>
      <c r="O472" s="46"/>
      <c r="P472" s="46"/>
      <c r="Q472" s="37"/>
      <c r="R472" s="37"/>
      <c r="S472" s="37"/>
      <c r="T472" s="37"/>
      <c r="U472" s="37"/>
      <c r="V472" s="37"/>
      <c r="W472" s="37"/>
      <c r="X472" s="37"/>
      <c r="Y472" s="37"/>
      <c r="Z472" s="37"/>
    </row>
    <row r="473">
      <c r="A473" s="380"/>
      <c r="B473" s="46"/>
      <c r="C473" s="46"/>
      <c r="D473" s="49"/>
      <c r="E473" s="49"/>
      <c r="F473" s="49"/>
      <c r="G473" s="46"/>
      <c r="H473" s="49"/>
      <c r="I473" s="46"/>
      <c r="J473" s="51"/>
      <c r="K473" s="46"/>
      <c r="L473" s="46"/>
      <c r="M473" s="49"/>
      <c r="N473" s="49"/>
      <c r="O473" s="46"/>
      <c r="P473" s="46"/>
      <c r="Q473" s="37"/>
      <c r="R473" s="37"/>
      <c r="S473" s="37"/>
      <c r="T473" s="37"/>
      <c r="U473" s="37"/>
      <c r="V473" s="37"/>
      <c r="W473" s="37"/>
      <c r="X473" s="37"/>
      <c r="Y473" s="37"/>
      <c r="Z473" s="37"/>
    </row>
    <row r="474">
      <c r="A474" s="380"/>
      <c r="B474" s="46"/>
      <c r="C474" s="46"/>
      <c r="D474" s="49"/>
      <c r="E474" s="49"/>
      <c r="F474" s="49"/>
      <c r="G474" s="46"/>
      <c r="H474" s="49"/>
      <c r="I474" s="46"/>
      <c r="J474" s="51"/>
      <c r="K474" s="46"/>
      <c r="L474" s="46"/>
      <c r="M474" s="49"/>
      <c r="N474" s="49"/>
      <c r="O474" s="46"/>
      <c r="P474" s="46"/>
      <c r="Q474" s="37"/>
      <c r="R474" s="37"/>
      <c r="S474" s="37"/>
      <c r="T474" s="37"/>
      <c r="U474" s="37"/>
      <c r="V474" s="37"/>
      <c r="W474" s="37"/>
      <c r="X474" s="37"/>
      <c r="Y474" s="37"/>
      <c r="Z474" s="37"/>
    </row>
    <row r="475">
      <c r="A475" s="380"/>
      <c r="B475" s="46"/>
      <c r="C475" s="46"/>
      <c r="D475" s="49"/>
      <c r="E475" s="49"/>
      <c r="F475" s="49"/>
      <c r="G475" s="46"/>
      <c r="H475" s="49"/>
      <c r="I475" s="46"/>
      <c r="J475" s="51"/>
      <c r="K475" s="46"/>
      <c r="L475" s="46"/>
      <c r="M475" s="49"/>
      <c r="N475" s="49"/>
      <c r="O475" s="46"/>
      <c r="P475" s="46"/>
      <c r="Q475" s="37"/>
      <c r="R475" s="37"/>
      <c r="S475" s="37"/>
      <c r="T475" s="37"/>
      <c r="U475" s="37"/>
      <c r="V475" s="37"/>
      <c r="W475" s="37"/>
      <c r="X475" s="37"/>
      <c r="Y475" s="37"/>
      <c r="Z475" s="37"/>
    </row>
    <row r="476">
      <c r="A476" s="380"/>
      <c r="B476" s="46"/>
      <c r="C476" s="46"/>
      <c r="D476" s="49"/>
      <c r="E476" s="49"/>
      <c r="F476" s="49"/>
      <c r="G476" s="46"/>
      <c r="H476" s="49"/>
      <c r="I476" s="46"/>
      <c r="J476" s="51"/>
      <c r="K476" s="46"/>
      <c r="L476" s="46"/>
      <c r="M476" s="49"/>
      <c r="N476" s="49"/>
      <c r="O476" s="46"/>
      <c r="P476" s="46"/>
      <c r="Q476" s="37"/>
      <c r="R476" s="37"/>
      <c r="S476" s="37"/>
      <c r="T476" s="37"/>
      <c r="U476" s="37"/>
      <c r="V476" s="37"/>
      <c r="W476" s="37"/>
      <c r="X476" s="37"/>
      <c r="Y476" s="37"/>
      <c r="Z476" s="37"/>
    </row>
    <row r="477">
      <c r="A477" s="380"/>
      <c r="B477" s="46"/>
      <c r="C477" s="46"/>
      <c r="D477" s="49"/>
      <c r="E477" s="49"/>
      <c r="F477" s="49"/>
      <c r="G477" s="46"/>
      <c r="H477" s="49"/>
      <c r="I477" s="46"/>
      <c r="J477" s="51"/>
      <c r="K477" s="46"/>
      <c r="L477" s="46"/>
      <c r="M477" s="49"/>
      <c r="N477" s="49"/>
      <c r="O477" s="46"/>
      <c r="P477" s="46"/>
      <c r="Q477" s="37"/>
      <c r="R477" s="37"/>
      <c r="S477" s="37"/>
      <c r="T477" s="37"/>
      <c r="U477" s="37"/>
      <c r="V477" s="37"/>
      <c r="W477" s="37"/>
      <c r="X477" s="37"/>
      <c r="Y477" s="37"/>
      <c r="Z477" s="37"/>
    </row>
    <row r="478">
      <c r="A478" s="380"/>
      <c r="B478" s="46"/>
      <c r="C478" s="46"/>
      <c r="D478" s="49"/>
      <c r="E478" s="49"/>
      <c r="F478" s="49"/>
      <c r="G478" s="46"/>
      <c r="H478" s="49"/>
      <c r="I478" s="46"/>
      <c r="J478" s="51"/>
      <c r="K478" s="46"/>
      <c r="L478" s="46"/>
      <c r="M478" s="49"/>
      <c r="N478" s="49"/>
      <c r="O478" s="46"/>
      <c r="P478" s="46"/>
      <c r="Q478" s="37"/>
      <c r="R478" s="37"/>
      <c r="S478" s="37"/>
      <c r="T478" s="37"/>
      <c r="U478" s="37"/>
      <c r="V478" s="37"/>
      <c r="W478" s="37"/>
      <c r="X478" s="37"/>
      <c r="Y478" s="37"/>
      <c r="Z478" s="37"/>
    </row>
    <row r="479">
      <c r="A479" s="380"/>
      <c r="B479" s="46"/>
      <c r="C479" s="46"/>
      <c r="D479" s="49"/>
      <c r="E479" s="49"/>
      <c r="F479" s="49"/>
      <c r="G479" s="46"/>
      <c r="H479" s="49"/>
      <c r="I479" s="46"/>
      <c r="J479" s="51"/>
      <c r="K479" s="46"/>
      <c r="L479" s="46"/>
      <c r="M479" s="49"/>
      <c r="N479" s="49"/>
      <c r="O479" s="46"/>
      <c r="P479" s="46"/>
      <c r="Q479" s="37"/>
      <c r="R479" s="37"/>
      <c r="S479" s="37"/>
      <c r="T479" s="37"/>
      <c r="U479" s="37"/>
      <c r="V479" s="37"/>
      <c r="W479" s="37"/>
      <c r="X479" s="37"/>
      <c r="Y479" s="37"/>
      <c r="Z479" s="37"/>
    </row>
    <row r="480">
      <c r="A480" s="380"/>
      <c r="B480" s="46"/>
      <c r="C480" s="46"/>
      <c r="D480" s="49"/>
      <c r="E480" s="49"/>
      <c r="F480" s="49"/>
      <c r="G480" s="46"/>
      <c r="H480" s="49"/>
      <c r="I480" s="46"/>
      <c r="J480" s="51"/>
      <c r="K480" s="46"/>
      <c r="L480" s="46"/>
      <c r="M480" s="49"/>
      <c r="N480" s="49"/>
      <c r="O480" s="46"/>
      <c r="P480" s="46"/>
      <c r="Q480" s="37"/>
      <c r="R480" s="37"/>
      <c r="S480" s="37"/>
      <c r="T480" s="37"/>
      <c r="U480" s="37"/>
      <c r="V480" s="37"/>
      <c r="W480" s="37"/>
      <c r="X480" s="37"/>
      <c r="Y480" s="37"/>
      <c r="Z480" s="37"/>
    </row>
    <row r="481">
      <c r="A481" s="380"/>
      <c r="B481" s="46"/>
      <c r="C481" s="46"/>
      <c r="D481" s="49"/>
      <c r="E481" s="49"/>
      <c r="F481" s="49"/>
      <c r="G481" s="46"/>
      <c r="H481" s="49"/>
      <c r="I481" s="46"/>
      <c r="J481" s="51"/>
      <c r="K481" s="46"/>
      <c r="L481" s="46"/>
      <c r="M481" s="49"/>
      <c r="N481" s="49"/>
      <c r="O481" s="46"/>
      <c r="P481" s="46"/>
      <c r="Q481" s="37"/>
      <c r="R481" s="37"/>
      <c r="S481" s="37"/>
      <c r="T481" s="37"/>
      <c r="U481" s="37"/>
      <c r="V481" s="37"/>
      <c r="W481" s="37"/>
      <c r="X481" s="37"/>
      <c r="Y481" s="37"/>
      <c r="Z481" s="37"/>
    </row>
    <row r="482">
      <c r="A482" s="380"/>
      <c r="B482" s="46"/>
      <c r="C482" s="46"/>
      <c r="D482" s="49"/>
      <c r="E482" s="49"/>
      <c r="F482" s="49"/>
      <c r="G482" s="46"/>
      <c r="H482" s="49"/>
      <c r="I482" s="46"/>
      <c r="J482" s="51"/>
      <c r="K482" s="46"/>
      <c r="L482" s="46"/>
      <c r="M482" s="49"/>
      <c r="N482" s="49"/>
      <c r="O482" s="46"/>
      <c r="P482" s="46"/>
      <c r="Q482" s="37"/>
      <c r="R482" s="37"/>
      <c r="S482" s="37"/>
      <c r="T482" s="37"/>
      <c r="U482" s="37"/>
      <c r="V482" s="37"/>
      <c r="W482" s="37"/>
      <c r="X482" s="37"/>
      <c r="Y482" s="37"/>
      <c r="Z482" s="37"/>
    </row>
    <row r="483">
      <c r="A483" s="380"/>
      <c r="B483" s="46"/>
      <c r="C483" s="46"/>
      <c r="D483" s="49"/>
      <c r="E483" s="49"/>
      <c r="F483" s="49"/>
      <c r="G483" s="46"/>
      <c r="H483" s="49"/>
      <c r="I483" s="46"/>
      <c r="J483" s="51"/>
      <c r="K483" s="46"/>
      <c r="L483" s="46"/>
      <c r="M483" s="49"/>
      <c r="N483" s="49"/>
      <c r="O483" s="46"/>
      <c r="P483" s="46"/>
      <c r="Q483" s="37"/>
      <c r="R483" s="37"/>
      <c r="S483" s="37"/>
      <c r="T483" s="37"/>
      <c r="U483" s="37"/>
      <c r="V483" s="37"/>
      <c r="W483" s="37"/>
      <c r="X483" s="37"/>
      <c r="Y483" s="37"/>
      <c r="Z483" s="37"/>
    </row>
    <row r="484">
      <c r="A484" s="380"/>
      <c r="B484" s="46"/>
      <c r="C484" s="46"/>
      <c r="D484" s="49"/>
      <c r="E484" s="49"/>
      <c r="F484" s="49"/>
      <c r="G484" s="46"/>
      <c r="H484" s="49"/>
      <c r="I484" s="46"/>
      <c r="J484" s="51"/>
      <c r="K484" s="46"/>
      <c r="L484" s="46"/>
      <c r="M484" s="49"/>
      <c r="N484" s="49"/>
      <c r="O484" s="46"/>
      <c r="P484" s="46"/>
      <c r="Q484" s="37"/>
      <c r="R484" s="37"/>
      <c r="S484" s="37"/>
      <c r="T484" s="37"/>
      <c r="U484" s="37"/>
      <c r="V484" s="37"/>
      <c r="W484" s="37"/>
      <c r="X484" s="37"/>
      <c r="Y484" s="37"/>
      <c r="Z484" s="37"/>
    </row>
    <row r="485">
      <c r="A485" s="380"/>
      <c r="B485" s="46"/>
      <c r="C485" s="46"/>
      <c r="D485" s="49"/>
      <c r="E485" s="49"/>
      <c r="F485" s="49"/>
      <c r="G485" s="46"/>
      <c r="H485" s="49"/>
      <c r="I485" s="46"/>
      <c r="J485" s="51"/>
      <c r="K485" s="46"/>
      <c r="L485" s="46"/>
      <c r="M485" s="49"/>
      <c r="N485" s="49"/>
      <c r="O485" s="46"/>
      <c r="P485" s="46"/>
      <c r="Q485" s="37"/>
      <c r="R485" s="37"/>
      <c r="S485" s="37"/>
      <c r="T485" s="37"/>
      <c r="U485" s="37"/>
      <c r="V485" s="37"/>
      <c r="W485" s="37"/>
      <c r="X485" s="37"/>
      <c r="Y485" s="37"/>
      <c r="Z485" s="37"/>
    </row>
    <row r="486">
      <c r="A486" s="380"/>
      <c r="B486" s="46"/>
      <c r="C486" s="46"/>
      <c r="D486" s="49"/>
      <c r="E486" s="49"/>
      <c r="F486" s="49"/>
      <c r="G486" s="46"/>
      <c r="H486" s="49"/>
      <c r="I486" s="46"/>
      <c r="J486" s="51"/>
      <c r="K486" s="46"/>
      <c r="L486" s="46"/>
      <c r="M486" s="49"/>
      <c r="N486" s="49"/>
      <c r="O486" s="46"/>
      <c r="P486" s="46"/>
      <c r="Q486" s="37"/>
      <c r="R486" s="37"/>
      <c r="S486" s="37"/>
      <c r="T486" s="37"/>
      <c r="U486" s="37"/>
      <c r="V486" s="37"/>
      <c r="W486" s="37"/>
      <c r="X486" s="37"/>
      <c r="Y486" s="37"/>
      <c r="Z486" s="37"/>
    </row>
    <row r="487">
      <c r="A487" s="380"/>
      <c r="B487" s="46"/>
      <c r="C487" s="46"/>
      <c r="D487" s="49"/>
      <c r="E487" s="49"/>
      <c r="F487" s="49"/>
      <c r="G487" s="46"/>
      <c r="H487" s="49"/>
      <c r="I487" s="46"/>
      <c r="J487" s="51"/>
      <c r="K487" s="46"/>
      <c r="L487" s="46"/>
      <c r="M487" s="49"/>
      <c r="N487" s="49"/>
      <c r="O487" s="46"/>
      <c r="P487" s="46"/>
      <c r="Q487" s="37"/>
      <c r="R487" s="37"/>
      <c r="S487" s="37"/>
      <c r="T487" s="37"/>
      <c r="U487" s="37"/>
      <c r="V487" s="37"/>
      <c r="W487" s="37"/>
      <c r="X487" s="37"/>
      <c r="Y487" s="37"/>
      <c r="Z487" s="37"/>
    </row>
    <row r="488">
      <c r="A488" s="380"/>
      <c r="B488" s="46"/>
      <c r="C488" s="46"/>
      <c r="D488" s="49"/>
      <c r="E488" s="49"/>
      <c r="F488" s="49"/>
      <c r="G488" s="46"/>
      <c r="H488" s="49"/>
      <c r="I488" s="46"/>
      <c r="J488" s="51"/>
      <c r="K488" s="46"/>
      <c r="L488" s="46"/>
      <c r="M488" s="49"/>
      <c r="N488" s="49"/>
      <c r="O488" s="46"/>
      <c r="P488" s="46"/>
      <c r="Q488" s="37"/>
      <c r="R488" s="37"/>
      <c r="S488" s="37"/>
      <c r="T488" s="37"/>
      <c r="U488" s="37"/>
      <c r="V488" s="37"/>
      <c r="W488" s="37"/>
      <c r="X488" s="37"/>
      <c r="Y488" s="37"/>
      <c r="Z488" s="37"/>
    </row>
    <row r="489">
      <c r="A489" s="380"/>
      <c r="B489" s="46"/>
      <c r="C489" s="46"/>
      <c r="D489" s="49"/>
      <c r="E489" s="49"/>
      <c r="F489" s="49"/>
      <c r="G489" s="46"/>
      <c r="H489" s="49"/>
      <c r="I489" s="46"/>
      <c r="J489" s="51"/>
      <c r="K489" s="46"/>
      <c r="L489" s="46"/>
      <c r="M489" s="49"/>
      <c r="N489" s="49"/>
      <c r="O489" s="46"/>
      <c r="P489" s="46"/>
      <c r="Q489" s="37"/>
      <c r="R489" s="37"/>
      <c r="S489" s="37"/>
      <c r="T489" s="37"/>
      <c r="U489" s="37"/>
      <c r="V489" s="37"/>
      <c r="W489" s="37"/>
      <c r="X489" s="37"/>
      <c r="Y489" s="37"/>
      <c r="Z489" s="37"/>
    </row>
    <row r="490">
      <c r="A490" s="380"/>
      <c r="B490" s="46"/>
      <c r="C490" s="46"/>
      <c r="D490" s="49"/>
      <c r="E490" s="49"/>
      <c r="F490" s="49"/>
      <c r="G490" s="46"/>
      <c r="H490" s="49"/>
      <c r="I490" s="46"/>
      <c r="J490" s="51"/>
      <c r="K490" s="46"/>
      <c r="L490" s="46"/>
      <c r="M490" s="49"/>
      <c r="N490" s="49"/>
      <c r="O490" s="46"/>
      <c r="P490" s="46"/>
      <c r="Q490" s="37"/>
      <c r="R490" s="37"/>
      <c r="S490" s="37"/>
      <c r="T490" s="37"/>
      <c r="U490" s="37"/>
      <c r="V490" s="37"/>
      <c r="W490" s="37"/>
      <c r="X490" s="37"/>
      <c r="Y490" s="37"/>
      <c r="Z490" s="37"/>
    </row>
    <row r="491">
      <c r="A491" s="380"/>
      <c r="B491" s="46"/>
      <c r="C491" s="46"/>
      <c r="D491" s="49"/>
      <c r="E491" s="49"/>
      <c r="F491" s="49"/>
      <c r="G491" s="46"/>
      <c r="H491" s="49"/>
      <c r="I491" s="46"/>
      <c r="J491" s="51"/>
      <c r="K491" s="46"/>
      <c r="L491" s="46"/>
      <c r="M491" s="49"/>
      <c r="N491" s="49"/>
      <c r="O491" s="46"/>
      <c r="P491" s="46"/>
      <c r="Q491" s="37"/>
      <c r="R491" s="37"/>
      <c r="S491" s="37"/>
      <c r="T491" s="37"/>
      <c r="U491" s="37"/>
      <c r="V491" s="37"/>
      <c r="W491" s="37"/>
      <c r="X491" s="37"/>
      <c r="Y491" s="37"/>
      <c r="Z491" s="37"/>
    </row>
    <row r="492">
      <c r="A492" s="380"/>
      <c r="B492" s="46"/>
      <c r="C492" s="46"/>
      <c r="D492" s="49"/>
      <c r="E492" s="49"/>
      <c r="F492" s="49"/>
      <c r="G492" s="46"/>
      <c r="H492" s="49"/>
      <c r="I492" s="46"/>
      <c r="J492" s="51"/>
      <c r="K492" s="46"/>
      <c r="L492" s="46"/>
      <c r="M492" s="49"/>
      <c r="N492" s="49"/>
      <c r="O492" s="46"/>
      <c r="P492" s="46"/>
      <c r="Q492" s="37"/>
      <c r="R492" s="37"/>
      <c r="S492" s="37"/>
      <c r="T492" s="37"/>
      <c r="U492" s="37"/>
      <c r="V492" s="37"/>
      <c r="W492" s="37"/>
      <c r="X492" s="37"/>
      <c r="Y492" s="37"/>
      <c r="Z492" s="37"/>
    </row>
    <row r="493">
      <c r="A493" s="380"/>
      <c r="B493" s="46"/>
      <c r="C493" s="46"/>
      <c r="D493" s="49"/>
      <c r="E493" s="49"/>
      <c r="F493" s="49"/>
      <c r="G493" s="46"/>
      <c r="H493" s="49"/>
      <c r="I493" s="46"/>
      <c r="J493" s="51"/>
      <c r="K493" s="46"/>
      <c r="L493" s="46"/>
      <c r="M493" s="49"/>
      <c r="N493" s="49"/>
      <c r="O493" s="46"/>
      <c r="P493" s="46"/>
      <c r="Q493" s="37"/>
      <c r="R493" s="37"/>
      <c r="S493" s="37"/>
      <c r="T493" s="37"/>
      <c r="U493" s="37"/>
      <c r="V493" s="37"/>
      <c r="W493" s="37"/>
      <c r="X493" s="37"/>
      <c r="Y493" s="37"/>
      <c r="Z493" s="37"/>
    </row>
    <row r="494">
      <c r="A494" s="380"/>
      <c r="B494" s="46"/>
      <c r="C494" s="46"/>
      <c r="D494" s="49"/>
      <c r="E494" s="49"/>
      <c r="F494" s="49"/>
      <c r="G494" s="46"/>
      <c r="H494" s="49"/>
      <c r="I494" s="46"/>
      <c r="J494" s="51"/>
      <c r="K494" s="46"/>
      <c r="L494" s="46"/>
      <c r="M494" s="49"/>
      <c r="N494" s="49"/>
      <c r="O494" s="46"/>
      <c r="P494" s="46"/>
      <c r="Q494" s="37"/>
      <c r="R494" s="37"/>
      <c r="S494" s="37"/>
      <c r="T494" s="37"/>
      <c r="U494" s="37"/>
      <c r="V494" s="37"/>
      <c r="W494" s="37"/>
      <c r="X494" s="37"/>
      <c r="Y494" s="37"/>
      <c r="Z494" s="37"/>
    </row>
    <row r="495">
      <c r="A495" s="380"/>
      <c r="B495" s="46"/>
      <c r="C495" s="46"/>
      <c r="D495" s="49"/>
      <c r="E495" s="49"/>
      <c r="F495" s="49"/>
      <c r="G495" s="46"/>
      <c r="H495" s="49"/>
      <c r="I495" s="46"/>
      <c r="J495" s="51"/>
      <c r="K495" s="46"/>
      <c r="L495" s="46"/>
      <c r="M495" s="49"/>
      <c r="N495" s="49"/>
      <c r="O495" s="46"/>
      <c r="P495" s="46"/>
      <c r="Q495" s="37"/>
      <c r="R495" s="37"/>
      <c r="S495" s="37"/>
      <c r="T495" s="37"/>
      <c r="U495" s="37"/>
      <c r="V495" s="37"/>
      <c r="W495" s="37"/>
      <c r="X495" s="37"/>
      <c r="Y495" s="37"/>
      <c r="Z495" s="37"/>
    </row>
    <row r="496">
      <c r="A496" s="380"/>
      <c r="B496" s="46"/>
      <c r="C496" s="46"/>
      <c r="D496" s="49"/>
      <c r="E496" s="49"/>
      <c r="F496" s="49"/>
      <c r="G496" s="46"/>
      <c r="H496" s="49"/>
      <c r="I496" s="46"/>
      <c r="J496" s="51"/>
      <c r="K496" s="46"/>
      <c r="L496" s="46"/>
      <c r="M496" s="49"/>
      <c r="N496" s="49"/>
      <c r="O496" s="46"/>
      <c r="P496" s="46"/>
      <c r="Q496" s="37"/>
      <c r="R496" s="37"/>
      <c r="S496" s="37"/>
      <c r="T496" s="37"/>
      <c r="U496" s="37"/>
      <c r="V496" s="37"/>
      <c r="W496" s="37"/>
      <c r="X496" s="37"/>
      <c r="Y496" s="37"/>
      <c r="Z496" s="37"/>
    </row>
    <row r="497">
      <c r="A497" s="380"/>
      <c r="B497" s="46"/>
      <c r="C497" s="46"/>
      <c r="D497" s="49"/>
      <c r="E497" s="49"/>
      <c r="F497" s="49"/>
      <c r="G497" s="46"/>
      <c r="H497" s="49"/>
      <c r="I497" s="46"/>
      <c r="J497" s="51"/>
      <c r="K497" s="46"/>
      <c r="L497" s="46"/>
      <c r="M497" s="49"/>
      <c r="N497" s="49"/>
      <c r="O497" s="46"/>
      <c r="P497" s="46"/>
      <c r="Q497" s="37"/>
      <c r="R497" s="37"/>
      <c r="S497" s="37"/>
      <c r="T497" s="37"/>
      <c r="U497" s="37"/>
      <c r="V497" s="37"/>
      <c r="W497" s="37"/>
      <c r="X497" s="37"/>
      <c r="Y497" s="37"/>
      <c r="Z497" s="37"/>
    </row>
    <row r="498">
      <c r="A498" s="380"/>
      <c r="B498" s="46"/>
      <c r="C498" s="46"/>
      <c r="D498" s="49"/>
      <c r="E498" s="49"/>
      <c r="F498" s="49"/>
      <c r="G498" s="46"/>
      <c r="H498" s="49"/>
      <c r="I498" s="46"/>
      <c r="J498" s="51"/>
      <c r="K498" s="46"/>
      <c r="L498" s="46"/>
      <c r="M498" s="49"/>
      <c r="N498" s="49"/>
      <c r="O498" s="46"/>
      <c r="P498" s="46"/>
      <c r="Q498" s="37"/>
      <c r="R498" s="37"/>
      <c r="S498" s="37"/>
      <c r="T498" s="37"/>
      <c r="U498" s="37"/>
      <c r="V498" s="37"/>
      <c r="W498" s="37"/>
      <c r="X498" s="37"/>
      <c r="Y498" s="37"/>
      <c r="Z498" s="37"/>
    </row>
    <row r="499">
      <c r="A499" s="380"/>
      <c r="B499" s="46"/>
      <c r="C499" s="46"/>
      <c r="D499" s="49"/>
      <c r="E499" s="49"/>
      <c r="F499" s="49"/>
      <c r="G499" s="46"/>
      <c r="H499" s="49"/>
      <c r="I499" s="46"/>
      <c r="J499" s="51"/>
      <c r="K499" s="46"/>
      <c r="L499" s="46"/>
      <c r="M499" s="49"/>
      <c r="N499" s="49"/>
      <c r="O499" s="46"/>
      <c r="P499" s="46"/>
      <c r="Q499" s="37"/>
      <c r="R499" s="37"/>
      <c r="S499" s="37"/>
      <c r="T499" s="37"/>
      <c r="U499" s="37"/>
      <c r="V499" s="37"/>
      <c r="W499" s="37"/>
      <c r="X499" s="37"/>
      <c r="Y499" s="37"/>
      <c r="Z499" s="37"/>
    </row>
    <row r="500">
      <c r="A500" s="380"/>
      <c r="B500" s="46"/>
      <c r="C500" s="46"/>
      <c r="D500" s="49"/>
      <c r="E500" s="49"/>
      <c r="F500" s="49"/>
      <c r="G500" s="46"/>
      <c r="H500" s="49"/>
      <c r="I500" s="46"/>
      <c r="J500" s="51"/>
      <c r="K500" s="46"/>
      <c r="L500" s="46"/>
      <c r="M500" s="49"/>
      <c r="N500" s="49"/>
      <c r="O500" s="46"/>
      <c r="P500" s="46"/>
      <c r="Q500" s="37"/>
      <c r="R500" s="37"/>
      <c r="S500" s="37"/>
      <c r="T500" s="37"/>
      <c r="U500" s="37"/>
      <c r="V500" s="37"/>
      <c r="W500" s="37"/>
      <c r="X500" s="37"/>
      <c r="Y500" s="37"/>
      <c r="Z500" s="37"/>
    </row>
    <row r="501">
      <c r="A501" s="380"/>
      <c r="B501" s="46"/>
      <c r="C501" s="46"/>
      <c r="D501" s="49"/>
      <c r="E501" s="49"/>
      <c r="F501" s="49"/>
      <c r="G501" s="46"/>
      <c r="H501" s="49"/>
      <c r="I501" s="46"/>
      <c r="J501" s="51"/>
      <c r="K501" s="46"/>
      <c r="L501" s="46"/>
      <c r="M501" s="49"/>
      <c r="N501" s="49"/>
      <c r="O501" s="46"/>
      <c r="P501" s="46"/>
      <c r="Q501" s="37"/>
      <c r="R501" s="37"/>
      <c r="S501" s="37"/>
      <c r="T501" s="37"/>
      <c r="U501" s="37"/>
      <c r="V501" s="37"/>
      <c r="W501" s="37"/>
      <c r="X501" s="37"/>
      <c r="Y501" s="37"/>
      <c r="Z501" s="37"/>
    </row>
    <row r="502">
      <c r="A502" s="380"/>
      <c r="B502" s="46"/>
      <c r="C502" s="46"/>
      <c r="D502" s="49"/>
      <c r="E502" s="49"/>
      <c r="F502" s="49"/>
      <c r="G502" s="46"/>
      <c r="H502" s="49"/>
      <c r="I502" s="46"/>
      <c r="J502" s="51"/>
      <c r="K502" s="46"/>
      <c r="L502" s="46"/>
      <c r="M502" s="49"/>
      <c r="N502" s="49"/>
      <c r="O502" s="46"/>
      <c r="P502" s="46"/>
      <c r="Q502" s="37"/>
      <c r="R502" s="37"/>
      <c r="S502" s="37"/>
      <c r="T502" s="37"/>
      <c r="U502" s="37"/>
      <c r="V502" s="37"/>
      <c r="W502" s="37"/>
      <c r="X502" s="37"/>
      <c r="Y502" s="37"/>
      <c r="Z502" s="37"/>
    </row>
    <row r="503">
      <c r="A503" s="380"/>
      <c r="B503" s="46"/>
      <c r="C503" s="46"/>
      <c r="D503" s="49"/>
      <c r="E503" s="49"/>
      <c r="F503" s="49"/>
      <c r="G503" s="46"/>
      <c r="H503" s="49"/>
      <c r="I503" s="46"/>
      <c r="J503" s="51"/>
      <c r="K503" s="46"/>
      <c r="L503" s="46"/>
      <c r="M503" s="49"/>
      <c r="N503" s="49"/>
      <c r="O503" s="46"/>
      <c r="P503" s="46"/>
      <c r="Q503" s="37"/>
      <c r="R503" s="37"/>
      <c r="S503" s="37"/>
      <c r="T503" s="37"/>
      <c r="U503" s="37"/>
      <c r="V503" s="37"/>
      <c r="W503" s="37"/>
      <c r="X503" s="37"/>
      <c r="Y503" s="37"/>
      <c r="Z503" s="37"/>
    </row>
    <row r="504">
      <c r="A504" s="380"/>
      <c r="B504" s="46"/>
      <c r="C504" s="46"/>
      <c r="D504" s="49"/>
      <c r="E504" s="49"/>
      <c r="F504" s="49"/>
      <c r="G504" s="46"/>
      <c r="H504" s="49"/>
      <c r="I504" s="46"/>
      <c r="J504" s="51"/>
      <c r="K504" s="46"/>
      <c r="L504" s="46"/>
      <c r="M504" s="49"/>
      <c r="N504" s="49"/>
      <c r="O504" s="46"/>
      <c r="P504" s="46"/>
      <c r="Q504" s="37"/>
      <c r="R504" s="37"/>
      <c r="S504" s="37"/>
      <c r="T504" s="37"/>
      <c r="U504" s="37"/>
      <c r="V504" s="37"/>
      <c r="W504" s="37"/>
      <c r="X504" s="37"/>
      <c r="Y504" s="37"/>
      <c r="Z504" s="37"/>
    </row>
    <row r="505">
      <c r="A505" s="380"/>
      <c r="B505" s="46"/>
      <c r="C505" s="46"/>
      <c r="D505" s="49"/>
      <c r="E505" s="49"/>
      <c r="F505" s="49"/>
      <c r="G505" s="46"/>
      <c r="H505" s="49"/>
      <c r="I505" s="46"/>
      <c r="J505" s="51"/>
      <c r="K505" s="46"/>
      <c r="L505" s="46"/>
      <c r="M505" s="49"/>
      <c r="N505" s="49"/>
      <c r="O505" s="46"/>
      <c r="P505" s="46"/>
      <c r="Q505" s="37"/>
      <c r="R505" s="37"/>
      <c r="S505" s="37"/>
      <c r="T505" s="37"/>
      <c r="U505" s="37"/>
      <c r="V505" s="37"/>
      <c r="W505" s="37"/>
      <c r="X505" s="37"/>
      <c r="Y505" s="37"/>
      <c r="Z505" s="37"/>
    </row>
    <row r="506">
      <c r="A506" s="380"/>
      <c r="B506" s="46"/>
      <c r="C506" s="46"/>
      <c r="D506" s="49"/>
      <c r="E506" s="49"/>
      <c r="F506" s="49"/>
      <c r="G506" s="46"/>
      <c r="H506" s="49"/>
      <c r="I506" s="46"/>
      <c r="J506" s="51"/>
      <c r="K506" s="46"/>
      <c r="L506" s="46"/>
      <c r="M506" s="49"/>
      <c r="N506" s="49"/>
      <c r="O506" s="46"/>
      <c r="P506" s="46"/>
      <c r="Q506" s="37"/>
      <c r="R506" s="37"/>
      <c r="S506" s="37"/>
      <c r="T506" s="37"/>
      <c r="U506" s="37"/>
      <c r="V506" s="37"/>
      <c r="W506" s="37"/>
      <c r="X506" s="37"/>
      <c r="Y506" s="37"/>
      <c r="Z506" s="37"/>
    </row>
    <row r="507">
      <c r="A507" s="380"/>
      <c r="B507" s="46"/>
      <c r="C507" s="46"/>
      <c r="D507" s="49"/>
      <c r="E507" s="49"/>
      <c r="F507" s="49"/>
      <c r="G507" s="46"/>
      <c r="H507" s="49"/>
      <c r="I507" s="46"/>
      <c r="J507" s="51"/>
      <c r="K507" s="46"/>
      <c r="L507" s="46"/>
      <c r="M507" s="49"/>
      <c r="N507" s="49"/>
      <c r="O507" s="46"/>
      <c r="P507" s="46"/>
      <c r="Q507" s="37"/>
      <c r="R507" s="37"/>
      <c r="S507" s="37"/>
      <c r="T507" s="37"/>
      <c r="U507" s="37"/>
      <c r="V507" s="37"/>
      <c r="W507" s="37"/>
      <c r="X507" s="37"/>
      <c r="Y507" s="37"/>
      <c r="Z507" s="37"/>
    </row>
    <row r="508">
      <c r="A508" s="380"/>
      <c r="B508" s="46"/>
      <c r="C508" s="46"/>
      <c r="D508" s="49"/>
      <c r="E508" s="49"/>
      <c r="F508" s="49"/>
      <c r="G508" s="46"/>
      <c r="H508" s="49"/>
      <c r="I508" s="46"/>
      <c r="J508" s="51"/>
      <c r="K508" s="46"/>
      <c r="L508" s="46"/>
      <c r="M508" s="49"/>
      <c r="N508" s="49"/>
      <c r="O508" s="46"/>
      <c r="P508" s="46"/>
      <c r="Q508" s="37"/>
      <c r="R508" s="37"/>
      <c r="S508" s="37"/>
      <c r="T508" s="37"/>
      <c r="U508" s="37"/>
      <c r="V508" s="37"/>
      <c r="W508" s="37"/>
      <c r="X508" s="37"/>
      <c r="Y508" s="37"/>
      <c r="Z508" s="37"/>
    </row>
    <row r="509">
      <c r="A509" s="380"/>
      <c r="B509" s="46"/>
      <c r="C509" s="46"/>
      <c r="D509" s="49"/>
      <c r="E509" s="49"/>
      <c r="F509" s="49"/>
      <c r="G509" s="46"/>
      <c r="H509" s="49"/>
      <c r="I509" s="46"/>
      <c r="J509" s="51"/>
      <c r="K509" s="46"/>
      <c r="L509" s="46"/>
      <c r="M509" s="49"/>
      <c r="N509" s="49"/>
      <c r="O509" s="46"/>
      <c r="P509" s="46"/>
      <c r="Q509" s="37"/>
      <c r="R509" s="37"/>
      <c r="S509" s="37"/>
      <c r="T509" s="37"/>
      <c r="U509" s="37"/>
      <c r="V509" s="37"/>
      <c r="W509" s="37"/>
      <c r="X509" s="37"/>
      <c r="Y509" s="37"/>
      <c r="Z509" s="37"/>
    </row>
    <row r="510">
      <c r="A510" s="380"/>
      <c r="B510" s="46"/>
      <c r="C510" s="46"/>
      <c r="D510" s="49"/>
      <c r="E510" s="49"/>
      <c r="F510" s="49"/>
      <c r="G510" s="46"/>
      <c r="H510" s="49"/>
      <c r="I510" s="46"/>
      <c r="J510" s="51"/>
      <c r="K510" s="46"/>
      <c r="L510" s="46"/>
      <c r="M510" s="49"/>
      <c r="N510" s="49"/>
      <c r="O510" s="46"/>
      <c r="P510" s="46"/>
      <c r="Q510" s="37"/>
      <c r="R510" s="37"/>
      <c r="S510" s="37"/>
      <c r="T510" s="37"/>
      <c r="U510" s="37"/>
      <c r="V510" s="37"/>
      <c r="W510" s="37"/>
      <c r="X510" s="37"/>
      <c r="Y510" s="37"/>
      <c r="Z510" s="37"/>
    </row>
    <row r="511">
      <c r="A511" s="380"/>
      <c r="B511" s="46"/>
      <c r="C511" s="46"/>
      <c r="D511" s="49"/>
      <c r="E511" s="49"/>
      <c r="F511" s="49"/>
      <c r="G511" s="46"/>
      <c r="H511" s="49"/>
      <c r="I511" s="46"/>
      <c r="J511" s="51"/>
      <c r="K511" s="46"/>
      <c r="L511" s="46"/>
      <c r="M511" s="49"/>
      <c r="N511" s="49"/>
      <c r="O511" s="46"/>
      <c r="P511" s="46"/>
      <c r="Q511" s="37"/>
      <c r="R511" s="37"/>
      <c r="S511" s="37"/>
      <c r="T511" s="37"/>
      <c r="U511" s="37"/>
      <c r="V511" s="37"/>
      <c r="W511" s="37"/>
      <c r="X511" s="37"/>
      <c r="Y511" s="37"/>
      <c r="Z511" s="37"/>
    </row>
    <row r="512">
      <c r="A512" s="380"/>
      <c r="B512" s="46"/>
      <c r="C512" s="46"/>
      <c r="D512" s="49"/>
      <c r="E512" s="49"/>
      <c r="F512" s="49"/>
      <c r="G512" s="46"/>
      <c r="H512" s="49"/>
      <c r="I512" s="46"/>
      <c r="J512" s="51"/>
      <c r="K512" s="46"/>
      <c r="L512" s="46"/>
      <c r="M512" s="49"/>
      <c r="N512" s="49"/>
      <c r="O512" s="46"/>
      <c r="P512" s="46"/>
      <c r="Q512" s="37"/>
      <c r="R512" s="37"/>
      <c r="S512" s="37"/>
      <c r="T512" s="37"/>
      <c r="U512" s="37"/>
      <c r="V512" s="37"/>
      <c r="W512" s="37"/>
      <c r="X512" s="37"/>
      <c r="Y512" s="37"/>
      <c r="Z512" s="37"/>
    </row>
    <row r="513">
      <c r="A513" s="380"/>
      <c r="B513" s="46"/>
      <c r="C513" s="46"/>
      <c r="D513" s="49"/>
      <c r="E513" s="49"/>
      <c r="F513" s="49"/>
      <c r="G513" s="46"/>
      <c r="H513" s="49"/>
      <c r="I513" s="46"/>
      <c r="J513" s="51"/>
      <c r="K513" s="46"/>
      <c r="L513" s="46"/>
      <c r="M513" s="49"/>
      <c r="N513" s="49"/>
      <c r="O513" s="46"/>
      <c r="P513" s="46"/>
      <c r="Q513" s="37"/>
      <c r="R513" s="37"/>
      <c r="S513" s="37"/>
      <c r="T513" s="37"/>
      <c r="U513" s="37"/>
      <c r="V513" s="37"/>
      <c r="W513" s="37"/>
      <c r="X513" s="37"/>
      <c r="Y513" s="37"/>
      <c r="Z513" s="37"/>
    </row>
    <row r="514">
      <c r="A514" s="380"/>
      <c r="B514" s="46"/>
      <c r="C514" s="46"/>
      <c r="D514" s="49"/>
      <c r="E514" s="49"/>
      <c r="F514" s="49"/>
      <c r="G514" s="46"/>
      <c r="H514" s="49"/>
      <c r="I514" s="46"/>
      <c r="J514" s="51"/>
      <c r="K514" s="46"/>
      <c r="L514" s="46"/>
      <c r="M514" s="49"/>
      <c r="N514" s="49"/>
      <c r="O514" s="46"/>
      <c r="P514" s="46"/>
      <c r="Q514" s="37"/>
      <c r="R514" s="37"/>
      <c r="S514" s="37"/>
      <c r="T514" s="37"/>
      <c r="U514" s="37"/>
      <c r="V514" s="37"/>
      <c r="W514" s="37"/>
      <c r="X514" s="37"/>
      <c r="Y514" s="37"/>
      <c r="Z514" s="37"/>
    </row>
    <row r="515">
      <c r="A515" s="380"/>
      <c r="B515" s="46"/>
      <c r="C515" s="46"/>
      <c r="D515" s="49"/>
      <c r="E515" s="49"/>
      <c r="F515" s="49"/>
      <c r="G515" s="46"/>
      <c r="H515" s="49"/>
      <c r="I515" s="46"/>
      <c r="J515" s="51"/>
      <c r="K515" s="46"/>
      <c r="L515" s="46"/>
      <c r="M515" s="49"/>
      <c r="N515" s="49"/>
      <c r="O515" s="46"/>
      <c r="P515" s="46"/>
      <c r="Q515" s="37"/>
      <c r="R515" s="37"/>
      <c r="S515" s="37"/>
      <c r="T515" s="37"/>
      <c r="U515" s="37"/>
      <c r="V515" s="37"/>
      <c r="W515" s="37"/>
      <c r="X515" s="37"/>
      <c r="Y515" s="37"/>
      <c r="Z515" s="37"/>
    </row>
    <row r="516">
      <c r="A516" s="380"/>
      <c r="B516" s="46"/>
      <c r="C516" s="46"/>
      <c r="D516" s="49"/>
      <c r="E516" s="49"/>
      <c r="F516" s="49"/>
      <c r="G516" s="46"/>
      <c r="H516" s="49"/>
      <c r="I516" s="46"/>
      <c r="J516" s="51"/>
      <c r="K516" s="46"/>
      <c r="L516" s="46"/>
      <c r="M516" s="49"/>
      <c r="N516" s="49"/>
      <c r="O516" s="46"/>
      <c r="P516" s="46"/>
      <c r="Q516" s="37"/>
      <c r="R516" s="37"/>
      <c r="S516" s="37"/>
      <c r="T516" s="37"/>
      <c r="U516" s="37"/>
      <c r="V516" s="37"/>
      <c r="W516" s="37"/>
      <c r="X516" s="37"/>
      <c r="Y516" s="37"/>
      <c r="Z516" s="37"/>
    </row>
    <row r="517">
      <c r="A517" s="380"/>
      <c r="B517" s="46"/>
      <c r="C517" s="46"/>
      <c r="D517" s="49"/>
      <c r="E517" s="49"/>
      <c r="F517" s="49"/>
      <c r="G517" s="46"/>
      <c r="H517" s="49"/>
      <c r="I517" s="46"/>
      <c r="J517" s="51"/>
      <c r="K517" s="46"/>
      <c r="L517" s="46"/>
      <c r="M517" s="49"/>
      <c r="N517" s="49"/>
      <c r="O517" s="46"/>
      <c r="P517" s="46"/>
      <c r="Q517" s="37"/>
      <c r="R517" s="37"/>
      <c r="S517" s="37"/>
      <c r="T517" s="37"/>
      <c r="U517" s="37"/>
      <c r="V517" s="37"/>
      <c r="W517" s="37"/>
      <c r="X517" s="37"/>
      <c r="Y517" s="37"/>
      <c r="Z517" s="37"/>
    </row>
    <row r="518">
      <c r="A518" s="380"/>
      <c r="B518" s="46"/>
      <c r="C518" s="46"/>
      <c r="D518" s="49"/>
      <c r="E518" s="49"/>
      <c r="F518" s="49"/>
      <c r="G518" s="46"/>
      <c r="H518" s="49"/>
      <c r="I518" s="46"/>
      <c r="J518" s="51"/>
      <c r="K518" s="46"/>
      <c r="L518" s="46"/>
      <c r="M518" s="49"/>
      <c r="N518" s="49"/>
      <c r="O518" s="46"/>
      <c r="P518" s="46"/>
      <c r="Q518" s="37"/>
      <c r="R518" s="37"/>
      <c r="S518" s="37"/>
      <c r="T518" s="37"/>
      <c r="U518" s="37"/>
      <c r="V518" s="37"/>
      <c r="W518" s="37"/>
      <c r="X518" s="37"/>
      <c r="Y518" s="37"/>
      <c r="Z518" s="37"/>
    </row>
    <row r="519">
      <c r="A519" s="380"/>
      <c r="B519" s="46"/>
      <c r="C519" s="46"/>
      <c r="D519" s="49"/>
      <c r="E519" s="49"/>
      <c r="F519" s="49"/>
      <c r="G519" s="46"/>
      <c r="H519" s="49"/>
      <c r="I519" s="46"/>
      <c r="J519" s="51"/>
      <c r="K519" s="46"/>
      <c r="L519" s="46"/>
      <c r="M519" s="49"/>
      <c r="N519" s="49"/>
      <c r="O519" s="46"/>
      <c r="P519" s="46"/>
      <c r="Q519" s="37"/>
      <c r="R519" s="37"/>
      <c r="S519" s="37"/>
      <c r="T519" s="37"/>
      <c r="U519" s="37"/>
      <c r="V519" s="37"/>
      <c r="W519" s="37"/>
      <c r="X519" s="37"/>
      <c r="Y519" s="37"/>
      <c r="Z519" s="37"/>
    </row>
    <row r="520">
      <c r="A520" s="380"/>
      <c r="B520" s="46"/>
      <c r="C520" s="46"/>
      <c r="D520" s="49"/>
      <c r="E520" s="49"/>
      <c r="F520" s="49"/>
      <c r="G520" s="46"/>
      <c r="H520" s="49"/>
      <c r="I520" s="46"/>
      <c r="J520" s="51"/>
      <c r="K520" s="46"/>
      <c r="L520" s="46"/>
      <c r="M520" s="49"/>
      <c r="N520" s="49"/>
      <c r="O520" s="46"/>
      <c r="P520" s="46"/>
      <c r="Q520" s="37"/>
      <c r="R520" s="37"/>
      <c r="S520" s="37"/>
      <c r="T520" s="37"/>
      <c r="U520" s="37"/>
      <c r="V520" s="37"/>
      <c r="W520" s="37"/>
      <c r="X520" s="37"/>
      <c r="Y520" s="37"/>
      <c r="Z520" s="37"/>
    </row>
    <row r="521">
      <c r="A521" s="380"/>
      <c r="B521" s="46"/>
      <c r="C521" s="46"/>
      <c r="D521" s="49"/>
      <c r="E521" s="49"/>
      <c r="F521" s="49"/>
      <c r="G521" s="46"/>
      <c r="H521" s="49"/>
      <c r="I521" s="46"/>
      <c r="J521" s="51"/>
      <c r="K521" s="46"/>
      <c r="L521" s="46"/>
      <c r="M521" s="49"/>
      <c r="N521" s="49"/>
      <c r="O521" s="46"/>
      <c r="P521" s="46"/>
      <c r="Q521" s="37"/>
      <c r="R521" s="37"/>
      <c r="S521" s="37"/>
      <c r="T521" s="37"/>
      <c r="U521" s="37"/>
      <c r="V521" s="37"/>
      <c r="W521" s="37"/>
      <c r="X521" s="37"/>
      <c r="Y521" s="37"/>
      <c r="Z521" s="37"/>
    </row>
    <row r="522">
      <c r="A522" s="380"/>
      <c r="B522" s="46"/>
      <c r="C522" s="46"/>
      <c r="D522" s="49"/>
      <c r="E522" s="49"/>
      <c r="F522" s="49"/>
      <c r="G522" s="46"/>
      <c r="H522" s="49"/>
      <c r="I522" s="46"/>
      <c r="J522" s="51"/>
      <c r="K522" s="46"/>
      <c r="L522" s="46"/>
      <c r="M522" s="49"/>
      <c r="N522" s="49"/>
      <c r="O522" s="46"/>
      <c r="P522" s="46"/>
      <c r="Q522" s="37"/>
      <c r="R522" s="37"/>
      <c r="S522" s="37"/>
      <c r="T522" s="37"/>
      <c r="U522" s="37"/>
      <c r="V522" s="37"/>
      <c r="W522" s="37"/>
      <c r="X522" s="37"/>
      <c r="Y522" s="37"/>
      <c r="Z522" s="37"/>
    </row>
    <row r="523">
      <c r="A523" s="380"/>
      <c r="B523" s="46"/>
      <c r="C523" s="46"/>
      <c r="D523" s="49"/>
      <c r="E523" s="49"/>
      <c r="F523" s="49"/>
      <c r="G523" s="46"/>
      <c r="H523" s="49"/>
      <c r="I523" s="46"/>
      <c r="J523" s="51"/>
      <c r="K523" s="46"/>
      <c r="L523" s="46"/>
      <c r="M523" s="49"/>
      <c r="N523" s="49"/>
      <c r="O523" s="46"/>
      <c r="P523" s="46"/>
      <c r="Q523" s="37"/>
      <c r="R523" s="37"/>
      <c r="S523" s="37"/>
      <c r="T523" s="37"/>
      <c r="U523" s="37"/>
      <c r="V523" s="37"/>
      <c r="W523" s="37"/>
      <c r="X523" s="37"/>
      <c r="Y523" s="37"/>
      <c r="Z523" s="37"/>
    </row>
    <row r="524">
      <c r="A524" s="380"/>
      <c r="B524" s="46"/>
      <c r="C524" s="46"/>
      <c r="D524" s="49"/>
      <c r="E524" s="49"/>
      <c r="F524" s="49"/>
      <c r="G524" s="46"/>
      <c r="H524" s="49"/>
      <c r="I524" s="46"/>
      <c r="J524" s="51"/>
      <c r="K524" s="46"/>
      <c r="L524" s="46"/>
      <c r="M524" s="49"/>
      <c r="N524" s="49"/>
      <c r="O524" s="46"/>
      <c r="P524" s="46"/>
      <c r="Q524" s="37"/>
      <c r="R524" s="37"/>
      <c r="S524" s="37"/>
      <c r="T524" s="37"/>
      <c r="U524" s="37"/>
      <c r="V524" s="37"/>
      <c r="W524" s="37"/>
      <c r="X524" s="37"/>
      <c r="Y524" s="37"/>
      <c r="Z524" s="37"/>
    </row>
    <row r="525">
      <c r="A525" s="380"/>
      <c r="B525" s="46"/>
      <c r="C525" s="46"/>
      <c r="D525" s="49"/>
      <c r="E525" s="49"/>
      <c r="F525" s="49"/>
      <c r="G525" s="46"/>
      <c r="H525" s="49"/>
      <c r="I525" s="46"/>
      <c r="J525" s="51"/>
      <c r="K525" s="46"/>
      <c r="L525" s="46"/>
      <c r="M525" s="49"/>
      <c r="N525" s="49"/>
      <c r="O525" s="46"/>
      <c r="P525" s="46"/>
      <c r="Q525" s="37"/>
      <c r="R525" s="37"/>
      <c r="S525" s="37"/>
      <c r="T525" s="37"/>
      <c r="U525" s="37"/>
      <c r="V525" s="37"/>
      <c r="W525" s="37"/>
      <c r="X525" s="37"/>
      <c r="Y525" s="37"/>
      <c r="Z525" s="37"/>
    </row>
    <row r="526">
      <c r="A526" s="380"/>
      <c r="B526" s="46"/>
      <c r="C526" s="46"/>
      <c r="D526" s="49"/>
      <c r="E526" s="49"/>
      <c r="F526" s="49"/>
      <c r="G526" s="46"/>
      <c r="H526" s="49"/>
      <c r="I526" s="46"/>
      <c r="J526" s="51"/>
      <c r="K526" s="46"/>
      <c r="L526" s="46"/>
      <c r="M526" s="49"/>
      <c r="N526" s="49"/>
      <c r="O526" s="46"/>
      <c r="P526" s="46"/>
      <c r="Q526" s="37"/>
      <c r="R526" s="37"/>
      <c r="S526" s="37"/>
      <c r="T526" s="37"/>
      <c r="U526" s="37"/>
      <c r="V526" s="37"/>
      <c r="W526" s="37"/>
      <c r="X526" s="37"/>
      <c r="Y526" s="37"/>
      <c r="Z526" s="37"/>
    </row>
    <row r="527">
      <c r="A527" s="380"/>
      <c r="B527" s="46"/>
      <c r="C527" s="46"/>
      <c r="D527" s="49"/>
      <c r="E527" s="49"/>
      <c r="F527" s="49"/>
      <c r="G527" s="46"/>
      <c r="H527" s="49"/>
      <c r="I527" s="46"/>
      <c r="J527" s="51"/>
      <c r="K527" s="46"/>
      <c r="L527" s="46"/>
      <c r="M527" s="49"/>
      <c r="N527" s="49"/>
      <c r="O527" s="46"/>
      <c r="P527" s="46"/>
      <c r="Q527" s="37"/>
      <c r="R527" s="37"/>
      <c r="S527" s="37"/>
      <c r="T527" s="37"/>
      <c r="U527" s="37"/>
      <c r="V527" s="37"/>
      <c r="W527" s="37"/>
      <c r="X527" s="37"/>
      <c r="Y527" s="37"/>
      <c r="Z527" s="37"/>
    </row>
    <row r="528">
      <c r="A528" s="380"/>
      <c r="B528" s="46"/>
      <c r="C528" s="46"/>
      <c r="D528" s="49"/>
      <c r="E528" s="49"/>
      <c r="F528" s="49"/>
      <c r="G528" s="46"/>
      <c r="H528" s="49"/>
      <c r="I528" s="46"/>
      <c r="J528" s="51"/>
      <c r="K528" s="46"/>
      <c r="L528" s="46"/>
      <c r="M528" s="49"/>
      <c r="N528" s="49"/>
      <c r="O528" s="46"/>
      <c r="P528" s="46"/>
      <c r="Q528" s="37"/>
      <c r="R528" s="37"/>
      <c r="S528" s="37"/>
      <c r="T528" s="37"/>
      <c r="U528" s="37"/>
      <c r="V528" s="37"/>
      <c r="W528" s="37"/>
      <c r="X528" s="37"/>
      <c r="Y528" s="37"/>
      <c r="Z528" s="37"/>
    </row>
    <row r="529">
      <c r="A529" s="380"/>
      <c r="B529" s="46"/>
      <c r="C529" s="46"/>
      <c r="D529" s="49"/>
      <c r="E529" s="49"/>
      <c r="F529" s="49"/>
      <c r="G529" s="46"/>
      <c r="H529" s="49"/>
      <c r="I529" s="46"/>
      <c r="J529" s="51"/>
      <c r="K529" s="46"/>
      <c r="L529" s="46"/>
      <c r="M529" s="49"/>
      <c r="N529" s="49"/>
      <c r="O529" s="46"/>
      <c r="P529" s="46"/>
      <c r="Q529" s="37"/>
      <c r="R529" s="37"/>
      <c r="S529" s="37"/>
      <c r="T529" s="37"/>
      <c r="U529" s="37"/>
      <c r="V529" s="37"/>
      <c r="W529" s="37"/>
      <c r="X529" s="37"/>
      <c r="Y529" s="37"/>
      <c r="Z529" s="37"/>
    </row>
    <row r="530">
      <c r="A530" s="380"/>
      <c r="B530" s="46"/>
      <c r="C530" s="46"/>
      <c r="D530" s="49"/>
      <c r="E530" s="49"/>
      <c r="F530" s="49"/>
      <c r="G530" s="46"/>
      <c r="H530" s="49"/>
      <c r="I530" s="46"/>
      <c r="J530" s="51"/>
      <c r="K530" s="46"/>
      <c r="L530" s="46"/>
      <c r="M530" s="49"/>
      <c r="N530" s="49"/>
      <c r="O530" s="46"/>
      <c r="P530" s="46"/>
      <c r="Q530" s="37"/>
      <c r="R530" s="37"/>
      <c r="S530" s="37"/>
      <c r="T530" s="37"/>
      <c r="U530" s="37"/>
      <c r="V530" s="37"/>
      <c r="W530" s="37"/>
      <c r="X530" s="37"/>
      <c r="Y530" s="37"/>
      <c r="Z530" s="37"/>
    </row>
    <row r="531">
      <c r="A531" s="380"/>
      <c r="B531" s="46"/>
      <c r="C531" s="46"/>
      <c r="D531" s="49"/>
      <c r="E531" s="49"/>
      <c r="F531" s="49"/>
      <c r="G531" s="46"/>
      <c r="H531" s="49"/>
      <c r="I531" s="46"/>
      <c r="J531" s="51"/>
      <c r="K531" s="46"/>
      <c r="L531" s="46"/>
      <c r="M531" s="49"/>
      <c r="N531" s="49"/>
      <c r="O531" s="46"/>
      <c r="P531" s="46"/>
      <c r="Q531" s="37"/>
      <c r="R531" s="37"/>
      <c r="S531" s="37"/>
      <c r="T531" s="37"/>
      <c r="U531" s="37"/>
      <c r="V531" s="37"/>
      <c r="W531" s="37"/>
      <c r="X531" s="37"/>
      <c r="Y531" s="37"/>
      <c r="Z531" s="37"/>
    </row>
    <row r="532">
      <c r="A532" s="380"/>
      <c r="B532" s="46"/>
      <c r="C532" s="46"/>
      <c r="D532" s="49"/>
      <c r="E532" s="49"/>
      <c r="F532" s="49"/>
      <c r="G532" s="46"/>
      <c r="H532" s="49"/>
      <c r="I532" s="46"/>
      <c r="J532" s="51"/>
      <c r="K532" s="46"/>
      <c r="L532" s="46"/>
      <c r="M532" s="49"/>
      <c r="N532" s="49"/>
      <c r="O532" s="46"/>
      <c r="P532" s="46"/>
      <c r="Q532" s="37"/>
      <c r="R532" s="37"/>
      <c r="S532" s="37"/>
      <c r="T532" s="37"/>
      <c r="U532" s="37"/>
      <c r="V532" s="37"/>
      <c r="W532" s="37"/>
      <c r="X532" s="37"/>
      <c r="Y532" s="37"/>
      <c r="Z532" s="37"/>
    </row>
    <row r="533">
      <c r="A533" s="380"/>
      <c r="B533" s="46"/>
      <c r="C533" s="46"/>
      <c r="D533" s="49"/>
      <c r="E533" s="49"/>
      <c r="F533" s="49"/>
      <c r="G533" s="46"/>
      <c r="H533" s="49"/>
      <c r="I533" s="46"/>
      <c r="J533" s="51"/>
      <c r="K533" s="46"/>
      <c r="L533" s="46"/>
      <c r="M533" s="49"/>
      <c r="N533" s="49"/>
      <c r="O533" s="46"/>
      <c r="P533" s="46"/>
      <c r="Q533" s="37"/>
      <c r="R533" s="37"/>
      <c r="S533" s="37"/>
      <c r="T533" s="37"/>
      <c r="U533" s="37"/>
      <c r="V533" s="37"/>
      <c r="W533" s="37"/>
      <c r="X533" s="37"/>
      <c r="Y533" s="37"/>
      <c r="Z533" s="37"/>
    </row>
    <row r="534">
      <c r="A534" s="380"/>
      <c r="B534" s="46"/>
      <c r="C534" s="46"/>
      <c r="D534" s="49"/>
      <c r="E534" s="49"/>
      <c r="F534" s="49"/>
      <c r="G534" s="46"/>
      <c r="H534" s="49"/>
      <c r="I534" s="46"/>
      <c r="J534" s="51"/>
      <c r="K534" s="46"/>
      <c r="L534" s="46"/>
      <c r="M534" s="49"/>
      <c r="N534" s="49"/>
      <c r="O534" s="46"/>
      <c r="P534" s="46"/>
      <c r="Q534" s="37"/>
      <c r="R534" s="37"/>
      <c r="S534" s="37"/>
      <c r="T534" s="37"/>
      <c r="U534" s="37"/>
      <c r="V534" s="37"/>
      <c r="W534" s="37"/>
      <c r="X534" s="37"/>
      <c r="Y534" s="37"/>
      <c r="Z534" s="37"/>
    </row>
    <row r="535">
      <c r="A535" s="380"/>
      <c r="B535" s="46"/>
      <c r="C535" s="46"/>
      <c r="D535" s="49"/>
      <c r="E535" s="49"/>
      <c r="F535" s="49"/>
      <c r="G535" s="46"/>
      <c r="H535" s="49"/>
      <c r="I535" s="46"/>
      <c r="J535" s="51"/>
      <c r="K535" s="46"/>
      <c r="L535" s="46"/>
      <c r="M535" s="49"/>
      <c r="N535" s="49"/>
      <c r="O535" s="46"/>
      <c r="P535" s="46"/>
      <c r="Q535" s="37"/>
      <c r="R535" s="37"/>
      <c r="S535" s="37"/>
      <c r="T535" s="37"/>
      <c r="U535" s="37"/>
      <c r="V535" s="37"/>
      <c r="W535" s="37"/>
      <c r="X535" s="37"/>
      <c r="Y535" s="37"/>
      <c r="Z535" s="37"/>
    </row>
    <row r="536">
      <c r="A536" s="380"/>
      <c r="B536" s="46"/>
      <c r="C536" s="46"/>
      <c r="D536" s="49"/>
      <c r="E536" s="49"/>
      <c r="F536" s="49"/>
      <c r="G536" s="46"/>
      <c r="H536" s="49"/>
      <c r="I536" s="46"/>
      <c r="J536" s="51"/>
      <c r="K536" s="46"/>
      <c r="L536" s="46"/>
      <c r="M536" s="49"/>
      <c r="N536" s="49"/>
      <c r="O536" s="46"/>
      <c r="P536" s="46"/>
      <c r="Q536" s="37"/>
      <c r="R536" s="37"/>
      <c r="S536" s="37"/>
      <c r="T536" s="37"/>
      <c r="U536" s="37"/>
      <c r="V536" s="37"/>
      <c r="W536" s="37"/>
      <c r="X536" s="37"/>
      <c r="Y536" s="37"/>
      <c r="Z536" s="37"/>
    </row>
    <row r="537">
      <c r="A537" s="380"/>
      <c r="B537" s="46"/>
      <c r="C537" s="46"/>
      <c r="D537" s="49"/>
      <c r="E537" s="49"/>
      <c r="F537" s="49"/>
      <c r="G537" s="46"/>
      <c r="H537" s="49"/>
      <c r="I537" s="46"/>
      <c r="J537" s="51"/>
      <c r="K537" s="46"/>
      <c r="L537" s="46"/>
      <c r="M537" s="49"/>
      <c r="N537" s="49"/>
      <c r="O537" s="46"/>
      <c r="P537" s="46"/>
      <c r="Q537" s="37"/>
      <c r="R537" s="37"/>
      <c r="S537" s="37"/>
      <c r="T537" s="37"/>
      <c r="U537" s="37"/>
      <c r="V537" s="37"/>
      <c r="W537" s="37"/>
      <c r="X537" s="37"/>
      <c r="Y537" s="37"/>
      <c r="Z537" s="37"/>
    </row>
    <row r="538">
      <c r="A538" s="380"/>
      <c r="B538" s="46"/>
      <c r="C538" s="46"/>
      <c r="D538" s="49"/>
      <c r="E538" s="49"/>
      <c r="F538" s="49"/>
      <c r="G538" s="46"/>
      <c r="H538" s="49"/>
      <c r="I538" s="46"/>
      <c r="J538" s="51"/>
      <c r="K538" s="46"/>
      <c r="L538" s="46"/>
      <c r="M538" s="49"/>
      <c r="N538" s="49"/>
      <c r="O538" s="46"/>
      <c r="P538" s="46"/>
      <c r="Q538" s="37"/>
      <c r="R538" s="37"/>
      <c r="S538" s="37"/>
      <c r="T538" s="37"/>
      <c r="U538" s="37"/>
      <c r="V538" s="37"/>
      <c r="W538" s="37"/>
      <c r="X538" s="37"/>
      <c r="Y538" s="37"/>
      <c r="Z538" s="37"/>
    </row>
    <row r="539">
      <c r="A539" s="380"/>
      <c r="B539" s="46"/>
      <c r="C539" s="46"/>
      <c r="D539" s="49"/>
      <c r="E539" s="49"/>
      <c r="F539" s="49"/>
      <c r="G539" s="46"/>
      <c r="H539" s="49"/>
      <c r="I539" s="46"/>
      <c r="J539" s="51"/>
      <c r="K539" s="46"/>
      <c r="L539" s="46"/>
      <c r="M539" s="49"/>
      <c r="N539" s="49"/>
      <c r="O539" s="46"/>
      <c r="P539" s="46"/>
      <c r="Q539" s="37"/>
      <c r="R539" s="37"/>
      <c r="S539" s="37"/>
      <c r="T539" s="37"/>
      <c r="U539" s="37"/>
      <c r="V539" s="37"/>
      <c r="W539" s="37"/>
      <c r="X539" s="37"/>
      <c r="Y539" s="37"/>
      <c r="Z539" s="37"/>
    </row>
    <row r="540">
      <c r="A540" s="380"/>
      <c r="B540" s="46"/>
      <c r="C540" s="46"/>
      <c r="D540" s="49"/>
      <c r="E540" s="49"/>
      <c r="F540" s="49"/>
      <c r="G540" s="46"/>
      <c r="H540" s="49"/>
      <c r="I540" s="46"/>
      <c r="J540" s="51"/>
      <c r="K540" s="46"/>
      <c r="L540" s="46"/>
      <c r="M540" s="49"/>
      <c r="N540" s="49"/>
      <c r="O540" s="46"/>
      <c r="P540" s="46"/>
      <c r="Q540" s="37"/>
      <c r="R540" s="37"/>
      <c r="S540" s="37"/>
      <c r="T540" s="37"/>
      <c r="U540" s="37"/>
      <c r="V540" s="37"/>
      <c r="W540" s="37"/>
      <c r="X540" s="37"/>
      <c r="Y540" s="37"/>
      <c r="Z540" s="37"/>
    </row>
    <row r="541">
      <c r="A541" s="380"/>
      <c r="B541" s="46"/>
      <c r="C541" s="46"/>
      <c r="D541" s="49"/>
      <c r="E541" s="49"/>
      <c r="F541" s="49"/>
      <c r="G541" s="46"/>
      <c r="H541" s="49"/>
      <c r="I541" s="46"/>
      <c r="J541" s="51"/>
      <c r="K541" s="46"/>
      <c r="L541" s="46"/>
      <c r="M541" s="49"/>
      <c r="N541" s="49"/>
      <c r="O541" s="46"/>
      <c r="P541" s="46"/>
      <c r="Q541" s="37"/>
      <c r="R541" s="37"/>
      <c r="S541" s="37"/>
      <c r="T541" s="37"/>
      <c r="U541" s="37"/>
      <c r="V541" s="37"/>
      <c r="W541" s="37"/>
      <c r="X541" s="37"/>
      <c r="Y541" s="37"/>
      <c r="Z541" s="37"/>
    </row>
    <row r="542">
      <c r="A542" s="380"/>
      <c r="B542" s="46"/>
      <c r="C542" s="46"/>
      <c r="D542" s="49"/>
      <c r="E542" s="49"/>
      <c r="F542" s="49"/>
      <c r="G542" s="46"/>
      <c r="H542" s="49"/>
      <c r="I542" s="46"/>
      <c r="J542" s="51"/>
      <c r="K542" s="46"/>
      <c r="L542" s="46"/>
      <c r="M542" s="49"/>
      <c r="N542" s="49"/>
      <c r="O542" s="46"/>
      <c r="P542" s="46"/>
      <c r="Q542" s="37"/>
      <c r="R542" s="37"/>
      <c r="S542" s="37"/>
      <c r="T542" s="37"/>
      <c r="U542" s="37"/>
      <c r="V542" s="37"/>
      <c r="W542" s="37"/>
      <c r="X542" s="37"/>
      <c r="Y542" s="37"/>
      <c r="Z542" s="37"/>
    </row>
    <row r="543">
      <c r="A543" s="380"/>
      <c r="B543" s="46"/>
      <c r="C543" s="46"/>
      <c r="D543" s="49"/>
      <c r="E543" s="49"/>
      <c r="F543" s="49"/>
      <c r="G543" s="46"/>
      <c r="H543" s="49"/>
      <c r="I543" s="46"/>
      <c r="J543" s="51"/>
      <c r="K543" s="46"/>
      <c r="L543" s="46"/>
      <c r="M543" s="49"/>
      <c r="N543" s="49"/>
      <c r="O543" s="46"/>
      <c r="P543" s="46"/>
      <c r="Q543" s="37"/>
      <c r="R543" s="37"/>
      <c r="S543" s="37"/>
      <c r="T543" s="37"/>
      <c r="U543" s="37"/>
      <c r="V543" s="37"/>
      <c r="W543" s="37"/>
      <c r="X543" s="37"/>
      <c r="Y543" s="37"/>
      <c r="Z543" s="37"/>
    </row>
    <row r="544">
      <c r="A544" s="380"/>
      <c r="B544" s="46"/>
      <c r="C544" s="46"/>
      <c r="D544" s="49"/>
      <c r="E544" s="49"/>
      <c r="F544" s="49"/>
      <c r="G544" s="46"/>
      <c r="H544" s="49"/>
      <c r="I544" s="46"/>
      <c r="J544" s="51"/>
      <c r="K544" s="46"/>
      <c r="L544" s="46"/>
      <c r="M544" s="49"/>
      <c r="N544" s="49"/>
      <c r="O544" s="46"/>
      <c r="P544" s="46"/>
      <c r="Q544" s="37"/>
      <c r="R544" s="37"/>
      <c r="S544" s="37"/>
      <c r="T544" s="37"/>
      <c r="U544" s="37"/>
      <c r="V544" s="37"/>
      <c r="W544" s="37"/>
      <c r="X544" s="37"/>
      <c r="Y544" s="37"/>
      <c r="Z544" s="37"/>
    </row>
    <row r="545">
      <c r="A545" s="380"/>
      <c r="B545" s="46"/>
      <c r="C545" s="46"/>
      <c r="D545" s="49"/>
      <c r="E545" s="49"/>
      <c r="F545" s="49"/>
      <c r="G545" s="46"/>
      <c r="H545" s="49"/>
      <c r="I545" s="46"/>
      <c r="J545" s="51"/>
      <c r="K545" s="46"/>
      <c r="L545" s="46"/>
      <c r="M545" s="49"/>
      <c r="N545" s="49"/>
      <c r="O545" s="46"/>
      <c r="P545" s="46"/>
      <c r="Q545" s="37"/>
      <c r="R545" s="37"/>
      <c r="S545" s="37"/>
      <c r="T545" s="37"/>
      <c r="U545" s="37"/>
      <c r="V545" s="37"/>
      <c r="W545" s="37"/>
      <c r="X545" s="37"/>
      <c r="Y545" s="37"/>
      <c r="Z545" s="37"/>
    </row>
    <row r="546">
      <c r="A546" s="380"/>
      <c r="B546" s="46"/>
      <c r="C546" s="46"/>
      <c r="D546" s="49"/>
      <c r="E546" s="49"/>
      <c r="F546" s="49"/>
      <c r="G546" s="46"/>
      <c r="H546" s="49"/>
      <c r="I546" s="46"/>
      <c r="J546" s="51"/>
      <c r="K546" s="46"/>
      <c r="L546" s="46"/>
      <c r="M546" s="49"/>
      <c r="N546" s="49"/>
      <c r="O546" s="46"/>
      <c r="P546" s="46"/>
      <c r="Q546" s="37"/>
      <c r="R546" s="37"/>
      <c r="S546" s="37"/>
      <c r="T546" s="37"/>
      <c r="U546" s="37"/>
      <c r="V546" s="37"/>
      <c r="W546" s="37"/>
      <c r="X546" s="37"/>
      <c r="Y546" s="37"/>
      <c r="Z546" s="37"/>
    </row>
    <row r="547">
      <c r="A547" s="380"/>
      <c r="B547" s="46"/>
      <c r="C547" s="46"/>
      <c r="D547" s="49"/>
      <c r="E547" s="49"/>
      <c r="F547" s="49"/>
      <c r="G547" s="46"/>
      <c r="H547" s="49"/>
      <c r="I547" s="46"/>
      <c r="J547" s="51"/>
      <c r="K547" s="46"/>
      <c r="L547" s="46"/>
      <c r="M547" s="49"/>
      <c r="N547" s="49"/>
      <c r="O547" s="46"/>
      <c r="P547" s="46"/>
      <c r="Q547" s="37"/>
      <c r="R547" s="37"/>
      <c r="S547" s="37"/>
      <c r="T547" s="37"/>
      <c r="U547" s="37"/>
      <c r="V547" s="37"/>
      <c r="W547" s="37"/>
      <c r="X547" s="37"/>
      <c r="Y547" s="37"/>
      <c r="Z547" s="37"/>
    </row>
    <row r="548">
      <c r="A548" s="380"/>
      <c r="B548" s="46"/>
      <c r="C548" s="46"/>
      <c r="D548" s="49"/>
      <c r="E548" s="49"/>
      <c r="F548" s="49"/>
      <c r="G548" s="46"/>
      <c r="H548" s="49"/>
      <c r="I548" s="46"/>
      <c r="J548" s="51"/>
      <c r="K548" s="46"/>
      <c r="L548" s="46"/>
      <c r="M548" s="49"/>
      <c r="N548" s="49"/>
      <c r="O548" s="46"/>
      <c r="P548" s="46"/>
      <c r="Q548" s="37"/>
      <c r="R548" s="37"/>
      <c r="S548" s="37"/>
      <c r="T548" s="37"/>
      <c r="U548" s="37"/>
      <c r="V548" s="37"/>
      <c r="W548" s="37"/>
      <c r="X548" s="37"/>
      <c r="Y548" s="37"/>
      <c r="Z548" s="37"/>
    </row>
    <row r="549">
      <c r="A549" s="380"/>
      <c r="B549" s="46"/>
      <c r="C549" s="46"/>
      <c r="D549" s="49"/>
      <c r="E549" s="49"/>
      <c r="F549" s="49"/>
      <c r="G549" s="46"/>
      <c r="H549" s="49"/>
      <c r="I549" s="46"/>
      <c r="J549" s="51"/>
      <c r="K549" s="46"/>
      <c r="L549" s="46"/>
      <c r="M549" s="49"/>
      <c r="N549" s="49"/>
      <c r="O549" s="46"/>
      <c r="P549" s="46"/>
      <c r="Q549" s="37"/>
      <c r="R549" s="37"/>
      <c r="S549" s="37"/>
      <c r="T549" s="37"/>
      <c r="U549" s="37"/>
      <c r="V549" s="37"/>
      <c r="W549" s="37"/>
      <c r="X549" s="37"/>
      <c r="Y549" s="37"/>
      <c r="Z549" s="37"/>
    </row>
    <row r="550">
      <c r="A550" s="380"/>
      <c r="B550" s="46"/>
      <c r="C550" s="46"/>
      <c r="D550" s="49"/>
      <c r="E550" s="49"/>
      <c r="F550" s="49"/>
      <c r="G550" s="46"/>
      <c r="H550" s="49"/>
      <c r="I550" s="46"/>
      <c r="J550" s="51"/>
      <c r="K550" s="46"/>
      <c r="L550" s="46"/>
      <c r="M550" s="49"/>
      <c r="N550" s="49"/>
      <c r="O550" s="46"/>
      <c r="P550" s="46"/>
      <c r="Q550" s="37"/>
      <c r="R550" s="37"/>
      <c r="S550" s="37"/>
      <c r="T550" s="37"/>
      <c r="U550" s="37"/>
      <c r="V550" s="37"/>
      <c r="W550" s="37"/>
      <c r="X550" s="37"/>
      <c r="Y550" s="37"/>
      <c r="Z550" s="37"/>
    </row>
    <row r="551">
      <c r="A551" s="380"/>
      <c r="B551" s="46"/>
      <c r="C551" s="46"/>
      <c r="D551" s="49"/>
      <c r="E551" s="49"/>
      <c r="F551" s="49"/>
      <c r="G551" s="46"/>
      <c r="H551" s="49"/>
      <c r="I551" s="46"/>
      <c r="J551" s="51"/>
      <c r="K551" s="46"/>
      <c r="L551" s="46"/>
      <c r="M551" s="49"/>
      <c r="N551" s="49"/>
      <c r="O551" s="46"/>
      <c r="P551" s="46"/>
      <c r="Q551" s="37"/>
      <c r="R551" s="37"/>
      <c r="S551" s="37"/>
      <c r="T551" s="37"/>
      <c r="U551" s="37"/>
      <c r="V551" s="37"/>
      <c r="W551" s="37"/>
      <c r="X551" s="37"/>
      <c r="Y551" s="37"/>
      <c r="Z551" s="37"/>
    </row>
    <row r="552">
      <c r="A552" s="380"/>
      <c r="B552" s="46"/>
      <c r="C552" s="46"/>
      <c r="D552" s="49"/>
      <c r="E552" s="49"/>
      <c r="F552" s="49"/>
      <c r="G552" s="46"/>
      <c r="H552" s="49"/>
      <c r="I552" s="46"/>
      <c r="J552" s="51"/>
      <c r="K552" s="46"/>
      <c r="L552" s="46"/>
      <c r="M552" s="49"/>
      <c r="N552" s="49"/>
      <c r="O552" s="46"/>
      <c r="P552" s="46"/>
      <c r="Q552" s="37"/>
      <c r="R552" s="37"/>
      <c r="S552" s="37"/>
      <c r="T552" s="37"/>
      <c r="U552" s="37"/>
      <c r="V552" s="37"/>
      <c r="W552" s="37"/>
      <c r="X552" s="37"/>
      <c r="Y552" s="37"/>
      <c r="Z552" s="37"/>
    </row>
    <row r="553">
      <c r="A553" s="380"/>
      <c r="B553" s="46"/>
      <c r="C553" s="46"/>
      <c r="D553" s="49"/>
      <c r="E553" s="49"/>
      <c r="F553" s="49"/>
      <c r="G553" s="46"/>
      <c r="H553" s="49"/>
      <c r="I553" s="46"/>
      <c r="J553" s="51"/>
      <c r="K553" s="46"/>
      <c r="L553" s="46"/>
      <c r="M553" s="49"/>
      <c r="N553" s="49"/>
      <c r="O553" s="46"/>
      <c r="P553" s="46"/>
      <c r="Q553" s="37"/>
      <c r="R553" s="37"/>
      <c r="S553" s="37"/>
      <c r="T553" s="37"/>
      <c r="U553" s="37"/>
      <c r="V553" s="37"/>
      <c r="W553" s="37"/>
      <c r="X553" s="37"/>
      <c r="Y553" s="37"/>
      <c r="Z553" s="37"/>
    </row>
    <row r="554">
      <c r="A554" s="380"/>
      <c r="B554" s="46"/>
      <c r="C554" s="46"/>
      <c r="D554" s="49"/>
      <c r="E554" s="49"/>
      <c r="F554" s="49"/>
      <c r="G554" s="46"/>
      <c r="H554" s="49"/>
      <c r="I554" s="46"/>
      <c r="J554" s="51"/>
      <c r="K554" s="46"/>
      <c r="L554" s="46"/>
      <c r="M554" s="49"/>
      <c r="N554" s="49"/>
      <c r="O554" s="46"/>
      <c r="P554" s="46"/>
      <c r="Q554" s="37"/>
      <c r="R554" s="37"/>
      <c r="S554" s="37"/>
      <c r="T554" s="37"/>
      <c r="U554" s="37"/>
      <c r="V554" s="37"/>
      <c r="W554" s="37"/>
      <c r="X554" s="37"/>
      <c r="Y554" s="37"/>
      <c r="Z554" s="37"/>
    </row>
    <row r="555">
      <c r="A555" s="380"/>
      <c r="B555" s="46"/>
      <c r="C555" s="46"/>
      <c r="D555" s="49"/>
      <c r="E555" s="49"/>
      <c r="F555" s="49"/>
      <c r="G555" s="46"/>
      <c r="H555" s="49"/>
      <c r="I555" s="46"/>
      <c r="J555" s="51"/>
      <c r="K555" s="46"/>
      <c r="L555" s="46"/>
      <c r="M555" s="49"/>
      <c r="N555" s="49"/>
      <c r="O555" s="46"/>
      <c r="P555" s="46"/>
      <c r="Q555" s="37"/>
      <c r="R555" s="37"/>
      <c r="S555" s="37"/>
      <c r="T555" s="37"/>
      <c r="U555" s="37"/>
      <c r="V555" s="37"/>
      <c r="W555" s="37"/>
      <c r="X555" s="37"/>
      <c r="Y555" s="37"/>
      <c r="Z555" s="37"/>
    </row>
    <row r="556">
      <c r="A556" s="380"/>
      <c r="B556" s="46"/>
      <c r="C556" s="46"/>
      <c r="D556" s="49"/>
      <c r="E556" s="49"/>
      <c r="F556" s="49"/>
      <c r="G556" s="46"/>
      <c r="H556" s="49"/>
      <c r="I556" s="46"/>
      <c r="J556" s="51"/>
      <c r="K556" s="46"/>
      <c r="L556" s="46"/>
      <c r="M556" s="49"/>
      <c r="N556" s="49"/>
      <c r="O556" s="46"/>
      <c r="P556" s="46"/>
      <c r="Q556" s="37"/>
      <c r="R556" s="37"/>
      <c r="S556" s="37"/>
      <c r="T556" s="37"/>
      <c r="U556" s="37"/>
      <c r="V556" s="37"/>
      <c r="W556" s="37"/>
      <c r="X556" s="37"/>
      <c r="Y556" s="37"/>
      <c r="Z556" s="37"/>
    </row>
    <row r="557">
      <c r="A557" s="380"/>
      <c r="B557" s="46"/>
      <c r="C557" s="46"/>
      <c r="D557" s="49"/>
      <c r="E557" s="49"/>
      <c r="F557" s="49"/>
      <c r="G557" s="46"/>
      <c r="H557" s="49"/>
      <c r="I557" s="46"/>
      <c r="J557" s="51"/>
      <c r="K557" s="46"/>
      <c r="L557" s="46"/>
      <c r="M557" s="49"/>
      <c r="N557" s="49"/>
      <c r="O557" s="46"/>
      <c r="P557" s="46"/>
      <c r="Q557" s="37"/>
      <c r="R557" s="37"/>
      <c r="S557" s="37"/>
      <c r="T557" s="37"/>
      <c r="U557" s="37"/>
      <c r="V557" s="37"/>
      <c r="W557" s="37"/>
      <c r="X557" s="37"/>
      <c r="Y557" s="37"/>
      <c r="Z557" s="37"/>
    </row>
    <row r="558">
      <c r="A558" s="380"/>
      <c r="B558" s="46"/>
      <c r="C558" s="46"/>
      <c r="D558" s="49"/>
      <c r="E558" s="49"/>
      <c r="F558" s="49"/>
      <c r="G558" s="46"/>
      <c r="H558" s="49"/>
      <c r="I558" s="46"/>
      <c r="J558" s="51"/>
      <c r="K558" s="46"/>
      <c r="L558" s="46"/>
      <c r="M558" s="49"/>
      <c r="N558" s="49"/>
      <c r="O558" s="46"/>
      <c r="P558" s="46"/>
      <c r="Q558" s="37"/>
      <c r="R558" s="37"/>
      <c r="S558" s="37"/>
      <c r="T558" s="37"/>
      <c r="U558" s="37"/>
      <c r="V558" s="37"/>
      <c r="W558" s="37"/>
      <c r="X558" s="37"/>
      <c r="Y558" s="37"/>
      <c r="Z558" s="37"/>
    </row>
    <row r="559">
      <c r="A559" s="380"/>
      <c r="B559" s="46"/>
      <c r="C559" s="46"/>
      <c r="D559" s="49"/>
      <c r="E559" s="49"/>
      <c r="F559" s="49"/>
      <c r="G559" s="46"/>
      <c r="H559" s="49"/>
      <c r="I559" s="46"/>
      <c r="J559" s="51"/>
      <c r="K559" s="46"/>
      <c r="L559" s="46"/>
      <c r="M559" s="49"/>
      <c r="N559" s="49"/>
      <c r="O559" s="46"/>
      <c r="P559" s="46"/>
      <c r="Q559" s="37"/>
      <c r="R559" s="37"/>
      <c r="S559" s="37"/>
      <c r="T559" s="37"/>
      <c r="U559" s="37"/>
      <c r="V559" s="37"/>
      <c r="W559" s="37"/>
      <c r="X559" s="37"/>
      <c r="Y559" s="37"/>
      <c r="Z559" s="37"/>
    </row>
    <row r="560">
      <c r="A560" s="380"/>
      <c r="B560" s="46"/>
      <c r="C560" s="46"/>
      <c r="D560" s="49"/>
      <c r="E560" s="49"/>
      <c r="F560" s="49"/>
      <c r="G560" s="46"/>
      <c r="H560" s="49"/>
      <c r="I560" s="46"/>
      <c r="J560" s="51"/>
      <c r="K560" s="46"/>
      <c r="L560" s="46"/>
      <c r="M560" s="49"/>
      <c r="N560" s="49"/>
      <c r="O560" s="46"/>
      <c r="P560" s="46"/>
      <c r="Q560" s="37"/>
      <c r="R560" s="37"/>
      <c r="S560" s="37"/>
      <c r="T560" s="37"/>
      <c r="U560" s="37"/>
      <c r="V560" s="37"/>
      <c r="W560" s="37"/>
      <c r="X560" s="37"/>
      <c r="Y560" s="37"/>
      <c r="Z560" s="37"/>
    </row>
    <row r="561">
      <c r="A561" s="380"/>
      <c r="B561" s="46"/>
      <c r="C561" s="46"/>
      <c r="D561" s="49"/>
      <c r="E561" s="49"/>
      <c r="F561" s="49"/>
      <c r="G561" s="46"/>
      <c r="H561" s="49"/>
      <c r="I561" s="46"/>
      <c r="J561" s="51"/>
      <c r="K561" s="46"/>
      <c r="L561" s="46"/>
      <c r="M561" s="49"/>
      <c r="N561" s="49"/>
      <c r="O561" s="46"/>
      <c r="P561" s="46"/>
      <c r="Q561" s="37"/>
      <c r="R561" s="37"/>
      <c r="S561" s="37"/>
      <c r="T561" s="37"/>
      <c r="U561" s="37"/>
      <c r="V561" s="37"/>
      <c r="W561" s="37"/>
      <c r="X561" s="37"/>
      <c r="Y561" s="37"/>
      <c r="Z561" s="37"/>
    </row>
    <row r="562">
      <c r="A562" s="380"/>
      <c r="B562" s="46"/>
      <c r="C562" s="46"/>
      <c r="D562" s="49"/>
      <c r="E562" s="49"/>
      <c r="F562" s="49"/>
      <c r="G562" s="46"/>
      <c r="H562" s="49"/>
      <c r="I562" s="46"/>
      <c r="J562" s="51"/>
      <c r="K562" s="46"/>
      <c r="L562" s="46"/>
      <c r="M562" s="49"/>
      <c r="N562" s="49"/>
      <c r="O562" s="46"/>
      <c r="P562" s="46"/>
      <c r="Q562" s="37"/>
      <c r="R562" s="37"/>
      <c r="S562" s="37"/>
      <c r="T562" s="37"/>
      <c r="U562" s="37"/>
      <c r="V562" s="37"/>
      <c r="W562" s="37"/>
      <c r="X562" s="37"/>
      <c r="Y562" s="37"/>
      <c r="Z562" s="37"/>
    </row>
    <row r="563">
      <c r="A563" s="380"/>
      <c r="B563" s="46"/>
      <c r="C563" s="46"/>
      <c r="D563" s="49"/>
      <c r="E563" s="49"/>
      <c r="F563" s="49"/>
      <c r="G563" s="46"/>
      <c r="H563" s="49"/>
      <c r="I563" s="46"/>
      <c r="J563" s="51"/>
      <c r="K563" s="46"/>
      <c r="L563" s="46"/>
      <c r="M563" s="49"/>
      <c r="N563" s="49"/>
      <c r="O563" s="46"/>
      <c r="P563" s="46"/>
      <c r="Q563" s="37"/>
      <c r="R563" s="37"/>
      <c r="S563" s="37"/>
      <c r="T563" s="37"/>
      <c r="U563" s="37"/>
      <c r="V563" s="37"/>
      <c r="W563" s="37"/>
      <c r="X563" s="37"/>
      <c r="Y563" s="37"/>
      <c r="Z563" s="37"/>
    </row>
    <row r="564">
      <c r="A564" s="380"/>
      <c r="B564" s="46"/>
      <c r="C564" s="46"/>
      <c r="D564" s="49"/>
      <c r="E564" s="49"/>
      <c r="F564" s="49"/>
      <c r="G564" s="46"/>
      <c r="H564" s="49"/>
      <c r="I564" s="46"/>
      <c r="J564" s="51"/>
      <c r="K564" s="46"/>
      <c r="L564" s="46"/>
      <c r="M564" s="49"/>
      <c r="N564" s="49"/>
      <c r="O564" s="46"/>
      <c r="P564" s="46"/>
      <c r="Q564" s="37"/>
      <c r="R564" s="37"/>
      <c r="S564" s="37"/>
      <c r="T564" s="37"/>
      <c r="U564" s="37"/>
      <c r="V564" s="37"/>
      <c r="W564" s="37"/>
      <c r="X564" s="37"/>
      <c r="Y564" s="37"/>
      <c r="Z564" s="37"/>
    </row>
    <row r="565">
      <c r="A565" s="380"/>
      <c r="B565" s="46"/>
      <c r="C565" s="46"/>
      <c r="D565" s="49"/>
      <c r="E565" s="49"/>
      <c r="F565" s="49"/>
      <c r="G565" s="46"/>
      <c r="H565" s="49"/>
      <c r="I565" s="46"/>
      <c r="J565" s="51"/>
      <c r="K565" s="46"/>
      <c r="L565" s="46"/>
      <c r="M565" s="49"/>
      <c r="N565" s="49"/>
      <c r="O565" s="46"/>
      <c r="P565" s="46"/>
      <c r="Q565" s="37"/>
      <c r="R565" s="37"/>
      <c r="S565" s="37"/>
      <c r="T565" s="37"/>
      <c r="U565" s="37"/>
      <c r="V565" s="37"/>
      <c r="W565" s="37"/>
      <c r="X565" s="37"/>
      <c r="Y565" s="37"/>
      <c r="Z565" s="37"/>
    </row>
    <row r="566">
      <c r="A566" s="380"/>
      <c r="B566" s="46"/>
      <c r="C566" s="46"/>
      <c r="D566" s="49"/>
      <c r="E566" s="49"/>
      <c r="F566" s="49"/>
      <c r="G566" s="46"/>
      <c r="H566" s="49"/>
      <c r="I566" s="46"/>
      <c r="J566" s="51"/>
      <c r="K566" s="46"/>
      <c r="L566" s="46"/>
      <c r="M566" s="49"/>
      <c r="N566" s="49"/>
      <c r="O566" s="46"/>
      <c r="P566" s="46"/>
      <c r="Q566" s="37"/>
      <c r="R566" s="37"/>
      <c r="S566" s="37"/>
      <c r="T566" s="37"/>
      <c r="U566" s="37"/>
      <c r="V566" s="37"/>
      <c r="W566" s="37"/>
      <c r="X566" s="37"/>
      <c r="Y566" s="37"/>
      <c r="Z566" s="37"/>
    </row>
    <row r="567">
      <c r="A567" s="380"/>
      <c r="B567" s="46"/>
      <c r="C567" s="46"/>
      <c r="D567" s="49"/>
      <c r="E567" s="49"/>
      <c r="F567" s="49"/>
      <c r="G567" s="46"/>
      <c r="H567" s="49"/>
      <c r="I567" s="46"/>
      <c r="J567" s="51"/>
      <c r="K567" s="46"/>
      <c r="L567" s="46"/>
      <c r="M567" s="49"/>
      <c r="N567" s="49"/>
      <c r="O567" s="46"/>
      <c r="P567" s="46"/>
      <c r="Q567" s="37"/>
      <c r="R567" s="37"/>
      <c r="S567" s="37"/>
      <c r="T567" s="37"/>
      <c r="U567" s="37"/>
      <c r="V567" s="37"/>
      <c r="W567" s="37"/>
      <c r="X567" s="37"/>
      <c r="Y567" s="37"/>
      <c r="Z567" s="37"/>
    </row>
    <row r="568">
      <c r="A568" s="380"/>
      <c r="B568" s="46"/>
      <c r="C568" s="46"/>
      <c r="D568" s="49"/>
      <c r="E568" s="49"/>
      <c r="F568" s="49"/>
      <c r="G568" s="46"/>
      <c r="H568" s="49"/>
      <c r="I568" s="46"/>
      <c r="J568" s="51"/>
      <c r="K568" s="46"/>
      <c r="L568" s="46"/>
      <c r="M568" s="49"/>
      <c r="N568" s="49"/>
      <c r="O568" s="46"/>
      <c r="P568" s="46"/>
      <c r="Q568" s="37"/>
      <c r="R568" s="37"/>
      <c r="S568" s="37"/>
      <c r="T568" s="37"/>
      <c r="U568" s="37"/>
      <c r="V568" s="37"/>
      <c r="W568" s="37"/>
      <c r="X568" s="37"/>
      <c r="Y568" s="37"/>
      <c r="Z568" s="37"/>
    </row>
    <row r="569">
      <c r="A569" s="380"/>
      <c r="B569" s="46"/>
      <c r="C569" s="46"/>
      <c r="D569" s="49"/>
      <c r="E569" s="49"/>
      <c r="F569" s="49"/>
      <c r="G569" s="46"/>
      <c r="H569" s="49"/>
      <c r="I569" s="46"/>
      <c r="J569" s="51"/>
      <c r="K569" s="46"/>
      <c r="L569" s="46"/>
      <c r="M569" s="49"/>
      <c r="N569" s="49"/>
      <c r="O569" s="46"/>
      <c r="P569" s="46"/>
      <c r="Q569" s="37"/>
      <c r="R569" s="37"/>
      <c r="S569" s="37"/>
      <c r="T569" s="37"/>
      <c r="U569" s="37"/>
      <c r="V569" s="37"/>
      <c r="W569" s="37"/>
      <c r="X569" s="37"/>
      <c r="Y569" s="37"/>
      <c r="Z569" s="37"/>
    </row>
    <row r="570">
      <c r="A570" s="380"/>
      <c r="B570" s="46"/>
      <c r="C570" s="46"/>
      <c r="D570" s="49"/>
      <c r="E570" s="49"/>
      <c r="F570" s="49"/>
      <c r="G570" s="46"/>
      <c r="H570" s="49"/>
      <c r="I570" s="46"/>
      <c r="J570" s="51"/>
      <c r="K570" s="46"/>
      <c r="L570" s="46"/>
      <c r="M570" s="49"/>
      <c r="N570" s="49"/>
      <c r="O570" s="46"/>
      <c r="P570" s="46"/>
      <c r="Q570" s="37"/>
      <c r="R570" s="37"/>
      <c r="S570" s="37"/>
      <c r="T570" s="37"/>
      <c r="U570" s="37"/>
      <c r="V570" s="37"/>
      <c r="W570" s="37"/>
      <c r="X570" s="37"/>
      <c r="Y570" s="37"/>
      <c r="Z570" s="37"/>
    </row>
    <row r="571">
      <c r="A571" s="380"/>
      <c r="B571" s="46"/>
      <c r="C571" s="46"/>
      <c r="D571" s="49"/>
      <c r="E571" s="49"/>
      <c r="F571" s="49"/>
      <c r="G571" s="46"/>
      <c r="H571" s="49"/>
      <c r="I571" s="46"/>
      <c r="J571" s="51"/>
      <c r="K571" s="46"/>
      <c r="L571" s="46"/>
      <c r="M571" s="49"/>
      <c r="N571" s="49"/>
      <c r="O571" s="46"/>
      <c r="P571" s="46"/>
      <c r="Q571" s="37"/>
      <c r="R571" s="37"/>
      <c r="S571" s="37"/>
      <c r="T571" s="37"/>
      <c r="U571" s="37"/>
      <c r="V571" s="37"/>
      <c r="W571" s="37"/>
      <c r="X571" s="37"/>
      <c r="Y571" s="37"/>
      <c r="Z571" s="37"/>
    </row>
    <row r="572">
      <c r="A572" s="380"/>
      <c r="B572" s="46"/>
      <c r="C572" s="46"/>
      <c r="D572" s="49"/>
      <c r="E572" s="49"/>
      <c r="F572" s="49"/>
      <c r="G572" s="46"/>
      <c r="H572" s="49"/>
      <c r="I572" s="46"/>
      <c r="J572" s="51"/>
      <c r="K572" s="46"/>
      <c r="L572" s="46"/>
      <c r="M572" s="49"/>
      <c r="N572" s="49"/>
      <c r="O572" s="46"/>
      <c r="P572" s="46"/>
      <c r="Q572" s="37"/>
      <c r="R572" s="37"/>
      <c r="S572" s="37"/>
      <c r="T572" s="37"/>
      <c r="U572" s="37"/>
      <c r="V572" s="37"/>
      <c r="W572" s="37"/>
      <c r="X572" s="37"/>
      <c r="Y572" s="37"/>
      <c r="Z572" s="37"/>
    </row>
    <row r="573">
      <c r="A573" s="380"/>
      <c r="B573" s="46"/>
      <c r="C573" s="46"/>
      <c r="D573" s="49"/>
      <c r="E573" s="49"/>
      <c r="F573" s="49"/>
      <c r="G573" s="46"/>
      <c r="H573" s="49"/>
      <c r="I573" s="46"/>
      <c r="J573" s="51"/>
      <c r="K573" s="46"/>
      <c r="L573" s="46"/>
      <c r="M573" s="49"/>
      <c r="N573" s="49"/>
      <c r="O573" s="46"/>
      <c r="P573" s="46"/>
      <c r="Q573" s="37"/>
      <c r="R573" s="37"/>
      <c r="S573" s="37"/>
      <c r="T573" s="37"/>
      <c r="U573" s="37"/>
      <c r="V573" s="37"/>
      <c r="W573" s="37"/>
      <c r="X573" s="37"/>
      <c r="Y573" s="37"/>
      <c r="Z573" s="37"/>
    </row>
    <row r="574">
      <c r="A574" s="380"/>
      <c r="B574" s="46"/>
      <c r="C574" s="46"/>
      <c r="D574" s="49"/>
      <c r="E574" s="49"/>
      <c r="F574" s="49"/>
      <c r="G574" s="46"/>
      <c r="H574" s="49"/>
      <c r="I574" s="46"/>
      <c r="J574" s="51"/>
      <c r="K574" s="46"/>
      <c r="L574" s="46"/>
      <c r="M574" s="49"/>
      <c r="N574" s="49"/>
      <c r="O574" s="46"/>
      <c r="P574" s="46"/>
      <c r="Q574" s="37"/>
      <c r="R574" s="37"/>
      <c r="S574" s="37"/>
      <c r="T574" s="37"/>
      <c r="U574" s="37"/>
      <c r="V574" s="37"/>
      <c r="W574" s="37"/>
      <c r="X574" s="37"/>
      <c r="Y574" s="37"/>
      <c r="Z574" s="37"/>
    </row>
    <row r="575">
      <c r="A575" s="380"/>
      <c r="B575" s="46"/>
      <c r="C575" s="46"/>
      <c r="D575" s="49"/>
      <c r="E575" s="49"/>
      <c r="F575" s="49"/>
      <c r="G575" s="46"/>
      <c r="H575" s="49"/>
      <c r="I575" s="46"/>
      <c r="J575" s="51"/>
      <c r="K575" s="46"/>
      <c r="L575" s="46"/>
      <c r="M575" s="49"/>
      <c r="N575" s="49"/>
      <c r="O575" s="46"/>
      <c r="P575" s="46"/>
      <c r="Q575" s="37"/>
      <c r="R575" s="37"/>
      <c r="S575" s="37"/>
      <c r="T575" s="37"/>
      <c r="U575" s="37"/>
      <c r="V575" s="37"/>
      <c r="W575" s="37"/>
      <c r="X575" s="37"/>
      <c r="Y575" s="37"/>
      <c r="Z575" s="37"/>
    </row>
    <row r="576">
      <c r="A576" s="380"/>
      <c r="B576" s="46"/>
      <c r="C576" s="46"/>
      <c r="D576" s="49"/>
      <c r="E576" s="49"/>
      <c r="F576" s="49"/>
      <c r="G576" s="46"/>
      <c r="H576" s="49"/>
      <c r="I576" s="46"/>
      <c r="J576" s="51"/>
      <c r="K576" s="46"/>
      <c r="L576" s="46"/>
      <c r="M576" s="49"/>
      <c r="N576" s="49"/>
      <c r="O576" s="46"/>
      <c r="P576" s="46"/>
      <c r="Q576" s="37"/>
      <c r="R576" s="37"/>
      <c r="S576" s="37"/>
      <c r="T576" s="37"/>
      <c r="U576" s="37"/>
      <c r="V576" s="37"/>
      <c r="W576" s="37"/>
      <c r="X576" s="37"/>
      <c r="Y576" s="37"/>
      <c r="Z576" s="37"/>
    </row>
    <row r="577">
      <c r="A577" s="380"/>
      <c r="B577" s="46"/>
      <c r="C577" s="46"/>
      <c r="D577" s="49"/>
      <c r="E577" s="49"/>
      <c r="F577" s="49"/>
      <c r="G577" s="46"/>
      <c r="H577" s="49"/>
      <c r="I577" s="46"/>
      <c r="J577" s="51"/>
      <c r="K577" s="46"/>
      <c r="L577" s="46"/>
      <c r="M577" s="49"/>
      <c r="N577" s="49"/>
      <c r="O577" s="46"/>
      <c r="P577" s="46"/>
      <c r="Q577" s="37"/>
      <c r="R577" s="37"/>
      <c r="S577" s="37"/>
      <c r="T577" s="37"/>
      <c r="U577" s="37"/>
      <c r="V577" s="37"/>
      <c r="W577" s="37"/>
      <c r="X577" s="37"/>
      <c r="Y577" s="37"/>
      <c r="Z577" s="37"/>
    </row>
    <row r="578">
      <c r="A578" s="380"/>
      <c r="B578" s="46"/>
      <c r="C578" s="46"/>
      <c r="D578" s="49"/>
      <c r="E578" s="49"/>
      <c r="F578" s="49"/>
      <c r="G578" s="46"/>
      <c r="H578" s="49"/>
      <c r="I578" s="46"/>
      <c r="J578" s="51"/>
      <c r="K578" s="46"/>
      <c r="L578" s="46"/>
      <c r="M578" s="49"/>
      <c r="N578" s="49"/>
      <c r="O578" s="46"/>
      <c r="P578" s="46"/>
      <c r="Q578" s="37"/>
      <c r="R578" s="37"/>
      <c r="S578" s="37"/>
      <c r="T578" s="37"/>
      <c r="U578" s="37"/>
      <c r="V578" s="37"/>
      <c r="W578" s="37"/>
      <c r="X578" s="37"/>
      <c r="Y578" s="37"/>
      <c r="Z578" s="37"/>
    </row>
    <row r="579">
      <c r="A579" s="380"/>
      <c r="B579" s="46"/>
      <c r="C579" s="46"/>
      <c r="D579" s="49"/>
      <c r="E579" s="49"/>
      <c r="F579" s="49"/>
      <c r="G579" s="46"/>
      <c r="H579" s="49"/>
      <c r="I579" s="46"/>
      <c r="J579" s="51"/>
      <c r="K579" s="46"/>
      <c r="L579" s="46"/>
      <c r="M579" s="49"/>
      <c r="N579" s="49"/>
      <c r="O579" s="46"/>
      <c r="P579" s="46"/>
      <c r="Q579" s="37"/>
      <c r="R579" s="37"/>
      <c r="S579" s="37"/>
      <c r="T579" s="37"/>
      <c r="U579" s="37"/>
      <c r="V579" s="37"/>
      <c r="W579" s="37"/>
      <c r="X579" s="37"/>
      <c r="Y579" s="37"/>
      <c r="Z579" s="37"/>
    </row>
    <row r="580">
      <c r="A580" s="380"/>
      <c r="B580" s="46"/>
      <c r="C580" s="46"/>
      <c r="D580" s="49"/>
      <c r="E580" s="49"/>
      <c r="F580" s="49"/>
      <c r="G580" s="46"/>
      <c r="H580" s="49"/>
      <c r="I580" s="46"/>
      <c r="J580" s="51"/>
      <c r="K580" s="46"/>
      <c r="L580" s="46"/>
      <c r="M580" s="49"/>
      <c r="N580" s="49"/>
      <c r="O580" s="46"/>
      <c r="P580" s="46"/>
      <c r="Q580" s="37"/>
      <c r="R580" s="37"/>
      <c r="S580" s="37"/>
      <c r="T580" s="37"/>
      <c r="U580" s="37"/>
      <c r="V580" s="37"/>
      <c r="W580" s="37"/>
      <c r="X580" s="37"/>
      <c r="Y580" s="37"/>
      <c r="Z580" s="37"/>
    </row>
    <row r="581">
      <c r="A581" s="380"/>
      <c r="B581" s="46"/>
      <c r="C581" s="46"/>
      <c r="D581" s="49"/>
      <c r="E581" s="49"/>
      <c r="F581" s="49"/>
      <c r="G581" s="46"/>
      <c r="H581" s="49"/>
      <c r="I581" s="46"/>
      <c r="J581" s="51"/>
      <c r="K581" s="46"/>
      <c r="L581" s="46"/>
      <c r="M581" s="49"/>
      <c r="N581" s="49"/>
      <c r="O581" s="46"/>
      <c r="P581" s="46"/>
      <c r="Q581" s="37"/>
      <c r="R581" s="37"/>
      <c r="S581" s="37"/>
      <c r="T581" s="37"/>
      <c r="U581" s="37"/>
      <c r="V581" s="37"/>
      <c r="W581" s="37"/>
      <c r="X581" s="37"/>
      <c r="Y581" s="37"/>
      <c r="Z581" s="37"/>
    </row>
    <row r="582">
      <c r="A582" s="380"/>
      <c r="B582" s="46"/>
      <c r="C582" s="46"/>
      <c r="D582" s="49"/>
      <c r="E582" s="49"/>
      <c r="F582" s="49"/>
      <c r="G582" s="46"/>
      <c r="H582" s="49"/>
      <c r="I582" s="46"/>
      <c r="J582" s="51"/>
      <c r="K582" s="46"/>
      <c r="L582" s="46"/>
      <c r="M582" s="49"/>
      <c r="N582" s="49"/>
      <c r="O582" s="46"/>
      <c r="P582" s="46"/>
      <c r="Q582" s="37"/>
      <c r="R582" s="37"/>
      <c r="S582" s="37"/>
      <c r="T582" s="37"/>
      <c r="U582" s="37"/>
      <c r="V582" s="37"/>
      <c r="W582" s="37"/>
      <c r="X582" s="37"/>
      <c r="Y582" s="37"/>
      <c r="Z582" s="37"/>
    </row>
    <row r="583">
      <c r="A583" s="380"/>
      <c r="B583" s="46"/>
      <c r="C583" s="46"/>
      <c r="D583" s="49"/>
      <c r="E583" s="49"/>
      <c r="F583" s="49"/>
      <c r="G583" s="46"/>
      <c r="H583" s="49"/>
      <c r="I583" s="46"/>
      <c r="J583" s="51"/>
      <c r="K583" s="46"/>
      <c r="L583" s="46"/>
      <c r="M583" s="49"/>
      <c r="N583" s="49"/>
      <c r="O583" s="46"/>
      <c r="P583" s="46"/>
      <c r="Q583" s="37"/>
      <c r="R583" s="37"/>
      <c r="S583" s="37"/>
      <c r="T583" s="37"/>
      <c r="U583" s="37"/>
      <c r="V583" s="37"/>
      <c r="W583" s="37"/>
      <c r="X583" s="37"/>
      <c r="Y583" s="37"/>
      <c r="Z583" s="37"/>
    </row>
    <row r="584">
      <c r="A584" s="380"/>
      <c r="B584" s="46"/>
      <c r="C584" s="46"/>
      <c r="D584" s="49"/>
      <c r="E584" s="49"/>
      <c r="F584" s="49"/>
      <c r="G584" s="46"/>
      <c r="H584" s="49"/>
      <c r="I584" s="46"/>
      <c r="J584" s="51"/>
      <c r="K584" s="46"/>
      <c r="L584" s="46"/>
      <c r="M584" s="49"/>
      <c r="N584" s="49"/>
      <c r="O584" s="46"/>
      <c r="P584" s="46"/>
      <c r="Q584" s="37"/>
      <c r="R584" s="37"/>
      <c r="S584" s="37"/>
      <c r="T584" s="37"/>
      <c r="U584" s="37"/>
      <c r="V584" s="37"/>
      <c r="W584" s="37"/>
      <c r="X584" s="37"/>
      <c r="Y584" s="37"/>
      <c r="Z584" s="37"/>
    </row>
    <row r="585">
      <c r="A585" s="380"/>
      <c r="B585" s="46"/>
      <c r="C585" s="46"/>
      <c r="D585" s="49"/>
      <c r="E585" s="49"/>
      <c r="F585" s="49"/>
      <c r="G585" s="46"/>
      <c r="H585" s="49"/>
      <c r="I585" s="46"/>
      <c r="J585" s="51"/>
      <c r="K585" s="46"/>
      <c r="L585" s="46"/>
      <c r="M585" s="49"/>
      <c r="N585" s="49"/>
      <c r="O585" s="46"/>
      <c r="P585" s="46"/>
      <c r="Q585" s="37"/>
      <c r="R585" s="37"/>
      <c r="S585" s="37"/>
      <c r="T585" s="37"/>
      <c r="U585" s="37"/>
      <c r="V585" s="37"/>
      <c r="W585" s="37"/>
      <c r="X585" s="37"/>
      <c r="Y585" s="37"/>
      <c r="Z585" s="37"/>
    </row>
    <row r="586">
      <c r="A586" s="380"/>
      <c r="B586" s="46"/>
      <c r="C586" s="46"/>
      <c r="D586" s="49"/>
      <c r="E586" s="49"/>
      <c r="F586" s="49"/>
      <c r="G586" s="46"/>
      <c r="H586" s="49"/>
      <c r="I586" s="46"/>
      <c r="J586" s="51"/>
      <c r="K586" s="46"/>
      <c r="L586" s="46"/>
      <c r="M586" s="49"/>
      <c r="N586" s="49"/>
      <c r="O586" s="46"/>
      <c r="P586" s="46"/>
      <c r="Q586" s="37"/>
      <c r="R586" s="37"/>
      <c r="S586" s="37"/>
      <c r="T586" s="37"/>
      <c r="U586" s="37"/>
      <c r="V586" s="37"/>
      <c r="W586" s="37"/>
      <c r="X586" s="37"/>
      <c r="Y586" s="37"/>
      <c r="Z586" s="37"/>
    </row>
    <row r="587">
      <c r="A587" s="380"/>
      <c r="B587" s="46"/>
      <c r="C587" s="46"/>
      <c r="D587" s="49"/>
      <c r="E587" s="49"/>
      <c r="F587" s="49"/>
      <c r="G587" s="46"/>
      <c r="H587" s="49"/>
      <c r="I587" s="46"/>
      <c r="J587" s="51"/>
      <c r="K587" s="46"/>
      <c r="L587" s="46"/>
      <c r="M587" s="49"/>
      <c r="N587" s="49"/>
      <c r="O587" s="46"/>
      <c r="P587" s="46"/>
      <c r="Q587" s="37"/>
      <c r="R587" s="37"/>
      <c r="S587" s="37"/>
      <c r="T587" s="37"/>
      <c r="U587" s="37"/>
      <c r="V587" s="37"/>
      <c r="W587" s="37"/>
      <c r="X587" s="37"/>
      <c r="Y587" s="37"/>
      <c r="Z587" s="37"/>
    </row>
    <row r="588">
      <c r="A588" s="380"/>
      <c r="B588" s="46"/>
      <c r="C588" s="46"/>
      <c r="D588" s="49"/>
      <c r="E588" s="49"/>
      <c r="F588" s="49"/>
      <c r="G588" s="46"/>
      <c r="H588" s="49"/>
      <c r="I588" s="46"/>
      <c r="J588" s="51"/>
      <c r="K588" s="46"/>
      <c r="L588" s="46"/>
      <c r="M588" s="49"/>
      <c r="N588" s="49"/>
      <c r="O588" s="46"/>
      <c r="P588" s="46"/>
      <c r="Q588" s="37"/>
      <c r="R588" s="37"/>
      <c r="S588" s="37"/>
      <c r="T588" s="37"/>
      <c r="U588" s="37"/>
      <c r="V588" s="37"/>
      <c r="W588" s="37"/>
      <c r="X588" s="37"/>
      <c r="Y588" s="37"/>
      <c r="Z588" s="37"/>
    </row>
    <row r="589">
      <c r="A589" s="380"/>
      <c r="B589" s="46"/>
      <c r="C589" s="46"/>
      <c r="D589" s="49"/>
      <c r="E589" s="49"/>
      <c r="F589" s="49"/>
      <c r="G589" s="46"/>
      <c r="H589" s="49"/>
      <c r="I589" s="46"/>
      <c r="J589" s="51"/>
      <c r="K589" s="46"/>
      <c r="L589" s="46"/>
      <c r="M589" s="49"/>
      <c r="N589" s="49"/>
      <c r="O589" s="46"/>
      <c r="P589" s="46"/>
      <c r="Q589" s="37"/>
      <c r="R589" s="37"/>
      <c r="S589" s="37"/>
      <c r="T589" s="37"/>
      <c r="U589" s="37"/>
      <c r="V589" s="37"/>
      <c r="W589" s="37"/>
      <c r="X589" s="37"/>
      <c r="Y589" s="37"/>
      <c r="Z589" s="37"/>
    </row>
    <row r="590">
      <c r="A590" s="380"/>
      <c r="B590" s="46"/>
      <c r="C590" s="46"/>
      <c r="D590" s="49"/>
      <c r="E590" s="49"/>
      <c r="F590" s="49"/>
      <c r="G590" s="46"/>
      <c r="H590" s="49"/>
      <c r="I590" s="46"/>
      <c r="J590" s="51"/>
      <c r="K590" s="46"/>
      <c r="L590" s="46"/>
      <c r="M590" s="49"/>
      <c r="N590" s="49"/>
      <c r="O590" s="46"/>
      <c r="P590" s="46"/>
      <c r="Q590" s="37"/>
      <c r="R590" s="37"/>
      <c r="S590" s="37"/>
      <c r="T590" s="37"/>
      <c r="U590" s="37"/>
      <c r="V590" s="37"/>
      <c r="W590" s="37"/>
      <c r="X590" s="37"/>
      <c r="Y590" s="37"/>
      <c r="Z590" s="37"/>
    </row>
    <row r="591">
      <c r="A591" s="380"/>
      <c r="B591" s="46"/>
      <c r="C591" s="46"/>
      <c r="D591" s="49"/>
      <c r="E591" s="49"/>
      <c r="F591" s="49"/>
      <c r="G591" s="46"/>
      <c r="H591" s="49"/>
      <c r="I591" s="46"/>
      <c r="J591" s="51"/>
      <c r="K591" s="46"/>
      <c r="L591" s="46"/>
      <c r="M591" s="49"/>
      <c r="N591" s="49"/>
      <c r="O591" s="46"/>
      <c r="P591" s="46"/>
      <c r="Q591" s="37"/>
      <c r="R591" s="37"/>
      <c r="S591" s="37"/>
      <c r="T591" s="37"/>
      <c r="U591" s="37"/>
      <c r="V591" s="37"/>
      <c r="W591" s="37"/>
      <c r="X591" s="37"/>
      <c r="Y591" s="37"/>
      <c r="Z591" s="37"/>
    </row>
    <row r="592">
      <c r="A592" s="380"/>
      <c r="B592" s="46"/>
      <c r="C592" s="46"/>
      <c r="D592" s="49"/>
      <c r="E592" s="49"/>
      <c r="F592" s="49"/>
      <c r="G592" s="46"/>
      <c r="H592" s="49"/>
      <c r="I592" s="46"/>
      <c r="J592" s="51"/>
      <c r="K592" s="46"/>
      <c r="L592" s="46"/>
      <c r="M592" s="49"/>
      <c r="N592" s="49"/>
      <c r="O592" s="46"/>
      <c r="P592" s="46"/>
      <c r="Q592" s="37"/>
      <c r="R592" s="37"/>
      <c r="S592" s="37"/>
      <c r="T592" s="37"/>
      <c r="U592" s="37"/>
      <c r="V592" s="37"/>
      <c r="W592" s="37"/>
      <c r="X592" s="37"/>
      <c r="Y592" s="37"/>
      <c r="Z592" s="37"/>
    </row>
    <row r="593">
      <c r="A593" s="380"/>
      <c r="B593" s="46"/>
      <c r="C593" s="46"/>
      <c r="D593" s="49"/>
      <c r="E593" s="49"/>
      <c r="F593" s="49"/>
      <c r="G593" s="46"/>
      <c r="H593" s="49"/>
      <c r="I593" s="46"/>
      <c r="J593" s="51"/>
      <c r="K593" s="46"/>
      <c r="L593" s="46"/>
      <c r="M593" s="49"/>
      <c r="N593" s="49"/>
      <c r="O593" s="46"/>
      <c r="P593" s="46"/>
      <c r="Q593" s="37"/>
      <c r="R593" s="37"/>
      <c r="S593" s="37"/>
      <c r="T593" s="37"/>
      <c r="U593" s="37"/>
      <c r="V593" s="37"/>
      <c r="W593" s="37"/>
      <c r="X593" s="37"/>
      <c r="Y593" s="37"/>
      <c r="Z593" s="37"/>
    </row>
    <row r="594">
      <c r="A594" s="380"/>
      <c r="B594" s="46"/>
      <c r="C594" s="46"/>
      <c r="D594" s="49"/>
      <c r="E594" s="49"/>
      <c r="F594" s="49"/>
      <c r="G594" s="46"/>
      <c r="H594" s="49"/>
      <c r="I594" s="46"/>
      <c r="J594" s="51"/>
      <c r="K594" s="46"/>
      <c r="L594" s="46"/>
      <c r="M594" s="49"/>
      <c r="N594" s="49"/>
      <c r="O594" s="46"/>
      <c r="P594" s="46"/>
      <c r="Q594" s="37"/>
      <c r="R594" s="37"/>
      <c r="S594" s="37"/>
      <c r="T594" s="37"/>
      <c r="U594" s="37"/>
      <c r="V594" s="37"/>
      <c r="W594" s="37"/>
      <c r="X594" s="37"/>
      <c r="Y594" s="37"/>
      <c r="Z594" s="37"/>
    </row>
    <row r="595">
      <c r="A595" s="380"/>
      <c r="B595" s="46"/>
      <c r="C595" s="46"/>
      <c r="D595" s="49"/>
      <c r="E595" s="49"/>
      <c r="F595" s="49"/>
      <c r="G595" s="46"/>
      <c r="H595" s="49"/>
      <c r="I595" s="46"/>
      <c r="J595" s="51"/>
      <c r="K595" s="46"/>
      <c r="L595" s="46"/>
      <c r="M595" s="49"/>
      <c r="N595" s="49"/>
      <c r="O595" s="46"/>
      <c r="P595" s="46"/>
      <c r="Q595" s="37"/>
      <c r="R595" s="37"/>
      <c r="S595" s="37"/>
      <c r="T595" s="37"/>
      <c r="U595" s="37"/>
      <c r="V595" s="37"/>
      <c r="W595" s="37"/>
      <c r="X595" s="37"/>
      <c r="Y595" s="37"/>
      <c r="Z595" s="37"/>
    </row>
    <row r="596">
      <c r="A596" s="380"/>
      <c r="B596" s="46"/>
      <c r="C596" s="46"/>
      <c r="D596" s="49"/>
      <c r="E596" s="49"/>
      <c r="F596" s="49"/>
      <c r="G596" s="46"/>
      <c r="H596" s="49"/>
      <c r="I596" s="46"/>
      <c r="J596" s="51"/>
      <c r="K596" s="46"/>
      <c r="L596" s="46"/>
      <c r="M596" s="49"/>
      <c r="N596" s="49"/>
      <c r="O596" s="46"/>
      <c r="P596" s="46"/>
      <c r="Q596" s="37"/>
      <c r="R596" s="37"/>
      <c r="S596" s="37"/>
      <c r="T596" s="37"/>
      <c r="U596" s="37"/>
      <c r="V596" s="37"/>
      <c r="W596" s="37"/>
      <c r="X596" s="37"/>
      <c r="Y596" s="37"/>
      <c r="Z596" s="37"/>
    </row>
    <row r="597">
      <c r="A597" s="380"/>
      <c r="B597" s="46"/>
      <c r="C597" s="46"/>
      <c r="D597" s="49"/>
      <c r="E597" s="49"/>
      <c r="F597" s="49"/>
      <c r="G597" s="46"/>
      <c r="H597" s="49"/>
      <c r="I597" s="46"/>
      <c r="J597" s="51"/>
      <c r="K597" s="46"/>
      <c r="L597" s="46"/>
      <c r="M597" s="49"/>
      <c r="N597" s="49"/>
      <c r="O597" s="46"/>
      <c r="P597" s="46"/>
      <c r="Q597" s="37"/>
      <c r="R597" s="37"/>
      <c r="S597" s="37"/>
      <c r="T597" s="37"/>
      <c r="U597" s="37"/>
      <c r="V597" s="37"/>
      <c r="W597" s="37"/>
      <c r="X597" s="37"/>
      <c r="Y597" s="37"/>
      <c r="Z597" s="37"/>
    </row>
    <row r="598">
      <c r="A598" s="380"/>
      <c r="B598" s="46"/>
      <c r="C598" s="46"/>
      <c r="D598" s="49"/>
      <c r="E598" s="49"/>
      <c r="F598" s="49"/>
      <c r="G598" s="46"/>
      <c r="H598" s="49"/>
      <c r="I598" s="46"/>
      <c r="J598" s="51"/>
      <c r="K598" s="46"/>
      <c r="L598" s="46"/>
      <c r="M598" s="49"/>
      <c r="N598" s="49"/>
      <c r="O598" s="46"/>
      <c r="P598" s="46"/>
      <c r="Q598" s="37"/>
      <c r="R598" s="37"/>
      <c r="S598" s="37"/>
      <c r="T598" s="37"/>
      <c r="U598" s="37"/>
      <c r="V598" s="37"/>
      <c r="W598" s="37"/>
      <c r="X598" s="37"/>
      <c r="Y598" s="37"/>
      <c r="Z598" s="37"/>
    </row>
    <row r="599">
      <c r="A599" s="380"/>
      <c r="B599" s="46"/>
      <c r="C599" s="46"/>
      <c r="D599" s="49"/>
      <c r="E599" s="49"/>
      <c r="F599" s="49"/>
      <c r="G599" s="46"/>
      <c r="H599" s="49"/>
      <c r="I599" s="46"/>
      <c r="J599" s="51"/>
      <c r="K599" s="46"/>
      <c r="L599" s="46"/>
      <c r="M599" s="49"/>
      <c r="N599" s="49"/>
      <c r="O599" s="46"/>
      <c r="P599" s="46"/>
      <c r="Q599" s="37"/>
      <c r="R599" s="37"/>
      <c r="S599" s="37"/>
      <c r="T599" s="37"/>
      <c r="U599" s="37"/>
      <c r="V599" s="37"/>
      <c r="W599" s="37"/>
      <c r="X599" s="37"/>
      <c r="Y599" s="37"/>
      <c r="Z599" s="37"/>
    </row>
    <row r="600">
      <c r="A600" s="380"/>
      <c r="B600" s="46"/>
      <c r="C600" s="46"/>
      <c r="D600" s="49"/>
      <c r="E600" s="49"/>
      <c r="F600" s="49"/>
      <c r="G600" s="46"/>
      <c r="H600" s="49"/>
      <c r="I600" s="46"/>
      <c r="J600" s="51"/>
      <c r="K600" s="46"/>
      <c r="L600" s="46"/>
      <c r="M600" s="49"/>
      <c r="N600" s="49"/>
      <c r="O600" s="46"/>
      <c r="P600" s="46"/>
      <c r="Q600" s="37"/>
      <c r="R600" s="37"/>
      <c r="S600" s="37"/>
      <c r="T600" s="37"/>
      <c r="U600" s="37"/>
      <c r="V600" s="37"/>
      <c r="W600" s="37"/>
      <c r="X600" s="37"/>
      <c r="Y600" s="37"/>
      <c r="Z600" s="37"/>
    </row>
    <row r="601">
      <c r="A601" s="380"/>
      <c r="B601" s="46"/>
      <c r="C601" s="46"/>
      <c r="D601" s="49"/>
      <c r="E601" s="49"/>
      <c r="F601" s="49"/>
      <c r="G601" s="46"/>
      <c r="H601" s="49"/>
      <c r="I601" s="46"/>
      <c r="J601" s="51"/>
      <c r="K601" s="46"/>
      <c r="L601" s="46"/>
      <c r="M601" s="49"/>
      <c r="N601" s="49"/>
      <c r="O601" s="46"/>
      <c r="P601" s="46"/>
      <c r="Q601" s="37"/>
      <c r="R601" s="37"/>
      <c r="S601" s="37"/>
      <c r="T601" s="37"/>
      <c r="U601" s="37"/>
      <c r="V601" s="37"/>
      <c r="W601" s="37"/>
      <c r="X601" s="37"/>
      <c r="Y601" s="37"/>
      <c r="Z601" s="37"/>
    </row>
    <row r="602">
      <c r="A602" s="380"/>
      <c r="B602" s="46"/>
      <c r="C602" s="46"/>
      <c r="D602" s="49"/>
      <c r="E602" s="49"/>
      <c r="F602" s="49"/>
      <c r="G602" s="46"/>
      <c r="H602" s="49"/>
      <c r="I602" s="46"/>
      <c r="J602" s="51"/>
      <c r="K602" s="46"/>
      <c r="L602" s="46"/>
      <c r="M602" s="49"/>
      <c r="N602" s="49"/>
      <c r="O602" s="46"/>
      <c r="P602" s="46"/>
      <c r="Q602" s="37"/>
      <c r="R602" s="37"/>
      <c r="S602" s="37"/>
      <c r="T602" s="37"/>
      <c r="U602" s="37"/>
      <c r="V602" s="37"/>
      <c r="W602" s="37"/>
      <c r="X602" s="37"/>
      <c r="Y602" s="37"/>
      <c r="Z602" s="37"/>
    </row>
    <row r="603">
      <c r="A603" s="380"/>
      <c r="B603" s="46"/>
      <c r="C603" s="46"/>
      <c r="D603" s="49"/>
      <c r="E603" s="49"/>
      <c r="F603" s="49"/>
      <c r="G603" s="46"/>
      <c r="H603" s="49"/>
      <c r="I603" s="46"/>
      <c r="J603" s="51"/>
      <c r="K603" s="46"/>
      <c r="L603" s="46"/>
      <c r="M603" s="49"/>
      <c r="N603" s="49"/>
      <c r="O603" s="46"/>
      <c r="P603" s="46"/>
      <c r="Q603" s="37"/>
      <c r="R603" s="37"/>
      <c r="S603" s="37"/>
      <c r="T603" s="37"/>
      <c r="U603" s="37"/>
      <c r="V603" s="37"/>
      <c r="W603" s="37"/>
      <c r="X603" s="37"/>
      <c r="Y603" s="37"/>
      <c r="Z603" s="37"/>
    </row>
    <row r="604">
      <c r="A604" s="380"/>
      <c r="B604" s="46"/>
      <c r="C604" s="46"/>
      <c r="D604" s="49"/>
      <c r="E604" s="49"/>
      <c r="F604" s="49"/>
      <c r="G604" s="46"/>
      <c r="H604" s="49"/>
      <c r="I604" s="46"/>
      <c r="J604" s="51"/>
      <c r="K604" s="46"/>
      <c r="L604" s="46"/>
      <c r="M604" s="49"/>
      <c r="N604" s="49"/>
      <c r="O604" s="46"/>
      <c r="P604" s="46"/>
      <c r="Q604" s="37"/>
      <c r="R604" s="37"/>
      <c r="S604" s="37"/>
      <c r="T604" s="37"/>
      <c r="U604" s="37"/>
      <c r="V604" s="37"/>
      <c r="W604" s="37"/>
      <c r="X604" s="37"/>
      <c r="Y604" s="37"/>
      <c r="Z604" s="37"/>
    </row>
    <row r="605">
      <c r="A605" s="380"/>
      <c r="B605" s="46"/>
      <c r="C605" s="46"/>
      <c r="D605" s="49"/>
      <c r="E605" s="49"/>
      <c r="F605" s="49"/>
      <c r="G605" s="46"/>
      <c r="H605" s="49"/>
      <c r="I605" s="46"/>
      <c r="J605" s="51"/>
      <c r="K605" s="46"/>
      <c r="L605" s="46"/>
      <c r="M605" s="49"/>
      <c r="N605" s="49"/>
      <c r="O605" s="46"/>
      <c r="P605" s="46"/>
      <c r="Q605" s="37"/>
      <c r="R605" s="37"/>
      <c r="S605" s="37"/>
      <c r="T605" s="37"/>
      <c r="U605" s="37"/>
      <c r="V605" s="37"/>
      <c r="W605" s="37"/>
      <c r="X605" s="37"/>
      <c r="Y605" s="37"/>
      <c r="Z605" s="37"/>
    </row>
    <row r="606">
      <c r="A606" s="380"/>
      <c r="B606" s="46"/>
      <c r="C606" s="46"/>
      <c r="D606" s="49"/>
      <c r="E606" s="49"/>
      <c r="F606" s="49"/>
      <c r="G606" s="46"/>
      <c r="H606" s="49"/>
      <c r="I606" s="46"/>
      <c r="J606" s="51"/>
      <c r="K606" s="46"/>
      <c r="L606" s="46"/>
      <c r="M606" s="49"/>
      <c r="N606" s="49"/>
      <c r="O606" s="46"/>
      <c r="P606" s="46"/>
      <c r="Q606" s="37"/>
      <c r="R606" s="37"/>
      <c r="S606" s="37"/>
      <c r="T606" s="37"/>
      <c r="U606" s="37"/>
      <c r="V606" s="37"/>
      <c r="W606" s="37"/>
      <c r="X606" s="37"/>
      <c r="Y606" s="37"/>
      <c r="Z606" s="37"/>
    </row>
    <row r="607">
      <c r="A607" s="380"/>
      <c r="B607" s="46"/>
      <c r="C607" s="46"/>
      <c r="D607" s="49"/>
      <c r="E607" s="49"/>
      <c r="F607" s="49"/>
      <c r="G607" s="46"/>
      <c r="H607" s="49"/>
      <c r="I607" s="46"/>
      <c r="J607" s="51"/>
      <c r="K607" s="46"/>
      <c r="L607" s="46"/>
      <c r="M607" s="49"/>
      <c r="N607" s="49"/>
      <c r="O607" s="46"/>
      <c r="P607" s="46"/>
      <c r="Q607" s="37"/>
      <c r="R607" s="37"/>
      <c r="S607" s="37"/>
      <c r="T607" s="37"/>
      <c r="U607" s="37"/>
      <c r="V607" s="37"/>
      <c r="W607" s="37"/>
      <c r="X607" s="37"/>
      <c r="Y607" s="37"/>
      <c r="Z607" s="37"/>
    </row>
    <row r="608">
      <c r="A608" s="380"/>
      <c r="B608" s="46"/>
      <c r="C608" s="46"/>
      <c r="D608" s="49"/>
      <c r="E608" s="49"/>
      <c r="F608" s="49"/>
      <c r="G608" s="46"/>
      <c r="H608" s="49"/>
      <c r="I608" s="46"/>
      <c r="J608" s="51"/>
      <c r="K608" s="46"/>
      <c r="L608" s="46"/>
      <c r="M608" s="49"/>
      <c r="N608" s="49"/>
      <c r="O608" s="46"/>
      <c r="P608" s="46"/>
      <c r="Q608" s="37"/>
      <c r="R608" s="37"/>
      <c r="S608" s="37"/>
      <c r="T608" s="37"/>
      <c r="U608" s="37"/>
      <c r="V608" s="37"/>
      <c r="W608" s="37"/>
      <c r="X608" s="37"/>
      <c r="Y608" s="37"/>
      <c r="Z608" s="37"/>
    </row>
    <row r="609">
      <c r="A609" s="380"/>
      <c r="B609" s="46"/>
      <c r="C609" s="46"/>
      <c r="D609" s="49"/>
      <c r="E609" s="49"/>
      <c r="F609" s="49"/>
      <c r="G609" s="46"/>
      <c r="H609" s="49"/>
      <c r="I609" s="46"/>
      <c r="J609" s="51"/>
      <c r="K609" s="46"/>
      <c r="L609" s="46"/>
      <c r="M609" s="49"/>
      <c r="N609" s="49"/>
      <c r="O609" s="46"/>
      <c r="P609" s="46"/>
      <c r="Q609" s="37"/>
      <c r="R609" s="37"/>
      <c r="S609" s="37"/>
      <c r="T609" s="37"/>
      <c r="U609" s="37"/>
      <c r="V609" s="37"/>
      <c r="W609" s="37"/>
      <c r="X609" s="37"/>
      <c r="Y609" s="37"/>
      <c r="Z609" s="37"/>
    </row>
    <row r="610">
      <c r="A610" s="380"/>
      <c r="B610" s="46"/>
      <c r="C610" s="46"/>
      <c r="D610" s="49"/>
      <c r="E610" s="49"/>
      <c r="F610" s="49"/>
      <c r="G610" s="46"/>
      <c r="H610" s="49"/>
      <c r="I610" s="46"/>
      <c r="J610" s="51"/>
      <c r="K610" s="46"/>
      <c r="L610" s="46"/>
      <c r="M610" s="49"/>
      <c r="N610" s="49"/>
      <c r="O610" s="46"/>
      <c r="P610" s="46"/>
      <c r="Q610" s="37"/>
      <c r="R610" s="37"/>
      <c r="S610" s="37"/>
      <c r="T610" s="37"/>
      <c r="U610" s="37"/>
      <c r="V610" s="37"/>
      <c r="W610" s="37"/>
      <c r="X610" s="37"/>
      <c r="Y610" s="37"/>
      <c r="Z610" s="37"/>
    </row>
    <row r="611">
      <c r="A611" s="380"/>
      <c r="B611" s="46"/>
      <c r="C611" s="46"/>
      <c r="D611" s="49"/>
      <c r="E611" s="49"/>
      <c r="F611" s="49"/>
      <c r="G611" s="46"/>
      <c r="H611" s="49"/>
      <c r="I611" s="46"/>
      <c r="J611" s="51"/>
      <c r="K611" s="46"/>
      <c r="L611" s="46"/>
      <c r="M611" s="49"/>
      <c r="N611" s="49"/>
      <c r="O611" s="46"/>
      <c r="P611" s="46"/>
      <c r="Q611" s="37"/>
      <c r="R611" s="37"/>
      <c r="S611" s="37"/>
      <c r="T611" s="37"/>
      <c r="U611" s="37"/>
      <c r="V611" s="37"/>
      <c r="W611" s="37"/>
      <c r="X611" s="37"/>
      <c r="Y611" s="37"/>
      <c r="Z611" s="37"/>
    </row>
    <row r="612">
      <c r="A612" s="380"/>
      <c r="B612" s="46"/>
      <c r="C612" s="46"/>
      <c r="D612" s="49"/>
      <c r="E612" s="49"/>
      <c r="F612" s="49"/>
      <c r="G612" s="46"/>
      <c r="H612" s="49"/>
      <c r="I612" s="46"/>
      <c r="J612" s="51"/>
      <c r="K612" s="46"/>
      <c r="L612" s="46"/>
      <c r="M612" s="49"/>
      <c r="N612" s="49"/>
      <c r="O612" s="46"/>
      <c r="P612" s="46"/>
      <c r="Q612" s="37"/>
      <c r="R612" s="37"/>
      <c r="S612" s="37"/>
      <c r="T612" s="37"/>
      <c r="U612" s="37"/>
      <c r="V612" s="37"/>
      <c r="W612" s="37"/>
      <c r="X612" s="37"/>
      <c r="Y612" s="37"/>
      <c r="Z612" s="37"/>
    </row>
    <row r="613">
      <c r="A613" s="380"/>
      <c r="B613" s="46"/>
      <c r="C613" s="46"/>
      <c r="D613" s="49"/>
      <c r="E613" s="49"/>
      <c r="F613" s="49"/>
      <c r="G613" s="46"/>
      <c r="H613" s="49"/>
      <c r="I613" s="46"/>
      <c r="J613" s="51"/>
      <c r="K613" s="46"/>
      <c r="L613" s="46"/>
      <c r="M613" s="49"/>
      <c r="N613" s="49"/>
      <c r="O613" s="46"/>
      <c r="P613" s="46"/>
      <c r="Q613" s="37"/>
      <c r="R613" s="37"/>
      <c r="S613" s="37"/>
      <c r="T613" s="37"/>
      <c r="U613" s="37"/>
      <c r="V613" s="37"/>
      <c r="W613" s="37"/>
      <c r="X613" s="37"/>
      <c r="Y613" s="37"/>
      <c r="Z613" s="37"/>
    </row>
    <row r="614">
      <c r="A614" s="380"/>
      <c r="B614" s="46"/>
      <c r="C614" s="46"/>
      <c r="D614" s="49"/>
      <c r="E614" s="49"/>
      <c r="F614" s="49"/>
      <c r="G614" s="46"/>
      <c r="H614" s="49"/>
      <c r="I614" s="46"/>
      <c r="J614" s="51"/>
      <c r="K614" s="46"/>
      <c r="L614" s="46"/>
      <c r="M614" s="49"/>
      <c r="N614" s="49"/>
      <c r="O614" s="46"/>
      <c r="P614" s="46"/>
      <c r="Q614" s="37"/>
      <c r="R614" s="37"/>
      <c r="S614" s="37"/>
      <c r="T614" s="37"/>
      <c r="U614" s="37"/>
      <c r="V614" s="37"/>
      <c r="W614" s="37"/>
      <c r="X614" s="37"/>
      <c r="Y614" s="37"/>
      <c r="Z614" s="37"/>
    </row>
    <row r="615">
      <c r="A615" s="380"/>
      <c r="B615" s="46"/>
      <c r="C615" s="46"/>
      <c r="D615" s="49"/>
      <c r="E615" s="49"/>
      <c r="F615" s="49"/>
      <c r="G615" s="46"/>
      <c r="H615" s="49"/>
      <c r="I615" s="46"/>
      <c r="J615" s="51"/>
      <c r="K615" s="46"/>
      <c r="L615" s="46"/>
      <c r="M615" s="49"/>
      <c r="N615" s="49"/>
      <c r="O615" s="46"/>
      <c r="P615" s="46"/>
      <c r="Q615" s="37"/>
      <c r="R615" s="37"/>
      <c r="S615" s="37"/>
      <c r="T615" s="37"/>
      <c r="U615" s="37"/>
      <c r="V615" s="37"/>
      <c r="W615" s="37"/>
      <c r="X615" s="37"/>
      <c r="Y615" s="37"/>
      <c r="Z615" s="37"/>
    </row>
    <row r="616">
      <c r="A616" s="380"/>
      <c r="B616" s="46"/>
      <c r="C616" s="46"/>
      <c r="D616" s="49"/>
      <c r="E616" s="49"/>
      <c r="F616" s="49"/>
      <c r="G616" s="46"/>
      <c r="H616" s="49"/>
      <c r="I616" s="46"/>
      <c r="J616" s="51"/>
      <c r="K616" s="46"/>
      <c r="L616" s="46"/>
      <c r="M616" s="49"/>
      <c r="N616" s="49"/>
      <c r="O616" s="46"/>
      <c r="P616" s="46"/>
      <c r="Q616" s="37"/>
      <c r="R616" s="37"/>
      <c r="S616" s="37"/>
      <c r="T616" s="37"/>
      <c r="U616" s="37"/>
      <c r="V616" s="37"/>
      <c r="W616" s="37"/>
      <c r="X616" s="37"/>
      <c r="Y616" s="37"/>
      <c r="Z616" s="37"/>
    </row>
    <row r="617">
      <c r="A617" s="380"/>
      <c r="B617" s="46"/>
      <c r="C617" s="46"/>
      <c r="D617" s="49"/>
      <c r="E617" s="49"/>
      <c r="F617" s="49"/>
      <c r="G617" s="46"/>
      <c r="H617" s="49"/>
      <c r="I617" s="46"/>
      <c r="J617" s="51"/>
      <c r="K617" s="46"/>
      <c r="L617" s="46"/>
      <c r="M617" s="49"/>
      <c r="N617" s="49"/>
      <c r="O617" s="46"/>
      <c r="P617" s="46"/>
      <c r="Q617" s="37"/>
      <c r="R617" s="37"/>
      <c r="S617" s="37"/>
      <c r="T617" s="37"/>
      <c r="U617" s="37"/>
      <c r="V617" s="37"/>
      <c r="W617" s="37"/>
      <c r="X617" s="37"/>
      <c r="Y617" s="37"/>
      <c r="Z617" s="37"/>
    </row>
    <row r="618">
      <c r="A618" s="380"/>
      <c r="B618" s="46"/>
      <c r="C618" s="46"/>
      <c r="D618" s="49"/>
      <c r="E618" s="49"/>
      <c r="F618" s="49"/>
      <c r="G618" s="46"/>
      <c r="H618" s="49"/>
      <c r="I618" s="46"/>
      <c r="J618" s="51"/>
      <c r="K618" s="46"/>
      <c r="L618" s="46"/>
      <c r="M618" s="49"/>
      <c r="N618" s="49"/>
      <c r="O618" s="46"/>
      <c r="P618" s="46"/>
      <c r="Q618" s="37"/>
      <c r="R618" s="37"/>
      <c r="S618" s="37"/>
      <c r="T618" s="37"/>
      <c r="U618" s="37"/>
      <c r="V618" s="37"/>
      <c r="W618" s="37"/>
      <c r="X618" s="37"/>
      <c r="Y618" s="37"/>
      <c r="Z618" s="37"/>
    </row>
    <row r="619">
      <c r="A619" s="380"/>
      <c r="B619" s="46"/>
      <c r="C619" s="46"/>
      <c r="D619" s="49"/>
      <c r="E619" s="49"/>
      <c r="F619" s="49"/>
      <c r="G619" s="46"/>
      <c r="H619" s="49"/>
      <c r="I619" s="46"/>
      <c r="J619" s="51"/>
      <c r="K619" s="46"/>
      <c r="L619" s="46"/>
      <c r="M619" s="49"/>
      <c r="N619" s="49"/>
      <c r="O619" s="46"/>
      <c r="P619" s="46"/>
      <c r="Q619" s="37"/>
      <c r="R619" s="37"/>
      <c r="S619" s="37"/>
      <c r="T619" s="37"/>
      <c r="U619" s="37"/>
      <c r="V619" s="37"/>
      <c r="W619" s="37"/>
      <c r="X619" s="37"/>
      <c r="Y619" s="37"/>
      <c r="Z619" s="37"/>
    </row>
    <row r="620">
      <c r="A620" s="380"/>
      <c r="B620" s="46"/>
      <c r="C620" s="46"/>
      <c r="D620" s="49"/>
      <c r="E620" s="49"/>
      <c r="F620" s="49"/>
      <c r="G620" s="46"/>
      <c r="H620" s="49"/>
      <c r="I620" s="46"/>
      <c r="J620" s="51"/>
      <c r="K620" s="46"/>
      <c r="L620" s="46"/>
      <c r="M620" s="49"/>
      <c r="N620" s="49"/>
      <c r="O620" s="46"/>
      <c r="P620" s="46"/>
      <c r="Q620" s="37"/>
      <c r="R620" s="37"/>
      <c r="S620" s="37"/>
      <c r="T620" s="37"/>
      <c r="U620" s="37"/>
      <c r="V620" s="37"/>
      <c r="W620" s="37"/>
      <c r="X620" s="37"/>
      <c r="Y620" s="37"/>
      <c r="Z620" s="37"/>
    </row>
    <row r="621">
      <c r="A621" s="380"/>
      <c r="B621" s="46"/>
      <c r="C621" s="46"/>
      <c r="D621" s="49"/>
      <c r="E621" s="49"/>
      <c r="F621" s="49"/>
      <c r="G621" s="46"/>
      <c r="H621" s="49"/>
      <c r="I621" s="46"/>
      <c r="J621" s="51"/>
      <c r="K621" s="46"/>
      <c r="L621" s="46"/>
      <c r="M621" s="49"/>
      <c r="N621" s="49"/>
      <c r="O621" s="46"/>
      <c r="P621" s="46"/>
      <c r="Q621" s="37"/>
      <c r="R621" s="37"/>
      <c r="S621" s="37"/>
      <c r="T621" s="37"/>
      <c r="U621" s="37"/>
      <c r="V621" s="37"/>
      <c r="W621" s="37"/>
      <c r="X621" s="37"/>
      <c r="Y621" s="37"/>
      <c r="Z621" s="37"/>
    </row>
    <row r="622">
      <c r="A622" s="380"/>
      <c r="B622" s="46"/>
      <c r="C622" s="46"/>
      <c r="D622" s="49"/>
      <c r="E622" s="49"/>
      <c r="F622" s="49"/>
      <c r="G622" s="46"/>
      <c r="H622" s="49"/>
      <c r="I622" s="46"/>
      <c r="J622" s="51"/>
      <c r="K622" s="46"/>
      <c r="L622" s="46"/>
      <c r="M622" s="49"/>
      <c r="N622" s="49"/>
      <c r="O622" s="46"/>
      <c r="P622" s="46"/>
      <c r="Q622" s="37"/>
      <c r="R622" s="37"/>
      <c r="S622" s="37"/>
      <c r="T622" s="37"/>
      <c r="U622" s="37"/>
      <c r="V622" s="37"/>
      <c r="W622" s="37"/>
      <c r="X622" s="37"/>
      <c r="Y622" s="37"/>
      <c r="Z622" s="37"/>
    </row>
    <row r="623">
      <c r="A623" s="380"/>
      <c r="B623" s="46"/>
      <c r="C623" s="46"/>
      <c r="D623" s="49"/>
      <c r="E623" s="49"/>
      <c r="F623" s="49"/>
      <c r="G623" s="46"/>
      <c r="H623" s="49"/>
      <c r="I623" s="46"/>
      <c r="J623" s="51"/>
      <c r="K623" s="46"/>
      <c r="L623" s="46"/>
      <c r="M623" s="49"/>
      <c r="N623" s="49"/>
      <c r="O623" s="46"/>
      <c r="P623" s="46"/>
      <c r="Q623" s="37"/>
      <c r="R623" s="37"/>
      <c r="S623" s="37"/>
      <c r="T623" s="37"/>
      <c r="U623" s="37"/>
      <c r="V623" s="37"/>
      <c r="W623" s="37"/>
      <c r="X623" s="37"/>
      <c r="Y623" s="37"/>
      <c r="Z623" s="37"/>
    </row>
    <row r="624">
      <c r="A624" s="380"/>
      <c r="B624" s="46"/>
      <c r="C624" s="46"/>
      <c r="D624" s="49"/>
      <c r="E624" s="49"/>
      <c r="F624" s="49"/>
      <c r="G624" s="46"/>
      <c r="H624" s="49"/>
      <c r="I624" s="46"/>
      <c r="J624" s="51"/>
      <c r="K624" s="46"/>
      <c r="L624" s="46"/>
      <c r="M624" s="49"/>
      <c r="N624" s="49"/>
      <c r="O624" s="46"/>
      <c r="P624" s="46"/>
      <c r="Q624" s="37"/>
      <c r="R624" s="37"/>
      <c r="S624" s="37"/>
      <c r="T624" s="37"/>
      <c r="U624" s="37"/>
      <c r="V624" s="37"/>
      <c r="W624" s="37"/>
      <c r="X624" s="37"/>
      <c r="Y624" s="37"/>
      <c r="Z624" s="37"/>
    </row>
    <row r="625">
      <c r="A625" s="380"/>
      <c r="B625" s="46"/>
      <c r="C625" s="46"/>
      <c r="D625" s="49"/>
      <c r="E625" s="49"/>
      <c r="F625" s="49"/>
      <c r="G625" s="46"/>
      <c r="H625" s="49"/>
      <c r="I625" s="46"/>
      <c r="J625" s="51"/>
      <c r="K625" s="46"/>
      <c r="L625" s="46"/>
      <c r="M625" s="49"/>
      <c r="N625" s="49"/>
      <c r="O625" s="46"/>
      <c r="P625" s="46"/>
      <c r="Q625" s="37"/>
      <c r="R625" s="37"/>
      <c r="S625" s="37"/>
      <c r="T625" s="37"/>
      <c r="U625" s="37"/>
      <c r="V625" s="37"/>
      <c r="W625" s="37"/>
      <c r="X625" s="37"/>
      <c r="Y625" s="37"/>
      <c r="Z625" s="37"/>
    </row>
    <row r="626">
      <c r="A626" s="380"/>
      <c r="B626" s="46"/>
      <c r="C626" s="46"/>
      <c r="D626" s="49"/>
      <c r="E626" s="49"/>
      <c r="F626" s="49"/>
      <c r="G626" s="46"/>
      <c r="H626" s="49"/>
      <c r="I626" s="46"/>
      <c r="J626" s="51"/>
      <c r="K626" s="46"/>
      <c r="L626" s="46"/>
      <c r="M626" s="49"/>
      <c r="N626" s="49"/>
      <c r="O626" s="46"/>
      <c r="P626" s="46"/>
      <c r="Q626" s="37"/>
      <c r="R626" s="37"/>
      <c r="S626" s="37"/>
      <c r="T626" s="37"/>
      <c r="U626" s="37"/>
      <c r="V626" s="37"/>
      <c r="W626" s="37"/>
      <c r="X626" s="37"/>
      <c r="Y626" s="37"/>
      <c r="Z626" s="37"/>
    </row>
    <row r="627">
      <c r="A627" s="380"/>
      <c r="B627" s="46"/>
      <c r="C627" s="46"/>
      <c r="D627" s="49"/>
      <c r="E627" s="49"/>
      <c r="F627" s="49"/>
      <c r="G627" s="46"/>
      <c r="H627" s="49"/>
      <c r="I627" s="46"/>
      <c r="J627" s="51"/>
      <c r="K627" s="46"/>
      <c r="L627" s="46"/>
      <c r="M627" s="49"/>
      <c r="N627" s="49"/>
      <c r="O627" s="46"/>
      <c r="P627" s="46"/>
      <c r="Q627" s="37"/>
      <c r="R627" s="37"/>
      <c r="S627" s="37"/>
      <c r="T627" s="37"/>
      <c r="U627" s="37"/>
      <c r="V627" s="37"/>
      <c r="W627" s="37"/>
      <c r="X627" s="37"/>
      <c r="Y627" s="37"/>
      <c r="Z627" s="37"/>
    </row>
    <row r="628">
      <c r="A628" s="380"/>
      <c r="B628" s="46"/>
      <c r="C628" s="46"/>
      <c r="D628" s="49"/>
      <c r="E628" s="49"/>
      <c r="F628" s="49"/>
      <c r="G628" s="46"/>
      <c r="H628" s="49"/>
      <c r="I628" s="46"/>
      <c r="J628" s="51"/>
      <c r="K628" s="46"/>
      <c r="L628" s="46"/>
      <c r="M628" s="49"/>
      <c r="N628" s="49"/>
      <c r="O628" s="46"/>
      <c r="P628" s="46"/>
      <c r="Q628" s="37"/>
      <c r="R628" s="37"/>
      <c r="S628" s="37"/>
      <c r="T628" s="37"/>
      <c r="U628" s="37"/>
      <c r="V628" s="37"/>
      <c r="W628" s="37"/>
      <c r="X628" s="37"/>
      <c r="Y628" s="37"/>
      <c r="Z628" s="37"/>
    </row>
    <row r="629">
      <c r="A629" s="380"/>
      <c r="B629" s="46"/>
      <c r="C629" s="46"/>
      <c r="D629" s="49"/>
      <c r="E629" s="49"/>
      <c r="F629" s="49"/>
      <c r="G629" s="46"/>
      <c r="H629" s="49"/>
      <c r="I629" s="46"/>
      <c r="J629" s="51"/>
      <c r="K629" s="46"/>
      <c r="L629" s="46"/>
      <c r="M629" s="49"/>
      <c r="N629" s="49"/>
      <c r="O629" s="46"/>
      <c r="P629" s="46"/>
      <c r="Q629" s="37"/>
      <c r="R629" s="37"/>
      <c r="S629" s="37"/>
      <c r="T629" s="37"/>
      <c r="U629" s="37"/>
      <c r="V629" s="37"/>
      <c r="W629" s="37"/>
      <c r="X629" s="37"/>
      <c r="Y629" s="37"/>
      <c r="Z629" s="37"/>
    </row>
    <row r="630">
      <c r="A630" s="380"/>
      <c r="B630" s="46"/>
      <c r="C630" s="46"/>
      <c r="D630" s="49"/>
      <c r="E630" s="49"/>
      <c r="F630" s="49"/>
      <c r="G630" s="46"/>
      <c r="H630" s="49"/>
      <c r="I630" s="46"/>
      <c r="J630" s="51"/>
      <c r="K630" s="46"/>
      <c r="L630" s="46"/>
      <c r="M630" s="49"/>
      <c r="N630" s="49"/>
      <c r="O630" s="46"/>
      <c r="P630" s="46"/>
      <c r="Q630" s="37"/>
      <c r="R630" s="37"/>
      <c r="S630" s="37"/>
      <c r="T630" s="37"/>
      <c r="U630" s="37"/>
      <c r="V630" s="37"/>
      <c r="W630" s="37"/>
      <c r="X630" s="37"/>
      <c r="Y630" s="37"/>
      <c r="Z630" s="37"/>
    </row>
    <row r="631">
      <c r="A631" s="380"/>
      <c r="B631" s="46"/>
      <c r="C631" s="46"/>
      <c r="D631" s="49"/>
      <c r="E631" s="49"/>
      <c r="F631" s="49"/>
      <c r="G631" s="46"/>
      <c r="H631" s="49"/>
      <c r="I631" s="46"/>
      <c r="J631" s="51"/>
      <c r="K631" s="46"/>
      <c r="L631" s="46"/>
      <c r="M631" s="49"/>
      <c r="N631" s="49"/>
      <c r="O631" s="46"/>
      <c r="P631" s="46"/>
      <c r="Q631" s="37"/>
      <c r="R631" s="37"/>
      <c r="S631" s="37"/>
      <c r="T631" s="37"/>
      <c r="U631" s="37"/>
      <c r="V631" s="37"/>
      <c r="W631" s="37"/>
      <c r="X631" s="37"/>
      <c r="Y631" s="37"/>
      <c r="Z631" s="37"/>
    </row>
    <row r="632">
      <c r="A632" s="380"/>
      <c r="B632" s="46"/>
      <c r="C632" s="46"/>
      <c r="D632" s="49"/>
      <c r="E632" s="49"/>
      <c r="F632" s="49"/>
      <c r="G632" s="46"/>
      <c r="H632" s="49"/>
      <c r="I632" s="46"/>
      <c r="J632" s="51"/>
      <c r="K632" s="46"/>
      <c r="L632" s="46"/>
      <c r="M632" s="49"/>
      <c r="N632" s="49"/>
      <c r="O632" s="46"/>
      <c r="P632" s="46"/>
      <c r="Q632" s="37"/>
      <c r="R632" s="37"/>
      <c r="S632" s="37"/>
      <c r="T632" s="37"/>
      <c r="U632" s="37"/>
      <c r="V632" s="37"/>
      <c r="W632" s="37"/>
      <c r="X632" s="37"/>
      <c r="Y632" s="37"/>
      <c r="Z632" s="37"/>
    </row>
    <row r="633">
      <c r="A633" s="380"/>
      <c r="B633" s="46"/>
      <c r="C633" s="46"/>
      <c r="D633" s="49"/>
      <c r="E633" s="49"/>
      <c r="F633" s="49"/>
      <c r="G633" s="46"/>
      <c r="H633" s="49"/>
      <c r="I633" s="46"/>
      <c r="J633" s="51"/>
      <c r="K633" s="46"/>
      <c r="L633" s="46"/>
      <c r="M633" s="49"/>
      <c r="N633" s="49"/>
      <c r="O633" s="46"/>
      <c r="P633" s="46"/>
      <c r="Q633" s="37"/>
      <c r="R633" s="37"/>
      <c r="S633" s="37"/>
      <c r="T633" s="37"/>
      <c r="U633" s="37"/>
      <c r="V633" s="37"/>
      <c r="W633" s="37"/>
      <c r="X633" s="37"/>
      <c r="Y633" s="37"/>
      <c r="Z633" s="37"/>
    </row>
    <row r="634">
      <c r="A634" s="380"/>
      <c r="B634" s="46"/>
      <c r="C634" s="46"/>
      <c r="D634" s="49"/>
      <c r="E634" s="49"/>
      <c r="F634" s="49"/>
      <c r="G634" s="46"/>
      <c r="H634" s="49"/>
      <c r="I634" s="46"/>
      <c r="J634" s="51"/>
      <c r="K634" s="46"/>
      <c r="L634" s="46"/>
      <c r="M634" s="49"/>
      <c r="N634" s="49"/>
      <c r="O634" s="46"/>
      <c r="P634" s="46"/>
      <c r="Q634" s="37"/>
      <c r="R634" s="37"/>
      <c r="S634" s="37"/>
      <c r="T634" s="37"/>
      <c r="U634" s="37"/>
      <c r="V634" s="37"/>
      <c r="W634" s="37"/>
      <c r="X634" s="37"/>
      <c r="Y634" s="37"/>
      <c r="Z634" s="37"/>
    </row>
    <row r="635">
      <c r="A635" s="380"/>
      <c r="B635" s="46"/>
      <c r="C635" s="46"/>
      <c r="D635" s="49"/>
      <c r="E635" s="49"/>
      <c r="F635" s="49"/>
      <c r="G635" s="46"/>
      <c r="H635" s="49"/>
      <c r="I635" s="46"/>
      <c r="J635" s="51"/>
      <c r="K635" s="46"/>
      <c r="L635" s="46"/>
      <c r="M635" s="49"/>
      <c r="N635" s="49"/>
      <c r="O635" s="46"/>
      <c r="P635" s="46"/>
      <c r="Q635" s="37"/>
      <c r="R635" s="37"/>
      <c r="S635" s="37"/>
      <c r="T635" s="37"/>
      <c r="U635" s="37"/>
      <c r="V635" s="37"/>
      <c r="W635" s="37"/>
      <c r="X635" s="37"/>
      <c r="Y635" s="37"/>
      <c r="Z635" s="37"/>
    </row>
    <row r="636">
      <c r="A636" s="380"/>
      <c r="B636" s="46"/>
      <c r="C636" s="46"/>
      <c r="D636" s="49"/>
      <c r="E636" s="49"/>
      <c r="F636" s="49"/>
      <c r="G636" s="46"/>
      <c r="H636" s="49"/>
      <c r="I636" s="46"/>
      <c r="J636" s="51"/>
      <c r="K636" s="46"/>
      <c r="L636" s="46"/>
      <c r="M636" s="49"/>
      <c r="N636" s="49"/>
      <c r="O636" s="46"/>
      <c r="P636" s="46"/>
      <c r="Q636" s="37"/>
      <c r="R636" s="37"/>
      <c r="S636" s="37"/>
      <c r="T636" s="37"/>
      <c r="U636" s="37"/>
      <c r="V636" s="37"/>
      <c r="W636" s="37"/>
      <c r="X636" s="37"/>
      <c r="Y636" s="37"/>
      <c r="Z636" s="37"/>
    </row>
    <row r="637">
      <c r="A637" s="380"/>
      <c r="B637" s="46"/>
      <c r="C637" s="46"/>
      <c r="D637" s="49"/>
      <c r="E637" s="49"/>
      <c r="F637" s="49"/>
      <c r="G637" s="46"/>
      <c r="H637" s="49"/>
      <c r="I637" s="46"/>
      <c r="J637" s="51"/>
      <c r="K637" s="46"/>
      <c r="L637" s="46"/>
      <c r="M637" s="49"/>
      <c r="N637" s="49"/>
      <c r="O637" s="46"/>
      <c r="P637" s="46"/>
      <c r="Q637" s="37"/>
      <c r="R637" s="37"/>
      <c r="S637" s="37"/>
      <c r="T637" s="37"/>
      <c r="U637" s="37"/>
      <c r="V637" s="37"/>
      <c r="W637" s="37"/>
      <c r="X637" s="37"/>
      <c r="Y637" s="37"/>
      <c r="Z637" s="37"/>
    </row>
    <row r="638">
      <c r="A638" s="380"/>
      <c r="B638" s="46"/>
      <c r="C638" s="46"/>
      <c r="D638" s="49"/>
      <c r="E638" s="49"/>
      <c r="F638" s="49"/>
      <c r="G638" s="46"/>
      <c r="H638" s="49"/>
      <c r="I638" s="46"/>
      <c r="J638" s="51"/>
      <c r="K638" s="46"/>
      <c r="L638" s="46"/>
      <c r="M638" s="49"/>
      <c r="N638" s="49"/>
      <c r="O638" s="46"/>
      <c r="P638" s="46"/>
      <c r="Q638" s="37"/>
      <c r="R638" s="37"/>
      <c r="S638" s="37"/>
      <c r="T638" s="37"/>
      <c r="U638" s="37"/>
      <c r="V638" s="37"/>
      <c r="W638" s="37"/>
      <c r="X638" s="37"/>
      <c r="Y638" s="37"/>
      <c r="Z638" s="37"/>
    </row>
    <row r="639">
      <c r="A639" s="380"/>
      <c r="B639" s="46"/>
      <c r="C639" s="46"/>
      <c r="D639" s="49"/>
      <c r="E639" s="49"/>
      <c r="F639" s="49"/>
      <c r="G639" s="46"/>
      <c r="H639" s="49"/>
      <c r="I639" s="46"/>
      <c r="J639" s="51"/>
      <c r="K639" s="46"/>
      <c r="L639" s="46"/>
      <c r="M639" s="49"/>
      <c r="N639" s="49"/>
      <c r="O639" s="46"/>
      <c r="P639" s="46"/>
      <c r="Q639" s="37"/>
      <c r="R639" s="37"/>
      <c r="S639" s="37"/>
      <c r="T639" s="37"/>
      <c r="U639" s="37"/>
      <c r="V639" s="37"/>
      <c r="W639" s="37"/>
      <c r="X639" s="37"/>
      <c r="Y639" s="37"/>
      <c r="Z639" s="37"/>
    </row>
    <row r="640">
      <c r="A640" s="380"/>
      <c r="B640" s="46"/>
      <c r="C640" s="46"/>
      <c r="D640" s="49"/>
      <c r="E640" s="49"/>
      <c r="F640" s="49"/>
      <c r="G640" s="46"/>
      <c r="H640" s="49"/>
      <c r="I640" s="46"/>
      <c r="J640" s="51"/>
      <c r="K640" s="46"/>
      <c r="L640" s="46"/>
      <c r="M640" s="49"/>
      <c r="N640" s="49"/>
      <c r="O640" s="46"/>
      <c r="P640" s="46"/>
      <c r="Q640" s="37"/>
      <c r="R640" s="37"/>
      <c r="S640" s="37"/>
      <c r="T640" s="37"/>
      <c r="U640" s="37"/>
      <c r="V640" s="37"/>
      <c r="W640" s="37"/>
      <c r="X640" s="37"/>
      <c r="Y640" s="37"/>
      <c r="Z640" s="37"/>
    </row>
    <row r="641">
      <c r="A641" s="380"/>
      <c r="B641" s="46"/>
      <c r="C641" s="46"/>
      <c r="D641" s="49"/>
      <c r="E641" s="49"/>
      <c r="F641" s="49"/>
      <c r="G641" s="46"/>
      <c r="H641" s="49"/>
      <c r="I641" s="46"/>
      <c r="J641" s="51"/>
      <c r="K641" s="46"/>
      <c r="L641" s="46"/>
      <c r="M641" s="49"/>
      <c r="N641" s="49"/>
      <c r="O641" s="46"/>
      <c r="P641" s="46"/>
      <c r="Q641" s="37"/>
      <c r="R641" s="37"/>
      <c r="S641" s="37"/>
      <c r="T641" s="37"/>
      <c r="U641" s="37"/>
      <c r="V641" s="37"/>
      <c r="W641" s="37"/>
      <c r="X641" s="37"/>
      <c r="Y641" s="37"/>
      <c r="Z641" s="37"/>
    </row>
    <row r="642">
      <c r="A642" s="380"/>
      <c r="B642" s="46"/>
      <c r="C642" s="46"/>
      <c r="D642" s="49"/>
      <c r="E642" s="49"/>
      <c r="F642" s="49"/>
      <c r="G642" s="46"/>
      <c r="H642" s="49"/>
      <c r="I642" s="46"/>
      <c r="J642" s="51"/>
      <c r="K642" s="46"/>
      <c r="L642" s="46"/>
      <c r="M642" s="49"/>
      <c r="N642" s="49"/>
      <c r="O642" s="46"/>
      <c r="P642" s="46"/>
      <c r="Q642" s="37"/>
      <c r="R642" s="37"/>
      <c r="S642" s="37"/>
      <c r="T642" s="37"/>
      <c r="U642" s="37"/>
      <c r="V642" s="37"/>
      <c r="W642" s="37"/>
      <c r="X642" s="37"/>
      <c r="Y642" s="37"/>
      <c r="Z642" s="37"/>
    </row>
    <row r="643">
      <c r="A643" s="380"/>
      <c r="B643" s="46"/>
      <c r="C643" s="46"/>
      <c r="D643" s="49"/>
      <c r="E643" s="49"/>
      <c r="F643" s="49"/>
      <c r="G643" s="46"/>
      <c r="H643" s="49"/>
      <c r="I643" s="46"/>
      <c r="J643" s="51"/>
      <c r="K643" s="46"/>
      <c r="L643" s="46"/>
      <c r="M643" s="49"/>
      <c r="N643" s="49"/>
      <c r="O643" s="46"/>
      <c r="P643" s="46"/>
      <c r="Q643" s="37"/>
      <c r="R643" s="37"/>
      <c r="S643" s="37"/>
      <c r="T643" s="37"/>
      <c r="U643" s="37"/>
      <c r="V643" s="37"/>
      <c r="W643" s="37"/>
      <c r="X643" s="37"/>
      <c r="Y643" s="37"/>
      <c r="Z643" s="37"/>
    </row>
    <row r="644">
      <c r="A644" s="380"/>
      <c r="B644" s="46"/>
      <c r="C644" s="46"/>
      <c r="D644" s="49"/>
      <c r="E644" s="49"/>
      <c r="F644" s="49"/>
      <c r="G644" s="46"/>
      <c r="H644" s="49"/>
      <c r="I644" s="46"/>
      <c r="J644" s="51"/>
      <c r="K644" s="46"/>
      <c r="L644" s="46"/>
      <c r="M644" s="49"/>
      <c r="N644" s="49"/>
      <c r="O644" s="46"/>
      <c r="P644" s="46"/>
      <c r="Q644" s="37"/>
      <c r="R644" s="37"/>
      <c r="S644" s="37"/>
      <c r="T644" s="37"/>
      <c r="U644" s="37"/>
      <c r="V644" s="37"/>
      <c r="W644" s="37"/>
      <c r="X644" s="37"/>
      <c r="Y644" s="37"/>
      <c r="Z644" s="37"/>
    </row>
    <row r="645">
      <c r="A645" s="380"/>
      <c r="B645" s="46"/>
      <c r="C645" s="46"/>
      <c r="D645" s="49"/>
      <c r="E645" s="49"/>
      <c r="F645" s="49"/>
      <c r="G645" s="46"/>
      <c r="H645" s="49"/>
      <c r="I645" s="46"/>
      <c r="J645" s="51"/>
      <c r="K645" s="46"/>
      <c r="L645" s="46"/>
      <c r="M645" s="49"/>
      <c r="N645" s="49"/>
      <c r="O645" s="46"/>
      <c r="P645" s="46"/>
      <c r="Q645" s="37"/>
      <c r="R645" s="37"/>
      <c r="S645" s="37"/>
      <c r="T645" s="37"/>
      <c r="U645" s="37"/>
      <c r="V645" s="37"/>
      <c r="W645" s="37"/>
      <c r="X645" s="37"/>
      <c r="Y645" s="37"/>
      <c r="Z645" s="37"/>
    </row>
    <row r="646">
      <c r="A646" s="380"/>
      <c r="B646" s="46"/>
      <c r="C646" s="46"/>
      <c r="D646" s="49"/>
      <c r="E646" s="49"/>
      <c r="F646" s="49"/>
      <c r="G646" s="46"/>
      <c r="H646" s="49"/>
      <c r="I646" s="46"/>
      <c r="J646" s="51"/>
      <c r="K646" s="46"/>
      <c r="L646" s="46"/>
      <c r="M646" s="49"/>
      <c r="N646" s="49"/>
      <c r="O646" s="46"/>
      <c r="P646" s="46"/>
      <c r="Q646" s="37"/>
      <c r="R646" s="37"/>
      <c r="S646" s="37"/>
      <c r="T646" s="37"/>
      <c r="U646" s="37"/>
      <c r="V646" s="37"/>
      <c r="W646" s="37"/>
      <c r="X646" s="37"/>
      <c r="Y646" s="37"/>
      <c r="Z646" s="37"/>
    </row>
    <row r="647">
      <c r="A647" s="380"/>
      <c r="B647" s="46"/>
      <c r="C647" s="46"/>
      <c r="D647" s="49"/>
      <c r="E647" s="49"/>
      <c r="F647" s="49"/>
      <c r="G647" s="46"/>
      <c r="H647" s="49"/>
      <c r="I647" s="46"/>
      <c r="J647" s="51"/>
      <c r="K647" s="46"/>
      <c r="L647" s="46"/>
      <c r="M647" s="49"/>
      <c r="N647" s="49"/>
      <c r="O647" s="46"/>
      <c r="P647" s="46"/>
      <c r="Q647" s="37"/>
      <c r="R647" s="37"/>
      <c r="S647" s="37"/>
      <c r="T647" s="37"/>
      <c r="U647" s="37"/>
      <c r="V647" s="37"/>
      <c r="W647" s="37"/>
      <c r="X647" s="37"/>
      <c r="Y647" s="37"/>
      <c r="Z647" s="37"/>
    </row>
    <row r="648">
      <c r="A648" s="380"/>
      <c r="B648" s="46"/>
      <c r="C648" s="46"/>
      <c r="D648" s="49"/>
      <c r="E648" s="49"/>
      <c r="F648" s="49"/>
      <c r="G648" s="46"/>
      <c r="H648" s="49"/>
      <c r="I648" s="46"/>
      <c r="J648" s="51"/>
      <c r="K648" s="46"/>
      <c r="L648" s="46"/>
      <c r="M648" s="49"/>
      <c r="N648" s="49"/>
      <c r="O648" s="46"/>
      <c r="P648" s="46"/>
      <c r="Q648" s="37"/>
      <c r="R648" s="37"/>
      <c r="S648" s="37"/>
      <c r="T648" s="37"/>
      <c r="U648" s="37"/>
      <c r="V648" s="37"/>
      <c r="W648" s="37"/>
      <c r="X648" s="37"/>
      <c r="Y648" s="37"/>
      <c r="Z648" s="37"/>
    </row>
    <row r="649">
      <c r="A649" s="380"/>
      <c r="B649" s="46"/>
      <c r="C649" s="46"/>
      <c r="D649" s="49"/>
      <c r="E649" s="49"/>
      <c r="F649" s="49"/>
      <c r="G649" s="46"/>
      <c r="H649" s="49"/>
      <c r="I649" s="46"/>
      <c r="J649" s="51"/>
      <c r="K649" s="46"/>
      <c r="L649" s="46"/>
      <c r="M649" s="49"/>
      <c r="N649" s="49"/>
      <c r="O649" s="46"/>
      <c r="P649" s="46"/>
      <c r="Q649" s="37"/>
      <c r="R649" s="37"/>
      <c r="S649" s="37"/>
      <c r="T649" s="37"/>
      <c r="U649" s="37"/>
      <c r="V649" s="37"/>
      <c r="W649" s="37"/>
      <c r="X649" s="37"/>
      <c r="Y649" s="37"/>
      <c r="Z649" s="37"/>
    </row>
    <row r="650">
      <c r="A650" s="380"/>
      <c r="B650" s="46"/>
      <c r="C650" s="46"/>
      <c r="D650" s="49"/>
      <c r="E650" s="49"/>
      <c r="F650" s="49"/>
      <c r="G650" s="46"/>
      <c r="H650" s="49"/>
      <c r="I650" s="46"/>
      <c r="J650" s="51"/>
      <c r="K650" s="46"/>
      <c r="L650" s="46"/>
      <c r="M650" s="49"/>
      <c r="N650" s="49"/>
      <c r="O650" s="46"/>
      <c r="P650" s="46"/>
      <c r="Q650" s="37"/>
      <c r="R650" s="37"/>
      <c r="S650" s="37"/>
      <c r="T650" s="37"/>
      <c r="U650" s="37"/>
      <c r="V650" s="37"/>
      <c r="W650" s="37"/>
      <c r="X650" s="37"/>
      <c r="Y650" s="37"/>
      <c r="Z650" s="37"/>
    </row>
    <row r="651">
      <c r="A651" s="380"/>
      <c r="B651" s="46"/>
      <c r="C651" s="46"/>
      <c r="D651" s="49"/>
      <c r="E651" s="49"/>
      <c r="F651" s="49"/>
      <c r="G651" s="46"/>
      <c r="H651" s="49"/>
      <c r="I651" s="46"/>
      <c r="J651" s="51"/>
      <c r="K651" s="46"/>
      <c r="L651" s="46"/>
      <c r="M651" s="49"/>
      <c r="N651" s="49"/>
      <c r="O651" s="46"/>
      <c r="P651" s="46"/>
      <c r="Q651" s="37"/>
      <c r="R651" s="37"/>
      <c r="S651" s="37"/>
      <c r="T651" s="37"/>
      <c r="U651" s="37"/>
      <c r="V651" s="37"/>
      <c r="W651" s="37"/>
      <c r="X651" s="37"/>
      <c r="Y651" s="37"/>
      <c r="Z651" s="37"/>
    </row>
    <row r="652">
      <c r="A652" s="380"/>
      <c r="B652" s="46"/>
      <c r="C652" s="46"/>
      <c r="D652" s="49"/>
      <c r="E652" s="49"/>
      <c r="F652" s="49"/>
      <c r="G652" s="46"/>
      <c r="H652" s="49"/>
      <c r="I652" s="46"/>
      <c r="J652" s="51"/>
      <c r="K652" s="46"/>
      <c r="L652" s="46"/>
      <c r="M652" s="49"/>
      <c r="N652" s="49"/>
      <c r="O652" s="46"/>
      <c r="P652" s="46"/>
      <c r="Q652" s="37"/>
      <c r="R652" s="37"/>
      <c r="S652" s="37"/>
      <c r="T652" s="37"/>
      <c r="U652" s="37"/>
      <c r="V652" s="37"/>
      <c r="W652" s="37"/>
      <c r="X652" s="37"/>
      <c r="Y652" s="37"/>
      <c r="Z652" s="37"/>
    </row>
    <row r="653">
      <c r="A653" s="380"/>
      <c r="B653" s="46"/>
      <c r="C653" s="46"/>
      <c r="D653" s="49"/>
      <c r="E653" s="49"/>
      <c r="F653" s="49"/>
      <c r="G653" s="46"/>
      <c r="H653" s="49"/>
      <c r="I653" s="46"/>
      <c r="J653" s="51"/>
      <c r="K653" s="46"/>
      <c r="L653" s="46"/>
      <c r="M653" s="49"/>
      <c r="N653" s="49"/>
      <c r="O653" s="46"/>
      <c r="P653" s="46"/>
      <c r="Q653" s="37"/>
      <c r="R653" s="37"/>
      <c r="S653" s="37"/>
      <c r="T653" s="37"/>
      <c r="U653" s="37"/>
      <c r="V653" s="37"/>
      <c r="W653" s="37"/>
      <c r="X653" s="37"/>
      <c r="Y653" s="37"/>
      <c r="Z653" s="37"/>
    </row>
    <row r="654">
      <c r="A654" s="380"/>
      <c r="B654" s="46"/>
      <c r="C654" s="46"/>
      <c r="D654" s="49"/>
      <c r="E654" s="49"/>
      <c r="F654" s="49"/>
      <c r="G654" s="46"/>
      <c r="H654" s="49"/>
      <c r="I654" s="46"/>
      <c r="J654" s="51"/>
      <c r="K654" s="46"/>
      <c r="L654" s="46"/>
      <c r="M654" s="49"/>
      <c r="N654" s="49"/>
      <c r="O654" s="46"/>
      <c r="P654" s="46"/>
      <c r="Q654" s="37"/>
      <c r="R654" s="37"/>
      <c r="S654" s="37"/>
      <c r="T654" s="37"/>
      <c r="U654" s="37"/>
      <c r="V654" s="37"/>
      <c r="W654" s="37"/>
      <c r="X654" s="37"/>
      <c r="Y654" s="37"/>
      <c r="Z654" s="37"/>
    </row>
    <row r="655">
      <c r="A655" s="380"/>
      <c r="B655" s="46"/>
      <c r="C655" s="46"/>
      <c r="D655" s="49"/>
      <c r="E655" s="49"/>
      <c r="F655" s="49"/>
      <c r="G655" s="46"/>
      <c r="H655" s="49"/>
      <c r="I655" s="46"/>
      <c r="J655" s="51"/>
      <c r="K655" s="46"/>
      <c r="L655" s="46"/>
      <c r="M655" s="49"/>
      <c r="N655" s="49"/>
      <c r="O655" s="46"/>
      <c r="P655" s="46"/>
      <c r="Q655" s="37"/>
      <c r="R655" s="37"/>
      <c r="S655" s="37"/>
      <c r="T655" s="37"/>
      <c r="U655" s="37"/>
      <c r="V655" s="37"/>
      <c r="W655" s="37"/>
      <c r="X655" s="37"/>
      <c r="Y655" s="37"/>
      <c r="Z655" s="37"/>
    </row>
    <row r="656">
      <c r="A656" s="380"/>
      <c r="B656" s="46"/>
      <c r="C656" s="46"/>
      <c r="D656" s="49"/>
      <c r="E656" s="49"/>
      <c r="F656" s="49"/>
      <c r="G656" s="46"/>
      <c r="H656" s="49"/>
      <c r="I656" s="46"/>
      <c r="J656" s="51"/>
      <c r="K656" s="46"/>
      <c r="L656" s="46"/>
      <c r="M656" s="49"/>
      <c r="N656" s="49"/>
      <c r="O656" s="46"/>
      <c r="P656" s="46"/>
      <c r="Q656" s="37"/>
      <c r="R656" s="37"/>
      <c r="S656" s="37"/>
      <c r="T656" s="37"/>
      <c r="U656" s="37"/>
      <c r="V656" s="37"/>
      <c r="W656" s="37"/>
      <c r="X656" s="37"/>
      <c r="Y656" s="37"/>
      <c r="Z656" s="37"/>
    </row>
    <row r="657">
      <c r="A657" s="380"/>
      <c r="B657" s="46"/>
      <c r="C657" s="46"/>
      <c r="D657" s="49"/>
      <c r="E657" s="49"/>
      <c r="F657" s="49"/>
      <c r="G657" s="46"/>
      <c r="H657" s="49"/>
      <c r="I657" s="46"/>
      <c r="J657" s="51"/>
      <c r="K657" s="46"/>
      <c r="L657" s="46"/>
      <c r="M657" s="49"/>
      <c r="N657" s="49"/>
      <c r="O657" s="46"/>
      <c r="P657" s="46"/>
      <c r="Q657" s="37"/>
      <c r="R657" s="37"/>
      <c r="S657" s="37"/>
      <c r="T657" s="37"/>
      <c r="U657" s="37"/>
      <c r="V657" s="37"/>
      <c r="W657" s="37"/>
      <c r="X657" s="37"/>
      <c r="Y657" s="37"/>
      <c r="Z657" s="37"/>
    </row>
    <row r="658">
      <c r="A658" s="380"/>
      <c r="B658" s="46"/>
      <c r="C658" s="46"/>
      <c r="D658" s="49"/>
      <c r="E658" s="49"/>
      <c r="F658" s="49"/>
      <c r="G658" s="46"/>
      <c r="H658" s="49"/>
      <c r="I658" s="46"/>
      <c r="J658" s="51"/>
      <c r="K658" s="46"/>
      <c r="L658" s="46"/>
      <c r="M658" s="49"/>
      <c r="N658" s="49"/>
      <c r="O658" s="46"/>
      <c r="P658" s="46"/>
      <c r="Q658" s="37"/>
      <c r="R658" s="37"/>
      <c r="S658" s="37"/>
      <c r="T658" s="37"/>
      <c r="U658" s="37"/>
      <c r="V658" s="37"/>
      <c r="W658" s="37"/>
      <c r="X658" s="37"/>
      <c r="Y658" s="37"/>
      <c r="Z658" s="37"/>
    </row>
    <row r="659">
      <c r="A659" s="380"/>
      <c r="B659" s="46"/>
      <c r="C659" s="46"/>
      <c r="D659" s="49"/>
      <c r="E659" s="49"/>
      <c r="F659" s="49"/>
      <c r="G659" s="46"/>
      <c r="H659" s="49"/>
      <c r="I659" s="46"/>
      <c r="J659" s="51"/>
      <c r="K659" s="46"/>
      <c r="L659" s="46"/>
      <c r="M659" s="49"/>
      <c r="N659" s="49"/>
      <c r="O659" s="46"/>
      <c r="P659" s="46"/>
      <c r="Q659" s="37"/>
      <c r="R659" s="37"/>
      <c r="S659" s="37"/>
      <c r="T659" s="37"/>
      <c r="U659" s="37"/>
      <c r="V659" s="37"/>
      <c r="W659" s="37"/>
      <c r="X659" s="37"/>
      <c r="Y659" s="37"/>
      <c r="Z659" s="37"/>
    </row>
    <row r="660">
      <c r="A660" s="380"/>
      <c r="B660" s="46"/>
      <c r="C660" s="46"/>
      <c r="D660" s="49"/>
      <c r="E660" s="49"/>
      <c r="F660" s="49"/>
      <c r="G660" s="46"/>
      <c r="H660" s="49"/>
      <c r="I660" s="46"/>
      <c r="J660" s="51"/>
      <c r="K660" s="46"/>
      <c r="L660" s="46"/>
      <c r="M660" s="49"/>
      <c r="N660" s="49"/>
      <c r="O660" s="46"/>
      <c r="P660" s="46"/>
      <c r="Q660" s="37"/>
      <c r="R660" s="37"/>
      <c r="S660" s="37"/>
      <c r="T660" s="37"/>
      <c r="U660" s="37"/>
      <c r="V660" s="37"/>
      <c r="W660" s="37"/>
      <c r="X660" s="37"/>
      <c r="Y660" s="37"/>
      <c r="Z660" s="37"/>
    </row>
    <row r="661">
      <c r="A661" s="380"/>
      <c r="B661" s="46"/>
      <c r="C661" s="46"/>
      <c r="D661" s="49"/>
      <c r="E661" s="49"/>
      <c r="F661" s="49"/>
      <c r="G661" s="46"/>
      <c r="H661" s="49"/>
      <c r="I661" s="46"/>
      <c r="J661" s="51"/>
      <c r="K661" s="46"/>
      <c r="L661" s="46"/>
      <c r="M661" s="49"/>
      <c r="N661" s="49"/>
      <c r="O661" s="46"/>
      <c r="P661" s="46"/>
      <c r="Q661" s="37"/>
      <c r="R661" s="37"/>
      <c r="S661" s="37"/>
      <c r="T661" s="37"/>
      <c r="U661" s="37"/>
      <c r="V661" s="37"/>
      <c r="W661" s="37"/>
      <c r="X661" s="37"/>
      <c r="Y661" s="37"/>
      <c r="Z661" s="37"/>
    </row>
    <row r="662">
      <c r="A662" s="380"/>
      <c r="B662" s="46"/>
      <c r="C662" s="46"/>
      <c r="D662" s="49"/>
      <c r="E662" s="49"/>
      <c r="F662" s="49"/>
      <c r="G662" s="46"/>
      <c r="H662" s="49"/>
      <c r="I662" s="46"/>
      <c r="J662" s="51"/>
      <c r="K662" s="46"/>
      <c r="L662" s="46"/>
      <c r="M662" s="49"/>
      <c r="N662" s="49"/>
      <c r="O662" s="46"/>
      <c r="P662" s="46"/>
      <c r="Q662" s="37"/>
      <c r="R662" s="37"/>
      <c r="S662" s="37"/>
      <c r="T662" s="37"/>
      <c r="U662" s="37"/>
      <c r="V662" s="37"/>
      <c r="W662" s="37"/>
      <c r="X662" s="37"/>
      <c r="Y662" s="37"/>
      <c r="Z662" s="37"/>
    </row>
    <row r="663">
      <c r="A663" s="380"/>
      <c r="B663" s="46"/>
      <c r="C663" s="46"/>
      <c r="D663" s="49"/>
      <c r="E663" s="49"/>
      <c r="F663" s="49"/>
      <c r="G663" s="46"/>
      <c r="H663" s="49"/>
      <c r="I663" s="46"/>
      <c r="J663" s="51"/>
      <c r="K663" s="46"/>
      <c r="L663" s="46"/>
      <c r="M663" s="49"/>
      <c r="N663" s="49"/>
      <c r="O663" s="46"/>
      <c r="P663" s="46"/>
      <c r="Q663" s="37"/>
      <c r="R663" s="37"/>
      <c r="S663" s="37"/>
      <c r="T663" s="37"/>
      <c r="U663" s="37"/>
      <c r="V663" s="37"/>
      <c r="W663" s="37"/>
      <c r="X663" s="37"/>
      <c r="Y663" s="37"/>
      <c r="Z663" s="37"/>
    </row>
    <row r="664">
      <c r="A664" s="380"/>
      <c r="B664" s="46"/>
      <c r="C664" s="46"/>
      <c r="D664" s="49"/>
      <c r="E664" s="49"/>
      <c r="F664" s="49"/>
      <c r="G664" s="46"/>
      <c r="H664" s="49"/>
      <c r="I664" s="46"/>
      <c r="J664" s="51"/>
      <c r="K664" s="46"/>
      <c r="L664" s="46"/>
      <c r="M664" s="49"/>
      <c r="N664" s="49"/>
      <c r="O664" s="46"/>
      <c r="P664" s="46"/>
      <c r="Q664" s="37"/>
      <c r="R664" s="37"/>
      <c r="S664" s="37"/>
      <c r="T664" s="37"/>
      <c r="U664" s="37"/>
      <c r="V664" s="37"/>
      <c r="W664" s="37"/>
      <c r="X664" s="37"/>
      <c r="Y664" s="37"/>
      <c r="Z664" s="37"/>
    </row>
    <row r="665">
      <c r="A665" s="380"/>
      <c r="B665" s="46"/>
      <c r="C665" s="46"/>
      <c r="D665" s="49"/>
      <c r="E665" s="49"/>
      <c r="F665" s="49"/>
      <c r="G665" s="46"/>
      <c r="H665" s="49"/>
      <c r="I665" s="46"/>
      <c r="J665" s="51"/>
      <c r="K665" s="46"/>
      <c r="L665" s="46"/>
      <c r="M665" s="49"/>
      <c r="N665" s="49"/>
      <c r="O665" s="46"/>
      <c r="P665" s="46"/>
      <c r="Q665" s="37"/>
      <c r="R665" s="37"/>
      <c r="S665" s="37"/>
      <c r="T665" s="37"/>
      <c r="U665" s="37"/>
      <c r="V665" s="37"/>
      <c r="W665" s="37"/>
      <c r="X665" s="37"/>
      <c r="Y665" s="37"/>
      <c r="Z665" s="37"/>
    </row>
    <row r="666">
      <c r="A666" s="380"/>
      <c r="B666" s="46"/>
      <c r="C666" s="46"/>
      <c r="D666" s="49"/>
      <c r="E666" s="49"/>
      <c r="F666" s="49"/>
      <c r="G666" s="46"/>
      <c r="H666" s="49"/>
      <c r="I666" s="46"/>
      <c r="J666" s="51"/>
      <c r="K666" s="46"/>
      <c r="L666" s="46"/>
      <c r="M666" s="49"/>
      <c r="N666" s="49"/>
      <c r="O666" s="46"/>
      <c r="P666" s="46"/>
      <c r="Q666" s="37"/>
      <c r="R666" s="37"/>
      <c r="S666" s="37"/>
      <c r="T666" s="37"/>
      <c r="U666" s="37"/>
      <c r="V666" s="37"/>
      <c r="W666" s="37"/>
      <c r="X666" s="37"/>
      <c r="Y666" s="37"/>
      <c r="Z666" s="37"/>
    </row>
    <row r="667">
      <c r="A667" s="380"/>
      <c r="B667" s="46"/>
      <c r="C667" s="46"/>
      <c r="D667" s="49"/>
      <c r="E667" s="49"/>
      <c r="F667" s="49"/>
      <c r="G667" s="46"/>
      <c r="H667" s="49"/>
      <c r="I667" s="46"/>
      <c r="J667" s="51"/>
      <c r="K667" s="46"/>
      <c r="L667" s="46"/>
      <c r="M667" s="49"/>
      <c r="N667" s="49"/>
      <c r="O667" s="46"/>
      <c r="P667" s="46"/>
      <c r="Q667" s="37"/>
      <c r="R667" s="37"/>
      <c r="S667" s="37"/>
      <c r="T667" s="37"/>
      <c r="U667" s="37"/>
      <c r="V667" s="37"/>
      <c r="W667" s="37"/>
      <c r="X667" s="37"/>
      <c r="Y667" s="37"/>
      <c r="Z667" s="37"/>
    </row>
    <row r="668">
      <c r="A668" s="380"/>
      <c r="B668" s="46"/>
      <c r="C668" s="46"/>
      <c r="D668" s="49"/>
      <c r="E668" s="49"/>
      <c r="F668" s="49"/>
      <c r="G668" s="46"/>
      <c r="H668" s="49"/>
      <c r="I668" s="46"/>
      <c r="J668" s="51"/>
      <c r="K668" s="46"/>
      <c r="L668" s="46"/>
      <c r="M668" s="49"/>
      <c r="N668" s="49"/>
      <c r="O668" s="46"/>
      <c r="P668" s="46"/>
      <c r="Q668" s="37"/>
      <c r="R668" s="37"/>
      <c r="S668" s="37"/>
      <c r="T668" s="37"/>
      <c r="U668" s="37"/>
      <c r="V668" s="37"/>
      <c r="W668" s="37"/>
      <c r="X668" s="37"/>
      <c r="Y668" s="37"/>
      <c r="Z668" s="37"/>
    </row>
    <row r="669">
      <c r="A669" s="380"/>
      <c r="B669" s="46"/>
      <c r="C669" s="46"/>
      <c r="D669" s="49"/>
      <c r="E669" s="49"/>
      <c r="F669" s="49"/>
      <c r="G669" s="46"/>
      <c r="H669" s="49"/>
      <c r="I669" s="46"/>
      <c r="J669" s="51"/>
      <c r="K669" s="46"/>
      <c r="L669" s="46"/>
      <c r="M669" s="49"/>
      <c r="N669" s="49"/>
      <c r="O669" s="46"/>
      <c r="P669" s="46"/>
      <c r="Q669" s="37"/>
      <c r="R669" s="37"/>
      <c r="S669" s="37"/>
      <c r="T669" s="37"/>
      <c r="U669" s="37"/>
      <c r="V669" s="37"/>
      <c r="W669" s="37"/>
      <c r="X669" s="37"/>
      <c r="Y669" s="37"/>
      <c r="Z669" s="37"/>
    </row>
    <row r="670">
      <c r="A670" s="380"/>
      <c r="B670" s="46"/>
      <c r="C670" s="46"/>
      <c r="D670" s="49"/>
      <c r="E670" s="49"/>
      <c r="F670" s="49"/>
      <c r="G670" s="46"/>
      <c r="H670" s="49"/>
      <c r="I670" s="46"/>
      <c r="J670" s="51"/>
      <c r="K670" s="46"/>
      <c r="L670" s="46"/>
      <c r="M670" s="49"/>
      <c r="N670" s="49"/>
      <c r="O670" s="46"/>
      <c r="P670" s="46"/>
      <c r="Q670" s="37"/>
      <c r="R670" s="37"/>
      <c r="S670" s="37"/>
      <c r="T670" s="37"/>
      <c r="U670" s="37"/>
      <c r="V670" s="37"/>
      <c r="W670" s="37"/>
      <c r="X670" s="37"/>
      <c r="Y670" s="37"/>
      <c r="Z670" s="37"/>
    </row>
    <row r="671">
      <c r="A671" s="380"/>
      <c r="B671" s="46"/>
      <c r="C671" s="46"/>
      <c r="D671" s="49"/>
      <c r="E671" s="49"/>
      <c r="F671" s="49"/>
      <c r="G671" s="46"/>
      <c r="H671" s="49"/>
      <c r="I671" s="46"/>
      <c r="J671" s="51"/>
      <c r="K671" s="46"/>
      <c r="L671" s="46"/>
      <c r="M671" s="49"/>
      <c r="N671" s="49"/>
      <c r="O671" s="46"/>
      <c r="P671" s="46"/>
      <c r="Q671" s="37"/>
      <c r="R671" s="37"/>
      <c r="S671" s="37"/>
      <c r="T671" s="37"/>
      <c r="U671" s="37"/>
      <c r="V671" s="37"/>
      <c r="W671" s="37"/>
      <c r="X671" s="37"/>
      <c r="Y671" s="37"/>
      <c r="Z671" s="37"/>
    </row>
    <row r="672">
      <c r="A672" s="380"/>
      <c r="B672" s="46"/>
      <c r="C672" s="46"/>
      <c r="D672" s="49"/>
      <c r="E672" s="49"/>
      <c r="F672" s="49"/>
      <c r="G672" s="46"/>
      <c r="H672" s="49"/>
      <c r="I672" s="46"/>
      <c r="J672" s="51"/>
      <c r="K672" s="46"/>
      <c r="L672" s="46"/>
      <c r="M672" s="49"/>
      <c r="N672" s="49"/>
      <c r="O672" s="46"/>
      <c r="P672" s="46"/>
      <c r="Q672" s="37"/>
      <c r="R672" s="37"/>
      <c r="S672" s="37"/>
      <c r="T672" s="37"/>
      <c r="U672" s="37"/>
      <c r="V672" s="37"/>
      <c r="W672" s="37"/>
      <c r="X672" s="37"/>
      <c r="Y672" s="37"/>
      <c r="Z672" s="37"/>
    </row>
    <row r="673">
      <c r="A673" s="380"/>
      <c r="B673" s="46"/>
      <c r="C673" s="46"/>
      <c r="D673" s="49"/>
      <c r="E673" s="49"/>
      <c r="F673" s="49"/>
      <c r="G673" s="46"/>
      <c r="H673" s="49"/>
      <c r="I673" s="46"/>
      <c r="J673" s="51"/>
      <c r="K673" s="46"/>
      <c r="L673" s="46"/>
      <c r="M673" s="49"/>
      <c r="N673" s="49"/>
      <c r="O673" s="46"/>
      <c r="P673" s="46"/>
      <c r="Q673" s="37"/>
      <c r="R673" s="37"/>
      <c r="S673" s="37"/>
      <c r="T673" s="37"/>
      <c r="U673" s="37"/>
      <c r="V673" s="37"/>
      <c r="W673" s="37"/>
      <c r="X673" s="37"/>
      <c r="Y673" s="37"/>
      <c r="Z673" s="37"/>
    </row>
    <row r="674">
      <c r="A674" s="380"/>
      <c r="B674" s="46"/>
      <c r="C674" s="46"/>
      <c r="D674" s="49"/>
      <c r="E674" s="49"/>
      <c r="F674" s="49"/>
      <c r="G674" s="46"/>
      <c r="H674" s="49"/>
      <c r="I674" s="46"/>
      <c r="J674" s="51"/>
      <c r="K674" s="46"/>
      <c r="L674" s="46"/>
      <c r="M674" s="49"/>
      <c r="N674" s="49"/>
      <c r="O674" s="46"/>
      <c r="P674" s="46"/>
      <c r="Q674" s="37"/>
      <c r="R674" s="37"/>
      <c r="S674" s="37"/>
      <c r="T674" s="37"/>
      <c r="U674" s="37"/>
      <c r="V674" s="37"/>
      <c r="W674" s="37"/>
      <c r="X674" s="37"/>
      <c r="Y674" s="37"/>
      <c r="Z674" s="37"/>
    </row>
    <row r="675">
      <c r="A675" s="380"/>
      <c r="B675" s="46"/>
      <c r="C675" s="46"/>
      <c r="D675" s="49"/>
      <c r="E675" s="49"/>
      <c r="F675" s="49"/>
      <c r="G675" s="46"/>
      <c r="H675" s="49"/>
      <c r="I675" s="46"/>
      <c r="J675" s="51"/>
      <c r="K675" s="46"/>
      <c r="L675" s="46"/>
      <c r="M675" s="49"/>
      <c r="N675" s="49"/>
      <c r="O675" s="46"/>
      <c r="P675" s="46"/>
      <c r="Q675" s="37"/>
      <c r="R675" s="37"/>
      <c r="S675" s="37"/>
      <c r="T675" s="37"/>
      <c r="U675" s="37"/>
      <c r="V675" s="37"/>
      <c r="W675" s="37"/>
      <c r="X675" s="37"/>
      <c r="Y675" s="37"/>
      <c r="Z675" s="37"/>
    </row>
    <row r="676">
      <c r="A676" s="380"/>
      <c r="B676" s="46"/>
      <c r="C676" s="46"/>
      <c r="D676" s="49"/>
      <c r="E676" s="49"/>
      <c r="F676" s="49"/>
      <c r="G676" s="46"/>
      <c r="H676" s="49"/>
      <c r="I676" s="46"/>
      <c r="J676" s="51"/>
      <c r="K676" s="46"/>
      <c r="L676" s="46"/>
      <c r="M676" s="49"/>
      <c r="N676" s="49"/>
      <c r="O676" s="46"/>
      <c r="P676" s="46"/>
      <c r="Q676" s="37"/>
      <c r="R676" s="37"/>
      <c r="S676" s="37"/>
      <c r="T676" s="37"/>
      <c r="U676" s="37"/>
      <c r="V676" s="37"/>
      <c r="W676" s="37"/>
      <c r="X676" s="37"/>
      <c r="Y676" s="37"/>
      <c r="Z676" s="37"/>
    </row>
    <row r="677">
      <c r="A677" s="380"/>
      <c r="B677" s="46"/>
      <c r="C677" s="46"/>
      <c r="D677" s="49"/>
      <c r="E677" s="49"/>
      <c r="F677" s="49"/>
      <c r="G677" s="46"/>
      <c r="H677" s="49"/>
      <c r="I677" s="46"/>
      <c r="J677" s="51"/>
      <c r="K677" s="46"/>
      <c r="L677" s="46"/>
      <c r="M677" s="49"/>
      <c r="N677" s="49"/>
      <c r="O677" s="46"/>
      <c r="P677" s="46"/>
      <c r="Q677" s="37"/>
      <c r="R677" s="37"/>
      <c r="S677" s="37"/>
      <c r="T677" s="37"/>
      <c r="U677" s="37"/>
      <c r="V677" s="37"/>
      <c r="W677" s="37"/>
      <c r="X677" s="37"/>
      <c r="Y677" s="37"/>
      <c r="Z677" s="37"/>
    </row>
    <row r="678">
      <c r="A678" s="380"/>
      <c r="B678" s="46"/>
      <c r="C678" s="46"/>
      <c r="D678" s="49"/>
      <c r="E678" s="49"/>
      <c r="F678" s="49"/>
      <c r="G678" s="46"/>
      <c r="H678" s="49"/>
      <c r="I678" s="46"/>
      <c r="J678" s="51"/>
      <c r="K678" s="46"/>
      <c r="L678" s="46"/>
      <c r="M678" s="49"/>
      <c r="N678" s="49"/>
      <c r="O678" s="46"/>
      <c r="P678" s="46"/>
      <c r="Q678" s="37"/>
      <c r="R678" s="37"/>
      <c r="S678" s="37"/>
      <c r="T678" s="37"/>
      <c r="U678" s="37"/>
      <c r="V678" s="37"/>
      <c r="W678" s="37"/>
      <c r="X678" s="37"/>
      <c r="Y678" s="37"/>
      <c r="Z678" s="37"/>
    </row>
    <row r="679">
      <c r="A679" s="380"/>
      <c r="B679" s="46"/>
      <c r="C679" s="46"/>
      <c r="D679" s="49"/>
      <c r="E679" s="49"/>
      <c r="F679" s="49"/>
      <c r="G679" s="46"/>
      <c r="H679" s="49"/>
      <c r="I679" s="46"/>
      <c r="J679" s="51"/>
      <c r="K679" s="46"/>
      <c r="L679" s="46"/>
      <c r="M679" s="49"/>
      <c r="N679" s="49"/>
      <c r="O679" s="46"/>
      <c r="P679" s="46"/>
      <c r="Q679" s="37"/>
      <c r="R679" s="37"/>
      <c r="S679" s="37"/>
      <c r="T679" s="37"/>
      <c r="U679" s="37"/>
      <c r="V679" s="37"/>
      <c r="W679" s="37"/>
      <c r="X679" s="37"/>
      <c r="Y679" s="37"/>
      <c r="Z679" s="37"/>
    </row>
    <row r="680">
      <c r="A680" s="380"/>
      <c r="B680" s="46"/>
      <c r="C680" s="46"/>
      <c r="D680" s="49"/>
      <c r="E680" s="49"/>
      <c r="F680" s="49"/>
      <c r="G680" s="46"/>
      <c r="H680" s="49"/>
      <c r="I680" s="46"/>
      <c r="J680" s="51"/>
      <c r="K680" s="46"/>
      <c r="L680" s="46"/>
      <c r="M680" s="49"/>
      <c r="N680" s="49"/>
      <c r="O680" s="46"/>
      <c r="P680" s="46"/>
      <c r="Q680" s="37"/>
      <c r="R680" s="37"/>
      <c r="S680" s="37"/>
      <c r="T680" s="37"/>
      <c r="U680" s="37"/>
      <c r="V680" s="37"/>
      <c r="W680" s="37"/>
      <c r="X680" s="37"/>
      <c r="Y680" s="37"/>
      <c r="Z680" s="37"/>
    </row>
    <row r="681">
      <c r="A681" s="380"/>
      <c r="B681" s="46"/>
      <c r="C681" s="46"/>
      <c r="D681" s="49"/>
      <c r="E681" s="49"/>
      <c r="F681" s="49"/>
      <c r="G681" s="46"/>
      <c r="H681" s="49"/>
      <c r="I681" s="46"/>
      <c r="J681" s="51"/>
      <c r="K681" s="46"/>
      <c r="L681" s="46"/>
      <c r="M681" s="49"/>
      <c r="N681" s="49"/>
      <c r="O681" s="46"/>
      <c r="P681" s="46"/>
      <c r="Q681" s="37"/>
      <c r="R681" s="37"/>
      <c r="S681" s="37"/>
      <c r="T681" s="37"/>
      <c r="U681" s="37"/>
      <c r="V681" s="37"/>
      <c r="W681" s="37"/>
      <c r="X681" s="37"/>
      <c r="Y681" s="37"/>
      <c r="Z681" s="37"/>
    </row>
    <row r="682">
      <c r="A682" s="380"/>
      <c r="B682" s="46"/>
      <c r="C682" s="46"/>
      <c r="D682" s="49"/>
      <c r="E682" s="49"/>
      <c r="F682" s="49"/>
      <c r="G682" s="46"/>
      <c r="H682" s="49"/>
      <c r="I682" s="46"/>
      <c r="J682" s="51"/>
      <c r="K682" s="46"/>
      <c r="L682" s="46"/>
      <c r="M682" s="49"/>
      <c r="N682" s="49"/>
      <c r="O682" s="46"/>
      <c r="P682" s="46"/>
      <c r="Q682" s="37"/>
      <c r="R682" s="37"/>
      <c r="S682" s="37"/>
      <c r="T682" s="37"/>
      <c r="U682" s="37"/>
      <c r="V682" s="37"/>
      <c r="W682" s="37"/>
      <c r="X682" s="37"/>
      <c r="Y682" s="37"/>
      <c r="Z682" s="37"/>
    </row>
    <row r="683">
      <c r="A683" s="380"/>
      <c r="B683" s="46"/>
      <c r="C683" s="46"/>
      <c r="D683" s="49"/>
      <c r="E683" s="49"/>
      <c r="F683" s="49"/>
      <c r="G683" s="46"/>
      <c r="H683" s="49"/>
      <c r="I683" s="46"/>
      <c r="J683" s="51"/>
      <c r="K683" s="46"/>
      <c r="L683" s="46"/>
      <c r="M683" s="49"/>
      <c r="N683" s="49"/>
      <c r="O683" s="46"/>
      <c r="P683" s="46"/>
      <c r="Q683" s="37"/>
      <c r="R683" s="37"/>
      <c r="S683" s="37"/>
      <c r="T683" s="37"/>
      <c r="U683" s="37"/>
      <c r="V683" s="37"/>
      <c r="W683" s="37"/>
      <c r="X683" s="37"/>
      <c r="Y683" s="37"/>
      <c r="Z683" s="37"/>
    </row>
    <row r="684">
      <c r="A684" s="380"/>
      <c r="B684" s="46"/>
      <c r="C684" s="46"/>
      <c r="D684" s="49"/>
      <c r="E684" s="49"/>
      <c r="F684" s="49"/>
      <c r="G684" s="46"/>
      <c r="H684" s="49"/>
      <c r="I684" s="46"/>
      <c r="J684" s="51"/>
      <c r="K684" s="46"/>
      <c r="L684" s="46"/>
      <c r="M684" s="49"/>
      <c r="N684" s="49"/>
      <c r="O684" s="46"/>
      <c r="P684" s="46"/>
      <c r="Q684" s="37"/>
      <c r="R684" s="37"/>
      <c r="S684" s="37"/>
      <c r="T684" s="37"/>
      <c r="U684" s="37"/>
      <c r="V684" s="37"/>
      <c r="W684" s="37"/>
      <c r="X684" s="37"/>
      <c r="Y684" s="37"/>
      <c r="Z684" s="37"/>
    </row>
    <row r="685">
      <c r="A685" s="380"/>
      <c r="B685" s="46"/>
      <c r="C685" s="46"/>
      <c r="D685" s="49"/>
      <c r="E685" s="49"/>
      <c r="F685" s="49"/>
      <c r="G685" s="46"/>
      <c r="H685" s="49"/>
      <c r="I685" s="46"/>
      <c r="J685" s="51"/>
      <c r="K685" s="46"/>
      <c r="L685" s="46"/>
      <c r="M685" s="49"/>
      <c r="N685" s="49"/>
      <c r="O685" s="46"/>
      <c r="P685" s="46"/>
      <c r="Q685" s="37"/>
      <c r="R685" s="37"/>
      <c r="S685" s="37"/>
      <c r="T685" s="37"/>
      <c r="U685" s="37"/>
      <c r="V685" s="37"/>
      <c r="W685" s="37"/>
      <c r="X685" s="37"/>
      <c r="Y685" s="37"/>
      <c r="Z685" s="37"/>
    </row>
    <row r="686">
      <c r="A686" s="380"/>
      <c r="B686" s="46"/>
      <c r="C686" s="46"/>
      <c r="D686" s="49"/>
      <c r="E686" s="49"/>
      <c r="F686" s="49"/>
      <c r="G686" s="46"/>
      <c r="H686" s="49"/>
      <c r="I686" s="46"/>
      <c r="J686" s="51"/>
      <c r="K686" s="46"/>
      <c r="L686" s="46"/>
      <c r="M686" s="49"/>
      <c r="N686" s="49"/>
      <c r="O686" s="46"/>
      <c r="P686" s="46"/>
      <c r="Q686" s="37"/>
      <c r="R686" s="37"/>
      <c r="S686" s="37"/>
      <c r="T686" s="37"/>
      <c r="U686" s="37"/>
      <c r="V686" s="37"/>
      <c r="W686" s="37"/>
      <c r="X686" s="37"/>
      <c r="Y686" s="37"/>
      <c r="Z686" s="37"/>
    </row>
    <row r="687">
      <c r="A687" s="380"/>
      <c r="B687" s="46"/>
      <c r="C687" s="46"/>
      <c r="D687" s="49"/>
      <c r="E687" s="49"/>
      <c r="F687" s="49"/>
      <c r="G687" s="46"/>
      <c r="H687" s="49"/>
      <c r="I687" s="46"/>
      <c r="J687" s="51"/>
      <c r="K687" s="46"/>
      <c r="L687" s="46"/>
      <c r="M687" s="49"/>
      <c r="N687" s="49"/>
      <c r="O687" s="46"/>
      <c r="P687" s="46"/>
      <c r="Q687" s="37"/>
      <c r="R687" s="37"/>
      <c r="S687" s="37"/>
      <c r="T687" s="37"/>
      <c r="U687" s="37"/>
      <c r="V687" s="37"/>
      <c r="W687" s="37"/>
      <c r="X687" s="37"/>
      <c r="Y687" s="37"/>
      <c r="Z687" s="37"/>
    </row>
    <row r="688">
      <c r="A688" s="380"/>
      <c r="B688" s="46"/>
      <c r="C688" s="46"/>
      <c r="D688" s="49"/>
      <c r="E688" s="49"/>
      <c r="F688" s="49"/>
      <c r="G688" s="46"/>
      <c r="H688" s="49"/>
      <c r="I688" s="46"/>
      <c r="J688" s="51"/>
      <c r="K688" s="46"/>
      <c r="L688" s="46"/>
      <c r="M688" s="49"/>
      <c r="N688" s="49"/>
      <c r="O688" s="46"/>
      <c r="P688" s="46"/>
      <c r="Q688" s="37"/>
      <c r="R688" s="37"/>
      <c r="S688" s="37"/>
      <c r="T688" s="37"/>
      <c r="U688" s="37"/>
      <c r="V688" s="37"/>
      <c r="W688" s="37"/>
      <c r="X688" s="37"/>
      <c r="Y688" s="37"/>
      <c r="Z688" s="37"/>
    </row>
    <row r="689">
      <c r="A689" s="380"/>
      <c r="B689" s="46"/>
      <c r="C689" s="46"/>
      <c r="D689" s="49"/>
      <c r="E689" s="49"/>
      <c r="F689" s="49"/>
      <c r="G689" s="46"/>
      <c r="H689" s="49"/>
      <c r="I689" s="46"/>
      <c r="J689" s="51"/>
      <c r="K689" s="46"/>
      <c r="L689" s="46"/>
      <c r="M689" s="49"/>
      <c r="N689" s="49"/>
      <c r="O689" s="46"/>
      <c r="P689" s="46"/>
      <c r="Q689" s="37"/>
      <c r="R689" s="37"/>
      <c r="S689" s="37"/>
      <c r="T689" s="37"/>
      <c r="U689" s="37"/>
      <c r="V689" s="37"/>
      <c r="W689" s="37"/>
      <c r="X689" s="37"/>
      <c r="Y689" s="37"/>
      <c r="Z689" s="37"/>
    </row>
    <row r="690">
      <c r="A690" s="380"/>
      <c r="B690" s="46"/>
      <c r="C690" s="46"/>
      <c r="D690" s="49"/>
      <c r="E690" s="49"/>
      <c r="F690" s="49"/>
      <c r="G690" s="46"/>
      <c r="H690" s="49"/>
      <c r="I690" s="46"/>
      <c r="J690" s="51"/>
      <c r="K690" s="46"/>
      <c r="L690" s="46"/>
      <c r="M690" s="49"/>
      <c r="N690" s="49"/>
      <c r="O690" s="46"/>
      <c r="P690" s="46"/>
      <c r="Q690" s="37"/>
      <c r="R690" s="37"/>
      <c r="S690" s="37"/>
      <c r="T690" s="37"/>
      <c r="U690" s="37"/>
      <c r="V690" s="37"/>
      <c r="W690" s="37"/>
      <c r="X690" s="37"/>
      <c r="Y690" s="37"/>
      <c r="Z690" s="37"/>
    </row>
    <row r="691">
      <c r="A691" s="380"/>
      <c r="B691" s="46"/>
      <c r="C691" s="46"/>
      <c r="D691" s="49"/>
      <c r="E691" s="49"/>
      <c r="F691" s="49"/>
      <c r="G691" s="46"/>
      <c r="H691" s="49"/>
      <c r="I691" s="46"/>
      <c r="J691" s="51"/>
      <c r="K691" s="46"/>
      <c r="L691" s="46"/>
      <c r="M691" s="49"/>
      <c r="N691" s="49"/>
      <c r="O691" s="46"/>
      <c r="P691" s="46"/>
      <c r="Q691" s="37"/>
      <c r="R691" s="37"/>
      <c r="S691" s="37"/>
      <c r="T691" s="37"/>
      <c r="U691" s="37"/>
      <c r="V691" s="37"/>
      <c r="W691" s="37"/>
      <c r="X691" s="37"/>
      <c r="Y691" s="37"/>
      <c r="Z691" s="37"/>
    </row>
    <row r="692">
      <c r="A692" s="380"/>
      <c r="B692" s="46"/>
      <c r="C692" s="46"/>
      <c r="D692" s="49"/>
      <c r="E692" s="49"/>
      <c r="F692" s="49"/>
      <c r="G692" s="46"/>
      <c r="H692" s="49"/>
      <c r="I692" s="46"/>
      <c r="J692" s="51"/>
      <c r="K692" s="46"/>
      <c r="L692" s="46"/>
      <c r="M692" s="49"/>
      <c r="N692" s="49"/>
      <c r="O692" s="46"/>
      <c r="P692" s="46"/>
      <c r="Q692" s="37"/>
      <c r="R692" s="37"/>
      <c r="S692" s="37"/>
      <c r="T692" s="37"/>
      <c r="U692" s="37"/>
      <c r="V692" s="37"/>
      <c r="W692" s="37"/>
      <c r="X692" s="37"/>
      <c r="Y692" s="37"/>
      <c r="Z692" s="37"/>
    </row>
    <row r="693">
      <c r="A693" s="380"/>
      <c r="B693" s="46"/>
      <c r="C693" s="46"/>
      <c r="D693" s="49"/>
      <c r="E693" s="49"/>
      <c r="F693" s="49"/>
      <c r="G693" s="46"/>
      <c r="H693" s="49"/>
      <c r="I693" s="46"/>
      <c r="J693" s="51"/>
      <c r="K693" s="46"/>
      <c r="L693" s="46"/>
      <c r="M693" s="49"/>
      <c r="N693" s="49"/>
      <c r="O693" s="46"/>
      <c r="P693" s="46"/>
      <c r="Q693" s="37"/>
      <c r="R693" s="37"/>
      <c r="S693" s="37"/>
      <c r="T693" s="37"/>
      <c r="U693" s="37"/>
      <c r="V693" s="37"/>
      <c r="W693" s="37"/>
      <c r="X693" s="37"/>
      <c r="Y693" s="37"/>
      <c r="Z693" s="37"/>
    </row>
    <row r="694">
      <c r="A694" s="380"/>
      <c r="B694" s="46"/>
      <c r="C694" s="46"/>
      <c r="D694" s="49"/>
      <c r="E694" s="49"/>
      <c r="F694" s="49"/>
      <c r="G694" s="46"/>
      <c r="H694" s="49"/>
      <c r="I694" s="46"/>
      <c r="J694" s="51"/>
      <c r="K694" s="46"/>
      <c r="L694" s="46"/>
      <c r="M694" s="49"/>
      <c r="N694" s="49"/>
      <c r="O694" s="46"/>
      <c r="P694" s="46"/>
      <c r="Q694" s="37"/>
      <c r="R694" s="37"/>
      <c r="S694" s="37"/>
      <c r="T694" s="37"/>
      <c r="U694" s="37"/>
      <c r="V694" s="37"/>
      <c r="W694" s="37"/>
      <c r="X694" s="37"/>
      <c r="Y694" s="37"/>
      <c r="Z694" s="37"/>
    </row>
    <row r="695">
      <c r="A695" s="380"/>
      <c r="B695" s="46"/>
      <c r="C695" s="46"/>
      <c r="D695" s="49"/>
      <c r="E695" s="49"/>
      <c r="F695" s="49"/>
      <c r="G695" s="46"/>
      <c r="H695" s="49"/>
      <c r="I695" s="46"/>
      <c r="J695" s="51"/>
      <c r="K695" s="46"/>
      <c r="L695" s="46"/>
      <c r="M695" s="49"/>
      <c r="N695" s="49"/>
      <c r="O695" s="46"/>
      <c r="P695" s="46"/>
      <c r="Q695" s="37"/>
      <c r="R695" s="37"/>
      <c r="S695" s="37"/>
      <c r="T695" s="37"/>
      <c r="U695" s="37"/>
      <c r="V695" s="37"/>
      <c r="W695" s="37"/>
      <c r="X695" s="37"/>
      <c r="Y695" s="37"/>
      <c r="Z695" s="37"/>
    </row>
    <row r="696">
      <c r="A696" s="380"/>
      <c r="B696" s="46"/>
      <c r="C696" s="46"/>
      <c r="D696" s="49"/>
      <c r="E696" s="49"/>
      <c r="F696" s="49"/>
      <c r="G696" s="46"/>
      <c r="H696" s="49"/>
      <c r="I696" s="46"/>
      <c r="J696" s="51"/>
      <c r="K696" s="46"/>
      <c r="L696" s="46"/>
      <c r="M696" s="49"/>
      <c r="N696" s="49"/>
      <c r="O696" s="46"/>
      <c r="P696" s="46"/>
      <c r="Q696" s="37"/>
      <c r="R696" s="37"/>
      <c r="S696" s="37"/>
      <c r="T696" s="37"/>
      <c r="U696" s="37"/>
      <c r="V696" s="37"/>
      <c r="W696" s="37"/>
      <c r="X696" s="37"/>
      <c r="Y696" s="37"/>
      <c r="Z696" s="37"/>
    </row>
    <row r="697">
      <c r="A697" s="380"/>
      <c r="B697" s="46"/>
      <c r="C697" s="46"/>
      <c r="D697" s="49"/>
      <c r="E697" s="49"/>
      <c r="F697" s="49"/>
      <c r="G697" s="46"/>
      <c r="H697" s="49"/>
      <c r="I697" s="46"/>
      <c r="J697" s="51"/>
      <c r="K697" s="46"/>
      <c r="L697" s="46"/>
      <c r="M697" s="49"/>
      <c r="N697" s="49"/>
      <c r="O697" s="46"/>
      <c r="P697" s="46"/>
      <c r="Q697" s="37"/>
      <c r="R697" s="37"/>
      <c r="S697" s="37"/>
      <c r="T697" s="37"/>
      <c r="U697" s="37"/>
      <c r="V697" s="37"/>
      <c r="W697" s="37"/>
      <c r="X697" s="37"/>
      <c r="Y697" s="37"/>
      <c r="Z697" s="37"/>
    </row>
    <row r="698">
      <c r="A698" s="380"/>
      <c r="B698" s="46"/>
      <c r="C698" s="46"/>
      <c r="D698" s="49"/>
      <c r="E698" s="49"/>
      <c r="F698" s="49"/>
      <c r="G698" s="46"/>
      <c r="H698" s="49"/>
      <c r="I698" s="46"/>
      <c r="J698" s="51"/>
      <c r="K698" s="46"/>
      <c r="L698" s="46"/>
      <c r="M698" s="49"/>
      <c r="N698" s="49"/>
      <c r="O698" s="46"/>
      <c r="P698" s="46"/>
      <c r="Q698" s="37"/>
      <c r="R698" s="37"/>
      <c r="S698" s="37"/>
      <c r="T698" s="37"/>
      <c r="U698" s="37"/>
      <c r="V698" s="37"/>
      <c r="W698" s="37"/>
      <c r="X698" s="37"/>
      <c r="Y698" s="37"/>
      <c r="Z698" s="37"/>
    </row>
    <row r="699">
      <c r="A699" s="380"/>
      <c r="B699" s="46"/>
      <c r="C699" s="46"/>
      <c r="D699" s="49"/>
      <c r="E699" s="49"/>
      <c r="F699" s="49"/>
      <c r="G699" s="46"/>
      <c r="H699" s="49"/>
      <c r="I699" s="46"/>
      <c r="J699" s="51"/>
      <c r="K699" s="46"/>
      <c r="L699" s="46"/>
      <c r="M699" s="49"/>
      <c r="N699" s="49"/>
      <c r="O699" s="46"/>
      <c r="P699" s="46"/>
      <c r="Q699" s="37"/>
      <c r="R699" s="37"/>
      <c r="S699" s="37"/>
      <c r="T699" s="37"/>
      <c r="U699" s="37"/>
      <c r="V699" s="37"/>
      <c r="W699" s="37"/>
      <c r="X699" s="37"/>
      <c r="Y699" s="37"/>
      <c r="Z699" s="37"/>
    </row>
    <row r="700">
      <c r="A700" s="380"/>
      <c r="B700" s="46"/>
      <c r="C700" s="46"/>
      <c r="D700" s="49"/>
      <c r="E700" s="49"/>
      <c r="F700" s="49"/>
      <c r="G700" s="46"/>
      <c r="H700" s="49"/>
      <c r="I700" s="46"/>
      <c r="J700" s="51"/>
      <c r="K700" s="46"/>
      <c r="L700" s="46"/>
      <c r="M700" s="49"/>
      <c r="N700" s="49"/>
      <c r="O700" s="46"/>
      <c r="P700" s="46"/>
      <c r="Q700" s="37"/>
      <c r="R700" s="37"/>
      <c r="S700" s="37"/>
      <c r="T700" s="37"/>
      <c r="U700" s="37"/>
      <c r="V700" s="37"/>
      <c r="W700" s="37"/>
      <c r="X700" s="37"/>
      <c r="Y700" s="37"/>
      <c r="Z700" s="37"/>
    </row>
    <row r="701">
      <c r="A701" s="380"/>
      <c r="B701" s="46"/>
      <c r="C701" s="46"/>
      <c r="D701" s="49"/>
      <c r="E701" s="49"/>
      <c r="F701" s="49"/>
      <c r="G701" s="46"/>
      <c r="H701" s="49"/>
      <c r="I701" s="46"/>
      <c r="J701" s="51"/>
      <c r="K701" s="46"/>
      <c r="L701" s="46"/>
      <c r="M701" s="49"/>
      <c r="N701" s="49"/>
      <c r="O701" s="46"/>
      <c r="P701" s="46"/>
      <c r="Q701" s="37"/>
      <c r="R701" s="37"/>
      <c r="S701" s="37"/>
      <c r="T701" s="37"/>
      <c r="U701" s="37"/>
      <c r="V701" s="37"/>
      <c r="W701" s="37"/>
      <c r="X701" s="37"/>
      <c r="Y701" s="37"/>
      <c r="Z701" s="37"/>
    </row>
    <row r="702">
      <c r="A702" s="380"/>
      <c r="B702" s="46"/>
      <c r="C702" s="46"/>
      <c r="D702" s="49"/>
      <c r="E702" s="49"/>
      <c r="F702" s="49"/>
      <c r="G702" s="46"/>
      <c r="H702" s="49"/>
      <c r="I702" s="46"/>
      <c r="J702" s="51"/>
      <c r="K702" s="46"/>
      <c r="L702" s="46"/>
      <c r="M702" s="49"/>
      <c r="N702" s="49"/>
      <c r="O702" s="46"/>
      <c r="P702" s="46"/>
      <c r="Q702" s="37"/>
      <c r="R702" s="37"/>
      <c r="S702" s="37"/>
      <c r="T702" s="37"/>
      <c r="U702" s="37"/>
      <c r="V702" s="37"/>
      <c r="W702" s="37"/>
      <c r="X702" s="37"/>
      <c r="Y702" s="37"/>
      <c r="Z702" s="37"/>
    </row>
    <row r="703">
      <c r="A703" s="380"/>
      <c r="B703" s="46"/>
      <c r="C703" s="46"/>
      <c r="D703" s="49"/>
      <c r="E703" s="49"/>
      <c r="F703" s="49"/>
      <c r="G703" s="46"/>
      <c r="H703" s="49"/>
      <c r="I703" s="46"/>
      <c r="J703" s="51"/>
      <c r="K703" s="46"/>
      <c r="L703" s="46"/>
      <c r="M703" s="49"/>
      <c r="N703" s="49"/>
      <c r="O703" s="46"/>
      <c r="P703" s="46"/>
      <c r="Q703" s="37"/>
      <c r="R703" s="37"/>
      <c r="S703" s="37"/>
      <c r="T703" s="37"/>
      <c r="U703" s="37"/>
      <c r="V703" s="37"/>
      <c r="W703" s="37"/>
      <c r="X703" s="37"/>
      <c r="Y703" s="37"/>
      <c r="Z703" s="37"/>
    </row>
    <row r="704">
      <c r="A704" s="380"/>
      <c r="B704" s="46"/>
      <c r="C704" s="46"/>
      <c r="D704" s="49"/>
      <c r="E704" s="49"/>
      <c r="F704" s="49"/>
      <c r="G704" s="46"/>
      <c r="H704" s="49"/>
      <c r="I704" s="46"/>
      <c r="J704" s="51"/>
      <c r="K704" s="46"/>
      <c r="L704" s="46"/>
      <c r="M704" s="49"/>
      <c r="N704" s="49"/>
      <c r="O704" s="46"/>
      <c r="P704" s="46"/>
      <c r="Q704" s="37"/>
      <c r="R704" s="37"/>
      <c r="S704" s="37"/>
      <c r="T704" s="37"/>
      <c r="U704" s="37"/>
      <c r="V704" s="37"/>
      <c r="W704" s="37"/>
      <c r="X704" s="37"/>
      <c r="Y704" s="37"/>
      <c r="Z704" s="37"/>
    </row>
    <row r="705">
      <c r="A705" s="380"/>
      <c r="B705" s="46"/>
      <c r="C705" s="46"/>
      <c r="D705" s="49"/>
      <c r="E705" s="49"/>
      <c r="F705" s="49"/>
      <c r="G705" s="46"/>
      <c r="H705" s="49"/>
      <c r="I705" s="46"/>
      <c r="J705" s="51"/>
      <c r="K705" s="46"/>
      <c r="L705" s="46"/>
      <c r="M705" s="49"/>
      <c r="N705" s="49"/>
      <c r="O705" s="46"/>
      <c r="P705" s="46"/>
      <c r="Q705" s="37"/>
      <c r="R705" s="37"/>
      <c r="S705" s="37"/>
      <c r="T705" s="37"/>
      <c r="U705" s="37"/>
      <c r="V705" s="37"/>
      <c r="W705" s="37"/>
      <c r="X705" s="37"/>
      <c r="Y705" s="37"/>
      <c r="Z705" s="37"/>
    </row>
    <row r="706">
      <c r="A706" s="380"/>
      <c r="B706" s="46"/>
      <c r="C706" s="46"/>
      <c r="D706" s="49"/>
      <c r="E706" s="49"/>
      <c r="F706" s="49"/>
      <c r="G706" s="46"/>
      <c r="H706" s="49"/>
      <c r="I706" s="46"/>
      <c r="J706" s="51"/>
      <c r="K706" s="46"/>
      <c r="L706" s="46"/>
      <c r="M706" s="49"/>
      <c r="N706" s="49"/>
      <c r="O706" s="46"/>
      <c r="P706" s="46"/>
      <c r="Q706" s="37"/>
      <c r="R706" s="37"/>
      <c r="S706" s="37"/>
      <c r="T706" s="37"/>
      <c r="U706" s="37"/>
      <c r="V706" s="37"/>
      <c r="W706" s="37"/>
      <c r="X706" s="37"/>
      <c r="Y706" s="37"/>
      <c r="Z706" s="37"/>
    </row>
    <row r="707">
      <c r="A707" s="380"/>
      <c r="B707" s="46"/>
      <c r="C707" s="46"/>
      <c r="D707" s="49"/>
      <c r="E707" s="49"/>
      <c r="F707" s="49"/>
      <c r="G707" s="46"/>
      <c r="H707" s="49"/>
      <c r="I707" s="46"/>
      <c r="J707" s="51"/>
      <c r="K707" s="46"/>
      <c r="L707" s="46"/>
      <c r="M707" s="49"/>
      <c r="N707" s="49"/>
      <c r="O707" s="46"/>
      <c r="P707" s="46"/>
      <c r="Q707" s="37"/>
      <c r="R707" s="37"/>
      <c r="S707" s="37"/>
      <c r="T707" s="37"/>
      <c r="U707" s="37"/>
      <c r="V707" s="37"/>
      <c r="W707" s="37"/>
      <c r="X707" s="37"/>
      <c r="Y707" s="37"/>
      <c r="Z707" s="37"/>
    </row>
    <row r="708">
      <c r="A708" s="380"/>
      <c r="B708" s="46"/>
      <c r="C708" s="46"/>
      <c r="D708" s="49"/>
      <c r="E708" s="49"/>
      <c r="F708" s="49"/>
      <c r="G708" s="46"/>
      <c r="H708" s="49"/>
      <c r="I708" s="46"/>
      <c r="J708" s="51"/>
      <c r="K708" s="46"/>
      <c r="L708" s="46"/>
      <c r="M708" s="49"/>
      <c r="N708" s="49"/>
      <c r="O708" s="46"/>
      <c r="P708" s="46"/>
      <c r="Q708" s="37"/>
      <c r="R708" s="37"/>
      <c r="S708" s="37"/>
      <c r="T708" s="37"/>
      <c r="U708" s="37"/>
      <c r="V708" s="37"/>
      <c r="W708" s="37"/>
      <c r="X708" s="37"/>
      <c r="Y708" s="37"/>
      <c r="Z708" s="37"/>
    </row>
    <row r="709">
      <c r="A709" s="380"/>
      <c r="B709" s="46"/>
      <c r="C709" s="46"/>
      <c r="D709" s="49"/>
      <c r="E709" s="49"/>
      <c r="F709" s="49"/>
      <c r="G709" s="46"/>
      <c r="H709" s="49"/>
      <c r="I709" s="46"/>
      <c r="J709" s="51"/>
      <c r="K709" s="46"/>
      <c r="L709" s="46"/>
      <c r="M709" s="49"/>
      <c r="N709" s="49"/>
      <c r="O709" s="46"/>
      <c r="P709" s="46"/>
      <c r="Q709" s="37"/>
      <c r="R709" s="37"/>
      <c r="S709" s="37"/>
      <c r="T709" s="37"/>
      <c r="U709" s="37"/>
      <c r="V709" s="37"/>
      <c r="W709" s="37"/>
      <c r="X709" s="37"/>
      <c r="Y709" s="37"/>
      <c r="Z709" s="37"/>
    </row>
    <row r="710">
      <c r="A710" s="380"/>
      <c r="B710" s="46"/>
      <c r="C710" s="46"/>
      <c r="D710" s="49"/>
      <c r="E710" s="49"/>
      <c r="F710" s="49"/>
      <c r="G710" s="46"/>
      <c r="H710" s="49"/>
      <c r="I710" s="46"/>
      <c r="J710" s="51"/>
      <c r="K710" s="46"/>
      <c r="L710" s="46"/>
      <c r="M710" s="49"/>
      <c r="N710" s="49"/>
      <c r="O710" s="46"/>
      <c r="P710" s="46"/>
      <c r="Q710" s="37"/>
      <c r="R710" s="37"/>
      <c r="S710" s="37"/>
      <c r="T710" s="37"/>
      <c r="U710" s="37"/>
      <c r="V710" s="37"/>
      <c r="W710" s="37"/>
      <c r="X710" s="37"/>
      <c r="Y710" s="37"/>
      <c r="Z710" s="37"/>
    </row>
    <row r="711">
      <c r="A711" s="380"/>
      <c r="B711" s="46"/>
      <c r="C711" s="46"/>
      <c r="D711" s="49"/>
      <c r="E711" s="49"/>
      <c r="F711" s="49"/>
      <c r="G711" s="46"/>
      <c r="H711" s="49"/>
      <c r="I711" s="46"/>
      <c r="J711" s="51"/>
      <c r="K711" s="46"/>
      <c r="L711" s="46"/>
      <c r="M711" s="49"/>
      <c r="N711" s="49"/>
      <c r="O711" s="46"/>
      <c r="P711" s="46"/>
      <c r="Q711" s="37"/>
      <c r="R711" s="37"/>
      <c r="S711" s="37"/>
      <c r="T711" s="37"/>
      <c r="U711" s="37"/>
      <c r="V711" s="37"/>
      <c r="W711" s="37"/>
      <c r="X711" s="37"/>
      <c r="Y711" s="37"/>
      <c r="Z711" s="37"/>
    </row>
    <row r="712">
      <c r="A712" s="380"/>
      <c r="B712" s="46"/>
      <c r="C712" s="46"/>
      <c r="D712" s="49"/>
      <c r="E712" s="49"/>
      <c r="F712" s="49"/>
      <c r="G712" s="46"/>
      <c r="H712" s="49"/>
      <c r="I712" s="46"/>
      <c r="J712" s="51"/>
      <c r="K712" s="46"/>
      <c r="L712" s="46"/>
      <c r="M712" s="49"/>
      <c r="N712" s="49"/>
      <c r="O712" s="46"/>
      <c r="P712" s="46"/>
      <c r="Q712" s="37"/>
      <c r="R712" s="37"/>
      <c r="S712" s="37"/>
      <c r="T712" s="37"/>
      <c r="U712" s="37"/>
      <c r="V712" s="37"/>
      <c r="W712" s="37"/>
      <c r="X712" s="37"/>
      <c r="Y712" s="37"/>
      <c r="Z712" s="37"/>
    </row>
    <row r="713">
      <c r="A713" s="380"/>
      <c r="B713" s="46"/>
      <c r="C713" s="46"/>
      <c r="D713" s="49"/>
      <c r="E713" s="49"/>
      <c r="F713" s="49"/>
      <c r="G713" s="46"/>
      <c r="H713" s="49"/>
      <c r="I713" s="46"/>
      <c r="J713" s="51"/>
      <c r="K713" s="46"/>
      <c r="L713" s="46"/>
      <c r="M713" s="49"/>
      <c r="N713" s="49"/>
      <c r="O713" s="46"/>
      <c r="P713" s="46"/>
      <c r="Q713" s="37"/>
      <c r="R713" s="37"/>
      <c r="S713" s="37"/>
      <c r="T713" s="37"/>
      <c r="U713" s="37"/>
      <c r="V713" s="37"/>
      <c r="W713" s="37"/>
      <c r="X713" s="37"/>
      <c r="Y713" s="37"/>
      <c r="Z713" s="37"/>
    </row>
    <row r="714">
      <c r="A714" s="380"/>
      <c r="B714" s="46"/>
      <c r="C714" s="46"/>
      <c r="D714" s="49"/>
      <c r="E714" s="49"/>
      <c r="F714" s="49"/>
      <c r="G714" s="46"/>
      <c r="H714" s="49"/>
      <c r="I714" s="46"/>
      <c r="J714" s="51"/>
      <c r="K714" s="46"/>
      <c r="L714" s="46"/>
      <c r="M714" s="49"/>
      <c r="N714" s="49"/>
      <c r="O714" s="46"/>
      <c r="P714" s="46"/>
      <c r="Q714" s="37"/>
      <c r="R714" s="37"/>
      <c r="S714" s="37"/>
      <c r="T714" s="37"/>
      <c r="U714" s="37"/>
      <c r="V714" s="37"/>
      <c r="W714" s="37"/>
      <c r="X714" s="37"/>
      <c r="Y714" s="37"/>
      <c r="Z714" s="37"/>
    </row>
    <row r="715">
      <c r="A715" s="380"/>
      <c r="B715" s="46"/>
      <c r="C715" s="46"/>
      <c r="D715" s="49"/>
      <c r="E715" s="49"/>
      <c r="F715" s="49"/>
      <c r="G715" s="46"/>
      <c r="H715" s="49"/>
      <c r="I715" s="46"/>
      <c r="J715" s="51"/>
      <c r="K715" s="46"/>
      <c r="L715" s="46"/>
      <c r="M715" s="49"/>
      <c r="N715" s="49"/>
      <c r="O715" s="46"/>
      <c r="P715" s="46"/>
      <c r="Q715" s="37"/>
      <c r="R715" s="37"/>
      <c r="S715" s="37"/>
      <c r="T715" s="37"/>
      <c r="U715" s="37"/>
      <c r="V715" s="37"/>
      <c r="W715" s="37"/>
      <c r="X715" s="37"/>
      <c r="Y715" s="37"/>
      <c r="Z715" s="37"/>
    </row>
    <row r="716">
      <c r="A716" s="380"/>
      <c r="B716" s="46"/>
      <c r="C716" s="46"/>
      <c r="D716" s="49"/>
      <c r="E716" s="49"/>
      <c r="F716" s="49"/>
      <c r="G716" s="46"/>
      <c r="H716" s="49"/>
      <c r="I716" s="46"/>
      <c r="J716" s="51"/>
      <c r="K716" s="46"/>
      <c r="L716" s="46"/>
      <c r="M716" s="49"/>
      <c r="N716" s="49"/>
      <c r="O716" s="46"/>
      <c r="P716" s="46"/>
      <c r="Q716" s="37"/>
      <c r="R716" s="37"/>
      <c r="S716" s="37"/>
      <c r="T716" s="37"/>
      <c r="U716" s="37"/>
      <c r="V716" s="37"/>
      <c r="W716" s="37"/>
      <c r="X716" s="37"/>
      <c r="Y716" s="37"/>
      <c r="Z716" s="37"/>
    </row>
    <row r="717">
      <c r="A717" s="380"/>
      <c r="B717" s="46"/>
      <c r="C717" s="46"/>
      <c r="D717" s="49"/>
      <c r="E717" s="49"/>
      <c r="F717" s="49"/>
      <c r="G717" s="46"/>
      <c r="H717" s="49"/>
      <c r="I717" s="46"/>
      <c r="J717" s="51"/>
      <c r="K717" s="46"/>
      <c r="L717" s="46"/>
      <c r="M717" s="49"/>
      <c r="N717" s="49"/>
      <c r="O717" s="46"/>
      <c r="P717" s="46"/>
      <c r="Q717" s="37"/>
      <c r="R717" s="37"/>
      <c r="S717" s="37"/>
      <c r="T717" s="37"/>
      <c r="U717" s="37"/>
      <c r="V717" s="37"/>
      <c r="W717" s="37"/>
      <c r="X717" s="37"/>
      <c r="Y717" s="37"/>
      <c r="Z717" s="37"/>
    </row>
    <row r="718">
      <c r="A718" s="380"/>
      <c r="B718" s="46"/>
      <c r="C718" s="46"/>
      <c r="D718" s="49"/>
      <c r="E718" s="49"/>
      <c r="F718" s="49"/>
      <c r="G718" s="46"/>
      <c r="H718" s="49"/>
      <c r="I718" s="46"/>
      <c r="J718" s="51"/>
      <c r="K718" s="46"/>
      <c r="L718" s="46"/>
      <c r="M718" s="49"/>
      <c r="N718" s="49"/>
      <c r="O718" s="46"/>
      <c r="P718" s="46"/>
      <c r="Q718" s="37"/>
      <c r="R718" s="37"/>
      <c r="S718" s="37"/>
      <c r="T718" s="37"/>
      <c r="U718" s="37"/>
      <c r="V718" s="37"/>
      <c r="W718" s="37"/>
      <c r="X718" s="37"/>
      <c r="Y718" s="37"/>
      <c r="Z718" s="37"/>
    </row>
    <row r="719">
      <c r="A719" s="380"/>
      <c r="B719" s="46"/>
      <c r="C719" s="46"/>
      <c r="D719" s="49"/>
      <c r="E719" s="49"/>
      <c r="F719" s="49"/>
      <c r="G719" s="46"/>
      <c r="H719" s="49"/>
      <c r="I719" s="46"/>
      <c r="J719" s="51"/>
      <c r="K719" s="46"/>
      <c r="L719" s="46"/>
      <c r="M719" s="49"/>
      <c r="N719" s="49"/>
      <c r="O719" s="46"/>
      <c r="P719" s="46"/>
      <c r="Q719" s="37"/>
      <c r="R719" s="37"/>
      <c r="S719" s="37"/>
      <c r="T719" s="37"/>
      <c r="U719" s="37"/>
      <c r="V719" s="37"/>
      <c r="W719" s="37"/>
      <c r="X719" s="37"/>
      <c r="Y719" s="37"/>
      <c r="Z719" s="37"/>
    </row>
    <row r="720">
      <c r="A720" s="380"/>
      <c r="B720" s="46"/>
      <c r="C720" s="46"/>
      <c r="D720" s="49"/>
      <c r="E720" s="49"/>
      <c r="F720" s="49"/>
      <c r="G720" s="46"/>
      <c r="H720" s="49"/>
      <c r="I720" s="46"/>
      <c r="J720" s="51"/>
      <c r="K720" s="46"/>
      <c r="L720" s="46"/>
      <c r="M720" s="49"/>
      <c r="N720" s="49"/>
      <c r="O720" s="46"/>
      <c r="P720" s="46"/>
      <c r="Q720" s="37"/>
      <c r="R720" s="37"/>
      <c r="S720" s="37"/>
      <c r="T720" s="37"/>
      <c r="U720" s="37"/>
      <c r="V720" s="37"/>
      <c r="W720" s="37"/>
      <c r="X720" s="37"/>
      <c r="Y720" s="37"/>
      <c r="Z720" s="37"/>
    </row>
    <row r="721">
      <c r="A721" s="380"/>
      <c r="B721" s="46"/>
      <c r="C721" s="46"/>
      <c r="D721" s="49"/>
      <c r="E721" s="49"/>
      <c r="F721" s="49"/>
      <c r="G721" s="46"/>
      <c r="H721" s="49"/>
      <c r="I721" s="46"/>
      <c r="J721" s="51"/>
      <c r="K721" s="46"/>
      <c r="L721" s="46"/>
      <c r="M721" s="49"/>
      <c r="N721" s="49"/>
      <c r="O721" s="46"/>
      <c r="P721" s="46"/>
      <c r="Q721" s="37"/>
      <c r="R721" s="37"/>
      <c r="S721" s="37"/>
      <c r="T721" s="37"/>
      <c r="U721" s="37"/>
      <c r="V721" s="37"/>
      <c r="W721" s="37"/>
      <c r="X721" s="37"/>
      <c r="Y721" s="37"/>
      <c r="Z721" s="37"/>
    </row>
    <row r="722">
      <c r="A722" s="380"/>
      <c r="B722" s="46"/>
      <c r="C722" s="46"/>
      <c r="D722" s="49"/>
      <c r="E722" s="49"/>
      <c r="F722" s="49"/>
      <c r="G722" s="46"/>
      <c r="H722" s="49"/>
      <c r="I722" s="46"/>
      <c r="J722" s="51"/>
      <c r="K722" s="46"/>
      <c r="L722" s="46"/>
      <c r="M722" s="49"/>
      <c r="N722" s="49"/>
      <c r="O722" s="46"/>
      <c r="P722" s="46"/>
      <c r="Q722" s="37"/>
      <c r="R722" s="37"/>
      <c r="S722" s="37"/>
      <c r="T722" s="37"/>
      <c r="U722" s="37"/>
      <c r="V722" s="37"/>
      <c r="W722" s="37"/>
      <c r="X722" s="37"/>
      <c r="Y722" s="37"/>
      <c r="Z722" s="37"/>
    </row>
    <row r="723">
      <c r="A723" s="380"/>
      <c r="B723" s="46"/>
      <c r="C723" s="46"/>
      <c r="D723" s="49"/>
      <c r="E723" s="49"/>
      <c r="F723" s="49"/>
      <c r="G723" s="46"/>
      <c r="H723" s="49"/>
      <c r="I723" s="46"/>
      <c r="J723" s="51"/>
      <c r="K723" s="46"/>
      <c r="L723" s="46"/>
      <c r="M723" s="49"/>
      <c r="N723" s="49"/>
      <c r="O723" s="46"/>
      <c r="P723" s="46"/>
      <c r="Q723" s="37"/>
      <c r="R723" s="37"/>
      <c r="S723" s="37"/>
      <c r="T723" s="37"/>
      <c r="U723" s="37"/>
      <c r="V723" s="37"/>
      <c r="W723" s="37"/>
      <c r="X723" s="37"/>
      <c r="Y723" s="37"/>
      <c r="Z723" s="37"/>
    </row>
    <row r="724">
      <c r="A724" s="380"/>
      <c r="B724" s="46"/>
      <c r="C724" s="46"/>
      <c r="D724" s="49"/>
      <c r="E724" s="49"/>
      <c r="F724" s="49"/>
      <c r="G724" s="46"/>
      <c r="H724" s="49"/>
      <c r="I724" s="46"/>
      <c r="J724" s="51"/>
      <c r="K724" s="46"/>
      <c r="L724" s="46"/>
      <c r="M724" s="49"/>
      <c r="N724" s="49"/>
      <c r="O724" s="46"/>
      <c r="P724" s="46"/>
      <c r="Q724" s="37"/>
      <c r="R724" s="37"/>
      <c r="S724" s="37"/>
      <c r="T724" s="37"/>
      <c r="U724" s="37"/>
      <c r="V724" s="37"/>
      <c r="W724" s="37"/>
      <c r="X724" s="37"/>
      <c r="Y724" s="37"/>
      <c r="Z724" s="37"/>
    </row>
    <row r="725">
      <c r="A725" s="380"/>
      <c r="B725" s="46"/>
      <c r="C725" s="46"/>
      <c r="D725" s="49"/>
      <c r="E725" s="49"/>
      <c r="F725" s="49"/>
      <c r="G725" s="46"/>
      <c r="H725" s="49"/>
      <c r="I725" s="46"/>
      <c r="J725" s="51"/>
      <c r="K725" s="46"/>
      <c r="L725" s="46"/>
      <c r="M725" s="49"/>
      <c r="N725" s="49"/>
      <c r="O725" s="46"/>
      <c r="P725" s="46"/>
      <c r="Q725" s="37"/>
      <c r="R725" s="37"/>
      <c r="S725" s="37"/>
      <c r="T725" s="37"/>
      <c r="U725" s="37"/>
      <c r="V725" s="37"/>
      <c r="W725" s="37"/>
      <c r="X725" s="37"/>
      <c r="Y725" s="37"/>
      <c r="Z725" s="37"/>
    </row>
    <row r="726">
      <c r="A726" s="380"/>
      <c r="B726" s="46"/>
      <c r="C726" s="46"/>
      <c r="D726" s="49"/>
      <c r="E726" s="49"/>
      <c r="F726" s="49"/>
      <c r="G726" s="46"/>
      <c r="H726" s="49"/>
      <c r="I726" s="46"/>
      <c r="J726" s="51"/>
      <c r="K726" s="46"/>
      <c r="L726" s="46"/>
      <c r="M726" s="49"/>
      <c r="N726" s="49"/>
      <c r="O726" s="46"/>
      <c r="P726" s="46"/>
      <c r="Q726" s="37"/>
      <c r="R726" s="37"/>
      <c r="S726" s="37"/>
      <c r="T726" s="37"/>
      <c r="U726" s="37"/>
      <c r="V726" s="37"/>
      <c r="W726" s="37"/>
      <c r="X726" s="37"/>
      <c r="Y726" s="37"/>
      <c r="Z726" s="37"/>
    </row>
    <row r="727">
      <c r="A727" s="380"/>
      <c r="B727" s="46"/>
      <c r="C727" s="46"/>
      <c r="D727" s="49"/>
      <c r="E727" s="49"/>
      <c r="F727" s="49"/>
      <c r="G727" s="46"/>
      <c r="H727" s="49"/>
      <c r="I727" s="46"/>
      <c r="J727" s="51"/>
      <c r="K727" s="46"/>
      <c r="L727" s="46"/>
      <c r="M727" s="49"/>
      <c r="N727" s="49"/>
      <c r="O727" s="46"/>
      <c r="P727" s="46"/>
      <c r="Q727" s="37"/>
      <c r="R727" s="37"/>
      <c r="S727" s="37"/>
      <c r="T727" s="37"/>
      <c r="U727" s="37"/>
      <c r="V727" s="37"/>
      <c r="W727" s="37"/>
      <c r="X727" s="37"/>
      <c r="Y727" s="37"/>
      <c r="Z727" s="37"/>
    </row>
    <row r="728">
      <c r="A728" s="380"/>
      <c r="B728" s="46"/>
      <c r="C728" s="46"/>
      <c r="D728" s="49"/>
      <c r="E728" s="49"/>
      <c r="F728" s="49"/>
      <c r="G728" s="46"/>
      <c r="H728" s="49"/>
      <c r="I728" s="46"/>
      <c r="J728" s="51"/>
      <c r="K728" s="46"/>
      <c r="L728" s="46"/>
      <c r="M728" s="49"/>
      <c r="N728" s="49"/>
      <c r="O728" s="46"/>
      <c r="P728" s="46"/>
      <c r="Q728" s="37"/>
      <c r="R728" s="37"/>
      <c r="S728" s="37"/>
      <c r="T728" s="37"/>
      <c r="U728" s="37"/>
      <c r="V728" s="37"/>
      <c r="W728" s="37"/>
      <c r="X728" s="37"/>
      <c r="Y728" s="37"/>
      <c r="Z728" s="37"/>
    </row>
    <row r="729">
      <c r="A729" s="380"/>
      <c r="B729" s="46"/>
      <c r="C729" s="46"/>
      <c r="D729" s="49"/>
      <c r="E729" s="49"/>
      <c r="F729" s="49"/>
      <c r="G729" s="46"/>
      <c r="H729" s="49"/>
      <c r="I729" s="46"/>
      <c r="J729" s="51"/>
      <c r="K729" s="46"/>
      <c r="L729" s="46"/>
      <c r="M729" s="49"/>
      <c r="N729" s="49"/>
      <c r="O729" s="46"/>
      <c r="P729" s="46"/>
      <c r="Q729" s="37"/>
      <c r="R729" s="37"/>
      <c r="S729" s="37"/>
      <c r="T729" s="37"/>
      <c r="U729" s="37"/>
      <c r="V729" s="37"/>
      <c r="W729" s="37"/>
      <c r="X729" s="37"/>
      <c r="Y729" s="37"/>
      <c r="Z729" s="37"/>
    </row>
    <row r="730">
      <c r="A730" s="380"/>
      <c r="B730" s="46"/>
      <c r="C730" s="46"/>
      <c r="D730" s="49"/>
      <c r="E730" s="49"/>
      <c r="F730" s="49"/>
      <c r="G730" s="46"/>
      <c r="H730" s="49"/>
      <c r="I730" s="46"/>
      <c r="J730" s="51"/>
      <c r="K730" s="46"/>
      <c r="L730" s="46"/>
      <c r="M730" s="49"/>
      <c r="N730" s="49"/>
      <c r="O730" s="46"/>
      <c r="P730" s="46"/>
      <c r="Q730" s="37"/>
      <c r="R730" s="37"/>
      <c r="S730" s="37"/>
      <c r="T730" s="37"/>
      <c r="U730" s="37"/>
      <c r="V730" s="37"/>
      <c r="W730" s="37"/>
      <c r="X730" s="37"/>
      <c r="Y730" s="37"/>
      <c r="Z730" s="37"/>
    </row>
    <row r="731">
      <c r="A731" s="380"/>
      <c r="B731" s="46"/>
      <c r="C731" s="46"/>
      <c r="D731" s="49"/>
      <c r="E731" s="49"/>
      <c r="F731" s="49"/>
      <c r="G731" s="46"/>
      <c r="H731" s="49"/>
      <c r="I731" s="46"/>
      <c r="J731" s="51"/>
      <c r="K731" s="46"/>
      <c r="L731" s="46"/>
      <c r="M731" s="49"/>
      <c r="N731" s="49"/>
      <c r="O731" s="46"/>
      <c r="P731" s="46"/>
      <c r="Q731" s="37"/>
      <c r="R731" s="37"/>
      <c r="S731" s="37"/>
      <c r="T731" s="37"/>
      <c r="U731" s="37"/>
      <c r="V731" s="37"/>
      <c r="W731" s="37"/>
      <c r="X731" s="37"/>
      <c r="Y731" s="37"/>
      <c r="Z731" s="37"/>
    </row>
    <row r="732">
      <c r="A732" s="380"/>
      <c r="B732" s="46"/>
      <c r="C732" s="46"/>
      <c r="D732" s="49"/>
      <c r="E732" s="49"/>
      <c r="F732" s="49"/>
      <c r="G732" s="46"/>
      <c r="H732" s="49"/>
      <c r="I732" s="46"/>
      <c r="J732" s="51"/>
      <c r="K732" s="46"/>
      <c r="L732" s="46"/>
      <c r="M732" s="49"/>
      <c r="N732" s="49"/>
      <c r="O732" s="46"/>
      <c r="P732" s="46"/>
      <c r="Q732" s="37"/>
      <c r="R732" s="37"/>
      <c r="S732" s="37"/>
      <c r="T732" s="37"/>
      <c r="U732" s="37"/>
      <c r="V732" s="37"/>
      <c r="W732" s="37"/>
      <c r="X732" s="37"/>
      <c r="Y732" s="37"/>
      <c r="Z732" s="37"/>
    </row>
    <row r="733">
      <c r="A733" s="380"/>
      <c r="B733" s="46"/>
      <c r="C733" s="46"/>
      <c r="D733" s="49"/>
      <c r="E733" s="49"/>
      <c r="F733" s="49"/>
      <c r="G733" s="46"/>
      <c r="H733" s="49"/>
      <c r="I733" s="46"/>
      <c r="J733" s="51"/>
      <c r="K733" s="46"/>
      <c r="L733" s="46"/>
      <c r="M733" s="49"/>
      <c r="N733" s="49"/>
      <c r="O733" s="46"/>
      <c r="P733" s="46"/>
      <c r="Q733" s="37"/>
      <c r="R733" s="37"/>
      <c r="S733" s="37"/>
      <c r="T733" s="37"/>
      <c r="U733" s="37"/>
      <c r="V733" s="37"/>
      <c r="W733" s="37"/>
      <c r="X733" s="37"/>
      <c r="Y733" s="37"/>
      <c r="Z733" s="37"/>
    </row>
    <row r="734">
      <c r="A734" s="380"/>
      <c r="B734" s="46"/>
      <c r="C734" s="46"/>
      <c r="D734" s="49"/>
      <c r="E734" s="49"/>
      <c r="F734" s="49"/>
      <c r="G734" s="46"/>
      <c r="H734" s="49"/>
      <c r="I734" s="46"/>
      <c r="J734" s="51"/>
      <c r="K734" s="46"/>
      <c r="L734" s="46"/>
      <c r="M734" s="49"/>
      <c r="N734" s="49"/>
      <c r="O734" s="46"/>
      <c r="P734" s="46"/>
      <c r="Q734" s="37"/>
      <c r="R734" s="37"/>
      <c r="S734" s="37"/>
      <c r="T734" s="37"/>
      <c r="U734" s="37"/>
      <c r="V734" s="37"/>
      <c r="W734" s="37"/>
      <c r="X734" s="37"/>
      <c r="Y734" s="37"/>
      <c r="Z734" s="37"/>
    </row>
    <row r="735">
      <c r="A735" s="380"/>
      <c r="B735" s="46"/>
      <c r="C735" s="46"/>
      <c r="D735" s="49"/>
      <c r="E735" s="49"/>
      <c r="F735" s="49"/>
      <c r="G735" s="46"/>
      <c r="H735" s="49"/>
      <c r="I735" s="46"/>
      <c r="J735" s="51"/>
      <c r="K735" s="46"/>
      <c r="L735" s="46"/>
      <c r="M735" s="49"/>
      <c r="N735" s="49"/>
      <c r="O735" s="46"/>
      <c r="P735" s="46"/>
      <c r="Q735" s="37"/>
      <c r="R735" s="37"/>
      <c r="S735" s="37"/>
      <c r="T735" s="37"/>
      <c r="U735" s="37"/>
      <c r="V735" s="37"/>
      <c r="W735" s="37"/>
      <c r="X735" s="37"/>
      <c r="Y735" s="37"/>
      <c r="Z735" s="37"/>
    </row>
    <row r="736">
      <c r="A736" s="380"/>
      <c r="B736" s="46"/>
      <c r="C736" s="46"/>
      <c r="D736" s="49"/>
      <c r="E736" s="49"/>
      <c r="F736" s="49"/>
      <c r="G736" s="46"/>
      <c r="H736" s="49"/>
      <c r="I736" s="46"/>
      <c r="J736" s="51"/>
      <c r="K736" s="46"/>
      <c r="L736" s="46"/>
      <c r="M736" s="49"/>
      <c r="N736" s="49"/>
      <c r="O736" s="46"/>
      <c r="P736" s="46"/>
      <c r="Q736" s="37"/>
      <c r="R736" s="37"/>
      <c r="S736" s="37"/>
      <c r="T736" s="37"/>
      <c r="U736" s="37"/>
      <c r="V736" s="37"/>
      <c r="W736" s="37"/>
      <c r="X736" s="37"/>
      <c r="Y736" s="37"/>
      <c r="Z736" s="37"/>
    </row>
    <row r="737">
      <c r="A737" s="380"/>
      <c r="B737" s="46"/>
      <c r="C737" s="46"/>
      <c r="D737" s="49"/>
      <c r="E737" s="49"/>
      <c r="F737" s="49"/>
      <c r="G737" s="46"/>
      <c r="H737" s="49"/>
      <c r="I737" s="46"/>
      <c r="J737" s="51"/>
      <c r="K737" s="46"/>
      <c r="L737" s="46"/>
      <c r="M737" s="49"/>
      <c r="N737" s="49"/>
      <c r="O737" s="46"/>
      <c r="P737" s="46"/>
      <c r="Q737" s="37"/>
      <c r="R737" s="37"/>
      <c r="S737" s="37"/>
      <c r="T737" s="37"/>
      <c r="U737" s="37"/>
      <c r="V737" s="37"/>
      <c r="W737" s="37"/>
      <c r="X737" s="37"/>
      <c r="Y737" s="37"/>
      <c r="Z737" s="37"/>
    </row>
    <row r="738">
      <c r="A738" s="380"/>
      <c r="B738" s="46"/>
      <c r="C738" s="46"/>
      <c r="D738" s="49"/>
      <c r="E738" s="49"/>
      <c r="F738" s="49"/>
      <c r="G738" s="46"/>
      <c r="H738" s="49"/>
      <c r="I738" s="46"/>
      <c r="J738" s="51"/>
      <c r="K738" s="46"/>
      <c r="L738" s="46"/>
      <c r="M738" s="49"/>
      <c r="N738" s="49"/>
      <c r="O738" s="46"/>
      <c r="P738" s="46"/>
      <c r="Q738" s="37"/>
      <c r="R738" s="37"/>
      <c r="S738" s="37"/>
      <c r="T738" s="37"/>
      <c r="U738" s="37"/>
      <c r="V738" s="37"/>
      <c r="W738" s="37"/>
      <c r="X738" s="37"/>
      <c r="Y738" s="37"/>
      <c r="Z738" s="37"/>
    </row>
    <row r="739">
      <c r="A739" s="380"/>
      <c r="B739" s="46"/>
      <c r="C739" s="46"/>
      <c r="D739" s="49"/>
      <c r="E739" s="49"/>
      <c r="F739" s="49"/>
      <c r="G739" s="46"/>
      <c r="H739" s="49"/>
      <c r="I739" s="46"/>
      <c r="J739" s="51"/>
      <c r="K739" s="46"/>
      <c r="L739" s="46"/>
      <c r="M739" s="49"/>
      <c r="N739" s="49"/>
      <c r="O739" s="46"/>
      <c r="P739" s="46"/>
      <c r="Q739" s="37"/>
      <c r="R739" s="37"/>
      <c r="S739" s="37"/>
      <c r="T739" s="37"/>
      <c r="U739" s="37"/>
      <c r="V739" s="37"/>
      <c r="W739" s="37"/>
      <c r="X739" s="37"/>
      <c r="Y739" s="37"/>
      <c r="Z739" s="37"/>
    </row>
    <row r="740">
      <c r="A740" s="380"/>
      <c r="B740" s="46"/>
      <c r="C740" s="46"/>
      <c r="D740" s="49"/>
      <c r="E740" s="49"/>
      <c r="F740" s="49"/>
      <c r="G740" s="46"/>
      <c r="H740" s="49"/>
      <c r="I740" s="46"/>
      <c r="J740" s="51"/>
      <c r="K740" s="46"/>
      <c r="L740" s="46"/>
      <c r="M740" s="49"/>
      <c r="N740" s="49"/>
      <c r="O740" s="46"/>
      <c r="P740" s="46"/>
      <c r="Q740" s="37"/>
      <c r="R740" s="37"/>
      <c r="S740" s="37"/>
      <c r="T740" s="37"/>
      <c r="U740" s="37"/>
      <c r="V740" s="37"/>
      <c r="W740" s="37"/>
      <c r="X740" s="37"/>
      <c r="Y740" s="37"/>
      <c r="Z740" s="37"/>
    </row>
    <row r="741">
      <c r="A741" s="380"/>
      <c r="B741" s="46"/>
      <c r="C741" s="46"/>
      <c r="D741" s="49"/>
      <c r="E741" s="49"/>
      <c r="F741" s="49"/>
      <c r="G741" s="46"/>
      <c r="H741" s="49"/>
      <c r="I741" s="46"/>
      <c r="J741" s="51"/>
      <c r="K741" s="46"/>
      <c r="L741" s="46"/>
      <c r="M741" s="49"/>
      <c r="N741" s="49"/>
      <c r="O741" s="46"/>
      <c r="P741" s="46"/>
      <c r="Q741" s="37"/>
      <c r="R741" s="37"/>
      <c r="S741" s="37"/>
      <c r="T741" s="37"/>
      <c r="U741" s="37"/>
      <c r="V741" s="37"/>
      <c r="W741" s="37"/>
      <c r="X741" s="37"/>
      <c r="Y741" s="37"/>
      <c r="Z741" s="37"/>
    </row>
    <row r="742">
      <c r="A742" s="380"/>
      <c r="B742" s="46"/>
      <c r="C742" s="46"/>
      <c r="D742" s="49"/>
      <c r="E742" s="49"/>
      <c r="F742" s="49"/>
      <c r="G742" s="46"/>
      <c r="H742" s="49"/>
      <c r="I742" s="46"/>
      <c r="J742" s="51"/>
      <c r="K742" s="46"/>
      <c r="L742" s="46"/>
      <c r="M742" s="49"/>
      <c r="N742" s="49"/>
      <c r="O742" s="46"/>
      <c r="P742" s="46"/>
      <c r="Q742" s="37"/>
      <c r="R742" s="37"/>
      <c r="S742" s="37"/>
      <c r="T742" s="37"/>
      <c r="U742" s="37"/>
      <c r="V742" s="37"/>
      <c r="W742" s="37"/>
      <c r="X742" s="37"/>
      <c r="Y742" s="37"/>
      <c r="Z742" s="37"/>
    </row>
    <row r="743">
      <c r="A743" s="380"/>
      <c r="B743" s="46"/>
      <c r="C743" s="46"/>
      <c r="D743" s="49"/>
      <c r="E743" s="49"/>
      <c r="F743" s="49"/>
      <c r="G743" s="46"/>
      <c r="H743" s="49"/>
      <c r="I743" s="46"/>
      <c r="J743" s="51"/>
      <c r="K743" s="46"/>
      <c r="L743" s="46"/>
      <c r="M743" s="49"/>
      <c r="N743" s="49"/>
      <c r="O743" s="46"/>
      <c r="P743" s="46"/>
      <c r="Q743" s="37"/>
      <c r="R743" s="37"/>
      <c r="S743" s="37"/>
      <c r="T743" s="37"/>
      <c r="U743" s="37"/>
      <c r="V743" s="37"/>
      <c r="W743" s="37"/>
      <c r="X743" s="37"/>
      <c r="Y743" s="37"/>
      <c r="Z743" s="37"/>
    </row>
    <row r="744">
      <c r="A744" s="380"/>
      <c r="B744" s="46"/>
      <c r="C744" s="46"/>
      <c r="D744" s="49"/>
      <c r="E744" s="49"/>
      <c r="F744" s="49"/>
      <c r="G744" s="46"/>
      <c r="H744" s="49"/>
      <c r="I744" s="46"/>
      <c r="J744" s="51"/>
      <c r="K744" s="46"/>
      <c r="L744" s="46"/>
      <c r="M744" s="49"/>
      <c r="N744" s="49"/>
      <c r="O744" s="46"/>
      <c r="P744" s="46"/>
      <c r="Q744" s="37"/>
      <c r="R744" s="37"/>
      <c r="S744" s="37"/>
      <c r="T744" s="37"/>
      <c r="U744" s="37"/>
      <c r="V744" s="37"/>
      <c r="W744" s="37"/>
      <c r="X744" s="37"/>
      <c r="Y744" s="37"/>
      <c r="Z744" s="37"/>
    </row>
    <row r="745">
      <c r="A745" s="380"/>
      <c r="B745" s="46"/>
      <c r="C745" s="46"/>
      <c r="D745" s="49"/>
      <c r="E745" s="49"/>
      <c r="F745" s="49"/>
      <c r="G745" s="46"/>
      <c r="H745" s="49"/>
      <c r="I745" s="46"/>
      <c r="J745" s="51"/>
      <c r="K745" s="46"/>
      <c r="L745" s="46"/>
      <c r="M745" s="49"/>
      <c r="N745" s="49"/>
      <c r="O745" s="46"/>
      <c r="P745" s="46"/>
      <c r="Q745" s="37"/>
      <c r="R745" s="37"/>
      <c r="S745" s="37"/>
      <c r="T745" s="37"/>
      <c r="U745" s="37"/>
      <c r="V745" s="37"/>
      <c r="W745" s="37"/>
      <c r="X745" s="37"/>
      <c r="Y745" s="37"/>
      <c r="Z745" s="37"/>
    </row>
    <row r="746">
      <c r="A746" s="380"/>
      <c r="B746" s="46"/>
      <c r="C746" s="46"/>
      <c r="D746" s="49"/>
      <c r="E746" s="49"/>
      <c r="F746" s="49"/>
      <c r="G746" s="46"/>
      <c r="H746" s="49"/>
      <c r="I746" s="46"/>
      <c r="J746" s="51"/>
      <c r="K746" s="46"/>
      <c r="L746" s="46"/>
      <c r="M746" s="49"/>
      <c r="N746" s="49"/>
      <c r="O746" s="46"/>
      <c r="P746" s="46"/>
      <c r="Q746" s="37"/>
      <c r="R746" s="37"/>
      <c r="S746" s="37"/>
      <c r="T746" s="37"/>
      <c r="U746" s="37"/>
      <c r="V746" s="37"/>
      <c r="W746" s="37"/>
      <c r="X746" s="37"/>
      <c r="Y746" s="37"/>
      <c r="Z746" s="37"/>
    </row>
    <row r="747">
      <c r="A747" s="380"/>
      <c r="B747" s="46"/>
      <c r="C747" s="46"/>
      <c r="D747" s="49"/>
      <c r="E747" s="49"/>
      <c r="F747" s="49"/>
      <c r="G747" s="46"/>
      <c r="H747" s="49"/>
      <c r="I747" s="46"/>
      <c r="J747" s="51"/>
      <c r="K747" s="46"/>
      <c r="L747" s="46"/>
      <c r="M747" s="49"/>
      <c r="N747" s="49"/>
      <c r="O747" s="46"/>
      <c r="P747" s="46"/>
      <c r="Q747" s="37"/>
      <c r="R747" s="37"/>
      <c r="S747" s="37"/>
      <c r="T747" s="37"/>
      <c r="U747" s="37"/>
      <c r="V747" s="37"/>
      <c r="W747" s="37"/>
      <c r="X747" s="37"/>
      <c r="Y747" s="37"/>
      <c r="Z747" s="37"/>
    </row>
    <row r="748">
      <c r="A748" s="380"/>
      <c r="B748" s="46"/>
      <c r="C748" s="46"/>
      <c r="D748" s="49"/>
      <c r="E748" s="49"/>
      <c r="F748" s="49"/>
      <c r="G748" s="46"/>
      <c r="H748" s="49"/>
      <c r="I748" s="46"/>
      <c r="J748" s="51"/>
      <c r="K748" s="46"/>
      <c r="L748" s="46"/>
      <c r="M748" s="49"/>
      <c r="N748" s="49"/>
      <c r="O748" s="46"/>
      <c r="P748" s="46"/>
      <c r="Q748" s="37"/>
      <c r="R748" s="37"/>
      <c r="S748" s="37"/>
      <c r="T748" s="37"/>
      <c r="U748" s="37"/>
      <c r="V748" s="37"/>
      <c r="W748" s="37"/>
      <c r="X748" s="37"/>
      <c r="Y748" s="37"/>
      <c r="Z748" s="37"/>
    </row>
    <row r="749">
      <c r="A749" s="380"/>
      <c r="B749" s="46"/>
      <c r="C749" s="46"/>
      <c r="D749" s="49"/>
      <c r="E749" s="49"/>
      <c r="F749" s="49"/>
      <c r="G749" s="46"/>
      <c r="H749" s="49"/>
      <c r="I749" s="46"/>
      <c r="J749" s="51"/>
      <c r="K749" s="46"/>
      <c r="L749" s="46"/>
      <c r="M749" s="49"/>
      <c r="N749" s="49"/>
      <c r="O749" s="46"/>
      <c r="P749" s="46"/>
      <c r="Q749" s="37"/>
      <c r="R749" s="37"/>
      <c r="S749" s="37"/>
      <c r="T749" s="37"/>
      <c r="U749" s="37"/>
      <c r="V749" s="37"/>
      <c r="W749" s="37"/>
      <c r="X749" s="37"/>
      <c r="Y749" s="37"/>
      <c r="Z749" s="37"/>
    </row>
    <row r="750">
      <c r="A750" s="380"/>
      <c r="B750" s="46"/>
      <c r="C750" s="46"/>
      <c r="D750" s="49"/>
      <c r="E750" s="49"/>
      <c r="F750" s="49"/>
      <c r="G750" s="46"/>
      <c r="H750" s="49"/>
      <c r="I750" s="46"/>
      <c r="J750" s="51"/>
      <c r="K750" s="46"/>
      <c r="L750" s="46"/>
      <c r="M750" s="49"/>
      <c r="N750" s="49"/>
      <c r="O750" s="46"/>
      <c r="P750" s="46"/>
      <c r="Q750" s="37"/>
      <c r="R750" s="37"/>
      <c r="S750" s="37"/>
      <c r="T750" s="37"/>
      <c r="U750" s="37"/>
      <c r="V750" s="37"/>
      <c r="W750" s="37"/>
      <c r="X750" s="37"/>
      <c r="Y750" s="37"/>
      <c r="Z750" s="37"/>
    </row>
    <row r="751">
      <c r="A751" s="380"/>
      <c r="B751" s="46"/>
      <c r="C751" s="46"/>
      <c r="D751" s="49"/>
      <c r="E751" s="49"/>
      <c r="F751" s="49"/>
      <c r="G751" s="46"/>
      <c r="H751" s="49"/>
      <c r="I751" s="46"/>
      <c r="J751" s="51"/>
      <c r="K751" s="46"/>
      <c r="L751" s="46"/>
      <c r="M751" s="49"/>
      <c r="N751" s="49"/>
      <c r="O751" s="46"/>
      <c r="P751" s="46"/>
      <c r="Q751" s="37"/>
      <c r="R751" s="37"/>
      <c r="S751" s="37"/>
      <c r="T751" s="37"/>
      <c r="U751" s="37"/>
      <c r="V751" s="37"/>
      <c r="W751" s="37"/>
      <c r="X751" s="37"/>
      <c r="Y751" s="37"/>
      <c r="Z751" s="37"/>
    </row>
    <row r="752">
      <c r="A752" s="380"/>
      <c r="B752" s="46"/>
      <c r="C752" s="46"/>
      <c r="D752" s="49"/>
      <c r="E752" s="49"/>
      <c r="F752" s="49"/>
      <c r="G752" s="46"/>
      <c r="H752" s="49"/>
      <c r="I752" s="46"/>
      <c r="J752" s="51"/>
      <c r="K752" s="46"/>
      <c r="L752" s="46"/>
      <c r="M752" s="49"/>
      <c r="N752" s="49"/>
      <c r="O752" s="46"/>
      <c r="P752" s="46"/>
      <c r="Q752" s="37"/>
      <c r="R752" s="37"/>
      <c r="S752" s="37"/>
      <c r="T752" s="37"/>
      <c r="U752" s="37"/>
      <c r="V752" s="37"/>
      <c r="W752" s="37"/>
      <c r="X752" s="37"/>
      <c r="Y752" s="37"/>
      <c r="Z752" s="37"/>
    </row>
    <row r="753">
      <c r="A753" s="380"/>
      <c r="B753" s="46"/>
      <c r="C753" s="46"/>
      <c r="D753" s="49"/>
      <c r="E753" s="49"/>
      <c r="F753" s="49"/>
      <c r="G753" s="46"/>
      <c r="H753" s="49"/>
      <c r="I753" s="46"/>
      <c r="J753" s="51"/>
      <c r="K753" s="46"/>
      <c r="L753" s="46"/>
      <c r="M753" s="49"/>
      <c r="N753" s="49"/>
      <c r="O753" s="46"/>
      <c r="P753" s="46"/>
      <c r="Q753" s="37"/>
      <c r="R753" s="37"/>
      <c r="S753" s="37"/>
      <c r="T753" s="37"/>
      <c r="U753" s="37"/>
      <c r="V753" s="37"/>
      <c r="W753" s="37"/>
      <c r="X753" s="37"/>
      <c r="Y753" s="37"/>
      <c r="Z753" s="37"/>
    </row>
    <row r="754">
      <c r="A754" s="380"/>
      <c r="B754" s="46"/>
      <c r="C754" s="46"/>
      <c r="D754" s="49"/>
      <c r="E754" s="49"/>
      <c r="F754" s="49"/>
      <c r="G754" s="46"/>
      <c r="H754" s="49"/>
      <c r="I754" s="46"/>
      <c r="J754" s="51"/>
      <c r="K754" s="46"/>
      <c r="L754" s="46"/>
      <c r="M754" s="49"/>
      <c r="N754" s="49"/>
      <c r="O754" s="46"/>
      <c r="P754" s="46"/>
      <c r="Q754" s="37"/>
      <c r="R754" s="37"/>
      <c r="S754" s="37"/>
      <c r="T754" s="37"/>
      <c r="U754" s="37"/>
      <c r="V754" s="37"/>
      <c r="W754" s="37"/>
      <c r="X754" s="37"/>
      <c r="Y754" s="37"/>
      <c r="Z754" s="37"/>
    </row>
    <row r="755">
      <c r="A755" s="380"/>
      <c r="B755" s="46"/>
      <c r="C755" s="46"/>
      <c r="D755" s="49"/>
      <c r="E755" s="49"/>
      <c r="F755" s="49"/>
      <c r="G755" s="46"/>
      <c r="H755" s="49"/>
      <c r="I755" s="46"/>
      <c r="J755" s="51"/>
      <c r="K755" s="46"/>
      <c r="L755" s="46"/>
      <c r="M755" s="49"/>
      <c r="N755" s="49"/>
      <c r="O755" s="46"/>
      <c r="P755" s="46"/>
      <c r="Q755" s="37"/>
      <c r="R755" s="37"/>
      <c r="S755" s="37"/>
      <c r="T755" s="37"/>
      <c r="U755" s="37"/>
      <c r="V755" s="37"/>
      <c r="W755" s="37"/>
      <c r="X755" s="37"/>
      <c r="Y755" s="37"/>
      <c r="Z755" s="37"/>
    </row>
    <row r="756">
      <c r="A756" s="380"/>
      <c r="B756" s="46"/>
      <c r="C756" s="46"/>
      <c r="D756" s="49"/>
      <c r="E756" s="49"/>
      <c r="F756" s="49"/>
      <c r="G756" s="46"/>
      <c r="H756" s="49"/>
      <c r="I756" s="46"/>
      <c r="J756" s="51"/>
      <c r="K756" s="46"/>
      <c r="L756" s="46"/>
      <c r="M756" s="49"/>
      <c r="N756" s="49"/>
      <c r="O756" s="46"/>
      <c r="P756" s="46"/>
      <c r="Q756" s="37"/>
      <c r="R756" s="37"/>
      <c r="S756" s="37"/>
      <c r="T756" s="37"/>
      <c r="U756" s="37"/>
      <c r="V756" s="37"/>
      <c r="W756" s="37"/>
      <c r="X756" s="37"/>
      <c r="Y756" s="37"/>
      <c r="Z756" s="37"/>
    </row>
    <row r="757">
      <c r="A757" s="380"/>
      <c r="B757" s="46"/>
      <c r="C757" s="46"/>
      <c r="D757" s="49"/>
      <c r="E757" s="49"/>
      <c r="F757" s="49"/>
      <c r="G757" s="46"/>
      <c r="H757" s="49"/>
      <c r="I757" s="46"/>
      <c r="J757" s="51"/>
      <c r="K757" s="46"/>
      <c r="L757" s="46"/>
      <c r="M757" s="49"/>
      <c r="N757" s="49"/>
      <c r="O757" s="46"/>
      <c r="P757" s="46"/>
      <c r="Q757" s="37"/>
      <c r="R757" s="37"/>
      <c r="S757" s="37"/>
      <c r="T757" s="37"/>
      <c r="U757" s="37"/>
      <c r="V757" s="37"/>
      <c r="W757" s="37"/>
      <c r="X757" s="37"/>
      <c r="Y757" s="37"/>
      <c r="Z757" s="37"/>
    </row>
    <row r="758">
      <c r="A758" s="380"/>
      <c r="B758" s="46"/>
      <c r="C758" s="46"/>
      <c r="D758" s="49"/>
      <c r="E758" s="49"/>
      <c r="F758" s="49"/>
      <c r="G758" s="46"/>
      <c r="H758" s="49"/>
      <c r="I758" s="46"/>
      <c r="J758" s="51"/>
      <c r="K758" s="46"/>
      <c r="L758" s="46"/>
      <c r="M758" s="49"/>
      <c r="N758" s="49"/>
      <c r="O758" s="46"/>
      <c r="P758" s="46"/>
      <c r="Q758" s="37"/>
      <c r="R758" s="37"/>
      <c r="S758" s="37"/>
      <c r="T758" s="37"/>
      <c r="U758" s="37"/>
      <c r="V758" s="37"/>
      <c r="W758" s="37"/>
      <c r="X758" s="37"/>
      <c r="Y758" s="37"/>
      <c r="Z758" s="37"/>
    </row>
    <row r="759">
      <c r="A759" s="380"/>
      <c r="B759" s="46"/>
      <c r="C759" s="46"/>
      <c r="D759" s="49"/>
      <c r="E759" s="49"/>
      <c r="F759" s="49"/>
      <c r="G759" s="46"/>
      <c r="H759" s="49"/>
      <c r="I759" s="46"/>
      <c r="J759" s="51"/>
      <c r="K759" s="46"/>
      <c r="L759" s="46"/>
      <c r="M759" s="49"/>
      <c r="N759" s="49"/>
      <c r="O759" s="46"/>
      <c r="P759" s="46"/>
      <c r="Q759" s="37"/>
      <c r="R759" s="37"/>
      <c r="S759" s="37"/>
      <c r="T759" s="37"/>
      <c r="U759" s="37"/>
      <c r="V759" s="37"/>
      <c r="W759" s="37"/>
      <c r="X759" s="37"/>
      <c r="Y759" s="37"/>
      <c r="Z759" s="37"/>
    </row>
    <row r="760">
      <c r="A760" s="380"/>
      <c r="B760" s="46"/>
      <c r="C760" s="46"/>
      <c r="D760" s="49"/>
      <c r="E760" s="49"/>
      <c r="F760" s="49"/>
      <c r="G760" s="46"/>
      <c r="H760" s="49"/>
      <c r="I760" s="46"/>
      <c r="J760" s="51"/>
      <c r="K760" s="46"/>
      <c r="L760" s="46"/>
      <c r="M760" s="49"/>
      <c r="N760" s="49"/>
      <c r="O760" s="46"/>
      <c r="P760" s="46"/>
      <c r="Q760" s="37"/>
      <c r="R760" s="37"/>
      <c r="S760" s="37"/>
      <c r="T760" s="37"/>
      <c r="U760" s="37"/>
      <c r="V760" s="37"/>
      <c r="W760" s="37"/>
      <c r="X760" s="37"/>
      <c r="Y760" s="37"/>
      <c r="Z760" s="37"/>
    </row>
    <row r="761">
      <c r="A761" s="380"/>
      <c r="B761" s="46"/>
      <c r="C761" s="46"/>
      <c r="D761" s="49"/>
      <c r="E761" s="49"/>
      <c r="F761" s="49"/>
      <c r="G761" s="46"/>
      <c r="H761" s="49"/>
      <c r="I761" s="46"/>
      <c r="J761" s="51"/>
      <c r="K761" s="46"/>
      <c r="L761" s="46"/>
      <c r="M761" s="49"/>
      <c r="N761" s="49"/>
      <c r="O761" s="46"/>
      <c r="P761" s="46"/>
      <c r="Q761" s="37"/>
      <c r="R761" s="37"/>
      <c r="S761" s="37"/>
      <c r="T761" s="37"/>
      <c r="U761" s="37"/>
      <c r="V761" s="37"/>
      <c r="W761" s="37"/>
      <c r="X761" s="37"/>
      <c r="Y761" s="37"/>
      <c r="Z761" s="37"/>
    </row>
    <row r="762">
      <c r="A762" s="380"/>
      <c r="B762" s="46"/>
      <c r="C762" s="46"/>
      <c r="D762" s="49"/>
      <c r="E762" s="49"/>
      <c r="F762" s="49"/>
      <c r="G762" s="46"/>
      <c r="H762" s="49"/>
      <c r="I762" s="46"/>
      <c r="J762" s="51"/>
      <c r="K762" s="46"/>
      <c r="L762" s="46"/>
      <c r="M762" s="49"/>
      <c r="N762" s="49"/>
      <c r="O762" s="46"/>
      <c r="P762" s="46"/>
      <c r="Q762" s="37"/>
      <c r="R762" s="37"/>
      <c r="S762" s="37"/>
      <c r="T762" s="37"/>
      <c r="U762" s="37"/>
      <c r="V762" s="37"/>
      <c r="W762" s="37"/>
      <c r="X762" s="37"/>
      <c r="Y762" s="37"/>
      <c r="Z762" s="37"/>
    </row>
    <row r="763">
      <c r="A763" s="380"/>
      <c r="B763" s="46"/>
      <c r="C763" s="46"/>
      <c r="D763" s="49"/>
      <c r="E763" s="49"/>
      <c r="F763" s="49"/>
      <c r="G763" s="46"/>
      <c r="H763" s="49"/>
      <c r="I763" s="46"/>
      <c r="J763" s="51"/>
      <c r="K763" s="46"/>
      <c r="L763" s="46"/>
      <c r="M763" s="49"/>
      <c r="N763" s="49"/>
      <c r="O763" s="46"/>
      <c r="P763" s="46"/>
      <c r="Q763" s="37"/>
      <c r="R763" s="37"/>
      <c r="S763" s="37"/>
      <c r="T763" s="37"/>
      <c r="U763" s="37"/>
      <c r="V763" s="37"/>
      <c r="W763" s="37"/>
      <c r="X763" s="37"/>
      <c r="Y763" s="37"/>
      <c r="Z763" s="37"/>
    </row>
    <row r="764">
      <c r="A764" s="380"/>
      <c r="B764" s="46"/>
      <c r="C764" s="46"/>
      <c r="D764" s="49"/>
      <c r="E764" s="49"/>
      <c r="F764" s="49"/>
      <c r="G764" s="46"/>
      <c r="H764" s="49"/>
      <c r="I764" s="46"/>
      <c r="J764" s="51"/>
      <c r="K764" s="46"/>
      <c r="L764" s="46"/>
      <c r="M764" s="49"/>
      <c r="N764" s="49"/>
      <c r="O764" s="46"/>
      <c r="P764" s="46"/>
      <c r="Q764" s="37"/>
      <c r="R764" s="37"/>
      <c r="S764" s="37"/>
      <c r="T764" s="37"/>
      <c r="U764" s="37"/>
      <c r="V764" s="37"/>
      <c r="W764" s="37"/>
      <c r="X764" s="37"/>
      <c r="Y764" s="37"/>
      <c r="Z764" s="37"/>
    </row>
    <row r="765">
      <c r="A765" s="380"/>
      <c r="B765" s="46"/>
      <c r="C765" s="46"/>
      <c r="D765" s="49"/>
      <c r="E765" s="49"/>
      <c r="F765" s="49"/>
      <c r="G765" s="46"/>
      <c r="H765" s="49"/>
      <c r="I765" s="46"/>
      <c r="J765" s="51"/>
      <c r="K765" s="46"/>
      <c r="L765" s="46"/>
      <c r="M765" s="49"/>
      <c r="N765" s="49"/>
      <c r="O765" s="46"/>
      <c r="P765" s="46"/>
      <c r="Q765" s="37"/>
      <c r="R765" s="37"/>
      <c r="S765" s="37"/>
      <c r="T765" s="37"/>
      <c r="U765" s="37"/>
      <c r="V765" s="37"/>
      <c r="W765" s="37"/>
      <c r="X765" s="37"/>
      <c r="Y765" s="37"/>
      <c r="Z765" s="37"/>
    </row>
    <row r="766">
      <c r="A766" s="380"/>
      <c r="B766" s="46"/>
      <c r="C766" s="46"/>
      <c r="D766" s="49"/>
      <c r="E766" s="49"/>
      <c r="F766" s="49"/>
      <c r="G766" s="46"/>
      <c r="H766" s="49"/>
      <c r="I766" s="46"/>
      <c r="J766" s="51"/>
      <c r="K766" s="46"/>
      <c r="L766" s="46"/>
      <c r="M766" s="49"/>
      <c r="N766" s="49"/>
      <c r="O766" s="46"/>
      <c r="P766" s="46"/>
      <c r="Q766" s="37"/>
      <c r="R766" s="37"/>
      <c r="S766" s="37"/>
      <c r="T766" s="37"/>
      <c r="U766" s="37"/>
      <c r="V766" s="37"/>
      <c r="W766" s="37"/>
      <c r="X766" s="37"/>
      <c r="Y766" s="37"/>
      <c r="Z766" s="37"/>
    </row>
    <row r="767">
      <c r="A767" s="380"/>
      <c r="B767" s="46"/>
      <c r="C767" s="46"/>
      <c r="D767" s="49"/>
      <c r="E767" s="49"/>
      <c r="F767" s="49"/>
      <c r="G767" s="46"/>
      <c r="H767" s="49"/>
      <c r="I767" s="46"/>
      <c r="J767" s="51"/>
      <c r="K767" s="46"/>
      <c r="L767" s="46"/>
      <c r="M767" s="49"/>
      <c r="N767" s="49"/>
      <c r="O767" s="46"/>
      <c r="P767" s="46"/>
      <c r="Q767" s="37"/>
      <c r="R767" s="37"/>
      <c r="S767" s="37"/>
      <c r="T767" s="37"/>
      <c r="U767" s="37"/>
      <c r="V767" s="37"/>
      <c r="W767" s="37"/>
      <c r="X767" s="37"/>
      <c r="Y767" s="37"/>
      <c r="Z767" s="37"/>
    </row>
    <row r="768">
      <c r="A768" s="380"/>
      <c r="B768" s="46"/>
      <c r="C768" s="46"/>
      <c r="D768" s="49"/>
      <c r="E768" s="49"/>
      <c r="F768" s="49"/>
      <c r="G768" s="46"/>
      <c r="H768" s="49"/>
      <c r="I768" s="46"/>
      <c r="J768" s="51"/>
      <c r="K768" s="46"/>
      <c r="L768" s="46"/>
      <c r="M768" s="49"/>
      <c r="N768" s="49"/>
      <c r="O768" s="46"/>
      <c r="P768" s="46"/>
      <c r="Q768" s="37"/>
      <c r="R768" s="37"/>
      <c r="S768" s="37"/>
      <c r="T768" s="37"/>
      <c r="U768" s="37"/>
      <c r="V768" s="37"/>
      <c r="W768" s="37"/>
      <c r="X768" s="37"/>
      <c r="Y768" s="37"/>
      <c r="Z768" s="37"/>
    </row>
    <row r="769">
      <c r="A769" s="380"/>
      <c r="B769" s="46"/>
      <c r="C769" s="46"/>
      <c r="D769" s="49"/>
      <c r="E769" s="49"/>
      <c r="F769" s="49"/>
      <c r="G769" s="46"/>
      <c r="H769" s="49"/>
      <c r="I769" s="46"/>
      <c r="J769" s="51"/>
      <c r="K769" s="46"/>
      <c r="L769" s="46"/>
      <c r="M769" s="49"/>
      <c r="N769" s="49"/>
      <c r="O769" s="46"/>
      <c r="P769" s="46"/>
      <c r="Q769" s="37"/>
      <c r="R769" s="37"/>
      <c r="S769" s="37"/>
      <c r="T769" s="37"/>
      <c r="U769" s="37"/>
      <c r="V769" s="37"/>
      <c r="W769" s="37"/>
      <c r="X769" s="37"/>
      <c r="Y769" s="37"/>
      <c r="Z769" s="37"/>
    </row>
    <row r="770">
      <c r="A770" s="380"/>
      <c r="B770" s="46"/>
      <c r="C770" s="46"/>
      <c r="D770" s="49"/>
      <c r="E770" s="49"/>
      <c r="F770" s="49"/>
      <c r="G770" s="46"/>
      <c r="H770" s="49"/>
      <c r="I770" s="46"/>
      <c r="J770" s="51"/>
      <c r="K770" s="46"/>
      <c r="L770" s="46"/>
      <c r="M770" s="49"/>
      <c r="N770" s="49"/>
      <c r="O770" s="46"/>
      <c r="P770" s="46"/>
      <c r="Q770" s="37"/>
      <c r="R770" s="37"/>
      <c r="S770" s="37"/>
      <c r="T770" s="37"/>
      <c r="U770" s="37"/>
      <c r="V770" s="37"/>
      <c r="W770" s="37"/>
      <c r="X770" s="37"/>
      <c r="Y770" s="37"/>
      <c r="Z770" s="37"/>
    </row>
    <row r="771">
      <c r="A771" s="380"/>
      <c r="B771" s="46"/>
      <c r="C771" s="46"/>
      <c r="D771" s="49"/>
      <c r="E771" s="49"/>
      <c r="F771" s="49"/>
      <c r="G771" s="46"/>
      <c r="H771" s="49"/>
      <c r="I771" s="46"/>
      <c r="J771" s="51"/>
      <c r="K771" s="46"/>
      <c r="L771" s="46"/>
      <c r="M771" s="49"/>
      <c r="N771" s="49"/>
      <c r="O771" s="46"/>
      <c r="P771" s="46"/>
      <c r="Q771" s="37"/>
      <c r="R771" s="37"/>
      <c r="S771" s="37"/>
      <c r="T771" s="37"/>
      <c r="U771" s="37"/>
      <c r="V771" s="37"/>
      <c r="W771" s="37"/>
      <c r="X771" s="37"/>
      <c r="Y771" s="37"/>
      <c r="Z771" s="37"/>
    </row>
    <row r="772">
      <c r="A772" s="380"/>
      <c r="B772" s="46"/>
      <c r="C772" s="46"/>
      <c r="D772" s="49"/>
      <c r="E772" s="49"/>
      <c r="F772" s="49"/>
      <c r="G772" s="46"/>
      <c r="H772" s="49"/>
      <c r="I772" s="46"/>
      <c r="J772" s="51"/>
      <c r="K772" s="46"/>
      <c r="L772" s="46"/>
      <c r="M772" s="49"/>
      <c r="N772" s="49"/>
      <c r="O772" s="46"/>
      <c r="P772" s="46"/>
      <c r="Q772" s="37"/>
      <c r="R772" s="37"/>
      <c r="S772" s="37"/>
      <c r="T772" s="37"/>
      <c r="U772" s="37"/>
      <c r="V772" s="37"/>
      <c r="W772" s="37"/>
      <c r="X772" s="37"/>
      <c r="Y772" s="37"/>
      <c r="Z772" s="37"/>
    </row>
    <row r="773">
      <c r="A773" s="380"/>
      <c r="B773" s="46"/>
      <c r="C773" s="46"/>
      <c r="D773" s="49"/>
      <c r="E773" s="49"/>
      <c r="F773" s="49"/>
      <c r="G773" s="46"/>
      <c r="H773" s="49"/>
      <c r="I773" s="46"/>
      <c r="J773" s="51"/>
      <c r="K773" s="46"/>
      <c r="L773" s="46"/>
      <c r="M773" s="49"/>
      <c r="N773" s="49"/>
      <c r="O773" s="46"/>
      <c r="P773" s="46"/>
      <c r="Q773" s="37"/>
      <c r="R773" s="37"/>
      <c r="S773" s="37"/>
      <c r="T773" s="37"/>
      <c r="U773" s="37"/>
      <c r="V773" s="37"/>
      <c r="W773" s="37"/>
      <c r="X773" s="37"/>
      <c r="Y773" s="37"/>
      <c r="Z773" s="37"/>
    </row>
    <row r="774">
      <c r="A774" s="380"/>
      <c r="B774" s="46"/>
      <c r="C774" s="46"/>
      <c r="D774" s="49"/>
      <c r="E774" s="49"/>
      <c r="F774" s="49"/>
      <c r="G774" s="46"/>
      <c r="H774" s="49"/>
      <c r="I774" s="46"/>
      <c r="J774" s="51"/>
      <c r="K774" s="46"/>
      <c r="L774" s="46"/>
      <c r="M774" s="49"/>
      <c r="N774" s="49"/>
      <c r="O774" s="46"/>
      <c r="P774" s="46"/>
      <c r="Q774" s="37"/>
      <c r="R774" s="37"/>
      <c r="S774" s="37"/>
      <c r="T774" s="37"/>
      <c r="U774" s="37"/>
      <c r="V774" s="37"/>
      <c r="W774" s="37"/>
      <c r="X774" s="37"/>
      <c r="Y774" s="37"/>
      <c r="Z774" s="37"/>
    </row>
    <row r="775">
      <c r="A775" s="380"/>
      <c r="B775" s="46"/>
      <c r="C775" s="46"/>
      <c r="D775" s="49"/>
      <c r="E775" s="49"/>
      <c r="F775" s="49"/>
      <c r="G775" s="46"/>
      <c r="H775" s="49"/>
      <c r="I775" s="46"/>
      <c r="J775" s="51"/>
      <c r="K775" s="46"/>
      <c r="L775" s="46"/>
      <c r="M775" s="49"/>
      <c r="N775" s="49"/>
      <c r="O775" s="46"/>
      <c r="P775" s="46"/>
      <c r="Q775" s="37"/>
      <c r="R775" s="37"/>
      <c r="S775" s="37"/>
      <c r="T775" s="37"/>
      <c r="U775" s="37"/>
      <c r="V775" s="37"/>
      <c r="W775" s="37"/>
      <c r="X775" s="37"/>
      <c r="Y775" s="37"/>
      <c r="Z775" s="37"/>
    </row>
    <row r="776">
      <c r="A776" s="380"/>
      <c r="B776" s="46"/>
      <c r="C776" s="46"/>
      <c r="D776" s="49"/>
      <c r="E776" s="49"/>
      <c r="F776" s="49"/>
      <c r="G776" s="46"/>
      <c r="H776" s="49"/>
      <c r="I776" s="46"/>
      <c r="J776" s="51"/>
      <c r="K776" s="46"/>
      <c r="L776" s="46"/>
      <c r="M776" s="49"/>
      <c r="N776" s="49"/>
      <c r="O776" s="46"/>
      <c r="P776" s="46"/>
      <c r="Q776" s="37"/>
      <c r="R776" s="37"/>
      <c r="S776" s="37"/>
      <c r="T776" s="37"/>
      <c r="U776" s="37"/>
      <c r="V776" s="37"/>
      <c r="W776" s="37"/>
      <c r="X776" s="37"/>
      <c r="Y776" s="37"/>
      <c r="Z776" s="37"/>
    </row>
    <row r="777">
      <c r="A777" s="380"/>
      <c r="B777" s="46"/>
      <c r="C777" s="46"/>
      <c r="D777" s="49"/>
      <c r="E777" s="49"/>
      <c r="F777" s="49"/>
      <c r="G777" s="46"/>
      <c r="H777" s="49"/>
      <c r="I777" s="46"/>
      <c r="J777" s="51"/>
      <c r="K777" s="46"/>
      <c r="L777" s="46"/>
      <c r="M777" s="49"/>
      <c r="N777" s="49"/>
      <c r="O777" s="46"/>
      <c r="P777" s="46"/>
      <c r="Q777" s="37"/>
      <c r="R777" s="37"/>
      <c r="S777" s="37"/>
      <c r="T777" s="37"/>
      <c r="U777" s="37"/>
      <c r="V777" s="37"/>
      <c r="W777" s="37"/>
      <c r="X777" s="37"/>
      <c r="Y777" s="37"/>
      <c r="Z777" s="37"/>
    </row>
    <row r="778">
      <c r="A778" s="380"/>
      <c r="B778" s="46"/>
      <c r="C778" s="46"/>
      <c r="D778" s="49"/>
      <c r="E778" s="49"/>
      <c r="F778" s="49"/>
      <c r="G778" s="46"/>
      <c r="H778" s="49"/>
      <c r="I778" s="46"/>
      <c r="J778" s="51"/>
      <c r="K778" s="46"/>
      <c r="L778" s="46"/>
      <c r="M778" s="49"/>
      <c r="N778" s="49"/>
      <c r="O778" s="46"/>
      <c r="P778" s="46"/>
      <c r="Q778" s="37"/>
      <c r="R778" s="37"/>
      <c r="S778" s="37"/>
      <c r="T778" s="37"/>
      <c r="U778" s="37"/>
      <c r="V778" s="37"/>
      <c r="W778" s="37"/>
      <c r="X778" s="37"/>
      <c r="Y778" s="37"/>
      <c r="Z778" s="37"/>
    </row>
    <row r="779">
      <c r="A779" s="380"/>
      <c r="B779" s="46"/>
      <c r="C779" s="46"/>
      <c r="D779" s="49"/>
      <c r="E779" s="49"/>
      <c r="F779" s="49"/>
      <c r="G779" s="46"/>
      <c r="H779" s="49"/>
      <c r="I779" s="46"/>
      <c r="J779" s="51"/>
      <c r="K779" s="46"/>
      <c r="L779" s="46"/>
      <c r="M779" s="49"/>
      <c r="N779" s="49"/>
      <c r="O779" s="46"/>
      <c r="P779" s="46"/>
      <c r="Q779" s="37"/>
      <c r="R779" s="37"/>
      <c r="S779" s="37"/>
      <c r="T779" s="37"/>
      <c r="U779" s="37"/>
      <c r="V779" s="37"/>
      <c r="W779" s="37"/>
      <c r="X779" s="37"/>
      <c r="Y779" s="37"/>
      <c r="Z779" s="37"/>
    </row>
    <row r="780">
      <c r="A780" s="380"/>
      <c r="B780" s="46"/>
      <c r="C780" s="46"/>
      <c r="D780" s="49"/>
      <c r="E780" s="49"/>
      <c r="F780" s="49"/>
      <c r="G780" s="46"/>
      <c r="H780" s="49"/>
      <c r="I780" s="46"/>
      <c r="J780" s="51"/>
      <c r="K780" s="46"/>
      <c r="L780" s="46"/>
      <c r="M780" s="49"/>
      <c r="N780" s="49"/>
      <c r="O780" s="46"/>
      <c r="P780" s="46"/>
      <c r="Q780" s="37"/>
      <c r="R780" s="37"/>
      <c r="S780" s="37"/>
      <c r="T780" s="37"/>
      <c r="U780" s="37"/>
      <c r="V780" s="37"/>
      <c r="W780" s="37"/>
      <c r="X780" s="37"/>
      <c r="Y780" s="37"/>
      <c r="Z780" s="37"/>
    </row>
    <row r="781">
      <c r="A781" s="380"/>
      <c r="B781" s="46"/>
      <c r="C781" s="46"/>
      <c r="D781" s="49"/>
      <c r="E781" s="49"/>
      <c r="F781" s="49"/>
      <c r="G781" s="46"/>
      <c r="H781" s="49"/>
      <c r="I781" s="46"/>
      <c r="J781" s="51"/>
      <c r="K781" s="46"/>
      <c r="L781" s="46"/>
      <c r="M781" s="49"/>
      <c r="N781" s="49"/>
      <c r="O781" s="46"/>
      <c r="P781" s="46"/>
      <c r="Q781" s="37"/>
      <c r="R781" s="37"/>
      <c r="S781" s="37"/>
      <c r="T781" s="37"/>
      <c r="U781" s="37"/>
      <c r="V781" s="37"/>
      <c r="W781" s="37"/>
      <c r="X781" s="37"/>
      <c r="Y781" s="37"/>
      <c r="Z781" s="37"/>
    </row>
    <row r="782">
      <c r="A782" s="380"/>
      <c r="B782" s="46"/>
      <c r="C782" s="46"/>
      <c r="D782" s="49"/>
      <c r="E782" s="49"/>
      <c r="F782" s="49"/>
      <c r="G782" s="46"/>
      <c r="H782" s="49"/>
      <c r="I782" s="46"/>
      <c r="J782" s="51"/>
      <c r="K782" s="46"/>
      <c r="L782" s="46"/>
      <c r="M782" s="49"/>
      <c r="N782" s="49"/>
      <c r="O782" s="46"/>
      <c r="P782" s="46"/>
      <c r="Q782" s="37"/>
      <c r="R782" s="37"/>
      <c r="S782" s="37"/>
      <c r="T782" s="37"/>
      <c r="U782" s="37"/>
      <c r="V782" s="37"/>
      <c r="W782" s="37"/>
      <c r="X782" s="37"/>
      <c r="Y782" s="37"/>
      <c r="Z782" s="37"/>
    </row>
    <row r="783">
      <c r="A783" s="380"/>
      <c r="B783" s="46"/>
      <c r="C783" s="46"/>
      <c r="D783" s="49"/>
      <c r="E783" s="49"/>
      <c r="F783" s="49"/>
      <c r="G783" s="46"/>
      <c r="H783" s="49"/>
      <c r="I783" s="46"/>
      <c r="J783" s="51"/>
      <c r="K783" s="46"/>
      <c r="L783" s="46"/>
      <c r="M783" s="49"/>
      <c r="N783" s="49"/>
      <c r="O783" s="46"/>
      <c r="P783" s="46"/>
      <c r="Q783" s="37"/>
      <c r="R783" s="37"/>
      <c r="S783" s="37"/>
      <c r="T783" s="37"/>
      <c r="U783" s="37"/>
      <c r="V783" s="37"/>
      <c r="W783" s="37"/>
      <c r="X783" s="37"/>
      <c r="Y783" s="37"/>
      <c r="Z783" s="37"/>
    </row>
    <row r="784">
      <c r="A784" s="380"/>
      <c r="B784" s="46"/>
      <c r="C784" s="46"/>
      <c r="D784" s="49"/>
      <c r="E784" s="49"/>
      <c r="F784" s="49"/>
      <c r="G784" s="46"/>
      <c r="H784" s="49"/>
      <c r="I784" s="46"/>
      <c r="J784" s="51"/>
      <c r="K784" s="46"/>
      <c r="L784" s="46"/>
      <c r="M784" s="49"/>
      <c r="N784" s="49"/>
      <c r="O784" s="46"/>
      <c r="P784" s="46"/>
      <c r="Q784" s="37"/>
      <c r="R784" s="37"/>
      <c r="S784" s="37"/>
      <c r="T784" s="37"/>
      <c r="U784" s="37"/>
      <c r="V784" s="37"/>
      <c r="W784" s="37"/>
      <c r="X784" s="37"/>
      <c r="Y784" s="37"/>
      <c r="Z784" s="37"/>
    </row>
    <row r="785">
      <c r="A785" s="380"/>
      <c r="B785" s="46"/>
      <c r="C785" s="46"/>
      <c r="D785" s="49"/>
      <c r="E785" s="49"/>
      <c r="F785" s="49"/>
      <c r="G785" s="46"/>
      <c r="H785" s="49"/>
      <c r="I785" s="46"/>
      <c r="J785" s="51"/>
      <c r="K785" s="46"/>
      <c r="L785" s="46"/>
      <c r="M785" s="49"/>
      <c r="N785" s="49"/>
      <c r="O785" s="46"/>
      <c r="P785" s="46"/>
      <c r="Q785" s="37"/>
      <c r="R785" s="37"/>
      <c r="S785" s="37"/>
      <c r="T785" s="37"/>
      <c r="U785" s="37"/>
      <c r="V785" s="37"/>
      <c r="W785" s="37"/>
      <c r="X785" s="37"/>
      <c r="Y785" s="37"/>
      <c r="Z785" s="37"/>
    </row>
    <row r="786">
      <c r="A786" s="380"/>
      <c r="B786" s="46"/>
      <c r="C786" s="46"/>
      <c r="D786" s="49"/>
      <c r="E786" s="49"/>
      <c r="F786" s="49"/>
      <c r="G786" s="46"/>
      <c r="H786" s="49"/>
      <c r="I786" s="46"/>
      <c r="J786" s="51"/>
      <c r="K786" s="46"/>
      <c r="L786" s="46"/>
      <c r="M786" s="49"/>
      <c r="N786" s="49"/>
      <c r="O786" s="46"/>
      <c r="P786" s="46"/>
      <c r="Q786" s="37"/>
      <c r="R786" s="37"/>
      <c r="S786" s="37"/>
      <c r="T786" s="37"/>
      <c r="U786" s="37"/>
      <c r="V786" s="37"/>
      <c r="W786" s="37"/>
      <c r="X786" s="37"/>
      <c r="Y786" s="37"/>
      <c r="Z786" s="37"/>
    </row>
    <row r="787">
      <c r="A787" s="380"/>
      <c r="B787" s="46"/>
      <c r="C787" s="46"/>
      <c r="D787" s="49"/>
      <c r="E787" s="49"/>
      <c r="F787" s="49"/>
      <c r="G787" s="46"/>
      <c r="H787" s="49"/>
      <c r="I787" s="46"/>
      <c r="J787" s="51"/>
      <c r="K787" s="46"/>
      <c r="L787" s="46"/>
      <c r="M787" s="49"/>
      <c r="N787" s="49"/>
      <c r="O787" s="46"/>
      <c r="P787" s="46"/>
      <c r="Q787" s="37"/>
      <c r="R787" s="37"/>
      <c r="S787" s="37"/>
      <c r="T787" s="37"/>
      <c r="U787" s="37"/>
      <c r="V787" s="37"/>
      <c r="W787" s="37"/>
      <c r="X787" s="37"/>
      <c r="Y787" s="37"/>
      <c r="Z787" s="37"/>
    </row>
    <row r="788">
      <c r="A788" s="380"/>
      <c r="B788" s="46"/>
      <c r="C788" s="46"/>
      <c r="D788" s="49"/>
      <c r="E788" s="49"/>
      <c r="F788" s="49"/>
      <c r="G788" s="46"/>
      <c r="H788" s="49"/>
      <c r="I788" s="46"/>
      <c r="J788" s="51"/>
      <c r="K788" s="46"/>
      <c r="L788" s="46"/>
      <c r="M788" s="49"/>
      <c r="N788" s="49"/>
      <c r="O788" s="46"/>
      <c r="P788" s="46"/>
      <c r="Q788" s="37"/>
      <c r="R788" s="37"/>
      <c r="S788" s="37"/>
      <c r="T788" s="37"/>
      <c r="U788" s="37"/>
      <c r="V788" s="37"/>
      <c r="W788" s="37"/>
      <c r="X788" s="37"/>
      <c r="Y788" s="37"/>
      <c r="Z788" s="37"/>
    </row>
    <row r="789">
      <c r="A789" s="380"/>
      <c r="B789" s="46"/>
      <c r="C789" s="46"/>
      <c r="D789" s="49"/>
      <c r="E789" s="49"/>
      <c r="F789" s="49"/>
      <c r="G789" s="46"/>
      <c r="H789" s="49"/>
      <c r="I789" s="46"/>
      <c r="J789" s="51"/>
      <c r="K789" s="46"/>
      <c r="L789" s="46"/>
      <c r="M789" s="49"/>
      <c r="N789" s="49"/>
      <c r="O789" s="46"/>
      <c r="P789" s="46"/>
      <c r="Q789" s="37"/>
      <c r="R789" s="37"/>
      <c r="S789" s="37"/>
      <c r="T789" s="37"/>
      <c r="U789" s="37"/>
      <c r="V789" s="37"/>
      <c r="W789" s="37"/>
      <c r="X789" s="37"/>
      <c r="Y789" s="37"/>
      <c r="Z789" s="37"/>
    </row>
    <row r="790">
      <c r="A790" s="380"/>
      <c r="B790" s="46"/>
      <c r="C790" s="46"/>
      <c r="D790" s="49"/>
      <c r="E790" s="49"/>
      <c r="F790" s="49"/>
      <c r="G790" s="46"/>
      <c r="H790" s="49"/>
      <c r="I790" s="46"/>
      <c r="J790" s="51"/>
      <c r="K790" s="46"/>
      <c r="L790" s="46"/>
      <c r="M790" s="49"/>
      <c r="N790" s="49"/>
      <c r="O790" s="46"/>
      <c r="P790" s="46"/>
      <c r="Q790" s="37"/>
      <c r="R790" s="37"/>
      <c r="S790" s="37"/>
      <c r="T790" s="37"/>
      <c r="U790" s="37"/>
      <c r="V790" s="37"/>
      <c r="W790" s="37"/>
      <c r="X790" s="37"/>
      <c r="Y790" s="37"/>
      <c r="Z790" s="37"/>
    </row>
    <row r="791">
      <c r="A791" s="380"/>
      <c r="B791" s="46"/>
      <c r="C791" s="46"/>
      <c r="D791" s="49"/>
      <c r="E791" s="49"/>
      <c r="F791" s="49"/>
      <c r="G791" s="46"/>
      <c r="H791" s="49"/>
      <c r="I791" s="46"/>
      <c r="J791" s="51"/>
      <c r="K791" s="46"/>
      <c r="L791" s="46"/>
      <c r="M791" s="49"/>
      <c r="N791" s="49"/>
      <c r="O791" s="46"/>
      <c r="P791" s="46"/>
      <c r="Q791" s="37"/>
      <c r="R791" s="37"/>
      <c r="S791" s="37"/>
      <c r="T791" s="37"/>
      <c r="U791" s="37"/>
      <c r="V791" s="37"/>
      <c r="W791" s="37"/>
      <c r="X791" s="37"/>
      <c r="Y791" s="37"/>
      <c r="Z791" s="37"/>
    </row>
    <row r="792">
      <c r="A792" s="380"/>
      <c r="B792" s="46"/>
      <c r="C792" s="46"/>
      <c r="D792" s="49"/>
      <c r="E792" s="49"/>
      <c r="F792" s="49"/>
      <c r="G792" s="46"/>
      <c r="H792" s="49"/>
      <c r="I792" s="46"/>
      <c r="J792" s="51"/>
      <c r="K792" s="46"/>
      <c r="L792" s="46"/>
      <c r="M792" s="49"/>
      <c r="N792" s="49"/>
      <c r="O792" s="46"/>
      <c r="P792" s="46"/>
      <c r="Q792" s="37"/>
      <c r="R792" s="37"/>
      <c r="S792" s="37"/>
      <c r="T792" s="37"/>
      <c r="U792" s="37"/>
      <c r="V792" s="37"/>
      <c r="W792" s="37"/>
      <c r="X792" s="37"/>
      <c r="Y792" s="37"/>
      <c r="Z792" s="37"/>
    </row>
    <row r="793">
      <c r="A793" s="380"/>
      <c r="B793" s="46"/>
      <c r="C793" s="46"/>
      <c r="D793" s="49"/>
      <c r="E793" s="49"/>
      <c r="F793" s="49"/>
      <c r="G793" s="46"/>
      <c r="H793" s="49"/>
      <c r="I793" s="46"/>
      <c r="J793" s="51"/>
      <c r="K793" s="46"/>
      <c r="L793" s="46"/>
      <c r="M793" s="49"/>
      <c r="N793" s="49"/>
      <c r="O793" s="46"/>
      <c r="P793" s="46"/>
      <c r="Q793" s="37"/>
      <c r="R793" s="37"/>
      <c r="S793" s="37"/>
      <c r="T793" s="37"/>
      <c r="U793" s="37"/>
      <c r="V793" s="37"/>
      <c r="W793" s="37"/>
      <c r="X793" s="37"/>
      <c r="Y793" s="37"/>
      <c r="Z793" s="37"/>
    </row>
    <row r="794">
      <c r="A794" s="380"/>
      <c r="B794" s="46"/>
      <c r="C794" s="46"/>
      <c r="D794" s="49"/>
      <c r="E794" s="49"/>
      <c r="F794" s="49"/>
      <c r="G794" s="46"/>
      <c r="H794" s="49"/>
      <c r="I794" s="46"/>
      <c r="J794" s="51"/>
      <c r="K794" s="46"/>
      <c r="L794" s="46"/>
      <c r="M794" s="49"/>
      <c r="N794" s="49"/>
      <c r="O794" s="46"/>
      <c r="P794" s="46"/>
      <c r="Q794" s="37"/>
      <c r="R794" s="37"/>
      <c r="S794" s="37"/>
      <c r="T794" s="37"/>
      <c r="U794" s="37"/>
      <c r="V794" s="37"/>
      <c r="W794" s="37"/>
      <c r="X794" s="37"/>
      <c r="Y794" s="37"/>
      <c r="Z794" s="37"/>
    </row>
    <row r="795">
      <c r="A795" s="380"/>
      <c r="B795" s="46"/>
      <c r="C795" s="46"/>
      <c r="D795" s="49"/>
      <c r="E795" s="49"/>
      <c r="F795" s="49"/>
      <c r="G795" s="46"/>
      <c r="H795" s="49"/>
      <c r="I795" s="46"/>
      <c r="J795" s="51"/>
      <c r="K795" s="46"/>
      <c r="L795" s="46"/>
      <c r="M795" s="49"/>
      <c r="N795" s="49"/>
      <c r="O795" s="46"/>
      <c r="P795" s="46"/>
      <c r="Q795" s="37"/>
      <c r="R795" s="37"/>
      <c r="S795" s="37"/>
      <c r="T795" s="37"/>
      <c r="U795" s="37"/>
      <c r="V795" s="37"/>
      <c r="W795" s="37"/>
      <c r="X795" s="37"/>
      <c r="Y795" s="37"/>
      <c r="Z795" s="37"/>
    </row>
    <row r="796">
      <c r="A796" s="380"/>
      <c r="B796" s="46"/>
      <c r="C796" s="46"/>
      <c r="D796" s="49"/>
      <c r="E796" s="49"/>
      <c r="F796" s="49"/>
      <c r="G796" s="46"/>
      <c r="H796" s="49"/>
      <c r="I796" s="46"/>
      <c r="J796" s="51"/>
      <c r="K796" s="46"/>
      <c r="L796" s="46"/>
      <c r="M796" s="49"/>
      <c r="N796" s="49"/>
      <c r="O796" s="46"/>
      <c r="P796" s="46"/>
      <c r="Q796" s="37"/>
      <c r="R796" s="37"/>
      <c r="S796" s="37"/>
      <c r="T796" s="37"/>
      <c r="U796" s="37"/>
      <c r="V796" s="37"/>
      <c r="W796" s="37"/>
      <c r="X796" s="37"/>
      <c r="Y796" s="37"/>
      <c r="Z796" s="37"/>
    </row>
    <row r="797">
      <c r="A797" s="380"/>
      <c r="B797" s="46"/>
      <c r="C797" s="46"/>
      <c r="D797" s="49"/>
      <c r="E797" s="49"/>
      <c r="F797" s="49"/>
      <c r="G797" s="46"/>
      <c r="H797" s="49"/>
      <c r="I797" s="46"/>
      <c r="J797" s="51"/>
      <c r="K797" s="46"/>
      <c r="L797" s="46"/>
      <c r="M797" s="49"/>
      <c r="N797" s="49"/>
      <c r="O797" s="46"/>
      <c r="P797" s="46"/>
      <c r="Q797" s="37"/>
      <c r="R797" s="37"/>
      <c r="S797" s="37"/>
      <c r="T797" s="37"/>
      <c r="U797" s="37"/>
      <c r="V797" s="37"/>
      <c r="W797" s="37"/>
      <c r="X797" s="37"/>
      <c r="Y797" s="37"/>
      <c r="Z797" s="37"/>
    </row>
    <row r="798">
      <c r="A798" s="380"/>
      <c r="B798" s="46"/>
      <c r="C798" s="46"/>
      <c r="D798" s="49"/>
      <c r="E798" s="49"/>
      <c r="F798" s="49"/>
      <c r="G798" s="46"/>
      <c r="H798" s="49"/>
      <c r="I798" s="46"/>
      <c r="J798" s="51"/>
      <c r="K798" s="46"/>
      <c r="L798" s="46"/>
      <c r="M798" s="49"/>
      <c r="N798" s="49"/>
      <c r="O798" s="46"/>
      <c r="P798" s="46"/>
      <c r="Q798" s="37"/>
      <c r="R798" s="37"/>
      <c r="S798" s="37"/>
      <c r="T798" s="37"/>
      <c r="U798" s="37"/>
      <c r="V798" s="37"/>
      <c r="W798" s="37"/>
      <c r="X798" s="37"/>
      <c r="Y798" s="37"/>
      <c r="Z798" s="37"/>
    </row>
    <row r="799">
      <c r="A799" s="380"/>
      <c r="B799" s="46"/>
      <c r="C799" s="46"/>
      <c r="D799" s="49"/>
      <c r="E799" s="49"/>
      <c r="F799" s="49"/>
      <c r="G799" s="46"/>
      <c r="H799" s="49"/>
      <c r="I799" s="46"/>
      <c r="J799" s="51"/>
      <c r="K799" s="46"/>
      <c r="L799" s="46"/>
      <c r="M799" s="49"/>
      <c r="N799" s="49"/>
      <c r="O799" s="46"/>
      <c r="P799" s="46"/>
      <c r="Q799" s="37"/>
      <c r="R799" s="37"/>
      <c r="S799" s="37"/>
      <c r="T799" s="37"/>
      <c r="U799" s="37"/>
      <c r="V799" s="37"/>
      <c r="W799" s="37"/>
      <c r="X799" s="37"/>
      <c r="Y799" s="37"/>
      <c r="Z799" s="37"/>
    </row>
    <row r="800">
      <c r="A800" s="380"/>
      <c r="B800" s="46"/>
      <c r="C800" s="46"/>
      <c r="D800" s="49"/>
      <c r="E800" s="49"/>
      <c r="F800" s="49"/>
      <c r="G800" s="46"/>
      <c r="H800" s="49"/>
      <c r="I800" s="46"/>
      <c r="J800" s="51"/>
      <c r="K800" s="46"/>
      <c r="L800" s="46"/>
      <c r="M800" s="49"/>
      <c r="N800" s="49"/>
      <c r="O800" s="46"/>
      <c r="P800" s="46"/>
      <c r="Q800" s="37"/>
      <c r="R800" s="37"/>
      <c r="S800" s="37"/>
      <c r="T800" s="37"/>
      <c r="U800" s="37"/>
      <c r="V800" s="37"/>
      <c r="W800" s="37"/>
      <c r="X800" s="37"/>
      <c r="Y800" s="37"/>
      <c r="Z800" s="37"/>
    </row>
    <row r="801">
      <c r="A801" s="380"/>
      <c r="B801" s="46"/>
      <c r="C801" s="46"/>
      <c r="D801" s="49"/>
      <c r="E801" s="49"/>
      <c r="F801" s="49"/>
      <c r="G801" s="46"/>
      <c r="H801" s="49"/>
      <c r="I801" s="46"/>
      <c r="J801" s="51"/>
      <c r="K801" s="46"/>
      <c r="L801" s="46"/>
      <c r="M801" s="49"/>
      <c r="N801" s="49"/>
      <c r="O801" s="46"/>
      <c r="P801" s="46"/>
      <c r="Q801" s="37"/>
      <c r="R801" s="37"/>
      <c r="S801" s="37"/>
      <c r="T801" s="37"/>
      <c r="U801" s="37"/>
      <c r="V801" s="37"/>
      <c r="W801" s="37"/>
      <c r="X801" s="37"/>
      <c r="Y801" s="37"/>
      <c r="Z801" s="37"/>
    </row>
    <row r="802">
      <c r="A802" s="380"/>
      <c r="B802" s="46"/>
      <c r="C802" s="46"/>
      <c r="D802" s="49"/>
      <c r="E802" s="49"/>
      <c r="F802" s="49"/>
      <c r="G802" s="46"/>
      <c r="H802" s="49"/>
      <c r="I802" s="46"/>
      <c r="J802" s="51"/>
      <c r="K802" s="46"/>
      <c r="L802" s="46"/>
      <c r="M802" s="49"/>
      <c r="N802" s="49"/>
      <c r="O802" s="46"/>
      <c r="P802" s="46"/>
      <c r="Q802" s="37"/>
      <c r="R802" s="37"/>
      <c r="S802" s="37"/>
      <c r="T802" s="37"/>
      <c r="U802" s="37"/>
      <c r="V802" s="37"/>
      <c r="W802" s="37"/>
      <c r="X802" s="37"/>
      <c r="Y802" s="37"/>
      <c r="Z802" s="37"/>
    </row>
    <row r="803">
      <c r="A803" s="380"/>
      <c r="B803" s="46"/>
      <c r="C803" s="46"/>
      <c r="D803" s="49"/>
      <c r="E803" s="49"/>
      <c r="F803" s="49"/>
      <c r="G803" s="46"/>
      <c r="H803" s="49"/>
      <c r="I803" s="46"/>
      <c r="J803" s="51"/>
      <c r="K803" s="46"/>
      <c r="L803" s="46"/>
      <c r="M803" s="49"/>
      <c r="N803" s="49"/>
      <c r="O803" s="46"/>
      <c r="P803" s="46"/>
      <c r="Q803" s="37"/>
      <c r="R803" s="37"/>
      <c r="S803" s="37"/>
      <c r="T803" s="37"/>
      <c r="U803" s="37"/>
      <c r="V803" s="37"/>
      <c r="W803" s="37"/>
      <c r="X803" s="37"/>
      <c r="Y803" s="37"/>
      <c r="Z803" s="37"/>
    </row>
    <row r="804">
      <c r="A804" s="380"/>
      <c r="B804" s="46"/>
      <c r="C804" s="46"/>
      <c r="D804" s="49"/>
      <c r="E804" s="49"/>
      <c r="F804" s="49"/>
      <c r="G804" s="46"/>
      <c r="H804" s="49"/>
      <c r="I804" s="46"/>
      <c r="J804" s="51"/>
      <c r="K804" s="46"/>
      <c r="L804" s="46"/>
      <c r="M804" s="49"/>
      <c r="N804" s="49"/>
      <c r="O804" s="46"/>
      <c r="P804" s="46"/>
      <c r="Q804" s="37"/>
      <c r="R804" s="37"/>
      <c r="S804" s="37"/>
      <c r="T804" s="37"/>
      <c r="U804" s="37"/>
      <c r="V804" s="37"/>
      <c r="W804" s="37"/>
      <c r="X804" s="37"/>
      <c r="Y804" s="37"/>
      <c r="Z804" s="37"/>
    </row>
    <row r="805">
      <c r="A805" s="380"/>
      <c r="B805" s="46"/>
      <c r="C805" s="46"/>
      <c r="D805" s="49"/>
      <c r="E805" s="49"/>
      <c r="F805" s="49"/>
      <c r="G805" s="46"/>
      <c r="H805" s="49"/>
      <c r="I805" s="46"/>
      <c r="J805" s="51"/>
      <c r="K805" s="46"/>
      <c r="L805" s="46"/>
      <c r="M805" s="49"/>
      <c r="N805" s="49"/>
      <c r="O805" s="46"/>
      <c r="P805" s="46"/>
      <c r="Q805" s="37"/>
      <c r="R805" s="37"/>
      <c r="S805" s="37"/>
      <c r="T805" s="37"/>
      <c r="U805" s="37"/>
      <c r="V805" s="37"/>
      <c r="W805" s="37"/>
      <c r="X805" s="37"/>
      <c r="Y805" s="37"/>
      <c r="Z805" s="37"/>
    </row>
    <row r="806">
      <c r="A806" s="380"/>
      <c r="B806" s="46"/>
      <c r="C806" s="46"/>
      <c r="D806" s="49"/>
      <c r="E806" s="49"/>
      <c r="F806" s="49"/>
      <c r="G806" s="46"/>
      <c r="H806" s="49"/>
      <c r="I806" s="46"/>
      <c r="J806" s="51"/>
      <c r="K806" s="46"/>
      <c r="L806" s="46"/>
      <c r="M806" s="49"/>
      <c r="N806" s="49"/>
      <c r="O806" s="46"/>
      <c r="P806" s="46"/>
      <c r="Q806" s="37"/>
      <c r="R806" s="37"/>
      <c r="S806" s="37"/>
      <c r="T806" s="37"/>
      <c r="U806" s="37"/>
      <c r="V806" s="37"/>
      <c r="W806" s="37"/>
      <c r="X806" s="37"/>
      <c r="Y806" s="37"/>
      <c r="Z806" s="37"/>
    </row>
    <row r="807">
      <c r="A807" s="380"/>
      <c r="B807" s="46"/>
      <c r="C807" s="46"/>
      <c r="D807" s="49"/>
      <c r="E807" s="49"/>
      <c r="F807" s="49"/>
      <c r="G807" s="46"/>
      <c r="H807" s="49"/>
      <c r="I807" s="46"/>
      <c r="J807" s="51"/>
      <c r="K807" s="46"/>
      <c r="L807" s="46"/>
      <c r="M807" s="49"/>
      <c r="N807" s="49"/>
      <c r="O807" s="46"/>
      <c r="P807" s="46"/>
      <c r="Q807" s="37"/>
      <c r="R807" s="37"/>
      <c r="S807" s="37"/>
      <c r="T807" s="37"/>
      <c r="U807" s="37"/>
      <c r="V807" s="37"/>
      <c r="W807" s="37"/>
      <c r="X807" s="37"/>
      <c r="Y807" s="37"/>
      <c r="Z807" s="37"/>
    </row>
    <row r="808">
      <c r="A808" s="380"/>
      <c r="B808" s="46"/>
      <c r="C808" s="46"/>
      <c r="D808" s="49"/>
      <c r="E808" s="49"/>
      <c r="F808" s="49"/>
      <c r="G808" s="46"/>
      <c r="H808" s="49"/>
      <c r="I808" s="46"/>
      <c r="J808" s="51"/>
      <c r="K808" s="46"/>
      <c r="L808" s="46"/>
      <c r="M808" s="49"/>
      <c r="N808" s="49"/>
      <c r="O808" s="46"/>
      <c r="P808" s="46"/>
      <c r="Q808" s="37"/>
      <c r="R808" s="37"/>
      <c r="S808" s="37"/>
      <c r="T808" s="37"/>
      <c r="U808" s="37"/>
      <c r="V808" s="37"/>
      <c r="W808" s="37"/>
      <c r="X808" s="37"/>
      <c r="Y808" s="37"/>
      <c r="Z808" s="37"/>
    </row>
    <row r="809">
      <c r="A809" s="380"/>
      <c r="B809" s="46"/>
      <c r="C809" s="46"/>
      <c r="D809" s="49"/>
      <c r="E809" s="49"/>
      <c r="F809" s="49"/>
      <c r="G809" s="46"/>
      <c r="H809" s="49"/>
      <c r="I809" s="46"/>
      <c r="J809" s="51"/>
      <c r="K809" s="46"/>
      <c r="L809" s="46"/>
      <c r="M809" s="49"/>
      <c r="N809" s="49"/>
      <c r="O809" s="46"/>
      <c r="P809" s="46"/>
      <c r="Q809" s="37"/>
      <c r="R809" s="37"/>
      <c r="S809" s="37"/>
      <c r="T809" s="37"/>
      <c r="U809" s="37"/>
      <c r="V809" s="37"/>
      <c r="W809" s="37"/>
      <c r="X809" s="37"/>
      <c r="Y809" s="37"/>
      <c r="Z809" s="37"/>
    </row>
    <row r="810">
      <c r="A810" s="380"/>
      <c r="B810" s="46"/>
      <c r="C810" s="46"/>
      <c r="D810" s="49"/>
      <c r="E810" s="49"/>
      <c r="F810" s="49"/>
      <c r="G810" s="46"/>
      <c r="H810" s="49"/>
      <c r="I810" s="46"/>
      <c r="J810" s="51"/>
      <c r="K810" s="46"/>
      <c r="L810" s="46"/>
      <c r="M810" s="49"/>
      <c r="N810" s="49"/>
      <c r="O810" s="46"/>
      <c r="P810" s="46"/>
      <c r="Q810" s="37"/>
      <c r="R810" s="37"/>
      <c r="S810" s="37"/>
      <c r="T810" s="37"/>
      <c r="U810" s="37"/>
      <c r="V810" s="37"/>
      <c r="W810" s="37"/>
      <c r="X810" s="37"/>
      <c r="Y810" s="37"/>
      <c r="Z810" s="37"/>
    </row>
    <row r="811">
      <c r="A811" s="380"/>
      <c r="B811" s="46"/>
      <c r="C811" s="46"/>
      <c r="D811" s="49"/>
      <c r="E811" s="49"/>
      <c r="F811" s="49"/>
      <c r="G811" s="46"/>
      <c r="H811" s="49"/>
      <c r="I811" s="46"/>
      <c r="J811" s="51"/>
      <c r="K811" s="46"/>
      <c r="L811" s="46"/>
      <c r="M811" s="49"/>
      <c r="N811" s="49"/>
      <c r="O811" s="46"/>
      <c r="P811" s="46"/>
      <c r="Q811" s="37"/>
      <c r="R811" s="37"/>
      <c r="S811" s="37"/>
      <c r="T811" s="37"/>
      <c r="U811" s="37"/>
      <c r="V811" s="37"/>
      <c r="W811" s="37"/>
      <c r="X811" s="37"/>
      <c r="Y811" s="37"/>
      <c r="Z811" s="37"/>
    </row>
    <row r="812">
      <c r="A812" s="380"/>
      <c r="B812" s="46"/>
      <c r="C812" s="46"/>
      <c r="D812" s="49"/>
      <c r="E812" s="49"/>
      <c r="F812" s="49"/>
      <c r="G812" s="46"/>
      <c r="H812" s="49"/>
      <c r="I812" s="46"/>
      <c r="J812" s="51"/>
      <c r="K812" s="46"/>
      <c r="L812" s="46"/>
      <c r="M812" s="49"/>
      <c r="N812" s="49"/>
      <c r="O812" s="46"/>
      <c r="P812" s="46"/>
      <c r="Q812" s="37"/>
      <c r="R812" s="37"/>
      <c r="S812" s="37"/>
      <c r="T812" s="37"/>
      <c r="U812" s="37"/>
      <c r="V812" s="37"/>
      <c r="W812" s="37"/>
      <c r="X812" s="37"/>
      <c r="Y812" s="37"/>
      <c r="Z812" s="37"/>
    </row>
    <row r="813">
      <c r="A813" s="380"/>
      <c r="B813" s="46"/>
      <c r="C813" s="46"/>
      <c r="D813" s="49"/>
      <c r="E813" s="49"/>
      <c r="F813" s="49"/>
      <c r="G813" s="46"/>
      <c r="H813" s="49"/>
      <c r="I813" s="46"/>
      <c r="J813" s="51"/>
      <c r="K813" s="46"/>
      <c r="L813" s="46"/>
      <c r="M813" s="49"/>
      <c r="N813" s="49"/>
      <c r="O813" s="46"/>
      <c r="P813" s="46"/>
      <c r="Q813" s="37"/>
      <c r="R813" s="37"/>
      <c r="S813" s="37"/>
      <c r="T813" s="37"/>
      <c r="U813" s="37"/>
      <c r="V813" s="37"/>
      <c r="W813" s="37"/>
      <c r="X813" s="37"/>
      <c r="Y813" s="37"/>
      <c r="Z813" s="37"/>
    </row>
    <row r="814">
      <c r="A814" s="380"/>
      <c r="B814" s="46"/>
      <c r="C814" s="46"/>
      <c r="D814" s="49"/>
      <c r="E814" s="49"/>
      <c r="F814" s="49"/>
      <c r="G814" s="46"/>
      <c r="H814" s="49"/>
      <c r="I814" s="46"/>
      <c r="J814" s="51"/>
      <c r="K814" s="46"/>
      <c r="L814" s="46"/>
      <c r="M814" s="49"/>
      <c r="N814" s="49"/>
      <c r="O814" s="46"/>
      <c r="P814" s="46"/>
      <c r="Q814" s="37"/>
      <c r="R814" s="37"/>
      <c r="S814" s="37"/>
      <c r="T814" s="37"/>
      <c r="U814" s="37"/>
      <c r="V814" s="37"/>
      <c r="W814" s="37"/>
      <c r="X814" s="37"/>
      <c r="Y814" s="37"/>
      <c r="Z814" s="37"/>
    </row>
    <row r="815">
      <c r="A815" s="380"/>
      <c r="B815" s="46"/>
      <c r="C815" s="46"/>
      <c r="D815" s="49"/>
      <c r="E815" s="49"/>
      <c r="F815" s="49"/>
      <c r="G815" s="46"/>
      <c r="H815" s="49"/>
      <c r="I815" s="46"/>
      <c r="J815" s="51"/>
      <c r="K815" s="46"/>
      <c r="L815" s="46"/>
      <c r="M815" s="49"/>
      <c r="N815" s="49"/>
      <c r="O815" s="46"/>
      <c r="P815" s="46"/>
      <c r="Q815" s="37"/>
      <c r="R815" s="37"/>
      <c r="S815" s="37"/>
      <c r="T815" s="37"/>
      <c r="U815" s="37"/>
      <c r="V815" s="37"/>
      <c r="W815" s="37"/>
      <c r="X815" s="37"/>
      <c r="Y815" s="37"/>
      <c r="Z815" s="37"/>
    </row>
    <row r="816">
      <c r="A816" s="380"/>
      <c r="B816" s="46"/>
      <c r="C816" s="46"/>
      <c r="D816" s="49"/>
      <c r="E816" s="49"/>
      <c r="F816" s="49"/>
      <c r="G816" s="46"/>
      <c r="H816" s="49"/>
      <c r="I816" s="46"/>
      <c r="J816" s="51"/>
      <c r="K816" s="46"/>
      <c r="L816" s="46"/>
      <c r="M816" s="49"/>
      <c r="N816" s="49"/>
      <c r="O816" s="46"/>
      <c r="P816" s="46"/>
      <c r="Q816" s="37"/>
      <c r="R816" s="37"/>
      <c r="S816" s="37"/>
      <c r="T816" s="37"/>
      <c r="U816" s="37"/>
      <c r="V816" s="37"/>
      <c r="W816" s="37"/>
      <c r="X816" s="37"/>
      <c r="Y816" s="37"/>
      <c r="Z816" s="37"/>
    </row>
    <row r="817">
      <c r="A817" s="380"/>
      <c r="B817" s="46"/>
      <c r="C817" s="46"/>
      <c r="D817" s="49"/>
      <c r="E817" s="49"/>
      <c r="F817" s="49"/>
      <c r="G817" s="46"/>
      <c r="H817" s="49"/>
      <c r="I817" s="46"/>
      <c r="J817" s="51"/>
      <c r="K817" s="46"/>
      <c r="L817" s="46"/>
      <c r="M817" s="49"/>
      <c r="N817" s="49"/>
      <c r="O817" s="46"/>
      <c r="P817" s="46"/>
      <c r="Q817" s="37"/>
      <c r="R817" s="37"/>
      <c r="S817" s="37"/>
      <c r="T817" s="37"/>
      <c r="U817" s="37"/>
      <c r="V817" s="37"/>
      <c r="W817" s="37"/>
      <c r="X817" s="37"/>
      <c r="Y817" s="37"/>
      <c r="Z817" s="37"/>
    </row>
    <row r="818">
      <c r="A818" s="380"/>
      <c r="B818" s="46"/>
      <c r="C818" s="46"/>
      <c r="D818" s="49"/>
      <c r="E818" s="49"/>
      <c r="F818" s="49"/>
      <c r="G818" s="46"/>
      <c r="H818" s="49"/>
      <c r="I818" s="46"/>
      <c r="J818" s="51"/>
      <c r="K818" s="46"/>
      <c r="L818" s="46"/>
      <c r="M818" s="49"/>
      <c r="N818" s="49"/>
      <c r="O818" s="46"/>
      <c r="P818" s="46"/>
      <c r="Q818" s="37"/>
      <c r="R818" s="37"/>
      <c r="S818" s="37"/>
      <c r="T818" s="37"/>
      <c r="U818" s="37"/>
      <c r="V818" s="37"/>
      <c r="W818" s="37"/>
      <c r="X818" s="37"/>
      <c r="Y818" s="37"/>
      <c r="Z818" s="37"/>
    </row>
    <row r="819">
      <c r="A819" s="380"/>
      <c r="B819" s="46"/>
      <c r="C819" s="46"/>
      <c r="D819" s="49"/>
      <c r="E819" s="49"/>
      <c r="F819" s="49"/>
      <c r="G819" s="46"/>
      <c r="H819" s="49"/>
      <c r="I819" s="46"/>
      <c r="J819" s="51"/>
      <c r="K819" s="46"/>
      <c r="L819" s="46"/>
      <c r="M819" s="49"/>
      <c r="N819" s="49"/>
      <c r="O819" s="46"/>
      <c r="P819" s="46"/>
      <c r="Q819" s="37"/>
      <c r="R819" s="37"/>
      <c r="S819" s="37"/>
      <c r="T819" s="37"/>
      <c r="U819" s="37"/>
      <c r="V819" s="37"/>
      <c r="W819" s="37"/>
      <c r="X819" s="37"/>
      <c r="Y819" s="37"/>
      <c r="Z819" s="37"/>
    </row>
    <row r="820">
      <c r="A820" s="380"/>
      <c r="B820" s="46"/>
      <c r="C820" s="46"/>
      <c r="D820" s="49"/>
      <c r="E820" s="49"/>
      <c r="F820" s="49"/>
      <c r="G820" s="46"/>
      <c r="H820" s="49"/>
      <c r="I820" s="46"/>
      <c r="J820" s="51"/>
      <c r="K820" s="46"/>
      <c r="L820" s="46"/>
      <c r="M820" s="49"/>
      <c r="N820" s="49"/>
      <c r="O820" s="46"/>
      <c r="P820" s="46"/>
      <c r="Q820" s="37"/>
      <c r="R820" s="37"/>
      <c r="S820" s="37"/>
      <c r="T820" s="37"/>
      <c r="U820" s="37"/>
      <c r="V820" s="37"/>
      <c r="W820" s="37"/>
      <c r="X820" s="37"/>
      <c r="Y820" s="37"/>
      <c r="Z820" s="37"/>
    </row>
    <row r="821">
      <c r="A821" s="380"/>
      <c r="B821" s="46"/>
      <c r="C821" s="46"/>
      <c r="D821" s="49"/>
      <c r="E821" s="49"/>
      <c r="F821" s="49"/>
      <c r="G821" s="46"/>
      <c r="H821" s="49"/>
      <c r="I821" s="46"/>
      <c r="J821" s="51"/>
      <c r="K821" s="46"/>
      <c r="L821" s="46"/>
      <c r="M821" s="49"/>
      <c r="N821" s="49"/>
      <c r="O821" s="46"/>
      <c r="P821" s="46"/>
      <c r="Q821" s="37"/>
      <c r="R821" s="37"/>
      <c r="S821" s="37"/>
      <c r="T821" s="37"/>
      <c r="U821" s="37"/>
      <c r="V821" s="37"/>
      <c r="W821" s="37"/>
      <c r="X821" s="37"/>
      <c r="Y821" s="37"/>
      <c r="Z821" s="37"/>
    </row>
    <row r="822">
      <c r="A822" s="380"/>
      <c r="B822" s="46"/>
      <c r="C822" s="46"/>
      <c r="D822" s="49"/>
      <c r="E822" s="49"/>
      <c r="F822" s="49"/>
      <c r="G822" s="46"/>
      <c r="H822" s="49"/>
      <c r="I822" s="46"/>
      <c r="J822" s="51"/>
      <c r="K822" s="46"/>
      <c r="L822" s="46"/>
      <c r="M822" s="49"/>
      <c r="N822" s="49"/>
      <c r="O822" s="46"/>
      <c r="P822" s="46"/>
      <c r="Q822" s="37"/>
      <c r="R822" s="37"/>
      <c r="S822" s="37"/>
      <c r="T822" s="37"/>
      <c r="U822" s="37"/>
      <c r="V822" s="37"/>
      <c r="W822" s="37"/>
      <c r="X822" s="37"/>
      <c r="Y822" s="37"/>
      <c r="Z822" s="37"/>
    </row>
    <row r="823">
      <c r="A823" s="380"/>
      <c r="B823" s="46"/>
      <c r="C823" s="46"/>
      <c r="D823" s="49"/>
      <c r="E823" s="49"/>
      <c r="F823" s="49"/>
      <c r="G823" s="46"/>
      <c r="H823" s="49"/>
      <c r="I823" s="46"/>
      <c r="J823" s="51"/>
      <c r="K823" s="46"/>
      <c r="L823" s="46"/>
      <c r="M823" s="49"/>
      <c r="N823" s="49"/>
      <c r="O823" s="46"/>
      <c r="P823" s="46"/>
      <c r="Q823" s="37"/>
      <c r="R823" s="37"/>
      <c r="S823" s="37"/>
      <c r="T823" s="37"/>
      <c r="U823" s="37"/>
      <c r="V823" s="37"/>
      <c r="W823" s="37"/>
      <c r="X823" s="37"/>
      <c r="Y823" s="37"/>
      <c r="Z823" s="37"/>
    </row>
    <row r="824">
      <c r="A824" s="380"/>
      <c r="B824" s="46"/>
      <c r="C824" s="46"/>
      <c r="D824" s="49"/>
      <c r="E824" s="49"/>
      <c r="F824" s="49"/>
      <c r="G824" s="46"/>
      <c r="H824" s="49"/>
      <c r="I824" s="46"/>
      <c r="J824" s="51"/>
      <c r="K824" s="46"/>
      <c r="L824" s="46"/>
      <c r="M824" s="49"/>
      <c r="N824" s="49"/>
      <c r="O824" s="46"/>
      <c r="P824" s="46"/>
      <c r="Q824" s="37"/>
      <c r="R824" s="37"/>
      <c r="S824" s="37"/>
      <c r="T824" s="37"/>
      <c r="U824" s="37"/>
      <c r="V824" s="37"/>
      <c r="W824" s="37"/>
      <c r="X824" s="37"/>
      <c r="Y824" s="37"/>
      <c r="Z824" s="37"/>
    </row>
    <row r="825">
      <c r="A825" s="380"/>
      <c r="B825" s="46"/>
      <c r="C825" s="46"/>
      <c r="D825" s="49"/>
      <c r="E825" s="49"/>
      <c r="F825" s="49"/>
      <c r="G825" s="46"/>
      <c r="H825" s="49"/>
      <c r="I825" s="46"/>
      <c r="J825" s="51"/>
      <c r="K825" s="46"/>
      <c r="L825" s="46"/>
      <c r="M825" s="49"/>
      <c r="N825" s="49"/>
      <c r="O825" s="46"/>
      <c r="P825" s="46"/>
      <c r="Q825" s="37"/>
      <c r="R825" s="37"/>
      <c r="S825" s="37"/>
      <c r="T825" s="37"/>
      <c r="U825" s="37"/>
      <c r="V825" s="37"/>
      <c r="W825" s="37"/>
      <c r="X825" s="37"/>
      <c r="Y825" s="37"/>
      <c r="Z825" s="37"/>
    </row>
    <row r="826">
      <c r="A826" s="380"/>
      <c r="B826" s="46"/>
      <c r="C826" s="46"/>
      <c r="D826" s="49"/>
      <c r="E826" s="49"/>
      <c r="F826" s="49"/>
      <c r="G826" s="46"/>
      <c r="H826" s="49"/>
      <c r="I826" s="46"/>
      <c r="J826" s="51"/>
      <c r="K826" s="46"/>
      <c r="L826" s="46"/>
      <c r="M826" s="49"/>
      <c r="N826" s="49"/>
      <c r="O826" s="46"/>
      <c r="P826" s="46"/>
      <c r="Q826" s="37"/>
      <c r="R826" s="37"/>
      <c r="S826" s="37"/>
      <c r="T826" s="37"/>
      <c r="U826" s="37"/>
      <c r="V826" s="37"/>
      <c r="W826" s="37"/>
      <c r="X826" s="37"/>
      <c r="Y826" s="37"/>
      <c r="Z826" s="37"/>
    </row>
    <row r="827">
      <c r="A827" s="380"/>
      <c r="B827" s="46"/>
      <c r="C827" s="46"/>
      <c r="D827" s="49"/>
      <c r="E827" s="49"/>
      <c r="F827" s="49"/>
      <c r="G827" s="46"/>
      <c r="H827" s="49"/>
      <c r="I827" s="46"/>
      <c r="J827" s="51"/>
      <c r="K827" s="46"/>
      <c r="L827" s="46"/>
      <c r="M827" s="49"/>
      <c r="N827" s="49"/>
      <c r="O827" s="46"/>
      <c r="P827" s="46"/>
      <c r="Q827" s="37"/>
      <c r="R827" s="37"/>
      <c r="S827" s="37"/>
      <c r="T827" s="37"/>
      <c r="U827" s="37"/>
      <c r="V827" s="37"/>
      <c r="W827" s="37"/>
      <c r="X827" s="37"/>
      <c r="Y827" s="37"/>
      <c r="Z827" s="37"/>
    </row>
    <row r="828">
      <c r="A828" s="380"/>
      <c r="B828" s="46"/>
      <c r="C828" s="46"/>
      <c r="D828" s="49"/>
      <c r="E828" s="49"/>
      <c r="F828" s="49"/>
      <c r="G828" s="46"/>
      <c r="H828" s="49"/>
      <c r="I828" s="46"/>
      <c r="J828" s="51"/>
      <c r="K828" s="46"/>
      <c r="L828" s="46"/>
      <c r="M828" s="49"/>
      <c r="N828" s="49"/>
      <c r="O828" s="46"/>
      <c r="P828" s="46"/>
      <c r="Q828" s="37"/>
      <c r="R828" s="37"/>
      <c r="S828" s="37"/>
      <c r="T828" s="37"/>
      <c r="U828" s="37"/>
      <c r="V828" s="37"/>
      <c r="W828" s="37"/>
      <c r="X828" s="37"/>
      <c r="Y828" s="37"/>
      <c r="Z828" s="37"/>
    </row>
    <row r="829">
      <c r="A829" s="380"/>
      <c r="B829" s="46"/>
      <c r="C829" s="46"/>
      <c r="D829" s="49"/>
      <c r="E829" s="49"/>
      <c r="F829" s="49"/>
      <c r="G829" s="46"/>
      <c r="H829" s="49"/>
      <c r="I829" s="46"/>
      <c r="J829" s="51"/>
      <c r="K829" s="46"/>
      <c r="L829" s="46"/>
      <c r="M829" s="49"/>
      <c r="N829" s="49"/>
      <c r="O829" s="46"/>
      <c r="P829" s="46"/>
      <c r="Q829" s="37"/>
      <c r="R829" s="37"/>
      <c r="S829" s="37"/>
      <c r="T829" s="37"/>
      <c r="U829" s="37"/>
      <c r="V829" s="37"/>
      <c r="W829" s="37"/>
      <c r="X829" s="37"/>
      <c r="Y829" s="37"/>
      <c r="Z829" s="37"/>
    </row>
    <row r="830">
      <c r="A830" s="380"/>
      <c r="B830" s="46"/>
      <c r="C830" s="46"/>
      <c r="D830" s="49"/>
      <c r="E830" s="49"/>
      <c r="F830" s="49"/>
      <c r="G830" s="46"/>
      <c r="H830" s="49"/>
      <c r="I830" s="46"/>
      <c r="J830" s="51"/>
      <c r="K830" s="46"/>
      <c r="L830" s="46"/>
      <c r="M830" s="49"/>
      <c r="N830" s="49"/>
      <c r="O830" s="46"/>
      <c r="P830" s="46"/>
      <c r="Q830" s="37"/>
      <c r="R830" s="37"/>
      <c r="S830" s="37"/>
      <c r="T830" s="37"/>
      <c r="U830" s="37"/>
      <c r="V830" s="37"/>
      <c r="W830" s="37"/>
      <c r="X830" s="37"/>
      <c r="Y830" s="37"/>
      <c r="Z830" s="37"/>
    </row>
    <row r="831">
      <c r="A831" s="380"/>
      <c r="B831" s="46"/>
      <c r="C831" s="46"/>
      <c r="D831" s="49"/>
      <c r="E831" s="49"/>
      <c r="F831" s="49"/>
      <c r="G831" s="46"/>
      <c r="H831" s="49"/>
      <c r="I831" s="46"/>
      <c r="J831" s="51"/>
      <c r="K831" s="46"/>
      <c r="L831" s="46"/>
      <c r="M831" s="49"/>
      <c r="N831" s="49"/>
      <c r="O831" s="46"/>
      <c r="P831" s="46"/>
      <c r="Q831" s="37"/>
      <c r="R831" s="37"/>
      <c r="S831" s="37"/>
      <c r="T831" s="37"/>
      <c r="U831" s="37"/>
      <c r="V831" s="37"/>
      <c r="W831" s="37"/>
      <c r="X831" s="37"/>
      <c r="Y831" s="37"/>
      <c r="Z831" s="37"/>
    </row>
    <row r="832">
      <c r="A832" s="380"/>
      <c r="B832" s="46"/>
      <c r="C832" s="46"/>
      <c r="D832" s="49"/>
      <c r="E832" s="49"/>
      <c r="F832" s="49"/>
      <c r="G832" s="46"/>
      <c r="H832" s="49"/>
      <c r="I832" s="46"/>
      <c r="J832" s="51"/>
      <c r="K832" s="46"/>
      <c r="L832" s="46"/>
      <c r="M832" s="49"/>
      <c r="N832" s="49"/>
      <c r="O832" s="46"/>
      <c r="P832" s="46"/>
      <c r="Q832" s="37"/>
      <c r="R832" s="37"/>
      <c r="S832" s="37"/>
      <c r="T832" s="37"/>
      <c r="U832" s="37"/>
      <c r="V832" s="37"/>
      <c r="W832" s="37"/>
      <c r="X832" s="37"/>
      <c r="Y832" s="37"/>
      <c r="Z832" s="37"/>
    </row>
    <row r="833">
      <c r="A833" s="380"/>
      <c r="B833" s="46"/>
      <c r="C833" s="46"/>
      <c r="D833" s="49"/>
      <c r="E833" s="49"/>
      <c r="F833" s="49"/>
      <c r="G833" s="46"/>
      <c r="H833" s="49"/>
      <c r="I833" s="46"/>
      <c r="J833" s="51"/>
      <c r="K833" s="46"/>
      <c r="L833" s="46"/>
      <c r="M833" s="49"/>
      <c r="N833" s="49"/>
      <c r="O833" s="46"/>
      <c r="P833" s="46"/>
      <c r="Q833" s="37"/>
      <c r="R833" s="37"/>
      <c r="S833" s="37"/>
      <c r="T833" s="37"/>
      <c r="U833" s="37"/>
      <c r="V833" s="37"/>
      <c r="W833" s="37"/>
      <c r="X833" s="37"/>
      <c r="Y833" s="37"/>
      <c r="Z833" s="37"/>
    </row>
    <row r="834">
      <c r="A834" s="380"/>
      <c r="B834" s="46"/>
      <c r="C834" s="46"/>
      <c r="D834" s="49"/>
      <c r="E834" s="49"/>
      <c r="F834" s="49"/>
      <c r="G834" s="46"/>
      <c r="H834" s="49"/>
      <c r="I834" s="46"/>
      <c r="J834" s="51"/>
      <c r="K834" s="46"/>
      <c r="L834" s="46"/>
      <c r="M834" s="49"/>
      <c r="N834" s="49"/>
      <c r="O834" s="46"/>
      <c r="P834" s="46"/>
      <c r="Q834" s="37"/>
      <c r="R834" s="37"/>
      <c r="S834" s="37"/>
      <c r="T834" s="37"/>
      <c r="U834" s="37"/>
      <c r="V834" s="37"/>
      <c r="W834" s="37"/>
      <c r="X834" s="37"/>
      <c r="Y834" s="37"/>
      <c r="Z834" s="37"/>
    </row>
    <row r="835">
      <c r="A835" s="380"/>
      <c r="B835" s="46"/>
      <c r="C835" s="46"/>
      <c r="D835" s="49"/>
      <c r="E835" s="49"/>
      <c r="F835" s="49"/>
      <c r="G835" s="46"/>
      <c r="H835" s="49"/>
      <c r="I835" s="46"/>
      <c r="J835" s="51"/>
      <c r="K835" s="46"/>
      <c r="L835" s="46"/>
      <c r="M835" s="49"/>
      <c r="N835" s="49"/>
      <c r="O835" s="46"/>
      <c r="P835" s="46"/>
      <c r="Q835" s="37"/>
      <c r="R835" s="37"/>
      <c r="S835" s="37"/>
      <c r="T835" s="37"/>
      <c r="U835" s="37"/>
      <c r="V835" s="37"/>
      <c r="W835" s="37"/>
      <c r="X835" s="37"/>
      <c r="Y835" s="37"/>
      <c r="Z835" s="37"/>
    </row>
    <row r="836">
      <c r="A836" s="380"/>
      <c r="B836" s="46"/>
      <c r="C836" s="46"/>
      <c r="D836" s="49"/>
      <c r="E836" s="49"/>
      <c r="F836" s="49"/>
      <c r="G836" s="46"/>
      <c r="H836" s="49"/>
      <c r="I836" s="46"/>
      <c r="J836" s="51"/>
      <c r="K836" s="46"/>
      <c r="L836" s="46"/>
      <c r="M836" s="49"/>
      <c r="N836" s="49"/>
      <c r="O836" s="46"/>
      <c r="P836" s="46"/>
      <c r="Q836" s="37"/>
      <c r="R836" s="37"/>
      <c r="S836" s="37"/>
      <c r="T836" s="37"/>
      <c r="U836" s="37"/>
      <c r="V836" s="37"/>
      <c r="W836" s="37"/>
      <c r="X836" s="37"/>
      <c r="Y836" s="37"/>
      <c r="Z836" s="37"/>
    </row>
    <row r="837">
      <c r="A837" s="380"/>
      <c r="B837" s="46"/>
      <c r="C837" s="46"/>
      <c r="D837" s="49"/>
      <c r="E837" s="49"/>
      <c r="F837" s="49"/>
      <c r="G837" s="46"/>
      <c r="H837" s="49"/>
      <c r="I837" s="46"/>
      <c r="J837" s="51"/>
      <c r="K837" s="46"/>
      <c r="L837" s="46"/>
      <c r="M837" s="49"/>
      <c r="N837" s="49"/>
      <c r="O837" s="46"/>
      <c r="P837" s="46"/>
      <c r="Q837" s="37"/>
      <c r="R837" s="37"/>
      <c r="S837" s="37"/>
      <c r="T837" s="37"/>
      <c r="U837" s="37"/>
      <c r="V837" s="37"/>
      <c r="W837" s="37"/>
      <c r="X837" s="37"/>
      <c r="Y837" s="37"/>
      <c r="Z837" s="37"/>
    </row>
    <row r="838">
      <c r="A838" s="380"/>
      <c r="B838" s="46"/>
      <c r="C838" s="46"/>
      <c r="D838" s="49"/>
      <c r="E838" s="49"/>
      <c r="F838" s="49"/>
      <c r="G838" s="46"/>
      <c r="H838" s="49"/>
      <c r="I838" s="46"/>
      <c r="J838" s="51"/>
      <c r="K838" s="46"/>
      <c r="L838" s="46"/>
      <c r="M838" s="49"/>
      <c r="N838" s="49"/>
      <c r="O838" s="46"/>
      <c r="P838" s="46"/>
      <c r="Q838" s="37"/>
      <c r="R838" s="37"/>
      <c r="S838" s="37"/>
      <c r="T838" s="37"/>
      <c r="U838" s="37"/>
      <c r="V838" s="37"/>
      <c r="W838" s="37"/>
      <c r="X838" s="37"/>
      <c r="Y838" s="37"/>
      <c r="Z838" s="37"/>
    </row>
    <row r="839">
      <c r="A839" s="380"/>
      <c r="B839" s="46"/>
      <c r="C839" s="46"/>
      <c r="D839" s="49"/>
      <c r="E839" s="49"/>
      <c r="F839" s="49"/>
      <c r="G839" s="46"/>
      <c r="H839" s="49"/>
      <c r="I839" s="46"/>
      <c r="J839" s="51"/>
      <c r="K839" s="46"/>
      <c r="L839" s="46"/>
      <c r="M839" s="49"/>
      <c r="N839" s="49"/>
      <c r="O839" s="46"/>
      <c r="P839" s="46"/>
      <c r="Q839" s="37"/>
      <c r="R839" s="37"/>
      <c r="S839" s="37"/>
      <c r="T839" s="37"/>
      <c r="U839" s="37"/>
      <c r="V839" s="37"/>
      <c r="W839" s="37"/>
      <c r="X839" s="37"/>
      <c r="Y839" s="37"/>
      <c r="Z839" s="37"/>
    </row>
    <row r="840">
      <c r="A840" s="380"/>
      <c r="B840" s="46"/>
      <c r="C840" s="46"/>
      <c r="D840" s="49"/>
      <c r="E840" s="49"/>
      <c r="F840" s="49"/>
      <c r="G840" s="46"/>
      <c r="H840" s="49"/>
      <c r="I840" s="46"/>
      <c r="J840" s="51"/>
      <c r="K840" s="46"/>
      <c r="L840" s="46"/>
      <c r="M840" s="49"/>
      <c r="N840" s="49"/>
      <c r="O840" s="46"/>
      <c r="P840" s="46"/>
      <c r="Q840" s="37"/>
      <c r="R840" s="37"/>
      <c r="S840" s="37"/>
      <c r="T840" s="37"/>
      <c r="U840" s="37"/>
      <c r="V840" s="37"/>
      <c r="W840" s="37"/>
      <c r="X840" s="37"/>
      <c r="Y840" s="37"/>
      <c r="Z840" s="37"/>
    </row>
    <row r="841">
      <c r="A841" s="380"/>
      <c r="B841" s="46"/>
      <c r="C841" s="46"/>
      <c r="D841" s="49"/>
      <c r="E841" s="49"/>
      <c r="F841" s="49"/>
      <c r="G841" s="46"/>
      <c r="H841" s="49"/>
      <c r="I841" s="46"/>
      <c r="J841" s="51"/>
      <c r="K841" s="46"/>
      <c r="L841" s="46"/>
      <c r="M841" s="49"/>
      <c r="N841" s="49"/>
      <c r="O841" s="46"/>
      <c r="P841" s="46"/>
      <c r="Q841" s="37"/>
      <c r="R841" s="37"/>
      <c r="S841" s="37"/>
      <c r="T841" s="37"/>
      <c r="U841" s="37"/>
      <c r="V841" s="37"/>
      <c r="W841" s="37"/>
      <c r="X841" s="37"/>
      <c r="Y841" s="37"/>
      <c r="Z841" s="37"/>
    </row>
    <row r="842">
      <c r="A842" s="380"/>
      <c r="B842" s="46"/>
      <c r="C842" s="46"/>
      <c r="D842" s="49"/>
      <c r="E842" s="49"/>
      <c r="F842" s="49"/>
      <c r="G842" s="46"/>
      <c r="H842" s="49"/>
      <c r="I842" s="46"/>
      <c r="J842" s="51"/>
      <c r="K842" s="46"/>
      <c r="L842" s="46"/>
      <c r="M842" s="49"/>
      <c r="N842" s="49"/>
      <c r="O842" s="46"/>
      <c r="P842" s="46"/>
      <c r="Q842" s="37"/>
      <c r="R842" s="37"/>
      <c r="S842" s="37"/>
      <c r="T842" s="37"/>
      <c r="U842" s="37"/>
      <c r="V842" s="37"/>
      <c r="W842" s="37"/>
      <c r="X842" s="37"/>
      <c r="Y842" s="37"/>
      <c r="Z842" s="37"/>
    </row>
    <row r="843">
      <c r="A843" s="380"/>
      <c r="B843" s="46"/>
      <c r="C843" s="46"/>
      <c r="D843" s="49"/>
      <c r="E843" s="49"/>
      <c r="F843" s="49"/>
      <c r="G843" s="46"/>
      <c r="H843" s="49"/>
      <c r="I843" s="46"/>
      <c r="J843" s="51"/>
      <c r="K843" s="46"/>
      <c r="L843" s="46"/>
      <c r="M843" s="49"/>
      <c r="N843" s="49"/>
      <c r="O843" s="46"/>
      <c r="P843" s="46"/>
      <c r="Q843" s="37"/>
      <c r="R843" s="37"/>
      <c r="S843" s="37"/>
      <c r="T843" s="37"/>
      <c r="U843" s="37"/>
      <c r="V843" s="37"/>
      <c r="W843" s="37"/>
      <c r="X843" s="37"/>
      <c r="Y843" s="37"/>
      <c r="Z843" s="37"/>
    </row>
    <row r="844">
      <c r="A844" s="380"/>
      <c r="B844" s="46"/>
      <c r="C844" s="46"/>
      <c r="D844" s="49"/>
      <c r="E844" s="49"/>
      <c r="F844" s="49"/>
      <c r="G844" s="46"/>
      <c r="H844" s="49"/>
      <c r="I844" s="46"/>
      <c r="J844" s="51"/>
      <c r="K844" s="46"/>
      <c r="L844" s="46"/>
      <c r="M844" s="49"/>
      <c r="N844" s="49"/>
      <c r="O844" s="46"/>
      <c r="P844" s="46"/>
      <c r="Q844" s="37"/>
      <c r="R844" s="37"/>
      <c r="S844" s="37"/>
      <c r="T844" s="37"/>
      <c r="U844" s="37"/>
      <c r="V844" s="37"/>
      <c r="W844" s="37"/>
      <c r="X844" s="37"/>
      <c r="Y844" s="37"/>
      <c r="Z844" s="37"/>
    </row>
    <row r="845">
      <c r="A845" s="380"/>
      <c r="B845" s="46"/>
      <c r="C845" s="46"/>
      <c r="D845" s="49"/>
      <c r="E845" s="49"/>
      <c r="F845" s="49"/>
      <c r="G845" s="46"/>
      <c r="H845" s="49"/>
      <c r="I845" s="46"/>
      <c r="J845" s="51"/>
      <c r="K845" s="46"/>
      <c r="L845" s="46"/>
      <c r="M845" s="49"/>
      <c r="N845" s="49"/>
      <c r="O845" s="46"/>
      <c r="P845" s="46"/>
      <c r="Q845" s="37"/>
      <c r="R845" s="37"/>
      <c r="S845" s="37"/>
      <c r="T845" s="37"/>
      <c r="U845" s="37"/>
      <c r="V845" s="37"/>
      <c r="W845" s="37"/>
      <c r="X845" s="37"/>
      <c r="Y845" s="37"/>
      <c r="Z845" s="37"/>
    </row>
    <row r="846">
      <c r="A846" s="380"/>
      <c r="B846" s="46"/>
      <c r="C846" s="46"/>
      <c r="D846" s="49"/>
      <c r="E846" s="49"/>
      <c r="F846" s="49"/>
      <c r="G846" s="46"/>
      <c r="H846" s="49"/>
      <c r="I846" s="46"/>
      <c r="J846" s="51"/>
      <c r="K846" s="46"/>
      <c r="L846" s="46"/>
      <c r="M846" s="49"/>
      <c r="N846" s="49"/>
      <c r="O846" s="46"/>
      <c r="P846" s="46"/>
      <c r="Q846" s="37"/>
      <c r="R846" s="37"/>
      <c r="S846" s="37"/>
      <c r="T846" s="37"/>
      <c r="U846" s="37"/>
      <c r="V846" s="37"/>
      <c r="W846" s="37"/>
      <c r="X846" s="37"/>
      <c r="Y846" s="37"/>
      <c r="Z846" s="37"/>
    </row>
    <row r="847">
      <c r="A847" s="380"/>
      <c r="B847" s="46"/>
      <c r="C847" s="46"/>
      <c r="D847" s="49"/>
      <c r="E847" s="49"/>
      <c r="F847" s="49"/>
      <c r="G847" s="46"/>
      <c r="H847" s="49"/>
      <c r="I847" s="46"/>
      <c r="J847" s="51"/>
      <c r="K847" s="46"/>
      <c r="L847" s="46"/>
      <c r="M847" s="49"/>
      <c r="N847" s="49"/>
      <c r="O847" s="46"/>
      <c r="P847" s="46"/>
      <c r="Q847" s="37"/>
      <c r="R847" s="37"/>
      <c r="S847" s="37"/>
      <c r="T847" s="37"/>
      <c r="U847" s="37"/>
      <c r="V847" s="37"/>
      <c r="W847" s="37"/>
      <c r="X847" s="37"/>
      <c r="Y847" s="37"/>
      <c r="Z847" s="37"/>
    </row>
    <row r="848">
      <c r="A848" s="380"/>
      <c r="B848" s="46"/>
      <c r="C848" s="46"/>
      <c r="D848" s="49"/>
      <c r="E848" s="49"/>
      <c r="F848" s="49"/>
      <c r="G848" s="46"/>
      <c r="H848" s="49"/>
      <c r="I848" s="46"/>
      <c r="J848" s="51"/>
      <c r="K848" s="46"/>
      <c r="L848" s="46"/>
      <c r="M848" s="49"/>
      <c r="N848" s="49"/>
      <c r="O848" s="46"/>
      <c r="P848" s="46"/>
      <c r="Q848" s="37"/>
      <c r="R848" s="37"/>
      <c r="S848" s="37"/>
      <c r="T848" s="37"/>
      <c r="U848" s="37"/>
      <c r="V848" s="37"/>
      <c r="W848" s="37"/>
      <c r="X848" s="37"/>
      <c r="Y848" s="37"/>
      <c r="Z848" s="37"/>
    </row>
    <row r="849">
      <c r="A849" s="380"/>
      <c r="B849" s="46"/>
      <c r="C849" s="46"/>
      <c r="D849" s="49"/>
      <c r="E849" s="49"/>
      <c r="F849" s="49"/>
      <c r="G849" s="46"/>
      <c r="H849" s="49"/>
      <c r="I849" s="46"/>
      <c r="J849" s="51"/>
      <c r="K849" s="46"/>
      <c r="L849" s="46"/>
      <c r="M849" s="49"/>
      <c r="N849" s="49"/>
      <c r="O849" s="46"/>
      <c r="P849" s="46"/>
      <c r="Q849" s="37"/>
      <c r="R849" s="37"/>
      <c r="S849" s="37"/>
      <c r="T849" s="37"/>
      <c r="U849" s="37"/>
      <c r="V849" s="37"/>
      <c r="W849" s="37"/>
      <c r="X849" s="37"/>
      <c r="Y849" s="37"/>
      <c r="Z849" s="37"/>
    </row>
    <row r="850">
      <c r="A850" s="380"/>
      <c r="B850" s="46"/>
      <c r="C850" s="46"/>
      <c r="D850" s="49"/>
      <c r="E850" s="49"/>
      <c r="F850" s="49"/>
      <c r="G850" s="46"/>
      <c r="H850" s="49"/>
      <c r="I850" s="46"/>
      <c r="J850" s="51"/>
      <c r="K850" s="46"/>
      <c r="L850" s="46"/>
      <c r="M850" s="49"/>
      <c r="N850" s="49"/>
      <c r="O850" s="46"/>
      <c r="P850" s="46"/>
      <c r="Q850" s="37"/>
      <c r="R850" s="37"/>
      <c r="S850" s="37"/>
      <c r="T850" s="37"/>
      <c r="U850" s="37"/>
      <c r="V850" s="37"/>
      <c r="W850" s="37"/>
      <c r="X850" s="37"/>
      <c r="Y850" s="37"/>
      <c r="Z850" s="37"/>
    </row>
    <row r="851">
      <c r="A851" s="380"/>
      <c r="B851" s="46"/>
      <c r="C851" s="46"/>
      <c r="D851" s="49"/>
      <c r="E851" s="49"/>
      <c r="F851" s="49"/>
      <c r="G851" s="46"/>
      <c r="H851" s="49"/>
      <c r="I851" s="46"/>
      <c r="J851" s="51"/>
      <c r="K851" s="46"/>
      <c r="L851" s="46"/>
      <c r="M851" s="49"/>
      <c r="N851" s="49"/>
      <c r="O851" s="46"/>
      <c r="P851" s="46"/>
      <c r="Q851" s="37"/>
      <c r="R851" s="37"/>
      <c r="S851" s="37"/>
      <c r="T851" s="37"/>
      <c r="U851" s="37"/>
      <c r="V851" s="37"/>
      <c r="W851" s="37"/>
      <c r="X851" s="37"/>
      <c r="Y851" s="37"/>
      <c r="Z851" s="37"/>
    </row>
    <row r="852">
      <c r="A852" s="380"/>
      <c r="B852" s="46"/>
      <c r="C852" s="46"/>
      <c r="D852" s="49"/>
      <c r="E852" s="49"/>
      <c r="F852" s="49"/>
      <c r="G852" s="46"/>
      <c r="H852" s="49"/>
      <c r="I852" s="46"/>
      <c r="J852" s="51"/>
      <c r="K852" s="46"/>
      <c r="L852" s="46"/>
      <c r="M852" s="49"/>
      <c r="N852" s="49"/>
      <c r="O852" s="46"/>
      <c r="P852" s="46"/>
      <c r="Q852" s="37"/>
      <c r="R852" s="37"/>
      <c r="S852" s="37"/>
      <c r="T852" s="37"/>
      <c r="U852" s="37"/>
      <c r="V852" s="37"/>
      <c r="W852" s="37"/>
      <c r="X852" s="37"/>
      <c r="Y852" s="37"/>
      <c r="Z852" s="37"/>
    </row>
    <row r="853">
      <c r="A853" s="380"/>
      <c r="B853" s="46"/>
      <c r="C853" s="46"/>
      <c r="D853" s="49"/>
      <c r="E853" s="49"/>
      <c r="F853" s="49"/>
      <c r="G853" s="46"/>
      <c r="H853" s="49"/>
      <c r="I853" s="46"/>
      <c r="J853" s="51"/>
      <c r="K853" s="46"/>
      <c r="L853" s="46"/>
      <c r="M853" s="49"/>
      <c r="N853" s="49"/>
      <c r="O853" s="46"/>
      <c r="P853" s="46"/>
      <c r="Q853" s="37"/>
      <c r="R853" s="37"/>
      <c r="S853" s="37"/>
      <c r="T853" s="37"/>
      <c r="U853" s="37"/>
      <c r="V853" s="37"/>
      <c r="W853" s="37"/>
      <c r="X853" s="37"/>
      <c r="Y853" s="37"/>
      <c r="Z853" s="37"/>
    </row>
    <row r="854">
      <c r="A854" s="380"/>
      <c r="B854" s="46"/>
      <c r="C854" s="46"/>
      <c r="D854" s="49"/>
      <c r="E854" s="49"/>
      <c r="F854" s="49"/>
      <c r="G854" s="46"/>
      <c r="H854" s="49"/>
      <c r="I854" s="46"/>
      <c r="J854" s="51"/>
      <c r="K854" s="46"/>
      <c r="L854" s="46"/>
      <c r="M854" s="49"/>
      <c r="N854" s="49"/>
      <c r="O854" s="46"/>
      <c r="P854" s="46"/>
      <c r="Q854" s="37"/>
      <c r="R854" s="37"/>
      <c r="S854" s="37"/>
      <c r="T854" s="37"/>
      <c r="U854" s="37"/>
      <c r="V854" s="37"/>
      <c r="W854" s="37"/>
      <c r="X854" s="37"/>
      <c r="Y854" s="37"/>
      <c r="Z854" s="37"/>
    </row>
    <row r="855">
      <c r="A855" s="380"/>
      <c r="B855" s="46"/>
      <c r="C855" s="46"/>
      <c r="D855" s="49"/>
      <c r="E855" s="49"/>
      <c r="F855" s="49"/>
      <c r="G855" s="46"/>
      <c r="H855" s="49"/>
      <c r="I855" s="46"/>
      <c r="J855" s="51"/>
      <c r="K855" s="46"/>
      <c r="L855" s="46"/>
      <c r="M855" s="49"/>
      <c r="N855" s="49"/>
      <c r="O855" s="46"/>
      <c r="P855" s="46"/>
      <c r="Q855" s="37"/>
      <c r="R855" s="37"/>
      <c r="S855" s="37"/>
      <c r="T855" s="37"/>
      <c r="U855" s="37"/>
      <c r="V855" s="37"/>
      <c r="W855" s="37"/>
      <c r="X855" s="37"/>
      <c r="Y855" s="37"/>
      <c r="Z855" s="37"/>
    </row>
    <row r="856">
      <c r="A856" s="380"/>
      <c r="B856" s="46"/>
      <c r="C856" s="46"/>
      <c r="D856" s="49"/>
      <c r="E856" s="49"/>
      <c r="F856" s="49"/>
      <c r="G856" s="46"/>
      <c r="H856" s="49"/>
      <c r="I856" s="46"/>
      <c r="J856" s="51"/>
      <c r="K856" s="46"/>
      <c r="L856" s="46"/>
      <c r="M856" s="49"/>
      <c r="N856" s="49"/>
      <c r="O856" s="46"/>
      <c r="P856" s="46"/>
      <c r="Q856" s="37"/>
      <c r="R856" s="37"/>
      <c r="S856" s="37"/>
      <c r="T856" s="37"/>
      <c r="U856" s="37"/>
      <c r="V856" s="37"/>
      <c r="W856" s="37"/>
      <c r="X856" s="37"/>
      <c r="Y856" s="37"/>
      <c r="Z856" s="37"/>
    </row>
    <row r="857">
      <c r="A857" s="380"/>
      <c r="B857" s="46"/>
      <c r="C857" s="46"/>
      <c r="D857" s="49"/>
      <c r="E857" s="49"/>
      <c r="F857" s="49"/>
      <c r="G857" s="46"/>
      <c r="H857" s="49"/>
      <c r="I857" s="46"/>
      <c r="J857" s="51"/>
      <c r="K857" s="46"/>
      <c r="L857" s="46"/>
      <c r="M857" s="49"/>
      <c r="N857" s="49"/>
      <c r="O857" s="46"/>
      <c r="P857" s="46"/>
      <c r="Q857" s="37"/>
      <c r="R857" s="37"/>
      <c r="S857" s="37"/>
      <c r="T857" s="37"/>
      <c r="U857" s="37"/>
      <c r="V857" s="37"/>
      <c r="W857" s="37"/>
      <c r="X857" s="37"/>
      <c r="Y857" s="37"/>
      <c r="Z857" s="37"/>
    </row>
    <row r="858">
      <c r="A858" s="380"/>
      <c r="B858" s="46"/>
      <c r="C858" s="46"/>
      <c r="D858" s="49"/>
      <c r="E858" s="49"/>
      <c r="F858" s="49"/>
      <c r="G858" s="46"/>
      <c r="H858" s="49"/>
      <c r="I858" s="46"/>
      <c r="J858" s="51"/>
      <c r="K858" s="46"/>
      <c r="L858" s="46"/>
      <c r="M858" s="49"/>
      <c r="N858" s="49"/>
      <c r="O858" s="46"/>
      <c r="P858" s="46"/>
      <c r="Q858" s="37"/>
      <c r="R858" s="37"/>
      <c r="S858" s="37"/>
      <c r="T858" s="37"/>
      <c r="U858" s="37"/>
      <c r="V858" s="37"/>
      <c r="W858" s="37"/>
      <c r="X858" s="37"/>
      <c r="Y858" s="37"/>
      <c r="Z858" s="37"/>
    </row>
    <row r="859">
      <c r="A859" s="380"/>
      <c r="B859" s="46"/>
      <c r="C859" s="46"/>
      <c r="D859" s="49"/>
      <c r="E859" s="49"/>
      <c r="F859" s="49"/>
      <c r="G859" s="46"/>
      <c r="H859" s="49"/>
      <c r="I859" s="46"/>
      <c r="J859" s="51"/>
      <c r="K859" s="46"/>
      <c r="L859" s="46"/>
      <c r="M859" s="49"/>
      <c r="N859" s="49"/>
      <c r="O859" s="46"/>
      <c r="P859" s="46"/>
      <c r="Q859" s="37"/>
      <c r="R859" s="37"/>
      <c r="S859" s="37"/>
      <c r="T859" s="37"/>
      <c r="U859" s="37"/>
      <c r="V859" s="37"/>
      <c r="W859" s="37"/>
      <c r="X859" s="37"/>
      <c r="Y859" s="37"/>
      <c r="Z859" s="37"/>
    </row>
    <row r="860">
      <c r="A860" s="380"/>
      <c r="B860" s="46"/>
      <c r="C860" s="46"/>
      <c r="D860" s="49"/>
      <c r="E860" s="49"/>
      <c r="F860" s="49"/>
      <c r="G860" s="46"/>
      <c r="H860" s="49"/>
      <c r="I860" s="46"/>
      <c r="J860" s="51"/>
      <c r="K860" s="46"/>
      <c r="L860" s="46"/>
      <c r="M860" s="49"/>
      <c r="N860" s="49"/>
      <c r="O860" s="46"/>
      <c r="P860" s="46"/>
      <c r="Q860" s="37"/>
      <c r="R860" s="37"/>
      <c r="S860" s="37"/>
      <c r="T860" s="37"/>
      <c r="U860" s="37"/>
      <c r="V860" s="37"/>
      <c r="W860" s="37"/>
      <c r="X860" s="37"/>
      <c r="Y860" s="37"/>
      <c r="Z860" s="37"/>
    </row>
    <row r="861">
      <c r="A861" s="380"/>
      <c r="B861" s="46"/>
      <c r="C861" s="46"/>
      <c r="D861" s="49"/>
      <c r="E861" s="49"/>
      <c r="F861" s="49"/>
      <c r="G861" s="46"/>
      <c r="H861" s="49"/>
      <c r="I861" s="46"/>
      <c r="J861" s="51"/>
      <c r="K861" s="46"/>
      <c r="L861" s="46"/>
      <c r="M861" s="49"/>
      <c r="N861" s="49"/>
      <c r="O861" s="46"/>
      <c r="P861" s="46"/>
      <c r="Q861" s="37"/>
      <c r="R861" s="37"/>
      <c r="S861" s="37"/>
      <c r="T861" s="37"/>
      <c r="U861" s="37"/>
      <c r="V861" s="37"/>
      <c r="W861" s="37"/>
      <c r="X861" s="37"/>
      <c r="Y861" s="37"/>
      <c r="Z861" s="37"/>
    </row>
    <row r="862">
      <c r="A862" s="380"/>
      <c r="B862" s="46"/>
      <c r="C862" s="46"/>
      <c r="D862" s="49"/>
      <c r="E862" s="49"/>
      <c r="F862" s="49"/>
      <c r="G862" s="46"/>
      <c r="H862" s="49"/>
      <c r="I862" s="46"/>
      <c r="J862" s="51"/>
      <c r="K862" s="46"/>
      <c r="L862" s="46"/>
      <c r="M862" s="49"/>
      <c r="N862" s="49"/>
      <c r="O862" s="46"/>
      <c r="P862" s="46"/>
      <c r="Q862" s="37"/>
      <c r="R862" s="37"/>
      <c r="S862" s="37"/>
      <c r="T862" s="37"/>
      <c r="U862" s="37"/>
      <c r="V862" s="37"/>
      <c r="W862" s="37"/>
      <c r="X862" s="37"/>
      <c r="Y862" s="37"/>
      <c r="Z862" s="37"/>
    </row>
    <row r="863">
      <c r="A863" s="380"/>
      <c r="B863" s="46"/>
      <c r="C863" s="46"/>
      <c r="D863" s="49"/>
      <c r="E863" s="49"/>
      <c r="F863" s="49"/>
      <c r="G863" s="46"/>
      <c r="H863" s="49"/>
      <c r="I863" s="46"/>
      <c r="J863" s="51"/>
      <c r="K863" s="46"/>
      <c r="L863" s="46"/>
      <c r="M863" s="49"/>
      <c r="N863" s="49"/>
      <c r="O863" s="46"/>
      <c r="P863" s="46"/>
      <c r="Q863" s="37"/>
      <c r="R863" s="37"/>
      <c r="S863" s="37"/>
      <c r="T863" s="37"/>
      <c r="U863" s="37"/>
      <c r="V863" s="37"/>
      <c r="W863" s="37"/>
      <c r="X863" s="37"/>
      <c r="Y863" s="37"/>
      <c r="Z863" s="37"/>
    </row>
    <row r="864">
      <c r="A864" s="380"/>
      <c r="B864" s="46"/>
      <c r="C864" s="46"/>
      <c r="D864" s="49"/>
      <c r="E864" s="49"/>
      <c r="F864" s="49"/>
      <c r="G864" s="46"/>
      <c r="H864" s="49"/>
      <c r="I864" s="46"/>
      <c r="J864" s="51"/>
      <c r="K864" s="46"/>
      <c r="L864" s="46"/>
      <c r="M864" s="49"/>
      <c r="N864" s="49"/>
      <c r="O864" s="46"/>
      <c r="P864" s="46"/>
      <c r="Q864" s="37"/>
      <c r="R864" s="37"/>
      <c r="S864" s="37"/>
      <c r="T864" s="37"/>
      <c r="U864" s="37"/>
      <c r="V864" s="37"/>
      <c r="W864" s="37"/>
      <c r="X864" s="37"/>
      <c r="Y864" s="37"/>
      <c r="Z864" s="37"/>
    </row>
    <row r="865">
      <c r="A865" s="380"/>
      <c r="B865" s="46"/>
      <c r="C865" s="46"/>
      <c r="D865" s="49"/>
      <c r="E865" s="49"/>
      <c r="F865" s="49"/>
      <c r="G865" s="46"/>
      <c r="H865" s="49"/>
      <c r="I865" s="46"/>
      <c r="J865" s="51"/>
      <c r="K865" s="46"/>
      <c r="L865" s="46"/>
      <c r="M865" s="49"/>
      <c r="N865" s="49"/>
      <c r="O865" s="46"/>
      <c r="P865" s="46"/>
      <c r="Q865" s="37"/>
      <c r="R865" s="37"/>
      <c r="S865" s="37"/>
      <c r="T865" s="37"/>
      <c r="U865" s="37"/>
      <c r="V865" s="37"/>
      <c r="W865" s="37"/>
      <c r="X865" s="37"/>
      <c r="Y865" s="37"/>
      <c r="Z865" s="37"/>
    </row>
    <row r="866">
      <c r="A866" s="380"/>
      <c r="B866" s="46"/>
      <c r="C866" s="46"/>
      <c r="D866" s="49"/>
      <c r="E866" s="49"/>
      <c r="F866" s="49"/>
      <c r="G866" s="46"/>
      <c r="H866" s="49"/>
      <c r="I866" s="46"/>
      <c r="J866" s="51"/>
      <c r="K866" s="46"/>
      <c r="L866" s="46"/>
      <c r="M866" s="49"/>
      <c r="N866" s="49"/>
      <c r="O866" s="46"/>
      <c r="P866" s="46"/>
      <c r="Q866" s="37"/>
      <c r="R866" s="37"/>
      <c r="S866" s="37"/>
      <c r="T866" s="37"/>
      <c r="U866" s="37"/>
      <c r="V866" s="37"/>
      <c r="W866" s="37"/>
      <c r="X866" s="37"/>
      <c r="Y866" s="37"/>
      <c r="Z866" s="37"/>
    </row>
    <row r="867">
      <c r="A867" s="380"/>
      <c r="B867" s="46"/>
      <c r="C867" s="46"/>
      <c r="D867" s="49"/>
      <c r="E867" s="49"/>
      <c r="F867" s="49"/>
      <c r="G867" s="46"/>
      <c r="H867" s="49"/>
      <c r="I867" s="46"/>
      <c r="J867" s="51"/>
      <c r="K867" s="46"/>
      <c r="L867" s="46"/>
      <c r="M867" s="49"/>
      <c r="N867" s="49"/>
      <c r="O867" s="46"/>
      <c r="P867" s="46"/>
      <c r="Q867" s="37"/>
      <c r="R867" s="37"/>
      <c r="S867" s="37"/>
      <c r="T867" s="37"/>
      <c r="U867" s="37"/>
      <c r="V867" s="37"/>
      <c r="W867" s="37"/>
      <c r="X867" s="37"/>
      <c r="Y867" s="37"/>
      <c r="Z867" s="37"/>
    </row>
    <row r="868">
      <c r="A868" s="380"/>
      <c r="B868" s="46"/>
      <c r="C868" s="46"/>
      <c r="D868" s="49"/>
      <c r="E868" s="49"/>
      <c r="F868" s="49"/>
      <c r="G868" s="46"/>
      <c r="H868" s="49"/>
      <c r="I868" s="46"/>
      <c r="J868" s="51"/>
      <c r="K868" s="46"/>
      <c r="L868" s="46"/>
      <c r="M868" s="49"/>
      <c r="N868" s="49"/>
      <c r="O868" s="46"/>
      <c r="P868" s="46"/>
      <c r="Q868" s="37"/>
      <c r="R868" s="37"/>
      <c r="S868" s="37"/>
      <c r="T868" s="37"/>
      <c r="U868" s="37"/>
      <c r="V868" s="37"/>
      <c r="W868" s="37"/>
      <c r="X868" s="37"/>
      <c r="Y868" s="37"/>
      <c r="Z868" s="37"/>
    </row>
    <row r="869">
      <c r="A869" s="380"/>
      <c r="B869" s="46"/>
      <c r="C869" s="46"/>
      <c r="D869" s="49"/>
      <c r="E869" s="49"/>
      <c r="F869" s="49"/>
      <c r="G869" s="46"/>
      <c r="H869" s="49"/>
      <c r="I869" s="46"/>
      <c r="J869" s="51"/>
      <c r="K869" s="46"/>
      <c r="L869" s="46"/>
      <c r="M869" s="49"/>
      <c r="N869" s="49"/>
      <c r="O869" s="46"/>
      <c r="P869" s="46"/>
      <c r="Q869" s="37"/>
      <c r="R869" s="37"/>
      <c r="S869" s="37"/>
      <c r="T869" s="37"/>
      <c r="U869" s="37"/>
      <c r="V869" s="37"/>
      <c r="W869" s="37"/>
      <c r="X869" s="37"/>
      <c r="Y869" s="37"/>
      <c r="Z869" s="37"/>
    </row>
    <row r="870">
      <c r="A870" s="380"/>
      <c r="B870" s="46"/>
      <c r="C870" s="46"/>
      <c r="D870" s="49"/>
      <c r="E870" s="49"/>
      <c r="F870" s="49"/>
      <c r="G870" s="46"/>
      <c r="H870" s="49"/>
      <c r="I870" s="46"/>
      <c r="J870" s="51"/>
      <c r="K870" s="46"/>
      <c r="L870" s="46"/>
      <c r="M870" s="49"/>
      <c r="N870" s="49"/>
      <c r="O870" s="46"/>
      <c r="P870" s="46"/>
      <c r="Q870" s="37"/>
      <c r="R870" s="37"/>
      <c r="S870" s="37"/>
      <c r="T870" s="37"/>
      <c r="U870" s="37"/>
      <c r="V870" s="37"/>
      <c r="W870" s="37"/>
      <c r="X870" s="37"/>
      <c r="Y870" s="37"/>
      <c r="Z870" s="37"/>
    </row>
    <row r="871">
      <c r="A871" s="380"/>
      <c r="B871" s="46"/>
      <c r="C871" s="46"/>
      <c r="D871" s="49"/>
      <c r="E871" s="49"/>
      <c r="F871" s="49"/>
      <c r="G871" s="46"/>
      <c r="H871" s="49"/>
      <c r="I871" s="46"/>
      <c r="J871" s="51"/>
      <c r="K871" s="46"/>
      <c r="L871" s="46"/>
      <c r="M871" s="49"/>
      <c r="N871" s="49"/>
      <c r="O871" s="46"/>
      <c r="P871" s="46"/>
      <c r="Q871" s="37"/>
      <c r="R871" s="37"/>
      <c r="S871" s="37"/>
      <c r="T871" s="37"/>
      <c r="U871" s="37"/>
      <c r="V871" s="37"/>
      <c r="W871" s="37"/>
      <c r="X871" s="37"/>
      <c r="Y871" s="37"/>
      <c r="Z871" s="37"/>
    </row>
    <row r="872">
      <c r="A872" s="380"/>
      <c r="B872" s="46"/>
      <c r="C872" s="46"/>
      <c r="D872" s="49"/>
      <c r="E872" s="49"/>
      <c r="F872" s="49"/>
      <c r="G872" s="46"/>
      <c r="H872" s="49"/>
      <c r="I872" s="46"/>
      <c r="J872" s="51"/>
      <c r="K872" s="46"/>
      <c r="L872" s="46"/>
      <c r="M872" s="49"/>
      <c r="N872" s="49"/>
      <c r="O872" s="46"/>
      <c r="P872" s="46"/>
      <c r="Q872" s="37"/>
      <c r="R872" s="37"/>
      <c r="S872" s="37"/>
      <c r="T872" s="37"/>
      <c r="U872" s="37"/>
      <c r="V872" s="37"/>
      <c r="W872" s="37"/>
      <c r="X872" s="37"/>
      <c r="Y872" s="37"/>
      <c r="Z872" s="37"/>
    </row>
    <row r="873">
      <c r="A873" s="380"/>
      <c r="B873" s="46"/>
      <c r="C873" s="46"/>
      <c r="D873" s="49"/>
      <c r="E873" s="49"/>
      <c r="F873" s="49"/>
      <c r="G873" s="46"/>
      <c r="H873" s="49"/>
      <c r="I873" s="46"/>
      <c r="J873" s="51"/>
      <c r="K873" s="46"/>
      <c r="L873" s="46"/>
      <c r="M873" s="49"/>
      <c r="N873" s="49"/>
      <c r="O873" s="46"/>
      <c r="P873" s="46"/>
      <c r="Q873" s="37"/>
      <c r="R873" s="37"/>
      <c r="S873" s="37"/>
      <c r="T873" s="37"/>
      <c r="U873" s="37"/>
      <c r="V873" s="37"/>
      <c r="W873" s="37"/>
      <c r="X873" s="37"/>
      <c r="Y873" s="37"/>
      <c r="Z873" s="37"/>
    </row>
    <row r="874">
      <c r="A874" s="380"/>
      <c r="B874" s="46"/>
      <c r="C874" s="46"/>
      <c r="D874" s="49"/>
      <c r="E874" s="49"/>
      <c r="F874" s="49"/>
      <c r="G874" s="46"/>
      <c r="H874" s="49"/>
      <c r="I874" s="46"/>
      <c r="J874" s="51"/>
      <c r="K874" s="46"/>
      <c r="L874" s="46"/>
      <c r="M874" s="49"/>
      <c r="N874" s="49"/>
      <c r="O874" s="46"/>
      <c r="P874" s="46"/>
      <c r="Q874" s="37"/>
      <c r="R874" s="37"/>
      <c r="S874" s="37"/>
      <c r="T874" s="37"/>
      <c r="U874" s="37"/>
      <c r="V874" s="37"/>
      <c r="W874" s="37"/>
      <c r="X874" s="37"/>
      <c r="Y874" s="37"/>
      <c r="Z874" s="37"/>
    </row>
    <row r="875">
      <c r="A875" s="380"/>
      <c r="B875" s="46"/>
      <c r="C875" s="46"/>
      <c r="D875" s="49"/>
      <c r="E875" s="49"/>
      <c r="F875" s="49"/>
      <c r="G875" s="46"/>
      <c r="H875" s="49"/>
      <c r="I875" s="46"/>
      <c r="J875" s="51"/>
      <c r="K875" s="46"/>
      <c r="L875" s="46"/>
      <c r="M875" s="49"/>
      <c r="N875" s="49"/>
      <c r="O875" s="46"/>
      <c r="P875" s="46"/>
      <c r="Q875" s="37"/>
      <c r="R875" s="37"/>
      <c r="S875" s="37"/>
      <c r="T875" s="37"/>
      <c r="U875" s="37"/>
      <c r="V875" s="37"/>
      <c r="W875" s="37"/>
      <c r="X875" s="37"/>
      <c r="Y875" s="37"/>
      <c r="Z875" s="37"/>
    </row>
    <row r="876">
      <c r="A876" s="380"/>
      <c r="B876" s="46"/>
      <c r="C876" s="46"/>
      <c r="D876" s="49"/>
      <c r="E876" s="49"/>
      <c r="F876" s="49"/>
      <c r="G876" s="46"/>
      <c r="H876" s="49"/>
      <c r="I876" s="46"/>
      <c r="J876" s="51"/>
      <c r="K876" s="46"/>
      <c r="L876" s="46"/>
      <c r="M876" s="49"/>
      <c r="N876" s="49"/>
      <c r="O876" s="46"/>
      <c r="P876" s="46"/>
      <c r="Q876" s="37"/>
      <c r="R876" s="37"/>
      <c r="S876" s="37"/>
      <c r="T876" s="37"/>
      <c r="U876" s="37"/>
      <c r="V876" s="37"/>
      <c r="W876" s="37"/>
      <c r="X876" s="37"/>
      <c r="Y876" s="37"/>
      <c r="Z876" s="37"/>
    </row>
    <row r="877">
      <c r="A877" s="380"/>
      <c r="B877" s="46"/>
      <c r="C877" s="46"/>
      <c r="D877" s="49"/>
      <c r="E877" s="49"/>
      <c r="F877" s="49"/>
      <c r="G877" s="46"/>
      <c r="H877" s="49"/>
      <c r="I877" s="46"/>
      <c r="J877" s="51"/>
      <c r="K877" s="46"/>
      <c r="L877" s="46"/>
      <c r="M877" s="49"/>
      <c r="N877" s="49"/>
      <c r="O877" s="46"/>
      <c r="P877" s="46"/>
      <c r="Q877" s="37"/>
      <c r="R877" s="37"/>
      <c r="S877" s="37"/>
      <c r="T877" s="37"/>
      <c r="U877" s="37"/>
      <c r="V877" s="37"/>
      <c r="W877" s="37"/>
      <c r="X877" s="37"/>
      <c r="Y877" s="37"/>
      <c r="Z877" s="37"/>
    </row>
    <row r="878">
      <c r="A878" s="380"/>
      <c r="B878" s="46"/>
      <c r="C878" s="46"/>
      <c r="D878" s="49"/>
      <c r="E878" s="49"/>
      <c r="F878" s="49"/>
      <c r="G878" s="46"/>
      <c r="H878" s="49"/>
      <c r="I878" s="46"/>
      <c r="J878" s="51"/>
      <c r="K878" s="46"/>
      <c r="L878" s="46"/>
      <c r="M878" s="49"/>
      <c r="N878" s="49"/>
      <c r="O878" s="46"/>
      <c r="P878" s="46"/>
      <c r="Q878" s="37"/>
      <c r="R878" s="37"/>
      <c r="S878" s="37"/>
      <c r="T878" s="37"/>
      <c r="U878" s="37"/>
      <c r="V878" s="37"/>
      <c r="W878" s="37"/>
      <c r="X878" s="37"/>
      <c r="Y878" s="37"/>
      <c r="Z878" s="37"/>
    </row>
    <row r="879">
      <c r="A879" s="380"/>
      <c r="B879" s="46"/>
      <c r="C879" s="46"/>
      <c r="D879" s="49"/>
      <c r="E879" s="49"/>
      <c r="F879" s="49"/>
      <c r="G879" s="46"/>
      <c r="H879" s="49"/>
      <c r="I879" s="46"/>
      <c r="J879" s="51"/>
      <c r="K879" s="46"/>
      <c r="L879" s="46"/>
      <c r="M879" s="49"/>
      <c r="N879" s="49"/>
      <c r="O879" s="46"/>
      <c r="P879" s="46"/>
      <c r="Q879" s="37"/>
      <c r="R879" s="37"/>
      <c r="S879" s="37"/>
      <c r="T879" s="37"/>
      <c r="U879" s="37"/>
      <c r="V879" s="37"/>
      <c r="W879" s="37"/>
      <c r="X879" s="37"/>
      <c r="Y879" s="37"/>
      <c r="Z879" s="37"/>
    </row>
    <row r="880">
      <c r="A880" s="380"/>
      <c r="B880" s="46"/>
      <c r="C880" s="46"/>
      <c r="D880" s="49"/>
      <c r="E880" s="49"/>
      <c r="F880" s="49"/>
      <c r="G880" s="46"/>
      <c r="H880" s="49"/>
      <c r="I880" s="46"/>
      <c r="J880" s="51"/>
      <c r="K880" s="46"/>
      <c r="L880" s="46"/>
      <c r="M880" s="49"/>
      <c r="N880" s="49"/>
      <c r="O880" s="46"/>
      <c r="P880" s="46"/>
      <c r="Q880" s="37"/>
      <c r="R880" s="37"/>
      <c r="S880" s="37"/>
      <c r="T880" s="37"/>
      <c r="U880" s="37"/>
      <c r="V880" s="37"/>
      <c r="W880" s="37"/>
      <c r="X880" s="37"/>
      <c r="Y880" s="37"/>
      <c r="Z880" s="37"/>
    </row>
    <row r="881">
      <c r="A881" s="380"/>
      <c r="B881" s="46"/>
      <c r="C881" s="46"/>
      <c r="D881" s="49"/>
      <c r="E881" s="49"/>
      <c r="F881" s="49"/>
      <c r="G881" s="46"/>
      <c r="H881" s="49"/>
      <c r="I881" s="46"/>
      <c r="J881" s="51"/>
      <c r="K881" s="46"/>
      <c r="L881" s="46"/>
      <c r="M881" s="49"/>
      <c r="N881" s="49"/>
      <c r="O881" s="46"/>
      <c r="P881" s="46"/>
      <c r="Q881" s="37"/>
      <c r="R881" s="37"/>
      <c r="S881" s="37"/>
      <c r="T881" s="37"/>
      <c r="U881" s="37"/>
      <c r="V881" s="37"/>
      <c r="W881" s="37"/>
      <c r="X881" s="37"/>
      <c r="Y881" s="37"/>
      <c r="Z881" s="37"/>
    </row>
    <row r="882">
      <c r="A882" s="380"/>
      <c r="B882" s="46"/>
      <c r="C882" s="46"/>
      <c r="D882" s="49"/>
      <c r="E882" s="49"/>
      <c r="F882" s="49"/>
      <c r="G882" s="46"/>
      <c r="H882" s="49"/>
      <c r="I882" s="46"/>
      <c r="J882" s="51"/>
      <c r="K882" s="46"/>
      <c r="L882" s="46"/>
      <c r="M882" s="49"/>
      <c r="N882" s="49"/>
      <c r="O882" s="46"/>
      <c r="P882" s="46"/>
      <c r="Q882" s="37"/>
      <c r="R882" s="37"/>
      <c r="S882" s="37"/>
      <c r="T882" s="37"/>
      <c r="U882" s="37"/>
      <c r="V882" s="37"/>
      <c r="W882" s="37"/>
      <c r="X882" s="37"/>
      <c r="Y882" s="37"/>
      <c r="Z882" s="37"/>
    </row>
    <row r="883">
      <c r="A883" s="380"/>
      <c r="B883" s="46"/>
      <c r="C883" s="46"/>
      <c r="D883" s="49"/>
      <c r="E883" s="49"/>
      <c r="F883" s="49"/>
      <c r="G883" s="46"/>
      <c r="H883" s="49"/>
      <c r="I883" s="46"/>
      <c r="J883" s="51"/>
      <c r="K883" s="46"/>
      <c r="L883" s="46"/>
      <c r="M883" s="49"/>
      <c r="N883" s="49"/>
      <c r="O883" s="46"/>
      <c r="P883" s="46"/>
      <c r="Q883" s="37"/>
      <c r="R883" s="37"/>
      <c r="S883" s="37"/>
      <c r="T883" s="37"/>
      <c r="U883" s="37"/>
      <c r="V883" s="37"/>
      <c r="W883" s="37"/>
      <c r="X883" s="37"/>
      <c r="Y883" s="37"/>
      <c r="Z883" s="37"/>
    </row>
    <row r="884">
      <c r="A884" s="380"/>
      <c r="B884" s="46"/>
      <c r="C884" s="46"/>
      <c r="D884" s="49"/>
      <c r="E884" s="49"/>
      <c r="F884" s="49"/>
      <c r="G884" s="46"/>
      <c r="H884" s="49"/>
      <c r="I884" s="46"/>
      <c r="J884" s="51"/>
      <c r="K884" s="46"/>
      <c r="L884" s="46"/>
      <c r="M884" s="49"/>
      <c r="N884" s="49"/>
      <c r="O884" s="46"/>
      <c r="P884" s="46"/>
      <c r="Q884" s="37"/>
      <c r="R884" s="37"/>
      <c r="S884" s="37"/>
      <c r="T884" s="37"/>
      <c r="U884" s="37"/>
      <c r="V884" s="37"/>
      <c r="W884" s="37"/>
      <c r="X884" s="37"/>
      <c r="Y884" s="37"/>
      <c r="Z884" s="37"/>
    </row>
    <row r="885">
      <c r="A885" s="380"/>
      <c r="B885" s="46"/>
      <c r="C885" s="46"/>
      <c r="D885" s="49"/>
      <c r="E885" s="49"/>
      <c r="F885" s="49"/>
      <c r="G885" s="46"/>
      <c r="H885" s="49"/>
      <c r="I885" s="46"/>
      <c r="J885" s="51"/>
      <c r="K885" s="46"/>
      <c r="L885" s="46"/>
      <c r="M885" s="49"/>
      <c r="N885" s="49"/>
      <c r="O885" s="46"/>
      <c r="P885" s="46"/>
      <c r="Q885" s="37"/>
      <c r="R885" s="37"/>
      <c r="S885" s="37"/>
      <c r="T885" s="37"/>
      <c r="U885" s="37"/>
      <c r="V885" s="37"/>
      <c r="W885" s="37"/>
      <c r="X885" s="37"/>
      <c r="Y885" s="37"/>
      <c r="Z885" s="37"/>
    </row>
    <row r="886">
      <c r="A886" s="380"/>
      <c r="B886" s="46"/>
      <c r="C886" s="46"/>
      <c r="D886" s="49"/>
      <c r="E886" s="49"/>
      <c r="F886" s="49"/>
      <c r="G886" s="46"/>
      <c r="H886" s="49"/>
      <c r="I886" s="46"/>
      <c r="J886" s="51"/>
      <c r="K886" s="46"/>
      <c r="L886" s="46"/>
      <c r="M886" s="49"/>
      <c r="N886" s="49"/>
      <c r="O886" s="46"/>
      <c r="P886" s="46"/>
      <c r="Q886" s="37"/>
      <c r="R886" s="37"/>
      <c r="S886" s="37"/>
      <c r="T886" s="37"/>
      <c r="U886" s="37"/>
      <c r="V886" s="37"/>
      <c r="W886" s="37"/>
      <c r="X886" s="37"/>
      <c r="Y886" s="37"/>
      <c r="Z886" s="37"/>
    </row>
    <row r="887">
      <c r="A887" s="380"/>
      <c r="B887" s="46"/>
      <c r="C887" s="46"/>
      <c r="D887" s="49"/>
      <c r="E887" s="49"/>
      <c r="F887" s="49"/>
      <c r="G887" s="46"/>
      <c r="H887" s="49"/>
      <c r="I887" s="46"/>
      <c r="J887" s="51"/>
      <c r="K887" s="46"/>
      <c r="L887" s="46"/>
      <c r="M887" s="49"/>
      <c r="N887" s="49"/>
      <c r="O887" s="46"/>
      <c r="P887" s="46"/>
      <c r="Q887" s="37"/>
      <c r="R887" s="37"/>
      <c r="S887" s="37"/>
      <c r="T887" s="37"/>
      <c r="U887" s="37"/>
      <c r="V887" s="37"/>
      <c r="W887" s="37"/>
      <c r="X887" s="37"/>
      <c r="Y887" s="37"/>
      <c r="Z887" s="37"/>
    </row>
    <row r="888">
      <c r="A888" s="380"/>
      <c r="B888" s="46"/>
      <c r="C888" s="46"/>
      <c r="D888" s="49"/>
      <c r="E888" s="49"/>
      <c r="F888" s="49"/>
      <c r="G888" s="46"/>
      <c r="H888" s="49"/>
      <c r="I888" s="46"/>
      <c r="J888" s="51"/>
      <c r="K888" s="46"/>
      <c r="L888" s="46"/>
      <c r="M888" s="49"/>
      <c r="N888" s="49"/>
      <c r="O888" s="46"/>
      <c r="P888" s="46"/>
      <c r="Q888" s="37"/>
      <c r="R888" s="37"/>
      <c r="S888" s="37"/>
      <c r="T888" s="37"/>
      <c r="U888" s="37"/>
      <c r="V888" s="37"/>
      <c r="W888" s="37"/>
      <c r="X888" s="37"/>
      <c r="Y888" s="37"/>
      <c r="Z888" s="37"/>
    </row>
    <row r="889">
      <c r="A889" s="380"/>
      <c r="B889" s="46"/>
      <c r="C889" s="46"/>
      <c r="D889" s="49"/>
      <c r="E889" s="49"/>
      <c r="F889" s="49"/>
      <c r="G889" s="46"/>
      <c r="H889" s="49"/>
      <c r="I889" s="46"/>
      <c r="J889" s="51"/>
      <c r="K889" s="46"/>
      <c r="L889" s="46"/>
      <c r="M889" s="49"/>
      <c r="N889" s="49"/>
      <c r="O889" s="46"/>
      <c r="P889" s="46"/>
      <c r="Q889" s="37"/>
      <c r="R889" s="37"/>
      <c r="S889" s="37"/>
      <c r="T889" s="37"/>
      <c r="U889" s="37"/>
      <c r="V889" s="37"/>
      <c r="W889" s="37"/>
      <c r="X889" s="37"/>
      <c r="Y889" s="37"/>
      <c r="Z889" s="37"/>
    </row>
    <row r="890">
      <c r="A890" s="380"/>
      <c r="B890" s="46"/>
      <c r="C890" s="46"/>
      <c r="D890" s="49"/>
      <c r="E890" s="49"/>
      <c r="F890" s="49"/>
      <c r="G890" s="46"/>
      <c r="H890" s="49"/>
      <c r="I890" s="46"/>
      <c r="J890" s="51"/>
      <c r="K890" s="46"/>
      <c r="L890" s="46"/>
      <c r="M890" s="49"/>
      <c r="N890" s="49"/>
      <c r="O890" s="46"/>
      <c r="P890" s="46"/>
      <c r="Q890" s="37"/>
      <c r="R890" s="37"/>
      <c r="S890" s="37"/>
      <c r="T890" s="37"/>
      <c r="U890" s="37"/>
      <c r="V890" s="37"/>
      <c r="W890" s="37"/>
      <c r="X890" s="37"/>
      <c r="Y890" s="37"/>
      <c r="Z890" s="37"/>
    </row>
    <row r="891">
      <c r="A891" s="380"/>
      <c r="B891" s="46"/>
      <c r="C891" s="46"/>
      <c r="D891" s="49"/>
      <c r="E891" s="49"/>
      <c r="F891" s="49"/>
      <c r="G891" s="46"/>
      <c r="H891" s="49"/>
      <c r="I891" s="46"/>
      <c r="J891" s="51"/>
      <c r="K891" s="46"/>
      <c r="L891" s="46"/>
      <c r="M891" s="49"/>
      <c r="N891" s="49"/>
      <c r="O891" s="46"/>
      <c r="P891" s="46"/>
      <c r="Q891" s="37"/>
      <c r="R891" s="37"/>
      <c r="S891" s="37"/>
      <c r="T891" s="37"/>
      <c r="U891" s="37"/>
      <c r="V891" s="37"/>
      <c r="W891" s="37"/>
      <c r="X891" s="37"/>
      <c r="Y891" s="37"/>
      <c r="Z891" s="37"/>
    </row>
    <row r="892">
      <c r="A892" s="380"/>
      <c r="B892" s="46"/>
      <c r="C892" s="46"/>
      <c r="D892" s="49"/>
      <c r="E892" s="49"/>
      <c r="F892" s="49"/>
      <c r="G892" s="46"/>
      <c r="H892" s="49"/>
      <c r="I892" s="46"/>
      <c r="J892" s="51"/>
      <c r="K892" s="46"/>
      <c r="L892" s="46"/>
      <c r="M892" s="49"/>
      <c r="N892" s="49"/>
      <c r="O892" s="46"/>
      <c r="P892" s="46"/>
      <c r="Q892" s="37"/>
      <c r="R892" s="37"/>
      <c r="S892" s="37"/>
      <c r="T892" s="37"/>
      <c r="U892" s="37"/>
      <c r="V892" s="37"/>
      <c r="W892" s="37"/>
      <c r="X892" s="37"/>
      <c r="Y892" s="37"/>
      <c r="Z892" s="37"/>
    </row>
    <row r="893">
      <c r="A893" s="380"/>
      <c r="B893" s="46"/>
      <c r="C893" s="46"/>
      <c r="D893" s="49"/>
      <c r="E893" s="49"/>
      <c r="F893" s="49"/>
      <c r="G893" s="46"/>
      <c r="H893" s="49"/>
      <c r="I893" s="46"/>
      <c r="J893" s="51"/>
      <c r="K893" s="46"/>
      <c r="L893" s="46"/>
      <c r="M893" s="49"/>
      <c r="N893" s="49"/>
      <c r="O893" s="46"/>
      <c r="P893" s="46"/>
      <c r="Q893" s="37"/>
      <c r="R893" s="37"/>
      <c r="S893" s="37"/>
      <c r="T893" s="37"/>
      <c r="U893" s="37"/>
      <c r="V893" s="37"/>
      <c r="W893" s="37"/>
      <c r="X893" s="37"/>
      <c r="Y893" s="37"/>
      <c r="Z893" s="37"/>
    </row>
    <row r="894">
      <c r="A894" s="380"/>
      <c r="B894" s="46"/>
      <c r="C894" s="46"/>
      <c r="D894" s="49"/>
      <c r="E894" s="49"/>
      <c r="F894" s="49"/>
      <c r="G894" s="46"/>
      <c r="H894" s="49"/>
      <c r="I894" s="46"/>
      <c r="J894" s="51"/>
      <c r="K894" s="46"/>
      <c r="L894" s="46"/>
      <c r="M894" s="49"/>
      <c r="N894" s="49"/>
      <c r="O894" s="46"/>
      <c r="P894" s="46"/>
      <c r="Q894" s="37"/>
      <c r="R894" s="37"/>
      <c r="S894" s="37"/>
      <c r="T894" s="37"/>
      <c r="U894" s="37"/>
      <c r="V894" s="37"/>
      <c r="W894" s="37"/>
      <c r="X894" s="37"/>
      <c r="Y894" s="37"/>
      <c r="Z894" s="37"/>
    </row>
    <row r="895">
      <c r="A895" s="380"/>
      <c r="B895" s="46"/>
      <c r="C895" s="46"/>
      <c r="D895" s="49"/>
      <c r="E895" s="49"/>
      <c r="F895" s="49"/>
      <c r="G895" s="46"/>
      <c r="H895" s="49"/>
      <c r="I895" s="46"/>
      <c r="J895" s="51"/>
      <c r="K895" s="46"/>
      <c r="L895" s="46"/>
      <c r="M895" s="49"/>
      <c r="N895" s="49"/>
      <c r="O895" s="46"/>
      <c r="P895" s="46"/>
      <c r="Q895" s="37"/>
      <c r="R895" s="37"/>
      <c r="S895" s="37"/>
      <c r="T895" s="37"/>
      <c r="U895" s="37"/>
      <c r="V895" s="37"/>
      <c r="W895" s="37"/>
      <c r="X895" s="37"/>
      <c r="Y895" s="37"/>
      <c r="Z895" s="37"/>
    </row>
    <row r="896">
      <c r="A896" s="380"/>
      <c r="B896" s="46"/>
      <c r="C896" s="46"/>
      <c r="D896" s="49"/>
      <c r="E896" s="49"/>
      <c r="F896" s="49"/>
      <c r="G896" s="46"/>
      <c r="H896" s="49"/>
      <c r="I896" s="46"/>
      <c r="J896" s="51"/>
      <c r="K896" s="46"/>
      <c r="L896" s="46"/>
      <c r="M896" s="49"/>
      <c r="N896" s="49"/>
      <c r="O896" s="46"/>
      <c r="P896" s="46"/>
      <c r="Q896" s="37"/>
      <c r="R896" s="37"/>
      <c r="S896" s="37"/>
      <c r="T896" s="37"/>
      <c r="U896" s="37"/>
      <c r="V896" s="37"/>
      <c r="W896" s="37"/>
      <c r="X896" s="37"/>
      <c r="Y896" s="37"/>
      <c r="Z896" s="37"/>
    </row>
    <row r="897">
      <c r="A897" s="380"/>
      <c r="B897" s="46"/>
      <c r="C897" s="46"/>
      <c r="D897" s="49"/>
      <c r="E897" s="49"/>
      <c r="F897" s="49"/>
      <c r="G897" s="46"/>
      <c r="H897" s="49"/>
      <c r="I897" s="46"/>
      <c r="J897" s="51"/>
      <c r="K897" s="46"/>
      <c r="L897" s="46"/>
      <c r="M897" s="49"/>
      <c r="N897" s="49"/>
      <c r="O897" s="46"/>
      <c r="P897" s="46"/>
      <c r="Q897" s="37"/>
      <c r="R897" s="37"/>
      <c r="S897" s="37"/>
      <c r="T897" s="37"/>
      <c r="U897" s="37"/>
      <c r="V897" s="37"/>
      <c r="W897" s="37"/>
      <c r="X897" s="37"/>
      <c r="Y897" s="37"/>
      <c r="Z897" s="37"/>
    </row>
    <row r="898">
      <c r="A898" s="380"/>
      <c r="B898" s="46"/>
      <c r="C898" s="46"/>
      <c r="D898" s="49"/>
      <c r="E898" s="49"/>
      <c r="F898" s="49"/>
      <c r="G898" s="46"/>
      <c r="H898" s="49"/>
      <c r="I898" s="46"/>
      <c r="J898" s="51"/>
      <c r="K898" s="46"/>
      <c r="L898" s="46"/>
      <c r="M898" s="49"/>
      <c r="N898" s="49"/>
      <c r="O898" s="46"/>
      <c r="P898" s="46"/>
      <c r="Q898" s="37"/>
      <c r="R898" s="37"/>
      <c r="S898" s="37"/>
      <c r="T898" s="37"/>
      <c r="U898" s="37"/>
      <c r="V898" s="37"/>
      <c r="W898" s="37"/>
      <c r="X898" s="37"/>
      <c r="Y898" s="37"/>
      <c r="Z898" s="37"/>
    </row>
    <row r="899">
      <c r="A899" s="380"/>
      <c r="B899" s="46"/>
      <c r="C899" s="46"/>
      <c r="D899" s="49"/>
      <c r="E899" s="49"/>
      <c r="F899" s="49"/>
      <c r="G899" s="46"/>
      <c r="H899" s="49"/>
      <c r="I899" s="46"/>
      <c r="J899" s="51"/>
      <c r="K899" s="46"/>
      <c r="L899" s="46"/>
      <c r="M899" s="49"/>
      <c r="N899" s="49"/>
      <c r="O899" s="46"/>
      <c r="P899" s="46"/>
      <c r="Q899" s="37"/>
      <c r="R899" s="37"/>
      <c r="S899" s="37"/>
      <c r="T899" s="37"/>
      <c r="U899" s="37"/>
      <c r="V899" s="37"/>
      <c r="W899" s="37"/>
      <c r="X899" s="37"/>
      <c r="Y899" s="37"/>
      <c r="Z899" s="37"/>
    </row>
    <row r="900">
      <c r="A900" s="380"/>
      <c r="B900" s="46"/>
      <c r="C900" s="46"/>
      <c r="D900" s="49"/>
      <c r="E900" s="49"/>
      <c r="F900" s="49"/>
      <c r="G900" s="46"/>
      <c r="H900" s="49"/>
      <c r="I900" s="46"/>
      <c r="J900" s="51"/>
      <c r="K900" s="46"/>
      <c r="L900" s="46"/>
      <c r="M900" s="49"/>
      <c r="N900" s="49"/>
      <c r="O900" s="46"/>
      <c r="P900" s="46"/>
      <c r="Q900" s="37"/>
      <c r="R900" s="37"/>
      <c r="S900" s="37"/>
      <c r="T900" s="37"/>
      <c r="U900" s="37"/>
      <c r="V900" s="37"/>
      <c r="W900" s="37"/>
      <c r="X900" s="37"/>
      <c r="Y900" s="37"/>
      <c r="Z900" s="37"/>
    </row>
    <row r="901">
      <c r="A901" s="380"/>
      <c r="B901" s="46"/>
      <c r="C901" s="46"/>
      <c r="D901" s="49"/>
      <c r="E901" s="49"/>
      <c r="F901" s="49"/>
      <c r="G901" s="46"/>
      <c r="H901" s="49"/>
      <c r="I901" s="46"/>
      <c r="J901" s="51"/>
      <c r="K901" s="46"/>
      <c r="L901" s="46"/>
      <c r="M901" s="49"/>
      <c r="N901" s="49"/>
      <c r="O901" s="46"/>
      <c r="P901" s="46"/>
      <c r="Q901" s="37"/>
      <c r="R901" s="37"/>
      <c r="S901" s="37"/>
      <c r="T901" s="37"/>
      <c r="U901" s="37"/>
      <c r="V901" s="37"/>
      <c r="W901" s="37"/>
      <c r="X901" s="37"/>
      <c r="Y901" s="37"/>
      <c r="Z901" s="37"/>
    </row>
    <row r="902">
      <c r="A902" s="380"/>
      <c r="B902" s="46"/>
      <c r="C902" s="46"/>
      <c r="D902" s="49"/>
      <c r="E902" s="49"/>
      <c r="F902" s="49"/>
      <c r="G902" s="46"/>
      <c r="H902" s="49"/>
      <c r="I902" s="46"/>
      <c r="J902" s="51"/>
      <c r="K902" s="46"/>
      <c r="L902" s="46"/>
      <c r="M902" s="49"/>
      <c r="N902" s="49"/>
      <c r="O902" s="46"/>
      <c r="P902" s="46"/>
      <c r="Q902" s="37"/>
      <c r="R902" s="37"/>
      <c r="S902" s="37"/>
      <c r="T902" s="37"/>
      <c r="U902" s="37"/>
      <c r="V902" s="37"/>
      <c r="W902" s="37"/>
      <c r="X902" s="37"/>
      <c r="Y902" s="37"/>
      <c r="Z902" s="37"/>
    </row>
    <row r="903">
      <c r="A903" s="380"/>
      <c r="B903" s="46"/>
      <c r="C903" s="46"/>
      <c r="D903" s="49"/>
      <c r="E903" s="49"/>
      <c r="F903" s="49"/>
      <c r="G903" s="46"/>
      <c r="H903" s="49"/>
      <c r="I903" s="46"/>
      <c r="J903" s="51"/>
      <c r="K903" s="46"/>
      <c r="L903" s="46"/>
      <c r="M903" s="49"/>
      <c r="N903" s="49"/>
      <c r="O903" s="46"/>
      <c r="P903" s="46"/>
      <c r="Q903" s="37"/>
      <c r="R903" s="37"/>
      <c r="S903" s="37"/>
      <c r="T903" s="37"/>
      <c r="U903" s="37"/>
      <c r="V903" s="37"/>
      <c r="W903" s="37"/>
      <c r="X903" s="37"/>
      <c r="Y903" s="37"/>
      <c r="Z903" s="37"/>
    </row>
    <row r="904">
      <c r="A904" s="380"/>
      <c r="B904" s="46"/>
      <c r="C904" s="46"/>
      <c r="D904" s="49"/>
      <c r="E904" s="49"/>
      <c r="F904" s="49"/>
      <c r="G904" s="46"/>
      <c r="H904" s="49"/>
      <c r="I904" s="46"/>
      <c r="J904" s="51"/>
      <c r="K904" s="46"/>
      <c r="L904" s="46"/>
      <c r="M904" s="49"/>
      <c r="N904" s="49"/>
      <c r="O904" s="46"/>
      <c r="P904" s="46"/>
      <c r="Q904" s="37"/>
      <c r="R904" s="37"/>
      <c r="S904" s="37"/>
      <c r="T904" s="37"/>
      <c r="U904" s="37"/>
      <c r="V904" s="37"/>
      <c r="W904" s="37"/>
      <c r="X904" s="37"/>
      <c r="Y904" s="37"/>
      <c r="Z904" s="37"/>
    </row>
    <row r="905">
      <c r="A905" s="380"/>
      <c r="B905" s="46"/>
      <c r="C905" s="46"/>
      <c r="D905" s="49"/>
      <c r="E905" s="49"/>
      <c r="F905" s="49"/>
      <c r="G905" s="46"/>
      <c r="H905" s="49"/>
      <c r="I905" s="46"/>
      <c r="J905" s="51"/>
      <c r="K905" s="46"/>
      <c r="L905" s="46"/>
      <c r="M905" s="49"/>
      <c r="N905" s="49"/>
      <c r="O905" s="46"/>
      <c r="P905" s="46"/>
      <c r="Q905" s="37"/>
      <c r="R905" s="37"/>
      <c r="S905" s="37"/>
      <c r="T905" s="37"/>
      <c r="U905" s="37"/>
      <c r="V905" s="37"/>
      <c r="W905" s="37"/>
      <c r="X905" s="37"/>
      <c r="Y905" s="37"/>
      <c r="Z905" s="37"/>
    </row>
    <row r="906">
      <c r="A906" s="380"/>
      <c r="B906" s="46"/>
      <c r="C906" s="46"/>
      <c r="D906" s="49"/>
      <c r="E906" s="49"/>
      <c r="F906" s="49"/>
      <c r="G906" s="46"/>
      <c r="H906" s="49"/>
      <c r="I906" s="46"/>
      <c r="J906" s="51"/>
      <c r="K906" s="46"/>
      <c r="L906" s="46"/>
      <c r="M906" s="49"/>
      <c r="N906" s="49"/>
      <c r="O906" s="46"/>
      <c r="P906" s="46"/>
      <c r="Q906" s="37"/>
      <c r="R906" s="37"/>
      <c r="S906" s="37"/>
      <c r="T906" s="37"/>
      <c r="U906" s="37"/>
      <c r="V906" s="37"/>
      <c r="W906" s="37"/>
      <c r="X906" s="37"/>
      <c r="Y906" s="37"/>
      <c r="Z906" s="37"/>
    </row>
    <row r="907">
      <c r="A907" s="380"/>
      <c r="B907" s="46"/>
      <c r="C907" s="46"/>
      <c r="D907" s="49"/>
      <c r="E907" s="49"/>
      <c r="F907" s="49"/>
      <c r="G907" s="46"/>
      <c r="H907" s="49"/>
      <c r="I907" s="46"/>
      <c r="J907" s="51"/>
      <c r="K907" s="46"/>
      <c r="L907" s="46"/>
      <c r="M907" s="49"/>
      <c r="N907" s="49"/>
      <c r="O907" s="46"/>
      <c r="P907" s="46"/>
      <c r="Q907" s="37"/>
      <c r="R907" s="37"/>
      <c r="S907" s="37"/>
      <c r="T907" s="37"/>
      <c r="U907" s="37"/>
      <c r="V907" s="37"/>
      <c r="W907" s="37"/>
      <c r="X907" s="37"/>
      <c r="Y907" s="37"/>
      <c r="Z907" s="37"/>
    </row>
    <row r="908">
      <c r="A908" s="380"/>
      <c r="B908" s="46"/>
      <c r="C908" s="46"/>
      <c r="D908" s="49"/>
      <c r="E908" s="49"/>
      <c r="F908" s="49"/>
      <c r="G908" s="46"/>
      <c r="H908" s="49"/>
      <c r="I908" s="46"/>
      <c r="J908" s="51"/>
      <c r="K908" s="46"/>
      <c r="L908" s="46"/>
      <c r="M908" s="49"/>
      <c r="N908" s="49"/>
      <c r="O908" s="46"/>
      <c r="P908" s="46"/>
      <c r="Q908" s="37"/>
      <c r="R908" s="37"/>
      <c r="S908" s="37"/>
      <c r="T908" s="37"/>
      <c r="U908" s="37"/>
      <c r="V908" s="37"/>
      <c r="W908" s="37"/>
      <c r="X908" s="37"/>
      <c r="Y908" s="37"/>
      <c r="Z908" s="37"/>
    </row>
    <row r="909">
      <c r="A909" s="380"/>
      <c r="B909" s="46"/>
      <c r="C909" s="46"/>
      <c r="D909" s="49"/>
      <c r="E909" s="49"/>
      <c r="F909" s="49"/>
      <c r="G909" s="46"/>
      <c r="H909" s="49"/>
      <c r="I909" s="46"/>
      <c r="J909" s="51"/>
      <c r="K909" s="46"/>
      <c r="L909" s="46"/>
      <c r="M909" s="49"/>
      <c r="N909" s="49"/>
      <c r="O909" s="46"/>
      <c r="P909" s="46"/>
      <c r="Q909" s="37"/>
      <c r="R909" s="37"/>
      <c r="S909" s="37"/>
      <c r="T909" s="37"/>
      <c r="U909" s="37"/>
      <c r="V909" s="37"/>
      <c r="W909" s="37"/>
      <c r="X909" s="37"/>
      <c r="Y909" s="37"/>
      <c r="Z909" s="37"/>
    </row>
    <row r="910">
      <c r="A910" s="380"/>
      <c r="B910" s="46"/>
      <c r="C910" s="46"/>
      <c r="D910" s="49"/>
      <c r="E910" s="49"/>
      <c r="F910" s="49"/>
      <c r="G910" s="46"/>
      <c r="H910" s="49"/>
      <c r="I910" s="46"/>
      <c r="J910" s="51"/>
      <c r="K910" s="46"/>
      <c r="L910" s="46"/>
      <c r="M910" s="49"/>
      <c r="N910" s="49"/>
      <c r="O910" s="46"/>
      <c r="P910" s="46"/>
      <c r="Q910" s="37"/>
      <c r="R910" s="37"/>
      <c r="S910" s="37"/>
      <c r="T910" s="37"/>
      <c r="U910" s="37"/>
      <c r="V910" s="37"/>
      <c r="W910" s="37"/>
      <c r="X910" s="37"/>
      <c r="Y910" s="37"/>
      <c r="Z910" s="37"/>
    </row>
    <row r="911">
      <c r="A911" s="380"/>
      <c r="B911" s="46"/>
      <c r="C911" s="46"/>
      <c r="D911" s="49"/>
      <c r="E911" s="49"/>
      <c r="F911" s="49"/>
      <c r="G911" s="46"/>
      <c r="H911" s="49"/>
      <c r="I911" s="46"/>
      <c r="J911" s="51"/>
      <c r="K911" s="46"/>
      <c r="L911" s="46"/>
      <c r="M911" s="49"/>
      <c r="N911" s="49"/>
      <c r="O911" s="46"/>
      <c r="P911" s="46"/>
      <c r="Q911" s="37"/>
      <c r="R911" s="37"/>
      <c r="S911" s="37"/>
      <c r="T911" s="37"/>
      <c r="U911" s="37"/>
      <c r="V911" s="37"/>
      <c r="W911" s="37"/>
      <c r="X911" s="37"/>
      <c r="Y911" s="37"/>
      <c r="Z911" s="37"/>
    </row>
    <row r="912">
      <c r="A912" s="380"/>
      <c r="B912" s="46"/>
      <c r="C912" s="46"/>
      <c r="D912" s="49"/>
      <c r="E912" s="49"/>
      <c r="F912" s="49"/>
      <c r="G912" s="46"/>
      <c r="H912" s="49"/>
      <c r="I912" s="46"/>
      <c r="J912" s="51"/>
      <c r="K912" s="46"/>
      <c r="L912" s="46"/>
      <c r="M912" s="49"/>
      <c r="N912" s="49"/>
      <c r="O912" s="46"/>
      <c r="P912" s="46"/>
      <c r="Q912" s="37"/>
      <c r="R912" s="37"/>
      <c r="S912" s="37"/>
      <c r="T912" s="37"/>
      <c r="U912" s="37"/>
      <c r="V912" s="37"/>
      <c r="W912" s="37"/>
      <c r="X912" s="37"/>
      <c r="Y912" s="37"/>
      <c r="Z912" s="37"/>
    </row>
    <row r="913">
      <c r="A913" s="380"/>
      <c r="B913" s="46"/>
      <c r="C913" s="46"/>
      <c r="D913" s="49"/>
      <c r="E913" s="49"/>
      <c r="F913" s="49"/>
      <c r="G913" s="46"/>
      <c r="H913" s="49"/>
      <c r="I913" s="46"/>
      <c r="J913" s="51"/>
      <c r="K913" s="46"/>
      <c r="L913" s="46"/>
      <c r="M913" s="49"/>
      <c r="N913" s="49"/>
      <c r="O913" s="46"/>
      <c r="P913" s="46"/>
      <c r="Q913" s="37"/>
      <c r="R913" s="37"/>
      <c r="S913" s="37"/>
      <c r="T913" s="37"/>
      <c r="U913" s="37"/>
      <c r="V913" s="37"/>
      <c r="W913" s="37"/>
      <c r="X913" s="37"/>
      <c r="Y913" s="37"/>
      <c r="Z913" s="37"/>
    </row>
    <row r="914">
      <c r="A914" s="380"/>
      <c r="B914" s="46"/>
      <c r="C914" s="46"/>
      <c r="D914" s="49"/>
      <c r="E914" s="49"/>
      <c r="F914" s="49"/>
      <c r="G914" s="46"/>
      <c r="H914" s="49"/>
      <c r="I914" s="46"/>
      <c r="J914" s="51"/>
      <c r="K914" s="46"/>
      <c r="L914" s="46"/>
      <c r="M914" s="49"/>
      <c r="N914" s="49"/>
      <c r="O914" s="46"/>
      <c r="P914" s="46"/>
      <c r="Q914" s="37"/>
      <c r="R914" s="37"/>
      <c r="S914" s="37"/>
      <c r="T914" s="37"/>
      <c r="U914" s="37"/>
      <c r="V914" s="37"/>
      <c r="W914" s="37"/>
      <c r="X914" s="37"/>
      <c r="Y914" s="37"/>
      <c r="Z914" s="37"/>
    </row>
    <row r="915">
      <c r="A915" s="380"/>
      <c r="B915" s="46"/>
      <c r="C915" s="46"/>
      <c r="D915" s="49"/>
      <c r="E915" s="49"/>
      <c r="F915" s="49"/>
      <c r="G915" s="46"/>
      <c r="H915" s="49"/>
      <c r="I915" s="46"/>
      <c r="J915" s="51"/>
      <c r="K915" s="46"/>
      <c r="L915" s="46"/>
      <c r="M915" s="49"/>
      <c r="N915" s="49"/>
      <c r="O915" s="46"/>
      <c r="P915" s="46"/>
      <c r="Q915" s="37"/>
      <c r="R915" s="37"/>
      <c r="S915" s="37"/>
      <c r="T915" s="37"/>
      <c r="U915" s="37"/>
      <c r="V915" s="37"/>
      <c r="W915" s="37"/>
      <c r="X915" s="37"/>
      <c r="Y915" s="37"/>
      <c r="Z915" s="37"/>
    </row>
    <row r="916">
      <c r="A916" s="380"/>
      <c r="B916" s="46"/>
      <c r="C916" s="46"/>
      <c r="D916" s="49"/>
      <c r="E916" s="49"/>
      <c r="F916" s="49"/>
      <c r="G916" s="46"/>
      <c r="H916" s="49"/>
      <c r="I916" s="46"/>
      <c r="J916" s="51"/>
      <c r="K916" s="46"/>
      <c r="L916" s="46"/>
      <c r="M916" s="49"/>
      <c r="N916" s="49"/>
      <c r="O916" s="46"/>
      <c r="P916" s="46"/>
      <c r="Q916" s="37"/>
      <c r="R916" s="37"/>
      <c r="S916" s="37"/>
      <c r="T916" s="37"/>
      <c r="U916" s="37"/>
      <c r="V916" s="37"/>
      <c r="W916" s="37"/>
      <c r="X916" s="37"/>
      <c r="Y916" s="37"/>
      <c r="Z916" s="37"/>
    </row>
    <row r="917">
      <c r="A917" s="380"/>
      <c r="B917" s="46"/>
      <c r="C917" s="46"/>
      <c r="D917" s="49"/>
      <c r="E917" s="49"/>
      <c r="F917" s="49"/>
      <c r="G917" s="46"/>
      <c r="H917" s="49"/>
      <c r="I917" s="46"/>
      <c r="J917" s="51"/>
      <c r="K917" s="46"/>
      <c r="L917" s="46"/>
      <c r="M917" s="49"/>
      <c r="N917" s="49"/>
      <c r="O917" s="46"/>
      <c r="P917" s="46"/>
      <c r="Q917" s="37"/>
      <c r="R917" s="37"/>
      <c r="S917" s="37"/>
      <c r="T917" s="37"/>
      <c r="U917" s="37"/>
      <c r="V917" s="37"/>
      <c r="W917" s="37"/>
      <c r="X917" s="37"/>
      <c r="Y917" s="37"/>
      <c r="Z917" s="37"/>
    </row>
    <row r="918">
      <c r="A918" s="380"/>
      <c r="B918" s="46"/>
      <c r="C918" s="46"/>
      <c r="D918" s="49"/>
      <c r="E918" s="49"/>
      <c r="F918" s="49"/>
      <c r="G918" s="46"/>
      <c r="H918" s="49"/>
      <c r="I918" s="46"/>
      <c r="J918" s="51"/>
      <c r="K918" s="46"/>
      <c r="L918" s="46"/>
      <c r="M918" s="49"/>
      <c r="N918" s="49"/>
      <c r="O918" s="46"/>
      <c r="P918" s="46"/>
      <c r="Q918" s="37"/>
      <c r="R918" s="37"/>
      <c r="S918" s="37"/>
      <c r="T918" s="37"/>
      <c r="U918" s="37"/>
      <c r="V918" s="37"/>
      <c r="W918" s="37"/>
      <c r="X918" s="37"/>
      <c r="Y918" s="37"/>
      <c r="Z918" s="37"/>
    </row>
    <row r="919">
      <c r="A919" s="380"/>
      <c r="B919" s="46"/>
      <c r="C919" s="46"/>
      <c r="D919" s="49"/>
      <c r="E919" s="49"/>
      <c r="F919" s="49"/>
      <c r="G919" s="46"/>
      <c r="H919" s="49"/>
      <c r="I919" s="46"/>
      <c r="J919" s="51"/>
      <c r="K919" s="46"/>
      <c r="L919" s="46"/>
      <c r="M919" s="49"/>
      <c r="N919" s="49"/>
      <c r="O919" s="46"/>
      <c r="P919" s="46"/>
      <c r="Q919" s="37"/>
      <c r="R919" s="37"/>
      <c r="S919" s="37"/>
      <c r="T919" s="37"/>
      <c r="U919" s="37"/>
      <c r="V919" s="37"/>
      <c r="W919" s="37"/>
      <c r="X919" s="37"/>
      <c r="Y919" s="37"/>
      <c r="Z919" s="37"/>
    </row>
    <row r="920">
      <c r="A920" s="380"/>
      <c r="B920" s="46"/>
      <c r="C920" s="46"/>
      <c r="D920" s="49"/>
      <c r="E920" s="49"/>
      <c r="F920" s="49"/>
      <c r="G920" s="46"/>
      <c r="H920" s="49"/>
      <c r="I920" s="46"/>
      <c r="J920" s="51"/>
      <c r="K920" s="46"/>
      <c r="L920" s="46"/>
      <c r="M920" s="49"/>
      <c r="N920" s="49"/>
      <c r="O920" s="46"/>
      <c r="P920" s="46"/>
      <c r="Q920" s="37"/>
      <c r="R920" s="37"/>
      <c r="S920" s="37"/>
      <c r="T920" s="37"/>
      <c r="U920" s="37"/>
      <c r="V920" s="37"/>
      <c r="W920" s="37"/>
      <c r="X920" s="37"/>
      <c r="Y920" s="37"/>
      <c r="Z920" s="37"/>
    </row>
    <row r="921">
      <c r="A921" s="380"/>
      <c r="B921" s="46"/>
      <c r="C921" s="46"/>
      <c r="D921" s="49"/>
      <c r="E921" s="49"/>
      <c r="F921" s="49"/>
      <c r="G921" s="46"/>
      <c r="H921" s="49"/>
      <c r="I921" s="46"/>
      <c r="J921" s="51"/>
      <c r="K921" s="46"/>
      <c r="L921" s="46"/>
      <c r="M921" s="49"/>
      <c r="N921" s="49"/>
      <c r="O921" s="46"/>
      <c r="P921" s="46"/>
      <c r="Q921" s="37"/>
      <c r="R921" s="37"/>
      <c r="S921" s="37"/>
      <c r="T921" s="37"/>
      <c r="U921" s="37"/>
      <c r="V921" s="37"/>
      <c r="W921" s="37"/>
      <c r="X921" s="37"/>
      <c r="Y921" s="37"/>
      <c r="Z921" s="37"/>
    </row>
    <row r="922">
      <c r="A922" s="380"/>
      <c r="B922" s="46"/>
      <c r="C922" s="46"/>
      <c r="D922" s="49"/>
      <c r="E922" s="49"/>
      <c r="F922" s="49"/>
      <c r="G922" s="46"/>
      <c r="H922" s="49"/>
      <c r="I922" s="46"/>
      <c r="J922" s="51"/>
      <c r="K922" s="46"/>
      <c r="L922" s="46"/>
      <c r="M922" s="49"/>
      <c r="N922" s="49"/>
      <c r="O922" s="46"/>
      <c r="P922" s="46"/>
      <c r="Q922" s="37"/>
      <c r="R922" s="37"/>
      <c r="S922" s="37"/>
      <c r="T922" s="37"/>
      <c r="U922" s="37"/>
      <c r="V922" s="37"/>
      <c r="W922" s="37"/>
      <c r="X922" s="37"/>
      <c r="Y922" s="37"/>
      <c r="Z922" s="37"/>
    </row>
    <row r="923">
      <c r="A923" s="380"/>
      <c r="B923" s="46"/>
      <c r="C923" s="46"/>
      <c r="D923" s="49"/>
      <c r="E923" s="49"/>
      <c r="F923" s="49"/>
      <c r="G923" s="46"/>
      <c r="H923" s="49"/>
      <c r="I923" s="46"/>
      <c r="J923" s="51"/>
      <c r="K923" s="46"/>
      <c r="L923" s="46"/>
      <c r="M923" s="49"/>
      <c r="N923" s="49"/>
      <c r="O923" s="46"/>
      <c r="P923" s="46"/>
      <c r="Q923" s="37"/>
      <c r="R923" s="37"/>
      <c r="S923" s="37"/>
      <c r="T923" s="37"/>
      <c r="U923" s="37"/>
      <c r="V923" s="37"/>
      <c r="W923" s="37"/>
      <c r="X923" s="37"/>
      <c r="Y923" s="37"/>
      <c r="Z923" s="37"/>
    </row>
    <row r="924">
      <c r="A924" s="380"/>
      <c r="B924" s="46"/>
      <c r="C924" s="46"/>
      <c r="D924" s="49"/>
      <c r="E924" s="49"/>
      <c r="F924" s="49"/>
      <c r="G924" s="46"/>
      <c r="H924" s="49"/>
      <c r="I924" s="46"/>
      <c r="J924" s="51"/>
      <c r="K924" s="46"/>
      <c r="L924" s="46"/>
      <c r="M924" s="49"/>
      <c r="N924" s="49"/>
      <c r="O924" s="46"/>
      <c r="P924" s="46"/>
      <c r="Q924" s="37"/>
      <c r="R924" s="37"/>
      <c r="S924" s="37"/>
      <c r="T924" s="37"/>
      <c r="U924" s="37"/>
      <c r="V924" s="37"/>
      <c r="W924" s="37"/>
      <c r="X924" s="37"/>
      <c r="Y924" s="37"/>
      <c r="Z924" s="37"/>
    </row>
    <row r="925">
      <c r="A925" s="380"/>
      <c r="B925" s="46"/>
      <c r="C925" s="46"/>
      <c r="D925" s="49"/>
      <c r="E925" s="49"/>
      <c r="F925" s="49"/>
      <c r="G925" s="46"/>
      <c r="H925" s="49"/>
      <c r="I925" s="46"/>
      <c r="J925" s="51"/>
      <c r="K925" s="46"/>
      <c r="L925" s="46"/>
      <c r="M925" s="49"/>
      <c r="N925" s="49"/>
      <c r="O925" s="46"/>
      <c r="P925" s="46"/>
      <c r="Q925" s="37"/>
      <c r="R925" s="37"/>
      <c r="S925" s="37"/>
      <c r="T925" s="37"/>
      <c r="U925" s="37"/>
      <c r="V925" s="37"/>
      <c r="W925" s="37"/>
      <c r="X925" s="37"/>
      <c r="Y925" s="37"/>
      <c r="Z925" s="37"/>
    </row>
    <row r="926">
      <c r="A926" s="380"/>
      <c r="B926" s="46"/>
      <c r="C926" s="46"/>
      <c r="D926" s="49"/>
      <c r="E926" s="49"/>
      <c r="F926" s="49"/>
      <c r="G926" s="46"/>
      <c r="H926" s="49"/>
      <c r="I926" s="46"/>
      <c r="J926" s="51"/>
      <c r="K926" s="46"/>
      <c r="L926" s="46"/>
      <c r="M926" s="49"/>
      <c r="N926" s="49"/>
      <c r="O926" s="46"/>
      <c r="P926" s="46"/>
      <c r="Q926" s="37"/>
      <c r="R926" s="37"/>
      <c r="S926" s="37"/>
      <c r="T926" s="37"/>
      <c r="U926" s="37"/>
      <c r="V926" s="37"/>
      <c r="W926" s="37"/>
      <c r="X926" s="37"/>
      <c r="Y926" s="37"/>
      <c r="Z926" s="37"/>
    </row>
    <row r="927">
      <c r="A927" s="380"/>
      <c r="B927" s="46"/>
      <c r="C927" s="46"/>
      <c r="D927" s="49"/>
      <c r="E927" s="49"/>
      <c r="F927" s="49"/>
      <c r="G927" s="46"/>
      <c r="H927" s="49"/>
      <c r="I927" s="46"/>
      <c r="J927" s="51"/>
      <c r="K927" s="46"/>
      <c r="L927" s="46"/>
      <c r="M927" s="49"/>
      <c r="N927" s="49"/>
      <c r="O927" s="46"/>
      <c r="P927" s="46"/>
      <c r="Q927" s="37"/>
      <c r="R927" s="37"/>
      <c r="S927" s="37"/>
      <c r="T927" s="37"/>
      <c r="U927" s="37"/>
      <c r="V927" s="37"/>
      <c r="W927" s="37"/>
      <c r="X927" s="37"/>
      <c r="Y927" s="37"/>
      <c r="Z927" s="37"/>
    </row>
    <row r="928">
      <c r="A928" s="380"/>
      <c r="B928" s="46"/>
      <c r="C928" s="46"/>
      <c r="D928" s="49"/>
      <c r="E928" s="49"/>
      <c r="F928" s="49"/>
      <c r="G928" s="46"/>
      <c r="H928" s="49"/>
      <c r="I928" s="46"/>
      <c r="J928" s="51"/>
      <c r="K928" s="46"/>
      <c r="L928" s="46"/>
      <c r="M928" s="49"/>
      <c r="N928" s="49"/>
      <c r="O928" s="46"/>
      <c r="P928" s="46"/>
      <c r="Q928" s="37"/>
      <c r="R928" s="37"/>
      <c r="S928" s="37"/>
      <c r="T928" s="37"/>
      <c r="U928" s="37"/>
      <c r="V928" s="37"/>
      <c r="W928" s="37"/>
      <c r="X928" s="37"/>
      <c r="Y928" s="37"/>
      <c r="Z928" s="37"/>
    </row>
    <row r="929">
      <c r="A929" s="380"/>
      <c r="B929" s="46"/>
      <c r="C929" s="46"/>
      <c r="D929" s="49"/>
      <c r="E929" s="49"/>
      <c r="F929" s="49"/>
      <c r="G929" s="46"/>
      <c r="H929" s="49"/>
      <c r="I929" s="46"/>
      <c r="J929" s="51"/>
      <c r="K929" s="46"/>
      <c r="L929" s="46"/>
      <c r="M929" s="49"/>
      <c r="N929" s="49"/>
      <c r="O929" s="46"/>
      <c r="P929" s="46"/>
      <c r="Q929" s="37"/>
      <c r="R929" s="37"/>
      <c r="S929" s="37"/>
      <c r="T929" s="37"/>
      <c r="U929" s="37"/>
      <c r="V929" s="37"/>
      <c r="W929" s="37"/>
      <c r="X929" s="37"/>
      <c r="Y929" s="37"/>
      <c r="Z929" s="37"/>
    </row>
    <row r="930">
      <c r="A930" s="380"/>
      <c r="B930" s="46"/>
      <c r="C930" s="46"/>
      <c r="D930" s="49"/>
      <c r="E930" s="49"/>
      <c r="F930" s="49"/>
      <c r="G930" s="46"/>
      <c r="H930" s="49"/>
      <c r="I930" s="46"/>
      <c r="J930" s="51"/>
      <c r="K930" s="46"/>
      <c r="L930" s="46"/>
      <c r="M930" s="49"/>
      <c r="N930" s="49"/>
      <c r="O930" s="46"/>
      <c r="P930" s="46"/>
      <c r="Q930" s="37"/>
      <c r="R930" s="37"/>
      <c r="S930" s="37"/>
      <c r="T930" s="37"/>
      <c r="U930" s="37"/>
      <c r="V930" s="37"/>
      <c r="W930" s="37"/>
      <c r="X930" s="37"/>
      <c r="Y930" s="37"/>
      <c r="Z930" s="37"/>
    </row>
    <row r="931">
      <c r="A931" s="380"/>
      <c r="B931" s="46"/>
      <c r="C931" s="46"/>
      <c r="D931" s="49"/>
      <c r="E931" s="49"/>
      <c r="F931" s="49"/>
      <c r="G931" s="46"/>
      <c r="H931" s="49"/>
      <c r="I931" s="46"/>
      <c r="J931" s="51"/>
      <c r="K931" s="46"/>
      <c r="L931" s="46"/>
      <c r="M931" s="49"/>
      <c r="N931" s="49"/>
      <c r="O931" s="46"/>
      <c r="P931" s="46"/>
      <c r="Q931" s="37"/>
      <c r="R931" s="37"/>
      <c r="S931" s="37"/>
      <c r="T931" s="37"/>
      <c r="U931" s="37"/>
      <c r="V931" s="37"/>
      <c r="W931" s="37"/>
      <c r="X931" s="37"/>
      <c r="Y931" s="37"/>
      <c r="Z931" s="37"/>
    </row>
    <row r="932">
      <c r="A932" s="380"/>
      <c r="B932" s="46"/>
      <c r="C932" s="46"/>
      <c r="D932" s="49"/>
      <c r="E932" s="49"/>
      <c r="F932" s="49"/>
      <c r="G932" s="46"/>
      <c r="H932" s="49"/>
      <c r="I932" s="46"/>
      <c r="J932" s="51"/>
      <c r="K932" s="46"/>
      <c r="L932" s="46"/>
      <c r="M932" s="49"/>
      <c r="N932" s="49"/>
      <c r="O932" s="46"/>
      <c r="P932" s="46"/>
      <c r="Q932" s="37"/>
      <c r="R932" s="37"/>
      <c r="S932" s="37"/>
      <c r="T932" s="37"/>
      <c r="U932" s="37"/>
      <c r="V932" s="37"/>
      <c r="W932" s="37"/>
      <c r="X932" s="37"/>
      <c r="Y932" s="37"/>
      <c r="Z932" s="37"/>
    </row>
    <row r="933">
      <c r="A933" s="380"/>
      <c r="B933" s="46"/>
      <c r="C933" s="46"/>
      <c r="D933" s="49"/>
      <c r="E933" s="49"/>
      <c r="F933" s="49"/>
      <c r="G933" s="46"/>
      <c r="H933" s="49"/>
      <c r="I933" s="46"/>
      <c r="J933" s="51"/>
      <c r="K933" s="46"/>
      <c r="L933" s="46"/>
      <c r="M933" s="49"/>
      <c r="N933" s="49"/>
      <c r="O933" s="46"/>
      <c r="P933" s="46"/>
      <c r="Q933" s="37"/>
      <c r="R933" s="37"/>
      <c r="S933" s="37"/>
      <c r="T933" s="37"/>
      <c r="U933" s="37"/>
      <c r="V933" s="37"/>
      <c r="W933" s="37"/>
      <c r="X933" s="37"/>
      <c r="Y933" s="37"/>
      <c r="Z933" s="37"/>
    </row>
    <row r="934">
      <c r="A934" s="380"/>
      <c r="B934" s="46"/>
      <c r="C934" s="46"/>
      <c r="D934" s="49"/>
      <c r="E934" s="49"/>
      <c r="F934" s="49"/>
      <c r="G934" s="46"/>
      <c r="H934" s="49"/>
      <c r="I934" s="46"/>
      <c r="J934" s="51"/>
      <c r="K934" s="46"/>
      <c r="L934" s="46"/>
      <c r="M934" s="49"/>
      <c r="N934" s="49"/>
      <c r="O934" s="46"/>
      <c r="P934" s="46"/>
      <c r="Q934" s="37"/>
      <c r="R934" s="37"/>
      <c r="S934" s="37"/>
      <c r="T934" s="37"/>
      <c r="U934" s="37"/>
      <c r="V934" s="37"/>
      <c r="W934" s="37"/>
      <c r="X934" s="37"/>
      <c r="Y934" s="37"/>
      <c r="Z934" s="37"/>
    </row>
    <row r="935">
      <c r="A935" s="380"/>
      <c r="B935" s="46"/>
      <c r="C935" s="46"/>
      <c r="D935" s="49"/>
      <c r="E935" s="49"/>
      <c r="F935" s="49"/>
      <c r="G935" s="46"/>
      <c r="H935" s="49"/>
      <c r="I935" s="46"/>
      <c r="J935" s="51"/>
      <c r="K935" s="46"/>
      <c r="L935" s="46"/>
      <c r="M935" s="49"/>
      <c r="N935" s="49"/>
      <c r="O935" s="46"/>
      <c r="P935" s="46"/>
      <c r="Q935" s="37"/>
      <c r="R935" s="37"/>
      <c r="S935" s="37"/>
      <c r="T935" s="37"/>
      <c r="U935" s="37"/>
      <c r="V935" s="37"/>
      <c r="W935" s="37"/>
      <c r="X935" s="37"/>
      <c r="Y935" s="37"/>
      <c r="Z935" s="37"/>
    </row>
    <row r="936">
      <c r="A936" s="380"/>
      <c r="B936" s="46"/>
      <c r="C936" s="46"/>
      <c r="D936" s="49"/>
      <c r="E936" s="49"/>
      <c r="F936" s="49"/>
      <c r="G936" s="46"/>
      <c r="H936" s="49"/>
      <c r="I936" s="46"/>
      <c r="J936" s="51"/>
      <c r="K936" s="46"/>
      <c r="L936" s="46"/>
      <c r="M936" s="49"/>
      <c r="N936" s="49"/>
      <c r="O936" s="46"/>
      <c r="P936" s="46"/>
      <c r="Q936" s="37"/>
      <c r="R936" s="37"/>
      <c r="S936" s="37"/>
      <c r="T936" s="37"/>
      <c r="U936" s="37"/>
      <c r="V936" s="37"/>
      <c r="W936" s="37"/>
      <c r="X936" s="37"/>
      <c r="Y936" s="37"/>
      <c r="Z936" s="37"/>
    </row>
    <row r="937">
      <c r="A937" s="380"/>
      <c r="B937" s="46"/>
      <c r="C937" s="46"/>
      <c r="D937" s="49"/>
      <c r="E937" s="49"/>
      <c r="F937" s="49"/>
      <c r="G937" s="46"/>
      <c r="H937" s="49"/>
      <c r="I937" s="46"/>
      <c r="J937" s="51"/>
      <c r="K937" s="46"/>
      <c r="L937" s="46"/>
      <c r="M937" s="49"/>
      <c r="N937" s="49"/>
      <c r="O937" s="46"/>
      <c r="P937" s="46"/>
      <c r="Q937" s="37"/>
      <c r="R937" s="37"/>
      <c r="S937" s="37"/>
      <c r="T937" s="37"/>
      <c r="U937" s="37"/>
      <c r="V937" s="37"/>
      <c r="W937" s="37"/>
      <c r="X937" s="37"/>
      <c r="Y937" s="37"/>
      <c r="Z937" s="37"/>
    </row>
    <row r="938">
      <c r="A938" s="380"/>
      <c r="B938" s="46"/>
      <c r="C938" s="46"/>
      <c r="D938" s="49"/>
      <c r="E938" s="49"/>
      <c r="F938" s="49"/>
      <c r="G938" s="46"/>
      <c r="H938" s="49"/>
      <c r="I938" s="46"/>
      <c r="J938" s="51"/>
      <c r="K938" s="46"/>
      <c r="L938" s="46"/>
      <c r="M938" s="49"/>
      <c r="N938" s="49"/>
      <c r="O938" s="46"/>
      <c r="P938" s="46"/>
      <c r="Q938" s="37"/>
      <c r="R938" s="37"/>
      <c r="S938" s="37"/>
      <c r="T938" s="37"/>
      <c r="U938" s="37"/>
      <c r="V938" s="37"/>
      <c r="W938" s="37"/>
      <c r="X938" s="37"/>
      <c r="Y938" s="37"/>
      <c r="Z938" s="37"/>
    </row>
    <row r="939">
      <c r="A939" s="380"/>
      <c r="B939" s="46"/>
      <c r="C939" s="46"/>
      <c r="D939" s="49"/>
      <c r="E939" s="49"/>
      <c r="F939" s="49"/>
      <c r="G939" s="46"/>
      <c r="H939" s="49"/>
      <c r="I939" s="46"/>
      <c r="J939" s="51"/>
      <c r="K939" s="46"/>
      <c r="L939" s="46"/>
      <c r="M939" s="49"/>
      <c r="N939" s="49"/>
      <c r="O939" s="46"/>
      <c r="P939" s="46"/>
      <c r="Q939" s="37"/>
      <c r="R939" s="37"/>
      <c r="S939" s="37"/>
      <c r="T939" s="37"/>
      <c r="U939" s="37"/>
      <c r="V939" s="37"/>
      <c r="W939" s="37"/>
      <c r="X939" s="37"/>
      <c r="Y939" s="37"/>
      <c r="Z939" s="37"/>
    </row>
    <row r="940">
      <c r="A940" s="380"/>
      <c r="B940" s="46"/>
      <c r="C940" s="46"/>
      <c r="D940" s="49"/>
      <c r="E940" s="49"/>
      <c r="F940" s="49"/>
      <c r="G940" s="46"/>
      <c r="H940" s="49"/>
      <c r="I940" s="46"/>
      <c r="J940" s="51"/>
      <c r="K940" s="46"/>
      <c r="L940" s="46"/>
      <c r="M940" s="49"/>
      <c r="N940" s="49"/>
      <c r="O940" s="46"/>
      <c r="P940" s="46"/>
      <c r="Q940" s="37"/>
      <c r="R940" s="37"/>
      <c r="S940" s="37"/>
      <c r="T940" s="37"/>
      <c r="U940" s="37"/>
      <c r="V940" s="37"/>
      <c r="W940" s="37"/>
      <c r="X940" s="37"/>
      <c r="Y940" s="37"/>
      <c r="Z940" s="37"/>
    </row>
    <row r="941">
      <c r="A941" s="380"/>
      <c r="B941" s="46"/>
      <c r="C941" s="46"/>
      <c r="D941" s="49"/>
      <c r="E941" s="49"/>
      <c r="F941" s="49"/>
      <c r="G941" s="46"/>
      <c r="H941" s="49"/>
      <c r="I941" s="46"/>
      <c r="J941" s="51"/>
      <c r="K941" s="46"/>
      <c r="L941" s="46"/>
      <c r="M941" s="49"/>
      <c r="N941" s="49"/>
      <c r="O941" s="46"/>
      <c r="P941" s="46"/>
      <c r="Q941" s="37"/>
      <c r="R941" s="37"/>
      <c r="S941" s="37"/>
      <c r="T941" s="37"/>
      <c r="U941" s="37"/>
      <c r="V941" s="37"/>
      <c r="W941" s="37"/>
      <c r="X941" s="37"/>
      <c r="Y941" s="37"/>
      <c r="Z941" s="37"/>
    </row>
    <row r="942">
      <c r="A942" s="380"/>
      <c r="B942" s="46"/>
      <c r="C942" s="46"/>
      <c r="D942" s="49"/>
      <c r="E942" s="49"/>
      <c r="F942" s="49"/>
      <c r="G942" s="46"/>
      <c r="H942" s="49"/>
      <c r="I942" s="46"/>
      <c r="J942" s="51"/>
      <c r="K942" s="46"/>
      <c r="L942" s="46"/>
      <c r="M942" s="49"/>
      <c r="N942" s="49"/>
      <c r="O942" s="46"/>
      <c r="P942" s="46"/>
      <c r="Q942" s="37"/>
      <c r="R942" s="37"/>
      <c r="S942" s="37"/>
      <c r="T942" s="37"/>
      <c r="U942" s="37"/>
      <c r="V942" s="37"/>
      <c r="W942" s="37"/>
      <c r="X942" s="37"/>
      <c r="Y942" s="37"/>
      <c r="Z942" s="37"/>
    </row>
    <row r="943">
      <c r="A943" s="380"/>
      <c r="B943" s="46"/>
      <c r="C943" s="46"/>
      <c r="D943" s="49"/>
      <c r="E943" s="49"/>
      <c r="F943" s="49"/>
      <c r="G943" s="46"/>
      <c r="H943" s="49"/>
      <c r="I943" s="46"/>
      <c r="J943" s="51"/>
      <c r="K943" s="46"/>
      <c r="L943" s="46"/>
      <c r="M943" s="49"/>
      <c r="N943" s="49"/>
      <c r="O943" s="46"/>
      <c r="P943" s="46"/>
      <c r="Q943" s="37"/>
      <c r="R943" s="37"/>
      <c r="S943" s="37"/>
      <c r="T943" s="37"/>
      <c r="U943" s="37"/>
      <c r="V943" s="37"/>
      <c r="W943" s="37"/>
      <c r="X943" s="37"/>
      <c r="Y943" s="37"/>
      <c r="Z943" s="37"/>
    </row>
    <row r="944">
      <c r="A944" s="380"/>
      <c r="B944" s="46"/>
      <c r="C944" s="46"/>
      <c r="D944" s="49"/>
      <c r="E944" s="49"/>
      <c r="F944" s="49"/>
      <c r="G944" s="46"/>
      <c r="H944" s="49"/>
      <c r="I944" s="46"/>
      <c r="J944" s="51"/>
      <c r="K944" s="46"/>
      <c r="L944" s="46"/>
      <c r="M944" s="49"/>
      <c r="N944" s="49"/>
      <c r="O944" s="46"/>
      <c r="P944" s="46"/>
      <c r="Q944" s="37"/>
      <c r="R944" s="37"/>
      <c r="S944" s="37"/>
      <c r="T944" s="37"/>
      <c r="U944" s="37"/>
      <c r="V944" s="37"/>
      <c r="W944" s="37"/>
      <c r="X944" s="37"/>
      <c r="Y944" s="37"/>
      <c r="Z944" s="37"/>
    </row>
    <row r="945">
      <c r="A945" s="380"/>
      <c r="B945" s="46"/>
      <c r="C945" s="46"/>
      <c r="D945" s="49"/>
      <c r="E945" s="49"/>
      <c r="F945" s="49"/>
      <c r="G945" s="46"/>
      <c r="H945" s="49"/>
      <c r="I945" s="46"/>
      <c r="J945" s="51"/>
      <c r="K945" s="46"/>
      <c r="L945" s="46"/>
      <c r="M945" s="49"/>
      <c r="N945" s="49"/>
      <c r="O945" s="46"/>
      <c r="P945" s="46"/>
      <c r="Q945" s="37"/>
      <c r="R945" s="37"/>
      <c r="S945" s="37"/>
      <c r="T945" s="37"/>
      <c r="U945" s="37"/>
      <c r="V945" s="37"/>
      <c r="W945" s="37"/>
      <c r="X945" s="37"/>
      <c r="Y945" s="37"/>
      <c r="Z945" s="37"/>
    </row>
    <row r="946">
      <c r="A946" s="380"/>
      <c r="B946" s="46"/>
      <c r="C946" s="46"/>
      <c r="D946" s="49"/>
      <c r="E946" s="49"/>
      <c r="F946" s="49"/>
      <c r="G946" s="46"/>
      <c r="H946" s="49"/>
      <c r="I946" s="46"/>
      <c r="J946" s="51"/>
      <c r="K946" s="46"/>
      <c r="L946" s="46"/>
      <c r="M946" s="49"/>
      <c r="N946" s="49"/>
      <c r="O946" s="46"/>
      <c r="P946" s="46"/>
      <c r="Q946" s="37"/>
      <c r="R946" s="37"/>
      <c r="S946" s="37"/>
      <c r="T946" s="37"/>
      <c r="U946" s="37"/>
      <c r="V946" s="37"/>
      <c r="W946" s="37"/>
      <c r="X946" s="37"/>
      <c r="Y946" s="37"/>
      <c r="Z946" s="37"/>
    </row>
    <row r="947">
      <c r="A947" s="380"/>
      <c r="B947" s="46"/>
      <c r="C947" s="46"/>
      <c r="D947" s="49"/>
      <c r="E947" s="49"/>
      <c r="F947" s="49"/>
      <c r="G947" s="46"/>
      <c r="H947" s="49"/>
      <c r="I947" s="46"/>
      <c r="J947" s="51"/>
      <c r="K947" s="46"/>
      <c r="L947" s="46"/>
      <c r="M947" s="49"/>
      <c r="N947" s="49"/>
      <c r="O947" s="46"/>
      <c r="P947" s="46"/>
      <c r="Q947" s="37"/>
      <c r="R947" s="37"/>
      <c r="S947" s="37"/>
      <c r="T947" s="37"/>
      <c r="U947" s="37"/>
      <c r="V947" s="37"/>
      <c r="W947" s="37"/>
      <c r="X947" s="37"/>
      <c r="Y947" s="37"/>
      <c r="Z947" s="37"/>
    </row>
    <row r="948">
      <c r="A948" s="380"/>
      <c r="B948" s="46"/>
      <c r="C948" s="46"/>
      <c r="D948" s="49"/>
      <c r="E948" s="49"/>
      <c r="F948" s="49"/>
      <c r="G948" s="46"/>
      <c r="H948" s="49"/>
      <c r="I948" s="46"/>
      <c r="J948" s="51"/>
      <c r="K948" s="46"/>
      <c r="L948" s="46"/>
      <c r="M948" s="49"/>
      <c r="N948" s="49"/>
      <c r="O948" s="46"/>
      <c r="P948" s="46"/>
      <c r="Q948" s="37"/>
      <c r="R948" s="37"/>
      <c r="S948" s="37"/>
      <c r="T948" s="37"/>
      <c r="U948" s="37"/>
      <c r="V948" s="37"/>
      <c r="W948" s="37"/>
      <c r="X948" s="37"/>
      <c r="Y948" s="37"/>
      <c r="Z948" s="37"/>
    </row>
    <row r="949">
      <c r="A949" s="380"/>
      <c r="B949" s="46"/>
      <c r="C949" s="46"/>
      <c r="D949" s="49"/>
      <c r="E949" s="49"/>
      <c r="F949" s="49"/>
      <c r="G949" s="46"/>
      <c r="H949" s="49"/>
      <c r="I949" s="46"/>
      <c r="J949" s="51"/>
      <c r="K949" s="46"/>
      <c r="L949" s="46"/>
      <c r="M949" s="49"/>
      <c r="N949" s="49"/>
      <c r="O949" s="46"/>
      <c r="P949" s="46"/>
      <c r="Q949" s="37"/>
      <c r="R949" s="37"/>
      <c r="S949" s="37"/>
      <c r="T949" s="37"/>
      <c r="U949" s="37"/>
      <c r="V949" s="37"/>
      <c r="W949" s="37"/>
      <c r="X949" s="37"/>
      <c r="Y949" s="37"/>
      <c r="Z949" s="37"/>
    </row>
    <row r="950">
      <c r="A950" s="380"/>
      <c r="B950" s="46"/>
      <c r="C950" s="46"/>
      <c r="D950" s="49"/>
      <c r="E950" s="49"/>
      <c r="F950" s="49"/>
      <c r="G950" s="46"/>
      <c r="H950" s="49"/>
      <c r="I950" s="46"/>
      <c r="J950" s="51"/>
      <c r="K950" s="46"/>
      <c r="L950" s="46"/>
      <c r="M950" s="49"/>
      <c r="N950" s="49"/>
      <c r="O950" s="46"/>
      <c r="P950" s="46"/>
      <c r="Q950" s="37"/>
      <c r="R950" s="37"/>
      <c r="S950" s="37"/>
      <c r="T950" s="37"/>
      <c r="U950" s="37"/>
      <c r="V950" s="37"/>
      <c r="W950" s="37"/>
      <c r="X950" s="37"/>
      <c r="Y950" s="37"/>
      <c r="Z950" s="37"/>
    </row>
    <row r="951">
      <c r="A951" s="380"/>
      <c r="B951" s="46"/>
      <c r="C951" s="46"/>
      <c r="D951" s="49"/>
      <c r="E951" s="49"/>
      <c r="F951" s="49"/>
      <c r="G951" s="46"/>
      <c r="H951" s="49"/>
      <c r="I951" s="46"/>
      <c r="J951" s="51"/>
      <c r="K951" s="46"/>
      <c r="L951" s="46"/>
      <c r="M951" s="49"/>
      <c r="N951" s="49"/>
      <c r="O951" s="46"/>
      <c r="P951" s="46"/>
      <c r="Q951" s="37"/>
      <c r="R951" s="37"/>
      <c r="S951" s="37"/>
      <c r="T951" s="37"/>
      <c r="U951" s="37"/>
      <c r="V951" s="37"/>
      <c r="W951" s="37"/>
      <c r="X951" s="37"/>
      <c r="Y951" s="37"/>
      <c r="Z951" s="37"/>
    </row>
    <row r="952">
      <c r="A952" s="380"/>
      <c r="B952" s="46"/>
      <c r="C952" s="46"/>
      <c r="D952" s="49"/>
      <c r="E952" s="49"/>
      <c r="F952" s="49"/>
      <c r="G952" s="46"/>
      <c r="H952" s="49"/>
      <c r="I952" s="46"/>
      <c r="J952" s="51"/>
      <c r="K952" s="46"/>
      <c r="L952" s="46"/>
      <c r="M952" s="49"/>
      <c r="N952" s="49"/>
      <c r="O952" s="46"/>
      <c r="P952" s="46"/>
      <c r="Q952" s="37"/>
      <c r="R952" s="37"/>
      <c r="S952" s="37"/>
      <c r="T952" s="37"/>
      <c r="U952" s="37"/>
      <c r="V952" s="37"/>
      <c r="W952" s="37"/>
      <c r="X952" s="37"/>
      <c r="Y952" s="37"/>
      <c r="Z952" s="37"/>
    </row>
    <row r="953">
      <c r="A953" s="380"/>
      <c r="B953" s="46"/>
      <c r="C953" s="46"/>
      <c r="D953" s="49"/>
      <c r="E953" s="49"/>
      <c r="F953" s="49"/>
      <c r="G953" s="46"/>
      <c r="H953" s="49"/>
      <c r="I953" s="46"/>
      <c r="J953" s="51"/>
      <c r="K953" s="46"/>
      <c r="L953" s="46"/>
      <c r="M953" s="49"/>
      <c r="N953" s="49"/>
      <c r="O953" s="46"/>
      <c r="P953" s="46"/>
      <c r="Q953" s="37"/>
      <c r="R953" s="37"/>
      <c r="S953" s="37"/>
      <c r="T953" s="37"/>
      <c r="U953" s="37"/>
      <c r="V953" s="37"/>
      <c r="W953" s="37"/>
      <c r="X953" s="37"/>
      <c r="Y953" s="37"/>
      <c r="Z953" s="37"/>
    </row>
    <row r="954">
      <c r="A954" s="380"/>
      <c r="B954" s="46"/>
      <c r="C954" s="46"/>
      <c r="D954" s="49"/>
      <c r="E954" s="49"/>
      <c r="F954" s="49"/>
      <c r="G954" s="46"/>
      <c r="H954" s="49"/>
      <c r="I954" s="46"/>
      <c r="J954" s="51"/>
      <c r="K954" s="46"/>
      <c r="L954" s="46"/>
      <c r="M954" s="49"/>
      <c r="N954" s="49"/>
      <c r="O954" s="46"/>
      <c r="P954" s="46"/>
      <c r="Q954" s="37"/>
      <c r="R954" s="37"/>
      <c r="S954" s="37"/>
      <c r="T954" s="37"/>
      <c r="U954" s="37"/>
      <c r="V954" s="37"/>
      <c r="W954" s="37"/>
      <c r="X954" s="37"/>
      <c r="Y954" s="37"/>
      <c r="Z954" s="37"/>
    </row>
    <row r="955">
      <c r="A955" s="380"/>
      <c r="B955" s="46"/>
      <c r="C955" s="46"/>
      <c r="D955" s="49"/>
      <c r="E955" s="49"/>
      <c r="F955" s="49"/>
      <c r="G955" s="46"/>
      <c r="H955" s="49"/>
      <c r="I955" s="46"/>
      <c r="J955" s="51"/>
      <c r="K955" s="46"/>
      <c r="L955" s="46"/>
      <c r="M955" s="49"/>
      <c r="N955" s="49"/>
      <c r="O955" s="46"/>
      <c r="P955" s="46"/>
      <c r="Q955" s="37"/>
      <c r="R955" s="37"/>
      <c r="S955" s="37"/>
      <c r="T955" s="37"/>
      <c r="U955" s="37"/>
      <c r="V955" s="37"/>
      <c r="W955" s="37"/>
      <c r="X955" s="37"/>
      <c r="Y955" s="37"/>
      <c r="Z955" s="37"/>
    </row>
    <row r="956">
      <c r="A956" s="380"/>
      <c r="B956" s="46"/>
      <c r="C956" s="46"/>
      <c r="D956" s="49"/>
      <c r="E956" s="49"/>
      <c r="F956" s="49"/>
      <c r="G956" s="46"/>
      <c r="H956" s="49"/>
      <c r="I956" s="46"/>
      <c r="J956" s="51"/>
      <c r="K956" s="46"/>
      <c r="L956" s="46"/>
      <c r="M956" s="49"/>
      <c r="N956" s="49"/>
      <c r="O956" s="46"/>
      <c r="P956" s="46"/>
      <c r="Q956" s="37"/>
      <c r="R956" s="37"/>
      <c r="S956" s="37"/>
      <c r="T956" s="37"/>
      <c r="U956" s="37"/>
      <c r="V956" s="37"/>
      <c r="W956" s="37"/>
      <c r="X956" s="37"/>
      <c r="Y956" s="37"/>
      <c r="Z956" s="37"/>
    </row>
    <row r="957">
      <c r="A957" s="380"/>
      <c r="B957" s="46"/>
      <c r="C957" s="46"/>
      <c r="D957" s="49"/>
      <c r="E957" s="49"/>
      <c r="F957" s="49"/>
      <c r="G957" s="46"/>
      <c r="H957" s="49"/>
      <c r="I957" s="46"/>
      <c r="J957" s="51"/>
      <c r="K957" s="46"/>
      <c r="L957" s="46"/>
      <c r="M957" s="49"/>
      <c r="N957" s="49"/>
      <c r="O957" s="46"/>
      <c r="P957" s="46"/>
      <c r="Q957" s="37"/>
      <c r="R957" s="37"/>
      <c r="S957" s="37"/>
      <c r="T957" s="37"/>
      <c r="U957" s="37"/>
      <c r="V957" s="37"/>
      <c r="W957" s="37"/>
      <c r="X957" s="37"/>
      <c r="Y957" s="37"/>
      <c r="Z957" s="37"/>
    </row>
    <row r="958">
      <c r="A958" s="380"/>
      <c r="B958" s="46"/>
      <c r="C958" s="46"/>
      <c r="D958" s="49"/>
      <c r="E958" s="49"/>
      <c r="F958" s="49"/>
      <c r="G958" s="46"/>
      <c r="H958" s="49"/>
      <c r="I958" s="46"/>
      <c r="J958" s="51"/>
      <c r="K958" s="46"/>
      <c r="L958" s="46"/>
      <c r="M958" s="49"/>
      <c r="N958" s="49"/>
      <c r="O958" s="46"/>
      <c r="P958" s="46"/>
      <c r="Q958" s="37"/>
      <c r="R958" s="37"/>
      <c r="S958" s="37"/>
      <c r="T958" s="37"/>
      <c r="U958" s="37"/>
      <c r="V958" s="37"/>
      <c r="W958" s="37"/>
      <c r="X958" s="37"/>
      <c r="Y958" s="37"/>
      <c r="Z958" s="37"/>
    </row>
    <row r="959">
      <c r="A959" s="380"/>
      <c r="B959" s="46"/>
      <c r="C959" s="46"/>
      <c r="D959" s="49"/>
      <c r="E959" s="49"/>
      <c r="F959" s="49"/>
      <c r="G959" s="46"/>
      <c r="H959" s="49"/>
      <c r="I959" s="46"/>
      <c r="J959" s="51"/>
      <c r="K959" s="46"/>
      <c r="L959" s="46"/>
      <c r="M959" s="49"/>
      <c r="N959" s="49"/>
      <c r="O959" s="46"/>
      <c r="P959" s="46"/>
      <c r="Q959" s="37"/>
      <c r="R959" s="37"/>
      <c r="S959" s="37"/>
      <c r="T959" s="37"/>
      <c r="U959" s="37"/>
      <c r="V959" s="37"/>
      <c r="W959" s="37"/>
      <c r="X959" s="37"/>
      <c r="Y959" s="37"/>
      <c r="Z959" s="37"/>
    </row>
    <row r="960">
      <c r="A960" s="380"/>
      <c r="B960" s="46"/>
      <c r="C960" s="46"/>
      <c r="D960" s="49"/>
      <c r="E960" s="49"/>
      <c r="F960" s="49"/>
      <c r="G960" s="46"/>
      <c r="H960" s="49"/>
      <c r="I960" s="46"/>
      <c r="J960" s="51"/>
      <c r="K960" s="46"/>
      <c r="L960" s="46"/>
      <c r="M960" s="49"/>
      <c r="N960" s="49"/>
      <c r="O960" s="46"/>
      <c r="P960" s="46"/>
      <c r="Q960" s="37"/>
      <c r="R960" s="37"/>
      <c r="S960" s="37"/>
      <c r="T960" s="37"/>
      <c r="U960" s="37"/>
      <c r="V960" s="37"/>
      <c r="W960" s="37"/>
      <c r="X960" s="37"/>
      <c r="Y960" s="37"/>
      <c r="Z960" s="37"/>
    </row>
    <row r="961">
      <c r="A961" s="380"/>
      <c r="B961" s="46"/>
      <c r="C961" s="46"/>
      <c r="D961" s="49"/>
      <c r="E961" s="49"/>
      <c r="F961" s="49"/>
      <c r="G961" s="46"/>
      <c r="H961" s="49"/>
      <c r="I961" s="46"/>
      <c r="J961" s="51"/>
      <c r="K961" s="46"/>
      <c r="L961" s="46"/>
      <c r="M961" s="49"/>
      <c r="N961" s="49"/>
      <c r="O961" s="46"/>
      <c r="P961" s="46"/>
      <c r="Q961" s="37"/>
      <c r="R961" s="37"/>
      <c r="S961" s="37"/>
      <c r="T961" s="37"/>
      <c r="U961" s="37"/>
      <c r="V961" s="37"/>
      <c r="W961" s="37"/>
      <c r="X961" s="37"/>
      <c r="Y961" s="37"/>
      <c r="Z961" s="37"/>
    </row>
    <row r="962">
      <c r="A962" s="380"/>
      <c r="B962" s="46"/>
      <c r="C962" s="46"/>
      <c r="D962" s="49"/>
      <c r="E962" s="49"/>
      <c r="F962" s="49"/>
      <c r="G962" s="46"/>
      <c r="H962" s="49"/>
      <c r="I962" s="46"/>
      <c r="J962" s="51"/>
      <c r="K962" s="46"/>
      <c r="L962" s="46"/>
      <c r="M962" s="49"/>
      <c r="N962" s="49"/>
      <c r="O962" s="46"/>
      <c r="P962" s="46"/>
      <c r="Q962" s="37"/>
      <c r="R962" s="37"/>
      <c r="S962" s="37"/>
      <c r="T962" s="37"/>
      <c r="U962" s="37"/>
      <c r="V962" s="37"/>
      <c r="W962" s="37"/>
      <c r="X962" s="37"/>
      <c r="Y962" s="37"/>
      <c r="Z962" s="37"/>
    </row>
    <row r="963">
      <c r="A963" s="380"/>
      <c r="B963" s="46"/>
      <c r="C963" s="46"/>
      <c r="D963" s="49"/>
      <c r="E963" s="49"/>
      <c r="F963" s="49"/>
      <c r="G963" s="46"/>
      <c r="H963" s="49"/>
      <c r="I963" s="46"/>
      <c r="J963" s="51"/>
      <c r="K963" s="46"/>
      <c r="L963" s="46"/>
      <c r="M963" s="49"/>
      <c r="N963" s="49"/>
      <c r="O963" s="46"/>
      <c r="P963" s="46"/>
      <c r="Q963" s="37"/>
      <c r="R963" s="37"/>
      <c r="S963" s="37"/>
      <c r="T963" s="37"/>
      <c r="U963" s="37"/>
      <c r="V963" s="37"/>
      <c r="W963" s="37"/>
      <c r="X963" s="37"/>
      <c r="Y963" s="37"/>
      <c r="Z963" s="37"/>
    </row>
    <row r="964">
      <c r="A964" s="380"/>
      <c r="B964" s="46"/>
      <c r="C964" s="46"/>
      <c r="D964" s="49"/>
      <c r="E964" s="49"/>
      <c r="F964" s="49"/>
      <c r="G964" s="46"/>
      <c r="H964" s="49"/>
      <c r="I964" s="46"/>
      <c r="J964" s="51"/>
      <c r="K964" s="46"/>
      <c r="L964" s="46"/>
      <c r="M964" s="49"/>
      <c r="N964" s="49"/>
      <c r="O964" s="46"/>
      <c r="P964" s="46"/>
      <c r="Q964" s="37"/>
      <c r="R964" s="37"/>
      <c r="S964" s="37"/>
      <c r="T964" s="37"/>
      <c r="U964" s="37"/>
      <c r="V964" s="37"/>
      <c r="W964" s="37"/>
      <c r="X964" s="37"/>
      <c r="Y964" s="37"/>
      <c r="Z964" s="37"/>
    </row>
    <row r="965">
      <c r="A965" s="380"/>
      <c r="B965" s="46"/>
      <c r="C965" s="46"/>
      <c r="D965" s="49"/>
      <c r="E965" s="49"/>
      <c r="F965" s="49"/>
      <c r="G965" s="46"/>
      <c r="H965" s="49"/>
      <c r="I965" s="46"/>
      <c r="J965" s="51"/>
      <c r="K965" s="46"/>
      <c r="L965" s="46"/>
      <c r="M965" s="49"/>
      <c r="N965" s="49"/>
      <c r="O965" s="46"/>
      <c r="P965" s="46"/>
      <c r="Q965" s="37"/>
      <c r="R965" s="37"/>
      <c r="S965" s="37"/>
      <c r="T965" s="37"/>
      <c r="U965" s="37"/>
      <c r="V965" s="37"/>
      <c r="W965" s="37"/>
      <c r="X965" s="37"/>
      <c r="Y965" s="37"/>
      <c r="Z965" s="37"/>
    </row>
    <row r="966">
      <c r="A966" s="380"/>
      <c r="B966" s="46"/>
      <c r="C966" s="46"/>
      <c r="D966" s="49"/>
      <c r="E966" s="49"/>
      <c r="F966" s="49"/>
      <c r="G966" s="46"/>
      <c r="H966" s="49"/>
      <c r="I966" s="46"/>
      <c r="J966" s="51"/>
      <c r="K966" s="46"/>
      <c r="L966" s="46"/>
      <c r="M966" s="49"/>
      <c r="N966" s="49"/>
      <c r="O966" s="46"/>
      <c r="P966" s="46"/>
      <c r="Q966" s="37"/>
      <c r="R966" s="37"/>
      <c r="S966" s="37"/>
      <c r="T966" s="37"/>
      <c r="U966" s="37"/>
      <c r="V966" s="37"/>
      <c r="W966" s="37"/>
      <c r="X966" s="37"/>
      <c r="Y966" s="37"/>
      <c r="Z966" s="37"/>
    </row>
    <row r="967">
      <c r="A967" s="380"/>
      <c r="B967" s="46"/>
      <c r="C967" s="46"/>
      <c r="D967" s="49"/>
      <c r="E967" s="49"/>
      <c r="F967" s="49"/>
      <c r="G967" s="46"/>
      <c r="H967" s="49"/>
      <c r="I967" s="46"/>
      <c r="J967" s="51"/>
      <c r="K967" s="46"/>
      <c r="L967" s="46"/>
      <c r="M967" s="49"/>
      <c r="N967" s="49"/>
      <c r="O967" s="46"/>
      <c r="P967" s="46"/>
      <c r="Q967" s="37"/>
      <c r="R967" s="37"/>
      <c r="S967" s="37"/>
      <c r="T967" s="37"/>
      <c r="U967" s="37"/>
      <c r="V967" s="37"/>
      <c r="W967" s="37"/>
      <c r="X967" s="37"/>
      <c r="Y967" s="37"/>
      <c r="Z967" s="37"/>
    </row>
    <row r="968">
      <c r="A968" s="380"/>
      <c r="B968" s="46"/>
      <c r="C968" s="46"/>
      <c r="D968" s="49"/>
      <c r="E968" s="49"/>
      <c r="F968" s="49"/>
      <c r="G968" s="46"/>
      <c r="H968" s="49"/>
      <c r="I968" s="46"/>
      <c r="J968" s="51"/>
      <c r="K968" s="46"/>
      <c r="L968" s="46"/>
      <c r="M968" s="49"/>
      <c r="N968" s="49"/>
      <c r="O968" s="46"/>
      <c r="P968" s="46"/>
      <c r="Q968" s="37"/>
      <c r="R968" s="37"/>
      <c r="S968" s="37"/>
      <c r="T968" s="37"/>
      <c r="U968" s="37"/>
      <c r="V968" s="37"/>
      <c r="W968" s="37"/>
      <c r="X968" s="37"/>
      <c r="Y968" s="37"/>
      <c r="Z968" s="37"/>
    </row>
    <row r="969">
      <c r="A969" s="380"/>
      <c r="B969" s="46"/>
      <c r="C969" s="46"/>
      <c r="D969" s="49"/>
      <c r="E969" s="49"/>
      <c r="F969" s="49"/>
      <c r="G969" s="46"/>
      <c r="H969" s="49"/>
      <c r="I969" s="46"/>
      <c r="J969" s="51"/>
      <c r="K969" s="46"/>
      <c r="L969" s="46"/>
      <c r="M969" s="49"/>
      <c r="N969" s="49"/>
      <c r="O969" s="46"/>
      <c r="P969" s="46"/>
      <c r="Q969" s="37"/>
      <c r="R969" s="37"/>
      <c r="S969" s="37"/>
      <c r="T969" s="37"/>
      <c r="U969" s="37"/>
      <c r="V969" s="37"/>
      <c r="W969" s="37"/>
      <c r="X969" s="37"/>
      <c r="Y969" s="37"/>
      <c r="Z969" s="37"/>
    </row>
    <row r="970">
      <c r="A970" s="380"/>
      <c r="B970" s="46"/>
      <c r="C970" s="46"/>
      <c r="D970" s="49"/>
      <c r="E970" s="49"/>
      <c r="F970" s="49"/>
      <c r="G970" s="46"/>
      <c r="H970" s="49"/>
      <c r="I970" s="46"/>
      <c r="J970" s="51"/>
      <c r="K970" s="46"/>
      <c r="L970" s="46"/>
      <c r="M970" s="49"/>
      <c r="N970" s="49"/>
      <c r="O970" s="46"/>
      <c r="P970" s="46"/>
      <c r="Q970" s="37"/>
      <c r="R970" s="37"/>
      <c r="S970" s="37"/>
      <c r="T970" s="37"/>
      <c r="U970" s="37"/>
      <c r="V970" s="37"/>
      <c r="W970" s="37"/>
      <c r="X970" s="37"/>
      <c r="Y970" s="37"/>
      <c r="Z970" s="37"/>
    </row>
    <row r="971">
      <c r="A971" s="380"/>
      <c r="B971" s="46"/>
      <c r="C971" s="46"/>
      <c r="D971" s="49"/>
      <c r="E971" s="49"/>
      <c r="F971" s="49"/>
      <c r="G971" s="46"/>
      <c r="H971" s="49"/>
      <c r="I971" s="46"/>
      <c r="J971" s="51"/>
      <c r="K971" s="46"/>
      <c r="L971" s="46"/>
      <c r="M971" s="49"/>
      <c r="N971" s="49"/>
      <c r="O971" s="46"/>
      <c r="P971" s="46"/>
      <c r="Q971" s="37"/>
      <c r="R971" s="37"/>
      <c r="S971" s="37"/>
      <c r="T971" s="37"/>
      <c r="U971" s="37"/>
      <c r="V971" s="37"/>
      <c r="W971" s="37"/>
      <c r="X971" s="37"/>
      <c r="Y971" s="37"/>
      <c r="Z971" s="37"/>
    </row>
    <row r="972">
      <c r="A972" s="380"/>
      <c r="B972" s="46"/>
      <c r="C972" s="46"/>
      <c r="D972" s="49"/>
      <c r="E972" s="49"/>
      <c r="F972" s="49"/>
      <c r="G972" s="46"/>
      <c r="H972" s="49"/>
      <c r="I972" s="46"/>
      <c r="J972" s="51"/>
      <c r="K972" s="46"/>
      <c r="L972" s="46"/>
      <c r="M972" s="49"/>
      <c r="N972" s="49"/>
      <c r="O972" s="46"/>
      <c r="P972" s="46"/>
      <c r="Q972" s="37"/>
      <c r="R972" s="37"/>
      <c r="S972" s="37"/>
      <c r="T972" s="37"/>
      <c r="U972" s="37"/>
      <c r="V972" s="37"/>
      <c r="W972" s="37"/>
      <c r="X972" s="37"/>
      <c r="Y972" s="37"/>
      <c r="Z972" s="37"/>
    </row>
    <row r="973">
      <c r="A973" s="380"/>
      <c r="B973" s="46"/>
      <c r="C973" s="46"/>
      <c r="D973" s="49"/>
      <c r="E973" s="49"/>
      <c r="F973" s="49"/>
      <c r="G973" s="46"/>
      <c r="H973" s="49"/>
      <c r="I973" s="46"/>
      <c r="J973" s="51"/>
      <c r="K973" s="46"/>
      <c r="L973" s="46"/>
      <c r="M973" s="49"/>
      <c r="N973" s="49"/>
      <c r="O973" s="46"/>
      <c r="P973" s="46"/>
      <c r="Q973" s="37"/>
      <c r="R973" s="37"/>
      <c r="S973" s="37"/>
      <c r="T973" s="37"/>
      <c r="U973" s="37"/>
      <c r="V973" s="37"/>
      <c r="W973" s="37"/>
      <c r="X973" s="37"/>
      <c r="Y973" s="37"/>
      <c r="Z973" s="37"/>
    </row>
    <row r="974">
      <c r="A974" s="380"/>
      <c r="B974" s="46"/>
      <c r="C974" s="46"/>
      <c r="D974" s="49"/>
      <c r="E974" s="49"/>
      <c r="F974" s="49"/>
      <c r="G974" s="46"/>
      <c r="H974" s="49"/>
      <c r="I974" s="46"/>
      <c r="J974" s="51"/>
      <c r="K974" s="46"/>
      <c r="L974" s="46"/>
      <c r="M974" s="49"/>
      <c r="N974" s="49"/>
      <c r="O974" s="46"/>
      <c r="P974" s="46"/>
      <c r="Q974" s="37"/>
      <c r="R974" s="37"/>
      <c r="S974" s="37"/>
      <c r="T974" s="37"/>
      <c r="U974" s="37"/>
      <c r="V974" s="37"/>
      <c r="W974" s="37"/>
      <c r="X974" s="37"/>
      <c r="Y974" s="37"/>
      <c r="Z974" s="37"/>
    </row>
    <row r="975">
      <c r="A975" s="380"/>
      <c r="B975" s="46"/>
      <c r="C975" s="46"/>
      <c r="D975" s="49"/>
      <c r="E975" s="49"/>
      <c r="F975" s="49"/>
      <c r="G975" s="46"/>
      <c r="H975" s="49"/>
      <c r="I975" s="46"/>
      <c r="J975" s="51"/>
      <c r="K975" s="46"/>
      <c r="L975" s="46"/>
      <c r="M975" s="49"/>
      <c r="N975" s="49"/>
      <c r="O975" s="46"/>
      <c r="P975" s="46"/>
      <c r="Q975" s="37"/>
      <c r="R975" s="37"/>
      <c r="S975" s="37"/>
      <c r="T975" s="37"/>
      <c r="U975" s="37"/>
      <c r="V975" s="37"/>
      <c r="W975" s="37"/>
      <c r="X975" s="37"/>
      <c r="Y975" s="37"/>
      <c r="Z975" s="37"/>
    </row>
    <row r="976">
      <c r="A976" s="380"/>
      <c r="B976" s="46"/>
      <c r="C976" s="46"/>
      <c r="D976" s="49"/>
      <c r="E976" s="49"/>
      <c r="F976" s="49"/>
      <c r="G976" s="46"/>
      <c r="H976" s="49"/>
      <c r="I976" s="46"/>
      <c r="J976" s="51"/>
      <c r="K976" s="46"/>
      <c r="L976" s="46"/>
      <c r="M976" s="49"/>
      <c r="N976" s="49"/>
      <c r="O976" s="46"/>
      <c r="P976" s="46"/>
      <c r="Q976" s="37"/>
      <c r="R976" s="37"/>
      <c r="S976" s="37"/>
      <c r="T976" s="37"/>
      <c r="U976" s="37"/>
      <c r="V976" s="37"/>
      <c r="W976" s="37"/>
      <c r="X976" s="37"/>
      <c r="Y976" s="37"/>
      <c r="Z976" s="37"/>
    </row>
    <row r="977">
      <c r="A977" s="380"/>
      <c r="B977" s="46"/>
      <c r="C977" s="46"/>
      <c r="D977" s="49"/>
      <c r="E977" s="49"/>
      <c r="F977" s="49"/>
      <c r="G977" s="46"/>
      <c r="H977" s="49"/>
      <c r="I977" s="46"/>
      <c r="J977" s="51"/>
      <c r="K977" s="46"/>
      <c r="L977" s="46"/>
      <c r="M977" s="49"/>
      <c r="N977" s="49"/>
      <c r="O977" s="46"/>
      <c r="P977" s="46"/>
      <c r="Q977" s="37"/>
      <c r="R977" s="37"/>
      <c r="S977" s="37"/>
      <c r="T977" s="37"/>
      <c r="U977" s="37"/>
      <c r="V977" s="37"/>
      <c r="W977" s="37"/>
      <c r="X977" s="37"/>
      <c r="Y977" s="37"/>
      <c r="Z977" s="37"/>
    </row>
    <row r="978">
      <c r="A978" s="380"/>
      <c r="B978" s="46"/>
      <c r="C978" s="46"/>
      <c r="D978" s="49"/>
      <c r="E978" s="49"/>
      <c r="F978" s="49"/>
      <c r="G978" s="46"/>
      <c r="H978" s="49"/>
      <c r="I978" s="46"/>
      <c r="J978" s="51"/>
      <c r="K978" s="46"/>
      <c r="L978" s="46"/>
      <c r="M978" s="49"/>
      <c r="N978" s="49"/>
      <c r="O978" s="46"/>
      <c r="P978" s="46"/>
      <c r="Q978" s="37"/>
      <c r="R978" s="37"/>
      <c r="S978" s="37"/>
      <c r="T978" s="37"/>
      <c r="U978" s="37"/>
      <c r="V978" s="37"/>
      <c r="W978" s="37"/>
      <c r="X978" s="37"/>
      <c r="Y978" s="37"/>
      <c r="Z978" s="37"/>
    </row>
    <row r="979">
      <c r="A979" s="380"/>
      <c r="B979" s="46"/>
      <c r="C979" s="46"/>
      <c r="D979" s="49"/>
      <c r="E979" s="49"/>
      <c r="F979" s="49"/>
      <c r="G979" s="46"/>
      <c r="H979" s="49"/>
      <c r="I979" s="46"/>
      <c r="J979" s="51"/>
      <c r="K979" s="46"/>
      <c r="L979" s="46"/>
      <c r="M979" s="49"/>
      <c r="N979" s="49"/>
      <c r="O979" s="46"/>
      <c r="P979" s="46"/>
      <c r="Q979" s="37"/>
      <c r="R979" s="37"/>
      <c r="S979" s="37"/>
      <c r="T979" s="37"/>
      <c r="U979" s="37"/>
      <c r="V979" s="37"/>
      <c r="W979" s="37"/>
      <c r="X979" s="37"/>
      <c r="Y979" s="37"/>
      <c r="Z979" s="37"/>
    </row>
    <row r="980">
      <c r="A980" s="380"/>
      <c r="B980" s="46"/>
      <c r="C980" s="46"/>
      <c r="D980" s="49"/>
      <c r="E980" s="49"/>
      <c r="F980" s="49"/>
      <c r="G980" s="46"/>
      <c r="H980" s="49"/>
      <c r="I980" s="46"/>
      <c r="J980" s="51"/>
      <c r="K980" s="46"/>
      <c r="L980" s="46"/>
      <c r="M980" s="49"/>
      <c r="N980" s="49"/>
      <c r="O980" s="46"/>
      <c r="P980" s="46"/>
      <c r="Q980" s="37"/>
      <c r="R980" s="37"/>
      <c r="S980" s="37"/>
      <c r="T980" s="37"/>
      <c r="U980" s="37"/>
      <c r="V980" s="37"/>
      <c r="W980" s="37"/>
      <c r="X980" s="37"/>
      <c r="Y980" s="37"/>
      <c r="Z980" s="37"/>
    </row>
    <row r="981">
      <c r="A981" s="380"/>
      <c r="B981" s="46"/>
      <c r="C981" s="46"/>
      <c r="D981" s="49"/>
      <c r="E981" s="49"/>
      <c r="F981" s="49"/>
      <c r="G981" s="46"/>
      <c r="H981" s="49"/>
      <c r="I981" s="46"/>
      <c r="J981" s="51"/>
      <c r="K981" s="46"/>
      <c r="L981" s="46"/>
      <c r="M981" s="49"/>
      <c r="N981" s="49"/>
      <c r="O981" s="46"/>
      <c r="P981" s="46"/>
      <c r="Q981" s="37"/>
      <c r="R981" s="37"/>
      <c r="S981" s="37"/>
      <c r="T981" s="37"/>
      <c r="U981" s="37"/>
      <c r="V981" s="37"/>
      <c r="W981" s="37"/>
      <c r="X981" s="37"/>
      <c r="Y981" s="37"/>
      <c r="Z981" s="37"/>
    </row>
    <row r="982">
      <c r="A982" s="380"/>
      <c r="B982" s="46"/>
      <c r="C982" s="46"/>
      <c r="D982" s="49"/>
      <c r="E982" s="49"/>
      <c r="F982" s="49"/>
      <c r="G982" s="46"/>
      <c r="H982" s="49"/>
      <c r="I982" s="46"/>
      <c r="J982" s="51"/>
      <c r="K982" s="46"/>
      <c r="L982" s="46"/>
      <c r="M982" s="49"/>
      <c r="N982" s="49"/>
      <c r="O982" s="46"/>
      <c r="P982" s="46"/>
      <c r="Q982" s="37"/>
      <c r="R982" s="37"/>
      <c r="S982" s="37"/>
      <c r="T982" s="37"/>
      <c r="U982" s="37"/>
      <c r="V982" s="37"/>
      <c r="W982" s="37"/>
      <c r="X982" s="37"/>
      <c r="Y982" s="37"/>
      <c r="Z982" s="37"/>
    </row>
    <row r="983">
      <c r="A983" s="380"/>
      <c r="B983" s="46"/>
      <c r="C983" s="46"/>
      <c r="D983" s="49"/>
      <c r="E983" s="49"/>
      <c r="F983" s="49"/>
      <c r="G983" s="46"/>
      <c r="H983" s="49"/>
      <c r="I983" s="46"/>
      <c r="J983" s="51"/>
      <c r="K983" s="46"/>
      <c r="L983" s="46"/>
      <c r="M983" s="49"/>
      <c r="N983" s="49"/>
      <c r="O983" s="46"/>
      <c r="P983" s="46"/>
      <c r="Q983" s="37"/>
      <c r="R983" s="37"/>
      <c r="S983" s="37"/>
      <c r="T983" s="37"/>
      <c r="U983" s="37"/>
      <c r="V983" s="37"/>
      <c r="W983" s="37"/>
      <c r="X983" s="37"/>
      <c r="Y983" s="37"/>
      <c r="Z983" s="37"/>
    </row>
    <row r="984">
      <c r="A984" s="380"/>
      <c r="B984" s="46"/>
      <c r="C984" s="46"/>
      <c r="D984" s="49"/>
      <c r="E984" s="49"/>
      <c r="F984" s="49"/>
      <c r="G984" s="46"/>
      <c r="H984" s="49"/>
      <c r="I984" s="46"/>
      <c r="J984" s="51"/>
      <c r="K984" s="46"/>
      <c r="L984" s="46"/>
      <c r="M984" s="49"/>
      <c r="N984" s="49"/>
      <c r="O984" s="46"/>
      <c r="P984" s="46"/>
      <c r="Q984" s="37"/>
      <c r="R984" s="37"/>
      <c r="S984" s="37"/>
      <c r="T984" s="37"/>
      <c r="U984" s="37"/>
      <c r="V984" s="37"/>
      <c r="W984" s="37"/>
      <c r="X984" s="37"/>
      <c r="Y984" s="37"/>
      <c r="Z984" s="37"/>
    </row>
    <row r="985">
      <c r="A985" s="380"/>
      <c r="B985" s="46"/>
      <c r="C985" s="46"/>
      <c r="D985" s="49"/>
      <c r="E985" s="49"/>
      <c r="F985" s="49"/>
      <c r="G985" s="46"/>
      <c r="H985" s="49"/>
      <c r="I985" s="46"/>
      <c r="J985" s="51"/>
      <c r="K985" s="46"/>
      <c r="L985" s="46"/>
      <c r="M985" s="49"/>
      <c r="N985" s="49"/>
      <c r="O985" s="46"/>
      <c r="P985" s="46"/>
      <c r="Q985" s="37"/>
      <c r="R985" s="37"/>
      <c r="S985" s="37"/>
      <c r="T985" s="37"/>
      <c r="U985" s="37"/>
      <c r="V985" s="37"/>
      <c r="W985" s="37"/>
      <c r="X985" s="37"/>
      <c r="Y985" s="37"/>
      <c r="Z985" s="37"/>
    </row>
    <row r="986">
      <c r="A986" s="380"/>
      <c r="B986" s="46"/>
      <c r="C986" s="46"/>
      <c r="D986" s="49"/>
      <c r="E986" s="49"/>
      <c r="F986" s="49"/>
      <c r="G986" s="46"/>
      <c r="H986" s="49"/>
      <c r="I986" s="46"/>
      <c r="J986" s="51"/>
      <c r="K986" s="46"/>
      <c r="L986" s="46"/>
      <c r="M986" s="49"/>
      <c r="N986" s="49"/>
      <c r="O986" s="46"/>
      <c r="P986" s="46"/>
      <c r="Q986" s="37"/>
      <c r="R986" s="37"/>
      <c r="S986" s="37"/>
      <c r="T986" s="37"/>
      <c r="U986" s="37"/>
      <c r="V986" s="37"/>
      <c r="W986" s="37"/>
      <c r="X986" s="37"/>
      <c r="Y986" s="37"/>
      <c r="Z986" s="37"/>
    </row>
    <row r="987">
      <c r="A987" s="380"/>
      <c r="B987" s="46"/>
      <c r="C987" s="46"/>
      <c r="D987" s="49"/>
      <c r="E987" s="49"/>
      <c r="F987" s="49"/>
      <c r="G987" s="46"/>
      <c r="H987" s="49"/>
      <c r="I987" s="46"/>
      <c r="J987" s="51"/>
      <c r="K987" s="46"/>
      <c r="L987" s="46"/>
      <c r="M987" s="49"/>
      <c r="N987" s="49"/>
      <c r="O987" s="46"/>
      <c r="P987" s="46"/>
      <c r="Q987" s="37"/>
      <c r="R987" s="37"/>
      <c r="S987" s="37"/>
      <c r="T987" s="37"/>
      <c r="U987" s="37"/>
      <c r="V987" s="37"/>
      <c r="W987" s="37"/>
      <c r="X987" s="37"/>
      <c r="Y987" s="37"/>
      <c r="Z987" s="37"/>
    </row>
    <row r="988">
      <c r="A988" s="380"/>
      <c r="B988" s="46"/>
      <c r="C988" s="46"/>
      <c r="D988" s="49"/>
      <c r="E988" s="49"/>
      <c r="F988" s="49"/>
      <c r="G988" s="46"/>
      <c r="H988" s="49"/>
      <c r="I988" s="46"/>
      <c r="J988" s="51"/>
      <c r="K988" s="46"/>
      <c r="L988" s="46"/>
      <c r="M988" s="49"/>
      <c r="N988" s="49"/>
      <c r="O988" s="46"/>
      <c r="P988" s="46"/>
      <c r="Q988" s="37"/>
      <c r="R988" s="37"/>
      <c r="S988" s="37"/>
      <c r="T988" s="37"/>
      <c r="U988" s="37"/>
      <c r="V988" s="37"/>
      <c r="W988" s="37"/>
      <c r="X988" s="37"/>
      <c r="Y988" s="37"/>
      <c r="Z988" s="37"/>
    </row>
    <row r="989">
      <c r="A989" s="380"/>
      <c r="B989" s="46"/>
      <c r="C989" s="46"/>
      <c r="D989" s="49"/>
      <c r="E989" s="49"/>
      <c r="F989" s="49"/>
      <c r="G989" s="46"/>
      <c r="H989" s="49"/>
      <c r="I989" s="46"/>
      <c r="J989" s="51"/>
      <c r="K989" s="46"/>
      <c r="L989" s="46"/>
      <c r="M989" s="49"/>
      <c r="N989" s="49"/>
      <c r="O989" s="46"/>
      <c r="P989" s="46"/>
      <c r="Q989" s="37"/>
      <c r="R989" s="37"/>
      <c r="S989" s="37"/>
      <c r="T989" s="37"/>
      <c r="U989" s="37"/>
      <c r="V989" s="37"/>
      <c r="W989" s="37"/>
      <c r="X989" s="37"/>
      <c r="Y989" s="37"/>
      <c r="Z989" s="37"/>
    </row>
    <row r="990">
      <c r="A990" s="380"/>
      <c r="B990" s="46"/>
      <c r="C990" s="46"/>
      <c r="D990" s="49"/>
      <c r="E990" s="49"/>
      <c r="F990" s="49"/>
      <c r="G990" s="46"/>
      <c r="H990" s="49"/>
      <c r="I990" s="46"/>
      <c r="J990" s="51"/>
      <c r="K990" s="46"/>
      <c r="L990" s="46"/>
      <c r="M990" s="49"/>
      <c r="N990" s="49"/>
      <c r="O990" s="46"/>
      <c r="P990" s="46"/>
      <c r="Q990" s="37"/>
      <c r="R990" s="37"/>
      <c r="S990" s="37"/>
      <c r="T990" s="37"/>
      <c r="U990" s="37"/>
      <c r="V990" s="37"/>
      <c r="W990" s="37"/>
      <c r="X990" s="37"/>
      <c r="Y990" s="37"/>
      <c r="Z990" s="37"/>
    </row>
    <row r="991">
      <c r="A991" s="380"/>
      <c r="B991" s="46"/>
      <c r="C991" s="46"/>
      <c r="D991" s="49"/>
      <c r="E991" s="49"/>
      <c r="F991" s="49"/>
      <c r="G991" s="46"/>
      <c r="H991" s="49"/>
      <c r="I991" s="46"/>
      <c r="J991" s="51"/>
      <c r="K991" s="46"/>
      <c r="L991" s="46"/>
      <c r="M991" s="49"/>
      <c r="N991" s="49"/>
      <c r="O991" s="46"/>
      <c r="P991" s="46"/>
      <c r="Q991" s="37"/>
      <c r="R991" s="37"/>
      <c r="S991" s="37"/>
      <c r="T991" s="37"/>
      <c r="U991" s="37"/>
      <c r="V991" s="37"/>
      <c r="W991" s="37"/>
      <c r="X991" s="37"/>
      <c r="Y991" s="37"/>
      <c r="Z991" s="37"/>
    </row>
    <row r="992">
      <c r="A992" s="380"/>
      <c r="B992" s="46"/>
      <c r="C992" s="46"/>
      <c r="D992" s="49"/>
      <c r="E992" s="49"/>
      <c r="F992" s="49"/>
      <c r="G992" s="46"/>
      <c r="H992" s="49"/>
      <c r="I992" s="46"/>
      <c r="J992" s="51"/>
      <c r="K992" s="46"/>
      <c r="L992" s="46"/>
      <c r="M992" s="49"/>
      <c r="N992" s="49"/>
      <c r="O992" s="46"/>
      <c r="P992" s="46"/>
      <c r="Q992" s="37"/>
      <c r="R992" s="37"/>
      <c r="S992" s="37"/>
      <c r="T992" s="37"/>
      <c r="U992" s="37"/>
      <c r="V992" s="37"/>
      <c r="W992" s="37"/>
      <c r="X992" s="37"/>
      <c r="Y992" s="37"/>
      <c r="Z992" s="37"/>
    </row>
    <row r="993">
      <c r="A993" s="380"/>
      <c r="B993" s="46"/>
      <c r="C993" s="46"/>
      <c r="D993" s="49"/>
      <c r="E993" s="49"/>
      <c r="F993" s="49"/>
      <c r="G993" s="46"/>
      <c r="H993" s="49"/>
      <c r="I993" s="46"/>
      <c r="J993" s="51"/>
      <c r="K993" s="46"/>
      <c r="L993" s="46"/>
      <c r="M993" s="49"/>
      <c r="N993" s="49"/>
      <c r="O993" s="46"/>
      <c r="P993" s="46"/>
      <c r="Q993" s="37"/>
      <c r="R993" s="37"/>
      <c r="S993" s="37"/>
      <c r="T993" s="37"/>
      <c r="U993" s="37"/>
      <c r="V993" s="37"/>
      <c r="W993" s="37"/>
      <c r="X993" s="37"/>
      <c r="Y993" s="37"/>
      <c r="Z993" s="37"/>
    </row>
    <row r="994">
      <c r="A994" s="380"/>
      <c r="B994" s="46"/>
      <c r="C994" s="46"/>
      <c r="D994" s="49"/>
      <c r="E994" s="49"/>
      <c r="F994" s="49"/>
      <c r="G994" s="46"/>
      <c r="H994" s="49"/>
      <c r="I994" s="46"/>
      <c r="J994" s="51"/>
      <c r="K994" s="46"/>
      <c r="L994" s="46"/>
      <c r="M994" s="49"/>
      <c r="N994" s="49"/>
      <c r="O994" s="46"/>
      <c r="P994" s="46"/>
      <c r="Q994" s="37"/>
      <c r="R994" s="37"/>
      <c r="S994" s="37"/>
      <c r="T994" s="37"/>
      <c r="U994" s="37"/>
      <c r="V994" s="37"/>
      <c r="W994" s="37"/>
      <c r="X994" s="37"/>
      <c r="Y994" s="37"/>
      <c r="Z994" s="37"/>
    </row>
    <row r="995">
      <c r="A995" s="380"/>
      <c r="B995" s="46"/>
      <c r="C995" s="46"/>
      <c r="D995" s="49"/>
      <c r="E995" s="49"/>
      <c r="F995" s="49"/>
      <c r="G995" s="46"/>
      <c r="H995" s="49"/>
      <c r="I995" s="46"/>
      <c r="J995" s="51"/>
      <c r="K995" s="46"/>
      <c r="L995" s="46"/>
      <c r="M995" s="49"/>
      <c r="N995" s="49"/>
      <c r="O995" s="46"/>
      <c r="P995" s="46"/>
      <c r="Q995" s="37"/>
      <c r="R995" s="37"/>
      <c r="S995" s="37"/>
      <c r="T995" s="37"/>
      <c r="U995" s="37"/>
      <c r="V995" s="37"/>
      <c r="W995" s="37"/>
      <c r="X995" s="37"/>
      <c r="Y995" s="37"/>
      <c r="Z995" s="37"/>
    </row>
    <row r="996">
      <c r="A996" s="380"/>
      <c r="B996" s="46"/>
      <c r="C996" s="46"/>
      <c r="D996" s="49"/>
      <c r="E996" s="49"/>
      <c r="F996" s="49"/>
      <c r="G996" s="46"/>
      <c r="H996" s="49"/>
      <c r="I996" s="46"/>
      <c r="J996" s="51"/>
      <c r="K996" s="46"/>
      <c r="L996" s="46"/>
      <c r="M996" s="49"/>
      <c r="N996" s="49"/>
      <c r="O996" s="46"/>
      <c r="P996" s="46"/>
      <c r="Q996" s="37"/>
      <c r="R996" s="37"/>
      <c r="S996" s="37"/>
      <c r="T996" s="37"/>
      <c r="U996" s="37"/>
      <c r="V996" s="37"/>
      <c r="W996" s="37"/>
      <c r="X996" s="37"/>
      <c r="Y996" s="37"/>
      <c r="Z996" s="37"/>
    </row>
    <row r="997">
      <c r="A997" s="380"/>
      <c r="B997" s="46"/>
      <c r="C997" s="46"/>
      <c r="D997" s="49"/>
      <c r="E997" s="49"/>
      <c r="F997" s="49"/>
      <c r="G997" s="46"/>
      <c r="H997" s="49"/>
      <c r="I997" s="46"/>
      <c r="J997" s="51"/>
      <c r="K997" s="46"/>
      <c r="L997" s="46"/>
      <c r="M997" s="49"/>
      <c r="N997" s="49"/>
      <c r="O997" s="46"/>
      <c r="P997" s="46"/>
      <c r="Q997" s="37"/>
      <c r="R997" s="37"/>
      <c r="S997" s="37"/>
      <c r="T997" s="37"/>
      <c r="U997" s="37"/>
      <c r="V997" s="37"/>
      <c r="W997" s="37"/>
      <c r="X997" s="37"/>
      <c r="Y997" s="37"/>
      <c r="Z997" s="37"/>
    </row>
    <row r="998">
      <c r="A998" s="380"/>
      <c r="B998" s="46"/>
      <c r="C998" s="46"/>
      <c r="D998" s="49"/>
      <c r="E998" s="49"/>
      <c r="F998" s="49"/>
      <c r="G998" s="46"/>
      <c r="H998" s="49"/>
      <c r="I998" s="46"/>
      <c r="J998" s="51"/>
      <c r="K998" s="46"/>
      <c r="L998" s="46"/>
      <c r="M998" s="49"/>
      <c r="N998" s="49"/>
      <c r="O998" s="46"/>
      <c r="P998" s="46"/>
      <c r="Q998" s="37"/>
      <c r="R998" s="37"/>
      <c r="S998" s="37"/>
      <c r="T998" s="37"/>
      <c r="U998" s="37"/>
      <c r="V998" s="37"/>
      <c r="W998" s="37"/>
      <c r="X998" s="37"/>
      <c r="Y998" s="37"/>
      <c r="Z998" s="37"/>
    </row>
    <row r="999">
      <c r="A999" s="380"/>
      <c r="B999" s="46"/>
      <c r="C999" s="46"/>
      <c r="D999" s="49"/>
      <c r="E999" s="49"/>
      <c r="F999" s="49"/>
      <c r="G999" s="46"/>
      <c r="H999" s="49"/>
      <c r="I999" s="46"/>
      <c r="J999" s="51"/>
      <c r="K999" s="46"/>
      <c r="L999" s="46"/>
      <c r="M999" s="49"/>
      <c r="N999" s="49"/>
      <c r="O999" s="46"/>
      <c r="P999" s="46"/>
      <c r="Q999" s="37"/>
      <c r="R999" s="37"/>
      <c r="S999" s="37"/>
      <c r="T999" s="37"/>
      <c r="U999" s="37"/>
      <c r="V999" s="37"/>
      <c r="W999" s="37"/>
      <c r="X999" s="37"/>
      <c r="Y999" s="37"/>
      <c r="Z999" s="37"/>
    </row>
    <row r="1000">
      <c r="A1000" s="380"/>
      <c r="B1000" s="46"/>
      <c r="C1000" s="46"/>
      <c r="D1000" s="49"/>
      <c r="E1000" s="49"/>
      <c r="F1000" s="49"/>
      <c r="G1000" s="46"/>
      <c r="H1000" s="49"/>
      <c r="I1000" s="46"/>
      <c r="J1000" s="51"/>
      <c r="K1000" s="46"/>
      <c r="L1000" s="46"/>
      <c r="M1000" s="49"/>
      <c r="N1000" s="49"/>
      <c r="O1000" s="46"/>
      <c r="P1000" s="46"/>
      <c r="Q1000" s="37"/>
      <c r="R1000" s="37"/>
      <c r="S1000" s="37"/>
      <c r="T1000" s="37"/>
      <c r="U1000" s="37"/>
      <c r="V1000" s="37"/>
      <c r="W1000" s="37"/>
      <c r="X1000" s="37"/>
      <c r="Y1000" s="37"/>
      <c r="Z1000" s="37"/>
    </row>
    <row r="1001">
      <c r="A1001" s="380"/>
      <c r="B1001" s="46"/>
      <c r="C1001" s="46"/>
      <c r="D1001" s="49"/>
      <c r="E1001" s="49"/>
      <c r="F1001" s="49"/>
      <c r="G1001" s="46"/>
      <c r="H1001" s="49"/>
      <c r="I1001" s="46"/>
      <c r="J1001" s="51"/>
      <c r="K1001" s="46"/>
      <c r="L1001" s="46"/>
      <c r="M1001" s="49"/>
      <c r="N1001" s="49"/>
      <c r="O1001" s="46"/>
      <c r="P1001" s="46"/>
      <c r="Q1001" s="37"/>
      <c r="R1001" s="37"/>
      <c r="S1001" s="37"/>
      <c r="T1001" s="37"/>
      <c r="U1001" s="37"/>
      <c r="V1001" s="37"/>
      <c r="W1001" s="37"/>
      <c r="X1001" s="37"/>
      <c r="Y1001" s="37"/>
      <c r="Z1001" s="37"/>
    </row>
    <row r="1002">
      <c r="A1002" s="380"/>
      <c r="B1002" s="46"/>
      <c r="C1002" s="46"/>
      <c r="D1002" s="49"/>
      <c r="E1002" s="49"/>
      <c r="F1002" s="49"/>
      <c r="G1002" s="46"/>
      <c r="H1002" s="49"/>
      <c r="I1002" s="46"/>
      <c r="J1002" s="51"/>
      <c r="K1002" s="46"/>
      <c r="L1002" s="46"/>
      <c r="M1002" s="49"/>
      <c r="N1002" s="49"/>
      <c r="O1002" s="46"/>
      <c r="P1002" s="46"/>
      <c r="Q1002" s="37"/>
      <c r="R1002" s="37"/>
      <c r="S1002" s="37"/>
      <c r="T1002" s="37"/>
      <c r="U1002" s="37"/>
      <c r="V1002" s="37"/>
      <c r="W1002" s="37"/>
      <c r="X1002" s="37"/>
      <c r="Y1002" s="37"/>
      <c r="Z1002" s="37"/>
    </row>
  </sheetData>
  <dataValidations>
    <dataValidation type="list" allowBlank="1" sqref="K2:K17">
      <formula1>Enumerations!$I$2:$I$11</formula1>
    </dataValidation>
  </dataValidations>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966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9.5"/>
    <col customWidth="1" min="3" max="4" width="18.88"/>
    <col customWidth="1" min="5" max="5" width="12.63"/>
    <col customWidth="1" min="6" max="6" width="9.5"/>
    <col customWidth="1" min="7" max="7" width="18.88"/>
    <col customWidth="1" min="8" max="8" width="15.75"/>
    <col customWidth="1" min="9" max="9" width="40.75"/>
    <col customWidth="1" min="10" max="10" width="31.38"/>
    <col customWidth="1" min="11" max="11" width="15.75"/>
    <col customWidth="1" min="12" max="12" width="18.88"/>
    <col customWidth="1" min="13" max="13" width="53.25"/>
    <col customWidth="1" min="14" max="14" width="12.63"/>
    <col customWidth="1" min="15" max="16" width="9.5"/>
    <col customWidth="1" min="17" max="17" width="6.38"/>
    <col customWidth="1" min="18" max="22" width="12.63"/>
    <col customWidth="1" min="23" max="23" width="9.5"/>
    <col customWidth="1" min="24" max="25" width="12.63"/>
    <col customWidth="1" min="26" max="26" width="9.5"/>
    <col customWidth="1" min="27" max="27" width="12.63"/>
    <col customWidth="1" min="28" max="28" width="31.38"/>
    <col customWidth="1" min="29" max="29" width="9.5"/>
    <col customWidth="1" min="30" max="30" width="6.38"/>
    <col customWidth="1" min="31" max="31" width="31.38"/>
    <col customWidth="1" min="32" max="33" width="15.75"/>
    <col customWidth="1" min="34" max="34" width="22.0"/>
    <col customWidth="1" min="35" max="37" width="15.75"/>
    <col customWidth="1" min="38" max="38" width="12.63"/>
    <col customWidth="1" hidden="1" min="39" max="41" width="15.75"/>
    <col customWidth="1" min="42" max="48" width="12.63"/>
  </cols>
  <sheetData>
    <row r="1" ht="24.0" customHeight="1">
      <c r="A1" s="23" t="s">
        <v>1</v>
      </c>
      <c r="B1" s="23" t="s">
        <v>0</v>
      </c>
      <c r="C1" s="23" t="s">
        <v>2056</v>
      </c>
      <c r="D1" s="23" t="s">
        <v>10</v>
      </c>
      <c r="E1" s="23" t="s">
        <v>2057</v>
      </c>
      <c r="F1" s="23" t="s">
        <v>2058</v>
      </c>
      <c r="G1" s="23" t="s">
        <v>2059</v>
      </c>
      <c r="H1" s="23" t="s">
        <v>18</v>
      </c>
      <c r="I1" s="23" t="s">
        <v>1767</v>
      </c>
      <c r="J1" s="23" t="s">
        <v>20</v>
      </c>
      <c r="K1" s="23" t="s">
        <v>22</v>
      </c>
      <c r="L1" s="23" t="s">
        <v>1371</v>
      </c>
      <c r="M1" s="23" t="s">
        <v>26</v>
      </c>
      <c r="N1" s="23" t="s">
        <v>1462</v>
      </c>
      <c r="O1" s="23" t="s">
        <v>47</v>
      </c>
      <c r="P1" s="23" t="s">
        <v>14</v>
      </c>
      <c r="Q1" s="23" t="s">
        <v>2060</v>
      </c>
      <c r="R1" s="23" t="s">
        <v>2061</v>
      </c>
      <c r="S1" s="23" t="s">
        <v>1463</v>
      </c>
      <c r="T1" s="23" t="s">
        <v>2062</v>
      </c>
      <c r="U1" s="23" t="s">
        <v>1464</v>
      </c>
      <c r="V1" s="23" t="s">
        <v>2063</v>
      </c>
      <c r="W1" s="23" t="s">
        <v>2064</v>
      </c>
      <c r="X1" s="23" t="s">
        <v>2065</v>
      </c>
      <c r="Y1" s="23" t="s">
        <v>2066</v>
      </c>
      <c r="Z1" s="23" t="s">
        <v>2067</v>
      </c>
      <c r="AA1" s="23" t="s">
        <v>2068</v>
      </c>
      <c r="AB1" s="23" t="s">
        <v>2069</v>
      </c>
      <c r="AC1" s="23" t="s">
        <v>35</v>
      </c>
      <c r="AD1" s="23" t="s">
        <v>37</v>
      </c>
      <c r="AE1" s="23" t="s">
        <v>2070</v>
      </c>
      <c r="AF1" s="23" t="s">
        <v>2071</v>
      </c>
      <c r="AG1" s="23" t="s">
        <v>2072</v>
      </c>
      <c r="AH1" s="23" t="s">
        <v>2073</v>
      </c>
      <c r="AI1" s="23" t="s">
        <v>2074</v>
      </c>
      <c r="AJ1" s="23" t="s">
        <v>2075</v>
      </c>
      <c r="AK1" s="23" t="s">
        <v>2076</v>
      </c>
      <c r="AL1" s="23" t="s">
        <v>2077</v>
      </c>
      <c r="AM1" s="23" t="s">
        <v>39</v>
      </c>
      <c r="AN1" s="23" t="s">
        <v>40</v>
      </c>
      <c r="AO1" s="23" t="s">
        <v>41</v>
      </c>
      <c r="AP1" s="381"/>
      <c r="AQ1" s="381"/>
      <c r="AR1" s="381"/>
      <c r="AS1" s="381"/>
      <c r="AT1" s="381"/>
      <c r="AU1" s="381"/>
      <c r="AV1" s="381"/>
    </row>
    <row r="2">
      <c r="A2" s="382" t="s">
        <v>2078</v>
      </c>
      <c r="B2" s="382" t="s">
        <v>43</v>
      </c>
      <c r="C2" s="382" t="s">
        <v>2079</v>
      </c>
      <c r="D2" s="382" t="s">
        <v>1130</v>
      </c>
      <c r="E2" s="383"/>
      <c r="F2" s="383"/>
      <c r="G2" s="383"/>
      <c r="H2" s="384" t="s">
        <v>1206</v>
      </c>
      <c r="I2" s="384" t="s">
        <v>2080</v>
      </c>
      <c r="J2" s="384" t="s">
        <v>1572</v>
      </c>
      <c r="K2" s="384" t="s">
        <v>2081</v>
      </c>
      <c r="L2" s="384"/>
      <c r="M2" s="384"/>
      <c r="N2" s="385" t="s">
        <v>2082</v>
      </c>
      <c r="O2" s="385" t="s">
        <v>187</v>
      </c>
      <c r="P2" s="384" t="s">
        <v>2083</v>
      </c>
      <c r="Q2" s="386" t="s">
        <v>2084</v>
      </c>
      <c r="R2" s="386" t="s">
        <v>75</v>
      </c>
      <c r="S2" s="387"/>
      <c r="T2" s="388">
        <f>SUMIFS('PO Line Items'!$H:$H, 'PO Line Items'!$C:$C, $A2) + SUMIFS('Change Orders'!$M:$M, 'Change Orders'!$E:$E, $A2, 'Change Orders'!$W:$W, "Approved")</f>
        <v>0</v>
      </c>
      <c r="U2" s="389"/>
      <c r="V2" s="390" t="str">
        <f t="shared" ref="V2:V206" si="1">IF(OR(S2="",T2=""),"",ROUND(S2*T2,2))</f>
        <v/>
      </c>
      <c r="W2" s="391" t="str">
        <f t="shared" ref="W2:W206" si="2">IF(V2="","",V2)</f>
        <v/>
      </c>
      <c r="X2" s="392">
        <f>SUMIFS('PO Line Items'!$H:$H, 'PO Line Items'!$C:$C, $A2) + SUMIFS('Change Orders'!$M:$M, 'Change Orders'!$E:$E, $A2, 'Change Orders'!$W:$W, "Approved")</f>
        <v>0</v>
      </c>
      <c r="Y2" s="391">
        <f t="shared" ref="Y2:Y206" si="3">IF(AND(W2="",X2=""),"",MAX(N(W2),N(X2)))</f>
        <v>0</v>
      </c>
      <c r="Z2" s="391"/>
      <c r="AA2" s="389">
        <f t="shared" ref="AA2:AA206" si="4">W2-Z2</f>
        <v>0</v>
      </c>
      <c r="AB2" s="395"/>
      <c r="AC2" s="396" t="s">
        <v>2105</v>
      </c>
      <c r="AD2" s="397" t="b">
        <v>0</v>
      </c>
      <c r="AE2" s="383"/>
      <c r="AF2" s="383"/>
      <c r="AG2" s="399" t="s">
        <v>2107</v>
      </c>
      <c r="AH2" s="386" t="str">
        <f t="array" ref="AH2">_xlfn.XLOOKUP(AG2, 'GL Accounts'!$A$2:$A271, 'GL Accounts'!$B$2:$B271, "")</f>
        <v>Expense · Executive</v>
      </c>
      <c r="AI2" s="386" t="s">
        <v>2110</v>
      </c>
      <c r="AJ2" s="386" t="s">
        <v>2082</v>
      </c>
      <c r="AK2" s="386" t="s">
        <v>2111</v>
      </c>
      <c r="AL2" s="386" t="s">
        <v>2108</v>
      </c>
      <c r="AM2" s="56" t="s">
        <v>88</v>
      </c>
      <c r="AN2" s="402" t="s">
        <v>2113</v>
      </c>
      <c r="AO2" s="402" t="s">
        <v>2113</v>
      </c>
      <c r="AP2" s="404"/>
      <c r="AQ2" s="404"/>
      <c r="AR2" s="404"/>
      <c r="AS2" s="404"/>
      <c r="AT2" s="404"/>
      <c r="AU2" s="404"/>
      <c r="AV2" s="404"/>
    </row>
    <row r="3">
      <c r="A3" s="382" t="s">
        <v>2114</v>
      </c>
      <c r="B3" s="382" t="s">
        <v>43</v>
      </c>
      <c r="C3" s="382" t="s">
        <v>2079</v>
      </c>
      <c r="D3" s="382" t="s">
        <v>1130</v>
      </c>
      <c r="E3" s="383"/>
      <c r="F3" s="383"/>
      <c r="G3" s="383"/>
      <c r="H3" s="384" t="s">
        <v>1206</v>
      </c>
      <c r="I3" s="384" t="s">
        <v>2116</v>
      </c>
      <c r="J3" s="384" t="s">
        <v>2118</v>
      </c>
      <c r="K3" s="384" t="s">
        <v>2081</v>
      </c>
      <c r="L3" s="384"/>
      <c r="M3" s="384"/>
      <c r="N3" s="385" t="s">
        <v>2121</v>
      </c>
      <c r="O3" s="385" t="s">
        <v>187</v>
      </c>
      <c r="P3" s="384" t="s">
        <v>2083</v>
      </c>
      <c r="Q3" s="386" t="s">
        <v>2084</v>
      </c>
      <c r="R3" s="386" t="s">
        <v>75</v>
      </c>
      <c r="S3" s="387"/>
      <c r="T3" s="388">
        <f>SUMIFS('PO Line Items'!$H:$H, 'PO Line Items'!$C:$C, $A3) + SUMIFS('Change Orders'!$M:$M, 'Change Orders'!$E:$E, $A3, 'Change Orders'!$W:$W, "Approved")</f>
        <v>0</v>
      </c>
      <c r="U3" s="389"/>
      <c r="V3" s="390" t="str">
        <f t="shared" si="1"/>
        <v/>
      </c>
      <c r="W3" s="391" t="str">
        <f t="shared" si="2"/>
        <v/>
      </c>
      <c r="X3" s="392">
        <f>SUMIFS('PO Line Items'!$H:$H, 'PO Line Items'!$C:$C, $A3) + SUMIFS('Change Orders'!$M:$M, 'Change Orders'!$E:$E, $A3, 'Change Orders'!$W:$W, "Approved")</f>
        <v>0</v>
      </c>
      <c r="Y3" s="391">
        <f t="shared" si="3"/>
        <v>0</v>
      </c>
      <c r="Z3" s="391"/>
      <c r="AA3" s="389">
        <f t="shared" si="4"/>
        <v>0</v>
      </c>
      <c r="AB3" s="395"/>
      <c r="AC3" s="396" t="s">
        <v>2105</v>
      </c>
      <c r="AD3" s="397" t="b">
        <v>0</v>
      </c>
      <c r="AE3" s="383"/>
      <c r="AF3" s="383"/>
      <c r="AG3" s="399" t="s">
        <v>2107</v>
      </c>
      <c r="AH3" s="386" t="str">
        <f t="array" ref="AH3">_xlfn.XLOOKUP(AG3, 'GL Accounts'!$A$2:$A271, 'GL Accounts'!$B$2:$B271, "")</f>
        <v>Expense · Executive</v>
      </c>
      <c r="AI3" s="386" t="s">
        <v>2106</v>
      </c>
      <c r="AJ3" s="386" t="s">
        <v>2121</v>
      </c>
      <c r="AK3" s="386" t="s">
        <v>2111</v>
      </c>
      <c r="AL3" s="386" t="s">
        <v>2108</v>
      </c>
      <c r="AM3" s="56" t="s">
        <v>88</v>
      </c>
      <c r="AN3" s="402" t="s">
        <v>2113</v>
      </c>
      <c r="AO3" s="402" t="s">
        <v>2113</v>
      </c>
      <c r="AP3" s="404"/>
      <c r="AQ3" s="404"/>
      <c r="AR3" s="404"/>
      <c r="AS3" s="404"/>
      <c r="AT3" s="404"/>
      <c r="AU3" s="404"/>
      <c r="AV3" s="404"/>
    </row>
    <row r="4">
      <c r="A4" s="382" t="s">
        <v>2140</v>
      </c>
      <c r="B4" s="382" t="s">
        <v>43</v>
      </c>
      <c r="C4" s="382" t="s">
        <v>2079</v>
      </c>
      <c r="D4" s="382" t="s">
        <v>1130</v>
      </c>
      <c r="E4" s="383"/>
      <c r="F4" s="383"/>
      <c r="G4" s="383"/>
      <c r="H4" s="384" t="s">
        <v>1206</v>
      </c>
      <c r="I4" s="384" t="s">
        <v>2141</v>
      </c>
      <c r="J4" s="384" t="s">
        <v>2142</v>
      </c>
      <c r="K4" s="384" t="s">
        <v>2081</v>
      </c>
      <c r="L4" s="384"/>
      <c r="M4" s="384"/>
      <c r="N4" s="385" t="s">
        <v>2143</v>
      </c>
      <c r="O4" s="385" t="s">
        <v>187</v>
      </c>
      <c r="P4" s="384" t="s">
        <v>2083</v>
      </c>
      <c r="Q4" s="386" t="s">
        <v>2084</v>
      </c>
      <c r="R4" s="386" t="s">
        <v>75</v>
      </c>
      <c r="S4" s="387"/>
      <c r="T4" s="388">
        <f>SUMIFS('PO Line Items'!$H:$H, 'PO Line Items'!$C:$C, $A4) + SUMIFS('Change Orders'!$M:$M, 'Change Orders'!$E:$E, $A4, 'Change Orders'!$W:$W, "Approved")</f>
        <v>0</v>
      </c>
      <c r="U4" s="389"/>
      <c r="V4" s="390" t="str">
        <f t="shared" si="1"/>
        <v/>
      </c>
      <c r="W4" s="391" t="str">
        <f t="shared" si="2"/>
        <v/>
      </c>
      <c r="X4" s="392">
        <f>SUMIFS('PO Line Items'!$H:$H, 'PO Line Items'!$C:$C, $A4) + SUMIFS('Change Orders'!$M:$M, 'Change Orders'!$E:$E, $A4, 'Change Orders'!$W:$W, "Approved")</f>
        <v>0</v>
      </c>
      <c r="Y4" s="391">
        <f t="shared" si="3"/>
        <v>0</v>
      </c>
      <c r="Z4" s="391"/>
      <c r="AA4" s="389">
        <f t="shared" si="4"/>
        <v>0</v>
      </c>
      <c r="AB4" s="395"/>
      <c r="AC4" s="396" t="s">
        <v>2105</v>
      </c>
      <c r="AD4" s="397" t="b">
        <v>0</v>
      </c>
      <c r="AE4" s="383"/>
      <c r="AF4" s="383"/>
      <c r="AG4" s="399" t="s">
        <v>2107</v>
      </c>
      <c r="AH4" s="386" t="str">
        <f t="array" ref="AH4">_xlfn.XLOOKUP(AG4, 'GL Accounts'!$A$2:$A271, 'GL Accounts'!$B$2:$B271, "")</f>
        <v>Expense · Executive</v>
      </c>
      <c r="AI4" s="386" t="s">
        <v>2106</v>
      </c>
      <c r="AJ4" s="386" t="s">
        <v>2143</v>
      </c>
      <c r="AK4" s="386" t="s">
        <v>2111</v>
      </c>
      <c r="AL4" s="386" t="s">
        <v>2108</v>
      </c>
      <c r="AM4" s="56" t="s">
        <v>88</v>
      </c>
      <c r="AN4" s="402" t="s">
        <v>2113</v>
      </c>
      <c r="AO4" s="402" t="s">
        <v>2113</v>
      </c>
      <c r="AP4" s="404"/>
      <c r="AQ4" s="404"/>
      <c r="AR4" s="404"/>
      <c r="AS4" s="404"/>
      <c r="AT4" s="404"/>
      <c r="AU4" s="404"/>
      <c r="AV4" s="404"/>
    </row>
    <row r="5">
      <c r="A5" s="382" t="s">
        <v>2144</v>
      </c>
      <c r="B5" s="382" t="s">
        <v>43</v>
      </c>
      <c r="C5" s="382" t="s">
        <v>2079</v>
      </c>
      <c r="D5" s="382" t="s">
        <v>1130</v>
      </c>
      <c r="E5" s="383"/>
      <c r="F5" s="383"/>
      <c r="G5" s="383"/>
      <c r="H5" s="384" t="s">
        <v>1206</v>
      </c>
      <c r="I5" s="384" t="s">
        <v>2145</v>
      </c>
      <c r="J5" s="384" t="s">
        <v>2146</v>
      </c>
      <c r="K5" s="384" t="s">
        <v>2081</v>
      </c>
      <c r="L5" s="384"/>
      <c r="M5" s="384"/>
      <c r="N5" s="385" t="s">
        <v>2147</v>
      </c>
      <c r="O5" s="385" t="s">
        <v>187</v>
      </c>
      <c r="P5" s="384" t="s">
        <v>2083</v>
      </c>
      <c r="Q5" s="386" t="s">
        <v>2084</v>
      </c>
      <c r="R5" s="386" t="s">
        <v>75</v>
      </c>
      <c r="S5" s="387"/>
      <c r="T5" s="388">
        <f>SUMIFS('PO Line Items'!$H:$H, 'PO Line Items'!$C:$C, $A5) + SUMIFS('Change Orders'!$M:$M, 'Change Orders'!$E:$E, $A5, 'Change Orders'!$W:$W, "Approved")</f>
        <v>0</v>
      </c>
      <c r="U5" s="389"/>
      <c r="V5" s="390" t="str">
        <f t="shared" si="1"/>
        <v/>
      </c>
      <c r="W5" s="391" t="str">
        <f t="shared" si="2"/>
        <v/>
      </c>
      <c r="X5" s="392">
        <f>SUMIFS('PO Line Items'!$H:$H, 'PO Line Items'!$C:$C, $A5) + SUMIFS('Change Orders'!$M:$M, 'Change Orders'!$E:$E, $A5, 'Change Orders'!$W:$W, "Approved")</f>
        <v>0</v>
      </c>
      <c r="Y5" s="391">
        <f t="shared" si="3"/>
        <v>0</v>
      </c>
      <c r="Z5" s="391"/>
      <c r="AA5" s="389">
        <f t="shared" si="4"/>
        <v>0</v>
      </c>
      <c r="AB5" s="395"/>
      <c r="AC5" s="396" t="s">
        <v>2105</v>
      </c>
      <c r="AD5" s="397" t="b">
        <v>0</v>
      </c>
      <c r="AE5" s="383"/>
      <c r="AF5" s="383"/>
      <c r="AG5" s="399" t="s">
        <v>2107</v>
      </c>
      <c r="AH5" s="386" t="str">
        <f t="array" ref="AH5">_xlfn.XLOOKUP(AG5, 'GL Accounts'!$A$2:$A271, 'GL Accounts'!$B$2:$B271, "")</f>
        <v>Expense · Executive</v>
      </c>
      <c r="AI5" s="386" t="s">
        <v>2106</v>
      </c>
      <c r="AJ5" s="386" t="s">
        <v>2147</v>
      </c>
      <c r="AK5" s="386" t="s">
        <v>2111</v>
      </c>
      <c r="AL5" s="386" t="s">
        <v>2108</v>
      </c>
      <c r="AM5" s="56" t="s">
        <v>88</v>
      </c>
      <c r="AN5" s="402" t="s">
        <v>2113</v>
      </c>
      <c r="AO5" s="402" t="s">
        <v>2113</v>
      </c>
      <c r="AP5" s="404"/>
      <c r="AQ5" s="404"/>
      <c r="AR5" s="404"/>
      <c r="AS5" s="404"/>
      <c r="AT5" s="404"/>
      <c r="AU5" s="404"/>
      <c r="AV5" s="404"/>
    </row>
    <row r="6">
      <c r="A6" s="382" t="s">
        <v>2148</v>
      </c>
      <c r="B6" s="382" t="s">
        <v>43</v>
      </c>
      <c r="C6" s="382" t="s">
        <v>2079</v>
      </c>
      <c r="D6" s="382" t="s">
        <v>1130</v>
      </c>
      <c r="E6" s="383"/>
      <c r="F6" s="383"/>
      <c r="G6" s="383"/>
      <c r="H6" s="384" t="s">
        <v>1206</v>
      </c>
      <c r="I6" s="384" t="s">
        <v>2149</v>
      </c>
      <c r="J6" s="384" t="s">
        <v>2150</v>
      </c>
      <c r="K6" s="384" t="s">
        <v>2081</v>
      </c>
      <c r="L6" s="384"/>
      <c r="M6" s="384"/>
      <c r="N6" s="385" t="s">
        <v>2151</v>
      </c>
      <c r="O6" s="385" t="s">
        <v>187</v>
      </c>
      <c r="P6" s="384" t="s">
        <v>2083</v>
      </c>
      <c r="Q6" s="386" t="s">
        <v>2084</v>
      </c>
      <c r="R6" s="386" t="s">
        <v>75</v>
      </c>
      <c r="S6" s="387"/>
      <c r="T6" s="388">
        <f>SUMIFS('PO Line Items'!$H:$H, 'PO Line Items'!$C:$C, $A6) + SUMIFS('Change Orders'!$M:$M, 'Change Orders'!$E:$E, $A6, 'Change Orders'!$W:$W, "Approved")</f>
        <v>0</v>
      </c>
      <c r="U6" s="389"/>
      <c r="V6" s="390" t="str">
        <f t="shared" si="1"/>
        <v/>
      </c>
      <c r="W6" s="391" t="str">
        <f t="shared" si="2"/>
        <v/>
      </c>
      <c r="X6" s="392">
        <f>SUMIFS('PO Line Items'!$H:$H, 'PO Line Items'!$C:$C, $A6) + SUMIFS('Change Orders'!$M:$M, 'Change Orders'!$E:$E, $A6, 'Change Orders'!$W:$W, "Approved")</f>
        <v>0</v>
      </c>
      <c r="Y6" s="391">
        <f t="shared" si="3"/>
        <v>0</v>
      </c>
      <c r="Z6" s="391"/>
      <c r="AA6" s="389">
        <f t="shared" si="4"/>
        <v>0</v>
      </c>
      <c r="AB6" s="395"/>
      <c r="AC6" s="396" t="s">
        <v>2105</v>
      </c>
      <c r="AD6" s="397" t="b">
        <v>0</v>
      </c>
      <c r="AE6" s="383"/>
      <c r="AF6" s="383"/>
      <c r="AG6" s="399" t="s">
        <v>2107</v>
      </c>
      <c r="AH6" s="386" t="str">
        <f t="array" ref="AH6">_xlfn.XLOOKUP(AG6, 'GL Accounts'!$A$2:$A271, 'GL Accounts'!$B$2:$B271, "")</f>
        <v>Expense · Executive</v>
      </c>
      <c r="AI6" s="386" t="s">
        <v>2106</v>
      </c>
      <c r="AJ6" s="386" t="s">
        <v>2151</v>
      </c>
      <c r="AK6" s="386" t="s">
        <v>2111</v>
      </c>
      <c r="AL6" s="386" t="s">
        <v>2108</v>
      </c>
      <c r="AM6" s="56" t="s">
        <v>88</v>
      </c>
      <c r="AN6" s="402" t="s">
        <v>2113</v>
      </c>
      <c r="AO6" s="402" t="s">
        <v>2113</v>
      </c>
      <c r="AP6" s="404"/>
      <c r="AQ6" s="404"/>
      <c r="AR6" s="404"/>
      <c r="AS6" s="404"/>
      <c r="AT6" s="404"/>
      <c r="AU6" s="404"/>
      <c r="AV6" s="404"/>
    </row>
    <row r="7">
      <c r="A7" s="382" t="s">
        <v>2152</v>
      </c>
      <c r="B7" s="382" t="s">
        <v>43</v>
      </c>
      <c r="C7" s="382" t="s">
        <v>2079</v>
      </c>
      <c r="D7" s="382" t="s">
        <v>1130</v>
      </c>
      <c r="E7" s="383"/>
      <c r="F7" s="383"/>
      <c r="G7" s="383"/>
      <c r="H7" s="384" t="s">
        <v>1206</v>
      </c>
      <c r="I7" s="384" t="s">
        <v>2153</v>
      </c>
      <c r="J7" s="384" t="s">
        <v>1208</v>
      </c>
      <c r="K7" s="384" t="s">
        <v>2081</v>
      </c>
      <c r="L7" s="384"/>
      <c r="M7" s="384"/>
      <c r="N7" s="385" t="s">
        <v>1207</v>
      </c>
      <c r="O7" s="385" t="s">
        <v>187</v>
      </c>
      <c r="P7" s="384" t="s">
        <v>2083</v>
      </c>
      <c r="Q7" s="386" t="s">
        <v>2084</v>
      </c>
      <c r="R7" s="386" t="s">
        <v>75</v>
      </c>
      <c r="S7" s="387"/>
      <c r="T7" s="388">
        <f>SUMIFS('PO Line Items'!$H:$H, 'PO Line Items'!$C:$C, $A7) + SUMIFS('Change Orders'!$M:$M, 'Change Orders'!$E:$E, $A7, 'Change Orders'!$W:$W, "Approved")</f>
        <v>0</v>
      </c>
      <c r="U7" s="389"/>
      <c r="V7" s="390" t="str">
        <f t="shared" si="1"/>
        <v/>
      </c>
      <c r="W7" s="391" t="str">
        <f t="shared" si="2"/>
        <v/>
      </c>
      <c r="X7" s="392">
        <f>SUMIFS('PO Line Items'!$H:$H, 'PO Line Items'!$C:$C, $A7) + SUMIFS('Change Orders'!$M:$M, 'Change Orders'!$E:$E, $A7, 'Change Orders'!$W:$W, "Approved")</f>
        <v>0</v>
      </c>
      <c r="Y7" s="391">
        <f t="shared" si="3"/>
        <v>0</v>
      </c>
      <c r="Z7" s="391"/>
      <c r="AA7" s="389">
        <f t="shared" si="4"/>
        <v>0</v>
      </c>
      <c r="AB7" s="395"/>
      <c r="AC7" s="396" t="s">
        <v>2105</v>
      </c>
      <c r="AD7" s="397" t="b">
        <v>0</v>
      </c>
      <c r="AE7" s="383"/>
      <c r="AF7" s="383"/>
      <c r="AG7" s="399" t="s">
        <v>2107</v>
      </c>
      <c r="AH7" s="386" t="str">
        <f t="array" ref="AH7">_xlfn.XLOOKUP(AG7, 'GL Accounts'!$A$2:$A271, 'GL Accounts'!$B$2:$B271, "")</f>
        <v>Expense · Executive</v>
      </c>
      <c r="AI7" s="386" t="s">
        <v>2106</v>
      </c>
      <c r="AJ7" s="386" t="s">
        <v>1207</v>
      </c>
      <c r="AK7" s="386" t="s">
        <v>2111</v>
      </c>
      <c r="AL7" s="386" t="s">
        <v>2108</v>
      </c>
      <c r="AM7" s="56" t="s">
        <v>88</v>
      </c>
      <c r="AN7" s="402" t="s">
        <v>2113</v>
      </c>
      <c r="AO7" s="402" t="s">
        <v>2113</v>
      </c>
      <c r="AP7" s="404"/>
      <c r="AQ7" s="404"/>
      <c r="AR7" s="404"/>
      <c r="AS7" s="404"/>
      <c r="AT7" s="404"/>
      <c r="AU7" s="404"/>
      <c r="AV7" s="404"/>
    </row>
    <row r="8">
      <c r="A8" s="382" t="s">
        <v>2154</v>
      </c>
      <c r="B8" s="382" t="s">
        <v>43</v>
      </c>
      <c r="C8" s="382" t="s">
        <v>2079</v>
      </c>
      <c r="D8" s="382" t="s">
        <v>1130</v>
      </c>
      <c r="E8" s="383"/>
      <c r="F8" s="383"/>
      <c r="G8" s="383"/>
      <c r="H8" s="384" t="s">
        <v>1206</v>
      </c>
      <c r="I8" s="384" t="s">
        <v>2153</v>
      </c>
      <c r="J8" s="384" t="s">
        <v>2155</v>
      </c>
      <c r="K8" s="384" t="s">
        <v>2081</v>
      </c>
      <c r="L8" s="384"/>
      <c r="M8" s="384"/>
      <c r="N8" s="385" t="s">
        <v>2156</v>
      </c>
      <c r="O8" s="385" t="s">
        <v>187</v>
      </c>
      <c r="P8" s="384" t="s">
        <v>2083</v>
      </c>
      <c r="Q8" s="386" t="s">
        <v>2084</v>
      </c>
      <c r="R8" s="386" t="s">
        <v>75</v>
      </c>
      <c r="S8" s="387"/>
      <c r="T8" s="388">
        <f>SUMIFS('PO Line Items'!$H:$H, 'PO Line Items'!$C:$C, $A8) + SUMIFS('Change Orders'!$M:$M, 'Change Orders'!$E:$E, $A8, 'Change Orders'!$W:$W, "Approved")</f>
        <v>0</v>
      </c>
      <c r="U8" s="389"/>
      <c r="V8" s="390" t="str">
        <f t="shared" si="1"/>
        <v/>
      </c>
      <c r="W8" s="391" t="str">
        <f t="shared" si="2"/>
        <v/>
      </c>
      <c r="X8" s="392">
        <f>SUMIFS('PO Line Items'!$H:$H, 'PO Line Items'!$C:$C, $A8) + SUMIFS('Change Orders'!$M:$M, 'Change Orders'!$E:$E, $A8, 'Change Orders'!$W:$W, "Approved")</f>
        <v>0</v>
      </c>
      <c r="Y8" s="391">
        <f t="shared" si="3"/>
        <v>0</v>
      </c>
      <c r="Z8" s="391"/>
      <c r="AA8" s="389">
        <f t="shared" si="4"/>
        <v>0</v>
      </c>
      <c r="AB8" s="395"/>
      <c r="AC8" s="396" t="s">
        <v>2105</v>
      </c>
      <c r="AD8" s="397" t="b">
        <v>0</v>
      </c>
      <c r="AE8" s="383"/>
      <c r="AF8" s="383"/>
      <c r="AG8" s="399" t="s">
        <v>2107</v>
      </c>
      <c r="AH8" s="386" t="str">
        <f t="array" ref="AH8">_xlfn.XLOOKUP(AG8, 'GL Accounts'!$A$2:$A271, 'GL Accounts'!$B$2:$B271, "")</f>
        <v>Expense · Executive</v>
      </c>
      <c r="AI8" s="386" t="s">
        <v>2106</v>
      </c>
      <c r="AJ8" s="386" t="s">
        <v>2156</v>
      </c>
      <c r="AK8" s="386" t="s">
        <v>2111</v>
      </c>
      <c r="AL8" s="386" t="s">
        <v>2108</v>
      </c>
      <c r="AM8" s="56" t="s">
        <v>88</v>
      </c>
      <c r="AN8" s="402" t="s">
        <v>2113</v>
      </c>
      <c r="AO8" s="402" t="s">
        <v>2113</v>
      </c>
      <c r="AP8" s="404"/>
      <c r="AQ8" s="404"/>
      <c r="AR8" s="404"/>
      <c r="AS8" s="404"/>
      <c r="AT8" s="404"/>
      <c r="AU8" s="404"/>
      <c r="AV8" s="404"/>
    </row>
    <row r="9">
      <c r="A9" s="382" t="s">
        <v>2157</v>
      </c>
      <c r="B9" s="382" t="s">
        <v>43</v>
      </c>
      <c r="C9" s="382" t="s">
        <v>2079</v>
      </c>
      <c r="D9" s="382" t="s">
        <v>1130</v>
      </c>
      <c r="E9" s="383"/>
      <c r="F9" s="383"/>
      <c r="G9" s="383"/>
      <c r="H9" s="384" t="s">
        <v>1206</v>
      </c>
      <c r="I9" s="384" t="s">
        <v>2158</v>
      </c>
      <c r="J9" s="384" t="s">
        <v>2159</v>
      </c>
      <c r="K9" s="384" t="s">
        <v>2081</v>
      </c>
      <c r="L9" s="384"/>
      <c r="M9" s="384"/>
      <c r="N9" s="385" t="s">
        <v>1361</v>
      </c>
      <c r="O9" s="385" t="s">
        <v>187</v>
      </c>
      <c r="P9" s="384" t="s">
        <v>2083</v>
      </c>
      <c r="Q9" s="386" t="s">
        <v>84</v>
      </c>
      <c r="R9" s="386" t="s">
        <v>75</v>
      </c>
      <c r="S9" s="387"/>
      <c r="T9" s="388">
        <f>SUMIFS('PO Line Items'!$H:$H, 'PO Line Items'!$C:$C, $A9) + SUMIFS('Change Orders'!$M:$M, 'Change Orders'!$E:$E, $A9, 'Change Orders'!$W:$W, "Approved")</f>
        <v>0</v>
      </c>
      <c r="U9" s="389"/>
      <c r="V9" s="390" t="str">
        <f t="shared" si="1"/>
        <v/>
      </c>
      <c r="W9" s="391" t="str">
        <f t="shared" si="2"/>
        <v/>
      </c>
      <c r="X9" s="392">
        <f>SUMIFS('PO Line Items'!$H:$H, 'PO Line Items'!$C:$C, $A9) + SUMIFS('Change Orders'!$M:$M, 'Change Orders'!$E:$E, $A9, 'Change Orders'!$W:$W, "Approved")</f>
        <v>0</v>
      </c>
      <c r="Y9" s="391">
        <f t="shared" si="3"/>
        <v>0</v>
      </c>
      <c r="Z9" s="391"/>
      <c r="AA9" s="389">
        <f t="shared" si="4"/>
        <v>0</v>
      </c>
      <c r="AB9" s="395"/>
      <c r="AC9" s="396" t="s">
        <v>2105</v>
      </c>
      <c r="AD9" s="397" t="b">
        <v>0</v>
      </c>
      <c r="AE9" s="383"/>
      <c r="AF9" s="383"/>
      <c r="AG9" s="399" t="s">
        <v>2107</v>
      </c>
      <c r="AH9" s="386" t="str">
        <f t="array" ref="AH9">_xlfn.XLOOKUP(AG9, 'GL Accounts'!$A$2:$A271, 'GL Accounts'!$B$2:$B271, "")</f>
        <v>Expense · Executive</v>
      </c>
      <c r="AI9" s="386" t="s">
        <v>2106</v>
      </c>
      <c r="AJ9" s="386" t="s">
        <v>1361</v>
      </c>
      <c r="AK9" s="386" t="s">
        <v>2111</v>
      </c>
      <c r="AL9" s="386" t="s">
        <v>2108</v>
      </c>
      <c r="AM9" s="56" t="s">
        <v>88</v>
      </c>
      <c r="AN9" s="402" t="s">
        <v>2113</v>
      </c>
      <c r="AO9" s="402" t="s">
        <v>2113</v>
      </c>
      <c r="AP9" s="404"/>
      <c r="AQ9" s="404"/>
      <c r="AR9" s="404"/>
      <c r="AS9" s="404"/>
      <c r="AT9" s="404"/>
      <c r="AU9" s="404"/>
      <c r="AV9" s="404"/>
    </row>
    <row r="10">
      <c r="A10" s="382" t="s">
        <v>2160</v>
      </c>
      <c r="B10" s="382" t="s">
        <v>43</v>
      </c>
      <c r="C10" s="382" t="s">
        <v>2079</v>
      </c>
      <c r="D10" s="382" t="s">
        <v>1130</v>
      </c>
      <c r="E10" s="383"/>
      <c r="F10" s="383"/>
      <c r="G10" s="383"/>
      <c r="H10" s="386" t="s">
        <v>1206</v>
      </c>
      <c r="I10" s="386" t="s">
        <v>2158</v>
      </c>
      <c r="J10" s="386" t="s">
        <v>2161</v>
      </c>
      <c r="K10" s="386" t="s">
        <v>2081</v>
      </c>
      <c r="L10" s="383"/>
      <c r="M10" s="383"/>
      <c r="N10" s="386" t="s">
        <v>2162</v>
      </c>
      <c r="O10" s="386" t="s">
        <v>187</v>
      </c>
      <c r="P10" s="386" t="s">
        <v>2083</v>
      </c>
      <c r="Q10" s="386" t="s">
        <v>84</v>
      </c>
      <c r="R10" s="386" t="s">
        <v>75</v>
      </c>
      <c r="S10" s="414"/>
      <c r="T10" s="388">
        <f>SUMIFS('PO Line Items'!$H:$H, 'PO Line Items'!$C:$C, $A10) + SUMIFS('Change Orders'!$M:$M, 'Change Orders'!$E:$E, $A10, 'Change Orders'!$W:$W, "Approved")</f>
        <v>0</v>
      </c>
      <c r="U10" s="389"/>
      <c r="V10" s="389" t="str">
        <f t="shared" si="1"/>
        <v/>
      </c>
      <c r="W10" s="391" t="str">
        <f t="shared" si="2"/>
        <v/>
      </c>
      <c r="X10" s="388">
        <f>SUMIFS('PO Line Items'!$H:$H, 'PO Line Items'!$C:$C, $A10) + SUMIFS('Change Orders'!$M:$M, 'Change Orders'!$E:$E, $A10, 'Change Orders'!$W:$W, "Approved")</f>
        <v>0</v>
      </c>
      <c r="Y10" s="391">
        <f t="shared" si="3"/>
        <v>0</v>
      </c>
      <c r="Z10" s="391"/>
      <c r="AA10" s="389">
        <f t="shared" si="4"/>
        <v>0</v>
      </c>
      <c r="AB10" s="383"/>
      <c r="AC10" s="386" t="s">
        <v>2105</v>
      </c>
      <c r="AD10" s="415" t="b">
        <v>0</v>
      </c>
      <c r="AE10" s="383"/>
      <c r="AF10" s="383"/>
      <c r="AG10" s="399" t="s">
        <v>2107</v>
      </c>
      <c r="AH10" s="386" t="str">
        <f t="array" ref="AH10">_xlfn.XLOOKUP(AG10, 'GL Accounts'!$A$2:$A271, 'GL Accounts'!$B$2:$B271, "")</f>
        <v>Expense · Executive</v>
      </c>
      <c r="AI10" s="386" t="s">
        <v>2106</v>
      </c>
      <c r="AJ10" s="386" t="s">
        <v>2162</v>
      </c>
      <c r="AK10" s="386" t="s">
        <v>2111</v>
      </c>
      <c r="AL10" s="386" t="s">
        <v>2108</v>
      </c>
      <c r="AM10" s="56" t="s">
        <v>88</v>
      </c>
      <c r="AN10" s="402" t="s">
        <v>2113</v>
      </c>
      <c r="AO10" s="402" t="s">
        <v>2113</v>
      </c>
      <c r="AP10" s="404"/>
      <c r="AQ10" s="404"/>
      <c r="AR10" s="404"/>
      <c r="AS10" s="404"/>
      <c r="AT10" s="404"/>
      <c r="AU10" s="404"/>
      <c r="AV10" s="404"/>
    </row>
    <row r="11">
      <c r="A11" s="382" t="s">
        <v>2163</v>
      </c>
      <c r="B11" s="382" t="s">
        <v>43</v>
      </c>
      <c r="C11" s="382" t="s">
        <v>2079</v>
      </c>
      <c r="D11" s="382" t="s">
        <v>1130</v>
      </c>
      <c r="E11" s="383"/>
      <c r="F11" s="383"/>
      <c r="G11" s="383"/>
      <c r="H11" s="386" t="s">
        <v>1206</v>
      </c>
      <c r="I11" s="386" t="s">
        <v>2158</v>
      </c>
      <c r="J11" s="386" t="s">
        <v>2164</v>
      </c>
      <c r="K11" s="386" t="s">
        <v>2081</v>
      </c>
      <c r="L11" s="383"/>
      <c r="M11" s="383"/>
      <c r="N11" s="386" t="s">
        <v>2165</v>
      </c>
      <c r="O11" s="386" t="s">
        <v>187</v>
      </c>
      <c r="P11" s="386" t="s">
        <v>2083</v>
      </c>
      <c r="Q11" s="386" t="s">
        <v>84</v>
      </c>
      <c r="R11" s="386" t="s">
        <v>75</v>
      </c>
      <c r="S11" s="414"/>
      <c r="T11" s="388">
        <f>SUMIFS('PO Line Items'!$H:$H, 'PO Line Items'!$C:$C, $A11) + SUMIFS('Change Orders'!$M:$M, 'Change Orders'!$E:$E, $A11, 'Change Orders'!$W:$W, "Approved")</f>
        <v>0</v>
      </c>
      <c r="U11" s="389"/>
      <c r="V11" s="389" t="str">
        <f t="shared" si="1"/>
        <v/>
      </c>
      <c r="W11" s="391" t="str">
        <f t="shared" si="2"/>
        <v/>
      </c>
      <c r="X11" s="388">
        <f>SUMIFS('PO Line Items'!$H:$H, 'PO Line Items'!$C:$C, $A11) + SUMIFS('Change Orders'!$M:$M, 'Change Orders'!$E:$E, $A11, 'Change Orders'!$W:$W, "Approved")</f>
        <v>0</v>
      </c>
      <c r="Y11" s="391">
        <f t="shared" si="3"/>
        <v>0</v>
      </c>
      <c r="Z11" s="391"/>
      <c r="AA11" s="389">
        <f t="shared" si="4"/>
        <v>0</v>
      </c>
      <c r="AB11" s="383"/>
      <c r="AC11" s="386" t="s">
        <v>2105</v>
      </c>
      <c r="AD11" s="415" t="b">
        <v>0</v>
      </c>
      <c r="AE11" s="383"/>
      <c r="AF11" s="383"/>
      <c r="AG11" s="399" t="s">
        <v>2107</v>
      </c>
      <c r="AH11" s="386" t="str">
        <f t="array" ref="AH11">_xlfn.XLOOKUP(AG11, 'GL Accounts'!$A$2:$A271, 'GL Accounts'!$B$2:$B271, "")</f>
        <v>Expense · Executive</v>
      </c>
      <c r="AI11" s="386" t="s">
        <v>2106</v>
      </c>
      <c r="AJ11" s="386" t="s">
        <v>2165</v>
      </c>
      <c r="AK11" s="386" t="s">
        <v>2111</v>
      </c>
      <c r="AL11" s="386" t="s">
        <v>2108</v>
      </c>
      <c r="AM11" s="56" t="s">
        <v>88</v>
      </c>
      <c r="AN11" s="402" t="s">
        <v>2113</v>
      </c>
      <c r="AO11" s="402" t="s">
        <v>2113</v>
      </c>
      <c r="AP11" s="404"/>
      <c r="AQ11" s="404"/>
      <c r="AR11" s="404"/>
      <c r="AS11" s="404"/>
      <c r="AT11" s="404"/>
      <c r="AU11" s="404"/>
      <c r="AV11" s="404"/>
    </row>
    <row r="12">
      <c r="A12" s="382" t="s">
        <v>2166</v>
      </c>
      <c r="B12" s="382" t="s">
        <v>43</v>
      </c>
      <c r="C12" s="382" t="s">
        <v>2079</v>
      </c>
      <c r="D12" s="382" t="s">
        <v>1130</v>
      </c>
      <c r="E12" s="383"/>
      <c r="F12" s="383"/>
      <c r="G12" s="383"/>
      <c r="H12" s="386" t="s">
        <v>1206</v>
      </c>
      <c r="I12" s="386" t="s">
        <v>2167</v>
      </c>
      <c r="J12" s="386" t="s">
        <v>2168</v>
      </c>
      <c r="K12" s="386" t="s">
        <v>2081</v>
      </c>
      <c r="L12" s="383"/>
      <c r="M12" s="383"/>
      <c r="N12" s="386" t="s">
        <v>1209</v>
      </c>
      <c r="O12" s="386" t="s">
        <v>187</v>
      </c>
      <c r="P12" s="386" t="s">
        <v>2083</v>
      </c>
      <c r="Q12" s="386" t="s">
        <v>84</v>
      </c>
      <c r="R12" s="386" t="s">
        <v>75</v>
      </c>
      <c r="S12" s="414"/>
      <c r="T12" s="388">
        <f>SUMIFS('PO Line Items'!$H:$H, 'PO Line Items'!$C:$C, $A12) + SUMIFS('Change Orders'!$M:$M, 'Change Orders'!$E:$E, $A12, 'Change Orders'!$W:$W, "Approved")</f>
        <v>0</v>
      </c>
      <c r="U12" s="389"/>
      <c r="V12" s="389" t="str">
        <f t="shared" si="1"/>
        <v/>
      </c>
      <c r="W12" s="391" t="str">
        <f t="shared" si="2"/>
        <v/>
      </c>
      <c r="X12" s="388">
        <f>SUMIFS('PO Line Items'!$H:$H, 'PO Line Items'!$C:$C, $A12) + SUMIFS('Change Orders'!$M:$M, 'Change Orders'!$E:$E, $A12, 'Change Orders'!$W:$W, "Approved")</f>
        <v>0</v>
      </c>
      <c r="Y12" s="391">
        <f t="shared" si="3"/>
        <v>0</v>
      </c>
      <c r="Z12" s="391"/>
      <c r="AA12" s="389">
        <f t="shared" si="4"/>
        <v>0</v>
      </c>
      <c r="AB12" s="383"/>
      <c r="AC12" s="386" t="s">
        <v>2105</v>
      </c>
      <c r="AD12" s="415" t="b">
        <v>0</v>
      </c>
      <c r="AE12" s="383"/>
      <c r="AF12" s="383"/>
      <c r="AG12" s="399" t="s">
        <v>2107</v>
      </c>
      <c r="AH12" s="386" t="str">
        <f t="array" ref="AH12">_xlfn.XLOOKUP(AG12, 'GL Accounts'!$A$2:$A271, 'GL Accounts'!$B$2:$B271, "")</f>
        <v>Expense · Executive</v>
      </c>
      <c r="AI12" s="386" t="s">
        <v>2110</v>
      </c>
      <c r="AJ12" s="386" t="s">
        <v>1209</v>
      </c>
      <c r="AK12" s="386" t="s">
        <v>2111</v>
      </c>
      <c r="AL12" s="386" t="s">
        <v>2108</v>
      </c>
      <c r="AM12" s="56" t="s">
        <v>88</v>
      </c>
      <c r="AN12" s="402" t="s">
        <v>2113</v>
      </c>
      <c r="AO12" s="402" t="s">
        <v>2113</v>
      </c>
      <c r="AP12" s="404"/>
      <c r="AQ12" s="404"/>
      <c r="AR12" s="404"/>
      <c r="AS12" s="404"/>
      <c r="AT12" s="404"/>
      <c r="AU12" s="404"/>
      <c r="AV12" s="404"/>
    </row>
    <row r="13">
      <c r="A13" s="382" t="s">
        <v>2169</v>
      </c>
      <c r="B13" s="382" t="s">
        <v>43</v>
      </c>
      <c r="C13" s="382" t="s">
        <v>2079</v>
      </c>
      <c r="D13" s="382" t="s">
        <v>1130</v>
      </c>
      <c r="E13" s="383"/>
      <c r="F13" s="383"/>
      <c r="G13" s="383"/>
      <c r="H13" s="386" t="s">
        <v>1206</v>
      </c>
      <c r="I13" s="386" t="s">
        <v>2167</v>
      </c>
      <c r="J13" s="386" t="s">
        <v>2170</v>
      </c>
      <c r="K13" s="386" t="s">
        <v>2081</v>
      </c>
      <c r="L13" s="383"/>
      <c r="M13" s="383"/>
      <c r="N13" s="386" t="s">
        <v>2171</v>
      </c>
      <c r="O13" s="386" t="s">
        <v>187</v>
      </c>
      <c r="P13" s="386" t="s">
        <v>2083</v>
      </c>
      <c r="Q13" s="386" t="s">
        <v>84</v>
      </c>
      <c r="R13" s="386" t="s">
        <v>75</v>
      </c>
      <c r="S13" s="414"/>
      <c r="T13" s="388">
        <f>SUMIFS('PO Line Items'!$H:$H, 'PO Line Items'!$C:$C, $A13) + SUMIFS('Change Orders'!$M:$M, 'Change Orders'!$E:$E, $A13, 'Change Orders'!$W:$W, "Approved")</f>
        <v>0</v>
      </c>
      <c r="U13" s="389"/>
      <c r="V13" s="389" t="str">
        <f t="shared" si="1"/>
        <v/>
      </c>
      <c r="W13" s="391" t="str">
        <f t="shared" si="2"/>
        <v/>
      </c>
      <c r="X13" s="388">
        <f>SUMIFS('PO Line Items'!$H:$H, 'PO Line Items'!$C:$C, $A13) + SUMIFS('Change Orders'!$M:$M, 'Change Orders'!$E:$E, $A13, 'Change Orders'!$W:$W, "Approved")</f>
        <v>0</v>
      </c>
      <c r="Y13" s="391">
        <f t="shared" si="3"/>
        <v>0</v>
      </c>
      <c r="Z13" s="391"/>
      <c r="AA13" s="389">
        <f t="shared" si="4"/>
        <v>0</v>
      </c>
      <c r="AB13" s="383"/>
      <c r="AC13" s="386" t="s">
        <v>2105</v>
      </c>
      <c r="AD13" s="415" t="b">
        <v>0</v>
      </c>
      <c r="AE13" s="383"/>
      <c r="AF13" s="383"/>
      <c r="AG13" s="399" t="s">
        <v>2107</v>
      </c>
      <c r="AH13" s="386" t="str">
        <f t="array" ref="AH13">_xlfn.XLOOKUP(AG13, 'GL Accounts'!$A$2:$A271, 'GL Accounts'!$B$2:$B271, "")</f>
        <v>Expense · Executive</v>
      </c>
      <c r="AI13" s="386" t="s">
        <v>2110</v>
      </c>
      <c r="AJ13" s="386" t="s">
        <v>2171</v>
      </c>
      <c r="AK13" s="386" t="s">
        <v>2111</v>
      </c>
      <c r="AL13" s="386" t="s">
        <v>2108</v>
      </c>
      <c r="AM13" s="56" t="s">
        <v>88</v>
      </c>
      <c r="AN13" s="402" t="s">
        <v>2113</v>
      </c>
      <c r="AO13" s="402" t="s">
        <v>2113</v>
      </c>
      <c r="AP13" s="404"/>
      <c r="AQ13" s="404"/>
      <c r="AR13" s="404"/>
      <c r="AS13" s="404"/>
      <c r="AT13" s="404"/>
      <c r="AU13" s="404"/>
      <c r="AV13" s="404"/>
    </row>
    <row r="14">
      <c r="A14" s="382" t="s">
        <v>2172</v>
      </c>
      <c r="B14" s="382" t="s">
        <v>43</v>
      </c>
      <c r="C14" s="382" t="s">
        <v>2079</v>
      </c>
      <c r="D14" s="382" t="s">
        <v>1130</v>
      </c>
      <c r="E14" s="383"/>
      <c r="F14" s="383"/>
      <c r="G14" s="383"/>
      <c r="H14" s="386" t="s">
        <v>1206</v>
      </c>
      <c r="I14" s="386" t="s">
        <v>2167</v>
      </c>
      <c r="J14" s="386" t="s">
        <v>2173</v>
      </c>
      <c r="K14" s="386" t="s">
        <v>2081</v>
      </c>
      <c r="L14" s="383"/>
      <c r="M14" s="383"/>
      <c r="N14" s="386" t="s">
        <v>2174</v>
      </c>
      <c r="O14" s="386" t="s">
        <v>187</v>
      </c>
      <c r="P14" s="386" t="s">
        <v>2083</v>
      </c>
      <c r="Q14" s="386" t="s">
        <v>84</v>
      </c>
      <c r="R14" s="386" t="s">
        <v>75</v>
      </c>
      <c r="S14" s="414"/>
      <c r="T14" s="388">
        <f>SUMIFS('PO Line Items'!$H:$H, 'PO Line Items'!$C:$C, $A14) + SUMIFS('Change Orders'!$M:$M, 'Change Orders'!$E:$E, $A14, 'Change Orders'!$W:$W, "Approved")</f>
        <v>0</v>
      </c>
      <c r="U14" s="389"/>
      <c r="V14" s="389" t="str">
        <f t="shared" si="1"/>
        <v/>
      </c>
      <c r="W14" s="391" t="str">
        <f t="shared" si="2"/>
        <v/>
      </c>
      <c r="X14" s="388">
        <f>SUMIFS('PO Line Items'!$H:$H, 'PO Line Items'!$C:$C, $A14) + SUMIFS('Change Orders'!$M:$M, 'Change Orders'!$E:$E, $A14, 'Change Orders'!$W:$W, "Approved")</f>
        <v>0</v>
      </c>
      <c r="Y14" s="391">
        <f t="shared" si="3"/>
        <v>0</v>
      </c>
      <c r="Z14" s="391"/>
      <c r="AA14" s="389">
        <f t="shared" si="4"/>
        <v>0</v>
      </c>
      <c r="AB14" s="383"/>
      <c r="AC14" s="386" t="s">
        <v>2105</v>
      </c>
      <c r="AD14" s="415" t="b">
        <v>0</v>
      </c>
      <c r="AE14" s="383"/>
      <c r="AF14" s="383"/>
      <c r="AG14" s="399" t="s">
        <v>2107</v>
      </c>
      <c r="AH14" s="386" t="str">
        <f t="array" ref="AH14">_xlfn.XLOOKUP(AG14, 'GL Accounts'!$A$2:$A271, 'GL Accounts'!$B$2:$B271, "")</f>
        <v>Expense · Executive</v>
      </c>
      <c r="AI14" s="386" t="s">
        <v>2110</v>
      </c>
      <c r="AJ14" s="386" t="s">
        <v>2174</v>
      </c>
      <c r="AK14" s="386" t="s">
        <v>2111</v>
      </c>
      <c r="AL14" s="386" t="s">
        <v>2108</v>
      </c>
      <c r="AM14" s="56" t="s">
        <v>88</v>
      </c>
      <c r="AN14" s="402" t="s">
        <v>2113</v>
      </c>
      <c r="AO14" s="402" t="s">
        <v>2113</v>
      </c>
      <c r="AP14" s="404"/>
      <c r="AQ14" s="404"/>
      <c r="AR14" s="404"/>
      <c r="AS14" s="404"/>
      <c r="AT14" s="404"/>
      <c r="AU14" s="404"/>
      <c r="AV14" s="404"/>
    </row>
    <row r="15">
      <c r="A15" s="382" t="s">
        <v>2175</v>
      </c>
      <c r="B15" s="382" t="s">
        <v>43</v>
      </c>
      <c r="C15" s="382" t="s">
        <v>2079</v>
      </c>
      <c r="D15" s="382" t="s">
        <v>1130</v>
      </c>
      <c r="E15" s="383"/>
      <c r="F15" s="383"/>
      <c r="G15" s="383"/>
      <c r="H15" s="386" t="s">
        <v>1551</v>
      </c>
      <c r="I15" s="386" t="s">
        <v>2176</v>
      </c>
      <c r="J15" s="386" t="s">
        <v>2177</v>
      </c>
      <c r="K15" s="386" t="s">
        <v>2081</v>
      </c>
      <c r="L15" s="383"/>
      <c r="M15" s="383"/>
      <c r="N15" s="386" t="s">
        <v>2178</v>
      </c>
      <c r="O15" s="386" t="s">
        <v>187</v>
      </c>
      <c r="P15" s="386" t="s">
        <v>2083</v>
      </c>
      <c r="Q15" s="386" t="s">
        <v>2084</v>
      </c>
      <c r="R15" s="386" t="s">
        <v>75</v>
      </c>
      <c r="S15" s="414"/>
      <c r="T15" s="388">
        <f>SUMIFS('PO Line Items'!$H:$H, 'PO Line Items'!$C:$C, $A15) + SUMIFS('Change Orders'!$M:$M, 'Change Orders'!$E:$E, $A15, 'Change Orders'!$W:$W, "Approved")</f>
        <v>0</v>
      </c>
      <c r="U15" s="389"/>
      <c r="V15" s="389" t="str">
        <f t="shared" si="1"/>
        <v/>
      </c>
      <c r="W15" s="391" t="str">
        <f t="shared" si="2"/>
        <v/>
      </c>
      <c r="X15" s="388">
        <f>SUMIFS('PO Line Items'!$H:$H, 'PO Line Items'!$C:$C, $A15) + SUMIFS('Change Orders'!$M:$M, 'Change Orders'!$E:$E, $A15, 'Change Orders'!$W:$W, "Approved")</f>
        <v>0</v>
      </c>
      <c r="Y15" s="391">
        <f t="shared" si="3"/>
        <v>0</v>
      </c>
      <c r="Z15" s="391"/>
      <c r="AA15" s="389">
        <f t="shared" si="4"/>
        <v>0</v>
      </c>
      <c r="AB15" s="383"/>
      <c r="AC15" s="386" t="s">
        <v>2105</v>
      </c>
      <c r="AD15" s="415" t="b">
        <v>0</v>
      </c>
      <c r="AE15" s="383"/>
      <c r="AF15" s="383"/>
      <c r="AG15" s="399" t="s">
        <v>2188</v>
      </c>
      <c r="AH15" s="386" t="str">
        <f t="array" ref="AH15">_xlfn.XLOOKUP(AG15, 'GL Accounts'!$A$2:$A271, 'GL Accounts'!$B$2:$B271, "")</f>
        <v>Expense · Creative</v>
      </c>
      <c r="AI15" s="386" t="s">
        <v>2106</v>
      </c>
      <c r="AJ15" s="386" t="s">
        <v>2178</v>
      </c>
      <c r="AK15" s="386" t="s">
        <v>2111</v>
      </c>
      <c r="AL15" s="386" t="s">
        <v>2108</v>
      </c>
      <c r="AM15" s="56" t="s">
        <v>88</v>
      </c>
      <c r="AN15" s="402" t="s">
        <v>2113</v>
      </c>
      <c r="AO15" s="402" t="s">
        <v>2113</v>
      </c>
      <c r="AP15" s="404"/>
      <c r="AQ15" s="404"/>
      <c r="AR15" s="404"/>
      <c r="AS15" s="404"/>
      <c r="AT15" s="404"/>
      <c r="AU15" s="404"/>
      <c r="AV15" s="404"/>
    </row>
    <row r="16">
      <c r="A16" s="382" t="s">
        <v>2189</v>
      </c>
      <c r="B16" s="382" t="s">
        <v>43</v>
      </c>
      <c r="C16" s="382" t="s">
        <v>2079</v>
      </c>
      <c r="D16" s="382" t="s">
        <v>1130</v>
      </c>
      <c r="E16" s="383"/>
      <c r="F16" s="383"/>
      <c r="G16" s="383"/>
      <c r="H16" s="386" t="s">
        <v>1551</v>
      </c>
      <c r="I16" s="386" t="s">
        <v>2190</v>
      </c>
      <c r="J16" s="386" t="s">
        <v>2191</v>
      </c>
      <c r="K16" s="386" t="s">
        <v>2081</v>
      </c>
      <c r="L16" s="383"/>
      <c r="M16" s="383"/>
      <c r="N16" s="386" t="s">
        <v>2192</v>
      </c>
      <c r="O16" s="386" t="s">
        <v>187</v>
      </c>
      <c r="P16" s="386" t="s">
        <v>2083</v>
      </c>
      <c r="Q16" s="386" t="s">
        <v>2084</v>
      </c>
      <c r="R16" s="386" t="s">
        <v>75</v>
      </c>
      <c r="S16" s="414"/>
      <c r="T16" s="388">
        <f>SUMIFS('PO Line Items'!$H:$H, 'PO Line Items'!$C:$C, $A16) + SUMIFS('Change Orders'!$M:$M, 'Change Orders'!$E:$E, $A16, 'Change Orders'!$W:$W, "Approved")</f>
        <v>0</v>
      </c>
      <c r="U16" s="389"/>
      <c r="V16" s="389" t="str">
        <f t="shared" si="1"/>
        <v/>
      </c>
      <c r="W16" s="391" t="str">
        <f t="shared" si="2"/>
        <v/>
      </c>
      <c r="X16" s="388">
        <f>SUMIFS('PO Line Items'!$H:$H, 'PO Line Items'!$C:$C, $A16) + SUMIFS('Change Orders'!$M:$M, 'Change Orders'!$E:$E, $A16, 'Change Orders'!$W:$W, "Approved")</f>
        <v>0</v>
      </c>
      <c r="Y16" s="391">
        <f t="shared" si="3"/>
        <v>0</v>
      </c>
      <c r="Z16" s="391"/>
      <c r="AA16" s="389">
        <f t="shared" si="4"/>
        <v>0</v>
      </c>
      <c r="AB16" s="383"/>
      <c r="AC16" s="386" t="s">
        <v>2105</v>
      </c>
      <c r="AD16" s="415" t="b">
        <v>0</v>
      </c>
      <c r="AE16" s="383"/>
      <c r="AF16" s="383"/>
      <c r="AG16" s="399" t="s">
        <v>2188</v>
      </c>
      <c r="AH16" s="386" t="str">
        <f t="array" ref="AH16">_xlfn.XLOOKUP(AG16, 'GL Accounts'!$A$2:$A271, 'GL Accounts'!$B$2:$B271, "")</f>
        <v>Expense · Creative</v>
      </c>
      <c r="AI16" s="386" t="s">
        <v>2106</v>
      </c>
      <c r="AJ16" s="386" t="s">
        <v>2192</v>
      </c>
      <c r="AK16" s="386" t="s">
        <v>2111</v>
      </c>
      <c r="AL16" s="386" t="s">
        <v>2108</v>
      </c>
      <c r="AM16" s="56" t="s">
        <v>88</v>
      </c>
      <c r="AN16" s="402" t="s">
        <v>2113</v>
      </c>
      <c r="AO16" s="402" t="s">
        <v>2113</v>
      </c>
      <c r="AP16" s="404"/>
      <c r="AQ16" s="404"/>
      <c r="AR16" s="404"/>
      <c r="AS16" s="404"/>
      <c r="AT16" s="404"/>
      <c r="AU16" s="404"/>
      <c r="AV16" s="404"/>
    </row>
    <row r="17">
      <c r="A17" s="382" t="s">
        <v>2194</v>
      </c>
      <c r="B17" s="382" t="s">
        <v>43</v>
      </c>
      <c r="C17" s="382" t="s">
        <v>2079</v>
      </c>
      <c r="D17" s="382" t="s">
        <v>1130</v>
      </c>
      <c r="E17" s="383"/>
      <c r="F17" s="383"/>
      <c r="G17" s="383"/>
      <c r="H17" s="386" t="s">
        <v>1551</v>
      </c>
      <c r="I17" s="386" t="s">
        <v>2195</v>
      </c>
      <c r="J17" s="386" t="s">
        <v>2196</v>
      </c>
      <c r="K17" s="386" t="s">
        <v>2081</v>
      </c>
      <c r="L17" s="383"/>
      <c r="M17" s="383"/>
      <c r="N17" s="386" t="s">
        <v>2197</v>
      </c>
      <c r="O17" s="386" t="s">
        <v>187</v>
      </c>
      <c r="P17" s="386" t="s">
        <v>2083</v>
      </c>
      <c r="Q17" s="386" t="s">
        <v>2084</v>
      </c>
      <c r="R17" s="386" t="s">
        <v>75</v>
      </c>
      <c r="S17" s="414"/>
      <c r="T17" s="388">
        <f>SUMIFS('PO Line Items'!$H:$H, 'PO Line Items'!$C:$C, $A17) + SUMIFS('Change Orders'!$M:$M, 'Change Orders'!$E:$E, $A17, 'Change Orders'!$W:$W, "Approved")</f>
        <v>0</v>
      </c>
      <c r="U17" s="389"/>
      <c r="V17" s="389" t="str">
        <f t="shared" si="1"/>
        <v/>
      </c>
      <c r="W17" s="391" t="str">
        <f t="shared" si="2"/>
        <v/>
      </c>
      <c r="X17" s="388">
        <f>SUMIFS('PO Line Items'!$H:$H, 'PO Line Items'!$C:$C, $A17) + SUMIFS('Change Orders'!$M:$M, 'Change Orders'!$E:$E, $A17, 'Change Orders'!$W:$W, "Approved")</f>
        <v>0</v>
      </c>
      <c r="Y17" s="391">
        <f t="shared" si="3"/>
        <v>0</v>
      </c>
      <c r="Z17" s="391"/>
      <c r="AA17" s="389">
        <f t="shared" si="4"/>
        <v>0</v>
      </c>
      <c r="AB17" s="383"/>
      <c r="AC17" s="386" t="s">
        <v>2105</v>
      </c>
      <c r="AD17" s="415" t="b">
        <v>0</v>
      </c>
      <c r="AE17" s="383"/>
      <c r="AF17" s="383"/>
      <c r="AG17" s="399" t="s">
        <v>2188</v>
      </c>
      <c r="AH17" s="386" t="str">
        <f t="array" ref="AH17">_xlfn.XLOOKUP(AG17, 'GL Accounts'!$A$2:$A271, 'GL Accounts'!$B$2:$B271, "")</f>
        <v>Expense · Creative</v>
      </c>
      <c r="AI17" s="386" t="s">
        <v>2106</v>
      </c>
      <c r="AJ17" s="386" t="s">
        <v>2197</v>
      </c>
      <c r="AK17" s="386" t="s">
        <v>2111</v>
      </c>
      <c r="AL17" s="386" t="s">
        <v>2108</v>
      </c>
      <c r="AM17" s="56" t="s">
        <v>88</v>
      </c>
      <c r="AN17" s="402" t="s">
        <v>2113</v>
      </c>
      <c r="AO17" s="402" t="s">
        <v>2113</v>
      </c>
      <c r="AP17" s="404"/>
      <c r="AQ17" s="404"/>
      <c r="AR17" s="404"/>
      <c r="AS17" s="404"/>
      <c r="AT17" s="404"/>
      <c r="AU17" s="404"/>
      <c r="AV17" s="404"/>
    </row>
    <row r="18">
      <c r="A18" s="382" t="s">
        <v>2198</v>
      </c>
      <c r="B18" s="382" t="s">
        <v>43</v>
      </c>
      <c r="C18" s="382" t="s">
        <v>2079</v>
      </c>
      <c r="D18" s="382" t="s">
        <v>1130</v>
      </c>
      <c r="E18" s="383"/>
      <c r="F18" s="383"/>
      <c r="G18" s="383"/>
      <c r="H18" s="386" t="s">
        <v>1551</v>
      </c>
      <c r="I18" s="386" t="s">
        <v>2199</v>
      </c>
      <c r="J18" s="386" t="s">
        <v>2200</v>
      </c>
      <c r="K18" s="386" t="s">
        <v>2081</v>
      </c>
      <c r="L18" s="383"/>
      <c r="M18" s="383"/>
      <c r="N18" s="386" t="s">
        <v>2201</v>
      </c>
      <c r="O18" s="386" t="s">
        <v>187</v>
      </c>
      <c r="P18" s="386" t="s">
        <v>2083</v>
      </c>
      <c r="Q18" s="386" t="s">
        <v>2084</v>
      </c>
      <c r="R18" s="386" t="s">
        <v>75</v>
      </c>
      <c r="S18" s="414"/>
      <c r="T18" s="388">
        <f>SUMIFS('PO Line Items'!$H:$H, 'PO Line Items'!$C:$C, $A18) + SUMIFS('Change Orders'!$M:$M, 'Change Orders'!$E:$E, $A18, 'Change Orders'!$W:$W, "Approved")</f>
        <v>0</v>
      </c>
      <c r="U18" s="389"/>
      <c r="V18" s="389" t="str">
        <f t="shared" si="1"/>
        <v/>
      </c>
      <c r="W18" s="391" t="str">
        <f t="shared" si="2"/>
        <v/>
      </c>
      <c r="X18" s="388">
        <f>SUMIFS('PO Line Items'!$H:$H, 'PO Line Items'!$C:$C, $A18) + SUMIFS('Change Orders'!$M:$M, 'Change Orders'!$E:$E, $A18, 'Change Orders'!$W:$W, "Approved")</f>
        <v>0</v>
      </c>
      <c r="Y18" s="391">
        <f t="shared" si="3"/>
        <v>0</v>
      </c>
      <c r="Z18" s="391"/>
      <c r="AA18" s="389">
        <f t="shared" si="4"/>
        <v>0</v>
      </c>
      <c r="AB18" s="383"/>
      <c r="AC18" s="386" t="s">
        <v>2105</v>
      </c>
      <c r="AD18" s="415" t="b">
        <v>0</v>
      </c>
      <c r="AE18" s="383"/>
      <c r="AF18" s="383"/>
      <c r="AG18" s="399" t="s">
        <v>2188</v>
      </c>
      <c r="AH18" s="386" t="str">
        <f t="array" ref="AH18">_xlfn.XLOOKUP(AG18, 'GL Accounts'!$A$2:$A271, 'GL Accounts'!$B$2:$B271, "")</f>
        <v>Expense · Creative</v>
      </c>
      <c r="AI18" s="386" t="s">
        <v>2106</v>
      </c>
      <c r="AJ18" s="386" t="s">
        <v>2201</v>
      </c>
      <c r="AK18" s="386" t="s">
        <v>2111</v>
      </c>
      <c r="AL18" s="386" t="s">
        <v>2108</v>
      </c>
      <c r="AM18" s="56" t="s">
        <v>88</v>
      </c>
      <c r="AN18" s="402" t="s">
        <v>2113</v>
      </c>
      <c r="AO18" s="402" t="s">
        <v>2113</v>
      </c>
      <c r="AP18" s="404"/>
      <c r="AQ18" s="404"/>
      <c r="AR18" s="404"/>
      <c r="AS18" s="404"/>
      <c r="AT18" s="404"/>
      <c r="AU18" s="404"/>
      <c r="AV18" s="404"/>
    </row>
    <row r="19">
      <c r="A19" s="382" t="s">
        <v>2204</v>
      </c>
      <c r="B19" s="382" t="s">
        <v>43</v>
      </c>
      <c r="C19" s="382" t="s">
        <v>2079</v>
      </c>
      <c r="D19" s="382" t="s">
        <v>1130</v>
      </c>
      <c r="E19" s="383"/>
      <c r="F19" s="383"/>
      <c r="G19" s="383"/>
      <c r="H19" s="386" t="s">
        <v>1551</v>
      </c>
      <c r="I19" s="386" t="s">
        <v>2199</v>
      </c>
      <c r="J19" s="386" t="s">
        <v>2205</v>
      </c>
      <c r="K19" s="386" t="s">
        <v>2081</v>
      </c>
      <c r="L19" s="383"/>
      <c r="M19" s="383"/>
      <c r="N19" s="386" t="s">
        <v>2206</v>
      </c>
      <c r="O19" s="386" t="s">
        <v>187</v>
      </c>
      <c r="P19" s="386" t="s">
        <v>2083</v>
      </c>
      <c r="Q19" s="386" t="s">
        <v>2084</v>
      </c>
      <c r="R19" s="386" t="s">
        <v>75</v>
      </c>
      <c r="S19" s="414"/>
      <c r="T19" s="388">
        <f>SUMIFS('PO Line Items'!$H:$H, 'PO Line Items'!$C:$C, $A19) + SUMIFS('Change Orders'!$M:$M, 'Change Orders'!$E:$E, $A19, 'Change Orders'!$W:$W, "Approved")</f>
        <v>0</v>
      </c>
      <c r="U19" s="389"/>
      <c r="V19" s="389" t="str">
        <f t="shared" si="1"/>
        <v/>
      </c>
      <c r="W19" s="391" t="str">
        <f t="shared" si="2"/>
        <v/>
      </c>
      <c r="X19" s="388">
        <f>SUMIFS('PO Line Items'!$H:$H, 'PO Line Items'!$C:$C, $A19) + SUMIFS('Change Orders'!$M:$M, 'Change Orders'!$E:$E, $A19, 'Change Orders'!$W:$W, "Approved")</f>
        <v>0</v>
      </c>
      <c r="Y19" s="391">
        <f t="shared" si="3"/>
        <v>0</v>
      </c>
      <c r="Z19" s="391"/>
      <c r="AA19" s="389">
        <f t="shared" si="4"/>
        <v>0</v>
      </c>
      <c r="AB19" s="383"/>
      <c r="AC19" s="386" t="s">
        <v>2105</v>
      </c>
      <c r="AD19" s="415" t="b">
        <v>0</v>
      </c>
      <c r="AE19" s="383"/>
      <c r="AF19" s="383"/>
      <c r="AG19" s="399" t="s">
        <v>2188</v>
      </c>
      <c r="AH19" s="386" t="str">
        <f t="array" ref="AH19">_xlfn.XLOOKUP(AG19, 'GL Accounts'!$A$2:$A271, 'GL Accounts'!$B$2:$B271, "")</f>
        <v>Expense · Creative</v>
      </c>
      <c r="AI19" s="386" t="s">
        <v>2106</v>
      </c>
      <c r="AJ19" s="386" t="s">
        <v>2206</v>
      </c>
      <c r="AK19" s="386" t="s">
        <v>2111</v>
      </c>
      <c r="AL19" s="386" t="s">
        <v>2108</v>
      </c>
      <c r="AM19" s="56" t="s">
        <v>88</v>
      </c>
      <c r="AN19" s="402" t="s">
        <v>2113</v>
      </c>
      <c r="AO19" s="402" t="s">
        <v>2113</v>
      </c>
      <c r="AP19" s="404"/>
      <c r="AQ19" s="404"/>
      <c r="AR19" s="404"/>
      <c r="AS19" s="404"/>
      <c r="AT19" s="404"/>
      <c r="AU19" s="404"/>
      <c r="AV19" s="404"/>
    </row>
    <row r="20">
      <c r="A20" s="382" t="s">
        <v>2209</v>
      </c>
      <c r="B20" s="382" t="s">
        <v>43</v>
      </c>
      <c r="C20" s="382" t="s">
        <v>2079</v>
      </c>
      <c r="D20" s="382" t="s">
        <v>1130</v>
      </c>
      <c r="E20" s="383"/>
      <c r="F20" s="383"/>
      <c r="G20" s="383"/>
      <c r="H20" s="386" t="s">
        <v>1551</v>
      </c>
      <c r="I20" s="386" t="s">
        <v>2210</v>
      </c>
      <c r="J20" s="386" t="s">
        <v>2211</v>
      </c>
      <c r="K20" s="386" t="s">
        <v>2081</v>
      </c>
      <c r="L20" s="383"/>
      <c r="M20" s="383"/>
      <c r="N20" s="386" t="s">
        <v>2212</v>
      </c>
      <c r="O20" s="386" t="s">
        <v>187</v>
      </c>
      <c r="P20" s="386" t="s">
        <v>2083</v>
      </c>
      <c r="Q20" s="386" t="s">
        <v>2084</v>
      </c>
      <c r="R20" s="386" t="s">
        <v>75</v>
      </c>
      <c r="S20" s="414"/>
      <c r="T20" s="388">
        <f>SUMIFS('PO Line Items'!$H:$H, 'PO Line Items'!$C:$C, $A20) + SUMIFS('Change Orders'!$M:$M, 'Change Orders'!$E:$E, $A20, 'Change Orders'!$W:$W, "Approved")</f>
        <v>0</v>
      </c>
      <c r="U20" s="389"/>
      <c r="V20" s="389" t="str">
        <f t="shared" si="1"/>
        <v/>
      </c>
      <c r="W20" s="391" t="str">
        <f t="shared" si="2"/>
        <v/>
      </c>
      <c r="X20" s="388">
        <f>SUMIFS('PO Line Items'!$H:$H, 'PO Line Items'!$C:$C, $A20) + SUMIFS('Change Orders'!$M:$M, 'Change Orders'!$E:$E, $A20, 'Change Orders'!$W:$W, "Approved")</f>
        <v>0</v>
      </c>
      <c r="Y20" s="391">
        <f t="shared" si="3"/>
        <v>0</v>
      </c>
      <c r="Z20" s="391"/>
      <c r="AA20" s="389">
        <f t="shared" si="4"/>
        <v>0</v>
      </c>
      <c r="AB20" s="383"/>
      <c r="AC20" s="386" t="s">
        <v>2105</v>
      </c>
      <c r="AD20" s="415" t="b">
        <v>0</v>
      </c>
      <c r="AE20" s="383"/>
      <c r="AF20" s="383"/>
      <c r="AG20" s="399" t="s">
        <v>2188</v>
      </c>
      <c r="AH20" s="386" t="str">
        <f t="array" ref="AH20">_xlfn.XLOOKUP(AG20, 'GL Accounts'!$A$2:$A271, 'GL Accounts'!$B$2:$B271, "")</f>
        <v>Expense · Creative</v>
      </c>
      <c r="AI20" s="386" t="s">
        <v>2106</v>
      </c>
      <c r="AJ20" s="386" t="s">
        <v>2212</v>
      </c>
      <c r="AK20" s="386" t="s">
        <v>2111</v>
      </c>
      <c r="AL20" s="386" t="s">
        <v>2108</v>
      </c>
      <c r="AM20" s="56" t="s">
        <v>88</v>
      </c>
      <c r="AN20" s="402" t="s">
        <v>2113</v>
      </c>
      <c r="AO20" s="402" t="s">
        <v>2113</v>
      </c>
      <c r="AP20" s="404"/>
      <c r="AQ20" s="404"/>
      <c r="AR20" s="404"/>
      <c r="AS20" s="404"/>
      <c r="AT20" s="404"/>
      <c r="AU20" s="404"/>
      <c r="AV20" s="404"/>
    </row>
    <row r="21">
      <c r="A21" s="382" t="s">
        <v>2213</v>
      </c>
      <c r="B21" s="382" t="s">
        <v>43</v>
      </c>
      <c r="C21" s="382" t="s">
        <v>2079</v>
      </c>
      <c r="D21" s="382" t="s">
        <v>1130</v>
      </c>
      <c r="E21" s="383"/>
      <c r="F21" s="383"/>
      <c r="G21" s="383"/>
      <c r="H21" s="386" t="s">
        <v>1551</v>
      </c>
      <c r="I21" s="386" t="s">
        <v>2210</v>
      </c>
      <c r="J21" s="386" t="s">
        <v>2214</v>
      </c>
      <c r="K21" s="386" t="s">
        <v>2081</v>
      </c>
      <c r="L21" s="383"/>
      <c r="M21" s="383"/>
      <c r="N21" s="386" t="s">
        <v>2215</v>
      </c>
      <c r="O21" s="386" t="s">
        <v>187</v>
      </c>
      <c r="P21" s="386" t="s">
        <v>2083</v>
      </c>
      <c r="Q21" s="386" t="s">
        <v>2084</v>
      </c>
      <c r="R21" s="386" t="s">
        <v>75</v>
      </c>
      <c r="S21" s="414"/>
      <c r="T21" s="388">
        <f>SUMIFS('PO Line Items'!$H:$H, 'PO Line Items'!$C:$C, $A21) + SUMIFS('Change Orders'!$M:$M, 'Change Orders'!$E:$E, $A21, 'Change Orders'!$W:$W, "Approved")</f>
        <v>0</v>
      </c>
      <c r="U21" s="389"/>
      <c r="V21" s="389" t="str">
        <f t="shared" si="1"/>
        <v/>
      </c>
      <c r="W21" s="391" t="str">
        <f t="shared" si="2"/>
        <v/>
      </c>
      <c r="X21" s="388">
        <f>SUMIFS('PO Line Items'!$H:$H, 'PO Line Items'!$C:$C, $A21) + SUMIFS('Change Orders'!$M:$M, 'Change Orders'!$E:$E, $A21, 'Change Orders'!$W:$W, "Approved")</f>
        <v>0</v>
      </c>
      <c r="Y21" s="391">
        <f t="shared" si="3"/>
        <v>0</v>
      </c>
      <c r="Z21" s="391"/>
      <c r="AA21" s="389">
        <f t="shared" si="4"/>
        <v>0</v>
      </c>
      <c r="AB21" s="383"/>
      <c r="AC21" s="386" t="s">
        <v>2105</v>
      </c>
      <c r="AD21" s="415" t="b">
        <v>0</v>
      </c>
      <c r="AE21" s="383"/>
      <c r="AF21" s="383"/>
      <c r="AG21" s="399" t="s">
        <v>2188</v>
      </c>
      <c r="AH21" s="386" t="str">
        <f t="array" ref="AH21">_xlfn.XLOOKUP(AG21, 'GL Accounts'!$A$2:$A271, 'GL Accounts'!$B$2:$B271, "")</f>
        <v>Expense · Creative</v>
      </c>
      <c r="AI21" s="386" t="s">
        <v>2106</v>
      </c>
      <c r="AJ21" s="386" t="s">
        <v>2215</v>
      </c>
      <c r="AK21" s="386" t="s">
        <v>2111</v>
      </c>
      <c r="AL21" s="386" t="s">
        <v>2108</v>
      </c>
      <c r="AM21" s="56" t="s">
        <v>88</v>
      </c>
      <c r="AN21" s="402" t="s">
        <v>2113</v>
      </c>
      <c r="AO21" s="402" t="s">
        <v>2113</v>
      </c>
      <c r="AP21" s="404"/>
      <c r="AQ21" s="404"/>
      <c r="AR21" s="404"/>
      <c r="AS21" s="404"/>
      <c r="AT21" s="404"/>
      <c r="AU21" s="404"/>
      <c r="AV21" s="404"/>
    </row>
    <row r="22">
      <c r="A22" s="382" t="s">
        <v>2216</v>
      </c>
      <c r="B22" s="382" t="s">
        <v>43</v>
      </c>
      <c r="C22" s="382" t="s">
        <v>2079</v>
      </c>
      <c r="D22" s="382" t="s">
        <v>1130</v>
      </c>
      <c r="E22" s="383"/>
      <c r="F22" s="383"/>
      <c r="G22" s="383"/>
      <c r="H22" s="386" t="s">
        <v>1551</v>
      </c>
      <c r="I22" s="386" t="s">
        <v>2217</v>
      </c>
      <c r="J22" s="386" t="s">
        <v>2218</v>
      </c>
      <c r="K22" s="386" t="s">
        <v>2081</v>
      </c>
      <c r="L22" s="383"/>
      <c r="M22" s="383"/>
      <c r="N22" s="386" t="s">
        <v>2219</v>
      </c>
      <c r="O22" s="386" t="s">
        <v>187</v>
      </c>
      <c r="P22" s="386" t="s">
        <v>2083</v>
      </c>
      <c r="Q22" s="386" t="s">
        <v>2084</v>
      </c>
      <c r="R22" s="386" t="s">
        <v>75</v>
      </c>
      <c r="S22" s="414"/>
      <c r="T22" s="388">
        <f>SUMIFS('PO Line Items'!$H:$H, 'PO Line Items'!$C:$C, $A22) + SUMIFS('Change Orders'!$M:$M, 'Change Orders'!$E:$E, $A22, 'Change Orders'!$W:$W, "Approved")</f>
        <v>0</v>
      </c>
      <c r="U22" s="389"/>
      <c r="V22" s="389" t="str">
        <f t="shared" si="1"/>
        <v/>
      </c>
      <c r="W22" s="391" t="str">
        <f t="shared" si="2"/>
        <v/>
      </c>
      <c r="X22" s="388">
        <f>SUMIFS('PO Line Items'!$H:$H, 'PO Line Items'!$C:$C, $A22) + SUMIFS('Change Orders'!$M:$M, 'Change Orders'!$E:$E, $A22, 'Change Orders'!$W:$W, "Approved")</f>
        <v>0</v>
      </c>
      <c r="Y22" s="391">
        <f t="shared" si="3"/>
        <v>0</v>
      </c>
      <c r="Z22" s="391"/>
      <c r="AA22" s="389">
        <f t="shared" si="4"/>
        <v>0</v>
      </c>
      <c r="AB22" s="383"/>
      <c r="AC22" s="386" t="s">
        <v>2105</v>
      </c>
      <c r="AD22" s="415" t="b">
        <v>0</v>
      </c>
      <c r="AE22" s="383"/>
      <c r="AF22" s="383"/>
      <c r="AG22" s="399" t="s">
        <v>2188</v>
      </c>
      <c r="AH22" s="386" t="str">
        <f t="array" ref="AH22">_xlfn.XLOOKUP(AG22, 'GL Accounts'!$A$2:$A271, 'GL Accounts'!$B$2:$B271, "")</f>
        <v>Expense · Creative</v>
      </c>
      <c r="AI22" s="386" t="s">
        <v>2106</v>
      </c>
      <c r="AJ22" s="386" t="s">
        <v>2219</v>
      </c>
      <c r="AK22" s="386" t="s">
        <v>2111</v>
      </c>
      <c r="AL22" s="386" t="s">
        <v>2108</v>
      </c>
      <c r="AM22" s="56" t="s">
        <v>88</v>
      </c>
      <c r="AN22" s="402" t="s">
        <v>2113</v>
      </c>
      <c r="AO22" s="402" t="s">
        <v>2113</v>
      </c>
      <c r="AP22" s="404"/>
      <c r="AQ22" s="404"/>
      <c r="AR22" s="404"/>
      <c r="AS22" s="404"/>
      <c r="AT22" s="404"/>
      <c r="AU22" s="404"/>
      <c r="AV22" s="404"/>
    </row>
    <row r="23">
      <c r="A23" s="382" t="s">
        <v>2220</v>
      </c>
      <c r="B23" s="382" t="s">
        <v>43</v>
      </c>
      <c r="C23" s="382" t="s">
        <v>2079</v>
      </c>
      <c r="D23" s="382" t="s">
        <v>1130</v>
      </c>
      <c r="E23" s="383"/>
      <c r="F23" s="383"/>
      <c r="G23" s="383"/>
      <c r="H23" s="386" t="s">
        <v>1551</v>
      </c>
      <c r="I23" s="386" t="s">
        <v>2221</v>
      </c>
      <c r="J23" s="386" t="s">
        <v>2222</v>
      </c>
      <c r="K23" s="386" t="s">
        <v>2081</v>
      </c>
      <c r="L23" s="383"/>
      <c r="M23" s="383"/>
      <c r="N23" s="386" t="s">
        <v>2223</v>
      </c>
      <c r="O23" s="386" t="s">
        <v>187</v>
      </c>
      <c r="P23" s="386" t="s">
        <v>2083</v>
      </c>
      <c r="Q23" s="386" t="s">
        <v>2084</v>
      </c>
      <c r="R23" s="386" t="s">
        <v>75</v>
      </c>
      <c r="S23" s="414"/>
      <c r="T23" s="388">
        <f>SUMIFS('PO Line Items'!$H:$H, 'PO Line Items'!$C:$C, $A23) + SUMIFS('Change Orders'!$M:$M, 'Change Orders'!$E:$E, $A23, 'Change Orders'!$W:$W, "Approved")</f>
        <v>0</v>
      </c>
      <c r="U23" s="389"/>
      <c r="V23" s="389" t="str">
        <f t="shared" si="1"/>
        <v/>
      </c>
      <c r="W23" s="391" t="str">
        <f t="shared" si="2"/>
        <v/>
      </c>
      <c r="X23" s="388">
        <f>SUMIFS('PO Line Items'!$H:$H, 'PO Line Items'!$C:$C, $A23) + SUMIFS('Change Orders'!$M:$M, 'Change Orders'!$E:$E, $A23, 'Change Orders'!$W:$W, "Approved")</f>
        <v>0</v>
      </c>
      <c r="Y23" s="391">
        <f t="shared" si="3"/>
        <v>0</v>
      </c>
      <c r="Z23" s="391"/>
      <c r="AA23" s="389">
        <f t="shared" si="4"/>
        <v>0</v>
      </c>
      <c r="AB23" s="383"/>
      <c r="AC23" s="386" t="s">
        <v>2105</v>
      </c>
      <c r="AD23" s="415" t="b">
        <v>0</v>
      </c>
      <c r="AE23" s="383"/>
      <c r="AF23" s="383"/>
      <c r="AG23" s="399" t="s">
        <v>2188</v>
      </c>
      <c r="AH23" s="386" t="str">
        <f t="array" ref="AH23">_xlfn.XLOOKUP(AG23, 'GL Accounts'!$A$2:$A271, 'GL Accounts'!$B$2:$B271, "")</f>
        <v>Expense · Creative</v>
      </c>
      <c r="AI23" s="386" t="s">
        <v>2106</v>
      </c>
      <c r="AJ23" s="386" t="s">
        <v>2223</v>
      </c>
      <c r="AK23" s="386" t="s">
        <v>2111</v>
      </c>
      <c r="AL23" s="386" t="s">
        <v>2108</v>
      </c>
      <c r="AM23" s="56" t="s">
        <v>88</v>
      </c>
      <c r="AN23" s="402" t="s">
        <v>2113</v>
      </c>
      <c r="AO23" s="402" t="s">
        <v>2113</v>
      </c>
      <c r="AP23" s="404"/>
      <c r="AQ23" s="404"/>
      <c r="AR23" s="404"/>
      <c r="AS23" s="404"/>
      <c r="AT23" s="404"/>
      <c r="AU23" s="404"/>
      <c r="AV23" s="404"/>
    </row>
    <row r="24">
      <c r="A24" s="382" t="s">
        <v>2224</v>
      </c>
      <c r="B24" s="382" t="s">
        <v>43</v>
      </c>
      <c r="C24" s="382" t="s">
        <v>2079</v>
      </c>
      <c r="D24" s="382" t="s">
        <v>1130</v>
      </c>
      <c r="E24" s="383"/>
      <c r="F24" s="383"/>
      <c r="G24" s="383"/>
      <c r="H24" s="386" t="s">
        <v>1551</v>
      </c>
      <c r="I24" s="386" t="s">
        <v>2225</v>
      </c>
      <c r="J24" s="386" t="s">
        <v>2226</v>
      </c>
      <c r="K24" s="386" t="s">
        <v>2081</v>
      </c>
      <c r="L24" s="383"/>
      <c r="M24" s="383"/>
      <c r="N24" s="386" t="s">
        <v>2227</v>
      </c>
      <c r="O24" s="386" t="s">
        <v>187</v>
      </c>
      <c r="P24" s="386" t="s">
        <v>2083</v>
      </c>
      <c r="Q24" s="386" t="s">
        <v>2084</v>
      </c>
      <c r="R24" s="386" t="s">
        <v>75</v>
      </c>
      <c r="S24" s="414"/>
      <c r="T24" s="388">
        <f>SUMIFS('PO Line Items'!$H:$H, 'PO Line Items'!$C:$C, $A24) + SUMIFS('Change Orders'!$M:$M, 'Change Orders'!$E:$E, $A24, 'Change Orders'!$W:$W, "Approved")</f>
        <v>0</v>
      </c>
      <c r="U24" s="389"/>
      <c r="V24" s="389" t="str">
        <f t="shared" si="1"/>
        <v/>
      </c>
      <c r="W24" s="391" t="str">
        <f t="shared" si="2"/>
        <v/>
      </c>
      <c r="X24" s="388">
        <f>SUMIFS('PO Line Items'!$H:$H, 'PO Line Items'!$C:$C, $A24) + SUMIFS('Change Orders'!$M:$M, 'Change Orders'!$E:$E, $A24, 'Change Orders'!$W:$W, "Approved")</f>
        <v>0</v>
      </c>
      <c r="Y24" s="391">
        <f t="shared" si="3"/>
        <v>0</v>
      </c>
      <c r="Z24" s="391"/>
      <c r="AA24" s="389">
        <f t="shared" si="4"/>
        <v>0</v>
      </c>
      <c r="AB24" s="383"/>
      <c r="AC24" s="386" t="s">
        <v>2105</v>
      </c>
      <c r="AD24" s="415" t="b">
        <v>0</v>
      </c>
      <c r="AE24" s="383"/>
      <c r="AF24" s="383"/>
      <c r="AG24" s="399" t="s">
        <v>2188</v>
      </c>
      <c r="AH24" s="386" t="str">
        <f t="array" ref="AH24">_xlfn.XLOOKUP(AG24, 'GL Accounts'!$A$2:$A271, 'GL Accounts'!$B$2:$B271, "")</f>
        <v>Expense · Creative</v>
      </c>
      <c r="AI24" s="386" t="s">
        <v>2106</v>
      </c>
      <c r="AJ24" s="386" t="s">
        <v>2227</v>
      </c>
      <c r="AK24" s="386" t="s">
        <v>2111</v>
      </c>
      <c r="AL24" s="386" t="s">
        <v>2108</v>
      </c>
      <c r="AM24" s="56" t="s">
        <v>88</v>
      </c>
      <c r="AN24" s="402" t="s">
        <v>2113</v>
      </c>
      <c r="AO24" s="402" t="s">
        <v>2113</v>
      </c>
      <c r="AP24" s="404"/>
      <c r="AQ24" s="404"/>
      <c r="AR24" s="404"/>
      <c r="AS24" s="404"/>
      <c r="AT24" s="404"/>
      <c r="AU24" s="404"/>
      <c r="AV24" s="404"/>
    </row>
    <row r="25">
      <c r="A25" s="382" t="s">
        <v>2228</v>
      </c>
      <c r="B25" s="382" t="s">
        <v>43</v>
      </c>
      <c r="C25" s="382" t="s">
        <v>2079</v>
      </c>
      <c r="D25" s="382" t="s">
        <v>1130</v>
      </c>
      <c r="E25" s="383"/>
      <c r="F25" s="383"/>
      <c r="G25" s="383"/>
      <c r="H25" s="386" t="s">
        <v>1551</v>
      </c>
      <c r="I25" s="386" t="s">
        <v>2229</v>
      </c>
      <c r="J25" s="386" t="s">
        <v>2177</v>
      </c>
      <c r="K25" s="386" t="s">
        <v>2081</v>
      </c>
      <c r="L25" s="383"/>
      <c r="M25" s="383"/>
      <c r="N25" s="386" t="s">
        <v>1550</v>
      </c>
      <c r="O25" s="386" t="s">
        <v>187</v>
      </c>
      <c r="P25" s="386" t="s">
        <v>2083</v>
      </c>
      <c r="Q25" s="386" t="s">
        <v>84</v>
      </c>
      <c r="R25" s="386" t="s">
        <v>75</v>
      </c>
      <c r="S25" s="414"/>
      <c r="T25" s="388">
        <f>SUMIFS('PO Line Items'!$H:$H, 'PO Line Items'!$C:$C, $A25) + SUMIFS('Change Orders'!$M:$M, 'Change Orders'!$E:$E, $A25, 'Change Orders'!$W:$W, "Approved")</f>
        <v>0</v>
      </c>
      <c r="U25" s="389"/>
      <c r="V25" s="389" t="str">
        <f t="shared" si="1"/>
        <v/>
      </c>
      <c r="W25" s="391" t="str">
        <f t="shared" si="2"/>
        <v/>
      </c>
      <c r="X25" s="388">
        <f>SUMIFS('PO Line Items'!$H:$H, 'PO Line Items'!$C:$C, $A25) + SUMIFS('Change Orders'!$M:$M, 'Change Orders'!$E:$E, $A25, 'Change Orders'!$W:$W, "Approved")</f>
        <v>0</v>
      </c>
      <c r="Y25" s="391">
        <f t="shared" si="3"/>
        <v>0</v>
      </c>
      <c r="Z25" s="391"/>
      <c r="AA25" s="389">
        <f t="shared" si="4"/>
        <v>0</v>
      </c>
      <c r="AB25" s="383"/>
      <c r="AC25" s="386" t="s">
        <v>2105</v>
      </c>
      <c r="AD25" s="415" t="b">
        <v>0</v>
      </c>
      <c r="AE25" s="383"/>
      <c r="AF25" s="383"/>
      <c r="AG25" s="399" t="s">
        <v>2188</v>
      </c>
      <c r="AH25" s="386" t="str">
        <f t="array" ref="AH25">_xlfn.XLOOKUP(AG25, 'GL Accounts'!$A$2:$A271, 'GL Accounts'!$B$2:$B271, "")</f>
        <v>Expense · Creative</v>
      </c>
      <c r="AI25" s="386" t="s">
        <v>2106</v>
      </c>
      <c r="AJ25" s="386" t="s">
        <v>1550</v>
      </c>
      <c r="AK25" s="386" t="s">
        <v>2111</v>
      </c>
      <c r="AL25" s="386" t="s">
        <v>2108</v>
      </c>
      <c r="AM25" s="56" t="s">
        <v>88</v>
      </c>
      <c r="AN25" s="402" t="s">
        <v>2113</v>
      </c>
      <c r="AO25" s="402" t="s">
        <v>2113</v>
      </c>
      <c r="AP25" s="404"/>
      <c r="AQ25" s="404"/>
      <c r="AR25" s="404"/>
      <c r="AS25" s="404"/>
      <c r="AT25" s="404"/>
      <c r="AU25" s="404"/>
      <c r="AV25" s="404"/>
    </row>
    <row r="26">
      <c r="A26" s="382" t="s">
        <v>2230</v>
      </c>
      <c r="B26" s="382" t="s">
        <v>43</v>
      </c>
      <c r="C26" s="382" t="s">
        <v>2079</v>
      </c>
      <c r="D26" s="382" t="s">
        <v>1130</v>
      </c>
      <c r="E26" s="383"/>
      <c r="F26" s="383"/>
      <c r="G26" s="383"/>
      <c r="H26" s="386" t="s">
        <v>1551</v>
      </c>
      <c r="I26" s="386" t="s">
        <v>2229</v>
      </c>
      <c r="J26" s="386" t="s">
        <v>2231</v>
      </c>
      <c r="K26" s="386" t="s">
        <v>2081</v>
      </c>
      <c r="L26" s="383"/>
      <c r="M26" s="383"/>
      <c r="N26" s="386" t="s">
        <v>1597</v>
      </c>
      <c r="O26" s="386" t="s">
        <v>187</v>
      </c>
      <c r="P26" s="386" t="s">
        <v>2083</v>
      </c>
      <c r="Q26" s="386" t="s">
        <v>84</v>
      </c>
      <c r="R26" s="386" t="s">
        <v>75</v>
      </c>
      <c r="S26" s="414"/>
      <c r="T26" s="388">
        <f>SUMIFS('PO Line Items'!$H:$H, 'PO Line Items'!$C:$C, $A26) + SUMIFS('Change Orders'!$M:$M, 'Change Orders'!$E:$E, $A26, 'Change Orders'!$W:$W, "Approved")</f>
        <v>0</v>
      </c>
      <c r="U26" s="389"/>
      <c r="V26" s="389" t="str">
        <f t="shared" si="1"/>
        <v/>
      </c>
      <c r="W26" s="391" t="str">
        <f t="shared" si="2"/>
        <v/>
      </c>
      <c r="X26" s="388">
        <f>SUMIFS('PO Line Items'!$H:$H, 'PO Line Items'!$C:$C, $A26) + SUMIFS('Change Orders'!$M:$M, 'Change Orders'!$E:$E, $A26, 'Change Orders'!$W:$W, "Approved")</f>
        <v>0</v>
      </c>
      <c r="Y26" s="391">
        <f t="shared" si="3"/>
        <v>0</v>
      </c>
      <c r="Z26" s="391"/>
      <c r="AA26" s="389">
        <f t="shared" si="4"/>
        <v>0</v>
      </c>
      <c r="AB26" s="383"/>
      <c r="AC26" s="386" t="s">
        <v>2105</v>
      </c>
      <c r="AD26" s="415" t="b">
        <v>0</v>
      </c>
      <c r="AE26" s="383"/>
      <c r="AF26" s="383"/>
      <c r="AG26" s="399" t="s">
        <v>2188</v>
      </c>
      <c r="AH26" s="386" t="str">
        <f t="array" ref="AH26">_xlfn.XLOOKUP(AG26, 'GL Accounts'!$A$2:$A271, 'GL Accounts'!$B$2:$B271, "")</f>
        <v>Expense · Creative</v>
      </c>
      <c r="AI26" s="386" t="s">
        <v>2106</v>
      </c>
      <c r="AJ26" s="386" t="s">
        <v>1597</v>
      </c>
      <c r="AK26" s="386" t="s">
        <v>2111</v>
      </c>
      <c r="AL26" s="386" t="s">
        <v>2108</v>
      </c>
      <c r="AM26" s="56" t="s">
        <v>88</v>
      </c>
      <c r="AN26" s="402" t="s">
        <v>2113</v>
      </c>
      <c r="AO26" s="402" t="s">
        <v>2113</v>
      </c>
      <c r="AP26" s="404"/>
      <c r="AQ26" s="404"/>
      <c r="AR26" s="404"/>
      <c r="AS26" s="404"/>
      <c r="AT26" s="404"/>
      <c r="AU26" s="404"/>
      <c r="AV26" s="404"/>
    </row>
    <row r="27">
      <c r="A27" s="382" t="s">
        <v>2120</v>
      </c>
      <c r="B27" s="382" t="s">
        <v>43</v>
      </c>
      <c r="C27" s="382" t="s">
        <v>2079</v>
      </c>
      <c r="D27" s="382" t="s">
        <v>1130</v>
      </c>
      <c r="E27" s="383"/>
      <c r="F27" s="383"/>
      <c r="G27" s="383"/>
      <c r="H27" s="386" t="s">
        <v>1551</v>
      </c>
      <c r="I27" s="386" t="s">
        <v>2232</v>
      </c>
      <c r="J27" s="386" t="s">
        <v>2233</v>
      </c>
      <c r="K27" s="386" t="s">
        <v>2081</v>
      </c>
      <c r="L27" s="383"/>
      <c r="M27" s="383"/>
      <c r="N27" s="386" t="s">
        <v>1712</v>
      </c>
      <c r="O27" s="386" t="s">
        <v>187</v>
      </c>
      <c r="P27" s="386" t="s">
        <v>2083</v>
      </c>
      <c r="Q27" s="386" t="s">
        <v>84</v>
      </c>
      <c r="R27" s="386" t="s">
        <v>75</v>
      </c>
      <c r="S27" s="414"/>
      <c r="T27" s="388">
        <f>SUMIFS('PO Line Items'!$H:$H, 'PO Line Items'!$C:$C, $A27) + SUMIFS('Change Orders'!$M:$M, 'Change Orders'!$E:$E, $A27, 'Change Orders'!$W:$W, "Approved")</f>
        <v>5200</v>
      </c>
      <c r="U27" s="389"/>
      <c r="V27" s="389" t="str">
        <f t="shared" si="1"/>
        <v/>
      </c>
      <c r="W27" s="391" t="str">
        <f t="shared" si="2"/>
        <v/>
      </c>
      <c r="X27" s="388">
        <f>SUMIFS('PO Line Items'!$H:$H, 'PO Line Items'!$C:$C, $A27) + SUMIFS('Change Orders'!$M:$M, 'Change Orders'!$E:$E, $A27, 'Change Orders'!$W:$W, "Approved")</f>
        <v>5200</v>
      </c>
      <c r="Y27" s="391">
        <f t="shared" si="3"/>
        <v>5200</v>
      </c>
      <c r="Z27" s="391"/>
      <c r="AA27" s="389">
        <f t="shared" si="4"/>
        <v>0</v>
      </c>
      <c r="AB27" s="383"/>
      <c r="AC27" s="386" t="s">
        <v>2105</v>
      </c>
      <c r="AD27" s="415" t="b">
        <v>0</v>
      </c>
      <c r="AE27" s="383"/>
      <c r="AF27" s="383"/>
      <c r="AG27" s="399" t="s">
        <v>2188</v>
      </c>
      <c r="AH27" s="386" t="str">
        <f t="array" ref="AH27">_xlfn.XLOOKUP(AG27, 'GL Accounts'!$A$2:$A271, 'GL Accounts'!$B$2:$B271, "")</f>
        <v>Expense · Creative</v>
      </c>
      <c r="AI27" s="386" t="s">
        <v>2106</v>
      </c>
      <c r="AJ27" s="386" t="s">
        <v>1712</v>
      </c>
      <c r="AK27" s="386" t="s">
        <v>2111</v>
      </c>
      <c r="AL27" s="386" t="s">
        <v>2108</v>
      </c>
      <c r="AM27" s="56" t="s">
        <v>88</v>
      </c>
      <c r="AN27" s="402" t="s">
        <v>2113</v>
      </c>
      <c r="AO27" s="402" t="s">
        <v>2113</v>
      </c>
      <c r="AP27" s="404"/>
      <c r="AQ27" s="404"/>
      <c r="AR27" s="404"/>
      <c r="AS27" s="404"/>
      <c r="AT27" s="404"/>
      <c r="AU27" s="404"/>
      <c r="AV27" s="404"/>
    </row>
    <row r="28">
      <c r="A28" s="382" t="s">
        <v>2234</v>
      </c>
      <c r="B28" s="382" t="s">
        <v>43</v>
      </c>
      <c r="C28" s="382" t="s">
        <v>2079</v>
      </c>
      <c r="D28" s="382" t="s">
        <v>1130</v>
      </c>
      <c r="E28" s="383"/>
      <c r="F28" s="383"/>
      <c r="G28" s="383"/>
      <c r="H28" s="386" t="s">
        <v>1551</v>
      </c>
      <c r="I28" s="386" t="s">
        <v>2232</v>
      </c>
      <c r="J28" s="386" t="s">
        <v>2235</v>
      </c>
      <c r="K28" s="386" t="s">
        <v>2081</v>
      </c>
      <c r="L28" s="383"/>
      <c r="M28" s="383"/>
      <c r="N28" s="386" t="s">
        <v>2236</v>
      </c>
      <c r="O28" s="386" t="s">
        <v>187</v>
      </c>
      <c r="P28" s="386" t="s">
        <v>2083</v>
      </c>
      <c r="Q28" s="386" t="s">
        <v>84</v>
      </c>
      <c r="R28" s="386" t="s">
        <v>75</v>
      </c>
      <c r="S28" s="414"/>
      <c r="T28" s="388">
        <f>SUMIFS('PO Line Items'!$H:$H, 'PO Line Items'!$C:$C, $A28) + SUMIFS('Change Orders'!$M:$M, 'Change Orders'!$E:$E, $A28, 'Change Orders'!$W:$W, "Approved")</f>
        <v>0</v>
      </c>
      <c r="U28" s="389"/>
      <c r="V28" s="389" t="str">
        <f t="shared" si="1"/>
        <v/>
      </c>
      <c r="W28" s="391" t="str">
        <f t="shared" si="2"/>
        <v/>
      </c>
      <c r="X28" s="388">
        <f>SUMIFS('PO Line Items'!$H:$H, 'PO Line Items'!$C:$C, $A28) + SUMIFS('Change Orders'!$M:$M, 'Change Orders'!$E:$E, $A28, 'Change Orders'!$W:$W, "Approved")</f>
        <v>0</v>
      </c>
      <c r="Y28" s="391">
        <f t="shared" si="3"/>
        <v>0</v>
      </c>
      <c r="Z28" s="391"/>
      <c r="AA28" s="389">
        <f t="shared" si="4"/>
        <v>0</v>
      </c>
      <c r="AB28" s="383"/>
      <c r="AC28" s="386" t="s">
        <v>2105</v>
      </c>
      <c r="AD28" s="415" t="b">
        <v>0</v>
      </c>
      <c r="AE28" s="383"/>
      <c r="AF28" s="383"/>
      <c r="AG28" s="399" t="s">
        <v>2188</v>
      </c>
      <c r="AH28" s="386" t="str">
        <f t="array" ref="AH28">_xlfn.XLOOKUP(AG28, 'GL Accounts'!$A$2:$A271, 'GL Accounts'!$B$2:$B271, "")</f>
        <v>Expense · Creative</v>
      </c>
      <c r="AI28" s="386" t="s">
        <v>2106</v>
      </c>
      <c r="AJ28" s="386" t="s">
        <v>2236</v>
      </c>
      <c r="AK28" s="386" t="s">
        <v>2111</v>
      </c>
      <c r="AL28" s="386" t="s">
        <v>2108</v>
      </c>
      <c r="AM28" s="56" t="s">
        <v>88</v>
      </c>
      <c r="AN28" s="402" t="s">
        <v>2113</v>
      </c>
      <c r="AO28" s="402" t="s">
        <v>2113</v>
      </c>
      <c r="AP28" s="404"/>
      <c r="AQ28" s="404"/>
      <c r="AR28" s="404"/>
      <c r="AS28" s="404"/>
      <c r="AT28" s="404"/>
      <c r="AU28" s="404"/>
      <c r="AV28" s="404"/>
    </row>
    <row r="29">
      <c r="A29" s="382" t="s">
        <v>2237</v>
      </c>
      <c r="B29" s="382" t="s">
        <v>43</v>
      </c>
      <c r="C29" s="382" t="s">
        <v>2079</v>
      </c>
      <c r="D29" s="382" t="s">
        <v>1130</v>
      </c>
      <c r="E29" s="383"/>
      <c r="F29" s="383"/>
      <c r="G29" s="383"/>
      <c r="H29" s="386" t="s">
        <v>1320</v>
      </c>
      <c r="I29" s="386" t="s">
        <v>2238</v>
      </c>
      <c r="J29" s="386" t="s">
        <v>2239</v>
      </c>
      <c r="K29" s="386" t="s">
        <v>2081</v>
      </c>
      <c r="L29" s="383"/>
      <c r="M29" s="383"/>
      <c r="N29" s="386" t="s">
        <v>2240</v>
      </c>
      <c r="O29" s="386" t="s">
        <v>165</v>
      </c>
      <c r="P29" s="386" t="s">
        <v>2083</v>
      </c>
      <c r="Q29" s="386" t="s">
        <v>2084</v>
      </c>
      <c r="R29" s="386" t="s">
        <v>75</v>
      </c>
      <c r="S29" s="414"/>
      <c r="T29" s="388">
        <f>SUMIFS('PO Line Items'!$H:$H, 'PO Line Items'!$C:$C, $A29) + SUMIFS('Change Orders'!$M:$M, 'Change Orders'!$E:$E, $A29, 'Change Orders'!$W:$W, "Approved")</f>
        <v>0</v>
      </c>
      <c r="U29" s="389"/>
      <c r="V29" s="389" t="str">
        <f t="shared" si="1"/>
        <v/>
      </c>
      <c r="W29" s="391" t="str">
        <f t="shared" si="2"/>
        <v/>
      </c>
      <c r="X29" s="388">
        <f>SUMIFS('PO Line Items'!$H:$H, 'PO Line Items'!$C:$C, $A29) + SUMIFS('Change Orders'!$M:$M, 'Change Orders'!$E:$E, $A29, 'Change Orders'!$W:$W, "Approved")</f>
        <v>0</v>
      </c>
      <c r="Y29" s="391">
        <f t="shared" si="3"/>
        <v>0</v>
      </c>
      <c r="Z29" s="391"/>
      <c r="AA29" s="389">
        <f t="shared" si="4"/>
        <v>0</v>
      </c>
      <c r="AB29" s="383"/>
      <c r="AC29" s="386" t="s">
        <v>2105</v>
      </c>
      <c r="AD29" s="415" t="b">
        <v>0</v>
      </c>
      <c r="AE29" s="383"/>
      <c r="AF29" s="383"/>
      <c r="AG29" s="399" t="s">
        <v>2246</v>
      </c>
      <c r="AH29" s="386" t="str">
        <f t="array" ref="AH29">_xlfn.XLOOKUP(AG29, 'GL Accounts'!$A$2:$A271, 'GL Accounts'!$B$2:$B271, "")</f>
        <v>Expense · Talent</v>
      </c>
      <c r="AI29" s="386" t="s">
        <v>2106</v>
      </c>
      <c r="AJ29" s="386" t="s">
        <v>2240</v>
      </c>
      <c r="AK29" s="386" t="s">
        <v>2111</v>
      </c>
      <c r="AL29" s="386" t="s">
        <v>2108</v>
      </c>
      <c r="AM29" s="56" t="s">
        <v>88</v>
      </c>
      <c r="AN29" s="402" t="s">
        <v>2113</v>
      </c>
      <c r="AO29" s="402" t="s">
        <v>2113</v>
      </c>
      <c r="AP29" s="404"/>
      <c r="AQ29" s="404"/>
      <c r="AR29" s="404"/>
      <c r="AS29" s="404"/>
      <c r="AT29" s="404"/>
      <c r="AU29" s="404"/>
      <c r="AV29" s="404"/>
    </row>
    <row r="30">
      <c r="A30" s="382" t="s">
        <v>2248</v>
      </c>
      <c r="B30" s="382" t="s">
        <v>43</v>
      </c>
      <c r="C30" s="382" t="s">
        <v>2079</v>
      </c>
      <c r="D30" s="382" t="s">
        <v>1130</v>
      </c>
      <c r="E30" s="383"/>
      <c r="F30" s="383"/>
      <c r="G30" s="383"/>
      <c r="H30" s="386" t="s">
        <v>1320</v>
      </c>
      <c r="I30" s="386" t="s">
        <v>2249</v>
      </c>
      <c r="J30" s="386" t="s">
        <v>2250</v>
      </c>
      <c r="K30" s="386" t="s">
        <v>2081</v>
      </c>
      <c r="L30" s="383"/>
      <c r="M30" s="383"/>
      <c r="N30" s="386" t="s">
        <v>2251</v>
      </c>
      <c r="O30" s="386" t="s">
        <v>165</v>
      </c>
      <c r="P30" s="386" t="s">
        <v>2083</v>
      </c>
      <c r="Q30" s="386" t="s">
        <v>2084</v>
      </c>
      <c r="R30" s="386" t="s">
        <v>75</v>
      </c>
      <c r="S30" s="414"/>
      <c r="T30" s="388">
        <f>SUMIFS('PO Line Items'!$H:$H, 'PO Line Items'!$C:$C, $A30) + SUMIFS('Change Orders'!$M:$M, 'Change Orders'!$E:$E, $A30, 'Change Orders'!$W:$W, "Approved")</f>
        <v>0</v>
      </c>
      <c r="U30" s="389"/>
      <c r="V30" s="389" t="str">
        <f t="shared" si="1"/>
        <v/>
      </c>
      <c r="W30" s="391" t="str">
        <f t="shared" si="2"/>
        <v/>
      </c>
      <c r="X30" s="388">
        <f>SUMIFS('PO Line Items'!$H:$H, 'PO Line Items'!$C:$C, $A30) + SUMIFS('Change Orders'!$M:$M, 'Change Orders'!$E:$E, $A30, 'Change Orders'!$W:$W, "Approved")</f>
        <v>0</v>
      </c>
      <c r="Y30" s="391">
        <f t="shared" si="3"/>
        <v>0</v>
      </c>
      <c r="Z30" s="391"/>
      <c r="AA30" s="389">
        <f t="shared" si="4"/>
        <v>0</v>
      </c>
      <c r="AB30" s="383"/>
      <c r="AC30" s="386" t="s">
        <v>2105</v>
      </c>
      <c r="AD30" s="415" t="b">
        <v>0</v>
      </c>
      <c r="AE30" s="383"/>
      <c r="AF30" s="383"/>
      <c r="AG30" s="399" t="s">
        <v>2246</v>
      </c>
      <c r="AH30" s="386" t="str">
        <f t="array" ref="AH30">_xlfn.XLOOKUP(AG30, 'GL Accounts'!$A$2:$A271, 'GL Accounts'!$B$2:$B271, "")</f>
        <v>Expense · Talent</v>
      </c>
      <c r="AI30" s="386" t="s">
        <v>2106</v>
      </c>
      <c r="AJ30" s="386" t="s">
        <v>2251</v>
      </c>
      <c r="AK30" s="386" t="s">
        <v>2111</v>
      </c>
      <c r="AL30" s="386" t="s">
        <v>2108</v>
      </c>
      <c r="AM30" s="56" t="s">
        <v>88</v>
      </c>
      <c r="AN30" s="402" t="s">
        <v>2113</v>
      </c>
      <c r="AO30" s="402" t="s">
        <v>2113</v>
      </c>
      <c r="AP30" s="404"/>
      <c r="AQ30" s="404"/>
      <c r="AR30" s="404"/>
      <c r="AS30" s="404"/>
      <c r="AT30" s="404"/>
      <c r="AU30" s="404"/>
      <c r="AV30" s="404"/>
    </row>
    <row r="31">
      <c r="A31" s="382" t="s">
        <v>2271</v>
      </c>
      <c r="B31" s="382" t="s">
        <v>43</v>
      </c>
      <c r="C31" s="382" t="s">
        <v>2079</v>
      </c>
      <c r="D31" s="382" t="s">
        <v>1130</v>
      </c>
      <c r="E31" s="383"/>
      <c r="F31" s="383"/>
      <c r="G31" s="383"/>
      <c r="H31" s="386" t="s">
        <v>1320</v>
      </c>
      <c r="I31" s="386" t="s">
        <v>2249</v>
      </c>
      <c r="J31" s="386" t="s">
        <v>2275</v>
      </c>
      <c r="K31" s="386" t="s">
        <v>2081</v>
      </c>
      <c r="L31" s="383"/>
      <c r="M31" s="383"/>
      <c r="N31" s="386" t="s">
        <v>2276</v>
      </c>
      <c r="O31" s="386" t="s">
        <v>165</v>
      </c>
      <c r="P31" s="386" t="s">
        <v>2083</v>
      </c>
      <c r="Q31" s="386" t="s">
        <v>2084</v>
      </c>
      <c r="R31" s="386" t="s">
        <v>75</v>
      </c>
      <c r="S31" s="414"/>
      <c r="T31" s="388">
        <f>SUMIFS('PO Line Items'!$H:$H, 'PO Line Items'!$C:$C, $A31) + SUMIFS('Change Orders'!$M:$M, 'Change Orders'!$E:$E, $A31, 'Change Orders'!$W:$W, "Approved")</f>
        <v>0</v>
      </c>
      <c r="U31" s="389"/>
      <c r="V31" s="389" t="str">
        <f t="shared" si="1"/>
        <v/>
      </c>
      <c r="W31" s="391" t="str">
        <f t="shared" si="2"/>
        <v/>
      </c>
      <c r="X31" s="388">
        <f>SUMIFS('PO Line Items'!$H:$H, 'PO Line Items'!$C:$C, $A31) + SUMIFS('Change Orders'!$M:$M, 'Change Orders'!$E:$E, $A31, 'Change Orders'!$W:$W, "Approved")</f>
        <v>0</v>
      </c>
      <c r="Y31" s="391">
        <f t="shared" si="3"/>
        <v>0</v>
      </c>
      <c r="Z31" s="391"/>
      <c r="AA31" s="389">
        <f t="shared" si="4"/>
        <v>0</v>
      </c>
      <c r="AB31" s="383"/>
      <c r="AC31" s="386" t="s">
        <v>2105</v>
      </c>
      <c r="AD31" s="415" t="b">
        <v>0</v>
      </c>
      <c r="AE31" s="383"/>
      <c r="AF31" s="383"/>
      <c r="AG31" s="399" t="s">
        <v>2246</v>
      </c>
      <c r="AH31" s="386" t="str">
        <f t="array" ref="AH31">_xlfn.XLOOKUP(AG31, 'GL Accounts'!$A$2:$A271, 'GL Accounts'!$B$2:$B271, "")</f>
        <v>Expense · Talent</v>
      </c>
      <c r="AI31" s="386" t="s">
        <v>2106</v>
      </c>
      <c r="AJ31" s="386" t="s">
        <v>2276</v>
      </c>
      <c r="AK31" s="386" t="s">
        <v>2111</v>
      </c>
      <c r="AL31" s="386" t="s">
        <v>2108</v>
      </c>
      <c r="AM31" s="56" t="s">
        <v>88</v>
      </c>
      <c r="AN31" s="402" t="s">
        <v>2113</v>
      </c>
      <c r="AO31" s="402" t="s">
        <v>2113</v>
      </c>
      <c r="AP31" s="404"/>
      <c r="AQ31" s="404"/>
      <c r="AR31" s="404"/>
      <c r="AS31" s="404"/>
      <c r="AT31" s="404"/>
      <c r="AU31" s="404"/>
      <c r="AV31" s="404"/>
    </row>
    <row r="32">
      <c r="A32" s="382" t="s">
        <v>2277</v>
      </c>
      <c r="B32" s="382" t="s">
        <v>43</v>
      </c>
      <c r="C32" s="382" t="s">
        <v>2079</v>
      </c>
      <c r="D32" s="382" t="s">
        <v>1130</v>
      </c>
      <c r="E32" s="383"/>
      <c r="F32" s="383"/>
      <c r="G32" s="383"/>
      <c r="H32" s="386" t="s">
        <v>1320</v>
      </c>
      <c r="I32" s="386" t="s">
        <v>2278</v>
      </c>
      <c r="J32" s="386" t="s">
        <v>1322</v>
      </c>
      <c r="K32" s="386" t="s">
        <v>2081</v>
      </c>
      <c r="L32" s="383"/>
      <c r="M32" s="383"/>
      <c r="N32" s="386" t="s">
        <v>1321</v>
      </c>
      <c r="O32" s="386" t="s">
        <v>165</v>
      </c>
      <c r="P32" s="386" t="s">
        <v>2083</v>
      </c>
      <c r="Q32" s="386" t="s">
        <v>2084</v>
      </c>
      <c r="R32" s="386" t="s">
        <v>75</v>
      </c>
      <c r="S32" s="414"/>
      <c r="T32" s="388">
        <f>SUMIFS('PO Line Items'!$H:$H, 'PO Line Items'!$C:$C, $A32) + SUMIFS('Change Orders'!$M:$M, 'Change Orders'!$E:$E, $A32, 'Change Orders'!$W:$W, "Approved")</f>
        <v>0</v>
      </c>
      <c r="U32" s="389"/>
      <c r="V32" s="389" t="str">
        <f t="shared" si="1"/>
        <v/>
      </c>
      <c r="W32" s="391" t="str">
        <f t="shared" si="2"/>
        <v/>
      </c>
      <c r="X32" s="388">
        <f>SUMIFS('PO Line Items'!$H:$H, 'PO Line Items'!$C:$C, $A32) + SUMIFS('Change Orders'!$M:$M, 'Change Orders'!$E:$E, $A32, 'Change Orders'!$W:$W, "Approved")</f>
        <v>0</v>
      </c>
      <c r="Y32" s="391">
        <f t="shared" si="3"/>
        <v>0</v>
      </c>
      <c r="Z32" s="391"/>
      <c r="AA32" s="389">
        <f t="shared" si="4"/>
        <v>0</v>
      </c>
      <c r="AB32" s="383"/>
      <c r="AC32" s="386" t="s">
        <v>2105</v>
      </c>
      <c r="AD32" s="415" t="b">
        <v>0</v>
      </c>
      <c r="AE32" s="383"/>
      <c r="AF32" s="383"/>
      <c r="AG32" s="399" t="s">
        <v>2246</v>
      </c>
      <c r="AH32" s="386" t="str">
        <f t="array" ref="AH32">_xlfn.XLOOKUP(AG32, 'GL Accounts'!$A$2:$A271, 'GL Accounts'!$B$2:$B271, "")</f>
        <v>Expense · Talent</v>
      </c>
      <c r="AI32" s="386" t="s">
        <v>2106</v>
      </c>
      <c r="AJ32" s="386" t="s">
        <v>1321</v>
      </c>
      <c r="AK32" s="386" t="s">
        <v>2111</v>
      </c>
      <c r="AL32" s="386" t="s">
        <v>2108</v>
      </c>
      <c r="AM32" s="56" t="s">
        <v>88</v>
      </c>
      <c r="AN32" s="402" t="s">
        <v>2113</v>
      </c>
      <c r="AO32" s="402" t="s">
        <v>2113</v>
      </c>
      <c r="AP32" s="404"/>
      <c r="AQ32" s="404"/>
      <c r="AR32" s="404"/>
      <c r="AS32" s="404"/>
      <c r="AT32" s="404"/>
      <c r="AU32" s="404"/>
      <c r="AV32" s="404"/>
    </row>
    <row r="33">
      <c r="A33" s="382" t="s">
        <v>2280</v>
      </c>
      <c r="B33" s="382" t="s">
        <v>43</v>
      </c>
      <c r="C33" s="382" t="s">
        <v>2079</v>
      </c>
      <c r="D33" s="382" t="s">
        <v>1130</v>
      </c>
      <c r="E33" s="383"/>
      <c r="F33" s="383"/>
      <c r="G33" s="383"/>
      <c r="H33" s="386" t="s">
        <v>1320</v>
      </c>
      <c r="I33" s="386" t="s">
        <v>2282</v>
      </c>
      <c r="J33" s="386" t="s">
        <v>2283</v>
      </c>
      <c r="K33" s="386" t="s">
        <v>2081</v>
      </c>
      <c r="L33" s="383"/>
      <c r="M33" s="383"/>
      <c r="N33" s="386" t="s">
        <v>2284</v>
      </c>
      <c r="O33" s="386" t="s">
        <v>165</v>
      </c>
      <c r="P33" s="386" t="s">
        <v>2083</v>
      </c>
      <c r="Q33" s="386" t="s">
        <v>2084</v>
      </c>
      <c r="R33" s="386" t="s">
        <v>75</v>
      </c>
      <c r="S33" s="414"/>
      <c r="T33" s="388">
        <f>SUMIFS('PO Line Items'!$H:$H, 'PO Line Items'!$C:$C, $A33) + SUMIFS('Change Orders'!$M:$M, 'Change Orders'!$E:$E, $A33, 'Change Orders'!$W:$W, "Approved")</f>
        <v>0</v>
      </c>
      <c r="U33" s="389"/>
      <c r="V33" s="389" t="str">
        <f t="shared" si="1"/>
        <v/>
      </c>
      <c r="W33" s="391" t="str">
        <f t="shared" si="2"/>
        <v/>
      </c>
      <c r="X33" s="388">
        <f>SUMIFS('PO Line Items'!$H:$H, 'PO Line Items'!$C:$C, $A33) + SUMIFS('Change Orders'!$M:$M, 'Change Orders'!$E:$E, $A33, 'Change Orders'!$W:$W, "Approved")</f>
        <v>0</v>
      </c>
      <c r="Y33" s="391">
        <f t="shared" si="3"/>
        <v>0</v>
      </c>
      <c r="Z33" s="391"/>
      <c r="AA33" s="389">
        <f t="shared" si="4"/>
        <v>0</v>
      </c>
      <c r="AB33" s="383"/>
      <c r="AC33" s="386" t="s">
        <v>2105</v>
      </c>
      <c r="AD33" s="415" t="b">
        <v>0</v>
      </c>
      <c r="AE33" s="383"/>
      <c r="AF33" s="383"/>
      <c r="AG33" s="399" t="s">
        <v>2246</v>
      </c>
      <c r="AH33" s="386" t="str">
        <f t="array" ref="AH33">_xlfn.XLOOKUP(AG33, 'GL Accounts'!$A$2:$A271, 'GL Accounts'!$B$2:$B271, "")</f>
        <v>Expense · Talent</v>
      </c>
      <c r="AI33" s="386" t="s">
        <v>2106</v>
      </c>
      <c r="AJ33" s="386" t="s">
        <v>2284</v>
      </c>
      <c r="AK33" s="386" t="s">
        <v>2111</v>
      </c>
      <c r="AL33" s="386" t="s">
        <v>2108</v>
      </c>
      <c r="AM33" s="56" t="s">
        <v>88</v>
      </c>
      <c r="AN33" s="402" t="s">
        <v>2113</v>
      </c>
      <c r="AO33" s="402" t="s">
        <v>2113</v>
      </c>
      <c r="AP33" s="404"/>
      <c r="AQ33" s="404"/>
      <c r="AR33" s="404"/>
      <c r="AS33" s="404"/>
      <c r="AT33" s="404"/>
      <c r="AU33" s="404"/>
      <c r="AV33" s="404"/>
    </row>
    <row r="34">
      <c r="A34" s="382" t="s">
        <v>2289</v>
      </c>
      <c r="B34" s="382" t="s">
        <v>43</v>
      </c>
      <c r="C34" s="382" t="s">
        <v>2079</v>
      </c>
      <c r="D34" s="382" t="s">
        <v>1130</v>
      </c>
      <c r="E34" s="383"/>
      <c r="F34" s="383"/>
      <c r="G34" s="383"/>
      <c r="H34" s="386" t="s">
        <v>1320</v>
      </c>
      <c r="I34" s="386" t="s">
        <v>2293</v>
      </c>
      <c r="J34" s="386" t="s">
        <v>2294</v>
      </c>
      <c r="K34" s="386" t="s">
        <v>2081</v>
      </c>
      <c r="L34" s="383"/>
      <c r="M34" s="383"/>
      <c r="N34" s="386" t="s">
        <v>2295</v>
      </c>
      <c r="O34" s="386" t="s">
        <v>165</v>
      </c>
      <c r="P34" s="386" t="s">
        <v>2083</v>
      </c>
      <c r="Q34" s="386" t="s">
        <v>2084</v>
      </c>
      <c r="R34" s="386" t="s">
        <v>75</v>
      </c>
      <c r="S34" s="414"/>
      <c r="T34" s="388">
        <f>SUMIFS('PO Line Items'!$H:$H, 'PO Line Items'!$C:$C, $A34) + SUMIFS('Change Orders'!$M:$M, 'Change Orders'!$E:$E, $A34, 'Change Orders'!$W:$W, "Approved")</f>
        <v>0</v>
      </c>
      <c r="U34" s="389"/>
      <c r="V34" s="389" t="str">
        <f t="shared" si="1"/>
        <v/>
      </c>
      <c r="W34" s="391" t="str">
        <f t="shared" si="2"/>
        <v/>
      </c>
      <c r="X34" s="388">
        <f>SUMIFS('PO Line Items'!$H:$H, 'PO Line Items'!$C:$C, $A34) + SUMIFS('Change Orders'!$M:$M, 'Change Orders'!$E:$E, $A34, 'Change Orders'!$W:$W, "Approved")</f>
        <v>0</v>
      </c>
      <c r="Y34" s="391">
        <f t="shared" si="3"/>
        <v>0</v>
      </c>
      <c r="Z34" s="391"/>
      <c r="AA34" s="389">
        <f t="shared" si="4"/>
        <v>0</v>
      </c>
      <c r="AB34" s="383"/>
      <c r="AC34" s="386" t="s">
        <v>2105</v>
      </c>
      <c r="AD34" s="415" t="b">
        <v>0</v>
      </c>
      <c r="AE34" s="383"/>
      <c r="AF34" s="383"/>
      <c r="AG34" s="399" t="s">
        <v>2246</v>
      </c>
      <c r="AH34" s="386" t="str">
        <f t="array" ref="AH34">_xlfn.XLOOKUP(AG34, 'GL Accounts'!$A$2:$A271, 'GL Accounts'!$B$2:$B271, "")</f>
        <v>Expense · Talent</v>
      </c>
      <c r="AI34" s="386" t="s">
        <v>2106</v>
      </c>
      <c r="AJ34" s="386" t="s">
        <v>2295</v>
      </c>
      <c r="AK34" s="386" t="s">
        <v>2111</v>
      </c>
      <c r="AL34" s="386" t="s">
        <v>2108</v>
      </c>
      <c r="AM34" s="56" t="s">
        <v>88</v>
      </c>
      <c r="AN34" s="402" t="s">
        <v>2113</v>
      </c>
      <c r="AO34" s="402" t="s">
        <v>2113</v>
      </c>
      <c r="AP34" s="404"/>
      <c r="AQ34" s="404"/>
      <c r="AR34" s="404"/>
      <c r="AS34" s="404"/>
      <c r="AT34" s="404"/>
      <c r="AU34" s="404"/>
      <c r="AV34" s="404"/>
    </row>
    <row r="35">
      <c r="A35" s="382" t="s">
        <v>2307</v>
      </c>
      <c r="B35" s="382" t="s">
        <v>43</v>
      </c>
      <c r="C35" s="382" t="s">
        <v>2079</v>
      </c>
      <c r="D35" s="382" t="s">
        <v>1130</v>
      </c>
      <c r="E35" s="383"/>
      <c r="F35" s="383"/>
      <c r="G35" s="383"/>
      <c r="H35" s="386" t="s">
        <v>1320</v>
      </c>
      <c r="I35" s="386" t="s">
        <v>2308</v>
      </c>
      <c r="J35" s="386" t="s">
        <v>2309</v>
      </c>
      <c r="K35" s="386" t="s">
        <v>2081</v>
      </c>
      <c r="L35" s="383"/>
      <c r="M35" s="383"/>
      <c r="N35" s="386" t="s">
        <v>2310</v>
      </c>
      <c r="O35" s="386" t="s">
        <v>165</v>
      </c>
      <c r="P35" s="386" t="s">
        <v>2083</v>
      </c>
      <c r="Q35" s="386" t="s">
        <v>2084</v>
      </c>
      <c r="R35" s="386" t="s">
        <v>75</v>
      </c>
      <c r="S35" s="414"/>
      <c r="T35" s="388">
        <f>SUMIFS('PO Line Items'!$H:$H, 'PO Line Items'!$C:$C, $A35) + SUMIFS('Change Orders'!$M:$M, 'Change Orders'!$E:$E, $A35, 'Change Orders'!$W:$W, "Approved")</f>
        <v>0</v>
      </c>
      <c r="U35" s="389"/>
      <c r="V35" s="389" t="str">
        <f t="shared" si="1"/>
        <v/>
      </c>
      <c r="W35" s="391" t="str">
        <f t="shared" si="2"/>
        <v/>
      </c>
      <c r="X35" s="388">
        <f>SUMIFS('PO Line Items'!$H:$H, 'PO Line Items'!$C:$C, $A35) + SUMIFS('Change Orders'!$M:$M, 'Change Orders'!$E:$E, $A35, 'Change Orders'!$W:$W, "Approved")</f>
        <v>0</v>
      </c>
      <c r="Y35" s="391">
        <f t="shared" si="3"/>
        <v>0</v>
      </c>
      <c r="Z35" s="391"/>
      <c r="AA35" s="389">
        <f t="shared" si="4"/>
        <v>0</v>
      </c>
      <c r="AB35" s="383"/>
      <c r="AC35" s="386" t="s">
        <v>2105</v>
      </c>
      <c r="AD35" s="415" t="b">
        <v>0</v>
      </c>
      <c r="AE35" s="383"/>
      <c r="AF35" s="383"/>
      <c r="AG35" s="399" t="s">
        <v>2246</v>
      </c>
      <c r="AH35" s="386" t="str">
        <f t="array" ref="AH35">_xlfn.XLOOKUP(AG35, 'GL Accounts'!$A$2:$A271, 'GL Accounts'!$B$2:$B271, "")</f>
        <v>Expense · Talent</v>
      </c>
      <c r="AI35" s="386" t="s">
        <v>2106</v>
      </c>
      <c r="AJ35" s="386" t="s">
        <v>2310</v>
      </c>
      <c r="AK35" s="386" t="s">
        <v>2111</v>
      </c>
      <c r="AL35" s="386" t="s">
        <v>2108</v>
      </c>
      <c r="AM35" s="56" t="s">
        <v>88</v>
      </c>
      <c r="AN35" s="402" t="s">
        <v>2113</v>
      </c>
      <c r="AO35" s="402" t="s">
        <v>2113</v>
      </c>
      <c r="AP35" s="404"/>
      <c r="AQ35" s="404"/>
      <c r="AR35" s="404"/>
      <c r="AS35" s="404"/>
      <c r="AT35" s="404"/>
      <c r="AU35" s="404"/>
      <c r="AV35" s="404"/>
    </row>
    <row r="36">
      <c r="A36" s="382" t="s">
        <v>2311</v>
      </c>
      <c r="B36" s="382" t="s">
        <v>43</v>
      </c>
      <c r="C36" s="382" t="s">
        <v>2079</v>
      </c>
      <c r="D36" s="382" t="s">
        <v>1130</v>
      </c>
      <c r="E36" s="383"/>
      <c r="F36" s="383"/>
      <c r="G36" s="383"/>
      <c r="H36" s="386" t="s">
        <v>1320</v>
      </c>
      <c r="I36" s="386" t="s">
        <v>2312</v>
      </c>
      <c r="J36" s="386" t="s">
        <v>2313</v>
      </c>
      <c r="K36" s="386" t="s">
        <v>2081</v>
      </c>
      <c r="L36" s="383"/>
      <c r="M36" s="383"/>
      <c r="N36" s="386" t="s">
        <v>2314</v>
      </c>
      <c r="O36" s="386" t="s">
        <v>165</v>
      </c>
      <c r="P36" s="386" t="s">
        <v>2083</v>
      </c>
      <c r="Q36" s="386" t="s">
        <v>2084</v>
      </c>
      <c r="R36" s="386" t="s">
        <v>75</v>
      </c>
      <c r="S36" s="414"/>
      <c r="T36" s="388">
        <f>SUMIFS('PO Line Items'!$H:$H, 'PO Line Items'!$C:$C, $A36) + SUMIFS('Change Orders'!$M:$M, 'Change Orders'!$E:$E, $A36, 'Change Orders'!$W:$W, "Approved")</f>
        <v>0</v>
      </c>
      <c r="U36" s="389"/>
      <c r="V36" s="389" t="str">
        <f t="shared" si="1"/>
        <v/>
      </c>
      <c r="W36" s="391" t="str">
        <f t="shared" si="2"/>
        <v/>
      </c>
      <c r="X36" s="388">
        <f>SUMIFS('PO Line Items'!$H:$H, 'PO Line Items'!$C:$C, $A36) + SUMIFS('Change Orders'!$M:$M, 'Change Orders'!$E:$E, $A36, 'Change Orders'!$W:$W, "Approved")</f>
        <v>0</v>
      </c>
      <c r="Y36" s="391">
        <f t="shared" si="3"/>
        <v>0</v>
      </c>
      <c r="Z36" s="391"/>
      <c r="AA36" s="389">
        <f t="shared" si="4"/>
        <v>0</v>
      </c>
      <c r="AB36" s="383"/>
      <c r="AC36" s="386" t="s">
        <v>2105</v>
      </c>
      <c r="AD36" s="415" t="b">
        <v>0</v>
      </c>
      <c r="AE36" s="383"/>
      <c r="AF36" s="383"/>
      <c r="AG36" s="399" t="s">
        <v>2246</v>
      </c>
      <c r="AH36" s="386" t="str">
        <f t="array" ref="AH36">_xlfn.XLOOKUP(AG36, 'GL Accounts'!$A$2:$A271, 'GL Accounts'!$B$2:$B271, "")</f>
        <v>Expense · Talent</v>
      </c>
      <c r="AI36" s="386" t="s">
        <v>2106</v>
      </c>
      <c r="AJ36" s="386" t="s">
        <v>2314</v>
      </c>
      <c r="AK36" s="386" t="s">
        <v>2111</v>
      </c>
      <c r="AL36" s="386" t="s">
        <v>2108</v>
      </c>
      <c r="AM36" s="56" t="s">
        <v>88</v>
      </c>
      <c r="AN36" s="402" t="s">
        <v>2113</v>
      </c>
      <c r="AO36" s="402" t="s">
        <v>2113</v>
      </c>
      <c r="AP36" s="404"/>
      <c r="AQ36" s="404"/>
      <c r="AR36" s="404"/>
      <c r="AS36" s="404"/>
      <c r="AT36" s="404"/>
      <c r="AU36" s="404"/>
      <c r="AV36" s="404"/>
    </row>
    <row r="37">
      <c r="A37" s="382" t="s">
        <v>2325</v>
      </c>
      <c r="B37" s="382" t="s">
        <v>43</v>
      </c>
      <c r="C37" s="382" t="s">
        <v>2079</v>
      </c>
      <c r="D37" s="382" t="s">
        <v>1130</v>
      </c>
      <c r="E37" s="383"/>
      <c r="F37" s="383"/>
      <c r="G37" s="383"/>
      <c r="H37" s="386" t="s">
        <v>1320</v>
      </c>
      <c r="I37" s="386" t="s">
        <v>2326</v>
      </c>
      <c r="J37" s="386" t="s">
        <v>2327</v>
      </c>
      <c r="K37" s="386" t="s">
        <v>2081</v>
      </c>
      <c r="L37" s="383"/>
      <c r="M37" s="383"/>
      <c r="N37" s="386" t="s">
        <v>1719</v>
      </c>
      <c r="O37" s="386" t="s">
        <v>165</v>
      </c>
      <c r="P37" s="386" t="s">
        <v>2083</v>
      </c>
      <c r="Q37" s="386" t="s">
        <v>84</v>
      </c>
      <c r="R37" s="386" t="s">
        <v>75</v>
      </c>
      <c r="S37" s="414"/>
      <c r="T37" s="388">
        <f>SUMIFS('PO Line Items'!$H:$H, 'PO Line Items'!$C:$C, $A37) + SUMIFS('Change Orders'!$M:$M, 'Change Orders'!$E:$E, $A37, 'Change Orders'!$W:$W, "Approved")</f>
        <v>0</v>
      </c>
      <c r="U37" s="389"/>
      <c r="V37" s="389" t="str">
        <f t="shared" si="1"/>
        <v/>
      </c>
      <c r="W37" s="391" t="str">
        <f t="shared" si="2"/>
        <v/>
      </c>
      <c r="X37" s="388">
        <f>SUMIFS('PO Line Items'!$H:$H, 'PO Line Items'!$C:$C, $A37) + SUMIFS('Change Orders'!$M:$M, 'Change Orders'!$E:$E, $A37, 'Change Orders'!$W:$W, "Approved")</f>
        <v>0</v>
      </c>
      <c r="Y37" s="391">
        <f t="shared" si="3"/>
        <v>0</v>
      </c>
      <c r="Z37" s="391"/>
      <c r="AA37" s="389">
        <f t="shared" si="4"/>
        <v>0</v>
      </c>
      <c r="AB37" s="383"/>
      <c r="AC37" s="386" t="s">
        <v>2105</v>
      </c>
      <c r="AD37" s="415" t="b">
        <v>0</v>
      </c>
      <c r="AE37" s="383"/>
      <c r="AF37" s="383"/>
      <c r="AG37" s="399" t="s">
        <v>2246</v>
      </c>
      <c r="AH37" s="386" t="str">
        <f t="array" ref="AH37">_xlfn.XLOOKUP(AG37, 'GL Accounts'!$A$2:$A271, 'GL Accounts'!$B$2:$B271, "")</f>
        <v>Expense · Talent</v>
      </c>
      <c r="AI37" s="386" t="s">
        <v>2106</v>
      </c>
      <c r="AJ37" s="386" t="s">
        <v>1719</v>
      </c>
      <c r="AK37" s="386" t="s">
        <v>2111</v>
      </c>
      <c r="AL37" s="386" t="s">
        <v>2108</v>
      </c>
      <c r="AM37" s="56" t="s">
        <v>88</v>
      </c>
      <c r="AN37" s="402" t="s">
        <v>2113</v>
      </c>
      <c r="AO37" s="402" t="s">
        <v>2113</v>
      </c>
      <c r="AP37" s="404"/>
      <c r="AQ37" s="404"/>
      <c r="AR37" s="404"/>
      <c r="AS37" s="404"/>
      <c r="AT37" s="404"/>
      <c r="AU37" s="404"/>
      <c r="AV37" s="404"/>
    </row>
    <row r="38">
      <c r="A38" s="382" t="s">
        <v>2339</v>
      </c>
      <c r="B38" s="382" t="s">
        <v>43</v>
      </c>
      <c r="C38" s="382" t="s">
        <v>2079</v>
      </c>
      <c r="D38" s="382" t="s">
        <v>1130</v>
      </c>
      <c r="E38" s="383"/>
      <c r="F38" s="383"/>
      <c r="G38" s="383"/>
      <c r="H38" s="386" t="s">
        <v>820</v>
      </c>
      <c r="I38" s="386" t="s">
        <v>2342</v>
      </c>
      <c r="J38" s="386" t="s">
        <v>2344</v>
      </c>
      <c r="K38" s="386" t="s">
        <v>2081</v>
      </c>
      <c r="L38" s="383"/>
      <c r="M38" s="383"/>
      <c r="N38" s="386" t="s">
        <v>2347</v>
      </c>
      <c r="O38" s="386" t="s">
        <v>187</v>
      </c>
      <c r="P38" s="386" t="s">
        <v>2083</v>
      </c>
      <c r="Q38" s="386" t="s">
        <v>2084</v>
      </c>
      <c r="R38" s="386" t="s">
        <v>75</v>
      </c>
      <c r="S38" s="414"/>
      <c r="T38" s="388">
        <f>SUMIFS('PO Line Items'!$H:$H, 'PO Line Items'!$C:$C, $A38) + SUMIFS('Change Orders'!$M:$M, 'Change Orders'!$E:$E, $A38, 'Change Orders'!$W:$W, "Approved")</f>
        <v>0</v>
      </c>
      <c r="U38" s="389"/>
      <c r="V38" s="389" t="str">
        <f t="shared" si="1"/>
        <v/>
      </c>
      <c r="W38" s="391" t="str">
        <f t="shared" si="2"/>
        <v/>
      </c>
      <c r="X38" s="388">
        <f>SUMIFS('PO Line Items'!$H:$H, 'PO Line Items'!$C:$C, $A38) + SUMIFS('Change Orders'!$M:$M, 'Change Orders'!$E:$E, $A38, 'Change Orders'!$W:$W, "Approved")</f>
        <v>0</v>
      </c>
      <c r="Y38" s="391">
        <f t="shared" si="3"/>
        <v>0</v>
      </c>
      <c r="Z38" s="391"/>
      <c r="AA38" s="389">
        <f t="shared" si="4"/>
        <v>0</v>
      </c>
      <c r="AB38" s="383"/>
      <c r="AC38" s="386" t="s">
        <v>2105</v>
      </c>
      <c r="AD38" s="415" t="b">
        <v>0</v>
      </c>
      <c r="AE38" s="383"/>
      <c r="AF38" s="383"/>
      <c r="AG38" s="399" t="s">
        <v>2373</v>
      </c>
      <c r="AH38" s="386" t="str">
        <f t="array" ref="AH38">_xlfn.XLOOKUP(AG38, 'GL Accounts'!$A$2:$A271, 'GL Accounts'!$B$2:$B271, "")</f>
        <v>Expense · Marketing</v>
      </c>
      <c r="AI38" s="386" t="s">
        <v>2106</v>
      </c>
      <c r="AJ38" s="386" t="s">
        <v>2347</v>
      </c>
      <c r="AK38" s="386" t="s">
        <v>2111</v>
      </c>
      <c r="AL38" s="386" t="s">
        <v>2108</v>
      </c>
      <c r="AM38" s="56" t="s">
        <v>88</v>
      </c>
      <c r="AN38" s="402" t="s">
        <v>2113</v>
      </c>
      <c r="AO38" s="402" t="s">
        <v>2113</v>
      </c>
      <c r="AP38" s="404"/>
      <c r="AQ38" s="404"/>
      <c r="AR38" s="404"/>
      <c r="AS38" s="404"/>
      <c r="AT38" s="404"/>
      <c r="AU38" s="404"/>
      <c r="AV38" s="404"/>
    </row>
    <row r="39">
      <c r="A39" s="382" t="s">
        <v>2384</v>
      </c>
      <c r="B39" s="382" t="s">
        <v>43</v>
      </c>
      <c r="C39" s="382" t="s">
        <v>2079</v>
      </c>
      <c r="D39" s="382" t="s">
        <v>1130</v>
      </c>
      <c r="E39" s="383"/>
      <c r="F39" s="383"/>
      <c r="G39" s="383"/>
      <c r="H39" s="386" t="s">
        <v>820</v>
      </c>
      <c r="I39" s="386" t="s">
        <v>2387</v>
      </c>
      <c r="J39" s="386" t="s">
        <v>2388</v>
      </c>
      <c r="K39" s="386" t="s">
        <v>2081</v>
      </c>
      <c r="L39" s="383"/>
      <c r="M39" s="383"/>
      <c r="N39" s="386" t="s">
        <v>2391</v>
      </c>
      <c r="O39" s="386" t="s">
        <v>187</v>
      </c>
      <c r="P39" s="386" t="s">
        <v>2083</v>
      </c>
      <c r="Q39" s="386" t="s">
        <v>2084</v>
      </c>
      <c r="R39" s="386" t="s">
        <v>75</v>
      </c>
      <c r="S39" s="414"/>
      <c r="T39" s="388">
        <f>SUMIFS('PO Line Items'!$H:$H, 'PO Line Items'!$C:$C, $A39) + SUMIFS('Change Orders'!$M:$M, 'Change Orders'!$E:$E, $A39, 'Change Orders'!$W:$W, "Approved")</f>
        <v>0</v>
      </c>
      <c r="U39" s="389"/>
      <c r="V39" s="389" t="str">
        <f t="shared" si="1"/>
        <v/>
      </c>
      <c r="W39" s="391" t="str">
        <f t="shared" si="2"/>
        <v/>
      </c>
      <c r="X39" s="388">
        <f>SUMIFS('PO Line Items'!$H:$H, 'PO Line Items'!$C:$C, $A39) + SUMIFS('Change Orders'!$M:$M, 'Change Orders'!$E:$E, $A39, 'Change Orders'!$W:$W, "Approved")</f>
        <v>0</v>
      </c>
      <c r="Y39" s="391">
        <f t="shared" si="3"/>
        <v>0</v>
      </c>
      <c r="Z39" s="391"/>
      <c r="AA39" s="389">
        <f t="shared" si="4"/>
        <v>0</v>
      </c>
      <c r="AB39" s="383"/>
      <c r="AC39" s="386" t="s">
        <v>2105</v>
      </c>
      <c r="AD39" s="415" t="b">
        <v>0</v>
      </c>
      <c r="AE39" s="383"/>
      <c r="AF39" s="383"/>
      <c r="AG39" s="399" t="s">
        <v>2373</v>
      </c>
      <c r="AH39" s="386" t="str">
        <f t="array" ref="AH39">_xlfn.XLOOKUP(AG39, 'GL Accounts'!$A$2:$A271, 'GL Accounts'!$B$2:$B271, "")</f>
        <v>Expense · Marketing</v>
      </c>
      <c r="AI39" s="386" t="s">
        <v>2106</v>
      </c>
      <c r="AJ39" s="386" t="s">
        <v>2391</v>
      </c>
      <c r="AK39" s="386" t="s">
        <v>2111</v>
      </c>
      <c r="AL39" s="386" t="s">
        <v>2108</v>
      </c>
      <c r="AM39" s="56" t="s">
        <v>88</v>
      </c>
      <c r="AN39" s="402" t="s">
        <v>2113</v>
      </c>
      <c r="AO39" s="402" t="s">
        <v>2113</v>
      </c>
      <c r="AP39" s="404"/>
      <c r="AQ39" s="404"/>
      <c r="AR39" s="404"/>
      <c r="AS39" s="404"/>
      <c r="AT39" s="404"/>
      <c r="AU39" s="404"/>
      <c r="AV39" s="404"/>
    </row>
    <row r="40">
      <c r="A40" s="382" t="s">
        <v>2433</v>
      </c>
      <c r="B40" s="382" t="s">
        <v>43</v>
      </c>
      <c r="C40" s="382" t="s">
        <v>2079</v>
      </c>
      <c r="D40" s="382" t="s">
        <v>1130</v>
      </c>
      <c r="E40" s="383"/>
      <c r="F40" s="383"/>
      <c r="G40" s="383"/>
      <c r="H40" s="386" t="s">
        <v>820</v>
      </c>
      <c r="I40" s="386" t="s">
        <v>2439</v>
      </c>
      <c r="J40" s="386" t="s">
        <v>2440</v>
      </c>
      <c r="K40" s="386" t="s">
        <v>2081</v>
      </c>
      <c r="L40" s="383"/>
      <c r="M40" s="383"/>
      <c r="N40" s="386" t="s">
        <v>2442</v>
      </c>
      <c r="O40" s="386" t="s">
        <v>187</v>
      </c>
      <c r="P40" s="386" t="s">
        <v>2083</v>
      </c>
      <c r="Q40" s="386" t="s">
        <v>2084</v>
      </c>
      <c r="R40" s="386" t="s">
        <v>75</v>
      </c>
      <c r="S40" s="414"/>
      <c r="T40" s="388">
        <f>SUMIFS('PO Line Items'!$H:$H, 'PO Line Items'!$C:$C, $A40) + SUMIFS('Change Orders'!$M:$M, 'Change Orders'!$E:$E, $A40, 'Change Orders'!$W:$W, "Approved")</f>
        <v>0</v>
      </c>
      <c r="U40" s="389"/>
      <c r="V40" s="389" t="str">
        <f t="shared" si="1"/>
        <v/>
      </c>
      <c r="W40" s="391" t="str">
        <f t="shared" si="2"/>
        <v/>
      </c>
      <c r="X40" s="388">
        <f>SUMIFS('PO Line Items'!$H:$H, 'PO Line Items'!$C:$C, $A40) + SUMIFS('Change Orders'!$M:$M, 'Change Orders'!$E:$E, $A40, 'Change Orders'!$W:$W, "Approved")</f>
        <v>0</v>
      </c>
      <c r="Y40" s="391">
        <f t="shared" si="3"/>
        <v>0</v>
      </c>
      <c r="Z40" s="391"/>
      <c r="AA40" s="389">
        <f t="shared" si="4"/>
        <v>0</v>
      </c>
      <c r="AB40" s="383"/>
      <c r="AC40" s="386" t="s">
        <v>2105</v>
      </c>
      <c r="AD40" s="415" t="b">
        <v>0</v>
      </c>
      <c r="AE40" s="383"/>
      <c r="AF40" s="383"/>
      <c r="AG40" s="399" t="s">
        <v>2373</v>
      </c>
      <c r="AH40" s="386" t="str">
        <f t="array" ref="AH40">_xlfn.XLOOKUP(AG40, 'GL Accounts'!$A$2:$A271, 'GL Accounts'!$B$2:$B271, "")</f>
        <v>Expense · Marketing</v>
      </c>
      <c r="AI40" s="386" t="s">
        <v>2106</v>
      </c>
      <c r="AJ40" s="386" t="s">
        <v>2442</v>
      </c>
      <c r="AK40" s="386" t="s">
        <v>2111</v>
      </c>
      <c r="AL40" s="386" t="s">
        <v>2108</v>
      </c>
      <c r="AM40" s="56" t="s">
        <v>88</v>
      </c>
      <c r="AN40" s="402" t="s">
        <v>2113</v>
      </c>
      <c r="AO40" s="402" t="s">
        <v>2113</v>
      </c>
      <c r="AP40" s="404"/>
      <c r="AQ40" s="404"/>
      <c r="AR40" s="404"/>
      <c r="AS40" s="404"/>
      <c r="AT40" s="404"/>
      <c r="AU40" s="404"/>
      <c r="AV40" s="404"/>
    </row>
    <row r="41">
      <c r="A41" s="382" t="s">
        <v>2473</v>
      </c>
      <c r="B41" s="382" t="s">
        <v>43</v>
      </c>
      <c r="C41" s="382" t="s">
        <v>2079</v>
      </c>
      <c r="D41" s="382" t="s">
        <v>1130</v>
      </c>
      <c r="E41" s="383"/>
      <c r="F41" s="383"/>
      <c r="G41" s="383"/>
      <c r="H41" s="386" t="s">
        <v>820</v>
      </c>
      <c r="I41" s="386" t="s">
        <v>2475</v>
      </c>
      <c r="J41" s="386" t="s">
        <v>2476</v>
      </c>
      <c r="K41" s="386" t="s">
        <v>2081</v>
      </c>
      <c r="L41" s="383"/>
      <c r="M41" s="383"/>
      <c r="N41" s="386" t="s">
        <v>2478</v>
      </c>
      <c r="O41" s="386" t="s">
        <v>187</v>
      </c>
      <c r="P41" s="386" t="s">
        <v>2083</v>
      </c>
      <c r="Q41" s="386" t="s">
        <v>2084</v>
      </c>
      <c r="R41" s="386" t="s">
        <v>75</v>
      </c>
      <c r="S41" s="414"/>
      <c r="T41" s="388">
        <f>SUMIFS('PO Line Items'!$H:$H, 'PO Line Items'!$C:$C, $A41) + SUMIFS('Change Orders'!$M:$M, 'Change Orders'!$E:$E, $A41, 'Change Orders'!$W:$W, "Approved")</f>
        <v>0</v>
      </c>
      <c r="U41" s="389"/>
      <c r="V41" s="389" t="str">
        <f t="shared" si="1"/>
        <v/>
      </c>
      <c r="W41" s="391" t="str">
        <f t="shared" si="2"/>
        <v/>
      </c>
      <c r="X41" s="388">
        <f>SUMIFS('PO Line Items'!$H:$H, 'PO Line Items'!$C:$C, $A41) + SUMIFS('Change Orders'!$M:$M, 'Change Orders'!$E:$E, $A41, 'Change Orders'!$W:$W, "Approved")</f>
        <v>0</v>
      </c>
      <c r="Y41" s="391">
        <f t="shared" si="3"/>
        <v>0</v>
      </c>
      <c r="Z41" s="391"/>
      <c r="AA41" s="389">
        <f t="shared" si="4"/>
        <v>0</v>
      </c>
      <c r="AB41" s="383"/>
      <c r="AC41" s="386" t="s">
        <v>2105</v>
      </c>
      <c r="AD41" s="415" t="b">
        <v>0</v>
      </c>
      <c r="AE41" s="383"/>
      <c r="AF41" s="383"/>
      <c r="AG41" s="399" t="s">
        <v>2373</v>
      </c>
      <c r="AH41" s="386" t="str">
        <f t="array" ref="AH41">_xlfn.XLOOKUP(AG41, 'GL Accounts'!$A$2:$A271, 'GL Accounts'!$B$2:$B271, "")</f>
        <v>Expense · Marketing</v>
      </c>
      <c r="AI41" s="386" t="s">
        <v>2106</v>
      </c>
      <c r="AJ41" s="386" t="s">
        <v>2478</v>
      </c>
      <c r="AK41" s="386" t="s">
        <v>2111</v>
      </c>
      <c r="AL41" s="386" t="s">
        <v>2108</v>
      </c>
      <c r="AM41" s="56" t="s">
        <v>88</v>
      </c>
      <c r="AN41" s="402" t="s">
        <v>2113</v>
      </c>
      <c r="AO41" s="402" t="s">
        <v>2113</v>
      </c>
      <c r="AP41" s="404"/>
      <c r="AQ41" s="404"/>
      <c r="AR41" s="404"/>
      <c r="AS41" s="404"/>
      <c r="AT41" s="404"/>
      <c r="AU41" s="404"/>
      <c r="AV41" s="404"/>
    </row>
    <row r="42">
      <c r="A42" s="382" t="s">
        <v>2518</v>
      </c>
      <c r="B42" s="382" t="s">
        <v>43</v>
      </c>
      <c r="C42" s="382" t="s">
        <v>2079</v>
      </c>
      <c r="D42" s="382" t="s">
        <v>1130</v>
      </c>
      <c r="E42" s="383"/>
      <c r="F42" s="383"/>
      <c r="G42" s="383"/>
      <c r="H42" s="386" t="s">
        <v>820</v>
      </c>
      <c r="I42" s="386" t="s">
        <v>2526</v>
      </c>
      <c r="J42" s="386" t="s">
        <v>2527</v>
      </c>
      <c r="K42" s="386" t="s">
        <v>2081</v>
      </c>
      <c r="L42" s="383"/>
      <c r="M42" s="383"/>
      <c r="N42" s="386" t="s">
        <v>2529</v>
      </c>
      <c r="O42" s="386" t="s">
        <v>187</v>
      </c>
      <c r="P42" s="386" t="s">
        <v>2083</v>
      </c>
      <c r="Q42" s="386" t="s">
        <v>2084</v>
      </c>
      <c r="R42" s="386" t="s">
        <v>75</v>
      </c>
      <c r="S42" s="414"/>
      <c r="T42" s="388">
        <f>SUMIFS('PO Line Items'!$H:$H, 'PO Line Items'!$C:$C, $A42) + SUMIFS('Change Orders'!$M:$M, 'Change Orders'!$E:$E, $A42, 'Change Orders'!$W:$W, "Approved")</f>
        <v>0</v>
      </c>
      <c r="U42" s="389"/>
      <c r="V42" s="389" t="str">
        <f t="shared" si="1"/>
        <v/>
      </c>
      <c r="W42" s="391" t="str">
        <f t="shared" si="2"/>
        <v/>
      </c>
      <c r="X42" s="388">
        <f>SUMIFS('PO Line Items'!$H:$H, 'PO Line Items'!$C:$C, $A42) + SUMIFS('Change Orders'!$M:$M, 'Change Orders'!$E:$E, $A42, 'Change Orders'!$W:$W, "Approved")</f>
        <v>0</v>
      </c>
      <c r="Y42" s="391">
        <f t="shared" si="3"/>
        <v>0</v>
      </c>
      <c r="Z42" s="391"/>
      <c r="AA42" s="389">
        <f t="shared" si="4"/>
        <v>0</v>
      </c>
      <c r="AB42" s="383"/>
      <c r="AC42" s="386" t="s">
        <v>2105</v>
      </c>
      <c r="AD42" s="415" t="b">
        <v>0</v>
      </c>
      <c r="AE42" s="383"/>
      <c r="AF42" s="383"/>
      <c r="AG42" s="399" t="s">
        <v>2373</v>
      </c>
      <c r="AH42" s="386" t="str">
        <f t="array" ref="AH42">_xlfn.XLOOKUP(AG42, 'GL Accounts'!$A$2:$A271, 'GL Accounts'!$B$2:$B271, "")</f>
        <v>Expense · Marketing</v>
      </c>
      <c r="AI42" s="386" t="s">
        <v>2106</v>
      </c>
      <c r="AJ42" s="386" t="s">
        <v>2529</v>
      </c>
      <c r="AK42" s="386" t="s">
        <v>2111</v>
      </c>
      <c r="AL42" s="386" t="s">
        <v>2108</v>
      </c>
      <c r="AM42" s="56" t="s">
        <v>88</v>
      </c>
      <c r="AN42" s="402" t="s">
        <v>2113</v>
      </c>
      <c r="AO42" s="402" t="s">
        <v>2113</v>
      </c>
      <c r="AP42" s="404"/>
      <c r="AQ42" s="404"/>
      <c r="AR42" s="404"/>
      <c r="AS42" s="404"/>
      <c r="AT42" s="404"/>
      <c r="AU42" s="404"/>
      <c r="AV42" s="404"/>
    </row>
    <row r="43">
      <c r="A43" s="382" t="s">
        <v>2565</v>
      </c>
      <c r="B43" s="382" t="s">
        <v>43</v>
      </c>
      <c r="C43" s="382" t="s">
        <v>2079</v>
      </c>
      <c r="D43" s="382" t="s">
        <v>1130</v>
      </c>
      <c r="E43" s="383"/>
      <c r="F43" s="383"/>
      <c r="G43" s="383"/>
      <c r="H43" s="386" t="s">
        <v>820</v>
      </c>
      <c r="I43" s="386" t="s">
        <v>2570</v>
      </c>
      <c r="J43" s="386" t="s">
        <v>2571</v>
      </c>
      <c r="K43" s="386" t="s">
        <v>2081</v>
      </c>
      <c r="L43" s="383"/>
      <c r="M43" s="383"/>
      <c r="N43" s="386" t="s">
        <v>2573</v>
      </c>
      <c r="O43" s="386" t="s">
        <v>187</v>
      </c>
      <c r="P43" s="386" t="s">
        <v>2083</v>
      </c>
      <c r="Q43" s="386" t="s">
        <v>2084</v>
      </c>
      <c r="R43" s="386" t="s">
        <v>75</v>
      </c>
      <c r="S43" s="414"/>
      <c r="T43" s="388">
        <f>SUMIFS('PO Line Items'!$H:$H, 'PO Line Items'!$C:$C, $A43) + SUMIFS('Change Orders'!$M:$M, 'Change Orders'!$E:$E, $A43, 'Change Orders'!$W:$W, "Approved")</f>
        <v>0</v>
      </c>
      <c r="U43" s="389"/>
      <c r="V43" s="389" t="str">
        <f t="shared" si="1"/>
        <v/>
      </c>
      <c r="W43" s="391" t="str">
        <f t="shared" si="2"/>
        <v/>
      </c>
      <c r="X43" s="388">
        <f>SUMIFS('PO Line Items'!$H:$H, 'PO Line Items'!$C:$C, $A43) + SUMIFS('Change Orders'!$M:$M, 'Change Orders'!$E:$E, $A43, 'Change Orders'!$W:$W, "Approved")</f>
        <v>0</v>
      </c>
      <c r="Y43" s="391">
        <f t="shared" si="3"/>
        <v>0</v>
      </c>
      <c r="Z43" s="391"/>
      <c r="AA43" s="389">
        <f t="shared" si="4"/>
        <v>0</v>
      </c>
      <c r="AB43" s="383"/>
      <c r="AC43" s="386" t="s">
        <v>2105</v>
      </c>
      <c r="AD43" s="415" t="b">
        <v>0</v>
      </c>
      <c r="AE43" s="383"/>
      <c r="AF43" s="383"/>
      <c r="AG43" s="399" t="s">
        <v>2373</v>
      </c>
      <c r="AH43" s="386" t="str">
        <f t="array" ref="AH43">_xlfn.XLOOKUP(AG43, 'GL Accounts'!$A$2:$A271, 'GL Accounts'!$B$2:$B271, "")</f>
        <v>Expense · Marketing</v>
      </c>
      <c r="AI43" s="386" t="s">
        <v>2106</v>
      </c>
      <c r="AJ43" s="386" t="s">
        <v>2573</v>
      </c>
      <c r="AK43" s="386" t="s">
        <v>2111</v>
      </c>
      <c r="AL43" s="386" t="s">
        <v>2108</v>
      </c>
      <c r="AM43" s="56" t="s">
        <v>88</v>
      </c>
      <c r="AN43" s="402" t="s">
        <v>2113</v>
      </c>
      <c r="AO43" s="402" t="s">
        <v>2113</v>
      </c>
      <c r="AP43" s="404"/>
      <c r="AQ43" s="404"/>
      <c r="AR43" s="404"/>
      <c r="AS43" s="404"/>
      <c r="AT43" s="404"/>
      <c r="AU43" s="404"/>
      <c r="AV43" s="404"/>
    </row>
    <row r="44">
      <c r="A44" s="382" t="s">
        <v>2611</v>
      </c>
      <c r="B44" s="382" t="s">
        <v>43</v>
      </c>
      <c r="C44" s="382" t="s">
        <v>2079</v>
      </c>
      <c r="D44" s="382" t="s">
        <v>1130</v>
      </c>
      <c r="E44" s="383"/>
      <c r="F44" s="383"/>
      <c r="G44" s="383"/>
      <c r="H44" s="386" t="s">
        <v>820</v>
      </c>
      <c r="I44" s="386" t="s">
        <v>2614</v>
      </c>
      <c r="J44" s="386" t="s">
        <v>2617</v>
      </c>
      <c r="K44" s="386" t="s">
        <v>2081</v>
      </c>
      <c r="L44" s="383"/>
      <c r="M44" s="383"/>
      <c r="N44" s="386" t="s">
        <v>2622</v>
      </c>
      <c r="O44" s="386" t="s">
        <v>187</v>
      </c>
      <c r="P44" s="386" t="s">
        <v>2083</v>
      </c>
      <c r="Q44" s="386" t="s">
        <v>2084</v>
      </c>
      <c r="R44" s="386" t="s">
        <v>75</v>
      </c>
      <c r="S44" s="414"/>
      <c r="T44" s="388">
        <f>SUMIFS('PO Line Items'!$H:$H, 'PO Line Items'!$C:$C, $A44) + SUMIFS('Change Orders'!$M:$M, 'Change Orders'!$E:$E, $A44, 'Change Orders'!$W:$W, "Approved")</f>
        <v>0</v>
      </c>
      <c r="U44" s="389"/>
      <c r="V44" s="389" t="str">
        <f t="shared" si="1"/>
        <v/>
      </c>
      <c r="W44" s="391" t="str">
        <f t="shared" si="2"/>
        <v/>
      </c>
      <c r="X44" s="388">
        <f>SUMIFS('PO Line Items'!$H:$H, 'PO Line Items'!$C:$C, $A44) + SUMIFS('Change Orders'!$M:$M, 'Change Orders'!$E:$E, $A44, 'Change Orders'!$W:$W, "Approved")</f>
        <v>0</v>
      </c>
      <c r="Y44" s="391">
        <f t="shared" si="3"/>
        <v>0</v>
      </c>
      <c r="Z44" s="391"/>
      <c r="AA44" s="389">
        <f t="shared" si="4"/>
        <v>0</v>
      </c>
      <c r="AB44" s="383"/>
      <c r="AC44" s="386" t="s">
        <v>2105</v>
      </c>
      <c r="AD44" s="415" t="b">
        <v>0</v>
      </c>
      <c r="AE44" s="383"/>
      <c r="AF44" s="383"/>
      <c r="AG44" s="399" t="s">
        <v>2373</v>
      </c>
      <c r="AH44" s="386" t="str">
        <f t="array" ref="AH44">_xlfn.XLOOKUP(AG44, 'GL Accounts'!$A$2:$A271, 'GL Accounts'!$B$2:$B271, "")</f>
        <v>Expense · Marketing</v>
      </c>
      <c r="AI44" s="386" t="s">
        <v>2106</v>
      </c>
      <c r="AJ44" s="386" t="s">
        <v>2622</v>
      </c>
      <c r="AK44" s="386" t="s">
        <v>2111</v>
      </c>
      <c r="AL44" s="386" t="s">
        <v>2108</v>
      </c>
      <c r="AM44" s="56" t="s">
        <v>88</v>
      </c>
      <c r="AN44" s="402" t="s">
        <v>2113</v>
      </c>
      <c r="AO44" s="402" t="s">
        <v>2113</v>
      </c>
      <c r="AP44" s="404"/>
      <c r="AQ44" s="404"/>
      <c r="AR44" s="404"/>
      <c r="AS44" s="404"/>
      <c r="AT44" s="404"/>
      <c r="AU44" s="404"/>
      <c r="AV44" s="404"/>
    </row>
    <row r="45">
      <c r="A45" s="382" t="s">
        <v>2662</v>
      </c>
      <c r="B45" s="382" t="s">
        <v>43</v>
      </c>
      <c r="C45" s="382" t="s">
        <v>2079</v>
      </c>
      <c r="D45" s="382" t="s">
        <v>1130</v>
      </c>
      <c r="E45" s="383"/>
      <c r="F45" s="383"/>
      <c r="G45" s="383"/>
      <c r="H45" s="386" t="s">
        <v>820</v>
      </c>
      <c r="I45" s="386" t="s">
        <v>2665</v>
      </c>
      <c r="J45" s="386" t="s">
        <v>2666</v>
      </c>
      <c r="K45" s="386" t="s">
        <v>2081</v>
      </c>
      <c r="L45" s="383"/>
      <c r="M45" s="383"/>
      <c r="N45" s="386" t="s">
        <v>1728</v>
      </c>
      <c r="O45" s="386" t="s">
        <v>187</v>
      </c>
      <c r="P45" s="386" t="s">
        <v>2083</v>
      </c>
      <c r="Q45" s="386" t="s">
        <v>84</v>
      </c>
      <c r="R45" s="386" t="s">
        <v>75</v>
      </c>
      <c r="S45" s="414"/>
      <c r="T45" s="388">
        <f>SUMIFS('PO Line Items'!$H:$H, 'PO Line Items'!$C:$C, $A45) + SUMIFS('Change Orders'!$M:$M, 'Change Orders'!$E:$E, $A45, 'Change Orders'!$W:$W, "Approved")</f>
        <v>0</v>
      </c>
      <c r="U45" s="389"/>
      <c r="V45" s="389" t="str">
        <f t="shared" si="1"/>
        <v/>
      </c>
      <c r="W45" s="391" t="str">
        <f t="shared" si="2"/>
        <v/>
      </c>
      <c r="X45" s="388">
        <f>SUMIFS('PO Line Items'!$H:$H, 'PO Line Items'!$C:$C, $A45) + SUMIFS('Change Orders'!$M:$M, 'Change Orders'!$E:$E, $A45, 'Change Orders'!$W:$W, "Approved")</f>
        <v>0</v>
      </c>
      <c r="Y45" s="391">
        <f t="shared" si="3"/>
        <v>0</v>
      </c>
      <c r="Z45" s="391"/>
      <c r="AA45" s="389">
        <f t="shared" si="4"/>
        <v>0</v>
      </c>
      <c r="AB45" s="383"/>
      <c r="AC45" s="386" t="s">
        <v>2105</v>
      </c>
      <c r="AD45" s="415" t="b">
        <v>0</v>
      </c>
      <c r="AE45" s="383"/>
      <c r="AF45" s="383"/>
      <c r="AG45" s="399" t="s">
        <v>2373</v>
      </c>
      <c r="AH45" s="386" t="str">
        <f t="array" ref="AH45">_xlfn.XLOOKUP(AG45, 'GL Accounts'!$A$2:$A271, 'GL Accounts'!$B$2:$B271, "")</f>
        <v>Expense · Marketing</v>
      </c>
      <c r="AI45" s="386" t="s">
        <v>2106</v>
      </c>
      <c r="AJ45" s="386" t="s">
        <v>1728</v>
      </c>
      <c r="AK45" s="386" t="s">
        <v>2111</v>
      </c>
      <c r="AL45" s="386" t="s">
        <v>2108</v>
      </c>
      <c r="AM45" s="56" t="s">
        <v>88</v>
      </c>
      <c r="AN45" s="402" t="s">
        <v>2113</v>
      </c>
      <c r="AO45" s="402" t="s">
        <v>2113</v>
      </c>
      <c r="AP45" s="404"/>
      <c r="AQ45" s="404"/>
      <c r="AR45" s="404"/>
      <c r="AS45" s="404"/>
      <c r="AT45" s="404"/>
      <c r="AU45" s="404"/>
      <c r="AV45" s="404"/>
    </row>
    <row r="46">
      <c r="A46" s="382" t="s">
        <v>2714</v>
      </c>
      <c r="B46" s="382" t="s">
        <v>43</v>
      </c>
      <c r="C46" s="382" t="s">
        <v>2079</v>
      </c>
      <c r="D46" s="382" t="s">
        <v>1130</v>
      </c>
      <c r="E46" s="383"/>
      <c r="F46" s="383"/>
      <c r="G46" s="383"/>
      <c r="H46" s="386" t="s">
        <v>820</v>
      </c>
      <c r="I46" s="386" t="s">
        <v>2665</v>
      </c>
      <c r="J46" s="386" t="s">
        <v>2717</v>
      </c>
      <c r="K46" s="386" t="s">
        <v>2081</v>
      </c>
      <c r="L46" s="383"/>
      <c r="M46" s="383"/>
      <c r="N46" s="386" t="s">
        <v>821</v>
      </c>
      <c r="O46" s="386" t="s">
        <v>187</v>
      </c>
      <c r="P46" s="386" t="s">
        <v>2083</v>
      </c>
      <c r="Q46" s="386" t="s">
        <v>84</v>
      </c>
      <c r="R46" s="386" t="s">
        <v>75</v>
      </c>
      <c r="S46" s="414"/>
      <c r="T46" s="388">
        <f>SUMIFS('PO Line Items'!$H:$H, 'PO Line Items'!$C:$C, $A46) + SUMIFS('Change Orders'!$M:$M, 'Change Orders'!$E:$E, $A46, 'Change Orders'!$W:$W, "Approved")</f>
        <v>0</v>
      </c>
      <c r="U46" s="389"/>
      <c r="V46" s="389" t="str">
        <f t="shared" si="1"/>
        <v/>
      </c>
      <c r="W46" s="391" t="str">
        <f t="shared" si="2"/>
        <v/>
      </c>
      <c r="X46" s="388">
        <f>SUMIFS('PO Line Items'!$H:$H, 'PO Line Items'!$C:$C, $A46) + SUMIFS('Change Orders'!$M:$M, 'Change Orders'!$E:$E, $A46, 'Change Orders'!$W:$W, "Approved")</f>
        <v>0</v>
      </c>
      <c r="Y46" s="391">
        <f t="shared" si="3"/>
        <v>0</v>
      </c>
      <c r="Z46" s="391"/>
      <c r="AA46" s="389">
        <f t="shared" si="4"/>
        <v>0</v>
      </c>
      <c r="AB46" s="383"/>
      <c r="AC46" s="386" t="s">
        <v>2105</v>
      </c>
      <c r="AD46" s="415" t="b">
        <v>0</v>
      </c>
      <c r="AE46" s="383"/>
      <c r="AF46" s="383"/>
      <c r="AG46" s="399" t="s">
        <v>2373</v>
      </c>
      <c r="AH46" s="386" t="str">
        <f t="array" ref="AH46">_xlfn.XLOOKUP(AG46, 'GL Accounts'!$A$2:$A271, 'GL Accounts'!$B$2:$B271, "")</f>
        <v>Expense · Marketing</v>
      </c>
      <c r="AI46" s="386" t="s">
        <v>2106</v>
      </c>
      <c r="AJ46" s="386" t="s">
        <v>821</v>
      </c>
      <c r="AK46" s="386" t="s">
        <v>2111</v>
      </c>
      <c r="AL46" s="386" t="s">
        <v>2108</v>
      </c>
      <c r="AM46" s="56" t="s">
        <v>88</v>
      </c>
      <c r="AN46" s="402" t="s">
        <v>2113</v>
      </c>
      <c r="AO46" s="402" t="s">
        <v>2113</v>
      </c>
      <c r="AP46" s="404"/>
      <c r="AQ46" s="404"/>
      <c r="AR46" s="404"/>
      <c r="AS46" s="404"/>
      <c r="AT46" s="404"/>
      <c r="AU46" s="404"/>
      <c r="AV46" s="404"/>
    </row>
    <row r="47">
      <c r="A47" s="382" t="s">
        <v>2759</v>
      </c>
      <c r="B47" s="382" t="s">
        <v>43</v>
      </c>
      <c r="C47" s="382" t="s">
        <v>2079</v>
      </c>
      <c r="D47" s="382" t="s">
        <v>1130</v>
      </c>
      <c r="E47" s="383"/>
      <c r="F47" s="383"/>
      <c r="G47" s="383"/>
      <c r="H47" s="386" t="s">
        <v>820</v>
      </c>
      <c r="I47" s="386" t="s">
        <v>2665</v>
      </c>
      <c r="J47" s="386" t="s">
        <v>2761</v>
      </c>
      <c r="K47" s="386" t="s">
        <v>2081</v>
      </c>
      <c r="L47" s="383"/>
      <c r="M47" s="383"/>
      <c r="N47" s="386" t="s">
        <v>1736</v>
      </c>
      <c r="O47" s="386" t="s">
        <v>187</v>
      </c>
      <c r="P47" s="386" t="s">
        <v>2083</v>
      </c>
      <c r="Q47" s="386" t="s">
        <v>84</v>
      </c>
      <c r="R47" s="386" t="s">
        <v>75</v>
      </c>
      <c r="S47" s="414"/>
      <c r="T47" s="388">
        <f>SUMIFS('PO Line Items'!$H:$H, 'PO Line Items'!$C:$C, $A47) + SUMIFS('Change Orders'!$M:$M, 'Change Orders'!$E:$E, $A47, 'Change Orders'!$W:$W, "Approved")</f>
        <v>0</v>
      </c>
      <c r="U47" s="389"/>
      <c r="V47" s="389" t="str">
        <f t="shared" si="1"/>
        <v/>
      </c>
      <c r="W47" s="391" t="str">
        <f t="shared" si="2"/>
        <v/>
      </c>
      <c r="X47" s="388">
        <f>SUMIFS('PO Line Items'!$H:$H, 'PO Line Items'!$C:$C, $A47) + SUMIFS('Change Orders'!$M:$M, 'Change Orders'!$E:$E, $A47, 'Change Orders'!$W:$W, "Approved")</f>
        <v>0</v>
      </c>
      <c r="Y47" s="391">
        <f t="shared" si="3"/>
        <v>0</v>
      </c>
      <c r="Z47" s="391"/>
      <c r="AA47" s="389">
        <f t="shared" si="4"/>
        <v>0</v>
      </c>
      <c r="AB47" s="383"/>
      <c r="AC47" s="386" t="s">
        <v>2105</v>
      </c>
      <c r="AD47" s="415" t="b">
        <v>0</v>
      </c>
      <c r="AE47" s="383"/>
      <c r="AF47" s="383"/>
      <c r="AG47" s="399" t="s">
        <v>2373</v>
      </c>
      <c r="AH47" s="386" t="str">
        <f t="array" ref="AH47">_xlfn.XLOOKUP(AG47, 'GL Accounts'!$A$2:$A271, 'GL Accounts'!$B$2:$B271, "")</f>
        <v>Expense · Marketing</v>
      </c>
      <c r="AI47" s="386" t="s">
        <v>2106</v>
      </c>
      <c r="AJ47" s="386" t="s">
        <v>1736</v>
      </c>
      <c r="AK47" s="386" t="s">
        <v>2111</v>
      </c>
      <c r="AL47" s="386" t="s">
        <v>2108</v>
      </c>
      <c r="AM47" s="56" t="s">
        <v>88</v>
      </c>
      <c r="AN47" s="402" t="s">
        <v>2113</v>
      </c>
      <c r="AO47" s="402" t="s">
        <v>2113</v>
      </c>
      <c r="AP47" s="404"/>
      <c r="AQ47" s="404"/>
      <c r="AR47" s="404"/>
      <c r="AS47" s="404"/>
      <c r="AT47" s="404"/>
      <c r="AU47" s="404"/>
      <c r="AV47" s="404"/>
    </row>
    <row r="48">
      <c r="A48" s="382" t="s">
        <v>2796</v>
      </c>
      <c r="B48" s="382" t="s">
        <v>43</v>
      </c>
      <c r="C48" s="382" t="s">
        <v>2079</v>
      </c>
      <c r="D48" s="382" t="s">
        <v>1130</v>
      </c>
      <c r="E48" s="383"/>
      <c r="F48" s="383"/>
      <c r="G48" s="383"/>
      <c r="H48" s="386" t="s">
        <v>820</v>
      </c>
      <c r="I48" s="386" t="s">
        <v>2800</v>
      </c>
      <c r="J48" s="386" t="s">
        <v>2801</v>
      </c>
      <c r="K48" s="386" t="s">
        <v>2081</v>
      </c>
      <c r="L48" s="383"/>
      <c r="M48" s="383"/>
      <c r="N48" s="386" t="s">
        <v>2803</v>
      </c>
      <c r="O48" s="386" t="s">
        <v>187</v>
      </c>
      <c r="P48" s="386" t="s">
        <v>2083</v>
      </c>
      <c r="Q48" s="386" t="s">
        <v>84</v>
      </c>
      <c r="R48" s="386" t="s">
        <v>75</v>
      </c>
      <c r="S48" s="414"/>
      <c r="T48" s="388">
        <f>SUMIFS('PO Line Items'!$H:$H, 'PO Line Items'!$C:$C, $A48) + SUMIFS('Change Orders'!$M:$M, 'Change Orders'!$E:$E, $A48, 'Change Orders'!$W:$W, "Approved")</f>
        <v>0</v>
      </c>
      <c r="U48" s="389"/>
      <c r="V48" s="389" t="str">
        <f t="shared" si="1"/>
        <v/>
      </c>
      <c r="W48" s="391" t="str">
        <f t="shared" si="2"/>
        <v/>
      </c>
      <c r="X48" s="388">
        <f>SUMIFS('PO Line Items'!$H:$H, 'PO Line Items'!$C:$C, $A48) + SUMIFS('Change Orders'!$M:$M, 'Change Orders'!$E:$E, $A48, 'Change Orders'!$W:$W, "Approved")</f>
        <v>0</v>
      </c>
      <c r="Y48" s="391">
        <f t="shared" si="3"/>
        <v>0</v>
      </c>
      <c r="Z48" s="391"/>
      <c r="AA48" s="389">
        <f t="shared" si="4"/>
        <v>0</v>
      </c>
      <c r="AB48" s="383"/>
      <c r="AC48" s="386" t="s">
        <v>2105</v>
      </c>
      <c r="AD48" s="415" t="b">
        <v>0</v>
      </c>
      <c r="AE48" s="383"/>
      <c r="AF48" s="383"/>
      <c r="AG48" s="399" t="s">
        <v>2373</v>
      </c>
      <c r="AH48" s="386" t="str">
        <f t="array" ref="AH48">_xlfn.XLOOKUP(AG48, 'GL Accounts'!$A$2:$A271, 'GL Accounts'!$B$2:$B271, "")</f>
        <v>Expense · Marketing</v>
      </c>
      <c r="AI48" s="386" t="s">
        <v>2106</v>
      </c>
      <c r="AJ48" s="386" t="s">
        <v>2803</v>
      </c>
      <c r="AK48" s="386" t="s">
        <v>2111</v>
      </c>
      <c r="AL48" s="386" t="s">
        <v>2108</v>
      </c>
      <c r="AM48" s="56" t="s">
        <v>88</v>
      </c>
      <c r="AN48" s="402" t="s">
        <v>2113</v>
      </c>
      <c r="AO48" s="402" t="s">
        <v>2113</v>
      </c>
      <c r="AP48" s="404"/>
      <c r="AQ48" s="404"/>
      <c r="AR48" s="404"/>
      <c r="AS48" s="404"/>
      <c r="AT48" s="404"/>
      <c r="AU48" s="404"/>
      <c r="AV48" s="404"/>
    </row>
    <row r="49">
      <c r="A49" s="382" t="s">
        <v>2834</v>
      </c>
      <c r="B49" s="382" t="s">
        <v>43</v>
      </c>
      <c r="C49" s="382" t="s">
        <v>2079</v>
      </c>
      <c r="D49" s="382" t="s">
        <v>1130</v>
      </c>
      <c r="E49" s="383"/>
      <c r="F49" s="383"/>
      <c r="G49" s="383"/>
      <c r="H49" s="386" t="s">
        <v>638</v>
      </c>
      <c r="I49" s="386" t="s">
        <v>640</v>
      </c>
      <c r="J49" s="386" t="s">
        <v>641</v>
      </c>
      <c r="K49" s="386" t="s">
        <v>2081</v>
      </c>
      <c r="L49" s="383"/>
      <c r="M49" s="383"/>
      <c r="N49" s="386" t="s">
        <v>2841</v>
      </c>
      <c r="O49" s="386" t="s">
        <v>256</v>
      </c>
      <c r="P49" s="386" t="s">
        <v>2083</v>
      </c>
      <c r="Q49" s="386" t="s">
        <v>2084</v>
      </c>
      <c r="R49" s="386" t="s">
        <v>75</v>
      </c>
      <c r="S49" s="414"/>
      <c r="T49" s="388">
        <f>SUMIFS('PO Line Items'!$H:$H, 'PO Line Items'!$C:$C, $A49) + SUMIFS('Change Orders'!$M:$M, 'Change Orders'!$E:$E, $A49, 'Change Orders'!$W:$W, "Approved")</f>
        <v>0</v>
      </c>
      <c r="U49" s="389"/>
      <c r="V49" s="389" t="str">
        <f t="shared" si="1"/>
        <v/>
      </c>
      <c r="W49" s="391" t="str">
        <f t="shared" si="2"/>
        <v/>
      </c>
      <c r="X49" s="388">
        <f>SUMIFS('PO Line Items'!$H:$H, 'PO Line Items'!$C:$C, $A49) + SUMIFS('Change Orders'!$M:$M, 'Change Orders'!$E:$E, $A49, 'Change Orders'!$W:$W, "Approved")</f>
        <v>0</v>
      </c>
      <c r="Y49" s="391">
        <f t="shared" si="3"/>
        <v>0</v>
      </c>
      <c r="Z49" s="391"/>
      <c r="AA49" s="389">
        <f t="shared" si="4"/>
        <v>0</v>
      </c>
      <c r="AB49" s="383"/>
      <c r="AC49" s="386" t="s">
        <v>2105</v>
      </c>
      <c r="AD49" s="415" t="b">
        <v>0</v>
      </c>
      <c r="AE49" s="383"/>
      <c r="AF49" s="383"/>
      <c r="AG49" s="399" t="s">
        <v>2873</v>
      </c>
      <c r="AH49" s="386" t="str">
        <f t="array" ref="AH49">_xlfn.XLOOKUP(AG49, 'GL Accounts'!$A$2:$A271, 'GL Accounts'!$B$2:$B271, "")</f>
        <v>Expense · Environment</v>
      </c>
      <c r="AI49" s="386" t="s">
        <v>2106</v>
      </c>
      <c r="AJ49" s="386" t="s">
        <v>2841</v>
      </c>
      <c r="AK49" s="386" t="s">
        <v>2111</v>
      </c>
      <c r="AL49" s="386" t="s">
        <v>2108</v>
      </c>
      <c r="AM49" s="56" t="s">
        <v>88</v>
      </c>
      <c r="AN49" s="402" t="s">
        <v>2113</v>
      </c>
      <c r="AO49" s="402" t="s">
        <v>2113</v>
      </c>
      <c r="AP49" s="404"/>
      <c r="AQ49" s="404"/>
      <c r="AR49" s="404"/>
      <c r="AS49" s="404"/>
      <c r="AT49" s="404"/>
      <c r="AU49" s="404"/>
      <c r="AV49" s="404"/>
    </row>
    <row r="50">
      <c r="A50" s="382" t="s">
        <v>2885</v>
      </c>
      <c r="B50" s="382" t="s">
        <v>43</v>
      </c>
      <c r="C50" s="382" t="s">
        <v>2079</v>
      </c>
      <c r="D50" s="382" t="s">
        <v>1130</v>
      </c>
      <c r="E50" s="383"/>
      <c r="F50" s="383"/>
      <c r="G50" s="383"/>
      <c r="H50" s="386" t="s">
        <v>638</v>
      </c>
      <c r="I50" s="386" t="s">
        <v>2888</v>
      </c>
      <c r="J50" s="386" t="s">
        <v>2890</v>
      </c>
      <c r="K50" s="386" t="s">
        <v>2081</v>
      </c>
      <c r="L50" s="383"/>
      <c r="M50" s="383"/>
      <c r="N50" s="386" t="s">
        <v>2893</v>
      </c>
      <c r="O50" s="386" t="s">
        <v>256</v>
      </c>
      <c r="P50" s="386" t="s">
        <v>2083</v>
      </c>
      <c r="Q50" s="386" t="s">
        <v>2084</v>
      </c>
      <c r="R50" s="386" t="s">
        <v>75</v>
      </c>
      <c r="S50" s="414"/>
      <c r="T50" s="388">
        <f>SUMIFS('PO Line Items'!$H:$H, 'PO Line Items'!$C:$C, $A50) + SUMIFS('Change Orders'!$M:$M, 'Change Orders'!$E:$E, $A50, 'Change Orders'!$W:$W, "Approved")</f>
        <v>0</v>
      </c>
      <c r="U50" s="389"/>
      <c r="V50" s="389" t="str">
        <f t="shared" si="1"/>
        <v/>
      </c>
      <c r="W50" s="391" t="str">
        <f t="shared" si="2"/>
        <v/>
      </c>
      <c r="X50" s="388">
        <f>SUMIFS('PO Line Items'!$H:$H, 'PO Line Items'!$C:$C, $A50) + SUMIFS('Change Orders'!$M:$M, 'Change Orders'!$E:$E, $A50, 'Change Orders'!$W:$W, "Approved")</f>
        <v>0</v>
      </c>
      <c r="Y50" s="391">
        <f t="shared" si="3"/>
        <v>0</v>
      </c>
      <c r="Z50" s="391"/>
      <c r="AA50" s="389">
        <f t="shared" si="4"/>
        <v>0</v>
      </c>
      <c r="AB50" s="383"/>
      <c r="AC50" s="386" t="s">
        <v>2105</v>
      </c>
      <c r="AD50" s="415" t="b">
        <v>0</v>
      </c>
      <c r="AE50" s="383"/>
      <c r="AF50" s="383"/>
      <c r="AG50" s="399" t="s">
        <v>2873</v>
      </c>
      <c r="AH50" s="386" t="str">
        <f t="array" ref="AH50">_xlfn.XLOOKUP(AG50, 'GL Accounts'!$A$2:$A271, 'GL Accounts'!$B$2:$B271, "")</f>
        <v>Expense · Environment</v>
      </c>
      <c r="AI50" s="386" t="s">
        <v>2106</v>
      </c>
      <c r="AJ50" s="386" t="s">
        <v>2893</v>
      </c>
      <c r="AK50" s="386" t="s">
        <v>2111</v>
      </c>
      <c r="AL50" s="386" t="s">
        <v>2108</v>
      </c>
      <c r="AM50" s="56" t="s">
        <v>88</v>
      </c>
      <c r="AN50" s="402" t="s">
        <v>2113</v>
      </c>
      <c r="AO50" s="402" t="s">
        <v>2113</v>
      </c>
      <c r="AP50" s="404"/>
      <c r="AQ50" s="404"/>
      <c r="AR50" s="404"/>
      <c r="AS50" s="404"/>
      <c r="AT50" s="404"/>
      <c r="AU50" s="404"/>
      <c r="AV50" s="404"/>
    </row>
    <row r="51">
      <c r="A51" s="382" t="s">
        <v>2935</v>
      </c>
      <c r="B51" s="382" t="s">
        <v>43</v>
      </c>
      <c r="C51" s="382" t="s">
        <v>2079</v>
      </c>
      <c r="D51" s="382" t="s">
        <v>1130</v>
      </c>
      <c r="E51" s="383"/>
      <c r="F51" s="383"/>
      <c r="G51" s="383"/>
      <c r="H51" s="386" t="s">
        <v>638</v>
      </c>
      <c r="I51" s="386" t="s">
        <v>2938</v>
      </c>
      <c r="J51" s="386" t="s">
        <v>2939</v>
      </c>
      <c r="K51" s="386" t="s">
        <v>2081</v>
      </c>
      <c r="L51" s="383"/>
      <c r="M51" s="383"/>
      <c r="N51" s="386" t="s">
        <v>2943</v>
      </c>
      <c r="O51" s="386" t="s">
        <v>256</v>
      </c>
      <c r="P51" s="386" t="s">
        <v>2083</v>
      </c>
      <c r="Q51" s="386" t="s">
        <v>2084</v>
      </c>
      <c r="R51" s="386" t="s">
        <v>75</v>
      </c>
      <c r="S51" s="414"/>
      <c r="T51" s="388">
        <f>SUMIFS('PO Line Items'!$H:$H, 'PO Line Items'!$C:$C, $A51) + SUMIFS('Change Orders'!$M:$M, 'Change Orders'!$E:$E, $A51, 'Change Orders'!$W:$W, "Approved")</f>
        <v>0</v>
      </c>
      <c r="U51" s="389"/>
      <c r="V51" s="389" t="str">
        <f t="shared" si="1"/>
        <v/>
      </c>
      <c r="W51" s="391" t="str">
        <f t="shared" si="2"/>
        <v/>
      </c>
      <c r="X51" s="388">
        <f>SUMIFS('PO Line Items'!$H:$H, 'PO Line Items'!$C:$C, $A51) + SUMIFS('Change Orders'!$M:$M, 'Change Orders'!$E:$E, $A51, 'Change Orders'!$W:$W, "Approved")</f>
        <v>0</v>
      </c>
      <c r="Y51" s="391">
        <f t="shared" si="3"/>
        <v>0</v>
      </c>
      <c r="Z51" s="391"/>
      <c r="AA51" s="389">
        <f t="shared" si="4"/>
        <v>0</v>
      </c>
      <c r="AB51" s="383"/>
      <c r="AC51" s="386" t="s">
        <v>2105</v>
      </c>
      <c r="AD51" s="415" t="b">
        <v>0</v>
      </c>
      <c r="AE51" s="383"/>
      <c r="AF51" s="383"/>
      <c r="AG51" s="399" t="s">
        <v>2873</v>
      </c>
      <c r="AH51" s="386" t="str">
        <f t="array" ref="AH51">_xlfn.XLOOKUP(AG51, 'GL Accounts'!$A$2:$A271, 'GL Accounts'!$B$2:$B271, "")</f>
        <v>Expense · Environment</v>
      </c>
      <c r="AI51" s="386" t="s">
        <v>2106</v>
      </c>
      <c r="AJ51" s="386" t="s">
        <v>2943</v>
      </c>
      <c r="AK51" s="386" t="s">
        <v>2111</v>
      </c>
      <c r="AL51" s="386" t="s">
        <v>2108</v>
      </c>
      <c r="AM51" s="56" t="s">
        <v>88</v>
      </c>
      <c r="AN51" s="402" t="s">
        <v>2113</v>
      </c>
      <c r="AO51" s="402" t="s">
        <v>2113</v>
      </c>
      <c r="AP51" s="404"/>
      <c r="AQ51" s="404"/>
      <c r="AR51" s="404"/>
      <c r="AS51" s="404"/>
      <c r="AT51" s="404"/>
      <c r="AU51" s="404"/>
      <c r="AV51" s="404"/>
    </row>
    <row r="52">
      <c r="A52" s="382" t="s">
        <v>2969</v>
      </c>
      <c r="B52" s="382" t="s">
        <v>43</v>
      </c>
      <c r="C52" s="382" t="s">
        <v>2079</v>
      </c>
      <c r="D52" s="382" t="s">
        <v>1130</v>
      </c>
      <c r="E52" s="383"/>
      <c r="F52" s="383"/>
      <c r="G52" s="383"/>
      <c r="H52" s="386" t="s">
        <v>638</v>
      </c>
      <c r="I52" s="386" t="s">
        <v>2972</v>
      </c>
      <c r="J52" s="386" t="s">
        <v>2973</v>
      </c>
      <c r="K52" s="386" t="s">
        <v>2081</v>
      </c>
      <c r="L52" s="383"/>
      <c r="M52" s="383"/>
      <c r="N52" s="386" t="s">
        <v>2976</v>
      </c>
      <c r="O52" s="386" t="s">
        <v>256</v>
      </c>
      <c r="P52" s="386" t="s">
        <v>2083</v>
      </c>
      <c r="Q52" s="386" t="s">
        <v>2084</v>
      </c>
      <c r="R52" s="386" t="s">
        <v>75</v>
      </c>
      <c r="S52" s="414"/>
      <c r="T52" s="388">
        <f>SUMIFS('PO Line Items'!$H:$H, 'PO Line Items'!$C:$C, $A52) + SUMIFS('Change Orders'!$M:$M, 'Change Orders'!$E:$E, $A52, 'Change Orders'!$W:$W, "Approved")</f>
        <v>0</v>
      </c>
      <c r="U52" s="389"/>
      <c r="V52" s="389" t="str">
        <f t="shared" si="1"/>
        <v/>
      </c>
      <c r="W52" s="391" t="str">
        <f t="shared" si="2"/>
        <v/>
      </c>
      <c r="X52" s="388">
        <f>SUMIFS('PO Line Items'!$H:$H, 'PO Line Items'!$C:$C, $A52) + SUMIFS('Change Orders'!$M:$M, 'Change Orders'!$E:$E, $A52, 'Change Orders'!$W:$W, "Approved")</f>
        <v>0</v>
      </c>
      <c r="Y52" s="391">
        <f t="shared" si="3"/>
        <v>0</v>
      </c>
      <c r="Z52" s="391"/>
      <c r="AA52" s="389">
        <f t="shared" si="4"/>
        <v>0</v>
      </c>
      <c r="AB52" s="383"/>
      <c r="AC52" s="386" t="s">
        <v>2105</v>
      </c>
      <c r="AD52" s="415" t="b">
        <v>0</v>
      </c>
      <c r="AE52" s="383"/>
      <c r="AF52" s="383"/>
      <c r="AG52" s="399" t="s">
        <v>2873</v>
      </c>
      <c r="AH52" s="386" t="str">
        <f t="array" ref="AH52">_xlfn.XLOOKUP(AG52, 'GL Accounts'!$A$2:$A271, 'GL Accounts'!$B$2:$B271, "")</f>
        <v>Expense · Environment</v>
      </c>
      <c r="AI52" s="386" t="s">
        <v>2106</v>
      </c>
      <c r="AJ52" s="386" t="s">
        <v>2976</v>
      </c>
      <c r="AK52" s="386" t="s">
        <v>2111</v>
      </c>
      <c r="AL52" s="386" t="s">
        <v>2108</v>
      </c>
      <c r="AM52" s="56" t="s">
        <v>88</v>
      </c>
      <c r="AN52" s="402" t="s">
        <v>2113</v>
      </c>
      <c r="AO52" s="402" t="s">
        <v>2113</v>
      </c>
      <c r="AP52" s="404"/>
      <c r="AQ52" s="404"/>
      <c r="AR52" s="404"/>
      <c r="AS52" s="404"/>
      <c r="AT52" s="404"/>
      <c r="AU52" s="404"/>
      <c r="AV52" s="404"/>
    </row>
    <row r="53">
      <c r="A53" s="382" t="s">
        <v>2998</v>
      </c>
      <c r="B53" s="382" t="s">
        <v>43</v>
      </c>
      <c r="C53" s="382" t="s">
        <v>2079</v>
      </c>
      <c r="D53" s="382" t="s">
        <v>1130</v>
      </c>
      <c r="E53" s="383"/>
      <c r="F53" s="383"/>
      <c r="G53" s="383"/>
      <c r="H53" s="386" t="s">
        <v>638</v>
      </c>
      <c r="I53" s="386" t="s">
        <v>3001</v>
      </c>
      <c r="J53" s="386" t="s">
        <v>3002</v>
      </c>
      <c r="K53" s="386" t="s">
        <v>2081</v>
      </c>
      <c r="L53" s="383"/>
      <c r="M53" s="383"/>
      <c r="N53" s="386" t="s">
        <v>3004</v>
      </c>
      <c r="O53" s="386" t="s">
        <v>256</v>
      </c>
      <c r="P53" s="386" t="s">
        <v>2083</v>
      </c>
      <c r="Q53" s="386" t="s">
        <v>2084</v>
      </c>
      <c r="R53" s="386" t="s">
        <v>75</v>
      </c>
      <c r="S53" s="414"/>
      <c r="T53" s="388">
        <f>SUMIFS('PO Line Items'!$H:$H, 'PO Line Items'!$C:$C, $A53) + SUMIFS('Change Orders'!$M:$M, 'Change Orders'!$E:$E, $A53, 'Change Orders'!$W:$W, "Approved")</f>
        <v>0</v>
      </c>
      <c r="U53" s="389"/>
      <c r="V53" s="389" t="str">
        <f t="shared" si="1"/>
        <v/>
      </c>
      <c r="W53" s="391" t="str">
        <f t="shared" si="2"/>
        <v/>
      </c>
      <c r="X53" s="388">
        <f>SUMIFS('PO Line Items'!$H:$H, 'PO Line Items'!$C:$C, $A53) + SUMIFS('Change Orders'!$M:$M, 'Change Orders'!$E:$E, $A53, 'Change Orders'!$W:$W, "Approved")</f>
        <v>0</v>
      </c>
      <c r="Y53" s="391">
        <f t="shared" si="3"/>
        <v>0</v>
      </c>
      <c r="Z53" s="391"/>
      <c r="AA53" s="389">
        <f t="shared" si="4"/>
        <v>0</v>
      </c>
      <c r="AB53" s="383"/>
      <c r="AC53" s="386" t="s">
        <v>2105</v>
      </c>
      <c r="AD53" s="415" t="b">
        <v>0</v>
      </c>
      <c r="AE53" s="383"/>
      <c r="AF53" s="383"/>
      <c r="AG53" s="399" t="s">
        <v>2873</v>
      </c>
      <c r="AH53" s="386" t="str">
        <f t="array" ref="AH53">_xlfn.XLOOKUP(AG53, 'GL Accounts'!$A$2:$A271, 'GL Accounts'!$B$2:$B271, "")</f>
        <v>Expense · Environment</v>
      </c>
      <c r="AI53" s="386" t="s">
        <v>2106</v>
      </c>
      <c r="AJ53" s="386" t="s">
        <v>3004</v>
      </c>
      <c r="AK53" s="386" t="s">
        <v>2111</v>
      </c>
      <c r="AL53" s="386" t="s">
        <v>2108</v>
      </c>
      <c r="AM53" s="56" t="s">
        <v>88</v>
      </c>
      <c r="AN53" s="402" t="s">
        <v>2113</v>
      </c>
      <c r="AO53" s="402" t="s">
        <v>2113</v>
      </c>
      <c r="AP53" s="404"/>
      <c r="AQ53" s="404"/>
      <c r="AR53" s="404"/>
      <c r="AS53" s="404"/>
      <c r="AT53" s="404"/>
      <c r="AU53" s="404"/>
      <c r="AV53" s="404"/>
    </row>
    <row r="54">
      <c r="A54" s="382" t="s">
        <v>3030</v>
      </c>
      <c r="B54" s="382" t="s">
        <v>43</v>
      </c>
      <c r="C54" s="382" t="s">
        <v>2079</v>
      </c>
      <c r="D54" s="382" t="s">
        <v>1130</v>
      </c>
      <c r="E54" s="383"/>
      <c r="F54" s="383"/>
      <c r="G54" s="383"/>
      <c r="H54" s="386" t="s">
        <v>638</v>
      </c>
      <c r="I54" s="386" t="s">
        <v>3001</v>
      </c>
      <c r="J54" s="386" t="s">
        <v>3032</v>
      </c>
      <c r="K54" s="386" t="s">
        <v>2081</v>
      </c>
      <c r="L54" s="383"/>
      <c r="M54" s="383"/>
      <c r="N54" s="386" t="s">
        <v>3035</v>
      </c>
      <c r="O54" s="386" t="s">
        <v>256</v>
      </c>
      <c r="P54" s="386" t="s">
        <v>2083</v>
      </c>
      <c r="Q54" s="386" t="s">
        <v>2084</v>
      </c>
      <c r="R54" s="386" t="s">
        <v>75</v>
      </c>
      <c r="S54" s="414"/>
      <c r="T54" s="388">
        <f>SUMIFS('PO Line Items'!$H:$H, 'PO Line Items'!$C:$C, $A54) + SUMIFS('Change Orders'!$M:$M, 'Change Orders'!$E:$E, $A54, 'Change Orders'!$W:$W, "Approved")</f>
        <v>0</v>
      </c>
      <c r="U54" s="389"/>
      <c r="V54" s="389" t="str">
        <f t="shared" si="1"/>
        <v/>
      </c>
      <c r="W54" s="391" t="str">
        <f t="shared" si="2"/>
        <v/>
      </c>
      <c r="X54" s="388">
        <f>SUMIFS('PO Line Items'!$H:$H, 'PO Line Items'!$C:$C, $A54) + SUMIFS('Change Orders'!$M:$M, 'Change Orders'!$E:$E, $A54, 'Change Orders'!$W:$W, "Approved")</f>
        <v>0</v>
      </c>
      <c r="Y54" s="391">
        <f t="shared" si="3"/>
        <v>0</v>
      </c>
      <c r="Z54" s="391"/>
      <c r="AA54" s="389">
        <f t="shared" si="4"/>
        <v>0</v>
      </c>
      <c r="AB54" s="383"/>
      <c r="AC54" s="386" t="s">
        <v>2105</v>
      </c>
      <c r="AD54" s="415" t="b">
        <v>0</v>
      </c>
      <c r="AE54" s="383"/>
      <c r="AF54" s="383"/>
      <c r="AG54" s="399" t="s">
        <v>2873</v>
      </c>
      <c r="AH54" s="386" t="str">
        <f t="array" ref="AH54">_xlfn.XLOOKUP(AG54, 'GL Accounts'!$A$2:$A271, 'GL Accounts'!$B$2:$B271, "")</f>
        <v>Expense · Environment</v>
      </c>
      <c r="AI54" s="386" t="s">
        <v>2106</v>
      </c>
      <c r="AJ54" s="386" t="s">
        <v>3035</v>
      </c>
      <c r="AK54" s="386" t="s">
        <v>2111</v>
      </c>
      <c r="AL54" s="386" t="s">
        <v>2108</v>
      </c>
      <c r="AM54" s="56" t="s">
        <v>88</v>
      </c>
      <c r="AN54" s="402" t="s">
        <v>2113</v>
      </c>
      <c r="AO54" s="402" t="s">
        <v>2113</v>
      </c>
      <c r="AP54" s="404"/>
      <c r="AQ54" s="404"/>
      <c r="AR54" s="404"/>
      <c r="AS54" s="404"/>
      <c r="AT54" s="404"/>
      <c r="AU54" s="404"/>
      <c r="AV54" s="404"/>
    </row>
    <row r="55">
      <c r="A55" s="382" t="s">
        <v>3062</v>
      </c>
      <c r="B55" s="382" t="s">
        <v>43</v>
      </c>
      <c r="C55" s="382" t="s">
        <v>2079</v>
      </c>
      <c r="D55" s="382" t="s">
        <v>1130</v>
      </c>
      <c r="E55" s="383"/>
      <c r="F55" s="383"/>
      <c r="G55" s="383"/>
      <c r="H55" s="386" t="s">
        <v>638</v>
      </c>
      <c r="I55" s="386" t="s">
        <v>3064</v>
      </c>
      <c r="J55" s="386" t="s">
        <v>3066</v>
      </c>
      <c r="K55" s="386" t="s">
        <v>2081</v>
      </c>
      <c r="L55" s="383"/>
      <c r="M55" s="383"/>
      <c r="N55" s="386" t="s">
        <v>3067</v>
      </c>
      <c r="O55" s="386" t="s">
        <v>256</v>
      </c>
      <c r="P55" s="386" t="s">
        <v>2083</v>
      </c>
      <c r="Q55" s="386" t="s">
        <v>2084</v>
      </c>
      <c r="R55" s="386" t="s">
        <v>75</v>
      </c>
      <c r="S55" s="414"/>
      <c r="T55" s="388">
        <f>SUMIFS('PO Line Items'!$H:$H, 'PO Line Items'!$C:$C, $A55) + SUMIFS('Change Orders'!$M:$M, 'Change Orders'!$E:$E, $A55, 'Change Orders'!$W:$W, "Approved")</f>
        <v>0</v>
      </c>
      <c r="U55" s="389"/>
      <c r="V55" s="389" t="str">
        <f t="shared" si="1"/>
        <v/>
      </c>
      <c r="W55" s="391" t="str">
        <f t="shared" si="2"/>
        <v/>
      </c>
      <c r="X55" s="388">
        <f>SUMIFS('PO Line Items'!$H:$H, 'PO Line Items'!$C:$C, $A55) + SUMIFS('Change Orders'!$M:$M, 'Change Orders'!$E:$E, $A55, 'Change Orders'!$W:$W, "Approved")</f>
        <v>0</v>
      </c>
      <c r="Y55" s="391">
        <f t="shared" si="3"/>
        <v>0</v>
      </c>
      <c r="Z55" s="391"/>
      <c r="AA55" s="389">
        <f t="shared" si="4"/>
        <v>0</v>
      </c>
      <c r="AB55" s="383"/>
      <c r="AC55" s="386" t="s">
        <v>2105</v>
      </c>
      <c r="AD55" s="415" t="b">
        <v>0</v>
      </c>
      <c r="AE55" s="383"/>
      <c r="AF55" s="383"/>
      <c r="AG55" s="399" t="s">
        <v>2873</v>
      </c>
      <c r="AH55" s="386" t="str">
        <f t="array" ref="AH55">_xlfn.XLOOKUP(AG55, 'GL Accounts'!$A$2:$A271, 'GL Accounts'!$B$2:$B271, "")</f>
        <v>Expense · Environment</v>
      </c>
      <c r="AI55" s="386" t="s">
        <v>2106</v>
      </c>
      <c r="AJ55" s="386" t="s">
        <v>3067</v>
      </c>
      <c r="AK55" s="386" t="s">
        <v>2111</v>
      </c>
      <c r="AL55" s="386" t="s">
        <v>2108</v>
      </c>
      <c r="AM55" s="56" t="s">
        <v>88</v>
      </c>
      <c r="AN55" s="402" t="s">
        <v>2113</v>
      </c>
      <c r="AO55" s="402" t="s">
        <v>2113</v>
      </c>
      <c r="AP55" s="404"/>
      <c r="AQ55" s="404"/>
      <c r="AR55" s="404"/>
      <c r="AS55" s="404"/>
      <c r="AT55" s="404"/>
      <c r="AU55" s="404"/>
      <c r="AV55" s="404"/>
    </row>
    <row r="56">
      <c r="A56" s="382" t="s">
        <v>3093</v>
      </c>
      <c r="B56" s="382" t="s">
        <v>43</v>
      </c>
      <c r="C56" s="382" t="s">
        <v>2079</v>
      </c>
      <c r="D56" s="382" t="s">
        <v>1130</v>
      </c>
      <c r="E56" s="383"/>
      <c r="F56" s="383"/>
      <c r="G56" s="383"/>
      <c r="H56" s="386" t="s">
        <v>638</v>
      </c>
      <c r="I56" s="386" t="s">
        <v>3097</v>
      </c>
      <c r="J56" s="386" t="s">
        <v>3098</v>
      </c>
      <c r="K56" s="386" t="s">
        <v>2081</v>
      </c>
      <c r="L56" s="383"/>
      <c r="M56" s="383"/>
      <c r="N56" s="386" t="s">
        <v>3099</v>
      </c>
      <c r="O56" s="386" t="s">
        <v>256</v>
      </c>
      <c r="P56" s="386" t="s">
        <v>2083</v>
      </c>
      <c r="Q56" s="386" t="s">
        <v>2084</v>
      </c>
      <c r="R56" s="386" t="s">
        <v>75</v>
      </c>
      <c r="S56" s="414"/>
      <c r="T56" s="388">
        <f>SUMIFS('PO Line Items'!$H:$H, 'PO Line Items'!$C:$C, $A56) + SUMIFS('Change Orders'!$M:$M, 'Change Orders'!$E:$E, $A56, 'Change Orders'!$W:$W, "Approved")</f>
        <v>0</v>
      </c>
      <c r="U56" s="389"/>
      <c r="V56" s="389" t="str">
        <f t="shared" si="1"/>
        <v/>
      </c>
      <c r="W56" s="391" t="str">
        <f t="shared" si="2"/>
        <v/>
      </c>
      <c r="X56" s="388">
        <f>SUMIFS('PO Line Items'!$H:$H, 'PO Line Items'!$C:$C, $A56) + SUMIFS('Change Orders'!$M:$M, 'Change Orders'!$E:$E, $A56, 'Change Orders'!$W:$W, "Approved")</f>
        <v>0</v>
      </c>
      <c r="Y56" s="391">
        <f t="shared" si="3"/>
        <v>0</v>
      </c>
      <c r="Z56" s="391"/>
      <c r="AA56" s="389">
        <f t="shared" si="4"/>
        <v>0</v>
      </c>
      <c r="AB56" s="383"/>
      <c r="AC56" s="386" t="s">
        <v>2105</v>
      </c>
      <c r="AD56" s="415" t="b">
        <v>0</v>
      </c>
      <c r="AE56" s="383"/>
      <c r="AF56" s="383"/>
      <c r="AG56" s="399" t="s">
        <v>2873</v>
      </c>
      <c r="AH56" s="386" t="str">
        <f t="array" ref="AH56">_xlfn.XLOOKUP(AG56, 'GL Accounts'!$A$2:$A271, 'GL Accounts'!$B$2:$B271, "")</f>
        <v>Expense · Environment</v>
      </c>
      <c r="AI56" s="386" t="s">
        <v>2106</v>
      </c>
      <c r="AJ56" s="386" t="s">
        <v>3099</v>
      </c>
      <c r="AK56" s="386" t="s">
        <v>2111</v>
      </c>
      <c r="AL56" s="386" t="s">
        <v>2108</v>
      </c>
      <c r="AM56" s="56" t="s">
        <v>88</v>
      </c>
      <c r="AN56" s="402" t="s">
        <v>2113</v>
      </c>
      <c r="AO56" s="402" t="s">
        <v>2113</v>
      </c>
      <c r="AP56" s="404"/>
      <c r="AQ56" s="404"/>
      <c r="AR56" s="404"/>
      <c r="AS56" s="404"/>
      <c r="AT56" s="404"/>
      <c r="AU56" s="404"/>
      <c r="AV56" s="404"/>
    </row>
    <row r="57">
      <c r="A57" s="382" t="s">
        <v>3143</v>
      </c>
      <c r="B57" s="382" t="s">
        <v>43</v>
      </c>
      <c r="C57" s="382" t="s">
        <v>2079</v>
      </c>
      <c r="D57" s="382" t="s">
        <v>1130</v>
      </c>
      <c r="E57" s="383"/>
      <c r="F57" s="383"/>
      <c r="G57" s="383"/>
      <c r="H57" s="386" t="s">
        <v>638</v>
      </c>
      <c r="I57" s="386" t="s">
        <v>3147</v>
      </c>
      <c r="J57" s="386" t="s">
        <v>3148</v>
      </c>
      <c r="K57" s="386" t="s">
        <v>2081</v>
      </c>
      <c r="L57" s="383"/>
      <c r="M57" s="383"/>
      <c r="N57" s="386" t="s">
        <v>3149</v>
      </c>
      <c r="O57" s="386" t="s">
        <v>256</v>
      </c>
      <c r="P57" s="386" t="s">
        <v>2083</v>
      </c>
      <c r="Q57" s="386" t="s">
        <v>2084</v>
      </c>
      <c r="R57" s="386" t="s">
        <v>75</v>
      </c>
      <c r="S57" s="414"/>
      <c r="T57" s="388">
        <f>SUMIFS('PO Line Items'!$H:$H, 'PO Line Items'!$C:$C, $A57) + SUMIFS('Change Orders'!$M:$M, 'Change Orders'!$E:$E, $A57, 'Change Orders'!$W:$W, "Approved")</f>
        <v>0</v>
      </c>
      <c r="U57" s="389"/>
      <c r="V57" s="389" t="str">
        <f t="shared" si="1"/>
        <v/>
      </c>
      <c r="W57" s="391" t="str">
        <f t="shared" si="2"/>
        <v/>
      </c>
      <c r="X57" s="388">
        <f>SUMIFS('PO Line Items'!$H:$H, 'PO Line Items'!$C:$C, $A57) + SUMIFS('Change Orders'!$M:$M, 'Change Orders'!$E:$E, $A57, 'Change Orders'!$W:$W, "Approved")</f>
        <v>0</v>
      </c>
      <c r="Y57" s="391">
        <f t="shared" si="3"/>
        <v>0</v>
      </c>
      <c r="Z57" s="391"/>
      <c r="AA57" s="389">
        <f t="shared" si="4"/>
        <v>0</v>
      </c>
      <c r="AB57" s="383"/>
      <c r="AC57" s="386" t="s">
        <v>2105</v>
      </c>
      <c r="AD57" s="415" t="b">
        <v>0</v>
      </c>
      <c r="AE57" s="383"/>
      <c r="AF57" s="383"/>
      <c r="AG57" s="399" t="s">
        <v>2873</v>
      </c>
      <c r="AH57" s="386" t="str">
        <f t="array" ref="AH57">_xlfn.XLOOKUP(AG57, 'GL Accounts'!$A$2:$A271, 'GL Accounts'!$B$2:$B271, "")</f>
        <v>Expense · Environment</v>
      </c>
      <c r="AI57" s="386" t="s">
        <v>2106</v>
      </c>
      <c r="AJ57" s="386" t="s">
        <v>3149</v>
      </c>
      <c r="AK57" s="386" t="s">
        <v>2111</v>
      </c>
      <c r="AL57" s="386" t="s">
        <v>2108</v>
      </c>
      <c r="AM57" s="56" t="s">
        <v>88</v>
      </c>
      <c r="AN57" s="402" t="s">
        <v>2113</v>
      </c>
      <c r="AO57" s="402" t="s">
        <v>2113</v>
      </c>
      <c r="AP57" s="404"/>
      <c r="AQ57" s="404"/>
      <c r="AR57" s="404"/>
      <c r="AS57" s="404"/>
      <c r="AT57" s="404"/>
      <c r="AU57" s="404"/>
      <c r="AV57" s="404"/>
    </row>
    <row r="58">
      <c r="A58" s="382" t="s">
        <v>3171</v>
      </c>
      <c r="B58" s="382" t="s">
        <v>43</v>
      </c>
      <c r="C58" s="382" t="s">
        <v>2079</v>
      </c>
      <c r="D58" s="382" t="s">
        <v>1130</v>
      </c>
      <c r="E58" s="383"/>
      <c r="F58" s="383"/>
      <c r="G58" s="383"/>
      <c r="H58" s="386" t="s">
        <v>638</v>
      </c>
      <c r="I58" s="386" t="s">
        <v>3147</v>
      </c>
      <c r="J58" s="386" t="s">
        <v>3173</v>
      </c>
      <c r="K58" s="386" t="s">
        <v>2081</v>
      </c>
      <c r="L58" s="383"/>
      <c r="M58" s="383"/>
      <c r="N58" s="386" t="s">
        <v>899</v>
      </c>
      <c r="O58" s="386" t="s">
        <v>256</v>
      </c>
      <c r="P58" s="386" t="s">
        <v>2083</v>
      </c>
      <c r="Q58" s="386" t="s">
        <v>2084</v>
      </c>
      <c r="R58" s="386" t="s">
        <v>75</v>
      </c>
      <c r="S58" s="414"/>
      <c r="T58" s="388">
        <f>SUMIFS('PO Line Items'!$H:$H, 'PO Line Items'!$C:$C, $A58) + SUMIFS('Change Orders'!$M:$M, 'Change Orders'!$E:$E, $A58, 'Change Orders'!$W:$W, "Approved")</f>
        <v>0</v>
      </c>
      <c r="U58" s="389"/>
      <c r="V58" s="389" t="str">
        <f t="shared" si="1"/>
        <v/>
      </c>
      <c r="W58" s="391" t="str">
        <f t="shared" si="2"/>
        <v/>
      </c>
      <c r="X58" s="388">
        <f>SUMIFS('PO Line Items'!$H:$H, 'PO Line Items'!$C:$C, $A58) + SUMIFS('Change Orders'!$M:$M, 'Change Orders'!$E:$E, $A58, 'Change Orders'!$W:$W, "Approved")</f>
        <v>0</v>
      </c>
      <c r="Y58" s="391">
        <f t="shared" si="3"/>
        <v>0</v>
      </c>
      <c r="Z58" s="391"/>
      <c r="AA58" s="389">
        <f t="shared" si="4"/>
        <v>0</v>
      </c>
      <c r="AB58" s="383"/>
      <c r="AC58" s="386" t="s">
        <v>2105</v>
      </c>
      <c r="AD58" s="415" t="b">
        <v>0</v>
      </c>
      <c r="AE58" s="383"/>
      <c r="AF58" s="383"/>
      <c r="AG58" s="399" t="s">
        <v>2873</v>
      </c>
      <c r="AH58" s="386" t="str">
        <f t="array" ref="AH58">_xlfn.XLOOKUP(AG58, 'GL Accounts'!$A$2:$A271, 'GL Accounts'!$B$2:$B271, "")</f>
        <v>Expense · Environment</v>
      </c>
      <c r="AI58" s="386" t="s">
        <v>2106</v>
      </c>
      <c r="AJ58" s="386" t="s">
        <v>899</v>
      </c>
      <c r="AK58" s="386" t="s">
        <v>2111</v>
      </c>
      <c r="AL58" s="386" t="s">
        <v>2108</v>
      </c>
      <c r="AM58" s="56" t="s">
        <v>88</v>
      </c>
      <c r="AN58" s="402" t="s">
        <v>2113</v>
      </c>
      <c r="AO58" s="402" t="s">
        <v>2113</v>
      </c>
      <c r="AP58" s="404"/>
      <c r="AQ58" s="404"/>
      <c r="AR58" s="404"/>
      <c r="AS58" s="404"/>
      <c r="AT58" s="404"/>
      <c r="AU58" s="404"/>
      <c r="AV58" s="404"/>
    </row>
    <row r="59">
      <c r="A59" s="382" t="s">
        <v>3200</v>
      </c>
      <c r="B59" s="382" t="s">
        <v>43</v>
      </c>
      <c r="C59" s="382" t="s">
        <v>2079</v>
      </c>
      <c r="D59" s="382" t="s">
        <v>1130</v>
      </c>
      <c r="E59" s="383"/>
      <c r="F59" s="383"/>
      <c r="G59" s="383"/>
      <c r="H59" s="386" t="s">
        <v>638</v>
      </c>
      <c r="I59" s="386" t="s">
        <v>3203</v>
      </c>
      <c r="J59" s="386" t="s">
        <v>3204</v>
      </c>
      <c r="K59" s="386" t="s">
        <v>2081</v>
      </c>
      <c r="L59" s="383"/>
      <c r="M59" s="383"/>
      <c r="N59" s="386" t="s">
        <v>3205</v>
      </c>
      <c r="O59" s="386" t="s">
        <v>256</v>
      </c>
      <c r="P59" s="386" t="s">
        <v>2083</v>
      </c>
      <c r="Q59" s="386" t="s">
        <v>2084</v>
      </c>
      <c r="R59" s="386" t="s">
        <v>75</v>
      </c>
      <c r="S59" s="414"/>
      <c r="T59" s="388">
        <f>SUMIFS('PO Line Items'!$H:$H, 'PO Line Items'!$C:$C, $A59) + SUMIFS('Change Orders'!$M:$M, 'Change Orders'!$E:$E, $A59, 'Change Orders'!$W:$W, "Approved")</f>
        <v>0</v>
      </c>
      <c r="U59" s="389"/>
      <c r="V59" s="389" t="str">
        <f t="shared" si="1"/>
        <v/>
      </c>
      <c r="W59" s="391" t="str">
        <f t="shared" si="2"/>
        <v/>
      </c>
      <c r="X59" s="388">
        <f>SUMIFS('PO Line Items'!$H:$H, 'PO Line Items'!$C:$C, $A59) + SUMIFS('Change Orders'!$M:$M, 'Change Orders'!$E:$E, $A59, 'Change Orders'!$W:$W, "Approved")</f>
        <v>0</v>
      </c>
      <c r="Y59" s="391">
        <f t="shared" si="3"/>
        <v>0</v>
      </c>
      <c r="Z59" s="391"/>
      <c r="AA59" s="389">
        <f t="shared" si="4"/>
        <v>0</v>
      </c>
      <c r="AB59" s="383"/>
      <c r="AC59" s="386" t="s">
        <v>2105</v>
      </c>
      <c r="AD59" s="415" t="b">
        <v>0</v>
      </c>
      <c r="AE59" s="383"/>
      <c r="AF59" s="383"/>
      <c r="AG59" s="399" t="s">
        <v>2873</v>
      </c>
      <c r="AH59" s="386" t="str">
        <f t="array" ref="AH59">_xlfn.XLOOKUP(AG59, 'GL Accounts'!$A$2:$A271, 'GL Accounts'!$B$2:$B271, "")</f>
        <v>Expense · Environment</v>
      </c>
      <c r="AI59" s="386" t="s">
        <v>2106</v>
      </c>
      <c r="AJ59" s="386" t="s">
        <v>3205</v>
      </c>
      <c r="AK59" s="386" t="s">
        <v>2111</v>
      </c>
      <c r="AL59" s="386" t="s">
        <v>2108</v>
      </c>
      <c r="AM59" s="56" t="s">
        <v>88</v>
      </c>
      <c r="AN59" s="402" t="s">
        <v>2113</v>
      </c>
      <c r="AO59" s="402" t="s">
        <v>2113</v>
      </c>
      <c r="AP59" s="404"/>
      <c r="AQ59" s="404"/>
      <c r="AR59" s="404"/>
      <c r="AS59" s="404"/>
      <c r="AT59" s="404"/>
      <c r="AU59" s="404"/>
      <c r="AV59" s="404"/>
    </row>
    <row r="60">
      <c r="A60" s="382" t="s">
        <v>3234</v>
      </c>
      <c r="B60" s="382" t="s">
        <v>43</v>
      </c>
      <c r="C60" s="382" t="s">
        <v>2079</v>
      </c>
      <c r="D60" s="382" t="s">
        <v>1130</v>
      </c>
      <c r="E60" s="383"/>
      <c r="F60" s="383"/>
      <c r="G60" s="383"/>
      <c r="H60" s="386" t="s">
        <v>638</v>
      </c>
      <c r="I60" s="386" t="s">
        <v>3203</v>
      </c>
      <c r="J60" s="386" t="s">
        <v>3238</v>
      </c>
      <c r="K60" s="386" t="s">
        <v>2081</v>
      </c>
      <c r="L60" s="383"/>
      <c r="M60" s="383"/>
      <c r="N60" s="386" t="s">
        <v>3239</v>
      </c>
      <c r="O60" s="386" t="s">
        <v>256</v>
      </c>
      <c r="P60" s="386" t="s">
        <v>2083</v>
      </c>
      <c r="Q60" s="386" t="s">
        <v>2084</v>
      </c>
      <c r="R60" s="386" t="s">
        <v>75</v>
      </c>
      <c r="S60" s="414"/>
      <c r="T60" s="388">
        <f>SUMIFS('PO Line Items'!$H:$H, 'PO Line Items'!$C:$C, $A60) + SUMIFS('Change Orders'!$M:$M, 'Change Orders'!$E:$E, $A60, 'Change Orders'!$W:$W, "Approved")</f>
        <v>0</v>
      </c>
      <c r="U60" s="389"/>
      <c r="V60" s="389" t="str">
        <f t="shared" si="1"/>
        <v/>
      </c>
      <c r="W60" s="391" t="str">
        <f t="shared" si="2"/>
        <v/>
      </c>
      <c r="X60" s="388">
        <f>SUMIFS('PO Line Items'!$H:$H, 'PO Line Items'!$C:$C, $A60) + SUMIFS('Change Orders'!$M:$M, 'Change Orders'!$E:$E, $A60, 'Change Orders'!$W:$W, "Approved")</f>
        <v>0</v>
      </c>
      <c r="Y60" s="391">
        <f t="shared" si="3"/>
        <v>0</v>
      </c>
      <c r="Z60" s="391"/>
      <c r="AA60" s="389">
        <f t="shared" si="4"/>
        <v>0</v>
      </c>
      <c r="AB60" s="383"/>
      <c r="AC60" s="386" t="s">
        <v>2105</v>
      </c>
      <c r="AD60" s="415" t="b">
        <v>0</v>
      </c>
      <c r="AE60" s="383"/>
      <c r="AF60" s="383"/>
      <c r="AG60" s="399" t="s">
        <v>2873</v>
      </c>
      <c r="AH60" s="386" t="str">
        <f t="array" ref="AH60">_xlfn.XLOOKUP(AG60, 'GL Accounts'!$A$2:$A271, 'GL Accounts'!$B$2:$B271, "")</f>
        <v>Expense · Environment</v>
      </c>
      <c r="AI60" s="386" t="s">
        <v>2106</v>
      </c>
      <c r="AJ60" s="386" t="s">
        <v>3239</v>
      </c>
      <c r="AK60" s="386" t="s">
        <v>2111</v>
      </c>
      <c r="AL60" s="386" t="s">
        <v>2108</v>
      </c>
      <c r="AM60" s="56" t="s">
        <v>88</v>
      </c>
      <c r="AN60" s="402" t="s">
        <v>2113</v>
      </c>
      <c r="AO60" s="402" t="s">
        <v>2113</v>
      </c>
      <c r="AP60" s="404"/>
      <c r="AQ60" s="404"/>
      <c r="AR60" s="404"/>
      <c r="AS60" s="404"/>
      <c r="AT60" s="404"/>
      <c r="AU60" s="404"/>
      <c r="AV60" s="404"/>
    </row>
    <row r="61">
      <c r="A61" s="382" t="s">
        <v>3277</v>
      </c>
      <c r="B61" s="382" t="s">
        <v>43</v>
      </c>
      <c r="C61" s="382" t="s">
        <v>2079</v>
      </c>
      <c r="D61" s="382" t="s">
        <v>1130</v>
      </c>
      <c r="E61" s="383"/>
      <c r="F61" s="383"/>
      <c r="G61" s="383"/>
      <c r="H61" s="386" t="s">
        <v>638</v>
      </c>
      <c r="I61" s="386" t="s">
        <v>3281</v>
      </c>
      <c r="J61" s="386" t="s">
        <v>1936</v>
      </c>
      <c r="K61" s="386" t="s">
        <v>2081</v>
      </c>
      <c r="L61" s="383"/>
      <c r="M61" s="383"/>
      <c r="N61" s="386" t="s">
        <v>901</v>
      </c>
      <c r="O61" s="386" t="s">
        <v>256</v>
      </c>
      <c r="P61" s="386" t="s">
        <v>2083</v>
      </c>
      <c r="Q61" s="386" t="s">
        <v>84</v>
      </c>
      <c r="R61" s="386" t="s">
        <v>75</v>
      </c>
      <c r="S61" s="414"/>
      <c r="T61" s="388">
        <f>SUMIFS('PO Line Items'!$H:$H, 'PO Line Items'!$C:$C, $A61) + SUMIFS('Change Orders'!$M:$M, 'Change Orders'!$E:$E, $A61, 'Change Orders'!$W:$W, "Approved")</f>
        <v>0</v>
      </c>
      <c r="U61" s="389"/>
      <c r="V61" s="389" t="str">
        <f t="shared" si="1"/>
        <v/>
      </c>
      <c r="W61" s="391" t="str">
        <f t="shared" si="2"/>
        <v/>
      </c>
      <c r="X61" s="388">
        <f>SUMIFS('PO Line Items'!$H:$H, 'PO Line Items'!$C:$C, $A61) + SUMIFS('Change Orders'!$M:$M, 'Change Orders'!$E:$E, $A61, 'Change Orders'!$W:$W, "Approved")</f>
        <v>0</v>
      </c>
      <c r="Y61" s="391">
        <f t="shared" si="3"/>
        <v>0</v>
      </c>
      <c r="Z61" s="391"/>
      <c r="AA61" s="389">
        <f t="shared" si="4"/>
        <v>0</v>
      </c>
      <c r="AB61" s="383"/>
      <c r="AC61" s="386" t="s">
        <v>2105</v>
      </c>
      <c r="AD61" s="415" t="b">
        <v>0</v>
      </c>
      <c r="AE61" s="383"/>
      <c r="AF61" s="383"/>
      <c r="AG61" s="399" t="s">
        <v>2873</v>
      </c>
      <c r="AH61" s="386" t="str">
        <f t="array" ref="AH61">_xlfn.XLOOKUP(AG61, 'GL Accounts'!$A$2:$A271, 'GL Accounts'!$B$2:$B271, "")</f>
        <v>Expense · Environment</v>
      </c>
      <c r="AI61" s="386" t="s">
        <v>2106</v>
      </c>
      <c r="AJ61" s="386" t="s">
        <v>901</v>
      </c>
      <c r="AK61" s="386" t="s">
        <v>2111</v>
      </c>
      <c r="AL61" s="386" t="s">
        <v>2108</v>
      </c>
      <c r="AM61" s="56" t="s">
        <v>88</v>
      </c>
      <c r="AN61" s="402" t="s">
        <v>2113</v>
      </c>
      <c r="AO61" s="402" t="s">
        <v>2113</v>
      </c>
      <c r="AP61" s="404"/>
      <c r="AQ61" s="404"/>
      <c r="AR61" s="404"/>
      <c r="AS61" s="404"/>
      <c r="AT61" s="404"/>
      <c r="AU61" s="404"/>
      <c r="AV61" s="404"/>
    </row>
    <row r="62">
      <c r="A62" s="382" t="s">
        <v>3313</v>
      </c>
      <c r="B62" s="382" t="s">
        <v>43</v>
      </c>
      <c r="C62" s="382" t="s">
        <v>2079</v>
      </c>
      <c r="D62" s="382" t="s">
        <v>1130</v>
      </c>
      <c r="E62" s="383"/>
      <c r="F62" s="383"/>
      <c r="G62" s="383"/>
      <c r="H62" s="386" t="s">
        <v>638</v>
      </c>
      <c r="I62" s="386" t="s">
        <v>3316</v>
      </c>
      <c r="J62" s="386" t="s">
        <v>3317</v>
      </c>
      <c r="K62" s="386" t="s">
        <v>2081</v>
      </c>
      <c r="L62" s="383"/>
      <c r="M62" s="383"/>
      <c r="N62" s="386" t="s">
        <v>1270</v>
      </c>
      <c r="O62" s="386" t="s">
        <v>256</v>
      </c>
      <c r="P62" s="386" t="s">
        <v>2083</v>
      </c>
      <c r="Q62" s="386" t="s">
        <v>84</v>
      </c>
      <c r="R62" s="386" t="s">
        <v>75</v>
      </c>
      <c r="S62" s="414"/>
      <c r="T62" s="388">
        <f>SUMIFS('PO Line Items'!$H:$H, 'PO Line Items'!$C:$C, $A62) + SUMIFS('Change Orders'!$M:$M, 'Change Orders'!$E:$E, $A62, 'Change Orders'!$W:$W, "Approved")</f>
        <v>0</v>
      </c>
      <c r="U62" s="389"/>
      <c r="V62" s="389" t="str">
        <f t="shared" si="1"/>
        <v/>
      </c>
      <c r="W62" s="391" t="str">
        <f t="shared" si="2"/>
        <v/>
      </c>
      <c r="X62" s="388">
        <f>SUMIFS('PO Line Items'!$H:$H, 'PO Line Items'!$C:$C, $A62) + SUMIFS('Change Orders'!$M:$M, 'Change Orders'!$E:$E, $A62, 'Change Orders'!$W:$W, "Approved")</f>
        <v>0</v>
      </c>
      <c r="Y62" s="391">
        <f t="shared" si="3"/>
        <v>0</v>
      </c>
      <c r="Z62" s="391"/>
      <c r="AA62" s="389">
        <f t="shared" si="4"/>
        <v>0</v>
      </c>
      <c r="AB62" s="383"/>
      <c r="AC62" s="386" t="s">
        <v>2105</v>
      </c>
      <c r="AD62" s="415" t="b">
        <v>0</v>
      </c>
      <c r="AE62" s="383"/>
      <c r="AF62" s="383"/>
      <c r="AG62" s="399" t="s">
        <v>2873</v>
      </c>
      <c r="AH62" s="386" t="str">
        <f t="array" ref="AH62">_xlfn.XLOOKUP(AG62, 'GL Accounts'!$A$2:$A271, 'GL Accounts'!$B$2:$B271, "")</f>
        <v>Expense · Environment</v>
      </c>
      <c r="AI62" s="386" t="s">
        <v>2106</v>
      </c>
      <c r="AJ62" s="386" t="s">
        <v>1270</v>
      </c>
      <c r="AK62" s="386" t="s">
        <v>2111</v>
      </c>
      <c r="AL62" s="386" t="s">
        <v>2108</v>
      </c>
      <c r="AM62" s="56" t="s">
        <v>88</v>
      </c>
      <c r="AN62" s="402" t="s">
        <v>2113</v>
      </c>
      <c r="AO62" s="402" t="s">
        <v>2113</v>
      </c>
      <c r="AP62" s="404"/>
      <c r="AQ62" s="404"/>
      <c r="AR62" s="404"/>
      <c r="AS62" s="404"/>
      <c r="AT62" s="404"/>
      <c r="AU62" s="404"/>
      <c r="AV62" s="404"/>
    </row>
    <row r="63">
      <c r="A63" s="382" t="s">
        <v>3342</v>
      </c>
      <c r="B63" s="382" t="s">
        <v>43</v>
      </c>
      <c r="C63" s="382" t="s">
        <v>2079</v>
      </c>
      <c r="D63" s="382" t="s">
        <v>1130</v>
      </c>
      <c r="E63" s="383"/>
      <c r="F63" s="383"/>
      <c r="G63" s="383"/>
      <c r="H63" s="386" t="s">
        <v>638</v>
      </c>
      <c r="I63" s="386" t="s">
        <v>3316</v>
      </c>
      <c r="J63" s="386" t="s">
        <v>3345</v>
      </c>
      <c r="K63" s="386" t="s">
        <v>2081</v>
      </c>
      <c r="L63" s="383"/>
      <c r="M63" s="383"/>
      <c r="N63" s="386" t="s">
        <v>1308</v>
      </c>
      <c r="O63" s="386" t="s">
        <v>256</v>
      </c>
      <c r="P63" s="386" t="s">
        <v>2083</v>
      </c>
      <c r="Q63" s="386" t="s">
        <v>84</v>
      </c>
      <c r="R63" s="386" t="s">
        <v>75</v>
      </c>
      <c r="S63" s="414"/>
      <c r="T63" s="388">
        <f>SUMIFS('PO Line Items'!$H:$H, 'PO Line Items'!$C:$C, $A63) + SUMIFS('Change Orders'!$M:$M, 'Change Orders'!$E:$E, $A63, 'Change Orders'!$W:$W, "Approved")</f>
        <v>0</v>
      </c>
      <c r="U63" s="389"/>
      <c r="V63" s="389" t="str">
        <f t="shared" si="1"/>
        <v/>
      </c>
      <c r="W63" s="391" t="str">
        <f t="shared" si="2"/>
        <v/>
      </c>
      <c r="X63" s="388">
        <f>SUMIFS('PO Line Items'!$H:$H, 'PO Line Items'!$C:$C, $A63) + SUMIFS('Change Orders'!$M:$M, 'Change Orders'!$E:$E, $A63, 'Change Orders'!$W:$W, "Approved")</f>
        <v>0</v>
      </c>
      <c r="Y63" s="391">
        <f t="shared" si="3"/>
        <v>0</v>
      </c>
      <c r="Z63" s="391"/>
      <c r="AA63" s="389">
        <f t="shared" si="4"/>
        <v>0</v>
      </c>
      <c r="AB63" s="383"/>
      <c r="AC63" s="386" t="s">
        <v>2105</v>
      </c>
      <c r="AD63" s="415" t="b">
        <v>0</v>
      </c>
      <c r="AE63" s="383"/>
      <c r="AF63" s="383"/>
      <c r="AG63" s="399" t="s">
        <v>2873</v>
      </c>
      <c r="AH63" s="386" t="str">
        <f t="array" ref="AH63">_xlfn.XLOOKUP(AG63, 'GL Accounts'!$A$2:$A271, 'GL Accounts'!$B$2:$B271, "")</f>
        <v>Expense · Environment</v>
      </c>
      <c r="AI63" s="386" t="s">
        <v>2106</v>
      </c>
      <c r="AJ63" s="386" t="s">
        <v>1308</v>
      </c>
      <c r="AK63" s="386" t="s">
        <v>2111</v>
      </c>
      <c r="AL63" s="386" t="s">
        <v>2108</v>
      </c>
      <c r="AM63" s="56" t="s">
        <v>88</v>
      </c>
      <c r="AN63" s="402" t="s">
        <v>2113</v>
      </c>
      <c r="AO63" s="402" t="s">
        <v>2113</v>
      </c>
      <c r="AP63" s="404"/>
      <c r="AQ63" s="404"/>
      <c r="AR63" s="404"/>
      <c r="AS63" s="404"/>
      <c r="AT63" s="404"/>
      <c r="AU63" s="404"/>
      <c r="AV63" s="404"/>
    </row>
    <row r="64">
      <c r="A64" s="382" t="s">
        <v>3373</v>
      </c>
      <c r="B64" s="382" t="s">
        <v>43</v>
      </c>
      <c r="C64" s="382" t="s">
        <v>2079</v>
      </c>
      <c r="D64" s="382" t="s">
        <v>1130</v>
      </c>
      <c r="E64" s="383"/>
      <c r="F64" s="383"/>
      <c r="G64" s="383"/>
      <c r="H64" s="386" t="s">
        <v>638</v>
      </c>
      <c r="I64" s="386" t="s">
        <v>3316</v>
      </c>
      <c r="J64" s="386" t="s">
        <v>3375</v>
      </c>
      <c r="K64" s="386" t="s">
        <v>2081</v>
      </c>
      <c r="L64" s="383"/>
      <c r="M64" s="383"/>
      <c r="N64" s="386" t="s">
        <v>3376</v>
      </c>
      <c r="O64" s="386" t="s">
        <v>256</v>
      </c>
      <c r="P64" s="386" t="s">
        <v>2083</v>
      </c>
      <c r="Q64" s="386" t="s">
        <v>84</v>
      </c>
      <c r="R64" s="386" t="s">
        <v>75</v>
      </c>
      <c r="S64" s="414"/>
      <c r="T64" s="388">
        <f>SUMIFS('PO Line Items'!$H:$H, 'PO Line Items'!$C:$C, $A64) + SUMIFS('Change Orders'!$M:$M, 'Change Orders'!$E:$E, $A64, 'Change Orders'!$W:$W, "Approved")</f>
        <v>0</v>
      </c>
      <c r="U64" s="389"/>
      <c r="V64" s="389" t="str">
        <f t="shared" si="1"/>
        <v/>
      </c>
      <c r="W64" s="391" t="str">
        <f t="shared" si="2"/>
        <v/>
      </c>
      <c r="X64" s="388">
        <f>SUMIFS('PO Line Items'!$H:$H, 'PO Line Items'!$C:$C, $A64) + SUMIFS('Change Orders'!$M:$M, 'Change Orders'!$E:$E, $A64, 'Change Orders'!$W:$W, "Approved")</f>
        <v>0</v>
      </c>
      <c r="Y64" s="391">
        <f t="shared" si="3"/>
        <v>0</v>
      </c>
      <c r="Z64" s="391"/>
      <c r="AA64" s="389">
        <f t="shared" si="4"/>
        <v>0</v>
      </c>
      <c r="AB64" s="383"/>
      <c r="AC64" s="386" t="s">
        <v>2105</v>
      </c>
      <c r="AD64" s="415" t="b">
        <v>0</v>
      </c>
      <c r="AE64" s="383"/>
      <c r="AF64" s="383"/>
      <c r="AG64" s="399" t="s">
        <v>2873</v>
      </c>
      <c r="AH64" s="386" t="str">
        <f t="array" ref="AH64">_xlfn.XLOOKUP(AG64, 'GL Accounts'!$A$2:$A271, 'GL Accounts'!$B$2:$B271, "")</f>
        <v>Expense · Environment</v>
      </c>
      <c r="AI64" s="386" t="s">
        <v>2106</v>
      </c>
      <c r="AJ64" s="386" t="s">
        <v>3376</v>
      </c>
      <c r="AK64" s="386" t="s">
        <v>2111</v>
      </c>
      <c r="AL64" s="386" t="s">
        <v>2108</v>
      </c>
      <c r="AM64" s="56" t="s">
        <v>88</v>
      </c>
      <c r="AN64" s="402" t="s">
        <v>2113</v>
      </c>
      <c r="AO64" s="402" t="s">
        <v>2113</v>
      </c>
      <c r="AP64" s="404"/>
      <c r="AQ64" s="404"/>
      <c r="AR64" s="404"/>
      <c r="AS64" s="404"/>
      <c r="AT64" s="404"/>
      <c r="AU64" s="404"/>
      <c r="AV64" s="404"/>
    </row>
    <row r="65">
      <c r="A65" s="382" t="s">
        <v>3398</v>
      </c>
      <c r="B65" s="382" t="s">
        <v>43</v>
      </c>
      <c r="C65" s="382" t="s">
        <v>2079</v>
      </c>
      <c r="D65" s="382" t="s">
        <v>1130</v>
      </c>
      <c r="E65" s="383"/>
      <c r="F65" s="383"/>
      <c r="G65" s="383"/>
      <c r="H65" s="386" t="s">
        <v>638</v>
      </c>
      <c r="I65" s="386" t="s">
        <v>3316</v>
      </c>
      <c r="J65" s="386" t="s">
        <v>3400</v>
      </c>
      <c r="K65" s="386" t="s">
        <v>2081</v>
      </c>
      <c r="L65" s="383"/>
      <c r="M65" s="383"/>
      <c r="N65" s="386" t="s">
        <v>3401</v>
      </c>
      <c r="O65" s="386" t="s">
        <v>256</v>
      </c>
      <c r="P65" s="386" t="s">
        <v>2083</v>
      </c>
      <c r="Q65" s="386" t="s">
        <v>84</v>
      </c>
      <c r="R65" s="386" t="s">
        <v>75</v>
      </c>
      <c r="S65" s="414"/>
      <c r="T65" s="388">
        <f>SUMIFS('PO Line Items'!$H:$H, 'PO Line Items'!$C:$C, $A65) + SUMIFS('Change Orders'!$M:$M, 'Change Orders'!$E:$E, $A65, 'Change Orders'!$W:$W, "Approved")</f>
        <v>0</v>
      </c>
      <c r="U65" s="389"/>
      <c r="V65" s="389" t="str">
        <f t="shared" si="1"/>
        <v/>
      </c>
      <c r="W65" s="391" t="str">
        <f t="shared" si="2"/>
        <v/>
      </c>
      <c r="X65" s="388">
        <f>SUMIFS('PO Line Items'!$H:$H, 'PO Line Items'!$C:$C, $A65) + SUMIFS('Change Orders'!$M:$M, 'Change Orders'!$E:$E, $A65, 'Change Orders'!$W:$W, "Approved")</f>
        <v>0</v>
      </c>
      <c r="Y65" s="391">
        <f t="shared" si="3"/>
        <v>0</v>
      </c>
      <c r="Z65" s="391"/>
      <c r="AA65" s="389">
        <f t="shared" si="4"/>
        <v>0</v>
      </c>
      <c r="AB65" s="383"/>
      <c r="AC65" s="386" t="s">
        <v>2105</v>
      </c>
      <c r="AD65" s="415" t="b">
        <v>0</v>
      </c>
      <c r="AE65" s="383"/>
      <c r="AF65" s="383"/>
      <c r="AG65" s="399" t="s">
        <v>2873</v>
      </c>
      <c r="AH65" s="386" t="str">
        <f t="array" ref="AH65">_xlfn.XLOOKUP(AG65, 'GL Accounts'!$A$2:$A271, 'GL Accounts'!$B$2:$B271, "")</f>
        <v>Expense · Environment</v>
      </c>
      <c r="AI65" s="386" t="s">
        <v>2106</v>
      </c>
      <c r="AJ65" s="386" t="s">
        <v>3401</v>
      </c>
      <c r="AK65" s="386" t="s">
        <v>2111</v>
      </c>
      <c r="AL65" s="386" t="s">
        <v>2108</v>
      </c>
      <c r="AM65" s="56" t="s">
        <v>88</v>
      </c>
      <c r="AN65" s="402" t="s">
        <v>2113</v>
      </c>
      <c r="AO65" s="402" t="s">
        <v>2113</v>
      </c>
      <c r="AP65" s="404"/>
      <c r="AQ65" s="404"/>
      <c r="AR65" s="404"/>
      <c r="AS65" s="404"/>
      <c r="AT65" s="404"/>
      <c r="AU65" s="404"/>
      <c r="AV65" s="404"/>
    </row>
    <row r="66">
      <c r="A66" s="382" t="s">
        <v>3430</v>
      </c>
      <c r="B66" s="382" t="s">
        <v>43</v>
      </c>
      <c r="C66" s="382" t="s">
        <v>2079</v>
      </c>
      <c r="D66" s="382" t="s">
        <v>1130</v>
      </c>
      <c r="E66" s="383"/>
      <c r="F66" s="383"/>
      <c r="G66" s="383"/>
      <c r="H66" s="386" t="s">
        <v>579</v>
      </c>
      <c r="I66" s="386" t="s">
        <v>580</v>
      </c>
      <c r="J66" s="386" t="s">
        <v>581</v>
      </c>
      <c r="K66" s="386" t="s">
        <v>2081</v>
      </c>
      <c r="L66" s="383"/>
      <c r="M66" s="383"/>
      <c r="N66" s="386" t="s">
        <v>3434</v>
      </c>
      <c r="O66" s="386" t="s">
        <v>256</v>
      </c>
      <c r="P66" s="386" t="s">
        <v>2083</v>
      </c>
      <c r="Q66" s="386" t="s">
        <v>2084</v>
      </c>
      <c r="R66" s="386" t="s">
        <v>75</v>
      </c>
      <c r="S66" s="414"/>
      <c r="T66" s="388">
        <f>SUMIFS('PO Line Items'!$H:$H, 'PO Line Items'!$C:$C, $A66) + SUMIFS('Change Orders'!$M:$M, 'Change Orders'!$E:$E, $A66, 'Change Orders'!$W:$W, "Approved")</f>
        <v>0</v>
      </c>
      <c r="U66" s="389"/>
      <c r="V66" s="389" t="str">
        <f t="shared" si="1"/>
        <v/>
      </c>
      <c r="W66" s="391" t="str">
        <f t="shared" si="2"/>
        <v/>
      </c>
      <c r="X66" s="388">
        <f>SUMIFS('PO Line Items'!$H:$H, 'PO Line Items'!$C:$C, $A66) + SUMIFS('Change Orders'!$M:$M, 'Change Orders'!$E:$E, $A66, 'Change Orders'!$W:$W, "Approved")</f>
        <v>0</v>
      </c>
      <c r="Y66" s="391">
        <f t="shared" si="3"/>
        <v>0</v>
      </c>
      <c r="Z66" s="391"/>
      <c r="AA66" s="389">
        <f t="shared" si="4"/>
        <v>0</v>
      </c>
      <c r="AB66" s="383"/>
      <c r="AC66" s="386" t="s">
        <v>2105</v>
      </c>
      <c r="AD66" s="415" t="b">
        <v>0</v>
      </c>
      <c r="AE66" s="383"/>
      <c r="AF66" s="383"/>
      <c r="AG66" s="399" t="s">
        <v>3454</v>
      </c>
      <c r="AH66" s="386" t="str">
        <f t="array" ref="AH66">_xlfn.XLOOKUP(AG66, 'GL Accounts'!$A$2:$A271, 'GL Accounts'!$B$2:$B271, "")</f>
        <v>Expense · Production</v>
      </c>
      <c r="AI66" s="386" t="s">
        <v>2106</v>
      </c>
      <c r="AJ66" s="386" t="s">
        <v>3434</v>
      </c>
      <c r="AK66" s="386" t="s">
        <v>2111</v>
      </c>
      <c r="AL66" s="386" t="s">
        <v>2108</v>
      </c>
      <c r="AM66" s="56" t="s">
        <v>88</v>
      </c>
      <c r="AN66" s="402" t="s">
        <v>2113</v>
      </c>
      <c r="AO66" s="402" t="s">
        <v>2113</v>
      </c>
      <c r="AP66" s="404"/>
      <c r="AQ66" s="404"/>
      <c r="AR66" s="404"/>
      <c r="AS66" s="404"/>
      <c r="AT66" s="404"/>
      <c r="AU66" s="404"/>
      <c r="AV66" s="404"/>
    </row>
    <row r="67">
      <c r="A67" s="382" t="s">
        <v>3465</v>
      </c>
      <c r="B67" s="382" t="s">
        <v>43</v>
      </c>
      <c r="C67" s="382" t="s">
        <v>2079</v>
      </c>
      <c r="D67" s="382" t="s">
        <v>1130</v>
      </c>
      <c r="E67" s="383"/>
      <c r="F67" s="383"/>
      <c r="G67" s="383"/>
      <c r="H67" s="386" t="s">
        <v>579</v>
      </c>
      <c r="I67" s="386" t="s">
        <v>580</v>
      </c>
      <c r="J67" s="386" t="s">
        <v>3472</v>
      </c>
      <c r="K67" s="386" t="s">
        <v>2081</v>
      </c>
      <c r="L67" s="383"/>
      <c r="M67" s="383"/>
      <c r="N67" s="386" t="s">
        <v>761</v>
      </c>
      <c r="O67" s="386" t="s">
        <v>256</v>
      </c>
      <c r="P67" s="386" t="s">
        <v>2083</v>
      </c>
      <c r="Q67" s="386" t="s">
        <v>2084</v>
      </c>
      <c r="R67" s="386" t="s">
        <v>75</v>
      </c>
      <c r="S67" s="414"/>
      <c r="T67" s="388">
        <f>SUMIFS('PO Line Items'!$H:$H, 'PO Line Items'!$C:$C, $A67) + SUMIFS('Change Orders'!$M:$M, 'Change Orders'!$E:$E, $A67, 'Change Orders'!$W:$W, "Approved")</f>
        <v>0</v>
      </c>
      <c r="U67" s="389"/>
      <c r="V67" s="389" t="str">
        <f t="shared" si="1"/>
        <v/>
      </c>
      <c r="W67" s="391" t="str">
        <f t="shared" si="2"/>
        <v/>
      </c>
      <c r="X67" s="388">
        <f>SUMIFS('PO Line Items'!$H:$H, 'PO Line Items'!$C:$C, $A67) + SUMIFS('Change Orders'!$M:$M, 'Change Orders'!$E:$E, $A67, 'Change Orders'!$W:$W, "Approved")</f>
        <v>0</v>
      </c>
      <c r="Y67" s="391">
        <f t="shared" si="3"/>
        <v>0</v>
      </c>
      <c r="Z67" s="391"/>
      <c r="AA67" s="389">
        <f t="shared" si="4"/>
        <v>0</v>
      </c>
      <c r="AB67" s="383"/>
      <c r="AC67" s="386" t="s">
        <v>2105</v>
      </c>
      <c r="AD67" s="415" t="b">
        <v>0</v>
      </c>
      <c r="AE67" s="383"/>
      <c r="AF67" s="383"/>
      <c r="AG67" s="399" t="s">
        <v>3454</v>
      </c>
      <c r="AH67" s="386" t="str">
        <f t="array" ref="AH67">_xlfn.XLOOKUP(AG67, 'GL Accounts'!$A$2:$A271, 'GL Accounts'!$B$2:$B271, "")</f>
        <v>Expense · Production</v>
      </c>
      <c r="AI67" s="386" t="s">
        <v>2106</v>
      </c>
      <c r="AJ67" s="386" t="s">
        <v>761</v>
      </c>
      <c r="AK67" s="386" t="s">
        <v>2111</v>
      </c>
      <c r="AL67" s="386" t="s">
        <v>2108</v>
      </c>
      <c r="AM67" s="56" t="s">
        <v>88</v>
      </c>
      <c r="AN67" s="402" t="s">
        <v>2113</v>
      </c>
      <c r="AO67" s="402" t="s">
        <v>2113</v>
      </c>
      <c r="AP67" s="404"/>
      <c r="AQ67" s="404"/>
      <c r="AR67" s="404"/>
      <c r="AS67" s="404"/>
      <c r="AT67" s="404"/>
      <c r="AU67" s="404"/>
      <c r="AV67" s="404"/>
    </row>
    <row r="68">
      <c r="A68" s="382" t="s">
        <v>2100</v>
      </c>
      <c r="B68" s="382" t="s">
        <v>43</v>
      </c>
      <c r="C68" s="382" t="s">
        <v>2079</v>
      </c>
      <c r="D68" s="382" t="s">
        <v>1130</v>
      </c>
      <c r="E68" s="383"/>
      <c r="F68" s="383"/>
      <c r="G68" s="383"/>
      <c r="H68" s="386" t="s">
        <v>579</v>
      </c>
      <c r="I68" s="386" t="s">
        <v>580</v>
      </c>
      <c r="J68" s="386" t="s">
        <v>3507</v>
      </c>
      <c r="K68" s="386" t="s">
        <v>2081</v>
      </c>
      <c r="L68" s="383"/>
      <c r="M68" s="383"/>
      <c r="N68" s="386" t="s">
        <v>3509</v>
      </c>
      <c r="O68" s="386" t="s">
        <v>256</v>
      </c>
      <c r="P68" s="386" t="s">
        <v>2083</v>
      </c>
      <c r="Q68" s="386" t="s">
        <v>2084</v>
      </c>
      <c r="R68" s="386" t="s">
        <v>75</v>
      </c>
      <c r="S68" s="414"/>
      <c r="T68" s="388">
        <f>SUMIFS('PO Line Items'!$H:$H, 'PO Line Items'!$C:$C, $A68) + SUMIFS('Change Orders'!$M:$M, 'Change Orders'!$E:$E, $A68, 'Change Orders'!$W:$W, "Approved")</f>
        <v>13100</v>
      </c>
      <c r="U68" s="389"/>
      <c r="V68" s="389" t="str">
        <f t="shared" si="1"/>
        <v/>
      </c>
      <c r="W68" s="391" t="str">
        <f t="shared" si="2"/>
        <v/>
      </c>
      <c r="X68" s="388">
        <f>SUMIFS('PO Line Items'!$H:$H, 'PO Line Items'!$C:$C, $A68) + SUMIFS('Change Orders'!$M:$M, 'Change Orders'!$E:$E, $A68, 'Change Orders'!$W:$W, "Approved")</f>
        <v>13100</v>
      </c>
      <c r="Y68" s="391">
        <f t="shared" si="3"/>
        <v>13100</v>
      </c>
      <c r="Z68" s="391"/>
      <c r="AA68" s="389">
        <f t="shared" si="4"/>
        <v>0</v>
      </c>
      <c r="AB68" s="383"/>
      <c r="AC68" s="386" t="s">
        <v>2105</v>
      </c>
      <c r="AD68" s="415" t="b">
        <v>0</v>
      </c>
      <c r="AE68" s="383"/>
      <c r="AF68" s="383"/>
      <c r="AG68" s="399" t="s">
        <v>3454</v>
      </c>
      <c r="AH68" s="386" t="str">
        <f t="array" ref="AH68">_xlfn.XLOOKUP(AG68, 'GL Accounts'!$A$2:$A271, 'GL Accounts'!$B$2:$B271, "")</f>
        <v>Expense · Production</v>
      </c>
      <c r="AI68" s="386" t="s">
        <v>2106</v>
      </c>
      <c r="AJ68" s="386" t="s">
        <v>3509</v>
      </c>
      <c r="AK68" s="386" t="s">
        <v>2111</v>
      </c>
      <c r="AL68" s="386" t="s">
        <v>2108</v>
      </c>
      <c r="AM68" s="56" t="s">
        <v>88</v>
      </c>
      <c r="AN68" s="402" t="s">
        <v>2113</v>
      </c>
      <c r="AO68" s="402" t="s">
        <v>2113</v>
      </c>
      <c r="AP68" s="404"/>
      <c r="AQ68" s="404"/>
      <c r="AR68" s="404"/>
      <c r="AS68" s="404"/>
      <c r="AT68" s="404"/>
      <c r="AU68" s="404"/>
      <c r="AV68" s="404"/>
    </row>
    <row r="69">
      <c r="A69" s="382" t="s">
        <v>3540</v>
      </c>
      <c r="B69" s="382" t="s">
        <v>43</v>
      </c>
      <c r="C69" s="382" t="s">
        <v>2079</v>
      </c>
      <c r="D69" s="382" t="s">
        <v>1130</v>
      </c>
      <c r="E69" s="383"/>
      <c r="F69" s="383"/>
      <c r="G69" s="383"/>
      <c r="H69" s="386" t="s">
        <v>579</v>
      </c>
      <c r="I69" s="386" t="s">
        <v>580</v>
      </c>
      <c r="J69" s="386" t="s">
        <v>3543</v>
      </c>
      <c r="K69" s="386" t="s">
        <v>2081</v>
      </c>
      <c r="L69" s="383"/>
      <c r="M69" s="383"/>
      <c r="N69" s="386" t="s">
        <v>3544</v>
      </c>
      <c r="O69" s="386" t="s">
        <v>256</v>
      </c>
      <c r="P69" s="386" t="s">
        <v>2083</v>
      </c>
      <c r="Q69" s="386" t="s">
        <v>2084</v>
      </c>
      <c r="R69" s="386" t="s">
        <v>75</v>
      </c>
      <c r="S69" s="414"/>
      <c r="T69" s="388">
        <f>SUMIFS('PO Line Items'!$H:$H, 'PO Line Items'!$C:$C, $A69) + SUMIFS('Change Orders'!$M:$M, 'Change Orders'!$E:$E, $A69, 'Change Orders'!$W:$W, "Approved")</f>
        <v>0</v>
      </c>
      <c r="U69" s="389"/>
      <c r="V69" s="389" t="str">
        <f t="shared" si="1"/>
        <v/>
      </c>
      <c r="W69" s="391" t="str">
        <f t="shared" si="2"/>
        <v/>
      </c>
      <c r="X69" s="388">
        <f>SUMIFS('PO Line Items'!$H:$H, 'PO Line Items'!$C:$C, $A69) + SUMIFS('Change Orders'!$M:$M, 'Change Orders'!$E:$E, $A69, 'Change Orders'!$W:$W, "Approved")</f>
        <v>0</v>
      </c>
      <c r="Y69" s="391">
        <f t="shared" si="3"/>
        <v>0</v>
      </c>
      <c r="Z69" s="391"/>
      <c r="AA69" s="389">
        <f t="shared" si="4"/>
        <v>0</v>
      </c>
      <c r="AB69" s="383"/>
      <c r="AC69" s="386" t="s">
        <v>2105</v>
      </c>
      <c r="AD69" s="415" t="b">
        <v>0</v>
      </c>
      <c r="AE69" s="383"/>
      <c r="AF69" s="383"/>
      <c r="AG69" s="399" t="s">
        <v>3454</v>
      </c>
      <c r="AH69" s="386" t="str">
        <f t="array" ref="AH69">_xlfn.XLOOKUP(AG69, 'GL Accounts'!$A$2:$A271, 'GL Accounts'!$B$2:$B271, "")</f>
        <v>Expense · Production</v>
      </c>
      <c r="AI69" s="386" t="s">
        <v>2106</v>
      </c>
      <c r="AJ69" s="386" t="s">
        <v>3544</v>
      </c>
      <c r="AK69" s="386" t="s">
        <v>2111</v>
      </c>
      <c r="AL69" s="386" t="s">
        <v>2108</v>
      </c>
      <c r="AM69" s="56" t="s">
        <v>88</v>
      </c>
      <c r="AN69" s="402" t="s">
        <v>2113</v>
      </c>
      <c r="AO69" s="402" t="s">
        <v>2113</v>
      </c>
      <c r="AP69" s="404"/>
      <c r="AQ69" s="404"/>
      <c r="AR69" s="404"/>
      <c r="AS69" s="404"/>
      <c r="AT69" s="404"/>
      <c r="AU69" s="404"/>
      <c r="AV69" s="404"/>
    </row>
    <row r="70">
      <c r="A70" s="382" t="s">
        <v>3559</v>
      </c>
      <c r="B70" s="382" t="s">
        <v>43</v>
      </c>
      <c r="C70" s="382" t="s">
        <v>2079</v>
      </c>
      <c r="D70" s="382" t="s">
        <v>1130</v>
      </c>
      <c r="E70" s="383"/>
      <c r="F70" s="383"/>
      <c r="G70" s="383"/>
      <c r="H70" s="386" t="s">
        <v>579</v>
      </c>
      <c r="I70" s="386" t="s">
        <v>580</v>
      </c>
      <c r="J70" s="386" t="s">
        <v>3561</v>
      </c>
      <c r="K70" s="386" t="s">
        <v>2081</v>
      </c>
      <c r="L70" s="383"/>
      <c r="M70" s="383"/>
      <c r="N70" s="386" t="s">
        <v>3562</v>
      </c>
      <c r="O70" s="386" t="s">
        <v>256</v>
      </c>
      <c r="P70" s="386" t="s">
        <v>2083</v>
      </c>
      <c r="Q70" s="386" t="s">
        <v>2084</v>
      </c>
      <c r="R70" s="386" t="s">
        <v>75</v>
      </c>
      <c r="S70" s="414"/>
      <c r="T70" s="388">
        <f>SUMIFS('PO Line Items'!$H:$H, 'PO Line Items'!$C:$C, $A70) + SUMIFS('Change Orders'!$M:$M, 'Change Orders'!$E:$E, $A70, 'Change Orders'!$W:$W, "Approved")</f>
        <v>0</v>
      </c>
      <c r="U70" s="389"/>
      <c r="V70" s="389" t="str">
        <f t="shared" si="1"/>
        <v/>
      </c>
      <c r="W70" s="391" t="str">
        <f t="shared" si="2"/>
        <v/>
      </c>
      <c r="X70" s="388">
        <f>SUMIFS('PO Line Items'!$H:$H, 'PO Line Items'!$C:$C, $A70) + SUMIFS('Change Orders'!$M:$M, 'Change Orders'!$E:$E, $A70, 'Change Orders'!$W:$W, "Approved")</f>
        <v>0</v>
      </c>
      <c r="Y70" s="391">
        <f t="shared" si="3"/>
        <v>0</v>
      </c>
      <c r="Z70" s="391"/>
      <c r="AA70" s="389">
        <f t="shared" si="4"/>
        <v>0</v>
      </c>
      <c r="AB70" s="383"/>
      <c r="AC70" s="386" t="s">
        <v>2105</v>
      </c>
      <c r="AD70" s="415" t="b">
        <v>0</v>
      </c>
      <c r="AE70" s="383"/>
      <c r="AF70" s="383"/>
      <c r="AG70" s="399" t="s">
        <v>3454</v>
      </c>
      <c r="AH70" s="386" t="str">
        <f t="array" ref="AH70">_xlfn.XLOOKUP(AG70, 'GL Accounts'!$A$2:$A271, 'GL Accounts'!$B$2:$B271, "")</f>
        <v>Expense · Production</v>
      </c>
      <c r="AI70" s="386" t="s">
        <v>2106</v>
      </c>
      <c r="AJ70" s="386" t="s">
        <v>3562</v>
      </c>
      <c r="AK70" s="386" t="s">
        <v>2111</v>
      </c>
      <c r="AL70" s="386" t="s">
        <v>2108</v>
      </c>
      <c r="AM70" s="56" t="s">
        <v>88</v>
      </c>
      <c r="AN70" s="402" t="s">
        <v>2113</v>
      </c>
      <c r="AO70" s="402" t="s">
        <v>2113</v>
      </c>
      <c r="AP70" s="404"/>
      <c r="AQ70" s="404"/>
      <c r="AR70" s="404"/>
      <c r="AS70" s="404"/>
      <c r="AT70" s="404"/>
      <c r="AU70" s="404"/>
      <c r="AV70" s="404"/>
    </row>
    <row r="71">
      <c r="A71" s="382" t="s">
        <v>3577</v>
      </c>
      <c r="B71" s="382" t="s">
        <v>43</v>
      </c>
      <c r="C71" s="382" t="s">
        <v>2079</v>
      </c>
      <c r="D71" s="382" t="s">
        <v>1130</v>
      </c>
      <c r="E71" s="383"/>
      <c r="F71" s="383"/>
      <c r="G71" s="383"/>
      <c r="H71" s="386" t="s">
        <v>579</v>
      </c>
      <c r="I71" s="386" t="s">
        <v>580</v>
      </c>
      <c r="J71" s="386" t="s">
        <v>3578</v>
      </c>
      <c r="K71" s="386" t="s">
        <v>2081</v>
      </c>
      <c r="L71" s="383"/>
      <c r="M71" s="383"/>
      <c r="N71" s="386" t="s">
        <v>3579</v>
      </c>
      <c r="O71" s="386" t="s">
        <v>256</v>
      </c>
      <c r="P71" s="386" t="s">
        <v>2083</v>
      </c>
      <c r="Q71" s="386" t="s">
        <v>2084</v>
      </c>
      <c r="R71" s="386" t="s">
        <v>75</v>
      </c>
      <c r="S71" s="414"/>
      <c r="T71" s="388">
        <f>SUMIFS('PO Line Items'!$H:$H, 'PO Line Items'!$C:$C, $A71) + SUMIFS('Change Orders'!$M:$M, 'Change Orders'!$E:$E, $A71, 'Change Orders'!$W:$W, "Approved")</f>
        <v>0</v>
      </c>
      <c r="U71" s="389"/>
      <c r="V71" s="389" t="str">
        <f t="shared" si="1"/>
        <v/>
      </c>
      <c r="W71" s="391" t="str">
        <f t="shared" si="2"/>
        <v/>
      </c>
      <c r="X71" s="388">
        <f>SUMIFS('PO Line Items'!$H:$H, 'PO Line Items'!$C:$C, $A71) + SUMIFS('Change Orders'!$M:$M, 'Change Orders'!$E:$E, $A71, 'Change Orders'!$W:$W, "Approved")</f>
        <v>0</v>
      </c>
      <c r="Y71" s="391">
        <f t="shared" si="3"/>
        <v>0</v>
      </c>
      <c r="Z71" s="391"/>
      <c r="AA71" s="389">
        <f t="shared" si="4"/>
        <v>0</v>
      </c>
      <c r="AB71" s="383"/>
      <c r="AC71" s="386" t="s">
        <v>2105</v>
      </c>
      <c r="AD71" s="415" t="b">
        <v>0</v>
      </c>
      <c r="AE71" s="383"/>
      <c r="AF71" s="383"/>
      <c r="AG71" s="399" t="s">
        <v>3454</v>
      </c>
      <c r="AH71" s="386" t="str">
        <f t="array" ref="AH71">_xlfn.XLOOKUP(AG71, 'GL Accounts'!$A$2:$A271, 'GL Accounts'!$B$2:$B271, "")</f>
        <v>Expense · Production</v>
      </c>
      <c r="AI71" s="386" t="s">
        <v>2106</v>
      </c>
      <c r="AJ71" s="386" t="s">
        <v>3579</v>
      </c>
      <c r="AK71" s="386" t="s">
        <v>2111</v>
      </c>
      <c r="AL71" s="386" t="s">
        <v>2108</v>
      </c>
      <c r="AM71" s="56" t="s">
        <v>88</v>
      </c>
      <c r="AN71" s="402" t="s">
        <v>2113</v>
      </c>
      <c r="AO71" s="402" t="s">
        <v>2113</v>
      </c>
      <c r="AP71" s="404"/>
      <c r="AQ71" s="404"/>
      <c r="AR71" s="404"/>
      <c r="AS71" s="404"/>
      <c r="AT71" s="404"/>
      <c r="AU71" s="404"/>
      <c r="AV71" s="404"/>
    </row>
    <row r="72">
      <c r="A72" s="382" t="s">
        <v>2134</v>
      </c>
      <c r="B72" s="382" t="s">
        <v>43</v>
      </c>
      <c r="C72" s="382" t="s">
        <v>2079</v>
      </c>
      <c r="D72" s="382" t="s">
        <v>1130</v>
      </c>
      <c r="E72" s="383"/>
      <c r="F72" s="383"/>
      <c r="G72" s="383"/>
      <c r="H72" s="386" t="s">
        <v>579</v>
      </c>
      <c r="I72" s="386" t="s">
        <v>708</v>
      </c>
      <c r="J72" s="386" t="s">
        <v>709</v>
      </c>
      <c r="K72" s="386" t="s">
        <v>2081</v>
      </c>
      <c r="L72" s="383"/>
      <c r="M72" s="383"/>
      <c r="N72" s="386" t="s">
        <v>3597</v>
      </c>
      <c r="O72" s="386" t="s">
        <v>256</v>
      </c>
      <c r="P72" s="386" t="s">
        <v>2083</v>
      </c>
      <c r="Q72" s="386" t="s">
        <v>2084</v>
      </c>
      <c r="R72" s="386" t="s">
        <v>75</v>
      </c>
      <c r="S72" s="414"/>
      <c r="T72" s="388">
        <f>SUMIFS('PO Line Items'!$H:$H, 'PO Line Items'!$C:$C, $A72) + SUMIFS('Change Orders'!$M:$M, 'Change Orders'!$E:$E, $A72, 'Change Orders'!$W:$W, "Approved")</f>
        <v>8400</v>
      </c>
      <c r="U72" s="389"/>
      <c r="V72" s="389" t="str">
        <f t="shared" si="1"/>
        <v/>
      </c>
      <c r="W72" s="391" t="str">
        <f t="shared" si="2"/>
        <v/>
      </c>
      <c r="X72" s="388">
        <f>SUMIFS('PO Line Items'!$H:$H, 'PO Line Items'!$C:$C, $A72) + SUMIFS('Change Orders'!$M:$M, 'Change Orders'!$E:$E, $A72, 'Change Orders'!$W:$W, "Approved")</f>
        <v>8400</v>
      </c>
      <c r="Y72" s="391">
        <f t="shared" si="3"/>
        <v>8400</v>
      </c>
      <c r="Z72" s="391"/>
      <c r="AA72" s="389">
        <f t="shared" si="4"/>
        <v>0</v>
      </c>
      <c r="AB72" s="383"/>
      <c r="AC72" s="386" t="s">
        <v>2105</v>
      </c>
      <c r="AD72" s="415" t="b">
        <v>0</v>
      </c>
      <c r="AE72" s="383"/>
      <c r="AF72" s="383"/>
      <c r="AG72" s="399" t="s">
        <v>3454</v>
      </c>
      <c r="AH72" s="386" t="str">
        <f t="array" ref="AH72">_xlfn.XLOOKUP(AG72, 'GL Accounts'!$A$2:$A271, 'GL Accounts'!$B$2:$B271, "")</f>
        <v>Expense · Production</v>
      </c>
      <c r="AI72" s="386" t="s">
        <v>2106</v>
      </c>
      <c r="AJ72" s="386" t="s">
        <v>3597</v>
      </c>
      <c r="AK72" s="386" t="s">
        <v>2111</v>
      </c>
      <c r="AL72" s="386" t="s">
        <v>2108</v>
      </c>
      <c r="AM72" s="56" t="s">
        <v>88</v>
      </c>
      <c r="AN72" s="402" t="s">
        <v>2113</v>
      </c>
      <c r="AO72" s="402" t="s">
        <v>2113</v>
      </c>
      <c r="AP72" s="404"/>
      <c r="AQ72" s="404"/>
      <c r="AR72" s="404"/>
      <c r="AS72" s="404"/>
      <c r="AT72" s="404"/>
      <c r="AU72" s="404"/>
      <c r="AV72" s="404"/>
    </row>
    <row r="73">
      <c r="A73" s="382" t="s">
        <v>3623</v>
      </c>
      <c r="B73" s="382" t="s">
        <v>43</v>
      </c>
      <c r="C73" s="382" t="s">
        <v>2079</v>
      </c>
      <c r="D73" s="382" t="s">
        <v>1130</v>
      </c>
      <c r="E73" s="383"/>
      <c r="F73" s="383"/>
      <c r="G73" s="383"/>
      <c r="H73" s="386" t="s">
        <v>579</v>
      </c>
      <c r="I73" s="386" t="s">
        <v>708</v>
      </c>
      <c r="J73" s="386" t="s">
        <v>3624</v>
      </c>
      <c r="K73" s="386" t="s">
        <v>2081</v>
      </c>
      <c r="L73" s="383"/>
      <c r="M73" s="383"/>
      <c r="N73" s="386" t="s">
        <v>3626</v>
      </c>
      <c r="O73" s="386" t="s">
        <v>256</v>
      </c>
      <c r="P73" s="386" t="s">
        <v>2083</v>
      </c>
      <c r="Q73" s="386" t="s">
        <v>2084</v>
      </c>
      <c r="R73" s="386" t="s">
        <v>75</v>
      </c>
      <c r="S73" s="414"/>
      <c r="T73" s="388">
        <f>SUMIFS('PO Line Items'!$H:$H, 'PO Line Items'!$C:$C, $A73) + SUMIFS('Change Orders'!$M:$M, 'Change Orders'!$E:$E, $A73, 'Change Orders'!$W:$W, "Approved")</f>
        <v>0</v>
      </c>
      <c r="U73" s="389"/>
      <c r="V73" s="389" t="str">
        <f t="shared" si="1"/>
        <v/>
      </c>
      <c r="W73" s="391" t="str">
        <f t="shared" si="2"/>
        <v/>
      </c>
      <c r="X73" s="388">
        <f>SUMIFS('PO Line Items'!$H:$H, 'PO Line Items'!$C:$C, $A73) + SUMIFS('Change Orders'!$M:$M, 'Change Orders'!$E:$E, $A73, 'Change Orders'!$W:$W, "Approved")</f>
        <v>0</v>
      </c>
      <c r="Y73" s="391">
        <f t="shared" si="3"/>
        <v>0</v>
      </c>
      <c r="Z73" s="391"/>
      <c r="AA73" s="389">
        <f t="shared" si="4"/>
        <v>0</v>
      </c>
      <c r="AB73" s="383"/>
      <c r="AC73" s="386" t="s">
        <v>2105</v>
      </c>
      <c r="AD73" s="415" t="b">
        <v>0</v>
      </c>
      <c r="AE73" s="383"/>
      <c r="AF73" s="383"/>
      <c r="AG73" s="399" t="s">
        <v>3454</v>
      </c>
      <c r="AH73" s="386" t="str">
        <f t="array" ref="AH73">_xlfn.XLOOKUP(AG73, 'GL Accounts'!$A$2:$A271, 'GL Accounts'!$B$2:$B271, "")</f>
        <v>Expense · Production</v>
      </c>
      <c r="AI73" s="386" t="s">
        <v>2106</v>
      </c>
      <c r="AJ73" s="386" t="s">
        <v>3626</v>
      </c>
      <c r="AK73" s="386" t="s">
        <v>2111</v>
      </c>
      <c r="AL73" s="386" t="s">
        <v>2108</v>
      </c>
      <c r="AM73" s="56" t="s">
        <v>88</v>
      </c>
      <c r="AN73" s="402" t="s">
        <v>2113</v>
      </c>
      <c r="AO73" s="402" t="s">
        <v>2113</v>
      </c>
      <c r="AP73" s="404"/>
      <c r="AQ73" s="404"/>
      <c r="AR73" s="404"/>
      <c r="AS73" s="404"/>
      <c r="AT73" s="404"/>
      <c r="AU73" s="404"/>
      <c r="AV73" s="404"/>
    </row>
    <row r="74">
      <c r="A74" s="382" t="s">
        <v>3646</v>
      </c>
      <c r="B74" s="382" t="s">
        <v>43</v>
      </c>
      <c r="C74" s="382" t="s">
        <v>2079</v>
      </c>
      <c r="D74" s="382" t="s">
        <v>1130</v>
      </c>
      <c r="E74" s="383"/>
      <c r="F74" s="383"/>
      <c r="G74" s="383"/>
      <c r="H74" s="386" t="s">
        <v>579</v>
      </c>
      <c r="I74" s="386" t="s">
        <v>3648</v>
      </c>
      <c r="J74" s="386" t="s">
        <v>3649</v>
      </c>
      <c r="K74" s="386" t="s">
        <v>2081</v>
      </c>
      <c r="L74" s="383"/>
      <c r="M74" s="383"/>
      <c r="N74" s="386" t="s">
        <v>1409</v>
      </c>
      <c r="O74" s="386" t="s">
        <v>256</v>
      </c>
      <c r="P74" s="386" t="s">
        <v>2083</v>
      </c>
      <c r="Q74" s="386" t="s">
        <v>2084</v>
      </c>
      <c r="R74" s="386" t="s">
        <v>75</v>
      </c>
      <c r="S74" s="414"/>
      <c r="T74" s="388">
        <f>SUMIFS('PO Line Items'!$H:$H, 'PO Line Items'!$C:$C, $A74) + SUMIFS('Change Orders'!$M:$M, 'Change Orders'!$E:$E, $A74, 'Change Orders'!$W:$W, "Approved")</f>
        <v>0</v>
      </c>
      <c r="U74" s="389"/>
      <c r="V74" s="389" t="str">
        <f t="shared" si="1"/>
        <v/>
      </c>
      <c r="W74" s="391" t="str">
        <f t="shared" si="2"/>
        <v/>
      </c>
      <c r="X74" s="388">
        <f>SUMIFS('PO Line Items'!$H:$H, 'PO Line Items'!$C:$C, $A74) + SUMIFS('Change Orders'!$M:$M, 'Change Orders'!$E:$E, $A74, 'Change Orders'!$W:$W, "Approved")</f>
        <v>0</v>
      </c>
      <c r="Y74" s="391">
        <f t="shared" si="3"/>
        <v>0</v>
      </c>
      <c r="Z74" s="391"/>
      <c r="AA74" s="389">
        <f t="shared" si="4"/>
        <v>0</v>
      </c>
      <c r="AB74" s="383"/>
      <c r="AC74" s="386" t="s">
        <v>2105</v>
      </c>
      <c r="AD74" s="415" t="b">
        <v>0</v>
      </c>
      <c r="AE74" s="383"/>
      <c r="AF74" s="383"/>
      <c r="AG74" s="399" t="s">
        <v>3454</v>
      </c>
      <c r="AH74" s="386" t="str">
        <f t="array" ref="AH74">_xlfn.XLOOKUP(AG74, 'GL Accounts'!$A$2:$A271, 'GL Accounts'!$B$2:$B271, "")</f>
        <v>Expense · Production</v>
      </c>
      <c r="AI74" s="386" t="s">
        <v>2106</v>
      </c>
      <c r="AJ74" s="386" t="s">
        <v>1409</v>
      </c>
      <c r="AK74" s="386" t="s">
        <v>2111</v>
      </c>
      <c r="AL74" s="386" t="s">
        <v>2108</v>
      </c>
      <c r="AM74" s="56" t="s">
        <v>88</v>
      </c>
      <c r="AN74" s="402" t="s">
        <v>2113</v>
      </c>
      <c r="AO74" s="402" t="s">
        <v>2113</v>
      </c>
      <c r="AP74" s="404"/>
      <c r="AQ74" s="404"/>
      <c r="AR74" s="404"/>
      <c r="AS74" s="404"/>
      <c r="AT74" s="404"/>
      <c r="AU74" s="404"/>
      <c r="AV74" s="404"/>
    </row>
    <row r="75">
      <c r="A75" s="382" t="s">
        <v>3669</v>
      </c>
      <c r="B75" s="382" t="s">
        <v>43</v>
      </c>
      <c r="C75" s="382" t="s">
        <v>2079</v>
      </c>
      <c r="D75" s="382" t="s">
        <v>1130</v>
      </c>
      <c r="E75" s="383"/>
      <c r="F75" s="383"/>
      <c r="G75" s="383"/>
      <c r="H75" s="386" t="s">
        <v>579</v>
      </c>
      <c r="I75" s="386" t="s">
        <v>3648</v>
      </c>
      <c r="J75" s="386" t="s">
        <v>3671</v>
      </c>
      <c r="K75" s="386" t="s">
        <v>2081</v>
      </c>
      <c r="L75" s="383"/>
      <c r="M75" s="383"/>
      <c r="N75" s="386" t="s">
        <v>3672</v>
      </c>
      <c r="O75" s="386" t="s">
        <v>256</v>
      </c>
      <c r="P75" s="386" t="s">
        <v>2083</v>
      </c>
      <c r="Q75" s="386" t="s">
        <v>2084</v>
      </c>
      <c r="R75" s="386" t="s">
        <v>75</v>
      </c>
      <c r="S75" s="414"/>
      <c r="T75" s="388">
        <f>SUMIFS('PO Line Items'!$H:$H, 'PO Line Items'!$C:$C, $A75) + SUMIFS('Change Orders'!$M:$M, 'Change Orders'!$E:$E, $A75, 'Change Orders'!$W:$W, "Approved")</f>
        <v>0</v>
      </c>
      <c r="U75" s="389"/>
      <c r="V75" s="389" t="str">
        <f t="shared" si="1"/>
        <v/>
      </c>
      <c r="W75" s="391" t="str">
        <f t="shared" si="2"/>
        <v/>
      </c>
      <c r="X75" s="388">
        <f>SUMIFS('PO Line Items'!$H:$H, 'PO Line Items'!$C:$C, $A75) + SUMIFS('Change Orders'!$M:$M, 'Change Orders'!$E:$E, $A75, 'Change Orders'!$W:$W, "Approved")</f>
        <v>0</v>
      </c>
      <c r="Y75" s="391">
        <f t="shared" si="3"/>
        <v>0</v>
      </c>
      <c r="Z75" s="391"/>
      <c r="AA75" s="389">
        <f t="shared" si="4"/>
        <v>0</v>
      </c>
      <c r="AB75" s="383"/>
      <c r="AC75" s="386" t="s">
        <v>2105</v>
      </c>
      <c r="AD75" s="415" t="b">
        <v>0</v>
      </c>
      <c r="AE75" s="383"/>
      <c r="AF75" s="383"/>
      <c r="AG75" s="399" t="s">
        <v>3454</v>
      </c>
      <c r="AH75" s="386" t="str">
        <f t="array" ref="AH75">_xlfn.XLOOKUP(AG75, 'GL Accounts'!$A$2:$A271, 'GL Accounts'!$B$2:$B271, "")</f>
        <v>Expense · Production</v>
      </c>
      <c r="AI75" s="386" t="s">
        <v>2106</v>
      </c>
      <c r="AJ75" s="386" t="s">
        <v>3672</v>
      </c>
      <c r="AK75" s="386" t="s">
        <v>2111</v>
      </c>
      <c r="AL75" s="386" t="s">
        <v>2108</v>
      </c>
      <c r="AM75" s="56" t="s">
        <v>88</v>
      </c>
      <c r="AN75" s="402" t="s">
        <v>2113</v>
      </c>
      <c r="AO75" s="402" t="s">
        <v>2113</v>
      </c>
      <c r="AP75" s="404"/>
      <c r="AQ75" s="404"/>
      <c r="AR75" s="404"/>
      <c r="AS75" s="404"/>
      <c r="AT75" s="404"/>
      <c r="AU75" s="404"/>
      <c r="AV75" s="404"/>
    </row>
    <row r="76">
      <c r="A76" s="382" t="s">
        <v>3689</v>
      </c>
      <c r="B76" s="382" t="s">
        <v>43</v>
      </c>
      <c r="C76" s="382" t="s">
        <v>2079</v>
      </c>
      <c r="D76" s="382" t="s">
        <v>1130</v>
      </c>
      <c r="E76" s="383"/>
      <c r="F76" s="383"/>
      <c r="G76" s="383"/>
      <c r="H76" s="386" t="s">
        <v>579</v>
      </c>
      <c r="I76" s="386" t="s">
        <v>3692</v>
      </c>
      <c r="J76" s="386" t="s">
        <v>3693</v>
      </c>
      <c r="K76" s="386" t="s">
        <v>2081</v>
      </c>
      <c r="L76" s="383"/>
      <c r="M76" s="383"/>
      <c r="N76" s="386" t="s">
        <v>3694</v>
      </c>
      <c r="O76" s="386" t="s">
        <v>256</v>
      </c>
      <c r="P76" s="386" t="s">
        <v>2083</v>
      </c>
      <c r="Q76" s="386" t="s">
        <v>2084</v>
      </c>
      <c r="R76" s="386" t="s">
        <v>75</v>
      </c>
      <c r="S76" s="414"/>
      <c r="T76" s="388">
        <f>SUMIFS('PO Line Items'!$H:$H, 'PO Line Items'!$C:$C, $A76) + SUMIFS('Change Orders'!$M:$M, 'Change Orders'!$E:$E, $A76, 'Change Orders'!$W:$W, "Approved")</f>
        <v>0</v>
      </c>
      <c r="U76" s="389"/>
      <c r="V76" s="389" t="str">
        <f t="shared" si="1"/>
        <v/>
      </c>
      <c r="W76" s="391" t="str">
        <f t="shared" si="2"/>
        <v/>
      </c>
      <c r="X76" s="388">
        <f>SUMIFS('PO Line Items'!$H:$H, 'PO Line Items'!$C:$C, $A76) + SUMIFS('Change Orders'!$M:$M, 'Change Orders'!$E:$E, $A76, 'Change Orders'!$W:$W, "Approved")</f>
        <v>0</v>
      </c>
      <c r="Y76" s="391">
        <f t="shared" si="3"/>
        <v>0</v>
      </c>
      <c r="Z76" s="391"/>
      <c r="AA76" s="389">
        <f t="shared" si="4"/>
        <v>0</v>
      </c>
      <c r="AB76" s="383"/>
      <c r="AC76" s="386" t="s">
        <v>2105</v>
      </c>
      <c r="AD76" s="415" t="b">
        <v>0</v>
      </c>
      <c r="AE76" s="383"/>
      <c r="AF76" s="383"/>
      <c r="AG76" s="399" t="s">
        <v>3454</v>
      </c>
      <c r="AH76" s="386" t="str">
        <f t="array" ref="AH76">_xlfn.XLOOKUP(AG76, 'GL Accounts'!$A$2:$A271, 'GL Accounts'!$B$2:$B271, "")</f>
        <v>Expense · Production</v>
      </c>
      <c r="AI76" s="386" t="s">
        <v>2106</v>
      </c>
      <c r="AJ76" s="386" t="s">
        <v>3694</v>
      </c>
      <c r="AK76" s="386" t="s">
        <v>2111</v>
      </c>
      <c r="AL76" s="386" t="s">
        <v>2108</v>
      </c>
      <c r="AM76" s="56" t="s">
        <v>88</v>
      </c>
      <c r="AN76" s="402" t="s">
        <v>2113</v>
      </c>
      <c r="AO76" s="402" t="s">
        <v>2113</v>
      </c>
      <c r="AP76" s="404"/>
      <c r="AQ76" s="404"/>
      <c r="AR76" s="404"/>
      <c r="AS76" s="404"/>
      <c r="AT76" s="404"/>
      <c r="AU76" s="404"/>
      <c r="AV76" s="404"/>
    </row>
    <row r="77">
      <c r="A77" s="382" t="s">
        <v>3730</v>
      </c>
      <c r="B77" s="382" t="s">
        <v>43</v>
      </c>
      <c r="C77" s="382" t="s">
        <v>2079</v>
      </c>
      <c r="D77" s="382" t="s">
        <v>1130</v>
      </c>
      <c r="E77" s="383"/>
      <c r="F77" s="383"/>
      <c r="G77" s="383"/>
      <c r="H77" s="386" t="s">
        <v>579</v>
      </c>
      <c r="I77" s="386" t="s">
        <v>3692</v>
      </c>
      <c r="J77" s="386" t="s">
        <v>3734</v>
      </c>
      <c r="K77" s="386" t="s">
        <v>2081</v>
      </c>
      <c r="L77" s="383"/>
      <c r="M77" s="383"/>
      <c r="N77" s="386" t="s">
        <v>3735</v>
      </c>
      <c r="O77" s="386" t="s">
        <v>256</v>
      </c>
      <c r="P77" s="386" t="s">
        <v>2083</v>
      </c>
      <c r="Q77" s="386" t="s">
        <v>2084</v>
      </c>
      <c r="R77" s="386" t="s">
        <v>75</v>
      </c>
      <c r="S77" s="414"/>
      <c r="T77" s="388">
        <f>SUMIFS('PO Line Items'!$H:$H, 'PO Line Items'!$C:$C, $A77) + SUMIFS('Change Orders'!$M:$M, 'Change Orders'!$E:$E, $A77, 'Change Orders'!$W:$W, "Approved")</f>
        <v>0</v>
      </c>
      <c r="U77" s="389"/>
      <c r="V77" s="389" t="str">
        <f t="shared" si="1"/>
        <v/>
      </c>
      <c r="W77" s="391" t="str">
        <f t="shared" si="2"/>
        <v/>
      </c>
      <c r="X77" s="388">
        <f>SUMIFS('PO Line Items'!$H:$H, 'PO Line Items'!$C:$C, $A77) + SUMIFS('Change Orders'!$M:$M, 'Change Orders'!$E:$E, $A77, 'Change Orders'!$W:$W, "Approved")</f>
        <v>0</v>
      </c>
      <c r="Y77" s="391">
        <f t="shared" si="3"/>
        <v>0</v>
      </c>
      <c r="Z77" s="391"/>
      <c r="AA77" s="389">
        <f t="shared" si="4"/>
        <v>0</v>
      </c>
      <c r="AB77" s="383"/>
      <c r="AC77" s="386" t="s">
        <v>2105</v>
      </c>
      <c r="AD77" s="415" t="b">
        <v>0</v>
      </c>
      <c r="AE77" s="383"/>
      <c r="AF77" s="383"/>
      <c r="AG77" s="399" t="s">
        <v>3454</v>
      </c>
      <c r="AH77" s="386" t="str">
        <f t="array" ref="AH77">_xlfn.XLOOKUP(AG77, 'GL Accounts'!$A$2:$A271, 'GL Accounts'!$B$2:$B271, "")</f>
        <v>Expense · Production</v>
      </c>
      <c r="AI77" s="386" t="s">
        <v>2106</v>
      </c>
      <c r="AJ77" s="386" t="s">
        <v>3735</v>
      </c>
      <c r="AK77" s="386" t="s">
        <v>2111</v>
      </c>
      <c r="AL77" s="386" t="s">
        <v>2108</v>
      </c>
      <c r="AM77" s="56" t="s">
        <v>88</v>
      </c>
      <c r="AN77" s="402" t="s">
        <v>2113</v>
      </c>
      <c r="AO77" s="402" t="s">
        <v>2113</v>
      </c>
      <c r="AP77" s="404"/>
      <c r="AQ77" s="404"/>
      <c r="AR77" s="404"/>
      <c r="AS77" s="404"/>
      <c r="AT77" s="404"/>
      <c r="AU77" s="404"/>
      <c r="AV77" s="404"/>
    </row>
    <row r="78">
      <c r="A78" s="382" t="s">
        <v>3763</v>
      </c>
      <c r="B78" s="382" t="s">
        <v>43</v>
      </c>
      <c r="C78" s="382" t="s">
        <v>2079</v>
      </c>
      <c r="D78" s="382" t="s">
        <v>1130</v>
      </c>
      <c r="E78" s="383"/>
      <c r="F78" s="383"/>
      <c r="G78" s="383"/>
      <c r="H78" s="386" t="s">
        <v>579</v>
      </c>
      <c r="I78" s="386" t="s">
        <v>3764</v>
      </c>
      <c r="J78" s="386" t="s">
        <v>3766</v>
      </c>
      <c r="K78" s="386" t="s">
        <v>2081</v>
      </c>
      <c r="L78" s="383"/>
      <c r="M78" s="383"/>
      <c r="N78" s="386" t="s">
        <v>3768</v>
      </c>
      <c r="O78" s="386" t="s">
        <v>256</v>
      </c>
      <c r="P78" s="386" t="s">
        <v>2083</v>
      </c>
      <c r="Q78" s="386" t="s">
        <v>2084</v>
      </c>
      <c r="R78" s="386" t="s">
        <v>75</v>
      </c>
      <c r="S78" s="414"/>
      <c r="T78" s="388">
        <f>SUMIFS('PO Line Items'!$H:$H, 'PO Line Items'!$C:$C, $A78) + SUMIFS('Change Orders'!$M:$M, 'Change Orders'!$E:$E, $A78, 'Change Orders'!$W:$W, "Approved")</f>
        <v>0</v>
      </c>
      <c r="U78" s="389"/>
      <c r="V78" s="389" t="str">
        <f t="shared" si="1"/>
        <v/>
      </c>
      <c r="W78" s="391" t="str">
        <f t="shared" si="2"/>
        <v/>
      </c>
      <c r="X78" s="388">
        <f>SUMIFS('PO Line Items'!$H:$H, 'PO Line Items'!$C:$C, $A78) + SUMIFS('Change Orders'!$M:$M, 'Change Orders'!$E:$E, $A78, 'Change Orders'!$W:$W, "Approved")</f>
        <v>0</v>
      </c>
      <c r="Y78" s="391">
        <f t="shared" si="3"/>
        <v>0</v>
      </c>
      <c r="Z78" s="391"/>
      <c r="AA78" s="389">
        <f t="shared" si="4"/>
        <v>0</v>
      </c>
      <c r="AB78" s="383"/>
      <c r="AC78" s="386" t="s">
        <v>2105</v>
      </c>
      <c r="AD78" s="415" t="b">
        <v>0</v>
      </c>
      <c r="AE78" s="383"/>
      <c r="AF78" s="383"/>
      <c r="AG78" s="399" t="s">
        <v>3454</v>
      </c>
      <c r="AH78" s="386" t="str">
        <f t="array" ref="AH78">_xlfn.XLOOKUP(AG78, 'GL Accounts'!$A$2:$A271, 'GL Accounts'!$B$2:$B271, "")</f>
        <v>Expense · Production</v>
      </c>
      <c r="AI78" s="386" t="s">
        <v>2106</v>
      </c>
      <c r="AJ78" s="386" t="s">
        <v>3768</v>
      </c>
      <c r="AK78" s="386" t="s">
        <v>2111</v>
      </c>
      <c r="AL78" s="386" t="s">
        <v>2108</v>
      </c>
      <c r="AM78" s="56" t="s">
        <v>88</v>
      </c>
      <c r="AN78" s="402" t="s">
        <v>2113</v>
      </c>
      <c r="AO78" s="402" t="s">
        <v>2113</v>
      </c>
      <c r="AP78" s="404"/>
      <c r="AQ78" s="404"/>
      <c r="AR78" s="404"/>
      <c r="AS78" s="404"/>
      <c r="AT78" s="404"/>
      <c r="AU78" s="404"/>
      <c r="AV78" s="404"/>
    </row>
    <row r="79">
      <c r="A79" s="382" t="s">
        <v>3799</v>
      </c>
      <c r="B79" s="382" t="s">
        <v>43</v>
      </c>
      <c r="C79" s="382" t="s">
        <v>2079</v>
      </c>
      <c r="D79" s="382" t="s">
        <v>1130</v>
      </c>
      <c r="E79" s="383"/>
      <c r="F79" s="383"/>
      <c r="G79" s="383"/>
      <c r="H79" s="386" t="s">
        <v>579</v>
      </c>
      <c r="I79" s="386" t="s">
        <v>3764</v>
      </c>
      <c r="J79" s="386" t="s">
        <v>1221</v>
      </c>
      <c r="K79" s="386" t="s">
        <v>2081</v>
      </c>
      <c r="L79" s="383"/>
      <c r="M79" s="383"/>
      <c r="N79" s="386" t="s">
        <v>734</v>
      </c>
      <c r="O79" s="386" t="s">
        <v>256</v>
      </c>
      <c r="P79" s="386" t="s">
        <v>2083</v>
      </c>
      <c r="Q79" s="386" t="s">
        <v>2084</v>
      </c>
      <c r="R79" s="386" t="s">
        <v>75</v>
      </c>
      <c r="S79" s="414"/>
      <c r="T79" s="388">
        <f>SUMIFS('PO Line Items'!$H:$H, 'PO Line Items'!$C:$C, $A79) + SUMIFS('Change Orders'!$M:$M, 'Change Orders'!$E:$E, $A79, 'Change Orders'!$W:$W, "Approved")</f>
        <v>0</v>
      </c>
      <c r="U79" s="389"/>
      <c r="V79" s="389" t="str">
        <f t="shared" si="1"/>
        <v/>
      </c>
      <c r="W79" s="391" t="str">
        <f t="shared" si="2"/>
        <v/>
      </c>
      <c r="X79" s="388">
        <f>SUMIFS('PO Line Items'!$H:$H, 'PO Line Items'!$C:$C, $A79) + SUMIFS('Change Orders'!$M:$M, 'Change Orders'!$E:$E, $A79, 'Change Orders'!$W:$W, "Approved")</f>
        <v>0</v>
      </c>
      <c r="Y79" s="391">
        <f t="shared" si="3"/>
        <v>0</v>
      </c>
      <c r="Z79" s="391"/>
      <c r="AA79" s="389">
        <f t="shared" si="4"/>
        <v>0</v>
      </c>
      <c r="AB79" s="383"/>
      <c r="AC79" s="386" t="s">
        <v>2105</v>
      </c>
      <c r="AD79" s="415" t="b">
        <v>0</v>
      </c>
      <c r="AE79" s="383"/>
      <c r="AF79" s="383"/>
      <c r="AG79" s="399" t="s">
        <v>3454</v>
      </c>
      <c r="AH79" s="386" t="str">
        <f t="array" ref="AH79">_xlfn.XLOOKUP(AG79, 'GL Accounts'!$A$2:$A271, 'GL Accounts'!$B$2:$B271, "")</f>
        <v>Expense · Production</v>
      </c>
      <c r="AI79" s="386" t="s">
        <v>2106</v>
      </c>
      <c r="AJ79" s="386" t="s">
        <v>734</v>
      </c>
      <c r="AK79" s="386" t="s">
        <v>2111</v>
      </c>
      <c r="AL79" s="386" t="s">
        <v>2108</v>
      </c>
      <c r="AM79" s="56" t="s">
        <v>88</v>
      </c>
      <c r="AN79" s="402" t="s">
        <v>2113</v>
      </c>
      <c r="AO79" s="402" t="s">
        <v>2113</v>
      </c>
      <c r="AP79" s="404"/>
      <c r="AQ79" s="404"/>
      <c r="AR79" s="404"/>
      <c r="AS79" s="404"/>
      <c r="AT79" s="404"/>
      <c r="AU79" s="404"/>
      <c r="AV79" s="404"/>
    </row>
    <row r="80">
      <c r="A80" s="382" t="s">
        <v>3832</v>
      </c>
      <c r="B80" s="382" t="s">
        <v>43</v>
      </c>
      <c r="C80" s="382" t="s">
        <v>2079</v>
      </c>
      <c r="D80" s="382" t="s">
        <v>1130</v>
      </c>
      <c r="E80" s="383"/>
      <c r="F80" s="383"/>
      <c r="G80" s="383"/>
      <c r="H80" s="386" t="s">
        <v>579</v>
      </c>
      <c r="I80" s="386" t="s">
        <v>3764</v>
      </c>
      <c r="J80" s="386" t="s">
        <v>3837</v>
      </c>
      <c r="K80" s="386" t="s">
        <v>2081</v>
      </c>
      <c r="L80" s="383"/>
      <c r="M80" s="383"/>
      <c r="N80" s="386" t="s">
        <v>3838</v>
      </c>
      <c r="O80" s="386" t="s">
        <v>256</v>
      </c>
      <c r="P80" s="386" t="s">
        <v>2083</v>
      </c>
      <c r="Q80" s="386" t="s">
        <v>2084</v>
      </c>
      <c r="R80" s="386" t="s">
        <v>75</v>
      </c>
      <c r="S80" s="414"/>
      <c r="T80" s="388">
        <f>SUMIFS('PO Line Items'!$H:$H, 'PO Line Items'!$C:$C, $A80) + SUMIFS('Change Orders'!$M:$M, 'Change Orders'!$E:$E, $A80, 'Change Orders'!$W:$W, "Approved")</f>
        <v>0</v>
      </c>
      <c r="U80" s="389"/>
      <c r="V80" s="389" t="str">
        <f t="shared" si="1"/>
        <v/>
      </c>
      <c r="W80" s="391" t="str">
        <f t="shared" si="2"/>
        <v/>
      </c>
      <c r="X80" s="388">
        <f>SUMIFS('PO Line Items'!$H:$H, 'PO Line Items'!$C:$C, $A80) + SUMIFS('Change Orders'!$M:$M, 'Change Orders'!$E:$E, $A80, 'Change Orders'!$W:$W, "Approved")</f>
        <v>0</v>
      </c>
      <c r="Y80" s="391">
        <f t="shared" si="3"/>
        <v>0</v>
      </c>
      <c r="Z80" s="391"/>
      <c r="AA80" s="389">
        <f t="shared" si="4"/>
        <v>0</v>
      </c>
      <c r="AB80" s="383"/>
      <c r="AC80" s="386" t="s">
        <v>2105</v>
      </c>
      <c r="AD80" s="415" t="b">
        <v>0</v>
      </c>
      <c r="AE80" s="383"/>
      <c r="AF80" s="383"/>
      <c r="AG80" s="399" t="s">
        <v>3454</v>
      </c>
      <c r="AH80" s="386" t="str">
        <f t="array" ref="AH80">_xlfn.XLOOKUP(AG80, 'GL Accounts'!$A$2:$A271, 'GL Accounts'!$B$2:$B271, "")</f>
        <v>Expense · Production</v>
      </c>
      <c r="AI80" s="386" t="s">
        <v>2106</v>
      </c>
      <c r="AJ80" s="386" t="s">
        <v>3838</v>
      </c>
      <c r="AK80" s="386" t="s">
        <v>2111</v>
      </c>
      <c r="AL80" s="386" t="s">
        <v>2108</v>
      </c>
      <c r="AM80" s="56" t="s">
        <v>88</v>
      </c>
      <c r="AN80" s="402" t="s">
        <v>2113</v>
      </c>
      <c r="AO80" s="402" t="s">
        <v>2113</v>
      </c>
      <c r="AP80" s="404"/>
      <c r="AQ80" s="404"/>
      <c r="AR80" s="404"/>
      <c r="AS80" s="404"/>
      <c r="AT80" s="404"/>
      <c r="AU80" s="404"/>
      <c r="AV80" s="404"/>
    </row>
    <row r="81">
      <c r="A81" s="382" t="s">
        <v>3873</v>
      </c>
      <c r="B81" s="382" t="s">
        <v>43</v>
      </c>
      <c r="C81" s="382" t="s">
        <v>2079</v>
      </c>
      <c r="D81" s="382" t="s">
        <v>1130</v>
      </c>
      <c r="E81" s="383"/>
      <c r="F81" s="383"/>
      <c r="G81" s="383"/>
      <c r="H81" s="386" t="s">
        <v>579</v>
      </c>
      <c r="I81" s="386" t="s">
        <v>3877</v>
      </c>
      <c r="J81" s="386" t="s">
        <v>3879</v>
      </c>
      <c r="K81" s="386" t="s">
        <v>2081</v>
      </c>
      <c r="L81" s="383"/>
      <c r="M81" s="383"/>
      <c r="N81" s="386" t="s">
        <v>748</v>
      </c>
      <c r="O81" s="386" t="s">
        <v>256</v>
      </c>
      <c r="P81" s="386" t="s">
        <v>2083</v>
      </c>
      <c r="Q81" s="386" t="s">
        <v>2084</v>
      </c>
      <c r="R81" s="386" t="s">
        <v>75</v>
      </c>
      <c r="S81" s="414"/>
      <c r="T81" s="388">
        <f>SUMIFS('PO Line Items'!$H:$H, 'PO Line Items'!$C:$C, $A81) + SUMIFS('Change Orders'!$M:$M, 'Change Orders'!$E:$E, $A81, 'Change Orders'!$W:$W, "Approved")</f>
        <v>0</v>
      </c>
      <c r="U81" s="389"/>
      <c r="V81" s="389" t="str">
        <f t="shared" si="1"/>
        <v/>
      </c>
      <c r="W81" s="391" t="str">
        <f t="shared" si="2"/>
        <v/>
      </c>
      <c r="X81" s="388">
        <f>SUMIFS('PO Line Items'!$H:$H, 'PO Line Items'!$C:$C, $A81) + SUMIFS('Change Orders'!$M:$M, 'Change Orders'!$E:$E, $A81, 'Change Orders'!$W:$W, "Approved")</f>
        <v>0</v>
      </c>
      <c r="Y81" s="391">
        <f t="shared" si="3"/>
        <v>0</v>
      </c>
      <c r="Z81" s="391"/>
      <c r="AA81" s="389">
        <f t="shared" si="4"/>
        <v>0</v>
      </c>
      <c r="AB81" s="383"/>
      <c r="AC81" s="386" t="s">
        <v>2105</v>
      </c>
      <c r="AD81" s="415" t="b">
        <v>0</v>
      </c>
      <c r="AE81" s="383"/>
      <c r="AF81" s="383"/>
      <c r="AG81" s="399" t="s">
        <v>3454</v>
      </c>
      <c r="AH81" s="386" t="str">
        <f t="array" ref="AH81">_xlfn.XLOOKUP(AG81, 'GL Accounts'!$A$2:$A271, 'GL Accounts'!$B$2:$B271, "")</f>
        <v>Expense · Production</v>
      </c>
      <c r="AI81" s="386" t="s">
        <v>2106</v>
      </c>
      <c r="AJ81" s="386" t="s">
        <v>748</v>
      </c>
      <c r="AK81" s="386" t="s">
        <v>2111</v>
      </c>
      <c r="AL81" s="386" t="s">
        <v>2108</v>
      </c>
      <c r="AM81" s="56" t="s">
        <v>88</v>
      </c>
      <c r="AN81" s="402" t="s">
        <v>2113</v>
      </c>
      <c r="AO81" s="402" t="s">
        <v>2113</v>
      </c>
      <c r="AP81" s="404"/>
      <c r="AQ81" s="404"/>
      <c r="AR81" s="404"/>
      <c r="AS81" s="404"/>
      <c r="AT81" s="404"/>
      <c r="AU81" s="404"/>
      <c r="AV81" s="404"/>
    </row>
    <row r="82">
      <c r="A82" s="382" t="s">
        <v>3915</v>
      </c>
      <c r="B82" s="382" t="s">
        <v>43</v>
      </c>
      <c r="C82" s="382" t="s">
        <v>2079</v>
      </c>
      <c r="D82" s="382" t="s">
        <v>1130</v>
      </c>
      <c r="E82" s="383"/>
      <c r="F82" s="383"/>
      <c r="G82" s="383"/>
      <c r="H82" s="386" t="s">
        <v>579</v>
      </c>
      <c r="I82" s="386" t="s">
        <v>3920</v>
      </c>
      <c r="J82" s="386" t="s">
        <v>936</v>
      </c>
      <c r="K82" s="386" t="s">
        <v>2081</v>
      </c>
      <c r="L82" s="383"/>
      <c r="M82" s="383"/>
      <c r="N82" s="386" t="s">
        <v>935</v>
      </c>
      <c r="O82" s="386" t="s">
        <v>256</v>
      </c>
      <c r="P82" s="386" t="s">
        <v>2083</v>
      </c>
      <c r="Q82" s="386" t="s">
        <v>2084</v>
      </c>
      <c r="R82" s="386" t="s">
        <v>75</v>
      </c>
      <c r="S82" s="414"/>
      <c r="T82" s="388">
        <f>SUMIFS('PO Line Items'!$H:$H, 'PO Line Items'!$C:$C, $A82) + SUMIFS('Change Orders'!$M:$M, 'Change Orders'!$E:$E, $A82, 'Change Orders'!$W:$W, "Approved")</f>
        <v>0</v>
      </c>
      <c r="U82" s="389"/>
      <c r="V82" s="389" t="str">
        <f t="shared" si="1"/>
        <v/>
      </c>
      <c r="W82" s="391" t="str">
        <f t="shared" si="2"/>
        <v/>
      </c>
      <c r="X82" s="388">
        <f>SUMIFS('PO Line Items'!$H:$H, 'PO Line Items'!$C:$C, $A82) + SUMIFS('Change Orders'!$M:$M, 'Change Orders'!$E:$E, $A82, 'Change Orders'!$W:$W, "Approved")</f>
        <v>0</v>
      </c>
      <c r="Y82" s="391">
        <f t="shared" si="3"/>
        <v>0</v>
      </c>
      <c r="Z82" s="391"/>
      <c r="AA82" s="389">
        <f t="shared" si="4"/>
        <v>0</v>
      </c>
      <c r="AB82" s="383"/>
      <c r="AC82" s="386" t="s">
        <v>2105</v>
      </c>
      <c r="AD82" s="415" t="b">
        <v>0</v>
      </c>
      <c r="AE82" s="383"/>
      <c r="AF82" s="383"/>
      <c r="AG82" s="399" t="s">
        <v>3454</v>
      </c>
      <c r="AH82" s="386" t="str">
        <f t="array" ref="AH82">_xlfn.XLOOKUP(AG82, 'GL Accounts'!$A$2:$A271, 'GL Accounts'!$B$2:$B271, "")</f>
        <v>Expense · Production</v>
      </c>
      <c r="AI82" s="386" t="s">
        <v>2106</v>
      </c>
      <c r="AJ82" s="386" t="s">
        <v>935</v>
      </c>
      <c r="AK82" s="386" t="s">
        <v>2111</v>
      </c>
      <c r="AL82" s="386" t="s">
        <v>2108</v>
      </c>
      <c r="AM82" s="56" t="s">
        <v>88</v>
      </c>
      <c r="AN82" s="402" t="s">
        <v>2113</v>
      </c>
      <c r="AO82" s="402" t="s">
        <v>2113</v>
      </c>
      <c r="AP82" s="404"/>
      <c r="AQ82" s="404"/>
      <c r="AR82" s="404"/>
      <c r="AS82" s="404"/>
      <c r="AT82" s="404"/>
      <c r="AU82" s="404"/>
      <c r="AV82" s="404"/>
    </row>
    <row r="83">
      <c r="A83" s="382" t="s">
        <v>3956</v>
      </c>
      <c r="B83" s="382" t="s">
        <v>43</v>
      </c>
      <c r="C83" s="382" t="s">
        <v>2079</v>
      </c>
      <c r="D83" s="382" t="s">
        <v>1130</v>
      </c>
      <c r="E83" s="383"/>
      <c r="F83" s="383"/>
      <c r="G83" s="383"/>
      <c r="H83" s="386" t="s">
        <v>579</v>
      </c>
      <c r="I83" s="386" t="s">
        <v>3961</v>
      </c>
      <c r="J83" s="386" t="s">
        <v>1153</v>
      </c>
      <c r="K83" s="386" t="s">
        <v>2081</v>
      </c>
      <c r="L83" s="383"/>
      <c r="M83" s="383"/>
      <c r="N83" s="386" t="s">
        <v>1152</v>
      </c>
      <c r="O83" s="386" t="s">
        <v>256</v>
      </c>
      <c r="P83" s="386" t="s">
        <v>2083</v>
      </c>
      <c r="Q83" s="386" t="s">
        <v>2084</v>
      </c>
      <c r="R83" s="386" t="s">
        <v>75</v>
      </c>
      <c r="S83" s="414"/>
      <c r="T83" s="388">
        <f>SUMIFS('PO Line Items'!$H:$H, 'PO Line Items'!$C:$C, $A83) + SUMIFS('Change Orders'!$M:$M, 'Change Orders'!$E:$E, $A83, 'Change Orders'!$W:$W, "Approved")</f>
        <v>0</v>
      </c>
      <c r="U83" s="389"/>
      <c r="V83" s="389" t="str">
        <f t="shared" si="1"/>
        <v/>
      </c>
      <c r="W83" s="391" t="str">
        <f t="shared" si="2"/>
        <v/>
      </c>
      <c r="X83" s="388">
        <f>SUMIFS('PO Line Items'!$H:$H, 'PO Line Items'!$C:$C, $A83) + SUMIFS('Change Orders'!$M:$M, 'Change Orders'!$E:$E, $A83, 'Change Orders'!$W:$W, "Approved")</f>
        <v>0</v>
      </c>
      <c r="Y83" s="391">
        <f t="shared" si="3"/>
        <v>0</v>
      </c>
      <c r="Z83" s="391"/>
      <c r="AA83" s="389">
        <f t="shared" si="4"/>
        <v>0</v>
      </c>
      <c r="AB83" s="383"/>
      <c r="AC83" s="386" t="s">
        <v>2105</v>
      </c>
      <c r="AD83" s="415" t="b">
        <v>0</v>
      </c>
      <c r="AE83" s="383"/>
      <c r="AF83" s="383"/>
      <c r="AG83" s="399" t="s">
        <v>3454</v>
      </c>
      <c r="AH83" s="386" t="str">
        <f t="array" ref="AH83">_xlfn.XLOOKUP(AG83, 'GL Accounts'!$A$2:$A271, 'GL Accounts'!$B$2:$B271, "")</f>
        <v>Expense · Production</v>
      </c>
      <c r="AI83" s="386" t="s">
        <v>2106</v>
      </c>
      <c r="AJ83" s="386" t="s">
        <v>1152</v>
      </c>
      <c r="AK83" s="386" t="s">
        <v>2111</v>
      </c>
      <c r="AL83" s="386" t="s">
        <v>2108</v>
      </c>
      <c r="AM83" s="56" t="s">
        <v>88</v>
      </c>
      <c r="AN83" s="402" t="s">
        <v>2113</v>
      </c>
      <c r="AO83" s="402" t="s">
        <v>2113</v>
      </c>
      <c r="AP83" s="404"/>
      <c r="AQ83" s="404"/>
      <c r="AR83" s="404"/>
      <c r="AS83" s="404"/>
      <c r="AT83" s="404"/>
      <c r="AU83" s="404"/>
      <c r="AV83" s="404"/>
    </row>
    <row r="84">
      <c r="A84" s="382" t="s">
        <v>3980</v>
      </c>
      <c r="B84" s="382" t="s">
        <v>43</v>
      </c>
      <c r="C84" s="382" t="s">
        <v>2079</v>
      </c>
      <c r="D84" s="382" t="s">
        <v>1130</v>
      </c>
      <c r="E84" s="383"/>
      <c r="F84" s="383"/>
      <c r="G84" s="383"/>
      <c r="H84" s="386" t="s">
        <v>579</v>
      </c>
      <c r="I84" s="386" t="s">
        <v>3984</v>
      </c>
      <c r="J84" s="386" t="s">
        <v>1244</v>
      </c>
      <c r="K84" s="386" t="s">
        <v>2081</v>
      </c>
      <c r="L84" s="383"/>
      <c r="M84" s="383"/>
      <c r="N84" s="386" t="s">
        <v>3985</v>
      </c>
      <c r="O84" s="386" t="s">
        <v>256</v>
      </c>
      <c r="P84" s="386" t="s">
        <v>2083</v>
      </c>
      <c r="Q84" s="386" t="s">
        <v>2084</v>
      </c>
      <c r="R84" s="386" t="s">
        <v>75</v>
      </c>
      <c r="S84" s="414"/>
      <c r="T84" s="388">
        <f>SUMIFS('PO Line Items'!$H:$H, 'PO Line Items'!$C:$C, $A84) + SUMIFS('Change Orders'!$M:$M, 'Change Orders'!$E:$E, $A84, 'Change Orders'!$W:$W, "Approved")</f>
        <v>0</v>
      </c>
      <c r="U84" s="389"/>
      <c r="V84" s="389" t="str">
        <f t="shared" si="1"/>
        <v/>
      </c>
      <c r="W84" s="391" t="str">
        <f t="shared" si="2"/>
        <v/>
      </c>
      <c r="X84" s="388">
        <f>SUMIFS('PO Line Items'!$H:$H, 'PO Line Items'!$C:$C, $A84) + SUMIFS('Change Orders'!$M:$M, 'Change Orders'!$E:$E, $A84, 'Change Orders'!$W:$W, "Approved")</f>
        <v>0</v>
      </c>
      <c r="Y84" s="391">
        <f t="shared" si="3"/>
        <v>0</v>
      </c>
      <c r="Z84" s="391"/>
      <c r="AA84" s="389">
        <f t="shared" si="4"/>
        <v>0</v>
      </c>
      <c r="AB84" s="383"/>
      <c r="AC84" s="386" t="s">
        <v>2105</v>
      </c>
      <c r="AD84" s="415" t="b">
        <v>0</v>
      </c>
      <c r="AE84" s="383"/>
      <c r="AF84" s="383"/>
      <c r="AG84" s="399" t="s">
        <v>3454</v>
      </c>
      <c r="AH84" s="386" t="str">
        <f t="array" ref="AH84">_xlfn.XLOOKUP(AG84, 'GL Accounts'!$A$2:$A271, 'GL Accounts'!$B$2:$B271, "")</f>
        <v>Expense · Production</v>
      </c>
      <c r="AI84" s="386" t="s">
        <v>2106</v>
      </c>
      <c r="AJ84" s="386" t="s">
        <v>3985</v>
      </c>
      <c r="AK84" s="386" t="s">
        <v>2111</v>
      </c>
      <c r="AL84" s="386" t="s">
        <v>2108</v>
      </c>
      <c r="AM84" s="56" t="s">
        <v>88</v>
      </c>
      <c r="AN84" s="402" t="s">
        <v>2113</v>
      </c>
      <c r="AO84" s="402" t="s">
        <v>2113</v>
      </c>
      <c r="AP84" s="404"/>
      <c r="AQ84" s="404"/>
      <c r="AR84" s="404"/>
      <c r="AS84" s="404"/>
      <c r="AT84" s="404"/>
      <c r="AU84" s="404"/>
      <c r="AV84" s="404"/>
    </row>
    <row r="85">
      <c r="A85" s="382" t="s">
        <v>4019</v>
      </c>
      <c r="B85" s="382" t="s">
        <v>43</v>
      </c>
      <c r="C85" s="382" t="s">
        <v>2079</v>
      </c>
      <c r="D85" s="382" t="s">
        <v>1130</v>
      </c>
      <c r="E85" s="383"/>
      <c r="F85" s="383"/>
      <c r="G85" s="383"/>
      <c r="H85" s="386" t="s">
        <v>579</v>
      </c>
      <c r="I85" s="386" t="s">
        <v>4021</v>
      </c>
      <c r="J85" s="386" t="s">
        <v>4022</v>
      </c>
      <c r="K85" s="386" t="s">
        <v>2081</v>
      </c>
      <c r="L85" s="383"/>
      <c r="M85" s="383"/>
      <c r="N85" s="386" t="s">
        <v>4024</v>
      </c>
      <c r="O85" s="386" t="s">
        <v>256</v>
      </c>
      <c r="P85" s="386" t="s">
        <v>2083</v>
      </c>
      <c r="Q85" s="386" t="s">
        <v>2084</v>
      </c>
      <c r="R85" s="386" t="s">
        <v>75</v>
      </c>
      <c r="S85" s="414"/>
      <c r="T85" s="388">
        <f>SUMIFS('PO Line Items'!$H:$H, 'PO Line Items'!$C:$C, $A85) + SUMIFS('Change Orders'!$M:$M, 'Change Orders'!$E:$E, $A85, 'Change Orders'!$W:$W, "Approved")</f>
        <v>0</v>
      </c>
      <c r="U85" s="389"/>
      <c r="V85" s="389" t="str">
        <f t="shared" si="1"/>
        <v/>
      </c>
      <c r="W85" s="391" t="str">
        <f t="shared" si="2"/>
        <v/>
      </c>
      <c r="X85" s="388">
        <f>SUMIFS('PO Line Items'!$H:$H, 'PO Line Items'!$C:$C, $A85) + SUMIFS('Change Orders'!$M:$M, 'Change Orders'!$E:$E, $A85, 'Change Orders'!$W:$W, "Approved")</f>
        <v>0</v>
      </c>
      <c r="Y85" s="391">
        <f t="shared" si="3"/>
        <v>0</v>
      </c>
      <c r="Z85" s="391"/>
      <c r="AA85" s="389">
        <f t="shared" si="4"/>
        <v>0</v>
      </c>
      <c r="AB85" s="383"/>
      <c r="AC85" s="386" t="s">
        <v>2105</v>
      </c>
      <c r="AD85" s="415" t="b">
        <v>0</v>
      </c>
      <c r="AE85" s="383"/>
      <c r="AF85" s="383"/>
      <c r="AG85" s="399" t="s">
        <v>3454</v>
      </c>
      <c r="AH85" s="386" t="str">
        <f t="array" ref="AH85">_xlfn.XLOOKUP(AG85, 'GL Accounts'!$A$2:$A271, 'GL Accounts'!$B$2:$B271, "")</f>
        <v>Expense · Production</v>
      </c>
      <c r="AI85" s="386" t="s">
        <v>2106</v>
      </c>
      <c r="AJ85" s="386" t="s">
        <v>4024</v>
      </c>
      <c r="AK85" s="386" t="s">
        <v>2111</v>
      </c>
      <c r="AL85" s="386" t="s">
        <v>2108</v>
      </c>
      <c r="AM85" s="56" t="s">
        <v>88</v>
      </c>
      <c r="AN85" s="402" t="s">
        <v>2113</v>
      </c>
      <c r="AO85" s="402" t="s">
        <v>2113</v>
      </c>
      <c r="AP85" s="404"/>
      <c r="AQ85" s="404"/>
      <c r="AR85" s="404"/>
      <c r="AS85" s="404"/>
      <c r="AT85" s="404"/>
      <c r="AU85" s="404"/>
      <c r="AV85" s="404"/>
    </row>
    <row r="86">
      <c r="A86" s="382" t="s">
        <v>4047</v>
      </c>
      <c r="B86" s="382" t="s">
        <v>43</v>
      </c>
      <c r="C86" s="382" t="s">
        <v>2079</v>
      </c>
      <c r="D86" s="382" t="s">
        <v>1130</v>
      </c>
      <c r="E86" s="383"/>
      <c r="F86" s="383"/>
      <c r="G86" s="383"/>
      <c r="H86" s="386" t="s">
        <v>579</v>
      </c>
      <c r="I86" s="386" t="s">
        <v>4021</v>
      </c>
      <c r="J86" s="386" t="s">
        <v>4050</v>
      </c>
      <c r="K86" s="386" t="s">
        <v>2081</v>
      </c>
      <c r="L86" s="383"/>
      <c r="M86" s="383"/>
      <c r="N86" s="386" t="s">
        <v>4051</v>
      </c>
      <c r="O86" s="386" t="s">
        <v>256</v>
      </c>
      <c r="P86" s="386" t="s">
        <v>2083</v>
      </c>
      <c r="Q86" s="386" t="s">
        <v>2084</v>
      </c>
      <c r="R86" s="386" t="s">
        <v>75</v>
      </c>
      <c r="S86" s="414"/>
      <c r="T86" s="388">
        <f>SUMIFS('PO Line Items'!$H:$H, 'PO Line Items'!$C:$C, $A86) + SUMIFS('Change Orders'!$M:$M, 'Change Orders'!$E:$E, $A86, 'Change Orders'!$W:$W, "Approved")</f>
        <v>0</v>
      </c>
      <c r="U86" s="389"/>
      <c r="V86" s="389" t="str">
        <f t="shared" si="1"/>
        <v/>
      </c>
      <c r="W86" s="391" t="str">
        <f t="shared" si="2"/>
        <v/>
      </c>
      <c r="X86" s="388">
        <f>SUMIFS('PO Line Items'!$H:$H, 'PO Line Items'!$C:$C, $A86) + SUMIFS('Change Orders'!$M:$M, 'Change Orders'!$E:$E, $A86, 'Change Orders'!$W:$W, "Approved")</f>
        <v>0</v>
      </c>
      <c r="Y86" s="391">
        <f t="shared" si="3"/>
        <v>0</v>
      </c>
      <c r="Z86" s="391"/>
      <c r="AA86" s="389">
        <f t="shared" si="4"/>
        <v>0</v>
      </c>
      <c r="AB86" s="383"/>
      <c r="AC86" s="386" t="s">
        <v>2105</v>
      </c>
      <c r="AD86" s="415" t="b">
        <v>0</v>
      </c>
      <c r="AE86" s="383"/>
      <c r="AF86" s="383"/>
      <c r="AG86" s="399" t="s">
        <v>3454</v>
      </c>
      <c r="AH86" s="386" t="str">
        <f t="array" ref="AH86">_xlfn.XLOOKUP(AG86, 'GL Accounts'!$A$2:$A271, 'GL Accounts'!$B$2:$B271, "")</f>
        <v>Expense · Production</v>
      </c>
      <c r="AI86" s="386" t="s">
        <v>2106</v>
      </c>
      <c r="AJ86" s="386" t="s">
        <v>4051</v>
      </c>
      <c r="AK86" s="386" t="s">
        <v>2111</v>
      </c>
      <c r="AL86" s="386" t="s">
        <v>2108</v>
      </c>
      <c r="AM86" s="56" t="s">
        <v>88</v>
      </c>
      <c r="AN86" s="402" t="s">
        <v>2113</v>
      </c>
      <c r="AO86" s="402" t="s">
        <v>2113</v>
      </c>
      <c r="AP86" s="404"/>
      <c r="AQ86" s="404"/>
      <c r="AR86" s="404"/>
      <c r="AS86" s="404"/>
      <c r="AT86" s="404"/>
      <c r="AU86" s="404"/>
      <c r="AV86" s="404"/>
    </row>
    <row r="87">
      <c r="A87" s="382" t="s">
        <v>4079</v>
      </c>
      <c r="B87" s="382" t="s">
        <v>43</v>
      </c>
      <c r="C87" s="382" t="s">
        <v>2079</v>
      </c>
      <c r="D87" s="382" t="s">
        <v>1130</v>
      </c>
      <c r="E87" s="383"/>
      <c r="F87" s="383"/>
      <c r="G87" s="383"/>
      <c r="H87" s="386" t="s">
        <v>579</v>
      </c>
      <c r="I87" s="386" t="s">
        <v>4021</v>
      </c>
      <c r="J87" s="386" t="s">
        <v>4083</v>
      </c>
      <c r="K87" s="386" t="s">
        <v>2081</v>
      </c>
      <c r="L87" s="383"/>
      <c r="M87" s="383"/>
      <c r="N87" s="386" t="s">
        <v>4085</v>
      </c>
      <c r="O87" s="386" t="s">
        <v>256</v>
      </c>
      <c r="P87" s="386" t="s">
        <v>2083</v>
      </c>
      <c r="Q87" s="386" t="s">
        <v>2084</v>
      </c>
      <c r="R87" s="386" t="s">
        <v>75</v>
      </c>
      <c r="S87" s="414"/>
      <c r="T87" s="388">
        <f>SUMIFS('PO Line Items'!$H:$H, 'PO Line Items'!$C:$C, $A87) + SUMIFS('Change Orders'!$M:$M, 'Change Orders'!$E:$E, $A87, 'Change Orders'!$W:$W, "Approved")</f>
        <v>0</v>
      </c>
      <c r="U87" s="389"/>
      <c r="V87" s="389" t="str">
        <f t="shared" si="1"/>
        <v/>
      </c>
      <c r="W87" s="391" t="str">
        <f t="shared" si="2"/>
        <v/>
      </c>
      <c r="X87" s="388">
        <f>SUMIFS('PO Line Items'!$H:$H, 'PO Line Items'!$C:$C, $A87) + SUMIFS('Change Orders'!$M:$M, 'Change Orders'!$E:$E, $A87, 'Change Orders'!$W:$W, "Approved")</f>
        <v>0</v>
      </c>
      <c r="Y87" s="391">
        <f t="shared" si="3"/>
        <v>0</v>
      </c>
      <c r="Z87" s="391"/>
      <c r="AA87" s="389">
        <f t="shared" si="4"/>
        <v>0</v>
      </c>
      <c r="AB87" s="383"/>
      <c r="AC87" s="386" t="s">
        <v>2105</v>
      </c>
      <c r="AD87" s="415" t="b">
        <v>0</v>
      </c>
      <c r="AE87" s="383"/>
      <c r="AF87" s="383"/>
      <c r="AG87" s="399" t="s">
        <v>3454</v>
      </c>
      <c r="AH87" s="386" t="str">
        <f t="array" ref="AH87">_xlfn.XLOOKUP(AG87, 'GL Accounts'!$A$2:$A271, 'GL Accounts'!$B$2:$B271, "")</f>
        <v>Expense · Production</v>
      </c>
      <c r="AI87" s="386" t="s">
        <v>2106</v>
      </c>
      <c r="AJ87" s="386" t="s">
        <v>4085</v>
      </c>
      <c r="AK87" s="386" t="s">
        <v>2111</v>
      </c>
      <c r="AL87" s="386" t="s">
        <v>2108</v>
      </c>
      <c r="AM87" s="56" t="s">
        <v>88</v>
      </c>
      <c r="AN87" s="402" t="s">
        <v>2113</v>
      </c>
      <c r="AO87" s="402" t="s">
        <v>2113</v>
      </c>
      <c r="AP87" s="404"/>
      <c r="AQ87" s="404"/>
      <c r="AR87" s="404"/>
      <c r="AS87" s="404"/>
      <c r="AT87" s="404"/>
      <c r="AU87" s="404"/>
      <c r="AV87" s="404"/>
    </row>
    <row r="88">
      <c r="A88" s="382" t="s">
        <v>4113</v>
      </c>
      <c r="B88" s="382" t="s">
        <v>43</v>
      </c>
      <c r="C88" s="382" t="s">
        <v>2079</v>
      </c>
      <c r="D88" s="382" t="s">
        <v>1130</v>
      </c>
      <c r="E88" s="383"/>
      <c r="F88" s="383"/>
      <c r="G88" s="383"/>
      <c r="H88" s="386" t="s">
        <v>579</v>
      </c>
      <c r="I88" s="386" t="s">
        <v>4021</v>
      </c>
      <c r="J88" s="386" t="s">
        <v>4116</v>
      </c>
      <c r="K88" s="386" t="s">
        <v>2081</v>
      </c>
      <c r="L88" s="383"/>
      <c r="M88" s="383"/>
      <c r="N88" s="386" t="s">
        <v>4118</v>
      </c>
      <c r="O88" s="386" t="s">
        <v>256</v>
      </c>
      <c r="P88" s="386" t="s">
        <v>2083</v>
      </c>
      <c r="Q88" s="386" t="s">
        <v>2084</v>
      </c>
      <c r="R88" s="386" t="s">
        <v>75</v>
      </c>
      <c r="S88" s="414"/>
      <c r="T88" s="388">
        <f>SUMIFS('PO Line Items'!$H:$H, 'PO Line Items'!$C:$C, $A88) + SUMIFS('Change Orders'!$M:$M, 'Change Orders'!$E:$E, $A88, 'Change Orders'!$W:$W, "Approved")</f>
        <v>0</v>
      </c>
      <c r="U88" s="389"/>
      <c r="V88" s="389" t="str">
        <f t="shared" si="1"/>
        <v/>
      </c>
      <c r="W88" s="391" t="str">
        <f t="shared" si="2"/>
        <v/>
      </c>
      <c r="X88" s="388">
        <f>SUMIFS('PO Line Items'!$H:$H, 'PO Line Items'!$C:$C, $A88) + SUMIFS('Change Orders'!$M:$M, 'Change Orders'!$E:$E, $A88, 'Change Orders'!$W:$W, "Approved")</f>
        <v>0</v>
      </c>
      <c r="Y88" s="391">
        <f t="shared" si="3"/>
        <v>0</v>
      </c>
      <c r="Z88" s="391"/>
      <c r="AA88" s="389">
        <f t="shared" si="4"/>
        <v>0</v>
      </c>
      <c r="AB88" s="383"/>
      <c r="AC88" s="386" t="s">
        <v>2105</v>
      </c>
      <c r="AD88" s="415" t="b">
        <v>0</v>
      </c>
      <c r="AE88" s="383"/>
      <c r="AF88" s="383"/>
      <c r="AG88" s="399" t="s">
        <v>3454</v>
      </c>
      <c r="AH88" s="386" t="str">
        <f t="array" ref="AH88">_xlfn.XLOOKUP(AG88, 'GL Accounts'!$A$2:$A271, 'GL Accounts'!$B$2:$B271, "")</f>
        <v>Expense · Production</v>
      </c>
      <c r="AI88" s="386" t="s">
        <v>2106</v>
      </c>
      <c r="AJ88" s="386" t="s">
        <v>4118</v>
      </c>
      <c r="AK88" s="386" t="s">
        <v>2111</v>
      </c>
      <c r="AL88" s="386" t="s">
        <v>2108</v>
      </c>
      <c r="AM88" s="56" t="s">
        <v>88</v>
      </c>
      <c r="AN88" s="402" t="s">
        <v>2113</v>
      </c>
      <c r="AO88" s="402" t="s">
        <v>2113</v>
      </c>
      <c r="AP88" s="404"/>
      <c r="AQ88" s="404"/>
      <c r="AR88" s="404"/>
      <c r="AS88" s="404"/>
      <c r="AT88" s="404"/>
      <c r="AU88" s="404"/>
      <c r="AV88" s="404"/>
    </row>
    <row r="89">
      <c r="A89" s="382" t="s">
        <v>4146</v>
      </c>
      <c r="B89" s="382" t="s">
        <v>43</v>
      </c>
      <c r="C89" s="382" t="s">
        <v>2079</v>
      </c>
      <c r="D89" s="382" t="s">
        <v>1130</v>
      </c>
      <c r="E89" s="383"/>
      <c r="F89" s="383"/>
      <c r="G89" s="383"/>
      <c r="H89" s="386" t="s">
        <v>579</v>
      </c>
      <c r="I89" s="386" t="s">
        <v>4021</v>
      </c>
      <c r="J89" s="386" t="s">
        <v>4148</v>
      </c>
      <c r="K89" s="386" t="s">
        <v>2081</v>
      </c>
      <c r="L89" s="383"/>
      <c r="M89" s="383"/>
      <c r="N89" s="386" t="s">
        <v>4149</v>
      </c>
      <c r="O89" s="386" t="s">
        <v>256</v>
      </c>
      <c r="P89" s="386" t="s">
        <v>2083</v>
      </c>
      <c r="Q89" s="386" t="s">
        <v>2084</v>
      </c>
      <c r="R89" s="386" t="s">
        <v>75</v>
      </c>
      <c r="S89" s="414"/>
      <c r="T89" s="388">
        <f>SUMIFS('PO Line Items'!$H:$H, 'PO Line Items'!$C:$C, $A89) + SUMIFS('Change Orders'!$M:$M, 'Change Orders'!$E:$E, $A89, 'Change Orders'!$W:$W, "Approved")</f>
        <v>0</v>
      </c>
      <c r="U89" s="389"/>
      <c r="V89" s="389" t="str">
        <f t="shared" si="1"/>
        <v/>
      </c>
      <c r="W89" s="391" t="str">
        <f t="shared" si="2"/>
        <v/>
      </c>
      <c r="X89" s="388">
        <f>SUMIFS('PO Line Items'!$H:$H, 'PO Line Items'!$C:$C, $A89) + SUMIFS('Change Orders'!$M:$M, 'Change Orders'!$E:$E, $A89, 'Change Orders'!$W:$W, "Approved")</f>
        <v>0</v>
      </c>
      <c r="Y89" s="391">
        <f t="shared" si="3"/>
        <v>0</v>
      </c>
      <c r="Z89" s="391"/>
      <c r="AA89" s="389">
        <f t="shared" si="4"/>
        <v>0</v>
      </c>
      <c r="AB89" s="383"/>
      <c r="AC89" s="386" t="s">
        <v>2105</v>
      </c>
      <c r="AD89" s="415" t="b">
        <v>0</v>
      </c>
      <c r="AE89" s="383"/>
      <c r="AF89" s="383"/>
      <c r="AG89" s="399" t="s">
        <v>3454</v>
      </c>
      <c r="AH89" s="386" t="str">
        <f t="array" ref="AH89">_xlfn.XLOOKUP(AG89, 'GL Accounts'!$A$2:$A271, 'GL Accounts'!$B$2:$B271, "")</f>
        <v>Expense · Production</v>
      </c>
      <c r="AI89" s="386" t="s">
        <v>2106</v>
      </c>
      <c r="AJ89" s="386" t="s">
        <v>4149</v>
      </c>
      <c r="AK89" s="386" t="s">
        <v>2111</v>
      </c>
      <c r="AL89" s="386" t="s">
        <v>2108</v>
      </c>
      <c r="AM89" s="56" t="s">
        <v>88</v>
      </c>
      <c r="AN89" s="402" t="s">
        <v>2113</v>
      </c>
      <c r="AO89" s="402" t="s">
        <v>2113</v>
      </c>
      <c r="AP89" s="404"/>
      <c r="AQ89" s="404"/>
      <c r="AR89" s="404"/>
      <c r="AS89" s="404"/>
      <c r="AT89" s="404"/>
      <c r="AU89" s="404"/>
      <c r="AV89" s="404"/>
    </row>
    <row r="90">
      <c r="A90" s="382" t="s">
        <v>4167</v>
      </c>
      <c r="B90" s="382" t="s">
        <v>43</v>
      </c>
      <c r="C90" s="382" t="s">
        <v>2079</v>
      </c>
      <c r="D90" s="382" t="s">
        <v>1130</v>
      </c>
      <c r="E90" s="383"/>
      <c r="F90" s="383"/>
      <c r="G90" s="383"/>
      <c r="H90" s="386" t="s">
        <v>579</v>
      </c>
      <c r="I90" s="386" t="s">
        <v>4170</v>
      </c>
      <c r="J90" s="386" t="s">
        <v>4172</v>
      </c>
      <c r="K90" s="386" t="s">
        <v>2081</v>
      </c>
      <c r="L90" s="383"/>
      <c r="M90" s="383"/>
      <c r="N90" s="386" t="s">
        <v>1571</v>
      </c>
      <c r="O90" s="386" t="s">
        <v>256</v>
      </c>
      <c r="P90" s="386" t="s">
        <v>2083</v>
      </c>
      <c r="Q90" s="386" t="s">
        <v>84</v>
      </c>
      <c r="R90" s="386" t="s">
        <v>75</v>
      </c>
      <c r="S90" s="414"/>
      <c r="T90" s="388">
        <f>SUMIFS('PO Line Items'!$H:$H, 'PO Line Items'!$C:$C, $A90) + SUMIFS('Change Orders'!$M:$M, 'Change Orders'!$E:$E, $A90, 'Change Orders'!$W:$W, "Approved")</f>
        <v>0</v>
      </c>
      <c r="U90" s="389"/>
      <c r="V90" s="389" t="str">
        <f t="shared" si="1"/>
        <v/>
      </c>
      <c r="W90" s="391" t="str">
        <f t="shared" si="2"/>
        <v/>
      </c>
      <c r="X90" s="388">
        <f>SUMIFS('PO Line Items'!$H:$H, 'PO Line Items'!$C:$C, $A90) + SUMIFS('Change Orders'!$M:$M, 'Change Orders'!$E:$E, $A90, 'Change Orders'!$W:$W, "Approved")</f>
        <v>0</v>
      </c>
      <c r="Y90" s="391">
        <f t="shared" si="3"/>
        <v>0</v>
      </c>
      <c r="Z90" s="391"/>
      <c r="AA90" s="389">
        <f t="shared" si="4"/>
        <v>0</v>
      </c>
      <c r="AB90" s="383"/>
      <c r="AC90" s="386" t="s">
        <v>2105</v>
      </c>
      <c r="AD90" s="415" t="b">
        <v>0</v>
      </c>
      <c r="AE90" s="383"/>
      <c r="AF90" s="383"/>
      <c r="AG90" s="399" t="s">
        <v>3454</v>
      </c>
      <c r="AH90" s="386" t="str">
        <f t="array" ref="AH90">_xlfn.XLOOKUP(AG90, 'GL Accounts'!$A$2:$A271, 'GL Accounts'!$B$2:$B271, "")</f>
        <v>Expense · Production</v>
      </c>
      <c r="AI90" s="386" t="s">
        <v>2106</v>
      </c>
      <c r="AJ90" s="386" t="s">
        <v>1571</v>
      </c>
      <c r="AK90" s="386" t="s">
        <v>2111</v>
      </c>
      <c r="AL90" s="386" t="s">
        <v>2108</v>
      </c>
      <c r="AM90" s="56" t="s">
        <v>88</v>
      </c>
      <c r="AN90" s="402" t="s">
        <v>2113</v>
      </c>
      <c r="AO90" s="402" t="s">
        <v>2113</v>
      </c>
      <c r="AP90" s="404"/>
      <c r="AQ90" s="404"/>
      <c r="AR90" s="404"/>
      <c r="AS90" s="404"/>
      <c r="AT90" s="404"/>
      <c r="AU90" s="404"/>
      <c r="AV90" s="404"/>
    </row>
    <row r="91">
      <c r="A91" s="382" t="s">
        <v>4191</v>
      </c>
      <c r="B91" s="382" t="s">
        <v>43</v>
      </c>
      <c r="C91" s="382" t="s">
        <v>2079</v>
      </c>
      <c r="D91" s="382" t="s">
        <v>1130</v>
      </c>
      <c r="E91" s="383"/>
      <c r="F91" s="383"/>
      <c r="G91" s="383"/>
      <c r="H91" s="386" t="s">
        <v>579</v>
      </c>
      <c r="I91" s="386" t="s">
        <v>4170</v>
      </c>
      <c r="J91" s="386" t="s">
        <v>4194</v>
      </c>
      <c r="K91" s="386" t="s">
        <v>2081</v>
      </c>
      <c r="L91" s="383"/>
      <c r="M91" s="383"/>
      <c r="N91" s="386" t="s">
        <v>750</v>
      </c>
      <c r="O91" s="386" t="s">
        <v>256</v>
      </c>
      <c r="P91" s="386" t="s">
        <v>2083</v>
      </c>
      <c r="Q91" s="386" t="s">
        <v>84</v>
      </c>
      <c r="R91" s="386" t="s">
        <v>75</v>
      </c>
      <c r="S91" s="414"/>
      <c r="T91" s="388">
        <f>SUMIFS('PO Line Items'!$H:$H, 'PO Line Items'!$C:$C, $A91) + SUMIFS('Change Orders'!$M:$M, 'Change Orders'!$E:$E, $A91, 'Change Orders'!$W:$W, "Approved")</f>
        <v>0</v>
      </c>
      <c r="U91" s="389"/>
      <c r="V91" s="389" t="str">
        <f t="shared" si="1"/>
        <v/>
      </c>
      <c r="W91" s="391" t="str">
        <f t="shared" si="2"/>
        <v/>
      </c>
      <c r="X91" s="388">
        <f>SUMIFS('PO Line Items'!$H:$H, 'PO Line Items'!$C:$C, $A91) + SUMIFS('Change Orders'!$M:$M, 'Change Orders'!$E:$E, $A91, 'Change Orders'!$W:$W, "Approved")</f>
        <v>0</v>
      </c>
      <c r="Y91" s="391">
        <f t="shared" si="3"/>
        <v>0</v>
      </c>
      <c r="Z91" s="391"/>
      <c r="AA91" s="389">
        <f t="shared" si="4"/>
        <v>0</v>
      </c>
      <c r="AB91" s="383"/>
      <c r="AC91" s="386" t="s">
        <v>2105</v>
      </c>
      <c r="AD91" s="415" t="b">
        <v>0</v>
      </c>
      <c r="AE91" s="383"/>
      <c r="AF91" s="383"/>
      <c r="AG91" s="399" t="s">
        <v>3454</v>
      </c>
      <c r="AH91" s="386" t="str">
        <f t="array" ref="AH91">_xlfn.XLOOKUP(AG91, 'GL Accounts'!$A$2:$A271, 'GL Accounts'!$B$2:$B271, "")</f>
        <v>Expense · Production</v>
      </c>
      <c r="AI91" s="386" t="s">
        <v>2106</v>
      </c>
      <c r="AJ91" s="386" t="s">
        <v>750</v>
      </c>
      <c r="AK91" s="386" t="s">
        <v>2111</v>
      </c>
      <c r="AL91" s="386" t="s">
        <v>2108</v>
      </c>
      <c r="AM91" s="56" t="s">
        <v>88</v>
      </c>
      <c r="AN91" s="402" t="s">
        <v>2113</v>
      </c>
      <c r="AO91" s="402" t="s">
        <v>2113</v>
      </c>
      <c r="AP91" s="404"/>
      <c r="AQ91" s="404"/>
      <c r="AR91" s="404"/>
      <c r="AS91" s="404"/>
      <c r="AT91" s="404"/>
      <c r="AU91" s="404"/>
      <c r="AV91" s="404"/>
    </row>
    <row r="92">
      <c r="A92" s="382" t="s">
        <v>4217</v>
      </c>
      <c r="B92" s="382" t="s">
        <v>43</v>
      </c>
      <c r="C92" s="382" t="s">
        <v>2079</v>
      </c>
      <c r="D92" s="382" t="s">
        <v>1130</v>
      </c>
      <c r="E92" s="383"/>
      <c r="F92" s="383"/>
      <c r="G92" s="383"/>
      <c r="H92" s="386" t="s">
        <v>579</v>
      </c>
      <c r="I92" s="386" t="s">
        <v>4219</v>
      </c>
      <c r="J92" s="386" t="s">
        <v>4220</v>
      </c>
      <c r="K92" s="386" t="s">
        <v>2081</v>
      </c>
      <c r="L92" s="383"/>
      <c r="M92" s="383"/>
      <c r="N92" s="386" t="s">
        <v>854</v>
      </c>
      <c r="O92" s="386" t="s">
        <v>256</v>
      </c>
      <c r="P92" s="386" t="s">
        <v>2083</v>
      </c>
      <c r="Q92" s="386" t="s">
        <v>84</v>
      </c>
      <c r="R92" s="386" t="s">
        <v>75</v>
      </c>
      <c r="S92" s="414"/>
      <c r="T92" s="388">
        <f>SUMIFS('PO Line Items'!$H:$H, 'PO Line Items'!$C:$C, $A92) + SUMIFS('Change Orders'!$M:$M, 'Change Orders'!$E:$E, $A92, 'Change Orders'!$W:$W, "Approved")</f>
        <v>0</v>
      </c>
      <c r="U92" s="389"/>
      <c r="V92" s="389" t="str">
        <f t="shared" si="1"/>
        <v/>
      </c>
      <c r="W92" s="391" t="str">
        <f t="shared" si="2"/>
        <v/>
      </c>
      <c r="X92" s="388">
        <f>SUMIFS('PO Line Items'!$H:$H, 'PO Line Items'!$C:$C, $A92) + SUMIFS('Change Orders'!$M:$M, 'Change Orders'!$E:$E, $A92, 'Change Orders'!$W:$W, "Approved")</f>
        <v>0</v>
      </c>
      <c r="Y92" s="391">
        <f t="shared" si="3"/>
        <v>0</v>
      </c>
      <c r="Z92" s="391"/>
      <c r="AA92" s="389">
        <f t="shared" si="4"/>
        <v>0</v>
      </c>
      <c r="AB92" s="383"/>
      <c r="AC92" s="386" t="s">
        <v>2105</v>
      </c>
      <c r="AD92" s="415" t="b">
        <v>0</v>
      </c>
      <c r="AE92" s="383"/>
      <c r="AF92" s="383"/>
      <c r="AG92" s="399" t="s">
        <v>3454</v>
      </c>
      <c r="AH92" s="386" t="str">
        <f t="array" ref="AH92">_xlfn.XLOOKUP(AG92, 'GL Accounts'!$A$2:$A271, 'GL Accounts'!$B$2:$B271, "")</f>
        <v>Expense · Production</v>
      </c>
      <c r="AI92" s="386" t="s">
        <v>2106</v>
      </c>
      <c r="AJ92" s="386" t="s">
        <v>854</v>
      </c>
      <c r="AK92" s="386" t="s">
        <v>2111</v>
      </c>
      <c r="AL92" s="386" t="s">
        <v>2108</v>
      </c>
      <c r="AM92" s="56" t="s">
        <v>88</v>
      </c>
      <c r="AN92" s="402" t="s">
        <v>2113</v>
      </c>
      <c r="AO92" s="402" t="s">
        <v>2113</v>
      </c>
      <c r="AP92" s="404"/>
      <c r="AQ92" s="404"/>
      <c r="AR92" s="404"/>
      <c r="AS92" s="404"/>
      <c r="AT92" s="404"/>
      <c r="AU92" s="404"/>
      <c r="AV92" s="404"/>
    </row>
    <row r="93">
      <c r="A93" s="382" t="s">
        <v>4239</v>
      </c>
      <c r="B93" s="382" t="s">
        <v>43</v>
      </c>
      <c r="C93" s="382" t="s">
        <v>2079</v>
      </c>
      <c r="D93" s="382" t="s">
        <v>1130</v>
      </c>
      <c r="E93" s="383"/>
      <c r="F93" s="383"/>
      <c r="G93" s="383"/>
      <c r="H93" s="386" t="s">
        <v>579</v>
      </c>
      <c r="I93" s="386" t="s">
        <v>4219</v>
      </c>
      <c r="J93" s="386" t="s">
        <v>4242</v>
      </c>
      <c r="K93" s="386" t="s">
        <v>2081</v>
      </c>
      <c r="L93" s="383"/>
      <c r="M93" s="383"/>
      <c r="N93" s="386" t="s">
        <v>736</v>
      </c>
      <c r="O93" s="386" t="s">
        <v>256</v>
      </c>
      <c r="P93" s="386" t="s">
        <v>2083</v>
      </c>
      <c r="Q93" s="386" t="s">
        <v>84</v>
      </c>
      <c r="R93" s="386" t="s">
        <v>75</v>
      </c>
      <c r="S93" s="414"/>
      <c r="T93" s="388">
        <f>SUMIFS('PO Line Items'!$H:$H, 'PO Line Items'!$C:$C, $A93) + SUMIFS('Change Orders'!$M:$M, 'Change Orders'!$E:$E, $A93, 'Change Orders'!$W:$W, "Approved")</f>
        <v>0</v>
      </c>
      <c r="U93" s="389"/>
      <c r="V93" s="389" t="str">
        <f t="shared" si="1"/>
        <v/>
      </c>
      <c r="W93" s="391" t="str">
        <f t="shared" si="2"/>
        <v/>
      </c>
      <c r="X93" s="388">
        <f>SUMIFS('PO Line Items'!$H:$H, 'PO Line Items'!$C:$C, $A93) + SUMIFS('Change Orders'!$M:$M, 'Change Orders'!$E:$E, $A93, 'Change Orders'!$W:$W, "Approved")</f>
        <v>0</v>
      </c>
      <c r="Y93" s="391">
        <f t="shared" si="3"/>
        <v>0</v>
      </c>
      <c r="Z93" s="391"/>
      <c r="AA93" s="389">
        <f t="shared" si="4"/>
        <v>0</v>
      </c>
      <c r="AB93" s="383"/>
      <c r="AC93" s="386" t="s">
        <v>2105</v>
      </c>
      <c r="AD93" s="415" t="b">
        <v>0</v>
      </c>
      <c r="AE93" s="383"/>
      <c r="AF93" s="383"/>
      <c r="AG93" s="399" t="s">
        <v>3454</v>
      </c>
      <c r="AH93" s="386" t="str">
        <f t="array" ref="AH93">_xlfn.XLOOKUP(AG93, 'GL Accounts'!$A$2:$A271, 'GL Accounts'!$B$2:$B271, "")</f>
        <v>Expense · Production</v>
      </c>
      <c r="AI93" s="386" t="s">
        <v>2106</v>
      </c>
      <c r="AJ93" s="386" t="s">
        <v>736</v>
      </c>
      <c r="AK93" s="386" t="s">
        <v>2111</v>
      </c>
      <c r="AL93" s="386" t="s">
        <v>2108</v>
      </c>
      <c r="AM93" s="56" t="s">
        <v>88</v>
      </c>
      <c r="AN93" s="402" t="s">
        <v>2113</v>
      </c>
      <c r="AO93" s="402" t="s">
        <v>2113</v>
      </c>
      <c r="AP93" s="404"/>
      <c r="AQ93" s="404"/>
      <c r="AR93" s="404"/>
      <c r="AS93" s="404"/>
      <c r="AT93" s="404"/>
      <c r="AU93" s="404"/>
      <c r="AV93" s="404"/>
    </row>
    <row r="94">
      <c r="A94" s="382" t="s">
        <v>4270</v>
      </c>
      <c r="B94" s="382" t="s">
        <v>43</v>
      </c>
      <c r="C94" s="382" t="s">
        <v>2079</v>
      </c>
      <c r="D94" s="382" t="s">
        <v>1130</v>
      </c>
      <c r="E94" s="383"/>
      <c r="F94" s="383"/>
      <c r="G94" s="383"/>
      <c r="H94" s="386" t="s">
        <v>579</v>
      </c>
      <c r="I94" s="386" t="s">
        <v>4273</v>
      </c>
      <c r="J94" s="386" t="s">
        <v>2491</v>
      </c>
      <c r="K94" s="386" t="s">
        <v>2081</v>
      </c>
      <c r="L94" s="383"/>
      <c r="M94" s="383"/>
      <c r="N94" s="386" t="s">
        <v>937</v>
      </c>
      <c r="O94" s="386" t="s">
        <v>256</v>
      </c>
      <c r="P94" s="386" t="s">
        <v>2083</v>
      </c>
      <c r="Q94" s="386" t="s">
        <v>84</v>
      </c>
      <c r="R94" s="386" t="s">
        <v>75</v>
      </c>
      <c r="S94" s="414"/>
      <c r="T94" s="388">
        <f>SUMIFS('PO Line Items'!$H:$H, 'PO Line Items'!$C:$C, $A94) + SUMIFS('Change Orders'!$M:$M, 'Change Orders'!$E:$E, $A94, 'Change Orders'!$W:$W, "Approved")</f>
        <v>0</v>
      </c>
      <c r="U94" s="389"/>
      <c r="V94" s="389" t="str">
        <f t="shared" si="1"/>
        <v/>
      </c>
      <c r="W94" s="391" t="str">
        <f t="shared" si="2"/>
        <v/>
      </c>
      <c r="X94" s="388">
        <f>SUMIFS('PO Line Items'!$H:$H, 'PO Line Items'!$C:$C, $A94) + SUMIFS('Change Orders'!$M:$M, 'Change Orders'!$E:$E, $A94, 'Change Orders'!$W:$W, "Approved")</f>
        <v>0</v>
      </c>
      <c r="Y94" s="391">
        <f t="shared" si="3"/>
        <v>0</v>
      </c>
      <c r="Z94" s="391"/>
      <c r="AA94" s="389">
        <f t="shared" si="4"/>
        <v>0</v>
      </c>
      <c r="AB94" s="383"/>
      <c r="AC94" s="386" t="s">
        <v>2105</v>
      </c>
      <c r="AD94" s="415" t="b">
        <v>0</v>
      </c>
      <c r="AE94" s="383"/>
      <c r="AF94" s="383"/>
      <c r="AG94" s="399" t="s">
        <v>3454</v>
      </c>
      <c r="AH94" s="386" t="str">
        <f t="array" ref="AH94">_xlfn.XLOOKUP(AG94, 'GL Accounts'!$A$2:$A271, 'GL Accounts'!$B$2:$B271, "")</f>
        <v>Expense · Production</v>
      </c>
      <c r="AI94" s="386" t="s">
        <v>2106</v>
      </c>
      <c r="AJ94" s="386" t="s">
        <v>937</v>
      </c>
      <c r="AK94" s="386" t="s">
        <v>2111</v>
      </c>
      <c r="AL94" s="386" t="s">
        <v>2108</v>
      </c>
      <c r="AM94" s="56" t="s">
        <v>88</v>
      </c>
      <c r="AN94" s="402" t="s">
        <v>2113</v>
      </c>
      <c r="AO94" s="402" t="s">
        <v>2113</v>
      </c>
      <c r="AP94" s="404"/>
      <c r="AQ94" s="404"/>
      <c r="AR94" s="404"/>
      <c r="AS94" s="404"/>
      <c r="AT94" s="404"/>
      <c r="AU94" s="404"/>
      <c r="AV94" s="404"/>
    </row>
    <row r="95">
      <c r="A95" s="382" t="s">
        <v>4301</v>
      </c>
      <c r="B95" s="382" t="s">
        <v>43</v>
      </c>
      <c r="C95" s="382" t="s">
        <v>2079</v>
      </c>
      <c r="D95" s="382" t="s">
        <v>1130</v>
      </c>
      <c r="E95" s="383"/>
      <c r="F95" s="383"/>
      <c r="G95" s="383"/>
      <c r="H95" s="386" t="s">
        <v>579</v>
      </c>
      <c r="I95" s="386" t="s">
        <v>4273</v>
      </c>
      <c r="J95" s="386" t="s">
        <v>4305</v>
      </c>
      <c r="K95" s="386" t="s">
        <v>2081</v>
      </c>
      <c r="L95" s="383"/>
      <c r="M95" s="383"/>
      <c r="N95" s="386" t="s">
        <v>4306</v>
      </c>
      <c r="O95" s="386" t="s">
        <v>256</v>
      </c>
      <c r="P95" s="386" t="s">
        <v>2083</v>
      </c>
      <c r="Q95" s="386" t="s">
        <v>84</v>
      </c>
      <c r="R95" s="386" t="s">
        <v>75</v>
      </c>
      <c r="S95" s="414"/>
      <c r="T95" s="388">
        <f>SUMIFS('PO Line Items'!$H:$H, 'PO Line Items'!$C:$C, $A95) + SUMIFS('Change Orders'!$M:$M, 'Change Orders'!$E:$E, $A95, 'Change Orders'!$W:$W, "Approved")</f>
        <v>0</v>
      </c>
      <c r="U95" s="389"/>
      <c r="V95" s="389" t="str">
        <f t="shared" si="1"/>
        <v/>
      </c>
      <c r="W95" s="391" t="str">
        <f t="shared" si="2"/>
        <v/>
      </c>
      <c r="X95" s="388">
        <f>SUMIFS('PO Line Items'!$H:$H, 'PO Line Items'!$C:$C, $A95) + SUMIFS('Change Orders'!$M:$M, 'Change Orders'!$E:$E, $A95, 'Change Orders'!$W:$W, "Approved")</f>
        <v>0</v>
      </c>
      <c r="Y95" s="391">
        <f t="shared" si="3"/>
        <v>0</v>
      </c>
      <c r="Z95" s="391"/>
      <c r="AA95" s="389">
        <f t="shared" si="4"/>
        <v>0</v>
      </c>
      <c r="AB95" s="383"/>
      <c r="AC95" s="386" t="s">
        <v>2105</v>
      </c>
      <c r="AD95" s="415" t="b">
        <v>0</v>
      </c>
      <c r="AE95" s="383"/>
      <c r="AF95" s="383"/>
      <c r="AG95" s="399" t="s">
        <v>3454</v>
      </c>
      <c r="AH95" s="386" t="str">
        <f t="array" ref="AH95">_xlfn.XLOOKUP(AG95, 'GL Accounts'!$A$2:$A271, 'GL Accounts'!$B$2:$B271, "")</f>
        <v>Expense · Production</v>
      </c>
      <c r="AI95" s="386" t="s">
        <v>2106</v>
      </c>
      <c r="AJ95" s="386" t="s">
        <v>4306</v>
      </c>
      <c r="AK95" s="386" t="s">
        <v>2111</v>
      </c>
      <c r="AL95" s="386" t="s">
        <v>2108</v>
      </c>
      <c r="AM95" s="56" t="s">
        <v>88</v>
      </c>
      <c r="AN95" s="402" t="s">
        <v>2113</v>
      </c>
      <c r="AO95" s="402" t="s">
        <v>2113</v>
      </c>
      <c r="AP95" s="404"/>
      <c r="AQ95" s="404"/>
      <c r="AR95" s="404"/>
      <c r="AS95" s="404"/>
      <c r="AT95" s="404"/>
      <c r="AU95" s="404"/>
      <c r="AV95" s="404"/>
    </row>
    <row r="96">
      <c r="A96" s="382" t="s">
        <v>4334</v>
      </c>
      <c r="B96" s="382" t="s">
        <v>43</v>
      </c>
      <c r="C96" s="382" t="s">
        <v>2079</v>
      </c>
      <c r="D96" s="382" t="s">
        <v>1130</v>
      </c>
      <c r="E96" s="383"/>
      <c r="F96" s="383"/>
      <c r="G96" s="383"/>
      <c r="H96" s="386" t="s">
        <v>579</v>
      </c>
      <c r="I96" s="386" t="s">
        <v>4273</v>
      </c>
      <c r="J96" s="386" t="s">
        <v>4337</v>
      </c>
      <c r="K96" s="386" t="s">
        <v>2081</v>
      </c>
      <c r="L96" s="383"/>
      <c r="M96" s="383"/>
      <c r="N96" s="386" t="s">
        <v>4339</v>
      </c>
      <c r="O96" s="386" t="s">
        <v>256</v>
      </c>
      <c r="P96" s="386" t="s">
        <v>2083</v>
      </c>
      <c r="Q96" s="386" t="s">
        <v>84</v>
      </c>
      <c r="R96" s="386" t="s">
        <v>75</v>
      </c>
      <c r="S96" s="414"/>
      <c r="T96" s="388">
        <f>SUMIFS('PO Line Items'!$H:$H, 'PO Line Items'!$C:$C, $A96) + SUMIFS('Change Orders'!$M:$M, 'Change Orders'!$E:$E, $A96, 'Change Orders'!$W:$W, "Approved")</f>
        <v>0</v>
      </c>
      <c r="U96" s="389"/>
      <c r="V96" s="389" t="str">
        <f t="shared" si="1"/>
        <v/>
      </c>
      <c r="W96" s="391" t="str">
        <f t="shared" si="2"/>
        <v/>
      </c>
      <c r="X96" s="388">
        <f>SUMIFS('PO Line Items'!$H:$H, 'PO Line Items'!$C:$C, $A96) + SUMIFS('Change Orders'!$M:$M, 'Change Orders'!$E:$E, $A96, 'Change Orders'!$W:$W, "Approved")</f>
        <v>0</v>
      </c>
      <c r="Y96" s="391">
        <f t="shared" si="3"/>
        <v>0</v>
      </c>
      <c r="Z96" s="391"/>
      <c r="AA96" s="389">
        <f t="shared" si="4"/>
        <v>0</v>
      </c>
      <c r="AB96" s="383"/>
      <c r="AC96" s="386" t="s">
        <v>2105</v>
      </c>
      <c r="AD96" s="415" t="b">
        <v>0</v>
      </c>
      <c r="AE96" s="383"/>
      <c r="AF96" s="383"/>
      <c r="AG96" s="399" t="s">
        <v>3454</v>
      </c>
      <c r="AH96" s="386" t="str">
        <f t="array" ref="AH96">_xlfn.XLOOKUP(AG96, 'GL Accounts'!$A$2:$A271, 'GL Accounts'!$B$2:$B271, "")</f>
        <v>Expense · Production</v>
      </c>
      <c r="AI96" s="386" t="s">
        <v>2106</v>
      </c>
      <c r="AJ96" s="386" t="s">
        <v>4339</v>
      </c>
      <c r="AK96" s="386" t="s">
        <v>2111</v>
      </c>
      <c r="AL96" s="386" t="s">
        <v>2108</v>
      </c>
      <c r="AM96" s="56" t="s">
        <v>88</v>
      </c>
      <c r="AN96" s="402" t="s">
        <v>2113</v>
      </c>
      <c r="AO96" s="402" t="s">
        <v>2113</v>
      </c>
      <c r="AP96" s="404"/>
      <c r="AQ96" s="404"/>
      <c r="AR96" s="404"/>
      <c r="AS96" s="404"/>
      <c r="AT96" s="404"/>
      <c r="AU96" s="404"/>
      <c r="AV96" s="404"/>
    </row>
    <row r="97">
      <c r="A97" s="382" t="s">
        <v>4361</v>
      </c>
      <c r="B97" s="382" t="s">
        <v>43</v>
      </c>
      <c r="C97" s="382" t="s">
        <v>2079</v>
      </c>
      <c r="D97" s="382" t="s">
        <v>1130</v>
      </c>
      <c r="E97" s="383"/>
      <c r="F97" s="383"/>
      <c r="G97" s="383"/>
      <c r="H97" s="386" t="s">
        <v>694</v>
      </c>
      <c r="I97" s="386" t="s">
        <v>4364</v>
      </c>
      <c r="J97" s="386" t="s">
        <v>4365</v>
      </c>
      <c r="K97" s="386" t="s">
        <v>2081</v>
      </c>
      <c r="L97" s="383"/>
      <c r="M97" s="383"/>
      <c r="N97" s="386" t="s">
        <v>4366</v>
      </c>
      <c r="O97" s="386" t="s">
        <v>306</v>
      </c>
      <c r="P97" s="386" t="s">
        <v>2083</v>
      </c>
      <c r="Q97" s="386" t="s">
        <v>2084</v>
      </c>
      <c r="R97" s="386" t="s">
        <v>75</v>
      </c>
      <c r="S97" s="414"/>
      <c r="T97" s="388">
        <f>SUMIFS('PO Line Items'!$H:$H, 'PO Line Items'!$C:$C, $A97) + SUMIFS('Change Orders'!$M:$M, 'Change Orders'!$E:$E, $A97, 'Change Orders'!$W:$W, "Approved")</f>
        <v>0</v>
      </c>
      <c r="U97" s="389"/>
      <c r="V97" s="389" t="str">
        <f t="shared" si="1"/>
        <v/>
      </c>
      <c r="W97" s="391" t="str">
        <f t="shared" si="2"/>
        <v/>
      </c>
      <c r="X97" s="388">
        <f>SUMIFS('PO Line Items'!$H:$H, 'PO Line Items'!$C:$C, $A97) + SUMIFS('Change Orders'!$M:$M, 'Change Orders'!$E:$E, $A97, 'Change Orders'!$W:$W, "Approved")</f>
        <v>0</v>
      </c>
      <c r="Y97" s="391">
        <f t="shared" si="3"/>
        <v>0</v>
      </c>
      <c r="Z97" s="391"/>
      <c r="AA97" s="389">
        <f t="shared" si="4"/>
        <v>0</v>
      </c>
      <c r="AB97" s="383"/>
      <c r="AC97" s="386" t="s">
        <v>2105</v>
      </c>
      <c r="AD97" s="415" t="b">
        <v>0</v>
      </c>
      <c r="AE97" s="383"/>
      <c r="AF97" s="383"/>
      <c r="AG97" s="399" t="s">
        <v>2287</v>
      </c>
      <c r="AH97" s="386" t="str">
        <f t="array" ref="AH97">_xlfn.XLOOKUP(AG97, 'GL Accounts'!$A$2:$A271, 'GL Accounts'!$B$2:$B271, "")</f>
        <v>Expense · Operations</v>
      </c>
      <c r="AI97" s="386" t="s">
        <v>2106</v>
      </c>
      <c r="AJ97" s="386" t="s">
        <v>4366</v>
      </c>
      <c r="AK97" s="386" t="s">
        <v>2111</v>
      </c>
      <c r="AL97" s="386" t="s">
        <v>2108</v>
      </c>
      <c r="AM97" s="56" t="s">
        <v>88</v>
      </c>
      <c r="AN97" s="402" t="s">
        <v>2113</v>
      </c>
      <c r="AO97" s="402" t="s">
        <v>2113</v>
      </c>
      <c r="AP97" s="404"/>
      <c r="AQ97" s="404"/>
      <c r="AR97" s="404"/>
      <c r="AS97" s="404"/>
      <c r="AT97" s="404"/>
      <c r="AU97" s="404"/>
      <c r="AV97" s="404"/>
    </row>
    <row r="98">
      <c r="A98" s="382" t="s">
        <v>4398</v>
      </c>
      <c r="B98" s="382" t="s">
        <v>43</v>
      </c>
      <c r="C98" s="382" t="s">
        <v>2079</v>
      </c>
      <c r="D98" s="382" t="s">
        <v>1130</v>
      </c>
      <c r="E98" s="383"/>
      <c r="F98" s="383"/>
      <c r="G98" s="383"/>
      <c r="H98" s="386" t="s">
        <v>694</v>
      </c>
      <c r="I98" s="386" t="s">
        <v>4402</v>
      </c>
      <c r="J98" s="386" t="s">
        <v>1296</v>
      </c>
      <c r="K98" s="386" t="s">
        <v>2081</v>
      </c>
      <c r="L98" s="383"/>
      <c r="M98" s="383"/>
      <c r="N98" s="386" t="s">
        <v>1295</v>
      </c>
      <c r="O98" s="386" t="s">
        <v>306</v>
      </c>
      <c r="P98" s="386" t="s">
        <v>2083</v>
      </c>
      <c r="Q98" s="386" t="s">
        <v>2084</v>
      </c>
      <c r="R98" s="386" t="s">
        <v>75</v>
      </c>
      <c r="S98" s="414"/>
      <c r="T98" s="388">
        <f>SUMIFS('PO Line Items'!$H:$H, 'PO Line Items'!$C:$C, $A98) + SUMIFS('Change Orders'!$M:$M, 'Change Orders'!$E:$E, $A98, 'Change Orders'!$W:$W, "Approved")</f>
        <v>0</v>
      </c>
      <c r="U98" s="389"/>
      <c r="V98" s="389" t="str">
        <f t="shared" si="1"/>
        <v/>
      </c>
      <c r="W98" s="391" t="str">
        <f t="shared" si="2"/>
        <v/>
      </c>
      <c r="X98" s="388">
        <f>SUMIFS('PO Line Items'!$H:$H, 'PO Line Items'!$C:$C, $A98) + SUMIFS('Change Orders'!$M:$M, 'Change Orders'!$E:$E, $A98, 'Change Orders'!$W:$W, "Approved")</f>
        <v>0</v>
      </c>
      <c r="Y98" s="391">
        <f t="shared" si="3"/>
        <v>0</v>
      </c>
      <c r="Z98" s="391"/>
      <c r="AA98" s="389">
        <f t="shared" si="4"/>
        <v>0</v>
      </c>
      <c r="AB98" s="383"/>
      <c r="AC98" s="386" t="s">
        <v>2105</v>
      </c>
      <c r="AD98" s="415" t="b">
        <v>0</v>
      </c>
      <c r="AE98" s="383"/>
      <c r="AF98" s="383"/>
      <c r="AG98" s="399" t="s">
        <v>2287</v>
      </c>
      <c r="AH98" s="386" t="str">
        <f t="array" ref="AH98">_xlfn.XLOOKUP(AG98, 'GL Accounts'!$A$2:$A271, 'GL Accounts'!$B$2:$B271, "")</f>
        <v>Expense · Operations</v>
      </c>
      <c r="AI98" s="386" t="s">
        <v>2106</v>
      </c>
      <c r="AJ98" s="386" t="s">
        <v>1295</v>
      </c>
      <c r="AK98" s="386" t="s">
        <v>2111</v>
      </c>
      <c r="AL98" s="386" t="s">
        <v>2108</v>
      </c>
      <c r="AM98" s="56" t="s">
        <v>88</v>
      </c>
      <c r="AN98" s="402" t="s">
        <v>2113</v>
      </c>
      <c r="AO98" s="402" t="s">
        <v>2113</v>
      </c>
      <c r="AP98" s="404"/>
      <c r="AQ98" s="404"/>
      <c r="AR98" s="404"/>
      <c r="AS98" s="404"/>
      <c r="AT98" s="404"/>
      <c r="AU98" s="404"/>
      <c r="AV98" s="404"/>
    </row>
    <row r="99">
      <c r="A99" s="382" t="s">
        <v>4430</v>
      </c>
      <c r="B99" s="382" t="s">
        <v>43</v>
      </c>
      <c r="C99" s="382" t="s">
        <v>2079</v>
      </c>
      <c r="D99" s="382" t="s">
        <v>1130</v>
      </c>
      <c r="E99" s="383"/>
      <c r="F99" s="383"/>
      <c r="G99" s="383"/>
      <c r="H99" s="386" t="s">
        <v>694</v>
      </c>
      <c r="I99" s="386" t="s">
        <v>4402</v>
      </c>
      <c r="J99" s="386" t="s">
        <v>4434</v>
      </c>
      <c r="K99" s="386" t="s">
        <v>2081</v>
      </c>
      <c r="L99" s="383"/>
      <c r="M99" s="383"/>
      <c r="N99" s="386" t="s">
        <v>4435</v>
      </c>
      <c r="O99" s="386" t="s">
        <v>306</v>
      </c>
      <c r="P99" s="386" t="s">
        <v>2083</v>
      </c>
      <c r="Q99" s="386" t="s">
        <v>2084</v>
      </c>
      <c r="R99" s="386" t="s">
        <v>75</v>
      </c>
      <c r="S99" s="414"/>
      <c r="T99" s="388">
        <f>SUMIFS('PO Line Items'!$H:$H, 'PO Line Items'!$C:$C, $A99) + SUMIFS('Change Orders'!$M:$M, 'Change Orders'!$E:$E, $A99, 'Change Orders'!$W:$W, "Approved")</f>
        <v>0</v>
      </c>
      <c r="U99" s="389"/>
      <c r="V99" s="389" t="str">
        <f t="shared" si="1"/>
        <v/>
      </c>
      <c r="W99" s="391" t="str">
        <f t="shared" si="2"/>
        <v/>
      </c>
      <c r="X99" s="388">
        <f>SUMIFS('PO Line Items'!$H:$H, 'PO Line Items'!$C:$C, $A99) + SUMIFS('Change Orders'!$M:$M, 'Change Orders'!$E:$E, $A99, 'Change Orders'!$W:$W, "Approved")</f>
        <v>0</v>
      </c>
      <c r="Y99" s="391">
        <f t="shared" si="3"/>
        <v>0</v>
      </c>
      <c r="Z99" s="391"/>
      <c r="AA99" s="389">
        <f t="shared" si="4"/>
        <v>0</v>
      </c>
      <c r="AB99" s="383"/>
      <c r="AC99" s="386" t="s">
        <v>2105</v>
      </c>
      <c r="AD99" s="415" t="b">
        <v>0</v>
      </c>
      <c r="AE99" s="383"/>
      <c r="AF99" s="383"/>
      <c r="AG99" s="399" t="s">
        <v>2287</v>
      </c>
      <c r="AH99" s="386" t="str">
        <f t="array" ref="AH99">_xlfn.XLOOKUP(AG99, 'GL Accounts'!$A$2:$A271, 'GL Accounts'!$B$2:$B271, "")</f>
        <v>Expense · Operations</v>
      </c>
      <c r="AI99" s="386" t="s">
        <v>2106</v>
      </c>
      <c r="AJ99" s="386" t="s">
        <v>4435</v>
      </c>
      <c r="AK99" s="386" t="s">
        <v>2111</v>
      </c>
      <c r="AL99" s="386" t="s">
        <v>2108</v>
      </c>
      <c r="AM99" s="56" t="s">
        <v>88</v>
      </c>
      <c r="AN99" s="402" t="s">
        <v>2113</v>
      </c>
      <c r="AO99" s="402" t="s">
        <v>2113</v>
      </c>
      <c r="AP99" s="404"/>
      <c r="AQ99" s="404"/>
      <c r="AR99" s="404"/>
      <c r="AS99" s="404"/>
      <c r="AT99" s="404"/>
      <c r="AU99" s="404"/>
      <c r="AV99" s="404"/>
    </row>
    <row r="100">
      <c r="A100" s="382" t="s">
        <v>4463</v>
      </c>
      <c r="B100" s="382" t="s">
        <v>43</v>
      </c>
      <c r="C100" s="382" t="s">
        <v>2079</v>
      </c>
      <c r="D100" s="382" t="s">
        <v>1130</v>
      </c>
      <c r="E100" s="383"/>
      <c r="F100" s="383"/>
      <c r="G100" s="383"/>
      <c r="H100" s="386" t="s">
        <v>694</v>
      </c>
      <c r="I100" s="386" t="s">
        <v>4402</v>
      </c>
      <c r="J100" s="386" t="s">
        <v>4465</v>
      </c>
      <c r="K100" s="386" t="s">
        <v>2081</v>
      </c>
      <c r="L100" s="383"/>
      <c r="M100" s="383"/>
      <c r="N100" s="386" t="s">
        <v>4468</v>
      </c>
      <c r="O100" s="386" t="s">
        <v>306</v>
      </c>
      <c r="P100" s="386" t="s">
        <v>2083</v>
      </c>
      <c r="Q100" s="386" t="s">
        <v>2084</v>
      </c>
      <c r="R100" s="386" t="s">
        <v>75</v>
      </c>
      <c r="S100" s="414"/>
      <c r="T100" s="388">
        <f>SUMIFS('PO Line Items'!$H:$H, 'PO Line Items'!$C:$C, $A100) + SUMIFS('Change Orders'!$M:$M, 'Change Orders'!$E:$E, $A100, 'Change Orders'!$W:$W, "Approved")</f>
        <v>0</v>
      </c>
      <c r="U100" s="389"/>
      <c r="V100" s="389" t="str">
        <f t="shared" si="1"/>
        <v/>
      </c>
      <c r="W100" s="391" t="str">
        <f t="shared" si="2"/>
        <v/>
      </c>
      <c r="X100" s="388">
        <f>SUMIFS('PO Line Items'!$H:$H, 'PO Line Items'!$C:$C, $A100) + SUMIFS('Change Orders'!$M:$M, 'Change Orders'!$E:$E, $A100, 'Change Orders'!$W:$W, "Approved")</f>
        <v>0</v>
      </c>
      <c r="Y100" s="391">
        <f t="shared" si="3"/>
        <v>0</v>
      </c>
      <c r="Z100" s="391"/>
      <c r="AA100" s="389">
        <f t="shared" si="4"/>
        <v>0</v>
      </c>
      <c r="AB100" s="383"/>
      <c r="AC100" s="386" t="s">
        <v>2105</v>
      </c>
      <c r="AD100" s="415" t="b">
        <v>0</v>
      </c>
      <c r="AE100" s="383"/>
      <c r="AF100" s="383"/>
      <c r="AG100" s="399" t="s">
        <v>2287</v>
      </c>
      <c r="AH100" s="386" t="str">
        <f t="array" ref="AH100">_xlfn.XLOOKUP(AG100, 'GL Accounts'!$A$2:$A271, 'GL Accounts'!$B$2:$B271, "")</f>
        <v>Expense · Operations</v>
      </c>
      <c r="AI100" s="386" t="s">
        <v>2106</v>
      </c>
      <c r="AJ100" s="386" t="s">
        <v>4468</v>
      </c>
      <c r="AK100" s="386" t="s">
        <v>2111</v>
      </c>
      <c r="AL100" s="386" t="s">
        <v>2108</v>
      </c>
      <c r="AM100" s="56" t="s">
        <v>88</v>
      </c>
      <c r="AN100" s="402" t="s">
        <v>2113</v>
      </c>
      <c r="AO100" s="402" t="s">
        <v>2113</v>
      </c>
      <c r="AP100" s="404"/>
      <c r="AQ100" s="404"/>
      <c r="AR100" s="404"/>
      <c r="AS100" s="404"/>
      <c r="AT100" s="404"/>
      <c r="AU100" s="404"/>
      <c r="AV100" s="404"/>
    </row>
    <row r="101">
      <c r="A101" s="382" t="s">
        <v>4502</v>
      </c>
      <c r="B101" s="382" t="s">
        <v>43</v>
      </c>
      <c r="C101" s="382" t="s">
        <v>2079</v>
      </c>
      <c r="D101" s="382" t="s">
        <v>1130</v>
      </c>
      <c r="E101" s="383"/>
      <c r="F101" s="383"/>
      <c r="G101" s="383"/>
      <c r="H101" s="386" t="s">
        <v>694</v>
      </c>
      <c r="I101" s="386" t="s">
        <v>4402</v>
      </c>
      <c r="J101" s="386" t="s">
        <v>4506</v>
      </c>
      <c r="K101" s="386" t="s">
        <v>2081</v>
      </c>
      <c r="L101" s="383"/>
      <c r="M101" s="383"/>
      <c r="N101" s="386" t="s">
        <v>4508</v>
      </c>
      <c r="O101" s="386" t="s">
        <v>306</v>
      </c>
      <c r="P101" s="386" t="s">
        <v>2083</v>
      </c>
      <c r="Q101" s="386" t="s">
        <v>2084</v>
      </c>
      <c r="R101" s="386" t="s">
        <v>75</v>
      </c>
      <c r="S101" s="414"/>
      <c r="T101" s="388">
        <f>SUMIFS('PO Line Items'!$H:$H, 'PO Line Items'!$C:$C, $A101) + SUMIFS('Change Orders'!$M:$M, 'Change Orders'!$E:$E, $A101, 'Change Orders'!$W:$W, "Approved")</f>
        <v>0</v>
      </c>
      <c r="U101" s="389"/>
      <c r="V101" s="389" t="str">
        <f t="shared" si="1"/>
        <v/>
      </c>
      <c r="W101" s="391" t="str">
        <f t="shared" si="2"/>
        <v/>
      </c>
      <c r="X101" s="388">
        <f>SUMIFS('PO Line Items'!$H:$H, 'PO Line Items'!$C:$C, $A101) + SUMIFS('Change Orders'!$M:$M, 'Change Orders'!$E:$E, $A101, 'Change Orders'!$W:$W, "Approved")</f>
        <v>0</v>
      </c>
      <c r="Y101" s="391">
        <f t="shared" si="3"/>
        <v>0</v>
      </c>
      <c r="Z101" s="391"/>
      <c r="AA101" s="389">
        <f t="shared" si="4"/>
        <v>0</v>
      </c>
      <c r="AB101" s="383"/>
      <c r="AC101" s="386" t="s">
        <v>2105</v>
      </c>
      <c r="AD101" s="415" t="b">
        <v>0</v>
      </c>
      <c r="AE101" s="383"/>
      <c r="AF101" s="383"/>
      <c r="AG101" s="399" t="s">
        <v>2287</v>
      </c>
      <c r="AH101" s="386" t="str">
        <f t="array" ref="AH101">_xlfn.XLOOKUP(AG101, 'GL Accounts'!$A$2:$A271, 'GL Accounts'!$B$2:$B271, "")</f>
        <v>Expense · Operations</v>
      </c>
      <c r="AI101" s="386" t="s">
        <v>2106</v>
      </c>
      <c r="AJ101" s="386" t="s">
        <v>4508</v>
      </c>
      <c r="AK101" s="386" t="s">
        <v>2111</v>
      </c>
      <c r="AL101" s="386" t="s">
        <v>2108</v>
      </c>
      <c r="AM101" s="56" t="s">
        <v>88</v>
      </c>
      <c r="AN101" s="402" t="s">
        <v>2113</v>
      </c>
      <c r="AO101" s="402" t="s">
        <v>2113</v>
      </c>
      <c r="AP101" s="404"/>
      <c r="AQ101" s="404"/>
      <c r="AR101" s="404"/>
      <c r="AS101" s="404"/>
      <c r="AT101" s="404"/>
      <c r="AU101" s="404"/>
      <c r="AV101" s="404"/>
    </row>
    <row r="102">
      <c r="A102" s="382" t="s">
        <v>4535</v>
      </c>
      <c r="B102" s="382" t="s">
        <v>43</v>
      </c>
      <c r="C102" s="382" t="s">
        <v>2079</v>
      </c>
      <c r="D102" s="382" t="s">
        <v>1130</v>
      </c>
      <c r="E102" s="383"/>
      <c r="F102" s="383"/>
      <c r="G102" s="383"/>
      <c r="H102" s="386" t="s">
        <v>694</v>
      </c>
      <c r="I102" s="386" t="s">
        <v>4402</v>
      </c>
      <c r="J102" s="386" t="s">
        <v>4537</v>
      </c>
      <c r="K102" s="386" t="s">
        <v>2081</v>
      </c>
      <c r="L102" s="383"/>
      <c r="M102" s="383"/>
      <c r="N102" s="386" t="s">
        <v>4540</v>
      </c>
      <c r="O102" s="386" t="s">
        <v>306</v>
      </c>
      <c r="P102" s="386" t="s">
        <v>2083</v>
      </c>
      <c r="Q102" s="386" t="s">
        <v>2084</v>
      </c>
      <c r="R102" s="386" t="s">
        <v>75</v>
      </c>
      <c r="S102" s="414"/>
      <c r="T102" s="388">
        <f>SUMIFS('PO Line Items'!$H:$H, 'PO Line Items'!$C:$C, $A102) + SUMIFS('Change Orders'!$M:$M, 'Change Orders'!$E:$E, $A102, 'Change Orders'!$W:$W, "Approved")</f>
        <v>0</v>
      </c>
      <c r="U102" s="389"/>
      <c r="V102" s="389" t="str">
        <f t="shared" si="1"/>
        <v/>
      </c>
      <c r="W102" s="391" t="str">
        <f t="shared" si="2"/>
        <v/>
      </c>
      <c r="X102" s="388">
        <f>SUMIFS('PO Line Items'!$H:$H, 'PO Line Items'!$C:$C, $A102) + SUMIFS('Change Orders'!$M:$M, 'Change Orders'!$E:$E, $A102, 'Change Orders'!$W:$W, "Approved")</f>
        <v>0</v>
      </c>
      <c r="Y102" s="391">
        <f t="shared" si="3"/>
        <v>0</v>
      </c>
      <c r="Z102" s="391"/>
      <c r="AA102" s="389">
        <f t="shared" si="4"/>
        <v>0</v>
      </c>
      <c r="AB102" s="383"/>
      <c r="AC102" s="386" t="s">
        <v>2105</v>
      </c>
      <c r="AD102" s="415" t="b">
        <v>0</v>
      </c>
      <c r="AE102" s="383"/>
      <c r="AF102" s="383"/>
      <c r="AG102" s="399" t="s">
        <v>2287</v>
      </c>
      <c r="AH102" s="386" t="str">
        <f t="array" ref="AH102">_xlfn.XLOOKUP(AG102, 'GL Accounts'!$A$2:$A271, 'GL Accounts'!$B$2:$B271, "")</f>
        <v>Expense · Operations</v>
      </c>
      <c r="AI102" s="386" t="s">
        <v>2106</v>
      </c>
      <c r="AJ102" s="386" t="s">
        <v>4540</v>
      </c>
      <c r="AK102" s="386" t="s">
        <v>2111</v>
      </c>
      <c r="AL102" s="386" t="s">
        <v>2108</v>
      </c>
      <c r="AM102" s="56" t="s">
        <v>88</v>
      </c>
      <c r="AN102" s="402" t="s">
        <v>2113</v>
      </c>
      <c r="AO102" s="402" t="s">
        <v>2113</v>
      </c>
      <c r="AP102" s="404"/>
      <c r="AQ102" s="404"/>
      <c r="AR102" s="404"/>
      <c r="AS102" s="404"/>
      <c r="AT102" s="404"/>
      <c r="AU102" s="404"/>
      <c r="AV102" s="404"/>
    </row>
    <row r="103">
      <c r="A103" s="382" t="s">
        <v>4565</v>
      </c>
      <c r="B103" s="382" t="s">
        <v>43</v>
      </c>
      <c r="C103" s="382" t="s">
        <v>2079</v>
      </c>
      <c r="D103" s="382" t="s">
        <v>1130</v>
      </c>
      <c r="E103" s="383"/>
      <c r="F103" s="383"/>
      <c r="G103" s="383"/>
      <c r="H103" s="386" t="s">
        <v>694</v>
      </c>
      <c r="I103" s="386" t="s">
        <v>4402</v>
      </c>
      <c r="J103" s="386" t="s">
        <v>4566</v>
      </c>
      <c r="K103" s="386" t="s">
        <v>2081</v>
      </c>
      <c r="L103" s="383"/>
      <c r="M103" s="383"/>
      <c r="N103" s="386" t="s">
        <v>4567</v>
      </c>
      <c r="O103" s="386" t="s">
        <v>306</v>
      </c>
      <c r="P103" s="386" t="s">
        <v>2083</v>
      </c>
      <c r="Q103" s="386" t="s">
        <v>2084</v>
      </c>
      <c r="R103" s="386" t="s">
        <v>75</v>
      </c>
      <c r="S103" s="414"/>
      <c r="T103" s="388">
        <f>SUMIFS('PO Line Items'!$H:$H, 'PO Line Items'!$C:$C, $A103) + SUMIFS('Change Orders'!$M:$M, 'Change Orders'!$E:$E, $A103, 'Change Orders'!$W:$W, "Approved")</f>
        <v>0</v>
      </c>
      <c r="U103" s="389"/>
      <c r="V103" s="389" t="str">
        <f t="shared" si="1"/>
        <v/>
      </c>
      <c r="W103" s="391" t="str">
        <f t="shared" si="2"/>
        <v/>
      </c>
      <c r="X103" s="388">
        <f>SUMIFS('PO Line Items'!$H:$H, 'PO Line Items'!$C:$C, $A103) + SUMIFS('Change Orders'!$M:$M, 'Change Orders'!$E:$E, $A103, 'Change Orders'!$W:$W, "Approved")</f>
        <v>0</v>
      </c>
      <c r="Y103" s="391">
        <f t="shared" si="3"/>
        <v>0</v>
      </c>
      <c r="Z103" s="391"/>
      <c r="AA103" s="389">
        <f t="shared" si="4"/>
        <v>0</v>
      </c>
      <c r="AB103" s="383"/>
      <c r="AC103" s="386" t="s">
        <v>2105</v>
      </c>
      <c r="AD103" s="415" t="b">
        <v>0</v>
      </c>
      <c r="AE103" s="383"/>
      <c r="AF103" s="383"/>
      <c r="AG103" s="399" t="s">
        <v>2287</v>
      </c>
      <c r="AH103" s="386" t="str">
        <f t="array" ref="AH103">_xlfn.XLOOKUP(AG103, 'GL Accounts'!$A$2:$A271, 'GL Accounts'!$B$2:$B271, "")</f>
        <v>Expense · Operations</v>
      </c>
      <c r="AI103" s="386" t="s">
        <v>2106</v>
      </c>
      <c r="AJ103" s="386" t="s">
        <v>4567</v>
      </c>
      <c r="AK103" s="386" t="s">
        <v>2111</v>
      </c>
      <c r="AL103" s="386" t="s">
        <v>2108</v>
      </c>
      <c r="AM103" s="56" t="s">
        <v>88</v>
      </c>
      <c r="AN103" s="402" t="s">
        <v>2113</v>
      </c>
      <c r="AO103" s="402" t="s">
        <v>2113</v>
      </c>
      <c r="AP103" s="404"/>
      <c r="AQ103" s="404"/>
      <c r="AR103" s="404"/>
      <c r="AS103" s="404"/>
      <c r="AT103" s="404"/>
      <c r="AU103" s="404"/>
      <c r="AV103" s="404"/>
    </row>
    <row r="104">
      <c r="A104" s="382" t="s">
        <v>4579</v>
      </c>
      <c r="B104" s="382" t="s">
        <v>43</v>
      </c>
      <c r="C104" s="382" t="s">
        <v>2079</v>
      </c>
      <c r="D104" s="382" t="s">
        <v>1130</v>
      </c>
      <c r="E104" s="383"/>
      <c r="F104" s="383"/>
      <c r="G104" s="383"/>
      <c r="H104" s="386" t="s">
        <v>694</v>
      </c>
      <c r="I104" s="386" t="s">
        <v>4402</v>
      </c>
      <c r="J104" s="386" t="s">
        <v>1139</v>
      </c>
      <c r="K104" s="386" t="s">
        <v>2081</v>
      </c>
      <c r="L104" s="383"/>
      <c r="M104" s="383"/>
      <c r="N104" s="386" t="s">
        <v>1138</v>
      </c>
      <c r="O104" s="386" t="s">
        <v>306</v>
      </c>
      <c r="P104" s="386" t="s">
        <v>2083</v>
      </c>
      <c r="Q104" s="386" t="s">
        <v>2084</v>
      </c>
      <c r="R104" s="386" t="s">
        <v>75</v>
      </c>
      <c r="S104" s="414"/>
      <c r="T104" s="388">
        <f>SUMIFS('PO Line Items'!$H:$H, 'PO Line Items'!$C:$C, $A104) + SUMIFS('Change Orders'!$M:$M, 'Change Orders'!$E:$E, $A104, 'Change Orders'!$W:$W, "Approved")</f>
        <v>0</v>
      </c>
      <c r="U104" s="389"/>
      <c r="V104" s="389" t="str">
        <f t="shared" si="1"/>
        <v/>
      </c>
      <c r="W104" s="391" t="str">
        <f t="shared" si="2"/>
        <v/>
      </c>
      <c r="X104" s="388">
        <f>SUMIFS('PO Line Items'!$H:$H, 'PO Line Items'!$C:$C, $A104) + SUMIFS('Change Orders'!$M:$M, 'Change Orders'!$E:$E, $A104, 'Change Orders'!$W:$W, "Approved")</f>
        <v>0</v>
      </c>
      <c r="Y104" s="391">
        <f t="shared" si="3"/>
        <v>0</v>
      </c>
      <c r="Z104" s="391"/>
      <c r="AA104" s="389">
        <f t="shared" si="4"/>
        <v>0</v>
      </c>
      <c r="AB104" s="383"/>
      <c r="AC104" s="386" t="s">
        <v>2105</v>
      </c>
      <c r="AD104" s="415" t="b">
        <v>0</v>
      </c>
      <c r="AE104" s="383"/>
      <c r="AF104" s="383"/>
      <c r="AG104" s="399" t="s">
        <v>2287</v>
      </c>
      <c r="AH104" s="386" t="str">
        <f t="array" ref="AH104">_xlfn.XLOOKUP(AG104, 'GL Accounts'!$A$2:$A271, 'GL Accounts'!$B$2:$B271, "")</f>
        <v>Expense · Operations</v>
      </c>
      <c r="AI104" s="386" t="s">
        <v>2106</v>
      </c>
      <c r="AJ104" s="386" t="s">
        <v>1138</v>
      </c>
      <c r="AK104" s="386" t="s">
        <v>2111</v>
      </c>
      <c r="AL104" s="386" t="s">
        <v>2108</v>
      </c>
      <c r="AM104" s="56" t="s">
        <v>88</v>
      </c>
      <c r="AN104" s="402" t="s">
        <v>2113</v>
      </c>
      <c r="AO104" s="402" t="s">
        <v>2113</v>
      </c>
      <c r="AP104" s="404"/>
      <c r="AQ104" s="404"/>
      <c r="AR104" s="404"/>
      <c r="AS104" s="404"/>
      <c r="AT104" s="404"/>
      <c r="AU104" s="404"/>
      <c r="AV104" s="404"/>
    </row>
    <row r="105">
      <c r="A105" s="382" t="s">
        <v>4603</v>
      </c>
      <c r="B105" s="382" t="s">
        <v>43</v>
      </c>
      <c r="C105" s="382" t="s">
        <v>2079</v>
      </c>
      <c r="D105" s="382" t="s">
        <v>1130</v>
      </c>
      <c r="E105" s="383"/>
      <c r="F105" s="383"/>
      <c r="G105" s="383"/>
      <c r="H105" s="386" t="s">
        <v>694</v>
      </c>
      <c r="I105" s="386" t="s">
        <v>4402</v>
      </c>
      <c r="J105" s="386" t="s">
        <v>4606</v>
      </c>
      <c r="K105" s="386" t="s">
        <v>2081</v>
      </c>
      <c r="L105" s="383"/>
      <c r="M105" s="383"/>
      <c r="N105" s="386" t="s">
        <v>4608</v>
      </c>
      <c r="O105" s="386" t="s">
        <v>306</v>
      </c>
      <c r="P105" s="386" t="s">
        <v>2083</v>
      </c>
      <c r="Q105" s="386" t="s">
        <v>2084</v>
      </c>
      <c r="R105" s="386" t="s">
        <v>75</v>
      </c>
      <c r="S105" s="414"/>
      <c r="T105" s="388">
        <f>SUMIFS('PO Line Items'!$H:$H, 'PO Line Items'!$C:$C, $A105) + SUMIFS('Change Orders'!$M:$M, 'Change Orders'!$E:$E, $A105, 'Change Orders'!$W:$W, "Approved")</f>
        <v>0</v>
      </c>
      <c r="U105" s="389"/>
      <c r="V105" s="389" t="str">
        <f t="shared" si="1"/>
        <v/>
      </c>
      <c r="W105" s="391" t="str">
        <f t="shared" si="2"/>
        <v/>
      </c>
      <c r="X105" s="388">
        <f>SUMIFS('PO Line Items'!$H:$H, 'PO Line Items'!$C:$C, $A105) + SUMIFS('Change Orders'!$M:$M, 'Change Orders'!$E:$E, $A105, 'Change Orders'!$W:$W, "Approved")</f>
        <v>0</v>
      </c>
      <c r="Y105" s="391">
        <f t="shared" si="3"/>
        <v>0</v>
      </c>
      <c r="Z105" s="391"/>
      <c r="AA105" s="389">
        <f t="shared" si="4"/>
        <v>0</v>
      </c>
      <c r="AB105" s="383"/>
      <c r="AC105" s="386" t="s">
        <v>2105</v>
      </c>
      <c r="AD105" s="415" t="b">
        <v>0</v>
      </c>
      <c r="AE105" s="383"/>
      <c r="AF105" s="383"/>
      <c r="AG105" s="399" t="s">
        <v>2287</v>
      </c>
      <c r="AH105" s="386" t="str">
        <f t="array" ref="AH105">_xlfn.XLOOKUP(AG105, 'GL Accounts'!$A$2:$A271, 'GL Accounts'!$B$2:$B271, "")</f>
        <v>Expense · Operations</v>
      </c>
      <c r="AI105" s="386" t="s">
        <v>2106</v>
      </c>
      <c r="AJ105" s="386" t="s">
        <v>4608</v>
      </c>
      <c r="AK105" s="386" t="s">
        <v>2111</v>
      </c>
      <c r="AL105" s="386" t="s">
        <v>2108</v>
      </c>
      <c r="AM105" s="56" t="s">
        <v>88</v>
      </c>
      <c r="AN105" s="402" t="s">
        <v>2113</v>
      </c>
      <c r="AO105" s="402" t="s">
        <v>2113</v>
      </c>
      <c r="AP105" s="404"/>
      <c r="AQ105" s="404"/>
      <c r="AR105" s="404"/>
      <c r="AS105" s="404"/>
      <c r="AT105" s="404"/>
      <c r="AU105" s="404"/>
      <c r="AV105" s="404"/>
    </row>
    <row r="106">
      <c r="A106" s="382" t="s">
        <v>4641</v>
      </c>
      <c r="B106" s="382" t="s">
        <v>43</v>
      </c>
      <c r="C106" s="382" t="s">
        <v>2079</v>
      </c>
      <c r="D106" s="382" t="s">
        <v>1130</v>
      </c>
      <c r="E106" s="383"/>
      <c r="F106" s="383"/>
      <c r="G106" s="383"/>
      <c r="H106" s="386" t="s">
        <v>694</v>
      </c>
      <c r="I106" s="386" t="s">
        <v>4644</v>
      </c>
      <c r="J106" s="386" t="s">
        <v>4645</v>
      </c>
      <c r="K106" s="386" t="s">
        <v>2081</v>
      </c>
      <c r="L106" s="383"/>
      <c r="M106" s="383"/>
      <c r="N106" s="386" t="s">
        <v>4646</v>
      </c>
      <c r="O106" s="386" t="s">
        <v>306</v>
      </c>
      <c r="P106" s="386" t="s">
        <v>2083</v>
      </c>
      <c r="Q106" s="386" t="s">
        <v>2084</v>
      </c>
      <c r="R106" s="386" t="s">
        <v>75</v>
      </c>
      <c r="S106" s="414"/>
      <c r="T106" s="388">
        <f>SUMIFS('PO Line Items'!$H:$H, 'PO Line Items'!$C:$C, $A106) + SUMIFS('Change Orders'!$M:$M, 'Change Orders'!$E:$E, $A106, 'Change Orders'!$W:$W, "Approved")</f>
        <v>0</v>
      </c>
      <c r="U106" s="389"/>
      <c r="V106" s="389" t="str">
        <f t="shared" si="1"/>
        <v/>
      </c>
      <c r="W106" s="391" t="str">
        <f t="shared" si="2"/>
        <v/>
      </c>
      <c r="X106" s="388">
        <f>SUMIFS('PO Line Items'!$H:$H, 'PO Line Items'!$C:$C, $A106) + SUMIFS('Change Orders'!$M:$M, 'Change Orders'!$E:$E, $A106, 'Change Orders'!$W:$W, "Approved")</f>
        <v>0</v>
      </c>
      <c r="Y106" s="391">
        <f t="shared" si="3"/>
        <v>0</v>
      </c>
      <c r="Z106" s="391"/>
      <c r="AA106" s="389">
        <f t="shared" si="4"/>
        <v>0</v>
      </c>
      <c r="AB106" s="383"/>
      <c r="AC106" s="386" t="s">
        <v>2105</v>
      </c>
      <c r="AD106" s="415" t="b">
        <v>0</v>
      </c>
      <c r="AE106" s="383"/>
      <c r="AF106" s="383"/>
      <c r="AG106" s="399" t="s">
        <v>2287</v>
      </c>
      <c r="AH106" s="386" t="str">
        <f t="array" ref="AH106">_xlfn.XLOOKUP(AG106, 'GL Accounts'!$A$2:$A271, 'GL Accounts'!$B$2:$B271, "")</f>
        <v>Expense · Operations</v>
      </c>
      <c r="AI106" s="386" t="s">
        <v>2106</v>
      </c>
      <c r="AJ106" s="386" t="s">
        <v>4646</v>
      </c>
      <c r="AK106" s="386" t="s">
        <v>2111</v>
      </c>
      <c r="AL106" s="386" t="s">
        <v>2108</v>
      </c>
      <c r="AM106" s="56" t="s">
        <v>88</v>
      </c>
      <c r="AN106" s="402" t="s">
        <v>2113</v>
      </c>
      <c r="AO106" s="402" t="s">
        <v>2113</v>
      </c>
      <c r="AP106" s="404"/>
      <c r="AQ106" s="404"/>
      <c r="AR106" s="404"/>
      <c r="AS106" s="404"/>
      <c r="AT106" s="404"/>
      <c r="AU106" s="404"/>
      <c r="AV106" s="404"/>
    </row>
    <row r="107">
      <c r="A107" s="382" t="s">
        <v>4676</v>
      </c>
      <c r="B107" s="382" t="s">
        <v>43</v>
      </c>
      <c r="C107" s="382" t="s">
        <v>2079</v>
      </c>
      <c r="D107" s="382" t="s">
        <v>1130</v>
      </c>
      <c r="E107" s="383"/>
      <c r="F107" s="383"/>
      <c r="G107" s="383"/>
      <c r="H107" s="386" t="s">
        <v>694</v>
      </c>
      <c r="I107" s="386" t="s">
        <v>4644</v>
      </c>
      <c r="J107" s="386" t="s">
        <v>4681</v>
      </c>
      <c r="K107" s="386" t="s">
        <v>2081</v>
      </c>
      <c r="L107" s="383"/>
      <c r="M107" s="383"/>
      <c r="N107" s="386" t="s">
        <v>4683</v>
      </c>
      <c r="O107" s="386" t="s">
        <v>306</v>
      </c>
      <c r="P107" s="386" t="s">
        <v>2083</v>
      </c>
      <c r="Q107" s="386" t="s">
        <v>2084</v>
      </c>
      <c r="R107" s="386" t="s">
        <v>75</v>
      </c>
      <c r="S107" s="414"/>
      <c r="T107" s="388">
        <f>SUMIFS('PO Line Items'!$H:$H, 'PO Line Items'!$C:$C, $A107) + SUMIFS('Change Orders'!$M:$M, 'Change Orders'!$E:$E, $A107, 'Change Orders'!$W:$W, "Approved")</f>
        <v>0</v>
      </c>
      <c r="U107" s="389"/>
      <c r="V107" s="389" t="str">
        <f t="shared" si="1"/>
        <v/>
      </c>
      <c r="W107" s="391" t="str">
        <f t="shared" si="2"/>
        <v/>
      </c>
      <c r="X107" s="388">
        <f>SUMIFS('PO Line Items'!$H:$H, 'PO Line Items'!$C:$C, $A107) + SUMIFS('Change Orders'!$M:$M, 'Change Orders'!$E:$E, $A107, 'Change Orders'!$W:$W, "Approved")</f>
        <v>0</v>
      </c>
      <c r="Y107" s="391">
        <f t="shared" si="3"/>
        <v>0</v>
      </c>
      <c r="Z107" s="391"/>
      <c r="AA107" s="389">
        <f t="shared" si="4"/>
        <v>0</v>
      </c>
      <c r="AB107" s="383"/>
      <c r="AC107" s="386" t="s">
        <v>2105</v>
      </c>
      <c r="AD107" s="415" t="b">
        <v>0</v>
      </c>
      <c r="AE107" s="383"/>
      <c r="AF107" s="383"/>
      <c r="AG107" s="399" t="s">
        <v>2287</v>
      </c>
      <c r="AH107" s="386" t="str">
        <f t="array" ref="AH107">_xlfn.XLOOKUP(AG107, 'GL Accounts'!$A$2:$A271, 'GL Accounts'!$B$2:$B271, "")</f>
        <v>Expense · Operations</v>
      </c>
      <c r="AI107" s="386" t="s">
        <v>2106</v>
      </c>
      <c r="AJ107" s="386" t="s">
        <v>4683</v>
      </c>
      <c r="AK107" s="386" t="s">
        <v>2111</v>
      </c>
      <c r="AL107" s="386" t="s">
        <v>2108</v>
      </c>
      <c r="AM107" s="56" t="s">
        <v>88</v>
      </c>
      <c r="AN107" s="402" t="s">
        <v>2113</v>
      </c>
      <c r="AO107" s="402" t="s">
        <v>2113</v>
      </c>
      <c r="AP107" s="404"/>
      <c r="AQ107" s="404"/>
      <c r="AR107" s="404"/>
      <c r="AS107" s="404"/>
      <c r="AT107" s="404"/>
      <c r="AU107" s="404"/>
      <c r="AV107" s="404"/>
    </row>
    <row r="108">
      <c r="A108" s="382" t="s">
        <v>4715</v>
      </c>
      <c r="B108" s="382" t="s">
        <v>43</v>
      </c>
      <c r="C108" s="382" t="s">
        <v>2079</v>
      </c>
      <c r="D108" s="382" t="s">
        <v>1130</v>
      </c>
      <c r="E108" s="383"/>
      <c r="F108" s="383"/>
      <c r="G108" s="383"/>
      <c r="H108" s="386" t="s">
        <v>694</v>
      </c>
      <c r="I108" s="386" t="s">
        <v>4644</v>
      </c>
      <c r="J108" s="386" t="s">
        <v>4718</v>
      </c>
      <c r="K108" s="386" t="s">
        <v>2081</v>
      </c>
      <c r="L108" s="383"/>
      <c r="M108" s="383"/>
      <c r="N108" s="386" t="s">
        <v>4720</v>
      </c>
      <c r="O108" s="386" t="s">
        <v>306</v>
      </c>
      <c r="P108" s="386" t="s">
        <v>2083</v>
      </c>
      <c r="Q108" s="386" t="s">
        <v>2084</v>
      </c>
      <c r="R108" s="386" t="s">
        <v>75</v>
      </c>
      <c r="S108" s="414"/>
      <c r="T108" s="388">
        <f>SUMIFS('PO Line Items'!$H:$H, 'PO Line Items'!$C:$C, $A108) + SUMIFS('Change Orders'!$M:$M, 'Change Orders'!$E:$E, $A108, 'Change Orders'!$W:$W, "Approved")</f>
        <v>0</v>
      </c>
      <c r="U108" s="389"/>
      <c r="V108" s="389" t="str">
        <f t="shared" si="1"/>
        <v/>
      </c>
      <c r="W108" s="391" t="str">
        <f t="shared" si="2"/>
        <v/>
      </c>
      <c r="X108" s="388">
        <f>SUMIFS('PO Line Items'!$H:$H, 'PO Line Items'!$C:$C, $A108) + SUMIFS('Change Orders'!$M:$M, 'Change Orders'!$E:$E, $A108, 'Change Orders'!$W:$W, "Approved")</f>
        <v>0</v>
      </c>
      <c r="Y108" s="391">
        <f t="shared" si="3"/>
        <v>0</v>
      </c>
      <c r="Z108" s="391"/>
      <c r="AA108" s="389">
        <f t="shared" si="4"/>
        <v>0</v>
      </c>
      <c r="AB108" s="383"/>
      <c r="AC108" s="386" t="s">
        <v>2105</v>
      </c>
      <c r="AD108" s="415" t="b">
        <v>0</v>
      </c>
      <c r="AE108" s="383"/>
      <c r="AF108" s="383"/>
      <c r="AG108" s="399" t="s">
        <v>2287</v>
      </c>
      <c r="AH108" s="386" t="str">
        <f t="array" ref="AH108">_xlfn.XLOOKUP(AG108, 'GL Accounts'!$A$2:$A271, 'GL Accounts'!$B$2:$B271, "")</f>
        <v>Expense · Operations</v>
      </c>
      <c r="AI108" s="386" t="s">
        <v>2106</v>
      </c>
      <c r="AJ108" s="386" t="s">
        <v>4720</v>
      </c>
      <c r="AK108" s="386" t="s">
        <v>2111</v>
      </c>
      <c r="AL108" s="386" t="s">
        <v>2108</v>
      </c>
      <c r="AM108" s="56" t="s">
        <v>88</v>
      </c>
      <c r="AN108" s="402" t="s">
        <v>2113</v>
      </c>
      <c r="AO108" s="402" t="s">
        <v>2113</v>
      </c>
      <c r="AP108" s="404"/>
      <c r="AQ108" s="404"/>
      <c r="AR108" s="404"/>
      <c r="AS108" s="404"/>
      <c r="AT108" s="404"/>
      <c r="AU108" s="404"/>
      <c r="AV108" s="404"/>
    </row>
    <row r="109">
      <c r="A109" s="382" t="s">
        <v>4748</v>
      </c>
      <c r="B109" s="382" t="s">
        <v>43</v>
      </c>
      <c r="C109" s="382" t="s">
        <v>2079</v>
      </c>
      <c r="D109" s="382" t="s">
        <v>1130</v>
      </c>
      <c r="E109" s="383"/>
      <c r="F109" s="383"/>
      <c r="G109" s="383"/>
      <c r="H109" s="386" t="s">
        <v>694</v>
      </c>
      <c r="I109" s="386" t="s">
        <v>4644</v>
      </c>
      <c r="J109" s="386" t="s">
        <v>4751</v>
      </c>
      <c r="K109" s="386" t="s">
        <v>2081</v>
      </c>
      <c r="L109" s="383"/>
      <c r="M109" s="383"/>
      <c r="N109" s="386" t="s">
        <v>4753</v>
      </c>
      <c r="O109" s="386" t="s">
        <v>306</v>
      </c>
      <c r="P109" s="386" t="s">
        <v>2083</v>
      </c>
      <c r="Q109" s="386" t="s">
        <v>2084</v>
      </c>
      <c r="R109" s="386" t="s">
        <v>75</v>
      </c>
      <c r="S109" s="414"/>
      <c r="T109" s="388">
        <f>SUMIFS('PO Line Items'!$H:$H, 'PO Line Items'!$C:$C, $A109) + SUMIFS('Change Orders'!$M:$M, 'Change Orders'!$E:$E, $A109, 'Change Orders'!$W:$W, "Approved")</f>
        <v>0</v>
      </c>
      <c r="U109" s="389"/>
      <c r="V109" s="389" t="str">
        <f t="shared" si="1"/>
        <v/>
      </c>
      <c r="W109" s="391" t="str">
        <f t="shared" si="2"/>
        <v/>
      </c>
      <c r="X109" s="388">
        <f>SUMIFS('PO Line Items'!$H:$H, 'PO Line Items'!$C:$C, $A109) + SUMIFS('Change Orders'!$M:$M, 'Change Orders'!$E:$E, $A109, 'Change Orders'!$W:$W, "Approved")</f>
        <v>0</v>
      </c>
      <c r="Y109" s="391">
        <f t="shared" si="3"/>
        <v>0</v>
      </c>
      <c r="Z109" s="391"/>
      <c r="AA109" s="389">
        <f t="shared" si="4"/>
        <v>0</v>
      </c>
      <c r="AB109" s="383"/>
      <c r="AC109" s="386" t="s">
        <v>2105</v>
      </c>
      <c r="AD109" s="415" t="b">
        <v>0</v>
      </c>
      <c r="AE109" s="383"/>
      <c r="AF109" s="383"/>
      <c r="AG109" s="399" t="s">
        <v>2287</v>
      </c>
      <c r="AH109" s="386" t="str">
        <f t="array" ref="AH109">_xlfn.XLOOKUP(AG109, 'GL Accounts'!$A$2:$A271, 'GL Accounts'!$B$2:$B271, "")</f>
        <v>Expense · Operations</v>
      </c>
      <c r="AI109" s="386" t="s">
        <v>2106</v>
      </c>
      <c r="AJ109" s="386" t="s">
        <v>4753</v>
      </c>
      <c r="AK109" s="386" t="s">
        <v>2111</v>
      </c>
      <c r="AL109" s="386" t="s">
        <v>2108</v>
      </c>
      <c r="AM109" s="56" t="s">
        <v>88</v>
      </c>
      <c r="AN109" s="402" t="s">
        <v>2113</v>
      </c>
      <c r="AO109" s="402" t="s">
        <v>2113</v>
      </c>
      <c r="AP109" s="404"/>
      <c r="AQ109" s="404"/>
      <c r="AR109" s="404"/>
      <c r="AS109" s="404"/>
      <c r="AT109" s="404"/>
      <c r="AU109" s="404"/>
      <c r="AV109" s="404"/>
    </row>
    <row r="110">
      <c r="A110" s="382" t="s">
        <v>4771</v>
      </c>
      <c r="B110" s="382" t="s">
        <v>43</v>
      </c>
      <c r="C110" s="382" t="s">
        <v>2079</v>
      </c>
      <c r="D110" s="382" t="s">
        <v>1130</v>
      </c>
      <c r="E110" s="383"/>
      <c r="F110" s="383"/>
      <c r="G110" s="383"/>
      <c r="H110" s="386" t="s">
        <v>694</v>
      </c>
      <c r="I110" s="386" t="s">
        <v>4644</v>
      </c>
      <c r="J110" s="386" t="s">
        <v>4775</v>
      </c>
      <c r="K110" s="386" t="s">
        <v>2081</v>
      </c>
      <c r="L110" s="383"/>
      <c r="M110" s="383"/>
      <c r="N110" s="386" t="s">
        <v>4776</v>
      </c>
      <c r="O110" s="386" t="s">
        <v>306</v>
      </c>
      <c r="P110" s="386" t="s">
        <v>2083</v>
      </c>
      <c r="Q110" s="386" t="s">
        <v>2084</v>
      </c>
      <c r="R110" s="386" t="s">
        <v>75</v>
      </c>
      <c r="S110" s="414"/>
      <c r="T110" s="388">
        <f>SUMIFS('PO Line Items'!$H:$H, 'PO Line Items'!$C:$C, $A110) + SUMIFS('Change Orders'!$M:$M, 'Change Orders'!$E:$E, $A110, 'Change Orders'!$W:$W, "Approved")</f>
        <v>0</v>
      </c>
      <c r="U110" s="389"/>
      <c r="V110" s="389" t="str">
        <f t="shared" si="1"/>
        <v/>
      </c>
      <c r="W110" s="391" t="str">
        <f t="shared" si="2"/>
        <v/>
      </c>
      <c r="X110" s="388">
        <f>SUMIFS('PO Line Items'!$H:$H, 'PO Line Items'!$C:$C, $A110) + SUMIFS('Change Orders'!$M:$M, 'Change Orders'!$E:$E, $A110, 'Change Orders'!$W:$W, "Approved")</f>
        <v>0</v>
      </c>
      <c r="Y110" s="391">
        <f t="shared" si="3"/>
        <v>0</v>
      </c>
      <c r="Z110" s="391"/>
      <c r="AA110" s="389">
        <f t="shared" si="4"/>
        <v>0</v>
      </c>
      <c r="AB110" s="383"/>
      <c r="AC110" s="386" t="s">
        <v>2105</v>
      </c>
      <c r="AD110" s="415" t="b">
        <v>0</v>
      </c>
      <c r="AE110" s="383"/>
      <c r="AF110" s="383"/>
      <c r="AG110" s="399" t="s">
        <v>2287</v>
      </c>
      <c r="AH110" s="386" t="str">
        <f t="array" ref="AH110">_xlfn.XLOOKUP(AG110, 'GL Accounts'!$A$2:$A271, 'GL Accounts'!$B$2:$B271, "")</f>
        <v>Expense · Operations</v>
      </c>
      <c r="AI110" s="386" t="s">
        <v>2106</v>
      </c>
      <c r="AJ110" s="386" t="s">
        <v>4776</v>
      </c>
      <c r="AK110" s="386" t="s">
        <v>2111</v>
      </c>
      <c r="AL110" s="386" t="s">
        <v>2108</v>
      </c>
      <c r="AM110" s="56" t="s">
        <v>88</v>
      </c>
      <c r="AN110" s="402" t="s">
        <v>2113</v>
      </c>
      <c r="AO110" s="402" t="s">
        <v>2113</v>
      </c>
      <c r="AP110" s="404"/>
      <c r="AQ110" s="404"/>
      <c r="AR110" s="404"/>
      <c r="AS110" s="404"/>
      <c r="AT110" s="404"/>
      <c r="AU110" s="404"/>
      <c r="AV110" s="404"/>
    </row>
    <row r="111">
      <c r="A111" s="382" t="s">
        <v>4809</v>
      </c>
      <c r="B111" s="382" t="s">
        <v>43</v>
      </c>
      <c r="C111" s="382" t="s">
        <v>2079</v>
      </c>
      <c r="D111" s="382" t="s">
        <v>1130</v>
      </c>
      <c r="E111" s="383"/>
      <c r="F111" s="383"/>
      <c r="G111" s="383"/>
      <c r="H111" s="386" t="s">
        <v>694</v>
      </c>
      <c r="I111" s="386" t="s">
        <v>4644</v>
      </c>
      <c r="J111" s="386" t="s">
        <v>4812</v>
      </c>
      <c r="K111" s="386" t="s">
        <v>2081</v>
      </c>
      <c r="L111" s="383"/>
      <c r="M111" s="383"/>
      <c r="N111" s="386" t="s">
        <v>4814</v>
      </c>
      <c r="O111" s="386" t="s">
        <v>306</v>
      </c>
      <c r="P111" s="386" t="s">
        <v>2083</v>
      </c>
      <c r="Q111" s="386" t="s">
        <v>2084</v>
      </c>
      <c r="R111" s="386" t="s">
        <v>75</v>
      </c>
      <c r="S111" s="414"/>
      <c r="T111" s="388">
        <f>SUMIFS('PO Line Items'!$H:$H, 'PO Line Items'!$C:$C, $A111) + SUMIFS('Change Orders'!$M:$M, 'Change Orders'!$E:$E, $A111, 'Change Orders'!$W:$W, "Approved")</f>
        <v>0</v>
      </c>
      <c r="U111" s="389"/>
      <c r="V111" s="389" t="str">
        <f t="shared" si="1"/>
        <v/>
      </c>
      <c r="W111" s="391" t="str">
        <f t="shared" si="2"/>
        <v/>
      </c>
      <c r="X111" s="388">
        <f>SUMIFS('PO Line Items'!$H:$H, 'PO Line Items'!$C:$C, $A111) + SUMIFS('Change Orders'!$M:$M, 'Change Orders'!$E:$E, $A111, 'Change Orders'!$W:$W, "Approved")</f>
        <v>0</v>
      </c>
      <c r="Y111" s="391">
        <f t="shared" si="3"/>
        <v>0</v>
      </c>
      <c r="Z111" s="391"/>
      <c r="AA111" s="389">
        <f t="shared" si="4"/>
        <v>0</v>
      </c>
      <c r="AB111" s="383"/>
      <c r="AC111" s="386" t="s">
        <v>2105</v>
      </c>
      <c r="AD111" s="415" t="b">
        <v>0</v>
      </c>
      <c r="AE111" s="383"/>
      <c r="AF111" s="383"/>
      <c r="AG111" s="399" t="s">
        <v>2287</v>
      </c>
      <c r="AH111" s="386" t="str">
        <f t="array" ref="AH111">_xlfn.XLOOKUP(AG111, 'GL Accounts'!$A$2:$A271, 'GL Accounts'!$B$2:$B271, "")</f>
        <v>Expense · Operations</v>
      </c>
      <c r="AI111" s="386" t="s">
        <v>2106</v>
      </c>
      <c r="AJ111" s="386" t="s">
        <v>4814</v>
      </c>
      <c r="AK111" s="386" t="s">
        <v>2111</v>
      </c>
      <c r="AL111" s="386" t="s">
        <v>2108</v>
      </c>
      <c r="AM111" s="56" t="s">
        <v>88</v>
      </c>
      <c r="AN111" s="402" t="s">
        <v>2113</v>
      </c>
      <c r="AO111" s="402" t="s">
        <v>2113</v>
      </c>
      <c r="AP111" s="404"/>
      <c r="AQ111" s="404"/>
      <c r="AR111" s="404"/>
      <c r="AS111" s="404"/>
      <c r="AT111" s="404"/>
      <c r="AU111" s="404"/>
      <c r="AV111" s="404"/>
    </row>
    <row r="112">
      <c r="A112" s="382" t="s">
        <v>4833</v>
      </c>
      <c r="B112" s="382" t="s">
        <v>43</v>
      </c>
      <c r="C112" s="382" t="s">
        <v>2079</v>
      </c>
      <c r="D112" s="382" t="s">
        <v>1130</v>
      </c>
      <c r="E112" s="383"/>
      <c r="F112" s="383"/>
      <c r="G112" s="383"/>
      <c r="H112" s="386" t="s">
        <v>694</v>
      </c>
      <c r="I112" s="386" t="s">
        <v>4644</v>
      </c>
      <c r="J112" s="386" t="s">
        <v>4834</v>
      </c>
      <c r="K112" s="386" t="s">
        <v>2081</v>
      </c>
      <c r="L112" s="383"/>
      <c r="M112" s="383"/>
      <c r="N112" s="386" t="s">
        <v>4835</v>
      </c>
      <c r="O112" s="386" t="s">
        <v>306</v>
      </c>
      <c r="P112" s="386" t="s">
        <v>2083</v>
      </c>
      <c r="Q112" s="386" t="s">
        <v>2084</v>
      </c>
      <c r="R112" s="386" t="s">
        <v>75</v>
      </c>
      <c r="S112" s="414"/>
      <c r="T112" s="388">
        <f>SUMIFS('PO Line Items'!$H:$H, 'PO Line Items'!$C:$C, $A112) + SUMIFS('Change Orders'!$M:$M, 'Change Orders'!$E:$E, $A112, 'Change Orders'!$W:$W, "Approved")</f>
        <v>0</v>
      </c>
      <c r="U112" s="389"/>
      <c r="V112" s="389" t="str">
        <f t="shared" si="1"/>
        <v/>
      </c>
      <c r="W112" s="391" t="str">
        <f t="shared" si="2"/>
        <v/>
      </c>
      <c r="X112" s="388">
        <f>SUMIFS('PO Line Items'!$H:$H, 'PO Line Items'!$C:$C, $A112) + SUMIFS('Change Orders'!$M:$M, 'Change Orders'!$E:$E, $A112, 'Change Orders'!$W:$W, "Approved")</f>
        <v>0</v>
      </c>
      <c r="Y112" s="391">
        <f t="shared" si="3"/>
        <v>0</v>
      </c>
      <c r="Z112" s="391"/>
      <c r="AA112" s="389">
        <f t="shared" si="4"/>
        <v>0</v>
      </c>
      <c r="AB112" s="383"/>
      <c r="AC112" s="386" t="s">
        <v>2105</v>
      </c>
      <c r="AD112" s="415" t="b">
        <v>0</v>
      </c>
      <c r="AE112" s="383"/>
      <c r="AF112" s="383"/>
      <c r="AG112" s="399" t="s">
        <v>2287</v>
      </c>
      <c r="AH112" s="386" t="str">
        <f t="array" ref="AH112">_xlfn.XLOOKUP(AG112, 'GL Accounts'!$A$2:$A271, 'GL Accounts'!$B$2:$B271, "")</f>
        <v>Expense · Operations</v>
      </c>
      <c r="AI112" s="386" t="s">
        <v>2106</v>
      </c>
      <c r="AJ112" s="386" t="s">
        <v>4835</v>
      </c>
      <c r="AK112" s="386" t="s">
        <v>2111</v>
      </c>
      <c r="AL112" s="386" t="s">
        <v>2108</v>
      </c>
      <c r="AM112" s="56" t="s">
        <v>88</v>
      </c>
      <c r="AN112" s="402" t="s">
        <v>2113</v>
      </c>
      <c r="AO112" s="402" t="s">
        <v>2113</v>
      </c>
      <c r="AP112" s="404"/>
      <c r="AQ112" s="404"/>
      <c r="AR112" s="404"/>
      <c r="AS112" s="404"/>
      <c r="AT112" s="404"/>
      <c r="AU112" s="404"/>
      <c r="AV112" s="404"/>
    </row>
    <row r="113">
      <c r="A113" s="382" t="s">
        <v>4863</v>
      </c>
      <c r="B113" s="382" t="s">
        <v>43</v>
      </c>
      <c r="C113" s="382" t="s">
        <v>2079</v>
      </c>
      <c r="D113" s="382" t="s">
        <v>1130</v>
      </c>
      <c r="E113" s="383"/>
      <c r="F113" s="383"/>
      <c r="G113" s="383"/>
      <c r="H113" s="386" t="s">
        <v>694</v>
      </c>
      <c r="I113" s="386" t="s">
        <v>695</v>
      </c>
      <c r="J113" s="386" t="s">
        <v>696</v>
      </c>
      <c r="K113" s="386" t="s">
        <v>2081</v>
      </c>
      <c r="L113" s="383"/>
      <c r="M113" s="383"/>
      <c r="N113" s="386" t="s">
        <v>1111</v>
      </c>
      <c r="O113" s="386" t="s">
        <v>306</v>
      </c>
      <c r="P113" s="386" t="s">
        <v>2083</v>
      </c>
      <c r="Q113" s="386" t="s">
        <v>2084</v>
      </c>
      <c r="R113" s="386" t="s">
        <v>75</v>
      </c>
      <c r="S113" s="414"/>
      <c r="T113" s="388">
        <f>SUMIFS('PO Line Items'!$H:$H, 'PO Line Items'!$C:$C, $A113) + SUMIFS('Change Orders'!$M:$M, 'Change Orders'!$E:$E, $A113, 'Change Orders'!$W:$W, "Approved")</f>
        <v>0</v>
      </c>
      <c r="U113" s="389"/>
      <c r="V113" s="389" t="str">
        <f t="shared" si="1"/>
        <v/>
      </c>
      <c r="W113" s="391" t="str">
        <f t="shared" si="2"/>
        <v/>
      </c>
      <c r="X113" s="388">
        <f>SUMIFS('PO Line Items'!$H:$H, 'PO Line Items'!$C:$C, $A113) + SUMIFS('Change Orders'!$M:$M, 'Change Orders'!$E:$E, $A113, 'Change Orders'!$W:$W, "Approved")</f>
        <v>0</v>
      </c>
      <c r="Y113" s="391">
        <f t="shared" si="3"/>
        <v>0</v>
      </c>
      <c r="Z113" s="391"/>
      <c r="AA113" s="389">
        <f t="shared" si="4"/>
        <v>0</v>
      </c>
      <c r="AB113" s="383"/>
      <c r="AC113" s="386" t="s">
        <v>2105</v>
      </c>
      <c r="AD113" s="415" t="b">
        <v>0</v>
      </c>
      <c r="AE113" s="383"/>
      <c r="AF113" s="383"/>
      <c r="AG113" s="399" t="s">
        <v>2287</v>
      </c>
      <c r="AH113" s="386" t="str">
        <f t="array" ref="AH113">_xlfn.XLOOKUP(AG113, 'GL Accounts'!$A$2:$A271, 'GL Accounts'!$B$2:$B271, "")</f>
        <v>Expense · Operations</v>
      </c>
      <c r="AI113" s="386" t="s">
        <v>2106</v>
      </c>
      <c r="AJ113" s="386" t="s">
        <v>1111</v>
      </c>
      <c r="AK113" s="386" t="s">
        <v>2111</v>
      </c>
      <c r="AL113" s="386" t="s">
        <v>2108</v>
      </c>
      <c r="AM113" s="56" t="s">
        <v>88</v>
      </c>
      <c r="AN113" s="402" t="s">
        <v>2113</v>
      </c>
      <c r="AO113" s="402" t="s">
        <v>2113</v>
      </c>
      <c r="AP113" s="404"/>
      <c r="AQ113" s="404"/>
      <c r="AR113" s="404"/>
      <c r="AS113" s="404"/>
      <c r="AT113" s="404"/>
      <c r="AU113" s="404"/>
      <c r="AV113" s="404"/>
    </row>
    <row r="114">
      <c r="A114" s="382" t="s">
        <v>4891</v>
      </c>
      <c r="B114" s="382" t="s">
        <v>43</v>
      </c>
      <c r="C114" s="382" t="s">
        <v>2079</v>
      </c>
      <c r="D114" s="382" t="s">
        <v>1130</v>
      </c>
      <c r="E114" s="383"/>
      <c r="F114" s="383"/>
      <c r="G114" s="383"/>
      <c r="H114" s="386" t="s">
        <v>694</v>
      </c>
      <c r="I114" s="386" t="s">
        <v>4894</v>
      </c>
      <c r="J114" s="386" t="s">
        <v>4895</v>
      </c>
      <c r="K114" s="386" t="s">
        <v>2081</v>
      </c>
      <c r="L114" s="383"/>
      <c r="M114" s="383"/>
      <c r="N114" s="386" t="s">
        <v>775</v>
      </c>
      <c r="O114" s="386" t="s">
        <v>306</v>
      </c>
      <c r="P114" s="386" t="s">
        <v>2083</v>
      </c>
      <c r="Q114" s="386" t="s">
        <v>2084</v>
      </c>
      <c r="R114" s="386" t="s">
        <v>75</v>
      </c>
      <c r="S114" s="414"/>
      <c r="T114" s="388">
        <f>SUMIFS('PO Line Items'!$H:$H, 'PO Line Items'!$C:$C, $A114) + SUMIFS('Change Orders'!$M:$M, 'Change Orders'!$E:$E, $A114, 'Change Orders'!$W:$W, "Approved")</f>
        <v>0</v>
      </c>
      <c r="U114" s="389"/>
      <c r="V114" s="389" t="str">
        <f t="shared" si="1"/>
        <v/>
      </c>
      <c r="W114" s="391" t="str">
        <f t="shared" si="2"/>
        <v/>
      </c>
      <c r="X114" s="388">
        <f>SUMIFS('PO Line Items'!$H:$H, 'PO Line Items'!$C:$C, $A114) + SUMIFS('Change Orders'!$M:$M, 'Change Orders'!$E:$E, $A114, 'Change Orders'!$W:$W, "Approved")</f>
        <v>0</v>
      </c>
      <c r="Y114" s="391">
        <f t="shared" si="3"/>
        <v>0</v>
      </c>
      <c r="Z114" s="391"/>
      <c r="AA114" s="389">
        <f t="shared" si="4"/>
        <v>0</v>
      </c>
      <c r="AB114" s="383"/>
      <c r="AC114" s="386" t="s">
        <v>2105</v>
      </c>
      <c r="AD114" s="415" t="b">
        <v>0</v>
      </c>
      <c r="AE114" s="383"/>
      <c r="AF114" s="383"/>
      <c r="AG114" s="399" t="s">
        <v>2287</v>
      </c>
      <c r="AH114" s="386" t="str">
        <f t="array" ref="AH114">_xlfn.XLOOKUP(AG114, 'GL Accounts'!$A$2:$A271, 'GL Accounts'!$B$2:$B271, "")</f>
        <v>Expense · Operations</v>
      </c>
      <c r="AI114" s="386" t="s">
        <v>2106</v>
      </c>
      <c r="AJ114" s="386" t="s">
        <v>775</v>
      </c>
      <c r="AK114" s="386" t="s">
        <v>2111</v>
      </c>
      <c r="AL114" s="386" t="s">
        <v>2108</v>
      </c>
      <c r="AM114" s="56" t="s">
        <v>88</v>
      </c>
      <c r="AN114" s="402" t="s">
        <v>2113</v>
      </c>
      <c r="AO114" s="402" t="s">
        <v>2113</v>
      </c>
      <c r="AP114" s="404"/>
      <c r="AQ114" s="404"/>
      <c r="AR114" s="404"/>
      <c r="AS114" s="404"/>
      <c r="AT114" s="404"/>
      <c r="AU114" s="404"/>
      <c r="AV114" s="404"/>
    </row>
    <row r="115">
      <c r="A115" s="382" t="s">
        <v>4916</v>
      </c>
      <c r="B115" s="382" t="s">
        <v>43</v>
      </c>
      <c r="C115" s="382" t="s">
        <v>2079</v>
      </c>
      <c r="D115" s="382" t="s">
        <v>1130</v>
      </c>
      <c r="E115" s="383"/>
      <c r="F115" s="383"/>
      <c r="G115" s="383"/>
      <c r="H115" s="386" t="s">
        <v>694</v>
      </c>
      <c r="I115" s="386" t="s">
        <v>4894</v>
      </c>
      <c r="J115" s="386" t="s">
        <v>893</v>
      </c>
      <c r="K115" s="386" t="s">
        <v>2081</v>
      </c>
      <c r="L115" s="383"/>
      <c r="M115" s="383"/>
      <c r="N115" s="386" t="s">
        <v>1087</v>
      </c>
      <c r="O115" s="386" t="s">
        <v>306</v>
      </c>
      <c r="P115" s="386" t="s">
        <v>2083</v>
      </c>
      <c r="Q115" s="386" t="s">
        <v>2084</v>
      </c>
      <c r="R115" s="386" t="s">
        <v>75</v>
      </c>
      <c r="S115" s="414"/>
      <c r="T115" s="388">
        <f>SUMIFS('PO Line Items'!$H:$H, 'PO Line Items'!$C:$C, $A115) + SUMIFS('Change Orders'!$M:$M, 'Change Orders'!$E:$E, $A115, 'Change Orders'!$W:$W, "Approved")</f>
        <v>0</v>
      </c>
      <c r="U115" s="389"/>
      <c r="V115" s="389" t="str">
        <f t="shared" si="1"/>
        <v/>
      </c>
      <c r="W115" s="391" t="str">
        <f t="shared" si="2"/>
        <v/>
      </c>
      <c r="X115" s="388">
        <f>SUMIFS('PO Line Items'!$H:$H, 'PO Line Items'!$C:$C, $A115) + SUMIFS('Change Orders'!$M:$M, 'Change Orders'!$E:$E, $A115, 'Change Orders'!$W:$W, "Approved")</f>
        <v>0</v>
      </c>
      <c r="Y115" s="391">
        <f t="shared" si="3"/>
        <v>0</v>
      </c>
      <c r="Z115" s="391"/>
      <c r="AA115" s="389">
        <f t="shared" si="4"/>
        <v>0</v>
      </c>
      <c r="AB115" s="383"/>
      <c r="AC115" s="386" t="s">
        <v>2105</v>
      </c>
      <c r="AD115" s="415" t="b">
        <v>0</v>
      </c>
      <c r="AE115" s="383"/>
      <c r="AF115" s="383"/>
      <c r="AG115" s="399" t="s">
        <v>2287</v>
      </c>
      <c r="AH115" s="386" t="str">
        <f t="array" ref="AH115">_xlfn.XLOOKUP(AG115, 'GL Accounts'!$A$2:$A271, 'GL Accounts'!$B$2:$B271, "")</f>
        <v>Expense · Operations</v>
      </c>
      <c r="AI115" s="386" t="s">
        <v>2106</v>
      </c>
      <c r="AJ115" s="386" t="s">
        <v>1087</v>
      </c>
      <c r="AK115" s="386" t="s">
        <v>2111</v>
      </c>
      <c r="AL115" s="386" t="s">
        <v>2108</v>
      </c>
      <c r="AM115" s="56" t="s">
        <v>88</v>
      </c>
      <c r="AN115" s="402" t="s">
        <v>2113</v>
      </c>
      <c r="AO115" s="402" t="s">
        <v>2113</v>
      </c>
      <c r="AP115" s="404"/>
      <c r="AQ115" s="404"/>
      <c r="AR115" s="404"/>
      <c r="AS115" s="404"/>
      <c r="AT115" s="404"/>
      <c r="AU115" s="404"/>
      <c r="AV115" s="404"/>
    </row>
    <row r="116">
      <c r="A116" s="382" t="s">
        <v>4942</v>
      </c>
      <c r="B116" s="382" t="s">
        <v>43</v>
      </c>
      <c r="C116" s="382" t="s">
        <v>2079</v>
      </c>
      <c r="D116" s="382" t="s">
        <v>1130</v>
      </c>
      <c r="E116" s="383"/>
      <c r="F116" s="383"/>
      <c r="G116" s="383"/>
      <c r="H116" s="386" t="s">
        <v>694</v>
      </c>
      <c r="I116" s="386" t="s">
        <v>4894</v>
      </c>
      <c r="J116" s="386" t="s">
        <v>4943</v>
      </c>
      <c r="K116" s="386" t="s">
        <v>2081</v>
      </c>
      <c r="L116" s="383"/>
      <c r="M116" s="383"/>
      <c r="N116" s="386" t="s">
        <v>4946</v>
      </c>
      <c r="O116" s="386" t="s">
        <v>306</v>
      </c>
      <c r="P116" s="386" t="s">
        <v>2083</v>
      </c>
      <c r="Q116" s="386" t="s">
        <v>2084</v>
      </c>
      <c r="R116" s="386" t="s">
        <v>75</v>
      </c>
      <c r="S116" s="414"/>
      <c r="T116" s="388">
        <f>SUMIFS('PO Line Items'!$H:$H, 'PO Line Items'!$C:$C, $A116) + SUMIFS('Change Orders'!$M:$M, 'Change Orders'!$E:$E, $A116, 'Change Orders'!$W:$W, "Approved")</f>
        <v>0</v>
      </c>
      <c r="U116" s="389"/>
      <c r="V116" s="389" t="str">
        <f t="shared" si="1"/>
        <v/>
      </c>
      <c r="W116" s="391" t="str">
        <f t="shared" si="2"/>
        <v/>
      </c>
      <c r="X116" s="388">
        <f>SUMIFS('PO Line Items'!$H:$H, 'PO Line Items'!$C:$C, $A116) + SUMIFS('Change Orders'!$M:$M, 'Change Orders'!$E:$E, $A116, 'Change Orders'!$W:$W, "Approved")</f>
        <v>0</v>
      </c>
      <c r="Y116" s="391">
        <f t="shared" si="3"/>
        <v>0</v>
      </c>
      <c r="Z116" s="391"/>
      <c r="AA116" s="389">
        <f t="shared" si="4"/>
        <v>0</v>
      </c>
      <c r="AB116" s="383"/>
      <c r="AC116" s="386" t="s">
        <v>2105</v>
      </c>
      <c r="AD116" s="415" t="b">
        <v>0</v>
      </c>
      <c r="AE116" s="383"/>
      <c r="AF116" s="383"/>
      <c r="AG116" s="399" t="s">
        <v>2287</v>
      </c>
      <c r="AH116" s="386" t="str">
        <f t="array" ref="AH116">_xlfn.XLOOKUP(AG116, 'GL Accounts'!$A$2:$A271, 'GL Accounts'!$B$2:$B271, "")</f>
        <v>Expense · Operations</v>
      </c>
      <c r="AI116" s="386" t="s">
        <v>2106</v>
      </c>
      <c r="AJ116" s="386" t="s">
        <v>4946</v>
      </c>
      <c r="AK116" s="386" t="s">
        <v>2111</v>
      </c>
      <c r="AL116" s="386" t="s">
        <v>2108</v>
      </c>
      <c r="AM116" s="56" t="s">
        <v>88</v>
      </c>
      <c r="AN116" s="402" t="s">
        <v>2113</v>
      </c>
      <c r="AO116" s="402" t="s">
        <v>2113</v>
      </c>
      <c r="AP116" s="404"/>
      <c r="AQ116" s="404"/>
      <c r="AR116" s="404"/>
      <c r="AS116" s="404"/>
      <c r="AT116" s="404"/>
      <c r="AU116" s="404"/>
      <c r="AV116" s="404"/>
    </row>
    <row r="117">
      <c r="A117" s="382" t="s">
        <v>4973</v>
      </c>
      <c r="B117" s="382" t="s">
        <v>43</v>
      </c>
      <c r="C117" s="382" t="s">
        <v>2079</v>
      </c>
      <c r="D117" s="382" t="s">
        <v>1130</v>
      </c>
      <c r="E117" s="386"/>
      <c r="F117" s="383"/>
      <c r="G117" s="386"/>
      <c r="H117" s="386" t="s">
        <v>694</v>
      </c>
      <c r="I117" s="386" t="s">
        <v>4975</v>
      </c>
      <c r="J117" s="386" t="s">
        <v>4976</v>
      </c>
      <c r="K117" s="386" t="s">
        <v>2081</v>
      </c>
      <c r="L117" s="383"/>
      <c r="M117" s="383"/>
      <c r="N117" s="386" t="s">
        <v>4977</v>
      </c>
      <c r="O117" s="386" t="s">
        <v>306</v>
      </c>
      <c r="P117" s="386" t="s">
        <v>2083</v>
      </c>
      <c r="Q117" s="386" t="s">
        <v>2084</v>
      </c>
      <c r="R117" s="386" t="s">
        <v>75</v>
      </c>
      <c r="S117" s="414"/>
      <c r="T117" s="388">
        <f>SUMIFS('PO Line Items'!$H:$H, 'PO Line Items'!$C:$C, $A117) + SUMIFS('Change Orders'!$M:$M, 'Change Orders'!$E:$E, $A117, 'Change Orders'!$W:$W, "Approved")</f>
        <v>0</v>
      </c>
      <c r="U117" s="389"/>
      <c r="V117" s="389" t="str">
        <f t="shared" si="1"/>
        <v/>
      </c>
      <c r="W117" s="391" t="str">
        <f t="shared" si="2"/>
        <v/>
      </c>
      <c r="X117" s="388">
        <f>SUMIFS('PO Line Items'!$H:$H, 'PO Line Items'!$C:$C, $A117) + SUMIFS('Change Orders'!$M:$M, 'Change Orders'!$E:$E, $A117, 'Change Orders'!$W:$W, "Approved")</f>
        <v>0</v>
      </c>
      <c r="Y117" s="391">
        <f t="shared" si="3"/>
        <v>0</v>
      </c>
      <c r="Z117" s="452"/>
      <c r="AA117" s="389">
        <f t="shared" si="4"/>
        <v>0</v>
      </c>
      <c r="AB117" s="386" t="s">
        <v>4995</v>
      </c>
      <c r="AC117" s="383"/>
      <c r="AD117" s="386" t="b">
        <v>0</v>
      </c>
      <c r="AE117" s="386" t="s">
        <v>4995</v>
      </c>
      <c r="AF117" s="386"/>
      <c r="AG117" s="399" t="s">
        <v>2287</v>
      </c>
      <c r="AH117" s="386" t="str">
        <f t="array" ref="AH117">_xlfn.XLOOKUP(AG117, 'GL Accounts'!$A$2:$A271, 'GL Accounts'!$B$2:$B271, "")</f>
        <v>Expense · Operations</v>
      </c>
      <c r="AI117" s="386" t="s">
        <v>2106</v>
      </c>
      <c r="AJ117" s="386" t="s">
        <v>4977</v>
      </c>
      <c r="AK117" s="386" t="s">
        <v>2111</v>
      </c>
      <c r="AL117" s="386" t="s">
        <v>2108</v>
      </c>
      <c r="AM117" s="56" t="s">
        <v>88</v>
      </c>
      <c r="AN117" s="402" t="s">
        <v>2113</v>
      </c>
      <c r="AO117" s="402" t="s">
        <v>2113</v>
      </c>
      <c r="AP117" s="404"/>
      <c r="AQ117" s="404"/>
      <c r="AR117" s="404"/>
      <c r="AS117" s="404"/>
      <c r="AT117" s="404"/>
      <c r="AU117" s="404"/>
      <c r="AV117" s="404"/>
    </row>
    <row r="118">
      <c r="A118" s="382" t="s">
        <v>5004</v>
      </c>
      <c r="B118" s="382" t="s">
        <v>43</v>
      </c>
      <c r="C118" s="382" t="s">
        <v>2079</v>
      </c>
      <c r="D118" s="382" t="s">
        <v>1130</v>
      </c>
      <c r="E118" s="383"/>
      <c r="F118" s="383"/>
      <c r="G118" s="383"/>
      <c r="H118" s="386" t="s">
        <v>694</v>
      </c>
      <c r="I118" s="386" t="s">
        <v>4975</v>
      </c>
      <c r="J118" s="386" t="s">
        <v>5005</v>
      </c>
      <c r="K118" s="386" t="s">
        <v>2081</v>
      </c>
      <c r="L118" s="383"/>
      <c r="M118" s="383"/>
      <c r="N118" s="386" t="s">
        <v>5006</v>
      </c>
      <c r="O118" s="386" t="s">
        <v>306</v>
      </c>
      <c r="P118" s="386" t="s">
        <v>2083</v>
      </c>
      <c r="Q118" s="386" t="s">
        <v>2084</v>
      </c>
      <c r="R118" s="386" t="s">
        <v>75</v>
      </c>
      <c r="S118" s="414"/>
      <c r="T118" s="392">
        <f>SUMIFS('PO Line Items'!$H:$H, 'PO Line Items'!$C:$C, $A118) + SUMIFS('Change Orders'!$M:$M, 'Change Orders'!$E:$E, $A118, 'Change Orders'!$W:$W, "Approved")</f>
        <v>0</v>
      </c>
      <c r="U118" s="389"/>
      <c r="V118" s="389" t="str">
        <f t="shared" si="1"/>
        <v/>
      </c>
      <c r="W118" s="391" t="str">
        <f t="shared" si="2"/>
        <v/>
      </c>
      <c r="X118" s="388">
        <f>SUMIFS('PO Line Items'!$H:$H, 'PO Line Items'!$C:$C, $A118) + SUMIFS('Change Orders'!$M:$M, 'Change Orders'!$E:$E, $A118, 'Change Orders'!$W:$W, "Approved")</f>
        <v>0</v>
      </c>
      <c r="Y118" s="391">
        <f t="shared" si="3"/>
        <v>0</v>
      </c>
      <c r="Z118" s="391"/>
      <c r="AA118" s="389">
        <f t="shared" si="4"/>
        <v>0</v>
      </c>
      <c r="AB118" s="383"/>
      <c r="AC118" s="386" t="s">
        <v>2105</v>
      </c>
      <c r="AD118" s="415" t="b">
        <v>0</v>
      </c>
      <c r="AE118" s="383"/>
      <c r="AF118" s="383"/>
      <c r="AG118" s="399" t="s">
        <v>2287</v>
      </c>
      <c r="AH118" s="386" t="str">
        <f t="array" ref="AH118">_xlfn.XLOOKUP(AG118, 'GL Accounts'!$A$2:$A271, 'GL Accounts'!$B$2:$B271, "")</f>
        <v>Expense · Operations</v>
      </c>
      <c r="AI118" s="386" t="s">
        <v>2106</v>
      </c>
      <c r="AJ118" s="386" t="s">
        <v>5006</v>
      </c>
      <c r="AK118" s="386" t="s">
        <v>2111</v>
      </c>
      <c r="AL118" s="386" t="s">
        <v>2108</v>
      </c>
      <c r="AM118" s="56" t="s">
        <v>88</v>
      </c>
      <c r="AN118" s="402" t="s">
        <v>2113</v>
      </c>
      <c r="AO118" s="402" t="s">
        <v>2113</v>
      </c>
      <c r="AP118" s="404"/>
      <c r="AQ118" s="404"/>
      <c r="AR118" s="404"/>
      <c r="AS118" s="404"/>
      <c r="AT118" s="404"/>
      <c r="AU118" s="404"/>
      <c r="AV118" s="404"/>
    </row>
    <row r="119">
      <c r="A119" s="382" t="s">
        <v>5024</v>
      </c>
      <c r="B119" s="382" t="s">
        <v>43</v>
      </c>
      <c r="C119" s="382" t="s">
        <v>2079</v>
      </c>
      <c r="D119" s="382" t="s">
        <v>1130</v>
      </c>
      <c r="E119" s="383"/>
      <c r="F119" s="383"/>
      <c r="G119" s="383"/>
      <c r="H119" s="386" t="s">
        <v>694</v>
      </c>
      <c r="I119" s="386" t="s">
        <v>4975</v>
      </c>
      <c r="J119" s="386" t="s">
        <v>1309</v>
      </c>
      <c r="K119" s="386" t="s">
        <v>2081</v>
      </c>
      <c r="L119" s="383"/>
      <c r="M119" s="383"/>
      <c r="N119" s="386" t="s">
        <v>5026</v>
      </c>
      <c r="O119" s="386" t="s">
        <v>306</v>
      </c>
      <c r="P119" s="386" t="s">
        <v>2083</v>
      </c>
      <c r="Q119" s="386" t="s">
        <v>2084</v>
      </c>
      <c r="R119" s="386" t="s">
        <v>75</v>
      </c>
      <c r="S119" s="414"/>
      <c r="T119" s="388">
        <f>SUMIFS('PO Line Items'!$H:$H, 'PO Line Items'!$C:$C, $A119) + SUMIFS('Change Orders'!$M:$M, 'Change Orders'!$E:$E, $A119, 'Change Orders'!$W:$W, "Approved")</f>
        <v>0</v>
      </c>
      <c r="U119" s="389"/>
      <c r="V119" s="389" t="str">
        <f t="shared" si="1"/>
        <v/>
      </c>
      <c r="W119" s="391" t="str">
        <f t="shared" si="2"/>
        <v/>
      </c>
      <c r="X119" s="388">
        <f>SUMIFS('PO Line Items'!$H:$H, 'PO Line Items'!$C:$C, $A119) + SUMIFS('Change Orders'!$M:$M, 'Change Orders'!$E:$E, $A119, 'Change Orders'!$W:$W, "Approved")</f>
        <v>0</v>
      </c>
      <c r="Y119" s="391">
        <f t="shared" si="3"/>
        <v>0</v>
      </c>
      <c r="Z119" s="391"/>
      <c r="AA119" s="389">
        <f t="shared" si="4"/>
        <v>0</v>
      </c>
      <c r="AB119" s="383"/>
      <c r="AC119" s="386" t="s">
        <v>2105</v>
      </c>
      <c r="AD119" s="415" t="b">
        <v>0</v>
      </c>
      <c r="AE119" s="383"/>
      <c r="AF119" s="383"/>
      <c r="AG119" s="399" t="s">
        <v>2287</v>
      </c>
      <c r="AH119" s="386" t="str">
        <f t="array" ref="AH119">_xlfn.XLOOKUP(AG119, 'GL Accounts'!$A$2:$A271, 'GL Accounts'!$B$2:$B271, "")</f>
        <v>Expense · Operations</v>
      </c>
      <c r="AI119" s="386" t="s">
        <v>2106</v>
      </c>
      <c r="AJ119" s="386" t="s">
        <v>5026</v>
      </c>
      <c r="AK119" s="386" t="s">
        <v>2111</v>
      </c>
      <c r="AL119" s="386" t="s">
        <v>2108</v>
      </c>
      <c r="AM119" s="56" t="s">
        <v>88</v>
      </c>
      <c r="AN119" s="402" t="s">
        <v>2113</v>
      </c>
      <c r="AO119" s="402" t="s">
        <v>2113</v>
      </c>
      <c r="AP119" s="404"/>
      <c r="AQ119" s="404"/>
      <c r="AR119" s="404"/>
      <c r="AS119" s="404"/>
      <c r="AT119" s="404"/>
      <c r="AU119" s="404"/>
      <c r="AV119" s="404"/>
    </row>
    <row r="120">
      <c r="A120" s="382" t="s">
        <v>5042</v>
      </c>
      <c r="B120" s="382" t="s">
        <v>43</v>
      </c>
      <c r="C120" s="382" t="s">
        <v>2079</v>
      </c>
      <c r="D120" s="382" t="s">
        <v>1130</v>
      </c>
      <c r="E120" s="383"/>
      <c r="F120" s="383"/>
      <c r="G120" s="383"/>
      <c r="H120" s="386" t="s">
        <v>694</v>
      </c>
      <c r="I120" s="386" t="s">
        <v>4975</v>
      </c>
      <c r="J120" s="386" t="s">
        <v>1269</v>
      </c>
      <c r="K120" s="386" t="s">
        <v>2081</v>
      </c>
      <c r="L120" s="383"/>
      <c r="M120" s="383"/>
      <c r="N120" s="386" t="s">
        <v>1268</v>
      </c>
      <c r="O120" s="386" t="s">
        <v>306</v>
      </c>
      <c r="P120" s="386" t="s">
        <v>2083</v>
      </c>
      <c r="Q120" s="386" t="s">
        <v>2084</v>
      </c>
      <c r="R120" s="386" t="s">
        <v>75</v>
      </c>
      <c r="S120" s="414"/>
      <c r="T120" s="388">
        <f>SUMIFS('PO Line Items'!$H:$H, 'PO Line Items'!$C:$C, $A120) + SUMIFS('Change Orders'!$M:$M, 'Change Orders'!$E:$E, $A120, 'Change Orders'!$W:$W, "Approved")</f>
        <v>0</v>
      </c>
      <c r="U120" s="389"/>
      <c r="V120" s="389" t="str">
        <f t="shared" si="1"/>
        <v/>
      </c>
      <c r="W120" s="391" t="str">
        <f t="shared" si="2"/>
        <v/>
      </c>
      <c r="X120" s="388">
        <f>SUMIFS('PO Line Items'!$H:$H, 'PO Line Items'!$C:$C, $A120) + SUMIFS('Change Orders'!$M:$M, 'Change Orders'!$E:$E, $A120, 'Change Orders'!$W:$W, "Approved")</f>
        <v>0</v>
      </c>
      <c r="Y120" s="391">
        <f t="shared" si="3"/>
        <v>0</v>
      </c>
      <c r="Z120" s="391"/>
      <c r="AA120" s="389">
        <f t="shared" si="4"/>
        <v>0</v>
      </c>
      <c r="AB120" s="383"/>
      <c r="AC120" s="386" t="s">
        <v>2105</v>
      </c>
      <c r="AD120" s="415" t="b">
        <v>0</v>
      </c>
      <c r="AE120" s="383"/>
      <c r="AF120" s="383"/>
      <c r="AG120" s="399" t="s">
        <v>2287</v>
      </c>
      <c r="AH120" s="386" t="str">
        <f t="array" ref="AH120">_xlfn.XLOOKUP(AG120, 'GL Accounts'!$A$2:$A271, 'GL Accounts'!$B$2:$B271, "")</f>
        <v>Expense · Operations</v>
      </c>
      <c r="AI120" s="386" t="s">
        <v>2106</v>
      </c>
      <c r="AJ120" s="386" t="s">
        <v>1268</v>
      </c>
      <c r="AK120" s="386" t="s">
        <v>2111</v>
      </c>
      <c r="AL120" s="386" t="s">
        <v>2108</v>
      </c>
      <c r="AM120" s="56" t="s">
        <v>88</v>
      </c>
      <c r="AN120" s="402" t="s">
        <v>2113</v>
      </c>
      <c r="AO120" s="402" t="s">
        <v>2113</v>
      </c>
      <c r="AP120" s="404"/>
      <c r="AQ120" s="404"/>
      <c r="AR120" s="404"/>
      <c r="AS120" s="404"/>
      <c r="AT120" s="404"/>
      <c r="AU120" s="404"/>
      <c r="AV120" s="404"/>
    </row>
    <row r="121">
      <c r="A121" s="382" t="s">
        <v>5061</v>
      </c>
      <c r="B121" s="382" t="s">
        <v>43</v>
      </c>
      <c r="C121" s="382" t="s">
        <v>2079</v>
      </c>
      <c r="D121" s="382" t="s">
        <v>1130</v>
      </c>
      <c r="E121" s="383"/>
      <c r="F121" s="383"/>
      <c r="G121" s="383"/>
      <c r="H121" s="386" t="s">
        <v>694</v>
      </c>
      <c r="I121" s="386" t="s">
        <v>5064</v>
      </c>
      <c r="J121" s="386" t="s">
        <v>1282</v>
      </c>
      <c r="K121" s="386" t="s">
        <v>2081</v>
      </c>
      <c r="L121" s="383"/>
      <c r="M121" s="383"/>
      <c r="N121" s="386" t="s">
        <v>5065</v>
      </c>
      <c r="O121" s="386" t="s">
        <v>306</v>
      </c>
      <c r="P121" s="386" t="s">
        <v>2083</v>
      </c>
      <c r="Q121" s="386" t="s">
        <v>2084</v>
      </c>
      <c r="R121" s="386" t="s">
        <v>75</v>
      </c>
      <c r="S121" s="414"/>
      <c r="T121" s="388">
        <f>SUMIFS('PO Line Items'!$H:$H, 'PO Line Items'!$C:$C, $A121) + SUMIFS('Change Orders'!$M:$M, 'Change Orders'!$E:$E, $A121, 'Change Orders'!$W:$W, "Approved")</f>
        <v>0</v>
      </c>
      <c r="U121" s="389"/>
      <c r="V121" s="389" t="str">
        <f t="shared" si="1"/>
        <v/>
      </c>
      <c r="W121" s="391" t="str">
        <f t="shared" si="2"/>
        <v/>
      </c>
      <c r="X121" s="388">
        <f>SUMIFS('PO Line Items'!$H:$H, 'PO Line Items'!$C:$C, $A121) + SUMIFS('Change Orders'!$M:$M, 'Change Orders'!$E:$E, $A121, 'Change Orders'!$W:$W, "Approved")</f>
        <v>0</v>
      </c>
      <c r="Y121" s="391">
        <f t="shared" si="3"/>
        <v>0</v>
      </c>
      <c r="Z121" s="391"/>
      <c r="AA121" s="389">
        <f t="shared" si="4"/>
        <v>0</v>
      </c>
      <c r="AB121" s="383"/>
      <c r="AC121" s="386" t="s">
        <v>2105</v>
      </c>
      <c r="AD121" s="415" t="b">
        <v>0</v>
      </c>
      <c r="AE121" s="383"/>
      <c r="AF121" s="383"/>
      <c r="AG121" s="399" t="s">
        <v>2287</v>
      </c>
      <c r="AH121" s="386" t="str">
        <f t="array" ref="AH121">_xlfn.XLOOKUP(AG121, 'GL Accounts'!$A$2:$A271, 'GL Accounts'!$B$2:$B271, "")</f>
        <v>Expense · Operations</v>
      </c>
      <c r="AI121" s="386" t="s">
        <v>2106</v>
      </c>
      <c r="AJ121" s="386" t="s">
        <v>5065</v>
      </c>
      <c r="AK121" s="386" t="s">
        <v>2111</v>
      </c>
      <c r="AL121" s="386" t="s">
        <v>2108</v>
      </c>
      <c r="AM121" s="56" t="s">
        <v>88</v>
      </c>
      <c r="AN121" s="402" t="s">
        <v>2113</v>
      </c>
      <c r="AO121" s="402" t="s">
        <v>2113</v>
      </c>
      <c r="AP121" s="404"/>
      <c r="AQ121" s="404"/>
      <c r="AR121" s="404"/>
      <c r="AS121" s="404"/>
      <c r="AT121" s="404"/>
      <c r="AU121" s="404"/>
      <c r="AV121" s="404"/>
    </row>
    <row r="122">
      <c r="A122" s="382" t="s">
        <v>5080</v>
      </c>
      <c r="B122" s="382" t="s">
        <v>43</v>
      </c>
      <c r="C122" s="382" t="s">
        <v>2079</v>
      </c>
      <c r="D122" s="382" t="s">
        <v>1130</v>
      </c>
      <c r="E122" s="383"/>
      <c r="F122" s="383"/>
      <c r="G122" s="383"/>
      <c r="H122" s="386" t="s">
        <v>694</v>
      </c>
      <c r="I122" s="386" t="s">
        <v>5081</v>
      </c>
      <c r="J122" s="386" t="s">
        <v>5083</v>
      </c>
      <c r="K122" s="386" t="s">
        <v>2081</v>
      </c>
      <c r="L122" s="383"/>
      <c r="M122" s="383"/>
      <c r="N122" s="386" t="s">
        <v>5084</v>
      </c>
      <c r="O122" s="386" t="s">
        <v>306</v>
      </c>
      <c r="P122" s="386" t="s">
        <v>2083</v>
      </c>
      <c r="Q122" s="386" t="s">
        <v>2084</v>
      </c>
      <c r="R122" s="386" t="s">
        <v>75</v>
      </c>
      <c r="S122" s="414"/>
      <c r="T122" s="388">
        <f>SUMIFS('PO Line Items'!$H:$H, 'PO Line Items'!$C:$C, $A122) + SUMIFS('Change Orders'!$M:$M, 'Change Orders'!$E:$E, $A122, 'Change Orders'!$W:$W, "Approved")</f>
        <v>0</v>
      </c>
      <c r="U122" s="389"/>
      <c r="V122" s="389" t="str">
        <f t="shared" si="1"/>
        <v/>
      </c>
      <c r="W122" s="391" t="str">
        <f t="shared" si="2"/>
        <v/>
      </c>
      <c r="X122" s="388">
        <f>SUMIFS('PO Line Items'!$H:$H, 'PO Line Items'!$C:$C, $A122) + SUMIFS('Change Orders'!$M:$M, 'Change Orders'!$E:$E, $A122, 'Change Orders'!$W:$W, "Approved")</f>
        <v>0</v>
      </c>
      <c r="Y122" s="391">
        <f t="shared" si="3"/>
        <v>0</v>
      </c>
      <c r="Z122" s="391"/>
      <c r="AA122" s="389">
        <f t="shared" si="4"/>
        <v>0</v>
      </c>
      <c r="AB122" s="383"/>
      <c r="AC122" s="386" t="s">
        <v>2105</v>
      </c>
      <c r="AD122" s="415" t="b">
        <v>0</v>
      </c>
      <c r="AE122" s="383"/>
      <c r="AF122" s="383"/>
      <c r="AG122" s="399" t="s">
        <v>2287</v>
      </c>
      <c r="AH122" s="386" t="str">
        <f t="array" ref="AH122">_xlfn.XLOOKUP(AG122, 'GL Accounts'!$A$2:$A271, 'GL Accounts'!$B$2:$B271, "")</f>
        <v>Expense · Operations</v>
      </c>
      <c r="AI122" s="386" t="s">
        <v>2106</v>
      </c>
      <c r="AJ122" s="386" t="s">
        <v>5084</v>
      </c>
      <c r="AK122" s="386" t="s">
        <v>2111</v>
      </c>
      <c r="AL122" s="386" t="s">
        <v>2108</v>
      </c>
      <c r="AM122" s="56" t="s">
        <v>88</v>
      </c>
      <c r="AN122" s="402" t="s">
        <v>2113</v>
      </c>
      <c r="AO122" s="402" t="s">
        <v>2113</v>
      </c>
      <c r="AP122" s="404"/>
      <c r="AQ122" s="404"/>
      <c r="AR122" s="404"/>
      <c r="AS122" s="404"/>
      <c r="AT122" s="404"/>
      <c r="AU122" s="404"/>
      <c r="AV122" s="404"/>
    </row>
    <row r="123">
      <c r="A123" s="382" t="s">
        <v>5104</v>
      </c>
      <c r="B123" s="382" t="s">
        <v>43</v>
      </c>
      <c r="C123" s="382" t="s">
        <v>2079</v>
      </c>
      <c r="D123" s="382" t="s">
        <v>1130</v>
      </c>
      <c r="E123" s="383"/>
      <c r="F123" s="383"/>
      <c r="G123" s="383"/>
      <c r="H123" s="386" t="s">
        <v>694</v>
      </c>
      <c r="I123" s="386" t="s">
        <v>5081</v>
      </c>
      <c r="J123" s="386" t="s">
        <v>5106</v>
      </c>
      <c r="K123" s="386" t="s">
        <v>2081</v>
      </c>
      <c r="L123" s="383"/>
      <c r="M123" s="383"/>
      <c r="N123" s="386" t="s">
        <v>5108</v>
      </c>
      <c r="O123" s="386" t="s">
        <v>306</v>
      </c>
      <c r="P123" s="386" t="s">
        <v>2083</v>
      </c>
      <c r="Q123" s="386" t="s">
        <v>2084</v>
      </c>
      <c r="R123" s="386" t="s">
        <v>75</v>
      </c>
      <c r="S123" s="414"/>
      <c r="T123" s="388">
        <f>SUMIFS('PO Line Items'!$H:$H, 'PO Line Items'!$C:$C, $A123) + SUMIFS('Change Orders'!$M:$M, 'Change Orders'!$E:$E, $A123, 'Change Orders'!$W:$W, "Approved")</f>
        <v>0</v>
      </c>
      <c r="U123" s="389"/>
      <c r="V123" s="389" t="str">
        <f t="shared" si="1"/>
        <v/>
      </c>
      <c r="W123" s="391" t="str">
        <f t="shared" si="2"/>
        <v/>
      </c>
      <c r="X123" s="388">
        <f>SUMIFS('PO Line Items'!$H:$H, 'PO Line Items'!$C:$C, $A123) + SUMIFS('Change Orders'!$M:$M, 'Change Orders'!$E:$E, $A123, 'Change Orders'!$W:$W, "Approved")</f>
        <v>0</v>
      </c>
      <c r="Y123" s="391">
        <f t="shared" si="3"/>
        <v>0</v>
      </c>
      <c r="Z123" s="391"/>
      <c r="AA123" s="389">
        <f t="shared" si="4"/>
        <v>0</v>
      </c>
      <c r="AB123" s="383"/>
      <c r="AC123" s="386" t="s">
        <v>2105</v>
      </c>
      <c r="AD123" s="415" t="b">
        <v>0</v>
      </c>
      <c r="AE123" s="383"/>
      <c r="AF123" s="383"/>
      <c r="AG123" s="399" t="s">
        <v>2287</v>
      </c>
      <c r="AH123" s="386" t="str">
        <f t="array" ref="AH123">_xlfn.XLOOKUP(AG123, 'GL Accounts'!$A$2:$A271, 'GL Accounts'!$B$2:$B271, "")</f>
        <v>Expense · Operations</v>
      </c>
      <c r="AI123" s="386" t="s">
        <v>2106</v>
      </c>
      <c r="AJ123" s="386" t="s">
        <v>5108</v>
      </c>
      <c r="AK123" s="386" t="s">
        <v>2111</v>
      </c>
      <c r="AL123" s="386" t="s">
        <v>2108</v>
      </c>
      <c r="AM123" s="56" t="s">
        <v>88</v>
      </c>
      <c r="AN123" s="402" t="s">
        <v>2113</v>
      </c>
      <c r="AO123" s="402" t="s">
        <v>2113</v>
      </c>
      <c r="AP123" s="404"/>
      <c r="AQ123" s="404"/>
      <c r="AR123" s="404"/>
      <c r="AS123" s="404"/>
      <c r="AT123" s="404"/>
      <c r="AU123" s="404"/>
      <c r="AV123" s="404"/>
    </row>
    <row r="124">
      <c r="A124" s="382" t="s">
        <v>5130</v>
      </c>
      <c r="B124" s="382" t="s">
        <v>43</v>
      </c>
      <c r="C124" s="382" t="s">
        <v>2079</v>
      </c>
      <c r="D124" s="382" t="s">
        <v>1130</v>
      </c>
      <c r="E124" s="383"/>
      <c r="F124" s="383"/>
      <c r="G124" s="383"/>
      <c r="H124" s="386" t="s">
        <v>694</v>
      </c>
      <c r="I124" s="386" t="s">
        <v>5132</v>
      </c>
      <c r="J124" s="386" t="s">
        <v>1195</v>
      </c>
      <c r="K124" s="386" t="s">
        <v>2081</v>
      </c>
      <c r="L124" s="383"/>
      <c r="M124" s="383"/>
      <c r="N124" s="386" t="s">
        <v>1194</v>
      </c>
      <c r="O124" s="386" t="s">
        <v>306</v>
      </c>
      <c r="P124" s="386" t="s">
        <v>2083</v>
      </c>
      <c r="Q124" s="386" t="s">
        <v>2084</v>
      </c>
      <c r="R124" s="386" t="s">
        <v>75</v>
      </c>
      <c r="S124" s="414"/>
      <c r="T124" s="388">
        <f>SUMIFS('PO Line Items'!$H:$H, 'PO Line Items'!$C:$C, $A124) + SUMIFS('Change Orders'!$M:$M, 'Change Orders'!$E:$E, $A124, 'Change Orders'!$W:$W, "Approved")</f>
        <v>0</v>
      </c>
      <c r="U124" s="389"/>
      <c r="V124" s="389" t="str">
        <f t="shared" si="1"/>
        <v/>
      </c>
      <c r="W124" s="391" t="str">
        <f t="shared" si="2"/>
        <v/>
      </c>
      <c r="X124" s="388">
        <f>SUMIFS('PO Line Items'!$H:$H, 'PO Line Items'!$C:$C, $A124) + SUMIFS('Change Orders'!$M:$M, 'Change Orders'!$E:$E, $A124, 'Change Orders'!$W:$W, "Approved")</f>
        <v>0</v>
      </c>
      <c r="Y124" s="391">
        <f t="shared" si="3"/>
        <v>0</v>
      </c>
      <c r="Z124" s="391"/>
      <c r="AA124" s="389">
        <f t="shared" si="4"/>
        <v>0</v>
      </c>
      <c r="AB124" s="383"/>
      <c r="AC124" s="386" t="s">
        <v>2105</v>
      </c>
      <c r="AD124" s="415" t="b">
        <v>0</v>
      </c>
      <c r="AE124" s="383"/>
      <c r="AF124" s="383"/>
      <c r="AG124" s="399" t="s">
        <v>2287</v>
      </c>
      <c r="AH124" s="386" t="str">
        <f t="array" ref="AH124">_xlfn.XLOOKUP(AG124, 'GL Accounts'!$A$2:$A271, 'GL Accounts'!$B$2:$B271, "")</f>
        <v>Expense · Operations</v>
      </c>
      <c r="AI124" s="386" t="s">
        <v>2106</v>
      </c>
      <c r="AJ124" s="386" t="s">
        <v>1194</v>
      </c>
      <c r="AK124" s="386" t="s">
        <v>2111</v>
      </c>
      <c r="AL124" s="386" t="s">
        <v>2108</v>
      </c>
      <c r="AM124" s="56" t="s">
        <v>88</v>
      </c>
      <c r="AN124" s="402" t="s">
        <v>2113</v>
      </c>
      <c r="AO124" s="402" t="s">
        <v>2113</v>
      </c>
      <c r="AP124" s="404"/>
      <c r="AQ124" s="404"/>
      <c r="AR124" s="404"/>
      <c r="AS124" s="404"/>
      <c r="AT124" s="404"/>
      <c r="AU124" s="404"/>
      <c r="AV124" s="404"/>
    </row>
    <row r="125">
      <c r="A125" s="382" t="s">
        <v>5164</v>
      </c>
      <c r="B125" s="382" t="s">
        <v>43</v>
      </c>
      <c r="C125" s="382" t="s">
        <v>2079</v>
      </c>
      <c r="D125" s="382" t="s">
        <v>1130</v>
      </c>
      <c r="E125" s="383"/>
      <c r="F125" s="383"/>
      <c r="G125" s="383"/>
      <c r="H125" s="386" t="s">
        <v>694</v>
      </c>
      <c r="I125" s="386" t="s">
        <v>5167</v>
      </c>
      <c r="J125" s="386" t="s">
        <v>790</v>
      </c>
      <c r="K125" s="386" t="s">
        <v>2081</v>
      </c>
      <c r="L125" s="383"/>
      <c r="M125" s="383"/>
      <c r="N125" s="386" t="s">
        <v>789</v>
      </c>
      <c r="O125" s="386" t="s">
        <v>306</v>
      </c>
      <c r="P125" s="386" t="s">
        <v>2083</v>
      </c>
      <c r="Q125" s="386" t="s">
        <v>84</v>
      </c>
      <c r="R125" s="386" t="s">
        <v>75</v>
      </c>
      <c r="S125" s="414"/>
      <c r="T125" s="392">
        <f>SUMIFS('PO Line Items'!$H:$H, 'PO Line Items'!$C:$C, $A125) + SUMIFS('Change Orders'!$M:$M, 'Change Orders'!$E:$E, $A125, 'Change Orders'!$W:$W, "Approved")</f>
        <v>0</v>
      </c>
      <c r="U125" s="389"/>
      <c r="V125" s="389" t="str">
        <f t="shared" si="1"/>
        <v/>
      </c>
      <c r="W125" s="391" t="str">
        <f t="shared" si="2"/>
        <v/>
      </c>
      <c r="X125" s="388">
        <f>SUMIFS('PO Line Items'!$H:$H, 'PO Line Items'!$C:$C, $A125) + SUMIFS('Change Orders'!$M:$M, 'Change Orders'!$E:$E, $A125, 'Change Orders'!$W:$W, "Approved")</f>
        <v>0</v>
      </c>
      <c r="Y125" s="391">
        <f t="shared" si="3"/>
        <v>0</v>
      </c>
      <c r="Z125" s="391"/>
      <c r="AA125" s="389">
        <f t="shared" si="4"/>
        <v>0</v>
      </c>
      <c r="AB125" s="383"/>
      <c r="AC125" s="386" t="s">
        <v>2105</v>
      </c>
      <c r="AD125" s="415" t="b">
        <v>0</v>
      </c>
      <c r="AE125" s="383"/>
      <c r="AF125" s="383"/>
      <c r="AG125" s="399" t="s">
        <v>2287</v>
      </c>
      <c r="AH125" s="386" t="str">
        <f t="array" ref="AH125">_xlfn.XLOOKUP(AG125, 'GL Accounts'!$A$2:$A271, 'GL Accounts'!$B$2:$B271, "")</f>
        <v>Expense · Operations</v>
      </c>
      <c r="AI125" s="386" t="s">
        <v>2106</v>
      </c>
      <c r="AJ125" s="386" t="s">
        <v>789</v>
      </c>
      <c r="AK125" s="386" t="s">
        <v>2111</v>
      </c>
      <c r="AL125" s="386" t="s">
        <v>2108</v>
      </c>
      <c r="AM125" s="56" t="s">
        <v>88</v>
      </c>
      <c r="AN125" s="402" t="s">
        <v>2113</v>
      </c>
      <c r="AO125" s="402" t="s">
        <v>2113</v>
      </c>
      <c r="AP125" s="404"/>
      <c r="AQ125" s="404"/>
      <c r="AR125" s="404"/>
      <c r="AS125" s="404"/>
      <c r="AT125" s="404"/>
      <c r="AU125" s="404"/>
      <c r="AV125" s="404"/>
    </row>
    <row r="126">
      <c r="A126" s="382" t="s">
        <v>5190</v>
      </c>
      <c r="B126" s="382" t="s">
        <v>43</v>
      </c>
      <c r="C126" s="382" t="s">
        <v>2079</v>
      </c>
      <c r="D126" s="382" t="s">
        <v>1130</v>
      </c>
      <c r="E126" s="383"/>
      <c r="F126" s="383"/>
      <c r="G126" s="383"/>
      <c r="H126" s="386" t="s">
        <v>694</v>
      </c>
      <c r="I126" s="386" t="s">
        <v>5167</v>
      </c>
      <c r="J126" s="386" t="s">
        <v>5192</v>
      </c>
      <c r="K126" s="386" t="s">
        <v>2081</v>
      </c>
      <c r="L126" s="383"/>
      <c r="M126" s="383"/>
      <c r="N126" s="386" t="s">
        <v>777</v>
      </c>
      <c r="O126" s="386" t="s">
        <v>306</v>
      </c>
      <c r="P126" s="386" t="s">
        <v>2083</v>
      </c>
      <c r="Q126" s="386" t="s">
        <v>84</v>
      </c>
      <c r="R126" s="386" t="s">
        <v>75</v>
      </c>
      <c r="S126" s="414"/>
      <c r="T126" s="392">
        <f>SUMIFS('PO Line Items'!$H:$H, 'PO Line Items'!$C:$C, $A126) + SUMIFS('Change Orders'!$M:$M, 'Change Orders'!$E:$E, $A126, 'Change Orders'!$W:$W, "Approved")</f>
        <v>0</v>
      </c>
      <c r="U126" s="389"/>
      <c r="V126" s="389" t="str">
        <f t="shared" si="1"/>
        <v/>
      </c>
      <c r="W126" s="391" t="str">
        <f t="shared" si="2"/>
        <v/>
      </c>
      <c r="X126" s="388">
        <f>SUMIFS('PO Line Items'!$H:$H, 'PO Line Items'!$C:$C, $A126) + SUMIFS('Change Orders'!$M:$M, 'Change Orders'!$E:$E, $A126, 'Change Orders'!$W:$W, "Approved")</f>
        <v>0</v>
      </c>
      <c r="Y126" s="391">
        <f t="shared" si="3"/>
        <v>0</v>
      </c>
      <c r="Z126" s="391"/>
      <c r="AA126" s="389">
        <f t="shared" si="4"/>
        <v>0</v>
      </c>
      <c r="AB126" s="383"/>
      <c r="AC126" s="386" t="s">
        <v>2105</v>
      </c>
      <c r="AD126" s="415" t="b">
        <v>0</v>
      </c>
      <c r="AE126" s="383"/>
      <c r="AF126" s="383"/>
      <c r="AG126" s="399" t="s">
        <v>2287</v>
      </c>
      <c r="AH126" s="386" t="str">
        <f t="array" ref="AH126">_xlfn.XLOOKUP(AG126, 'GL Accounts'!$A$2:$A271, 'GL Accounts'!$B$2:$B271, "")</f>
        <v>Expense · Operations</v>
      </c>
      <c r="AI126" s="386" t="s">
        <v>2106</v>
      </c>
      <c r="AJ126" s="386" t="s">
        <v>777</v>
      </c>
      <c r="AK126" s="386" t="s">
        <v>2111</v>
      </c>
      <c r="AL126" s="386" t="s">
        <v>2108</v>
      </c>
      <c r="AM126" s="56" t="s">
        <v>88</v>
      </c>
      <c r="AN126" s="402" t="s">
        <v>2113</v>
      </c>
      <c r="AO126" s="402" t="s">
        <v>2113</v>
      </c>
      <c r="AP126" s="404"/>
      <c r="AQ126" s="404"/>
      <c r="AR126" s="404"/>
      <c r="AS126" s="404"/>
      <c r="AT126" s="404"/>
      <c r="AU126" s="404"/>
      <c r="AV126" s="404"/>
    </row>
    <row r="127">
      <c r="A127" s="382" t="s">
        <v>2303</v>
      </c>
      <c r="B127" s="382" t="s">
        <v>43</v>
      </c>
      <c r="C127" s="382" t="s">
        <v>2079</v>
      </c>
      <c r="D127" s="382" t="s">
        <v>1130</v>
      </c>
      <c r="E127" s="383"/>
      <c r="F127" s="383"/>
      <c r="G127" s="386"/>
      <c r="H127" s="386" t="s">
        <v>694</v>
      </c>
      <c r="I127" s="386" t="s">
        <v>5220</v>
      </c>
      <c r="J127" s="386" t="s">
        <v>5221</v>
      </c>
      <c r="K127" s="386" t="s">
        <v>2081</v>
      </c>
      <c r="L127" s="386"/>
      <c r="M127" s="386" t="s">
        <v>5224</v>
      </c>
      <c r="N127" s="386" t="s">
        <v>1256</v>
      </c>
      <c r="O127" s="386" t="s">
        <v>306</v>
      </c>
      <c r="P127" s="386" t="s">
        <v>2083</v>
      </c>
      <c r="Q127" s="386" t="s">
        <v>3295</v>
      </c>
      <c r="R127" s="386" t="s">
        <v>5225</v>
      </c>
      <c r="S127" s="453">
        <v>14139.0</v>
      </c>
      <c r="T127" s="392">
        <f>SUMIFS('PO Line Items'!$H:$H, 'PO Line Items'!$C:$C, $A127) + SUMIFS('Change Orders'!$M:$M, 'Change Orders'!$E:$E, $A127, 'Change Orders'!$W:$W, "Approved")</f>
        <v>0</v>
      </c>
      <c r="U127" s="390" t="s">
        <v>5237</v>
      </c>
      <c r="V127" s="390">
        <f t="shared" si="1"/>
        <v>0</v>
      </c>
      <c r="W127" s="452">
        <f t="shared" si="2"/>
        <v>0</v>
      </c>
      <c r="X127" s="392">
        <f>SUMIFS('PO Line Items'!$H:$H, 'PO Line Items'!$C:$C, $A127) + SUMIFS('Change Orders'!$M:$M, 'Change Orders'!$E:$E, $A127, 'Change Orders'!$W:$W, "Approved")</f>
        <v>0</v>
      </c>
      <c r="Y127" s="452">
        <f t="shared" si="3"/>
        <v>0</v>
      </c>
      <c r="Z127" s="391"/>
      <c r="AA127" s="390">
        <f t="shared" si="4"/>
        <v>0</v>
      </c>
      <c r="AB127" s="386" t="s">
        <v>2920</v>
      </c>
      <c r="AC127" s="386" t="s">
        <v>2105</v>
      </c>
      <c r="AD127" s="415" t="b">
        <v>0</v>
      </c>
      <c r="AE127" s="383"/>
      <c r="AF127" s="386"/>
      <c r="AG127" s="399" t="s">
        <v>2287</v>
      </c>
      <c r="AH127" s="386" t="str">
        <f t="array" ref="AH127">_xlfn.XLOOKUP(AG127, 'GL Accounts'!$A$2:$A271, 'GL Accounts'!$B$2:$B271, "")</f>
        <v>Expense · Operations</v>
      </c>
      <c r="AI127" s="386" t="s">
        <v>2106</v>
      </c>
      <c r="AJ127" s="386" t="s">
        <v>1256</v>
      </c>
      <c r="AK127" s="386" t="s">
        <v>2111</v>
      </c>
      <c r="AL127" s="386" t="s">
        <v>2108</v>
      </c>
      <c r="AM127" s="56" t="s">
        <v>88</v>
      </c>
      <c r="AN127" s="402" t="s">
        <v>2113</v>
      </c>
      <c r="AO127" s="402" t="s">
        <v>2113</v>
      </c>
      <c r="AP127" s="404"/>
      <c r="AQ127" s="404"/>
      <c r="AR127" s="404"/>
      <c r="AS127" s="404"/>
      <c r="AT127" s="404"/>
      <c r="AU127" s="404"/>
      <c r="AV127" s="404"/>
    </row>
    <row r="128">
      <c r="A128" s="382" t="s">
        <v>5255</v>
      </c>
      <c r="B128" s="382" t="s">
        <v>43</v>
      </c>
      <c r="C128" s="382" t="s">
        <v>2079</v>
      </c>
      <c r="D128" s="382" t="s">
        <v>1130</v>
      </c>
      <c r="E128" s="383"/>
      <c r="F128" s="383"/>
      <c r="G128" s="383"/>
      <c r="H128" s="386" t="s">
        <v>694</v>
      </c>
      <c r="I128" s="386" t="s">
        <v>5220</v>
      </c>
      <c r="J128" s="386" t="s">
        <v>5257</v>
      </c>
      <c r="K128" s="386" t="s">
        <v>2081</v>
      </c>
      <c r="L128" s="383"/>
      <c r="M128" s="383"/>
      <c r="N128" s="386" t="s">
        <v>1140</v>
      </c>
      <c r="O128" s="386" t="s">
        <v>306</v>
      </c>
      <c r="P128" s="386" t="s">
        <v>2083</v>
      </c>
      <c r="Q128" s="386" t="s">
        <v>84</v>
      </c>
      <c r="R128" s="386" t="s">
        <v>75</v>
      </c>
      <c r="S128" s="414"/>
      <c r="T128" s="392">
        <f>SUMIFS('PO Line Items'!$H:$H, 'PO Line Items'!$C:$C, $A128) + SUMIFS('Change Orders'!$M:$M, 'Change Orders'!$E:$E, $A128, 'Change Orders'!$W:$W, "Approved")</f>
        <v>0</v>
      </c>
      <c r="U128" s="389"/>
      <c r="V128" s="389" t="str">
        <f t="shared" si="1"/>
        <v/>
      </c>
      <c r="W128" s="391" t="str">
        <f t="shared" si="2"/>
        <v/>
      </c>
      <c r="X128" s="388">
        <f>SUMIFS('PO Line Items'!$H:$H, 'PO Line Items'!$C:$C, $A128) + SUMIFS('Change Orders'!$M:$M, 'Change Orders'!$E:$E, $A128, 'Change Orders'!$W:$W, "Approved")</f>
        <v>0</v>
      </c>
      <c r="Y128" s="391">
        <f t="shared" si="3"/>
        <v>0</v>
      </c>
      <c r="Z128" s="391"/>
      <c r="AA128" s="389">
        <f t="shared" si="4"/>
        <v>0</v>
      </c>
      <c r="AB128" s="383"/>
      <c r="AC128" s="386" t="s">
        <v>2105</v>
      </c>
      <c r="AD128" s="415" t="b">
        <v>0</v>
      </c>
      <c r="AE128" s="383"/>
      <c r="AF128" s="383"/>
      <c r="AG128" s="399" t="s">
        <v>2287</v>
      </c>
      <c r="AH128" s="386" t="str">
        <f t="array" ref="AH128">_xlfn.XLOOKUP(AG128, 'GL Accounts'!$A$2:$A271, 'GL Accounts'!$B$2:$B271, "")</f>
        <v>Expense · Operations</v>
      </c>
      <c r="AI128" s="386" t="s">
        <v>2106</v>
      </c>
      <c r="AJ128" s="386" t="s">
        <v>1140</v>
      </c>
      <c r="AK128" s="386" t="s">
        <v>2111</v>
      </c>
      <c r="AL128" s="386" t="s">
        <v>2108</v>
      </c>
      <c r="AM128" s="56" t="s">
        <v>88</v>
      </c>
      <c r="AN128" s="402" t="s">
        <v>2113</v>
      </c>
      <c r="AO128" s="402" t="s">
        <v>2113</v>
      </c>
      <c r="AP128" s="404"/>
      <c r="AQ128" s="404"/>
      <c r="AR128" s="404"/>
      <c r="AS128" s="404"/>
      <c r="AT128" s="404"/>
      <c r="AU128" s="404"/>
      <c r="AV128" s="404"/>
    </row>
    <row r="129">
      <c r="A129" s="382" t="s">
        <v>5286</v>
      </c>
      <c r="B129" s="382" t="s">
        <v>43</v>
      </c>
      <c r="C129" s="382" t="s">
        <v>2079</v>
      </c>
      <c r="D129" s="382" t="s">
        <v>1130</v>
      </c>
      <c r="E129" s="383"/>
      <c r="F129" s="383"/>
      <c r="G129" s="383"/>
      <c r="H129" s="386" t="s">
        <v>694</v>
      </c>
      <c r="I129" s="386" t="s">
        <v>5220</v>
      </c>
      <c r="J129" s="386" t="s">
        <v>5289</v>
      </c>
      <c r="K129" s="386" t="s">
        <v>2081</v>
      </c>
      <c r="L129" s="383"/>
      <c r="M129" s="383"/>
      <c r="N129" s="386" t="s">
        <v>5290</v>
      </c>
      <c r="O129" s="386" t="s">
        <v>306</v>
      </c>
      <c r="P129" s="386" t="s">
        <v>2083</v>
      </c>
      <c r="Q129" s="386" t="s">
        <v>84</v>
      </c>
      <c r="R129" s="386" t="s">
        <v>75</v>
      </c>
      <c r="S129" s="414"/>
      <c r="T129" s="392">
        <f>SUMIFS('PO Line Items'!$H:$H, 'PO Line Items'!$C:$C, $A129) + SUMIFS('Change Orders'!$M:$M, 'Change Orders'!$E:$E, $A129, 'Change Orders'!$W:$W, "Approved")</f>
        <v>0</v>
      </c>
      <c r="U129" s="389"/>
      <c r="V129" s="389" t="str">
        <f t="shared" si="1"/>
        <v/>
      </c>
      <c r="W129" s="391" t="str">
        <f t="shared" si="2"/>
        <v/>
      </c>
      <c r="X129" s="388">
        <f>SUMIFS('PO Line Items'!$H:$H, 'PO Line Items'!$C:$C, $A129) + SUMIFS('Change Orders'!$M:$M, 'Change Orders'!$E:$E, $A129, 'Change Orders'!$W:$W, "Approved")</f>
        <v>0</v>
      </c>
      <c r="Y129" s="391">
        <f t="shared" si="3"/>
        <v>0</v>
      </c>
      <c r="Z129" s="391"/>
      <c r="AA129" s="389">
        <f t="shared" si="4"/>
        <v>0</v>
      </c>
      <c r="AB129" s="383"/>
      <c r="AC129" s="386" t="s">
        <v>2105</v>
      </c>
      <c r="AD129" s="415" t="b">
        <v>0</v>
      </c>
      <c r="AE129" s="383"/>
      <c r="AF129" s="383"/>
      <c r="AG129" s="399" t="s">
        <v>2287</v>
      </c>
      <c r="AH129" s="386" t="str">
        <f t="array" ref="AH129">_xlfn.XLOOKUP(AG129, 'GL Accounts'!$A$2:$A271, 'GL Accounts'!$B$2:$B271, "")</f>
        <v>Expense · Operations</v>
      </c>
      <c r="AI129" s="386" t="s">
        <v>2106</v>
      </c>
      <c r="AJ129" s="386" t="s">
        <v>5290</v>
      </c>
      <c r="AK129" s="386" t="s">
        <v>2111</v>
      </c>
      <c r="AL129" s="386" t="s">
        <v>2108</v>
      </c>
      <c r="AM129" s="56" t="s">
        <v>88</v>
      </c>
      <c r="AN129" s="402" t="s">
        <v>2113</v>
      </c>
      <c r="AO129" s="402" t="s">
        <v>2113</v>
      </c>
      <c r="AP129" s="404"/>
      <c r="AQ129" s="404"/>
      <c r="AR129" s="404"/>
      <c r="AS129" s="404"/>
      <c r="AT129" s="404"/>
      <c r="AU129" s="404"/>
      <c r="AV129" s="404"/>
    </row>
    <row r="130">
      <c r="A130" s="382" t="s">
        <v>5314</v>
      </c>
      <c r="B130" s="382" t="s">
        <v>43</v>
      </c>
      <c r="C130" s="382" t="s">
        <v>2079</v>
      </c>
      <c r="D130" s="382" t="s">
        <v>1130</v>
      </c>
      <c r="E130" s="383"/>
      <c r="F130" s="383"/>
      <c r="G130" s="383"/>
      <c r="H130" s="386" t="s">
        <v>694</v>
      </c>
      <c r="I130" s="386" t="s">
        <v>5220</v>
      </c>
      <c r="J130" s="386" t="s">
        <v>5317</v>
      </c>
      <c r="K130" s="386" t="s">
        <v>2081</v>
      </c>
      <c r="L130" s="383"/>
      <c r="M130" s="383"/>
      <c r="N130" s="386" t="s">
        <v>5318</v>
      </c>
      <c r="O130" s="386" t="s">
        <v>306</v>
      </c>
      <c r="P130" s="386" t="s">
        <v>2083</v>
      </c>
      <c r="Q130" s="386" t="s">
        <v>84</v>
      </c>
      <c r="R130" s="386" t="s">
        <v>75</v>
      </c>
      <c r="S130" s="414"/>
      <c r="T130" s="392">
        <f>SUMIFS('PO Line Items'!$H:$H, 'PO Line Items'!$C:$C, $A130) + SUMIFS('Change Orders'!$M:$M, 'Change Orders'!$E:$E, $A130, 'Change Orders'!$W:$W, "Approved")</f>
        <v>0</v>
      </c>
      <c r="U130" s="389"/>
      <c r="V130" s="389" t="str">
        <f t="shared" si="1"/>
        <v/>
      </c>
      <c r="W130" s="391" t="str">
        <f t="shared" si="2"/>
        <v/>
      </c>
      <c r="X130" s="388">
        <f>SUMIFS('PO Line Items'!$H:$H, 'PO Line Items'!$C:$C, $A130) + SUMIFS('Change Orders'!$M:$M, 'Change Orders'!$E:$E, $A130, 'Change Orders'!$W:$W, "Approved")</f>
        <v>0</v>
      </c>
      <c r="Y130" s="391">
        <f t="shared" si="3"/>
        <v>0</v>
      </c>
      <c r="Z130" s="391"/>
      <c r="AA130" s="389">
        <f t="shared" si="4"/>
        <v>0</v>
      </c>
      <c r="AB130" s="383"/>
      <c r="AC130" s="386" t="s">
        <v>2105</v>
      </c>
      <c r="AD130" s="415" t="b">
        <v>0</v>
      </c>
      <c r="AE130" s="383"/>
      <c r="AF130" s="383"/>
      <c r="AG130" s="399" t="s">
        <v>2287</v>
      </c>
      <c r="AH130" s="386" t="str">
        <f t="array" ref="AH130">_xlfn.XLOOKUP(AG130, 'GL Accounts'!$A$2:$A271, 'GL Accounts'!$B$2:$B271, "")</f>
        <v>Expense · Operations</v>
      </c>
      <c r="AI130" s="386" t="s">
        <v>2106</v>
      </c>
      <c r="AJ130" s="386" t="s">
        <v>5318</v>
      </c>
      <c r="AK130" s="386" t="s">
        <v>2111</v>
      </c>
      <c r="AL130" s="386" t="s">
        <v>2108</v>
      </c>
      <c r="AM130" s="56" t="s">
        <v>88</v>
      </c>
      <c r="AN130" s="402" t="s">
        <v>2113</v>
      </c>
      <c r="AO130" s="402" t="s">
        <v>2113</v>
      </c>
      <c r="AP130" s="404"/>
      <c r="AQ130" s="404"/>
      <c r="AR130" s="404"/>
      <c r="AS130" s="404"/>
      <c r="AT130" s="404"/>
      <c r="AU130" s="404"/>
      <c r="AV130" s="404"/>
    </row>
    <row r="131">
      <c r="A131" s="382" t="s">
        <v>5344</v>
      </c>
      <c r="B131" s="382" t="s">
        <v>43</v>
      </c>
      <c r="C131" s="382" t="s">
        <v>2079</v>
      </c>
      <c r="D131" s="382" t="s">
        <v>1130</v>
      </c>
      <c r="E131" s="383"/>
      <c r="F131" s="383"/>
      <c r="G131" s="383"/>
      <c r="H131" s="386" t="s">
        <v>694</v>
      </c>
      <c r="I131" s="386" t="s">
        <v>5220</v>
      </c>
      <c r="J131" s="386" t="s">
        <v>5347</v>
      </c>
      <c r="K131" s="386" t="s">
        <v>2081</v>
      </c>
      <c r="L131" s="383"/>
      <c r="M131" s="383"/>
      <c r="N131" s="386" t="s">
        <v>5350</v>
      </c>
      <c r="O131" s="386" t="s">
        <v>306</v>
      </c>
      <c r="P131" s="386" t="s">
        <v>2083</v>
      </c>
      <c r="Q131" s="386" t="s">
        <v>84</v>
      </c>
      <c r="R131" s="386" t="s">
        <v>75</v>
      </c>
      <c r="S131" s="414"/>
      <c r="T131" s="388">
        <f>SUMIFS('PO Line Items'!$H:$H, 'PO Line Items'!$C:$C, $A131) + SUMIFS('Change Orders'!$M:$M, 'Change Orders'!$E:$E, $A131, 'Change Orders'!$W:$W, "Approved")</f>
        <v>0</v>
      </c>
      <c r="U131" s="389"/>
      <c r="V131" s="389" t="str">
        <f t="shared" si="1"/>
        <v/>
      </c>
      <c r="W131" s="391" t="str">
        <f t="shared" si="2"/>
        <v/>
      </c>
      <c r="X131" s="388">
        <f>SUMIFS('PO Line Items'!$H:$H, 'PO Line Items'!$C:$C, $A131) + SUMIFS('Change Orders'!$M:$M, 'Change Orders'!$E:$E, $A131, 'Change Orders'!$W:$W, "Approved")</f>
        <v>0</v>
      </c>
      <c r="Y131" s="391">
        <f t="shared" si="3"/>
        <v>0</v>
      </c>
      <c r="Z131" s="391"/>
      <c r="AA131" s="389">
        <f t="shared" si="4"/>
        <v>0</v>
      </c>
      <c r="AB131" s="383"/>
      <c r="AC131" s="386" t="s">
        <v>2105</v>
      </c>
      <c r="AD131" s="415" t="b">
        <v>0</v>
      </c>
      <c r="AE131" s="383"/>
      <c r="AF131" s="383"/>
      <c r="AG131" s="399" t="s">
        <v>2287</v>
      </c>
      <c r="AH131" s="386" t="str">
        <f t="array" ref="AH131">_xlfn.XLOOKUP(AG131, 'GL Accounts'!$A$2:$A271, 'GL Accounts'!$B$2:$B271, "")</f>
        <v>Expense · Operations</v>
      </c>
      <c r="AI131" s="386" t="s">
        <v>2106</v>
      </c>
      <c r="AJ131" s="386" t="s">
        <v>5350</v>
      </c>
      <c r="AK131" s="386" t="s">
        <v>2111</v>
      </c>
      <c r="AL131" s="386" t="s">
        <v>2108</v>
      </c>
      <c r="AM131" s="56" t="s">
        <v>88</v>
      </c>
      <c r="AN131" s="402" t="s">
        <v>2113</v>
      </c>
      <c r="AO131" s="402" t="s">
        <v>2113</v>
      </c>
      <c r="AP131" s="404"/>
      <c r="AQ131" s="404"/>
      <c r="AR131" s="404"/>
      <c r="AS131" s="404"/>
      <c r="AT131" s="404"/>
      <c r="AU131" s="404"/>
      <c r="AV131" s="404"/>
    </row>
    <row r="132">
      <c r="A132" s="382" t="s">
        <v>5382</v>
      </c>
      <c r="B132" s="382" t="s">
        <v>43</v>
      </c>
      <c r="C132" s="382" t="s">
        <v>2079</v>
      </c>
      <c r="D132" s="382" t="s">
        <v>1130</v>
      </c>
      <c r="E132" s="383"/>
      <c r="F132" s="383"/>
      <c r="G132" s="383"/>
      <c r="H132" s="386" t="s">
        <v>694</v>
      </c>
      <c r="I132" s="386" t="s">
        <v>5384</v>
      </c>
      <c r="J132" s="386" t="s">
        <v>5385</v>
      </c>
      <c r="K132" s="386" t="s">
        <v>2081</v>
      </c>
      <c r="L132" s="383"/>
      <c r="M132" s="383"/>
      <c r="N132" s="386" t="s">
        <v>1114</v>
      </c>
      <c r="O132" s="386" t="s">
        <v>306</v>
      </c>
      <c r="P132" s="386" t="s">
        <v>2083</v>
      </c>
      <c r="Q132" s="386" t="s">
        <v>84</v>
      </c>
      <c r="R132" s="386" t="s">
        <v>75</v>
      </c>
      <c r="S132" s="414"/>
      <c r="T132" s="388">
        <f>SUMIFS('PO Line Items'!$H:$H, 'PO Line Items'!$C:$C, $A132) + SUMIFS('Change Orders'!$M:$M, 'Change Orders'!$E:$E, $A132, 'Change Orders'!$W:$W, "Approved")</f>
        <v>0</v>
      </c>
      <c r="U132" s="389"/>
      <c r="V132" s="389" t="str">
        <f t="shared" si="1"/>
        <v/>
      </c>
      <c r="W132" s="391" t="str">
        <f t="shared" si="2"/>
        <v/>
      </c>
      <c r="X132" s="388">
        <f>SUMIFS('PO Line Items'!$H:$H, 'PO Line Items'!$C:$C, $A132) + SUMIFS('Change Orders'!$M:$M, 'Change Orders'!$E:$E, $A132, 'Change Orders'!$W:$W, "Approved")</f>
        <v>0</v>
      </c>
      <c r="Y132" s="391">
        <f t="shared" si="3"/>
        <v>0</v>
      </c>
      <c r="Z132" s="391"/>
      <c r="AA132" s="389">
        <f t="shared" si="4"/>
        <v>0</v>
      </c>
      <c r="AB132" s="383"/>
      <c r="AC132" s="386" t="s">
        <v>2105</v>
      </c>
      <c r="AD132" s="415" t="b">
        <v>0</v>
      </c>
      <c r="AE132" s="383"/>
      <c r="AF132" s="383"/>
      <c r="AG132" s="399" t="s">
        <v>2287</v>
      </c>
      <c r="AH132" s="386" t="str">
        <f t="array" ref="AH132">_xlfn.XLOOKUP(AG132, 'GL Accounts'!$A$2:$A271, 'GL Accounts'!$B$2:$B271, "")</f>
        <v>Expense · Operations</v>
      </c>
      <c r="AI132" s="386" t="s">
        <v>2106</v>
      </c>
      <c r="AJ132" s="386" t="s">
        <v>1114</v>
      </c>
      <c r="AK132" s="386" t="s">
        <v>2111</v>
      </c>
      <c r="AL132" s="386" t="s">
        <v>2108</v>
      </c>
      <c r="AM132" s="56" t="s">
        <v>88</v>
      </c>
      <c r="AN132" s="402" t="s">
        <v>2113</v>
      </c>
      <c r="AO132" s="402" t="s">
        <v>2113</v>
      </c>
      <c r="AP132" s="404"/>
      <c r="AQ132" s="404"/>
      <c r="AR132" s="404"/>
      <c r="AS132" s="404"/>
      <c r="AT132" s="404"/>
      <c r="AU132" s="404"/>
      <c r="AV132" s="404"/>
    </row>
    <row r="133">
      <c r="A133" s="382" t="s">
        <v>5400</v>
      </c>
      <c r="B133" s="382" t="s">
        <v>43</v>
      </c>
      <c r="C133" s="382" t="s">
        <v>2079</v>
      </c>
      <c r="D133" s="382" t="s">
        <v>1130</v>
      </c>
      <c r="E133" s="383"/>
      <c r="F133" s="383"/>
      <c r="G133" s="383"/>
      <c r="H133" s="386" t="s">
        <v>694</v>
      </c>
      <c r="I133" s="386" t="s">
        <v>5384</v>
      </c>
      <c r="J133" s="386" t="s">
        <v>5401</v>
      </c>
      <c r="K133" s="386" t="s">
        <v>2081</v>
      </c>
      <c r="L133" s="383"/>
      <c r="M133" s="383"/>
      <c r="N133" s="386" t="s">
        <v>5403</v>
      </c>
      <c r="O133" s="386" t="s">
        <v>306</v>
      </c>
      <c r="P133" s="386" t="s">
        <v>2083</v>
      </c>
      <c r="Q133" s="386" t="s">
        <v>84</v>
      </c>
      <c r="R133" s="386" t="s">
        <v>75</v>
      </c>
      <c r="S133" s="414"/>
      <c r="T133" s="388">
        <f>SUMIFS('PO Line Items'!$H:$H, 'PO Line Items'!$C:$C, $A133) + SUMIFS('Change Orders'!$M:$M, 'Change Orders'!$E:$E, $A133, 'Change Orders'!$W:$W, "Approved")</f>
        <v>0</v>
      </c>
      <c r="U133" s="389"/>
      <c r="V133" s="389" t="str">
        <f t="shared" si="1"/>
        <v/>
      </c>
      <c r="W133" s="391" t="str">
        <f t="shared" si="2"/>
        <v/>
      </c>
      <c r="X133" s="388">
        <f>SUMIFS('PO Line Items'!$H:$H, 'PO Line Items'!$C:$C, $A133) + SUMIFS('Change Orders'!$M:$M, 'Change Orders'!$E:$E, $A133, 'Change Orders'!$W:$W, "Approved")</f>
        <v>0</v>
      </c>
      <c r="Y133" s="391">
        <f t="shared" si="3"/>
        <v>0</v>
      </c>
      <c r="Z133" s="391"/>
      <c r="AA133" s="389">
        <f t="shared" si="4"/>
        <v>0</v>
      </c>
      <c r="AB133" s="383"/>
      <c r="AC133" s="386" t="s">
        <v>2105</v>
      </c>
      <c r="AD133" s="415" t="b">
        <v>0</v>
      </c>
      <c r="AE133" s="383"/>
      <c r="AF133" s="383"/>
      <c r="AG133" s="399" t="s">
        <v>2287</v>
      </c>
      <c r="AH133" s="386" t="str">
        <f t="array" ref="AH133">_xlfn.XLOOKUP(AG133, 'GL Accounts'!$A$2:$A271, 'GL Accounts'!$B$2:$B271, "")</f>
        <v>Expense · Operations</v>
      </c>
      <c r="AI133" s="386" t="s">
        <v>2106</v>
      </c>
      <c r="AJ133" s="386" t="s">
        <v>5403</v>
      </c>
      <c r="AK133" s="386" t="s">
        <v>2111</v>
      </c>
      <c r="AL133" s="386" t="s">
        <v>2108</v>
      </c>
      <c r="AM133" s="56" t="s">
        <v>88</v>
      </c>
      <c r="AN133" s="402" t="s">
        <v>2113</v>
      </c>
      <c r="AO133" s="402" t="s">
        <v>2113</v>
      </c>
      <c r="AP133" s="404"/>
      <c r="AQ133" s="404"/>
      <c r="AR133" s="404"/>
      <c r="AS133" s="404"/>
      <c r="AT133" s="404"/>
      <c r="AU133" s="404"/>
      <c r="AV133" s="404"/>
    </row>
    <row r="134">
      <c r="A134" s="382" t="s">
        <v>2296</v>
      </c>
      <c r="B134" s="382" t="s">
        <v>43</v>
      </c>
      <c r="C134" s="382" t="s">
        <v>2079</v>
      </c>
      <c r="D134" s="382" t="s">
        <v>1130</v>
      </c>
      <c r="E134" s="386" t="s">
        <v>5423</v>
      </c>
      <c r="F134" s="383"/>
      <c r="G134" s="386" t="s">
        <v>5424</v>
      </c>
      <c r="H134" s="386" t="s">
        <v>694</v>
      </c>
      <c r="I134" s="386" t="s">
        <v>5426</v>
      </c>
      <c r="J134" s="386" t="s">
        <v>5428</v>
      </c>
      <c r="K134" s="386" t="s">
        <v>2081</v>
      </c>
      <c r="L134" s="383"/>
      <c r="M134" s="386" t="s">
        <v>5429</v>
      </c>
      <c r="N134" s="386" t="s">
        <v>5430</v>
      </c>
      <c r="O134" s="386" t="s">
        <v>306</v>
      </c>
      <c r="P134" s="386" t="s">
        <v>2083</v>
      </c>
      <c r="Q134" s="386" t="s">
        <v>3295</v>
      </c>
      <c r="R134" s="386" t="s">
        <v>5225</v>
      </c>
      <c r="S134" s="453">
        <v>14139.0</v>
      </c>
      <c r="T134" s="392">
        <f>SUMIFS('PO Line Items'!$H:$H, 'PO Line Items'!$C:$C, $A134) + SUMIFS('Change Orders'!$M:$M, 'Change Orders'!$E:$E, $A134, 'Change Orders'!$W:$W, "Approved")</f>
        <v>0</v>
      </c>
      <c r="U134" s="390" t="s">
        <v>5237</v>
      </c>
      <c r="V134" s="389">
        <f t="shared" si="1"/>
        <v>0</v>
      </c>
      <c r="W134" s="391">
        <f t="shared" si="2"/>
        <v>0</v>
      </c>
      <c r="X134" s="392">
        <f>SUMIFS('PO Line Items'!$H:$H, 'PO Line Items'!$C:$C, $A134) + SUMIFS('Change Orders'!$M:$M, 'Change Orders'!$E:$E, $A134, 'Change Orders'!$W:$W, "Approved")</f>
        <v>0</v>
      </c>
      <c r="Y134" s="391">
        <f t="shared" si="3"/>
        <v>0</v>
      </c>
      <c r="Z134" s="391"/>
      <c r="AA134" s="389">
        <f t="shared" si="4"/>
        <v>0</v>
      </c>
      <c r="AB134" s="386" t="s">
        <v>2920</v>
      </c>
      <c r="AC134" s="386" t="s">
        <v>5457</v>
      </c>
      <c r="AD134" s="415" t="b">
        <v>0</v>
      </c>
      <c r="AE134" s="386" t="s">
        <v>4995</v>
      </c>
      <c r="AF134" s="383"/>
      <c r="AG134" s="399" t="s">
        <v>2287</v>
      </c>
      <c r="AH134" s="386" t="str">
        <f t="array" ref="AH134">_xlfn.XLOOKUP(AG134, 'GL Accounts'!$A$2:$A271, 'GL Accounts'!$B$2:$B271, "")</f>
        <v>Expense · Operations</v>
      </c>
      <c r="AI134" s="386" t="s">
        <v>2106</v>
      </c>
      <c r="AJ134" s="386" t="s">
        <v>5430</v>
      </c>
      <c r="AK134" s="386" t="s">
        <v>2111</v>
      </c>
      <c r="AL134" s="386" t="s">
        <v>2108</v>
      </c>
      <c r="AM134" s="56" t="s">
        <v>88</v>
      </c>
      <c r="AN134" s="402" t="s">
        <v>2113</v>
      </c>
      <c r="AO134" s="402" t="s">
        <v>2113</v>
      </c>
      <c r="AP134" s="404"/>
      <c r="AQ134" s="404"/>
      <c r="AR134" s="404"/>
      <c r="AS134" s="404"/>
      <c r="AT134" s="404"/>
      <c r="AU134" s="404"/>
      <c r="AV134" s="404"/>
    </row>
    <row r="135">
      <c r="A135" s="382" t="s">
        <v>5470</v>
      </c>
      <c r="B135" s="382" t="s">
        <v>43</v>
      </c>
      <c r="C135" s="382" t="s">
        <v>2079</v>
      </c>
      <c r="D135" s="382" t="s">
        <v>1130</v>
      </c>
      <c r="E135" s="386" t="s">
        <v>5423</v>
      </c>
      <c r="F135" s="383"/>
      <c r="G135" s="386" t="s">
        <v>5424</v>
      </c>
      <c r="H135" s="386" t="s">
        <v>694</v>
      </c>
      <c r="I135" s="386" t="s">
        <v>5426</v>
      </c>
      <c r="J135" s="386" t="s">
        <v>5473</v>
      </c>
      <c r="K135" s="386" t="s">
        <v>2081</v>
      </c>
      <c r="L135" s="383"/>
      <c r="M135" s="386" t="s">
        <v>5474</v>
      </c>
      <c r="N135" s="386" t="s">
        <v>5430</v>
      </c>
      <c r="O135" s="386" t="s">
        <v>306</v>
      </c>
      <c r="P135" s="386" t="s">
        <v>2083</v>
      </c>
      <c r="Q135" s="386" t="s">
        <v>3295</v>
      </c>
      <c r="R135" s="386" t="s">
        <v>5225</v>
      </c>
      <c r="S135" s="453">
        <v>14139.0</v>
      </c>
      <c r="T135" s="392">
        <f>SUMIFS('PO Line Items'!$H:$H, 'PO Line Items'!$C:$C, $A135) + SUMIFS('Change Orders'!$M:$M, 'Change Orders'!$E:$E, $A135, 'Change Orders'!$W:$W, "Approved")</f>
        <v>0</v>
      </c>
      <c r="U135" s="390" t="s">
        <v>5237</v>
      </c>
      <c r="V135" s="389">
        <f t="shared" si="1"/>
        <v>0</v>
      </c>
      <c r="W135" s="391">
        <f t="shared" si="2"/>
        <v>0</v>
      </c>
      <c r="X135" s="392">
        <f>SUMIFS('PO Line Items'!$H:$H, 'PO Line Items'!$C:$C, $A135) + SUMIFS('Change Orders'!$M:$M, 'Change Orders'!$E:$E, $A135, 'Change Orders'!$W:$W, "Approved")</f>
        <v>0</v>
      </c>
      <c r="Y135" s="391">
        <f t="shared" si="3"/>
        <v>0</v>
      </c>
      <c r="Z135" s="391"/>
      <c r="AA135" s="389">
        <f t="shared" si="4"/>
        <v>0</v>
      </c>
      <c r="AB135" s="386" t="s">
        <v>2920</v>
      </c>
      <c r="AC135" s="386" t="s">
        <v>5457</v>
      </c>
      <c r="AD135" s="415" t="b">
        <v>0</v>
      </c>
      <c r="AE135" s="386" t="s">
        <v>4995</v>
      </c>
      <c r="AF135" s="383"/>
      <c r="AG135" s="399" t="s">
        <v>2287</v>
      </c>
      <c r="AH135" s="386" t="str">
        <f t="array" ref="AH135">_xlfn.XLOOKUP(AG135, 'GL Accounts'!$A$2:$A271, 'GL Accounts'!$B$2:$B271, "")</f>
        <v>Expense · Operations</v>
      </c>
      <c r="AI135" s="386" t="s">
        <v>2106</v>
      </c>
      <c r="AJ135" s="386" t="s">
        <v>5430</v>
      </c>
      <c r="AK135" s="386" t="s">
        <v>2111</v>
      </c>
      <c r="AL135" s="386" t="s">
        <v>2108</v>
      </c>
      <c r="AM135" s="56" t="s">
        <v>88</v>
      </c>
      <c r="AN135" s="402" t="s">
        <v>2113</v>
      </c>
      <c r="AO135" s="402" t="s">
        <v>2113</v>
      </c>
      <c r="AP135" s="404"/>
      <c r="AQ135" s="404"/>
      <c r="AR135" s="404"/>
      <c r="AS135" s="404"/>
      <c r="AT135" s="404"/>
      <c r="AU135" s="404"/>
      <c r="AV135" s="404"/>
    </row>
    <row r="136">
      <c r="A136" s="382" t="s">
        <v>2299</v>
      </c>
      <c r="B136" s="382" t="s">
        <v>43</v>
      </c>
      <c r="C136" s="382" t="s">
        <v>2079</v>
      </c>
      <c r="D136" s="382" t="s">
        <v>1130</v>
      </c>
      <c r="E136" s="386" t="s">
        <v>5423</v>
      </c>
      <c r="F136" s="383"/>
      <c r="G136" s="386" t="s">
        <v>5424</v>
      </c>
      <c r="H136" s="386" t="s">
        <v>694</v>
      </c>
      <c r="I136" s="386" t="s">
        <v>5426</v>
      </c>
      <c r="J136" s="386" t="s">
        <v>5497</v>
      </c>
      <c r="K136" s="386" t="s">
        <v>2081</v>
      </c>
      <c r="L136" s="383"/>
      <c r="M136" s="386" t="s">
        <v>5498</v>
      </c>
      <c r="N136" s="386" t="s">
        <v>5499</v>
      </c>
      <c r="O136" s="386" t="s">
        <v>306</v>
      </c>
      <c r="P136" s="386" t="s">
        <v>2083</v>
      </c>
      <c r="Q136" s="386" t="s">
        <v>3295</v>
      </c>
      <c r="R136" s="386" t="s">
        <v>5225</v>
      </c>
      <c r="S136" s="453">
        <v>14139.0</v>
      </c>
      <c r="T136" s="392">
        <f>SUMIFS('PO Line Items'!$H:$H, 'PO Line Items'!$C:$C, $A136) + SUMIFS('Change Orders'!$M:$M, 'Change Orders'!$E:$E, $A136, 'Change Orders'!$W:$W, "Approved")</f>
        <v>0</v>
      </c>
      <c r="U136" s="390" t="s">
        <v>5237</v>
      </c>
      <c r="V136" s="390">
        <f t="shared" si="1"/>
        <v>0</v>
      </c>
      <c r="W136" s="391">
        <f t="shared" si="2"/>
        <v>0</v>
      </c>
      <c r="X136" s="388">
        <f>SUMIFS('PO Line Items'!$H:$H, 'PO Line Items'!$C:$C, $A136) + SUMIFS('Change Orders'!$M:$M, 'Change Orders'!$E:$E, $A136, 'Change Orders'!$W:$W, "Approved")</f>
        <v>0</v>
      </c>
      <c r="Y136" s="391">
        <f t="shared" si="3"/>
        <v>0</v>
      </c>
      <c r="Z136" s="391"/>
      <c r="AA136" s="389">
        <f t="shared" si="4"/>
        <v>0</v>
      </c>
      <c r="AB136" s="386" t="s">
        <v>2920</v>
      </c>
      <c r="AC136" s="386" t="s">
        <v>5457</v>
      </c>
      <c r="AD136" s="415" t="b">
        <v>0</v>
      </c>
      <c r="AE136" s="386" t="s">
        <v>4995</v>
      </c>
      <c r="AF136" s="383"/>
      <c r="AG136" s="399" t="s">
        <v>2287</v>
      </c>
      <c r="AH136" s="386" t="str">
        <f t="array" ref="AH136">_xlfn.XLOOKUP(AG136, 'GL Accounts'!$A$2:$A271, 'GL Accounts'!$B$2:$B271, "")</f>
        <v>Expense · Operations</v>
      </c>
      <c r="AI136" s="386" t="s">
        <v>2106</v>
      </c>
      <c r="AJ136" s="386" t="s">
        <v>5499</v>
      </c>
      <c r="AK136" s="386" t="s">
        <v>2111</v>
      </c>
      <c r="AL136" s="386" t="s">
        <v>2108</v>
      </c>
      <c r="AM136" s="56" t="s">
        <v>88</v>
      </c>
      <c r="AN136" s="402" t="s">
        <v>2113</v>
      </c>
      <c r="AO136" s="402" t="s">
        <v>2113</v>
      </c>
      <c r="AP136" s="404"/>
      <c r="AQ136" s="404"/>
      <c r="AR136" s="404"/>
      <c r="AS136" s="404"/>
      <c r="AT136" s="404"/>
      <c r="AU136" s="404"/>
      <c r="AV136" s="404"/>
    </row>
    <row r="137">
      <c r="A137" s="382" t="s">
        <v>5522</v>
      </c>
      <c r="B137" s="382" t="s">
        <v>43</v>
      </c>
      <c r="C137" s="382" t="s">
        <v>2079</v>
      </c>
      <c r="D137" s="382" t="s">
        <v>1130</v>
      </c>
      <c r="E137" s="386" t="s">
        <v>5423</v>
      </c>
      <c r="F137" s="383"/>
      <c r="G137" s="386" t="s">
        <v>5424</v>
      </c>
      <c r="H137" s="386" t="s">
        <v>694</v>
      </c>
      <c r="I137" s="386" t="s">
        <v>5426</v>
      </c>
      <c r="J137" s="386" t="s">
        <v>5525</v>
      </c>
      <c r="K137" s="386" t="s">
        <v>2081</v>
      </c>
      <c r="L137" s="383"/>
      <c r="M137" s="386" t="s">
        <v>5526</v>
      </c>
      <c r="N137" s="386" t="s">
        <v>5527</v>
      </c>
      <c r="O137" s="386" t="s">
        <v>306</v>
      </c>
      <c r="P137" s="386" t="s">
        <v>2083</v>
      </c>
      <c r="Q137" s="386" t="s">
        <v>3295</v>
      </c>
      <c r="R137" s="386" t="s">
        <v>5225</v>
      </c>
      <c r="S137" s="453">
        <v>14139.0</v>
      </c>
      <c r="T137" s="392">
        <f>SUMIFS('PO Line Items'!$H:$H, 'PO Line Items'!$C:$C, $A137) + SUMIFS('Change Orders'!$M:$M, 'Change Orders'!$E:$E, $A137, 'Change Orders'!$W:$W, "Approved")</f>
        <v>0</v>
      </c>
      <c r="U137" s="390" t="s">
        <v>5237</v>
      </c>
      <c r="V137" s="390">
        <f t="shared" si="1"/>
        <v>0</v>
      </c>
      <c r="W137" s="391">
        <f t="shared" si="2"/>
        <v>0</v>
      </c>
      <c r="X137" s="388">
        <f>SUMIFS('PO Line Items'!$H:$H, 'PO Line Items'!$C:$C, $A137) + SUMIFS('Change Orders'!$M:$M, 'Change Orders'!$E:$E, $A137, 'Change Orders'!$W:$W, "Approved")</f>
        <v>0</v>
      </c>
      <c r="Y137" s="391">
        <f t="shared" si="3"/>
        <v>0</v>
      </c>
      <c r="Z137" s="391"/>
      <c r="AA137" s="389">
        <f t="shared" si="4"/>
        <v>0</v>
      </c>
      <c r="AB137" s="386" t="s">
        <v>2920</v>
      </c>
      <c r="AC137" s="386" t="s">
        <v>5457</v>
      </c>
      <c r="AD137" s="415" t="b">
        <v>0</v>
      </c>
      <c r="AE137" s="386" t="s">
        <v>4995</v>
      </c>
      <c r="AF137" s="383"/>
      <c r="AG137" s="399" t="s">
        <v>2287</v>
      </c>
      <c r="AH137" s="386" t="str">
        <f t="array" ref="AH137">_xlfn.XLOOKUP(AG137, 'GL Accounts'!$A$2:$A271, 'GL Accounts'!$B$2:$B271, "")</f>
        <v>Expense · Operations</v>
      </c>
      <c r="AI137" s="386" t="s">
        <v>2106</v>
      </c>
      <c r="AJ137" s="386" t="s">
        <v>5527</v>
      </c>
      <c r="AK137" s="386" t="s">
        <v>2111</v>
      </c>
      <c r="AL137" s="386" t="s">
        <v>2108</v>
      </c>
      <c r="AM137" s="56" t="s">
        <v>88</v>
      </c>
      <c r="AN137" s="402" t="s">
        <v>2113</v>
      </c>
      <c r="AO137" s="402" t="s">
        <v>2113</v>
      </c>
      <c r="AP137" s="404"/>
      <c r="AQ137" s="404"/>
      <c r="AR137" s="404"/>
      <c r="AS137" s="404"/>
      <c r="AT137" s="404"/>
      <c r="AU137" s="404"/>
      <c r="AV137" s="404"/>
    </row>
    <row r="138">
      <c r="A138" s="382" t="s">
        <v>5559</v>
      </c>
      <c r="B138" s="382" t="s">
        <v>43</v>
      </c>
      <c r="C138" s="382" t="s">
        <v>2079</v>
      </c>
      <c r="D138" s="382" t="s">
        <v>1130</v>
      </c>
      <c r="E138" s="386" t="s">
        <v>5423</v>
      </c>
      <c r="F138" s="383"/>
      <c r="G138" s="386" t="s">
        <v>5424</v>
      </c>
      <c r="H138" s="386" t="s">
        <v>694</v>
      </c>
      <c r="I138" s="386" t="s">
        <v>5426</v>
      </c>
      <c r="J138" s="386" t="s">
        <v>5562</v>
      </c>
      <c r="K138" s="386" t="s">
        <v>2081</v>
      </c>
      <c r="L138" s="383"/>
      <c r="M138" s="386" t="s">
        <v>5563</v>
      </c>
      <c r="N138" s="386" t="s">
        <v>5564</v>
      </c>
      <c r="O138" s="386" t="s">
        <v>306</v>
      </c>
      <c r="P138" s="386" t="s">
        <v>2083</v>
      </c>
      <c r="Q138" s="386" t="s">
        <v>3295</v>
      </c>
      <c r="R138" s="386" t="s">
        <v>5225</v>
      </c>
      <c r="S138" s="453">
        <v>14139.0</v>
      </c>
      <c r="T138" s="392">
        <f>SUMIFS('PO Line Items'!$H:$H, 'PO Line Items'!$C:$C, $A138) + SUMIFS('Change Orders'!$M:$M, 'Change Orders'!$E:$E, $A138, 'Change Orders'!$W:$W, "Approved")</f>
        <v>0</v>
      </c>
      <c r="U138" s="390" t="s">
        <v>5237</v>
      </c>
      <c r="V138" s="389">
        <f t="shared" si="1"/>
        <v>0</v>
      </c>
      <c r="W138" s="391">
        <f t="shared" si="2"/>
        <v>0</v>
      </c>
      <c r="X138" s="388">
        <f>SUMIFS('PO Line Items'!$H:$H, 'PO Line Items'!$C:$C, $A138) + SUMIFS('Change Orders'!$M:$M, 'Change Orders'!$E:$E, $A138, 'Change Orders'!$W:$W, "Approved")</f>
        <v>0</v>
      </c>
      <c r="Y138" s="391">
        <f t="shared" si="3"/>
        <v>0</v>
      </c>
      <c r="Z138" s="391"/>
      <c r="AA138" s="389">
        <f t="shared" si="4"/>
        <v>0</v>
      </c>
      <c r="AB138" s="386" t="s">
        <v>2920</v>
      </c>
      <c r="AC138" s="386" t="s">
        <v>5457</v>
      </c>
      <c r="AD138" s="415" t="b">
        <v>0</v>
      </c>
      <c r="AE138" s="386" t="s">
        <v>4995</v>
      </c>
      <c r="AF138" s="383"/>
      <c r="AG138" s="399" t="s">
        <v>2287</v>
      </c>
      <c r="AH138" s="386" t="str">
        <f t="array" ref="AH138">_xlfn.XLOOKUP(AG138, 'GL Accounts'!$A$2:$A271, 'GL Accounts'!$B$2:$B271, "")</f>
        <v>Expense · Operations</v>
      </c>
      <c r="AI138" s="386" t="s">
        <v>2106</v>
      </c>
      <c r="AJ138" s="386" t="s">
        <v>5564</v>
      </c>
      <c r="AK138" s="386" t="s">
        <v>2111</v>
      </c>
      <c r="AL138" s="386" t="s">
        <v>2108</v>
      </c>
      <c r="AM138" s="56" t="s">
        <v>88</v>
      </c>
      <c r="AN138" s="402" t="s">
        <v>2113</v>
      </c>
      <c r="AO138" s="402" t="s">
        <v>2113</v>
      </c>
      <c r="AP138" s="404"/>
      <c r="AQ138" s="404"/>
      <c r="AR138" s="404"/>
      <c r="AS138" s="404"/>
      <c r="AT138" s="404"/>
      <c r="AU138" s="404"/>
      <c r="AV138" s="404"/>
    </row>
    <row r="139">
      <c r="A139" s="382" t="s">
        <v>5576</v>
      </c>
      <c r="B139" s="382" t="s">
        <v>43</v>
      </c>
      <c r="C139" s="382" t="s">
        <v>2079</v>
      </c>
      <c r="D139" s="382" t="s">
        <v>1130</v>
      </c>
      <c r="E139" s="386" t="s">
        <v>5423</v>
      </c>
      <c r="F139" s="383"/>
      <c r="G139" s="386" t="s">
        <v>5424</v>
      </c>
      <c r="H139" s="386" t="s">
        <v>694</v>
      </c>
      <c r="I139" s="386" t="s">
        <v>5426</v>
      </c>
      <c r="J139" s="386" t="s">
        <v>5578</v>
      </c>
      <c r="K139" s="386" t="s">
        <v>2081</v>
      </c>
      <c r="L139" s="383"/>
      <c r="M139" s="386" t="s">
        <v>5579</v>
      </c>
      <c r="N139" s="386" t="s">
        <v>5580</v>
      </c>
      <c r="O139" s="386" t="s">
        <v>306</v>
      </c>
      <c r="P139" s="386" t="s">
        <v>2083</v>
      </c>
      <c r="Q139" s="386" t="s">
        <v>3295</v>
      </c>
      <c r="R139" s="386" t="s">
        <v>5225</v>
      </c>
      <c r="S139" s="453">
        <v>14139.0</v>
      </c>
      <c r="T139" s="392">
        <f>SUMIFS('PO Line Items'!$H:$H, 'PO Line Items'!$C:$C, $A139) + SUMIFS('Change Orders'!$M:$M, 'Change Orders'!$E:$E, $A139, 'Change Orders'!$W:$W, "Approved")</f>
        <v>0</v>
      </c>
      <c r="U139" s="390" t="s">
        <v>5237</v>
      </c>
      <c r="V139" s="389">
        <f t="shared" si="1"/>
        <v>0</v>
      </c>
      <c r="W139" s="391">
        <f t="shared" si="2"/>
        <v>0</v>
      </c>
      <c r="X139" s="388">
        <f>SUMIFS('PO Line Items'!$H:$H, 'PO Line Items'!$C:$C, $A139) + SUMIFS('Change Orders'!$M:$M, 'Change Orders'!$E:$E, $A139, 'Change Orders'!$W:$W, "Approved")</f>
        <v>0</v>
      </c>
      <c r="Y139" s="391">
        <f t="shared" si="3"/>
        <v>0</v>
      </c>
      <c r="Z139" s="391"/>
      <c r="AA139" s="389">
        <f t="shared" si="4"/>
        <v>0</v>
      </c>
      <c r="AB139" s="386" t="s">
        <v>2920</v>
      </c>
      <c r="AC139" s="386" t="s">
        <v>5457</v>
      </c>
      <c r="AD139" s="415" t="b">
        <v>0</v>
      </c>
      <c r="AE139" s="386" t="s">
        <v>4995</v>
      </c>
      <c r="AF139" s="383"/>
      <c r="AG139" s="399" t="s">
        <v>2287</v>
      </c>
      <c r="AH139" s="386" t="str">
        <f t="array" ref="AH139">_xlfn.XLOOKUP(AG139, 'GL Accounts'!$A$2:$A271, 'GL Accounts'!$B$2:$B271, "")</f>
        <v>Expense · Operations</v>
      </c>
      <c r="AI139" s="386" t="s">
        <v>2106</v>
      </c>
      <c r="AJ139" s="386" t="s">
        <v>5580</v>
      </c>
      <c r="AK139" s="386" t="s">
        <v>2111</v>
      </c>
      <c r="AL139" s="386" t="s">
        <v>2108</v>
      </c>
      <c r="AM139" s="56" t="s">
        <v>88</v>
      </c>
      <c r="AN139" s="402" t="s">
        <v>2113</v>
      </c>
      <c r="AO139" s="402" t="s">
        <v>2113</v>
      </c>
      <c r="AP139" s="404"/>
      <c r="AQ139" s="404"/>
      <c r="AR139" s="404"/>
      <c r="AS139" s="404"/>
      <c r="AT139" s="404"/>
      <c r="AU139" s="404"/>
      <c r="AV139" s="404"/>
    </row>
    <row r="140">
      <c r="A140" s="382" t="s">
        <v>5596</v>
      </c>
      <c r="B140" s="382" t="s">
        <v>43</v>
      </c>
      <c r="C140" s="382" t="s">
        <v>2079</v>
      </c>
      <c r="D140" s="382" t="s">
        <v>1130</v>
      </c>
      <c r="E140" s="383"/>
      <c r="F140" s="383"/>
      <c r="G140" s="383"/>
      <c r="H140" s="386" t="s">
        <v>1165</v>
      </c>
      <c r="I140" s="386" t="s">
        <v>5599</v>
      </c>
      <c r="J140" s="386" t="s">
        <v>1167</v>
      </c>
      <c r="K140" s="386" t="s">
        <v>2081</v>
      </c>
      <c r="L140" s="383"/>
      <c r="M140" s="383"/>
      <c r="N140" s="386" t="s">
        <v>1166</v>
      </c>
      <c r="O140" s="386" t="s">
        <v>306</v>
      </c>
      <c r="P140" s="386" t="s">
        <v>2083</v>
      </c>
      <c r="Q140" s="386" t="s">
        <v>2084</v>
      </c>
      <c r="R140" s="386" t="s">
        <v>75</v>
      </c>
      <c r="S140" s="414"/>
      <c r="T140" s="388">
        <f>SUMIFS('PO Line Items'!$H:$H, 'PO Line Items'!$C:$C, $A140) + SUMIFS('Change Orders'!$M:$M, 'Change Orders'!$E:$E, $A140, 'Change Orders'!$W:$W, "Approved")</f>
        <v>0</v>
      </c>
      <c r="U140" s="389"/>
      <c r="V140" s="389" t="str">
        <f t="shared" si="1"/>
        <v/>
      </c>
      <c r="W140" s="391" t="str">
        <f t="shared" si="2"/>
        <v/>
      </c>
      <c r="X140" s="388">
        <f>SUMIFS('PO Line Items'!$H:$H, 'PO Line Items'!$C:$C, $A140) + SUMIFS('Change Orders'!$M:$M, 'Change Orders'!$E:$E, $A140, 'Change Orders'!$W:$W, "Approved")</f>
        <v>0</v>
      </c>
      <c r="Y140" s="391">
        <f t="shared" si="3"/>
        <v>0</v>
      </c>
      <c r="Z140" s="391"/>
      <c r="AA140" s="389">
        <f t="shared" si="4"/>
        <v>0</v>
      </c>
      <c r="AB140" s="383"/>
      <c r="AC140" s="386" t="s">
        <v>2105</v>
      </c>
      <c r="AD140" s="415" t="b">
        <v>0</v>
      </c>
      <c r="AE140" s="383"/>
      <c r="AF140" s="383"/>
      <c r="AG140" s="399" t="s">
        <v>5622</v>
      </c>
      <c r="AH140" s="386" t="str">
        <f t="array" ref="AH140">_xlfn.XLOOKUP(AG140, 'GL Accounts'!$A$2:$A271, 'GL Accounts'!$B$2:$B271, "")</f>
        <v>Expense · Experience</v>
      </c>
      <c r="AI140" s="386" t="s">
        <v>2106</v>
      </c>
      <c r="AJ140" s="386" t="s">
        <v>1166</v>
      </c>
      <c r="AK140" s="386" t="s">
        <v>2111</v>
      </c>
      <c r="AL140" s="386" t="s">
        <v>2108</v>
      </c>
      <c r="AM140" s="56" t="s">
        <v>88</v>
      </c>
      <c r="AN140" s="402" t="s">
        <v>2113</v>
      </c>
      <c r="AO140" s="402" t="s">
        <v>2113</v>
      </c>
      <c r="AP140" s="404"/>
      <c r="AQ140" s="404"/>
      <c r="AR140" s="404"/>
      <c r="AS140" s="404"/>
      <c r="AT140" s="404"/>
      <c r="AU140" s="404"/>
      <c r="AV140" s="404"/>
    </row>
    <row r="141">
      <c r="A141" s="382" t="s">
        <v>5631</v>
      </c>
      <c r="B141" s="382" t="s">
        <v>43</v>
      </c>
      <c r="C141" s="382" t="s">
        <v>2079</v>
      </c>
      <c r="D141" s="382" t="s">
        <v>1130</v>
      </c>
      <c r="E141" s="383"/>
      <c r="F141" s="383"/>
      <c r="G141" s="383"/>
      <c r="H141" s="386" t="s">
        <v>1165</v>
      </c>
      <c r="I141" s="386" t="s">
        <v>5632</v>
      </c>
      <c r="J141" s="386" t="s">
        <v>5633</v>
      </c>
      <c r="K141" s="386" t="s">
        <v>2081</v>
      </c>
      <c r="L141" s="383"/>
      <c r="M141" s="383"/>
      <c r="N141" s="386" t="s">
        <v>5635</v>
      </c>
      <c r="O141" s="386" t="s">
        <v>306</v>
      </c>
      <c r="P141" s="386" t="s">
        <v>2083</v>
      </c>
      <c r="Q141" s="386" t="s">
        <v>2084</v>
      </c>
      <c r="R141" s="386" t="s">
        <v>75</v>
      </c>
      <c r="S141" s="414"/>
      <c r="T141" s="388">
        <f>SUMIFS('PO Line Items'!$H:$H, 'PO Line Items'!$C:$C, $A141) + SUMIFS('Change Orders'!$M:$M, 'Change Orders'!$E:$E, $A141, 'Change Orders'!$W:$W, "Approved")</f>
        <v>0</v>
      </c>
      <c r="U141" s="389"/>
      <c r="V141" s="389" t="str">
        <f t="shared" si="1"/>
        <v/>
      </c>
      <c r="W141" s="391" t="str">
        <f t="shared" si="2"/>
        <v/>
      </c>
      <c r="X141" s="388">
        <f>SUMIFS('PO Line Items'!$H:$H, 'PO Line Items'!$C:$C, $A141) + SUMIFS('Change Orders'!$M:$M, 'Change Orders'!$E:$E, $A141, 'Change Orders'!$W:$W, "Approved")</f>
        <v>0</v>
      </c>
      <c r="Y141" s="391">
        <f t="shared" si="3"/>
        <v>0</v>
      </c>
      <c r="Z141" s="391"/>
      <c r="AA141" s="389">
        <f t="shared" si="4"/>
        <v>0</v>
      </c>
      <c r="AB141" s="383"/>
      <c r="AC141" s="386" t="s">
        <v>2105</v>
      </c>
      <c r="AD141" s="415" t="b">
        <v>0</v>
      </c>
      <c r="AE141" s="383"/>
      <c r="AF141" s="383"/>
      <c r="AG141" s="399" t="s">
        <v>5622</v>
      </c>
      <c r="AH141" s="386" t="str">
        <f t="array" ref="AH141">_xlfn.XLOOKUP(AG141, 'GL Accounts'!$A$2:$A271, 'GL Accounts'!$B$2:$B271, "")</f>
        <v>Expense · Experience</v>
      </c>
      <c r="AI141" s="386" t="s">
        <v>2106</v>
      </c>
      <c r="AJ141" s="386" t="s">
        <v>5635</v>
      </c>
      <c r="AK141" s="386" t="s">
        <v>2111</v>
      </c>
      <c r="AL141" s="386" t="s">
        <v>2108</v>
      </c>
      <c r="AM141" s="56" t="s">
        <v>88</v>
      </c>
      <c r="AN141" s="402" t="s">
        <v>2113</v>
      </c>
      <c r="AO141" s="402" t="s">
        <v>2113</v>
      </c>
      <c r="AP141" s="404"/>
      <c r="AQ141" s="404"/>
      <c r="AR141" s="404"/>
      <c r="AS141" s="404"/>
      <c r="AT141" s="404"/>
      <c r="AU141" s="404"/>
      <c r="AV141" s="404"/>
    </row>
    <row r="142">
      <c r="A142" s="382" t="s">
        <v>5665</v>
      </c>
      <c r="B142" s="382" t="s">
        <v>43</v>
      </c>
      <c r="C142" s="382" t="s">
        <v>2079</v>
      </c>
      <c r="D142" s="382" t="s">
        <v>1130</v>
      </c>
      <c r="E142" s="383"/>
      <c r="F142" s="383"/>
      <c r="G142" s="383"/>
      <c r="H142" s="386" t="s">
        <v>1165</v>
      </c>
      <c r="I142" s="386" t="s">
        <v>5632</v>
      </c>
      <c r="J142" s="386" t="s">
        <v>5668</v>
      </c>
      <c r="K142" s="386" t="s">
        <v>2081</v>
      </c>
      <c r="L142" s="383"/>
      <c r="M142" s="383"/>
      <c r="N142" s="386" t="s">
        <v>5670</v>
      </c>
      <c r="O142" s="386" t="s">
        <v>306</v>
      </c>
      <c r="P142" s="386" t="s">
        <v>2083</v>
      </c>
      <c r="Q142" s="386" t="s">
        <v>2084</v>
      </c>
      <c r="R142" s="386" t="s">
        <v>75</v>
      </c>
      <c r="S142" s="414"/>
      <c r="T142" s="388">
        <f>SUMIFS('PO Line Items'!$H:$H, 'PO Line Items'!$C:$C, $A142) + SUMIFS('Change Orders'!$M:$M, 'Change Orders'!$E:$E, $A142, 'Change Orders'!$W:$W, "Approved")</f>
        <v>0</v>
      </c>
      <c r="U142" s="389"/>
      <c r="V142" s="389" t="str">
        <f t="shared" si="1"/>
        <v/>
      </c>
      <c r="W142" s="391" t="str">
        <f t="shared" si="2"/>
        <v/>
      </c>
      <c r="X142" s="388">
        <f>SUMIFS('PO Line Items'!$H:$H, 'PO Line Items'!$C:$C, $A142) + SUMIFS('Change Orders'!$M:$M, 'Change Orders'!$E:$E, $A142, 'Change Orders'!$W:$W, "Approved")</f>
        <v>0</v>
      </c>
      <c r="Y142" s="391">
        <f t="shared" si="3"/>
        <v>0</v>
      </c>
      <c r="Z142" s="391"/>
      <c r="AA142" s="389">
        <f t="shared" si="4"/>
        <v>0</v>
      </c>
      <c r="AB142" s="383"/>
      <c r="AC142" s="386" t="s">
        <v>2105</v>
      </c>
      <c r="AD142" s="415" t="b">
        <v>0</v>
      </c>
      <c r="AE142" s="383"/>
      <c r="AF142" s="383"/>
      <c r="AG142" s="399" t="s">
        <v>5622</v>
      </c>
      <c r="AH142" s="386" t="str">
        <f t="array" ref="AH142">_xlfn.XLOOKUP(AG142, 'GL Accounts'!$A$2:$A271, 'GL Accounts'!$B$2:$B271, "")</f>
        <v>Expense · Experience</v>
      </c>
      <c r="AI142" s="386" t="s">
        <v>2106</v>
      </c>
      <c r="AJ142" s="386" t="s">
        <v>5670</v>
      </c>
      <c r="AK142" s="386" t="s">
        <v>2111</v>
      </c>
      <c r="AL142" s="386" t="s">
        <v>2108</v>
      </c>
      <c r="AM142" s="56" t="s">
        <v>88</v>
      </c>
      <c r="AN142" s="402" t="s">
        <v>2113</v>
      </c>
      <c r="AO142" s="402" t="s">
        <v>2113</v>
      </c>
      <c r="AP142" s="404"/>
      <c r="AQ142" s="404"/>
      <c r="AR142" s="404"/>
      <c r="AS142" s="404"/>
      <c r="AT142" s="404"/>
      <c r="AU142" s="404"/>
      <c r="AV142" s="404"/>
    </row>
    <row r="143">
      <c r="A143" s="382" t="s">
        <v>5713</v>
      </c>
      <c r="B143" s="382" t="s">
        <v>43</v>
      </c>
      <c r="C143" s="382" t="s">
        <v>2079</v>
      </c>
      <c r="D143" s="382" t="s">
        <v>1130</v>
      </c>
      <c r="E143" s="383"/>
      <c r="F143" s="383"/>
      <c r="G143" s="383"/>
      <c r="H143" s="386" t="s">
        <v>1165</v>
      </c>
      <c r="I143" s="386" t="s">
        <v>5632</v>
      </c>
      <c r="J143" s="386" t="s">
        <v>2218</v>
      </c>
      <c r="K143" s="386" t="s">
        <v>2081</v>
      </c>
      <c r="L143" s="383"/>
      <c r="M143" s="383"/>
      <c r="N143" s="386" t="s">
        <v>5726</v>
      </c>
      <c r="O143" s="386" t="s">
        <v>306</v>
      </c>
      <c r="P143" s="386" t="s">
        <v>2083</v>
      </c>
      <c r="Q143" s="386" t="s">
        <v>2084</v>
      </c>
      <c r="R143" s="386" t="s">
        <v>75</v>
      </c>
      <c r="S143" s="414"/>
      <c r="T143" s="388">
        <f>SUMIFS('PO Line Items'!$H:$H, 'PO Line Items'!$C:$C, $A143) + SUMIFS('Change Orders'!$M:$M, 'Change Orders'!$E:$E, $A143, 'Change Orders'!$W:$W, "Approved")</f>
        <v>0</v>
      </c>
      <c r="U143" s="389"/>
      <c r="V143" s="389" t="str">
        <f t="shared" si="1"/>
        <v/>
      </c>
      <c r="W143" s="391" t="str">
        <f t="shared" si="2"/>
        <v/>
      </c>
      <c r="X143" s="388">
        <f>SUMIFS('PO Line Items'!$H:$H, 'PO Line Items'!$C:$C, $A143) + SUMIFS('Change Orders'!$M:$M, 'Change Orders'!$E:$E, $A143, 'Change Orders'!$W:$W, "Approved")</f>
        <v>0</v>
      </c>
      <c r="Y143" s="391">
        <f t="shared" si="3"/>
        <v>0</v>
      </c>
      <c r="Z143" s="391"/>
      <c r="AA143" s="389">
        <f t="shared" si="4"/>
        <v>0</v>
      </c>
      <c r="AB143" s="383"/>
      <c r="AC143" s="386" t="s">
        <v>2105</v>
      </c>
      <c r="AD143" s="415" t="b">
        <v>0</v>
      </c>
      <c r="AE143" s="383"/>
      <c r="AF143" s="383"/>
      <c r="AG143" s="399" t="s">
        <v>5622</v>
      </c>
      <c r="AH143" s="386" t="str">
        <f t="array" ref="AH143">_xlfn.XLOOKUP(AG143, 'GL Accounts'!$A$2:$A271, 'GL Accounts'!$B$2:$B271, "")</f>
        <v>Expense · Experience</v>
      </c>
      <c r="AI143" s="386" t="s">
        <v>2106</v>
      </c>
      <c r="AJ143" s="386" t="s">
        <v>5726</v>
      </c>
      <c r="AK143" s="386" t="s">
        <v>2111</v>
      </c>
      <c r="AL143" s="386" t="s">
        <v>2108</v>
      </c>
      <c r="AM143" s="56" t="s">
        <v>88</v>
      </c>
      <c r="AN143" s="402" t="s">
        <v>2113</v>
      </c>
      <c r="AO143" s="402" t="s">
        <v>2113</v>
      </c>
      <c r="AP143" s="404"/>
      <c r="AQ143" s="404"/>
      <c r="AR143" s="404"/>
      <c r="AS143" s="404"/>
      <c r="AT143" s="404"/>
      <c r="AU143" s="404"/>
      <c r="AV143" s="404"/>
    </row>
    <row r="144">
      <c r="A144" s="382" t="s">
        <v>5790</v>
      </c>
      <c r="B144" s="382" t="s">
        <v>43</v>
      </c>
      <c r="C144" s="382" t="s">
        <v>2079</v>
      </c>
      <c r="D144" s="382" t="s">
        <v>1130</v>
      </c>
      <c r="E144" s="383"/>
      <c r="F144" s="383"/>
      <c r="G144" s="383"/>
      <c r="H144" s="386" t="s">
        <v>1165</v>
      </c>
      <c r="I144" s="386" t="s">
        <v>5798</v>
      </c>
      <c r="J144" s="386" t="s">
        <v>5801</v>
      </c>
      <c r="K144" s="386" t="s">
        <v>2081</v>
      </c>
      <c r="L144" s="383"/>
      <c r="M144" s="383"/>
      <c r="N144" s="386" t="s">
        <v>5803</v>
      </c>
      <c r="O144" s="386" t="s">
        <v>306</v>
      </c>
      <c r="P144" s="386" t="s">
        <v>2083</v>
      </c>
      <c r="Q144" s="386" t="s">
        <v>2084</v>
      </c>
      <c r="R144" s="386" t="s">
        <v>75</v>
      </c>
      <c r="S144" s="414"/>
      <c r="T144" s="388">
        <f>SUMIFS('PO Line Items'!$H:$H, 'PO Line Items'!$C:$C, $A144) + SUMIFS('Change Orders'!$M:$M, 'Change Orders'!$E:$E, $A144, 'Change Orders'!$W:$W, "Approved")</f>
        <v>0</v>
      </c>
      <c r="U144" s="389"/>
      <c r="V144" s="389" t="str">
        <f t="shared" si="1"/>
        <v/>
      </c>
      <c r="W144" s="391" t="str">
        <f t="shared" si="2"/>
        <v/>
      </c>
      <c r="X144" s="388">
        <f>SUMIFS('PO Line Items'!$H:$H, 'PO Line Items'!$C:$C, $A144) + SUMIFS('Change Orders'!$M:$M, 'Change Orders'!$E:$E, $A144, 'Change Orders'!$W:$W, "Approved")</f>
        <v>0</v>
      </c>
      <c r="Y144" s="391">
        <f t="shared" si="3"/>
        <v>0</v>
      </c>
      <c r="Z144" s="391"/>
      <c r="AA144" s="389">
        <f t="shared" si="4"/>
        <v>0</v>
      </c>
      <c r="AB144" s="383"/>
      <c r="AC144" s="386" t="s">
        <v>2105</v>
      </c>
      <c r="AD144" s="415" t="b">
        <v>0</v>
      </c>
      <c r="AE144" s="383"/>
      <c r="AF144" s="383"/>
      <c r="AG144" s="399" t="s">
        <v>5622</v>
      </c>
      <c r="AH144" s="386" t="str">
        <f t="array" ref="AH144">_xlfn.XLOOKUP(AG144, 'GL Accounts'!$A$2:$A271, 'GL Accounts'!$B$2:$B271, "")</f>
        <v>Expense · Experience</v>
      </c>
      <c r="AI144" s="386" t="s">
        <v>2106</v>
      </c>
      <c r="AJ144" s="386" t="s">
        <v>5803</v>
      </c>
      <c r="AK144" s="386" t="s">
        <v>2111</v>
      </c>
      <c r="AL144" s="386" t="s">
        <v>2108</v>
      </c>
      <c r="AM144" s="56" t="s">
        <v>88</v>
      </c>
      <c r="AN144" s="402" t="s">
        <v>2113</v>
      </c>
      <c r="AO144" s="402" t="s">
        <v>2113</v>
      </c>
      <c r="AP144" s="404"/>
      <c r="AQ144" s="404"/>
      <c r="AR144" s="404"/>
      <c r="AS144" s="404"/>
      <c r="AT144" s="404"/>
      <c r="AU144" s="404"/>
      <c r="AV144" s="404"/>
    </row>
    <row r="145">
      <c r="A145" s="382" t="s">
        <v>5848</v>
      </c>
      <c r="B145" s="382" t="s">
        <v>43</v>
      </c>
      <c r="C145" s="382" t="s">
        <v>2079</v>
      </c>
      <c r="D145" s="382" t="s">
        <v>1130</v>
      </c>
      <c r="E145" s="383"/>
      <c r="F145" s="383"/>
      <c r="G145" s="383"/>
      <c r="H145" s="386" t="s">
        <v>1165</v>
      </c>
      <c r="I145" s="386" t="s">
        <v>5798</v>
      </c>
      <c r="J145" s="386" t="s">
        <v>5855</v>
      </c>
      <c r="K145" s="386" t="s">
        <v>2081</v>
      </c>
      <c r="L145" s="383"/>
      <c r="M145" s="383"/>
      <c r="N145" s="386" t="s">
        <v>5857</v>
      </c>
      <c r="O145" s="386" t="s">
        <v>306</v>
      </c>
      <c r="P145" s="386" t="s">
        <v>2083</v>
      </c>
      <c r="Q145" s="386" t="s">
        <v>2084</v>
      </c>
      <c r="R145" s="386" t="s">
        <v>75</v>
      </c>
      <c r="S145" s="414"/>
      <c r="T145" s="388">
        <f>SUMIFS('PO Line Items'!$H:$H, 'PO Line Items'!$C:$C, $A145) + SUMIFS('Change Orders'!$M:$M, 'Change Orders'!$E:$E, $A145, 'Change Orders'!$W:$W, "Approved")</f>
        <v>0</v>
      </c>
      <c r="U145" s="389"/>
      <c r="V145" s="389" t="str">
        <f t="shared" si="1"/>
        <v/>
      </c>
      <c r="W145" s="391" t="str">
        <f t="shared" si="2"/>
        <v/>
      </c>
      <c r="X145" s="388">
        <f>SUMIFS('PO Line Items'!$H:$H, 'PO Line Items'!$C:$C, $A145) + SUMIFS('Change Orders'!$M:$M, 'Change Orders'!$E:$E, $A145, 'Change Orders'!$W:$W, "Approved")</f>
        <v>0</v>
      </c>
      <c r="Y145" s="391">
        <f t="shared" si="3"/>
        <v>0</v>
      </c>
      <c r="Z145" s="391"/>
      <c r="AA145" s="389">
        <f t="shared" si="4"/>
        <v>0</v>
      </c>
      <c r="AB145" s="383"/>
      <c r="AC145" s="386" t="s">
        <v>2105</v>
      </c>
      <c r="AD145" s="415" t="b">
        <v>0</v>
      </c>
      <c r="AE145" s="383"/>
      <c r="AF145" s="383"/>
      <c r="AG145" s="399" t="s">
        <v>5622</v>
      </c>
      <c r="AH145" s="386" t="str">
        <f t="array" ref="AH145">_xlfn.XLOOKUP(AG145, 'GL Accounts'!$A$2:$A271, 'GL Accounts'!$B$2:$B271, "")</f>
        <v>Expense · Experience</v>
      </c>
      <c r="AI145" s="386" t="s">
        <v>2106</v>
      </c>
      <c r="AJ145" s="386" t="s">
        <v>5857</v>
      </c>
      <c r="AK145" s="386" t="s">
        <v>2111</v>
      </c>
      <c r="AL145" s="386" t="s">
        <v>2108</v>
      </c>
      <c r="AM145" s="56" t="s">
        <v>88</v>
      </c>
      <c r="AN145" s="402" t="s">
        <v>2113</v>
      </c>
      <c r="AO145" s="402" t="s">
        <v>2113</v>
      </c>
      <c r="AP145" s="404"/>
      <c r="AQ145" s="404"/>
      <c r="AR145" s="404"/>
      <c r="AS145" s="404"/>
      <c r="AT145" s="404"/>
      <c r="AU145" s="404"/>
      <c r="AV145" s="404"/>
    </row>
    <row r="146">
      <c r="A146" s="382" t="s">
        <v>5895</v>
      </c>
      <c r="B146" s="382" t="s">
        <v>43</v>
      </c>
      <c r="C146" s="382" t="s">
        <v>2079</v>
      </c>
      <c r="D146" s="382" t="s">
        <v>1130</v>
      </c>
      <c r="E146" s="383"/>
      <c r="F146" s="383"/>
      <c r="G146" s="383"/>
      <c r="H146" s="386" t="s">
        <v>1165</v>
      </c>
      <c r="I146" s="386" t="s">
        <v>5798</v>
      </c>
      <c r="J146" s="386" t="s">
        <v>5898</v>
      </c>
      <c r="K146" s="386" t="s">
        <v>2081</v>
      </c>
      <c r="L146" s="383"/>
      <c r="M146" s="383"/>
      <c r="N146" s="386" t="s">
        <v>5900</v>
      </c>
      <c r="O146" s="386" t="s">
        <v>306</v>
      </c>
      <c r="P146" s="386" t="s">
        <v>2083</v>
      </c>
      <c r="Q146" s="386" t="s">
        <v>2084</v>
      </c>
      <c r="R146" s="386" t="s">
        <v>75</v>
      </c>
      <c r="S146" s="414"/>
      <c r="T146" s="388">
        <f>SUMIFS('PO Line Items'!$H:$H, 'PO Line Items'!$C:$C, $A146) + SUMIFS('Change Orders'!$M:$M, 'Change Orders'!$E:$E, $A146, 'Change Orders'!$W:$W, "Approved")</f>
        <v>0</v>
      </c>
      <c r="U146" s="389"/>
      <c r="V146" s="389" t="str">
        <f t="shared" si="1"/>
        <v/>
      </c>
      <c r="W146" s="391" t="str">
        <f t="shared" si="2"/>
        <v/>
      </c>
      <c r="X146" s="388">
        <f>SUMIFS('PO Line Items'!$H:$H, 'PO Line Items'!$C:$C, $A146) + SUMIFS('Change Orders'!$M:$M, 'Change Orders'!$E:$E, $A146, 'Change Orders'!$W:$W, "Approved")</f>
        <v>0</v>
      </c>
      <c r="Y146" s="391">
        <f t="shared" si="3"/>
        <v>0</v>
      </c>
      <c r="Z146" s="391"/>
      <c r="AA146" s="389">
        <f t="shared" si="4"/>
        <v>0</v>
      </c>
      <c r="AB146" s="383"/>
      <c r="AC146" s="386" t="s">
        <v>2105</v>
      </c>
      <c r="AD146" s="415" t="b">
        <v>0</v>
      </c>
      <c r="AE146" s="383"/>
      <c r="AF146" s="383"/>
      <c r="AG146" s="399" t="s">
        <v>5622</v>
      </c>
      <c r="AH146" s="386" t="str">
        <f t="array" ref="AH146">_xlfn.XLOOKUP(AG146, 'GL Accounts'!$A$2:$A271, 'GL Accounts'!$B$2:$B271, "")</f>
        <v>Expense · Experience</v>
      </c>
      <c r="AI146" s="386" t="s">
        <v>2106</v>
      </c>
      <c r="AJ146" s="386" t="s">
        <v>5900</v>
      </c>
      <c r="AK146" s="386" t="s">
        <v>2111</v>
      </c>
      <c r="AL146" s="386" t="s">
        <v>2108</v>
      </c>
      <c r="AM146" s="56" t="s">
        <v>88</v>
      </c>
      <c r="AN146" s="402" t="s">
        <v>2113</v>
      </c>
      <c r="AO146" s="402" t="s">
        <v>2113</v>
      </c>
      <c r="AP146" s="404"/>
      <c r="AQ146" s="404"/>
      <c r="AR146" s="404"/>
      <c r="AS146" s="404"/>
      <c r="AT146" s="404"/>
      <c r="AU146" s="404"/>
      <c r="AV146" s="404"/>
    </row>
    <row r="147">
      <c r="A147" s="382" t="s">
        <v>5940</v>
      </c>
      <c r="B147" s="382" t="s">
        <v>43</v>
      </c>
      <c r="C147" s="382" t="s">
        <v>2079</v>
      </c>
      <c r="D147" s="382" t="s">
        <v>1130</v>
      </c>
      <c r="E147" s="383"/>
      <c r="F147" s="383"/>
      <c r="G147" s="383"/>
      <c r="H147" s="386" t="s">
        <v>1165</v>
      </c>
      <c r="I147" s="386" t="s">
        <v>5798</v>
      </c>
      <c r="J147" s="386" t="s">
        <v>5949</v>
      </c>
      <c r="K147" s="386" t="s">
        <v>2081</v>
      </c>
      <c r="L147" s="383"/>
      <c r="M147" s="383"/>
      <c r="N147" s="386" t="s">
        <v>5951</v>
      </c>
      <c r="O147" s="386" t="s">
        <v>306</v>
      </c>
      <c r="P147" s="386" t="s">
        <v>2083</v>
      </c>
      <c r="Q147" s="386" t="s">
        <v>2084</v>
      </c>
      <c r="R147" s="386" t="s">
        <v>75</v>
      </c>
      <c r="S147" s="414"/>
      <c r="T147" s="388">
        <f>SUMIFS('PO Line Items'!$H:$H, 'PO Line Items'!$C:$C, $A147) + SUMIFS('Change Orders'!$M:$M, 'Change Orders'!$E:$E, $A147, 'Change Orders'!$W:$W, "Approved")</f>
        <v>0</v>
      </c>
      <c r="U147" s="389"/>
      <c r="V147" s="389" t="str">
        <f t="shared" si="1"/>
        <v/>
      </c>
      <c r="W147" s="391" t="str">
        <f t="shared" si="2"/>
        <v/>
      </c>
      <c r="X147" s="388">
        <f>SUMIFS('PO Line Items'!$H:$H, 'PO Line Items'!$C:$C, $A147) + SUMIFS('Change Orders'!$M:$M, 'Change Orders'!$E:$E, $A147, 'Change Orders'!$W:$W, "Approved")</f>
        <v>0</v>
      </c>
      <c r="Y147" s="391">
        <f t="shared" si="3"/>
        <v>0</v>
      </c>
      <c r="Z147" s="391"/>
      <c r="AA147" s="389">
        <f t="shared" si="4"/>
        <v>0</v>
      </c>
      <c r="AB147" s="383"/>
      <c r="AC147" s="386" t="s">
        <v>2105</v>
      </c>
      <c r="AD147" s="415" t="b">
        <v>0</v>
      </c>
      <c r="AE147" s="383"/>
      <c r="AF147" s="383"/>
      <c r="AG147" s="399" t="s">
        <v>5622</v>
      </c>
      <c r="AH147" s="386" t="str">
        <f t="array" ref="AH147">_xlfn.XLOOKUP(AG147, 'GL Accounts'!$A$2:$A271, 'GL Accounts'!$B$2:$B271, "")</f>
        <v>Expense · Experience</v>
      </c>
      <c r="AI147" s="386" t="s">
        <v>2106</v>
      </c>
      <c r="AJ147" s="386" t="s">
        <v>5951</v>
      </c>
      <c r="AK147" s="386" t="s">
        <v>2111</v>
      </c>
      <c r="AL147" s="386" t="s">
        <v>2108</v>
      </c>
      <c r="AM147" s="56" t="s">
        <v>88</v>
      </c>
      <c r="AN147" s="402" t="s">
        <v>2113</v>
      </c>
      <c r="AO147" s="402" t="s">
        <v>2113</v>
      </c>
      <c r="AP147" s="404"/>
      <c r="AQ147" s="404"/>
      <c r="AR147" s="404"/>
      <c r="AS147" s="404"/>
      <c r="AT147" s="404"/>
      <c r="AU147" s="404"/>
      <c r="AV147" s="404"/>
    </row>
    <row r="148">
      <c r="A148" s="382" t="s">
        <v>5978</v>
      </c>
      <c r="B148" s="382" t="s">
        <v>43</v>
      </c>
      <c r="C148" s="382" t="s">
        <v>2079</v>
      </c>
      <c r="D148" s="382" t="s">
        <v>1130</v>
      </c>
      <c r="E148" s="383"/>
      <c r="F148" s="383"/>
      <c r="G148" s="383"/>
      <c r="H148" s="386" t="s">
        <v>1165</v>
      </c>
      <c r="I148" s="386" t="s">
        <v>5798</v>
      </c>
      <c r="J148" s="386" t="s">
        <v>5982</v>
      </c>
      <c r="K148" s="386" t="s">
        <v>2081</v>
      </c>
      <c r="L148" s="383"/>
      <c r="M148" s="383"/>
      <c r="N148" s="386" t="s">
        <v>5984</v>
      </c>
      <c r="O148" s="386" t="s">
        <v>306</v>
      </c>
      <c r="P148" s="386" t="s">
        <v>2083</v>
      </c>
      <c r="Q148" s="386" t="s">
        <v>2084</v>
      </c>
      <c r="R148" s="386" t="s">
        <v>75</v>
      </c>
      <c r="S148" s="414"/>
      <c r="T148" s="388">
        <f>SUMIFS('PO Line Items'!$H:$H, 'PO Line Items'!$C:$C, $A148) + SUMIFS('Change Orders'!$M:$M, 'Change Orders'!$E:$E, $A148, 'Change Orders'!$W:$W, "Approved")</f>
        <v>0</v>
      </c>
      <c r="U148" s="389"/>
      <c r="V148" s="389" t="str">
        <f t="shared" si="1"/>
        <v/>
      </c>
      <c r="W148" s="391" t="str">
        <f t="shared" si="2"/>
        <v/>
      </c>
      <c r="X148" s="388">
        <f>SUMIFS('PO Line Items'!$H:$H, 'PO Line Items'!$C:$C, $A148) + SUMIFS('Change Orders'!$M:$M, 'Change Orders'!$E:$E, $A148, 'Change Orders'!$W:$W, "Approved")</f>
        <v>0</v>
      </c>
      <c r="Y148" s="391">
        <f t="shared" si="3"/>
        <v>0</v>
      </c>
      <c r="Z148" s="391"/>
      <c r="AA148" s="389">
        <f t="shared" si="4"/>
        <v>0</v>
      </c>
      <c r="AB148" s="383"/>
      <c r="AC148" s="386" t="s">
        <v>2105</v>
      </c>
      <c r="AD148" s="415" t="b">
        <v>0</v>
      </c>
      <c r="AE148" s="383"/>
      <c r="AF148" s="383"/>
      <c r="AG148" s="399" t="s">
        <v>5622</v>
      </c>
      <c r="AH148" s="386" t="str">
        <f t="array" ref="AH148">_xlfn.XLOOKUP(AG148, 'GL Accounts'!$A$2:$A271, 'GL Accounts'!$B$2:$B271, "")</f>
        <v>Expense · Experience</v>
      </c>
      <c r="AI148" s="386" t="s">
        <v>2106</v>
      </c>
      <c r="AJ148" s="386" t="s">
        <v>5984</v>
      </c>
      <c r="AK148" s="386" t="s">
        <v>2111</v>
      </c>
      <c r="AL148" s="386" t="s">
        <v>2108</v>
      </c>
      <c r="AM148" s="56" t="s">
        <v>88</v>
      </c>
      <c r="AN148" s="402" t="s">
        <v>2113</v>
      </c>
      <c r="AO148" s="402" t="s">
        <v>2113</v>
      </c>
      <c r="AP148" s="404"/>
      <c r="AQ148" s="404"/>
      <c r="AR148" s="404"/>
      <c r="AS148" s="404"/>
      <c r="AT148" s="404"/>
      <c r="AU148" s="404"/>
      <c r="AV148" s="404"/>
    </row>
    <row r="149">
      <c r="A149" s="382" t="s">
        <v>6010</v>
      </c>
      <c r="B149" s="382" t="s">
        <v>43</v>
      </c>
      <c r="C149" s="382" t="s">
        <v>2079</v>
      </c>
      <c r="D149" s="382" t="s">
        <v>1130</v>
      </c>
      <c r="E149" s="383"/>
      <c r="F149" s="383"/>
      <c r="G149" s="383"/>
      <c r="H149" s="386" t="s">
        <v>1165</v>
      </c>
      <c r="I149" s="386" t="s">
        <v>6011</v>
      </c>
      <c r="J149" s="386" t="s">
        <v>1348</v>
      </c>
      <c r="K149" s="386" t="s">
        <v>2081</v>
      </c>
      <c r="L149" s="383"/>
      <c r="M149" s="383"/>
      <c r="N149" s="386" t="s">
        <v>1347</v>
      </c>
      <c r="O149" s="386" t="s">
        <v>306</v>
      </c>
      <c r="P149" s="386" t="s">
        <v>2083</v>
      </c>
      <c r="Q149" s="386" t="s">
        <v>2084</v>
      </c>
      <c r="R149" s="386" t="s">
        <v>75</v>
      </c>
      <c r="S149" s="414"/>
      <c r="T149" s="388">
        <f>SUMIFS('PO Line Items'!$H:$H, 'PO Line Items'!$C:$C, $A149) + SUMIFS('Change Orders'!$M:$M, 'Change Orders'!$E:$E, $A149, 'Change Orders'!$W:$W, "Approved")</f>
        <v>0</v>
      </c>
      <c r="U149" s="389"/>
      <c r="V149" s="389" t="str">
        <f t="shared" si="1"/>
        <v/>
      </c>
      <c r="W149" s="391" t="str">
        <f t="shared" si="2"/>
        <v/>
      </c>
      <c r="X149" s="388">
        <f>SUMIFS('PO Line Items'!$H:$H, 'PO Line Items'!$C:$C, $A149) + SUMIFS('Change Orders'!$M:$M, 'Change Orders'!$E:$E, $A149, 'Change Orders'!$W:$W, "Approved")</f>
        <v>0</v>
      </c>
      <c r="Y149" s="391">
        <f t="shared" si="3"/>
        <v>0</v>
      </c>
      <c r="Z149" s="391"/>
      <c r="AA149" s="389">
        <f t="shared" si="4"/>
        <v>0</v>
      </c>
      <c r="AB149" s="383"/>
      <c r="AC149" s="386" t="s">
        <v>2105</v>
      </c>
      <c r="AD149" s="415" t="b">
        <v>0</v>
      </c>
      <c r="AE149" s="383"/>
      <c r="AF149" s="383"/>
      <c r="AG149" s="399" t="s">
        <v>5622</v>
      </c>
      <c r="AH149" s="386" t="str">
        <f t="array" ref="AH149">_xlfn.XLOOKUP(AG149, 'GL Accounts'!$A$2:$A271, 'GL Accounts'!$B$2:$B271, "")</f>
        <v>Expense · Experience</v>
      </c>
      <c r="AI149" s="386" t="s">
        <v>2106</v>
      </c>
      <c r="AJ149" s="386" t="s">
        <v>1347</v>
      </c>
      <c r="AK149" s="386" t="s">
        <v>2111</v>
      </c>
      <c r="AL149" s="386" t="s">
        <v>2108</v>
      </c>
      <c r="AM149" s="56" t="s">
        <v>88</v>
      </c>
      <c r="AN149" s="402" t="s">
        <v>2113</v>
      </c>
      <c r="AO149" s="402" t="s">
        <v>2113</v>
      </c>
      <c r="AP149" s="404"/>
      <c r="AQ149" s="404"/>
      <c r="AR149" s="404"/>
      <c r="AS149" s="404"/>
      <c r="AT149" s="404"/>
      <c r="AU149" s="404"/>
      <c r="AV149" s="404"/>
    </row>
    <row r="150">
      <c r="A150" s="382" t="s">
        <v>6059</v>
      </c>
      <c r="B150" s="382" t="s">
        <v>43</v>
      </c>
      <c r="C150" s="382" t="s">
        <v>2079</v>
      </c>
      <c r="D150" s="382" t="s">
        <v>1130</v>
      </c>
      <c r="E150" s="383"/>
      <c r="F150" s="383"/>
      <c r="G150" s="383"/>
      <c r="H150" s="386" t="s">
        <v>1165</v>
      </c>
      <c r="I150" s="386" t="s">
        <v>6011</v>
      </c>
      <c r="J150" s="386" t="s">
        <v>6063</v>
      </c>
      <c r="K150" s="386" t="s">
        <v>2081</v>
      </c>
      <c r="L150" s="383"/>
      <c r="M150" s="383"/>
      <c r="N150" s="386" t="s">
        <v>6066</v>
      </c>
      <c r="O150" s="386" t="s">
        <v>306</v>
      </c>
      <c r="P150" s="386" t="s">
        <v>2083</v>
      </c>
      <c r="Q150" s="386" t="s">
        <v>2084</v>
      </c>
      <c r="R150" s="386" t="s">
        <v>75</v>
      </c>
      <c r="S150" s="414"/>
      <c r="T150" s="388">
        <f>SUMIFS('PO Line Items'!$H:$H, 'PO Line Items'!$C:$C, $A150) + SUMIFS('Change Orders'!$M:$M, 'Change Orders'!$E:$E, $A150, 'Change Orders'!$W:$W, "Approved")</f>
        <v>0</v>
      </c>
      <c r="U150" s="389"/>
      <c r="V150" s="389" t="str">
        <f t="shared" si="1"/>
        <v/>
      </c>
      <c r="W150" s="391" t="str">
        <f t="shared" si="2"/>
        <v/>
      </c>
      <c r="X150" s="388">
        <f>SUMIFS('PO Line Items'!$H:$H, 'PO Line Items'!$C:$C, $A150) + SUMIFS('Change Orders'!$M:$M, 'Change Orders'!$E:$E, $A150, 'Change Orders'!$W:$W, "Approved")</f>
        <v>0</v>
      </c>
      <c r="Y150" s="391">
        <f t="shared" si="3"/>
        <v>0</v>
      </c>
      <c r="Z150" s="391"/>
      <c r="AA150" s="389">
        <f t="shared" si="4"/>
        <v>0</v>
      </c>
      <c r="AB150" s="383"/>
      <c r="AC150" s="386" t="s">
        <v>2105</v>
      </c>
      <c r="AD150" s="415" t="b">
        <v>0</v>
      </c>
      <c r="AE150" s="383"/>
      <c r="AF150" s="383"/>
      <c r="AG150" s="399" t="s">
        <v>5622</v>
      </c>
      <c r="AH150" s="386" t="str">
        <f t="array" ref="AH150">_xlfn.XLOOKUP(AG150, 'GL Accounts'!$A$2:$A271, 'GL Accounts'!$B$2:$B271, "")</f>
        <v>Expense · Experience</v>
      </c>
      <c r="AI150" s="386" t="s">
        <v>2106</v>
      </c>
      <c r="AJ150" s="386" t="s">
        <v>6066</v>
      </c>
      <c r="AK150" s="386" t="s">
        <v>2111</v>
      </c>
      <c r="AL150" s="386" t="s">
        <v>2108</v>
      </c>
      <c r="AM150" s="56" t="s">
        <v>88</v>
      </c>
      <c r="AN150" s="402" t="s">
        <v>2113</v>
      </c>
      <c r="AO150" s="402" t="s">
        <v>2113</v>
      </c>
      <c r="AP150" s="404"/>
      <c r="AQ150" s="404"/>
      <c r="AR150" s="404"/>
      <c r="AS150" s="404"/>
      <c r="AT150" s="404"/>
      <c r="AU150" s="404"/>
      <c r="AV150" s="404"/>
    </row>
    <row r="151">
      <c r="A151" s="382" t="s">
        <v>6096</v>
      </c>
      <c r="B151" s="382" t="s">
        <v>43</v>
      </c>
      <c r="C151" s="382" t="s">
        <v>2079</v>
      </c>
      <c r="D151" s="382" t="s">
        <v>1130</v>
      </c>
      <c r="E151" s="383"/>
      <c r="F151" s="383"/>
      <c r="G151" s="383"/>
      <c r="H151" s="386" t="s">
        <v>1165</v>
      </c>
      <c r="I151" s="386" t="s">
        <v>6011</v>
      </c>
      <c r="J151" s="386" t="s">
        <v>6099</v>
      </c>
      <c r="K151" s="386" t="s">
        <v>2081</v>
      </c>
      <c r="L151" s="383"/>
      <c r="M151" s="383"/>
      <c r="N151" s="386" t="s">
        <v>6100</v>
      </c>
      <c r="O151" s="386" t="s">
        <v>306</v>
      </c>
      <c r="P151" s="386" t="s">
        <v>2083</v>
      </c>
      <c r="Q151" s="386" t="s">
        <v>2084</v>
      </c>
      <c r="R151" s="386" t="s">
        <v>75</v>
      </c>
      <c r="S151" s="414"/>
      <c r="T151" s="388">
        <f>SUMIFS('PO Line Items'!$H:$H, 'PO Line Items'!$C:$C, $A151) + SUMIFS('Change Orders'!$M:$M, 'Change Orders'!$E:$E, $A151, 'Change Orders'!$W:$W, "Approved")</f>
        <v>0</v>
      </c>
      <c r="U151" s="389"/>
      <c r="V151" s="389" t="str">
        <f t="shared" si="1"/>
        <v/>
      </c>
      <c r="W151" s="391" t="str">
        <f t="shared" si="2"/>
        <v/>
      </c>
      <c r="X151" s="388">
        <f>SUMIFS('PO Line Items'!$H:$H, 'PO Line Items'!$C:$C, $A151) + SUMIFS('Change Orders'!$M:$M, 'Change Orders'!$E:$E, $A151, 'Change Orders'!$W:$W, "Approved")</f>
        <v>0</v>
      </c>
      <c r="Y151" s="391">
        <f t="shared" si="3"/>
        <v>0</v>
      </c>
      <c r="Z151" s="391"/>
      <c r="AA151" s="389">
        <f t="shared" si="4"/>
        <v>0</v>
      </c>
      <c r="AB151" s="383"/>
      <c r="AC151" s="386" t="s">
        <v>2105</v>
      </c>
      <c r="AD151" s="415" t="b">
        <v>0</v>
      </c>
      <c r="AE151" s="383"/>
      <c r="AF151" s="383"/>
      <c r="AG151" s="399" t="s">
        <v>5622</v>
      </c>
      <c r="AH151" s="386" t="str">
        <f t="array" ref="AH151">_xlfn.XLOOKUP(AG151, 'GL Accounts'!$A$2:$A271, 'GL Accounts'!$B$2:$B271, "")</f>
        <v>Expense · Experience</v>
      </c>
      <c r="AI151" s="386" t="s">
        <v>2106</v>
      </c>
      <c r="AJ151" s="386" t="s">
        <v>6100</v>
      </c>
      <c r="AK151" s="386" t="s">
        <v>2111</v>
      </c>
      <c r="AL151" s="386" t="s">
        <v>2108</v>
      </c>
      <c r="AM151" s="56" t="s">
        <v>88</v>
      </c>
      <c r="AN151" s="402" t="s">
        <v>2113</v>
      </c>
      <c r="AO151" s="402" t="s">
        <v>2113</v>
      </c>
      <c r="AP151" s="404"/>
      <c r="AQ151" s="404"/>
      <c r="AR151" s="404"/>
      <c r="AS151" s="404"/>
      <c r="AT151" s="404"/>
      <c r="AU151" s="404"/>
      <c r="AV151" s="404"/>
    </row>
    <row r="152">
      <c r="A152" s="382" t="s">
        <v>6124</v>
      </c>
      <c r="B152" s="382" t="s">
        <v>43</v>
      </c>
      <c r="C152" s="382" t="s">
        <v>2079</v>
      </c>
      <c r="D152" s="382" t="s">
        <v>1130</v>
      </c>
      <c r="E152" s="383"/>
      <c r="F152" s="383"/>
      <c r="G152" s="383"/>
      <c r="H152" s="386" t="s">
        <v>1165</v>
      </c>
      <c r="I152" s="386" t="s">
        <v>6011</v>
      </c>
      <c r="J152" s="386" t="s">
        <v>6128</v>
      </c>
      <c r="K152" s="386" t="s">
        <v>2081</v>
      </c>
      <c r="L152" s="383"/>
      <c r="M152" s="383"/>
      <c r="N152" s="386" t="s">
        <v>6130</v>
      </c>
      <c r="O152" s="386" t="s">
        <v>306</v>
      </c>
      <c r="P152" s="386" t="s">
        <v>2083</v>
      </c>
      <c r="Q152" s="386" t="s">
        <v>2084</v>
      </c>
      <c r="R152" s="386" t="s">
        <v>75</v>
      </c>
      <c r="S152" s="414"/>
      <c r="T152" s="388">
        <f>SUMIFS('PO Line Items'!$H:$H, 'PO Line Items'!$C:$C, $A152) + SUMIFS('Change Orders'!$M:$M, 'Change Orders'!$E:$E, $A152, 'Change Orders'!$W:$W, "Approved")</f>
        <v>0</v>
      </c>
      <c r="U152" s="389"/>
      <c r="V152" s="389" t="str">
        <f t="shared" si="1"/>
        <v/>
      </c>
      <c r="W152" s="391" t="str">
        <f t="shared" si="2"/>
        <v/>
      </c>
      <c r="X152" s="388">
        <f>SUMIFS('PO Line Items'!$H:$H, 'PO Line Items'!$C:$C, $A152) + SUMIFS('Change Orders'!$M:$M, 'Change Orders'!$E:$E, $A152, 'Change Orders'!$W:$W, "Approved")</f>
        <v>0</v>
      </c>
      <c r="Y152" s="391">
        <f t="shared" si="3"/>
        <v>0</v>
      </c>
      <c r="Z152" s="391"/>
      <c r="AA152" s="389">
        <f t="shared" si="4"/>
        <v>0</v>
      </c>
      <c r="AB152" s="383"/>
      <c r="AC152" s="386" t="s">
        <v>2105</v>
      </c>
      <c r="AD152" s="415" t="b">
        <v>0</v>
      </c>
      <c r="AE152" s="383"/>
      <c r="AF152" s="383"/>
      <c r="AG152" s="399" t="s">
        <v>5622</v>
      </c>
      <c r="AH152" s="386" t="str">
        <f t="array" ref="AH152">_xlfn.XLOOKUP(AG152, 'GL Accounts'!$A$2:$A271, 'GL Accounts'!$B$2:$B271, "")</f>
        <v>Expense · Experience</v>
      </c>
      <c r="AI152" s="386" t="s">
        <v>2106</v>
      </c>
      <c r="AJ152" s="386" t="s">
        <v>6130</v>
      </c>
      <c r="AK152" s="386" t="s">
        <v>2111</v>
      </c>
      <c r="AL152" s="386" t="s">
        <v>2108</v>
      </c>
      <c r="AM152" s="56" t="s">
        <v>88</v>
      </c>
      <c r="AN152" s="402" t="s">
        <v>2113</v>
      </c>
      <c r="AO152" s="402" t="s">
        <v>2113</v>
      </c>
      <c r="AP152" s="404"/>
      <c r="AQ152" s="404"/>
      <c r="AR152" s="404"/>
      <c r="AS152" s="404"/>
      <c r="AT152" s="404"/>
      <c r="AU152" s="404"/>
      <c r="AV152" s="404"/>
    </row>
    <row r="153">
      <c r="A153" s="382" t="s">
        <v>6163</v>
      </c>
      <c r="B153" s="382" t="s">
        <v>43</v>
      </c>
      <c r="C153" s="382" t="s">
        <v>2079</v>
      </c>
      <c r="D153" s="382" t="s">
        <v>1130</v>
      </c>
      <c r="E153" s="383"/>
      <c r="F153" s="383"/>
      <c r="G153" s="383"/>
      <c r="H153" s="386" t="s">
        <v>1165</v>
      </c>
      <c r="I153" s="386" t="s">
        <v>6011</v>
      </c>
      <c r="J153" s="386" t="s">
        <v>6167</v>
      </c>
      <c r="K153" s="386" t="s">
        <v>2081</v>
      </c>
      <c r="L153" s="383"/>
      <c r="M153" s="383"/>
      <c r="N153" s="386" t="s">
        <v>6169</v>
      </c>
      <c r="O153" s="386" t="s">
        <v>306</v>
      </c>
      <c r="P153" s="386" t="s">
        <v>2083</v>
      </c>
      <c r="Q153" s="386" t="s">
        <v>2084</v>
      </c>
      <c r="R153" s="386" t="s">
        <v>75</v>
      </c>
      <c r="S153" s="414"/>
      <c r="T153" s="388">
        <f>SUMIFS('PO Line Items'!$H:$H, 'PO Line Items'!$C:$C, $A153) + SUMIFS('Change Orders'!$M:$M, 'Change Orders'!$E:$E, $A153, 'Change Orders'!$W:$W, "Approved")</f>
        <v>0</v>
      </c>
      <c r="U153" s="389"/>
      <c r="V153" s="389" t="str">
        <f t="shared" si="1"/>
        <v/>
      </c>
      <c r="W153" s="391" t="str">
        <f t="shared" si="2"/>
        <v/>
      </c>
      <c r="X153" s="388">
        <f>SUMIFS('PO Line Items'!$H:$H, 'PO Line Items'!$C:$C, $A153) + SUMIFS('Change Orders'!$M:$M, 'Change Orders'!$E:$E, $A153, 'Change Orders'!$W:$W, "Approved")</f>
        <v>0</v>
      </c>
      <c r="Y153" s="391">
        <f t="shared" si="3"/>
        <v>0</v>
      </c>
      <c r="Z153" s="391"/>
      <c r="AA153" s="389">
        <f t="shared" si="4"/>
        <v>0</v>
      </c>
      <c r="AB153" s="383"/>
      <c r="AC153" s="386" t="s">
        <v>2105</v>
      </c>
      <c r="AD153" s="415" t="b">
        <v>0</v>
      </c>
      <c r="AE153" s="383"/>
      <c r="AF153" s="383"/>
      <c r="AG153" s="399" t="s">
        <v>5622</v>
      </c>
      <c r="AH153" s="386" t="str">
        <f t="array" ref="AH153">_xlfn.XLOOKUP(AG153, 'GL Accounts'!$A$2:$A271, 'GL Accounts'!$B$2:$B271, "")</f>
        <v>Expense · Experience</v>
      </c>
      <c r="AI153" s="386" t="s">
        <v>2106</v>
      </c>
      <c r="AJ153" s="386" t="s">
        <v>6169</v>
      </c>
      <c r="AK153" s="386" t="s">
        <v>2111</v>
      </c>
      <c r="AL153" s="386" t="s">
        <v>2108</v>
      </c>
      <c r="AM153" s="56" t="s">
        <v>88</v>
      </c>
      <c r="AN153" s="402" t="s">
        <v>2113</v>
      </c>
      <c r="AO153" s="402" t="s">
        <v>2113</v>
      </c>
      <c r="AP153" s="404"/>
      <c r="AQ153" s="404"/>
      <c r="AR153" s="404"/>
      <c r="AS153" s="404"/>
      <c r="AT153" s="404"/>
      <c r="AU153" s="404"/>
      <c r="AV153" s="404"/>
    </row>
    <row r="154">
      <c r="A154" s="382" t="s">
        <v>6192</v>
      </c>
      <c r="B154" s="382" t="s">
        <v>43</v>
      </c>
      <c r="C154" s="382" t="s">
        <v>2079</v>
      </c>
      <c r="D154" s="382" t="s">
        <v>1130</v>
      </c>
      <c r="E154" s="383"/>
      <c r="F154" s="383"/>
      <c r="G154" s="383"/>
      <c r="H154" s="386" t="s">
        <v>1165</v>
      </c>
      <c r="I154" s="386" t="s">
        <v>6193</v>
      </c>
      <c r="J154" s="386" t="s">
        <v>6194</v>
      </c>
      <c r="K154" s="386" t="s">
        <v>2081</v>
      </c>
      <c r="L154" s="383"/>
      <c r="M154" s="383"/>
      <c r="N154" s="386" t="s">
        <v>6196</v>
      </c>
      <c r="O154" s="386" t="s">
        <v>306</v>
      </c>
      <c r="P154" s="386" t="s">
        <v>2083</v>
      </c>
      <c r="Q154" s="386" t="s">
        <v>2084</v>
      </c>
      <c r="R154" s="386" t="s">
        <v>75</v>
      </c>
      <c r="S154" s="414"/>
      <c r="T154" s="388">
        <f>SUMIFS('PO Line Items'!$H:$H, 'PO Line Items'!$C:$C, $A154) + SUMIFS('Change Orders'!$M:$M, 'Change Orders'!$E:$E, $A154, 'Change Orders'!$W:$W, "Approved")</f>
        <v>0</v>
      </c>
      <c r="U154" s="389"/>
      <c r="V154" s="389" t="str">
        <f t="shared" si="1"/>
        <v/>
      </c>
      <c r="W154" s="391" t="str">
        <f t="shared" si="2"/>
        <v/>
      </c>
      <c r="X154" s="388">
        <f>SUMIFS('PO Line Items'!$H:$H, 'PO Line Items'!$C:$C, $A154) + SUMIFS('Change Orders'!$M:$M, 'Change Orders'!$E:$E, $A154, 'Change Orders'!$W:$W, "Approved")</f>
        <v>0</v>
      </c>
      <c r="Y154" s="391">
        <f t="shared" si="3"/>
        <v>0</v>
      </c>
      <c r="Z154" s="391"/>
      <c r="AA154" s="389">
        <f t="shared" si="4"/>
        <v>0</v>
      </c>
      <c r="AB154" s="383"/>
      <c r="AC154" s="386" t="s">
        <v>2105</v>
      </c>
      <c r="AD154" s="415" t="b">
        <v>0</v>
      </c>
      <c r="AE154" s="383"/>
      <c r="AF154" s="383"/>
      <c r="AG154" s="399" t="s">
        <v>5622</v>
      </c>
      <c r="AH154" s="386" t="str">
        <f t="array" ref="AH154">_xlfn.XLOOKUP(AG154, 'GL Accounts'!$A$2:$A271, 'GL Accounts'!$B$2:$B271, "")</f>
        <v>Expense · Experience</v>
      </c>
      <c r="AI154" s="386" t="s">
        <v>2106</v>
      </c>
      <c r="AJ154" s="386" t="s">
        <v>6196</v>
      </c>
      <c r="AK154" s="386" t="s">
        <v>2111</v>
      </c>
      <c r="AL154" s="386" t="s">
        <v>2108</v>
      </c>
      <c r="AM154" s="56" t="s">
        <v>88</v>
      </c>
      <c r="AN154" s="402" t="s">
        <v>2113</v>
      </c>
      <c r="AO154" s="402" t="s">
        <v>2113</v>
      </c>
      <c r="AP154" s="404"/>
      <c r="AQ154" s="404"/>
      <c r="AR154" s="404"/>
      <c r="AS154" s="404"/>
      <c r="AT154" s="404"/>
      <c r="AU154" s="404"/>
      <c r="AV154" s="404"/>
    </row>
    <row r="155">
      <c r="A155" s="382" t="s">
        <v>6222</v>
      </c>
      <c r="B155" s="382" t="s">
        <v>43</v>
      </c>
      <c r="C155" s="382" t="s">
        <v>2079</v>
      </c>
      <c r="D155" s="382" t="s">
        <v>1130</v>
      </c>
      <c r="E155" s="383"/>
      <c r="F155" s="383"/>
      <c r="G155" s="383"/>
      <c r="H155" s="386" t="s">
        <v>1165</v>
      </c>
      <c r="I155" s="386" t="s">
        <v>6226</v>
      </c>
      <c r="J155" s="386" t="s">
        <v>6227</v>
      </c>
      <c r="K155" s="386" t="s">
        <v>2081</v>
      </c>
      <c r="L155" s="383"/>
      <c r="M155" s="383"/>
      <c r="N155" s="386" t="s">
        <v>6230</v>
      </c>
      <c r="O155" s="386" t="s">
        <v>306</v>
      </c>
      <c r="P155" s="386" t="s">
        <v>2083</v>
      </c>
      <c r="Q155" s="386" t="s">
        <v>2084</v>
      </c>
      <c r="R155" s="386" t="s">
        <v>75</v>
      </c>
      <c r="S155" s="414"/>
      <c r="T155" s="388">
        <f>SUMIFS('PO Line Items'!$H:$H, 'PO Line Items'!$C:$C, $A155) + SUMIFS('Change Orders'!$M:$M, 'Change Orders'!$E:$E, $A155, 'Change Orders'!$W:$W, "Approved")</f>
        <v>0</v>
      </c>
      <c r="U155" s="389"/>
      <c r="V155" s="389" t="str">
        <f t="shared" si="1"/>
        <v/>
      </c>
      <c r="W155" s="391" t="str">
        <f t="shared" si="2"/>
        <v/>
      </c>
      <c r="X155" s="388">
        <f>SUMIFS('PO Line Items'!$H:$H, 'PO Line Items'!$C:$C, $A155) + SUMIFS('Change Orders'!$M:$M, 'Change Orders'!$E:$E, $A155, 'Change Orders'!$W:$W, "Approved")</f>
        <v>0</v>
      </c>
      <c r="Y155" s="391">
        <f t="shared" si="3"/>
        <v>0</v>
      </c>
      <c r="Z155" s="391"/>
      <c r="AA155" s="389">
        <f t="shared" si="4"/>
        <v>0</v>
      </c>
      <c r="AB155" s="383"/>
      <c r="AC155" s="386" t="s">
        <v>2105</v>
      </c>
      <c r="AD155" s="415" t="b">
        <v>0</v>
      </c>
      <c r="AE155" s="383"/>
      <c r="AF155" s="383"/>
      <c r="AG155" s="399" t="s">
        <v>5622</v>
      </c>
      <c r="AH155" s="386" t="str">
        <f t="array" ref="AH155">_xlfn.XLOOKUP(AG155, 'GL Accounts'!$A$2:$A271, 'GL Accounts'!$B$2:$B271, "")</f>
        <v>Expense · Experience</v>
      </c>
      <c r="AI155" s="386" t="s">
        <v>2106</v>
      </c>
      <c r="AJ155" s="386" t="s">
        <v>6230</v>
      </c>
      <c r="AK155" s="386" t="s">
        <v>2111</v>
      </c>
      <c r="AL155" s="386" t="s">
        <v>2108</v>
      </c>
      <c r="AM155" s="56" t="s">
        <v>88</v>
      </c>
      <c r="AN155" s="402" t="s">
        <v>2113</v>
      </c>
      <c r="AO155" s="402" t="s">
        <v>2113</v>
      </c>
      <c r="AP155" s="404"/>
      <c r="AQ155" s="404"/>
      <c r="AR155" s="404"/>
      <c r="AS155" s="404"/>
      <c r="AT155" s="404"/>
      <c r="AU155" s="404"/>
      <c r="AV155" s="404"/>
    </row>
    <row r="156">
      <c r="A156" s="382" t="s">
        <v>6271</v>
      </c>
      <c r="B156" s="382" t="s">
        <v>43</v>
      </c>
      <c r="C156" s="382" t="s">
        <v>2079</v>
      </c>
      <c r="D156" s="382" t="s">
        <v>1130</v>
      </c>
      <c r="E156" s="383"/>
      <c r="F156" s="383"/>
      <c r="G156" s="383"/>
      <c r="H156" s="386" t="s">
        <v>1165</v>
      </c>
      <c r="I156" s="386" t="s">
        <v>6226</v>
      </c>
      <c r="J156" s="386" t="s">
        <v>6275</v>
      </c>
      <c r="K156" s="386" t="s">
        <v>2081</v>
      </c>
      <c r="L156" s="383"/>
      <c r="M156" s="383"/>
      <c r="N156" s="386" t="s">
        <v>6277</v>
      </c>
      <c r="O156" s="386" t="s">
        <v>306</v>
      </c>
      <c r="P156" s="386" t="s">
        <v>2083</v>
      </c>
      <c r="Q156" s="386" t="s">
        <v>2084</v>
      </c>
      <c r="R156" s="386" t="s">
        <v>75</v>
      </c>
      <c r="S156" s="414"/>
      <c r="T156" s="388">
        <f>SUMIFS('PO Line Items'!$H:$H, 'PO Line Items'!$C:$C, $A156) + SUMIFS('Change Orders'!$M:$M, 'Change Orders'!$E:$E, $A156, 'Change Orders'!$W:$W, "Approved")</f>
        <v>0</v>
      </c>
      <c r="U156" s="389"/>
      <c r="V156" s="389" t="str">
        <f t="shared" si="1"/>
        <v/>
      </c>
      <c r="W156" s="391" t="str">
        <f t="shared" si="2"/>
        <v/>
      </c>
      <c r="X156" s="388">
        <f>SUMIFS('PO Line Items'!$H:$H, 'PO Line Items'!$C:$C, $A156) + SUMIFS('Change Orders'!$M:$M, 'Change Orders'!$E:$E, $A156, 'Change Orders'!$W:$W, "Approved")</f>
        <v>0</v>
      </c>
      <c r="Y156" s="391">
        <f t="shared" si="3"/>
        <v>0</v>
      </c>
      <c r="Z156" s="391"/>
      <c r="AA156" s="389">
        <f t="shared" si="4"/>
        <v>0</v>
      </c>
      <c r="AB156" s="383"/>
      <c r="AC156" s="386" t="s">
        <v>2105</v>
      </c>
      <c r="AD156" s="415" t="b">
        <v>0</v>
      </c>
      <c r="AE156" s="383"/>
      <c r="AF156" s="383"/>
      <c r="AG156" s="399" t="s">
        <v>5622</v>
      </c>
      <c r="AH156" s="386" t="str">
        <f t="array" ref="AH156">_xlfn.XLOOKUP(AG156, 'GL Accounts'!$A$2:$A271, 'GL Accounts'!$B$2:$B271, "")</f>
        <v>Expense · Experience</v>
      </c>
      <c r="AI156" s="386" t="s">
        <v>2106</v>
      </c>
      <c r="AJ156" s="386" t="s">
        <v>6277</v>
      </c>
      <c r="AK156" s="386" t="s">
        <v>2111</v>
      </c>
      <c r="AL156" s="386" t="s">
        <v>2108</v>
      </c>
      <c r="AM156" s="56" t="s">
        <v>88</v>
      </c>
      <c r="AN156" s="402" t="s">
        <v>2113</v>
      </c>
      <c r="AO156" s="402" t="s">
        <v>2113</v>
      </c>
      <c r="AP156" s="404"/>
      <c r="AQ156" s="404"/>
      <c r="AR156" s="404"/>
      <c r="AS156" s="404"/>
      <c r="AT156" s="404"/>
      <c r="AU156" s="404"/>
      <c r="AV156" s="404"/>
    </row>
    <row r="157">
      <c r="A157" s="382" t="s">
        <v>6300</v>
      </c>
      <c r="B157" s="382" t="s">
        <v>43</v>
      </c>
      <c r="C157" s="382" t="s">
        <v>2079</v>
      </c>
      <c r="D157" s="382" t="s">
        <v>1130</v>
      </c>
      <c r="E157" s="383"/>
      <c r="F157" s="383"/>
      <c r="G157" s="383"/>
      <c r="H157" s="386" t="s">
        <v>1165</v>
      </c>
      <c r="I157" s="386" t="s">
        <v>6301</v>
      </c>
      <c r="J157" s="386" t="s">
        <v>6302</v>
      </c>
      <c r="K157" s="386" t="s">
        <v>2081</v>
      </c>
      <c r="L157" s="383"/>
      <c r="M157" s="383"/>
      <c r="N157" s="386" t="s">
        <v>6305</v>
      </c>
      <c r="O157" s="386" t="s">
        <v>306</v>
      </c>
      <c r="P157" s="386" t="s">
        <v>2083</v>
      </c>
      <c r="Q157" s="386" t="s">
        <v>2084</v>
      </c>
      <c r="R157" s="386" t="s">
        <v>75</v>
      </c>
      <c r="S157" s="414"/>
      <c r="T157" s="388">
        <f>SUMIFS('PO Line Items'!$H:$H, 'PO Line Items'!$C:$C, $A157) + SUMIFS('Change Orders'!$M:$M, 'Change Orders'!$E:$E, $A157, 'Change Orders'!$W:$W, "Approved")</f>
        <v>0</v>
      </c>
      <c r="U157" s="389"/>
      <c r="V157" s="389" t="str">
        <f t="shared" si="1"/>
        <v/>
      </c>
      <c r="W157" s="391" t="str">
        <f t="shared" si="2"/>
        <v/>
      </c>
      <c r="X157" s="388">
        <f>SUMIFS('PO Line Items'!$H:$H, 'PO Line Items'!$C:$C, $A157) + SUMIFS('Change Orders'!$M:$M, 'Change Orders'!$E:$E, $A157, 'Change Orders'!$W:$W, "Approved")</f>
        <v>0</v>
      </c>
      <c r="Y157" s="391">
        <f t="shared" si="3"/>
        <v>0</v>
      </c>
      <c r="Z157" s="391"/>
      <c r="AA157" s="389">
        <f t="shared" si="4"/>
        <v>0</v>
      </c>
      <c r="AB157" s="383"/>
      <c r="AC157" s="386" t="s">
        <v>2105</v>
      </c>
      <c r="AD157" s="415" t="b">
        <v>0</v>
      </c>
      <c r="AE157" s="383"/>
      <c r="AF157" s="383"/>
      <c r="AG157" s="399" t="s">
        <v>5622</v>
      </c>
      <c r="AH157" s="386" t="str">
        <f t="array" ref="AH157">_xlfn.XLOOKUP(AG157, 'GL Accounts'!$A$2:$A271, 'GL Accounts'!$B$2:$B271, "")</f>
        <v>Expense · Experience</v>
      </c>
      <c r="AI157" s="386" t="s">
        <v>2106</v>
      </c>
      <c r="AJ157" s="386" t="s">
        <v>6305</v>
      </c>
      <c r="AK157" s="386" t="s">
        <v>2111</v>
      </c>
      <c r="AL157" s="386" t="s">
        <v>2108</v>
      </c>
      <c r="AM157" s="56" t="s">
        <v>88</v>
      </c>
      <c r="AN157" s="402" t="s">
        <v>2113</v>
      </c>
      <c r="AO157" s="402" t="s">
        <v>2113</v>
      </c>
      <c r="AP157" s="404"/>
      <c r="AQ157" s="404"/>
      <c r="AR157" s="404"/>
      <c r="AS157" s="404"/>
      <c r="AT157" s="404"/>
      <c r="AU157" s="404"/>
      <c r="AV157" s="404"/>
    </row>
    <row r="158">
      <c r="A158" s="382" t="s">
        <v>6355</v>
      </c>
      <c r="B158" s="382" t="s">
        <v>43</v>
      </c>
      <c r="C158" s="382" t="s">
        <v>2079</v>
      </c>
      <c r="D158" s="382" t="s">
        <v>1130</v>
      </c>
      <c r="E158" s="383"/>
      <c r="F158" s="383"/>
      <c r="G158" s="383"/>
      <c r="H158" s="386" t="s">
        <v>1165</v>
      </c>
      <c r="I158" s="386" t="s">
        <v>6361</v>
      </c>
      <c r="J158" s="386" t="s">
        <v>6364</v>
      </c>
      <c r="K158" s="386" t="s">
        <v>2081</v>
      </c>
      <c r="L158" s="383"/>
      <c r="M158" s="383"/>
      <c r="N158" s="386" t="s">
        <v>6366</v>
      </c>
      <c r="O158" s="386" t="s">
        <v>306</v>
      </c>
      <c r="P158" s="386" t="s">
        <v>2083</v>
      </c>
      <c r="Q158" s="386" t="s">
        <v>2084</v>
      </c>
      <c r="R158" s="386" t="s">
        <v>75</v>
      </c>
      <c r="S158" s="414"/>
      <c r="T158" s="388">
        <f>SUMIFS('PO Line Items'!$H:$H, 'PO Line Items'!$C:$C, $A158) + SUMIFS('Change Orders'!$M:$M, 'Change Orders'!$E:$E, $A158, 'Change Orders'!$W:$W, "Approved")</f>
        <v>0</v>
      </c>
      <c r="U158" s="389"/>
      <c r="V158" s="389" t="str">
        <f t="shared" si="1"/>
        <v/>
      </c>
      <c r="W158" s="391" t="str">
        <f t="shared" si="2"/>
        <v/>
      </c>
      <c r="X158" s="388">
        <f>SUMIFS('PO Line Items'!$H:$H, 'PO Line Items'!$C:$C, $A158) + SUMIFS('Change Orders'!$M:$M, 'Change Orders'!$E:$E, $A158, 'Change Orders'!$W:$W, "Approved")</f>
        <v>0</v>
      </c>
      <c r="Y158" s="391">
        <f t="shared" si="3"/>
        <v>0</v>
      </c>
      <c r="Z158" s="391"/>
      <c r="AA158" s="389">
        <f t="shared" si="4"/>
        <v>0</v>
      </c>
      <c r="AB158" s="383"/>
      <c r="AC158" s="386" t="s">
        <v>2105</v>
      </c>
      <c r="AD158" s="415" t="b">
        <v>0</v>
      </c>
      <c r="AE158" s="383"/>
      <c r="AF158" s="383"/>
      <c r="AG158" s="399" t="s">
        <v>5622</v>
      </c>
      <c r="AH158" s="386" t="str">
        <f t="array" ref="AH158">_xlfn.XLOOKUP(AG158, 'GL Accounts'!$A$2:$A271, 'GL Accounts'!$B$2:$B271, "")</f>
        <v>Expense · Experience</v>
      </c>
      <c r="AI158" s="386" t="s">
        <v>2106</v>
      </c>
      <c r="AJ158" s="386" t="s">
        <v>6366</v>
      </c>
      <c r="AK158" s="386" t="s">
        <v>2111</v>
      </c>
      <c r="AL158" s="386" t="s">
        <v>2108</v>
      </c>
      <c r="AM158" s="56" t="s">
        <v>88</v>
      </c>
      <c r="AN158" s="402" t="s">
        <v>2113</v>
      </c>
      <c r="AO158" s="402" t="s">
        <v>2113</v>
      </c>
      <c r="AP158" s="404"/>
      <c r="AQ158" s="404"/>
      <c r="AR158" s="404"/>
      <c r="AS158" s="404"/>
      <c r="AT158" s="404"/>
      <c r="AU158" s="404"/>
      <c r="AV158" s="404"/>
    </row>
    <row r="159">
      <c r="A159" s="382" t="s">
        <v>6427</v>
      </c>
      <c r="B159" s="382" t="s">
        <v>43</v>
      </c>
      <c r="C159" s="382" t="s">
        <v>2079</v>
      </c>
      <c r="D159" s="382" t="s">
        <v>1130</v>
      </c>
      <c r="E159" s="383"/>
      <c r="F159" s="383"/>
      <c r="G159" s="383"/>
      <c r="H159" s="386" t="s">
        <v>1165</v>
      </c>
      <c r="I159" s="386" t="s">
        <v>6433</v>
      </c>
      <c r="J159" s="386" t="s">
        <v>6434</v>
      </c>
      <c r="K159" s="386" t="s">
        <v>2081</v>
      </c>
      <c r="L159" s="383"/>
      <c r="M159" s="383"/>
      <c r="N159" s="386" t="s">
        <v>1168</v>
      </c>
      <c r="O159" s="386" t="s">
        <v>306</v>
      </c>
      <c r="P159" s="386" t="s">
        <v>2083</v>
      </c>
      <c r="Q159" s="386" t="s">
        <v>84</v>
      </c>
      <c r="R159" s="386" t="s">
        <v>75</v>
      </c>
      <c r="S159" s="414"/>
      <c r="T159" s="388">
        <f>SUMIFS('PO Line Items'!$H:$H, 'PO Line Items'!$C:$C, $A159) + SUMIFS('Change Orders'!$M:$M, 'Change Orders'!$E:$E, $A159, 'Change Orders'!$W:$W, "Approved")</f>
        <v>0</v>
      </c>
      <c r="U159" s="389"/>
      <c r="V159" s="389" t="str">
        <f t="shared" si="1"/>
        <v/>
      </c>
      <c r="W159" s="391" t="str">
        <f t="shared" si="2"/>
        <v/>
      </c>
      <c r="X159" s="388">
        <f>SUMIFS('PO Line Items'!$H:$H, 'PO Line Items'!$C:$C, $A159) + SUMIFS('Change Orders'!$M:$M, 'Change Orders'!$E:$E, $A159, 'Change Orders'!$W:$W, "Approved")</f>
        <v>0</v>
      </c>
      <c r="Y159" s="391">
        <f t="shared" si="3"/>
        <v>0</v>
      </c>
      <c r="Z159" s="391"/>
      <c r="AA159" s="389">
        <f t="shared" si="4"/>
        <v>0</v>
      </c>
      <c r="AB159" s="383"/>
      <c r="AC159" s="386" t="s">
        <v>2105</v>
      </c>
      <c r="AD159" s="415" t="b">
        <v>0</v>
      </c>
      <c r="AE159" s="383"/>
      <c r="AF159" s="383"/>
      <c r="AG159" s="399" t="s">
        <v>5622</v>
      </c>
      <c r="AH159" s="386" t="str">
        <f t="array" ref="AH159">_xlfn.XLOOKUP(AG159, 'GL Accounts'!$A$2:$A271, 'GL Accounts'!$B$2:$B271, "")</f>
        <v>Expense · Experience</v>
      </c>
      <c r="AI159" s="386" t="s">
        <v>2106</v>
      </c>
      <c r="AJ159" s="386" t="s">
        <v>1168</v>
      </c>
      <c r="AK159" s="386" t="s">
        <v>2111</v>
      </c>
      <c r="AL159" s="386" t="s">
        <v>2108</v>
      </c>
      <c r="AM159" s="56" t="s">
        <v>88</v>
      </c>
      <c r="AN159" s="402" t="s">
        <v>2113</v>
      </c>
      <c r="AO159" s="402" t="s">
        <v>2113</v>
      </c>
      <c r="AP159" s="404"/>
      <c r="AQ159" s="404"/>
      <c r="AR159" s="404"/>
      <c r="AS159" s="404"/>
      <c r="AT159" s="404"/>
      <c r="AU159" s="404"/>
      <c r="AV159" s="404"/>
    </row>
    <row r="160">
      <c r="A160" s="382" t="s">
        <v>6488</v>
      </c>
      <c r="B160" s="382" t="s">
        <v>43</v>
      </c>
      <c r="C160" s="382" t="s">
        <v>2079</v>
      </c>
      <c r="D160" s="382" t="s">
        <v>1130</v>
      </c>
      <c r="E160" s="383"/>
      <c r="F160" s="383"/>
      <c r="G160" s="383"/>
      <c r="H160" s="386" t="s">
        <v>1165</v>
      </c>
      <c r="I160" s="386" t="s">
        <v>6433</v>
      </c>
      <c r="J160" s="386" t="s">
        <v>6494</v>
      </c>
      <c r="K160" s="386" t="s">
        <v>2081</v>
      </c>
      <c r="L160" s="383"/>
      <c r="M160" s="383"/>
      <c r="N160" s="386" t="s">
        <v>1281</v>
      </c>
      <c r="O160" s="386" t="s">
        <v>306</v>
      </c>
      <c r="P160" s="386" t="s">
        <v>2083</v>
      </c>
      <c r="Q160" s="386" t="s">
        <v>84</v>
      </c>
      <c r="R160" s="386" t="s">
        <v>75</v>
      </c>
      <c r="S160" s="414"/>
      <c r="T160" s="388">
        <f>SUMIFS('PO Line Items'!$H:$H, 'PO Line Items'!$C:$C, $A160) + SUMIFS('Change Orders'!$M:$M, 'Change Orders'!$E:$E, $A160, 'Change Orders'!$W:$W, "Approved")</f>
        <v>0</v>
      </c>
      <c r="U160" s="389"/>
      <c r="V160" s="389" t="str">
        <f t="shared" si="1"/>
        <v/>
      </c>
      <c r="W160" s="391" t="str">
        <f t="shared" si="2"/>
        <v/>
      </c>
      <c r="X160" s="388">
        <f>SUMIFS('PO Line Items'!$H:$H, 'PO Line Items'!$C:$C, $A160) + SUMIFS('Change Orders'!$M:$M, 'Change Orders'!$E:$E, $A160, 'Change Orders'!$W:$W, "Approved")</f>
        <v>0</v>
      </c>
      <c r="Y160" s="391">
        <f t="shared" si="3"/>
        <v>0</v>
      </c>
      <c r="Z160" s="391"/>
      <c r="AA160" s="389">
        <f t="shared" si="4"/>
        <v>0</v>
      </c>
      <c r="AB160" s="383"/>
      <c r="AC160" s="386" t="s">
        <v>2105</v>
      </c>
      <c r="AD160" s="415" t="b">
        <v>0</v>
      </c>
      <c r="AE160" s="383"/>
      <c r="AF160" s="383"/>
      <c r="AG160" s="399" t="s">
        <v>5622</v>
      </c>
      <c r="AH160" s="386" t="str">
        <f t="array" ref="AH160">_xlfn.XLOOKUP(AG160, 'GL Accounts'!$A$2:$A271, 'GL Accounts'!$B$2:$B271, "")</f>
        <v>Expense · Experience</v>
      </c>
      <c r="AI160" s="386" t="s">
        <v>2106</v>
      </c>
      <c r="AJ160" s="386" t="s">
        <v>1281</v>
      </c>
      <c r="AK160" s="386" t="s">
        <v>2111</v>
      </c>
      <c r="AL160" s="386" t="s">
        <v>2108</v>
      </c>
      <c r="AM160" s="56" t="s">
        <v>88</v>
      </c>
      <c r="AN160" s="402" t="s">
        <v>2113</v>
      </c>
      <c r="AO160" s="402" t="s">
        <v>2113</v>
      </c>
      <c r="AP160" s="404"/>
      <c r="AQ160" s="404"/>
      <c r="AR160" s="404"/>
      <c r="AS160" s="404"/>
      <c r="AT160" s="404"/>
      <c r="AU160" s="404"/>
      <c r="AV160" s="404"/>
    </row>
    <row r="161">
      <c r="A161" s="382" t="s">
        <v>6555</v>
      </c>
      <c r="B161" s="382" t="s">
        <v>43</v>
      </c>
      <c r="C161" s="382" t="s">
        <v>2079</v>
      </c>
      <c r="D161" s="382" t="s">
        <v>1130</v>
      </c>
      <c r="E161" s="383"/>
      <c r="F161" s="383"/>
      <c r="G161" s="383"/>
      <c r="H161" s="386" t="s">
        <v>1165</v>
      </c>
      <c r="I161" s="386" t="s">
        <v>6433</v>
      </c>
      <c r="J161" s="386" t="s">
        <v>6428</v>
      </c>
      <c r="K161" s="386" t="s">
        <v>2081</v>
      </c>
      <c r="L161" s="383"/>
      <c r="M161" s="383"/>
      <c r="N161" s="386" t="s">
        <v>6574</v>
      </c>
      <c r="O161" s="386" t="s">
        <v>306</v>
      </c>
      <c r="P161" s="386" t="s">
        <v>2083</v>
      </c>
      <c r="Q161" s="386" t="s">
        <v>84</v>
      </c>
      <c r="R161" s="386" t="s">
        <v>75</v>
      </c>
      <c r="S161" s="414"/>
      <c r="T161" s="388">
        <f>SUMIFS('PO Line Items'!$H:$H, 'PO Line Items'!$C:$C, $A161) + SUMIFS('Change Orders'!$M:$M, 'Change Orders'!$E:$E, $A161, 'Change Orders'!$W:$W, "Approved")</f>
        <v>0</v>
      </c>
      <c r="U161" s="389"/>
      <c r="V161" s="389" t="str">
        <f t="shared" si="1"/>
        <v/>
      </c>
      <c r="W161" s="391" t="str">
        <f t="shared" si="2"/>
        <v/>
      </c>
      <c r="X161" s="388">
        <f>SUMIFS('PO Line Items'!$H:$H, 'PO Line Items'!$C:$C, $A161) + SUMIFS('Change Orders'!$M:$M, 'Change Orders'!$E:$E, $A161, 'Change Orders'!$W:$W, "Approved")</f>
        <v>0</v>
      </c>
      <c r="Y161" s="391">
        <f t="shared" si="3"/>
        <v>0</v>
      </c>
      <c r="Z161" s="391"/>
      <c r="AA161" s="389">
        <f t="shared" si="4"/>
        <v>0</v>
      </c>
      <c r="AB161" s="383"/>
      <c r="AC161" s="386" t="s">
        <v>2105</v>
      </c>
      <c r="AD161" s="415" t="b">
        <v>0</v>
      </c>
      <c r="AE161" s="383"/>
      <c r="AF161" s="383"/>
      <c r="AG161" s="399" t="s">
        <v>5622</v>
      </c>
      <c r="AH161" s="386" t="str">
        <f t="array" ref="AH161">_xlfn.XLOOKUP(AG161, 'GL Accounts'!$A$2:$A271, 'GL Accounts'!$B$2:$B271, "")</f>
        <v>Expense · Experience</v>
      </c>
      <c r="AI161" s="386" t="s">
        <v>2106</v>
      </c>
      <c r="AJ161" s="386" t="s">
        <v>6574</v>
      </c>
      <c r="AK161" s="386" t="s">
        <v>2111</v>
      </c>
      <c r="AL161" s="386" t="s">
        <v>2108</v>
      </c>
      <c r="AM161" s="56" t="s">
        <v>88</v>
      </c>
      <c r="AN161" s="402" t="s">
        <v>2113</v>
      </c>
      <c r="AO161" s="402" t="s">
        <v>2113</v>
      </c>
      <c r="AP161" s="404"/>
      <c r="AQ161" s="404"/>
      <c r="AR161" s="404"/>
      <c r="AS161" s="404"/>
      <c r="AT161" s="404"/>
      <c r="AU161" s="404"/>
      <c r="AV161" s="404"/>
    </row>
    <row r="162">
      <c r="A162" s="382" t="s">
        <v>6631</v>
      </c>
      <c r="B162" s="382" t="s">
        <v>43</v>
      </c>
      <c r="C162" s="382" t="s">
        <v>2079</v>
      </c>
      <c r="D162" s="382" t="s">
        <v>1130</v>
      </c>
      <c r="E162" s="383"/>
      <c r="F162" s="383"/>
      <c r="G162" s="383"/>
      <c r="H162" s="386" t="s">
        <v>1165</v>
      </c>
      <c r="I162" s="386" t="s">
        <v>6433</v>
      </c>
      <c r="J162" s="386" t="s">
        <v>6636</v>
      </c>
      <c r="K162" s="386" t="s">
        <v>2081</v>
      </c>
      <c r="L162" s="383"/>
      <c r="M162" s="383"/>
      <c r="N162" s="386" t="s">
        <v>6637</v>
      </c>
      <c r="O162" s="386" t="s">
        <v>306</v>
      </c>
      <c r="P162" s="386" t="s">
        <v>2083</v>
      </c>
      <c r="Q162" s="386" t="s">
        <v>84</v>
      </c>
      <c r="R162" s="386" t="s">
        <v>75</v>
      </c>
      <c r="S162" s="414"/>
      <c r="T162" s="388">
        <f>SUMIFS('PO Line Items'!$H:$H, 'PO Line Items'!$C:$C, $A162) + SUMIFS('Change Orders'!$M:$M, 'Change Orders'!$E:$E, $A162, 'Change Orders'!$W:$W, "Approved")</f>
        <v>0</v>
      </c>
      <c r="U162" s="389"/>
      <c r="V162" s="389" t="str">
        <f t="shared" si="1"/>
        <v/>
      </c>
      <c r="W162" s="391" t="str">
        <f t="shared" si="2"/>
        <v/>
      </c>
      <c r="X162" s="388">
        <f>SUMIFS('PO Line Items'!$H:$H, 'PO Line Items'!$C:$C, $A162) + SUMIFS('Change Orders'!$M:$M, 'Change Orders'!$E:$E, $A162, 'Change Orders'!$W:$W, "Approved")</f>
        <v>0</v>
      </c>
      <c r="Y162" s="391">
        <f t="shared" si="3"/>
        <v>0</v>
      </c>
      <c r="Z162" s="391"/>
      <c r="AA162" s="389">
        <f t="shared" si="4"/>
        <v>0</v>
      </c>
      <c r="AB162" s="383"/>
      <c r="AC162" s="386" t="s">
        <v>2105</v>
      </c>
      <c r="AD162" s="415" t="b">
        <v>0</v>
      </c>
      <c r="AE162" s="383"/>
      <c r="AF162" s="383"/>
      <c r="AG162" s="399" t="s">
        <v>5622</v>
      </c>
      <c r="AH162" s="386" t="str">
        <f t="array" ref="AH162">_xlfn.XLOOKUP(AG162, 'GL Accounts'!$A$2:$A271, 'GL Accounts'!$B$2:$B271, "")</f>
        <v>Expense · Experience</v>
      </c>
      <c r="AI162" s="386" t="s">
        <v>2106</v>
      </c>
      <c r="AJ162" s="386" t="s">
        <v>6637</v>
      </c>
      <c r="AK162" s="386" t="s">
        <v>2111</v>
      </c>
      <c r="AL162" s="386" t="s">
        <v>2108</v>
      </c>
      <c r="AM162" s="56" t="s">
        <v>88</v>
      </c>
      <c r="AN162" s="402" t="s">
        <v>2113</v>
      </c>
      <c r="AO162" s="402" t="s">
        <v>2113</v>
      </c>
      <c r="AP162" s="404"/>
      <c r="AQ162" s="404"/>
      <c r="AR162" s="404"/>
      <c r="AS162" s="404"/>
      <c r="AT162" s="404"/>
      <c r="AU162" s="404"/>
      <c r="AV162" s="404"/>
    </row>
    <row r="163">
      <c r="A163" s="382" t="s">
        <v>6671</v>
      </c>
      <c r="B163" s="382" t="s">
        <v>43</v>
      </c>
      <c r="C163" s="382" t="s">
        <v>2079</v>
      </c>
      <c r="D163" s="382" t="s">
        <v>1130</v>
      </c>
      <c r="E163" s="383"/>
      <c r="F163" s="383"/>
      <c r="G163" s="383"/>
      <c r="H163" s="386" t="s">
        <v>1165</v>
      </c>
      <c r="I163" s="386" t="s">
        <v>6674</v>
      </c>
      <c r="J163" s="386" t="s">
        <v>6672</v>
      </c>
      <c r="K163" s="386" t="s">
        <v>2081</v>
      </c>
      <c r="L163" s="383"/>
      <c r="M163" s="383"/>
      <c r="N163" s="386" t="s">
        <v>1089</v>
      </c>
      <c r="O163" s="386" t="s">
        <v>306</v>
      </c>
      <c r="P163" s="386" t="s">
        <v>2083</v>
      </c>
      <c r="Q163" s="386" t="s">
        <v>84</v>
      </c>
      <c r="R163" s="386" t="s">
        <v>75</v>
      </c>
      <c r="S163" s="414"/>
      <c r="T163" s="388">
        <f>SUMIFS('PO Line Items'!$H:$H, 'PO Line Items'!$C:$C, $A163) + SUMIFS('Change Orders'!$M:$M, 'Change Orders'!$E:$E, $A163, 'Change Orders'!$W:$W, "Approved")</f>
        <v>0</v>
      </c>
      <c r="U163" s="389"/>
      <c r="V163" s="389" t="str">
        <f t="shared" si="1"/>
        <v/>
      </c>
      <c r="W163" s="391" t="str">
        <f t="shared" si="2"/>
        <v/>
      </c>
      <c r="X163" s="388">
        <f>SUMIFS('PO Line Items'!$H:$H, 'PO Line Items'!$C:$C, $A163) + SUMIFS('Change Orders'!$M:$M, 'Change Orders'!$E:$E, $A163, 'Change Orders'!$W:$W, "Approved")</f>
        <v>0</v>
      </c>
      <c r="Y163" s="391">
        <f t="shared" si="3"/>
        <v>0</v>
      </c>
      <c r="Z163" s="391"/>
      <c r="AA163" s="389">
        <f t="shared" si="4"/>
        <v>0</v>
      </c>
      <c r="AB163" s="383"/>
      <c r="AC163" s="386" t="s">
        <v>2105</v>
      </c>
      <c r="AD163" s="415" t="b">
        <v>0</v>
      </c>
      <c r="AE163" s="383"/>
      <c r="AF163" s="383"/>
      <c r="AG163" s="399" t="s">
        <v>5622</v>
      </c>
      <c r="AH163" s="386" t="str">
        <f t="array" ref="AH163">_xlfn.XLOOKUP(AG163, 'GL Accounts'!$A$2:$A271, 'GL Accounts'!$B$2:$B271, "")</f>
        <v>Expense · Experience</v>
      </c>
      <c r="AI163" s="386" t="s">
        <v>2106</v>
      </c>
      <c r="AJ163" s="386" t="s">
        <v>1089</v>
      </c>
      <c r="AK163" s="386" t="s">
        <v>2111</v>
      </c>
      <c r="AL163" s="386" t="s">
        <v>2108</v>
      </c>
      <c r="AM163" s="56" t="s">
        <v>88</v>
      </c>
      <c r="AN163" s="402" t="s">
        <v>2113</v>
      </c>
      <c r="AO163" s="402" t="s">
        <v>2113</v>
      </c>
      <c r="AP163" s="404"/>
      <c r="AQ163" s="404"/>
      <c r="AR163" s="404"/>
      <c r="AS163" s="404"/>
      <c r="AT163" s="404"/>
      <c r="AU163" s="404"/>
      <c r="AV163" s="404"/>
    </row>
    <row r="164">
      <c r="A164" s="382" t="s">
        <v>2268</v>
      </c>
      <c r="B164" s="382" t="s">
        <v>43</v>
      </c>
      <c r="C164" s="382" t="s">
        <v>2079</v>
      </c>
      <c r="D164" s="382" t="s">
        <v>1130</v>
      </c>
      <c r="E164" s="383"/>
      <c r="F164" s="383"/>
      <c r="G164" s="383"/>
      <c r="H164" s="386" t="s">
        <v>1023</v>
      </c>
      <c r="I164" s="386" t="s">
        <v>6708</v>
      </c>
      <c r="J164" s="386" t="s">
        <v>6709</v>
      </c>
      <c r="K164" s="386" t="s">
        <v>2081</v>
      </c>
      <c r="L164" s="383"/>
      <c r="M164" s="383"/>
      <c r="N164" s="386" t="s">
        <v>1024</v>
      </c>
      <c r="O164" s="386" t="s">
        <v>209</v>
      </c>
      <c r="P164" s="386" t="s">
        <v>2083</v>
      </c>
      <c r="Q164" s="386" t="s">
        <v>2084</v>
      </c>
      <c r="R164" s="386" t="s">
        <v>75</v>
      </c>
      <c r="S164" s="414"/>
      <c r="T164" s="388">
        <f>SUMIFS('PO Line Items'!$H:$H, 'PO Line Items'!$C:$C, $A164) + SUMIFS('Change Orders'!$M:$M, 'Change Orders'!$E:$E, $A164, 'Change Orders'!$W:$W, "Approved")</f>
        <v>16500</v>
      </c>
      <c r="U164" s="389"/>
      <c r="V164" s="389" t="str">
        <f t="shared" si="1"/>
        <v/>
      </c>
      <c r="W164" s="391" t="str">
        <f t="shared" si="2"/>
        <v/>
      </c>
      <c r="X164" s="388">
        <f>SUMIFS('PO Line Items'!$H:$H, 'PO Line Items'!$C:$C, $A164) + SUMIFS('Change Orders'!$M:$M, 'Change Orders'!$E:$E, $A164, 'Change Orders'!$W:$W, "Approved")</f>
        <v>16500</v>
      </c>
      <c r="Y164" s="391">
        <f t="shared" si="3"/>
        <v>16500</v>
      </c>
      <c r="Z164" s="391"/>
      <c r="AA164" s="389">
        <f t="shared" si="4"/>
        <v>0</v>
      </c>
      <c r="AB164" s="383"/>
      <c r="AC164" s="386" t="s">
        <v>2105</v>
      </c>
      <c r="AD164" s="415" t="b">
        <v>0</v>
      </c>
      <c r="AE164" s="383"/>
      <c r="AF164" s="383"/>
      <c r="AG164" s="399" t="s">
        <v>6732</v>
      </c>
      <c r="AH164" s="386" t="str">
        <f t="array" ref="AH164">_xlfn.XLOOKUP(AG164, 'GL Accounts'!$A$2:$A271, 'GL Accounts'!$B$2:$B271, "")</f>
        <v>Expense · Hospitality</v>
      </c>
      <c r="AI164" s="386" t="s">
        <v>2106</v>
      </c>
      <c r="AJ164" s="386" t="s">
        <v>1024</v>
      </c>
      <c r="AK164" s="386" t="s">
        <v>2111</v>
      </c>
      <c r="AL164" s="386" t="s">
        <v>2108</v>
      </c>
      <c r="AM164" s="56" t="s">
        <v>88</v>
      </c>
      <c r="AN164" s="402" t="s">
        <v>2113</v>
      </c>
      <c r="AO164" s="402" t="s">
        <v>2113</v>
      </c>
      <c r="AP164" s="404"/>
      <c r="AQ164" s="404"/>
      <c r="AR164" s="404"/>
      <c r="AS164" s="404"/>
      <c r="AT164" s="404"/>
      <c r="AU164" s="404"/>
      <c r="AV164" s="404"/>
    </row>
    <row r="165">
      <c r="A165" s="382" t="s">
        <v>6739</v>
      </c>
      <c r="B165" s="382" t="s">
        <v>43</v>
      </c>
      <c r="C165" s="382" t="s">
        <v>2079</v>
      </c>
      <c r="D165" s="382" t="s">
        <v>1130</v>
      </c>
      <c r="E165" s="383"/>
      <c r="F165" s="383"/>
      <c r="G165" s="383"/>
      <c r="H165" s="386" t="s">
        <v>1023</v>
      </c>
      <c r="I165" s="386" t="s">
        <v>6708</v>
      </c>
      <c r="J165" s="386" t="s">
        <v>6742</v>
      </c>
      <c r="K165" s="386" t="s">
        <v>2081</v>
      </c>
      <c r="L165" s="383"/>
      <c r="M165" s="383"/>
      <c r="N165" s="386" t="s">
        <v>6743</v>
      </c>
      <c r="O165" s="386" t="s">
        <v>209</v>
      </c>
      <c r="P165" s="386" t="s">
        <v>2083</v>
      </c>
      <c r="Q165" s="386" t="s">
        <v>2084</v>
      </c>
      <c r="R165" s="386" t="s">
        <v>75</v>
      </c>
      <c r="S165" s="414"/>
      <c r="T165" s="388">
        <f>SUMIFS('PO Line Items'!$H:$H, 'PO Line Items'!$C:$C, $A165) + SUMIFS('Change Orders'!$M:$M, 'Change Orders'!$E:$E, $A165, 'Change Orders'!$W:$W, "Approved")</f>
        <v>0</v>
      </c>
      <c r="U165" s="389"/>
      <c r="V165" s="389" t="str">
        <f t="shared" si="1"/>
        <v/>
      </c>
      <c r="W165" s="391" t="str">
        <f t="shared" si="2"/>
        <v/>
      </c>
      <c r="X165" s="388">
        <f>SUMIFS('PO Line Items'!$H:$H, 'PO Line Items'!$C:$C, $A165) + SUMIFS('Change Orders'!$M:$M, 'Change Orders'!$E:$E, $A165, 'Change Orders'!$W:$W, "Approved")</f>
        <v>0</v>
      </c>
      <c r="Y165" s="391">
        <f t="shared" si="3"/>
        <v>0</v>
      </c>
      <c r="Z165" s="391"/>
      <c r="AA165" s="389">
        <f t="shared" si="4"/>
        <v>0</v>
      </c>
      <c r="AB165" s="383"/>
      <c r="AC165" s="386" t="s">
        <v>2105</v>
      </c>
      <c r="AD165" s="415" t="b">
        <v>0</v>
      </c>
      <c r="AE165" s="383"/>
      <c r="AF165" s="383"/>
      <c r="AG165" s="399" t="s">
        <v>6732</v>
      </c>
      <c r="AH165" s="386" t="str">
        <f t="array" ref="AH165">_xlfn.XLOOKUP(AG165, 'GL Accounts'!$A$2:$A271, 'GL Accounts'!$B$2:$B271, "")</f>
        <v>Expense · Hospitality</v>
      </c>
      <c r="AI165" s="386" t="s">
        <v>2106</v>
      </c>
      <c r="AJ165" s="386" t="s">
        <v>6743</v>
      </c>
      <c r="AK165" s="386" t="s">
        <v>2111</v>
      </c>
      <c r="AL165" s="386" t="s">
        <v>2108</v>
      </c>
      <c r="AM165" s="56" t="s">
        <v>88</v>
      </c>
      <c r="AN165" s="402" t="s">
        <v>2113</v>
      </c>
      <c r="AO165" s="402" t="s">
        <v>2113</v>
      </c>
      <c r="AP165" s="404"/>
      <c r="AQ165" s="404"/>
      <c r="AR165" s="404"/>
      <c r="AS165" s="404"/>
      <c r="AT165" s="404"/>
      <c r="AU165" s="404"/>
      <c r="AV165" s="404"/>
    </row>
    <row r="166">
      <c r="A166" s="382" t="s">
        <v>6778</v>
      </c>
      <c r="B166" s="382" t="s">
        <v>43</v>
      </c>
      <c r="C166" s="382" t="s">
        <v>2079</v>
      </c>
      <c r="D166" s="382" t="s">
        <v>1130</v>
      </c>
      <c r="E166" s="383"/>
      <c r="F166" s="383"/>
      <c r="G166" s="383"/>
      <c r="H166" s="386" t="s">
        <v>1023</v>
      </c>
      <c r="I166" s="386" t="s">
        <v>6708</v>
      </c>
      <c r="J166" s="386" t="s">
        <v>6781</v>
      </c>
      <c r="K166" s="386" t="s">
        <v>2081</v>
      </c>
      <c r="L166" s="383"/>
      <c r="M166" s="383"/>
      <c r="N166" s="386" t="s">
        <v>6784</v>
      </c>
      <c r="O166" s="386" t="s">
        <v>209</v>
      </c>
      <c r="P166" s="386" t="s">
        <v>2083</v>
      </c>
      <c r="Q166" s="386" t="s">
        <v>2084</v>
      </c>
      <c r="R166" s="386" t="s">
        <v>75</v>
      </c>
      <c r="S166" s="414"/>
      <c r="T166" s="388">
        <f>SUMIFS('PO Line Items'!$H:$H, 'PO Line Items'!$C:$C, $A166) + SUMIFS('Change Orders'!$M:$M, 'Change Orders'!$E:$E, $A166, 'Change Orders'!$W:$W, "Approved")</f>
        <v>0</v>
      </c>
      <c r="U166" s="389"/>
      <c r="V166" s="389" t="str">
        <f t="shared" si="1"/>
        <v/>
      </c>
      <c r="W166" s="391" t="str">
        <f t="shared" si="2"/>
        <v/>
      </c>
      <c r="X166" s="388">
        <f>SUMIFS('PO Line Items'!$H:$H, 'PO Line Items'!$C:$C, $A166) + SUMIFS('Change Orders'!$M:$M, 'Change Orders'!$E:$E, $A166, 'Change Orders'!$W:$W, "Approved")</f>
        <v>0</v>
      </c>
      <c r="Y166" s="391">
        <f t="shared" si="3"/>
        <v>0</v>
      </c>
      <c r="Z166" s="391"/>
      <c r="AA166" s="389">
        <f t="shared" si="4"/>
        <v>0</v>
      </c>
      <c r="AB166" s="383"/>
      <c r="AC166" s="386" t="s">
        <v>2105</v>
      </c>
      <c r="AD166" s="415" t="b">
        <v>0</v>
      </c>
      <c r="AE166" s="383"/>
      <c r="AF166" s="383"/>
      <c r="AG166" s="399" t="s">
        <v>6732</v>
      </c>
      <c r="AH166" s="386" t="str">
        <f t="array" ref="AH166">_xlfn.XLOOKUP(AG166, 'GL Accounts'!$A$2:$A271, 'GL Accounts'!$B$2:$B271, "")</f>
        <v>Expense · Hospitality</v>
      </c>
      <c r="AI166" s="386" t="s">
        <v>2106</v>
      </c>
      <c r="AJ166" s="386" t="s">
        <v>6784</v>
      </c>
      <c r="AK166" s="386" t="s">
        <v>2111</v>
      </c>
      <c r="AL166" s="386" t="s">
        <v>2108</v>
      </c>
      <c r="AM166" s="56" t="s">
        <v>88</v>
      </c>
      <c r="AN166" s="402" t="s">
        <v>2113</v>
      </c>
      <c r="AO166" s="402" t="s">
        <v>2113</v>
      </c>
      <c r="AP166" s="404"/>
      <c r="AQ166" s="404"/>
      <c r="AR166" s="404"/>
      <c r="AS166" s="404"/>
      <c r="AT166" s="404"/>
      <c r="AU166" s="404"/>
      <c r="AV166" s="404"/>
    </row>
    <row r="167">
      <c r="A167" s="382" t="s">
        <v>6811</v>
      </c>
      <c r="B167" s="382" t="s">
        <v>43</v>
      </c>
      <c r="C167" s="382" t="s">
        <v>2079</v>
      </c>
      <c r="D167" s="382" t="s">
        <v>1130</v>
      </c>
      <c r="E167" s="383"/>
      <c r="F167" s="383"/>
      <c r="G167" s="383"/>
      <c r="H167" s="386" t="s">
        <v>1023</v>
      </c>
      <c r="I167" s="386" t="s">
        <v>6708</v>
      </c>
      <c r="J167" s="386" t="s">
        <v>6814</v>
      </c>
      <c r="K167" s="386" t="s">
        <v>2081</v>
      </c>
      <c r="L167" s="383"/>
      <c r="M167" s="383"/>
      <c r="N167" s="386" t="s">
        <v>6816</v>
      </c>
      <c r="O167" s="386" t="s">
        <v>209</v>
      </c>
      <c r="P167" s="386" t="s">
        <v>2083</v>
      </c>
      <c r="Q167" s="386" t="s">
        <v>2084</v>
      </c>
      <c r="R167" s="386" t="s">
        <v>75</v>
      </c>
      <c r="S167" s="414"/>
      <c r="T167" s="388">
        <f>SUMIFS('PO Line Items'!$H:$H, 'PO Line Items'!$C:$C, $A167) + SUMIFS('Change Orders'!$M:$M, 'Change Orders'!$E:$E, $A167, 'Change Orders'!$W:$W, "Approved")</f>
        <v>0</v>
      </c>
      <c r="U167" s="389"/>
      <c r="V167" s="389" t="str">
        <f t="shared" si="1"/>
        <v/>
      </c>
      <c r="W167" s="391" t="str">
        <f t="shared" si="2"/>
        <v/>
      </c>
      <c r="X167" s="388">
        <f>SUMIFS('PO Line Items'!$H:$H, 'PO Line Items'!$C:$C, $A167) + SUMIFS('Change Orders'!$M:$M, 'Change Orders'!$E:$E, $A167, 'Change Orders'!$W:$W, "Approved")</f>
        <v>0</v>
      </c>
      <c r="Y167" s="391">
        <f t="shared" si="3"/>
        <v>0</v>
      </c>
      <c r="Z167" s="391"/>
      <c r="AA167" s="389">
        <f t="shared" si="4"/>
        <v>0</v>
      </c>
      <c r="AB167" s="383"/>
      <c r="AC167" s="386" t="s">
        <v>2105</v>
      </c>
      <c r="AD167" s="415" t="b">
        <v>0</v>
      </c>
      <c r="AE167" s="383"/>
      <c r="AF167" s="383"/>
      <c r="AG167" s="399" t="s">
        <v>6732</v>
      </c>
      <c r="AH167" s="386" t="str">
        <f t="array" ref="AH167">_xlfn.XLOOKUP(AG167, 'GL Accounts'!$A$2:$A271, 'GL Accounts'!$B$2:$B271, "")</f>
        <v>Expense · Hospitality</v>
      </c>
      <c r="AI167" s="386" t="s">
        <v>2106</v>
      </c>
      <c r="AJ167" s="386" t="s">
        <v>6816</v>
      </c>
      <c r="AK167" s="386" t="s">
        <v>2111</v>
      </c>
      <c r="AL167" s="386" t="s">
        <v>2108</v>
      </c>
      <c r="AM167" s="56" t="s">
        <v>88</v>
      </c>
      <c r="AN167" s="402" t="s">
        <v>2113</v>
      </c>
      <c r="AO167" s="402" t="s">
        <v>2113</v>
      </c>
      <c r="AP167" s="404"/>
      <c r="AQ167" s="404"/>
      <c r="AR167" s="404"/>
      <c r="AS167" s="404"/>
      <c r="AT167" s="404"/>
      <c r="AU167" s="404"/>
      <c r="AV167" s="404"/>
    </row>
    <row r="168">
      <c r="A168" s="382" t="s">
        <v>6850</v>
      </c>
      <c r="B168" s="382" t="s">
        <v>43</v>
      </c>
      <c r="C168" s="382" t="s">
        <v>2079</v>
      </c>
      <c r="D168" s="382" t="s">
        <v>1130</v>
      </c>
      <c r="E168" s="383"/>
      <c r="F168" s="383"/>
      <c r="G168" s="383"/>
      <c r="H168" s="386" t="s">
        <v>1023</v>
      </c>
      <c r="I168" s="386" t="s">
        <v>6854</v>
      </c>
      <c r="J168" s="386" t="s">
        <v>6855</v>
      </c>
      <c r="K168" s="386" t="s">
        <v>2081</v>
      </c>
      <c r="L168" s="383"/>
      <c r="M168" s="383"/>
      <c r="N168" s="386" t="s">
        <v>1055</v>
      </c>
      <c r="O168" s="386" t="s">
        <v>209</v>
      </c>
      <c r="P168" s="386" t="s">
        <v>2083</v>
      </c>
      <c r="Q168" s="386" t="s">
        <v>2084</v>
      </c>
      <c r="R168" s="386" t="s">
        <v>75</v>
      </c>
      <c r="S168" s="414"/>
      <c r="T168" s="388">
        <f>SUMIFS('PO Line Items'!$H:$H, 'PO Line Items'!$C:$C, $A168) + SUMIFS('Change Orders'!$M:$M, 'Change Orders'!$E:$E, $A168, 'Change Orders'!$W:$W, "Approved")</f>
        <v>0</v>
      </c>
      <c r="U168" s="389"/>
      <c r="V168" s="389" t="str">
        <f t="shared" si="1"/>
        <v/>
      </c>
      <c r="W168" s="391" t="str">
        <f t="shared" si="2"/>
        <v/>
      </c>
      <c r="X168" s="388">
        <f>SUMIFS('PO Line Items'!$H:$H, 'PO Line Items'!$C:$C, $A168) + SUMIFS('Change Orders'!$M:$M, 'Change Orders'!$E:$E, $A168, 'Change Orders'!$W:$W, "Approved")</f>
        <v>0</v>
      </c>
      <c r="Y168" s="391">
        <f t="shared" si="3"/>
        <v>0</v>
      </c>
      <c r="Z168" s="391"/>
      <c r="AA168" s="389">
        <f t="shared" si="4"/>
        <v>0</v>
      </c>
      <c r="AB168" s="383"/>
      <c r="AC168" s="386" t="s">
        <v>2105</v>
      </c>
      <c r="AD168" s="415" t="b">
        <v>0</v>
      </c>
      <c r="AE168" s="383"/>
      <c r="AF168" s="383"/>
      <c r="AG168" s="399" t="s">
        <v>6732</v>
      </c>
      <c r="AH168" s="386" t="str">
        <f t="array" ref="AH168">_xlfn.XLOOKUP(AG168, 'GL Accounts'!$A$2:$A271, 'GL Accounts'!$B$2:$B271, "")</f>
        <v>Expense · Hospitality</v>
      </c>
      <c r="AI168" s="386" t="s">
        <v>2106</v>
      </c>
      <c r="AJ168" s="386" t="s">
        <v>1055</v>
      </c>
      <c r="AK168" s="386" t="s">
        <v>2111</v>
      </c>
      <c r="AL168" s="386" t="s">
        <v>2108</v>
      </c>
      <c r="AM168" s="56" t="s">
        <v>88</v>
      </c>
      <c r="AN168" s="402" t="s">
        <v>2113</v>
      </c>
      <c r="AO168" s="402" t="s">
        <v>2113</v>
      </c>
      <c r="AP168" s="404"/>
      <c r="AQ168" s="404"/>
      <c r="AR168" s="404"/>
      <c r="AS168" s="404"/>
      <c r="AT168" s="404"/>
      <c r="AU168" s="404"/>
      <c r="AV168" s="404"/>
    </row>
    <row r="169">
      <c r="A169" s="382" t="s">
        <v>6881</v>
      </c>
      <c r="B169" s="382" t="s">
        <v>43</v>
      </c>
      <c r="C169" s="382" t="s">
        <v>2079</v>
      </c>
      <c r="D169" s="382" t="s">
        <v>1130</v>
      </c>
      <c r="E169" s="383"/>
      <c r="F169" s="383"/>
      <c r="G169" s="383"/>
      <c r="H169" s="386" t="s">
        <v>1023</v>
      </c>
      <c r="I169" s="386" t="s">
        <v>6854</v>
      </c>
      <c r="J169" s="386" t="s">
        <v>6883</v>
      </c>
      <c r="K169" s="386" t="s">
        <v>2081</v>
      </c>
      <c r="L169" s="383"/>
      <c r="M169" s="383"/>
      <c r="N169" s="386" t="s">
        <v>6884</v>
      </c>
      <c r="O169" s="386" t="s">
        <v>209</v>
      </c>
      <c r="P169" s="386" t="s">
        <v>2083</v>
      </c>
      <c r="Q169" s="386" t="s">
        <v>2084</v>
      </c>
      <c r="R169" s="386" t="s">
        <v>75</v>
      </c>
      <c r="S169" s="414"/>
      <c r="T169" s="388">
        <f>SUMIFS('PO Line Items'!$H:$H, 'PO Line Items'!$C:$C, $A169) + SUMIFS('Change Orders'!$M:$M, 'Change Orders'!$E:$E, $A169, 'Change Orders'!$W:$W, "Approved")</f>
        <v>0</v>
      </c>
      <c r="U169" s="389"/>
      <c r="V169" s="389" t="str">
        <f t="shared" si="1"/>
        <v/>
      </c>
      <c r="W169" s="391" t="str">
        <f t="shared" si="2"/>
        <v/>
      </c>
      <c r="X169" s="388">
        <f>SUMIFS('PO Line Items'!$H:$H, 'PO Line Items'!$C:$C, $A169) + SUMIFS('Change Orders'!$M:$M, 'Change Orders'!$E:$E, $A169, 'Change Orders'!$W:$W, "Approved")</f>
        <v>0</v>
      </c>
      <c r="Y169" s="391">
        <f t="shared" si="3"/>
        <v>0</v>
      </c>
      <c r="Z169" s="391"/>
      <c r="AA169" s="389">
        <f t="shared" si="4"/>
        <v>0</v>
      </c>
      <c r="AB169" s="383"/>
      <c r="AC169" s="386" t="s">
        <v>2105</v>
      </c>
      <c r="AD169" s="415" t="b">
        <v>0</v>
      </c>
      <c r="AE169" s="383"/>
      <c r="AF169" s="383"/>
      <c r="AG169" s="399" t="s">
        <v>6732</v>
      </c>
      <c r="AH169" s="386" t="str">
        <f t="array" ref="AH169">_xlfn.XLOOKUP(AG169, 'GL Accounts'!$A$2:$A271, 'GL Accounts'!$B$2:$B271, "")</f>
        <v>Expense · Hospitality</v>
      </c>
      <c r="AI169" s="386" t="s">
        <v>2106</v>
      </c>
      <c r="AJ169" s="386" t="s">
        <v>6884</v>
      </c>
      <c r="AK169" s="386" t="s">
        <v>2111</v>
      </c>
      <c r="AL169" s="386" t="s">
        <v>2108</v>
      </c>
      <c r="AM169" s="56" t="s">
        <v>88</v>
      </c>
      <c r="AN169" s="402" t="s">
        <v>2113</v>
      </c>
      <c r="AO169" s="402" t="s">
        <v>2113</v>
      </c>
      <c r="AP169" s="404"/>
      <c r="AQ169" s="404"/>
      <c r="AR169" s="404"/>
      <c r="AS169" s="404"/>
      <c r="AT169" s="404"/>
      <c r="AU169" s="404"/>
      <c r="AV169" s="404"/>
    </row>
    <row r="170">
      <c r="A170" s="382" t="s">
        <v>6914</v>
      </c>
      <c r="B170" s="382" t="s">
        <v>43</v>
      </c>
      <c r="C170" s="382" t="s">
        <v>2079</v>
      </c>
      <c r="D170" s="382" t="s">
        <v>1130</v>
      </c>
      <c r="E170" s="383"/>
      <c r="F170" s="383"/>
      <c r="G170" s="383"/>
      <c r="H170" s="386" t="s">
        <v>1023</v>
      </c>
      <c r="I170" s="386" t="s">
        <v>6917</v>
      </c>
      <c r="J170" s="386" t="s">
        <v>6918</v>
      </c>
      <c r="K170" s="386" t="s">
        <v>2081</v>
      </c>
      <c r="L170" s="383"/>
      <c r="M170" s="383"/>
      <c r="N170" s="386" t="s">
        <v>6919</v>
      </c>
      <c r="O170" s="386" t="s">
        <v>209</v>
      </c>
      <c r="P170" s="386" t="s">
        <v>2083</v>
      </c>
      <c r="Q170" s="386" t="s">
        <v>2084</v>
      </c>
      <c r="R170" s="386" t="s">
        <v>75</v>
      </c>
      <c r="S170" s="414"/>
      <c r="T170" s="388">
        <f>SUMIFS('PO Line Items'!$H:$H, 'PO Line Items'!$C:$C, $A170) + SUMIFS('Change Orders'!$M:$M, 'Change Orders'!$E:$E, $A170, 'Change Orders'!$W:$W, "Approved")</f>
        <v>0</v>
      </c>
      <c r="U170" s="389"/>
      <c r="V170" s="389" t="str">
        <f t="shared" si="1"/>
        <v/>
      </c>
      <c r="W170" s="391" t="str">
        <f t="shared" si="2"/>
        <v/>
      </c>
      <c r="X170" s="388">
        <f>SUMIFS('PO Line Items'!$H:$H, 'PO Line Items'!$C:$C, $A170) + SUMIFS('Change Orders'!$M:$M, 'Change Orders'!$E:$E, $A170, 'Change Orders'!$W:$W, "Approved")</f>
        <v>0</v>
      </c>
      <c r="Y170" s="391">
        <f t="shared" si="3"/>
        <v>0</v>
      </c>
      <c r="Z170" s="391"/>
      <c r="AA170" s="389">
        <f t="shared" si="4"/>
        <v>0</v>
      </c>
      <c r="AB170" s="383"/>
      <c r="AC170" s="386" t="s">
        <v>2105</v>
      </c>
      <c r="AD170" s="415" t="b">
        <v>0</v>
      </c>
      <c r="AE170" s="383"/>
      <c r="AF170" s="383"/>
      <c r="AG170" s="399" t="s">
        <v>6732</v>
      </c>
      <c r="AH170" s="386" t="str">
        <f t="array" ref="AH170">_xlfn.XLOOKUP(AG170, 'GL Accounts'!$A$2:$A271, 'GL Accounts'!$B$2:$B271, "")</f>
        <v>Expense · Hospitality</v>
      </c>
      <c r="AI170" s="386" t="s">
        <v>2106</v>
      </c>
      <c r="AJ170" s="386" t="s">
        <v>6919</v>
      </c>
      <c r="AK170" s="386" t="s">
        <v>2111</v>
      </c>
      <c r="AL170" s="386" t="s">
        <v>2108</v>
      </c>
      <c r="AM170" s="56" t="s">
        <v>88</v>
      </c>
      <c r="AN170" s="402" t="s">
        <v>2113</v>
      </c>
      <c r="AO170" s="402" t="s">
        <v>2113</v>
      </c>
      <c r="AP170" s="404"/>
      <c r="AQ170" s="404"/>
      <c r="AR170" s="404"/>
      <c r="AS170" s="404"/>
      <c r="AT170" s="404"/>
      <c r="AU170" s="404"/>
      <c r="AV170" s="404"/>
    </row>
    <row r="171">
      <c r="A171" s="382" t="s">
        <v>6953</v>
      </c>
      <c r="B171" s="382" t="s">
        <v>43</v>
      </c>
      <c r="C171" s="382" t="s">
        <v>2079</v>
      </c>
      <c r="D171" s="382" t="s">
        <v>1130</v>
      </c>
      <c r="E171" s="383"/>
      <c r="F171" s="383"/>
      <c r="G171" s="383"/>
      <c r="H171" s="386" t="s">
        <v>1023</v>
      </c>
      <c r="I171" s="386" t="s">
        <v>6959</v>
      </c>
      <c r="J171" s="386" t="s">
        <v>6960</v>
      </c>
      <c r="K171" s="386" t="s">
        <v>2081</v>
      </c>
      <c r="L171" s="383"/>
      <c r="M171" s="383"/>
      <c r="N171" s="386" t="s">
        <v>6961</v>
      </c>
      <c r="O171" s="386" t="s">
        <v>209</v>
      </c>
      <c r="P171" s="386" t="s">
        <v>2083</v>
      </c>
      <c r="Q171" s="386" t="s">
        <v>2084</v>
      </c>
      <c r="R171" s="386" t="s">
        <v>75</v>
      </c>
      <c r="S171" s="414"/>
      <c r="T171" s="388">
        <f>SUMIFS('PO Line Items'!$H:$H, 'PO Line Items'!$C:$C, $A171) + SUMIFS('Change Orders'!$M:$M, 'Change Orders'!$E:$E, $A171, 'Change Orders'!$W:$W, "Approved")</f>
        <v>0</v>
      </c>
      <c r="U171" s="389"/>
      <c r="V171" s="389" t="str">
        <f t="shared" si="1"/>
        <v/>
      </c>
      <c r="W171" s="391" t="str">
        <f t="shared" si="2"/>
        <v/>
      </c>
      <c r="X171" s="388">
        <f>SUMIFS('PO Line Items'!$H:$H, 'PO Line Items'!$C:$C, $A171) + SUMIFS('Change Orders'!$M:$M, 'Change Orders'!$E:$E, $A171, 'Change Orders'!$W:$W, "Approved")</f>
        <v>0</v>
      </c>
      <c r="Y171" s="391">
        <f t="shared" si="3"/>
        <v>0</v>
      </c>
      <c r="Z171" s="391"/>
      <c r="AA171" s="389">
        <f t="shared" si="4"/>
        <v>0</v>
      </c>
      <c r="AB171" s="383"/>
      <c r="AC171" s="386" t="s">
        <v>2105</v>
      </c>
      <c r="AD171" s="415" t="b">
        <v>0</v>
      </c>
      <c r="AE171" s="383"/>
      <c r="AF171" s="383"/>
      <c r="AG171" s="399" t="s">
        <v>6732</v>
      </c>
      <c r="AH171" s="386" t="str">
        <f t="array" ref="AH171">_xlfn.XLOOKUP(AG171, 'GL Accounts'!$A$2:$A271, 'GL Accounts'!$B$2:$B271, "")</f>
        <v>Expense · Hospitality</v>
      </c>
      <c r="AI171" s="386" t="s">
        <v>2106</v>
      </c>
      <c r="AJ171" s="386" t="s">
        <v>6961</v>
      </c>
      <c r="AK171" s="386" t="s">
        <v>2111</v>
      </c>
      <c r="AL171" s="386" t="s">
        <v>2108</v>
      </c>
      <c r="AM171" s="56" t="s">
        <v>88</v>
      </c>
      <c r="AN171" s="402" t="s">
        <v>2113</v>
      </c>
      <c r="AO171" s="402" t="s">
        <v>2113</v>
      </c>
      <c r="AP171" s="404"/>
      <c r="AQ171" s="404"/>
      <c r="AR171" s="404"/>
      <c r="AS171" s="404"/>
      <c r="AT171" s="404"/>
      <c r="AU171" s="404"/>
      <c r="AV171" s="404"/>
    </row>
    <row r="172">
      <c r="A172" s="382" t="s">
        <v>7006</v>
      </c>
      <c r="B172" s="382" t="s">
        <v>43</v>
      </c>
      <c r="C172" s="382" t="s">
        <v>2079</v>
      </c>
      <c r="D172" s="382" t="s">
        <v>1130</v>
      </c>
      <c r="E172" s="383"/>
      <c r="F172" s="383"/>
      <c r="G172" s="383"/>
      <c r="H172" s="386" t="s">
        <v>1023</v>
      </c>
      <c r="I172" s="386" t="s">
        <v>6959</v>
      </c>
      <c r="J172" s="386" t="s">
        <v>7010</v>
      </c>
      <c r="K172" s="386" t="s">
        <v>2081</v>
      </c>
      <c r="L172" s="383"/>
      <c r="M172" s="383"/>
      <c r="N172" s="386" t="s">
        <v>7012</v>
      </c>
      <c r="O172" s="386" t="s">
        <v>209</v>
      </c>
      <c r="P172" s="386" t="s">
        <v>2083</v>
      </c>
      <c r="Q172" s="386" t="s">
        <v>2084</v>
      </c>
      <c r="R172" s="386" t="s">
        <v>75</v>
      </c>
      <c r="S172" s="414"/>
      <c r="T172" s="388">
        <f>SUMIFS('PO Line Items'!$H:$H, 'PO Line Items'!$C:$C, $A172) + SUMIFS('Change Orders'!$M:$M, 'Change Orders'!$E:$E, $A172, 'Change Orders'!$W:$W, "Approved")</f>
        <v>0</v>
      </c>
      <c r="U172" s="389"/>
      <c r="V172" s="389" t="str">
        <f t="shared" si="1"/>
        <v/>
      </c>
      <c r="W172" s="391" t="str">
        <f t="shared" si="2"/>
        <v/>
      </c>
      <c r="X172" s="388">
        <f>SUMIFS('PO Line Items'!$H:$H, 'PO Line Items'!$C:$C, $A172) + SUMIFS('Change Orders'!$M:$M, 'Change Orders'!$E:$E, $A172, 'Change Orders'!$W:$W, "Approved")</f>
        <v>0</v>
      </c>
      <c r="Y172" s="391">
        <f t="shared" si="3"/>
        <v>0</v>
      </c>
      <c r="Z172" s="391"/>
      <c r="AA172" s="389">
        <f t="shared" si="4"/>
        <v>0</v>
      </c>
      <c r="AB172" s="383"/>
      <c r="AC172" s="386" t="s">
        <v>2105</v>
      </c>
      <c r="AD172" s="415" t="b">
        <v>0</v>
      </c>
      <c r="AE172" s="383"/>
      <c r="AF172" s="383"/>
      <c r="AG172" s="399" t="s">
        <v>6732</v>
      </c>
      <c r="AH172" s="386" t="str">
        <f t="array" ref="AH172">_xlfn.XLOOKUP(AG172, 'GL Accounts'!$A$2:$A271, 'GL Accounts'!$B$2:$B271, "")</f>
        <v>Expense · Hospitality</v>
      </c>
      <c r="AI172" s="386" t="s">
        <v>2106</v>
      </c>
      <c r="AJ172" s="386" t="s">
        <v>7012</v>
      </c>
      <c r="AK172" s="386" t="s">
        <v>2111</v>
      </c>
      <c r="AL172" s="386" t="s">
        <v>2108</v>
      </c>
      <c r="AM172" s="56" t="s">
        <v>88</v>
      </c>
      <c r="AN172" s="402" t="s">
        <v>2113</v>
      </c>
      <c r="AO172" s="402" t="s">
        <v>2113</v>
      </c>
      <c r="AP172" s="404"/>
      <c r="AQ172" s="404"/>
      <c r="AR172" s="404"/>
      <c r="AS172" s="404"/>
      <c r="AT172" s="404"/>
      <c r="AU172" s="404"/>
      <c r="AV172" s="404"/>
    </row>
    <row r="173">
      <c r="A173" s="382" t="s">
        <v>7052</v>
      </c>
      <c r="B173" s="382" t="s">
        <v>43</v>
      </c>
      <c r="C173" s="382" t="s">
        <v>2079</v>
      </c>
      <c r="D173" s="382" t="s">
        <v>1130</v>
      </c>
      <c r="E173" s="383"/>
      <c r="F173" s="383"/>
      <c r="G173" s="383"/>
      <c r="H173" s="386" t="s">
        <v>1023</v>
      </c>
      <c r="I173" s="386" t="s">
        <v>6959</v>
      </c>
      <c r="J173" s="386" t="s">
        <v>3267</v>
      </c>
      <c r="K173" s="386" t="s">
        <v>2081</v>
      </c>
      <c r="L173" s="383"/>
      <c r="M173" s="383"/>
      <c r="N173" s="386" t="s">
        <v>7058</v>
      </c>
      <c r="O173" s="386" t="s">
        <v>209</v>
      </c>
      <c r="P173" s="386" t="s">
        <v>2083</v>
      </c>
      <c r="Q173" s="386" t="s">
        <v>2084</v>
      </c>
      <c r="R173" s="386" t="s">
        <v>75</v>
      </c>
      <c r="S173" s="414"/>
      <c r="T173" s="388">
        <f>SUMIFS('PO Line Items'!$H:$H, 'PO Line Items'!$C:$C, $A173) + SUMIFS('Change Orders'!$M:$M, 'Change Orders'!$E:$E, $A173, 'Change Orders'!$W:$W, "Approved")</f>
        <v>0</v>
      </c>
      <c r="U173" s="389"/>
      <c r="V173" s="389" t="str">
        <f t="shared" si="1"/>
        <v/>
      </c>
      <c r="W173" s="391" t="str">
        <f t="shared" si="2"/>
        <v/>
      </c>
      <c r="X173" s="388">
        <f>SUMIFS('PO Line Items'!$H:$H, 'PO Line Items'!$C:$C, $A173) + SUMIFS('Change Orders'!$M:$M, 'Change Orders'!$E:$E, $A173, 'Change Orders'!$W:$W, "Approved")</f>
        <v>0</v>
      </c>
      <c r="Y173" s="391">
        <f t="shared" si="3"/>
        <v>0</v>
      </c>
      <c r="Z173" s="391"/>
      <c r="AA173" s="389">
        <f t="shared" si="4"/>
        <v>0</v>
      </c>
      <c r="AB173" s="383"/>
      <c r="AC173" s="386" t="s">
        <v>2105</v>
      </c>
      <c r="AD173" s="415" t="b">
        <v>0</v>
      </c>
      <c r="AE173" s="383"/>
      <c r="AF173" s="383"/>
      <c r="AG173" s="399" t="s">
        <v>6732</v>
      </c>
      <c r="AH173" s="386" t="str">
        <f t="array" ref="AH173">_xlfn.XLOOKUP(AG173, 'GL Accounts'!$A$2:$A271, 'GL Accounts'!$B$2:$B271, "")</f>
        <v>Expense · Hospitality</v>
      </c>
      <c r="AI173" s="386" t="s">
        <v>2106</v>
      </c>
      <c r="AJ173" s="386" t="s">
        <v>7058</v>
      </c>
      <c r="AK173" s="386" t="s">
        <v>2111</v>
      </c>
      <c r="AL173" s="386" t="s">
        <v>2108</v>
      </c>
      <c r="AM173" s="56" t="s">
        <v>88</v>
      </c>
      <c r="AN173" s="402" t="s">
        <v>2113</v>
      </c>
      <c r="AO173" s="402" t="s">
        <v>2113</v>
      </c>
      <c r="AP173" s="404"/>
      <c r="AQ173" s="404"/>
      <c r="AR173" s="404"/>
      <c r="AS173" s="404"/>
      <c r="AT173" s="404"/>
      <c r="AU173" s="404"/>
      <c r="AV173" s="404"/>
    </row>
    <row r="174">
      <c r="A174" s="382" t="s">
        <v>7105</v>
      </c>
      <c r="B174" s="382" t="s">
        <v>43</v>
      </c>
      <c r="C174" s="382" t="s">
        <v>2079</v>
      </c>
      <c r="D174" s="382" t="s">
        <v>1130</v>
      </c>
      <c r="E174" s="383"/>
      <c r="F174" s="383"/>
      <c r="G174" s="383"/>
      <c r="H174" s="386" t="s">
        <v>1023</v>
      </c>
      <c r="I174" s="386" t="s">
        <v>6959</v>
      </c>
      <c r="J174" s="386" t="s">
        <v>7108</v>
      </c>
      <c r="K174" s="386" t="s">
        <v>2081</v>
      </c>
      <c r="L174" s="383"/>
      <c r="M174" s="383"/>
      <c r="N174" s="386" t="s">
        <v>7111</v>
      </c>
      <c r="O174" s="386" t="s">
        <v>209</v>
      </c>
      <c r="P174" s="386" t="s">
        <v>2083</v>
      </c>
      <c r="Q174" s="386" t="s">
        <v>2084</v>
      </c>
      <c r="R174" s="386" t="s">
        <v>75</v>
      </c>
      <c r="S174" s="414"/>
      <c r="T174" s="388">
        <f>SUMIFS('PO Line Items'!$H:$H, 'PO Line Items'!$C:$C, $A174) + SUMIFS('Change Orders'!$M:$M, 'Change Orders'!$E:$E, $A174, 'Change Orders'!$W:$W, "Approved")</f>
        <v>0</v>
      </c>
      <c r="U174" s="389"/>
      <c r="V174" s="389" t="str">
        <f t="shared" si="1"/>
        <v/>
      </c>
      <c r="W174" s="391" t="str">
        <f t="shared" si="2"/>
        <v/>
      </c>
      <c r="X174" s="388">
        <f>SUMIFS('PO Line Items'!$H:$H, 'PO Line Items'!$C:$C, $A174) + SUMIFS('Change Orders'!$M:$M, 'Change Orders'!$E:$E, $A174, 'Change Orders'!$W:$W, "Approved")</f>
        <v>0</v>
      </c>
      <c r="Y174" s="391">
        <f t="shared" si="3"/>
        <v>0</v>
      </c>
      <c r="Z174" s="391"/>
      <c r="AA174" s="389">
        <f t="shared" si="4"/>
        <v>0</v>
      </c>
      <c r="AB174" s="383"/>
      <c r="AC174" s="386" t="s">
        <v>2105</v>
      </c>
      <c r="AD174" s="415" t="b">
        <v>0</v>
      </c>
      <c r="AE174" s="383"/>
      <c r="AF174" s="383"/>
      <c r="AG174" s="399" t="s">
        <v>6732</v>
      </c>
      <c r="AH174" s="386" t="str">
        <f t="array" ref="AH174">_xlfn.XLOOKUP(AG174, 'GL Accounts'!$A$2:$A271, 'GL Accounts'!$B$2:$B271, "")</f>
        <v>Expense · Hospitality</v>
      </c>
      <c r="AI174" s="386" t="s">
        <v>2106</v>
      </c>
      <c r="AJ174" s="386" t="s">
        <v>7111</v>
      </c>
      <c r="AK174" s="386" t="s">
        <v>2111</v>
      </c>
      <c r="AL174" s="386" t="s">
        <v>2108</v>
      </c>
      <c r="AM174" s="56" t="s">
        <v>88</v>
      </c>
      <c r="AN174" s="402" t="s">
        <v>2113</v>
      </c>
      <c r="AO174" s="402" t="s">
        <v>2113</v>
      </c>
      <c r="AP174" s="404"/>
      <c r="AQ174" s="404"/>
      <c r="AR174" s="404"/>
      <c r="AS174" s="404"/>
      <c r="AT174" s="404"/>
      <c r="AU174" s="404"/>
      <c r="AV174" s="404"/>
    </row>
    <row r="175">
      <c r="A175" s="382" t="s">
        <v>7154</v>
      </c>
      <c r="B175" s="382" t="s">
        <v>43</v>
      </c>
      <c r="C175" s="382" t="s">
        <v>2079</v>
      </c>
      <c r="D175" s="382" t="s">
        <v>1130</v>
      </c>
      <c r="E175" s="383"/>
      <c r="F175" s="383"/>
      <c r="G175" s="383"/>
      <c r="H175" s="386" t="s">
        <v>1023</v>
      </c>
      <c r="I175" s="386" t="s">
        <v>7156</v>
      </c>
      <c r="J175" s="386" t="s">
        <v>7157</v>
      </c>
      <c r="K175" s="386" t="s">
        <v>2081</v>
      </c>
      <c r="L175" s="383"/>
      <c r="M175" s="383"/>
      <c r="N175" s="386" t="s">
        <v>7160</v>
      </c>
      <c r="O175" s="386" t="s">
        <v>209</v>
      </c>
      <c r="P175" s="386" t="s">
        <v>2083</v>
      </c>
      <c r="Q175" s="386" t="s">
        <v>2084</v>
      </c>
      <c r="R175" s="386" t="s">
        <v>75</v>
      </c>
      <c r="S175" s="414"/>
      <c r="T175" s="388">
        <f>SUMIFS('PO Line Items'!$H:$H, 'PO Line Items'!$C:$C, $A175) + SUMIFS('Change Orders'!$M:$M, 'Change Orders'!$E:$E, $A175, 'Change Orders'!$W:$W, "Approved")</f>
        <v>0</v>
      </c>
      <c r="U175" s="389"/>
      <c r="V175" s="389" t="str">
        <f t="shared" si="1"/>
        <v/>
      </c>
      <c r="W175" s="391" t="str">
        <f t="shared" si="2"/>
        <v/>
      </c>
      <c r="X175" s="388">
        <f>SUMIFS('PO Line Items'!$H:$H, 'PO Line Items'!$C:$C, $A175) + SUMIFS('Change Orders'!$M:$M, 'Change Orders'!$E:$E, $A175, 'Change Orders'!$W:$W, "Approved")</f>
        <v>0</v>
      </c>
      <c r="Y175" s="391">
        <f t="shared" si="3"/>
        <v>0</v>
      </c>
      <c r="Z175" s="391"/>
      <c r="AA175" s="389">
        <f t="shared" si="4"/>
        <v>0</v>
      </c>
      <c r="AB175" s="383"/>
      <c r="AC175" s="386" t="s">
        <v>2105</v>
      </c>
      <c r="AD175" s="415" t="b">
        <v>0</v>
      </c>
      <c r="AE175" s="383"/>
      <c r="AF175" s="383"/>
      <c r="AG175" s="399" t="s">
        <v>6732</v>
      </c>
      <c r="AH175" s="386" t="str">
        <f t="array" ref="AH175">_xlfn.XLOOKUP(AG175, 'GL Accounts'!$A$2:$A271, 'GL Accounts'!$B$2:$B271, "")</f>
        <v>Expense · Hospitality</v>
      </c>
      <c r="AI175" s="386" t="s">
        <v>2106</v>
      </c>
      <c r="AJ175" s="386" t="s">
        <v>7160</v>
      </c>
      <c r="AK175" s="386" t="s">
        <v>2111</v>
      </c>
      <c r="AL175" s="386" t="s">
        <v>2108</v>
      </c>
      <c r="AM175" s="56" t="s">
        <v>88</v>
      </c>
      <c r="AN175" s="402" t="s">
        <v>2113</v>
      </c>
      <c r="AO175" s="402" t="s">
        <v>2113</v>
      </c>
      <c r="AP175" s="404"/>
      <c r="AQ175" s="404"/>
      <c r="AR175" s="404"/>
      <c r="AS175" s="404"/>
      <c r="AT175" s="404"/>
      <c r="AU175" s="404"/>
      <c r="AV175" s="404"/>
    </row>
    <row r="176">
      <c r="A176" s="382" t="s">
        <v>7194</v>
      </c>
      <c r="B176" s="382" t="s">
        <v>43</v>
      </c>
      <c r="C176" s="382" t="s">
        <v>2079</v>
      </c>
      <c r="D176" s="382" t="s">
        <v>1130</v>
      </c>
      <c r="E176" s="383"/>
      <c r="F176" s="383"/>
      <c r="G176" s="383"/>
      <c r="H176" s="386" t="s">
        <v>1023</v>
      </c>
      <c r="I176" s="386" t="s">
        <v>7156</v>
      </c>
      <c r="J176" s="386" t="s">
        <v>7197</v>
      </c>
      <c r="K176" s="386" t="s">
        <v>2081</v>
      </c>
      <c r="L176" s="383"/>
      <c r="M176" s="383"/>
      <c r="N176" s="386" t="s">
        <v>7169</v>
      </c>
      <c r="O176" s="386" t="s">
        <v>209</v>
      </c>
      <c r="P176" s="386" t="s">
        <v>2083</v>
      </c>
      <c r="Q176" s="386" t="s">
        <v>2084</v>
      </c>
      <c r="R176" s="386" t="s">
        <v>75</v>
      </c>
      <c r="S176" s="414"/>
      <c r="T176" s="388">
        <f>SUMIFS('PO Line Items'!$H:$H, 'PO Line Items'!$C:$C, $A176) + SUMIFS('Change Orders'!$M:$M, 'Change Orders'!$E:$E, $A176, 'Change Orders'!$W:$W, "Approved")</f>
        <v>0</v>
      </c>
      <c r="U176" s="389"/>
      <c r="V176" s="389" t="str">
        <f t="shared" si="1"/>
        <v/>
      </c>
      <c r="W176" s="391" t="str">
        <f t="shared" si="2"/>
        <v/>
      </c>
      <c r="X176" s="388">
        <f>SUMIFS('PO Line Items'!$H:$H, 'PO Line Items'!$C:$C, $A176) + SUMIFS('Change Orders'!$M:$M, 'Change Orders'!$E:$E, $A176, 'Change Orders'!$W:$W, "Approved")</f>
        <v>0</v>
      </c>
      <c r="Y176" s="391">
        <f t="shared" si="3"/>
        <v>0</v>
      </c>
      <c r="Z176" s="391"/>
      <c r="AA176" s="389">
        <f t="shared" si="4"/>
        <v>0</v>
      </c>
      <c r="AB176" s="383"/>
      <c r="AC176" s="386" t="s">
        <v>2105</v>
      </c>
      <c r="AD176" s="415" t="b">
        <v>0</v>
      </c>
      <c r="AE176" s="383"/>
      <c r="AF176" s="383"/>
      <c r="AG176" s="399" t="s">
        <v>6732</v>
      </c>
      <c r="AH176" s="386" t="str">
        <f t="array" ref="AH176">_xlfn.XLOOKUP(AG176, 'GL Accounts'!$A$2:$A271, 'GL Accounts'!$B$2:$B271, "")</f>
        <v>Expense · Hospitality</v>
      </c>
      <c r="AI176" s="386" t="s">
        <v>2106</v>
      </c>
      <c r="AJ176" s="386" t="s">
        <v>7169</v>
      </c>
      <c r="AK176" s="386" t="s">
        <v>2111</v>
      </c>
      <c r="AL176" s="386" t="s">
        <v>2108</v>
      </c>
      <c r="AM176" s="56" t="s">
        <v>88</v>
      </c>
      <c r="AN176" s="402" t="s">
        <v>2113</v>
      </c>
      <c r="AO176" s="402" t="s">
        <v>2113</v>
      </c>
      <c r="AP176" s="404"/>
      <c r="AQ176" s="404"/>
      <c r="AR176" s="404"/>
      <c r="AS176" s="404"/>
      <c r="AT176" s="404"/>
      <c r="AU176" s="404"/>
      <c r="AV176" s="404"/>
    </row>
    <row r="177">
      <c r="A177" s="382" t="s">
        <v>7241</v>
      </c>
      <c r="B177" s="382" t="s">
        <v>43</v>
      </c>
      <c r="C177" s="382" t="s">
        <v>2079</v>
      </c>
      <c r="D177" s="382" t="s">
        <v>1130</v>
      </c>
      <c r="E177" s="383"/>
      <c r="F177" s="383"/>
      <c r="G177" s="383"/>
      <c r="H177" s="386" t="s">
        <v>1023</v>
      </c>
      <c r="I177" s="386" t="s">
        <v>7243</v>
      </c>
      <c r="J177" s="386" t="s">
        <v>7245</v>
      </c>
      <c r="K177" s="386" t="s">
        <v>2081</v>
      </c>
      <c r="L177" s="383"/>
      <c r="M177" s="383"/>
      <c r="N177" s="386" t="s">
        <v>7173</v>
      </c>
      <c r="O177" s="386" t="s">
        <v>209</v>
      </c>
      <c r="P177" s="386" t="s">
        <v>2083</v>
      </c>
      <c r="Q177" s="386" t="s">
        <v>2084</v>
      </c>
      <c r="R177" s="386" t="s">
        <v>75</v>
      </c>
      <c r="S177" s="414"/>
      <c r="T177" s="388">
        <f>SUMIFS('PO Line Items'!$H:$H, 'PO Line Items'!$C:$C, $A177) + SUMIFS('Change Orders'!$M:$M, 'Change Orders'!$E:$E, $A177, 'Change Orders'!$W:$W, "Approved")</f>
        <v>0</v>
      </c>
      <c r="U177" s="389"/>
      <c r="V177" s="389" t="str">
        <f t="shared" si="1"/>
        <v/>
      </c>
      <c r="W177" s="391" t="str">
        <f t="shared" si="2"/>
        <v/>
      </c>
      <c r="X177" s="388">
        <f>SUMIFS('PO Line Items'!$H:$H, 'PO Line Items'!$C:$C, $A177) + SUMIFS('Change Orders'!$M:$M, 'Change Orders'!$E:$E, $A177, 'Change Orders'!$W:$W, "Approved")</f>
        <v>0</v>
      </c>
      <c r="Y177" s="391">
        <f t="shared" si="3"/>
        <v>0</v>
      </c>
      <c r="Z177" s="391"/>
      <c r="AA177" s="389">
        <f t="shared" si="4"/>
        <v>0</v>
      </c>
      <c r="AB177" s="383"/>
      <c r="AC177" s="386" t="s">
        <v>2105</v>
      </c>
      <c r="AD177" s="415" t="b">
        <v>0</v>
      </c>
      <c r="AE177" s="383"/>
      <c r="AF177" s="383"/>
      <c r="AG177" s="399" t="s">
        <v>6732</v>
      </c>
      <c r="AH177" s="386" t="str">
        <f t="array" ref="AH177">_xlfn.XLOOKUP(AG177, 'GL Accounts'!$A$2:$A271, 'GL Accounts'!$B$2:$B271, "")</f>
        <v>Expense · Hospitality</v>
      </c>
      <c r="AI177" s="386" t="s">
        <v>2106</v>
      </c>
      <c r="AJ177" s="386" t="s">
        <v>7173</v>
      </c>
      <c r="AK177" s="386" t="s">
        <v>2111</v>
      </c>
      <c r="AL177" s="386" t="s">
        <v>2108</v>
      </c>
      <c r="AM177" s="56" t="s">
        <v>88</v>
      </c>
      <c r="AN177" s="402" t="s">
        <v>2113</v>
      </c>
      <c r="AO177" s="402" t="s">
        <v>2113</v>
      </c>
      <c r="AP177" s="404"/>
      <c r="AQ177" s="404"/>
      <c r="AR177" s="404"/>
      <c r="AS177" s="404"/>
      <c r="AT177" s="404"/>
      <c r="AU177" s="404"/>
      <c r="AV177" s="404"/>
    </row>
    <row r="178">
      <c r="A178" s="382" t="s">
        <v>7287</v>
      </c>
      <c r="B178" s="382" t="s">
        <v>43</v>
      </c>
      <c r="C178" s="382" t="s">
        <v>2079</v>
      </c>
      <c r="D178" s="382" t="s">
        <v>1130</v>
      </c>
      <c r="E178" s="383"/>
      <c r="F178" s="383"/>
      <c r="G178" s="383"/>
      <c r="H178" s="386" t="s">
        <v>1023</v>
      </c>
      <c r="I178" s="386" t="s">
        <v>7291</v>
      </c>
      <c r="J178" s="386" t="s">
        <v>7185</v>
      </c>
      <c r="K178" s="386" t="s">
        <v>2081</v>
      </c>
      <c r="L178" s="383"/>
      <c r="M178" s="383"/>
      <c r="N178" s="386" t="s">
        <v>1057</v>
      </c>
      <c r="O178" s="386" t="s">
        <v>209</v>
      </c>
      <c r="P178" s="386" t="s">
        <v>2083</v>
      </c>
      <c r="Q178" s="386" t="s">
        <v>84</v>
      </c>
      <c r="R178" s="386" t="s">
        <v>75</v>
      </c>
      <c r="S178" s="414"/>
      <c r="T178" s="388">
        <f>SUMIFS('PO Line Items'!$H:$H, 'PO Line Items'!$C:$C, $A178) + SUMIFS('Change Orders'!$M:$M, 'Change Orders'!$E:$E, $A178, 'Change Orders'!$W:$W, "Approved")</f>
        <v>0</v>
      </c>
      <c r="U178" s="389"/>
      <c r="V178" s="389" t="str">
        <f t="shared" si="1"/>
        <v/>
      </c>
      <c r="W178" s="391" t="str">
        <f t="shared" si="2"/>
        <v/>
      </c>
      <c r="X178" s="388">
        <f>SUMIFS('PO Line Items'!$H:$H, 'PO Line Items'!$C:$C, $A178) + SUMIFS('Change Orders'!$M:$M, 'Change Orders'!$E:$E, $A178, 'Change Orders'!$W:$W, "Approved")</f>
        <v>0</v>
      </c>
      <c r="Y178" s="391">
        <f t="shared" si="3"/>
        <v>0</v>
      </c>
      <c r="Z178" s="391"/>
      <c r="AA178" s="389">
        <f t="shared" si="4"/>
        <v>0</v>
      </c>
      <c r="AB178" s="383"/>
      <c r="AC178" s="386" t="s">
        <v>2105</v>
      </c>
      <c r="AD178" s="415" t="b">
        <v>0</v>
      </c>
      <c r="AE178" s="383"/>
      <c r="AF178" s="383"/>
      <c r="AG178" s="399" t="s">
        <v>6732</v>
      </c>
      <c r="AH178" s="386" t="str">
        <f t="array" ref="AH178">_xlfn.XLOOKUP(AG178, 'GL Accounts'!$A$2:$A271, 'GL Accounts'!$B$2:$B271, "")</f>
        <v>Expense · Hospitality</v>
      </c>
      <c r="AI178" s="386" t="s">
        <v>2106</v>
      </c>
      <c r="AJ178" s="386" t="s">
        <v>1057</v>
      </c>
      <c r="AK178" s="386" t="s">
        <v>2111</v>
      </c>
      <c r="AL178" s="386" t="s">
        <v>2108</v>
      </c>
      <c r="AM178" s="56" t="s">
        <v>88</v>
      </c>
      <c r="AN178" s="402" t="s">
        <v>2113</v>
      </c>
      <c r="AO178" s="402" t="s">
        <v>2113</v>
      </c>
      <c r="AP178" s="404"/>
      <c r="AQ178" s="404"/>
      <c r="AR178" s="404"/>
      <c r="AS178" s="404"/>
      <c r="AT178" s="404"/>
      <c r="AU178" s="404"/>
      <c r="AV178" s="404"/>
    </row>
    <row r="179">
      <c r="A179" s="382" t="s">
        <v>7321</v>
      </c>
      <c r="B179" s="382" t="s">
        <v>43</v>
      </c>
      <c r="C179" s="382" t="s">
        <v>2079</v>
      </c>
      <c r="D179" s="382" t="s">
        <v>1130</v>
      </c>
      <c r="E179" s="383"/>
      <c r="F179" s="383"/>
      <c r="G179" s="383"/>
      <c r="H179" s="386" t="s">
        <v>1023</v>
      </c>
      <c r="I179" s="386" t="s">
        <v>7291</v>
      </c>
      <c r="J179" s="386" t="s">
        <v>7190</v>
      </c>
      <c r="K179" s="386" t="s">
        <v>2081</v>
      </c>
      <c r="L179" s="383"/>
      <c r="M179" s="383"/>
      <c r="N179" s="386" t="s">
        <v>7189</v>
      </c>
      <c r="O179" s="386" t="s">
        <v>209</v>
      </c>
      <c r="P179" s="386" t="s">
        <v>2083</v>
      </c>
      <c r="Q179" s="386" t="s">
        <v>84</v>
      </c>
      <c r="R179" s="386" t="s">
        <v>75</v>
      </c>
      <c r="S179" s="414"/>
      <c r="T179" s="388">
        <f>SUMIFS('PO Line Items'!$H:$H, 'PO Line Items'!$C:$C, $A179) + SUMIFS('Change Orders'!$M:$M, 'Change Orders'!$E:$E, $A179, 'Change Orders'!$W:$W, "Approved")</f>
        <v>0</v>
      </c>
      <c r="U179" s="389"/>
      <c r="V179" s="389" t="str">
        <f t="shared" si="1"/>
        <v/>
      </c>
      <c r="W179" s="391" t="str">
        <f t="shared" si="2"/>
        <v/>
      </c>
      <c r="X179" s="388">
        <f>SUMIFS('PO Line Items'!$H:$H, 'PO Line Items'!$C:$C, $A179) + SUMIFS('Change Orders'!$M:$M, 'Change Orders'!$E:$E, $A179, 'Change Orders'!$W:$W, "Approved")</f>
        <v>0</v>
      </c>
      <c r="Y179" s="391">
        <f t="shared" si="3"/>
        <v>0</v>
      </c>
      <c r="Z179" s="391"/>
      <c r="AA179" s="389">
        <f t="shared" si="4"/>
        <v>0</v>
      </c>
      <c r="AB179" s="383"/>
      <c r="AC179" s="386" t="s">
        <v>2105</v>
      </c>
      <c r="AD179" s="415" t="b">
        <v>0</v>
      </c>
      <c r="AE179" s="383"/>
      <c r="AF179" s="383"/>
      <c r="AG179" s="399" t="s">
        <v>6732</v>
      </c>
      <c r="AH179" s="386" t="str">
        <f t="array" ref="AH179">_xlfn.XLOOKUP(AG179, 'GL Accounts'!$A$2:$A271, 'GL Accounts'!$B$2:$B271, "")</f>
        <v>Expense · Hospitality</v>
      </c>
      <c r="AI179" s="386" t="s">
        <v>2106</v>
      </c>
      <c r="AJ179" s="386" t="s">
        <v>7189</v>
      </c>
      <c r="AK179" s="386" t="s">
        <v>2111</v>
      </c>
      <c r="AL179" s="386" t="s">
        <v>2108</v>
      </c>
      <c r="AM179" s="56" t="s">
        <v>88</v>
      </c>
      <c r="AN179" s="402" t="s">
        <v>2113</v>
      </c>
      <c r="AO179" s="402" t="s">
        <v>2113</v>
      </c>
      <c r="AP179" s="404"/>
      <c r="AQ179" s="404"/>
      <c r="AR179" s="404"/>
      <c r="AS179" s="404"/>
      <c r="AT179" s="404"/>
      <c r="AU179" s="404"/>
      <c r="AV179" s="404"/>
    </row>
    <row r="180">
      <c r="A180" s="382" t="s">
        <v>7341</v>
      </c>
      <c r="B180" s="382" t="s">
        <v>43</v>
      </c>
      <c r="C180" s="382" t="s">
        <v>2079</v>
      </c>
      <c r="D180" s="382" t="s">
        <v>1130</v>
      </c>
      <c r="E180" s="383"/>
      <c r="F180" s="383"/>
      <c r="G180" s="383"/>
      <c r="H180" s="386" t="s">
        <v>1023</v>
      </c>
      <c r="I180" s="386" t="s">
        <v>7343</v>
      </c>
      <c r="J180" s="386" t="s">
        <v>7195</v>
      </c>
      <c r="K180" s="386" t="s">
        <v>2081</v>
      </c>
      <c r="L180" s="383"/>
      <c r="M180" s="383"/>
      <c r="N180" s="386" t="s">
        <v>1026</v>
      </c>
      <c r="O180" s="386" t="s">
        <v>209</v>
      </c>
      <c r="P180" s="386" t="s">
        <v>2083</v>
      </c>
      <c r="Q180" s="386" t="s">
        <v>84</v>
      </c>
      <c r="R180" s="386" t="s">
        <v>75</v>
      </c>
      <c r="S180" s="414"/>
      <c r="T180" s="388">
        <f>SUMIFS('PO Line Items'!$H:$H, 'PO Line Items'!$C:$C, $A180) + SUMIFS('Change Orders'!$M:$M, 'Change Orders'!$E:$E, $A180, 'Change Orders'!$W:$W, "Approved")</f>
        <v>0</v>
      </c>
      <c r="U180" s="389"/>
      <c r="V180" s="389" t="str">
        <f t="shared" si="1"/>
        <v/>
      </c>
      <c r="W180" s="391" t="str">
        <f t="shared" si="2"/>
        <v/>
      </c>
      <c r="X180" s="388">
        <f>SUMIFS('PO Line Items'!$H:$H, 'PO Line Items'!$C:$C, $A180) + SUMIFS('Change Orders'!$M:$M, 'Change Orders'!$E:$E, $A180, 'Change Orders'!$W:$W, "Approved")</f>
        <v>0</v>
      </c>
      <c r="Y180" s="391">
        <f t="shared" si="3"/>
        <v>0</v>
      </c>
      <c r="Z180" s="391"/>
      <c r="AA180" s="389">
        <f t="shared" si="4"/>
        <v>0</v>
      </c>
      <c r="AB180" s="383"/>
      <c r="AC180" s="386" t="s">
        <v>2105</v>
      </c>
      <c r="AD180" s="415" t="b">
        <v>0</v>
      </c>
      <c r="AE180" s="383"/>
      <c r="AF180" s="383"/>
      <c r="AG180" s="399" t="s">
        <v>6732</v>
      </c>
      <c r="AH180" s="386" t="str">
        <f t="array" ref="AH180">_xlfn.XLOOKUP(AG180, 'GL Accounts'!$A$2:$A271, 'GL Accounts'!$B$2:$B271, "")</f>
        <v>Expense · Hospitality</v>
      </c>
      <c r="AI180" s="386" t="s">
        <v>2106</v>
      </c>
      <c r="AJ180" s="386" t="s">
        <v>1026</v>
      </c>
      <c r="AK180" s="386" t="s">
        <v>2111</v>
      </c>
      <c r="AL180" s="386" t="s">
        <v>2108</v>
      </c>
      <c r="AM180" s="56" t="s">
        <v>88</v>
      </c>
      <c r="AN180" s="402" t="s">
        <v>2113</v>
      </c>
      <c r="AO180" s="402" t="s">
        <v>2113</v>
      </c>
      <c r="AP180" s="404"/>
      <c r="AQ180" s="404"/>
      <c r="AR180" s="404"/>
      <c r="AS180" s="404"/>
      <c r="AT180" s="404"/>
      <c r="AU180" s="404"/>
      <c r="AV180" s="404"/>
    </row>
    <row r="181">
      <c r="A181" s="382" t="s">
        <v>7372</v>
      </c>
      <c r="B181" s="382" t="s">
        <v>43</v>
      </c>
      <c r="C181" s="382" t="s">
        <v>2079</v>
      </c>
      <c r="D181" s="382" t="s">
        <v>1130</v>
      </c>
      <c r="E181" s="383"/>
      <c r="F181" s="383"/>
      <c r="G181" s="383"/>
      <c r="H181" s="386" t="s">
        <v>1023</v>
      </c>
      <c r="I181" s="386" t="s">
        <v>7343</v>
      </c>
      <c r="J181" s="386" t="s">
        <v>2022</v>
      </c>
      <c r="K181" s="386" t="s">
        <v>2081</v>
      </c>
      <c r="L181" s="383"/>
      <c r="M181" s="383"/>
      <c r="N181" s="386" t="s">
        <v>7199</v>
      </c>
      <c r="O181" s="386" t="s">
        <v>209</v>
      </c>
      <c r="P181" s="386" t="s">
        <v>2083</v>
      </c>
      <c r="Q181" s="386" t="s">
        <v>84</v>
      </c>
      <c r="R181" s="386" t="s">
        <v>75</v>
      </c>
      <c r="S181" s="414"/>
      <c r="T181" s="388">
        <f>SUMIFS('PO Line Items'!$H:$H, 'PO Line Items'!$C:$C, $A181) + SUMIFS('Change Orders'!$M:$M, 'Change Orders'!$E:$E, $A181, 'Change Orders'!$W:$W, "Approved")</f>
        <v>0</v>
      </c>
      <c r="U181" s="389"/>
      <c r="V181" s="389" t="str">
        <f t="shared" si="1"/>
        <v/>
      </c>
      <c r="W181" s="391" t="str">
        <f t="shared" si="2"/>
        <v/>
      </c>
      <c r="X181" s="388">
        <f>SUMIFS('PO Line Items'!$H:$H, 'PO Line Items'!$C:$C, $A181) + SUMIFS('Change Orders'!$M:$M, 'Change Orders'!$E:$E, $A181, 'Change Orders'!$W:$W, "Approved")</f>
        <v>0</v>
      </c>
      <c r="Y181" s="391">
        <f t="shared" si="3"/>
        <v>0</v>
      </c>
      <c r="Z181" s="391"/>
      <c r="AA181" s="389">
        <f t="shared" si="4"/>
        <v>0</v>
      </c>
      <c r="AB181" s="383"/>
      <c r="AC181" s="386" t="s">
        <v>2105</v>
      </c>
      <c r="AD181" s="415" t="b">
        <v>0</v>
      </c>
      <c r="AE181" s="383"/>
      <c r="AF181" s="383"/>
      <c r="AG181" s="399" t="s">
        <v>6732</v>
      </c>
      <c r="AH181" s="386" t="str">
        <f t="array" ref="AH181">_xlfn.XLOOKUP(AG181, 'GL Accounts'!$A$2:$A271, 'GL Accounts'!$B$2:$B271, "")</f>
        <v>Expense · Hospitality</v>
      </c>
      <c r="AI181" s="386" t="s">
        <v>2106</v>
      </c>
      <c r="AJ181" s="386" t="s">
        <v>7199</v>
      </c>
      <c r="AK181" s="386" t="s">
        <v>2111</v>
      </c>
      <c r="AL181" s="386" t="s">
        <v>2108</v>
      </c>
      <c r="AM181" s="56" t="s">
        <v>88</v>
      </c>
      <c r="AN181" s="402" t="s">
        <v>2113</v>
      </c>
      <c r="AO181" s="402" t="s">
        <v>2113</v>
      </c>
      <c r="AP181" s="404"/>
      <c r="AQ181" s="404"/>
      <c r="AR181" s="404"/>
      <c r="AS181" s="404"/>
      <c r="AT181" s="404"/>
      <c r="AU181" s="404"/>
      <c r="AV181" s="404"/>
    </row>
    <row r="182">
      <c r="A182" s="382" t="s">
        <v>7410</v>
      </c>
      <c r="B182" s="382" t="s">
        <v>43</v>
      </c>
      <c r="C182" s="382" t="s">
        <v>2079</v>
      </c>
      <c r="D182" s="382" t="s">
        <v>1130</v>
      </c>
      <c r="E182" s="383"/>
      <c r="F182" s="383"/>
      <c r="G182" s="383"/>
      <c r="H182" s="386" t="s">
        <v>1023</v>
      </c>
      <c r="I182" s="386" t="s">
        <v>7343</v>
      </c>
      <c r="J182" s="386" t="s">
        <v>7204</v>
      </c>
      <c r="K182" s="386" t="s">
        <v>2081</v>
      </c>
      <c r="L182" s="383"/>
      <c r="M182" s="383"/>
      <c r="N182" s="386" t="s">
        <v>7203</v>
      </c>
      <c r="O182" s="386" t="s">
        <v>209</v>
      </c>
      <c r="P182" s="386" t="s">
        <v>2083</v>
      </c>
      <c r="Q182" s="386" t="s">
        <v>84</v>
      </c>
      <c r="R182" s="386" t="s">
        <v>75</v>
      </c>
      <c r="S182" s="414"/>
      <c r="T182" s="388">
        <f>SUMIFS('PO Line Items'!$H:$H, 'PO Line Items'!$C:$C, $A182) + SUMIFS('Change Orders'!$M:$M, 'Change Orders'!$E:$E, $A182, 'Change Orders'!$W:$W, "Approved")</f>
        <v>0</v>
      </c>
      <c r="U182" s="389"/>
      <c r="V182" s="389" t="str">
        <f t="shared" si="1"/>
        <v/>
      </c>
      <c r="W182" s="391" t="str">
        <f t="shared" si="2"/>
        <v/>
      </c>
      <c r="X182" s="388">
        <f>SUMIFS('PO Line Items'!$H:$H, 'PO Line Items'!$C:$C, $A182) + SUMIFS('Change Orders'!$M:$M, 'Change Orders'!$E:$E, $A182, 'Change Orders'!$W:$W, "Approved")</f>
        <v>0</v>
      </c>
      <c r="Y182" s="391">
        <f t="shared" si="3"/>
        <v>0</v>
      </c>
      <c r="Z182" s="391"/>
      <c r="AA182" s="389">
        <f t="shared" si="4"/>
        <v>0</v>
      </c>
      <c r="AB182" s="383"/>
      <c r="AC182" s="386" t="s">
        <v>2105</v>
      </c>
      <c r="AD182" s="415" t="b">
        <v>0</v>
      </c>
      <c r="AE182" s="383"/>
      <c r="AF182" s="383"/>
      <c r="AG182" s="399" t="s">
        <v>6732</v>
      </c>
      <c r="AH182" s="386" t="str">
        <f t="array" ref="AH182">_xlfn.XLOOKUP(AG182, 'GL Accounts'!$A$2:$A271, 'GL Accounts'!$B$2:$B271, "")</f>
        <v>Expense · Hospitality</v>
      </c>
      <c r="AI182" s="386" t="s">
        <v>2106</v>
      </c>
      <c r="AJ182" s="386" t="s">
        <v>7203</v>
      </c>
      <c r="AK182" s="386" t="s">
        <v>2111</v>
      </c>
      <c r="AL182" s="386" t="s">
        <v>2108</v>
      </c>
      <c r="AM182" s="56" t="s">
        <v>88</v>
      </c>
      <c r="AN182" s="402" t="s">
        <v>2113</v>
      </c>
      <c r="AO182" s="402" t="s">
        <v>2113</v>
      </c>
      <c r="AP182" s="404"/>
      <c r="AQ182" s="404"/>
      <c r="AR182" s="404"/>
      <c r="AS182" s="404"/>
      <c r="AT182" s="404"/>
      <c r="AU182" s="404"/>
      <c r="AV182" s="404"/>
    </row>
    <row r="183">
      <c r="A183" s="382" t="s">
        <v>7438</v>
      </c>
      <c r="B183" s="382" t="s">
        <v>43</v>
      </c>
      <c r="C183" s="382" t="s">
        <v>2079</v>
      </c>
      <c r="D183" s="382" t="s">
        <v>1130</v>
      </c>
      <c r="E183" s="383"/>
      <c r="F183" s="383"/>
      <c r="G183" s="383"/>
      <c r="H183" s="386" t="s">
        <v>1023</v>
      </c>
      <c r="I183" s="386" t="s">
        <v>7441</v>
      </c>
      <c r="J183" s="386" t="s">
        <v>7209</v>
      </c>
      <c r="K183" s="386" t="s">
        <v>2081</v>
      </c>
      <c r="L183" s="383"/>
      <c r="M183" s="383"/>
      <c r="N183" s="386" t="s">
        <v>7208</v>
      </c>
      <c r="O183" s="386" t="s">
        <v>209</v>
      </c>
      <c r="P183" s="386" t="s">
        <v>2083</v>
      </c>
      <c r="Q183" s="386" t="s">
        <v>84</v>
      </c>
      <c r="R183" s="386" t="s">
        <v>75</v>
      </c>
      <c r="S183" s="414"/>
      <c r="T183" s="388">
        <f>SUMIFS('PO Line Items'!$H:$H, 'PO Line Items'!$C:$C, $A183) + SUMIFS('Change Orders'!$M:$M, 'Change Orders'!$E:$E, $A183, 'Change Orders'!$W:$W, "Approved")</f>
        <v>0</v>
      </c>
      <c r="U183" s="389"/>
      <c r="V183" s="389" t="str">
        <f t="shared" si="1"/>
        <v/>
      </c>
      <c r="W183" s="391" t="str">
        <f t="shared" si="2"/>
        <v/>
      </c>
      <c r="X183" s="388">
        <f>SUMIFS('PO Line Items'!$H:$H, 'PO Line Items'!$C:$C, $A183) + SUMIFS('Change Orders'!$M:$M, 'Change Orders'!$E:$E, $A183, 'Change Orders'!$W:$W, "Approved")</f>
        <v>0</v>
      </c>
      <c r="Y183" s="391">
        <f t="shared" si="3"/>
        <v>0</v>
      </c>
      <c r="Z183" s="391"/>
      <c r="AA183" s="389">
        <f t="shared" si="4"/>
        <v>0</v>
      </c>
      <c r="AB183" s="383"/>
      <c r="AC183" s="386" t="s">
        <v>2105</v>
      </c>
      <c r="AD183" s="415" t="b">
        <v>0</v>
      </c>
      <c r="AE183" s="383"/>
      <c r="AF183" s="383"/>
      <c r="AG183" s="399" t="s">
        <v>6732</v>
      </c>
      <c r="AH183" s="386" t="str">
        <f t="array" ref="AH183">_xlfn.XLOOKUP(AG183, 'GL Accounts'!$A$2:$A271, 'GL Accounts'!$B$2:$B271, "")</f>
        <v>Expense · Hospitality</v>
      </c>
      <c r="AI183" s="386" t="s">
        <v>2106</v>
      </c>
      <c r="AJ183" s="386" t="s">
        <v>7208</v>
      </c>
      <c r="AK183" s="386" t="s">
        <v>2111</v>
      </c>
      <c r="AL183" s="386" t="s">
        <v>2108</v>
      </c>
      <c r="AM183" s="56" t="s">
        <v>88</v>
      </c>
      <c r="AN183" s="402" t="s">
        <v>2113</v>
      </c>
      <c r="AO183" s="402" t="s">
        <v>2113</v>
      </c>
      <c r="AP183" s="404"/>
      <c r="AQ183" s="404"/>
      <c r="AR183" s="404"/>
      <c r="AS183" s="404"/>
      <c r="AT183" s="404"/>
      <c r="AU183" s="404"/>
      <c r="AV183" s="404"/>
    </row>
    <row r="184">
      <c r="A184" s="382" t="s">
        <v>7463</v>
      </c>
      <c r="B184" s="382" t="s">
        <v>43</v>
      </c>
      <c r="C184" s="382" t="s">
        <v>2079</v>
      </c>
      <c r="D184" s="382" t="s">
        <v>1130</v>
      </c>
      <c r="E184" s="383"/>
      <c r="F184" s="383"/>
      <c r="G184" s="383"/>
      <c r="H184" s="386" t="s">
        <v>681</v>
      </c>
      <c r="I184" s="386" t="s">
        <v>7468</v>
      </c>
      <c r="J184" s="386" t="s">
        <v>7469</v>
      </c>
      <c r="K184" s="386" t="s">
        <v>2081</v>
      </c>
      <c r="L184" s="383"/>
      <c r="M184" s="383"/>
      <c r="N184" s="386" t="s">
        <v>7250</v>
      </c>
      <c r="O184" s="386" t="s">
        <v>209</v>
      </c>
      <c r="P184" s="386" t="s">
        <v>2083</v>
      </c>
      <c r="Q184" s="386" t="s">
        <v>2084</v>
      </c>
      <c r="R184" s="386" t="s">
        <v>75</v>
      </c>
      <c r="S184" s="414"/>
      <c r="T184" s="388">
        <f>SUMIFS('PO Line Items'!$H:$H, 'PO Line Items'!$C:$C, $A184) + SUMIFS('Change Orders'!$M:$M, 'Change Orders'!$E:$E, $A184, 'Change Orders'!$W:$W, "Approved")</f>
        <v>0</v>
      </c>
      <c r="U184" s="389"/>
      <c r="V184" s="389" t="str">
        <f t="shared" si="1"/>
        <v/>
      </c>
      <c r="W184" s="391" t="str">
        <f t="shared" si="2"/>
        <v/>
      </c>
      <c r="X184" s="388">
        <f>SUMIFS('PO Line Items'!$H:$H, 'PO Line Items'!$C:$C, $A184) + SUMIFS('Change Orders'!$M:$M, 'Change Orders'!$E:$E, $A184, 'Change Orders'!$W:$W, "Approved")</f>
        <v>0</v>
      </c>
      <c r="Y184" s="391">
        <f t="shared" si="3"/>
        <v>0</v>
      </c>
      <c r="Z184" s="391"/>
      <c r="AA184" s="389">
        <f t="shared" si="4"/>
        <v>0</v>
      </c>
      <c r="AB184" s="383"/>
      <c r="AC184" s="386" t="s">
        <v>2105</v>
      </c>
      <c r="AD184" s="415" t="b">
        <v>0</v>
      </c>
      <c r="AE184" s="383"/>
      <c r="AF184" s="383"/>
      <c r="AG184" s="399" t="s">
        <v>7494</v>
      </c>
      <c r="AH184" s="386" t="str">
        <f t="array" ref="AH184">_xlfn.XLOOKUP(AG184, 'GL Accounts'!$A$2:$A271, 'GL Accounts'!$B$2:$B271, "")</f>
        <v>Expense · Technology</v>
      </c>
      <c r="AI184" s="386" t="s">
        <v>2106</v>
      </c>
      <c r="AJ184" s="386" t="s">
        <v>7250</v>
      </c>
      <c r="AK184" s="386" t="s">
        <v>2111</v>
      </c>
      <c r="AL184" s="386" t="s">
        <v>2108</v>
      </c>
      <c r="AM184" s="56" t="s">
        <v>88</v>
      </c>
      <c r="AN184" s="402" t="s">
        <v>2113</v>
      </c>
      <c r="AO184" s="402" t="s">
        <v>2113</v>
      </c>
      <c r="AP184" s="404"/>
      <c r="AQ184" s="404"/>
      <c r="AR184" s="404"/>
      <c r="AS184" s="404"/>
      <c r="AT184" s="404"/>
      <c r="AU184" s="404"/>
      <c r="AV184" s="404"/>
    </row>
    <row r="185">
      <c r="A185" s="382" t="s">
        <v>7502</v>
      </c>
      <c r="B185" s="382" t="s">
        <v>43</v>
      </c>
      <c r="C185" s="382" t="s">
        <v>2079</v>
      </c>
      <c r="D185" s="382" t="s">
        <v>1130</v>
      </c>
      <c r="E185" s="383"/>
      <c r="F185" s="383"/>
      <c r="G185" s="383"/>
      <c r="H185" s="386" t="s">
        <v>681</v>
      </c>
      <c r="I185" s="386" t="s">
        <v>7505</v>
      </c>
      <c r="J185" s="386" t="s">
        <v>7506</v>
      </c>
      <c r="K185" s="386" t="s">
        <v>2081</v>
      </c>
      <c r="L185" s="383"/>
      <c r="M185" s="383"/>
      <c r="N185" s="386" t="s">
        <v>7301</v>
      </c>
      <c r="O185" s="386" t="s">
        <v>209</v>
      </c>
      <c r="P185" s="386" t="s">
        <v>2083</v>
      </c>
      <c r="Q185" s="386" t="s">
        <v>2084</v>
      </c>
      <c r="R185" s="386" t="s">
        <v>75</v>
      </c>
      <c r="S185" s="414"/>
      <c r="T185" s="388">
        <f>SUMIFS('PO Line Items'!$H:$H, 'PO Line Items'!$C:$C, $A185) + SUMIFS('Change Orders'!$M:$M, 'Change Orders'!$E:$E, $A185, 'Change Orders'!$W:$W, "Approved")</f>
        <v>0</v>
      </c>
      <c r="U185" s="389"/>
      <c r="V185" s="389" t="str">
        <f t="shared" si="1"/>
        <v/>
      </c>
      <c r="W185" s="391" t="str">
        <f t="shared" si="2"/>
        <v/>
      </c>
      <c r="X185" s="388">
        <f>SUMIFS('PO Line Items'!$H:$H, 'PO Line Items'!$C:$C, $A185) + SUMIFS('Change Orders'!$M:$M, 'Change Orders'!$E:$E, $A185, 'Change Orders'!$W:$W, "Approved")</f>
        <v>0</v>
      </c>
      <c r="Y185" s="391">
        <f t="shared" si="3"/>
        <v>0</v>
      </c>
      <c r="Z185" s="391"/>
      <c r="AA185" s="389">
        <f t="shared" si="4"/>
        <v>0</v>
      </c>
      <c r="AB185" s="383"/>
      <c r="AC185" s="386" t="s">
        <v>2105</v>
      </c>
      <c r="AD185" s="415" t="b">
        <v>0</v>
      </c>
      <c r="AE185" s="383"/>
      <c r="AF185" s="383"/>
      <c r="AG185" s="399" t="s">
        <v>7494</v>
      </c>
      <c r="AH185" s="386" t="str">
        <f t="array" ref="AH185">_xlfn.XLOOKUP(AG185, 'GL Accounts'!$A$2:$A271, 'GL Accounts'!$B$2:$B271, "")</f>
        <v>Expense · Technology</v>
      </c>
      <c r="AI185" s="386" t="s">
        <v>2106</v>
      </c>
      <c r="AJ185" s="386" t="s">
        <v>7301</v>
      </c>
      <c r="AK185" s="386" t="s">
        <v>2111</v>
      </c>
      <c r="AL185" s="386" t="s">
        <v>2108</v>
      </c>
      <c r="AM185" s="56" t="s">
        <v>88</v>
      </c>
      <c r="AN185" s="402" t="s">
        <v>2113</v>
      </c>
      <c r="AO185" s="402" t="s">
        <v>2113</v>
      </c>
      <c r="AP185" s="404"/>
      <c r="AQ185" s="404"/>
      <c r="AR185" s="404"/>
      <c r="AS185" s="404"/>
      <c r="AT185" s="404"/>
      <c r="AU185" s="404"/>
      <c r="AV185" s="404"/>
    </row>
    <row r="186">
      <c r="A186" s="382" t="s">
        <v>2258</v>
      </c>
      <c r="B186" s="382" t="s">
        <v>43</v>
      </c>
      <c r="C186" s="382" t="s">
        <v>2079</v>
      </c>
      <c r="D186" s="382" t="s">
        <v>1130</v>
      </c>
      <c r="E186" s="383"/>
      <c r="F186" s="383"/>
      <c r="G186" s="383"/>
      <c r="H186" s="386" t="s">
        <v>681</v>
      </c>
      <c r="I186" s="386" t="s">
        <v>7519</v>
      </c>
      <c r="J186" s="386" t="s">
        <v>1181</v>
      </c>
      <c r="K186" s="386" t="s">
        <v>2081</v>
      </c>
      <c r="L186" s="383"/>
      <c r="M186" s="383"/>
      <c r="N186" s="386" t="s">
        <v>1180</v>
      </c>
      <c r="O186" s="386" t="s">
        <v>209</v>
      </c>
      <c r="P186" s="386" t="s">
        <v>2083</v>
      </c>
      <c r="Q186" s="386" t="s">
        <v>2084</v>
      </c>
      <c r="R186" s="386" t="s">
        <v>75</v>
      </c>
      <c r="S186" s="414"/>
      <c r="T186" s="388">
        <f>SUMIFS('PO Line Items'!$H:$H, 'PO Line Items'!$C:$C, $A186) + SUMIFS('Change Orders'!$M:$M, 'Change Orders'!$E:$E, $A186, 'Change Orders'!$W:$W, "Approved")</f>
        <v>3400</v>
      </c>
      <c r="U186" s="389"/>
      <c r="V186" s="389" t="str">
        <f t="shared" si="1"/>
        <v/>
      </c>
      <c r="W186" s="391" t="str">
        <f t="shared" si="2"/>
        <v/>
      </c>
      <c r="X186" s="388">
        <f>SUMIFS('PO Line Items'!$H:$H, 'PO Line Items'!$C:$C, $A186) + SUMIFS('Change Orders'!$M:$M, 'Change Orders'!$E:$E, $A186, 'Change Orders'!$W:$W, "Approved")</f>
        <v>3400</v>
      </c>
      <c r="Y186" s="391">
        <f t="shared" si="3"/>
        <v>3400</v>
      </c>
      <c r="Z186" s="391"/>
      <c r="AA186" s="389">
        <f t="shared" si="4"/>
        <v>0</v>
      </c>
      <c r="AB186" s="383"/>
      <c r="AC186" s="386" t="s">
        <v>2105</v>
      </c>
      <c r="AD186" s="415" t="b">
        <v>0</v>
      </c>
      <c r="AE186" s="383"/>
      <c r="AF186" s="383"/>
      <c r="AG186" s="399" t="s">
        <v>7494</v>
      </c>
      <c r="AH186" s="386" t="str">
        <f t="array" ref="AH186">_xlfn.XLOOKUP(AG186, 'GL Accounts'!$A$2:$A271, 'GL Accounts'!$B$2:$B271, "")</f>
        <v>Expense · Technology</v>
      </c>
      <c r="AI186" s="386" t="s">
        <v>2106</v>
      </c>
      <c r="AJ186" s="386" t="s">
        <v>1180</v>
      </c>
      <c r="AK186" s="386" t="s">
        <v>2111</v>
      </c>
      <c r="AL186" s="386" t="s">
        <v>2108</v>
      </c>
      <c r="AM186" s="56" t="s">
        <v>88</v>
      </c>
      <c r="AN186" s="402" t="s">
        <v>2113</v>
      </c>
      <c r="AO186" s="402" t="s">
        <v>2113</v>
      </c>
      <c r="AP186" s="404"/>
      <c r="AQ186" s="404"/>
      <c r="AR186" s="404"/>
      <c r="AS186" s="404"/>
      <c r="AT186" s="404"/>
      <c r="AU186" s="404"/>
      <c r="AV186" s="404"/>
    </row>
    <row r="187">
      <c r="A187" s="382" t="s">
        <v>7520</v>
      </c>
      <c r="B187" s="382" t="s">
        <v>43</v>
      </c>
      <c r="C187" s="382" t="s">
        <v>2079</v>
      </c>
      <c r="D187" s="382" t="s">
        <v>1130</v>
      </c>
      <c r="E187" s="383"/>
      <c r="F187" s="383"/>
      <c r="G187" s="383"/>
      <c r="H187" s="386" t="s">
        <v>681</v>
      </c>
      <c r="I187" s="386" t="s">
        <v>7519</v>
      </c>
      <c r="J187" s="386" t="s">
        <v>7521</v>
      </c>
      <c r="K187" s="386" t="s">
        <v>2081</v>
      </c>
      <c r="L187" s="383"/>
      <c r="M187" s="383"/>
      <c r="N187" s="386" t="s">
        <v>7320</v>
      </c>
      <c r="O187" s="386" t="s">
        <v>209</v>
      </c>
      <c r="P187" s="386" t="s">
        <v>2083</v>
      </c>
      <c r="Q187" s="386" t="s">
        <v>2084</v>
      </c>
      <c r="R187" s="386" t="s">
        <v>75</v>
      </c>
      <c r="S187" s="414"/>
      <c r="T187" s="388">
        <f>SUMIFS('PO Line Items'!$H:$H, 'PO Line Items'!$C:$C, $A187) + SUMIFS('Change Orders'!$M:$M, 'Change Orders'!$E:$E, $A187, 'Change Orders'!$W:$W, "Approved")</f>
        <v>0</v>
      </c>
      <c r="U187" s="389"/>
      <c r="V187" s="389" t="str">
        <f t="shared" si="1"/>
        <v/>
      </c>
      <c r="W187" s="391" t="str">
        <f t="shared" si="2"/>
        <v/>
      </c>
      <c r="X187" s="388">
        <f>SUMIFS('PO Line Items'!$H:$H, 'PO Line Items'!$C:$C, $A187) + SUMIFS('Change Orders'!$M:$M, 'Change Orders'!$E:$E, $A187, 'Change Orders'!$W:$W, "Approved")</f>
        <v>0</v>
      </c>
      <c r="Y187" s="391">
        <f t="shared" si="3"/>
        <v>0</v>
      </c>
      <c r="Z187" s="391"/>
      <c r="AA187" s="389">
        <f t="shared" si="4"/>
        <v>0</v>
      </c>
      <c r="AB187" s="383"/>
      <c r="AC187" s="386" t="s">
        <v>2105</v>
      </c>
      <c r="AD187" s="415" t="b">
        <v>0</v>
      </c>
      <c r="AE187" s="383"/>
      <c r="AF187" s="383"/>
      <c r="AG187" s="399" t="s">
        <v>7494</v>
      </c>
      <c r="AH187" s="386" t="str">
        <f t="array" ref="AH187">_xlfn.XLOOKUP(AG187, 'GL Accounts'!$A$2:$A271, 'GL Accounts'!$B$2:$B271, "")</f>
        <v>Expense · Technology</v>
      </c>
      <c r="AI187" s="386" t="s">
        <v>2106</v>
      </c>
      <c r="AJ187" s="386" t="s">
        <v>7320</v>
      </c>
      <c r="AK187" s="386" t="s">
        <v>2111</v>
      </c>
      <c r="AL187" s="386" t="s">
        <v>2108</v>
      </c>
      <c r="AM187" s="56" t="s">
        <v>88</v>
      </c>
      <c r="AN187" s="402" t="s">
        <v>2113</v>
      </c>
      <c r="AO187" s="402" t="s">
        <v>2113</v>
      </c>
      <c r="AP187" s="404"/>
      <c r="AQ187" s="404"/>
      <c r="AR187" s="404"/>
      <c r="AS187" s="404"/>
      <c r="AT187" s="404"/>
      <c r="AU187" s="404"/>
      <c r="AV187" s="404"/>
    </row>
    <row r="188">
      <c r="A188" s="382" t="s">
        <v>7522</v>
      </c>
      <c r="B188" s="382" t="s">
        <v>43</v>
      </c>
      <c r="C188" s="382" t="s">
        <v>2079</v>
      </c>
      <c r="D188" s="382" t="s">
        <v>1130</v>
      </c>
      <c r="E188" s="383"/>
      <c r="F188" s="383"/>
      <c r="G188" s="383"/>
      <c r="H188" s="386" t="s">
        <v>681</v>
      </c>
      <c r="I188" s="386" t="s">
        <v>7523</v>
      </c>
      <c r="J188" s="386" t="s">
        <v>7524</v>
      </c>
      <c r="K188" s="386" t="s">
        <v>2081</v>
      </c>
      <c r="L188" s="383"/>
      <c r="M188" s="383"/>
      <c r="N188" s="386" t="s">
        <v>7324</v>
      </c>
      <c r="O188" s="386" t="s">
        <v>209</v>
      </c>
      <c r="P188" s="386" t="s">
        <v>2083</v>
      </c>
      <c r="Q188" s="386" t="s">
        <v>2084</v>
      </c>
      <c r="R188" s="386" t="s">
        <v>75</v>
      </c>
      <c r="S188" s="414"/>
      <c r="T188" s="388">
        <f>SUMIFS('PO Line Items'!$H:$H, 'PO Line Items'!$C:$C, $A188) + SUMIFS('Change Orders'!$M:$M, 'Change Orders'!$E:$E, $A188, 'Change Orders'!$W:$W, "Approved")</f>
        <v>0</v>
      </c>
      <c r="U188" s="389"/>
      <c r="V188" s="389" t="str">
        <f t="shared" si="1"/>
        <v/>
      </c>
      <c r="W188" s="391" t="str">
        <f t="shared" si="2"/>
        <v/>
      </c>
      <c r="X188" s="388">
        <f>SUMIFS('PO Line Items'!$H:$H, 'PO Line Items'!$C:$C, $A188) + SUMIFS('Change Orders'!$M:$M, 'Change Orders'!$E:$E, $A188, 'Change Orders'!$W:$W, "Approved")</f>
        <v>0</v>
      </c>
      <c r="Y188" s="391">
        <f t="shared" si="3"/>
        <v>0</v>
      </c>
      <c r="Z188" s="391"/>
      <c r="AA188" s="389">
        <f t="shared" si="4"/>
        <v>0</v>
      </c>
      <c r="AB188" s="383"/>
      <c r="AC188" s="386" t="s">
        <v>2105</v>
      </c>
      <c r="AD188" s="415" t="b">
        <v>0</v>
      </c>
      <c r="AE188" s="383"/>
      <c r="AF188" s="383"/>
      <c r="AG188" s="399" t="s">
        <v>7494</v>
      </c>
      <c r="AH188" s="386" t="str">
        <f t="array" ref="AH188">_xlfn.XLOOKUP(AG188, 'GL Accounts'!$A$2:$A271, 'GL Accounts'!$B$2:$B271, "")</f>
        <v>Expense · Technology</v>
      </c>
      <c r="AI188" s="386" t="s">
        <v>2106</v>
      </c>
      <c r="AJ188" s="386" t="s">
        <v>7324</v>
      </c>
      <c r="AK188" s="386" t="s">
        <v>2111</v>
      </c>
      <c r="AL188" s="386" t="s">
        <v>2108</v>
      </c>
      <c r="AM188" s="56" t="s">
        <v>88</v>
      </c>
      <c r="AN188" s="402" t="s">
        <v>2113</v>
      </c>
      <c r="AO188" s="402" t="s">
        <v>2113</v>
      </c>
      <c r="AP188" s="404"/>
      <c r="AQ188" s="404"/>
      <c r="AR188" s="404"/>
      <c r="AS188" s="404"/>
      <c r="AT188" s="404"/>
      <c r="AU188" s="404"/>
      <c r="AV188" s="404"/>
    </row>
    <row r="189">
      <c r="A189" s="382" t="s">
        <v>7525</v>
      </c>
      <c r="B189" s="382" t="s">
        <v>43</v>
      </c>
      <c r="C189" s="382" t="s">
        <v>2079</v>
      </c>
      <c r="D189" s="382" t="s">
        <v>1130</v>
      </c>
      <c r="E189" s="383"/>
      <c r="F189" s="383"/>
      <c r="G189" s="383"/>
      <c r="H189" s="386" t="s">
        <v>681</v>
      </c>
      <c r="I189" s="386" t="s">
        <v>7527</v>
      </c>
      <c r="J189" s="386" t="s">
        <v>7529</v>
      </c>
      <c r="K189" s="386" t="s">
        <v>2081</v>
      </c>
      <c r="L189" s="383"/>
      <c r="M189" s="383"/>
      <c r="N189" s="386" t="s">
        <v>7334</v>
      </c>
      <c r="O189" s="386" t="s">
        <v>209</v>
      </c>
      <c r="P189" s="386" t="s">
        <v>2083</v>
      </c>
      <c r="Q189" s="386" t="s">
        <v>2084</v>
      </c>
      <c r="R189" s="386" t="s">
        <v>75</v>
      </c>
      <c r="S189" s="414"/>
      <c r="T189" s="388">
        <f>SUMIFS('PO Line Items'!$H:$H, 'PO Line Items'!$C:$C, $A189) + SUMIFS('Change Orders'!$M:$M, 'Change Orders'!$E:$E, $A189, 'Change Orders'!$W:$W, "Approved")</f>
        <v>0</v>
      </c>
      <c r="U189" s="389"/>
      <c r="V189" s="389" t="str">
        <f t="shared" si="1"/>
        <v/>
      </c>
      <c r="W189" s="391" t="str">
        <f t="shared" si="2"/>
        <v/>
      </c>
      <c r="X189" s="388">
        <f>SUMIFS('PO Line Items'!$H:$H, 'PO Line Items'!$C:$C, $A189) + SUMIFS('Change Orders'!$M:$M, 'Change Orders'!$E:$E, $A189, 'Change Orders'!$W:$W, "Approved")</f>
        <v>0</v>
      </c>
      <c r="Y189" s="391">
        <f t="shared" si="3"/>
        <v>0</v>
      </c>
      <c r="Z189" s="391"/>
      <c r="AA189" s="389">
        <f t="shared" si="4"/>
        <v>0</v>
      </c>
      <c r="AB189" s="383"/>
      <c r="AC189" s="386" t="s">
        <v>2105</v>
      </c>
      <c r="AD189" s="415" t="b">
        <v>0</v>
      </c>
      <c r="AE189" s="383"/>
      <c r="AF189" s="383"/>
      <c r="AG189" s="399" t="s">
        <v>7494</v>
      </c>
      <c r="AH189" s="386" t="str">
        <f t="array" ref="AH189">_xlfn.XLOOKUP(AG189, 'GL Accounts'!$A$2:$A271, 'GL Accounts'!$B$2:$B271, "")</f>
        <v>Expense · Technology</v>
      </c>
      <c r="AI189" s="386" t="s">
        <v>2106</v>
      </c>
      <c r="AJ189" s="386" t="s">
        <v>7334</v>
      </c>
      <c r="AK189" s="386" t="s">
        <v>2111</v>
      </c>
      <c r="AL189" s="386" t="s">
        <v>2108</v>
      </c>
      <c r="AM189" s="56" t="s">
        <v>88</v>
      </c>
      <c r="AN189" s="402" t="s">
        <v>2113</v>
      </c>
      <c r="AO189" s="402" t="s">
        <v>2113</v>
      </c>
      <c r="AP189" s="404"/>
      <c r="AQ189" s="404"/>
      <c r="AR189" s="404"/>
      <c r="AS189" s="404"/>
      <c r="AT189" s="404"/>
      <c r="AU189" s="404"/>
      <c r="AV189" s="404"/>
    </row>
    <row r="190">
      <c r="A190" s="382" t="s">
        <v>7547</v>
      </c>
      <c r="B190" s="382" t="s">
        <v>43</v>
      </c>
      <c r="C190" s="382" t="s">
        <v>2079</v>
      </c>
      <c r="D190" s="382" t="s">
        <v>1130</v>
      </c>
      <c r="E190" s="383"/>
      <c r="F190" s="383"/>
      <c r="G190" s="383"/>
      <c r="H190" s="386" t="s">
        <v>681</v>
      </c>
      <c r="I190" s="386" t="s">
        <v>7551</v>
      </c>
      <c r="J190" s="386" t="s">
        <v>7552</v>
      </c>
      <c r="K190" s="386" t="s">
        <v>2081</v>
      </c>
      <c r="L190" s="383"/>
      <c r="M190" s="383"/>
      <c r="N190" s="386" t="s">
        <v>7345</v>
      </c>
      <c r="O190" s="386" t="s">
        <v>209</v>
      </c>
      <c r="P190" s="386" t="s">
        <v>2083</v>
      </c>
      <c r="Q190" s="386" t="s">
        <v>2084</v>
      </c>
      <c r="R190" s="386" t="s">
        <v>75</v>
      </c>
      <c r="S190" s="414"/>
      <c r="T190" s="388">
        <f>SUMIFS('PO Line Items'!$H:$H, 'PO Line Items'!$C:$C, $A190) + SUMIFS('Change Orders'!$M:$M, 'Change Orders'!$E:$E, $A190, 'Change Orders'!$W:$W, "Approved")</f>
        <v>0</v>
      </c>
      <c r="U190" s="389"/>
      <c r="V190" s="389" t="str">
        <f t="shared" si="1"/>
        <v/>
      </c>
      <c r="W190" s="391" t="str">
        <f t="shared" si="2"/>
        <v/>
      </c>
      <c r="X190" s="388">
        <f>SUMIFS('PO Line Items'!$H:$H, 'PO Line Items'!$C:$C, $A190) + SUMIFS('Change Orders'!$M:$M, 'Change Orders'!$E:$E, $A190, 'Change Orders'!$W:$W, "Approved")</f>
        <v>0</v>
      </c>
      <c r="Y190" s="391">
        <f t="shared" si="3"/>
        <v>0</v>
      </c>
      <c r="Z190" s="391"/>
      <c r="AA190" s="389">
        <f t="shared" si="4"/>
        <v>0</v>
      </c>
      <c r="AB190" s="383"/>
      <c r="AC190" s="386" t="s">
        <v>2105</v>
      </c>
      <c r="AD190" s="415" t="b">
        <v>0</v>
      </c>
      <c r="AE190" s="383"/>
      <c r="AF190" s="383"/>
      <c r="AG190" s="399" t="s">
        <v>7494</v>
      </c>
      <c r="AH190" s="386" t="str">
        <f t="array" ref="AH190">_xlfn.XLOOKUP(AG190, 'GL Accounts'!$A$2:$A271, 'GL Accounts'!$B$2:$B271, "")</f>
        <v>Expense · Technology</v>
      </c>
      <c r="AI190" s="386" t="s">
        <v>2106</v>
      </c>
      <c r="AJ190" s="386" t="s">
        <v>7345</v>
      </c>
      <c r="AK190" s="386" t="s">
        <v>2111</v>
      </c>
      <c r="AL190" s="386" t="s">
        <v>2108</v>
      </c>
      <c r="AM190" s="56" t="s">
        <v>88</v>
      </c>
      <c r="AN190" s="402" t="s">
        <v>2113</v>
      </c>
      <c r="AO190" s="402" t="s">
        <v>2113</v>
      </c>
      <c r="AP190" s="404"/>
      <c r="AQ190" s="404"/>
      <c r="AR190" s="404"/>
      <c r="AS190" s="404"/>
      <c r="AT190" s="404"/>
      <c r="AU190" s="404"/>
      <c r="AV190" s="404"/>
    </row>
    <row r="191">
      <c r="A191" s="382" t="s">
        <v>7599</v>
      </c>
      <c r="B191" s="382" t="s">
        <v>43</v>
      </c>
      <c r="C191" s="382" t="s">
        <v>2079</v>
      </c>
      <c r="D191" s="382" t="s">
        <v>1130</v>
      </c>
      <c r="E191" s="383"/>
      <c r="F191" s="383"/>
      <c r="G191" s="383"/>
      <c r="H191" s="386" t="s">
        <v>681</v>
      </c>
      <c r="I191" s="386" t="s">
        <v>7605</v>
      </c>
      <c r="J191" s="386" t="s">
        <v>7606</v>
      </c>
      <c r="K191" s="386" t="s">
        <v>2081</v>
      </c>
      <c r="L191" s="383"/>
      <c r="M191" s="383"/>
      <c r="N191" s="386" t="s">
        <v>7389</v>
      </c>
      <c r="O191" s="386" t="s">
        <v>209</v>
      </c>
      <c r="P191" s="386" t="s">
        <v>2083</v>
      </c>
      <c r="Q191" s="386" t="s">
        <v>2084</v>
      </c>
      <c r="R191" s="386" t="s">
        <v>75</v>
      </c>
      <c r="S191" s="414"/>
      <c r="T191" s="388">
        <f>SUMIFS('PO Line Items'!$H:$H, 'PO Line Items'!$C:$C, $A191) + SUMIFS('Change Orders'!$M:$M, 'Change Orders'!$E:$E, $A191, 'Change Orders'!$W:$W, "Approved")</f>
        <v>0</v>
      </c>
      <c r="U191" s="389"/>
      <c r="V191" s="389" t="str">
        <f t="shared" si="1"/>
        <v/>
      </c>
      <c r="W191" s="391" t="str">
        <f t="shared" si="2"/>
        <v/>
      </c>
      <c r="X191" s="388">
        <f>SUMIFS('PO Line Items'!$H:$H, 'PO Line Items'!$C:$C, $A191) + SUMIFS('Change Orders'!$M:$M, 'Change Orders'!$E:$E, $A191, 'Change Orders'!$W:$W, "Approved")</f>
        <v>0</v>
      </c>
      <c r="Y191" s="391">
        <f t="shared" si="3"/>
        <v>0</v>
      </c>
      <c r="Z191" s="391"/>
      <c r="AA191" s="389">
        <f t="shared" si="4"/>
        <v>0</v>
      </c>
      <c r="AB191" s="383"/>
      <c r="AC191" s="386" t="s">
        <v>2105</v>
      </c>
      <c r="AD191" s="415" t="b">
        <v>0</v>
      </c>
      <c r="AE191" s="383"/>
      <c r="AF191" s="383"/>
      <c r="AG191" s="399" t="s">
        <v>7494</v>
      </c>
      <c r="AH191" s="386" t="str">
        <f t="array" ref="AH191">_xlfn.XLOOKUP(AG191, 'GL Accounts'!$A$2:$A271, 'GL Accounts'!$B$2:$B271, "")</f>
        <v>Expense · Technology</v>
      </c>
      <c r="AI191" s="386" t="s">
        <v>2106</v>
      </c>
      <c r="AJ191" s="386" t="s">
        <v>7389</v>
      </c>
      <c r="AK191" s="386" t="s">
        <v>2111</v>
      </c>
      <c r="AL191" s="386" t="s">
        <v>2108</v>
      </c>
      <c r="AM191" s="56" t="s">
        <v>88</v>
      </c>
      <c r="AN191" s="402" t="s">
        <v>2113</v>
      </c>
      <c r="AO191" s="402" t="s">
        <v>2113</v>
      </c>
      <c r="AP191" s="404"/>
      <c r="AQ191" s="404"/>
      <c r="AR191" s="404"/>
      <c r="AS191" s="404"/>
      <c r="AT191" s="404"/>
      <c r="AU191" s="404"/>
      <c r="AV191" s="404"/>
    </row>
    <row r="192">
      <c r="A192" s="382" t="s">
        <v>7665</v>
      </c>
      <c r="B192" s="382" t="s">
        <v>43</v>
      </c>
      <c r="C192" s="382" t="s">
        <v>2079</v>
      </c>
      <c r="D192" s="382" t="s">
        <v>1130</v>
      </c>
      <c r="E192" s="383"/>
      <c r="F192" s="383"/>
      <c r="G192" s="383"/>
      <c r="H192" s="386" t="s">
        <v>681</v>
      </c>
      <c r="I192" s="386" t="s">
        <v>7671</v>
      </c>
      <c r="J192" s="386" t="s">
        <v>7672</v>
      </c>
      <c r="K192" s="386" t="s">
        <v>2081</v>
      </c>
      <c r="L192" s="383"/>
      <c r="M192" s="383"/>
      <c r="N192" s="386" t="s">
        <v>7412</v>
      </c>
      <c r="O192" s="386" t="s">
        <v>209</v>
      </c>
      <c r="P192" s="386" t="s">
        <v>2083</v>
      </c>
      <c r="Q192" s="386" t="s">
        <v>2084</v>
      </c>
      <c r="R192" s="386" t="s">
        <v>75</v>
      </c>
      <c r="S192" s="414"/>
      <c r="T192" s="388">
        <f>SUMIFS('PO Line Items'!$H:$H, 'PO Line Items'!$C:$C, $A192) + SUMIFS('Change Orders'!$M:$M, 'Change Orders'!$E:$E, $A192, 'Change Orders'!$W:$W, "Approved")</f>
        <v>0</v>
      </c>
      <c r="U192" s="389"/>
      <c r="V192" s="389" t="str">
        <f t="shared" si="1"/>
        <v/>
      </c>
      <c r="W192" s="391" t="str">
        <f t="shared" si="2"/>
        <v/>
      </c>
      <c r="X192" s="388">
        <f>SUMIFS('PO Line Items'!$H:$H, 'PO Line Items'!$C:$C, $A192) + SUMIFS('Change Orders'!$M:$M, 'Change Orders'!$E:$E, $A192, 'Change Orders'!$W:$W, "Approved")</f>
        <v>0</v>
      </c>
      <c r="Y192" s="391">
        <f t="shared" si="3"/>
        <v>0</v>
      </c>
      <c r="Z192" s="391"/>
      <c r="AA192" s="389">
        <f t="shared" si="4"/>
        <v>0</v>
      </c>
      <c r="AB192" s="383"/>
      <c r="AC192" s="386" t="s">
        <v>2105</v>
      </c>
      <c r="AD192" s="415" t="b">
        <v>0</v>
      </c>
      <c r="AE192" s="383"/>
      <c r="AF192" s="383"/>
      <c r="AG192" s="399" t="s">
        <v>7494</v>
      </c>
      <c r="AH192" s="386" t="str">
        <f t="array" ref="AH192">_xlfn.XLOOKUP(AG192, 'GL Accounts'!$A$2:$A271, 'GL Accounts'!$B$2:$B271, "")</f>
        <v>Expense · Technology</v>
      </c>
      <c r="AI192" s="386" t="s">
        <v>2106</v>
      </c>
      <c r="AJ192" s="386" t="s">
        <v>7412</v>
      </c>
      <c r="AK192" s="386" t="s">
        <v>2111</v>
      </c>
      <c r="AL192" s="386" t="s">
        <v>2108</v>
      </c>
      <c r="AM192" s="56" t="s">
        <v>88</v>
      </c>
      <c r="AN192" s="402" t="s">
        <v>2113</v>
      </c>
      <c r="AO192" s="402" t="s">
        <v>2113</v>
      </c>
      <c r="AP192" s="404"/>
      <c r="AQ192" s="404"/>
      <c r="AR192" s="404"/>
      <c r="AS192" s="404"/>
      <c r="AT192" s="404"/>
      <c r="AU192" s="404"/>
      <c r="AV192" s="404"/>
    </row>
    <row r="193">
      <c r="A193" s="382" t="s">
        <v>7718</v>
      </c>
      <c r="B193" s="382" t="s">
        <v>43</v>
      </c>
      <c r="C193" s="382" t="s">
        <v>2079</v>
      </c>
      <c r="D193" s="382" t="s">
        <v>1130</v>
      </c>
      <c r="E193" s="383"/>
      <c r="F193" s="383"/>
      <c r="G193" s="383"/>
      <c r="H193" s="386" t="s">
        <v>681</v>
      </c>
      <c r="I193" s="386" t="s">
        <v>7722</v>
      </c>
      <c r="J193" s="386" t="s">
        <v>7723</v>
      </c>
      <c r="K193" s="386" t="s">
        <v>2081</v>
      </c>
      <c r="L193" s="383"/>
      <c r="M193" s="383"/>
      <c r="N193" s="386" t="s">
        <v>7419</v>
      </c>
      <c r="O193" s="386" t="s">
        <v>209</v>
      </c>
      <c r="P193" s="386" t="s">
        <v>2083</v>
      </c>
      <c r="Q193" s="386" t="s">
        <v>2084</v>
      </c>
      <c r="R193" s="386" t="s">
        <v>75</v>
      </c>
      <c r="S193" s="414"/>
      <c r="T193" s="388">
        <f>SUMIFS('PO Line Items'!$H:$H, 'PO Line Items'!$C:$C, $A193) + SUMIFS('Change Orders'!$M:$M, 'Change Orders'!$E:$E, $A193, 'Change Orders'!$W:$W, "Approved")</f>
        <v>0</v>
      </c>
      <c r="U193" s="389"/>
      <c r="V193" s="389" t="str">
        <f t="shared" si="1"/>
        <v/>
      </c>
      <c r="W193" s="391" t="str">
        <f t="shared" si="2"/>
        <v/>
      </c>
      <c r="X193" s="388">
        <f>SUMIFS('PO Line Items'!$H:$H, 'PO Line Items'!$C:$C, $A193) + SUMIFS('Change Orders'!$M:$M, 'Change Orders'!$E:$E, $A193, 'Change Orders'!$W:$W, "Approved")</f>
        <v>0</v>
      </c>
      <c r="Y193" s="391">
        <f t="shared" si="3"/>
        <v>0</v>
      </c>
      <c r="Z193" s="391"/>
      <c r="AA193" s="389">
        <f t="shared" si="4"/>
        <v>0</v>
      </c>
      <c r="AB193" s="383"/>
      <c r="AC193" s="386" t="s">
        <v>2105</v>
      </c>
      <c r="AD193" s="415" t="b">
        <v>0</v>
      </c>
      <c r="AE193" s="383"/>
      <c r="AF193" s="383"/>
      <c r="AG193" s="399" t="s">
        <v>7494</v>
      </c>
      <c r="AH193" s="386" t="str">
        <f t="array" ref="AH193">_xlfn.XLOOKUP(AG193, 'GL Accounts'!$A$2:$A271, 'GL Accounts'!$B$2:$B271, "")</f>
        <v>Expense · Technology</v>
      </c>
      <c r="AI193" s="386" t="s">
        <v>2106</v>
      </c>
      <c r="AJ193" s="386" t="s">
        <v>7419</v>
      </c>
      <c r="AK193" s="386" t="s">
        <v>2111</v>
      </c>
      <c r="AL193" s="386" t="s">
        <v>2108</v>
      </c>
      <c r="AM193" s="56" t="s">
        <v>88</v>
      </c>
      <c r="AN193" s="402" t="s">
        <v>2113</v>
      </c>
      <c r="AO193" s="402" t="s">
        <v>2113</v>
      </c>
      <c r="AP193" s="404"/>
      <c r="AQ193" s="404"/>
      <c r="AR193" s="404"/>
      <c r="AS193" s="404"/>
      <c r="AT193" s="404"/>
      <c r="AU193" s="404"/>
      <c r="AV193" s="404"/>
    </row>
    <row r="194">
      <c r="A194" s="382" t="s">
        <v>7732</v>
      </c>
      <c r="B194" s="382" t="s">
        <v>43</v>
      </c>
      <c r="C194" s="382" t="s">
        <v>2079</v>
      </c>
      <c r="D194" s="382" t="s">
        <v>1130</v>
      </c>
      <c r="E194" s="383"/>
      <c r="F194" s="383"/>
      <c r="G194" s="383"/>
      <c r="H194" s="386" t="s">
        <v>681</v>
      </c>
      <c r="I194" s="386" t="s">
        <v>7733</v>
      </c>
      <c r="J194" s="386" t="s">
        <v>7452</v>
      </c>
      <c r="K194" s="386" t="s">
        <v>2081</v>
      </c>
      <c r="L194" s="383"/>
      <c r="M194" s="383"/>
      <c r="N194" s="386" t="s">
        <v>804</v>
      </c>
      <c r="O194" s="386" t="s">
        <v>209</v>
      </c>
      <c r="P194" s="386" t="s">
        <v>2083</v>
      </c>
      <c r="Q194" s="386" t="s">
        <v>84</v>
      </c>
      <c r="R194" s="386" t="s">
        <v>75</v>
      </c>
      <c r="S194" s="414"/>
      <c r="T194" s="388">
        <f>SUMIFS('PO Line Items'!$H:$H, 'PO Line Items'!$C:$C, $A194) + SUMIFS('Change Orders'!$M:$M, 'Change Orders'!$E:$E, $A194, 'Change Orders'!$W:$W, "Approved")</f>
        <v>0</v>
      </c>
      <c r="U194" s="389"/>
      <c r="V194" s="389" t="str">
        <f t="shared" si="1"/>
        <v/>
      </c>
      <c r="W194" s="391" t="str">
        <f t="shared" si="2"/>
        <v/>
      </c>
      <c r="X194" s="388">
        <f>SUMIFS('PO Line Items'!$H:$H, 'PO Line Items'!$C:$C, $A194) + SUMIFS('Change Orders'!$M:$M, 'Change Orders'!$E:$E, $A194, 'Change Orders'!$W:$W, "Approved")</f>
        <v>0</v>
      </c>
      <c r="Y194" s="391">
        <f t="shared" si="3"/>
        <v>0</v>
      </c>
      <c r="Z194" s="391"/>
      <c r="AA194" s="389">
        <f t="shared" si="4"/>
        <v>0</v>
      </c>
      <c r="AB194" s="383"/>
      <c r="AC194" s="386" t="s">
        <v>2105</v>
      </c>
      <c r="AD194" s="415" t="b">
        <v>0</v>
      </c>
      <c r="AE194" s="383"/>
      <c r="AF194" s="383"/>
      <c r="AG194" s="399" t="s">
        <v>7494</v>
      </c>
      <c r="AH194" s="386" t="str">
        <f t="array" ref="AH194">_xlfn.XLOOKUP(AG194, 'GL Accounts'!$A$2:$A271, 'GL Accounts'!$B$2:$B271, "")</f>
        <v>Expense · Technology</v>
      </c>
      <c r="AI194" s="386" t="s">
        <v>2106</v>
      </c>
      <c r="AJ194" s="386" t="s">
        <v>804</v>
      </c>
      <c r="AK194" s="386" t="s">
        <v>2111</v>
      </c>
      <c r="AL194" s="386" t="s">
        <v>2108</v>
      </c>
      <c r="AM194" s="56" t="s">
        <v>88</v>
      </c>
      <c r="AN194" s="402" t="s">
        <v>2113</v>
      </c>
      <c r="AO194" s="402" t="s">
        <v>2113</v>
      </c>
      <c r="AP194" s="404"/>
      <c r="AQ194" s="404"/>
      <c r="AR194" s="404"/>
      <c r="AS194" s="404"/>
      <c r="AT194" s="404"/>
      <c r="AU194" s="404"/>
      <c r="AV194" s="404"/>
    </row>
    <row r="195">
      <c r="A195" s="382" t="s">
        <v>7734</v>
      </c>
      <c r="B195" s="382" t="s">
        <v>43</v>
      </c>
      <c r="C195" s="382" t="s">
        <v>2079</v>
      </c>
      <c r="D195" s="382" t="s">
        <v>1130</v>
      </c>
      <c r="E195" s="383"/>
      <c r="F195" s="383"/>
      <c r="G195" s="383"/>
      <c r="H195" s="386" t="s">
        <v>681</v>
      </c>
      <c r="I195" s="386" t="s">
        <v>7733</v>
      </c>
      <c r="J195" s="386" t="s">
        <v>7455</v>
      </c>
      <c r="K195" s="386" t="s">
        <v>2081</v>
      </c>
      <c r="L195" s="383"/>
      <c r="M195" s="383"/>
      <c r="N195" s="386" t="s">
        <v>763</v>
      </c>
      <c r="O195" s="386" t="s">
        <v>209</v>
      </c>
      <c r="P195" s="386" t="s">
        <v>2083</v>
      </c>
      <c r="Q195" s="386" t="s">
        <v>84</v>
      </c>
      <c r="R195" s="386" t="s">
        <v>75</v>
      </c>
      <c r="S195" s="414"/>
      <c r="T195" s="388">
        <f>SUMIFS('PO Line Items'!$H:$H, 'PO Line Items'!$C:$C, $A195) + SUMIFS('Change Orders'!$M:$M, 'Change Orders'!$E:$E, $A195, 'Change Orders'!$W:$W, "Approved")</f>
        <v>0</v>
      </c>
      <c r="U195" s="389"/>
      <c r="V195" s="389" t="str">
        <f t="shared" si="1"/>
        <v/>
      </c>
      <c r="W195" s="391" t="str">
        <f t="shared" si="2"/>
        <v/>
      </c>
      <c r="X195" s="388">
        <f>SUMIFS('PO Line Items'!$H:$H, 'PO Line Items'!$C:$C, $A195) + SUMIFS('Change Orders'!$M:$M, 'Change Orders'!$E:$E, $A195, 'Change Orders'!$W:$W, "Approved")</f>
        <v>0</v>
      </c>
      <c r="Y195" s="391">
        <f t="shared" si="3"/>
        <v>0</v>
      </c>
      <c r="Z195" s="391"/>
      <c r="AA195" s="389">
        <f t="shared" si="4"/>
        <v>0</v>
      </c>
      <c r="AB195" s="383"/>
      <c r="AC195" s="386" t="s">
        <v>2105</v>
      </c>
      <c r="AD195" s="415" t="b">
        <v>0</v>
      </c>
      <c r="AE195" s="383"/>
      <c r="AF195" s="383"/>
      <c r="AG195" s="399" t="s">
        <v>7494</v>
      </c>
      <c r="AH195" s="386" t="str">
        <f t="array" ref="AH195">_xlfn.XLOOKUP(AG195, 'GL Accounts'!$A$2:$A271, 'GL Accounts'!$B$2:$B271, "")</f>
        <v>Expense · Technology</v>
      </c>
      <c r="AI195" s="386" t="s">
        <v>2106</v>
      </c>
      <c r="AJ195" s="386" t="s">
        <v>763</v>
      </c>
      <c r="AK195" s="386" t="s">
        <v>2111</v>
      </c>
      <c r="AL195" s="386" t="s">
        <v>2108</v>
      </c>
      <c r="AM195" s="56" t="s">
        <v>88</v>
      </c>
      <c r="AN195" s="402" t="s">
        <v>2113</v>
      </c>
      <c r="AO195" s="402" t="s">
        <v>2113</v>
      </c>
      <c r="AP195" s="404"/>
      <c r="AQ195" s="404"/>
      <c r="AR195" s="404"/>
      <c r="AS195" s="404"/>
      <c r="AT195" s="404"/>
      <c r="AU195" s="404"/>
      <c r="AV195" s="404"/>
    </row>
    <row r="196">
      <c r="A196" s="382" t="s">
        <v>7735</v>
      </c>
      <c r="B196" s="382" t="s">
        <v>43</v>
      </c>
      <c r="C196" s="382" t="s">
        <v>2079</v>
      </c>
      <c r="D196" s="382" t="s">
        <v>1130</v>
      </c>
      <c r="E196" s="383"/>
      <c r="F196" s="383"/>
      <c r="G196" s="383"/>
      <c r="H196" s="386" t="s">
        <v>681</v>
      </c>
      <c r="I196" s="386" t="s">
        <v>7733</v>
      </c>
      <c r="J196" s="386" t="s">
        <v>7458</v>
      </c>
      <c r="K196" s="386" t="s">
        <v>2081</v>
      </c>
      <c r="L196" s="383"/>
      <c r="M196" s="383"/>
      <c r="N196" s="386" t="s">
        <v>967</v>
      </c>
      <c r="O196" s="386" t="s">
        <v>209</v>
      </c>
      <c r="P196" s="386" t="s">
        <v>2083</v>
      </c>
      <c r="Q196" s="386" t="s">
        <v>84</v>
      </c>
      <c r="R196" s="386" t="s">
        <v>75</v>
      </c>
      <c r="S196" s="414"/>
      <c r="T196" s="388">
        <f>SUMIFS('PO Line Items'!$H:$H, 'PO Line Items'!$C:$C, $A196) + SUMIFS('Change Orders'!$M:$M, 'Change Orders'!$E:$E, $A196, 'Change Orders'!$W:$W, "Approved")</f>
        <v>0</v>
      </c>
      <c r="U196" s="389"/>
      <c r="V196" s="389" t="str">
        <f t="shared" si="1"/>
        <v/>
      </c>
      <c r="W196" s="391" t="str">
        <f t="shared" si="2"/>
        <v/>
      </c>
      <c r="X196" s="388">
        <f>SUMIFS('PO Line Items'!$H:$H, 'PO Line Items'!$C:$C, $A196) + SUMIFS('Change Orders'!$M:$M, 'Change Orders'!$E:$E, $A196, 'Change Orders'!$W:$W, "Approved")</f>
        <v>0</v>
      </c>
      <c r="Y196" s="391">
        <f t="shared" si="3"/>
        <v>0</v>
      </c>
      <c r="Z196" s="391"/>
      <c r="AA196" s="389">
        <f t="shared" si="4"/>
        <v>0</v>
      </c>
      <c r="AB196" s="383"/>
      <c r="AC196" s="386" t="s">
        <v>2105</v>
      </c>
      <c r="AD196" s="415" t="b">
        <v>0</v>
      </c>
      <c r="AE196" s="383"/>
      <c r="AF196" s="383"/>
      <c r="AG196" s="399" t="s">
        <v>7494</v>
      </c>
      <c r="AH196" s="386" t="str">
        <f t="array" ref="AH196">_xlfn.XLOOKUP(AG196, 'GL Accounts'!$A$2:$A271, 'GL Accounts'!$B$2:$B271, "")</f>
        <v>Expense · Technology</v>
      </c>
      <c r="AI196" s="386" t="s">
        <v>2106</v>
      </c>
      <c r="AJ196" s="386" t="s">
        <v>967</v>
      </c>
      <c r="AK196" s="386" t="s">
        <v>2111</v>
      </c>
      <c r="AL196" s="386" t="s">
        <v>2108</v>
      </c>
      <c r="AM196" s="56" t="s">
        <v>88</v>
      </c>
      <c r="AN196" s="402" t="s">
        <v>2113</v>
      </c>
      <c r="AO196" s="402" t="s">
        <v>2113</v>
      </c>
      <c r="AP196" s="404"/>
      <c r="AQ196" s="404"/>
      <c r="AR196" s="404"/>
      <c r="AS196" s="404"/>
      <c r="AT196" s="404"/>
      <c r="AU196" s="404"/>
      <c r="AV196" s="404"/>
    </row>
    <row r="197">
      <c r="A197" s="382" t="s">
        <v>7736</v>
      </c>
      <c r="B197" s="382" t="s">
        <v>43</v>
      </c>
      <c r="C197" s="382" t="s">
        <v>2079</v>
      </c>
      <c r="D197" s="382" t="s">
        <v>1130</v>
      </c>
      <c r="E197" s="383"/>
      <c r="F197" s="383"/>
      <c r="G197" s="383"/>
      <c r="H197" s="386" t="s">
        <v>681</v>
      </c>
      <c r="I197" s="386" t="s">
        <v>7733</v>
      </c>
      <c r="J197" s="386" t="s">
        <v>7461</v>
      </c>
      <c r="K197" s="386" t="s">
        <v>2081</v>
      </c>
      <c r="L197" s="383"/>
      <c r="M197" s="383"/>
      <c r="N197" s="386" t="s">
        <v>1703</v>
      </c>
      <c r="O197" s="386" t="s">
        <v>209</v>
      </c>
      <c r="P197" s="386" t="s">
        <v>2083</v>
      </c>
      <c r="Q197" s="386" t="s">
        <v>84</v>
      </c>
      <c r="R197" s="386" t="s">
        <v>75</v>
      </c>
      <c r="S197" s="414"/>
      <c r="T197" s="388">
        <f>SUMIFS('PO Line Items'!$H:$H, 'PO Line Items'!$C:$C, $A197) + SUMIFS('Change Orders'!$M:$M, 'Change Orders'!$E:$E, $A197, 'Change Orders'!$W:$W, "Approved")</f>
        <v>0</v>
      </c>
      <c r="U197" s="389"/>
      <c r="V197" s="389" t="str">
        <f t="shared" si="1"/>
        <v/>
      </c>
      <c r="W197" s="391" t="str">
        <f t="shared" si="2"/>
        <v/>
      </c>
      <c r="X197" s="388">
        <f>SUMIFS('PO Line Items'!$H:$H, 'PO Line Items'!$C:$C, $A197) + SUMIFS('Change Orders'!$M:$M, 'Change Orders'!$E:$E, $A197, 'Change Orders'!$W:$W, "Approved")</f>
        <v>0</v>
      </c>
      <c r="Y197" s="391">
        <f t="shared" si="3"/>
        <v>0</v>
      </c>
      <c r="Z197" s="391"/>
      <c r="AA197" s="389">
        <f t="shared" si="4"/>
        <v>0</v>
      </c>
      <c r="AB197" s="383"/>
      <c r="AC197" s="386" t="s">
        <v>2105</v>
      </c>
      <c r="AD197" s="415" t="b">
        <v>0</v>
      </c>
      <c r="AE197" s="383"/>
      <c r="AF197" s="383"/>
      <c r="AG197" s="399" t="s">
        <v>7494</v>
      </c>
      <c r="AH197" s="386" t="str">
        <f t="array" ref="AH197">_xlfn.XLOOKUP(AG197, 'GL Accounts'!$A$2:$A271, 'GL Accounts'!$B$2:$B271, "")</f>
        <v>Expense · Technology</v>
      </c>
      <c r="AI197" s="386" t="s">
        <v>2106</v>
      </c>
      <c r="AJ197" s="386" t="s">
        <v>1703</v>
      </c>
      <c r="AK197" s="386" t="s">
        <v>2111</v>
      </c>
      <c r="AL197" s="386" t="s">
        <v>2108</v>
      </c>
      <c r="AM197" s="56" t="s">
        <v>88</v>
      </c>
      <c r="AN197" s="402" t="s">
        <v>2113</v>
      </c>
      <c r="AO197" s="402" t="s">
        <v>2113</v>
      </c>
      <c r="AP197" s="404"/>
      <c r="AQ197" s="404"/>
      <c r="AR197" s="404"/>
      <c r="AS197" s="404"/>
      <c r="AT197" s="404"/>
      <c r="AU197" s="404"/>
      <c r="AV197" s="404"/>
    </row>
    <row r="198">
      <c r="A198" s="382" t="s">
        <v>7737</v>
      </c>
      <c r="B198" s="382" t="s">
        <v>43</v>
      </c>
      <c r="C198" s="382" t="s">
        <v>2079</v>
      </c>
      <c r="D198" s="382" t="s">
        <v>1130</v>
      </c>
      <c r="E198" s="383"/>
      <c r="F198" s="383"/>
      <c r="G198" s="383"/>
      <c r="H198" s="386" t="s">
        <v>681</v>
      </c>
      <c r="I198" s="386" t="s">
        <v>7738</v>
      </c>
      <c r="J198" s="386" t="s">
        <v>7466</v>
      </c>
      <c r="K198" s="386" t="s">
        <v>2081</v>
      </c>
      <c r="L198" s="383"/>
      <c r="M198" s="383"/>
      <c r="N198" s="386" t="s">
        <v>7465</v>
      </c>
      <c r="O198" s="386" t="s">
        <v>209</v>
      </c>
      <c r="P198" s="386" t="s">
        <v>2083</v>
      </c>
      <c r="Q198" s="386" t="s">
        <v>84</v>
      </c>
      <c r="R198" s="386" t="s">
        <v>75</v>
      </c>
      <c r="S198" s="414"/>
      <c r="T198" s="388">
        <f>SUMIFS('PO Line Items'!$H:$H, 'PO Line Items'!$C:$C, $A198) + SUMIFS('Change Orders'!$M:$M, 'Change Orders'!$E:$E, $A198, 'Change Orders'!$W:$W, "Approved")</f>
        <v>0</v>
      </c>
      <c r="U198" s="389"/>
      <c r="V198" s="389" t="str">
        <f t="shared" si="1"/>
        <v/>
      </c>
      <c r="W198" s="391" t="str">
        <f t="shared" si="2"/>
        <v/>
      </c>
      <c r="X198" s="388">
        <f>SUMIFS('PO Line Items'!$H:$H, 'PO Line Items'!$C:$C, $A198) + SUMIFS('Change Orders'!$M:$M, 'Change Orders'!$E:$E, $A198, 'Change Orders'!$W:$W, "Approved")</f>
        <v>0</v>
      </c>
      <c r="Y198" s="391">
        <f t="shared" si="3"/>
        <v>0</v>
      </c>
      <c r="Z198" s="391"/>
      <c r="AA198" s="389">
        <f t="shared" si="4"/>
        <v>0</v>
      </c>
      <c r="AB198" s="383"/>
      <c r="AC198" s="386" t="s">
        <v>2105</v>
      </c>
      <c r="AD198" s="415" t="b">
        <v>0</v>
      </c>
      <c r="AE198" s="383"/>
      <c r="AF198" s="383"/>
      <c r="AG198" s="399" t="s">
        <v>7494</v>
      </c>
      <c r="AH198" s="386" t="str">
        <f t="array" ref="AH198">_xlfn.XLOOKUP(AG198, 'GL Accounts'!$A$2:$A271, 'GL Accounts'!$B$2:$B271, "")</f>
        <v>Expense · Technology</v>
      </c>
      <c r="AI198" s="386" t="s">
        <v>2106</v>
      </c>
      <c r="AJ198" s="386" t="s">
        <v>7465</v>
      </c>
      <c r="AK198" s="386" t="s">
        <v>2111</v>
      </c>
      <c r="AL198" s="386" t="s">
        <v>2108</v>
      </c>
      <c r="AM198" s="56" t="s">
        <v>88</v>
      </c>
      <c r="AN198" s="402" t="s">
        <v>2113</v>
      </c>
      <c r="AO198" s="402" t="s">
        <v>2113</v>
      </c>
      <c r="AP198" s="404"/>
      <c r="AQ198" s="404"/>
      <c r="AR198" s="404"/>
      <c r="AS198" s="404"/>
      <c r="AT198" s="404"/>
      <c r="AU198" s="404"/>
      <c r="AV198" s="404"/>
    </row>
    <row r="199">
      <c r="A199" s="382" t="s">
        <v>7751</v>
      </c>
      <c r="B199" s="382" t="s">
        <v>43</v>
      </c>
      <c r="C199" s="382" t="s">
        <v>2079</v>
      </c>
      <c r="D199" s="382" t="s">
        <v>1130</v>
      </c>
      <c r="E199" s="383"/>
      <c r="F199" s="383"/>
      <c r="G199" s="383"/>
      <c r="H199" s="386" t="s">
        <v>681</v>
      </c>
      <c r="I199" s="386" t="s">
        <v>7738</v>
      </c>
      <c r="J199" s="386" t="s">
        <v>7472</v>
      </c>
      <c r="K199" s="386" t="s">
        <v>2081</v>
      </c>
      <c r="L199" s="383"/>
      <c r="M199" s="383"/>
      <c r="N199" s="386" t="s">
        <v>7471</v>
      </c>
      <c r="O199" s="386" t="s">
        <v>209</v>
      </c>
      <c r="P199" s="386" t="s">
        <v>2083</v>
      </c>
      <c r="Q199" s="386" t="s">
        <v>84</v>
      </c>
      <c r="R199" s="386" t="s">
        <v>75</v>
      </c>
      <c r="S199" s="414"/>
      <c r="T199" s="388">
        <f>SUMIFS('PO Line Items'!$H:$H, 'PO Line Items'!$C:$C, $A199) + SUMIFS('Change Orders'!$M:$M, 'Change Orders'!$E:$E, $A199, 'Change Orders'!$W:$W, "Approved")</f>
        <v>0</v>
      </c>
      <c r="U199" s="389"/>
      <c r="V199" s="389" t="str">
        <f t="shared" si="1"/>
        <v/>
      </c>
      <c r="W199" s="391" t="str">
        <f t="shared" si="2"/>
        <v/>
      </c>
      <c r="X199" s="388">
        <f>SUMIFS('PO Line Items'!$H:$H, 'PO Line Items'!$C:$C, $A199) + SUMIFS('Change Orders'!$M:$M, 'Change Orders'!$E:$E, $A199, 'Change Orders'!$W:$W, "Approved")</f>
        <v>0</v>
      </c>
      <c r="Y199" s="391">
        <f t="shared" si="3"/>
        <v>0</v>
      </c>
      <c r="Z199" s="391"/>
      <c r="AA199" s="389">
        <f t="shared" si="4"/>
        <v>0</v>
      </c>
      <c r="AB199" s="383"/>
      <c r="AC199" s="386" t="s">
        <v>2105</v>
      </c>
      <c r="AD199" s="415" t="b">
        <v>0</v>
      </c>
      <c r="AE199" s="383"/>
      <c r="AF199" s="383"/>
      <c r="AG199" s="399" t="s">
        <v>7494</v>
      </c>
      <c r="AH199" s="386" t="str">
        <f t="array" ref="AH199">_xlfn.XLOOKUP(AG199, 'GL Accounts'!$A$2:$A271, 'GL Accounts'!$B$2:$B271, "")</f>
        <v>Expense · Technology</v>
      </c>
      <c r="AI199" s="386" t="s">
        <v>2106</v>
      </c>
      <c r="AJ199" s="386" t="s">
        <v>7471</v>
      </c>
      <c r="AK199" s="386" t="s">
        <v>2111</v>
      </c>
      <c r="AL199" s="386" t="s">
        <v>2108</v>
      </c>
      <c r="AM199" s="56" t="s">
        <v>88</v>
      </c>
      <c r="AN199" s="402" t="s">
        <v>2113</v>
      </c>
      <c r="AO199" s="402" t="s">
        <v>2113</v>
      </c>
      <c r="AP199" s="404"/>
      <c r="AQ199" s="404"/>
      <c r="AR199" s="404"/>
      <c r="AS199" s="404"/>
      <c r="AT199" s="404"/>
      <c r="AU199" s="404"/>
      <c r="AV199" s="404"/>
    </row>
    <row r="200">
      <c r="A200" s="382" t="s">
        <v>7782</v>
      </c>
      <c r="B200" s="382" t="s">
        <v>43</v>
      </c>
      <c r="C200" s="382" t="s">
        <v>2079</v>
      </c>
      <c r="D200" s="382" t="s">
        <v>1130</v>
      </c>
      <c r="E200" s="383"/>
      <c r="F200" s="383"/>
      <c r="G200" s="383"/>
      <c r="H200" s="386" t="s">
        <v>681</v>
      </c>
      <c r="I200" s="386" t="s">
        <v>682</v>
      </c>
      <c r="J200" s="386" t="s">
        <v>683</v>
      </c>
      <c r="K200" s="386" t="s">
        <v>2081</v>
      </c>
      <c r="L200" s="383"/>
      <c r="M200" s="383"/>
      <c r="N200" s="386" t="s">
        <v>1182</v>
      </c>
      <c r="O200" s="386" t="s">
        <v>209</v>
      </c>
      <c r="P200" s="386" t="s">
        <v>2083</v>
      </c>
      <c r="Q200" s="386" t="s">
        <v>84</v>
      </c>
      <c r="R200" s="386" t="s">
        <v>75</v>
      </c>
      <c r="S200" s="414"/>
      <c r="T200" s="388">
        <f>SUMIFS('PO Line Items'!$H:$H, 'PO Line Items'!$C:$C, $A200) + SUMIFS('Change Orders'!$M:$M, 'Change Orders'!$E:$E, $A200, 'Change Orders'!$W:$W, "Approved")</f>
        <v>0</v>
      </c>
      <c r="U200" s="389"/>
      <c r="V200" s="389" t="str">
        <f t="shared" si="1"/>
        <v/>
      </c>
      <c r="W200" s="391" t="str">
        <f t="shared" si="2"/>
        <v/>
      </c>
      <c r="X200" s="388">
        <f>SUMIFS('PO Line Items'!$H:$H, 'PO Line Items'!$C:$C, $A200) + SUMIFS('Change Orders'!$M:$M, 'Change Orders'!$E:$E, $A200, 'Change Orders'!$W:$W, "Approved")</f>
        <v>0</v>
      </c>
      <c r="Y200" s="391">
        <f t="shared" si="3"/>
        <v>0</v>
      </c>
      <c r="Z200" s="391"/>
      <c r="AA200" s="389">
        <f t="shared" si="4"/>
        <v>0</v>
      </c>
      <c r="AB200" s="383"/>
      <c r="AC200" s="386" t="s">
        <v>2105</v>
      </c>
      <c r="AD200" s="415" t="b">
        <v>0</v>
      </c>
      <c r="AE200" s="383"/>
      <c r="AF200" s="383"/>
      <c r="AG200" s="399" t="s">
        <v>7494</v>
      </c>
      <c r="AH200" s="386" t="str">
        <f t="array" ref="AH200">_xlfn.XLOOKUP(AG200, 'GL Accounts'!$A$2:$A271, 'GL Accounts'!$B$2:$B271, "")</f>
        <v>Expense · Technology</v>
      </c>
      <c r="AI200" s="386" t="s">
        <v>2106</v>
      </c>
      <c r="AJ200" s="386" t="s">
        <v>1182</v>
      </c>
      <c r="AK200" s="386" t="s">
        <v>2111</v>
      </c>
      <c r="AL200" s="386" t="s">
        <v>2108</v>
      </c>
      <c r="AM200" s="56" t="s">
        <v>88</v>
      </c>
      <c r="AN200" s="402" t="s">
        <v>2113</v>
      </c>
      <c r="AO200" s="402" t="s">
        <v>2113</v>
      </c>
      <c r="AP200" s="404"/>
      <c r="AQ200" s="404"/>
      <c r="AR200" s="404"/>
      <c r="AS200" s="404"/>
      <c r="AT200" s="404"/>
      <c r="AU200" s="404"/>
      <c r="AV200" s="404"/>
    </row>
    <row r="201">
      <c r="A201" s="382" t="s">
        <v>7788</v>
      </c>
      <c r="B201" s="382" t="s">
        <v>43</v>
      </c>
      <c r="C201" s="382" t="s">
        <v>2079</v>
      </c>
      <c r="D201" s="382" t="s">
        <v>1130</v>
      </c>
      <c r="E201" s="383"/>
      <c r="F201" s="383"/>
      <c r="G201" s="383"/>
      <c r="H201" s="386" t="s">
        <v>681</v>
      </c>
      <c r="I201" s="386" t="s">
        <v>682</v>
      </c>
      <c r="J201" s="386" t="s">
        <v>7478</v>
      </c>
      <c r="K201" s="386" t="s">
        <v>2081</v>
      </c>
      <c r="L201" s="383"/>
      <c r="M201" s="383"/>
      <c r="N201" s="386" t="s">
        <v>7477</v>
      </c>
      <c r="O201" s="386" t="s">
        <v>209</v>
      </c>
      <c r="P201" s="386" t="s">
        <v>2083</v>
      </c>
      <c r="Q201" s="386" t="s">
        <v>84</v>
      </c>
      <c r="R201" s="386" t="s">
        <v>75</v>
      </c>
      <c r="S201" s="414"/>
      <c r="T201" s="388">
        <f>SUMIFS('PO Line Items'!$H:$H, 'PO Line Items'!$C:$C, $A201) + SUMIFS('Change Orders'!$M:$M, 'Change Orders'!$E:$E, $A201, 'Change Orders'!$W:$W, "Approved")</f>
        <v>0</v>
      </c>
      <c r="U201" s="389"/>
      <c r="V201" s="389" t="str">
        <f t="shared" si="1"/>
        <v/>
      </c>
      <c r="W201" s="391" t="str">
        <f t="shared" si="2"/>
        <v/>
      </c>
      <c r="X201" s="388">
        <f>SUMIFS('PO Line Items'!$H:$H, 'PO Line Items'!$C:$C, $A201) + SUMIFS('Change Orders'!$M:$M, 'Change Orders'!$E:$E, $A201, 'Change Orders'!$W:$W, "Approved")</f>
        <v>0</v>
      </c>
      <c r="Y201" s="391">
        <f t="shared" si="3"/>
        <v>0</v>
      </c>
      <c r="Z201" s="391"/>
      <c r="AA201" s="389">
        <f t="shared" si="4"/>
        <v>0</v>
      </c>
      <c r="AB201" s="383"/>
      <c r="AC201" s="386" t="s">
        <v>2105</v>
      </c>
      <c r="AD201" s="415" t="b">
        <v>0</v>
      </c>
      <c r="AE201" s="383"/>
      <c r="AF201" s="383"/>
      <c r="AG201" s="399" t="s">
        <v>7494</v>
      </c>
      <c r="AH201" s="386" t="str">
        <f t="array" ref="AH201">_xlfn.XLOOKUP(AG201, 'GL Accounts'!$A$2:$A271, 'GL Accounts'!$B$2:$B271, "")</f>
        <v>Expense · Technology</v>
      </c>
      <c r="AI201" s="386" t="s">
        <v>2106</v>
      </c>
      <c r="AJ201" s="386" t="s">
        <v>7477</v>
      </c>
      <c r="AK201" s="386" t="s">
        <v>2111</v>
      </c>
      <c r="AL201" s="386" t="s">
        <v>2108</v>
      </c>
      <c r="AM201" s="56" t="s">
        <v>88</v>
      </c>
      <c r="AN201" s="402" t="s">
        <v>2113</v>
      </c>
      <c r="AO201" s="402" t="s">
        <v>2113</v>
      </c>
      <c r="AP201" s="404"/>
      <c r="AQ201" s="404"/>
      <c r="AR201" s="404"/>
      <c r="AS201" s="404"/>
      <c r="AT201" s="404"/>
      <c r="AU201" s="404"/>
      <c r="AV201" s="404"/>
    </row>
    <row r="202">
      <c r="A202" s="382" t="s">
        <v>7812</v>
      </c>
      <c r="B202" s="382" t="s">
        <v>43</v>
      </c>
      <c r="C202" s="382" t="s">
        <v>2079</v>
      </c>
      <c r="D202" s="382" t="s">
        <v>1130</v>
      </c>
      <c r="E202" s="383"/>
      <c r="F202" s="383"/>
      <c r="G202" s="383"/>
      <c r="H202" s="386" t="s">
        <v>681</v>
      </c>
      <c r="I202" s="386" t="s">
        <v>682</v>
      </c>
      <c r="J202" s="386" t="s">
        <v>7482</v>
      </c>
      <c r="K202" s="386" t="s">
        <v>2081</v>
      </c>
      <c r="L202" s="383"/>
      <c r="M202" s="383"/>
      <c r="N202" s="386" t="s">
        <v>7481</v>
      </c>
      <c r="O202" s="386" t="s">
        <v>209</v>
      </c>
      <c r="P202" s="386" t="s">
        <v>2083</v>
      </c>
      <c r="Q202" s="386" t="s">
        <v>84</v>
      </c>
      <c r="R202" s="386" t="s">
        <v>75</v>
      </c>
      <c r="S202" s="414"/>
      <c r="T202" s="388">
        <f>SUMIFS('PO Line Items'!$H:$H, 'PO Line Items'!$C:$C, $A202) + SUMIFS('Change Orders'!$M:$M, 'Change Orders'!$E:$E, $A202, 'Change Orders'!$W:$W, "Approved")</f>
        <v>0</v>
      </c>
      <c r="U202" s="389"/>
      <c r="V202" s="389" t="str">
        <f t="shared" si="1"/>
        <v/>
      </c>
      <c r="W202" s="391" t="str">
        <f t="shared" si="2"/>
        <v/>
      </c>
      <c r="X202" s="388">
        <f>SUMIFS('PO Line Items'!$H:$H, 'PO Line Items'!$C:$C, $A202) + SUMIFS('Change Orders'!$M:$M, 'Change Orders'!$E:$E, $A202, 'Change Orders'!$W:$W, "Approved")</f>
        <v>0</v>
      </c>
      <c r="Y202" s="391">
        <f t="shared" si="3"/>
        <v>0</v>
      </c>
      <c r="Z202" s="391"/>
      <c r="AA202" s="389">
        <f t="shared" si="4"/>
        <v>0</v>
      </c>
      <c r="AB202" s="383"/>
      <c r="AC202" s="386" t="s">
        <v>2105</v>
      </c>
      <c r="AD202" s="415" t="b">
        <v>0</v>
      </c>
      <c r="AE202" s="383"/>
      <c r="AF202" s="383"/>
      <c r="AG202" s="399" t="s">
        <v>7494</v>
      </c>
      <c r="AH202" s="386" t="str">
        <f t="array" ref="AH202">_xlfn.XLOOKUP(AG202, 'GL Accounts'!$A$2:$A271, 'GL Accounts'!$B$2:$B271, "")</f>
        <v>Expense · Technology</v>
      </c>
      <c r="AI202" s="386" t="s">
        <v>2106</v>
      </c>
      <c r="AJ202" s="386" t="s">
        <v>7481</v>
      </c>
      <c r="AK202" s="386" t="s">
        <v>2111</v>
      </c>
      <c r="AL202" s="386" t="s">
        <v>2108</v>
      </c>
      <c r="AM202" s="56" t="s">
        <v>88</v>
      </c>
      <c r="AN202" s="402" t="s">
        <v>2113</v>
      </c>
      <c r="AO202" s="402" t="s">
        <v>2113</v>
      </c>
      <c r="AP202" s="404"/>
      <c r="AQ202" s="404"/>
      <c r="AR202" s="404"/>
      <c r="AS202" s="404"/>
      <c r="AT202" s="404"/>
      <c r="AU202" s="404"/>
      <c r="AV202" s="404"/>
    </row>
    <row r="203">
      <c r="A203" s="382" t="s">
        <v>7832</v>
      </c>
      <c r="B203" s="382" t="s">
        <v>43</v>
      </c>
      <c r="C203" s="382" t="s">
        <v>2079</v>
      </c>
      <c r="D203" s="382" t="s">
        <v>1130</v>
      </c>
      <c r="E203" s="383"/>
      <c r="F203" s="383"/>
      <c r="G203" s="383"/>
      <c r="H203" s="386" t="s">
        <v>681</v>
      </c>
      <c r="I203" s="386" t="s">
        <v>7837</v>
      </c>
      <c r="J203" s="386" t="s">
        <v>7486</v>
      </c>
      <c r="K203" s="386" t="s">
        <v>2081</v>
      </c>
      <c r="L203" s="383"/>
      <c r="M203" s="383"/>
      <c r="N203" s="386" t="s">
        <v>7485</v>
      </c>
      <c r="O203" s="386" t="s">
        <v>209</v>
      </c>
      <c r="P203" s="386" t="s">
        <v>2083</v>
      </c>
      <c r="Q203" s="386" t="s">
        <v>84</v>
      </c>
      <c r="R203" s="386" t="s">
        <v>75</v>
      </c>
      <c r="S203" s="414"/>
      <c r="T203" s="388">
        <f>SUMIFS('PO Line Items'!$H:$H, 'PO Line Items'!$C:$C, $A203) + SUMIFS('Change Orders'!$M:$M, 'Change Orders'!$E:$E, $A203, 'Change Orders'!$W:$W, "Approved")</f>
        <v>0</v>
      </c>
      <c r="U203" s="389"/>
      <c r="V203" s="389" t="str">
        <f t="shared" si="1"/>
        <v/>
      </c>
      <c r="W203" s="391" t="str">
        <f t="shared" si="2"/>
        <v/>
      </c>
      <c r="X203" s="388">
        <f>SUMIFS('PO Line Items'!$H:$H, 'PO Line Items'!$C:$C, $A203) + SUMIFS('Change Orders'!$M:$M, 'Change Orders'!$E:$E, $A203, 'Change Orders'!$W:$W, "Approved")</f>
        <v>0</v>
      </c>
      <c r="Y203" s="391">
        <f t="shared" si="3"/>
        <v>0</v>
      </c>
      <c r="Z203" s="391"/>
      <c r="AA203" s="389">
        <f t="shared" si="4"/>
        <v>0</v>
      </c>
      <c r="AB203" s="383"/>
      <c r="AC203" s="386" t="s">
        <v>2105</v>
      </c>
      <c r="AD203" s="415" t="b">
        <v>0</v>
      </c>
      <c r="AE203" s="383"/>
      <c r="AF203" s="383"/>
      <c r="AG203" s="399" t="s">
        <v>7494</v>
      </c>
      <c r="AH203" s="386" t="str">
        <f t="array" ref="AH203">_xlfn.XLOOKUP(AG203, 'GL Accounts'!$A$2:$A271, 'GL Accounts'!$B$2:$B271, "")</f>
        <v>Expense · Technology</v>
      </c>
      <c r="AI203" s="386" t="s">
        <v>2106</v>
      </c>
      <c r="AJ203" s="386" t="s">
        <v>7485</v>
      </c>
      <c r="AK203" s="386" t="s">
        <v>2111</v>
      </c>
      <c r="AL203" s="386" t="s">
        <v>2108</v>
      </c>
      <c r="AM203" s="56" t="s">
        <v>88</v>
      </c>
      <c r="AN203" s="402" t="s">
        <v>2113</v>
      </c>
      <c r="AO203" s="402" t="s">
        <v>2113</v>
      </c>
      <c r="AP203" s="404"/>
      <c r="AQ203" s="404"/>
      <c r="AR203" s="404"/>
      <c r="AS203" s="404"/>
      <c r="AT203" s="404"/>
      <c r="AU203" s="404"/>
      <c r="AV203" s="404"/>
    </row>
    <row r="204">
      <c r="A204" s="382" t="s">
        <v>7854</v>
      </c>
      <c r="B204" s="382" t="s">
        <v>43</v>
      </c>
      <c r="C204" s="382" t="s">
        <v>7855</v>
      </c>
      <c r="D204" s="382" t="s">
        <v>1130</v>
      </c>
      <c r="E204" s="383"/>
      <c r="F204" s="383"/>
      <c r="G204" s="383"/>
      <c r="H204" s="386" t="s">
        <v>1206</v>
      </c>
      <c r="I204" s="386" t="s">
        <v>2080</v>
      </c>
      <c r="J204" s="386" t="s">
        <v>1572</v>
      </c>
      <c r="K204" s="386" t="s">
        <v>2081</v>
      </c>
      <c r="L204" s="386" t="s">
        <v>7856</v>
      </c>
      <c r="M204" s="386" t="s">
        <v>7857</v>
      </c>
      <c r="N204" s="386" t="s">
        <v>2082</v>
      </c>
      <c r="O204" s="386" t="s">
        <v>75</v>
      </c>
      <c r="P204" s="386" t="s">
        <v>2083</v>
      </c>
      <c r="Q204" s="386" t="s">
        <v>3295</v>
      </c>
      <c r="R204" s="386" t="s">
        <v>7856</v>
      </c>
      <c r="S204" s="453">
        <v>1.0</v>
      </c>
      <c r="T204" s="388">
        <f>SUMIFS('PO Line Items'!$H:$H, 'PO Line Items'!$C:$C, $A204) + SUMIFS('Change Orders'!$M:$M, 'Change Orders'!$E:$E, $A204, 'Change Orders'!$W:$W, "Approved")</f>
        <v>0</v>
      </c>
      <c r="U204" s="390" t="s">
        <v>2591</v>
      </c>
      <c r="V204" s="389">
        <f t="shared" si="1"/>
        <v>0</v>
      </c>
      <c r="W204" s="391">
        <f t="shared" si="2"/>
        <v>0</v>
      </c>
      <c r="X204" s="388">
        <f>SUMIFS('PO Line Items'!$H:$H, 'PO Line Items'!$C:$C, $A204) + SUMIFS('Change Orders'!$M:$M, 'Change Orders'!$E:$E, $A204, 'Change Orders'!$W:$W, "Approved")</f>
        <v>0</v>
      </c>
      <c r="Y204" s="391">
        <f t="shared" si="3"/>
        <v>0</v>
      </c>
      <c r="Z204" s="391"/>
      <c r="AA204" s="389">
        <f t="shared" si="4"/>
        <v>0</v>
      </c>
      <c r="AB204" s="386" t="s">
        <v>7883</v>
      </c>
      <c r="AC204" s="386" t="s">
        <v>2105</v>
      </c>
      <c r="AD204" s="415" t="b">
        <v>0</v>
      </c>
      <c r="AE204" s="383"/>
      <c r="AF204" s="383"/>
      <c r="AG204" s="399" t="s">
        <v>2107</v>
      </c>
      <c r="AH204" s="386" t="str">
        <f t="array" ref="AH204">_xlfn.XLOOKUP(AG204, 'GL Accounts'!$A$2:$A271, 'GL Accounts'!$B$2:$B271, "")</f>
        <v>Expense · Executive</v>
      </c>
      <c r="AI204" s="386" t="s">
        <v>2110</v>
      </c>
      <c r="AJ204" s="386" t="s">
        <v>2082</v>
      </c>
      <c r="AK204" s="386" t="s">
        <v>2111</v>
      </c>
      <c r="AL204" s="386" t="s">
        <v>2108</v>
      </c>
      <c r="AM204" s="56" t="s">
        <v>88</v>
      </c>
      <c r="AN204" s="402" t="s">
        <v>2113</v>
      </c>
      <c r="AO204" s="402" t="s">
        <v>2113</v>
      </c>
      <c r="AP204" s="404"/>
      <c r="AQ204" s="404"/>
      <c r="AR204" s="404"/>
      <c r="AS204" s="404"/>
      <c r="AT204" s="404"/>
      <c r="AU204" s="404"/>
      <c r="AV204" s="404"/>
    </row>
    <row r="205">
      <c r="A205" s="382" t="s">
        <v>7893</v>
      </c>
      <c r="B205" s="382" t="s">
        <v>43</v>
      </c>
      <c r="C205" s="382" t="s">
        <v>7855</v>
      </c>
      <c r="D205" s="382" t="s">
        <v>1130</v>
      </c>
      <c r="E205" s="383"/>
      <c r="F205" s="383"/>
      <c r="G205" s="383"/>
      <c r="H205" s="386" t="s">
        <v>1206</v>
      </c>
      <c r="I205" s="386" t="s">
        <v>2080</v>
      </c>
      <c r="J205" s="386" t="s">
        <v>1572</v>
      </c>
      <c r="K205" s="386" t="s">
        <v>2081</v>
      </c>
      <c r="L205" s="386" t="s">
        <v>7897</v>
      </c>
      <c r="M205" s="386" t="s">
        <v>7899</v>
      </c>
      <c r="N205" s="386" t="s">
        <v>2082</v>
      </c>
      <c r="O205" s="386" t="s">
        <v>75</v>
      </c>
      <c r="P205" s="386" t="s">
        <v>2083</v>
      </c>
      <c r="Q205" s="386" t="s">
        <v>3295</v>
      </c>
      <c r="R205" s="386" t="s">
        <v>7901</v>
      </c>
      <c r="S205" s="453">
        <v>1.0</v>
      </c>
      <c r="T205" s="388">
        <f>SUMIFS('PO Line Items'!$H:$H, 'PO Line Items'!$C:$C, $A205) + SUMIFS('Change Orders'!$M:$M, 'Change Orders'!$E:$E, $A205, 'Change Orders'!$W:$W, "Approved")</f>
        <v>0</v>
      </c>
      <c r="U205" s="390" t="s">
        <v>2591</v>
      </c>
      <c r="V205" s="389">
        <f t="shared" si="1"/>
        <v>0</v>
      </c>
      <c r="W205" s="391">
        <f t="shared" si="2"/>
        <v>0</v>
      </c>
      <c r="X205" s="388">
        <f>SUMIFS('PO Line Items'!$H:$H, 'PO Line Items'!$C:$C, $A205) + SUMIFS('Change Orders'!$M:$M, 'Change Orders'!$E:$E, $A205, 'Change Orders'!$W:$W, "Approved")</f>
        <v>0</v>
      </c>
      <c r="Y205" s="391">
        <f t="shared" si="3"/>
        <v>0</v>
      </c>
      <c r="Z205" s="391"/>
      <c r="AA205" s="389">
        <f t="shared" si="4"/>
        <v>0</v>
      </c>
      <c r="AB205" s="386" t="s">
        <v>7883</v>
      </c>
      <c r="AC205" s="386" t="s">
        <v>2105</v>
      </c>
      <c r="AD205" s="415" t="b">
        <v>0</v>
      </c>
      <c r="AE205" s="383"/>
      <c r="AF205" s="383"/>
      <c r="AG205" s="399" t="s">
        <v>2107</v>
      </c>
      <c r="AH205" s="386" t="str">
        <f t="array" ref="AH205">_xlfn.XLOOKUP(AG205, 'GL Accounts'!$A$2:$A271, 'GL Accounts'!$B$2:$B271, "")</f>
        <v>Expense · Executive</v>
      </c>
      <c r="AI205" s="386" t="s">
        <v>2110</v>
      </c>
      <c r="AJ205" s="386" t="s">
        <v>2082</v>
      </c>
      <c r="AK205" s="386" t="s">
        <v>2111</v>
      </c>
      <c r="AL205" s="386" t="s">
        <v>2108</v>
      </c>
      <c r="AM205" s="56" t="s">
        <v>88</v>
      </c>
      <c r="AN205" s="402" t="s">
        <v>2113</v>
      </c>
      <c r="AO205" s="402" t="s">
        <v>2113</v>
      </c>
      <c r="AP205" s="404"/>
      <c r="AQ205" s="404"/>
      <c r="AR205" s="404"/>
      <c r="AS205" s="404"/>
      <c r="AT205" s="404"/>
      <c r="AU205" s="404"/>
      <c r="AV205" s="404"/>
    </row>
    <row r="206">
      <c r="A206" s="382" t="s">
        <v>2306</v>
      </c>
      <c r="B206" s="382" t="s">
        <v>43</v>
      </c>
      <c r="C206" s="382" t="s">
        <v>7855</v>
      </c>
      <c r="D206" s="382" t="s">
        <v>1130</v>
      </c>
      <c r="E206" s="383"/>
      <c r="F206" s="383"/>
      <c r="G206" s="383"/>
      <c r="H206" s="386" t="s">
        <v>1206</v>
      </c>
      <c r="I206" s="386" t="s">
        <v>2080</v>
      </c>
      <c r="J206" s="386" t="s">
        <v>1572</v>
      </c>
      <c r="K206" s="386" t="s">
        <v>2081</v>
      </c>
      <c r="L206" s="386" t="s">
        <v>2477</v>
      </c>
      <c r="M206" s="386" t="s">
        <v>7946</v>
      </c>
      <c r="N206" s="386" t="s">
        <v>2082</v>
      </c>
      <c r="O206" s="386" t="s">
        <v>75</v>
      </c>
      <c r="P206" s="386" t="s">
        <v>2083</v>
      </c>
      <c r="Q206" s="386" t="s">
        <v>3295</v>
      </c>
      <c r="R206" s="386" t="s">
        <v>1680</v>
      </c>
      <c r="S206" s="453">
        <v>1.0</v>
      </c>
      <c r="T206" s="388">
        <f>SUMIFS('PO Line Items'!$H:$H, 'PO Line Items'!$C:$C, $A206) + SUMIFS('Change Orders'!$M:$M, 'Change Orders'!$E:$E, $A206, 'Change Orders'!$W:$W, "Approved")</f>
        <v>0</v>
      </c>
      <c r="U206" s="390" t="s">
        <v>2591</v>
      </c>
      <c r="V206" s="389">
        <f t="shared" si="1"/>
        <v>0</v>
      </c>
      <c r="W206" s="391">
        <f t="shared" si="2"/>
        <v>0</v>
      </c>
      <c r="X206" s="388">
        <f>SUMIFS('PO Line Items'!$H:$H, 'PO Line Items'!$C:$C, $A206) + SUMIFS('Change Orders'!$M:$M, 'Change Orders'!$E:$E, $A206, 'Change Orders'!$W:$W, "Approved")</f>
        <v>0</v>
      </c>
      <c r="Y206" s="391">
        <f t="shared" si="3"/>
        <v>0</v>
      </c>
      <c r="Z206" s="391"/>
      <c r="AA206" s="389">
        <f t="shared" si="4"/>
        <v>0</v>
      </c>
      <c r="AB206" s="386" t="s">
        <v>7883</v>
      </c>
      <c r="AC206" s="386" t="s">
        <v>2105</v>
      </c>
      <c r="AD206" s="415" t="b">
        <v>0</v>
      </c>
      <c r="AE206" s="383"/>
      <c r="AF206" s="383"/>
      <c r="AG206" s="399" t="s">
        <v>2107</v>
      </c>
      <c r="AH206" s="386" t="str">
        <f t="array" ref="AH206">_xlfn.XLOOKUP(AG206, 'GL Accounts'!$A$2:$A271, 'GL Accounts'!$B$2:$B271, "")</f>
        <v>Expense · Executive</v>
      </c>
      <c r="AI206" s="386" t="s">
        <v>2110</v>
      </c>
      <c r="AJ206" s="386" t="s">
        <v>2082</v>
      </c>
      <c r="AK206" s="386" t="s">
        <v>2111</v>
      </c>
      <c r="AL206" s="386" t="s">
        <v>2108</v>
      </c>
      <c r="AM206" s="56" t="s">
        <v>88</v>
      </c>
      <c r="AN206" s="402" t="s">
        <v>2113</v>
      </c>
      <c r="AO206" s="402" t="s">
        <v>2113</v>
      </c>
      <c r="AP206" s="404"/>
      <c r="AQ206" s="404"/>
      <c r="AR206" s="404"/>
      <c r="AS206" s="404"/>
      <c r="AT206" s="404"/>
      <c r="AU206" s="404"/>
      <c r="AV206" s="404"/>
    </row>
    <row r="207">
      <c r="A207" s="478"/>
      <c r="B207" s="478"/>
      <c r="C207" s="478"/>
      <c r="D207" s="478"/>
      <c r="E207" s="479"/>
      <c r="F207" s="479"/>
      <c r="G207" s="407"/>
      <c r="H207" s="479"/>
      <c r="I207" s="479"/>
      <c r="J207" s="479"/>
      <c r="K207" s="480"/>
      <c r="L207" s="481"/>
      <c r="M207" s="479"/>
      <c r="N207" s="479"/>
      <c r="O207" s="479"/>
      <c r="P207" s="479"/>
      <c r="Q207" s="479"/>
      <c r="R207" s="479"/>
      <c r="S207" s="479"/>
      <c r="T207" s="482"/>
      <c r="U207" s="483"/>
      <c r="V207" s="482"/>
      <c r="W207" s="482"/>
      <c r="X207" s="482"/>
      <c r="Y207" s="482"/>
      <c r="Z207" s="482"/>
      <c r="AA207" s="482"/>
      <c r="AB207" s="479"/>
      <c r="AC207" s="479"/>
      <c r="AD207" s="479"/>
      <c r="AE207" s="479"/>
      <c r="AF207" s="479"/>
      <c r="AG207" s="479"/>
      <c r="AH207" s="479"/>
      <c r="AI207" s="479"/>
      <c r="AJ207" s="479"/>
      <c r="AK207" s="479"/>
      <c r="AL207" s="479"/>
      <c r="AM207" s="479"/>
      <c r="AN207" s="479"/>
      <c r="AO207" s="479"/>
      <c r="AP207" s="479"/>
      <c r="AQ207" s="479"/>
      <c r="AR207" s="479"/>
      <c r="AS207" s="479"/>
      <c r="AT207" s="479"/>
      <c r="AU207" s="479"/>
      <c r="AV207" s="479"/>
    </row>
    <row r="208">
      <c r="A208" s="406"/>
      <c r="B208" s="406"/>
      <c r="C208" s="406"/>
      <c r="D208" s="406"/>
      <c r="E208" s="407"/>
      <c r="F208" s="407"/>
      <c r="G208" s="407"/>
      <c r="H208" s="407"/>
      <c r="I208" s="407"/>
      <c r="J208" s="407"/>
      <c r="K208" s="407"/>
      <c r="L208" s="407"/>
      <c r="M208" s="407"/>
      <c r="N208" s="407"/>
      <c r="O208" s="407"/>
      <c r="P208" s="407"/>
      <c r="Q208" s="407"/>
      <c r="R208" s="407"/>
      <c r="S208" s="407"/>
      <c r="T208" s="484"/>
      <c r="U208" s="408"/>
      <c r="V208" s="484"/>
      <c r="W208" s="484"/>
      <c r="X208" s="484"/>
      <c r="Y208" s="484"/>
      <c r="Z208" s="484"/>
      <c r="AA208" s="484"/>
      <c r="AB208" s="407"/>
      <c r="AC208" s="407"/>
      <c r="AD208" s="407"/>
      <c r="AE208" s="407"/>
      <c r="AF208" s="407"/>
      <c r="AG208" s="407"/>
      <c r="AH208" s="407"/>
      <c r="AI208" s="407"/>
      <c r="AJ208" s="407"/>
      <c r="AK208" s="407"/>
      <c r="AL208" s="407"/>
      <c r="AM208" s="407"/>
      <c r="AN208" s="407"/>
      <c r="AO208" s="407"/>
      <c r="AP208" s="407"/>
      <c r="AQ208" s="407"/>
      <c r="AR208" s="407"/>
      <c r="AS208" s="407"/>
      <c r="AT208" s="407"/>
      <c r="AU208" s="407"/>
      <c r="AV208" s="407"/>
    </row>
    <row r="209">
      <c r="A209" s="406"/>
      <c r="B209" s="406"/>
      <c r="C209" s="406"/>
      <c r="D209" s="406"/>
      <c r="E209" s="407"/>
      <c r="F209" s="407"/>
      <c r="G209" s="407"/>
      <c r="H209" s="407"/>
      <c r="I209" s="407"/>
      <c r="J209" s="407"/>
      <c r="K209" s="407"/>
      <c r="L209" s="407"/>
      <c r="M209" s="407"/>
      <c r="N209" s="407"/>
      <c r="O209" s="407"/>
      <c r="P209" s="407"/>
      <c r="Q209" s="407"/>
      <c r="R209" s="407"/>
      <c r="S209" s="407"/>
      <c r="T209" s="408"/>
      <c r="U209" s="408"/>
      <c r="V209" s="408"/>
      <c r="W209" s="408"/>
      <c r="X209" s="408"/>
      <c r="Y209" s="408"/>
      <c r="Z209" s="408"/>
      <c r="AA209" s="408"/>
      <c r="AB209" s="407"/>
      <c r="AC209" s="407"/>
      <c r="AD209" s="407"/>
      <c r="AE209" s="407"/>
      <c r="AF209" s="407"/>
      <c r="AG209" s="407"/>
      <c r="AH209" s="407"/>
      <c r="AI209" s="407"/>
      <c r="AJ209" s="407"/>
      <c r="AK209" s="407"/>
      <c r="AL209" s="407"/>
      <c r="AM209" s="407"/>
      <c r="AN209" s="407"/>
      <c r="AO209" s="407"/>
      <c r="AP209" s="407"/>
      <c r="AQ209" s="407"/>
      <c r="AR209" s="407"/>
      <c r="AS209" s="407"/>
      <c r="AT209" s="407"/>
      <c r="AU209" s="407"/>
      <c r="AV209" s="407"/>
    </row>
    <row r="210">
      <c r="A210" s="406"/>
      <c r="B210" s="406"/>
      <c r="C210" s="406"/>
      <c r="D210" s="406"/>
      <c r="E210" s="407"/>
      <c r="F210" s="407"/>
      <c r="G210" s="407"/>
      <c r="H210" s="407"/>
      <c r="I210" s="407"/>
      <c r="J210" s="407"/>
      <c r="K210" s="407"/>
      <c r="L210" s="407"/>
      <c r="M210" s="407"/>
      <c r="N210" s="407"/>
      <c r="O210" s="407"/>
      <c r="P210" s="407"/>
      <c r="Q210" s="407"/>
      <c r="R210" s="407"/>
      <c r="S210" s="407"/>
      <c r="T210" s="408"/>
      <c r="U210" s="408"/>
      <c r="V210" s="408"/>
      <c r="W210" s="408"/>
      <c r="X210" s="408"/>
      <c r="Y210" s="408"/>
      <c r="Z210" s="408"/>
      <c r="AA210" s="408"/>
      <c r="AB210" s="407"/>
      <c r="AC210" s="407"/>
      <c r="AD210" s="407"/>
      <c r="AE210" s="407"/>
      <c r="AF210" s="407"/>
      <c r="AG210" s="407"/>
      <c r="AH210" s="407"/>
      <c r="AI210" s="407"/>
      <c r="AJ210" s="407"/>
      <c r="AK210" s="407"/>
      <c r="AL210" s="407"/>
      <c r="AM210" s="407"/>
      <c r="AN210" s="407"/>
      <c r="AO210" s="407"/>
      <c r="AP210" s="407"/>
      <c r="AQ210" s="407"/>
      <c r="AR210" s="407"/>
      <c r="AS210" s="407"/>
      <c r="AT210" s="407"/>
      <c r="AU210" s="407"/>
      <c r="AV210" s="407"/>
    </row>
    <row r="211">
      <c r="A211" s="406"/>
      <c r="B211" s="406"/>
      <c r="C211" s="406"/>
      <c r="D211" s="406"/>
      <c r="E211" s="407"/>
      <c r="F211" s="407"/>
      <c r="G211" s="407"/>
      <c r="H211" s="407"/>
      <c r="I211" s="407"/>
      <c r="J211" s="407"/>
      <c r="K211" s="407"/>
      <c r="L211" s="407"/>
      <c r="M211" s="407"/>
      <c r="N211" s="407"/>
      <c r="O211" s="407"/>
      <c r="P211" s="407"/>
      <c r="Q211" s="407"/>
      <c r="R211" s="407"/>
      <c r="S211" s="407"/>
      <c r="T211" s="408"/>
      <c r="U211" s="408"/>
      <c r="V211" s="408"/>
      <c r="W211" s="408"/>
      <c r="X211" s="408"/>
      <c r="Y211" s="408"/>
      <c r="Z211" s="408"/>
      <c r="AA211" s="408"/>
      <c r="AB211" s="407"/>
      <c r="AC211" s="407"/>
      <c r="AD211" s="407"/>
      <c r="AE211" s="407"/>
      <c r="AF211" s="407"/>
      <c r="AG211" s="407"/>
      <c r="AH211" s="407"/>
      <c r="AI211" s="407"/>
      <c r="AJ211" s="407"/>
      <c r="AK211" s="407"/>
      <c r="AL211" s="407"/>
      <c r="AM211" s="407"/>
      <c r="AN211" s="407"/>
      <c r="AO211" s="407"/>
      <c r="AP211" s="407"/>
      <c r="AQ211" s="407"/>
      <c r="AR211" s="407"/>
      <c r="AS211" s="407"/>
      <c r="AT211" s="407"/>
      <c r="AU211" s="407"/>
      <c r="AV211" s="407"/>
    </row>
    <row r="212">
      <c r="A212" s="406"/>
      <c r="B212" s="406"/>
      <c r="C212" s="406"/>
      <c r="D212" s="406"/>
      <c r="E212" s="407"/>
      <c r="F212" s="407"/>
      <c r="G212" s="407"/>
      <c r="H212" s="407"/>
      <c r="I212" s="407"/>
      <c r="J212" s="407"/>
      <c r="K212" s="407"/>
      <c r="L212" s="407"/>
      <c r="M212" s="407"/>
      <c r="N212" s="407"/>
      <c r="O212" s="407"/>
      <c r="P212" s="407"/>
      <c r="Q212" s="407"/>
      <c r="R212" s="407"/>
      <c r="S212" s="407"/>
      <c r="T212" s="408"/>
      <c r="U212" s="408"/>
      <c r="V212" s="408"/>
      <c r="W212" s="408"/>
      <c r="X212" s="408"/>
      <c r="Y212" s="408"/>
      <c r="Z212" s="408"/>
      <c r="AA212" s="408"/>
      <c r="AB212" s="407"/>
      <c r="AC212" s="407"/>
      <c r="AD212" s="407"/>
      <c r="AE212" s="407"/>
      <c r="AF212" s="407"/>
      <c r="AG212" s="407"/>
      <c r="AH212" s="407"/>
      <c r="AI212" s="407"/>
      <c r="AJ212" s="407"/>
      <c r="AK212" s="407"/>
      <c r="AL212" s="407"/>
      <c r="AM212" s="407"/>
      <c r="AN212" s="407"/>
      <c r="AO212" s="407"/>
      <c r="AP212" s="407"/>
      <c r="AQ212" s="407"/>
      <c r="AR212" s="407"/>
      <c r="AS212" s="407"/>
      <c r="AT212" s="407"/>
      <c r="AU212" s="407"/>
      <c r="AV212" s="407"/>
    </row>
    <row r="213">
      <c r="A213" s="406"/>
      <c r="B213" s="406"/>
      <c r="C213" s="406"/>
      <c r="D213" s="406"/>
      <c r="E213" s="407"/>
      <c r="F213" s="407"/>
      <c r="G213" s="407"/>
      <c r="H213" s="407"/>
      <c r="I213" s="407"/>
      <c r="J213" s="407"/>
      <c r="K213" s="407"/>
      <c r="L213" s="407"/>
      <c r="M213" s="407"/>
      <c r="N213" s="407"/>
      <c r="O213" s="407"/>
      <c r="P213" s="407"/>
      <c r="Q213" s="407"/>
      <c r="R213" s="407"/>
      <c r="S213" s="407"/>
      <c r="T213" s="408"/>
      <c r="U213" s="408"/>
      <c r="V213" s="408"/>
      <c r="W213" s="408"/>
      <c r="X213" s="408"/>
      <c r="Y213" s="408"/>
      <c r="Z213" s="408"/>
      <c r="AA213" s="408"/>
      <c r="AB213" s="407"/>
      <c r="AC213" s="407"/>
      <c r="AD213" s="407"/>
      <c r="AE213" s="407"/>
      <c r="AF213" s="407"/>
      <c r="AG213" s="407"/>
      <c r="AH213" s="407"/>
      <c r="AI213" s="407"/>
      <c r="AJ213" s="407"/>
      <c r="AK213" s="407"/>
      <c r="AL213" s="407"/>
      <c r="AM213" s="407"/>
      <c r="AN213" s="407"/>
      <c r="AO213" s="407"/>
      <c r="AP213" s="407"/>
      <c r="AQ213" s="407"/>
      <c r="AR213" s="407"/>
      <c r="AS213" s="407"/>
      <c r="AT213" s="407"/>
      <c r="AU213" s="407"/>
      <c r="AV213" s="407"/>
    </row>
    <row r="214">
      <c r="A214" s="406"/>
      <c r="B214" s="406"/>
      <c r="C214" s="406"/>
      <c r="D214" s="406"/>
      <c r="E214" s="407"/>
      <c r="F214" s="407"/>
      <c r="G214" s="407"/>
      <c r="H214" s="407"/>
      <c r="I214" s="407"/>
      <c r="J214" s="407"/>
      <c r="K214" s="407"/>
      <c r="L214" s="407"/>
      <c r="M214" s="407"/>
      <c r="N214" s="407"/>
      <c r="O214" s="407"/>
      <c r="P214" s="407"/>
      <c r="Q214" s="407"/>
      <c r="R214" s="407"/>
      <c r="S214" s="407"/>
      <c r="T214" s="408"/>
      <c r="U214" s="408"/>
      <c r="V214" s="408"/>
      <c r="W214" s="408"/>
      <c r="X214" s="408"/>
      <c r="Y214" s="408"/>
      <c r="Z214" s="408"/>
      <c r="AA214" s="408"/>
      <c r="AB214" s="407"/>
      <c r="AC214" s="407"/>
      <c r="AD214" s="407"/>
      <c r="AE214" s="407"/>
      <c r="AF214" s="407"/>
      <c r="AG214" s="407"/>
      <c r="AH214" s="407"/>
      <c r="AI214" s="407"/>
      <c r="AJ214" s="407"/>
      <c r="AK214" s="407"/>
      <c r="AL214" s="407"/>
      <c r="AM214" s="407"/>
      <c r="AN214" s="407"/>
      <c r="AO214" s="407"/>
      <c r="AP214" s="407"/>
      <c r="AQ214" s="407"/>
      <c r="AR214" s="407"/>
      <c r="AS214" s="407"/>
      <c r="AT214" s="407"/>
      <c r="AU214" s="407"/>
      <c r="AV214" s="407"/>
    </row>
    <row r="215">
      <c r="A215" s="406"/>
      <c r="B215" s="406"/>
      <c r="C215" s="406"/>
      <c r="D215" s="406"/>
      <c r="E215" s="407"/>
      <c r="F215" s="407"/>
      <c r="G215" s="407"/>
      <c r="H215" s="407"/>
      <c r="I215" s="407"/>
      <c r="J215" s="407"/>
      <c r="K215" s="407"/>
      <c r="L215" s="407"/>
      <c r="M215" s="407"/>
      <c r="N215" s="407"/>
      <c r="O215" s="407"/>
      <c r="P215" s="407"/>
      <c r="Q215" s="407"/>
      <c r="R215" s="407"/>
      <c r="S215" s="407"/>
      <c r="T215" s="408"/>
      <c r="U215" s="408"/>
      <c r="V215" s="408"/>
      <c r="W215" s="408"/>
      <c r="X215" s="408"/>
      <c r="Y215" s="408"/>
      <c r="Z215" s="408"/>
      <c r="AA215" s="408"/>
      <c r="AB215" s="407"/>
      <c r="AC215" s="407"/>
      <c r="AD215" s="407"/>
      <c r="AE215" s="407"/>
      <c r="AF215" s="407"/>
      <c r="AG215" s="407"/>
      <c r="AH215" s="407"/>
      <c r="AI215" s="407"/>
      <c r="AJ215" s="407"/>
      <c r="AK215" s="407"/>
      <c r="AL215" s="407"/>
      <c r="AM215" s="407"/>
      <c r="AN215" s="407"/>
      <c r="AO215" s="407"/>
      <c r="AP215" s="407"/>
      <c r="AQ215" s="407"/>
      <c r="AR215" s="407"/>
      <c r="AS215" s="407"/>
      <c r="AT215" s="407"/>
      <c r="AU215" s="407"/>
      <c r="AV215" s="407"/>
    </row>
    <row r="216">
      <c r="A216" s="406"/>
      <c r="B216" s="406"/>
      <c r="C216" s="406"/>
      <c r="D216" s="406"/>
      <c r="E216" s="407"/>
      <c r="F216" s="407"/>
      <c r="G216" s="407"/>
      <c r="H216" s="407"/>
      <c r="I216" s="407"/>
      <c r="J216" s="407"/>
      <c r="K216" s="407"/>
      <c r="L216" s="407"/>
      <c r="M216" s="407"/>
      <c r="N216" s="407"/>
      <c r="O216" s="407"/>
      <c r="P216" s="407"/>
      <c r="Q216" s="407"/>
      <c r="R216" s="407"/>
      <c r="S216" s="407"/>
      <c r="T216" s="408"/>
      <c r="U216" s="408"/>
      <c r="V216" s="408"/>
      <c r="W216" s="408"/>
      <c r="X216" s="408"/>
      <c r="Y216" s="408"/>
      <c r="Z216" s="408"/>
      <c r="AA216" s="408"/>
      <c r="AB216" s="407"/>
      <c r="AC216" s="407"/>
      <c r="AD216" s="407"/>
      <c r="AE216" s="407"/>
      <c r="AF216" s="407"/>
      <c r="AG216" s="407"/>
      <c r="AH216" s="407"/>
      <c r="AI216" s="407"/>
      <c r="AJ216" s="407"/>
      <c r="AK216" s="407"/>
      <c r="AL216" s="407"/>
      <c r="AM216" s="407"/>
      <c r="AN216" s="407"/>
      <c r="AO216" s="407"/>
      <c r="AP216" s="407"/>
      <c r="AQ216" s="407"/>
      <c r="AR216" s="407"/>
      <c r="AS216" s="407"/>
      <c r="AT216" s="407"/>
      <c r="AU216" s="407"/>
      <c r="AV216" s="407"/>
    </row>
    <row r="217">
      <c r="A217" s="406"/>
      <c r="B217" s="406"/>
      <c r="C217" s="406"/>
      <c r="D217" s="406"/>
      <c r="E217" s="407"/>
      <c r="F217" s="407"/>
      <c r="G217" s="407"/>
      <c r="H217" s="407"/>
      <c r="I217" s="407"/>
      <c r="J217" s="407"/>
      <c r="K217" s="407"/>
      <c r="L217" s="407"/>
      <c r="M217" s="407"/>
      <c r="N217" s="407"/>
      <c r="O217" s="407"/>
      <c r="P217" s="407"/>
      <c r="Q217" s="407"/>
      <c r="R217" s="407"/>
      <c r="S217" s="407"/>
      <c r="T217" s="408"/>
      <c r="U217" s="408"/>
      <c r="V217" s="408"/>
      <c r="W217" s="408"/>
      <c r="X217" s="408"/>
      <c r="Y217" s="408"/>
      <c r="Z217" s="408"/>
      <c r="AA217" s="408"/>
      <c r="AB217" s="407"/>
      <c r="AC217" s="407"/>
      <c r="AD217" s="407"/>
      <c r="AE217" s="407"/>
      <c r="AF217" s="407"/>
      <c r="AG217" s="407"/>
      <c r="AH217" s="407"/>
      <c r="AI217" s="407"/>
      <c r="AJ217" s="407"/>
      <c r="AK217" s="407"/>
      <c r="AL217" s="407"/>
      <c r="AM217" s="407"/>
      <c r="AN217" s="407"/>
      <c r="AO217" s="407"/>
      <c r="AP217" s="407"/>
      <c r="AQ217" s="407"/>
      <c r="AR217" s="407"/>
      <c r="AS217" s="407"/>
      <c r="AT217" s="407"/>
      <c r="AU217" s="407"/>
      <c r="AV217" s="407"/>
    </row>
    <row r="218">
      <c r="A218" s="406"/>
      <c r="B218" s="406"/>
      <c r="C218" s="406"/>
      <c r="D218" s="406"/>
      <c r="E218" s="407"/>
      <c r="F218" s="407"/>
      <c r="G218" s="407"/>
      <c r="H218" s="407"/>
      <c r="I218" s="407"/>
      <c r="J218" s="407"/>
      <c r="K218" s="407"/>
      <c r="L218" s="407"/>
      <c r="M218" s="407"/>
      <c r="N218" s="407"/>
      <c r="O218" s="407"/>
      <c r="P218" s="407"/>
      <c r="Q218" s="407"/>
      <c r="R218" s="407"/>
      <c r="S218" s="407"/>
      <c r="T218" s="408"/>
      <c r="U218" s="408"/>
      <c r="V218" s="408"/>
      <c r="W218" s="408"/>
      <c r="X218" s="408"/>
      <c r="Y218" s="408"/>
      <c r="Z218" s="408"/>
      <c r="AA218" s="408"/>
      <c r="AB218" s="407"/>
      <c r="AC218" s="407"/>
      <c r="AD218" s="407"/>
      <c r="AE218" s="407"/>
      <c r="AF218" s="407"/>
      <c r="AG218" s="407"/>
      <c r="AH218" s="407"/>
      <c r="AI218" s="407"/>
      <c r="AJ218" s="407"/>
      <c r="AK218" s="407"/>
      <c r="AL218" s="407"/>
      <c r="AM218" s="407"/>
      <c r="AN218" s="407"/>
      <c r="AO218" s="407"/>
      <c r="AP218" s="407"/>
      <c r="AQ218" s="407"/>
      <c r="AR218" s="407"/>
      <c r="AS218" s="407"/>
      <c r="AT218" s="407"/>
      <c r="AU218" s="407"/>
      <c r="AV218" s="407"/>
    </row>
    <row r="219">
      <c r="A219" s="406"/>
      <c r="B219" s="406"/>
      <c r="C219" s="406"/>
      <c r="D219" s="406"/>
      <c r="E219" s="407"/>
      <c r="F219" s="407"/>
      <c r="G219" s="407"/>
      <c r="H219" s="407"/>
      <c r="I219" s="407"/>
      <c r="J219" s="407"/>
      <c r="K219" s="407"/>
      <c r="L219" s="407"/>
      <c r="M219" s="407"/>
      <c r="N219" s="407"/>
      <c r="O219" s="407"/>
      <c r="P219" s="407"/>
      <c r="Q219" s="407"/>
      <c r="R219" s="407"/>
      <c r="S219" s="407"/>
      <c r="T219" s="408"/>
      <c r="U219" s="408"/>
      <c r="V219" s="408"/>
      <c r="W219" s="408"/>
      <c r="X219" s="408"/>
      <c r="Y219" s="408"/>
      <c r="Z219" s="408"/>
      <c r="AA219" s="408"/>
      <c r="AB219" s="407"/>
      <c r="AC219" s="407"/>
      <c r="AD219" s="407"/>
      <c r="AE219" s="407"/>
      <c r="AF219" s="407"/>
      <c r="AG219" s="407"/>
      <c r="AH219" s="407"/>
      <c r="AI219" s="407"/>
      <c r="AJ219" s="407"/>
      <c r="AK219" s="407"/>
      <c r="AL219" s="407"/>
      <c r="AM219" s="407"/>
      <c r="AN219" s="407"/>
      <c r="AO219" s="407"/>
      <c r="AP219" s="407"/>
      <c r="AQ219" s="407"/>
      <c r="AR219" s="407"/>
      <c r="AS219" s="407"/>
      <c r="AT219" s="407"/>
      <c r="AU219" s="407"/>
      <c r="AV219" s="407"/>
    </row>
    <row r="220">
      <c r="A220" s="406"/>
      <c r="B220" s="406"/>
      <c r="C220" s="406"/>
      <c r="D220" s="406"/>
      <c r="E220" s="407"/>
      <c r="F220" s="407"/>
      <c r="G220" s="407"/>
      <c r="H220" s="407"/>
      <c r="I220" s="407"/>
      <c r="J220" s="407"/>
      <c r="K220" s="407"/>
      <c r="L220" s="407"/>
      <c r="M220" s="407"/>
      <c r="N220" s="407"/>
      <c r="O220" s="407"/>
      <c r="P220" s="407"/>
      <c r="Q220" s="407"/>
      <c r="R220" s="407"/>
      <c r="S220" s="407"/>
      <c r="T220" s="408"/>
      <c r="U220" s="408"/>
      <c r="V220" s="408"/>
      <c r="W220" s="408"/>
      <c r="X220" s="408"/>
      <c r="Y220" s="408"/>
      <c r="Z220" s="408"/>
      <c r="AA220" s="408"/>
      <c r="AB220" s="407"/>
      <c r="AC220" s="407"/>
      <c r="AD220" s="407"/>
      <c r="AE220" s="407"/>
      <c r="AF220" s="407"/>
      <c r="AG220" s="407"/>
      <c r="AH220" s="407"/>
      <c r="AI220" s="407"/>
      <c r="AJ220" s="407"/>
      <c r="AK220" s="407"/>
      <c r="AL220" s="407"/>
      <c r="AM220" s="407"/>
      <c r="AN220" s="407"/>
      <c r="AO220" s="407"/>
      <c r="AP220" s="407"/>
      <c r="AQ220" s="407"/>
      <c r="AR220" s="407"/>
      <c r="AS220" s="407"/>
      <c r="AT220" s="407"/>
      <c r="AU220" s="407"/>
      <c r="AV220" s="407"/>
    </row>
    <row r="221">
      <c r="A221" s="406"/>
      <c r="B221" s="406"/>
      <c r="C221" s="406"/>
      <c r="D221" s="406"/>
      <c r="E221" s="407"/>
      <c r="F221" s="407"/>
      <c r="G221" s="407"/>
      <c r="H221" s="407"/>
      <c r="I221" s="407"/>
      <c r="J221" s="407"/>
      <c r="K221" s="407"/>
      <c r="L221" s="407"/>
      <c r="M221" s="407"/>
      <c r="N221" s="407"/>
      <c r="O221" s="407"/>
      <c r="P221" s="407"/>
      <c r="Q221" s="407"/>
      <c r="R221" s="407"/>
      <c r="S221" s="407"/>
      <c r="T221" s="408"/>
      <c r="U221" s="408"/>
      <c r="V221" s="408"/>
      <c r="W221" s="408"/>
      <c r="X221" s="408"/>
      <c r="Y221" s="408"/>
      <c r="Z221" s="408"/>
      <c r="AA221" s="408"/>
      <c r="AB221" s="407"/>
      <c r="AC221" s="407"/>
      <c r="AD221" s="407"/>
      <c r="AE221" s="407"/>
      <c r="AF221" s="407"/>
      <c r="AG221" s="407"/>
      <c r="AH221" s="407"/>
      <c r="AI221" s="407"/>
      <c r="AJ221" s="407"/>
      <c r="AK221" s="407"/>
      <c r="AL221" s="407"/>
      <c r="AM221" s="407"/>
      <c r="AN221" s="407"/>
      <c r="AO221" s="407"/>
      <c r="AP221" s="407"/>
      <c r="AQ221" s="407"/>
      <c r="AR221" s="407"/>
      <c r="AS221" s="407"/>
      <c r="AT221" s="407"/>
      <c r="AU221" s="407"/>
      <c r="AV221" s="407"/>
    </row>
    <row r="222">
      <c r="A222" s="406"/>
      <c r="B222" s="406"/>
      <c r="C222" s="406"/>
      <c r="D222" s="406"/>
      <c r="E222" s="407"/>
      <c r="F222" s="407"/>
      <c r="G222" s="407"/>
      <c r="H222" s="407"/>
      <c r="I222" s="407"/>
      <c r="J222" s="407"/>
      <c r="K222" s="407"/>
      <c r="L222" s="407"/>
      <c r="M222" s="407"/>
      <c r="N222" s="407"/>
      <c r="O222" s="407"/>
      <c r="P222" s="407"/>
      <c r="Q222" s="407"/>
      <c r="R222" s="407"/>
      <c r="S222" s="407"/>
      <c r="T222" s="408"/>
      <c r="U222" s="408"/>
      <c r="V222" s="408"/>
      <c r="W222" s="408"/>
      <c r="X222" s="408"/>
      <c r="Y222" s="408"/>
      <c r="Z222" s="408"/>
      <c r="AA222" s="408"/>
      <c r="AB222" s="407"/>
      <c r="AC222" s="407"/>
      <c r="AD222" s="407"/>
      <c r="AE222" s="407"/>
      <c r="AF222" s="407"/>
      <c r="AG222" s="407"/>
      <c r="AH222" s="407"/>
      <c r="AI222" s="407"/>
      <c r="AJ222" s="407"/>
      <c r="AK222" s="407"/>
      <c r="AL222" s="407"/>
      <c r="AM222" s="407"/>
      <c r="AN222" s="407"/>
      <c r="AO222" s="407"/>
      <c r="AP222" s="407"/>
      <c r="AQ222" s="407"/>
      <c r="AR222" s="407"/>
      <c r="AS222" s="407"/>
      <c r="AT222" s="407"/>
      <c r="AU222" s="407"/>
      <c r="AV222" s="407"/>
    </row>
    <row r="223">
      <c r="A223" s="406"/>
      <c r="B223" s="406"/>
      <c r="C223" s="406"/>
      <c r="D223" s="406"/>
      <c r="E223" s="407"/>
      <c r="F223" s="407"/>
      <c r="G223" s="407"/>
      <c r="H223" s="407"/>
      <c r="I223" s="407"/>
      <c r="J223" s="407"/>
      <c r="K223" s="407"/>
      <c r="L223" s="407"/>
      <c r="M223" s="407"/>
      <c r="N223" s="407"/>
      <c r="O223" s="407"/>
      <c r="P223" s="407"/>
      <c r="Q223" s="407"/>
      <c r="R223" s="407"/>
      <c r="S223" s="407"/>
      <c r="T223" s="408"/>
      <c r="U223" s="408"/>
      <c r="V223" s="408"/>
      <c r="W223" s="408"/>
      <c r="X223" s="408"/>
      <c r="Y223" s="408"/>
      <c r="Z223" s="408"/>
      <c r="AA223" s="408"/>
      <c r="AB223" s="407"/>
      <c r="AC223" s="407"/>
      <c r="AD223" s="407"/>
      <c r="AE223" s="407"/>
      <c r="AF223" s="407"/>
      <c r="AG223" s="407"/>
      <c r="AH223" s="407"/>
      <c r="AI223" s="407"/>
      <c r="AJ223" s="407"/>
      <c r="AK223" s="407"/>
      <c r="AL223" s="407"/>
      <c r="AM223" s="407"/>
      <c r="AN223" s="407"/>
      <c r="AO223" s="407"/>
      <c r="AP223" s="407"/>
      <c r="AQ223" s="407"/>
      <c r="AR223" s="407"/>
      <c r="AS223" s="407"/>
      <c r="AT223" s="407"/>
      <c r="AU223" s="407"/>
      <c r="AV223" s="407"/>
    </row>
    <row r="224">
      <c r="A224" s="406"/>
      <c r="B224" s="406"/>
      <c r="C224" s="406"/>
      <c r="D224" s="406"/>
      <c r="E224" s="407"/>
      <c r="F224" s="407"/>
      <c r="G224" s="407"/>
      <c r="H224" s="407"/>
      <c r="I224" s="407"/>
      <c r="J224" s="407"/>
      <c r="K224" s="407"/>
      <c r="L224" s="407"/>
      <c r="M224" s="407"/>
      <c r="N224" s="407"/>
      <c r="O224" s="407"/>
      <c r="P224" s="407"/>
      <c r="Q224" s="407"/>
      <c r="R224" s="407"/>
      <c r="S224" s="407"/>
      <c r="T224" s="408"/>
      <c r="U224" s="408"/>
      <c r="V224" s="408"/>
      <c r="W224" s="408"/>
      <c r="X224" s="408"/>
      <c r="Y224" s="408"/>
      <c r="Z224" s="408"/>
      <c r="AA224" s="408"/>
      <c r="AB224" s="407"/>
      <c r="AC224" s="407"/>
      <c r="AD224" s="407"/>
      <c r="AE224" s="407"/>
      <c r="AF224" s="407"/>
      <c r="AG224" s="407"/>
      <c r="AH224" s="407"/>
      <c r="AI224" s="407"/>
      <c r="AJ224" s="407"/>
      <c r="AK224" s="407"/>
      <c r="AL224" s="407"/>
      <c r="AM224" s="407"/>
      <c r="AN224" s="407"/>
      <c r="AO224" s="407"/>
      <c r="AP224" s="407"/>
      <c r="AQ224" s="407"/>
      <c r="AR224" s="407"/>
      <c r="AS224" s="407"/>
      <c r="AT224" s="407"/>
      <c r="AU224" s="407"/>
      <c r="AV224" s="407"/>
    </row>
    <row r="225">
      <c r="A225" s="406"/>
      <c r="B225" s="406"/>
      <c r="C225" s="406"/>
      <c r="D225" s="406"/>
      <c r="E225" s="407"/>
      <c r="F225" s="407"/>
      <c r="G225" s="407"/>
      <c r="H225" s="407"/>
      <c r="I225" s="407"/>
      <c r="J225" s="407"/>
      <c r="K225" s="407"/>
      <c r="L225" s="407"/>
      <c r="M225" s="407"/>
      <c r="N225" s="407"/>
      <c r="O225" s="407"/>
      <c r="P225" s="407"/>
      <c r="Q225" s="407"/>
      <c r="R225" s="407"/>
      <c r="S225" s="407"/>
      <c r="T225" s="408"/>
      <c r="U225" s="408"/>
      <c r="V225" s="408"/>
      <c r="W225" s="408"/>
      <c r="X225" s="408"/>
      <c r="Y225" s="408"/>
      <c r="Z225" s="408"/>
      <c r="AA225" s="408"/>
      <c r="AB225" s="407"/>
      <c r="AC225" s="407"/>
      <c r="AD225" s="407"/>
      <c r="AE225" s="407"/>
      <c r="AF225" s="407"/>
      <c r="AG225" s="407"/>
      <c r="AH225" s="407"/>
      <c r="AI225" s="407"/>
      <c r="AJ225" s="407"/>
      <c r="AK225" s="407"/>
      <c r="AL225" s="407"/>
      <c r="AM225" s="407"/>
      <c r="AN225" s="407"/>
      <c r="AO225" s="407"/>
      <c r="AP225" s="407"/>
      <c r="AQ225" s="407"/>
      <c r="AR225" s="407"/>
      <c r="AS225" s="407"/>
      <c r="AT225" s="407"/>
      <c r="AU225" s="407"/>
      <c r="AV225" s="407"/>
    </row>
    <row r="226">
      <c r="A226" s="406"/>
      <c r="B226" s="406"/>
      <c r="C226" s="406"/>
      <c r="D226" s="406"/>
      <c r="E226" s="407"/>
      <c r="F226" s="407"/>
      <c r="G226" s="407"/>
      <c r="H226" s="407"/>
      <c r="I226" s="407"/>
      <c r="J226" s="407"/>
      <c r="K226" s="407"/>
      <c r="L226" s="407"/>
      <c r="M226" s="407"/>
      <c r="N226" s="407"/>
      <c r="O226" s="407"/>
      <c r="P226" s="407"/>
      <c r="Q226" s="407"/>
      <c r="R226" s="407"/>
      <c r="S226" s="407"/>
      <c r="T226" s="408"/>
      <c r="U226" s="408"/>
      <c r="V226" s="408"/>
      <c r="W226" s="408"/>
      <c r="X226" s="408"/>
      <c r="Y226" s="408"/>
      <c r="Z226" s="408"/>
      <c r="AA226" s="408"/>
      <c r="AB226" s="407"/>
      <c r="AC226" s="407"/>
      <c r="AD226" s="407"/>
      <c r="AE226" s="407"/>
      <c r="AF226" s="407"/>
      <c r="AG226" s="407"/>
      <c r="AH226" s="407"/>
      <c r="AI226" s="407"/>
      <c r="AJ226" s="407"/>
      <c r="AK226" s="407"/>
      <c r="AL226" s="407"/>
      <c r="AM226" s="407"/>
      <c r="AN226" s="407"/>
      <c r="AO226" s="407"/>
      <c r="AP226" s="407"/>
      <c r="AQ226" s="407"/>
      <c r="AR226" s="407"/>
      <c r="AS226" s="407"/>
      <c r="AT226" s="407"/>
      <c r="AU226" s="407"/>
      <c r="AV226" s="407"/>
    </row>
    <row r="227">
      <c r="A227" s="406"/>
      <c r="B227" s="406"/>
      <c r="C227" s="406"/>
      <c r="D227" s="406"/>
      <c r="E227" s="407"/>
      <c r="F227" s="407"/>
      <c r="G227" s="407"/>
      <c r="H227" s="407"/>
      <c r="I227" s="407"/>
      <c r="J227" s="407"/>
      <c r="K227" s="407"/>
      <c r="L227" s="407"/>
      <c r="M227" s="407"/>
      <c r="N227" s="407"/>
      <c r="O227" s="407"/>
      <c r="P227" s="407"/>
      <c r="Q227" s="407"/>
      <c r="R227" s="407"/>
      <c r="S227" s="407"/>
      <c r="T227" s="408"/>
      <c r="U227" s="408"/>
      <c r="V227" s="408"/>
      <c r="W227" s="408"/>
      <c r="X227" s="408"/>
      <c r="Y227" s="408"/>
      <c r="Z227" s="408"/>
      <c r="AA227" s="408"/>
      <c r="AB227" s="407"/>
      <c r="AC227" s="407"/>
      <c r="AD227" s="407"/>
      <c r="AE227" s="407"/>
      <c r="AF227" s="407"/>
      <c r="AG227" s="407"/>
      <c r="AH227" s="407"/>
      <c r="AI227" s="407"/>
      <c r="AJ227" s="407"/>
      <c r="AK227" s="407"/>
      <c r="AL227" s="407"/>
      <c r="AM227" s="407"/>
      <c r="AN227" s="407"/>
      <c r="AO227" s="407"/>
      <c r="AP227" s="407"/>
      <c r="AQ227" s="407"/>
      <c r="AR227" s="407"/>
      <c r="AS227" s="407"/>
      <c r="AT227" s="407"/>
      <c r="AU227" s="407"/>
      <c r="AV227" s="407"/>
    </row>
    <row r="228">
      <c r="A228" s="406"/>
      <c r="B228" s="406"/>
      <c r="C228" s="406"/>
      <c r="D228" s="406"/>
      <c r="E228" s="407"/>
      <c r="F228" s="407"/>
      <c r="G228" s="407"/>
      <c r="H228" s="407"/>
      <c r="I228" s="407"/>
      <c r="J228" s="407"/>
      <c r="K228" s="407"/>
      <c r="L228" s="407"/>
      <c r="M228" s="407"/>
      <c r="N228" s="407"/>
      <c r="O228" s="407"/>
      <c r="P228" s="407"/>
      <c r="Q228" s="407"/>
      <c r="R228" s="407"/>
      <c r="S228" s="407"/>
      <c r="T228" s="408"/>
      <c r="U228" s="408"/>
      <c r="V228" s="408"/>
      <c r="W228" s="408"/>
      <c r="X228" s="408"/>
      <c r="Y228" s="408"/>
      <c r="Z228" s="408"/>
      <c r="AA228" s="408"/>
      <c r="AB228" s="407"/>
      <c r="AC228" s="407"/>
      <c r="AD228" s="407"/>
      <c r="AE228" s="407"/>
      <c r="AF228" s="407"/>
      <c r="AG228" s="407"/>
      <c r="AH228" s="407"/>
      <c r="AI228" s="407"/>
      <c r="AJ228" s="407"/>
      <c r="AK228" s="407"/>
      <c r="AL228" s="407"/>
      <c r="AM228" s="407"/>
      <c r="AN228" s="407"/>
      <c r="AO228" s="407"/>
      <c r="AP228" s="407"/>
      <c r="AQ228" s="407"/>
      <c r="AR228" s="407"/>
      <c r="AS228" s="407"/>
      <c r="AT228" s="407"/>
      <c r="AU228" s="407"/>
      <c r="AV228" s="407"/>
    </row>
    <row r="229">
      <c r="A229" s="406"/>
      <c r="B229" s="406"/>
      <c r="C229" s="406"/>
      <c r="D229" s="406"/>
      <c r="E229" s="407"/>
      <c r="F229" s="407"/>
      <c r="G229" s="407"/>
      <c r="H229" s="407"/>
      <c r="I229" s="407"/>
      <c r="J229" s="407"/>
      <c r="K229" s="407"/>
      <c r="L229" s="407"/>
      <c r="M229" s="407"/>
      <c r="N229" s="407"/>
      <c r="O229" s="407"/>
      <c r="P229" s="407"/>
      <c r="Q229" s="407"/>
      <c r="R229" s="407"/>
      <c r="S229" s="407"/>
      <c r="T229" s="408"/>
      <c r="U229" s="408"/>
      <c r="V229" s="408"/>
      <c r="W229" s="408"/>
      <c r="X229" s="408"/>
      <c r="Y229" s="408"/>
      <c r="Z229" s="408"/>
      <c r="AA229" s="408"/>
      <c r="AB229" s="407"/>
      <c r="AC229" s="407"/>
      <c r="AD229" s="407"/>
      <c r="AE229" s="407"/>
      <c r="AF229" s="407"/>
      <c r="AG229" s="407"/>
      <c r="AH229" s="407"/>
      <c r="AI229" s="407"/>
      <c r="AJ229" s="407"/>
      <c r="AK229" s="407"/>
      <c r="AL229" s="407"/>
      <c r="AM229" s="407"/>
      <c r="AN229" s="407"/>
      <c r="AO229" s="407"/>
      <c r="AP229" s="407"/>
      <c r="AQ229" s="407"/>
      <c r="AR229" s="407"/>
      <c r="AS229" s="407"/>
      <c r="AT229" s="407"/>
      <c r="AU229" s="407"/>
      <c r="AV229" s="407"/>
    </row>
    <row r="230">
      <c r="A230" s="406"/>
      <c r="B230" s="406"/>
      <c r="C230" s="406"/>
      <c r="D230" s="406"/>
      <c r="E230" s="407"/>
      <c r="F230" s="407"/>
      <c r="G230" s="407"/>
      <c r="H230" s="407"/>
      <c r="I230" s="407"/>
      <c r="J230" s="407"/>
      <c r="K230" s="407"/>
      <c r="L230" s="407"/>
      <c r="M230" s="407"/>
      <c r="N230" s="407"/>
      <c r="O230" s="407"/>
      <c r="P230" s="407"/>
      <c r="Q230" s="407"/>
      <c r="R230" s="407"/>
      <c r="S230" s="407"/>
      <c r="T230" s="408"/>
      <c r="U230" s="408"/>
      <c r="V230" s="408"/>
      <c r="W230" s="408"/>
      <c r="X230" s="408"/>
      <c r="Y230" s="408"/>
      <c r="Z230" s="408"/>
      <c r="AA230" s="408"/>
      <c r="AB230" s="407"/>
      <c r="AC230" s="407"/>
      <c r="AD230" s="407"/>
      <c r="AE230" s="407"/>
      <c r="AF230" s="407"/>
      <c r="AG230" s="407"/>
      <c r="AH230" s="407"/>
      <c r="AI230" s="407"/>
      <c r="AJ230" s="407"/>
      <c r="AK230" s="407"/>
      <c r="AL230" s="407"/>
      <c r="AM230" s="407"/>
      <c r="AN230" s="407"/>
      <c r="AO230" s="407"/>
      <c r="AP230" s="407"/>
      <c r="AQ230" s="407"/>
      <c r="AR230" s="407"/>
      <c r="AS230" s="407"/>
      <c r="AT230" s="407"/>
      <c r="AU230" s="407"/>
      <c r="AV230" s="407"/>
    </row>
    <row r="231">
      <c r="A231" s="406"/>
      <c r="B231" s="406"/>
      <c r="C231" s="406"/>
      <c r="D231" s="406"/>
      <c r="E231" s="407"/>
      <c r="F231" s="407"/>
      <c r="G231" s="407"/>
      <c r="H231" s="407"/>
      <c r="I231" s="407"/>
      <c r="J231" s="407"/>
      <c r="K231" s="407"/>
      <c r="L231" s="407"/>
      <c r="M231" s="407"/>
      <c r="N231" s="407"/>
      <c r="O231" s="407"/>
      <c r="P231" s="407"/>
      <c r="Q231" s="407"/>
      <c r="R231" s="407"/>
      <c r="S231" s="407"/>
      <c r="T231" s="408"/>
      <c r="U231" s="408"/>
      <c r="V231" s="408"/>
      <c r="W231" s="408"/>
      <c r="X231" s="408"/>
      <c r="Y231" s="408"/>
      <c r="Z231" s="408"/>
      <c r="AA231" s="408"/>
      <c r="AB231" s="407"/>
      <c r="AC231" s="407"/>
      <c r="AD231" s="407"/>
      <c r="AE231" s="407"/>
      <c r="AF231" s="407"/>
      <c r="AG231" s="407"/>
      <c r="AH231" s="407"/>
      <c r="AI231" s="407"/>
      <c r="AJ231" s="407"/>
      <c r="AK231" s="407"/>
      <c r="AL231" s="407"/>
      <c r="AM231" s="407"/>
      <c r="AN231" s="407"/>
      <c r="AO231" s="407"/>
      <c r="AP231" s="407"/>
      <c r="AQ231" s="407"/>
      <c r="AR231" s="407"/>
      <c r="AS231" s="407"/>
      <c r="AT231" s="407"/>
      <c r="AU231" s="407"/>
      <c r="AV231" s="407"/>
    </row>
    <row r="232">
      <c r="A232" s="406"/>
      <c r="B232" s="406"/>
      <c r="C232" s="406"/>
      <c r="D232" s="406"/>
      <c r="E232" s="407"/>
      <c r="F232" s="407"/>
      <c r="G232" s="407"/>
      <c r="H232" s="407"/>
      <c r="I232" s="407"/>
      <c r="J232" s="407"/>
      <c r="K232" s="407"/>
      <c r="L232" s="407"/>
      <c r="M232" s="407"/>
      <c r="N232" s="407"/>
      <c r="O232" s="407"/>
      <c r="P232" s="407"/>
      <c r="Q232" s="407"/>
      <c r="R232" s="407"/>
      <c r="S232" s="407"/>
      <c r="T232" s="408"/>
      <c r="U232" s="408"/>
      <c r="V232" s="408"/>
      <c r="W232" s="408"/>
      <c r="X232" s="408"/>
      <c r="Y232" s="408"/>
      <c r="Z232" s="408"/>
      <c r="AA232" s="408"/>
      <c r="AB232" s="407"/>
      <c r="AC232" s="407"/>
      <c r="AD232" s="407"/>
      <c r="AE232" s="407"/>
      <c r="AF232" s="407"/>
      <c r="AG232" s="407"/>
      <c r="AH232" s="407"/>
      <c r="AI232" s="407"/>
      <c r="AJ232" s="407"/>
      <c r="AK232" s="407"/>
      <c r="AL232" s="407"/>
      <c r="AM232" s="407"/>
      <c r="AN232" s="407"/>
      <c r="AO232" s="407"/>
      <c r="AP232" s="407"/>
      <c r="AQ232" s="407"/>
      <c r="AR232" s="407"/>
      <c r="AS232" s="407"/>
      <c r="AT232" s="407"/>
      <c r="AU232" s="407"/>
      <c r="AV232" s="407"/>
    </row>
    <row r="233">
      <c r="A233" s="406"/>
      <c r="B233" s="406"/>
      <c r="C233" s="406"/>
      <c r="D233" s="406"/>
      <c r="E233" s="407"/>
      <c r="F233" s="407"/>
      <c r="G233" s="407"/>
      <c r="H233" s="407"/>
      <c r="I233" s="407"/>
      <c r="J233" s="407"/>
      <c r="K233" s="407"/>
      <c r="L233" s="407"/>
      <c r="M233" s="407"/>
      <c r="N233" s="407"/>
      <c r="O233" s="407"/>
      <c r="P233" s="407"/>
      <c r="Q233" s="407"/>
      <c r="R233" s="407"/>
      <c r="S233" s="407"/>
      <c r="T233" s="408"/>
      <c r="U233" s="408"/>
      <c r="V233" s="408"/>
      <c r="W233" s="408"/>
      <c r="X233" s="408"/>
      <c r="Y233" s="408"/>
      <c r="Z233" s="408"/>
      <c r="AA233" s="408"/>
      <c r="AB233" s="407"/>
      <c r="AC233" s="407"/>
      <c r="AD233" s="407"/>
      <c r="AE233" s="407"/>
      <c r="AF233" s="407"/>
      <c r="AG233" s="407"/>
      <c r="AH233" s="407"/>
      <c r="AI233" s="407"/>
      <c r="AJ233" s="407"/>
      <c r="AK233" s="407"/>
      <c r="AL233" s="407"/>
      <c r="AM233" s="407"/>
      <c r="AN233" s="407"/>
      <c r="AO233" s="407"/>
      <c r="AP233" s="407"/>
      <c r="AQ233" s="407"/>
      <c r="AR233" s="407"/>
      <c r="AS233" s="407"/>
      <c r="AT233" s="407"/>
      <c r="AU233" s="407"/>
      <c r="AV233" s="407"/>
    </row>
    <row r="234">
      <c r="A234" s="406"/>
      <c r="B234" s="406"/>
      <c r="C234" s="406"/>
      <c r="D234" s="406"/>
      <c r="E234" s="407"/>
      <c r="F234" s="407"/>
      <c r="G234" s="407"/>
      <c r="H234" s="407"/>
      <c r="I234" s="407"/>
      <c r="J234" s="407"/>
      <c r="K234" s="407"/>
      <c r="L234" s="407"/>
      <c r="M234" s="407"/>
      <c r="N234" s="407"/>
      <c r="O234" s="407"/>
      <c r="P234" s="407"/>
      <c r="Q234" s="407"/>
      <c r="R234" s="407"/>
      <c r="S234" s="407"/>
      <c r="T234" s="408"/>
      <c r="U234" s="408"/>
      <c r="V234" s="408"/>
      <c r="W234" s="408"/>
      <c r="X234" s="408"/>
      <c r="Y234" s="408"/>
      <c r="Z234" s="408"/>
      <c r="AA234" s="408"/>
      <c r="AB234" s="407"/>
      <c r="AC234" s="407"/>
      <c r="AD234" s="407"/>
      <c r="AE234" s="407"/>
      <c r="AF234" s="407"/>
      <c r="AG234" s="407"/>
      <c r="AH234" s="407"/>
      <c r="AI234" s="407"/>
      <c r="AJ234" s="407"/>
      <c r="AK234" s="407"/>
      <c r="AL234" s="407"/>
      <c r="AM234" s="407"/>
      <c r="AN234" s="407"/>
      <c r="AO234" s="407"/>
      <c r="AP234" s="407"/>
      <c r="AQ234" s="407"/>
      <c r="AR234" s="407"/>
      <c r="AS234" s="407"/>
      <c r="AT234" s="407"/>
      <c r="AU234" s="407"/>
      <c r="AV234" s="407"/>
    </row>
    <row r="235">
      <c r="A235" s="406"/>
      <c r="B235" s="406"/>
      <c r="C235" s="406"/>
      <c r="D235" s="406"/>
      <c r="E235" s="407"/>
      <c r="F235" s="407"/>
      <c r="G235" s="407"/>
      <c r="H235" s="407"/>
      <c r="I235" s="407"/>
      <c r="J235" s="407"/>
      <c r="K235" s="407"/>
      <c r="L235" s="407"/>
      <c r="M235" s="407"/>
      <c r="N235" s="407"/>
      <c r="O235" s="407"/>
      <c r="P235" s="407"/>
      <c r="Q235" s="407"/>
      <c r="R235" s="407"/>
      <c r="S235" s="407"/>
      <c r="T235" s="408"/>
      <c r="U235" s="408"/>
      <c r="V235" s="408"/>
      <c r="W235" s="408"/>
      <c r="X235" s="408"/>
      <c r="Y235" s="408"/>
      <c r="Z235" s="408"/>
      <c r="AA235" s="408"/>
      <c r="AB235" s="407"/>
      <c r="AC235" s="407"/>
      <c r="AD235" s="407"/>
      <c r="AE235" s="407"/>
      <c r="AF235" s="407"/>
      <c r="AG235" s="407"/>
      <c r="AH235" s="407"/>
      <c r="AI235" s="407"/>
      <c r="AJ235" s="407"/>
      <c r="AK235" s="407"/>
      <c r="AL235" s="407"/>
      <c r="AM235" s="407"/>
      <c r="AN235" s="407"/>
      <c r="AO235" s="407"/>
      <c r="AP235" s="407"/>
      <c r="AQ235" s="407"/>
      <c r="AR235" s="407"/>
      <c r="AS235" s="407"/>
      <c r="AT235" s="407"/>
      <c r="AU235" s="407"/>
      <c r="AV235" s="407"/>
    </row>
    <row r="236">
      <c r="A236" s="406"/>
      <c r="B236" s="406"/>
      <c r="C236" s="406"/>
      <c r="D236" s="406"/>
      <c r="E236" s="407"/>
      <c r="F236" s="407"/>
      <c r="G236" s="407"/>
      <c r="H236" s="407"/>
      <c r="I236" s="407"/>
      <c r="J236" s="407"/>
      <c r="K236" s="407"/>
      <c r="L236" s="407"/>
      <c r="M236" s="407"/>
      <c r="N236" s="407"/>
      <c r="O236" s="407"/>
      <c r="P236" s="407"/>
      <c r="Q236" s="407"/>
      <c r="R236" s="407"/>
      <c r="S236" s="407"/>
      <c r="T236" s="408"/>
      <c r="U236" s="408"/>
      <c r="V236" s="408"/>
      <c r="W236" s="408"/>
      <c r="X236" s="408"/>
      <c r="Y236" s="408"/>
      <c r="Z236" s="408"/>
      <c r="AA236" s="408"/>
      <c r="AB236" s="407"/>
      <c r="AC236" s="407"/>
      <c r="AD236" s="407"/>
      <c r="AE236" s="407"/>
      <c r="AF236" s="407"/>
      <c r="AG236" s="407"/>
      <c r="AH236" s="407"/>
      <c r="AI236" s="407"/>
      <c r="AJ236" s="407"/>
      <c r="AK236" s="407"/>
      <c r="AL236" s="407"/>
      <c r="AM236" s="407"/>
      <c r="AN236" s="407"/>
      <c r="AO236" s="407"/>
      <c r="AP236" s="407"/>
      <c r="AQ236" s="407"/>
      <c r="AR236" s="407"/>
      <c r="AS236" s="407"/>
      <c r="AT236" s="407"/>
      <c r="AU236" s="407"/>
      <c r="AV236" s="407"/>
    </row>
    <row r="237">
      <c r="A237" s="406"/>
      <c r="B237" s="406"/>
      <c r="C237" s="406"/>
      <c r="D237" s="406"/>
      <c r="E237" s="407"/>
      <c r="F237" s="407"/>
      <c r="G237" s="407"/>
      <c r="H237" s="407"/>
      <c r="I237" s="407"/>
      <c r="J237" s="407"/>
      <c r="K237" s="407"/>
      <c r="L237" s="407"/>
      <c r="M237" s="407"/>
      <c r="N237" s="407"/>
      <c r="O237" s="407"/>
      <c r="P237" s="407"/>
      <c r="Q237" s="407"/>
      <c r="R237" s="407"/>
      <c r="S237" s="407"/>
      <c r="T237" s="408"/>
      <c r="U237" s="408"/>
      <c r="V237" s="408"/>
      <c r="W237" s="408"/>
      <c r="X237" s="408"/>
      <c r="Y237" s="408"/>
      <c r="Z237" s="408"/>
      <c r="AA237" s="408"/>
      <c r="AB237" s="407"/>
      <c r="AC237" s="407"/>
      <c r="AD237" s="407"/>
      <c r="AE237" s="407"/>
      <c r="AF237" s="407"/>
      <c r="AG237" s="407"/>
      <c r="AH237" s="407"/>
      <c r="AI237" s="407"/>
      <c r="AJ237" s="407"/>
      <c r="AK237" s="407"/>
      <c r="AL237" s="407"/>
      <c r="AM237" s="407"/>
      <c r="AN237" s="407"/>
      <c r="AO237" s="407"/>
      <c r="AP237" s="407"/>
      <c r="AQ237" s="407"/>
      <c r="AR237" s="407"/>
      <c r="AS237" s="407"/>
      <c r="AT237" s="407"/>
      <c r="AU237" s="407"/>
      <c r="AV237" s="407"/>
    </row>
    <row r="238">
      <c r="A238" s="406"/>
      <c r="B238" s="406"/>
      <c r="C238" s="406"/>
      <c r="D238" s="406"/>
      <c r="E238" s="407"/>
      <c r="F238" s="407"/>
      <c r="G238" s="407"/>
      <c r="H238" s="407"/>
      <c r="I238" s="407"/>
      <c r="J238" s="407"/>
      <c r="K238" s="407"/>
      <c r="L238" s="407"/>
      <c r="M238" s="407"/>
      <c r="N238" s="407"/>
      <c r="O238" s="407"/>
      <c r="P238" s="407"/>
      <c r="Q238" s="407"/>
      <c r="R238" s="407"/>
      <c r="S238" s="407"/>
      <c r="T238" s="408"/>
      <c r="U238" s="408"/>
      <c r="V238" s="408"/>
      <c r="W238" s="408"/>
      <c r="X238" s="408"/>
      <c r="Y238" s="408"/>
      <c r="Z238" s="408"/>
      <c r="AA238" s="408"/>
      <c r="AB238" s="407"/>
      <c r="AC238" s="407"/>
      <c r="AD238" s="407"/>
      <c r="AE238" s="407"/>
      <c r="AF238" s="407"/>
      <c r="AG238" s="407"/>
      <c r="AH238" s="407"/>
      <c r="AI238" s="407"/>
      <c r="AJ238" s="407"/>
      <c r="AK238" s="407"/>
      <c r="AL238" s="407"/>
      <c r="AM238" s="407"/>
      <c r="AN238" s="407"/>
      <c r="AO238" s="407"/>
      <c r="AP238" s="407"/>
      <c r="AQ238" s="407"/>
      <c r="AR238" s="407"/>
      <c r="AS238" s="407"/>
      <c r="AT238" s="407"/>
      <c r="AU238" s="407"/>
      <c r="AV238" s="407"/>
    </row>
    <row r="239">
      <c r="A239" s="406"/>
      <c r="B239" s="406"/>
      <c r="C239" s="406"/>
      <c r="D239" s="406"/>
      <c r="E239" s="407"/>
      <c r="F239" s="407"/>
      <c r="G239" s="407"/>
      <c r="H239" s="407"/>
      <c r="I239" s="407"/>
      <c r="J239" s="407"/>
      <c r="K239" s="407"/>
      <c r="L239" s="407"/>
      <c r="M239" s="407"/>
      <c r="N239" s="407"/>
      <c r="O239" s="407"/>
      <c r="P239" s="407"/>
      <c r="Q239" s="407"/>
      <c r="R239" s="407"/>
      <c r="S239" s="407"/>
      <c r="T239" s="408"/>
      <c r="U239" s="408"/>
      <c r="V239" s="408"/>
      <c r="W239" s="408"/>
      <c r="X239" s="408"/>
      <c r="Y239" s="408"/>
      <c r="Z239" s="408"/>
      <c r="AA239" s="408"/>
      <c r="AB239" s="407"/>
      <c r="AC239" s="407"/>
      <c r="AD239" s="407"/>
      <c r="AE239" s="407"/>
      <c r="AF239" s="407"/>
      <c r="AG239" s="407"/>
      <c r="AH239" s="407"/>
      <c r="AI239" s="407"/>
      <c r="AJ239" s="407"/>
      <c r="AK239" s="407"/>
      <c r="AL239" s="407"/>
      <c r="AM239" s="407"/>
      <c r="AN239" s="407"/>
      <c r="AO239" s="407"/>
      <c r="AP239" s="407"/>
      <c r="AQ239" s="407"/>
      <c r="AR239" s="407"/>
      <c r="AS239" s="407"/>
      <c r="AT239" s="407"/>
      <c r="AU239" s="407"/>
      <c r="AV239" s="407"/>
    </row>
    <row r="240">
      <c r="A240" s="406"/>
      <c r="B240" s="406"/>
      <c r="C240" s="406"/>
      <c r="D240" s="406"/>
      <c r="E240" s="407"/>
      <c r="F240" s="407"/>
      <c r="G240" s="407"/>
      <c r="H240" s="407"/>
      <c r="I240" s="407"/>
      <c r="J240" s="407"/>
      <c r="K240" s="407"/>
      <c r="L240" s="407"/>
      <c r="M240" s="407"/>
      <c r="N240" s="407"/>
      <c r="O240" s="407"/>
      <c r="P240" s="407"/>
      <c r="Q240" s="407"/>
      <c r="R240" s="407"/>
      <c r="S240" s="407"/>
      <c r="T240" s="408"/>
      <c r="U240" s="408"/>
      <c r="V240" s="408"/>
      <c r="W240" s="408"/>
      <c r="X240" s="408"/>
      <c r="Y240" s="408"/>
      <c r="Z240" s="408"/>
      <c r="AA240" s="408"/>
      <c r="AB240" s="407"/>
      <c r="AC240" s="407"/>
      <c r="AD240" s="407"/>
      <c r="AE240" s="407"/>
      <c r="AF240" s="407"/>
      <c r="AG240" s="407"/>
      <c r="AH240" s="407"/>
      <c r="AI240" s="407"/>
      <c r="AJ240" s="407"/>
      <c r="AK240" s="407"/>
      <c r="AL240" s="407"/>
      <c r="AM240" s="407"/>
      <c r="AN240" s="407"/>
      <c r="AO240" s="407"/>
      <c r="AP240" s="407"/>
      <c r="AQ240" s="407"/>
      <c r="AR240" s="407"/>
      <c r="AS240" s="407"/>
      <c r="AT240" s="407"/>
      <c r="AU240" s="407"/>
      <c r="AV240" s="407"/>
    </row>
    <row r="241">
      <c r="A241" s="406"/>
      <c r="B241" s="406"/>
      <c r="C241" s="406"/>
      <c r="D241" s="406"/>
      <c r="E241" s="407"/>
      <c r="F241" s="407"/>
      <c r="G241" s="407"/>
      <c r="H241" s="407"/>
      <c r="I241" s="407"/>
      <c r="J241" s="407"/>
      <c r="K241" s="407"/>
      <c r="L241" s="407"/>
      <c r="M241" s="407"/>
      <c r="N241" s="407"/>
      <c r="O241" s="407"/>
      <c r="P241" s="407"/>
      <c r="Q241" s="407"/>
      <c r="R241" s="407"/>
      <c r="S241" s="407"/>
      <c r="T241" s="408"/>
      <c r="U241" s="408"/>
      <c r="V241" s="408"/>
      <c r="W241" s="408"/>
      <c r="X241" s="408"/>
      <c r="Y241" s="408"/>
      <c r="Z241" s="408"/>
      <c r="AA241" s="408"/>
      <c r="AB241" s="407"/>
      <c r="AC241" s="407"/>
      <c r="AD241" s="407"/>
      <c r="AE241" s="407"/>
      <c r="AF241" s="407"/>
      <c r="AG241" s="407"/>
      <c r="AH241" s="407"/>
      <c r="AI241" s="407"/>
      <c r="AJ241" s="407"/>
      <c r="AK241" s="407"/>
      <c r="AL241" s="407"/>
      <c r="AM241" s="407"/>
      <c r="AN241" s="407"/>
      <c r="AO241" s="407"/>
      <c r="AP241" s="407"/>
      <c r="AQ241" s="407"/>
      <c r="AR241" s="407"/>
      <c r="AS241" s="407"/>
      <c r="AT241" s="407"/>
      <c r="AU241" s="407"/>
      <c r="AV241" s="407"/>
    </row>
    <row r="242">
      <c r="A242" s="406"/>
      <c r="B242" s="406"/>
      <c r="C242" s="406"/>
      <c r="D242" s="406"/>
      <c r="E242" s="407"/>
      <c r="F242" s="407"/>
      <c r="G242" s="407"/>
      <c r="H242" s="407"/>
      <c r="I242" s="407"/>
      <c r="J242" s="407"/>
      <c r="K242" s="407"/>
      <c r="L242" s="407"/>
      <c r="M242" s="407"/>
      <c r="N242" s="407"/>
      <c r="O242" s="407"/>
      <c r="P242" s="407"/>
      <c r="Q242" s="407"/>
      <c r="R242" s="407"/>
      <c r="S242" s="407"/>
      <c r="T242" s="408"/>
      <c r="U242" s="408"/>
      <c r="V242" s="408"/>
      <c r="W242" s="408"/>
      <c r="X242" s="408"/>
      <c r="Y242" s="408"/>
      <c r="Z242" s="408"/>
      <c r="AA242" s="408"/>
      <c r="AB242" s="407"/>
      <c r="AC242" s="407"/>
      <c r="AD242" s="407"/>
      <c r="AE242" s="407"/>
      <c r="AF242" s="407"/>
      <c r="AG242" s="407"/>
      <c r="AH242" s="407"/>
      <c r="AI242" s="407"/>
      <c r="AJ242" s="407"/>
      <c r="AK242" s="407"/>
      <c r="AL242" s="407"/>
      <c r="AM242" s="407"/>
      <c r="AN242" s="407"/>
      <c r="AO242" s="407"/>
      <c r="AP242" s="407"/>
      <c r="AQ242" s="407"/>
      <c r="AR242" s="407"/>
      <c r="AS242" s="407"/>
      <c r="AT242" s="407"/>
      <c r="AU242" s="407"/>
      <c r="AV242" s="407"/>
    </row>
    <row r="243">
      <c r="A243" s="406"/>
      <c r="B243" s="406"/>
      <c r="C243" s="406"/>
      <c r="D243" s="406"/>
      <c r="E243" s="407"/>
      <c r="F243" s="407"/>
      <c r="G243" s="407"/>
      <c r="H243" s="407"/>
      <c r="I243" s="407"/>
      <c r="J243" s="407"/>
      <c r="K243" s="407"/>
      <c r="L243" s="407"/>
      <c r="M243" s="407"/>
      <c r="N243" s="407"/>
      <c r="O243" s="407"/>
      <c r="P243" s="407"/>
      <c r="Q243" s="407"/>
      <c r="R243" s="407"/>
      <c r="S243" s="407"/>
      <c r="T243" s="408"/>
      <c r="U243" s="408"/>
      <c r="V243" s="408"/>
      <c r="W243" s="408"/>
      <c r="X243" s="408"/>
      <c r="Y243" s="408"/>
      <c r="Z243" s="408"/>
      <c r="AA243" s="408"/>
      <c r="AB243" s="407"/>
      <c r="AC243" s="407"/>
      <c r="AD243" s="407"/>
      <c r="AE243" s="407"/>
      <c r="AF243" s="407"/>
      <c r="AG243" s="407"/>
      <c r="AH243" s="407"/>
      <c r="AI243" s="407"/>
      <c r="AJ243" s="407"/>
      <c r="AK243" s="407"/>
      <c r="AL243" s="407"/>
      <c r="AM243" s="407"/>
      <c r="AN243" s="407"/>
      <c r="AO243" s="407"/>
      <c r="AP243" s="407"/>
      <c r="AQ243" s="407"/>
      <c r="AR243" s="407"/>
      <c r="AS243" s="407"/>
      <c r="AT243" s="407"/>
      <c r="AU243" s="407"/>
      <c r="AV243" s="407"/>
    </row>
    <row r="244">
      <c r="A244" s="406"/>
      <c r="B244" s="406"/>
      <c r="C244" s="406"/>
      <c r="D244" s="406"/>
      <c r="E244" s="407"/>
      <c r="F244" s="407"/>
      <c r="G244" s="407"/>
      <c r="H244" s="407"/>
      <c r="I244" s="407"/>
      <c r="J244" s="407"/>
      <c r="K244" s="407"/>
      <c r="L244" s="407"/>
      <c r="M244" s="407"/>
      <c r="N244" s="407"/>
      <c r="O244" s="407"/>
      <c r="P244" s="407"/>
      <c r="Q244" s="407"/>
      <c r="R244" s="407"/>
      <c r="S244" s="407"/>
      <c r="T244" s="408"/>
      <c r="U244" s="408"/>
      <c r="V244" s="408"/>
      <c r="W244" s="408"/>
      <c r="X244" s="408"/>
      <c r="Y244" s="408"/>
      <c r="Z244" s="408"/>
      <c r="AA244" s="408"/>
      <c r="AB244" s="407"/>
      <c r="AC244" s="407"/>
      <c r="AD244" s="407"/>
      <c r="AE244" s="407"/>
      <c r="AF244" s="407"/>
      <c r="AG244" s="407"/>
      <c r="AH244" s="407"/>
      <c r="AI244" s="407"/>
      <c r="AJ244" s="407"/>
      <c r="AK244" s="407"/>
      <c r="AL244" s="407"/>
      <c r="AM244" s="407"/>
      <c r="AN244" s="407"/>
      <c r="AO244" s="407"/>
      <c r="AP244" s="407"/>
      <c r="AQ244" s="407"/>
      <c r="AR244" s="407"/>
      <c r="AS244" s="407"/>
      <c r="AT244" s="407"/>
      <c r="AU244" s="407"/>
      <c r="AV244" s="407"/>
    </row>
    <row r="245">
      <c r="A245" s="406"/>
      <c r="B245" s="406"/>
      <c r="C245" s="406"/>
      <c r="D245" s="406"/>
      <c r="E245" s="407"/>
      <c r="F245" s="407"/>
      <c r="G245" s="407"/>
      <c r="H245" s="407"/>
      <c r="I245" s="407"/>
      <c r="J245" s="407"/>
      <c r="K245" s="407"/>
      <c r="L245" s="407"/>
      <c r="M245" s="407"/>
      <c r="N245" s="407"/>
      <c r="O245" s="407"/>
      <c r="P245" s="407"/>
      <c r="Q245" s="407"/>
      <c r="R245" s="407"/>
      <c r="S245" s="407"/>
      <c r="T245" s="408"/>
      <c r="U245" s="408"/>
      <c r="V245" s="408"/>
      <c r="W245" s="408"/>
      <c r="X245" s="408"/>
      <c r="Y245" s="408"/>
      <c r="Z245" s="408"/>
      <c r="AA245" s="408"/>
      <c r="AB245" s="407"/>
      <c r="AC245" s="407"/>
      <c r="AD245" s="407"/>
      <c r="AE245" s="407"/>
      <c r="AF245" s="407"/>
      <c r="AG245" s="407"/>
      <c r="AH245" s="407"/>
      <c r="AI245" s="407"/>
      <c r="AJ245" s="407"/>
      <c r="AK245" s="407"/>
      <c r="AL245" s="407"/>
      <c r="AM245" s="407"/>
      <c r="AN245" s="407"/>
      <c r="AO245" s="407"/>
      <c r="AP245" s="407"/>
      <c r="AQ245" s="407"/>
      <c r="AR245" s="407"/>
      <c r="AS245" s="407"/>
      <c r="AT245" s="407"/>
      <c r="AU245" s="407"/>
      <c r="AV245" s="407"/>
    </row>
    <row r="246">
      <c r="A246" s="406"/>
      <c r="B246" s="406"/>
      <c r="C246" s="406"/>
      <c r="D246" s="406"/>
      <c r="E246" s="407"/>
      <c r="F246" s="407"/>
      <c r="G246" s="407"/>
      <c r="H246" s="407"/>
      <c r="I246" s="407"/>
      <c r="J246" s="407"/>
      <c r="K246" s="407"/>
      <c r="L246" s="407"/>
      <c r="M246" s="407"/>
      <c r="N246" s="407"/>
      <c r="O246" s="407"/>
      <c r="P246" s="407"/>
      <c r="Q246" s="407"/>
      <c r="R246" s="407"/>
      <c r="S246" s="407"/>
      <c r="T246" s="408"/>
      <c r="U246" s="408"/>
      <c r="V246" s="408"/>
      <c r="W246" s="408"/>
      <c r="X246" s="408"/>
      <c r="Y246" s="408"/>
      <c r="Z246" s="408"/>
      <c r="AA246" s="408"/>
      <c r="AB246" s="407"/>
      <c r="AC246" s="407"/>
      <c r="AD246" s="407"/>
      <c r="AE246" s="407"/>
      <c r="AF246" s="407"/>
      <c r="AG246" s="407"/>
      <c r="AH246" s="407"/>
      <c r="AI246" s="407"/>
      <c r="AJ246" s="407"/>
      <c r="AK246" s="407"/>
      <c r="AL246" s="407"/>
      <c r="AM246" s="407"/>
      <c r="AN246" s="407"/>
      <c r="AO246" s="407"/>
      <c r="AP246" s="407"/>
      <c r="AQ246" s="407"/>
      <c r="AR246" s="407"/>
      <c r="AS246" s="407"/>
      <c r="AT246" s="407"/>
      <c r="AU246" s="407"/>
      <c r="AV246" s="407"/>
    </row>
    <row r="247">
      <c r="A247" s="406"/>
      <c r="B247" s="406"/>
      <c r="C247" s="406"/>
      <c r="D247" s="406"/>
      <c r="E247" s="407"/>
      <c r="F247" s="407"/>
      <c r="G247" s="407"/>
      <c r="H247" s="407"/>
      <c r="I247" s="407"/>
      <c r="J247" s="407"/>
      <c r="K247" s="407"/>
      <c r="L247" s="407"/>
      <c r="M247" s="407"/>
      <c r="N247" s="407"/>
      <c r="O247" s="407"/>
      <c r="P247" s="407"/>
      <c r="Q247" s="407"/>
      <c r="R247" s="407"/>
      <c r="S247" s="407"/>
      <c r="T247" s="408"/>
      <c r="U247" s="408"/>
      <c r="V247" s="408"/>
      <c r="W247" s="408"/>
      <c r="X247" s="408"/>
      <c r="Y247" s="408"/>
      <c r="Z247" s="408"/>
      <c r="AA247" s="408"/>
      <c r="AB247" s="407"/>
      <c r="AC247" s="407"/>
      <c r="AD247" s="407"/>
      <c r="AE247" s="407"/>
      <c r="AF247" s="407"/>
      <c r="AG247" s="407"/>
      <c r="AH247" s="407"/>
      <c r="AI247" s="407"/>
      <c r="AJ247" s="407"/>
      <c r="AK247" s="407"/>
      <c r="AL247" s="407"/>
      <c r="AM247" s="407"/>
      <c r="AN247" s="407"/>
      <c r="AO247" s="407"/>
      <c r="AP247" s="407"/>
      <c r="AQ247" s="407"/>
      <c r="AR247" s="407"/>
      <c r="AS247" s="407"/>
      <c r="AT247" s="407"/>
      <c r="AU247" s="407"/>
      <c r="AV247" s="407"/>
    </row>
    <row r="248">
      <c r="A248" s="406"/>
      <c r="B248" s="406"/>
      <c r="C248" s="406"/>
      <c r="D248" s="406"/>
      <c r="E248" s="407"/>
      <c r="F248" s="407"/>
      <c r="G248" s="407"/>
      <c r="H248" s="407"/>
      <c r="I248" s="407"/>
      <c r="J248" s="407"/>
      <c r="K248" s="407"/>
      <c r="L248" s="407"/>
      <c r="M248" s="407"/>
      <c r="N248" s="407"/>
      <c r="O248" s="407"/>
      <c r="P248" s="407"/>
      <c r="Q248" s="407"/>
      <c r="R248" s="407"/>
      <c r="S248" s="407"/>
      <c r="T248" s="408"/>
      <c r="U248" s="408"/>
      <c r="V248" s="408"/>
      <c r="W248" s="408"/>
      <c r="X248" s="408"/>
      <c r="Y248" s="408"/>
      <c r="Z248" s="408"/>
      <c r="AA248" s="408"/>
      <c r="AB248" s="407"/>
      <c r="AC248" s="407"/>
      <c r="AD248" s="407"/>
      <c r="AE248" s="407"/>
      <c r="AF248" s="407"/>
      <c r="AG248" s="407"/>
      <c r="AH248" s="407"/>
      <c r="AI248" s="407"/>
      <c r="AJ248" s="407"/>
      <c r="AK248" s="407"/>
      <c r="AL248" s="407"/>
      <c r="AM248" s="407"/>
      <c r="AN248" s="407"/>
      <c r="AO248" s="407"/>
      <c r="AP248" s="407"/>
      <c r="AQ248" s="407"/>
      <c r="AR248" s="407"/>
      <c r="AS248" s="407"/>
      <c r="AT248" s="407"/>
      <c r="AU248" s="407"/>
      <c r="AV248" s="407"/>
    </row>
    <row r="249">
      <c r="A249" s="406"/>
      <c r="B249" s="406"/>
      <c r="C249" s="406"/>
      <c r="D249" s="406"/>
      <c r="E249" s="407"/>
      <c r="F249" s="407"/>
      <c r="G249" s="407"/>
      <c r="H249" s="407"/>
      <c r="I249" s="407"/>
      <c r="J249" s="407"/>
      <c r="K249" s="407"/>
      <c r="L249" s="407"/>
      <c r="M249" s="407"/>
      <c r="N249" s="407"/>
      <c r="O249" s="407"/>
      <c r="P249" s="407"/>
      <c r="Q249" s="407"/>
      <c r="R249" s="407"/>
      <c r="S249" s="407"/>
      <c r="T249" s="408"/>
      <c r="U249" s="408"/>
      <c r="V249" s="408"/>
      <c r="W249" s="408"/>
      <c r="X249" s="408"/>
      <c r="Y249" s="408"/>
      <c r="Z249" s="408"/>
      <c r="AA249" s="408"/>
      <c r="AB249" s="407"/>
      <c r="AC249" s="407"/>
      <c r="AD249" s="407"/>
      <c r="AE249" s="407"/>
      <c r="AF249" s="407"/>
      <c r="AG249" s="407"/>
      <c r="AH249" s="407"/>
      <c r="AI249" s="407"/>
      <c r="AJ249" s="407"/>
      <c r="AK249" s="407"/>
      <c r="AL249" s="407"/>
      <c r="AM249" s="407"/>
      <c r="AN249" s="407"/>
      <c r="AO249" s="407"/>
      <c r="AP249" s="407"/>
      <c r="AQ249" s="407"/>
      <c r="AR249" s="407"/>
      <c r="AS249" s="407"/>
      <c r="AT249" s="407"/>
      <c r="AU249" s="407"/>
      <c r="AV249" s="407"/>
    </row>
    <row r="250">
      <c r="A250" s="406"/>
      <c r="B250" s="406"/>
      <c r="C250" s="406"/>
      <c r="D250" s="406"/>
      <c r="E250" s="407"/>
      <c r="F250" s="407"/>
      <c r="G250" s="407"/>
      <c r="H250" s="407"/>
      <c r="I250" s="407"/>
      <c r="J250" s="407"/>
      <c r="K250" s="407"/>
      <c r="L250" s="407"/>
      <c r="M250" s="407"/>
      <c r="N250" s="407"/>
      <c r="O250" s="407"/>
      <c r="P250" s="407"/>
      <c r="Q250" s="407"/>
      <c r="R250" s="407"/>
      <c r="S250" s="407"/>
      <c r="T250" s="408"/>
      <c r="U250" s="408"/>
      <c r="V250" s="408"/>
      <c r="W250" s="408"/>
      <c r="X250" s="408"/>
      <c r="Y250" s="408"/>
      <c r="Z250" s="408"/>
      <c r="AA250" s="408"/>
      <c r="AB250" s="407"/>
      <c r="AC250" s="407"/>
      <c r="AD250" s="407"/>
      <c r="AE250" s="407"/>
      <c r="AF250" s="407"/>
      <c r="AG250" s="407"/>
      <c r="AH250" s="407"/>
      <c r="AI250" s="407"/>
      <c r="AJ250" s="407"/>
      <c r="AK250" s="407"/>
      <c r="AL250" s="407"/>
      <c r="AM250" s="407"/>
      <c r="AN250" s="407"/>
      <c r="AO250" s="407"/>
      <c r="AP250" s="407"/>
      <c r="AQ250" s="407"/>
      <c r="AR250" s="407"/>
      <c r="AS250" s="407"/>
      <c r="AT250" s="407"/>
      <c r="AU250" s="407"/>
      <c r="AV250" s="407"/>
    </row>
    <row r="251">
      <c r="A251" s="412"/>
      <c r="B251" s="412"/>
      <c r="C251" s="412"/>
      <c r="D251" s="412"/>
      <c r="E251" s="225"/>
      <c r="F251" s="225"/>
      <c r="G251" s="225"/>
      <c r="H251" s="225"/>
      <c r="I251" s="225"/>
      <c r="J251" s="225"/>
      <c r="K251" s="225"/>
      <c r="L251" s="225"/>
      <c r="M251" s="225"/>
      <c r="N251" s="225"/>
      <c r="O251" s="225"/>
      <c r="P251" s="225"/>
      <c r="Q251" s="225"/>
      <c r="R251" s="225"/>
      <c r="S251" s="225"/>
      <c r="T251" s="413"/>
      <c r="U251" s="413"/>
      <c r="V251" s="413"/>
      <c r="W251" s="413"/>
      <c r="X251" s="413"/>
      <c r="Y251" s="413"/>
      <c r="Z251" s="413"/>
      <c r="AA251" s="413"/>
      <c r="AB251" s="225"/>
      <c r="AC251" s="225"/>
      <c r="AD251" s="225"/>
      <c r="AE251" s="225"/>
      <c r="AF251" s="225"/>
      <c r="AG251" s="225"/>
      <c r="AH251" s="225"/>
      <c r="AI251" s="225"/>
      <c r="AJ251" s="225"/>
      <c r="AK251" s="225"/>
      <c r="AL251" s="225"/>
      <c r="AM251" s="225"/>
      <c r="AN251" s="225"/>
      <c r="AO251" s="225"/>
      <c r="AP251" s="225"/>
      <c r="AQ251" s="225"/>
      <c r="AR251" s="225"/>
      <c r="AS251" s="225"/>
      <c r="AT251" s="225"/>
      <c r="AU251" s="225"/>
      <c r="AV251" s="225"/>
    </row>
    <row r="252">
      <c r="A252" s="412"/>
      <c r="B252" s="412"/>
      <c r="C252" s="412"/>
      <c r="D252" s="412"/>
      <c r="E252" s="225"/>
      <c r="F252" s="225"/>
      <c r="G252" s="225"/>
      <c r="H252" s="225"/>
      <c r="I252" s="225"/>
      <c r="J252" s="225"/>
      <c r="K252" s="225"/>
      <c r="L252" s="225"/>
      <c r="M252" s="225"/>
      <c r="N252" s="225"/>
      <c r="O252" s="225"/>
      <c r="P252" s="225"/>
      <c r="Q252" s="225"/>
      <c r="R252" s="225"/>
      <c r="S252" s="225"/>
      <c r="T252" s="413"/>
      <c r="U252" s="413"/>
      <c r="V252" s="413"/>
      <c r="W252" s="413"/>
      <c r="X252" s="413"/>
      <c r="Y252" s="413"/>
      <c r="Z252" s="413"/>
      <c r="AA252" s="413"/>
      <c r="AB252" s="225"/>
      <c r="AC252" s="225"/>
      <c r="AD252" s="225"/>
      <c r="AE252" s="225"/>
      <c r="AF252" s="225"/>
      <c r="AG252" s="225"/>
      <c r="AH252" s="225"/>
      <c r="AI252" s="225"/>
      <c r="AJ252" s="225"/>
      <c r="AK252" s="225"/>
      <c r="AL252" s="225"/>
      <c r="AM252" s="225"/>
      <c r="AN252" s="225"/>
      <c r="AO252" s="225"/>
      <c r="AP252" s="225"/>
      <c r="AQ252" s="225"/>
      <c r="AR252" s="225"/>
      <c r="AS252" s="225"/>
      <c r="AT252" s="225"/>
      <c r="AU252" s="225"/>
      <c r="AV252" s="225"/>
    </row>
    <row r="253">
      <c r="A253" s="412"/>
      <c r="B253" s="412"/>
      <c r="C253" s="412"/>
      <c r="D253" s="412"/>
      <c r="E253" s="225"/>
      <c r="F253" s="225"/>
      <c r="G253" s="225"/>
      <c r="H253" s="225"/>
      <c r="I253" s="225"/>
      <c r="J253" s="225"/>
      <c r="K253" s="225"/>
      <c r="L253" s="225"/>
      <c r="M253" s="225"/>
      <c r="N253" s="225"/>
      <c r="O253" s="225"/>
      <c r="P253" s="225"/>
      <c r="Q253" s="225"/>
      <c r="R253" s="225"/>
      <c r="S253" s="225"/>
      <c r="T253" s="413"/>
      <c r="U253" s="413"/>
      <c r="V253" s="413"/>
      <c r="W253" s="413"/>
      <c r="X253" s="413"/>
      <c r="Y253" s="413"/>
      <c r="Z253" s="413"/>
      <c r="AA253" s="413"/>
      <c r="AB253" s="225"/>
      <c r="AC253" s="225"/>
      <c r="AD253" s="225"/>
      <c r="AE253" s="225"/>
      <c r="AF253" s="225"/>
      <c r="AG253" s="225"/>
      <c r="AH253" s="225"/>
      <c r="AI253" s="225"/>
      <c r="AJ253" s="225"/>
      <c r="AK253" s="225"/>
      <c r="AL253" s="225"/>
      <c r="AM253" s="225"/>
      <c r="AN253" s="225"/>
      <c r="AO253" s="225"/>
      <c r="AP253" s="225"/>
      <c r="AQ253" s="225"/>
      <c r="AR253" s="225"/>
      <c r="AS253" s="225"/>
      <c r="AT253" s="225"/>
      <c r="AU253" s="225"/>
      <c r="AV253" s="225"/>
    </row>
    <row r="254">
      <c r="A254" s="412"/>
      <c r="B254" s="412"/>
      <c r="C254" s="412"/>
      <c r="D254" s="412"/>
      <c r="E254" s="225"/>
      <c r="F254" s="225"/>
      <c r="G254" s="225"/>
      <c r="H254" s="225"/>
      <c r="I254" s="225"/>
      <c r="J254" s="225"/>
      <c r="K254" s="225"/>
      <c r="L254" s="225"/>
      <c r="M254" s="225"/>
      <c r="N254" s="225"/>
      <c r="O254" s="225"/>
      <c r="P254" s="225"/>
      <c r="Q254" s="225"/>
      <c r="R254" s="225"/>
      <c r="S254" s="225"/>
      <c r="T254" s="413"/>
      <c r="U254" s="413"/>
      <c r="V254" s="413"/>
      <c r="W254" s="413"/>
      <c r="X254" s="413"/>
      <c r="Y254" s="413"/>
      <c r="Z254" s="413"/>
      <c r="AA254" s="413"/>
      <c r="AB254" s="225"/>
      <c r="AC254" s="225"/>
      <c r="AD254" s="225"/>
      <c r="AE254" s="225"/>
      <c r="AF254" s="225"/>
      <c r="AG254" s="225"/>
      <c r="AH254" s="225"/>
      <c r="AI254" s="225"/>
      <c r="AJ254" s="225"/>
      <c r="AK254" s="225"/>
      <c r="AL254" s="225"/>
      <c r="AM254" s="225"/>
      <c r="AN254" s="225"/>
      <c r="AO254" s="225"/>
      <c r="AP254" s="225"/>
      <c r="AQ254" s="225"/>
      <c r="AR254" s="225"/>
      <c r="AS254" s="225"/>
      <c r="AT254" s="225"/>
      <c r="AU254" s="225"/>
      <c r="AV254" s="225"/>
    </row>
    <row r="255">
      <c r="A255" s="412"/>
      <c r="B255" s="412"/>
      <c r="C255" s="412"/>
      <c r="D255" s="412"/>
      <c r="E255" s="225"/>
      <c r="F255" s="225"/>
      <c r="G255" s="225"/>
      <c r="H255" s="225"/>
      <c r="I255" s="225"/>
      <c r="J255" s="225"/>
      <c r="K255" s="225"/>
      <c r="L255" s="225"/>
      <c r="M255" s="225"/>
      <c r="N255" s="225"/>
      <c r="O255" s="225"/>
      <c r="P255" s="225"/>
      <c r="Q255" s="225"/>
      <c r="R255" s="225"/>
      <c r="S255" s="225"/>
      <c r="T255" s="413"/>
      <c r="U255" s="413"/>
      <c r="V255" s="413"/>
      <c r="W255" s="413"/>
      <c r="X255" s="413"/>
      <c r="Y255" s="413"/>
      <c r="Z255" s="413"/>
      <c r="AA255" s="413"/>
      <c r="AB255" s="225"/>
      <c r="AC255" s="225"/>
      <c r="AD255" s="225"/>
      <c r="AE255" s="225"/>
      <c r="AF255" s="225"/>
      <c r="AG255" s="225"/>
      <c r="AH255" s="225"/>
      <c r="AI255" s="225"/>
      <c r="AJ255" s="225"/>
      <c r="AK255" s="225"/>
      <c r="AL255" s="225"/>
      <c r="AM255" s="225"/>
      <c r="AN255" s="225"/>
      <c r="AO255" s="225"/>
      <c r="AP255" s="225"/>
      <c r="AQ255" s="225"/>
      <c r="AR255" s="225"/>
      <c r="AS255" s="225"/>
      <c r="AT255" s="225"/>
      <c r="AU255" s="225"/>
      <c r="AV255" s="225"/>
    </row>
    <row r="256">
      <c r="A256" s="412"/>
      <c r="B256" s="412"/>
      <c r="C256" s="412"/>
      <c r="D256" s="412"/>
      <c r="E256" s="225"/>
      <c r="F256" s="225"/>
      <c r="G256" s="225"/>
      <c r="H256" s="225"/>
      <c r="I256" s="225"/>
      <c r="J256" s="225"/>
      <c r="K256" s="225"/>
      <c r="L256" s="225"/>
      <c r="M256" s="225"/>
      <c r="N256" s="225"/>
      <c r="O256" s="225"/>
      <c r="P256" s="225"/>
      <c r="Q256" s="225"/>
      <c r="R256" s="225"/>
      <c r="S256" s="225"/>
      <c r="T256" s="413"/>
      <c r="U256" s="413"/>
      <c r="V256" s="413"/>
      <c r="W256" s="413"/>
      <c r="X256" s="413"/>
      <c r="Y256" s="413"/>
      <c r="Z256" s="413"/>
      <c r="AA256" s="413"/>
      <c r="AB256" s="225"/>
      <c r="AC256" s="225"/>
      <c r="AD256" s="225"/>
      <c r="AE256" s="225"/>
      <c r="AF256" s="225"/>
      <c r="AG256" s="225"/>
      <c r="AH256" s="225"/>
      <c r="AI256" s="225"/>
      <c r="AJ256" s="225"/>
      <c r="AK256" s="225"/>
      <c r="AL256" s="225"/>
      <c r="AM256" s="225"/>
      <c r="AN256" s="225"/>
      <c r="AO256" s="225"/>
      <c r="AP256" s="225"/>
      <c r="AQ256" s="225"/>
      <c r="AR256" s="225"/>
      <c r="AS256" s="225"/>
      <c r="AT256" s="225"/>
      <c r="AU256" s="225"/>
      <c r="AV256" s="225"/>
    </row>
    <row r="257">
      <c r="A257" s="412"/>
      <c r="B257" s="412"/>
      <c r="C257" s="412"/>
      <c r="D257" s="412"/>
      <c r="E257" s="225"/>
      <c r="F257" s="225"/>
      <c r="G257" s="225"/>
      <c r="H257" s="225"/>
      <c r="I257" s="225"/>
      <c r="J257" s="225"/>
      <c r="K257" s="225"/>
      <c r="L257" s="225"/>
      <c r="M257" s="225"/>
      <c r="N257" s="225"/>
      <c r="O257" s="225"/>
      <c r="P257" s="225"/>
      <c r="Q257" s="225"/>
      <c r="R257" s="225"/>
      <c r="S257" s="225"/>
      <c r="T257" s="413"/>
      <c r="U257" s="413"/>
      <c r="V257" s="413"/>
      <c r="W257" s="413"/>
      <c r="X257" s="413"/>
      <c r="Y257" s="413"/>
      <c r="Z257" s="413"/>
      <c r="AA257" s="413"/>
      <c r="AB257" s="225"/>
      <c r="AC257" s="225"/>
      <c r="AD257" s="225"/>
      <c r="AE257" s="225"/>
      <c r="AF257" s="225"/>
      <c r="AG257" s="225"/>
      <c r="AH257" s="225"/>
      <c r="AI257" s="225"/>
      <c r="AJ257" s="225"/>
      <c r="AK257" s="225"/>
      <c r="AL257" s="225"/>
      <c r="AM257" s="225"/>
      <c r="AN257" s="225"/>
      <c r="AO257" s="225"/>
      <c r="AP257" s="225"/>
      <c r="AQ257" s="225"/>
      <c r="AR257" s="225"/>
      <c r="AS257" s="225"/>
      <c r="AT257" s="225"/>
      <c r="AU257" s="225"/>
      <c r="AV257" s="225"/>
    </row>
    <row r="258">
      <c r="A258" s="412"/>
      <c r="B258" s="412"/>
      <c r="C258" s="412"/>
      <c r="D258" s="412"/>
      <c r="E258" s="225"/>
      <c r="F258" s="225"/>
      <c r="G258" s="225"/>
      <c r="H258" s="225"/>
      <c r="I258" s="225"/>
      <c r="J258" s="225"/>
      <c r="K258" s="225"/>
      <c r="L258" s="225"/>
      <c r="M258" s="225"/>
      <c r="N258" s="225"/>
      <c r="O258" s="225"/>
      <c r="P258" s="225"/>
      <c r="Q258" s="225"/>
      <c r="R258" s="225"/>
      <c r="S258" s="225"/>
      <c r="T258" s="413"/>
      <c r="U258" s="413"/>
      <c r="V258" s="413"/>
      <c r="W258" s="413"/>
      <c r="X258" s="413"/>
      <c r="Y258" s="413"/>
      <c r="Z258" s="413"/>
      <c r="AA258" s="413"/>
      <c r="AB258" s="225"/>
      <c r="AC258" s="225"/>
      <c r="AD258" s="225"/>
      <c r="AE258" s="225"/>
      <c r="AF258" s="225"/>
      <c r="AG258" s="225"/>
      <c r="AH258" s="225"/>
      <c r="AI258" s="225"/>
      <c r="AJ258" s="225"/>
      <c r="AK258" s="225"/>
      <c r="AL258" s="225"/>
      <c r="AM258" s="225"/>
      <c r="AN258" s="225"/>
      <c r="AO258" s="225"/>
      <c r="AP258" s="225"/>
      <c r="AQ258" s="225"/>
      <c r="AR258" s="225"/>
      <c r="AS258" s="225"/>
      <c r="AT258" s="225"/>
      <c r="AU258" s="225"/>
      <c r="AV258" s="225"/>
    </row>
    <row r="259">
      <c r="A259" s="412"/>
      <c r="B259" s="412"/>
      <c r="C259" s="412"/>
      <c r="D259" s="412"/>
      <c r="E259" s="225"/>
      <c r="F259" s="225"/>
      <c r="G259" s="225"/>
      <c r="H259" s="225"/>
      <c r="I259" s="225"/>
      <c r="J259" s="225"/>
      <c r="K259" s="225"/>
      <c r="L259" s="225"/>
      <c r="M259" s="225"/>
      <c r="N259" s="225"/>
      <c r="O259" s="225"/>
      <c r="P259" s="225"/>
      <c r="Q259" s="225"/>
      <c r="R259" s="225"/>
      <c r="S259" s="225"/>
      <c r="T259" s="413"/>
      <c r="U259" s="413"/>
      <c r="V259" s="413"/>
      <c r="W259" s="413"/>
      <c r="X259" s="413"/>
      <c r="Y259" s="413"/>
      <c r="Z259" s="413"/>
      <c r="AA259" s="413"/>
      <c r="AB259" s="225"/>
      <c r="AC259" s="225"/>
      <c r="AD259" s="225"/>
      <c r="AE259" s="225"/>
      <c r="AF259" s="225"/>
      <c r="AG259" s="225"/>
      <c r="AH259" s="225"/>
      <c r="AI259" s="225"/>
      <c r="AJ259" s="225"/>
      <c r="AK259" s="225"/>
      <c r="AL259" s="225"/>
      <c r="AM259" s="225"/>
      <c r="AN259" s="225"/>
      <c r="AO259" s="225"/>
      <c r="AP259" s="225"/>
      <c r="AQ259" s="225"/>
      <c r="AR259" s="225"/>
      <c r="AS259" s="225"/>
      <c r="AT259" s="225"/>
      <c r="AU259" s="225"/>
      <c r="AV259" s="225"/>
    </row>
    <row r="260">
      <c r="A260" s="412"/>
      <c r="B260" s="412"/>
      <c r="C260" s="412"/>
      <c r="D260" s="412"/>
      <c r="E260" s="225"/>
      <c r="F260" s="225"/>
      <c r="G260" s="225"/>
      <c r="H260" s="225"/>
      <c r="I260" s="225"/>
      <c r="J260" s="225"/>
      <c r="K260" s="225"/>
      <c r="L260" s="225"/>
      <c r="M260" s="225"/>
      <c r="N260" s="225"/>
      <c r="O260" s="225"/>
      <c r="P260" s="225"/>
      <c r="Q260" s="225"/>
      <c r="R260" s="225"/>
      <c r="S260" s="225"/>
      <c r="T260" s="413"/>
      <c r="U260" s="413"/>
      <c r="V260" s="413"/>
      <c r="W260" s="413"/>
      <c r="X260" s="413"/>
      <c r="Y260" s="413"/>
      <c r="Z260" s="413"/>
      <c r="AA260" s="413"/>
      <c r="AB260" s="225"/>
      <c r="AC260" s="225"/>
      <c r="AD260" s="225"/>
      <c r="AE260" s="225"/>
      <c r="AF260" s="225"/>
      <c r="AG260" s="225"/>
      <c r="AH260" s="225"/>
      <c r="AI260" s="225"/>
      <c r="AJ260" s="225"/>
      <c r="AK260" s="225"/>
      <c r="AL260" s="225"/>
      <c r="AM260" s="225"/>
      <c r="AN260" s="225"/>
      <c r="AO260" s="225"/>
      <c r="AP260" s="225"/>
      <c r="AQ260" s="225"/>
      <c r="AR260" s="225"/>
      <c r="AS260" s="225"/>
      <c r="AT260" s="225"/>
      <c r="AU260" s="225"/>
      <c r="AV260" s="225"/>
    </row>
    <row r="261">
      <c r="A261" s="412"/>
      <c r="B261" s="412"/>
      <c r="C261" s="412"/>
      <c r="D261" s="412"/>
      <c r="E261" s="225"/>
      <c r="F261" s="225"/>
      <c r="G261" s="225"/>
      <c r="H261" s="225"/>
      <c r="I261" s="225"/>
      <c r="J261" s="225"/>
      <c r="K261" s="225"/>
      <c r="L261" s="225"/>
      <c r="M261" s="225"/>
      <c r="N261" s="225"/>
      <c r="O261" s="225"/>
      <c r="P261" s="225"/>
      <c r="Q261" s="225"/>
      <c r="R261" s="225"/>
      <c r="S261" s="225"/>
      <c r="T261" s="413"/>
      <c r="U261" s="413"/>
      <c r="V261" s="413"/>
      <c r="W261" s="413"/>
      <c r="X261" s="413"/>
      <c r="Y261" s="413"/>
      <c r="Z261" s="413"/>
      <c r="AA261" s="413"/>
      <c r="AB261" s="225"/>
      <c r="AC261" s="225"/>
      <c r="AD261" s="225"/>
      <c r="AE261" s="225"/>
      <c r="AF261" s="225"/>
      <c r="AG261" s="225"/>
      <c r="AH261" s="225"/>
      <c r="AI261" s="225"/>
      <c r="AJ261" s="225"/>
      <c r="AK261" s="225"/>
      <c r="AL261" s="225"/>
      <c r="AM261" s="225"/>
      <c r="AN261" s="225"/>
      <c r="AO261" s="225"/>
      <c r="AP261" s="225"/>
      <c r="AQ261" s="225"/>
      <c r="AR261" s="225"/>
      <c r="AS261" s="225"/>
      <c r="AT261" s="225"/>
      <c r="AU261" s="225"/>
      <c r="AV261" s="225"/>
    </row>
    <row r="262">
      <c r="A262" s="412"/>
      <c r="B262" s="412"/>
      <c r="C262" s="412"/>
      <c r="D262" s="412"/>
      <c r="E262" s="225"/>
      <c r="F262" s="225"/>
      <c r="G262" s="225"/>
      <c r="H262" s="225"/>
      <c r="I262" s="225"/>
      <c r="J262" s="225"/>
      <c r="K262" s="225"/>
      <c r="L262" s="225"/>
      <c r="M262" s="225"/>
      <c r="N262" s="225"/>
      <c r="O262" s="225"/>
      <c r="P262" s="225"/>
      <c r="Q262" s="225"/>
      <c r="R262" s="225"/>
      <c r="S262" s="225"/>
      <c r="T262" s="413"/>
      <c r="U262" s="413"/>
      <c r="V262" s="413"/>
      <c r="W262" s="413"/>
      <c r="X262" s="413"/>
      <c r="Y262" s="413"/>
      <c r="Z262" s="413"/>
      <c r="AA262" s="413"/>
      <c r="AB262" s="225"/>
      <c r="AC262" s="225"/>
      <c r="AD262" s="225"/>
      <c r="AE262" s="225"/>
      <c r="AF262" s="225"/>
      <c r="AG262" s="225"/>
      <c r="AH262" s="225"/>
      <c r="AI262" s="225"/>
      <c r="AJ262" s="225"/>
      <c r="AK262" s="225"/>
      <c r="AL262" s="225"/>
      <c r="AM262" s="225"/>
      <c r="AN262" s="225"/>
      <c r="AO262" s="225"/>
      <c r="AP262" s="225"/>
      <c r="AQ262" s="225"/>
      <c r="AR262" s="225"/>
      <c r="AS262" s="225"/>
      <c r="AT262" s="225"/>
      <c r="AU262" s="225"/>
      <c r="AV262" s="225"/>
    </row>
    <row r="263">
      <c r="A263" s="412"/>
      <c r="B263" s="412"/>
      <c r="C263" s="412"/>
      <c r="D263" s="412"/>
      <c r="E263" s="225"/>
      <c r="F263" s="225"/>
      <c r="G263" s="225"/>
      <c r="H263" s="225"/>
      <c r="I263" s="225"/>
      <c r="J263" s="225"/>
      <c r="K263" s="225"/>
      <c r="L263" s="225"/>
      <c r="M263" s="225"/>
      <c r="N263" s="225"/>
      <c r="O263" s="225"/>
      <c r="P263" s="225"/>
      <c r="Q263" s="225"/>
      <c r="R263" s="225"/>
      <c r="S263" s="225"/>
      <c r="T263" s="413"/>
      <c r="U263" s="413"/>
      <c r="V263" s="413"/>
      <c r="W263" s="413"/>
      <c r="X263" s="413"/>
      <c r="Y263" s="413"/>
      <c r="Z263" s="413"/>
      <c r="AA263" s="413"/>
      <c r="AB263" s="225"/>
      <c r="AC263" s="225"/>
      <c r="AD263" s="225"/>
      <c r="AE263" s="225"/>
      <c r="AF263" s="225"/>
      <c r="AG263" s="225"/>
      <c r="AH263" s="225"/>
      <c r="AI263" s="225"/>
      <c r="AJ263" s="225"/>
      <c r="AK263" s="225"/>
      <c r="AL263" s="225"/>
      <c r="AM263" s="225"/>
      <c r="AN263" s="225"/>
      <c r="AO263" s="225"/>
      <c r="AP263" s="225"/>
      <c r="AQ263" s="225"/>
      <c r="AR263" s="225"/>
      <c r="AS263" s="225"/>
      <c r="AT263" s="225"/>
      <c r="AU263" s="225"/>
      <c r="AV263" s="225"/>
    </row>
    <row r="264">
      <c r="A264" s="412"/>
      <c r="B264" s="412"/>
      <c r="C264" s="412"/>
      <c r="D264" s="412"/>
      <c r="E264" s="225"/>
      <c r="F264" s="225"/>
      <c r="G264" s="225"/>
      <c r="H264" s="225"/>
      <c r="I264" s="225"/>
      <c r="J264" s="225"/>
      <c r="K264" s="225"/>
      <c r="L264" s="225"/>
      <c r="M264" s="225"/>
      <c r="N264" s="225"/>
      <c r="O264" s="225"/>
      <c r="P264" s="225"/>
      <c r="Q264" s="225"/>
      <c r="R264" s="225"/>
      <c r="S264" s="225"/>
      <c r="T264" s="413"/>
      <c r="U264" s="413"/>
      <c r="V264" s="413"/>
      <c r="W264" s="413"/>
      <c r="X264" s="413"/>
      <c r="Y264" s="413"/>
      <c r="Z264" s="413"/>
      <c r="AA264" s="413"/>
      <c r="AB264" s="225"/>
      <c r="AC264" s="225"/>
      <c r="AD264" s="225"/>
      <c r="AE264" s="225"/>
      <c r="AF264" s="225"/>
      <c r="AG264" s="225"/>
      <c r="AH264" s="225"/>
      <c r="AI264" s="225"/>
      <c r="AJ264" s="225"/>
      <c r="AK264" s="225"/>
      <c r="AL264" s="225"/>
      <c r="AM264" s="225"/>
      <c r="AN264" s="225"/>
      <c r="AO264" s="225"/>
      <c r="AP264" s="225"/>
      <c r="AQ264" s="225"/>
      <c r="AR264" s="225"/>
      <c r="AS264" s="225"/>
      <c r="AT264" s="225"/>
      <c r="AU264" s="225"/>
      <c r="AV264" s="225"/>
    </row>
    <row r="265">
      <c r="A265" s="412"/>
      <c r="B265" s="412"/>
      <c r="C265" s="412"/>
      <c r="D265" s="412"/>
      <c r="E265" s="225"/>
      <c r="F265" s="225"/>
      <c r="G265" s="225"/>
      <c r="H265" s="225"/>
      <c r="I265" s="225"/>
      <c r="J265" s="225"/>
      <c r="K265" s="225"/>
      <c r="L265" s="225"/>
      <c r="M265" s="225"/>
      <c r="N265" s="225"/>
      <c r="O265" s="225"/>
      <c r="P265" s="225"/>
      <c r="Q265" s="225"/>
      <c r="R265" s="225"/>
      <c r="S265" s="225"/>
      <c r="T265" s="413"/>
      <c r="U265" s="413"/>
      <c r="V265" s="413"/>
      <c r="W265" s="413"/>
      <c r="X265" s="413"/>
      <c r="Y265" s="413"/>
      <c r="Z265" s="413"/>
      <c r="AA265" s="413"/>
      <c r="AB265" s="225"/>
      <c r="AC265" s="225"/>
      <c r="AD265" s="225"/>
      <c r="AE265" s="225"/>
      <c r="AF265" s="225"/>
      <c r="AG265" s="225"/>
      <c r="AH265" s="225"/>
      <c r="AI265" s="225"/>
      <c r="AJ265" s="225"/>
      <c r="AK265" s="225"/>
      <c r="AL265" s="225"/>
      <c r="AM265" s="225"/>
      <c r="AN265" s="225"/>
      <c r="AO265" s="225"/>
      <c r="AP265" s="225"/>
      <c r="AQ265" s="225"/>
      <c r="AR265" s="225"/>
      <c r="AS265" s="225"/>
      <c r="AT265" s="225"/>
      <c r="AU265" s="225"/>
      <c r="AV265" s="225"/>
    </row>
    <row r="266">
      <c r="A266" s="412"/>
      <c r="B266" s="412"/>
      <c r="C266" s="412"/>
      <c r="D266" s="412"/>
      <c r="E266" s="225"/>
      <c r="F266" s="225"/>
      <c r="G266" s="225"/>
      <c r="H266" s="225"/>
      <c r="I266" s="225"/>
      <c r="J266" s="225"/>
      <c r="K266" s="225"/>
      <c r="L266" s="225"/>
      <c r="M266" s="225"/>
      <c r="N266" s="225"/>
      <c r="O266" s="225"/>
      <c r="P266" s="225"/>
      <c r="Q266" s="225"/>
      <c r="R266" s="225"/>
      <c r="S266" s="225"/>
      <c r="T266" s="413"/>
      <c r="U266" s="413"/>
      <c r="V266" s="413"/>
      <c r="W266" s="413"/>
      <c r="X266" s="413"/>
      <c r="Y266" s="413"/>
      <c r="Z266" s="413"/>
      <c r="AA266" s="413"/>
      <c r="AB266" s="225"/>
      <c r="AC266" s="225"/>
      <c r="AD266" s="225"/>
      <c r="AE266" s="225"/>
      <c r="AF266" s="225"/>
      <c r="AG266" s="225"/>
      <c r="AH266" s="225"/>
      <c r="AI266" s="225"/>
      <c r="AJ266" s="225"/>
      <c r="AK266" s="225"/>
      <c r="AL266" s="225"/>
      <c r="AM266" s="225"/>
      <c r="AN266" s="225"/>
      <c r="AO266" s="225"/>
      <c r="AP266" s="225"/>
      <c r="AQ266" s="225"/>
      <c r="AR266" s="225"/>
      <c r="AS266" s="225"/>
      <c r="AT266" s="225"/>
      <c r="AU266" s="225"/>
      <c r="AV266" s="225"/>
    </row>
    <row r="267">
      <c r="A267" s="412"/>
      <c r="B267" s="412"/>
      <c r="C267" s="412"/>
      <c r="D267" s="412"/>
      <c r="E267" s="225"/>
      <c r="F267" s="225"/>
      <c r="G267" s="225"/>
      <c r="H267" s="225"/>
      <c r="I267" s="225"/>
      <c r="J267" s="225"/>
      <c r="K267" s="225"/>
      <c r="L267" s="225"/>
      <c r="M267" s="225"/>
      <c r="N267" s="225"/>
      <c r="O267" s="225"/>
      <c r="P267" s="225"/>
      <c r="Q267" s="225"/>
      <c r="R267" s="225"/>
      <c r="S267" s="225"/>
      <c r="T267" s="413"/>
      <c r="U267" s="413"/>
      <c r="V267" s="413"/>
      <c r="W267" s="413"/>
      <c r="X267" s="413"/>
      <c r="Y267" s="413"/>
      <c r="Z267" s="413"/>
      <c r="AA267" s="413"/>
      <c r="AB267" s="225"/>
      <c r="AC267" s="225"/>
      <c r="AD267" s="225"/>
      <c r="AE267" s="225"/>
      <c r="AF267" s="225"/>
      <c r="AG267" s="225"/>
      <c r="AH267" s="225"/>
      <c r="AI267" s="225"/>
      <c r="AJ267" s="225"/>
      <c r="AK267" s="225"/>
      <c r="AL267" s="225"/>
      <c r="AM267" s="225"/>
      <c r="AN267" s="225"/>
      <c r="AO267" s="225"/>
      <c r="AP267" s="225"/>
      <c r="AQ267" s="225"/>
      <c r="AR267" s="225"/>
      <c r="AS267" s="225"/>
      <c r="AT267" s="225"/>
      <c r="AU267" s="225"/>
      <c r="AV267" s="225"/>
    </row>
    <row r="268">
      <c r="A268" s="412"/>
      <c r="B268" s="412"/>
      <c r="C268" s="412"/>
      <c r="D268" s="412"/>
      <c r="E268" s="225"/>
      <c r="F268" s="225"/>
      <c r="G268" s="225"/>
      <c r="H268" s="225"/>
      <c r="I268" s="225"/>
      <c r="J268" s="225"/>
      <c r="K268" s="225"/>
      <c r="L268" s="225"/>
      <c r="M268" s="225"/>
      <c r="N268" s="225"/>
      <c r="O268" s="225"/>
      <c r="P268" s="225"/>
      <c r="Q268" s="225"/>
      <c r="R268" s="225"/>
      <c r="S268" s="225"/>
      <c r="T268" s="413"/>
      <c r="U268" s="413"/>
      <c r="V268" s="413"/>
      <c r="W268" s="413"/>
      <c r="X268" s="413"/>
      <c r="Y268" s="413"/>
      <c r="Z268" s="413"/>
      <c r="AA268" s="413"/>
      <c r="AB268" s="225"/>
      <c r="AC268" s="225"/>
      <c r="AD268" s="225"/>
      <c r="AE268" s="225"/>
      <c r="AF268" s="225"/>
      <c r="AG268" s="225"/>
      <c r="AH268" s="225"/>
      <c r="AI268" s="225"/>
      <c r="AJ268" s="225"/>
      <c r="AK268" s="225"/>
      <c r="AL268" s="225"/>
      <c r="AM268" s="225"/>
      <c r="AN268" s="225"/>
      <c r="AO268" s="225"/>
      <c r="AP268" s="225"/>
      <c r="AQ268" s="225"/>
      <c r="AR268" s="225"/>
      <c r="AS268" s="225"/>
      <c r="AT268" s="225"/>
      <c r="AU268" s="225"/>
      <c r="AV268" s="225"/>
    </row>
    <row r="269">
      <c r="A269" s="412"/>
      <c r="B269" s="412"/>
      <c r="C269" s="412"/>
      <c r="D269" s="412"/>
      <c r="E269" s="225"/>
      <c r="F269" s="225"/>
      <c r="G269" s="225"/>
      <c r="H269" s="225"/>
      <c r="I269" s="225"/>
      <c r="J269" s="225"/>
      <c r="K269" s="225"/>
      <c r="L269" s="225"/>
      <c r="M269" s="225"/>
      <c r="N269" s="225"/>
      <c r="O269" s="225"/>
      <c r="P269" s="225"/>
      <c r="Q269" s="225"/>
      <c r="R269" s="225"/>
      <c r="S269" s="225"/>
      <c r="T269" s="413"/>
      <c r="U269" s="413"/>
      <c r="V269" s="413"/>
      <c r="W269" s="413"/>
      <c r="X269" s="413"/>
      <c r="Y269" s="413"/>
      <c r="Z269" s="413"/>
      <c r="AA269" s="413"/>
      <c r="AB269" s="225"/>
      <c r="AC269" s="225"/>
      <c r="AD269" s="225"/>
      <c r="AE269" s="225"/>
      <c r="AF269" s="225"/>
      <c r="AG269" s="225"/>
      <c r="AH269" s="225"/>
      <c r="AI269" s="225"/>
      <c r="AJ269" s="225"/>
      <c r="AK269" s="225"/>
      <c r="AL269" s="225"/>
      <c r="AM269" s="225"/>
      <c r="AN269" s="225"/>
      <c r="AO269" s="225"/>
      <c r="AP269" s="225"/>
      <c r="AQ269" s="225"/>
      <c r="AR269" s="225"/>
      <c r="AS269" s="225"/>
      <c r="AT269" s="225"/>
      <c r="AU269" s="225"/>
      <c r="AV269" s="225"/>
    </row>
    <row r="270">
      <c r="A270" s="412"/>
      <c r="B270" s="412"/>
      <c r="C270" s="412"/>
      <c r="D270" s="412"/>
      <c r="E270" s="225"/>
      <c r="F270" s="225"/>
      <c r="G270" s="225"/>
      <c r="H270" s="225"/>
      <c r="I270" s="225"/>
      <c r="J270" s="225"/>
      <c r="K270" s="225"/>
      <c r="L270" s="225"/>
      <c r="M270" s="225"/>
      <c r="N270" s="225"/>
      <c r="O270" s="225"/>
      <c r="P270" s="225"/>
      <c r="Q270" s="225"/>
      <c r="R270" s="225"/>
      <c r="S270" s="225"/>
      <c r="T270" s="413"/>
      <c r="U270" s="413"/>
      <c r="V270" s="413"/>
      <c r="W270" s="413"/>
      <c r="X270" s="413"/>
      <c r="Y270" s="413"/>
      <c r="Z270" s="413"/>
      <c r="AA270" s="413"/>
      <c r="AB270" s="225"/>
      <c r="AC270" s="225"/>
      <c r="AD270" s="225"/>
      <c r="AE270" s="225"/>
      <c r="AF270" s="225"/>
      <c r="AG270" s="225"/>
      <c r="AH270" s="225"/>
      <c r="AI270" s="225"/>
      <c r="AJ270" s="225"/>
      <c r="AK270" s="225"/>
      <c r="AL270" s="225"/>
      <c r="AM270" s="225"/>
      <c r="AN270" s="225"/>
      <c r="AO270" s="225"/>
      <c r="AP270" s="225"/>
      <c r="AQ270" s="225"/>
      <c r="AR270" s="225"/>
      <c r="AS270" s="225"/>
      <c r="AT270" s="225"/>
      <c r="AU270" s="225"/>
      <c r="AV270" s="225"/>
    </row>
    <row r="271">
      <c r="A271" s="412"/>
      <c r="B271" s="412"/>
      <c r="C271" s="412"/>
      <c r="D271" s="412"/>
      <c r="E271" s="225"/>
      <c r="F271" s="225"/>
      <c r="G271" s="225"/>
      <c r="H271" s="225"/>
      <c r="I271" s="225"/>
      <c r="J271" s="225"/>
      <c r="K271" s="225"/>
      <c r="L271" s="225"/>
      <c r="M271" s="225"/>
      <c r="N271" s="225"/>
      <c r="O271" s="225"/>
      <c r="P271" s="225"/>
      <c r="Q271" s="225"/>
      <c r="R271" s="225"/>
      <c r="S271" s="225"/>
      <c r="T271" s="413"/>
      <c r="U271" s="413"/>
      <c r="V271" s="413"/>
      <c r="W271" s="413"/>
      <c r="X271" s="413"/>
      <c r="Y271" s="413"/>
      <c r="Z271" s="413"/>
      <c r="AA271" s="413"/>
      <c r="AB271" s="225"/>
      <c r="AC271" s="225"/>
      <c r="AD271" s="225"/>
      <c r="AE271" s="225"/>
      <c r="AF271" s="225"/>
      <c r="AG271" s="225"/>
      <c r="AH271" s="225"/>
      <c r="AI271" s="225"/>
      <c r="AJ271" s="225"/>
      <c r="AK271" s="225"/>
      <c r="AL271" s="225"/>
      <c r="AM271" s="225"/>
      <c r="AN271" s="225"/>
      <c r="AO271" s="225"/>
      <c r="AP271" s="225"/>
      <c r="AQ271" s="225"/>
      <c r="AR271" s="225"/>
      <c r="AS271" s="225"/>
      <c r="AT271" s="225"/>
      <c r="AU271" s="225"/>
      <c r="AV271" s="225"/>
    </row>
  </sheetData>
  <dataValidations>
    <dataValidation type="list" allowBlank="1" sqref="AH2:AH206 AH209:AH271">
      <formula1>"Active,Pending,Complete,In Progress,Approved,Scheduled,Inactive"</formula1>
    </dataValidation>
    <dataValidation type="list" allowBlank="1" sqref="G2:G271">
      <formula1>Departments!$B$2:$B$11</formula1>
    </dataValidation>
  </dataValidations>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966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15.75"/>
    <col customWidth="1" min="3" max="3" width="18.88"/>
    <col customWidth="1" min="4" max="4" width="12.63"/>
    <col customWidth="1" min="5" max="5" width="15.75"/>
    <col customWidth="1" min="6" max="6" width="18.88"/>
    <col customWidth="1" min="7" max="7" width="12.63"/>
    <col customWidth="1" min="8" max="8" width="18.88"/>
    <col customWidth="1" min="9" max="9" width="15.75"/>
    <col customWidth="1" min="10" max="10" width="43.88"/>
    <col customWidth="1" min="11" max="12" width="12.63"/>
    <col customWidth="1" min="13" max="13" width="15.75"/>
    <col customWidth="1" min="14" max="14" width="12.63"/>
    <col customWidth="1" min="15" max="15" width="15.75"/>
    <col customWidth="1" min="16" max="16" width="12.63"/>
    <col customWidth="1" min="17" max="17" width="22.0"/>
    <col customWidth="1" min="18" max="18" width="15.75"/>
    <col customWidth="1" min="19" max="19" width="47.0"/>
    <col customWidth="1" min="20" max="22" width="15.75"/>
    <col customWidth="1" min="23" max="23" width="9.5"/>
    <col customWidth="1" min="24" max="24" width="6.38"/>
    <col customWidth="1" min="25" max="25" width="31.38"/>
    <col customWidth="1" hidden="1" min="26" max="26" width="12.63"/>
    <col customWidth="1" hidden="1" min="27" max="28" width="15.75"/>
    <col customWidth="1" min="29" max="29" width="31.25"/>
    <col customWidth="1" min="30" max="30" width="12.13"/>
    <col customWidth="1" min="31" max="36" width="14.88"/>
  </cols>
  <sheetData>
    <row r="1" ht="24.0" customHeight="1">
      <c r="A1" s="168" t="s">
        <v>1</v>
      </c>
      <c r="B1" s="168" t="s">
        <v>0</v>
      </c>
      <c r="C1" s="168" t="s">
        <v>2085</v>
      </c>
      <c r="D1" s="168" t="s">
        <v>2086</v>
      </c>
      <c r="E1" s="168" t="s">
        <v>2087</v>
      </c>
      <c r="F1" s="168" t="s">
        <v>548</v>
      </c>
      <c r="G1" s="168" t="s">
        <v>1370</v>
      </c>
      <c r="H1" s="168" t="s">
        <v>2088</v>
      </c>
      <c r="I1" s="168" t="s">
        <v>2089</v>
      </c>
      <c r="J1" s="168" t="s">
        <v>26</v>
      </c>
      <c r="K1" s="168" t="s">
        <v>1463</v>
      </c>
      <c r="L1" s="168" t="s">
        <v>2090</v>
      </c>
      <c r="M1" s="168" t="s">
        <v>2091</v>
      </c>
      <c r="N1" s="168" t="s">
        <v>2092</v>
      </c>
      <c r="O1" s="168" t="s">
        <v>2074</v>
      </c>
      <c r="P1" s="168" t="s">
        <v>2077</v>
      </c>
      <c r="Q1" s="168" t="s">
        <v>2093</v>
      </c>
      <c r="R1" s="168" t="s">
        <v>2094</v>
      </c>
      <c r="S1" s="168" t="s">
        <v>2095</v>
      </c>
      <c r="T1" s="168" t="s">
        <v>1468</v>
      </c>
      <c r="U1" s="168" t="s">
        <v>2096</v>
      </c>
      <c r="V1" s="168" t="s">
        <v>1470</v>
      </c>
      <c r="W1" s="168" t="s">
        <v>35</v>
      </c>
      <c r="X1" s="168" t="s">
        <v>37</v>
      </c>
      <c r="Y1" s="168" t="s">
        <v>38</v>
      </c>
      <c r="Z1" s="4" t="s">
        <v>39</v>
      </c>
      <c r="AA1" s="170" t="s">
        <v>40</v>
      </c>
      <c r="AB1" s="4" t="s">
        <v>41</v>
      </c>
      <c r="AC1" s="393"/>
      <c r="AD1" s="393"/>
      <c r="AE1" s="393"/>
      <c r="AF1" s="393"/>
      <c r="AG1" s="394"/>
      <c r="AH1" s="394"/>
      <c r="AI1" s="394"/>
      <c r="AJ1" s="394"/>
    </row>
    <row r="2">
      <c r="A2" s="55" t="s">
        <v>2097</v>
      </c>
      <c r="B2" s="55" t="s">
        <v>43</v>
      </c>
      <c r="C2" s="173" t="s">
        <v>2098</v>
      </c>
      <c r="D2" s="173" t="s">
        <v>2099</v>
      </c>
      <c r="E2" s="173" t="s">
        <v>2100</v>
      </c>
      <c r="F2" s="173" t="s">
        <v>2101</v>
      </c>
      <c r="G2" s="173" t="s">
        <v>1503</v>
      </c>
      <c r="H2" s="173" t="s">
        <v>2102</v>
      </c>
      <c r="I2" s="173" t="s">
        <v>2103</v>
      </c>
      <c r="J2" s="173" t="s">
        <v>2104</v>
      </c>
      <c r="K2" s="173">
        <v>4.0</v>
      </c>
      <c r="L2" s="266">
        <v>150.0</v>
      </c>
      <c r="M2" s="266">
        <f t="shared" ref="M2:M4" si="1">K2*L2</f>
        <v>600</v>
      </c>
      <c r="N2" s="182">
        <v>5500.0</v>
      </c>
      <c r="O2" s="398" t="s">
        <v>2106</v>
      </c>
      <c r="P2" s="182" t="s">
        <v>2108</v>
      </c>
      <c r="Q2" s="182">
        <v>0.0</v>
      </c>
      <c r="R2" s="173" t="s">
        <v>1540</v>
      </c>
      <c r="S2" s="398" t="s">
        <v>2109</v>
      </c>
      <c r="T2" s="173" t="s">
        <v>88</v>
      </c>
      <c r="U2" s="173" t="s">
        <v>333</v>
      </c>
      <c r="V2" s="400">
        <v>46310.0</v>
      </c>
      <c r="W2" s="173" t="s">
        <v>1608</v>
      </c>
      <c r="X2" s="173" t="b">
        <v>0</v>
      </c>
      <c r="Y2" s="401" t="s">
        <v>2112</v>
      </c>
      <c r="Z2" s="386" t="s">
        <v>88</v>
      </c>
      <c r="AA2" s="403">
        <v>46310.0</v>
      </c>
      <c r="AB2" s="317">
        <v>46310.0</v>
      </c>
      <c r="AC2" s="1"/>
      <c r="AD2" s="1"/>
      <c r="AE2" s="405"/>
      <c r="AF2" s="405"/>
      <c r="AG2" s="405"/>
      <c r="AH2" s="405"/>
      <c r="AI2" s="405"/>
      <c r="AJ2" s="405"/>
    </row>
    <row r="3">
      <c r="A3" s="55" t="s">
        <v>2115</v>
      </c>
      <c r="B3" s="55" t="s">
        <v>43</v>
      </c>
      <c r="C3" s="173" t="s">
        <v>2117</v>
      </c>
      <c r="D3" s="173" t="s">
        <v>2119</v>
      </c>
      <c r="E3" s="173" t="s">
        <v>2120</v>
      </c>
      <c r="F3" s="173" t="s">
        <v>2122</v>
      </c>
      <c r="G3" s="173" t="s">
        <v>2123</v>
      </c>
      <c r="H3" s="173" t="s">
        <v>2124</v>
      </c>
      <c r="I3" s="173" t="s">
        <v>2125</v>
      </c>
      <c r="J3" s="173" t="s">
        <v>2126</v>
      </c>
      <c r="K3" s="173">
        <v>1.0</v>
      </c>
      <c r="L3" s="266">
        <v>400.0</v>
      </c>
      <c r="M3" s="266">
        <f t="shared" si="1"/>
        <v>400</v>
      </c>
      <c r="N3" s="182">
        <v>5100.0</v>
      </c>
      <c r="O3" s="398" t="s">
        <v>2106</v>
      </c>
      <c r="P3" s="182" t="s">
        <v>2108</v>
      </c>
      <c r="Q3" s="182">
        <v>0.0</v>
      </c>
      <c r="R3" s="173" t="s">
        <v>2127</v>
      </c>
      <c r="S3" s="398" t="s">
        <v>2128</v>
      </c>
      <c r="T3" s="173" t="s">
        <v>2129</v>
      </c>
      <c r="U3" s="173" t="s">
        <v>333</v>
      </c>
      <c r="V3" s="400">
        <v>46313.0</v>
      </c>
      <c r="W3" s="173" t="s">
        <v>1608</v>
      </c>
      <c r="X3" s="173" t="b">
        <v>0</v>
      </c>
      <c r="Y3" s="401" t="s">
        <v>2130</v>
      </c>
      <c r="Z3" s="386" t="s">
        <v>88</v>
      </c>
      <c r="AA3" s="403">
        <v>46313.0</v>
      </c>
      <c r="AB3" s="317">
        <v>46313.0</v>
      </c>
      <c r="AC3" s="1"/>
      <c r="AD3" s="1"/>
      <c r="AE3" s="405"/>
      <c r="AF3" s="405"/>
      <c r="AG3" s="405"/>
      <c r="AH3" s="405"/>
      <c r="AI3" s="405"/>
      <c r="AJ3" s="405"/>
    </row>
    <row r="4">
      <c r="A4" s="55" t="s">
        <v>2131</v>
      </c>
      <c r="B4" s="55" t="s">
        <v>43</v>
      </c>
      <c r="C4" s="173" t="s">
        <v>2132</v>
      </c>
      <c r="D4" s="173" t="s">
        <v>2133</v>
      </c>
      <c r="E4" s="173" t="s">
        <v>2134</v>
      </c>
      <c r="F4" s="173" t="s">
        <v>2135</v>
      </c>
      <c r="G4" s="173" t="s">
        <v>2136</v>
      </c>
      <c r="H4" s="173" t="s">
        <v>2102</v>
      </c>
      <c r="I4" s="173" t="s">
        <v>2103</v>
      </c>
      <c r="J4" s="173" t="s">
        <v>2137</v>
      </c>
      <c r="K4" s="173">
        <v>4.0</v>
      </c>
      <c r="L4" s="266">
        <v>50.0</v>
      </c>
      <c r="M4" s="266">
        <f t="shared" si="1"/>
        <v>200</v>
      </c>
      <c r="N4" s="182">
        <v>5500.0</v>
      </c>
      <c r="O4" s="173" t="s">
        <v>2106</v>
      </c>
      <c r="P4" s="173" t="s">
        <v>2108</v>
      </c>
      <c r="Q4" s="173">
        <v>0.0</v>
      </c>
      <c r="R4" s="173" t="s">
        <v>1540</v>
      </c>
      <c r="S4" s="173" t="s">
        <v>2138</v>
      </c>
      <c r="T4" s="173" t="s">
        <v>88</v>
      </c>
      <c r="U4" s="173" t="s">
        <v>333</v>
      </c>
      <c r="V4" s="400">
        <v>46315.0</v>
      </c>
      <c r="W4" s="173" t="s">
        <v>1608</v>
      </c>
      <c r="X4" s="173" t="b">
        <v>0</v>
      </c>
      <c r="Y4" s="173" t="s">
        <v>2139</v>
      </c>
      <c r="Z4" s="386" t="s">
        <v>88</v>
      </c>
      <c r="AA4" s="403">
        <v>46315.0</v>
      </c>
      <c r="AB4" s="317">
        <v>46315.0</v>
      </c>
      <c r="AC4" s="1"/>
      <c r="AD4" s="1"/>
      <c r="AE4" s="1"/>
      <c r="AF4" s="1"/>
      <c r="AG4" s="1"/>
      <c r="AH4" s="1"/>
      <c r="AI4" s="1"/>
      <c r="AJ4" s="1"/>
    </row>
    <row r="5">
      <c r="A5" s="406"/>
      <c r="B5" s="407"/>
      <c r="C5" s="407"/>
      <c r="D5" s="407"/>
      <c r="E5" s="407"/>
      <c r="F5" s="407"/>
      <c r="G5" s="407"/>
      <c r="H5" s="407"/>
      <c r="I5" s="407"/>
      <c r="J5" s="407"/>
      <c r="K5" s="407"/>
      <c r="L5" s="408"/>
      <c r="M5" s="409"/>
      <c r="N5" s="408"/>
      <c r="O5" s="407"/>
      <c r="P5" s="407"/>
      <c r="Q5" s="407"/>
      <c r="R5" s="410"/>
      <c r="S5" s="407"/>
      <c r="T5" s="407"/>
      <c r="U5" s="407"/>
      <c r="V5" s="407"/>
      <c r="W5" s="411"/>
      <c r="X5" s="411"/>
      <c r="Y5" s="407"/>
      <c r="Z5" s="407"/>
      <c r="AA5" s="117"/>
      <c r="AB5" s="1"/>
      <c r="AC5" s="1"/>
      <c r="AD5" s="1"/>
      <c r="AE5" s="1"/>
      <c r="AF5" s="1"/>
      <c r="AG5" s="1"/>
      <c r="AH5" s="1"/>
      <c r="AI5" s="1"/>
      <c r="AJ5" s="1"/>
    </row>
    <row r="6">
      <c r="A6" s="406"/>
      <c r="B6" s="407"/>
      <c r="C6" s="407"/>
      <c r="D6" s="407"/>
      <c r="E6" s="407"/>
      <c r="F6" s="407"/>
      <c r="G6" s="407"/>
      <c r="H6" s="407"/>
      <c r="I6" s="407"/>
      <c r="J6" s="407"/>
      <c r="K6" s="407"/>
      <c r="L6" s="408"/>
      <c r="M6" s="409"/>
      <c r="N6" s="408"/>
      <c r="O6" s="407"/>
      <c r="P6" s="407"/>
      <c r="Q6" s="407"/>
      <c r="R6" s="410"/>
      <c r="S6" s="407"/>
      <c r="T6" s="407"/>
      <c r="U6" s="407"/>
      <c r="V6" s="407"/>
      <c r="W6" s="411"/>
      <c r="X6" s="411"/>
      <c r="Y6" s="407"/>
      <c r="Z6" s="407"/>
      <c r="AA6" s="117"/>
      <c r="AB6" s="1"/>
      <c r="AC6" s="1"/>
      <c r="AD6" s="1"/>
      <c r="AE6" s="1"/>
      <c r="AF6" s="1"/>
      <c r="AG6" s="1"/>
      <c r="AH6" s="1"/>
      <c r="AI6" s="1"/>
      <c r="AJ6" s="1"/>
    </row>
    <row r="7">
      <c r="A7" s="406"/>
      <c r="B7" s="407"/>
      <c r="C7" s="407"/>
      <c r="D7" s="407"/>
      <c r="E7" s="407"/>
      <c r="F7" s="407"/>
      <c r="G7" s="407"/>
      <c r="H7" s="407"/>
      <c r="I7" s="407"/>
      <c r="J7" s="407"/>
      <c r="K7" s="407"/>
      <c r="L7" s="408"/>
      <c r="M7" s="409"/>
      <c r="N7" s="408"/>
      <c r="O7" s="407"/>
      <c r="P7" s="407"/>
      <c r="Q7" s="407"/>
      <c r="R7" s="410"/>
      <c r="S7" s="407"/>
      <c r="T7" s="407"/>
      <c r="U7" s="407"/>
      <c r="V7" s="407"/>
      <c r="W7" s="411"/>
      <c r="X7" s="411"/>
      <c r="Y7" s="407"/>
      <c r="Z7" s="407"/>
      <c r="AA7" s="117"/>
      <c r="AB7" s="1"/>
      <c r="AC7" s="1"/>
      <c r="AD7" s="1"/>
      <c r="AE7" s="1"/>
      <c r="AF7" s="1"/>
      <c r="AG7" s="1"/>
      <c r="AH7" s="1"/>
      <c r="AI7" s="1"/>
      <c r="AJ7" s="1"/>
    </row>
    <row r="8">
      <c r="A8" s="406"/>
      <c r="B8" s="407"/>
      <c r="C8" s="407"/>
      <c r="D8" s="407"/>
      <c r="E8" s="407"/>
      <c r="F8" s="407"/>
      <c r="G8" s="407"/>
      <c r="H8" s="407"/>
      <c r="I8" s="407"/>
      <c r="J8" s="407"/>
      <c r="K8" s="407"/>
      <c r="L8" s="408"/>
      <c r="M8" s="409"/>
      <c r="N8" s="408"/>
      <c r="O8" s="407"/>
      <c r="P8" s="407"/>
      <c r="Q8" s="407"/>
      <c r="R8" s="410"/>
      <c r="S8" s="407"/>
      <c r="T8" s="407"/>
      <c r="U8" s="407"/>
      <c r="V8" s="407"/>
      <c r="W8" s="411"/>
      <c r="X8" s="411"/>
      <c r="Y8" s="407"/>
      <c r="Z8" s="407"/>
      <c r="AA8" s="117"/>
      <c r="AB8" s="1"/>
      <c r="AC8" s="1"/>
      <c r="AD8" s="1"/>
      <c r="AE8" s="1"/>
      <c r="AF8" s="1"/>
      <c r="AG8" s="1"/>
      <c r="AH8" s="1"/>
      <c r="AI8" s="1"/>
      <c r="AJ8" s="1"/>
    </row>
    <row r="9">
      <c r="A9" s="406"/>
      <c r="B9" s="407"/>
      <c r="C9" s="407"/>
      <c r="D9" s="407"/>
      <c r="E9" s="407"/>
      <c r="F9" s="407"/>
      <c r="G9" s="407"/>
      <c r="H9" s="407"/>
      <c r="I9" s="407"/>
      <c r="J9" s="407"/>
      <c r="K9" s="407"/>
      <c r="L9" s="408"/>
      <c r="M9" s="409"/>
      <c r="N9" s="408"/>
      <c r="O9" s="407"/>
      <c r="P9" s="407"/>
      <c r="Q9" s="407"/>
      <c r="R9" s="410"/>
      <c r="S9" s="407"/>
      <c r="T9" s="407"/>
      <c r="U9" s="407"/>
      <c r="V9" s="407"/>
      <c r="W9" s="411"/>
      <c r="X9" s="411"/>
      <c r="Y9" s="407"/>
      <c r="Z9" s="407"/>
      <c r="AA9" s="117"/>
      <c r="AB9" s="1"/>
      <c r="AC9" s="1"/>
      <c r="AD9" s="1"/>
      <c r="AE9" s="1"/>
      <c r="AF9" s="1"/>
      <c r="AG9" s="1"/>
      <c r="AH9" s="1"/>
      <c r="AI9" s="1"/>
      <c r="AJ9" s="1"/>
    </row>
    <row r="10">
      <c r="A10" s="406"/>
      <c r="B10" s="407"/>
      <c r="C10" s="407"/>
      <c r="D10" s="407"/>
      <c r="E10" s="407"/>
      <c r="F10" s="407"/>
      <c r="G10" s="407"/>
      <c r="H10" s="407"/>
      <c r="I10" s="407"/>
      <c r="J10" s="407"/>
      <c r="K10" s="407"/>
      <c r="L10" s="408"/>
      <c r="M10" s="409"/>
      <c r="N10" s="408"/>
      <c r="O10" s="407"/>
      <c r="P10" s="407"/>
      <c r="Q10" s="407"/>
      <c r="R10" s="410"/>
      <c r="S10" s="407"/>
      <c r="T10" s="407"/>
      <c r="U10" s="407"/>
      <c r="V10" s="407"/>
      <c r="W10" s="411"/>
      <c r="X10" s="411"/>
      <c r="Y10" s="407"/>
      <c r="Z10" s="407"/>
      <c r="AA10" s="117"/>
      <c r="AB10" s="1"/>
      <c r="AC10" s="1"/>
      <c r="AD10" s="1"/>
      <c r="AE10" s="1"/>
      <c r="AF10" s="1"/>
      <c r="AG10" s="1"/>
      <c r="AH10" s="1"/>
      <c r="AI10" s="1"/>
      <c r="AJ10" s="1"/>
    </row>
    <row r="11">
      <c r="A11" s="406"/>
      <c r="B11" s="407"/>
      <c r="C11" s="407"/>
      <c r="D11" s="407"/>
      <c r="E11" s="407"/>
      <c r="F11" s="407"/>
      <c r="G11" s="407"/>
      <c r="H11" s="407"/>
      <c r="I11" s="407"/>
      <c r="J11" s="407"/>
      <c r="K11" s="407"/>
      <c r="L11" s="408"/>
      <c r="M11" s="408"/>
      <c r="N11" s="408"/>
      <c r="O11" s="407"/>
      <c r="P11" s="407"/>
      <c r="Q11" s="407"/>
      <c r="R11" s="407"/>
      <c r="S11" s="407"/>
      <c r="T11" s="407"/>
      <c r="U11" s="407"/>
      <c r="V11" s="407"/>
      <c r="W11" s="407"/>
      <c r="X11" s="407"/>
      <c r="Y11" s="407"/>
      <c r="Z11" s="407"/>
      <c r="AA11" s="117"/>
      <c r="AB11" s="1"/>
      <c r="AC11" s="1"/>
      <c r="AD11" s="1"/>
      <c r="AE11" s="1"/>
      <c r="AF11" s="1"/>
      <c r="AG11" s="1"/>
      <c r="AH11" s="1"/>
      <c r="AI11" s="1"/>
      <c r="AJ11" s="1"/>
    </row>
    <row r="12">
      <c r="A12" s="406"/>
      <c r="B12" s="407"/>
      <c r="C12" s="407"/>
      <c r="D12" s="407"/>
      <c r="E12" s="407"/>
      <c r="F12" s="407"/>
      <c r="G12" s="407"/>
      <c r="H12" s="407"/>
      <c r="I12" s="407"/>
      <c r="J12" s="407"/>
      <c r="K12" s="407"/>
      <c r="L12" s="408"/>
      <c r="M12" s="408"/>
      <c r="N12" s="408"/>
      <c r="O12" s="407"/>
      <c r="P12" s="407"/>
      <c r="Q12" s="407"/>
      <c r="R12" s="407"/>
      <c r="S12" s="407"/>
      <c r="T12" s="407"/>
      <c r="U12" s="407"/>
      <c r="V12" s="407"/>
      <c r="W12" s="407"/>
      <c r="X12" s="407"/>
      <c r="Y12" s="407"/>
      <c r="Z12" s="407"/>
      <c r="AA12" s="117"/>
      <c r="AB12" s="1"/>
      <c r="AC12" s="1"/>
      <c r="AD12" s="1"/>
      <c r="AE12" s="1"/>
      <c r="AF12" s="1"/>
      <c r="AG12" s="1"/>
      <c r="AH12" s="1"/>
      <c r="AI12" s="1"/>
      <c r="AJ12" s="1"/>
    </row>
    <row r="13">
      <c r="A13" s="406"/>
      <c r="B13" s="407"/>
      <c r="C13" s="407"/>
      <c r="D13" s="407"/>
      <c r="E13" s="407"/>
      <c r="F13" s="407"/>
      <c r="G13" s="407"/>
      <c r="H13" s="407"/>
      <c r="I13" s="407"/>
      <c r="J13" s="407"/>
      <c r="K13" s="407"/>
      <c r="L13" s="408"/>
      <c r="M13" s="408"/>
      <c r="N13" s="408"/>
      <c r="O13" s="407"/>
      <c r="P13" s="407"/>
      <c r="Q13" s="407"/>
      <c r="R13" s="407"/>
      <c r="S13" s="407"/>
      <c r="T13" s="407"/>
      <c r="U13" s="407"/>
      <c r="V13" s="407"/>
      <c r="W13" s="407"/>
      <c r="X13" s="407"/>
      <c r="Y13" s="407"/>
      <c r="Z13" s="407"/>
      <c r="AA13" s="117"/>
      <c r="AB13" s="1"/>
      <c r="AC13" s="1"/>
      <c r="AD13" s="1"/>
      <c r="AE13" s="1"/>
      <c r="AF13" s="1"/>
      <c r="AG13" s="1"/>
      <c r="AH13" s="1"/>
      <c r="AI13" s="1"/>
      <c r="AJ13" s="1"/>
    </row>
    <row r="14">
      <c r="A14" s="406"/>
      <c r="B14" s="407"/>
      <c r="C14" s="407"/>
      <c r="D14" s="407"/>
      <c r="E14" s="407"/>
      <c r="F14" s="407"/>
      <c r="G14" s="407"/>
      <c r="H14" s="407"/>
      <c r="I14" s="407"/>
      <c r="J14" s="407"/>
      <c r="K14" s="407"/>
      <c r="L14" s="408"/>
      <c r="M14" s="408"/>
      <c r="N14" s="408"/>
      <c r="O14" s="407"/>
      <c r="P14" s="407"/>
      <c r="Q14" s="407"/>
      <c r="R14" s="407"/>
      <c r="S14" s="407"/>
      <c r="T14" s="407"/>
      <c r="U14" s="407"/>
      <c r="V14" s="407"/>
      <c r="W14" s="407"/>
      <c r="X14" s="407"/>
      <c r="Y14" s="407"/>
      <c r="Z14" s="407"/>
      <c r="AA14" s="117"/>
      <c r="AB14" s="1"/>
      <c r="AC14" s="1"/>
      <c r="AD14" s="1"/>
      <c r="AE14" s="1"/>
      <c r="AF14" s="1"/>
      <c r="AG14" s="1"/>
      <c r="AH14" s="1"/>
      <c r="AI14" s="1"/>
      <c r="AJ14" s="1"/>
    </row>
    <row r="15">
      <c r="A15" s="406"/>
      <c r="B15" s="407"/>
      <c r="C15" s="407"/>
      <c r="D15" s="407"/>
      <c r="E15" s="407"/>
      <c r="F15" s="407"/>
      <c r="G15" s="407"/>
      <c r="H15" s="407"/>
      <c r="I15" s="407"/>
      <c r="J15" s="407"/>
      <c r="K15" s="407"/>
      <c r="L15" s="408"/>
      <c r="M15" s="408"/>
      <c r="N15" s="408"/>
      <c r="O15" s="407"/>
      <c r="P15" s="407"/>
      <c r="Q15" s="407"/>
      <c r="R15" s="407"/>
      <c r="S15" s="407"/>
      <c r="T15" s="407"/>
      <c r="U15" s="407"/>
      <c r="V15" s="407"/>
      <c r="W15" s="407"/>
      <c r="X15" s="407"/>
      <c r="Y15" s="407"/>
      <c r="Z15" s="407"/>
      <c r="AA15" s="117"/>
      <c r="AB15" s="1"/>
      <c r="AC15" s="1"/>
      <c r="AD15" s="1"/>
      <c r="AE15" s="1"/>
      <c r="AF15" s="1"/>
      <c r="AG15" s="1"/>
      <c r="AH15" s="1"/>
      <c r="AI15" s="1"/>
      <c r="AJ15" s="1"/>
    </row>
    <row r="16">
      <c r="A16" s="406"/>
      <c r="B16" s="407"/>
      <c r="C16" s="407"/>
      <c r="D16" s="407"/>
      <c r="E16" s="407"/>
      <c r="F16" s="407"/>
      <c r="G16" s="407"/>
      <c r="H16" s="407"/>
      <c r="I16" s="407"/>
      <c r="J16" s="407"/>
      <c r="K16" s="407"/>
      <c r="L16" s="408"/>
      <c r="M16" s="408"/>
      <c r="N16" s="408"/>
      <c r="O16" s="407"/>
      <c r="P16" s="407"/>
      <c r="Q16" s="407"/>
      <c r="R16" s="407"/>
      <c r="S16" s="407"/>
      <c r="T16" s="407"/>
      <c r="U16" s="407"/>
      <c r="V16" s="407"/>
      <c r="W16" s="407"/>
      <c r="X16" s="407"/>
      <c r="Y16" s="407"/>
      <c r="Z16" s="407"/>
      <c r="AA16" s="117"/>
      <c r="AB16" s="1"/>
      <c r="AC16" s="1"/>
      <c r="AD16" s="1"/>
      <c r="AE16" s="1"/>
      <c r="AF16" s="1"/>
      <c r="AG16" s="1"/>
      <c r="AH16" s="1"/>
      <c r="AI16" s="1"/>
      <c r="AJ16" s="1"/>
    </row>
    <row r="17">
      <c r="A17" s="406"/>
      <c r="B17" s="407"/>
      <c r="C17" s="407"/>
      <c r="D17" s="407"/>
      <c r="E17" s="407"/>
      <c r="F17" s="407"/>
      <c r="G17" s="407"/>
      <c r="H17" s="407"/>
      <c r="I17" s="407"/>
      <c r="J17" s="407"/>
      <c r="K17" s="407"/>
      <c r="L17" s="408"/>
      <c r="M17" s="408"/>
      <c r="N17" s="408"/>
      <c r="O17" s="407"/>
      <c r="P17" s="407"/>
      <c r="Q17" s="407"/>
      <c r="R17" s="407"/>
      <c r="S17" s="407"/>
      <c r="T17" s="407"/>
      <c r="U17" s="407"/>
      <c r="V17" s="407"/>
      <c r="W17" s="407"/>
      <c r="X17" s="407"/>
      <c r="Y17" s="407"/>
      <c r="Z17" s="407"/>
      <c r="AA17" s="117"/>
      <c r="AB17" s="1"/>
      <c r="AC17" s="1"/>
      <c r="AD17" s="1"/>
      <c r="AE17" s="1"/>
      <c r="AF17" s="1"/>
      <c r="AG17" s="1"/>
      <c r="AH17" s="1"/>
      <c r="AI17" s="1"/>
      <c r="AJ17" s="1"/>
    </row>
    <row r="18">
      <c r="A18" s="406"/>
      <c r="B18" s="407"/>
      <c r="C18" s="407"/>
      <c r="D18" s="407"/>
      <c r="E18" s="407"/>
      <c r="F18" s="407"/>
      <c r="G18" s="407"/>
      <c r="H18" s="407"/>
      <c r="I18" s="407"/>
      <c r="J18" s="407"/>
      <c r="K18" s="407"/>
      <c r="L18" s="408"/>
      <c r="M18" s="408"/>
      <c r="N18" s="408"/>
      <c r="O18" s="407"/>
      <c r="P18" s="407"/>
      <c r="Q18" s="407"/>
      <c r="R18" s="407"/>
      <c r="S18" s="407"/>
      <c r="T18" s="407"/>
      <c r="U18" s="407"/>
      <c r="V18" s="407"/>
      <c r="W18" s="407"/>
      <c r="X18" s="407"/>
      <c r="Y18" s="407"/>
      <c r="Z18" s="407"/>
      <c r="AA18" s="117"/>
      <c r="AB18" s="1"/>
      <c r="AC18" s="1"/>
      <c r="AD18" s="1"/>
      <c r="AE18" s="1"/>
      <c r="AF18" s="1"/>
      <c r="AG18" s="1"/>
      <c r="AH18" s="1"/>
      <c r="AI18" s="1"/>
      <c r="AJ18" s="1"/>
    </row>
    <row r="19">
      <c r="A19" s="406"/>
      <c r="B19" s="407"/>
      <c r="C19" s="407"/>
      <c r="D19" s="407"/>
      <c r="E19" s="407"/>
      <c r="F19" s="407"/>
      <c r="G19" s="407"/>
      <c r="H19" s="407"/>
      <c r="I19" s="407"/>
      <c r="J19" s="407"/>
      <c r="K19" s="407"/>
      <c r="L19" s="408"/>
      <c r="M19" s="408"/>
      <c r="N19" s="408"/>
      <c r="O19" s="407"/>
      <c r="P19" s="407"/>
      <c r="Q19" s="407"/>
      <c r="R19" s="407"/>
      <c r="S19" s="407"/>
      <c r="T19" s="407"/>
      <c r="U19" s="407"/>
      <c r="V19" s="407"/>
      <c r="W19" s="407"/>
      <c r="X19" s="407"/>
      <c r="Y19" s="407"/>
      <c r="Z19" s="407"/>
      <c r="AA19" s="117"/>
      <c r="AB19" s="1"/>
      <c r="AC19" s="1"/>
      <c r="AD19" s="1"/>
      <c r="AE19" s="1"/>
      <c r="AF19" s="1"/>
      <c r="AG19" s="1"/>
      <c r="AH19" s="1"/>
      <c r="AI19" s="1"/>
      <c r="AJ19" s="1"/>
    </row>
    <row r="20">
      <c r="A20" s="406"/>
      <c r="B20" s="407"/>
      <c r="C20" s="407"/>
      <c r="D20" s="407"/>
      <c r="E20" s="407"/>
      <c r="F20" s="407"/>
      <c r="G20" s="407"/>
      <c r="H20" s="407"/>
      <c r="I20" s="407"/>
      <c r="J20" s="407"/>
      <c r="K20" s="407"/>
      <c r="L20" s="408"/>
      <c r="M20" s="408"/>
      <c r="N20" s="408"/>
      <c r="O20" s="407"/>
      <c r="P20" s="407"/>
      <c r="Q20" s="407"/>
      <c r="R20" s="407"/>
      <c r="S20" s="407"/>
      <c r="T20" s="407"/>
      <c r="U20" s="407"/>
      <c r="V20" s="407"/>
      <c r="W20" s="407"/>
      <c r="X20" s="407"/>
      <c r="Y20" s="407"/>
      <c r="Z20" s="407"/>
      <c r="AA20" s="117"/>
      <c r="AB20" s="1"/>
      <c r="AC20" s="1"/>
      <c r="AD20" s="1"/>
      <c r="AE20" s="1"/>
      <c r="AF20" s="1"/>
      <c r="AG20" s="1"/>
      <c r="AH20" s="1"/>
      <c r="AI20" s="1"/>
      <c r="AJ20" s="1"/>
    </row>
    <row r="21">
      <c r="A21" s="412"/>
      <c r="B21" s="225"/>
      <c r="C21" s="225"/>
      <c r="D21" s="225"/>
      <c r="E21" s="225"/>
      <c r="F21" s="225"/>
      <c r="G21" s="225"/>
      <c r="H21" s="225"/>
      <c r="I21" s="225"/>
      <c r="J21" s="225"/>
      <c r="K21" s="225"/>
      <c r="L21" s="413"/>
      <c r="M21" s="413"/>
      <c r="N21" s="413"/>
      <c r="O21" s="225"/>
      <c r="P21" s="225"/>
      <c r="Q21" s="225"/>
      <c r="R21" s="225"/>
      <c r="S21" s="225"/>
      <c r="T21" s="225"/>
      <c r="U21" s="225"/>
      <c r="V21" s="225"/>
      <c r="W21" s="225"/>
      <c r="X21" s="225"/>
      <c r="Y21" s="225"/>
      <c r="Z21" s="225"/>
      <c r="AA21" s="140"/>
    </row>
    <row r="22">
      <c r="A22" s="412"/>
      <c r="B22" s="225"/>
      <c r="C22" s="225"/>
      <c r="D22" s="225"/>
      <c r="E22" s="225"/>
      <c r="F22" s="225"/>
      <c r="G22" s="225"/>
      <c r="H22" s="225"/>
      <c r="I22" s="225"/>
      <c r="J22" s="225"/>
      <c r="K22" s="225"/>
      <c r="L22" s="413"/>
      <c r="M22" s="413"/>
      <c r="N22" s="413"/>
      <c r="O22" s="225"/>
      <c r="P22" s="225"/>
      <c r="Q22" s="225"/>
      <c r="R22" s="225"/>
      <c r="S22" s="225"/>
      <c r="T22" s="225"/>
      <c r="U22" s="225"/>
      <c r="V22" s="225"/>
      <c r="W22" s="225"/>
      <c r="X22" s="225"/>
      <c r="Y22" s="225"/>
      <c r="Z22" s="225"/>
      <c r="AA22" s="140"/>
    </row>
    <row r="23">
      <c r="A23" s="412"/>
      <c r="B23" s="225"/>
      <c r="C23" s="225"/>
      <c r="D23" s="225"/>
      <c r="E23" s="225"/>
      <c r="F23" s="225"/>
      <c r="G23" s="225"/>
      <c r="H23" s="225"/>
      <c r="I23" s="225"/>
      <c r="J23" s="225"/>
      <c r="K23" s="225"/>
      <c r="L23" s="413"/>
      <c r="M23" s="413"/>
      <c r="N23" s="413"/>
      <c r="O23" s="225"/>
      <c r="P23" s="225"/>
      <c r="Q23" s="225"/>
      <c r="R23" s="225"/>
      <c r="S23" s="225"/>
      <c r="T23" s="225"/>
      <c r="U23" s="225"/>
      <c r="V23" s="225"/>
      <c r="W23" s="225"/>
      <c r="X23" s="225"/>
      <c r="Y23" s="225"/>
      <c r="Z23" s="225"/>
      <c r="AA23" s="140"/>
    </row>
    <row r="24">
      <c r="A24" s="412"/>
      <c r="B24" s="225"/>
      <c r="C24" s="225"/>
      <c r="D24" s="225"/>
      <c r="E24" s="225"/>
      <c r="F24" s="225"/>
      <c r="G24" s="225"/>
      <c r="H24" s="225"/>
      <c r="I24" s="225"/>
      <c r="J24" s="225"/>
      <c r="K24" s="225"/>
      <c r="L24" s="413"/>
      <c r="M24" s="413"/>
      <c r="N24" s="413"/>
      <c r="O24" s="225"/>
      <c r="P24" s="225"/>
      <c r="Q24" s="225"/>
      <c r="R24" s="225"/>
      <c r="S24" s="225"/>
      <c r="T24" s="225"/>
      <c r="U24" s="225"/>
      <c r="V24" s="225"/>
      <c r="W24" s="225"/>
      <c r="X24" s="225"/>
      <c r="Y24" s="225"/>
      <c r="Z24" s="225"/>
      <c r="AA24" s="140"/>
    </row>
    <row r="25">
      <c r="A25" s="412"/>
      <c r="B25" s="225"/>
      <c r="C25" s="225"/>
      <c r="D25" s="225"/>
      <c r="E25" s="225"/>
      <c r="F25" s="225"/>
      <c r="G25" s="225"/>
      <c r="H25" s="225"/>
      <c r="I25" s="225"/>
      <c r="J25" s="225"/>
      <c r="K25" s="225"/>
      <c r="L25" s="413"/>
      <c r="M25" s="413"/>
      <c r="N25" s="413"/>
      <c r="O25" s="225"/>
      <c r="P25" s="225"/>
      <c r="Q25" s="225"/>
      <c r="R25" s="225"/>
      <c r="S25" s="225"/>
      <c r="T25" s="225"/>
      <c r="U25" s="225"/>
      <c r="V25" s="225"/>
      <c r="W25" s="225"/>
      <c r="X25" s="225"/>
      <c r="Y25" s="225"/>
      <c r="Z25" s="225"/>
      <c r="AA25" s="140"/>
    </row>
    <row r="26">
      <c r="A26" s="412"/>
      <c r="B26" s="225"/>
      <c r="C26" s="225"/>
      <c r="D26" s="225"/>
      <c r="E26" s="225"/>
      <c r="F26" s="225"/>
      <c r="G26" s="225"/>
      <c r="H26" s="225"/>
      <c r="I26" s="225"/>
      <c r="J26" s="225"/>
      <c r="K26" s="225"/>
      <c r="L26" s="413"/>
      <c r="M26" s="413"/>
      <c r="N26" s="413"/>
      <c r="O26" s="225"/>
      <c r="P26" s="225"/>
      <c r="Q26" s="225"/>
      <c r="R26" s="225"/>
      <c r="S26" s="225"/>
      <c r="T26" s="225"/>
      <c r="U26" s="225"/>
      <c r="V26" s="225"/>
      <c r="W26" s="225"/>
      <c r="X26" s="225"/>
      <c r="Y26" s="225"/>
      <c r="Z26" s="225"/>
      <c r="AA26" s="140"/>
    </row>
    <row r="27">
      <c r="A27" s="412"/>
      <c r="B27" s="225"/>
      <c r="C27" s="225"/>
      <c r="D27" s="225"/>
      <c r="E27" s="225"/>
      <c r="F27" s="225"/>
      <c r="G27" s="225"/>
      <c r="H27" s="225"/>
      <c r="I27" s="225"/>
      <c r="J27" s="225"/>
      <c r="K27" s="225"/>
      <c r="L27" s="413"/>
      <c r="M27" s="413"/>
      <c r="N27" s="413"/>
      <c r="O27" s="225"/>
      <c r="P27" s="225"/>
      <c r="Q27" s="225"/>
      <c r="R27" s="225"/>
      <c r="S27" s="225"/>
      <c r="T27" s="225"/>
      <c r="U27" s="225"/>
      <c r="V27" s="225"/>
      <c r="W27" s="225"/>
      <c r="X27" s="225"/>
      <c r="Y27" s="225"/>
      <c r="Z27" s="225"/>
      <c r="AA27" s="140"/>
    </row>
    <row r="28">
      <c r="A28" s="412"/>
      <c r="B28" s="225"/>
      <c r="C28" s="225"/>
      <c r="D28" s="225"/>
      <c r="E28" s="225"/>
      <c r="F28" s="225"/>
      <c r="G28" s="225"/>
      <c r="H28" s="225"/>
      <c r="I28" s="225"/>
      <c r="J28" s="225"/>
      <c r="K28" s="225"/>
      <c r="L28" s="413"/>
      <c r="M28" s="413"/>
      <c r="N28" s="413"/>
      <c r="O28" s="225"/>
      <c r="P28" s="225"/>
      <c r="Q28" s="225"/>
      <c r="R28" s="225"/>
      <c r="S28" s="225"/>
      <c r="T28" s="225"/>
      <c r="U28" s="225"/>
      <c r="V28" s="225"/>
      <c r="W28" s="225"/>
      <c r="X28" s="225"/>
      <c r="Y28" s="225"/>
      <c r="Z28" s="225"/>
      <c r="AA28" s="140"/>
    </row>
    <row r="29">
      <c r="A29" s="412"/>
      <c r="B29" s="225"/>
      <c r="C29" s="225"/>
      <c r="D29" s="225"/>
      <c r="E29" s="225"/>
      <c r="F29" s="225"/>
      <c r="G29" s="225"/>
      <c r="H29" s="225"/>
      <c r="I29" s="225"/>
      <c r="J29" s="225"/>
      <c r="K29" s="225"/>
      <c r="L29" s="413"/>
      <c r="M29" s="413"/>
      <c r="N29" s="413"/>
      <c r="O29" s="225"/>
      <c r="P29" s="225"/>
      <c r="Q29" s="225"/>
      <c r="R29" s="225"/>
      <c r="S29" s="225"/>
      <c r="T29" s="225"/>
      <c r="U29" s="225"/>
      <c r="V29" s="225"/>
      <c r="W29" s="225"/>
      <c r="X29" s="225"/>
      <c r="Y29" s="225"/>
      <c r="Z29" s="225"/>
      <c r="AA29" s="140"/>
    </row>
    <row r="30">
      <c r="A30" s="412"/>
      <c r="B30" s="225"/>
      <c r="C30" s="225"/>
      <c r="D30" s="225"/>
      <c r="E30" s="225"/>
      <c r="F30" s="225"/>
      <c r="G30" s="225"/>
      <c r="H30" s="225"/>
      <c r="I30" s="225"/>
      <c r="J30" s="225"/>
      <c r="K30" s="225"/>
      <c r="L30" s="413"/>
      <c r="M30" s="413"/>
      <c r="N30" s="413"/>
      <c r="O30" s="225"/>
      <c r="P30" s="225"/>
      <c r="Q30" s="225"/>
      <c r="R30" s="225"/>
      <c r="S30" s="225"/>
      <c r="T30" s="225"/>
      <c r="U30" s="225"/>
      <c r="V30" s="225"/>
      <c r="W30" s="225"/>
      <c r="X30" s="225"/>
      <c r="Y30" s="225"/>
      <c r="Z30" s="225"/>
      <c r="AA30" s="140"/>
    </row>
    <row r="31">
      <c r="A31" s="412"/>
      <c r="B31" s="225"/>
      <c r="C31" s="225"/>
      <c r="D31" s="225"/>
      <c r="E31" s="225"/>
      <c r="F31" s="225"/>
      <c r="G31" s="225"/>
      <c r="H31" s="225"/>
      <c r="I31" s="225"/>
      <c r="J31" s="225"/>
      <c r="K31" s="225"/>
      <c r="L31" s="413"/>
      <c r="M31" s="413"/>
      <c r="N31" s="413"/>
      <c r="O31" s="225"/>
      <c r="P31" s="225"/>
      <c r="Q31" s="225"/>
      <c r="R31" s="225"/>
      <c r="S31" s="225"/>
      <c r="T31" s="225"/>
      <c r="U31" s="225"/>
      <c r="V31" s="225"/>
      <c r="W31" s="225"/>
      <c r="X31" s="225"/>
      <c r="Y31" s="225"/>
      <c r="Z31" s="225"/>
      <c r="AA31" s="140"/>
    </row>
    <row r="32">
      <c r="A32" s="412"/>
      <c r="B32" s="225"/>
      <c r="C32" s="225"/>
      <c r="D32" s="225"/>
      <c r="E32" s="225"/>
      <c r="F32" s="225"/>
      <c r="G32" s="225"/>
      <c r="H32" s="225"/>
      <c r="I32" s="225"/>
      <c r="J32" s="225"/>
      <c r="K32" s="225"/>
      <c r="L32" s="413"/>
      <c r="M32" s="413"/>
      <c r="N32" s="413"/>
      <c r="O32" s="225"/>
      <c r="P32" s="225"/>
      <c r="Q32" s="225"/>
      <c r="R32" s="225"/>
      <c r="S32" s="225"/>
      <c r="T32" s="225"/>
      <c r="U32" s="225"/>
      <c r="V32" s="225"/>
      <c r="W32" s="225"/>
      <c r="X32" s="225"/>
      <c r="Y32" s="225"/>
      <c r="Z32" s="225"/>
      <c r="AA32" s="140"/>
    </row>
    <row r="33">
      <c r="A33" s="412"/>
      <c r="B33" s="225"/>
      <c r="C33" s="225"/>
      <c r="D33" s="225"/>
      <c r="E33" s="225"/>
      <c r="F33" s="225"/>
      <c r="G33" s="225"/>
      <c r="H33" s="225"/>
      <c r="I33" s="225"/>
      <c r="J33" s="225"/>
      <c r="K33" s="225"/>
      <c r="L33" s="413"/>
      <c r="M33" s="413"/>
      <c r="N33" s="413"/>
      <c r="O33" s="225"/>
      <c r="P33" s="225"/>
      <c r="Q33" s="225"/>
      <c r="R33" s="225"/>
      <c r="S33" s="225"/>
      <c r="T33" s="225"/>
      <c r="U33" s="225"/>
      <c r="V33" s="225"/>
      <c r="W33" s="225"/>
      <c r="X33" s="225"/>
      <c r="Y33" s="225"/>
      <c r="Z33" s="225"/>
      <c r="AA33" s="140"/>
    </row>
    <row r="34">
      <c r="A34" s="412"/>
      <c r="B34" s="225"/>
      <c r="C34" s="225"/>
      <c r="D34" s="225"/>
      <c r="E34" s="225"/>
      <c r="F34" s="225"/>
      <c r="G34" s="225"/>
      <c r="H34" s="225"/>
      <c r="I34" s="225"/>
      <c r="J34" s="225"/>
      <c r="K34" s="225"/>
      <c r="L34" s="413"/>
      <c r="M34" s="413"/>
      <c r="N34" s="413"/>
      <c r="O34" s="225"/>
      <c r="P34" s="225"/>
      <c r="Q34" s="225"/>
      <c r="R34" s="225"/>
      <c r="S34" s="225"/>
      <c r="T34" s="225"/>
      <c r="U34" s="225"/>
      <c r="V34" s="225"/>
      <c r="W34" s="225"/>
      <c r="X34" s="225"/>
      <c r="Y34" s="225"/>
      <c r="Z34" s="225"/>
      <c r="AA34" s="140"/>
    </row>
    <row r="35">
      <c r="A35" s="412"/>
      <c r="B35" s="225"/>
      <c r="C35" s="225"/>
      <c r="D35" s="225"/>
      <c r="E35" s="225"/>
      <c r="F35" s="225"/>
      <c r="G35" s="225"/>
      <c r="H35" s="225"/>
      <c r="I35" s="225"/>
      <c r="J35" s="225"/>
      <c r="K35" s="225"/>
      <c r="L35" s="413"/>
      <c r="M35" s="413"/>
      <c r="N35" s="413"/>
      <c r="O35" s="225"/>
      <c r="P35" s="225"/>
      <c r="Q35" s="225"/>
      <c r="R35" s="225"/>
      <c r="S35" s="225"/>
      <c r="T35" s="225"/>
      <c r="U35" s="225"/>
      <c r="V35" s="225"/>
      <c r="W35" s="225"/>
      <c r="X35" s="225"/>
      <c r="Y35" s="225"/>
      <c r="Z35" s="225"/>
      <c r="AA35" s="140"/>
    </row>
    <row r="36">
      <c r="A36" s="412"/>
      <c r="B36" s="225"/>
      <c r="C36" s="225"/>
      <c r="D36" s="225"/>
      <c r="E36" s="225"/>
      <c r="F36" s="225"/>
      <c r="G36" s="225"/>
      <c r="H36" s="225"/>
      <c r="I36" s="225"/>
      <c r="J36" s="225"/>
      <c r="K36" s="225"/>
      <c r="L36" s="413"/>
      <c r="M36" s="413"/>
      <c r="N36" s="413"/>
      <c r="O36" s="225"/>
      <c r="P36" s="225"/>
      <c r="Q36" s="225"/>
      <c r="R36" s="225"/>
      <c r="S36" s="225"/>
      <c r="T36" s="225"/>
      <c r="U36" s="225"/>
      <c r="V36" s="225"/>
      <c r="W36" s="225"/>
      <c r="X36" s="225"/>
      <c r="Y36" s="225"/>
      <c r="Z36" s="225"/>
      <c r="AA36" s="140"/>
    </row>
    <row r="37">
      <c r="A37" s="412"/>
      <c r="B37" s="225"/>
      <c r="C37" s="225"/>
      <c r="D37" s="225"/>
      <c r="E37" s="225"/>
      <c r="F37" s="225"/>
      <c r="G37" s="225"/>
      <c r="H37" s="225"/>
      <c r="I37" s="225"/>
      <c r="J37" s="225"/>
      <c r="K37" s="225"/>
      <c r="L37" s="413"/>
      <c r="M37" s="413"/>
      <c r="N37" s="413"/>
      <c r="O37" s="225"/>
      <c r="P37" s="225"/>
      <c r="Q37" s="225"/>
      <c r="R37" s="225"/>
      <c r="S37" s="225"/>
      <c r="T37" s="225"/>
      <c r="U37" s="225"/>
      <c r="V37" s="225"/>
      <c r="W37" s="225"/>
      <c r="X37" s="225"/>
      <c r="Y37" s="225"/>
      <c r="Z37" s="225"/>
      <c r="AA37" s="140"/>
    </row>
    <row r="38">
      <c r="A38" s="412"/>
      <c r="B38" s="225"/>
      <c r="C38" s="225"/>
      <c r="D38" s="225"/>
      <c r="E38" s="225"/>
      <c r="F38" s="225"/>
      <c r="G38" s="225"/>
      <c r="H38" s="225"/>
      <c r="I38" s="225"/>
      <c r="J38" s="225"/>
      <c r="K38" s="225"/>
      <c r="L38" s="413"/>
      <c r="M38" s="413"/>
      <c r="N38" s="413"/>
      <c r="O38" s="225"/>
      <c r="P38" s="225"/>
      <c r="Q38" s="225"/>
      <c r="R38" s="225"/>
      <c r="S38" s="225"/>
      <c r="T38" s="225"/>
      <c r="U38" s="225"/>
      <c r="V38" s="225"/>
      <c r="W38" s="225"/>
      <c r="X38" s="225"/>
      <c r="Y38" s="225"/>
      <c r="Z38" s="225"/>
      <c r="AA38" s="140"/>
    </row>
    <row r="39">
      <c r="A39" s="412"/>
      <c r="B39" s="225"/>
      <c r="C39" s="225"/>
      <c r="D39" s="225"/>
      <c r="E39" s="225"/>
      <c r="F39" s="225"/>
      <c r="G39" s="225"/>
      <c r="H39" s="225"/>
      <c r="I39" s="225"/>
      <c r="J39" s="225"/>
      <c r="K39" s="225"/>
      <c r="L39" s="413"/>
      <c r="M39" s="413"/>
      <c r="N39" s="413"/>
      <c r="O39" s="225"/>
      <c r="P39" s="225"/>
      <c r="Q39" s="225"/>
      <c r="R39" s="225"/>
      <c r="S39" s="225"/>
      <c r="T39" s="225"/>
      <c r="U39" s="225"/>
      <c r="V39" s="225"/>
      <c r="W39" s="225"/>
      <c r="X39" s="225"/>
      <c r="Y39" s="225"/>
      <c r="Z39" s="225"/>
      <c r="AA39" s="140"/>
    </row>
    <row r="40">
      <c r="A40" s="412"/>
      <c r="B40" s="225"/>
      <c r="C40" s="225"/>
      <c r="D40" s="225"/>
      <c r="E40" s="225"/>
      <c r="F40" s="225"/>
      <c r="G40" s="225"/>
      <c r="H40" s="225"/>
      <c r="I40" s="225"/>
      <c r="J40" s="225"/>
      <c r="K40" s="225"/>
      <c r="L40" s="413"/>
      <c r="M40" s="413"/>
      <c r="N40" s="413"/>
      <c r="O40" s="225"/>
      <c r="P40" s="225"/>
      <c r="Q40" s="225"/>
      <c r="R40" s="225"/>
      <c r="S40" s="225"/>
      <c r="T40" s="225"/>
      <c r="U40" s="225"/>
      <c r="V40" s="225"/>
      <c r="W40" s="225"/>
      <c r="X40" s="225"/>
      <c r="Y40" s="225"/>
      <c r="Z40" s="225"/>
      <c r="AA40" s="140"/>
    </row>
    <row r="41">
      <c r="A41" s="412"/>
      <c r="B41" s="225"/>
      <c r="C41" s="225"/>
      <c r="D41" s="225"/>
      <c r="E41" s="225"/>
      <c r="F41" s="225"/>
      <c r="G41" s="225"/>
      <c r="H41" s="225"/>
      <c r="I41" s="225"/>
      <c r="J41" s="225"/>
      <c r="K41" s="225"/>
      <c r="L41" s="413"/>
      <c r="M41" s="413"/>
      <c r="N41" s="413"/>
      <c r="O41" s="225"/>
      <c r="P41" s="225"/>
      <c r="Q41" s="225"/>
      <c r="R41" s="225"/>
      <c r="S41" s="225"/>
      <c r="T41" s="225"/>
      <c r="U41" s="225"/>
      <c r="V41" s="225"/>
      <c r="W41" s="225"/>
      <c r="X41" s="225"/>
      <c r="Y41" s="225"/>
      <c r="Z41" s="225"/>
      <c r="AA41" s="140"/>
    </row>
    <row r="42">
      <c r="A42" s="412"/>
      <c r="B42" s="225"/>
      <c r="C42" s="225"/>
      <c r="D42" s="225"/>
      <c r="E42" s="225"/>
      <c r="F42" s="225"/>
      <c r="G42" s="225"/>
      <c r="H42" s="225"/>
      <c r="I42" s="225"/>
      <c r="J42" s="225"/>
      <c r="K42" s="225"/>
      <c r="L42" s="413"/>
      <c r="M42" s="413"/>
      <c r="N42" s="413"/>
      <c r="O42" s="225"/>
      <c r="P42" s="225"/>
      <c r="Q42" s="225"/>
      <c r="R42" s="225"/>
      <c r="S42" s="225"/>
      <c r="T42" s="225"/>
      <c r="U42" s="225"/>
      <c r="V42" s="225"/>
      <c r="W42" s="225"/>
      <c r="X42" s="225"/>
      <c r="Y42" s="225"/>
      <c r="Z42" s="225"/>
      <c r="AA42" s="140"/>
    </row>
    <row r="43">
      <c r="A43" s="412"/>
      <c r="B43" s="225"/>
      <c r="C43" s="225"/>
      <c r="D43" s="225"/>
      <c r="E43" s="225"/>
      <c r="F43" s="225"/>
      <c r="G43" s="225"/>
      <c r="H43" s="225"/>
      <c r="I43" s="225"/>
      <c r="J43" s="225"/>
      <c r="K43" s="225"/>
      <c r="L43" s="413"/>
      <c r="M43" s="413"/>
      <c r="N43" s="413"/>
      <c r="O43" s="225"/>
      <c r="P43" s="225"/>
      <c r="Q43" s="225"/>
      <c r="R43" s="225"/>
      <c r="S43" s="225"/>
      <c r="T43" s="225"/>
      <c r="U43" s="225"/>
      <c r="V43" s="225"/>
      <c r="W43" s="225"/>
      <c r="X43" s="225"/>
      <c r="Y43" s="225"/>
      <c r="Z43" s="225"/>
      <c r="AA43" s="140"/>
    </row>
    <row r="44">
      <c r="A44" s="412"/>
      <c r="B44" s="225"/>
      <c r="C44" s="225"/>
      <c r="D44" s="225"/>
      <c r="E44" s="225"/>
      <c r="F44" s="225"/>
      <c r="G44" s="225"/>
      <c r="H44" s="225"/>
      <c r="I44" s="225"/>
      <c r="J44" s="225"/>
      <c r="K44" s="225"/>
      <c r="L44" s="413"/>
      <c r="M44" s="413"/>
      <c r="N44" s="413"/>
      <c r="O44" s="225"/>
      <c r="P44" s="225"/>
      <c r="Q44" s="225"/>
      <c r="R44" s="225"/>
      <c r="S44" s="225"/>
      <c r="T44" s="225"/>
      <c r="U44" s="225"/>
      <c r="V44" s="225"/>
      <c r="W44" s="225"/>
      <c r="X44" s="225"/>
      <c r="Y44" s="225"/>
      <c r="Z44" s="225"/>
      <c r="AA44" s="140"/>
    </row>
    <row r="45">
      <c r="A45" s="412"/>
      <c r="B45" s="225"/>
      <c r="C45" s="225"/>
      <c r="D45" s="225"/>
      <c r="E45" s="225"/>
      <c r="F45" s="225"/>
      <c r="G45" s="225"/>
      <c r="H45" s="225"/>
      <c r="I45" s="225"/>
      <c r="J45" s="225"/>
      <c r="K45" s="225"/>
      <c r="L45" s="413"/>
      <c r="M45" s="413"/>
      <c r="N45" s="413"/>
      <c r="O45" s="225"/>
      <c r="P45" s="225"/>
      <c r="Q45" s="225"/>
      <c r="R45" s="225"/>
      <c r="S45" s="225"/>
      <c r="T45" s="225"/>
      <c r="U45" s="225"/>
      <c r="V45" s="225"/>
      <c r="W45" s="225"/>
      <c r="X45" s="225"/>
      <c r="Y45" s="225"/>
      <c r="Z45" s="225"/>
      <c r="AA45" s="140"/>
    </row>
    <row r="46">
      <c r="A46" s="412"/>
      <c r="B46" s="225"/>
      <c r="C46" s="225"/>
      <c r="D46" s="225"/>
      <c r="E46" s="225"/>
      <c r="F46" s="225"/>
      <c r="G46" s="225"/>
      <c r="H46" s="225"/>
      <c r="I46" s="225"/>
      <c r="J46" s="225"/>
      <c r="K46" s="225"/>
      <c r="L46" s="413"/>
      <c r="M46" s="413"/>
      <c r="N46" s="413"/>
      <c r="O46" s="225"/>
      <c r="P46" s="225"/>
      <c r="Q46" s="225"/>
      <c r="R46" s="225"/>
      <c r="S46" s="225"/>
      <c r="T46" s="225"/>
      <c r="U46" s="225"/>
      <c r="V46" s="225"/>
      <c r="W46" s="225"/>
      <c r="X46" s="225"/>
      <c r="Y46" s="225"/>
      <c r="Z46" s="225"/>
      <c r="AA46" s="140"/>
    </row>
    <row r="47">
      <c r="A47" s="412"/>
      <c r="B47" s="225"/>
      <c r="C47" s="225"/>
      <c r="D47" s="225"/>
      <c r="E47" s="225"/>
      <c r="F47" s="225"/>
      <c r="G47" s="225"/>
      <c r="H47" s="225"/>
      <c r="I47" s="225"/>
      <c r="J47" s="225"/>
      <c r="K47" s="225"/>
      <c r="L47" s="413"/>
      <c r="M47" s="413"/>
      <c r="N47" s="413"/>
      <c r="O47" s="225"/>
      <c r="P47" s="225"/>
      <c r="Q47" s="225"/>
      <c r="R47" s="225"/>
      <c r="S47" s="225"/>
      <c r="T47" s="225"/>
      <c r="U47" s="225"/>
      <c r="V47" s="225"/>
      <c r="W47" s="225"/>
      <c r="X47" s="225"/>
      <c r="Y47" s="225"/>
      <c r="Z47" s="225"/>
      <c r="AA47" s="140"/>
    </row>
    <row r="48">
      <c r="A48" s="412"/>
      <c r="B48" s="225"/>
      <c r="C48" s="225"/>
      <c r="D48" s="225"/>
      <c r="E48" s="225"/>
      <c r="F48" s="225"/>
      <c r="G48" s="225"/>
      <c r="H48" s="225"/>
      <c r="I48" s="225"/>
      <c r="J48" s="225"/>
      <c r="K48" s="225"/>
      <c r="L48" s="413"/>
      <c r="M48" s="413"/>
      <c r="N48" s="413"/>
      <c r="O48" s="225"/>
      <c r="P48" s="225"/>
      <c r="Q48" s="225"/>
      <c r="R48" s="225"/>
      <c r="S48" s="225"/>
      <c r="T48" s="225"/>
      <c r="U48" s="225"/>
      <c r="V48" s="225"/>
      <c r="W48" s="225"/>
      <c r="X48" s="225"/>
      <c r="Y48" s="225"/>
      <c r="Z48" s="225"/>
      <c r="AA48" s="140"/>
    </row>
    <row r="49">
      <c r="A49" s="412"/>
      <c r="B49" s="225"/>
      <c r="C49" s="225"/>
      <c r="D49" s="225"/>
      <c r="E49" s="225"/>
      <c r="F49" s="225"/>
      <c r="G49" s="225"/>
      <c r="H49" s="225"/>
      <c r="I49" s="225"/>
      <c r="J49" s="225"/>
      <c r="K49" s="225"/>
      <c r="L49" s="413"/>
      <c r="M49" s="413"/>
      <c r="N49" s="413"/>
      <c r="O49" s="225"/>
      <c r="P49" s="225"/>
      <c r="Q49" s="225"/>
      <c r="R49" s="225"/>
      <c r="S49" s="225"/>
      <c r="T49" s="225"/>
      <c r="U49" s="225"/>
      <c r="V49" s="225"/>
      <c r="W49" s="225"/>
      <c r="X49" s="225"/>
      <c r="Y49" s="225"/>
      <c r="Z49" s="225"/>
      <c r="AA49" s="140"/>
    </row>
    <row r="50">
      <c r="A50" s="412"/>
      <c r="B50" s="225"/>
      <c r="C50" s="225"/>
      <c r="D50" s="225"/>
      <c r="E50" s="225"/>
      <c r="F50" s="225"/>
      <c r="G50" s="225"/>
      <c r="H50" s="225"/>
      <c r="I50" s="225"/>
      <c r="J50" s="225"/>
      <c r="K50" s="225"/>
      <c r="L50" s="413"/>
      <c r="M50" s="413"/>
      <c r="N50" s="413"/>
      <c r="O50" s="225"/>
      <c r="P50" s="225"/>
      <c r="Q50" s="225"/>
      <c r="R50" s="225"/>
      <c r="S50" s="225"/>
      <c r="T50" s="225"/>
      <c r="U50" s="225"/>
      <c r="V50" s="225"/>
      <c r="W50" s="225"/>
      <c r="X50" s="225"/>
      <c r="Y50" s="225"/>
      <c r="Z50" s="225"/>
      <c r="AA50" s="140"/>
    </row>
    <row r="51">
      <c r="A51" s="412"/>
      <c r="B51" s="225"/>
      <c r="C51" s="225"/>
      <c r="D51" s="225"/>
      <c r="E51" s="225"/>
      <c r="F51" s="225"/>
      <c r="G51" s="225"/>
      <c r="H51" s="225"/>
      <c r="I51" s="225"/>
      <c r="J51" s="225"/>
      <c r="K51" s="225"/>
      <c r="L51" s="413"/>
      <c r="M51" s="413"/>
      <c r="N51" s="413"/>
      <c r="O51" s="225"/>
      <c r="P51" s="225"/>
      <c r="Q51" s="225"/>
      <c r="R51" s="225"/>
      <c r="S51" s="225"/>
      <c r="T51" s="225"/>
      <c r="U51" s="225"/>
      <c r="V51" s="225"/>
      <c r="W51" s="225"/>
      <c r="X51" s="225"/>
      <c r="Y51" s="225"/>
      <c r="Z51" s="225"/>
      <c r="AA51" s="140"/>
    </row>
    <row r="52">
      <c r="A52" s="412"/>
      <c r="B52" s="225"/>
      <c r="C52" s="225"/>
      <c r="D52" s="225"/>
      <c r="E52" s="225"/>
      <c r="F52" s="225"/>
      <c r="G52" s="225"/>
      <c r="H52" s="225"/>
      <c r="I52" s="225"/>
      <c r="J52" s="225"/>
      <c r="K52" s="225"/>
      <c r="L52" s="413"/>
      <c r="M52" s="413"/>
      <c r="N52" s="413"/>
      <c r="O52" s="225"/>
      <c r="P52" s="225"/>
      <c r="Q52" s="225"/>
      <c r="R52" s="225"/>
      <c r="S52" s="225"/>
      <c r="T52" s="225"/>
      <c r="U52" s="225"/>
      <c r="V52" s="225"/>
      <c r="W52" s="225"/>
      <c r="X52" s="225"/>
      <c r="Y52" s="225"/>
      <c r="Z52" s="225"/>
      <c r="AA52" s="140"/>
    </row>
    <row r="53">
      <c r="A53" s="412"/>
      <c r="B53" s="225"/>
      <c r="C53" s="225"/>
      <c r="D53" s="225"/>
      <c r="E53" s="225"/>
      <c r="F53" s="225"/>
      <c r="G53" s="225"/>
      <c r="H53" s="225"/>
      <c r="I53" s="225"/>
      <c r="J53" s="225"/>
      <c r="K53" s="225"/>
      <c r="L53" s="413"/>
      <c r="M53" s="413"/>
      <c r="N53" s="413"/>
      <c r="O53" s="225"/>
      <c r="P53" s="225"/>
      <c r="Q53" s="225"/>
      <c r="R53" s="225"/>
      <c r="S53" s="225"/>
      <c r="T53" s="225"/>
      <c r="U53" s="225"/>
      <c r="V53" s="225"/>
      <c r="W53" s="225"/>
      <c r="X53" s="225"/>
      <c r="Y53" s="225"/>
      <c r="Z53" s="225"/>
      <c r="AA53" s="140"/>
    </row>
    <row r="54">
      <c r="A54" s="412"/>
      <c r="B54" s="225"/>
      <c r="C54" s="225"/>
      <c r="D54" s="225"/>
      <c r="E54" s="225"/>
      <c r="F54" s="225"/>
      <c r="G54" s="225"/>
      <c r="H54" s="225"/>
      <c r="I54" s="225"/>
      <c r="J54" s="225"/>
      <c r="K54" s="225"/>
      <c r="L54" s="413"/>
      <c r="M54" s="413"/>
      <c r="N54" s="413"/>
      <c r="O54" s="225"/>
      <c r="P54" s="225"/>
      <c r="Q54" s="225"/>
      <c r="R54" s="225"/>
      <c r="S54" s="225"/>
      <c r="T54" s="225"/>
      <c r="U54" s="225"/>
      <c r="V54" s="225"/>
      <c r="W54" s="225"/>
      <c r="X54" s="225"/>
      <c r="Y54" s="225"/>
      <c r="Z54" s="225"/>
      <c r="AA54" s="140"/>
    </row>
    <row r="55">
      <c r="A55" s="412"/>
      <c r="B55" s="225"/>
      <c r="C55" s="225"/>
      <c r="D55" s="225"/>
      <c r="E55" s="225"/>
      <c r="F55" s="225"/>
      <c r="G55" s="225"/>
      <c r="H55" s="225"/>
      <c r="I55" s="225"/>
      <c r="J55" s="225"/>
      <c r="K55" s="225"/>
      <c r="L55" s="413"/>
      <c r="M55" s="413"/>
      <c r="N55" s="413"/>
      <c r="O55" s="225"/>
      <c r="P55" s="225"/>
      <c r="Q55" s="225"/>
      <c r="R55" s="225"/>
      <c r="S55" s="225"/>
      <c r="T55" s="225"/>
      <c r="U55" s="225"/>
      <c r="V55" s="225"/>
      <c r="W55" s="225"/>
      <c r="X55" s="225"/>
      <c r="Y55" s="225"/>
      <c r="Z55" s="225"/>
      <c r="AA55" s="140"/>
    </row>
    <row r="56">
      <c r="A56" s="412"/>
      <c r="B56" s="225"/>
      <c r="C56" s="225"/>
      <c r="D56" s="225"/>
      <c r="E56" s="225"/>
      <c r="F56" s="225"/>
      <c r="G56" s="225"/>
      <c r="H56" s="225"/>
      <c r="I56" s="225"/>
      <c r="J56" s="225"/>
      <c r="K56" s="225"/>
      <c r="L56" s="413"/>
      <c r="M56" s="413"/>
      <c r="N56" s="413"/>
      <c r="O56" s="225"/>
      <c r="P56" s="225"/>
      <c r="Q56" s="225"/>
      <c r="R56" s="225"/>
      <c r="S56" s="225"/>
      <c r="T56" s="225"/>
      <c r="U56" s="225"/>
      <c r="V56" s="225"/>
      <c r="W56" s="225"/>
      <c r="X56" s="225"/>
      <c r="Y56" s="225"/>
      <c r="Z56" s="225"/>
      <c r="AA56" s="140"/>
    </row>
    <row r="57">
      <c r="A57" s="412"/>
      <c r="B57" s="225"/>
      <c r="C57" s="225"/>
      <c r="D57" s="225"/>
      <c r="E57" s="225"/>
      <c r="F57" s="225"/>
      <c r="G57" s="225"/>
      <c r="H57" s="225"/>
      <c r="I57" s="225"/>
      <c r="J57" s="225"/>
      <c r="K57" s="225"/>
      <c r="L57" s="413"/>
      <c r="M57" s="413"/>
      <c r="N57" s="413"/>
      <c r="O57" s="225"/>
      <c r="P57" s="225"/>
      <c r="Q57" s="225"/>
      <c r="R57" s="225"/>
      <c r="S57" s="225"/>
      <c r="T57" s="225"/>
      <c r="U57" s="225"/>
      <c r="V57" s="225"/>
      <c r="W57" s="225"/>
      <c r="X57" s="225"/>
      <c r="Y57" s="225"/>
      <c r="Z57" s="225"/>
      <c r="AA57" s="140"/>
    </row>
    <row r="58">
      <c r="A58" s="412"/>
      <c r="B58" s="225"/>
      <c r="C58" s="225"/>
      <c r="D58" s="225"/>
      <c r="E58" s="225"/>
      <c r="F58" s="225"/>
      <c r="G58" s="225"/>
      <c r="H58" s="225"/>
      <c r="I58" s="225"/>
      <c r="J58" s="225"/>
      <c r="K58" s="225"/>
      <c r="L58" s="413"/>
      <c r="M58" s="413"/>
      <c r="N58" s="413"/>
      <c r="O58" s="225"/>
      <c r="P58" s="225"/>
      <c r="Q58" s="225"/>
      <c r="R58" s="225"/>
      <c r="S58" s="225"/>
      <c r="T58" s="225"/>
      <c r="U58" s="225"/>
      <c r="V58" s="225"/>
      <c r="W58" s="225"/>
      <c r="X58" s="225"/>
      <c r="Y58" s="225"/>
      <c r="Z58" s="225"/>
      <c r="AA58" s="140"/>
    </row>
    <row r="59">
      <c r="A59" s="412"/>
      <c r="B59" s="225"/>
      <c r="C59" s="225"/>
      <c r="D59" s="225"/>
      <c r="E59" s="225"/>
      <c r="F59" s="225"/>
      <c r="G59" s="225"/>
      <c r="H59" s="225"/>
      <c r="I59" s="225"/>
      <c r="J59" s="225"/>
      <c r="K59" s="225"/>
      <c r="L59" s="413"/>
      <c r="M59" s="413"/>
      <c r="N59" s="413"/>
      <c r="O59" s="225"/>
      <c r="P59" s="225"/>
      <c r="Q59" s="225"/>
      <c r="R59" s="225"/>
      <c r="S59" s="225"/>
      <c r="T59" s="225"/>
      <c r="U59" s="225"/>
      <c r="V59" s="225"/>
      <c r="W59" s="225"/>
      <c r="X59" s="225"/>
      <c r="Y59" s="225"/>
      <c r="Z59" s="225"/>
      <c r="AA59" s="140"/>
    </row>
    <row r="60">
      <c r="A60" s="412"/>
      <c r="B60" s="225"/>
      <c r="C60" s="225"/>
      <c r="D60" s="225"/>
      <c r="E60" s="225"/>
      <c r="F60" s="225"/>
      <c r="G60" s="225"/>
      <c r="H60" s="225"/>
      <c r="I60" s="225"/>
      <c r="J60" s="225"/>
      <c r="K60" s="225"/>
      <c r="L60" s="413"/>
      <c r="M60" s="413"/>
      <c r="N60" s="413"/>
      <c r="O60" s="225"/>
      <c r="P60" s="225"/>
      <c r="Q60" s="225"/>
      <c r="R60" s="225"/>
      <c r="S60" s="225"/>
      <c r="T60" s="225"/>
      <c r="U60" s="225"/>
      <c r="V60" s="225"/>
      <c r="W60" s="225"/>
      <c r="X60" s="225"/>
      <c r="Y60" s="225"/>
      <c r="Z60" s="225"/>
      <c r="AA60" s="140"/>
    </row>
    <row r="61">
      <c r="A61" s="412"/>
      <c r="B61" s="225"/>
      <c r="C61" s="225"/>
      <c r="D61" s="225"/>
      <c r="E61" s="225"/>
      <c r="F61" s="225"/>
      <c r="G61" s="225"/>
      <c r="H61" s="225"/>
      <c r="I61" s="225"/>
      <c r="J61" s="225"/>
      <c r="K61" s="225"/>
      <c r="L61" s="413"/>
      <c r="M61" s="413"/>
      <c r="N61" s="413"/>
      <c r="O61" s="225"/>
      <c r="P61" s="225"/>
      <c r="Q61" s="225"/>
      <c r="R61" s="225"/>
      <c r="S61" s="225"/>
      <c r="T61" s="225"/>
      <c r="U61" s="225"/>
      <c r="V61" s="225"/>
      <c r="W61" s="225"/>
      <c r="X61" s="225"/>
      <c r="Y61" s="225"/>
      <c r="Z61" s="225"/>
      <c r="AA61" s="140"/>
    </row>
    <row r="62">
      <c r="A62" s="412"/>
      <c r="B62" s="225"/>
      <c r="C62" s="225"/>
      <c r="D62" s="225"/>
      <c r="E62" s="225"/>
      <c r="F62" s="225"/>
      <c r="G62" s="225"/>
      <c r="H62" s="225"/>
      <c r="I62" s="225"/>
      <c r="J62" s="225"/>
      <c r="K62" s="225"/>
      <c r="L62" s="413"/>
      <c r="M62" s="413"/>
      <c r="N62" s="413"/>
      <c r="O62" s="225"/>
      <c r="P62" s="225"/>
      <c r="Q62" s="225"/>
      <c r="R62" s="225"/>
      <c r="S62" s="225"/>
      <c r="T62" s="225"/>
      <c r="U62" s="225"/>
      <c r="V62" s="225"/>
      <c r="W62" s="225"/>
      <c r="X62" s="225"/>
      <c r="Y62" s="225"/>
      <c r="Z62" s="225"/>
      <c r="AA62" s="140"/>
    </row>
    <row r="63">
      <c r="A63" s="412"/>
      <c r="B63" s="225"/>
      <c r="C63" s="225"/>
      <c r="D63" s="225"/>
      <c r="E63" s="225"/>
      <c r="F63" s="225"/>
      <c r="G63" s="225"/>
      <c r="H63" s="225"/>
      <c r="I63" s="225"/>
      <c r="J63" s="225"/>
      <c r="K63" s="225"/>
      <c r="L63" s="413"/>
      <c r="M63" s="413"/>
      <c r="N63" s="413"/>
      <c r="O63" s="225"/>
      <c r="P63" s="225"/>
      <c r="Q63" s="225"/>
      <c r="R63" s="225"/>
      <c r="S63" s="225"/>
      <c r="T63" s="225"/>
      <c r="U63" s="225"/>
      <c r="V63" s="225"/>
      <c r="W63" s="225"/>
      <c r="X63" s="225"/>
      <c r="Y63" s="225"/>
      <c r="Z63" s="225"/>
      <c r="AA63" s="140"/>
    </row>
    <row r="64">
      <c r="A64" s="412"/>
      <c r="B64" s="225"/>
      <c r="C64" s="225"/>
      <c r="D64" s="225"/>
      <c r="E64" s="225"/>
      <c r="F64" s="225"/>
      <c r="G64" s="225"/>
      <c r="H64" s="225"/>
      <c r="I64" s="225"/>
      <c r="J64" s="225"/>
      <c r="K64" s="225"/>
      <c r="L64" s="413"/>
      <c r="M64" s="413"/>
      <c r="N64" s="413"/>
      <c r="O64" s="225"/>
      <c r="P64" s="225"/>
      <c r="Q64" s="225"/>
      <c r="R64" s="225"/>
      <c r="S64" s="225"/>
      <c r="T64" s="225"/>
      <c r="U64" s="225"/>
      <c r="V64" s="225"/>
      <c r="W64" s="225"/>
      <c r="X64" s="225"/>
      <c r="Y64" s="225"/>
      <c r="Z64" s="225"/>
      <c r="AA64" s="140"/>
    </row>
    <row r="65">
      <c r="A65" s="412"/>
      <c r="B65" s="225"/>
      <c r="C65" s="225"/>
      <c r="D65" s="225"/>
      <c r="E65" s="225"/>
      <c r="F65" s="225"/>
      <c r="G65" s="225"/>
      <c r="H65" s="225"/>
      <c r="I65" s="225"/>
      <c r="J65" s="225"/>
      <c r="K65" s="225"/>
      <c r="L65" s="413"/>
      <c r="M65" s="413"/>
      <c r="N65" s="413"/>
      <c r="O65" s="225"/>
      <c r="P65" s="225"/>
      <c r="Q65" s="225"/>
      <c r="R65" s="225"/>
      <c r="S65" s="225"/>
      <c r="T65" s="225"/>
      <c r="U65" s="225"/>
      <c r="V65" s="225"/>
      <c r="W65" s="225"/>
      <c r="X65" s="225"/>
      <c r="Y65" s="225"/>
      <c r="Z65" s="225"/>
      <c r="AA65" s="140"/>
    </row>
    <row r="66">
      <c r="A66" s="412"/>
      <c r="B66" s="225"/>
      <c r="C66" s="225"/>
      <c r="D66" s="225"/>
      <c r="E66" s="225"/>
      <c r="F66" s="225"/>
      <c r="G66" s="225"/>
      <c r="H66" s="225"/>
      <c r="I66" s="225"/>
      <c r="J66" s="225"/>
      <c r="K66" s="225"/>
      <c r="L66" s="413"/>
      <c r="M66" s="413"/>
      <c r="N66" s="413"/>
      <c r="O66" s="225"/>
      <c r="P66" s="225"/>
      <c r="Q66" s="225"/>
      <c r="R66" s="225"/>
      <c r="S66" s="225"/>
      <c r="T66" s="225"/>
      <c r="U66" s="225"/>
      <c r="V66" s="225"/>
      <c r="W66" s="225"/>
      <c r="X66" s="225"/>
      <c r="Y66" s="225"/>
      <c r="Z66" s="225"/>
      <c r="AA66" s="140"/>
    </row>
    <row r="67">
      <c r="A67" s="412"/>
      <c r="B67" s="225"/>
      <c r="C67" s="225"/>
      <c r="D67" s="225"/>
      <c r="E67" s="225"/>
      <c r="F67" s="225"/>
      <c r="G67" s="225"/>
      <c r="H67" s="225"/>
      <c r="I67" s="225"/>
      <c r="J67" s="225"/>
      <c r="K67" s="225"/>
      <c r="L67" s="413"/>
      <c r="M67" s="413"/>
      <c r="N67" s="413"/>
      <c r="O67" s="225"/>
      <c r="P67" s="225"/>
      <c r="Q67" s="225"/>
      <c r="R67" s="225"/>
      <c r="S67" s="225"/>
      <c r="T67" s="225"/>
      <c r="U67" s="225"/>
      <c r="V67" s="225"/>
      <c r="W67" s="225"/>
      <c r="X67" s="225"/>
      <c r="Y67" s="225"/>
      <c r="Z67" s="225"/>
      <c r="AA67" s="140"/>
    </row>
    <row r="68">
      <c r="A68" s="412"/>
      <c r="B68" s="225"/>
      <c r="C68" s="225"/>
      <c r="D68" s="225"/>
      <c r="E68" s="225"/>
      <c r="F68" s="225"/>
      <c r="G68" s="225"/>
      <c r="H68" s="225"/>
      <c r="I68" s="225"/>
      <c r="J68" s="225"/>
      <c r="K68" s="225"/>
      <c r="L68" s="413"/>
      <c r="M68" s="413"/>
      <c r="N68" s="413"/>
      <c r="O68" s="225"/>
      <c r="P68" s="225"/>
      <c r="Q68" s="225"/>
      <c r="R68" s="225"/>
      <c r="S68" s="225"/>
      <c r="T68" s="225"/>
      <c r="U68" s="225"/>
      <c r="V68" s="225"/>
      <c r="W68" s="225"/>
      <c r="X68" s="225"/>
      <c r="Y68" s="225"/>
      <c r="Z68" s="225"/>
      <c r="AA68" s="140"/>
    </row>
    <row r="69">
      <c r="A69" s="412"/>
      <c r="B69" s="225"/>
      <c r="C69" s="225"/>
      <c r="D69" s="225"/>
      <c r="E69" s="225"/>
      <c r="F69" s="225"/>
      <c r="G69" s="225"/>
      <c r="H69" s="225"/>
      <c r="I69" s="225"/>
      <c r="J69" s="225"/>
      <c r="K69" s="225"/>
      <c r="L69" s="413"/>
      <c r="M69" s="413"/>
      <c r="N69" s="413"/>
      <c r="O69" s="225"/>
      <c r="P69" s="225"/>
      <c r="Q69" s="225"/>
      <c r="R69" s="225"/>
      <c r="S69" s="225"/>
      <c r="T69" s="225"/>
      <c r="U69" s="225"/>
      <c r="V69" s="225"/>
      <c r="W69" s="225"/>
      <c r="X69" s="225"/>
      <c r="Y69" s="225"/>
      <c r="Z69" s="225"/>
      <c r="AA69" s="140"/>
    </row>
    <row r="70">
      <c r="A70" s="412"/>
      <c r="B70" s="225"/>
      <c r="C70" s="225"/>
      <c r="D70" s="225"/>
      <c r="E70" s="225"/>
      <c r="F70" s="225"/>
      <c r="G70" s="225"/>
      <c r="H70" s="225"/>
      <c r="I70" s="225"/>
      <c r="J70" s="225"/>
      <c r="K70" s="225"/>
      <c r="L70" s="413"/>
      <c r="M70" s="413"/>
      <c r="N70" s="413"/>
      <c r="O70" s="225"/>
      <c r="P70" s="225"/>
      <c r="Q70" s="225"/>
      <c r="R70" s="225"/>
      <c r="S70" s="225"/>
      <c r="T70" s="225"/>
      <c r="U70" s="225"/>
      <c r="V70" s="225"/>
      <c r="W70" s="225"/>
      <c r="X70" s="225"/>
      <c r="Y70" s="225"/>
      <c r="Z70" s="225"/>
      <c r="AA70" s="140"/>
    </row>
    <row r="71">
      <c r="A71" s="412"/>
      <c r="B71" s="225"/>
      <c r="C71" s="225"/>
      <c r="D71" s="225"/>
      <c r="E71" s="225"/>
      <c r="F71" s="225"/>
      <c r="G71" s="225"/>
      <c r="H71" s="225"/>
      <c r="I71" s="225"/>
      <c r="J71" s="225"/>
      <c r="K71" s="225"/>
      <c r="L71" s="413"/>
      <c r="M71" s="413"/>
      <c r="N71" s="413"/>
      <c r="O71" s="225"/>
      <c r="P71" s="225"/>
      <c r="Q71" s="225"/>
      <c r="R71" s="225"/>
      <c r="S71" s="225"/>
      <c r="T71" s="225"/>
      <c r="U71" s="225"/>
      <c r="V71" s="225"/>
      <c r="W71" s="225"/>
      <c r="X71" s="225"/>
      <c r="Y71" s="225"/>
      <c r="Z71" s="225"/>
      <c r="AA71" s="140"/>
    </row>
    <row r="72">
      <c r="A72" s="412"/>
      <c r="B72" s="225"/>
      <c r="C72" s="225"/>
      <c r="D72" s="225"/>
      <c r="E72" s="225"/>
      <c r="F72" s="225"/>
      <c r="G72" s="225"/>
      <c r="H72" s="225"/>
      <c r="I72" s="225"/>
      <c r="J72" s="225"/>
      <c r="K72" s="225"/>
      <c r="L72" s="413"/>
      <c r="M72" s="413"/>
      <c r="N72" s="413"/>
      <c r="O72" s="225"/>
      <c r="P72" s="225"/>
      <c r="Q72" s="225"/>
      <c r="R72" s="225"/>
      <c r="S72" s="225"/>
      <c r="T72" s="225"/>
      <c r="U72" s="225"/>
      <c r="V72" s="225"/>
      <c r="W72" s="225"/>
      <c r="X72" s="225"/>
      <c r="Y72" s="225"/>
      <c r="Z72" s="225"/>
      <c r="AA72" s="140"/>
    </row>
    <row r="73">
      <c r="A73" s="412"/>
      <c r="B73" s="225"/>
      <c r="C73" s="225"/>
      <c r="D73" s="225"/>
      <c r="E73" s="225"/>
      <c r="F73" s="225"/>
      <c r="G73" s="225"/>
      <c r="H73" s="225"/>
      <c r="I73" s="225"/>
      <c r="J73" s="225"/>
      <c r="K73" s="225"/>
      <c r="L73" s="413"/>
      <c r="M73" s="413"/>
      <c r="N73" s="413"/>
      <c r="O73" s="225"/>
      <c r="P73" s="225"/>
      <c r="Q73" s="225"/>
      <c r="R73" s="225"/>
      <c r="S73" s="225"/>
      <c r="T73" s="225"/>
      <c r="U73" s="225"/>
      <c r="V73" s="225"/>
      <c r="W73" s="225"/>
      <c r="X73" s="225"/>
      <c r="Y73" s="225"/>
      <c r="Z73" s="225"/>
      <c r="AA73" s="140"/>
    </row>
    <row r="74">
      <c r="A74" s="412"/>
      <c r="B74" s="225"/>
      <c r="C74" s="225"/>
      <c r="D74" s="225"/>
      <c r="E74" s="225"/>
      <c r="F74" s="225"/>
      <c r="G74" s="225"/>
      <c r="H74" s="225"/>
      <c r="I74" s="225"/>
      <c r="J74" s="225"/>
      <c r="K74" s="225"/>
      <c r="L74" s="413"/>
      <c r="M74" s="413"/>
      <c r="N74" s="413"/>
      <c r="O74" s="225"/>
      <c r="P74" s="225"/>
      <c r="Q74" s="225"/>
      <c r="R74" s="225"/>
      <c r="S74" s="225"/>
      <c r="T74" s="225"/>
      <c r="U74" s="225"/>
      <c r="V74" s="225"/>
      <c r="W74" s="225"/>
      <c r="X74" s="225"/>
      <c r="Y74" s="225"/>
      <c r="Z74" s="225"/>
      <c r="AA74" s="140"/>
    </row>
    <row r="75">
      <c r="A75" s="412"/>
      <c r="B75" s="225"/>
      <c r="C75" s="225"/>
      <c r="D75" s="225"/>
      <c r="E75" s="225"/>
      <c r="F75" s="225"/>
      <c r="G75" s="225"/>
      <c r="H75" s="225"/>
      <c r="I75" s="225"/>
      <c r="J75" s="225"/>
      <c r="K75" s="225"/>
      <c r="L75" s="413"/>
      <c r="M75" s="413"/>
      <c r="N75" s="413"/>
      <c r="O75" s="225"/>
      <c r="P75" s="225"/>
      <c r="Q75" s="225"/>
      <c r="R75" s="225"/>
      <c r="S75" s="225"/>
      <c r="T75" s="225"/>
      <c r="U75" s="225"/>
      <c r="V75" s="225"/>
      <c r="W75" s="225"/>
      <c r="X75" s="225"/>
      <c r="Y75" s="225"/>
      <c r="Z75" s="225"/>
      <c r="AA75" s="140"/>
    </row>
    <row r="76">
      <c r="A76" s="412"/>
      <c r="B76" s="225"/>
      <c r="C76" s="225"/>
      <c r="D76" s="225"/>
      <c r="E76" s="225"/>
      <c r="F76" s="225"/>
      <c r="G76" s="225"/>
      <c r="H76" s="225"/>
      <c r="I76" s="225"/>
      <c r="J76" s="225"/>
      <c r="K76" s="225"/>
      <c r="L76" s="413"/>
      <c r="M76" s="413"/>
      <c r="N76" s="413"/>
      <c r="O76" s="225"/>
      <c r="P76" s="225"/>
      <c r="Q76" s="225"/>
      <c r="R76" s="225"/>
      <c r="S76" s="225"/>
      <c r="T76" s="225"/>
      <c r="U76" s="225"/>
      <c r="V76" s="225"/>
      <c r="W76" s="225"/>
      <c r="X76" s="225"/>
      <c r="Y76" s="225"/>
      <c r="Z76" s="225"/>
      <c r="AA76" s="140"/>
    </row>
    <row r="77">
      <c r="A77" s="412"/>
      <c r="B77" s="225"/>
      <c r="C77" s="225"/>
      <c r="D77" s="225"/>
      <c r="E77" s="225"/>
      <c r="F77" s="225"/>
      <c r="G77" s="225"/>
      <c r="H77" s="225"/>
      <c r="I77" s="225"/>
      <c r="J77" s="225"/>
      <c r="K77" s="225"/>
      <c r="L77" s="413"/>
      <c r="M77" s="413"/>
      <c r="N77" s="413"/>
      <c r="O77" s="225"/>
      <c r="P77" s="225"/>
      <c r="Q77" s="225"/>
      <c r="R77" s="225"/>
      <c r="S77" s="225"/>
      <c r="T77" s="225"/>
      <c r="U77" s="225"/>
      <c r="V77" s="225"/>
      <c r="W77" s="225"/>
      <c r="X77" s="225"/>
      <c r="Y77" s="225"/>
      <c r="Z77" s="225"/>
      <c r="AA77" s="140"/>
    </row>
    <row r="78">
      <c r="A78" s="412"/>
      <c r="B78" s="225"/>
      <c r="C78" s="225"/>
      <c r="D78" s="225"/>
      <c r="E78" s="225"/>
      <c r="F78" s="225"/>
      <c r="G78" s="225"/>
      <c r="H78" s="225"/>
      <c r="I78" s="225"/>
      <c r="J78" s="225"/>
      <c r="K78" s="225"/>
      <c r="L78" s="413"/>
      <c r="M78" s="413"/>
      <c r="N78" s="413"/>
      <c r="O78" s="225"/>
      <c r="P78" s="225"/>
      <c r="Q78" s="225"/>
      <c r="R78" s="225"/>
      <c r="S78" s="225"/>
      <c r="T78" s="225"/>
      <c r="U78" s="225"/>
      <c r="V78" s="225"/>
      <c r="W78" s="225"/>
      <c r="X78" s="225"/>
      <c r="Y78" s="225"/>
      <c r="Z78" s="225"/>
      <c r="AA78" s="140"/>
    </row>
    <row r="79">
      <c r="A79" s="412"/>
      <c r="B79" s="225"/>
      <c r="C79" s="225"/>
      <c r="D79" s="225"/>
      <c r="E79" s="225"/>
      <c r="F79" s="225"/>
      <c r="G79" s="225"/>
      <c r="H79" s="225"/>
      <c r="I79" s="225"/>
      <c r="J79" s="225"/>
      <c r="K79" s="225"/>
      <c r="L79" s="413"/>
      <c r="M79" s="413"/>
      <c r="N79" s="413"/>
      <c r="O79" s="225"/>
      <c r="P79" s="225"/>
      <c r="Q79" s="225"/>
      <c r="R79" s="225"/>
      <c r="S79" s="225"/>
      <c r="T79" s="225"/>
      <c r="U79" s="225"/>
      <c r="V79" s="225"/>
      <c r="W79" s="225"/>
      <c r="X79" s="225"/>
      <c r="Y79" s="225"/>
      <c r="Z79" s="225"/>
      <c r="AA79" s="140"/>
    </row>
    <row r="80">
      <c r="A80" s="412"/>
      <c r="B80" s="225"/>
      <c r="C80" s="225"/>
      <c r="D80" s="225"/>
      <c r="E80" s="225"/>
      <c r="F80" s="225"/>
      <c r="G80" s="225"/>
      <c r="H80" s="225"/>
      <c r="I80" s="225"/>
      <c r="J80" s="225"/>
      <c r="K80" s="225"/>
      <c r="L80" s="413"/>
      <c r="M80" s="413"/>
      <c r="N80" s="413"/>
      <c r="O80" s="225"/>
      <c r="P80" s="225"/>
      <c r="Q80" s="225"/>
      <c r="R80" s="225"/>
      <c r="S80" s="225"/>
      <c r="T80" s="225"/>
      <c r="U80" s="225"/>
      <c r="V80" s="225"/>
      <c r="W80" s="225"/>
      <c r="X80" s="225"/>
      <c r="Y80" s="225"/>
      <c r="Z80" s="225"/>
      <c r="AA80" s="140"/>
    </row>
    <row r="81">
      <c r="A81" s="412"/>
      <c r="B81" s="225"/>
      <c r="C81" s="225"/>
      <c r="D81" s="225"/>
      <c r="E81" s="225"/>
      <c r="F81" s="225"/>
      <c r="G81" s="225"/>
      <c r="H81" s="225"/>
      <c r="I81" s="225"/>
      <c r="J81" s="225"/>
      <c r="K81" s="225"/>
      <c r="L81" s="413"/>
      <c r="M81" s="413"/>
      <c r="N81" s="413"/>
      <c r="O81" s="225"/>
      <c r="P81" s="225"/>
      <c r="Q81" s="225"/>
      <c r="R81" s="225"/>
      <c r="S81" s="225"/>
      <c r="T81" s="225"/>
      <c r="U81" s="225"/>
      <c r="V81" s="225"/>
      <c r="W81" s="225"/>
      <c r="X81" s="225"/>
      <c r="Y81" s="225"/>
      <c r="Z81" s="225"/>
      <c r="AA81" s="140"/>
    </row>
    <row r="82">
      <c r="A82" s="412"/>
      <c r="B82" s="225"/>
      <c r="C82" s="225"/>
      <c r="D82" s="225"/>
      <c r="E82" s="225"/>
      <c r="F82" s="225"/>
      <c r="G82" s="225"/>
      <c r="H82" s="225"/>
      <c r="I82" s="225"/>
      <c r="J82" s="225"/>
      <c r="K82" s="225"/>
      <c r="L82" s="413"/>
      <c r="M82" s="413"/>
      <c r="N82" s="413"/>
      <c r="O82" s="225"/>
      <c r="P82" s="225"/>
      <c r="Q82" s="225"/>
      <c r="R82" s="225"/>
      <c r="S82" s="225"/>
      <c r="T82" s="225"/>
      <c r="U82" s="225"/>
      <c r="V82" s="225"/>
      <c r="W82" s="225"/>
      <c r="X82" s="225"/>
      <c r="Y82" s="225"/>
      <c r="Z82" s="225"/>
      <c r="AA82" s="140"/>
    </row>
    <row r="83">
      <c r="A83" s="412"/>
      <c r="B83" s="225"/>
      <c r="C83" s="225"/>
      <c r="D83" s="225"/>
      <c r="E83" s="225"/>
      <c r="F83" s="225"/>
      <c r="G83" s="225"/>
      <c r="H83" s="225"/>
      <c r="I83" s="225"/>
      <c r="J83" s="225"/>
      <c r="K83" s="225"/>
      <c r="L83" s="413"/>
      <c r="M83" s="413"/>
      <c r="N83" s="413"/>
      <c r="O83" s="225"/>
      <c r="P83" s="225"/>
      <c r="Q83" s="225"/>
      <c r="R83" s="225"/>
      <c r="S83" s="225"/>
      <c r="T83" s="225"/>
      <c r="U83" s="225"/>
      <c r="V83" s="225"/>
      <c r="W83" s="225"/>
      <c r="X83" s="225"/>
      <c r="Y83" s="225"/>
      <c r="Z83" s="225"/>
      <c r="AA83" s="140"/>
    </row>
    <row r="84">
      <c r="A84" s="412"/>
      <c r="B84" s="225"/>
      <c r="C84" s="225"/>
      <c r="D84" s="225"/>
      <c r="E84" s="225"/>
      <c r="F84" s="225"/>
      <c r="G84" s="225"/>
      <c r="H84" s="225"/>
      <c r="I84" s="225"/>
      <c r="J84" s="225"/>
      <c r="K84" s="225"/>
      <c r="L84" s="413"/>
      <c r="M84" s="413"/>
      <c r="N84" s="413"/>
      <c r="O84" s="225"/>
      <c r="P84" s="225"/>
      <c r="Q84" s="225"/>
      <c r="R84" s="225"/>
      <c r="S84" s="225"/>
      <c r="T84" s="225"/>
      <c r="U84" s="225"/>
      <c r="V84" s="225"/>
      <c r="W84" s="225"/>
      <c r="X84" s="225"/>
      <c r="Y84" s="225"/>
      <c r="Z84" s="225"/>
      <c r="AA84" s="140"/>
    </row>
    <row r="85">
      <c r="A85" s="412"/>
      <c r="B85" s="225"/>
      <c r="C85" s="225"/>
      <c r="D85" s="225"/>
      <c r="E85" s="225"/>
      <c r="F85" s="225"/>
      <c r="G85" s="225"/>
      <c r="H85" s="225"/>
      <c r="I85" s="225"/>
      <c r="J85" s="225"/>
      <c r="K85" s="225"/>
      <c r="L85" s="413"/>
      <c r="M85" s="413"/>
      <c r="N85" s="413"/>
      <c r="O85" s="225"/>
      <c r="P85" s="225"/>
      <c r="Q85" s="225"/>
      <c r="R85" s="225"/>
      <c r="S85" s="225"/>
      <c r="T85" s="225"/>
      <c r="U85" s="225"/>
      <c r="V85" s="225"/>
      <c r="W85" s="225"/>
      <c r="X85" s="225"/>
      <c r="Y85" s="225"/>
      <c r="Z85" s="225"/>
      <c r="AA85" s="140"/>
    </row>
    <row r="86">
      <c r="A86" s="412"/>
      <c r="B86" s="225"/>
      <c r="C86" s="225"/>
      <c r="D86" s="225"/>
      <c r="E86" s="225"/>
      <c r="F86" s="225"/>
      <c r="G86" s="225"/>
      <c r="H86" s="225"/>
      <c r="I86" s="225"/>
      <c r="J86" s="225"/>
      <c r="K86" s="225"/>
      <c r="L86" s="413"/>
      <c r="M86" s="413"/>
      <c r="N86" s="413"/>
      <c r="O86" s="225"/>
      <c r="P86" s="225"/>
      <c r="Q86" s="225"/>
      <c r="R86" s="225"/>
      <c r="S86" s="225"/>
      <c r="T86" s="225"/>
      <c r="U86" s="225"/>
      <c r="V86" s="225"/>
      <c r="W86" s="225"/>
      <c r="X86" s="225"/>
      <c r="Y86" s="225"/>
      <c r="Z86" s="225"/>
      <c r="AA86" s="140"/>
    </row>
    <row r="87">
      <c r="A87" s="412"/>
      <c r="B87" s="225"/>
      <c r="C87" s="225"/>
      <c r="D87" s="225"/>
      <c r="E87" s="225"/>
      <c r="F87" s="225"/>
      <c r="G87" s="225"/>
      <c r="H87" s="225"/>
      <c r="I87" s="225"/>
      <c r="J87" s="225"/>
      <c r="K87" s="225"/>
      <c r="L87" s="413"/>
      <c r="M87" s="413"/>
      <c r="N87" s="413"/>
      <c r="O87" s="225"/>
      <c r="P87" s="225"/>
      <c r="Q87" s="225"/>
      <c r="R87" s="225"/>
      <c r="S87" s="225"/>
      <c r="T87" s="225"/>
      <c r="U87" s="225"/>
      <c r="V87" s="225"/>
      <c r="W87" s="225"/>
      <c r="X87" s="225"/>
      <c r="Y87" s="225"/>
      <c r="Z87" s="225"/>
      <c r="AA87" s="140"/>
    </row>
    <row r="88">
      <c r="A88" s="412"/>
      <c r="B88" s="225"/>
      <c r="C88" s="225"/>
      <c r="D88" s="225"/>
      <c r="E88" s="225"/>
      <c r="F88" s="225"/>
      <c r="G88" s="225"/>
      <c r="H88" s="225"/>
      <c r="I88" s="225"/>
      <c r="J88" s="225"/>
      <c r="K88" s="225"/>
      <c r="L88" s="413"/>
      <c r="M88" s="413"/>
      <c r="N88" s="413"/>
      <c r="O88" s="225"/>
      <c r="P88" s="225"/>
      <c r="Q88" s="225"/>
      <c r="R88" s="225"/>
      <c r="S88" s="225"/>
      <c r="T88" s="225"/>
      <c r="U88" s="225"/>
      <c r="V88" s="225"/>
      <c r="W88" s="225"/>
      <c r="X88" s="225"/>
      <c r="Y88" s="225"/>
      <c r="Z88" s="225"/>
      <c r="AA88" s="140"/>
    </row>
    <row r="89">
      <c r="A89" s="412"/>
      <c r="B89" s="225"/>
      <c r="C89" s="225"/>
      <c r="D89" s="225"/>
      <c r="E89" s="225"/>
      <c r="F89" s="225"/>
      <c r="G89" s="225"/>
      <c r="H89" s="225"/>
      <c r="I89" s="225"/>
      <c r="J89" s="225"/>
      <c r="K89" s="225"/>
      <c r="L89" s="413"/>
      <c r="M89" s="413"/>
      <c r="N89" s="413"/>
      <c r="O89" s="225"/>
      <c r="P89" s="225"/>
      <c r="Q89" s="225"/>
      <c r="R89" s="225"/>
      <c r="S89" s="225"/>
      <c r="T89" s="225"/>
      <c r="U89" s="225"/>
      <c r="V89" s="225"/>
      <c r="W89" s="225"/>
      <c r="X89" s="225"/>
      <c r="Y89" s="225"/>
      <c r="Z89" s="225"/>
      <c r="AA89" s="140"/>
    </row>
    <row r="90">
      <c r="A90" s="412"/>
      <c r="B90" s="225"/>
      <c r="C90" s="225"/>
      <c r="D90" s="225"/>
      <c r="E90" s="225"/>
      <c r="F90" s="225"/>
      <c r="G90" s="225"/>
      <c r="H90" s="225"/>
      <c r="I90" s="225"/>
      <c r="J90" s="225"/>
      <c r="K90" s="225"/>
      <c r="L90" s="413"/>
      <c r="M90" s="413"/>
      <c r="N90" s="413"/>
      <c r="O90" s="225"/>
      <c r="P90" s="225"/>
      <c r="Q90" s="225"/>
      <c r="R90" s="225"/>
      <c r="S90" s="225"/>
      <c r="T90" s="225"/>
      <c r="U90" s="225"/>
      <c r="V90" s="225"/>
      <c r="W90" s="225"/>
      <c r="X90" s="225"/>
      <c r="Y90" s="225"/>
      <c r="Z90" s="225"/>
      <c r="AA90" s="140"/>
    </row>
    <row r="91">
      <c r="A91" s="412"/>
      <c r="B91" s="225"/>
      <c r="C91" s="225"/>
      <c r="D91" s="225"/>
      <c r="E91" s="225"/>
      <c r="F91" s="225"/>
      <c r="G91" s="225"/>
      <c r="H91" s="225"/>
      <c r="I91" s="225"/>
      <c r="J91" s="225"/>
      <c r="K91" s="225"/>
      <c r="L91" s="413"/>
      <c r="M91" s="413"/>
      <c r="N91" s="413"/>
      <c r="O91" s="225"/>
      <c r="P91" s="225"/>
      <c r="Q91" s="225"/>
      <c r="R91" s="225"/>
      <c r="S91" s="225"/>
      <c r="T91" s="225"/>
      <c r="U91" s="225"/>
      <c r="V91" s="225"/>
      <c r="W91" s="225"/>
      <c r="X91" s="225"/>
      <c r="Y91" s="225"/>
      <c r="Z91" s="225"/>
      <c r="AA91" s="140"/>
    </row>
    <row r="92">
      <c r="A92" s="412"/>
      <c r="B92" s="225"/>
      <c r="C92" s="225"/>
      <c r="D92" s="225"/>
      <c r="E92" s="225"/>
      <c r="F92" s="225"/>
      <c r="G92" s="225"/>
      <c r="H92" s="225"/>
      <c r="I92" s="225"/>
      <c r="J92" s="225"/>
      <c r="K92" s="225"/>
      <c r="L92" s="413"/>
      <c r="M92" s="413"/>
      <c r="N92" s="413"/>
      <c r="O92" s="225"/>
      <c r="P92" s="225"/>
      <c r="Q92" s="225"/>
      <c r="R92" s="225"/>
      <c r="S92" s="225"/>
      <c r="T92" s="225"/>
      <c r="U92" s="225"/>
      <c r="V92" s="225"/>
      <c r="W92" s="225"/>
      <c r="X92" s="225"/>
      <c r="Y92" s="225"/>
      <c r="Z92" s="225"/>
      <c r="AA92" s="140"/>
    </row>
    <row r="93">
      <c r="A93" s="412"/>
      <c r="B93" s="225"/>
      <c r="C93" s="225"/>
      <c r="D93" s="225"/>
      <c r="E93" s="225"/>
      <c r="F93" s="225"/>
      <c r="G93" s="225"/>
      <c r="H93" s="225"/>
      <c r="I93" s="225"/>
      <c r="J93" s="225"/>
      <c r="K93" s="225"/>
      <c r="L93" s="413"/>
      <c r="M93" s="413"/>
      <c r="N93" s="413"/>
      <c r="O93" s="225"/>
      <c r="P93" s="225"/>
      <c r="Q93" s="225"/>
      <c r="R93" s="225"/>
      <c r="S93" s="225"/>
      <c r="T93" s="225"/>
      <c r="U93" s="225"/>
      <c r="V93" s="225"/>
      <c r="W93" s="225"/>
      <c r="X93" s="225"/>
      <c r="Y93" s="225"/>
      <c r="Z93" s="225"/>
      <c r="AA93" s="140"/>
    </row>
    <row r="94">
      <c r="A94" s="412"/>
      <c r="B94" s="225"/>
      <c r="C94" s="225"/>
      <c r="D94" s="225"/>
      <c r="E94" s="225"/>
      <c r="F94" s="225"/>
      <c r="G94" s="225"/>
      <c r="H94" s="225"/>
      <c r="I94" s="225"/>
      <c r="J94" s="225"/>
      <c r="K94" s="225"/>
      <c r="L94" s="413"/>
      <c r="M94" s="413"/>
      <c r="N94" s="413"/>
      <c r="O94" s="225"/>
      <c r="P94" s="225"/>
      <c r="Q94" s="225"/>
      <c r="R94" s="225"/>
      <c r="S94" s="225"/>
      <c r="T94" s="225"/>
      <c r="U94" s="225"/>
      <c r="V94" s="225"/>
      <c r="W94" s="225"/>
      <c r="X94" s="225"/>
      <c r="Y94" s="225"/>
      <c r="Z94" s="225"/>
      <c r="AA94" s="140"/>
    </row>
    <row r="95">
      <c r="A95" s="412"/>
      <c r="B95" s="225"/>
      <c r="C95" s="225"/>
      <c r="D95" s="225"/>
      <c r="E95" s="225"/>
      <c r="F95" s="225"/>
      <c r="G95" s="225"/>
      <c r="H95" s="225"/>
      <c r="I95" s="225"/>
      <c r="J95" s="225"/>
      <c r="K95" s="225"/>
      <c r="L95" s="413"/>
      <c r="M95" s="413"/>
      <c r="N95" s="413"/>
      <c r="O95" s="225"/>
      <c r="P95" s="225"/>
      <c r="Q95" s="225"/>
      <c r="R95" s="225"/>
      <c r="S95" s="225"/>
      <c r="T95" s="225"/>
      <c r="U95" s="225"/>
      <c r="V95" s="225"/>
      <c r="W95" s="225"/>
      <c r="X95" s="225"/>
      <c r="Y95" s="225"/>
      <c r="Z95" s="225"/>
      <c r="AA95" s="140"/>
    </row>
    <row r="96">
      <c r="A96" s="412"/>
      <c r="B96" s="225"/>
      <c r="C96" s="225"/>
      <c r="D96" s="225"/>
      <c r="E96" s="225"/>
      <c r="F96" s="225"/>
      <c r="G96" s="225"/>
      <c r="H96" s="225"/>
      <c r="I96" s="225"/>
      <c r="J96" s="225"/>
      <c r="K96" s="225"/>
      <c r="L96" s="413"/>
      <c r="M96" s="413"/>
      <c r="N96" s="413"/>
      <c r="O96" s="225"/>
      <c r="P96" s="225"/>
      <c r="Q96" s="225"/>
      <c r="R96" s="225"/>
      <c r="S96" s="225"/>
      <c r="T96" s="225"/>
      <c r="U96" s="225"/>
      <c r="V96" s="225"/>
      <c r="W96" s="225"/>
      <c r="X96" s="225"/>
      <c r="Y96" s="225"/>
      <c r="Z96" s="225"/>
      <c r="AA96" s="140"/>
    </row>
    <row r="97">
      <c r="A97" s="412"/>
      <c r="B97" s="225"/>
      <c r="C97" s="225"/>
      <c r="D97" s="225"/>
      <c r="E97" s="225"/>
      <c r="F97" s="225"/>
      <c r="G97" s="225"/>
      <c r="H97" s="225"/>
      <c r="I97" s="225"/>
      <c r="J97" s="225"/>
      <c r="K97" s="225"/>
      <c r="L97" s="413"/>
      <c r="M97" s="413"/>
      <c r="N97" s="413"/>
      <c r="O97" s="225"/>
      <c r="P97" s="225"/>
      <c r="Q97" s="225"/>
      <c r="R97" s="225"/>
      <c r="S97" s="225"/>
      <c r="T97" s="225"/>
      <c r="U97" s="225"/>
      <c r="V97" s="225"/>
      <c r="W97" s="225"/>
      <c r="X97" s="225"/>
      <c r="Y97" s="225"/>
      <c r="Z97" s="225"/>
      <c r="AA97" s="140"/>
    </row>
    <row r="98">
      <c r="A98" s="412"/>
      <c r="B98" s="225"/>
      <c r="C98" s="225"/>
      <c r="D98" s="225"/>
      <c r="E98" s="225"/>
      <c r="F98" s="225"/>
      <c r="G98" s="225"/>
      <c r="H98" s="225"/>
      <c r="I98" s="225"/>
      <c r="J98" s="225"/>
      <c r="K98" s="225"/>
      <c r="L98" s="413"/>
      <c r="M98" s="413"/>
      <c r="N98" s="413"/>
      <c r="O98" s="225"/>
      <c r="P98" s="225"/>
      <c r="Q98" s="225"/>
      <c r="R98" s="225"/>
      <c r="S98" s="225"/>
      <c r="T98" s="225"/>
      <c r="U98" s="225"/>
      <c r="V98" s="225"/>
      <c r="W98" s="225"/>
      <c r="X98" s="225"/>
      <c r="Y98" s="225"/>
      <c r="Z98" s="225"/>
      <c r="AA98" s="140"/>
    </row>
    <row r="99">
      <c r="A99" s="412"/>
      <c r="B99" s="225"/>
      <c r="C99" s="225"/>
      <c r="D99" s="225"/>
      <c r="E99" s="225"/>
      <c r="F99" s="225"/>
      <c r="G99" s="225"/>
      <c r="H99" s="225"/>
      <c r="I99" s="225"/>
      <c r="J99" s="225"/>
      <c r="K99" s="225"/>
      <c r="L99" s="413"/>
      <c r="M99" s="413"/>
      <c r="N99" s="413"/>
      <c r="O99" s="225"/>
      <c r="P99" s="225"/>
      <c r="Q99" s="225"/>
      <c r="R99" s="225"/>
      <c r="S99" s="225"/>
      <c r="T99" s="225"/>
      <c r="U99" s="225"/>
      <c r="V99" s="225"/>
      <c r="W99" s="225"/>
      <c r="X99" s="225"/>
      <c r="Y99" s="225"/>
      <c r="Z99" s="225"/>
      <c r="AA99" s="140"/>
    </row>
    <row r="100">
      <c r="A100" s="412"/>
      <c r="B100" s="225"/>
      <c r="C100" s="225"/>
      <c r="D100" s="225"/>
      <c r="E100" s="225"/>
      <c r="F100" s="225"/>
      <c r="G100" s="225"/>
      <c r="H100" s="225"/>
      <c r="I100" s="225"/>
      <c r="J100" s="225"/>
      <c r="K100" s="225"/>
      <c r="L100" s="413"/>
      <c r="M100" s="413"/>
      <c r="N100" s="413"/>
      <c r="O100" s="225"/>
      <c r="P100" s="225"/>
      <c r="Q100" s="225"/>
      <c r="R100" s="225"/>
      <c r="S100" s="225"/>
      <c r="T100" s="225"/>
      <c r="U100" s="225"/>
      <c r="V100" s="225"/>
      <c r="W100" s="225"/>
      <c r="X100" s="225"/>
      <c r="Y100" s="225"/>
      <c r="Z100" s="225"/>
      <c r="AA100" s="140"/>
    </row>
  </sheetData>
  <dataValidations>
    <dataValidation type="list" allowBlank="1" showErrorMessage="1" sqref="T2:T100 W2:W100">
      <formula1>Enumerations!$T$2:$T$100</formula1>
    </dataValidation>
    <dataValidation type="list" allowBlank="1" sqref="S2:S100">
      <formula1>"Active,Pending,Complete,Approved,Rejected"</formula1>
    </dataValidation>
  </dataValidations>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966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15.75"/>
    <col customWidth="1" min="3" max="3" width="12.63"/>
    <col customWidth="1" min="4" max="4" width="25.13"/>
    <col customWidth="1" min="5" max="5" width="12.63"/>
    <col customWidth="1" min="6" max="7" width="15.75"/>
    <col customWidth="1" min="8" max="8" width="18.88"/>
    <col customWidth="1" min="9" max="9" width="12.63"/>
    <col customWidth="1" min="10" max="10" width="18.88"/>
    <col customWidth="1" min="11" max="11" width="15.75"/>
    <col customWidth="1" min="12" max="13" width="18.88"/>
    <col customWidth="1" min="14" max="14" width="15.75"/>
    <col customWidth="1" min="15" max="15" width="12.63"/>
    <col customWidth="1" min="16" max="16" width="9.5"/>
    <col customWidth="1" min="17" max="17" width="6.38"/>
    <col customWidth="1" min="18" max="18" width="43.88"/>
    <col customWidth="1" hidden="1" min="19" max="21" width="15.75"/>
    <col customWidth="1" min="22" max="22" width="9.63"/>
    <col customWidth="1" min="23" max="23" width="14.5"/>
    <col customWidth="1" min="24" max="24" width="16.75"/>
    <col customWidth="1" min="25" max="25" width="9.88"/>
    <col customWidth="1" min="26" max="26" width="7.88"/>
    <col customWidth="1" min="27" max="27" width="5.5"/>
    <col customWidth="1" min="28" max="28" width="50.75"/>
    <col customWidth="1" min="29" max="29" width="12.13"/>
    <col customWidth="1" min="30" max="31" width="14.88"/>
  </cols>
  <sheetData>
    <row r="1" ht="24.0" customHeight="1">
      <c r="A1" s="168" t="s">
        <v>1471</v>
      </c>
      <c r="B1" s="168" t="s">
        <v>0</v>
      </c>
      <c r="C1" s="168" t="s">
        <v>1370</v>
      </c>
      <c r="D1" s="168" t="s">
        <v>2179</v>
      </c>
      <c r="E1" s="168" t="s">
        <v>2180</v>
      </c>
      <c r="F1" s="168" t="s">
        <v>2181</v>
      </c>
      <c r="G1" s="168" t="s">
        <v>2182</v>
      </c>
      <c r="H1" s="168" t="s">
        <v>2183</v>
      </c>
      <c r="I1" s="168" t="s">
        <v>2184</v>
      </c>
      <c r="J1" s="168" t="s">
        <v>2185</v>
      </c>
      <c r="K1" s="168" t="s">
        <v>2091</v>
      </c>
      <c r="L1" s="168" t="s">
        <v>17</v>
      </c>
      <c r="M1" s="168" t="s">
        <v>2186</v>
      </c>
      <c r="N1" s="168" t="s">
        <v>2187</v>
      </c>
      <c r="O1" s="168" t="s">
        <v>2077</v>
      </c>
      <c r="P1" s="168" t="s">
        <v>35</v>
      </c>
      <c r="Q1" s="168" t="s">
        <v>37</v>
      </c>
      <c r="R1" s="168" t="s">
        <v>38</v>
      </c>
      <c r="S1" s="23" t="s">
        <v>39</v>
      </c>
      <c r="T1" s="23" t="s">
        <v>40</v>
      </c>
      <c r="U1" s="23" t="s">
        <v>41</v>
      </c>
      <c r="V1" s="381"/>
      <c r="W1" s="381"/>
      <c r="X1" s="381"/>
      <c r="Y1" s="381"/>
      <c r="Z1" s="381"/>
      <c r="AA1" s="381"/>
      <c r="AB1" s="381"/>
      <c r="AC1" s="381"/>
      <c r="AD1" s="381"/>
      <c r="AE1" s="381"/>
      <c r="AF1" s="83"/>
      <c r="AG1" s="83"/>
      <c r="AH1" s="83"/>
      <c r="AI1" s="83"/>
      <c r="AJ1" s="83"/>
    </row>
    <row r="2">
      <c r="A2" s="55" t="s">
        <v>2098</v>
      </c>
      <c r="B2" s="55" t="s">
        <v>43</v>
      </c>
      <c r="C2" s="55" t="s">
        <v>1503</v>
      </c>
      <c r="D2" s="56" t="str">
        <f t="array" ref="D2">_xlfn.XLOOKUP(C2, 'Vendor Directory'!$A$2:$A100, 'Vendor Directory'!$G$2:$G100, "")</f>
        <v>LPS Production</v>
      </c>
      <c r="E2" s="108">
        <v>46296.0</v>
      </c>
      <c r="F2" s="108">
        <v>46310.0</v>
      </c>
      <c r="G2" s="55" t="s">
        <v>2193</v>
      </c>
      <c r="H2" s="314">
        <f>SUMIF('PO Line Items'!$B:$B, A2, 'PO Line Items'!$H:$H)</f>
        <v>12500</v>
      </c>
      <c r="I2" s="182">
        <v>875.0</v>
      </c>
      <c r="J2" s="182">
        <v>500.0</v>
      </c>
      <c r="K2" s="314">
        <f t="shared" ref="K2:K6" si="1">H2+I2+J2</f>
        <v>13875</v>
      </c>
      <c r="L2" s="182">
        <f t="shared" ref="L2:L6" si="2">K2</f>
        <v>13875</v>
      </c>
      <c r="M2" s="182">
        <v>6937.5</v>
      </c>
      <c r="N2" s="182">
        <v>6937.5</v>
      </c>
      <c r="O2" s="416" t="s">
        <v>2108</v>
      </c>
      <c r="P2" s="416" t="s">
        <v>1608</v>
      </c>
      <c r="Q2" s="417" t="b">
        <v>0</v>
      </c>
      <c r="R2" s="418"/>
      <c r="S2" s="418" t="s">
        <v>88</v>
      </c>
      <c r="T2" s="317">
        <v>46296.0</v>
      </c>
      <c r="U2" s="317">
        <v>46296.0</v>
      </c>
      <c r="V2" s="1"/>
      <c r="W2" s="1"/>
      <c r="X2" s="1"/>
      <c r="Y2" s="1"/>
      <c r="Z2" s="1"/>
      <c r="AA2" s="1"/>
      <c r="AB2" s="1"/>
      <c r="AC2" s="1"/>
      <c r="AD2" s="405"/>
      <c r="AE2" s="405"/>
      <c r="AF2" s="1"/>
      <c r="AG2" s="1"/>
      <c r="AH2" s="1"/>
      <c r="AI2" s="1"/>
      <c r="AJ2" s="1"/>
    </row>
    <row r="3">
      <c r="A3" s="55" t="s">
        <v>2117</v>
      </c>
      <c r="B3" s="55" t="s">
        <v>43</v>
      </c>
      <c r="C3" s="55" t="s">
        <v>2123</v>
      </c>
      <c r="D3" s="56" t="str">
        <f t="array" ref="D3">_xlfn.XLOOKUP(C3, 'Vendor Directory'!$A$2:$A100, 'Vendor Directory'!$G$2:$G100, "")</f>
        <v>RIOT Color</v>
      </c>
      <c r="E3" s="108">
        <v>46300.0</v>
      </c>
      <c r="F3" s="108">
        <v>46313.0</v>
      </c>
      <c r="G3" s="55" t="s">
        <v>2193</v>
      </c>
      <c r="H3" s="314">
        <f>SUMIF('PO Line Items'!$B:$B, A3, 'PO Line Items'!$H:$H)</f>
        <v>4800</v>
      </c>
      <c r="I3" s="182">
        <v>336.0</v>
      </c>
      <c r="J3" s="182">
        <v>250.0</v>
      </c>
      <c r="K3" s="314">
        <f t="shared" si="1"/>
        <v>5386</v>
      </c>
      <c r="L3" s="182">
        <f t="shared" si="2"/>
        <v>5386</v>
      </c>
      <c r="M3" s="182">
        <v>5386.0</v>
      </c>
      <c r="N3" s="182">
        <v>2693.0</v>
      </c>
      <c r="O3" s="416" t="s">
        <v>2108</v>
      </c>
      <c r="P3" s="416" t="s">
        <v>1608</v>
      </c>
      <c r="Q3" s="417" t="b">
        <v>0</v>
      </c>
      <c r="R3" s="418"/>
      <c r="S3" s="418" t="s">
        <v>88</v>
      </c>
      <c r="T3" s="317">
        <v>46300.0</v>
      </c>
      <c r="U3" s="317">
        <v>46300.0</v>
      </c>
      <c r="V3" s="1"/>
      <c r="W3" s="1"/>
      <c r="X3" s="1"/>
      <c r="Y3" s="1"/>
      <c r="Z3" s="1"/>
      <c r="AA3" s="1"/>
      <c r="AB3" s="1"/>
      <c r="AC3" s="1"/>
      <c r="AD3" s="405"/>
      <c r="AE3" s="405"/>
      <c r="AF3" s="1"/>
      <c r="AG3" s="1"/>
      <c r="AH3" s="1"/>
      <c r="AI3" s="1"/>
      <c r="AJ3" s="1"/>
    </row>
    <row r="4">
      <c r="A4" s="55" t="s">
        <v>2132</v>
      </c>
      <c r="B4" s="55" t="s">
        <v>43</v>
      </c>
      <c r="C4" s="55" t="s">
        <v>2136</v>
      </c>
      <c r="D4" s="56" t="str">
        <f t="array" ref="D4">_xlfn.XLOOKUP(C4, 'Vendor Directory'!$A$2:$A100, 'Vendor Directory'!$G$2:$G100, "")</f>
        <v>Design Oasis</v>
      </c>
      <c r="E4" s="108">
        <v>46303.0</v>
      </c>
      <c r="F4" s="108">
        <v>46317.0</v>
      </c>
      <c r="G4" s="55" t="s">
        <v>2193</v>
      </c>
      <c r="H4" s="314">
        <f>SUMIF('PO Line Items'!$B:$B, A4, 'PO Line Items'!$H:$H)</f>
        <v>8200</v>
      </c>
      <c r="I4" s="182">
        <v>574.0</v>
      </c>
      <c r="J4" s="182">
        <v>350.0</v>
      </c>
      <c r="K4" s="314">
        <f t="shared" si="1"/>
        <v>9124</v>
      </c>
      <c r="L4" s="182">
        <f t="shared" si="2"/>
        <v>9124</v>
      </c>
      <c r="M4" s="182">
        <v>4562.0</v>
      </c>
      <c r="N4" s="182">
        <v>0.0</v>
      </c>
      <c r="O4" s="416" t="s">
        <v>2108</v>
      </c>
      <c r="P4" s="416" t="s">
        <v>1608</v>
      </c>
      <c r="Q4" s="417" t="b">
        <v>0</v>
      </c>
      <c r="R4" s="418"/>
      <c r="S4" s="418" t="s">
        <v>88</v>
      </c>
      <c r="T4" s="317">
        <v>46303.0</v>
      </c>
      <c r="U4" s="317">
        <v>46303.0</v>
      </c>
      <c r="V4" s="1"/>
      <c r="W4" s="1"/>
      <c r="X4" s="1"/>
      <c r="Y4" s="1"/>
      <c r="Z4" s="1"/>
      <c r="AA4" s="1"/>
      <c r="AB4" s="1"/>
      <c r="AC4" s="1"/>
      <c r="AD4" s="405"/>
      <c r="AE4" s="405"/>
      <c r="AF4" s="1"/>
      <c r="AG4" s="1"/>
      <c r="AH4" s="1"/>
      <c r="AI4" s="1"/>
      <c r="AJ4" s="1"/>
    </row>
    <row r="5">
      <c r="A5" s="55" t="s">
        <v>2202</v>
      </c>
      <c r="B5" s="55" t="s">
        <v>43</v>
      </c>
      <c r="C5" s="55" t="s">
        <v>2203</v>
      </c>
      <c r="D5" s="56" t="str">
        <f t="array" ref="D5">_xlfn.XLOOKUP(C5, 'Vendor Directory'!$A$2:$A100, 'Vendor Directory'!$G$2:$G100, "")</f>
        <v>Motorola Solutions / BearCom</v>
      </c>
      <c r="E5" s="108">
        <v>46305.0</v>
      </c>
      <c r="F5" s="108">
        <v>46319.0</v>
      </c>
      <c r="G5" s="55" t="s">
        <v>2193</v>
      </c>
      <c r="H5" s="314">
        <f>SUMIF('PO Line Items'!$B:$B, A5, 'PO Line Items'!$H:$H)</f>
        <v>3400</v>
      </c>
      <c r="I5" s="182">
        <v>238.0</v>
      </c>
      <c r="J5" s="182">
        <v>150.0</v>
      </c>
      <c r="K5" s="314">
        <f t="shared" si="1"/>
        <v>3788</v>
      </c>
      <c r="L5" s="182">
        <f t="shared" si="2"/>
        <v>3788</v>
      </c>
      <c r="M5" s="182">
        <v>3788.0</v>
      </c>
      <c r="N5" s="182">
        <v>3788.0</v>
      </c>
      <c r="O5" s="416" t="s">
        <v>2108</v>
      </c>
      <c r="P5" s="416" t="s">
        <v>1608</v>
      </c>
      <c r="Q5" s="417" t="b">
        <v>0</v>
      </c>
      <c r="R5" s="418"/>
      <c r="S5" s="418" t="s">
        <v>88</v>
      </c>
      <c r="T5" s="317">
        <v>46305.0</v>
      </c>
      <c r="U5" s="317">
        <v>46305.0</v>
      </c>
      <c r="V5" s="1"/>
      <c r="W5" s="1"/>
      <c r="X5" s="1"/>
      <c r="Y5" s="1"/>
      <c r="Z5" s="1"/>
      <c r="AA5" s="1"/>
      <c r="AB5" s="1"/>
      <c r="AC5" s="1"/>
      <c r="AD5" s="405"/>
      <c r="AE5" s="405"/>
      <c r="AF5" s="1"/>
      <c r="AG5" s="1"/>
      <c r="AH5" s="1"/>
      <c r="AI5" s="1"/>
      <c r="AJ5" s="1"/>
    </row>
    <row r="6">
      <c r="A6" s="55" t="s">
        <v>2207</v>
      </c>
      <c r="B6" s="55" t="s">
        <v>43</v>
      </c>
      <c r="C6" s="55" t="s">
        <v>2208</v>
      </c>
      <c r="D6" s="56" t="str">
        <f t="array" ref="D6">_xlfn.XLOOKUP(C6, 'Vendor Directory'!$A$2:$A100, 'Vendor Directory'!$G$2:$G100, "")</f>
        <v>Artisan Hospitality Services</v>
      </c>
      <c r="E6" s="108">
        <v>46307.0</v>
      </c>
      <c r="F6" s="108">
        <v>46323.0</v>
      </c>
      <c r="G6" s="55" t="s">
        <v>2193</v>
      </c>
      <c r="H6" s="314">
        <f>SUMIF('PO Line Items'!$B:$B, A6, 'PO Line Items'!$H:$H)</f>
        <v>16500</v>
      </c>
      <c r="I6" s="182">
        <v>1155.0</v>
      </c>
      <c r="J6" s="182">
        <v>0.0</v>
      </c>
      <c r="K6" s="314">
        <f t="shared" si="1"/>
        <v>17655</v>
      </c>
      <c r="L6" s="182">
        <f t="shared" si="2"/>
        <v>17655</v>
      </c>
      <c r="M6" s="182">
        <v>8827.5</v>
      </c>
      <c r="N6" s="182">
        <v>8827.5</v>
      </c>
      <c r="O6" s="416" t="s">
        <v>2108</v>
      </c>
      <c r="P6" s="416" t="s">
        <v>1608</v>
      </c>
      <c r="Q6" s="417" t="b">
        <v>0</v>
      </c>
      <c r="R6" s="418"/>
      <c r="S6" s="418" t="s">
        <v>88</v>
      </c>
      <c r="T6" s="317">
        <v>46307.0</v>
      </c>
      <c r="U6" s="317">
        <v>46307.0</v>
      </c>
      <c r="V6" s="1"/>
      <c r="W6" s="1"/>
      <c r="X6" s="1"/>
      <c r="Y6" s="1"/>
      <c r="Z6" s="1"/>
      <c r="AA6" s="1"/>
      <c r="AB6" s="1"/>
      <c r="AC6" s="1"/>
      <c r="AD6" s="405"/>
      <c r="AE6" s="405"/>
      <c r="AF6" s="1"/>
      <c r="AG6" s="1"/>
      <c r="AH6" s="1"/>
      <c r="AI6" s="1"/>
      <c r="AJ6" s="1"/>
    </row>
    <row r="7">
      <c r="A7" s="117"/>
      <c r="B7" s="117"/>
      <c r="C7" s="117"/>
      <c r="D7" s="117"/>
      <c r="E7" s="117"/>
      <c r="F7" s="117"/>
      <c r="G7" s="117"/>
      <c r="H7" s="117"/>
      <c r="I7" s="117"/>
      <c r="J7" s="117"/>
      <c r="K7" s="117"/>
      <c r="L7" s="117"/>
      <c r="M7" s="117"/>
      <c r="N7" s="117"/>
      <c r="O7" s="117"/>
      <c r="P7" s="117"/>
      <c r="Q7" s="1"/>
      <c r="R7" s="1"/>
      <c r="S7" s="1"/>
      <c r="T7" s="1"/>
      <c r="U7" s="1"/>
      <c r="V7" s="1"/>
      <c r="W7" s="1"/>
      <c r="X7" s="1"/>
      <c r="Y7" s="1"/>
      <c r="Z7" s="1"/>
      <c r="AA7" s="1"/>
      <c r="AB7" s="1"/>
      <c r="AC7" s="1"/>
      <c r="AD7" s="1"/>
      <c r="AE7" s="1"/>
      <c r="AF7" s="1"/>
      <c r="AG7" s="1"/>
      <c r="AH7" s="1"/>
      <c r="AI7" s="1"/>
      <c r="AJ7" s="1"/>
    </row>
    <row r="8">
      <c r="A8" s="117"/>
      <c r="B8" s="117"/>
      <c r="C8" s="117"/>
      <c r="D8" s="117"/>
      <c r="E8" s="117"/>
      <c r="F8" s="117"/>
      <c r="G8" s="117"/>
      <c r="H8" s="117"/>
      <c r="I8" s="117"/>
      <c r="J8" s="117"/>
      <c r="K8" s="117"/>
      <c r="L8" s="117"/>
      <c r="M8" s="117"/>
      <c r="N8" s="117"/>
      <c r="O8" s="117"/>
      <c r="P8" s="117"/>
      <c r="Q8" s="1"/>
      <c r="R8" s="1"/>
      <c r="S8" s="1"/>
      <c r="T8" s="1"/>
      <c r="U8" s="1"/>
      <c r="V8" s="1"/>
      <c r="W8" s="1"/>
      <c r="X8" s="1"/>
      <c r="Y8" s="1"/>
      <c r="Z8" s="1"/>
      <c r="AA8" s="1"/>
      <c r="AB8" s="1"/>
      <c r="AC8" s="1"/>
      <c r="AD8" s="1"/>
      <c r="AE8" s="1"/>
      <c r="AF8" s="1"/>
      <c r="AG8" s="1"/>
      <c r="AH8" s="1"/>
      <c r="AI8" s="1"/>
      <c r="AJ8" s="1"/>
    </row>
    <row r="9">
      <c r="A9" s="117"/>
      <c r="B9" s="117"/>
      <c r="C9" s="117"/>
      <c r="D9" s="117"/>
      <c r="E9" s="117"/>
      <c r="F9" s="117"/>
      <c r="G9" s="117"/>
      <c r="H9" s="117"/>
      <c r="I9" s="117"/>
      <c r="J9" s="117"/>
      <c r="K9" s="117"/>
      <c r="L9" s="117"/>
      <c r="M9" s="117"/>
      <c r="N9" s="117"/>
      <c r="O9" s="117"/>
      <c r="P9" s="117"/>
      <c r="Q9" s="1"/>
      <c r="R9" s="1"/>
      <c r="S9" s="1"/>
      <c r="T9" s="1"/>
      <c r="U9" s="1"/>
      <c r="V9" s="1"/>
      <c r="W9" s="1"/>
      <c r="X9" s="1"/>
      <c r="Y9" s="1"/>
      <c r="Z9" s="1"/>
      <c r="AA9" s="1"/>
      <c r="AB9" s="1"/>
      <c r="AC9" s="1"/>
      <c r="AD9" s="1"/>
      <c r="AE9" s="1"/>
      <c r="AF9" s="1"/>
      <c r="AG9" s="1"/>
      <c r="AH9" s="1"/>
      <c r="AI9" s="1"/>
      <c r="AJ9" s="1"/>
    </row>
    <row r="10">
      <c r="A10" s="117"/>
      <c r="B10" s="117"/>
      <c r="C10" s="117"/>
      <c r="D10" s="117"/>
      <c r="E10" s="117"/>
      <c r="F10" s="117"/>
      <c r="G10" s="117"/>
      <c r="H10" s="117"/>
      <c r="I10" s="117"/>
      <c r="J10" s="117"/>
      <c r="K10" s="117"/>
      <c r="L10" s="117"/>
      <c r="M10" s="117"/>
      <c r="N10" s="117"/>
      <c r="O10" s="117"/>
      <c r="P10" s="117"/>
      <c r="Q10" s="1"/>
      <c r="R10" s="1"/>
      <c r="S10" s="1"/>
      <c r="T10" s="1"/>
      <c r="U10" s="1"/>
      <c r="V10" s="1"/>
      <c r="W10" s="1"/>
      <c r="X10" s="1"/>
      <c r="Y10" s="1"/>
      <c r="Z10" s="1"/>
      <c r="AA10" s="1"/>
      <c r="AB10" s="1"/>
      <c r="AC10" s="1"/>
      <c r="AD10" s="1"/>
      <c r="AE10" s="1"/>
      <c r="AF10" s="1"/>
      <c r="AG10" s="1"/>
      <c r="AH10" s="1"/>
      <c r="AI10" s="1"/>
      <c r="AJ10" s="1"/>
    </row>
    <row r="11">
      <c r="A11" s="117"/>
      <c r="B11" s="117"/>
      <c r="C11" s="117"/>
      <c r="D11" s="117"/>
      <c r="E11" s="117"/>
      <c r="F11" s="117"/>
      <c r="G11" s="117"/>
      <c r="H11" s="117"/>
      <c r="I11" s="117"/>
      <c r="J11" s="117"/>
      <c r="K11" s="117"/>
      <c r="L11" s="117"/>
      <c r="M11" s="117"/>
      <c r="N11" s="117"/>
      <c r="O11" s="117"/>
      <c r="P11" s="117"/>
      <c r="Q11" s="1"/>
      <c r="R11" s="1"/>
      <c r="S11" s="1"/>
      <c r="T11" s="1"/>
      <c r="U11" s="1"/>
      <c r="V11" s="1"/>
      <c r="W11" s="1"/>
      <c r="X11" s="1"/>
      <c r="Y11" s="1"/>
      <c r="Z11" s="1"/>
      <c r="AA11" s="1"/>
      <c r="AB11" s="1"/>
      <c r="AC11" s="1"/>
      <c r="AD11" s="1"/>
      <c r="AE11" s="1"/>
      <c r="AF11" s="1"/>
      <c r="AG11" s="1"/>
      <c r="AH11" s="1"/>
      <c r="AI11" s="1"/>
      <c r="AJ11" s="1"/>
    </row>
    <row r="12">
      <c r="A12" s="117"/>
      <c r="B12" s="117"/>
      <c r="C12" s="117"/>
      <c r="D12" s="117"/>
      <c r="E12" s="117"/>
      <c r="F12" s="117"/>
      <c r="G12" s="117"/>
      <c r="H12" s="117"/>
      <c r="I12" s="117"/>
      <c r="J12" s="117"/>
      <c r="K12" s="117"/>
      <c r="L12" s="117"/>
      <c r="M12" s="117"/>
      <c r="N12" s="117"/>
      <c r="O12" s="117"/>
      <c r="P12" s="117"/>
      <c r="Q12" s="1"/>
      <c r="R12" s="1"/>
      <c r="S12" s="1"/>
      <c r="T12" s="1"/>
      <c r="U12" s="1"/>
      <c r="V12" s="1"/>
      <c r="W12" s="1"/>
      <c r="X12" s="1"/>
      <c r="Y12" s="1"/>
      <c r="Z12" s="1"/>
      <c r="AA12" s="1"/>
      <c r="AB12" s="1"/>
      <c r="AC12" s="1"/>
      <c r="AD12" s="1"/>
      <c r="AE12" s="1"/>
      <c r="AF12" s="1"/>
      <c r="AG12" s="1"/>
      <c r="AH12" s="1"/>
      <c r="AI12" s="1"/>
      <c r="AJ12" s="1"/>
    </row>
    <row r="13">
      <c r="A13" s="117"/>
      <c r="B13" s="117"/>
      <c r="C13" s="117"/>
      <c r="D13" s="117"/>
      <c r="E13" s="117"/>
      <c r="F13" s="117"/>
      <c r="G13" s="117"/>
      <c r="H13" s="117"/>
      <c r="I13" s="117"/>
      <c r="J13" s="117"/>
      <c r="K13" s="117"/>
      <c r="L13" s="117"/>
      <c r="M13" s="117"/>
      <c r="N13" s="117"/>
      <c r="O13" s="117"/>
      <c r="P13" s="117"/>
      <c r="Q13" s="1"/>
      <c r="R13" s="1"/>
      <c r="S13" s="1"/>
      <c r="T13" s="1"/>
      <c r="U13" s="1"/>
      <c r="V13" s="1"/>
      <c r="W13" s="1"/>
      <c r="X13" s="1"/>
      <c r="Y13" s="1"/>
      <c r="Z13" s="1"/>
      <c r="AA13" s="1"/>
      <c r="AB13" s="1"/>
      <c r="AC13" s="1"/>
      <c r="AD13" s="1"/>
      <c r="AE13" s="1"/>
      <c r="AF13" s="1"/>
      <c r="AG13" s="1"/>
      <c r="AH13" s="1"/>
      <c r="AI13" s="1"/>
      <c r="AJ13" s="1"/>
    </row>
    <row r="14">
      <c r="A14" s="117"/>
      <c r="B14" s="117"/>
      <c r="C14" s="117"/>
      <c r="D14" s="117"/>
      <c r="E14" s="117"/>
      <c r="F14" s="117"/>
      <c r="G14" s="117"/>
      <c r="H14" s="117"/>
      <c r="I14" s="117"/>
      <c r="J14" s="117"/>
      <c r="K14" s="117"/>
      <c r="L14" s="117"/>
      <c r="M14" s="117"/>
      <c r="N14" s="117"/>
      <c r="O14" s="117"/>
      <c r="P14" s="117"/>
      <c r="Q14" s="1"/>
      <c r="R14" s="1"/>
      <c r="S14" s="1"/>
      <c r="T14" s="1"/>
      <c r="U14" s="1"/>
      <c r="V14" s="1"/>
      <c r="W14" s="1"/>
      <c r="X14" s="1"/>
      <c r="Y14" s="1"/>
      <c r="Z14" s="1"/>
      <c r="AA14" s="1"/>
      <c r="AB14" s="1"/>
      <c r="AC14" s="1"/>
      <c r="AD14" s="1"/>
      <c r="AE14" s="1"/>
      <c r="AF14" s="1"/>
      <c r="AG14" s="1"/>
      <c r="AH14" s="1"/>
      <c r="AI14" s="1"/>
      <c r="AJ14" s="1"/>
    </row>
    <row r="15">
      <c r="A15" s="117"/>
      <c r="B15" s="117"/>
      <c r="C15" s="117"/>
      <c r="D15" s="117"/>
      <c r="E15" s="117"/>
      <c r="F15" s="117"/>
      <c r="G15" s="117"/>
      <c r="H15" s="117"/>
      <c r="I15" s="117"/>
      <c r="J15" s="117"/>
      <c r="K15" s="117"/>
      <c r="L15" s="117"/>
      <c r="M15" s="117"/>
      <c r="N15" s="117"/>
      <c r="O15" s="117"/>
      <c r="P15" s="117"/>
      <c r="Q15" s="1"/>
      <c r="R15" s="1"/>
      <c r="S15" s="1"/>
      <c r="T15" s="1"/>
      <c r="U15" s="1"/>
      <c r="V15" s="1"/>
      <c r="W15" s="1"/>
      <c r="X15" s="1"/>
      <c r="Y15" s="1"/>
      <c r="Z15" s="1"/>
      <c r="AA15" s="1"/>
      <c r="AB15" s="1"/>
      <c r="AC15" s="1"/>
      <c r="AD15" s="1"/>
      <c r="AE15" s="1"/>
      <c r="AF15" s="1"/>
      <c r="AG15" s="1"/>
      <c r="AH15" s="1"/>
      <c r="AI15" s="1"/>
      <c r="AJ15" s="1"/>
    </row>
    <row r="16">
      <c r="A16" s="117"/>
      <c r="B16" s="117"/>
      <c r="C16" s="117"/>
      <c r="D16" s="117"/>
      <c r="E16" s="117"/>
      <c r="F16" s="117"/>
      <c r="G16" s="117"/>
      <c r="H16" s="117"/>
      <c r="I16" s="117"/>
      <c r="J16" s="117"/>
      <c r="K16" s="117"/>
      <c r="L16" s="117"/>
      <c r="M16" s="117"/>
      <c r="N16" s="117"/>
      <c r="O16" s="117"/>
      <c r="P16" s="117"/>
      <c r="Q16" s="1"/>
      <c r="R16" s="1"/>
      <c r="S16" s="1"/>
      <c r="T16" s="1"/>
      <c r="U16" s="1"/>
      <c r="V16" s="1"/>
      <c r="W16" s="1"/>
      <c r="X16" s="1"/>
      <c r="Y16" s="1"/>
      <c r="Z16" s="1"/>
      <c r="AA16" s="1"/>
      <c r="AB16" s="1"/>
      <c r="AC16" s="1"/>
      <c r="AD16" s="1"/>
      <c r="AE16" s="1"/>
      <c r="AF16" s="1"/>
      <c r="AG16" s="1"/>
      <c r="AH16" s="1"/>
      <c r="AI16" s="1"/>
      <c r="AJ16" s="1"/>
    </row>
    <row r="17">
      <c r="A17" s="117"/>
      <c r="B17" s="117"/>
      <c r="C17" s="117"/>
      <c r="D17" s="117"/>
      <c r="E17" s="117"/>
      <c r="F17" s="117"/>
      <c r="G17" s="117"/>
      <c r="H17" s="117"/>
      <c r="I17" s="117"/>
      <c r="J17" s="117"/>
      <c r="K17" s="117"/>
      <c r="L17" s="117"/>
      <c r="M17" s="117"/>
      <c r="N17" s="117"/>
      <c r="O17" s="117"/>
      <c r="P17" s="117"/>
      <c r="Q17" s="1"/>
      <c r="R17" s="1"/>
      <c r="S17" s="1"/>
      <c r="T17" s="1"/>
      <c r="U17" s="1"/>
      <c r="V17" s="1"/>
      <c r="W17" s="1"/>
      <c r="X17" s="1"/>
      <c r="Y17" s="1"/>
      <c r="Z17" s="1"/>
      <c r="AA17" s="1"/>
      <c r="AB17" s="1"/>
      <c r="AC17" s="1"/>
      <c r="AD17" s="1"/>
      <c r="AE17" s="1"/>
      <c r="AF17" s="1"/>
      <c r="AG17" s="1"/>
      <c r="AH17" s="1"/>
      <c r="AI17" s="1"/>
      <c r="AJ17" s="1"/>
    </row>
    <row r="18">
      <c r="A18" s="117"/>
      <c r="B18" s="117"/>
      <c r="C18" s="117"/>
      <c r="D18" s="117"/>
      <c r="E18" s="117"/>
      <c r="F18" s="117"/>
      <c r="G18" s="117"/>
      <c r="H18" s="117"/>
      <c r="I18" s="117"/>
      <c r="J18" s="117"/>
      <c r="K18" s="117"/>
      <c r="L18" s="117"/>
      <c r="M18" s="117"/>
      <c r="N18" s="117"/>
      <c r="O18" s="117"/>
      <c r="P18" s="117"/>
      <c r="Q18" s="1"/>
      <c r="R18" s="1"/>
      <c r="S18" s="1"/>
      <c r="T18" s="1"/>
      <c r="U18" s="1"/>
      <c r="V18" s="1"/>
      <c r="W18" s="1"/>
      <c r="X18" s="1"/>
      <c r="Y18" s="1"/>
      <c r="Z18" s="1"/>
      <c r="AA18" s="1"/>
      <c r="AB18" s="1"/>
      <c r="AC18" s="1"/>
      <c r="AD18" s="1"/>
      <c r="AE18" s="1"/>
      <c r="AF18" s="1"/>
      <c r="AG18" s="1"/>
      <c r="AH18" s="1"/>
      <c r="AI18" s="1"/>
      <c r="AJ18" s="1"/>
    </row>
    <row r="19">
      <c r="A19" s="117"/>
      <c r="B19" s="117"/>
      <c r="C19" s="117"/>
      <c r="D19" s="117"/>
      <c r="E19" s="117"/>
      <c r="F19" s="117"/>
      <c r="G19" s="117"/>
      <c r="H19" s="117"/>
      <c r="I19" s="117"/>
      <c r="J19" s="117"/>
      <c r="K19" s="117"/>
      <c r="L19" s="117"/>
      <c r="M19" s="117"/>
      <c r="N19" s="117"/>
      <c r="O19" s="117"/>
      <c r="P19" s="117"/>
      <c r="Q19" s="1"/>
      <c r="R19" s="1"/>
      <c r="S19" s="1"/>
      <c r="T19" s="1"/>
      <c r="U19" s="1"/>
      <c r="V19" s="1"/>
      <c r="W19" s="1"/>
      <c r="X19" s="1"/>
      <c r="Y19" s="1"/>
      <c r="Z19" s="1"/>
      <c r="AA19" s="1"/>
      <c r="AB19" s="1"/>
      <c r="AC19" s="1"/>
      <c r="AD19" s="1"/>
      <c r="AE19" s="1"/>
      <c r="AF19" s="1"/>
      <c r="AG19" s="1"/>
      <c r="AH19" s="1"/>
      <c r="AI19" s="1"/>
      <c r="AJ19" s="1"/>
    </row>
    <row r="20">
      <c r="A20" s="117"/>
      <c r="B20" s="117"/>
      <c r="C20" s="117"/>
      <c r="D20" s="117"/>
      <c r="E20" s="117"/>
      <c r="F20" s="117"/>
      <c r="G20" s="117"/>
      <c r="H20" s="117"/>
      <c r="I20" s="117"/>
      <c r="J20" s="117"/>
      <c r="K20" s="117"/>
      <c r="L20" s="117"/>
      <c r="M20" s="117"/>
      <c r="N20" s="117"/>
      <c r="O20" s="117"/>
      <c r="P20" s="117"/>
      <c r="Q20" s="1"/>
      <c r="R20" s="1"/>
      <c r="S20" s="1"/>
      <c r="T20" s="1"/>
      <c r="U20" s="1"/>
      <c r="V20" s="1"/>
      <c r="W20" s="1"/>
      <c r="X20" s="1"/>
      <c r="Y20" s="1"/>
      <c r="Z20" s="1"/>
      <c r="AA20" s="1"/>
      <c r="AB20" s="1"/>
      <c r="AC20" s="1"/>
      <c r="AD20" s="1"/>
      <c r="AE20" s="1"/>
      <c r="AF20" s="1"/>
      <c r="AG20" s="1"/>
      <c r="AH20" s="1"/>
      <c r="AI20" s="1"/>
      <c r="AJ20" s="1"/>
    </row>
    <row r="21">
      <c r="A21" s="140"/>
      <c r="B21" s="140"/>
      <c r="C21" s="140"/>
      <c r="D21" s="140"/>
      <c r="E21" s="140"/>
      <c r="F21" s="140"/>
      <c r="G21" s="140"/>
      <c r="H21" s="140"/>
      <c r="I21" s="140"/>
      <c r="J21" s="140"/>
      <c r="K21" s="140"/>
      <c r="L21" s="140"/>
      <c r="M21" s="140"/>
      <c r="N21" s="140"/>
      <c r="O21" s="140"/>
      <c r="P21" s="140"/>
    </row>
    <row r="22">
      <c r="A22" s="140"/>
      <c r="B22" s="140"/>
      <c r="C22" s="140"/>
      <c r="D22" s="140"/>
      <c r="E22" s="140"/>
      <c r="F22" s="140"/>
      <c r="G22" s="140"/>
      <c r="H22" s="140"/>
      <c r="I22" s="140"/>
      <c r="J22" s="140"/>
      <c r="K22" s="140"/>
      <c r="L22" s="140"/>
      <c r="M22" s="140"/>
      <c r="N22" s="140"/>
      <c r="O22" s="140"/>
      <c r="P22" s="140"/>
    </row>
    <row r="23">
      <c r="A23" s="140"/>
      <c r="B23" s="140"/>
      <c r="C23" s="140"/>
      <c r="D23" s="140"/>
      <c r="E23" s="140"/>
      <c r="F23" s="140"/>
      <c r="G23" s="140"/>
      <c r="H23" s="140"/>
      <c r="I23" s="140"/>
      <c r="J23" s="140"/>
      <c r="K23" s="140"/>
      <c r="L23" s="140"/>
      <c r="M23" s="140"/>
      <c r="N23" s="140"/>
      <c r="O23" s="140"/>
      <c r="P23" s="140"/>
    </row>
    <row r="24">
      <c r="A24" s="140"/>
      <c r="B24" s="140"/>
      <c r="C24" s="140"/>
      <c r="D24" s="140"/>
      <c r="E24" s="140"/>
      <c r="F24" s="140"/>
      <c r="G24" s="140"/>
      <c r="H24" s="140"/>
      <c r="I24" s="140"/>
      <c r="J24" s="140"/>
      <c r="K24" s="140"/>
      <c r="L24" s="140"/>
      <c r="M24" s="140"/>
      <c r="N24" s="140"/>
      <c r="O24" s="140"/>
      <c r="P24" s="140"/>
    </row>
    <row r="25">
      <c r="A25" s="140"/>
      <c r="B25" s="140"/>
      <c r="C25" s="140"/>
      <c r="D25" s="140"/>
      <c r="E25" s="140"/>
      <c r="F25" s="140"/>
      <c r="G25" s="140"/>
      <c r="H25" s="140"/>
      <c r="I25" s="140"/>
      <c r="J25" s="140"/>
      <c r="K25" s="140"/>
      <c r="L25" s="140"/>
      <c r="M25" s="140"/>
      <c r="N25" s="140"/>
      <c r="O25" s="140"/>
      <c r="P25" s="140"/>
    </row>
    <row r="26">
      <c r="A26" s="140"/>
      <c r="B26" s="140"/>
      <c r="C26" s="140"/>
      <c r="D26" s="140"/>
      <c r="E26" s="140"/>
      <c r="F26" s="140"/>
      <c r="G26" s="140"/>
      <c r="H26" s="140"/>
      <c r="I26" s="140"/>
      <c r="J26" s="140"/>
      <c r="K26" s="140"/>
      <c r="L26" s="140"/>
      <c r="M26" s="140"/>
      <c r="N26" s="140"/>
      <c r="O26" s="140"/>
      <c r="P26" s="140"/>
    </row>
    <row r="27">
      <c r="A27" s="140"/>
      <c r="B27" s="140"/>
      <c r="C27" s="140"/>
      <c r="D27" s="140"/>
      <c r="E27" s="140"/>
      <c r="F27" s="140"/>
      <c r="G27" s="140"/>
      <c r="H27" s="140"/>
      <c r="I27" s="140"/>
      <c r="J27" s="140"/>
      <c r="K27" s="140"/>
      <c r="L27" s="140"/>
      <c r="M27" s="140"/>
      <c r="N27" s="140"/>
      <c r="O27" s="140"/>
      <c r="P27" s="140"/>
    </row>
    <row r="28">
      <c r="A28" s="140"/>
      <c r="B28" s="140"/>
      <c r="C28" s="140"/>
      <c r="D28" s="140"/>
      <c r="E28" s="140"/>
      <c r="F28" s="140"/>
      <c r="G28" s="140"/>
      <c r="H28" s="140"/>
      <c r="I28" s="140"/>
      <c r="J28" s="140"/>
      <c r="K28" s="140"/>
      <c r="L28" s="140"/>
      <c r="M28" s="140"/>
      <c r="N28" s="140"/>
      <c r="O28" s="140"/>
      <c r="P28" s="140"/>
    </row>
    <row r="29">
      <c r="A29" s="140"/>
      <c r="B29" s="140"/>
      <c r="C29" s="140"/>
      <c r="D29" s="140"/>
      <c r="E29" s="140"/>
      <c r="F29" s="140"/>
      <c r="G29" s="140"/>
      <c r="H29" s="140"/>
      <c r="I29" s="140"/>
      <c r="J29" s="140"/>
      <c r="K29" s="140"/>
      <c r="L29" s="140"/>
      <c r="M29" s="140"/>
      <c r="N29" s="140"/>
      <c r="O29" s="140"/>
      <c r="P29" s="140"/>
    </row>
    <row r="30">
      <c r="A30" s="140"/>
      <c r="B30" s="140"/>
      <c r="C30" s="140"/>
      <c r="D30" s="140"/>
      <c r="E30" s="140"/>
      <c r="F30" s="140"/>
      <c r="G30" s="140"/>
      <c r="H30" s="140"/>
      <c r="I30" s="140"/>
      <c r="J30" s="140"/>
      <c r="K30" s="140"/>
      <c r="L30" s="140"/>
      <c r="M30" s="140"/>
      <c r="N30" s="140"/>
      <c r="O30" s="140"/>
      <c r="P30" s="140"/>
    </row>
    <row r="31">
      <c r="A31" s="140"/>
      <c r="B31" s="140"/>
      <c r="C31" s="140"/>
      <c r="D31" s="140"/>
      <c r="E31" s="140"/>
      <c r="F31" s="140"/>
      <c r="G31" s="140"/>
      <c r="H31" s="140"/>
      <c r="I31" s="140"/>
      <c r="J31" s="140"/>
      <c r="K31" s="140"/>
      <c r="L31" s="140"/>
      <c r="M31" s="140"/>
      <c r="N31" s="140"/>
      <c r="O31" s="140"/>
      <c r="P31" s="140"/>
    </row>
    <row r="32">
      <c r="A32" s="140"/>
      <c r="B32" s="140"/>
      <c r="C32" s="140"/>
      <c r="D32" s="140"/>
      <c r="E32" s="140"/>
      <c r="F32" s="140"/>
      <c r="G32" s="140"/>
      <c r="H32" s="140"/>
      <c r="I32" s="140"/>
      <c r="J32" s="140"/>
      <c r="K32" s="140"/>
      <c r="L32" s="140"/>
      <c r="M32" s="140"/>
      <c r="N32" s="140"/>
      <c r="O32" s="140"/>
      <c r="P32" s="140"/>
    </row>
    <row r="33">
      <c r="A33" s="140"/>
      <c r="B33" s="140"/>
      <c r="C33" s="140"/>
      <c r="D33" s="140"/>
      <c r="E33" s="140"/>
      <c r="F33" s="140"/>
      <c r="G33" s="140"/>
      <c r="H33" s="140"/>
      <c r="I33" s="140"/>
      <c r="J33" s="140"/>
      <c r="K33" s="140"/>
      <c r="L33" s="140"/>
      <c r="M33" s="140"/>
      <c r="N33" s="140"/>
      <c r="O33" s="140"/>
      <c r="P33" s="140"/>
    </row>
    <row r="34">
      <c r="A34" s="140"/>
      <c r="B34" s="140"/>
      <c r="C34" s="140"/>
      <c r="D34" s="140"/>
      <c r="E34" s="140"/>
      <c r="F34" s="140"/>
      <c r="G34" s="140"/>
      <c r="H34" s="140"/>
      <c r="I34" s="140"/>
      <c r="J34" s="140"/>
      <c r="K34" s="140"/>
      <c r="L34" s="140"/>
      <c r="M34" s="140"/>
      <c r="N34" s="140"/>
      <c r="O34" s="140"/>
      <c r="P34" s="140"/>
    </row>
    <row r="35">
      <c r="A35" s="140"/>
      <c r="B35" s="140"/>
      <c r="C35" s="140"/>
      <c r="D35" s="140"/>
      <c r="E35" s="140"/>
      <c r="F35" s="140"/>
      <c r="G35" s="140"/>
      <c r="H35" s="140"/>
      <c r="I35" s="140"/>
      <c r="J35" s="140"/>
      <c r="K35" s="140"/>
      <c r="L35" s="140"/>
      <c r="M35" s="140"/>
      <c r="N35" s="140"/>
      <c r="O35" s="140"/>
      <c r="P35" s="140"/>
    </row>
    <row r="36">
      <c r="A36" s="140"/>
      <c r="B36" s="140"/>
      <c r="C36" s="140"/>
      <c r="D36" s="140"/>
      <c r="E36" s="140"/>
      <c r="F36" s="140"/>
      <c r="G36" s="140"/>
      <c r="H36" s="140"/>
      <c r="I36" s="140"/>
      <c r="J36" s="140"/>
      <c r="K36" s="140"/>
      <c r="L36" s="140"/>
      <c r="M36" s="140"/>
      <c r="N36" s="140"/>
      <c r="O36" s="140"/>
      <c r="P36" s="140"/>
    </row>
    <row r="37">
      <c r="A37" s="140"/>
      <c r="B37" s="140"/>
      <c r="C37" s="140"/>
      <c r="D37" s="140"/>
      <c r="E37" s="140"/>
      <c r="F37" s="140"/>
      <c r="G37" s="140"/>
      <c r="H37" s="140"/>
      <c r="I37" s="140"/>
      <c r="J37" s="140"/>
      <c r="K37" s="140"/>
      <c r="L37" s="140"/>
      <c r="M37" s="140"/>
      <c r="N37" s="140"/>
      <c r="O37" s="140"/>
      <c r="P37" s="140"/>
    </row>
    <row r="38">
      <c r="A38" s="140"/>
      <c r="B38" s="140"/>
      <c r="C38" s="140"/>
      <c r="D38" s="140"/>
      <c r="E38" s="140"/>
      <c r="F38" s="140"/>
      <c r="G38" s="140"/>
      <c r="H38" s="140"/>
      <c r="I38" s="140"/>
      <c r="J38" s="140"/>
      <c r="K38" s="140"/>
      <c r="L38" s="140"/>
      <c r="M38" s="140"/>
      <c r="N38" s="140"/>
      <c r="O38" s="140"/>
      <c r="P38" s="140"/>
    </row>
    <row r="39">
      <c r="A39" s="140"/>
      <c r="B39" s="140"/>
      <c r="C39" s="140"/>
      <c r="D39" s="140"/>
      <c r="E39" s="140"/>
      <c r="F39" s="140"/>
      <c r="G39" s="140"/>
      <c r="H39" s="140"/>
      <c r="I39" s="140"/>
      <c r="J39" s="140"/>
      <c r="K39" s="140"/>
      <c r="L39" s="140"/>
      <c r="M39" s="140"/>
      <c r="N39" s="140"/>
      <c r="O39" s="140"/>
      <c r="P39" s="140"/>
    </row>
    <row r="40">
      <c r="A40" s="140"/>
      <c r="B40" s="140"/>
      <c r="C40" s="140"/>
      <c r="D40" s="140"/>
      <c r="E40" s="140"/>
      <c r="F40" s="140"/>
      <c r="G40" s="140"/>
      <c r="H40" s="140"/>
      <c r="I40" s="140"/>
      <c r="J40" s="140"/>
      <c r="K40" s="140"/>
      <c r="L40" s="140"/>
      <c r="M40" s="140"/>
      <c r="N40" s="140"/>
      <c r="O40" s="140"/>
      <c r="P40" s="140"/>
    </row>
    <row r="41">
      <c r="A41" s="140"/>
      <c r="B41" s="140"/>
      <c r="C41" s="140"/>
      <c r="D41" s="140"/>
      <c r="E41" s="140"/>
      <c r="F41" s="140"/>
      <c r="G41" s="140"/>
      <c r="H41" s="140"/>
      <c r="I41" s="140"/>
      <c r="J41" s="140"/>
      <c r="K41" s="140"/>
      <c r="L41" s="140"/>
      <c r="M41" s="140"/>
      <c r="N41" s="140"/>
      <c r="O41" s="140"/>
      <c r="P41" s="140"/>
    </row>
    <row r="42">
      <c r="A42" s="140"/>
      <c r="B42" s="140"/>
      <c r="C42" s="140"/>
      <c r="D42" s="140"/>
      <c r="E42" s="140"/>
      <c r="F42" s="140"/>
      <c r="G42" s="140"/>
      <c r="H42" s="140"/>
      <c r="I42" s="140"/>
      <c r="J42" s="140"/>
      <c r="K42" s="140"/>
      <c r="L42" s="140"/>
      <c r="M42" s="140"/>
      <c r="N42" s="140"/>
      <c r="O42" s="140"/>
      <c r="P42" s="140"/>
    </row>
    <row r="43">
      <c r="A43" s="140"/>
      <c r="B43" s="140"/>
      <c r="C43" s="140"/>
      <c r="D43" s="140"/>
      <c r="E43" s="140"/>
      <c r="F43" s="140"/>
      <c r="G43" s="140"/>
      <c r="H43" s="140"/>
      <c r="I43" s="140"/>
      <c r="J43" s="140"/>
      <c r="K43" s="140"/>
      <c r="L43" s="140"/>
      <c r="M43" s="140"/>
      <c r="N43" s="140"/>
      <c r="O43" s="140"/>
      <c r="P43" s="140"/>
    </row>
    <row r="44">
      <c r="A44" s="140"/>
      <c r="B44" s="140"/>
      <c r="C44" s="140"/>
      <c r="D44" s="140"/>
      <c r="E44" s="140"/>
      <c r="F44" s="140"/>
      <c r="G44" s="140"/>
      <c r="H44" s="140"/>
      <c r="I44" s="140"/>
      <c r="J44" s="140"/>
      <c r="K44" s="140"/>
      <c r="L44" s="140"/>
      <c r="M44" s="140"/>
      <c r="N44" s="140"/>
      <c r="O44" s="140"/>
      <c r="P44" s="140"/>
    </row>
    <row r="45">
      <c r="A45" s="140"/>
      <c r="B45" s="140"/>
      <c r="C45" s="140"/>
      <c r="D45" s="140"/>
      <c r="E45" s="140"/>
      <c r="F45" s="140"/>
      <c r="G45" s="140"/>
      <c r="H45" s="140"/>
      <c r="I45" s="140"/>
      <c r="J45" s="140"/>
      <c r="K45" s="140"/>
      <c r="L45" s="140"/>
      <c r="M45" s="140"/>
      <c r="N45" s="140"/>
      <c r="O45" s="140"/>
      <c r="P45" s="140"/>
    </row>
    <row r="46">
      <c r="A46" s="140"/>
      <c r="B46" s="140"/>
      <c r="C46" s="140"/>
      <c r="D46" s="140"/>
      <c r="E46" s="140"/>
      <c r="F46" s="140"/>
      <c r="G46" s="140"/>
      <c r="H46" s="140"/>
      <c r="I46" s="140"/>
      <c r="J46" s="140"/>
      <c r="K46" s="140"/>
      <c r="L46" s="140"/>
      <c r="M46" s="140"/>
      <c r="N46" s="140"/>
      <c r="O46" s="140"/>
      <c r="P46" s="140"/>
    </row>
    <row r="47">
      <c r="A47" s="140"/>
      <c r="B47" s="140"/>
      <c r="C47" s="140"/>
      <c r="D47" s="140"/>
      <c r="E47" s="140"/>
      <c r="F47" s="140"/>
      <c r="G47" s="140"/>
      <c r="H47" s="140"/>
      <c r="I47" s="140"/>
      <c r="J47" s="140"/>
      <c r="K47" s="140"/>
      <c r="L47" s="140"/>
      <c r="M47" s="140"/>
      <c r="N47" s="140"/>
      <c r="O47" s="140"/>
      <c r="P47" s="140"/>
    </row>
    <row r="48">
      <c r="A48" s="140"/>
      <c r="B48" s="140"/>
      <c r="C48" s="140"/>
      <c r="D48" s="140"/>
      <c r="E48" s="140"/>
      <c r="F48" s="140"/>
      <c r="G48" s="140"/>
      <c r="H48" s="140"/>
      <c r="I48" s="140"/>
      <c r="J48" s="140"/>
      <c r="K48" s="140"/>
      <c r="L48" s="140"/>
      <c r="M48" s="140"/>
      <c r="N48" s="140"/>
      <c r="O48" s="140"/>
      <c r="P48" s="140"/>
    </row>
    <row r="49">
      <c r="A49" s="140"/>
      <c r="B49" s="140"/>
      <c r="C49" s="140"/>
      <c r="D49" s="140"/>
      <c r="E49" s="140"/>
      <c r="F49" s="140"/>
      <c r="G49" s="140"/>
      <c r="H49" s="140"/>
      <c r="I49" s="140"/>
      <c r="J49" s="140"/>
      <c r="K49" s="140"/>
      <c r="L49" s="140"/>
      <c r="M49" s="140"/>
      <c r="N49" s="140"/>
      <c r="O49" s="140"/>
      <c r="P49" s="140"/>
    </row>
    <row r="50">
      <c r="A50" s="140"/>
      <c r="B50" s="140"/>
      <c r="C50" s="140"/>
      <c r="D50" s="140"/>
      <c r="E50" s="140"/>
      <c r="F50" s="140"/>
      <c r="G50" s="140"/>
      <c r="H50" s="140"/>
      <c r="I50" s="140"/>
      <c r="J50" s="140"/>
      <c r="K50" s="140"/>
      <c r="L50" s="140"/>
      <c r="M50" s="140"/>
      <c r="N50" s="140"/>
      <c r="O50" s="140"/>
      <c r="P50" s="140"/>
    </row>
    <row r="51">
      <c r="A51" s="140"/>
      <c r="B51" s="140"/>
      <c r="C51" s="140"/>
      <c r="D51" s="140"/>
      <c r="E51" s="140"/>
      <c r="F51" s="140"/>
      <c r="G51" s="140"/>
      <c r="H51" s="140"/>
      <c r="I51" s="140"/>
      <c r="J51" s="140"/>
      <c r="K51" s="140"/>
      <c r="L51" s="140"/>
      <c r="M51" s="140"/>
      <c r="N51" s="140"/>
      <c r="O51" s="140"/>
      <c r="P51" s="140"/>
    </row>
    <row r="52">
      <c r="A52" s="140"/>
      <c r="B52" s="140"/>
      <c r="C52" s="140"/>
      <c r="D52" s="140"/>
      <c r="E52" s="140"/>
      <c r="F52" s="140"/>
      <c r="G52" s="140"/>
      <c r="H52" s="140"/>
      <c r="I52" s="140"/>
      <c r="J52" s="140"/>
      <c r="K52" s="140"/>
      <c r="L52" s="140"/>
      <c r="M52" s="140"/>
      <c r="N52" s="140"/>
      <c r="O52" s="140"/>
      <c r="P52" s="140"/>
    </row>
    <row r="53">
      <c r="A53" s="140"/>
      <c r="B53" s="140"/>
      <c r="C53" s="140"/>
      <c r="D53" s="140"/>
      <c r="E53" s="140"/>
      <c r="F53" s="140"/>
      <c r="G53" s="140"/>
      <c r="H53" s="140"/>
      <c r="I53" s="140"/>
      <c r="J53" s="140"/>
      <c r="K53" s="140"/>
      <c r="L53" s="140"/>
      <c r="M53" s="140"/>
      <c r="N53" s="140"/>
      <c r="O53" s="140"/>
      <c r="P53" s="140"/>
    </row>
    <row r="54">
      <c r="A54" s="140"/>
      <c r="B54" s="140"/>
      <c r="C54" s="140"/>
      <c r="D54" s="140"/>
      <c r="E54" s="140"/>
      <c r="F54" s="140"/>
      <c r="G54" s="140"/>
      <c r="H54" s="140"/>
      <c r="I54" s="140"/>
      <c r="J54" s="140"/>
      <c r="K54" s="140"/>
      <c r="L54" s="140"/>
      <c r="M54" s="140"/>
      <c r="N54" s="140"/>
      <c r="O54" s="140"/>
      <c r="P54" s="140"/>
    </row>
    <row r="55">
      <c r="A55" s="140"/>
      <c r="B55" s="140"/>
      <c r="C55" s="140"/>
      <c r="D55" s="140"/>
      <c r="E55" s="140"/>
      <c r="F55" s="140"/>
      <c r="G55" s="140"/>
      <c r="H55" s="140"/>
      <c r="I55" s="140"/>
      <c r="J55" s="140"/>
      <c r="K55" s="140"/>
      <c r="L55" s="140"/>
      <c r="M55" s="140"/>
      <c r="N55" s="140"/>
      <c r="O55" s="140"/>
      <c r="P55" s="140"/>
    </row>
    <row r="56">
      <c r="A56" s="140"/>
      <c r="B56" s="140"/>
      <c r="C56" s="140"/>
      <c r="D56" s="140"/>
      <c r="E56" s="140"/>
      <c r="F56" s="140"/>
      <c r="G56" s="140"/>
      <c r="H56" s="140"/>
      <c r="I56" s="140"/>
      <c r="J56" s="140"/>
      <c r="K56" s="140"/>
      <c r="L56" s="140"/>
      <c r="M56" s="140"/>
      <c r="N56" s="140"/>
      <c r="O56" s="140"/>
      <c r="P56" s="140"/>
    </row>
    <row r="57">
      <c r="A57" s="140"/>
      <c r="B57" s="140"/>
      <c r="C57" s="140"/>
      <c r="D57" s="140"/>
      <c r="E57" s="140"/>
      <c r="F57" s="140"/>
      <c r="G57" s="140"/>
      <c r="H57" s="140"/>
      <c r="I57" s="140"/>
      <c r="J57" s="140"/>
      <c r="K57" s="140"/>
      <c r="L57" s="140"/>
      <c r="M57" s="140"/>
      <c r="N57" s="140"/>
      <c r="O57" s="140"/>
      <c r="P57" s="140"/>
    </row>
    <row r="58">
      <c r="A58" s="140"/>
      <c r="B58" s="140"/>
      <c r="C58" s="140"/>
      <c r="D58" s="140"/>
      <c r="E58" s="140"/>
      <c r="F58" s="140"/>
      <c r="G58" s="140"/>
      <c r="H58" s="140"/>
      <c r="I58" s="140"/>
      <c r="J58" s="140"/>
      <c r="K58" s="140"/>
      <c r="L58" s="140"/>
      <c r="M58" s="140"/>
      <c r="N58" s="140"/>
      <c r="O58" s="140"/>
      <c r="P58" s="140"/>
    </row>
    <row r="59">
      <c r="A59" s="140"/>
      <c r="B59" s="140"/>
      <c r="C59" s="140"/>
      <c r="D59" s="140"/>
      <c r="E59" s="140"/>
      <c r="F59" s="140"/>
      <c r="G59" s="140"/>
      <c r="H59" s="140"/>
      <c r="I59" s="140"/>
      <c r="J59" s="140"/>
      <c r="K59" s="140"/>
      <c r="L59" s="140"/>
      <c r="M59" s="140"/>
      <c r="N59" s="140"/>
      <c r="O59" s="140"/>
      <c r="P59" s="140"/>
    </row>
    <row r="60">
      <c r="A60" s="140"/>
      <c r="B60" s="140"/>
      <c r="C60" s="140"/>
      <c r="D60" s="140"/>
      <c r="E60" s="140"/>
      <c r="F60" s="140"/>
      <c r="G60" s="140"/>
      <c r="H60" s="140"/>
      <c r="I60" s="140"/>
      <c r="J60" s="140"/>
      <c r="K60" s="140"/>
      <c r="L60" s="140"/>
      <c r="M60" s="140"/>
      <c r="N60" s="140"/>
      <c r="O60" s="140"/>
      <c r="P60" s="140"/>
    </row>
    <row r="61">
      <c r="A61" s="140"/>
      <c r="B61" s="140"/>
      <c r="C61" s="140"/>
      <c r="D61" s="140"/>
      <c r="E61" s="140"/>
      <c r="F61" s="140"/>
      <c r="G61" s="140"/>
      <c r="H61" s="140"/>
      <c r="I61" s="140"/>
      <c r="J61" s="140"/>
      <c r="K61" s="140"/>
      <c r="L61" s="140"/>
      <c r="M61" s="140"/>
      <c r="N61" s="140"/>
      <c r="O61" s="140"/>
      <c r="P61" s="140"/>
    </row>
    <row r="62">
      <c r="A62" s="140"/>
      <c r="B62" s="140"/>
      <c r="C62" s="140"/>
      <c r="D62" s="140"/>
      <c r="E62" s="140"/>
      <c r="F62" s="140"/>
      <c r="G62" s="140"/>
      <c r="H62" s="140"/>
      <c r="I62" s="140"/>
      <c r="J62" s="140"/>
      <c r="K62" s="140"/>
      <c r="L62" s="140"/>
      <c r="M62" s="140"/>
      <c r="N62" s="140"/>
      <c r="O62" s="140"/>
      <c r="P62" s="140"/>
    </row>
    <row r="63">
      <c r="A63" s="140"/>
      <c r="B63" s="140"/>
      <c r="C63" s="140"/>
      <c r="D63" s="140"/>
      <c r="E63" s="140"/>
      <c r="F63" s="140"/>
      <c r="G63" s="140"/>
      <c r="H63" s="140"/>
      <c r="I63" s="140"/>
      <c r="J63" s="140"/>
      <c r="K63" s="140"/>
      <c r="L63" s="140"/>
      <c r="M63" s="140"/>
      <c r="N63" s="140"/>
      <c r="O63" s="140"/>
      <c r="P63" s="140"/>
    </row>
    <row r="64">
      <c r="A64" s="140"/>
      <c r="B64" s="140"/>
      <c r="C64" s="140"/>
      <c r="D64" s="140"/>
      <c r="E64" s="140"/>
      <c r="F64" s="140"/>
      <c r="G64" s="140"/>
      <c r="H64" s="140"/>
      <c r="I64" s="140"/>
      <c r="J64" s="140"/>
      <c r="K64" s="140"/>
      <c r="L64" s="140"/>
      <c r="M64" s="140"/>
      <c r="N64" s="140"/>
      <c r="O64" s="140"/>
      <c r="P64" s="140"/>
    </row>
    <row r="65">
      <c r="A65" s="140"/>
      <c r="B65" s="140"/>
      <c r="C65" s="140"/>
      <c r="D65" s="140"/>
      <c r="E65" s="140"/>
      <c r="F65" s="140"/>
      <c r="G65" s="140"/>
      <c r="H65" s="140"/>
      <c r="I65" s="140"/>
      <c r="J65" s="140"/>
      <c r="K65" s="140"/>
      <c r="L65" s="140"/>
      <c r="M65" s="140"/>
      <c r="N65" s="140"/>
      <c r="O65" s="140"/>
      <c r="P65" s="140"/>
    </row>
    <row r="66">
      <c r="A66" s="140"/>
      <c r="B66" s="140"/>
      <c r="C66" s="140"/>
      <c r="D66" s="140"/>
      <c r="E66" s="140"/>
      <c r="F66" s="140"/>
      <c r="G66" s="140"/>
      <c r="H66" s="140"/>
      <c r="I66" s="140"/>
      <c r="J66" s="140"/>
      <c r="K66" s="140"/>
      <c r="L66" s="140"/>
      <c r="M66" s="140"/>
      <c r="N66" s="140"/>
      <c r="O66" s="140"/>
      <c r="P66" s="140"/>
    </row>
    <row r="67">
      <c r="A67" s="140"/>
      <c r="B67" s="140"/>
      <c r="C67" s="140"/>
      <c r="D67" s="140"/>
      <c r="E67" s="140"/>
      <c r="F67" s="140"/>
      <c r="G67" s="140"/>
      <c r="H67" s="140"/>
      <c r="I67" s="140"/>
      <c r="J67" s="140"/>
      <c r="K67" s="140"/>
      <c r="L67" s="140"/>
      <c r="M67" s="140"/>
      <c r="N67" s="140"/>
      <c r="O67" s="140"/>
      <c r="P67" s="140"/>
    </row>
    <row r="68">
      <c r="A68" s="140"/>
      <c r="B68" s="140"/>
      <c r="C68" s="140"/>
      <c r="D68" s="140"/>
      <c r="E68" s="140"/>
      <c r="F68" s="140"/>
      <c r="G68" s="140"/>
      <c r="H68" s="140"/>
      <c r="I68" s="140"/>
      <c r="J68" s="140"/>
      <c r="K68" s="140"/>
      <c r="L68" s="140"/>
      <c r="M68" s="140"/>
      <c r="N68" s="140"/>
      <c r="O68" s="140"/>
      <c r="P68" s="140"/>
    </row>
    <row r="69">
      <c r="A69" s="140"/>
      <c r="B69" s="140"/>
      <c r="C69" s="140"/>
      <c r="D69" s="140"/>
      <c r="E69" s="140"/>
      <c r="F69" s="140"/>
      <c r="G69" s="140"/>
      <c r="H69" s="140"/>
      <c r="I69" s="140"/>
      <c r="J69" s="140"/>
      <c r="K69" s="140"/>
      <c r="L69" s="140"/>
      <c r="M69" s="140"/>
      <c r="N69" s="140"/>
      <c r="O69" s="140"/>
      <c r="P69" s="140"/>
    </row>
    <row r="70">
      <c r="A70" s="140"/>
      <c r="B70" s="140"/>
      <c r="C70" s="140"/>
      <c r="D70" s="140"/>
      <c r="E70" s="140"/>
      <c r="F70" s="140"/>
      <c r="G70" s="140"/>
      <c r="H70" s="140"/>
      <c r="I70" s="140"/>
      <c r="J70" s="140"/>
      <c r="K70" s="140"/>
      <c r="L70" s="140"/>
      <c r="M70" s="140"/>
      <c r="N70" s="140"/>
      <c r="O70" s="140"/>
      <c r="P70" s="140"/>
    </row>
    <row r="71">
      <c r="A71" s="140"/>
      <c r="B71" s="140"/>
      <c r="C71" s="140"/>
      <c r="D71" s="140"/>
      <c r="E71" s="140"/>
      <c r="F71" s="140"/>
      <c r="G71" s="140"/>
      <c r="H71" s="140"/>
      <c r="I71" s="140"/>
      <c r="J71" s="140"/>
      <c r="K71" s="140"/>
      <c r="L71" s="140"/>
      <c r="M71" s="140"/>
      <c r="N71" s="140"/>
      <c r="O71" s="140"/>
      <c r="P71" s="140"/>
    </row>
    <row r="72">
      <c r="A72" s="140"/>
      <c r="B72" s="140"/>
      <c r="C72" s="140"/>
      <c r="D72" s="140"/>
      <c r="E72" s="140"/>
      <c r="F72" s="140"/>
      <c r="G72" s="140"/>
      <c r="H72" s="140"/>
      <c r="I72" s="140"/>
      <c r="J72" s="140"/>
      <c r="K72" s="140"/>
      <c r="L72" s="140"/>
      <c r="M72" s="140"/>
      <c r="N72" s="140"/>
      <c r="O72" s="140"/>
      <c r="P72" s="140"/>
    </row>
    <row r="73">
      <c r="A73" s="140"/>
      <c r="B73" s="140"/>
      <c r="C73" s="140"/>
      <c r="D73" s="140"/>
      <c r="E73" s="140"/>
      <c r="F73" s="140"/>
      <c r="G73" s="140"/>
      <c r="H73" s="140"/>
      <c r="I73" s="140"/>
      <c r="J73" s="140"/>
      <c r="K73" s="140"/>
      <c r="L73" s="140"/>
      <c r="M73" s="140"/>
      <c r="N73" s="140"/>
      <c r="O73" s="140"/>
      <c r="P73" s="140"/>
    </row>
    <row r="74">
      <c r="A74" s="140"/>
      <c r="B74" s="140"/>
      <c r="C74" s="140"/>
      <c r="D74" s="140"/>
      <c r="E74" s="140"/>
      <c r="F74" s="140"/>
      <c r="G74" s="140"/>
      <c r="H74" s="140"/>
      <c r="I74" s="140"/>
      <c r="J74" s="140"/>
      <c r="K74" s="140"/>
      <c r="L74" s="140"/>
      <c r="M74" s="140"/>
      <c r="N74" s="140"/>
      <c r="O74" s="140"/>
      <c r="P74" s="140"/>
    </row>
    <row r="75">
      <c r="A75" s="140"/>
      <c r="B75" s="140"/>
      <c r="C75" s="140"/>
      <c r="D75" s="140"/>
      <c r="E75" s="140"/>
      <c r="F75" s="140"/>
      <c r="G75" s="140"/>
      <c r="H75" s="140"/>
      <c r="I75" s="140"/>
      <c r="J75" s="140"/>
      <c r="K75" s="140"/>
      <c r="L75" s="140"/>
      <c r="M75" s="140"/>
      <c r="N75" s="140"/>
      <c r="O75" s="140"/>
      <c r="P75" s="140"/>
    </row>
    <row r="76">
      <c r="A76" s="140"/>
      <c r="B76" s="140"/>
      <c r="C76" s="140"/>
      <c r="D76" s="140"/>
      <c r="E76" s="140"/>
      <c r="F76" s="140"/>
      <c r="G76" s="140"/>
      <c r="H76" s="140"/>
      <c r="I76" s="140"/>
      <c r="J76" s="140"/>
      <c r="K76" s="140"/>
      <c r="L76" s="140"/>
      <c r="M76" s="140"/>
      <c r="N76" s="140"/>
      <c r="O76" s="140"/>
      <c r="P76" s="140"/>
    </row>
    <row r="77">
      <c r="A77" s="140"/>
      <c r="B77" s="140"/>
      <c r="C77" s="140"/>
      <c r="D77" s="140"/>
      <c r="E77" s="140"/>
      <c r="F77" s="140"/>
      <c r="G77" s="140"/>
      <c r="H77" s="140"/>
      <c r="I77" s="140"/>
      <c r="J77" s="140"/>
      <c r="K77" s="140"/>
      <c r="L77" s="140"/>
      <c r="M77" s="140"/>
      <c r="N77" s="140"/>
      <c r="O77" s="140"/>
      <c r="P77" s="140"/>
    </row>
    <row r="78">
      <c r="A78" s="140"/>
      <c r="B78" s="140"/>
      <c r="C78" s="140"/>
      <c r="D78" s="140"/>
      <c r="E78" s="140"/>
      <c r="F78" s="140"/>
      <c r="G78" s="140"/>
      <c r="H78" s="140"/>
      <c r="I78" s="140"/>
      <c r="J78" s="140"/>
      <c r="K78" s="140"/>
      <c r="L78" s="140"/>
      <c r="M78" s="140"/>
      <c r="N78" s="140"/>
      <c r="O78" s="140"/>
      <c r="P78" s="140"/>
    </row>
    <row r="79">
      <c r="A79" s="140"/>
      <c r="B79" s="140"/>
      <c r="C79" s="140"/>
      <c r="D79" s="140"/>
      <c r="E79" s="140"/>
      <c r="F79" s="140"/>
      <c r="G79" s="140"/>
      <c r="H79" s="140"/>
      <c r="I79" s="140"/>
      <c r="J79" s="140"/>
      <c r="K79" s="140"/>
      <c r="L79" s="140"/>
      <c r="M79" s="140"/>
      <c r="N79" s="140"/>
      <c r="O79" s="140"/>
      <c r="P79" s="140"/>
    </row>
    <row r="80">
      <c r="A80" s="140"/>
      <c r="B80" s="140"/>
      <c r="C80" s="140"/>
      <c r="D80" s="140"/>
      <c r="E80" s="140"/>
      <c r="F80" s="140"/>
      <c r="G80" s="140"/>
      <c r="H80" s="140"/>
      <c r="I80" s="140"/>
      <c r="J80" s="140"/>
      <c r="K80" s="140"/>
      <c r="L80" s="140"/>
      <c r="M80" s="140"/>
      <c r="N80" s="140"/>
      <c r="O80" s="140"/>
      <c r="P80" s="140"/>
    </row>
    <row r="81">
      <c r="A81" s="140"/>
      <c r="B81" s="140"/>
      <c r="C81" s="140"/>
      <c r="D81" s="140"/>
      <c r="E81" s="140"/>
      <c r="F81" s="140"/>
      <c r="G81" s="140"/>
      <c r="H81" s="140"/>
      <c r="I81" s="140"/>
      <c r="J81" s="140"/>
      <c r="K81" s="140"/>
      <c r="L81" s="140"/>
      <c r="M81" s="140"/>
      <c r="N81" s="140"/>
      <c r="O81" s="140"/>
      <c r="P81" s="140"/>
    </row>
    <row r="82">
      <c r="A82" s="140"/>
      <c r="B82" s="140"/>
      <c r="C82" s="140"/>
      <c r="D82" s="140"/>
      <c r="E82" s="140"/>
      <c r="F82" s="140"/>
      <c r="G82" s="140"/>
      <c r="H82" s="140"/>
      <c r="I82" s="140"/>
      <c r="J82" s="140"/>
      <c r="K82" s="140"/>
      <c r="L82" s="140"/>
      <c r="M82" s="140"/>
      <c r="N82" s="140"/>
      <c r="O82" s="140"/>
      <c r="P82" s="140"/>
    </row>
    <row r="83">
      <c r="A83" s="140"/>
      <c r="B83" s="140"/>
      <c r="C83" s="140"/>
      <c r="D83" s="140"/>
      <c r="E83" s="140"/>
      <c r="F83" s="140"/>
      <c r="G83" s="140"/>
      <c r="H83" s="140"/>
      <c r="I83" s="140"/>
      <c r="J83" s="140"/>
      <c r="K83" s="140"/>
      <c r="L83" s="140"/>
      <c r="M83" s="140"/>
      <c r="N83" s="140"/>
      <c r="O83" s="140"/>
      <c r="P83" s="140"/>
    </row>
    <row r="84">
      <c r="A84" s="140"/>
      <c r="B84" s="140"/>
      <c r="C84" s="140"/>
      <c r="D84" s="140"/>
      <c r="E84" s="140"/>
      <c r="F84" s="140"/>
      <c r="G84" s="140"/>
      <c r="H84" s="140"/>
      <c r="I84" s="140"/>
      <c r="J84" s="140"/>
      <c r="K84" s="140"/>
      <c r="L84" s="140"/>
      <c r="M84" s="140"/>
      <c r="N84" s="140"/>
      <c r="O84" s="140"/>
      <c r="P84" s="140"/>
    </row>
    <row r="85">
      <c r="A85" s="140"/>
      <c r="B85" s="140"/>
      <c r="C85" s="140"/>
      <c r="D85" s="140"/>
      <c r="E85" s="140"/>
      <c r="F85" s="140"/>
      <c r="G85" s="140"/>
      <c r="H85" s="140"/>
      <c r="I85" s="140"/>
      <c r="J85" s="140"/>
      <c r="K85" s="140"/>
      <c r="L85" s="140"/>
      <c r="M85" s="140"/>
      <c r="N85" s="140"/>
      <c r="O85" s="140"/>
      <c r="P85" s="140"/>
    </row>
    <row r="86">
      <c r="A86" s="140"/>
      <c r="B86" s="140"/>
      <c r="C86" s="140"/>
      <c r="D86" s="140"/>
      <c r="E86" s="140"/>
      <c r="F86" s="140"/>
      <c r="G86" s="140"/>
      <c r="H86" s="140"/>
      <c r="I86" s="140"/>
      <c r="J86" s="140"/>
      <c r="K86" s="140"/>
      <c r="L86" s="140"/>
      <c r="M86" s="140"/>
      <c r="N86" s="140"/>
      <c r="O86" s="140"/>
      <c r="P86" s="140"/>
    </row>
    <row r="87">
      <c r="A87" s="140"/>
      <c r="B87" s="140"/>
      <c r="C87" s="140"/>
      <c r="D87" s="140"/>
      <c r="E87" s="140"/>
      <c r="F87" s="140"/>
      <c r="G87" s="140"/>
      <c r="H87" s="140"/>
      <c r="I87" s="140"/>
      <c r="J87" s="140"/>
      <c r="K87" s="140"/>
      <c r="L87" s="140"/>
      <c r="M87" s="140"/>
      <c r="N87" s="140"/>
      <c r="O87" s="140"/>
      <c r="P87" s="140"/>
    </row>
    <row r="88">
      <c r="A88" s="140"/>
      <c r="B88" s="140"/>
      <c r="C88" s="140"/>
      <c r="D88" s="140"/>
      <c r="E88" s="140"/>
      <c r="F88" s="140"/>
      <c r="G88" s="140"/>
      <c r="H88" s="140"/>
      <c r="I88" s="140"/>
      <c r="J88" s="140"/>
      <c r="K88" s="140"/>
      <c r="L88" s="140"/>
      <c r="M88" s="140"/>
      <c r="N88" s="140"/>
      <c r="O88" s="140"/>
      <c r="P88" s="140"/>
    </row>
    <row r="89">
      <c r="A89" s="140"/>
      <c r="B89" s="140"/>
      <c r="C89" s="140"/>
      <c r="D89" s="140"/>
      <c r="E89" s="140"/>
      <c r="F89" s="140"/>
      <c r="G89" s="140"/>
      <c r="H89" s="140"/>
      <c r="I89" s="140"/>
      <c r="J89" s="140"/>
      <c r="K89" s="140"/>
      <c r="L89" s="140"/>
      <c r="M89" s="140"/>
      <c r="N89" s="140"/>
      <c r="O89" s="140"/>
      <c r="P89" s="140"/>
    </row>
    <row r="90">
      <c r="A90" s="140"/>
      <c r="B90" s="140"/>
      <c r="C90" s="140"/>
      <c r="D90" s="140"/>
      <c r="E90" s="140"/>
      <c r="F90" s="140"/>
      <c r="G90" s="140"/>
      <c r="H90" s="140"/>
      <c r="I90" s="140"/>
      <c r="J90" s="140"/>
      <c r="K90" s="140"/>
      <c r="L90" s="140"/>
      <c r="M90" s="140"/>
      <c r="N90" s="140"/>
      <c r="O90" s="140"/>
      <c r="P90" s="140"/>
    </row>
    <row r="91">
      <c r="A91" s="140"/>
      <c r="B91" s="140"/>
      <c r="C91" s="140"/>
      <c r="D91" s="140"/>
      <c r="E91" s="140"/>
      <c r="F91" s="140"/>
      <c r="G91" s="140"/>
      <c r="H91" s="140"/>
      <c r="I91" s="140"/>
      <c r="J91" s="140"/>
      <c r="K91" s="140"/>
      <c r="L91" s="140"/>
      <c r="M91" s="140"/>
      <c r="N91" s="140"/>
      <c r="O91" s="140"/>
      <c r="P91" s="140"/>
    </row>
    <row r="92">
      <c r="A92" s="140"/>
      <c r="B92" s="140"/>
      <c r="C92" s="140"/>
      <c r="D92" s="140"/>
      <c r="E92" s="140"/>
      <c r="F92" s="140"/>
      <c r="G92" s="140"/>
      <c r="H92" s="140"/>
      <c r="I92" s="140"/>
      <c r="J92" s="140"/>
      <c r="K92" s="140"/>
      <c r="L92" s="140"/>
      <c r="M92" s="140"/>
      <c r="N92" s="140"/>
      <c r="O92" s="140"/>
      <c r="P92" s="140"/>
    </row>
    <row r="93">
      <c r="A93" s="140"/>
      <c r="B93" s="140"/>
      <c r="C93" s="140"/>
      <c r="D93" s="140"/>
      <c r="E93" s="140"/>
      <c r="F93" s="140"/>
      <c r="G93" s="140"/>
      <c r="H93" s="140"/>
      <c r="I93" s="140"/>
      <c r="J93" s="140"/>
      <c r="K93" s="140"/>
      <c r="L93" s="140"/>
      <c r="M93" s="140"/>
      <c r="N93" s="140"/>
      <c r="O93" s="140"/>
      <c r="P93" s="140"/>
    </row>
    <row r="94">
      <c r="A94" s="140"/>
      <c r="B94" s="140"/>
      <c r="C94" s="140"/>
      <c r="D94" s="140"/>
      <c r="E94" s="140"/>
      <c r="F94" s="140"/>
      <c r="G94" s="140"/>
      <c r="H94" s="140"/>
      <c r="I94" s="140"/>
      <c r="J94" s="140"/>
      <c r="K94" s="140"/>
      <c r="L94" s="140"/>
      <c r="M94" s="140"/>
      <c r="N94" s="140"/>
      <c r="O94" s="140"/>
      <c r="P94" s="140"/>
    </row>
    <row r="95">
      <c r="A95" s="140"/>
      <c r="B95" s="140"/>
      <c r="C95" s="140"/>
      <c r="D95" s="140"/>
      <c r="E95" s="140"/>
      <c r="F95" s="140"/>
      <c r="G95" s="140"/>
      <c r="H95" s="140"/>
      <c r="I95" s="140"/>
      <c r="J95" s="140"/>
      <c r="K95" s="140"/>
      <c r="L95" s="140"/>
      <c r="M95" s="140"/>
      <c r="N95" s="140"/>
      <c r="O95" s="140"/>
      <c r="P95" s="140"/>
    </row>
    <row r="96">
      <c r="A96" s="140"/>
      <c r="B96" s="140"/>
      <c r="C96" s="140"/>
      <c r="D96" s="140"/>
      <c r="E96" s="140"/>
      <c r="F96" s="140"/>
      <c r="G96" s="140"/>
      <c r="H96" s="140"/>
      <c r="I96" s="140"/>
      <c r="J96" s="140"/>
      <c r="K96" s="140"/>
      <c r="L96" s="140"/>
      <c r="M96" s="140"/>
      <c r="N96" s="140"/>
      <c r="O96" s="140"/>
      <c r="P96" s="140"/>
    </row>
    <row r="97">
      <c r="A97" s="140"/>
      <c r="B97" s="140"/>
      <c r="C97" s="140"/>
      <c r="D97" s="140"/>
      <c r="E97" s="140"/>
      <c r="F97" s="140"/>
      <c r="G97" s="140"/>
      <c r="H97" s="140"/>
      <c r="I97" s="140"/>
      <c r="J97" s="140"/>
      <c r="K97" s="140"/>
      <c r="L97" s="140"/>
      <c r="M97" s="140"/>
      <c r="N97" s="140"/>
      <c r="O97" s="140"/>
      <c r="P97" s="140"/>
    </row>
    <row r="98">
      <c r="A98" s="140"/>
      <c r="B98" s="140"/>
      <c r="C98" s="140"/>
      <c r="D98" s="140"/>
      <c r="E98" s="140"/>
      <c r="F98" s="140"/>
      <c r="G98" s="140"/>
      <c r="H98" s="140"/>
      <c r="I98" s="140"/>
      <c r="J98" s="140"/>
      <c r="K98" s="140"/>
      <c r="L98" s="140"/>
      <c r="M98" s="140"/>
      <c r="N98" s="140"/>
      <c r="O98" s="140"/>
      <c r="P98" s="140"/>
    </row>
    <row r="99">
      <c r="A99" s="140"/>
      <c r="B99" s="140"/>
      <c r="C99" s="140"/>
      <c r="D99" s="140"/>
      <c r="E99" s="140"/>
      <c r="F99" s="140"/>
      <c r="G99" s="140"/>
      <c r="H99" s="140"/>
      <c r="I99" s="140"/>
      <c r="J99" s="140"/>
      <c r="K99" s="140"/>
      <c r="L99" s="140"/>
      <c r="M99" s="140"/>
      <c r="N99" s="140"/>
      <c r="O99" s="140"/>
      <c r="P99" s="140"/>
    </row>
    <row r="100">
      <c r="A100" s="140"/>
      <c r="B100" s="140"/>
      <c r="C100" s="140"/>
      <c r="D100" s="140"/>
      <c r="E100" s="140"/>
      <c r="F100" s="140"/>
      <c r="G100" s="140"/>
      <c r="H100" s="140"/>
      <c r="I100" s="140"/>
      <c r="J100" s="140"/>
      <c r="K100" s="140"/>
      <c r="L100" s="140"/>
      <c r="M100" s="140"/>
      <c r="N100" s="140"/>
      <c r="O100" s="140"/>
      <c r="P100" s="140"/>
    </row>
  </sheetData>
  <dataValidations>
    <dataValidation type="list" allowBlank="1" showErrorMessage="1" sqref="O2:P100">
      <formula1>Enumerations!$T$2:$T$100</formula1>
    </dataValidation>
  </dataValidations>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966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12.63"/>
    <col customWidth="1" min="3" max="3" width="15.75"/>
    <col customWidth="1" min="4" max="4" width="18.88"/>
    <col customWidth="1" min="5" max="5" width="59.5"/>
    <col customWidth="1" min="6" max="7" width="12.63"/>
    <col customWidth="1" min="8" max="8" width="15.75"/>
    <col customWidth="1" min="9" max="9" width="12.63"/>
    <col customWidth="1" min="10" max="10" width="15.75"/>
    <col customWidth="1" min="11" max="11" width="12.63"/>
  </cols>
  <sheetData>
    <row r="1" ht="24.0" customHeight="1">
      <c r="A1" s="23" t="s">
        <v>2086</v>
      </c>
      <c r="B1" s="23" t="s">
        <v>1471</v>
      </c>
      <c r="C1" s="23" t="s">
        <v>2087</v>
      </c>
      <c r="D1" s="23" t="s">
        <v>548</v>
      </c>
      <c r="E1" s="23" t="s">
        <v>2241</v>
      </c>
      <c r="F1" s="23" t="s">
        <v>1463</v>
      </c>
      <c r="G1" s="23" t="s">
        <v>2090</v>
      </c>
      <c r="H1" s="23" t="s">
        <v>2091</v>
      </c>
      <c r="I1" s="23" t="s">
        <v>2092</v>
      </c>
      <c r="J1" s="23" t="s">
        <v>2074</v>
      </c>
      <c r="K1" s="23" t="s">
        <v>2242</v>
      </c>
      <c r="L1" s="83"/>
      <c r="M1" s="83"/>
      <c r="N1" s="83"/>
      <c r="O1" s="83"/>
      <c r="P1" s="83"/>
      <c r="Q1" s="83"/>
      <c r="R1" s="83"/>
      <c r="S1" s="83"/>
      <c r="T1" s="83"/>
    </row>
    <row r="2">
      <c r="A2" s="55" t="s">
        <v>2243</v>
      </c>
      <c r="B2" s="55" t="s">
        <v>2098</v>
      </c>
      <c r="C2" s="55" t="s">
        <v>2100</v>
      </c>
      <c r="D2" s="55" t="s">
        <v>2244</v>
      </c>
      <c r="E2" s="56" t="s">
        <v>2245</v>
      </c>
      <c r="F2" s="107">
        <v>1.0</v>
      </c>
      <c r="G2" s="182">
        <v>10000.0</v>
      </c>
      <c r="H2" s="314">
        <f t="shared" ref="H2:H10" si="1">F2*G2</f>
        <v>10000</v>
      </c>
      <c r="I2" s="55">
        <v>5500.0</v>
      </c>
      <c r="J2" s="55" t="s">
        <v>2106</v>
      </c>
      <c r="K2" s="55" t="s">
        <v>2247</v>
      </c>
      <c r="L2" s="1"/>
      <c r="M2" s="1"/>
      <c r="N2" s="1"/>
      <c r="O2" s="1"/>
      <c r="P2" s="1"/>
      <c r="Q2" s="1"/>
      <c r="R2" s="1"/>
      <c r="S2" s="1"/>
      <c r="T2" s="1"/>
    </row>
    <row r="3">
      <c r="A3" s="55" t="s">
        <v>2099</v>
      </c>
      <c r="B3" s="55" t="s">
        <v>2098</v>
      </c>
      <c r="C3" s="55" t="s">
        <v>2100</v>
      </c>
      <c r="D3" s="55" t="s">
        <v>2101</v>
      </c>
      <c r="E3" s="56" t="s">
        <v>2252</v>
      </c>
      <c r="F3" s="107">
        <v>16.0</v>
      </c>
      <c r="G3" s="182">
        <v>156.25</v>
      </c>
      <c r="H3" s="314">
        <f t="shared" si="1"/>
        <v>2500</v>
      </c>
      <c r="I3" s="55">
        <v>5500.0</v>
      </c>
      <c r="J3" s="55" t="s">
        <v>2106</v>
      </c>
      <c r="K3" s="55" t="s">
        <v>2247</v>
      </c>
      <c r="L3" s="1"/>
      <c r="M3" s="1"/>
      <c r="N3" s="1"/>
      <c r="O3" s="1"/>
      <c r="P3" s="1"/>
      <c r="Q3" s="1"/>
      <c r="R3" s="1"/>
      <c r="S3" s="1"/>
      <c r="T3" s="1"/>
    </row>
    <row r="4">
      <c r="A4" s="55" t="s">
        <v>2119</v>
      </c>
      <c r="B4" s="55" t="s">
        <v>2117</v>
      </c>
      <c r="C4" s="55" t="s">
        <v>2120</v>
      </c>
      <c r="D4" s="55" t="s">
        <v>2253</v>
      </c>
      <c r="E4" s="56" t="s">
        <v>2254</v>
      </c>
      <c r="F4" s="107">
        <v>1.0</v>
      </c>
      <c r="G4" s="182">
        <v>4800.0</v>
      </c>
      <c r="H4" s="314">
        <f t="shared" si="1"/>
        <v>4800</v>
      </c>
      <c r="I4" s="55">
        <v>5100.0</v>
      </c>
      <c r="J4" s="55" t="s">
        <v>2106</v>
      </c>
      <c r="K4" s="55" t="s">
        <v>2247</v>
      </c>
      <c r="L4" s="1"/>
      <c r="M4" s="1"/>
      <c r="N4" s="1"/>
      <c r="O4" s="1"/>
      <c r="P4" s="1"/>
      <c r="Q4" s="1"/>
      <c r="R4" s="1"/>
      <c r="S4" s="1"/>
      <c r="T4" s="1"/>
    </row>
    <row r="5">
      <c r="A5" s="55" t="s">
        <v>2133</v>
      </c>
      <c r="B5" s="55" t="s">
        <v>2132</v>
      </c>
      <c r="C5" s="55" t="s">
        <v>2134</v>
      </c>
      <c r="D5" s="55" t="s">
        <v>2255</v>
      </c>
      <c r="E5" s="56" t="s">
        <v>2256</v>
      </c>
      <c r="F5" s="107">
        <v>1.0</v>
      </c>
      <c r="G5" s="182">
        <v>8200.0</v>
      </c>
      <c r="H5" s="314">
        <f t="shared" si="1"/>
        <v>8200</v>
      </c>
      <c r="I5" s="55">
        <v>5500.0</v>
      </c>
      <c r="J5" s="55" t="s">
        <v>2106</v>
      </c>
      <c r="K5" s="55" t="s">
        <v>2247</v>
      </c>
      <c r="L5" s="1"/>
      <c r="M5" s="1"/>
      <c r="N5" s="1"/>
      <c r="O5" s="1"/>
      <c r="P5" s="1"/>
      <c r="Q5" s="1"/>
      <c r="R5" s="1"/>
      <c r="S5" s="1"/>
      <c r="T5" s="1"/>
    </row>
    <row r="6">
      <c r="A6" s="55" t="s">
        <v>2257</v>
      </c>
      <c r="B6" s="55" t="s">
        <v>2202</v>
      </c>
      <c r="C6" s="55" t="s">
        <v>2258</v>
      </c>
      <c r="D6" s="55" t="s">
        <v>2259</v>
      </c>
      <c r="E6" s="56" t="s">
        <v>2260</v>
      </c>
      <c r="F6" s="107">
        <v>50.0</v>
      </c>
      <c r="G6" s="182">
        <v>30.0</v>
      </c>
      <c r="H6" s="314">
        <f t="shared" si="1"/>
        <v>1500</v>
      </c>
      <c r="I6" s="55">
        <v>5900.0</v>
      </c>
      <c r="J6" s="55" t="s">
        <v>2106</v>
      </c>
      <c r="K6" s="55" t="s">
        <v>2247</v>
      </c>
      <c r="L6" s="1"/>
      <c r="M6" s="1"/>
      <c r="N6" s="1"/>
      <c r="O6" s="1"/>
      <c r="P6" s="1"/>
      <c r="Q6" s="1"/>
      <c r="R6" s="1"/>
      <c r="S6" s="1"/>
      <c r="T6" s="1"/>
    </row>
    <row r="7">
      <c r="A7" s="55" t="s">
        <v>2261</v>
      </c>
      <c r="B7" s="55" t="s">
        <v>2202</v>
      </c>
      <c r="C7" s="55" t="s">
        <v>2258</v>
      </c>
      <c r="D7" s="55" t="s">
        <v>2262</v>
      </c>
      <c r="E7" s="56" t="s">
        <v>2263</v>
      </c>
      <c r="F7" s="107">
        <v>8.0</v>
      </c>
      <c r="G7" s="182">
        <v>25.0</v>
      </c>
      <c r="H7" s="314">
        <f t="shared" si="1"/>
        <v>200</v>
      </c>
      <c r="I7" s="55">
        <v>5900.0</v>
      </c>
      <c r="J7" s="55" t="s">
        <v>2106</v>
      </c>
      <c r="K7" s="55" t="s">
        <v>2247</v>
      </c>
      <c r="L7" s="1"/>
      <c r="M7" s="1"/>
      <c r="N7" s="1"/>
      <c r="O7" s="1"/>
      <c r="P7" s="1"/>
      <c r="Q7" s="1"/>
      <c r="R7" s="1"/>
      <c r="S7" s="1"/>
      <c r="T7" s="1"/>
    </row>
    <row r="8">
      <c r="A8" s="55" t="s">
        <v>2264</v>
      </c>
      <c r="B8" s="55" t="s">
        <v>2202</v>
      </c>
      <c r="C8" s="55" t="s">
        <v>2258</v>
      </c>
      <c r="D8" s="55" t="s">
        <v>2265</v>
      </c>
      <c r="E8" s="56" t="s">
        <v>2266</v>
      </c>
      <c r="F8" s="107">
        <v>1.0</v>
      </c>
      <c r="G8" s="182">
        <v>1700.0</v>
      </c>
      <c r="H8" s="314">
        <f t="shared" si="1"/>
        <v>1700</v>
      </c>
      <c r="I8" s="55">
        <v>5900.0</v>
      </c>
      <c r="J8" s="55" t="s">
        <v>2106</v>
      </c>
      <c r="K8" s="55" t="s">
        <v>2247</v>
      </c>
      <c r="L8" s="1"/>
      <c r="M8" s="1"/>
      <c r="N8" s="1"/>
      <c r="O8" s="1"/>
      <c r="P8" s="1"/>
      <c r="Q8" s="1"/>
      <c r="R8" s="1"/>
      <c r="S8" s="1"/>
      <c r="T8" s="1"/>
    </row>
    <row r="9">
      <c r="A9" s="55" t="s">
        <v>2267</v>
      </c>
      <c r="B9" s="55" t="s">
        <v>2207</v>
      </c>
      <c r="C9" s="55" t="s">
        <v>2268</v>
      </c>
      <c r="D9" s="55" t="s">
        <v>2269</v>
      </c>
      <c r="E9" s="56" t="s">
        <v>2270</v>
      </c>
      <c r="F9" s="107">
        <v>150.0</v>
      </c>
      <c r="G9" s="182">
        <v>100.0</v>
      </c>
      <c r="H9" s="314">
        <f t="shared" si="1"/>
        <v>15000</v>
      </c>
      <c r="I9" s="55">
        <v>5800.0</v>
      </c>
      <c r="J9" s="55" t="s">
        <v>2106</v>
      </c>
      <c r="K9" s="55" t="s">
        <v>2247</v>
      </c>
      <c r="L9" s="1"/>
      <c r="M9" s="1"/>
      <c r="N9" s="1"/>
      <c r="O9" s="1"/>
      <c r="P9" s="1"/>
      <c r="Q9" s="1"/>
      <c r="R9" s="1"/>
      <c r="S9" s="1"/>
      <c r="T9" s="1"/>
    </row>
    <row r="10">
      <c r="A10" s="55" t="s">
        <v>2272</v>
      </c>
      <c r="B10" s="55" t="s">
        <v>2207</v>
      </c>
      <c r="C10" s="55" t="s">
        <v>2268</v>
      </c>
      <c r="D10" s="55" t="s">
        <v>2273</v>
      </c>
      <c r="E10" s="56" t="s">
        <v>2274</v>
      </c>
      <c r="F10" s="107">
        <v>4.0</v>
      </c>
      <c r="G10" s="182">
        <v>375.0</v>
      </c>
      <c r="H10" s="314">
        <f t="shared" si="1"/>
        <v>1500</v>
      </c>
      <c r="I10" s="55">
        <v>5800.0</v>
      </c>
      <c r="J10" s="55" t="s">
        <v>2106</v>
      </c>
      <c r="K10" s="55" t="s">
        <v>2247</v>
      </c>
      <c r="L10" s="1"/>
      <c r="M10" s="1"/>
      <c r="N10" s="1"/>
      <c r="O10" s="1"/>
      <c r="P10" s="1"/>
      <c r="Q10" s="1"/>
      <c r="R10" s="1"/>
      <c r="S10" s="1"/>
      <c r="T10" s="1"/>
    </row>
    <row r="11">
      <c r="A11" s="117"/>
      <c r="B11" s="117"/>
      <c r="C11" s="117"/>
      <c r="D11" s="117"/>
      <c r="E11" s="117"/>
      <c r="F11" s="117"/>
      <c r="G11" s="117"/>
      <c r="H11" s="117"/>
      <c r="I11" s="117"/>
      <c r="J11" s="117"/>
      <c r="K11" s="117"/>
      <c r="L11" s="1"/>
      <c r="M11" s="1"/>
      <c r="N11" s="1"/>
      <c r="O11" s="1"/>
      <c r="P11" s="1"/>
      <c r="Q11" s="1"/>
      <c r="R11" s="1"/>
      <c r="S11" s="1"/>
      <c r="T11" s="1"/>
    </row>
    <row r="12">
      <c r="A12" s="117"/>
      <c r="B12" s="117"/>
      <c r="C12" s="117"/>
      <c r="D12" s="117"/>
      <c r="E12" s="117"/>
      <c r="F12" s="117"/>
      <c r="G12" s="117"/>
      <c r="H12" s="117"/>
      <c r="I12" s="117"/>
      <c r="J12" s="117"/>
      <c r="K12" s="117"/>
      <c r="L12" s="1"/>
      <c r="M12" s="1"/>
      <c r="N12" s="1"/>
      <c r="O12" s="1"/>
      <c r="P12" s="1"/>
      <c r="Q12" s="1"/>
      <c r="R12" s="1"/>
      <c r="S12" s="1"/>
      <c r="T12" s="1"/>
    </row>
    <row r="13">
      <c r="A13" s="117"/>
      <c r="B13" s="117"/>
      <c r="C13" s="117"/>
      <c r="D13" s="117"/>
      <c r="E13" s="117"/>
      <c r="F13" s="117"/>
      <c r="G13" s="117"/>
      <c r="H13" s="117"/>
      <c r="I13" s="117"/>
      <c r="J13" s="117"/>
      <c r="K13" s="117"/>
      <c r="L13" s="1"/>
      <c r="M13" s="1"/>
      <c r="N13" s="1"/>
      <c r="O13" s="1"/>
      <c r="P13" s="1"/>
      <c r="Q13" s="1"/>
      <c r="R13" s="1"/>
      <c r="S13" s="1"/>
      <c r="T13" s="1"/>
    </row>
    <row r="14">
      <c r="A14" s="117"/>
      <c r="B14" s="117"/>
      <c r="C14" s="117"/>
      <c r="D14" s="117"/>
      <c r="E14" s="117"/>
      <c r="F14" s="117"/>
      <c r="G14" s="117"/>
      <c r="H14" s="117"/>
      <c r="I14" s="117"/>
      <c r="J14" s="117"/>
      <c r="K14" s="117"/>
      <c r="L14" s="1"/>
      <c r="M14" s="1"/>
      <c r="N14" s="1"/>
      <c r="O14" s="1"/>
      <c r="P14" s="1"/>
      <c r="Q14" s="1"/>
      <c r="R14" s="1"/>
      <c r="S14" s="1"/>
      <c r="T14" s="1"/>
    </row>
    <row r="15">
      <c r="A15" s="117"/>
      <c r="B15" s="117"/>
      <c r="C15" s="117"/>
      <c r="D15" s="117"/>
      <c r="E15" s="117"/>
      <c r="F15" s="117"/>
      <c r="G15" s="117"/>
      <c r="H15" s="117"/>
      <c r="I15" s="117"/>
      <c r="J15" s="117"/>
      <c r="K15" s="117"/>
      <c r="L15" s="1"/>
      <c r="M15" s="1"/>
      <c r="N15" s="1"/>
      <c r="O15" s="1"/>
      <c r="P15" s="1"/>
      <c r="Q15" s="1"/>
      <c r="R15" s="1"/>
      <c r="S15" s="1"/>
      <c r="T15" s="1"/>
    </row>
    <row r="16">
      <c r="A16" s="117"/>
      <c r="B16" s="117"/>
      <c r="C16" s="117"/>
      <c r="D16" s="117"/>
      <c r="E16" s="117"/>
      <c r="F16" s="117"/>
      <c r="G16" s="117"/>
      <c r="H16" s="117"/>
      <c r="I16" s="117"/>
      <c r="J16" s="117"/>
      <c r="K16" s="117"/>
      <c r="L16" s="1"/>
      <c r="M16" s="1"/>
      <c r="N16" s="1"/>
      <c r="O16" s="1"/>
      <c r="P16" s="1"/>
      <c r="Q16" s="1"/>
      <c r="R16" s="1"/>
      <c r="S16" s="1"/>
      <c r="T16" s="1"/>
    </row>
    <row r="17">
      <c r="A17" s="117"/>
      <c r="B17" s="117"/>
      <c r="C17" s="117"/>
      <c r="D17" s="117"/>
      <c r="E17" s="117"/>
      <c r="F17" s="117"/>
      <c r="G17" s="117"/>
      <c r="H17" s="117"/>
      <c r="I17" s="117"/>
      <c r="J17" s="117"/>
      <c r="K17" s="117"/>
      <c r="L17" s="1"/>
      <c r="M17" s="1"/>
      <c r="N17" s="1"/>
      <c r="O17" s="1"/>
      <c r="P17" s="1"/>
      <c r="Q17" s="1"/>
      <c r="R17" s="1"/>
      <c r="S17" s="1"/>
      <c r="T17" s="1"/>
    </row>
    <row r="18">
      <c r="A18" s="117"/>
      <c r="B18" s="117"/>
      <c r="C18" s="117"/>
      <c r="D18" s="117"/>
      <c r="E18" s="117"/>
      <c r="F18" s="117"/>
      <c r="G18" s="117"/>
      <c r="H18" s="117"/>
      <c r="I18" s="117"/>
      <c r="J18" s="117"/>
      <c r="K18" s="117"/>
      <c r="L18" s="1"/>
      <c r="M18" s="1"/>
      <c r="N18" s="1"/>
      <c r="O18" s="1"/>
      <c r="P18" s="1"/>
      <c r="Q18" s="1"/>
      <c r="R18" s="1"/>
      <c r="S18" s="1"/>
      <c r="T18" s="1"/>
    </row>
    <row r="19">
      <c r="A19" s="117"/>
      <c r="B19" s="117"/>
      <c r="C19" s="117"/>
      <c r="D19" s="117"/>
      <c r="E19" s="117"/>
      <c r="F19" s="117"/>
      <c r="G19" s="117"/>
      <c r="H19" s="117"/>
      <c r="I19" s="117"/>
      <c r="J19" s="117"/>
      <c r="K19" s="117"/>
      <c r="L19" s="1"/>
      <c r="M19" s="1"/>
      <c r="N19" s="1"/>
      <c r="O19" s="1"/>
      <c r="P19" s="1"/>
      <c r="Q19" s="1"/>
      <c r="R19" s="1"/>
      <c r="S19" s="1"/>
      <c r="T19" s="1"/>
    </row>
    <row r="20">
      <c r="A20" s="117"/>
      <c r="B20" s="117"/>
      <c r="C20" s="117"/>
      <c r="D20" s="117"/>
      <c r="E20" s="117"/>
      <c r="F20" s="117"/>
      <c r="G20" s="117"/>
      <c r="H20" s="117"/>
      <c r="I20" s="117"/>
      <c r="J20" s="117"/>
      <c r="K20" s="117"/>
      <c r="L20" s="1"/>
      <c r="M20" s="1"/>
      <c r="N20" s="1"/>
      <c r="O20" s="1"/>
      <c r="P20" s="1"/>
      <c r="Q20" s="1"/>
      <c r="R20" s="1"/>
      <c r="S20" s="1"/>
      <c r="T20" s="1"/>
    </row>
    <row r="21">
      <c r="A21" s="140"/>
      <c r="B21" s="140"/>
      <c r="C21" s="140"/>
      <c r="D21" s="140"/>
      <c r="E21" s="140"/>
      <c r="F21" s="140"/>
      <c r="G21" s="140"/>
      <c r="H21" s="140"/>
      <c r="I21" s="140"/>
      <c r="J21" s="140"/>
      <c r="K21" s="140"/>
    </row>
    <row r="22">
      <c r="A22" s="140"/>
      <c r="B22" s="140"/>
      <c r="C22" s="140"/>
      <c r="D22" s="140"/>
      <c r="E22" s="140"/>
      <c r="F22" s="140"/>
      <c r="G22" s="140"/>
      <c r="H22" s="140"/>
      <c r="I22" s="140"/>
      <c r="J22" s="140"/>
      <c r="K22" s="140"/>
    </row>
    <row r="23">
      <c r="A23" s="140"/>
      <c r="B23" s="140"/>
      <c r="C23" s="140"/>
      <c r="D23" s="140"/>
      <c r="E23" s="140"/>
      <c r="F23" s="140"/>
      <c r="G23" s="140"/>
      <c r="H23" s="140"/>
      <c r="I23" s="140"/>
      <c r="J23" s="140"/>
      <c r="K23" s="140"/>
    </row>
    <row r="24">
      <c r="A24" s="140"/>
      <c r="B24" s="140"/>
      <c r="C24" s="140"/>
      <c r="D24" s="140"/>
      <c r="E24" s="140"/>
      <c r="F24" s="140"/>
      <c r="G24" s="140"/>
      <c r="H24" s="140"/>
      <c r="I24" s="140"/>
      <c r="J24" s="140"/>
      <c r="K24" s="140"/>
    </row>
    <row r="25">
      <c r="A25" s="140"/>
      <c r="B25" s="140"/>
      <c r="C25" s="140"/>
      <c r="D25" s="140"/>
      <c r="E25" s="140"/>
      <c r="F25" s="140"/>
      <c r="G25" s="140"/>
      <c r="H25" s="140"/>
      <c r="I25" s="140"/>
      <c r="J25" s="140"/>
      <c r="K25" s="140"/>
    </row>
    <row r="26">
      <c r="A26" s="140"/>
      <c r="B26" s="140"/>
      <c r="C26" s="140"/>
      <c r="D26" s="140"/>
      <c r="E26" s="140"/>
      <c r="F26" s="140"/>
      <c r="G26" s="140"/>
      <c r="H26" s="140"/>
      <c r="I26" s="140"/>
      <c r="J26" s="140"/>
      <c r="K26" s="140"/>
    </row>
    <row r="27">
      <c r="A27" s="140"/>
      <c r="B27" s="140"/>
      <c r="C27" s="140"/>
      <c r="D27" s="140"/>
      <c r="E27" s="140"/>
      <c r="F27" s="140"/>
      <c r="G27" s="140"/>
      <c r="H27" s="140"/>
      <c r="I27" s="140"/>
      <c r="J27" s="140"/>
      <c r="K27" s="140"/>
    </row>
    <row r="28">
      <c r="A28" s="140"/>
      <c r="B28" s="140"/>
      <c r="C28" s="140"/>
      <c r="D28" s="140"/>
      <c r="E28" s="140"/>
      <c r="F28" s="140"/>
      <c r="G28" s="140"/>
      <c r="H28" s="140"/>
      <c r="I28" s="140"/>
      <c r="J28" s="140"/>
      <c r="K28" s="140"/>
    </row>
    <row r="29">
      <c r="A29" s="140"/>
      <c r="B29" s="140"/>
      <c r="C29" s="140"/>
      <c r="D29" s="140"/>
      <c r="E29" s="140"/>
      <c r="F29" s="140"/>
      <c r="G29" s="140"/>
      <c r="H29" s="140"/>
      <c r="I29" s="140"/>
      <c r="J29" s="140"/>
      <c r="K29" s="140"/>
    </row>
    <row r="30">
      <c r="A30" s="140"/>
      <c r="B30" s="140"/>
      <c r="C30" s="140"/>
      <c r="D30" s="140"/>
      <c r="E30" s="140"/>
      <c r="F30" s="140"/>
      <c r="G30" s="140"/>
      <c r="H30" s="140"/>
      <c r="I30" s="140"/>
      <c r="J30" s="140"/>
      <c r="K30" s="140"/>
    </row>
    <row r="31">
      <c r="A31" s="140"/>
      <c r="B31" s="140"/>
      <c r="C31" s="140"/>
      <c r="D31" s="140"/>
      <c r="E31" s="140"/>
      <c r="F31" s="140"/>
      <c r="G31" s="140"/>
      <c r="H31" s="140"/>
      <c r="I31" s="140"/>
      <c r="J31" s="140"/>
      <c r="K31" s="140"/>
    </row>
    <row r="32">
      <c r="A32" s="140"/>
      <c r="B32" s="140"/>
      <c r="C32" s="140"/>
      <c r="D32" s="140"/>
      <c r="E32" s="140"/>
      <c r="F32" s="140"/>
      <c r="G32" s="140"/>
      <c r="H32" s="140"/>
      <c r="I32" s="140"/>
      <c r="J32" s="140"/>
      <c r="K32" s="140"/>
    </row>
    <row r="33">
      <c r="A33" s="140"/>
      <c r="B33" s="140"/>
      <c r="C33" s="140"/>
      <c r="D33" s="140"/>
      <c r="E33" s="140"/>
      <c r="F33" s="140"/>
      <c r="G33" s="140"/>
      <c r="H33" s="140"/>
      <c r="I33" s="140"/>
      <c r="J33" s="140"/>
      <c r="K33" s="140"/>
    </row>
    <row r="34">
      <c r="A34" s="140"/>
      <c r="B34" s="140"/>
      <c r="C34" s="140"/>
      <c r="D34" s="140"/>
      <c r="E34" s="140"/>
      <c r="F34" s="140"/>
      <c r="G34" s="140"/>
      <c r="H34" s="140"/>
      <c r="I34" s="140"/>
      <c r="J34" s="140"/>
      <c r="K34" s="140"/>
    </row>
    <row r="35">
      <c r="A35" s="140"/>
      <c r="B35" s="140"/>
      <c r="C35" s="140"/>
      <c r="D35" s="140"/>
      <c r="E35" s="140"/>
      <c r="F35" s="140"/>
      <c r="G35" s="140"/>
      <c r="H35" s="140"/>
      <c r="I35" s="140"/>
      <c r="J35" s="140"/>
      <c r="K35" s="140"/>
    </row>
    <row r="36">
      <c r="A36" s="140"/>
      <c r="B36" s="140"/>
      <c r="C36" s="140"/>
      <c r="D36" s="140"/>
      <c r="E36" s="140"/>
      <c r="F36" s="140"/>
      <c r="G36" s="140"/>
      <c r="H36" s="140"/>
      <c r="I36" s="140"/>
      <c r="J36" s="140"/>
      <c r="K36" s="140"/>
    </row>
    <row r="37">
      <c r="A37" s="140"/>
      <c r="B37" s="140"/>
      <c r="C37" s="140"/>
      <c r="D37" s="140"/>
      <c r="E37" s="140"/>
      <c r="F37" s="140"/>
      <c r="G37" s="140"/>
      <c r="H37" s="140"/>
      <c r="I37" s="140"/>
      <c r="J37" s="140"/>
      <c r="K37" s="140"/>
    </row>
    <row r="38">
      <c r="A38" s="140"/>
      <c r="B38" s="140"/>
      <c r="C38" s="140"/>
      <c r="D38" s="140"/>
      <c r="E38" s="140"/>
      <c r="F38" s="140"/>
      <c r="G38" s="140"/>
      <c r="H38" s="140"/>
      <c r="I38" s="140"/>
      <c r="J38" s="140"/>
      <c r="K38" s="140"/>
    </row>
    <row r="39">
      <c r="A39" s="140"/>
      <c r="B39" s="140"/>
      <c r="C39" s="140"/>
      <c r="D39" s="140"/>
      <c r="E39" s="140"/>
      <c r="F39" s="140"/>
      <c r="G39" s="140"/>
      <c r="H39" s="140"/>
      <c r="I39" s="140"/>
      <c r="J39" s="140"/>
      <c r="K39" s="140"/>
    </row>
    <row r="40">
      <c r="A40" s="140"/>
      <c r="B40" s="140"/>
      <c r="C40" s="140"/>
      <c r="D40" s="140"/>
      <c r="E40" s="140"/>
      <c r="F40" s="140"/>
      <c r="G40" s="140"/>
      <c r="H40" s="140"/>
      <c r="I40" s="140"/>
      <c r="J40" s="140"/>
      <c r="K40" s="140"/>
    </row>
    <row r="41">
      <c r="A41" s="140"/>
      <c r="B41" s="140"/>
      <c r="C41" s="140"/>
      <c r="D41" s="140"/>
      <c r="E41" s="140"/>
      <c r="F41" s="140"/>
      <c r="G41" s="140"/>
      <c r="H41" s="140"/>
      <c r="I41" s="140"/>
      <c r="J41" s="140"/>
      <c r="K41" s="140"/>
    </row>
    <row r="42">
      <c r="A42" s="140"/>
      <c r="B42" s="140"/>
      <c r="C42" s="140"/>
      <c r="D42" s="140"/>
      <c r="E42" s="140"/>
      <c r="F42" s="140"/>
      <c r="G42" s="140"/>
      <c r="H42" s="140"/>
      <c r="I42" s="140"/>
      <c r="J42" s="140"/>
      <c r="K42" s="140"/>
    </row>
    <row r="43">
      <c r="A43" s="140"/>
      <c r="B43" s="140"/>
      <c r="C43" s="140"/>
      <c r="D43" s="140"/>
      <c r="E43" s="140"/>
      <c r="F43" s="140"/>
      <c r="G43" s="140"/>
      <c r="H43" s="140"/>
      <c r="I43" s="140"/>
      <c r="J43" s="140"/>
      <c r="K43" s="140"/>
    </row>
    <row r="44">
      <c r="A44" s="140"/>
      <c r="B44" s="140"/>
      <c r="C44" s="140"/>
      <c r="D44" s="140"/>
      <c r="E44" s="140"/>
      <c r="F44" s="140"/>
      <c r="G44" s="140"/>
      <c r="H44" s="140"/>
      <c r="I44" s="140"/>
      <c r="J44" s="140"/>
      <c r="K44" s="140"/>
    </row>
    <row r="45">
      <c r="A45" s="140"/>
      <c r="B45" s="140"/>
      <c r="C45" s="140"/>
      <c r="D45" s="140"/>
      <c r="E45" s="140"/>
      <c r="F45" s="140"/>
      <c r="G45" s="140"/>
      <c r="H45" s="140"/>
      <c r="I45" s="140"/>
      <c r="J45" s="140"/>
      <c r="K45" s="140"/>
    </row>
    <row r="46">
      <c r="A46" s="140"/>
      <c r="B46" s="140"/>
      <c r="C46" s="140"/>
      <c r="D46" s="140"/>
      <c r="E46" s="140"/>
      <c r="F46" s="140"/>
      <c r="G46" s="140"/>
      <c r="H46" s="140"/>
      <c r="I46" s="140"/>
      <c r="J46" s="140"/>
      <c r="K46" s="140"/>
    </row>
    <row r="47">
      <c r="A47" s="140"/>
      <c r="B47" s="140"/>
      <c r="C47" s="140"/>
      <c r="D47" s="140"/>
      <c r="E47" s="140"/>
      <c r="F47" s="140"/>
      <c r="G47" s="140"/>
      <c r="H47" s="140"/>
      <c r="I47" s="140"/>
      <c r="J47" s="140"/>
      <c r="K47" s="140"/>
    </row>
    <row r="48">
      <c r="A48" s="140"/>
      <c r="B48" s="140"/>
      <c r="C48" s="140"/>
      <c r="D48" s="140"/>
      <c r="E48" s="140"/>
      <c r="F48" s="140"/>
      <c r="G48" s="140"/>
      <c r="H48" s="140"/>
      <c r="I48" s="140"/>
      <c r="J48" s="140"/>
      <c r="K48" s="140"/>
    </row>
    <row r="49">
      <c r="A49" s="140"/>
      <c r="B49" s="140"/>
      <c r="C49" s="140"/>
      <c r="D49" s="140"/>
      <c r="E49" s="140"/>
      <c r="F49" s="140"/>
      <c r="G49" s="140"/>
      <c r="H49" s="140"/>
      <c r="I49" s="140"/>
      <c r="J49" s="140"/>
      <c r="K49" s="140"/>
    </row>
    <row r="50">
      <c r="A50" s="140"/>
      <c r="B50" s="140"/>
      <c r="C50" s="140"/>
      <c r="D50" s="140"/>
      <c r="E50" s="140"/>
      <c r="F50" s="140"/>
      <c r="G50" s="140"/>
      <c r="H50" s="140"/>
      <c r="I50" s="140"/>
      <c r="J50" s="140"/>
      <c r="K50" s="140"/>
    </row>
    <row r="51">
      <c r="A51" s="140"/>
      <c r="B51" s="140"/>
      <c r="C51" s="140"/>
      <c r="D51" s="140"/>
      <c r="E51" s="140"/>
      <c r="F51" s="140"/>
      <c r="G51" s="140"/>
      <c r="H51" s="140"/>
      <c r="I51" s="140"/>
      <c r="J51" s="140"/>
      <c r="K51" s="140"/>
    </row>
    <row r="52">
      <c r="A52" s="140"/>
      <c r="B52" s="140"/>
      <c r="C52" s="140"/>
      <c r="D52" s="140"/>
      <c r="E52" s="140"/>
      <c r="F52" s="140"/>
      <c r="G52" s="140"/>
      <c r="H52" s="140"/>
      <c r="I52" s="140"/>
      <c r="J52" s="140"/>
      <c r="K52" s="140"/>
    </row>
    <row r="53">
      <c r="A53" s="140"/>
      <c r="B53" s="140"/>
      <c r="C53" s="140"/>
      <c r="D53" s="140"/>
      <c r="E53" s="140"/>
      <c r="F53" s="140"/>
      <c r="G53" s="140"/>
      <c r="H53" s="140"/>
      <c r="I53" s="140"/>
      <c r="J53" s="140"/>
      <c r="K53" s="140"/>
    </row>
    <row r="54">
      <c r="A54" s="140"/>
      <c r="B54" s="140"/>
      <c r="C54" s="140"/>
      <c r="D54" s="140"/>
      <c r="E54" s="140"/>
      <c r="F54" s="140"/>
      <c r="G54" s="140"/>
      <c r="H54" s="140"/>
      <c r="I54" s="140"/>
      <c r="J54" s="140"/>
      <c r="K54" s="140"/>
    </row>
    <row r="55">
      <c r="A55" s="140"/>
      <c r="B55" s="140"/>
      <c r="C55" s="140"/>
      <c r="D55" s="140"/>
      <c r="E55" s="140"/>
      <c r="F55" s="140"/>
      <c r="G55" s="140"/>
      <c r="H55" s="140"/>
      <c r="I55" s="140"/>
      <c r="J55" s="140"/>
      <c r="K55" s="140"/>
    </row>
    <row r="56">
      <c r="A56" s="140"/>
      <c r="B56" s="140"/>
      <c r="C56" s="140"/>
      <c r="D56" s="140"/>
      <c r="E56" s="140"/>
      <c r="F56" s="140"/>
      <c r="G56" s="140"/>
      <c r="H56" s="140"/>
      <c r="I56" s="140"/>
      <c r="J56" s="140"/>
      <c r="K56" s="140"/>
    </row>
    <row r="57">
      <c r="A57" s="140"/>
      <c r="B57" s="140"/>
      <c r="C57" s="140"/>
      <c r="D57" s="140"/>
      <c r="E57" s="140"/>
      <c r="F57" s="140"/>
      <c r="G57" s="140"/>
      <c r="H57" s="140"/>
      <c r="I57" s="140"/>
      <c r="J57" s="140"/>
      <c r="K57" s="140"/>
    </row>
    <row r="58">
      <c r="A58" s="140"/>
      <c r="B58" s="140"/>
      <c r="C58" s="140"/>
      <c r="D58" s="140"/>
      <c r="E58" s="140"/>
      <c r="F58" s="140"/>
      <c r="G58" s="140"/>
      <c r="H58" s="140"/>
      <c r="I58" s="140"/>
      <c r="J58" s="140"/>
      <c r="K58" s="140"/>
    </row>
    <row r="59">
      <c r="A59" s="140"/>
      <c r="B59" s="140"/>
      <c r="C59" s="140"/>
      <c r="D59" s="140"/>
      <c r="E59" s="140"/>
      <c r="F59" s="140"/>
      <c r="G59" s="140"/>
      <c r="H59" s="140"/>
      <c r="I59" s="140"/>
      <c r="J59" s="140"/>
      <c r="K59" s="140"/>
    </row>
    <row r="60">
      <c r="A60" s="140"/>
      <c r="B60" s="140"/>
      <c r="C60" s="140"/>
      <c r="D60" s="140"/>
      <c r="E60" s="140"/>
      <c r="F60" s="140"/>
      <c r="G60" s="140"/>
      <c r="H60" s="140"/>
      <c r="I60" s="140"/>
      <c r="J60" s="140"/>
      <c r="K60" s="140"/>
    </row>
    <row r="61">
      <c r="A61" s="140"/>
      <c r="B61" s="140"/>
      <c r="C61" s="140"/>
      <c r="D61" s="140"/>
      <c r="E61" s="140"/>
      <c r="F61" s="140"/>
      <c r="G61" s="140"/>
      <c r="H61" s="140"/>
      <c r="I61" s="140"/>
      <c r="J61" s="140"/>
      <c r="K61" s="140"/>
    </row>
    <row r="62">
      <c r="A62" s="140"/>
      <c r="B62" s="140"/>
      <c r="C62" s="140"/>
      <c r="D62" s="140"/>
      <c r="E62" s="140"/>
      <c r="F62" s="140"/>
      <c r="G62" s="140"/>
      <c r="H62" s="140"/>
      <c r="I62" s="140"/>
      <c r="J62" s="140"/>
      <c r="K62" s="140"/>
    </row>
    <row r="63">
      <c r="A63" s="140"/>
      <c r="B63" s="140"/>
      <c r="C63" s="140"/>
      <c r="D63" s="140"/>
      <c r="E63" s="140"/>
      <c r="F63" s="140"/>
      <c r="G63" s="140"/>
      <c r="H63" s="140"/>
      <c r="I63" s="140"/>
      <c r="J63" s="140"/>
      <c r="K63" s="140"/>
    </row>
    <row r="64">
      <c r="A64" s="140"/>
      <c r="B64" s="140"/>
      <c r="C64" s="140"/>
      <c r="D64" s="140"/>
      <c r="E64" s="140"/>
      <c r="F64" s="140"/>
      <c r="G64" s="140"/>
      <c r="H64" s="140"/>
      <c r="I64" s="140"/>
      <c r="J64" s="140"/>
      <c r="K64" s="140"/>
    </row>
    <row r="65">
      <c r="A65" s="140"/>
      <c r="B65" s="140"/>
      <c r="C65" s="140"/>
      <c r="D65" s="140"/>
      <c r="E65" s="140"/>
      <c r="F65" s="140"/>
      <c r="G65" s="140"/>
      <c r="H65" s="140"/>
      <c r="I65" s="140"/>
      <c r="J65" s="140"/>
      <c r="K65" s="140"/>
    </row>
    <row r="66">
      <c r="A66" s="140"/>
      <c r="B66" s="140"/>
      <c r="C66" s="140"/>
      <c r="D66" s="140"/>
      <c r="E66" s="140"/>
      <c r="F66" s="140"/>
      <c r="G66" s="140"/>
      <c r="H66" s="140"/>
      <c r="I66" s="140"/>
      <c r="J66" s="140"/>
      <c r="K66" s="140"/>
    </row>
    <row r="67">
      <c r="A67" s="140"/>
      <c r="B67" s="140"/>
      <c r="C67" s="140"/>
      <c r="D67" s="140"/>
      <c r="E67" s="140"/>
      <c r="F67" s="140"/>
      <c r="G67" s="140"/>
      <c r="H67" s="140"/>
      <c r="I67" s="140"/>
      <c r="J67" s="140"/>
      <c r="K67" s="140"/>
    </row>
    <row r="68">
      <c r="A68" s="140"/>
      <c r="B68" s="140"/>
      <c r="C68" s="140"/>
      <c r="D68" s="140"/>
      <c r="E68" s="140"/>
      <c r="F68" s="140"/>
      <c r="G68" s="140"/>
      <c r="H68" s="140"/>
      <c r="I68" s="140"/>
      <c r="J68" s="140"/>
      <c r="K68" s="140"/>
    </row>
    <row r="69">
      <c r="A69" s="140"/>
      <c r="B69" s="140"/>
      <c r="C69" s="140"/>
      <c r="D69" s="140"/>
      <c r="E69" s="140"/>
      <c r="F69" s="140"/>
      <c r="G69" s="140"/>
      <c r="H69" s="140"/>
      <c r="I69" s="140"/>
      <c r="J69" s="140"/>
      <c r="K69" s="140"/>
    </row>
    <row r="70">
      <c r="A70" s="140"/>
      <c r="B70" s="140"/>
      <c r="C70" s="140"/>
      <c r="D70" s="140"/>
      <c r="E70" s="140"/>
      <c r="F70" s="140"/>
      <c r="G70" s="140"/>
      <c r="H70" s="140"/>
      <c r="I70" s="140"/>
      <c r="J70" s="140"/>
      <c r="K70" s="140"/>
    </row>
    <row r="71">
      <c r="A71" s="140"/>
      <c r="B71" s="140"/>
      <c r="C71" s="140"/>
      <c r="D71" s="140"/>
      <c r="E71" s="140"/>
      <c r="F71" s="140"/>
      <c r="G71" s="140"/>
      <c r="H71" s="140"/>
      <c r="I71" s="140"/>
      <c r="J71" s="140"/>
      <c r="K71" s="140"/>
    </row>
    <row r="72">
      <c r="A72" s="140"/>
      <c r="B72" s="140"/>
      <c r="C72" s="140"/>
      <c r="D72" s="140"/>
      <c r="E72" s="140"/>
      <c r="F72" s="140"/>
      <c r="G72" s="140"/>
      <c r="H72" s="140"/>
      <c r="I72" s="140"/>
      <c r="J72" s="140"/>
      <c r="K72" s="140"/>
    </row>
    <row r="73">
      <c r="A73" s="140"/>
      <c r="B73" s="140"/>
      <c r="C73" s="140"/>
      <c r="D73" s="140"/>
      <c r="E73" s="140"/>
      <c r="F73" s="140"/>
      <c r="G73" s="140"/>
      <c r="H73" s="140"/>
      <c r="I73" s="140"/>
      <c r="J73" s="140"/>
      <c r="K73" s="140"/>
    </row>
    <row r="74">
      <c r="A74" s="140"/>
      <c r="B74" s="140"/>
      <c r="C74" s="140"/>
      <c r="D74" s="140"/>
      <c r="E74" s="140"/>
      <c r="F74" s="140"/>
      <c r="G74" s="140"/>
      <c r="H74" s="140"/>
      <c r="I74" s="140"/>
      <c r="J74" s="140"/>
      <c r="K74" s="140"/>
    </row>
    <row r="75">
      <c r="A75" s="140"/>
      <c r="B75" s="140"/>
      <c r="C75" s="140"/>
      <c r="D75" s="140"/>
      <c r="E75" s="140"/>
      <c r="F75" s="140"/>
      <c r="G75" s="140"/>
      <c r="H75" s="140"/>
      <c r="I75" s="140"/>
      <c r="J75" s="140"/>
      <c r="K75" s="140"/>
    </row>
    <row r="76">
      <c r="A76" s="140"/>
      <c r="B76" s="140"/>
      <c r="C76" s="140"/>
      <c r="D76" s="140"/>
      <c r="E76" s="140"/>
      <c r="F76" s="140"/>
      <c r="G76" s="140"/>
      <c r="H76" s="140"/>
      <c r="I76" s="140"/>
      <c r="J76" s="140"/>
      <c r="K76" s="140"/>
    </row>
    <row r="77">
      <c r="A77" s="140"/>
      <c r="B77" s="140"/>
      <c r="C77" s="140"/>
      <c r="D77" s="140"/>
      <c r="E77" s="140"/>
      <c r="F77" s="140"/>
      <c r="G77" s="140"/>
      <c r="H77" s="140"/>
      <c r="I77" s="140"/>
      <c r="J77" s="140"/>
      <c r="K77" s="140"/>
    </row>
    <row r="78">
      <c r="A78" s="140"/>
      <c r="B78" s="140"/>
      <c r="C78" s="140"/>
      <c r="D78" s="140"/>
      <c r="E78" s="140"/>
      <c r="F78" s="140"/>
      <c r="G78" s="140"/>
      <c r="H78" s="140"/>
      <c r="I78" s="140"/>
      <c r="J78" s="140"/>
      <c r="K78" s="140"/>
    </row>
    <row r="79">
      <c r="A79" s="140"/>
      <c r="B79" s="140"/>
      <c r="C79" s="140"/>
      <c r="D79" s="140"/>
      <c r="E79" s="140"/>
      <c r="F79" s="140"/>
      <c r="G79" s="140"/>
      <c r="H79" s="140"/>
      <c r="I79" s="140"/>
      <c r="J79" s="140"/>
      <c r="K79" s="140"/>
    </row>
    <row r="80">
      <c r="A80" s="140"/>
      <c r="B80" s="140"/>
      <c r="C80" s="140"/>
      <c r="D80" s="140"/>
      <c r="E80" s="140"/>
      <c r="F80" s="140"/>
      <c r="G80" s="140"/>
      <c r="H80" s="140"/>
      <c r="I80" s="140"/>
      <c r="J80" s="140"/>
      <c r="K80" s="140"/>
    </row>
    <row r="81">
      <c r="A81" s="140"/>
      <c r="B81" s="140"/>
      <c r="C81" s="140"/>
      <c r="D81" s="140"/>
      <c r="E81" s="140"/>
      <c r="F81" s="140"/>
      <c r="G81" s="140"/>
      <c r="H81" s="140"/>
      <c r="I81" s="140"/>
      <c r="J81" s="140"/>
      <c r="K81" s="140"/>
    </row>
    <row r="82">
      <c r="A82" s="140"/>
      <c r="B82" s="140"/>
      <c r="C82" s="140"/>
      <c r="D82" s="140"/>
      <c r="E82" s="140"/>
      <c r="F82" s="140"/>
      <c r="G82" s="140"/>
      <c r="H82" s="140"/>
      <c r="I82" s="140"/>
      <c r="J82" s="140"/>
      <c r="K82" s="140"/>
    </row>
    <row r="83">
      <c r="A83" s="140"/>
      <c r="B83" s="140"/>
      <c r="C83" s="140"/>
      <c r="D83" s="140"/>
      <c r="E83" s="140"/>
      <c r="F83" s="140"/>
      <c r="G83" s="140"/>
      <c r="H83" s="140"/>
      <c r="I83" s="140"/>
      <c r="J83" s="140"/>
      <c r="K83" s="140"/>
    </row>
    <row r="84">
      <c r="A84" s="140"/>
      <c r="B84" s="140"/>
      <c r="C84" s="140"/>
      <c r="D84" s="140"/>
      <c r="E84" s="140"/>
      <c r="F84" s="140"/>
      <c r="G84" s="140"/>
      <c r="H84" s="140"/>
      <c r="I84" s="140"/>
      <c r="J84" s="140"/>
      <c r="K84" s="140"/>
    </row>
    <row r="85">
      <c r="A85" s="140"/>
      <c r="B85" s="140"/>
      <c r="C85" s="140"/>
      <c r="D85" s="140"/>
      <c r="E85" s="140"/>
      <c r="F85" s="140"/>
      <c r="G85" s="140"/>
      <c r="H85" s="140"/>
      <c r="I85" s="140"/>
      <c r="J85" s="140"/>
      <c r="K85" s="140"/>
    </row>
    <row r="86">
      <c r="A86" s="140"/>
      <c r="B86" s="140"/>
      <c r="C86" s="140"/>
      <c r="D86" s="140"/>
      <c r="E86" s="140"/>
      <c r="F86" s="140"/>
      <c r="G86" s="140"/>
      <c r="H86" s="140"/>
      <c r="I86" s="140"/>
      <c r="J86" s="140"/>
      <c r="K86" s="140"/>
    </row>
    <row r="87">
      <c r="A87" s="140"/>
      <c r="B87" s="140"/>
      <c r="C87" s="140"/>
      <c r="D87" s="140"/>
      <c r="E87" s="140"/>
      <c r="F87" s="140"/>
      <c r="G87" s="140"/>
      <c r="H87" s="140"/>
      <c r="I87" s="140"/>
      <c r="J87" s="140"/>
      <c r="K87" s="140"/>
    </row>
    <row r="88">
      <c r="A88" s="140"/>
      <c r="B88" s="140"/>
      <c r="C88" s="140"/>
      <c r="D88" s="140"/>
      <c r="E88" s="140"/>
      <c r="F88" s="140"/>
      <c r="G88" s="140"/>
      <c r="H88" s="140"/>
      <c r="I88" s="140"/>
      <c r="J88" s="140"/>
      <c r="K88" s="140"/>
    </row>
    <row r="89">
      <c r="A89" s="140"/>
      <c r="B89" s="140"/>
      <c r="C89" s="140"/>
      <c r="D89" s="140"/>
      <c r="E89" s="140"/>
      <c r="F89" s="140"/>
      <c r="G89" s="140"/>
      <c r="H89" s="140"/>
      <c r="I89" s="140"/>
      <c r="J89" s="140"/>
      <c r="K89" s="140"/>
    </row>
    <row r="90">
      <c r="A90" s="140"/>
      <c r="B90" s="140"/>
      <c r="C90" s="140"/>
      <c r="D90" s="140"/>
      <c r="E90" s="140"/>
      <c r="F90" s="140"/>
      <c r="G90" s="140"/>
      <c r="H90" s="140"/>
      <c r="I90" s="140"/>
      <c r="J90" s="140"/>
      <c r="K90" s="140"/>
    </row>
    <row r="91">
      <c r="A91" s="140"/>
      <c r="B91" s="140"/>
      <c r="C91" s="140"/>
      <c r="D91" s="140"/>
      <c r="E91" s="140"/>
      <c r="F91" s="140"/>
      <c r="G91" s="140"/>
      <c r="H91" s="140"/>
      <c r="I91" s="140"/>
      <c r="J91" s="140"/>
      <c r="K91" s="140"/>
    </row>
    <row r="92">
      <c r="A92" s="140"/>
      <c r="B92" s="140"/>
      <c r="C92" s="140"/>
      <c r="D92" s="140"/>
      <c r="E92" s="140"/>
      <c r="F92" s="140"/>
      <c r="G92" s="140"/>
      <c r="H92" s="140"/>
      <c r="I92" s="140"/>
      <c r="J92" s="140"/>
      <c r="K92" s="140"/>
    </row>
    <row r="93">
      <c r="A93" s="140"/>
      <c r="B93" s="140"/>
      <c r="C93" s="140"/>
      <c r="D93" s="140"/>
      <c r="E93" s="140"/>
      <c r="F93" s="140"/>
      <c r="G93" s="140"/>
      <c r="H93" s="140"/>
      <c r="I93" s="140"/>
      <c r="J93" s="140"/>
      <c r="K93" s="140"/>
    </row>
    <row r="94">
      <c r="A94" s="140"/>
      <c r="B94" s="140"/>
      <c r="C94" s="140"/>
      <c r="D94" s="140"/>
      <c r="E94" s="140"/>
      <c r="F94" s="140"/>
      <c r="G94" s="140"/>
      <c r="H94" s="140"/>
      <c r="I94" s="140"/>
      <c r="J94" s="140"/>
      <c r="K94" s="140"/>
    </row>
    <row r="95">
      <c r="A95" s="140"/>
      <c r="B95" s="140"/>
      <c r="C95" s="140"/>
      <c r="D95" s="140"/>
      <c r="E95" s="140"/>
      <c r="F95" s="140"/>
      <c r="G95" s="140"/>
      <c r="H95" s="140"/>
      <c r="I95" s="140"/>
      <c r="J95" s="140"/>
      <c r="K95" s="140"/>
    </row>
    <row r="96">
      <c r="A96" s="140"/>
      <c r="B96" s="140"/>
      <c r="C96" s="140"/>
      <c r="D96" s="140"/>
      <c r="E96" s="140"/>
      <c r="F96" s="140"/>
      <c r="G96" s="140"/>
      <c r="H96" s="140"/>
      <c r="I96" s="140"/>
      <c r="J96" s="140"/>
      <c r="K96" s="140"/>
    </row>
    <row r="97">
      <c r="A97" s="140"/>
      <c r="B97" s="140"/>
      <c r="C97" s="140"/>
      <c r="D97" s="140"/>
      <c r="E97" s="140"/>
      <c r="F97" s="140"/>
      <c r="G97" s="140"/>
      <c r="H97" s="140"/>
      <c r="I97" s="140"/>
      <c r="J97" s="140"/>
      <c r="K97" s="140"/>
    </row>
    <row r="98">
      <c r="A98" s="140"/>
      <c r="B98" s="140"/>
      <c r="C98" s="140"/>
      <c r="D98" s="140"/>
      <c r="E98" s="140"/>
      <c r="F98" s="140"/>
      <c r="G98" s="140"/>
      <c r="H98" s="140"/>
      <c r="I98" s="140"/>
      <c r="J98" s="140"/>
      <c r="K98" s="140"/>
    </row>
    <row r="99">
      <c r="A99" s="140"/>
      <c r="B99" s="140"/>
      <c r="C99" s="140"/>
      <c r="D99" s="140"/>
      <c r="E99" s="140"/>
      <c r="F99" s="140"/>
      <c r="G99" s="140"/>
      <c r="H99" s="140"/>
      <c r="I99" s="140"/>
      <c r="J99" s="140"/>
      <c r="K99" s="140"/>
    </row>
    <row r="100">
      <c r="A100" s="140"/>
      <c r="B100" s="140"/>
      <c r="C100" s="140"/>
      <c r="D100" s="140"/>
      <c r="E100" s="140"/>
      <c r="F100" s="140"/>
      <c r="G100" s="140"/>
      <c r="H100" s="140"/>
      <c r="I100" s="140"/>
      <c r="J100" s="140"/>
      <c r="K100" s="140"/>
    </row>
  </sheetData>
  <dataValidations>
    <dataValidation type="list" allowBlank="1" showErrorMessage="1" sqref="K2:K100">
      <formula1>Enumerations!$T$2:$T$100</formula1>
    </dataValidation>
  </dataValidations>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966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5"/>
    <col customWidth="1" min="2" max="2" width="15.75"/>
    <col customWidth="1" min="3" max="3" width="18.88"/>
    <col customWidth="1" min="4" max="4" width="9.5"/>
    <col customWidth="1" min="5" max="5" width="12.63"/>
    <col customWidth="1" min="6" max="6" width="18.88"/>
    <col customWidth="1" min="7" max="7" width="50.13"/>
    <col customWidth="1" min="8" max="9" width="12.63"/>
    <col customWidth="1" min="10" max="10" width="9.5"/>
    <col customWidth="1" min="11" max="11" width="15.75"/>
    <col customWidth="1" min="12" max="12" width="12.63"/>
    <col customWidth="1" min="13" max="13" width="15.75"/>
    <col customWidth="1" min="14" max="14" width="12.63"/>
  </cols>
  <sheetData>
    <row r="1" ht="24.0" customHeight="1">
      <c r="A1" s="4" t="s">
        <v>2279</v>
      </c>
      <c r="B1" s="4" t="s">
        <v>2072</v>
      </c>
      <c r="C1" s="171" t="s">
        <v>2281</v>
      </c>
      <c r="D1" s="4" t="s">
        <v>1462</v>
      </c>
      <c r="E1" s="4" t="s">
        <v>1370</v>
      </c>
      <c r="F1" s="4" t="s">
        <v>548</v>
      </c>
      <c r="G1" s="4" t="s">
        <v>26</v>
      </c>
      <c r="H1" s="4" t="s">
        <v>1463</v>
      </c>
      <c r="I1" s="4" t="s">
        <v>1464</v>
      </c>
      <c r="J1" s="4" t="s">
        <v>2285</v>
      </c>
      <c r="K1" s="4" t="s">
        <v>2076</v>
      </c>
      <c r="L1" s="4" t="s">
        <v>2077</v>
      </c>
      <c r="M1" s="4" t="s">
        <v>2286</v>
      </c>
      <c r="N1" s="4" t="s">
        <v>2242</v>
      </c>
    </row>
    <row r="2">
      <c r="A2" s="419">
        <v>46266.0</v>
      </c>
      <c r="B2" s="226" t="s">
        <v>2287</v>
      </c>
      <c r="C2" s="226" t="s">
        <v>2106</v>
      </c>
      <c r="D2" s="420" t="str">
        <f>IF(ISBLANK(F2), "", IFERROR(VLOOKUP(F2, 'Procurement Catalog'!$A$2:$B$1212, 2, FALSE), "INVALID ITEM"))</f>
        <v>6000.53.01</v>
      </c>
      <c r="E2" s="226" t="s">
        <v>2288</v>
      </c>
      <c r="F2" s="226" t="s">
        <v>2290</v>
      </c>
      <c r="G2" s="226" t="s">
        <v>2291</v>
      </c>
      <c r="H2" s="226">
        <v>1.0</v>
      </c>
      <c r="I2" s="226" t="s">
        <v>2292</v>
      </c>
      <c r="J2" s="421">
        <v>70695.0</v>
      </c>
      <c r="K2" s="421" t="s">
        <v>2111</v>
      </c>
      <c r="L2" s="421" t="s">
        <v>2108</v>
      </c>
      <c r="M2" s="226" t="s">
        <v>2296</v>
      </c>
      <c r="N2" s="226" t="s">
        <v>2247</v>
      </c>
    </row>
    <row r="3">
      <c r="A3" s="419">
        <v>46266.0</v>
      </c>
      <c r="B3" s="226" t="s">
        <v>2287</v>
      </c>
      <c r="C3" s="226" t="s">
        <v>2106</v>
      </c>
      <c r="D3" s="420" t="str">
        <f>IF(ISBLANK(F3), "", IFERROR(VLOOKUP(F3, 'Procurement Catalog'!$A$2:$B$1212, 2, FALSE), "INVALID ITEM"))</f>
        <v>6000.53.02</v>
      </c>
      <c r="E3" s="226" t="s">
        <v>2288</v>
      </c>
      <c r="F3" s="226" t="s">
        <v>2297</v>
      </c>
      <c r="G3" s="226" t="s">
        <v>2298</v>
      </c>
      <c r="H3" s="226">
        <v>1.0</v>
      </c>
      <c r="I3" s="226" t="s">
        <v>2292</v>
      </c>
      <c r="J3" s="421">
        <v>10757.25</v>
      </c>
      <c r="K3" s="421" t="s">
        <v>2111</v>
      </c>
      <c r="L3" s="421" t="s">
        <v>2108</v>
      </c>
      <c r="M3" s="226" t="s">
        <v>2299</v>
      </c>
      <c r="N3" s="226" t="s">
        <v>2247</v>
      </c>
    </row>
    <row r="4">
      <c r="A4" s="419">
        <v>46266.0</v>
      </c>
      <c r="B4" s="226" t="s">
        <v>2287</v>
      </c>
      <c r="C4" s="226" t="s">
        <v>2106</v>
      </c>
      <c r="D4" s="420" t="str">
        <f>IF(ISBLANK(F4), "", IFERROR(VLOOKUP(F4, 'Procurement Catalog'!$A$2:$B$1212, 2, FALSE), "INVALID ITEM"))</f>
        <v>6000.51.01</v>
      </c>
      <c r="E4" s="226" t="s">
        <v>2300</v>
      </c>
      <c r="F4" s="226" t="s">
        <v>2301</v>
      </c>
      <c r="G4" s="226" t="s">
        <v>2302</v>
      </c>
      <c r="H4" s="226">
        <v>1.0</v>
      </c>
      <c r="I4" s="226" t="s">
        <v>2292</v>
      </c>
      <c r="J4" s="421">
        <v>2651.06</v>
      </c>
      <c r="K4" s="421" t="s">
        <v>2111</v>
      </c>
      <c r="L4" s="421" t="s">
        <v>2108</v>
      </c>
      <c r="M4" s="226" t="s">
        <v>2303</v>
      </c>
      <c r="N4" s="226" t="s">
        <v>2247</v>
      </c>
    </row>
    <row r="5">
      <c r="A5" s="419">
        <v>46266.0</v>
      </c>
      <c r="B5" s="226" t="s">
        <v>2107</v>
      </c>
      <c r="C5" s="226" t="s">
        <v>2110</v>
      </c>
      <c r="D5" s="420" t="str">
        <f>IF(ISBLANK(F5), "", IFERROR(VLOOKUP(F5, 'Procurement Catalog'!$A$2:$B$1212, 2, FALSE), "INVALID ITEM"))</f>
        <v>0000.01.01</v>
      </c>
      <c r="E5" s="226" t="s">
        <v>2039</v>
      </c>
      <c r="F5" s="226" t="s">
        <v>2304</v>
      </c>
      <c r="G5" s="226" t="s">
        <v>2305</v>
      </c>
      <c r="H5" s="226">
        <v>1.0</v>
      </c>
      <c r="I5" s="226" t="s">
        <v>2292</v>
      </c>
      <c r="J5" s="421">
        <v>15000.0</v>
      </c>
      <c r="K5" s="421" t="s">
        <v>2111</v>
      </c>
      <c r="L5" s="421" t="s">
        <v>2108</v>
      </c>
      <c r="M5" s="226" t="s">
        <v>2306</v>
      </c>
      <c r="N5" s="226" t="s">
        <v>2247</v>
      </c>
    </row>
    <row r="6">
      <c r="A6" s="422"/>
      <c r="B6" s="225"/>
      <c r="C6" s="225"/>
      <c r="D6" s="225" t="str">
        <f>IF(ISBLANK(F6), "", IFERROR(VLOOKUP(F6, 'Procurement Catalog'!$A$2:$B$1212, 2, FALSE), "INVALID ITEM"))</f>
        <v/>
      </c>
      <c r="E6" s="225"/>
      <c r="F6" s="225"/>
      <c r="G6" s="225"/>
      <c r="H6" s="225"/>
      <c r="I6" s="225"/>
      <c r="J6" s="423"/>
      <c r="K6" s="423"/>
      <c r="L6" s="424"/>
      <c r="M6" s="225"/>
      <c r="N6" s="225"/>
    </row>
    <row r="7">
      <c r="A7" s="422"/>
      <c r="B7" s="225"/>
      <c r="C7" s="225"/>
      <c r="D7" s="225" t="str">
        <f>IF(ISBLANK(F7), "", IFERROR(VLOOKUP(F7, 'Procurement Catalog'!$A$2:$B$1212, 2, FALSE), "INVALID ITEM"))</f>
        <v/>
      </c>
      <c r="E7" s="225"/>
      <c r="F7" s="225"/>
      <c r="G7" s="225"/>
      <c r="H7" s="225"/>
      <c r="I7" s="225"/>
      <c r="J7" s="423"/>
      <c r="K7" s="423"/>
      <c r="L7" s="424"/>
      <c r="M7" s="225"/>
      <c r="N7" s="225"/>
    </row>
    <row r="8">
      <c r="A8" s="422"/>
      <c r="B8" s="225"/>
      <c r="C8" s="225"/>
      <c r="D8" s="225" t="str">
        <f>IF(ISBLANK(F8), "", IFERROR(VLOOKUP(F8, 'Procurement Catalog'!$A$2:$B$1212, 2, FALSE), "INVALID ITEM"))</f>
        <v/>
      </c>
      <c r="E8" s="225"/>
      <c r="F8" s="225"/>
      <c r="G8" s="225"/>
      <c r="H8" s="225"/>
      <c r="I8" s="225"/>
      <c r="J8" s="423"/>
      <c r="K8" s="423"/>
      <c r="L8" s="424"/>
      <c r="M8" s="225"/>
      <c r="N8" s="225"/>
    </row>
    <row r="9">
      <c r="A9" s="422"/>
      <c r="B9" s="225"/>
      <c r="C9" s="225"/>
      <c r="D9" s="225" t="str">
        <f>IF(ISBLANK(F9), "", IFERROR(VLOOKUP(F9, 'Procurement Catalog'!$A$2:$B$1212, 2, FALSE), "INVALID ITEM"))</f>
        <v/>
      </c>
      <c r="E9" s="225"/>
      <c r="F9" s="225"/>
      <c r="G9" s="225"/>
      <c r="H9" s="225"/>
      <c r="I9" s="225"/>
      <c r="J9" s="423"/>
      <c r="K9" s="423"/>
      <c r="L9" s="424"/>
      <c r="M9" s="225"/>
      <c r="N9" s="225"/>
    </row>
    <row r="10">
      <c r="A10" s="422"/>
      <c r="B10" s="225"/>
      <c r="C10" s="225"/>
      <c r="D10" s="225" t="str">
        <f>IF(ISBLANK(F10), "", IFERROR(VLOOKUP(F10, 'Procurement Catalog'!$A$2:$B$1212, 2, FALSE), "INVALID ITEM"))</f>
        <v/>
      </c>
      <c r="E10" s="225"/>
      <c r="F10" s="225"/>
      <c r="G10" s="225"/>
      <c r="H10" s="225"/>
      <c r="I10" s="225"/>
      <c r="J10" s="423"/>
      <c r="K10" s="423"/>
      <c r="L10" s="424"/>
      <c r="M10" s="225"/>
      <c r="N10" s="225"/>
    </row>
    <row r="11">
      <c r="A11" s="422"/>
      <c r="B11" s="225"/>
      <c r="C11" s="225"/>
      <c r="D11" s="225" t="str">
        <f>IF(ISBLANK(F11), "", IFERROR(VLOOKUP(F11, 'Procurement Catalog'!$A$2:$B$1212, 2, FALSE), "INVALID ITEM"))</f>
        <v/>
      </c>
      <c r="E11" s="225"/>
      <c r="F11" s="225"/>
      <c r="G11" s="225"/>
      <c r="H11" s="225"/>
      <c r="I11" s="225"/>
      <c r="J11" s="423"/>
      <c r="K11" s="423"/>
      <c r="L11" s="424"/>
      <c r="M11" s="225"/>
      <c r="N11" s="225"/>
    </row>
    <row r="12">
      <c r="A12" s="422"/>
      <c r="B12" s="225"/>
      <c r="C12" s="225"/>
      <c r="D12" s="225" t="str">
        <f>IF(ISBLANK(F12), "", IFERROR(VLOOKUP(F12, 'Procurement Catalog'!$A$2:$B$1212, 2, FALSE), "INVALID ITEM"))</f>
        <v/>
      </c>
      <c r="E12" s="225"/>
      <c r="F12" s="225"/>
      <c r="G12" s="225"/>
      <c r="H12" s="225"/>
      <c r="I12" s="225"/>
      <c r="J12" s="423"/>
      <c r="K12" s="225"/>
      <c r="L12" s="225"/>
      <c r="M12" s="225"/>
      <c r="N12" s="225"/>
    </row>
    <row r="13">
      <c r="A13" s="422"/>
      <c r="B13" s="225"/>
      <c r="C13" s="225"/>
      <c r="D13" s="225" t="str">
        <f>IF(ISBLANK(F13), "", IFERROR(VLOOKUP(F13, 'Procurement Catalog'!$A$2:$B$1212, 2, FALSE), "INVALID ITEM"))</f>
        <v/>
      </c>
      <c r="E13" s="225"/>
      <c r="F13" s="225"/>
      <c r="G13" s="225"/>
      <c r="H13" s="225"/>
      <c r="I13" s="225"/>
      <c r="J13" s="423"/>
      <c r="K13" s="225"/>
      <c r="L13" s="225"/>
      <c r="M13" s="225"/>
      <c r="N13" s="225"/>
    </row>
    <row r="14">
      <c r="A14" s="422"/>
      <c r="B14" s="225"/>
      <c r="C14" s="225"/>
      <c r="D14" s="225" t="str">
        <f>IF(ISBLANK(F14), "", IFERROR(VLOOKUP(F14, 'Procurement Catalog'!$A$2:$B$1212, 2, FALSE), "INVALID ITEM"))</f>
        <v/>
      </c>
      <c r="E14" s="225"/>
      <c r="F14" s="225"/>
      <c r="G14" s="225"/>
      <c r="H14" s="225"/>
      <c r="I14" s="225"/>
      <c r="J14" s="423"/>
      <c r="K14" s="225"/>
      <c r="L14" s="225"/>
      <c r="M14" s="225"/>
      <c r="N14" s="225"/>
    </row>
    <row r="15">
      <c r="A15" s="422"/>
      <c r="B15" s="225"/>
      <c r="C15" s="225"/>
      <c r="D15" s="225" t="str">
        <f>IF(ISBLANK(F15), "", IFERROR(VLOOKUP(F15, 'Procurement Catalog'!$A$2:$B$1212, 2, FALSE), "INVALID ITEM"))</f>
        <v/>
      </c>
      <c r="E15" s="225"/>
      <c r="F15" s="225"/>
      <c r="G15" s="225"/>
      <c r="H15" s="225"/>
      <c r="I15" s="225"/>
      <c r="J15" s="423"/>
      <c r="K15" s="225"/>
      <c r="L15" s="225"/>
      <c r="M15" s="225"/>
      <c r="N15" s="225"/>
    </row>
    <row r="16">
      <c r="A16" s="422"/>
      <c r="B16" s="225"/>
      <c r="C16" s="225"/>
      <c r="D16" s="225" t="str">
        <f>IF(ISBLANK(F16), "", IFERROR(VLOOKUP(F16, 'Procurement Catalog'!$A$2:$B$1212, 2, FALSE), "INVALID ITEM"))</f>
        <v/>
      </c>
      <c r="E16" s="225"/>
      <c r="F16" s="225"/>
      <c r="G16" s="225"/>
      <c r="H16" s="225"/>
      <c r="I16" s="225"/>
      <c r="J16" s="423"/>
      <c r="K16" s="225"/>
      <c r="L16" s="225"/>
      <c r="M16" s="225"/>
      <c r="N16" s="225"/>
    </row>
    <row r="17">
      <c r="A17" s="422"/>
      <c r="B17" s="225"/>
      <c r="C17" s="225"/>
      <c r="D17" s="225" t="str">
        <f>IF(ISBLANK(F17), "", IFERROR(VLOOKUP(F17, 'Procurement Catalog'!$A$2:$B$1212, 2, FALSE), "INVALID ITEM"))</f>
        <v/>
      </c>
      <c r="E17" s="225"/>
      <c r="F17" s="225"/>
      <c r="G17" s="225"/>
      <c r="H17" s="225"/>
      <c r="I17" s="225"/>
      <c r="J17" s="423"/>
      <c r="K17" s="225"/>
      <c r="L17" s="225"/>
      <c r="M17" s="225"/>
      <c r="N17" s="225"/>
    </row>
    <row r="18">
      <c r="A18" s="422"/>
      <c r="B18" s="225"/>
      <c r="C18" s="225"/>
      <c r="D18" s="225" t="str">
        <f>IF(ISBLANK(F18), "", IFERROR(VLOOKUP(F18, 'Procurement Catalog'!$A$2:$B$1212, 2, FALSE), "INVALID ITEM"))</f>
        <v/>
      </c>
      <c r="E18" s="225"/>
      <c r="F18" s="225"/>
      <c r="G18" s="225"/>
      <c r="H18" s="225"/>
      <c r="I18" s="225"/>
      <c r="J18" s="423"/>
      <c r="K18" s="225"/>
      <c r="L18" s="225"/>
      <c r="M18" s="225"/>
      <c r="N18" s="225"/>
    </row>
    <row r="19">
      <c r="A19" s="422"/>
      <c r="B19" s="225"/>
      <c r="C19" s="225"/>
      <c r="D19" s="225" t="str">
        <f>IF(ISBLANK(F19), "", IFERROR(VLOOKUP(F19, 'Procurement Catalog'!$A$2:$B$1212, 2, FALSE), "INVALID ITEM"))</f>
        <v/>
      </c>
      <c r="E19" s="225"/>
      <c r="F19" s="225"/>
      <c r="G19" s="225"/>
      <c r="H19" s="225"/>
      <c r="I19" s="225"/>
      <c r="J19" s="423"/>
      <c r="K19" s="225"/>
      <c r="L19" s="225"/>
      <c r="M19" s="225"/>
      <c r="N19" s="225"/>
    </row>
    <row r="20">
      <c r="A20" s="422"/>
      <c r="B20" s="225"/>
      <c r="C20" s="225"/>
      <c r="D20" s="225" t="str">
        <f>IF(ISBLANK(F20), "", IFERROR(VLOOKUP(F20, 'Procurement Catalog'!$A$2:$B$1212, 2, FALSE), "INVALID ITEM"))</f>
        <v/>
      </c>
      <c r="E20" s="225"/>
      <c r="F20" s="225"/>
      <c r="G20" s="225"/>
      <c r="H20" s="225"/>
      <c r="I20" s="225"/>
      <c r="J20" s="423"/>
      <c r="K20" s="225"/>
      <c r="L20" s="225"/>
      <c r="M20" s="225"/>
      <c r="N20" s="225"/>
    </row>
    <row r="21">
      <c r="A21" s="422"/>
      <c r="B21" s="225"/>
      <c r="C21" s="225"/>
      <c r="D21" s="225"/>
      <c r="E21" s="225"/>
      <c r="F21" s="225"/>
      <c r="G21" s="225"/>
      <c r="H21" s="225"/>
      <c r="I21" s="225"/>
      <c r="J21" s="423"/>
      <c r="K21" s="225"/>
      <c r="L21" s="225"/>
      <c r="M21" s="225"/>
      <c r="N21" s="225"/>
    </row>
    <row r="22">
      <c r="A22" s="422"/>
      <c r="B22" s="225"/>
      <c r="C22" s="225"/>
      <c r="D22" s="225"/>
      <c r="E22" s="225"/>
      <c r="F22" s="225"/>
      <c r="G22" s="225"/>
      <c r="H22" s="225"/>
      <c r="I22" s="225"/>
      <c r="J22" s="423"/>
      <c r="K22" s="225"/>
      <c r="L22" s="225"/>
      <c r="M22" s="225"/>
      <c r="N22" s="225"/>
    </row>
    <row r="23">
      <c r="A23" s="422"/>
      <c r="B23" s="225"/>
      <c r="C23" s="225"/>
      <c r="D23" s="225"/>
      <c r="E23" s="225"/>
      <c r="F23" s="225"/>
      <c r="G23" s="225"/>
      <c r="H23" s="225"/>
      <c r="I23" s="225"/>
      <c r="J23" s="423"/>
      <c r="K23" s="225"/>
      <c r="L23" s="225"/>
      <c r="M23" s="225"/>
      <c r="N23" s="225"/>
    </row>
    <row r="24">
      <c r="A24" s="422"/>
      <c r="B24" s="225"/>
      <c r="C24" s="225"/>
      <c r="D24" s="225"/>
      <c r="E24" s="225"/>
      <c r="F24" s="225"/>
      <c r="G24" s="225"/>
      <c r="H24" s="225"/>
      <c r="I24" s="225"/>
      <c r="J24" s="423"/>
      <c r="K24" s="225"/>
      <c r="L24" s="225"/>
      <c r="M24" s="225"/>
      <c r="N24" s="225"/>
    </row>
    <row r="25">
      <c r="A25" s="422"/>
      <c r="B25" s="225"/>
      <c r="C25" s="225"/>
      <c r="D25" s="225"/>
      <c r="E25" s="225"/>
      <c r="F25" s="225"/>
      <c r="G25" s="225"/>
      <c r="H25" s="225"/>
      <c r="I25" s="225"/>
      <c r="J25" s="423"/>
      <c r="K25" s="225"/>
      <c r="L25" s="225"/>
      <c r="M25" s="225"/>
      <c r="N25" s="225"/>
    </row>
  </sheetData>
  <dataValidations>
    <dataValidation type="list" allowBlank="1" sqref="F2:F20">
      <formula1>'Procurement Catalog'!$A$2:$A$1212</formula1>
    </dataValidation>
  </dataValidations>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966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8.88"/>
    <col customWidth="1" min="2" max="2" width="9.5"/>
    <col customWidth="1" min="3" max="3" width="53.25"/>
    <col customWidth="1" min="4" max="4" width="15.75"/>
    <col customWidth="1" min="5" max="8" width="18.88"/>
    <col customWidth="1" min="9" max="9" width="15.75"/>
    <col customWidth="1" min="10" max="10" width="18.88"/>
    <col customWidth="1" min="11" max="11" width="25.13"/>
    <col customWidth="1" min="12" max="12" width="22.0"/>
    <col customWidth="1" min="13" max="13" width="215.75"/>
    <col customWidth="1" min="14" max="14" width="137.63"/>
    <col customWidth="1" min="15" max="15" width="15.75"/>
    <col customWidth="1" min="16" max="16" width="12.63"/>
    <col customWidth="1" min="17" max="17" width="15.75"/>
    <col customWidth="1" min="18" max="18" width="31.38"/>
    <col customWidth="1" min="19" max="26" width="18.88"/>
  </cols>
  <sheetData>
    <row r="1" ht="24.0" customHeight="1">
      <c r="A1" s="4" t="s">
        <v>548</v>
      </c>
      <c r="B1" s="4" t="s">
        <v>1462</v>
      </c>
      <c r="C1" s="4" t="s">
        <v>2315</v>
      </c>
      <c r="D1" s="4" t="s">
        <v>2316</v>
      </c>
      <c r="E1" s="4" t="s">
        <v>2317</v>
      </c>
      <c r="F1" s="4" t="s">
        <v>1677</v>
      </c>
      <c r="G1" s="4" t="s">
        <v>1678</v>
      </c>
      <c r="H1" s="4" t="s">
        <v>2318</v>
      </c>
      <c r="I1" s="4" t="s">
        <v>2319</v>
      </c>
      <c r="J1" s="4" t="s">
        <v>2320</v>
      </c>
      <c r="K1" s="4" t="s">
        <v>2321</v>
      </c>
      <c r="L1" s="4" t="s">
        <v>2322</v>
      </c>
      <c r="M1" s="4" t="s">
        <v>26</v>
      </c>
      <c r="N1" s="4" t="s">
        <v>1483</v>
      </c>
      <c r="O1" s="4" t="s">
        <v>2323</v>
      </c>
      <c r="P1" s="4" t="s">
        <v>14</v>
      </c>
      <c r="Q1" s="4" t="s">
        <v>2324</v>
      </c>
      <c r="R1" s="4" t="s">
        <v>2286</v>
      </c>
      <c r="S1" s="393"/>
      <c r="T1" s="393"/>
      <c r="U1" s="393"/>
      <c r="V1" s="425"/>
      <c r="W1" s="425"/>
      <c r="X1" s="425"/>
      <c r="Y1" s="425"/>
      <c r="Z1" s="425"/>
    </row>
    <row r="2">
      <c r="A2" s="426" t="s">
        <v>2328</v>
      </c>
      <c r="B2" s="427" t="s">
        <v>1209</v>
      </c>
      <c r="C2" s="427" t="s">
        <v>2329</v>
      </c>
      <c r="D2" s="226" t="s">
        <v>2330</v>
      </c>
      <c r="E2" s="226" t="s">
        <v>2084</v>
      </c>
      <c r="F2" s="420" t="s">
        <v>2331</v>
      </c>
      <c r="G2" s="226" t="s">
        <v>2332</v>
      </c>
      <c r="H2" s="226" t="s">
        <v>2110</v>
      </c>
      <c r="I2" s="226" t="s">
        <v>2333</v>
      </c>
      <c r="J2" s="428">
        <v>35000.0</v>
      </c>
      <c r="K2" s="428">
        <v>45000.0</v>
      </c>
      <c r="L2" s="428">
        <v>60000.0</v>
      </c>
      <c r="M2" s="429" t="s">
        <v>2334</v>
      </c>
      <c r="N2" s="420"/>
      <c r="O2" s="226"/>
      <c r="P2" s="427" t="s">
        <v>2083</v>
      </c>
      <c r="Q2" s="428" t="s">
        <v>75</v>
      </c>
      <c r="R2" s="428" t="s">
        <v>2335</v>
      </c>
      <c r="S2" s="430"/>
      <c r="T2" s="431"/>
      <c r="U2" s="431"/>
      <c r="V2" s="432"/>
      <c r="W2" s="432"/>
      <c r="X2" s="432"/>
      <c r="Y2" s="432"/>
      <c r="Z2" s="230"/>
    </row>
    <row r="3">
      <c r="A3" s="426" t="s">
        <v>2336</v>
      </c>
      <c r="B3" s="427" t="s">
        <v>1209</v>
      </c>
      <c r="C3" s="427" t="s">
        <v>2337</v>
      </c>
      <c r="D3" s="226" t="s">
        <v>2330</v>
      </c>
      <c r="E3" s="226" t="s">
        <v>2084</v>
      </c>
      <c r="F3" s="420" t="s">
        <v>2331</v>
      </c>
      <c r="G3" s="226" t="s">
        <v>2332</v>
      </c>
      <c r="H3" s="226" t="s">
        <v>2110</v>
      </c>
      <c r="I3" s="226" t="s">
        <v>2333</v>
      </c>
      <c r="J3" s="428">
        <v>15000.0</v>
      </c>
      <c r="K3" s="428">
        <v>20000.0</v>
      </c>
      <c r="L3" s="428">
        <v>28000.0</v>
      </c>
      <c r="M3" s="429" t="s">
        <v>2338</v>
      </c>
      <c r="N3" s="420"/>
      <c r="O3" s="226"/>
      <c r="P3" s="427" t="s">
        <v>2083</v>
      </c>
      <c r="Q3" s="428" t="s">
        <v>75</v>
      </c>
      <c r="R3" s="428" t="s">
        <v>2340</v>
      </c>
      <c r="S3" s="430"/>
      <c r="T3" s="431"/>
      <c r="U3" s="431"/>
      <c r="V3" s="432"/>
      <c r="W3" s="432"/>
      <c r="X3" s="432"/>
      <c r="Y3" s="432"/>
      <c r="Z3" s="230"/>
    </row>
    <row r="4">
      <c r="A4" s="426" t="s">
        <v>2341</v>
      </c>
      <c r="B4" s="427" t="s">
        <v>1209</v>
      </c>
      <c r="C4" s="427" t="s">
        <v>2343</v>
      </c>
      <c r="D4" s="226" t="s">
        <v>2345</v>
      </c>
      <c r="E4" s="226" t="s">
        <v>2084</v>
      </c>
      <c r="F4" s="420" t="s">
        <v>2346</v>
      </c>
      <c r="G4" s="226" t="s">
        <v>2348</v>
      </c>
      <c r="H4" s="226" t="s">
        <v>2110</v>
      </c>
      <c r="I4" s="226" t="s">
        <v>2333</v>
      </c>
      <c r="J4" s="428">
        <v>5000.0</v>
      </c>
      <c r="K4" s="428">
        <v>7500.0</v>
      </c>
      <c r="L4" s="428">
        <v>10000.0</v>
      </c>
      <c r="M4" s="429" t="s">
        <v>2349</v>
      </c>
      <c r="N4" s="420"/>
      <c r="O4" s="226"/>
      <c r="P4" s="427" t="s">
        <v>2083</v>
      </c>
      <c r="Q4" s="428" t="s">
        <v>75</v>
      </c>
      <c r="R4" s="428" t="s">
        <v>2350</v>
      </c>
      <c r="S4" s="430"/>
      <c r="T4" s="431"/>
      <c r="U4" s="431"/>
      <c r="V4" s="432"/>
      <c r="W4" s="432"/>
      <c r="X4" s="432"/>
      <c r="Y4" s="432"/>
      <c r="Z4" s="230"/>
    </row>
    <row r="5">
      <c r="A5" s="426" t="s">
        <v>2351</v>
      </c>
      <c r="B5" s="427" t="s">
        <v>1209</v>
      </c>
      <c r="C5" s="427" t="s">
        <v>2352</v>
      </c>
      <c r="D5" s="226" t="s">
        <v>2345</v>
      </c>
      <c r="E5" s="226" t="s">
        <v>2084</v>
      </c>
      <c r="F5" s="420" t="s">
        <v>2353</v>
      </c>
      <c r="G5" s="226" t="s">
        <v>2354</v>
      </c>
      <c r="H5" s="226" t="s">
        <v>2110</v>
      </c>
      <c r="I5" s="226" t="s">
        <v>2333</v>
      </c>
      <c r="J5" s="428">
        <v>15000.0</v>
      </c>
      <c r="K5" s="428">
        <v>25000.0</v>
      </c>
      <c r="L5" s="428">
        <v>40000.0</v>
      </c>
      <c r="M5" s="429" t="s">
        <v>2355</v>
      </c>
      <c r="N5" s="420"/>
      <c r="O5" s="226"/>
      <c r="P5" s="427" t="s">
        <v>2083</v>
      </c>
      <c r="Q5" s="428" t="s">
        <v>75</v>
      </c>
      <c r="R5" s="428" t="s">
        <v>2356</v>
      </c>
      <c r="S5" s="430"/>
      <c r="T5" s="431"/>
      <c r="U5" s="431"/>
      <c r="V5" s="432"/>
      <c r="W5" s="432"/>
      <c r="X5" s="432"/>
      <c r="Y5" s="432"/>
      <c r="Z5" s="230"/>
    </row>
    <row r="6">
      <c r="A6" s="426" t="s">
        <v>2357</v>
      </c>
      <c r="B6" s="427" t="s">
        <v>1209</v>
      </c>
      <c r="C6" s="427" t="s">
        <v>2358</v>
      </c>
      <c r="D6" s="226" t="s">
        <v>2345</v>
      </c>
      <c r="E6" s="226" t="s">
        <v>2084</v>
      </c>
      <c r="F6" s="420" t="s">
        <v>2353</v>
      </c>
      <c r="G6" s="226" t="s">
        <v>2354</v>
      </c>
      <c r="H6" s="226" t="s">
        <v>2110</v>
      </c>
      <c r="I6" s="226" t="s">
        <v>2333</v>
      </c>
      <c r="J6" s="428">
        <v>35000.0</v>
      </c>
      <c r="K6" s="428">
        <v>50000.0</v>
      </c>
      <c r="L6" s="428">
        <v>75000.0</v>
      </c>
      <c r="M6" s="429" t="s">
        <v>2359</v>
      </c>
      <c r="N6" s="420"/>
      <c r="O6" s="226"/>
      <c r="P6" s="427" t="s">
        <v>2083</v>
      </c>
      <c r="Q6" s="428" t="s">
        <v>75</v>
      </c>
      <c r="R6" s="428" t="s">
        <v>2360</v>
      </c>
      <c r="S6" s="430"/>
      <c r="T6" s="431"/>
      <c r="U6" s="431"/>
      <c r="V6" s="432"/>
      <c r="W6" s="432"/>
      <c r="X6" s="432"/>
      <c r="Y6" s="432"/>
      <c r="Z6" s="230"/>
    </row>
    <row r="7">
      <c r="A7" s="426" t="s">
        <v>2361</v>
      </c>
      <c r="B7" s="427" t="s">
        <v>2082</v>
      </c>
      <c r="C7" s="427" t="s">
        <v>2362</v>
      </c>
      <c r="D7" s="226" t="s">
        <v>2363</v>
      </c>
      <c r="E7" s="226" t="s">
        <v>84</v>
      </c>
      <c r="F7" s="420" t="s">
        <v>2364</v>
      </c>
      <c r="G7" s="226" t="s">
        <v>2365</v>
      </c>
      <c r="H7" s="226" t="s">
        <v>2110</v>
      </c>
      <c r="I7" s="226" t="s">
        <v>2366</v>
      </c>
      <c r="J7" s="428">
        <v>3500.0</v>
      </c>
      <c r="K7" s="428">
        <v>5000.0</v>
      </c>
      <c r="L7" s="428">
        <v>7500.0</v>
      </c>
      <c r="M7" s="429" t="s">
        <v>2367</v>
      </c>
      <c r="N7" s="420"/>
      <c r="O7" s="226"/>
      <c r="P7" s="427" t="s">
        <v>2083</v>
      </c>
      <c r="Q7" s="428" t="s">
        <v>75</v>
      </c>
      <c r="R7" s="428" t="s">
        <v>2368</v>
      </c>
      <c r="S7" s="430"/>
      <c r="T7" s="431"/>
      <c r="U7" s="431"/>
      <c r="V7" s="432"/>
      <c r="W7" s="432"/>
      <c r="X7" s="432"/>
      <c r="Y7" s="432"/>
      <c r="Z7" s="230"/>
    </row>
    <row r="8">
      <c r="A8" s="426" t="s">
        <v>2369</v>
      </c>
      <c r="B8" s="427" t="s">
        <v>2082</v>
      </c>
      <c r="C8" s="427" t="s">
        <v>2370</v>
      </c>
      <c r="D8" s="226" t="s">
        <v>2363</v>
      </c>
      <c r="E8" s="226" t="s">
        <v>84</v>
      </c>
      <c r="F8" s="420" t="s">
        <v>2364</v>
      </c>
      <c r="G8" s="226" t="s">
        <v>2365</v>
      </c>
      <c r="H8" s="226" t="s">
        <v>2110</v>
      </c>
      <c r="I8" s="226" t="s">
        <v>2366</v>
      </c>
      <c r="J8" s="428">
        <v>1500.0</v>
      </c>
      <c r="K8" s="428">
        <v>2500.0</v>
      </c>
      <c r="L8" s="428">
        <v>4000.0</v>
      </c>
      <c r="M8" s="429" t="s">
        <v>2371</v>
      </c>
      <c r="N8" s="420"/>
      <c r="O8" s="226"/>
      <c r="P8" s="427" t="s">
        <v>2083</v>
      </c>
      <c r="Q8" s="428" t="s">
        <v>75</v>
      </c>
      <c r="R8" s="428" t="s">
        <v>2372</v>
      </c>
      <c r="S8" s="430"/>
      <c r="T8" s="431"/>
      <c r="U8" s="431"/>
      <c r="V8" s="432"/>
      <c r="W8" s="432"/>
      <c r="X8" s="432"/>
      <c r="Y8" s="432"/>
      <c r="Z8" s="230"/>
    </row>
    <row r="9">
      <c r="A9" s="426" t="s">
        <v>2374</v>
      </c>
      <c r="B9" s="427" t="s">
        <v>2082</v>
      </c>
      <c r="C9" s="427" t="s">
        <v>2375</v>
      </c>
      <c r="D9" s="226" t="s">
        <v>2363</v>
      </c>
      <c r="E9" s="226" t="s">
        <v>84</v>
      </c>
      <c r="F9" s="420" t="s">
        <v>2364</v>
      </c>
      <c r="G9" s="226" t="s">
        <v>2365</v>
      </c>
      <c r="H9" s="226" t="s">
        <v>2110</v>
      </c>
      <c r="I9" s="226" t="s">
        <v>2376</v>
      </c>
      <c r="J9" s="428">
        <v>3500.0</v>
      </c>
      <c r="K9" s="428">
        <v>5000.0</v>
      </c>
      <c r="L9" s="428">
        <v>7500.0</v>
      </c>
      <c r="M9" s="429" t="s">
        <v>2377</v>
      </c>
      <c r="N9" s="420"/>
      <c r="O9" s="226"/>
      <c r="P9" s="427" t="s">
        <v>2083</v>
      </c>
      <c r="Q9" s="428" t="s">
        <v>75</v>
      </c>
      <c r="R9" s="428" t="s">
        <v>2378</v>
      </c>
      <c r="S9" s="430"/>
      <c r="T9" s="431"/>
      <c r="U9" s="431"/>
      <c r="V9" s="432"/>
      <c r="W9" s="432"/>
      <c r="X9" s="432"/>
      <c r="Y9" s="432"/>
      <c r="Z9" s="230"/>
    </row>
    <row r="10">
      <c r="A10" s="426" t="s">
        <v>2379</v>
      </c>
      <c r="B10" s="427" t="s">
        <v>2082</v>
      </c>
      <c r="C10" s="427" t="s">
        <v>2380</v>
      </c>
      <c r="D10" s="226" t="s">
        <v>2363</v>
      </c>
      <c r="E10" s="226" t="s">
        <v>84</v>
      </c>
      <c r="F10" s="420" t="s">
        <v>2364</v>
      </c>
      <c r="G10" s="226" t="s">
        <v>2365</v>
      </c>
      <c r="H10" s="226" t="s">
        <v>2110</v>
      </c>
      <c r="I10" s="226" t="s">
        <v>2381</v>
      </c>
      <c r="J10" s="428">
        <v>25000.0</v>
      </c>
      <c r="K10" s="428">
        <v>35000.0</v>
      </c>
      <c r="L10" s="428">
        <v>50000.0</v>
      </c>
      <c r="M10" s="429" t="s">
        <v>2382</v>
      </c>
      <c r="N10" s="420"/>
      <c r="O10" s="226"/>
      <c r="P10" s="427" t="s">
        <v>2083</v>
      </c>
      <c r="Q10" s="428" t="s">
        <v>75</v>
      </c>
      <c r="R10" s="428" t="s">
        <v>2383</v>
      </c>
      <c r="S10" s="430"/>
      <c r="T10" s="431"/>
      <c r="U10" s="431"/>
      <c r="V10" s="432"/>
      <c r="W10" s="432"/>
      <c r="X10" s="432"/>
      <c r="Y10" s="432"/>
      <c r="Z10" s="230"/>
    </row>
    <row r="11">
      <c r="A11" s="426" t="s">
        <v>2385</v>
      </c>
      <c r="B11" s="427" t="s">
        <v>2082</v>
      </c>
      <c r="C11" s="427" t="s">
        <v>2386</v>
      </c>
      <c r="D11" s="226" t="s">
        <v>2363</v>
      </c>
      <c r="E11" s="226" t="s">
        <v>84</v>
      </c>
      <c r="F11" s="420" t="s">
        <v>2364</v>
      </c>
      <c r="G11" s="226" t="s">
        <v>2365</v>
      </c>
      <c r="H11" s="226" t="s">
        <v>2110</v>
      </c>
      <c r="I11" s="226" t="s">
        <v>2381</v>
      </c>
      <c r="J11" s="428">
        <v>50000.0</v>
      </c>
      <c r="K11" s="428">
        <v>75000.0</v>
      </c>
      <c r="L11" s="428">
        <v>120000.0</v>
      </c>
      <c r="M11" s="429" t="s">
        <v>2389</v>
      </c>
      <c r="N11" s="420"/>
      <c r="O11" s="226"/>
      <c r="P11" s="427" t="s">
        <v>2083</v>
      </c>
      <c r="Q11" s="428" t="s">
        <v>75</v>
      </c>
      <c r="R11" s="428" t="s">
        <v>2392</v>
      </c>
      <c r="S11" s="430"/>
      <c r="T11" s="431"/>
      <c r="U11" s="431"/>
      <c r="V11" s="432"/>
      <c r="W11" s="432"/>
      <c r="X11" s="432"/>
      <c r="Y11" s="432"/>
      <c r="Z11" s="230"/>
    </row>
    <row r="12">
      <c r="A12" s="426" t="s">
        <v>2395</v>
      </c>
      <c r="B12" s="427" t="s">
        <v>2082</v>
      </c>
      <c r="C12" s="427" t="s">
        <v>2396</v>
      </c>
      <c r="D12" s="226" t="s">
        <v>2363</v>
      </c>
      <c r="E12" s="226" t="s">
        <v>84</v>
      </c>
      <c r="F12" s="420" t="s">
        <v>2364</v>
      </c>
      <c r="G12" s="226" t="s">
        <v>2365</v>
      </c>
      <c r="H12" s="226" t="s">
        <v>2110</v>
      </c>
      <c r="I12" s="226" t="s">
        <v>2333</v>
      </c>
      <c r="J12" s="428">
        <v>45.0</v>
      </c>
      <c r="K12" s="428">
        <v>65.0</v>
      </c>
      <c r="L12" s="428">
        <v>95.0</v>
      </c>
      <c r="M12" s="429" t="s">
        <v>2398</v>
      </c>
      <c r="N12" s="420"/>
      <c r="O12" s="226"/>
      <c r="P12" s="427" t="s">
        <v>2083</v>
      </c>
      <c r="Q12" s="428" t="s">
        <v>75</v>
      </c>
      <c r="R12" s="428" t="s">
        <v>2400</v>
      </c>
      <c r="S12" s="430"/>
      <c r="T12" s="431"/>
      <c r="U12" s="431"/>
      <c r="V12" s="432"/>
      <c r="W12" s="432"/>
      <c r="X12" s="432"/>
      <c r="Y12" s="432"/>
      <c r="Z12" s="230"/>
    </row>
    <row r="13">
      <c r="A13" s="426" t="s">
        <v>2402</v>
      </c>
      <c r="B13" s="427" t="s">
        <v>2082</v>
      </c>
      <c r="C13" s="427" t="s">
        <v>2403</v>
      </c>
      <c r="D13" s="226" t="s">
        <v>2363</v>
      </c>
      <c r="E13" s="226" t="s">
        <v>84</v>
      </c>
      <c r="F13" s="420" t="s">
        <v>2364</v>
      </c>
      <c r="G13" s="226" t="s">
        <v>2365</v>
      </c>
      <c r="H13" s="226" t="s">
        <v>2110</v>
      </c>
      <c r="I13" s="226" t="s">
        <v>2333</v>
      </c>
      <c r="J13" s="428">
        <v>125.0</v>
      </c>
      <c r="K13" s="428">
        <v>185.0</v>
      </c>
      <c r="L13" s="428">
        <v>275.0</v>
      </c>
      <c r="M13" s="429" t="s">
        <v>2404</v>
      </c>
      <c r="N13" s="420"/>
      <c r="O13" s="226"/>
      <c r="P13" s="427" t="s">
        <v>2083</v>
      </c>
      <c r="Q13" s="428" t="s">
        <v>75</v>
      </c>
      <c r="R13" s="428" t="s">
        <v>2406</v>
      </c>
      <c r="S13" s="430"/>
      <c r="T13" s="431"/>
      <c r="U13" s="431"/>
      <c r="V13" s="432"/>
      <c r="W13" s="432"/>
      <c r="X13" s="432"/>
      <c r="Y13" s="432"/>
      <c r="Z13" s="230"/>
    </row>
    <row r="14">
      <c r="A14" s="426" t="s">
        <v>2409</v>
      </c>
      <c r="B14" s="427" t="s">
        <v>2082</v>
      </c>
      <c r="C14" s="427" t="s">
        <v>2411</v>
      </c>
      <c r="D14" s="226" t="s">
        <v>2363</v>
      </c>
      <c r="E14" s="226" t="s">
        <v>84</v>
      </c>
      <c r="F14" s="420" t="s">
        <v>2364</v>
      </c>
      <c r="G14" s="226" t="s">
        <v>2365</v>
      </c>
      <c r="H14" s="226" t="s">
        <v>2110</v>
      </c>
      <c r="I14" s="226" t="s">
        <v>2333</v>
      </c>
      <c r="J14" s="428">
        <v>10000.0</v>
      </c>
      <c r="K14" s="428">
        <v>15000.0</v>
      </c>
      <c r="L14" s="428">
        <v>25000.0</v>
      </c>
      <c r="M14" s="429" t="s">
        <v>2414</v>
      </c>
      <c r="N14" s="420"/>
      <c r="O14" s="226"/>
      <c r="P14" s="427" t="s">
        <v>2083</v>
      </c>
      <c r="Q14" s="428" t="s">
        <v>75</v>
      </c>
      <c r="R14" s="428" t="s">
        <v>2415</v>
      </c>
      <c r="S14" s="430"/>
      <c r="T14" s="431"/>
      <c r="U14" s="431"/>
      <c r="V14" s="432"/>
      <c r="W14" s="432"/>
      <c r="X14" s="432"/>
      <c r="Y14" s="432"/>
      <c r="Z14" s="230"/>
    </row>
    <row r="15">
      <c r="A15" s="426" t="s">
        <v>2416</v>
      </c>
      <c r="B15" s="427" t="s">
        <v>1166</v>
      </c>
      <c r="C15" s="427" t="s">
        <v>2417</v>
      </c>
      <c r="D15" s="226" t="s">
        <v>2363</v>
      </c>
      <c r="E15" s="226" t="s">
        <v>84</v>
      </c>
      <c r="F15" s="420" t="s">
        <v>2418</v>
      </c>
      <c r="G15" s="226" t="s">
        <v>2419</v>
      </c>
      <c r="H15" s="226" t="s">
        <v>2106</v>
      </c>
      <c r="I15" s="226" t="s">
        <v>2333</v>
      </c>
      <c r="J15" s="428">
        <v>5.0</v>
      </c>
      <c r="K15" s="428">
        <v>7.5</v>
      </c>
      <c r="L15" s="428">
        <v>10.0</v>
      </c>
      <c r="M15" s="429" t="s">
        <v>2420</v>
      </c>
      <c r="N15" s="420"/>
      <c r="O15" s="226"/>
      <c r="P15" s="427" t="s">
        <v>2083</v>
      </c>
      <c r="Q15" s="428" t="s">
        <v>75</v>
      </c>
      <c r="R15" s="428" t="s">
        <v>2421</v>
      </c>
      <c r="S15" s="430"/>
      <c r="T15" s="431"/>
      <c r="U15" s="431"/>
      <c r="V15" s="432"/>
      <c r="W15" s="432"/>
      <c r="X15" s="432"/>
      <c r="Y15" s="432"/>
      <c r="Z15" s="230"/>
    </row>
    <row r="16">
      <c r="A16" s="426" t="s">
        <v>2422</v>
      </c>
      <c r="B16" s="427" t="s">
        <v>1166</v>
      </c>
      <c r="C16" s="427" t="s">
        <v>2423</v>
      </c>
      <c r="D16" s="226" t="s">
        <v>2363</v>
      </c>
      <c r="E16" s="226" t="s">
        <v>84</v>
      </c>
      <c r="F16" s="420" t="s">
        <v>2418</v>
      </c>
      <c r="G16" s="226" t="s">
        <v>2419</v>
      </c>
      <c r="H16" s="226" t="s">
        <v>2106</v>
      </c>
      <c r="I16" s="226" t="s">
        <v>2333</v>
      </c>
      <c r="J16" s="428">
        <v>25.0</v>
      </c>
      <c r="K16" s="428">
        <v>35.0</v>
      </c>
      <c r="L16" s="428">
        <v>55.0</v>
      </c>
      <c r="M16" s="429" t="s">
        <v>2424</v>
      </c>
      <c r="N16" s="420"/>
      <c r="O16" s="226"/>
      <c r="P16" s="427" t="s">
        <v>2083</v>
      </c>
      <c r="Q16" s="428" t="s">
        <v>75</v>
      </c>
      <c r="R16" s="428" t="s">
        <v>2425</v>
      </c>
      <c r="S16" s="430"/>
      <c r="T16" s="431"/>
      <c r="U16" s="431"/>
      <c r="V16" s="432"/>
      <c r="W16" s="432"/>
      <c r="X16" s="432"/>
      <c r="Y16" s="432"/>
      <c r="Z16" s="230"/>
    </row>
    <row r="17">
      <c r="A17" s="426" t="s">
        <v>2426</v>
      </c>
      <c r="B17" s="427" t="s">
        <v>1166</v>
      </c>
      <c r="C17" s="427" t="s">
        <v>2427</v>
      </c>
      <c r="D17" s="226" t="s">
        <v>2363</v>
      </c>
      <c r="E17" s="226" t="s">
        <v>84</v>
      </c>
      <c r="F17" s="420" t="s">
        <v>2418</v>
      </c>
      <c r="G17" s="226" t="s">
        <v>2419</v>
      </c>
      <c r="H17" s="226" t="s">
        <v>2106</v>
      </c>
      <c r="I17" s="226" t="s">
        <v>2333</v>
      </c>
      <c r="J17" s="428">
        <v>20.0</v>
      </c>
      <c r="K17" s="428">
        <v>30.0</v>
      </c>
      <c r="L17" s="428">
        <v>45.0</v>
      </c>
      <c r="M17" s="429" t="s">
        <v>2428</v>
      </c>
      <c r="N17" s="420"/>
      <c r="O17" s="226"/>
      <c r="P17" s="427" t="s">
        <v>2083</v>
      </c>
      <c r="Q17" s="428" t="s">
        <v>75</v>
      </c>
      <c r="R17" s="428" t="s">
        <v>2429</v>
      </c>
      <c r="S17" s="430"/>
      <c r="T17" s="431"/>
      <c r="U17" s="431"/>
      <c r="V17" s="432"/>
      <c r="W17" s="432"/>
      <c r="X17" s="432"/>
      <c r="Y17" s="432"/>
      <c r="Z17" s="230"/>
    </row>
    <row r="18">
      <c r="A18" s="426" t="s">
        <v>2430</v>
      </c>
      <c r="B18" s="427" t="s">
        <v>1024</v>
      </c>
      <c r="C18" s="427" t="s">
        <v>2432</v>
      </c>
      <c r="D18" s="226" t="s">
        <v>2363</v>
      </c>
      <c r="E18" s="226" t="s">
        <v>84</v>
      </c>
      <c r="F18" s="420" t="s">
        <v>2435</v>
      </c>
      <c r="G18" s="226" t="s">
        <v>2436</v>
      </c>
      <c r="H18" s="226" t="s">
        <v>2106</v>
      </c>
      <c r="I18" s="226" t="s">
        <v>2333</v>
      </c>
      <c r="J18" s="428">
        <v>12.0</v>
      </c>
      <c r="K18" s="428">
        <v>16.0</v>
      </c>
      <c r="L18" s="428">
        <v>22.0</v>
      </c>
      <c r="M18" s="429" t="s">
        <v>2438</v>
      </c>
      <c r="N18" s="420"/>
      <c r="O18" s="226"/>
      <c r="P18" s="427" t="s">
        <v>2083</v>
      </c>
      <c r="Q18" s="428" t="s">
        <v>75</v>
      </c>
      <c r="R18" s="428" t="s">
        <v>2441</v>
      </c>
      <c r="S18" s="430"/>
      <c r="T18" s="431"/>
      <c r="U18" s="431"/>
      <c r="V18" s="432"/>
      <c r="W18" s="432"/>
      <c r="X18" s="432"/>
      <c r="Y18" s="432"/>
      <c r="Z18" s="230"/>
    </row>
    <row r="19">
      <c r="A19" s="426" t="s">
        <v>2444</v>
      </c>
      <c r="B19" s="427" t="s">
        <v>1024</v>
      </c>
      <c r="C19" s="427" t="s">
        <v>2445</v>
      </c>
      <c r="D19" s="226" t="s">
        <v>2363</v>
      </c>
      <c r="E19" s="226" t="s">
        <v>84</v>
      </c>
      <c r="F19" s="420" t="s">
        <v>2435</v>
      </c>
      <c r="G19" s="226" t="s">
        <v>2436</v>
      </c>
      <c r="H19" s="226" t="s">
        <v>2106</v>
      </c>
      <c r="I19" s="226" t="s">
        <v>2446</v>
      </c>
      <c r="J19" s="428">
        <v>45.0</v>
      </c>
      <c r="K19" s="428">
        <v>65.0</v>
      </c>
      <c r="L19" s="428">
        <v>95.0</v>
      </c>
      <c r="M19" s="429" t="s">
        <v>2447</v>
      </c>
      <c r="N19" s="420"/>
      <c r="O19" s="226"/>
      <c r="P19" s="427" t="s">
        <v>2083</v>
      </c>
      <c r="Q19" s="428" t="s">
        <v>75</v>
      </c>
      <c r="R19" s="428" t="s">
        <v>2448</v>
      </c>
      <c r="S19" s="430"/>
      <c r="T19" s="431"/>
      <c r="U19" s="431"/>
      <c r="V19" s="432"/>
      <c r="W19" s="432"/>
      <c r="X19" s="432"/>
      <c r="Y19" s="432"/>
      <c r="Z19" s="230"/>
    </row>
    <row r="20">
      <c r="A20" s="426" t="s">
        <v>2449</v>
      </c>
      <c r="B20" s="427" t="s">
        <v>2082</v>
      </c>
      <c r="C20" s="427" t="s">
        <v>2450</v>
      </c>
      <c r="D20" s="226" t="s">
        <v>2451</v>
      </c>
      <c r="E20" s="226" t="s">
        <v>84</v>
      </c>
      <c r="F20" s="420" t="s">
        <v>2107</v>
      </c>
      <c r="G20" s="226" t="s">
        <v>1709</v>
      </c>
      <c r="H20" s="226" t="s">
        <v>2110</v>
      </c>
      <c r="I20" s="226" t="s">
        <v>2333</v>
      </c>
      <c r="J20" s="428">
        <v>6500.0</v>
      </c>
      <c r="K20" s="428">
        <v>8500.0</v>
      </c>
      <c r="L20" s="428">
        <v>12000.0</v>
      </c>
      <c r="M20" s="429" t="s">
        <v>2452</v>
      </c>
      <c r="N20" s="420"/>
      <c r="O20" s="226"/>
      <c r="P20" s="427" t="s">
        <v>2453</v>
      </c>
      <c r="Q20" s="428" t="s">
        <v>75</v>
      </c>
      <c r="R20" s="428"/>
      <c r="S20" s="430"/>
      <c r="T20" s="431"/>
      <c r="U20" s="431"/>
      <c r="V20" s="432"/>
      <c r="W20" s="432"/>
      <c r="X20" s="432"/>
      <c r="Y20" s="432"/>
      <c r="Z20" s="230"/>
    </row>
    <row r="21">
      <c r="A21" s="426" t="s">
        <v>2454</v>
      </c>
      <c r="B21" s="427" t="s">
        <v>2082</v>
      </c>
      <c r="C21" s="427" t="s">
        <v>2455</v>
      </c>
      <c r="D21" s="226" t="s">
        <v>2451</v>
      </c>
      <c r="E21" s="226" t="s">
        <v>84</v>
      </c>
      <c r="F21" s="420" t="s">
        <v>2107</v>
      </c>
      <c r="G21" s="226" t="s">
        <v>1709</v>
      </c>
      <c r="H21" s="226" t="s">
        <v>2110</v>
      </c>
      <c r="I21" s="226" t="s">
        <v>2333</v>
      </c>
      <c r="J21" s="428">
        <v>1500.0</v>
      </c>
      <c r="K21" s="428">
        <v>1800.0</v>
      </c>
      <c r="L21" s="428">
        <v>2200.0</v>
      </c>
      <c r="M21" s="429" t="s">
        <v>2456</v>
      </c>
      <c r="N21" s="420"/>
      <c r="O21" s="226"/>
      <c r="P21" s="427" t="s">
        <v>2453</v>
      </c>
      <c r="Q21" s="428" t="s">
        <v>306</v>
      </c>
      <c r="R21" s="428"/>
      <c r="S21" s="430"/>
      <c r="T21" s="431"/>
      <c r="U21" s="431"/>
      <c r="V21" s="432"/>
      <c r="W21" s="432"/>
      <c r="X21" s="432"/>
      <c r="Y21" s="432"/>
      <c r="Z21" s="230"/>
    </row>
    <row r="22">
      <c r="A22" s="426" t="s">
        <v>2457</v>
      </c>
      <c r="B22" s="427" t="s">
        <v>2082</v>
      </c>
      <c r="C22" s="427" t="s">
        <v>2458</v>
      </c>
      <c r="D22" s="226" t="s">
        <v>2451</v>
      </c>
      <c r="E22" s="226" t="s">
        <v>84</v>
      </c>
      <c r="F22" s="420" t="s">
        <v>2107</v>
      </c>
      <c r="G22" s="226" t="s">
        <v>1709</v>
      </c>
      <c r="H22" s="226" t="s">
        <v>2110</v>
      </c>
      <c r="I22" s="226" t="s">
        <v>2333</v>
      </c>
      <c r="J22" s="428">
        <v>7500.0</v>
      </c>
      <c r="K22" s="428">
        <v>10000.0</v>
      </c>
      <c r="L22" s="428">
        <v>15000.0</v>
      </c>
      <c r="M22" s="429" t="s">
        <v>2459</v>
      </c>
      <c r="N22" s="420"/>
      <c r="O22" s="226"/>
      <c r="P22" s="427" t="s">
        <v>2453</v>
      </c>
      <c r="Q22" s="428" t="s">
        <v>75</v>
      </c>
      <c r="R22" s="428"/>
      <c r="S22" s="430"/>
      <c r="T22" s="431"/>
      <c r="U22" s="431"/>
      <c r="V22" s="432"/>
      <c r="W22" s="432"/>
      <c r="X22" s="432"/>
      <c r="Y22" s="432"/>
      <c r="Z22" s="230"/>
    </row>
    <row r="23">
      <c r="A23" s="426" t="s">
        <v>2460</v>
      </c>
      <c r="B23" s="427" t="s">
        <v>2082</v>
      </c>
      <c r="C23" s="427" t="s">
        <v>2461</v>
      </c>
      <c r="D23" s="226" t="s">
        <v>2381</v>
      </c>
      <c r="E23" s="226" t="s">
        <v>84</v>
      </c>
      <c r="F23" s="420" t="s">
        <v>2107</v>
      </c>
      <c r="G23" s="226" t="s">
        <v>1709</v>
      </c>
      <c r="H23" s="226" t="s">
        <v>2110</v>
      </c>
      <c r="I23" s="226" t="s">
        <v>2333</v>
      </c>
      <c r="J23" s="428">
        <v>4500.0</v>
      </c>
      <c r="K23" s="428">
        <v>6500.0</v>
      </c>
      <c r="L23" s="428">
        <v>9500.0</v>
      </c>
      <c r="M23" s="429" t="s">
        <v>2463</v>
      </c>
      <c r="N23" s="420"/>
      <c r="O23" s="226"/>
      <c r="P23" s="427" t="s">
        <v>2083</v>
      </c>
      <c r="Q23" s="428" t="s">
        <v>306</v>
      </c>
      <c r="R23" s="428"/>
      <c r="S23" s="430"/>
      <c r="T23" s="431"/>
      <c r="U23" s="431"/>
      <c r="V23" s="432"/>
      <c r="W23" s="432"/>
      <c r="X23" s="432"/>
      <c r="Y23" s="432"/>
      <c r="Z23" s="230"/>
    </row>
    <row r="24">
      <c r="A24" s="426" t="s">
        <v>2466</v>
      </c>
      <c r="B24" s="427" t="s">
        <v>2082</v>
      </c>
      <c r="C24" s="427" t="s">
        <v>2468</v>
      </c>
      <c r="D24" s="226" t="s">
        <v>2469</v>
      </c>
      <c r="E24" s="226" t="s">
        <v>84</v>
      </c>
      <c r="F24" s="420" t="s">
        <v>2107</v>
      </c>
      <c r="G24" s="226" t="s">
        <v>1709</v>
      </c>
      <c r="H24" s="226" t="s">
        <v>2110</v>
      </c>
      <c r="I24" s="226" t="s">
        <v>2333</v>
      </c>
      <c r="J24" s="428">
        <v>6500.0</v>
      </c>
      <c r="K24" s="428">
        <v>8500.0</v>
      </c>
      <c r="L24" s="428">
        <v>12000.0</v>
      </c>
      <c r="M24" s="429" t="s">
        <v>2470</v>
      </c>
      <c r="N24" s="420"/>
      <c r="O24" s="226"/>
      <c r="P24" s="427" t="s">
        <v>2083</v>
      </c>
      <c r="Q24" s="428" t="s">
        <v>306</v>
      </c>
      <c r="R24" s="428"/>
      <c r="S24" s="430"/>
      <c r="T24" s="431"/>
      <c r="U24" s="431"/>
      <c r="V24" s="432"/>
      <c r="W24" s="432"/>
      <c r="X24" s="432"/>
      <c r="Y24" s="432"/>
      <c r="Z24" s="230"/>
    </row>
    <row r="25">
      <c r="A25" s="426" t="s">
        <v>2471</v>
      </c>
      <c r="B25" s="427" t="s">
        <v>2082</v>
      </c>
      <c r="C25" s="427" t="s">
        <v>2472</v>
      </c>
      <c r="D25" s="226" t="s">
        <v>2469</v>
      </c>
      <c r="E25" s="226" t="s">
        <v>2084</v>
      </c>
      <c r="F25" s="420" t="s">
        <v>2107</v>
      </c>
      <c r="G25" s="226" t="s">
        <v>1709</v>
      </c>
      <c r="H25" s="226" t="s">
        <v>2110</v>
      </c>
      <c r="I25" s="226" t="s">
        <v>2333</v>
      </c>
      <c r="J25" s="428">
        <v>3500.0</v>
      </c>
      <c r="K25" s="428">
        <v>5000.0</v>
      </c>
      <c r="L25" s="428">
        <v>7500.0</v>
      </c>
      <c r="M25" s="429" t="s">
        <v>2474</v>
      </c>
      <c r="N25" s="420"/>
      <c r="O25" s="226"/>
      <c r="P25" s="427" t="s">
        <v>2083</v>
      </c>
      <c r="Q25" s="428" t="s">
        <v>306</v>
      </c>
      <c r="R25" s="428"/>
      <c r="S25" s="430"/>
      <c r="T25" s="431"/>
      <c r="U25" s="431"/>
      <c r="V25" s="432"/>
      <c r="W25" s="432"/>
      <c r="X25" s="432"/>
      <c r="Y25" s="432"/>
      <c r="Z25" s="230"/>
    </row>
    <row r="26">
      <c r="A26" s="426" t="s">
        <v>2304</v>
      </c>
      <c r="B26" s="427" t="s">
        <v>2082</v>
      </c>
      <c r="C26" s="427" t="s">
        <v>2477</v>
      </c>
      <c r="D26" s="226" t="s">
        <v>2469</v>
      </c>
      <c r="E26" s="226" t="s">
        <v>84</v>
      </c>
      <c r="F26" s="420" t="s">
        <v>2107</v>
      </c>
      <c r="G26" s="226" t="s">
        <v>1709</v>
      </c>
      <c r="H26" s="226" t="s">
        <v>2110</v>
      </c>
      <c r="I26" s="226" t="s">
        <v>2333</v>
      </c>
      <c r="J26" s="428">
        <v>7500.0</v>
      </c>
      <c r="K26" s="428">
        <v>10000.0</v>
      </c>
      <c r="L26" s="428">
        <v>15000.0</v>
      </c>
      <c r="M26" s="429" t="s">
        <v>2480</v>
      </c>
      <c r="N26" s="420"/>
      <c r="O26" s="226"/>
      <c r="P26" s="427" t="s">
        <v>2083</v>
      </c>
      <c r="Q26" s="428" t="s">
        <v>306</v>
      </c>
      <c r="R26" s="428"/>
      <c r="S26" s="430"/>
      <c r="T26" s="431"/>
      <c r="U26" s="431"/>
      <c r="V26" s="432"/>
      <c r="W26" s="432"/>
      <c r="X26" s="432"/>
      <c r="Y26" s="432"/>
      <c r="Z26" s="230"/>
    </row>
    <row r="27">
      <c r="A27" s="426" t="s">
        <v>2482</v>
      </c>
      <c r="B27" s="427" t="s">
        <v>2082</v>
      </c>
      <c r="C27" s="427" t="s">
        <v>2483</v>
      </c>
      <c r="D27" s="226" t="s">
        <v>2469</v>
      </c>
      <c r="E27" s="226" t="s">
        <v>84</v>
      </c>
      <c r="F27" s="420" t="s">
        <v>2107</v>
      </c>
      <c r="G27" s="226" t="s">
        <v>1709</v>
      </c>
      <c r="H27" s="226" t="s">
        <v>2110</v>
      </c>
      <c r="I27" s="226" t="s">
        <v>2333</v>
      </c>
      <c r="J27" s="428">
        <v>2500.0</v>
      </c>
      <c r="K27" s="428">
        <v>3500.0</v>
      </c>
      <c r="L27" s="428">
        <v>5000.0</v>
      </c>
      <c r="M27" s="429" t="s">
        <v>2484</v>
      </c>
      <c r="N27" s="420"/>
      <c r="O27" s="226"/>
      <c r="P27" s="427" t="s">
        <v>2083</v>
      </c>
      <c r="Q27" s="428" t="s">
        <v>306</v>
      </c>
      <c r="R27" s="428"/>
      <c r="S27" s="430"/>
      <c r="T27" s="431"/>
      <c r="U27" s="431"/>
      <c r="V27" s="432"/>
      <c r="W27" s="432"/>
      <c r="X27" s="432"/>
      <c r="Y27" s="432"/>
      <c r="Z27" s="230"/>
    </row>
    <row r="28">
      <c r="A28" s="426" t="s">
        <v>2485</v>
      </c>
      <c r="B28" s="427" t="s">
        <v>2082</v>
      </c>
      <c r="C28" s="427" t="s">
        <v>2486</v>
      </c>
      <c r="D28" s="226" t="s">
        <v>2451</v>
      </c>
      <c r="E28" s="226" t="s">
        <v>84</v>
      </c>
      <c r="F28" s="420" t="s">
        <v>2107</v>
      </c>
      <c r="G28" s="226" t="s">
        <v>1709</v>
      </c>
      <c r="H28" s="226" t="s">
        <v>2110</v>
      </c>
      <c r="I28" s="226" t="s">
        <v>2333</v>
      </c>
      <c r="J28" s="428">
        <v>4500.0</v>
      </c>
      <c r="K28" s="428">
        <v>6500.0</v>
      </c>
      <c r="L28" s="428">
        <v>9500.0</v>
      </c>
      <c r="M28" s="429" t="s">
        <v>2490</v>
      </c>
      <c r="N28" s="420"/>
      <c r="O28" s="226"/>
      <c r="P28" s="427" t="s">
        <v>2453</v>
      </c>
      <c r="Q28" s="428" t="s">
        <v>75</v>
      </c>
      <c r="R28" s="428"/>
      <c r="S28" s="430"/>
      <c r="T28" s="431"/>
      <c r="U28" s="431"/>
      <c r="V28" s="432"/>
      <c r="W28" s="432"/>
      <c r="X28" s="432"/>
      <c r="Y28" s="432"/>
      <c r="Z28" s="230"/>
    </row>
    <row r="29">
      <c r="A29" s="426" t="s">
        <v>2493</v>
      </c>
      <c r="B29" s="427" t="s">
        <v>2082</v>
      </c>
      <c r="C29" s="427" t="s">
        <v>2494</v>
      </c>
      <c r="D29" s="226" t="s">
        <v>2451</v>
      </c>
      <c r="E29" s="226" t="s">
        <v>84</v>
      </c>
      <c r="F29" s="420" t="s">
        <v>2107</v>
      </c>
      <c r="G29" s="226" t="s">
        <v>1709</v>
      </c>
      <c r="H29" s="226" t="s">
        <v>2110</v>
      </c>
      <c r="I29" s="226" t="s">
        <v>2333</v>
      </c>
      <c r="J29" s="428">
        <v>5000.0</v>
      </c>
      <c r="K29" s="428">
        <v>7500.0</v>
      </c>
      <c r="L29" s="428">
        <v>12000.0</v>
      </c>
      <c r="M29" s="429" t="s">
        <v>2495</v>
      </c>
      <c r="N29" s="420"/>
      <c r="O29" s="226"/>
      <c r="P29" s="427" t="s">
        <v>2083</v>
      </c>
      <c r="Q29" s="428" t="s">
        <v>222</v>
      </c>
      <c r="R29" s="428"/>
      <c r="S29" s="430"/>
      <c r="T29" s="431"/>
      <c r="U29" s="431"/>
      <c r="V29" s="432"/>
      <c r="W29" s="432"/>
      <c r="X29" s="432"/>
      <c r="Y29" s="432"/>
      <c r="Z29" s="230"/>
    </row>
    <row r="30">
      <c r="A30" s="426" t="s">
        <v>2496</v>
      </c>
      <c r="B30" s="427" t="s">
        <v>2082</v>
      </c>
      <c r="C30" s="427" t="s">
        <v>2497</v>
      </c>
      <c r="D30" s="226" t="s">
        <v>2451</v>
      </c>
      <c r="E30" s="226" t="s">
        <v>84</v>
      </c>
      <c r="F30" s="420" t="s">
        <v>2107</v>
      </c>
      <c r="G30" s="226" t="s">
        <v>1709</v>
      </c>
      <c r="H30" s="226" t="s">
        <v>2110</v>
      </c>
      <c r="I30" s="226" t="s">
        <v>2333</v>
      </c>
      <c r="J30" s="428">
        <v>3500.0</v>
      </c>
      <c r="K30" s="428">
        <v>5000.0</v>
      </c>
      <c r="L30" s="428">
        <v>7500.0</v>
      </c>
      <c r="M30" s="429" t="s">
        <v>2498</v>
      </c>
      <c r="N30" s="420"/>
      <c r="O30" s="226"/>
      <c r="P30" s="427" t="s">
        <v>2083</v>
      </c>
      <c r="Q30" s="428" t="s">
        <v>222</v>
      </c>
      <c r="R30" s="428"/>
      <c r="S30" s="430"/>
      <c r="T30" s="431"/>
      <c r="U30" s="431"/>
      <c r="V30" s="432"/>
      <c r="W30" s="432"/>
      <c r="X30" s="432"/>
      <c r="Y30" s="432"/>
      <c r="Z30" s="230"/>
    </row>
    <row r="31">
      <c r="A31" s="426" t="s">
        <v>2499</v>
      </c>
      <c r="B31" s="427" t="s">
        <v>2121</v>
      </c>
      <c r="C31" s="427" t="s">
        <v>2501</v>
      </c>
      <c r="D31" s="226" t="s">
        <v>2469</v>
      </c>
      <c r="E31" s="226" t="s">
        <v>2084</v>
      </c>
      <c r="F31" s="420" t="s">
        <v>2107</v>
      </c>
      <c r="G31" s="226" t="s">
        <v>1709</v>
      </c>
      <c r="H31" s="226" t="s">
        <v>2106</v>
      </c>
      <c r="I31" s="226" t="s">
        <v>2333</v>
      </c>
      <c r="J31" s="428">
        <v>1800.0</v>
      </c>
      <c r="K31" s="428">
        <v>2500.0</v>
      </c>
      <c r="L31" s="428">
        <v>3500.0</v>
      </c>
      <c r="M31" s="429" t="s">
        <v>2504</v>
      </c>
      <c r="N31" s="420"/>
      <c r="O31" s="226"/>
      <c r="P31" s="427" t="s">
        <v>2083</v>
      </c>
      <c r="Q31" s="428" t="s">
        <v>306</v>
      </c>
      <c r="R31" s="428"/>
      <c r="S31" s="430"/>
      <c r="T31" s="431"/>
      <c r="U31" s="431"/>
      <c r="V31" s="432"/>
      <c r="W31" s="432"/>
      <c r="X31" s="432"/>
      <c r="Y31" s="432"/>
      <c r="Z31" s="230"/>
    </row>
    <row r="32">
      <c r="A32" s="426" t="s">
        <v>2506</v>
      </c>
      <c r="B32" s="427" t="s">
        <v>2121</v>
      </c>
      <c r="C32" s="427" t="s">
        <v>2507</v>
      </c>
      <c r="D32" s="226" t="s">
        <v>2451</v>
      </c>
      <c r="E32" s="226" t="s">
        <v>84</v>
      </c>
      <c r="F32" s="420" t="s">
        <v>2107</v>
      </c>
      <c r="G32" s="226" t="s">
        <v>1709</v>
      </c>
      <c r="H32" s="226" t="s">
        <v>2106</v>
      </c>
      <c r="I32" s="226" t="s">
        <v>2333</v>
      </c>
      <c r="J32" s="428">
        <v>4500.0</v>
      </c>
      <c r="K32" s="428">
        <v>6500.0</v>
      </c>
      <c r="L32" s="428">
        <v>9500.0</v>
      </c>
      <c r="M32" s="429" t="s">
        <v>2509</v>
      </c>
      <c r="N32" s="420"/>
      <c r="O32" s="226"/>
      <c r="P32" s="427" t="s">
        <v>2453</v>
      </c>
      <c r="Q32" s="428" t="s">
        <v>75</v>
      </c>
      <c r="R32" s="428"/>
      <c r="S32" s="430"/>
      <c r="T32" s="431"/>
      <c r="U32" s="431"/>
      <c r="V32" s="432"/>
      <c r="W32" s="432"/>
      <c r="X32" s="432"/>
      <c r="Y32" s="432"/>
      <c r="Z32" s="230"/>
    </row>
    <row r="33">
      <c r="A33" s="426" t="s">
        <v>2511</v>
      </c>
      <c r="B33" s="427" t="s">
        <v>2121</v>
      </c>
      <c r="C33" s="427" t="s">
        <v>2512</v>
      </c>
      <c r="D33" s="226" t="s">
        <v>2451</v>
      </c>
      <c r="E33" s="226" t="s">
        <v>84</v>
      </c>
      <c r="F33" s="420" t="s">
        <v>2107</v>
      </c>
      <c r="G33" s="226" t="s">
        <v>1709</v>
      </c>
      <c r="H33" s="226" t="s">
        <v>2106</v>
      </c>
      <c r="I33" s="226" t="s">
        <v>2333</v>
      </c>
      <c r="J33" s="428">
        <v>3500.0</v>
      </c>
      <c r="K33" s="428">
        <v>5000.0</v>
      </c>
      <c r="L33" s="428">
        <v>7500.0</v>
      </c>
      <c r="M33" s="429" t="s">
        <v>2513</v>
      </c>
      <c r="N33" s="420"/>
      <c r="O33" s="226"/>
      <c r="P33" s="427" t="s">
        <v>2453</v>
      </c>
      <c r="Q33" s="428" t="s">
        <v>306</v>
      </c>
      <c r="R33" s="428"/>
      <c r="S33" s="430"/>
      <c r="T33" s="431"/>
      <c r="U33" s="431"/>
      <c r="V33" s="432"/>
      <c r="W33" s="432"/>
      <c r="X33" s="432"/>
      <c r="Y33" s="432"/>
      <c r="Z33" s="230"/>
    </row>
    <row r="34">
      <c r="A34" s="426" t="s">
        <v>2514</v>
      </c>
      <c r="B34" s="427" t="s">
        <v>2121</v>
      </c>
      <c r="C34" s="427" t="s">
        <v>2515</v>
      </c>
      <c r="D34" s="226" t="s">
        <v>2451</v>
      </c>
      <c r="E34" s="226" t="s">
        <v>84</v>
      </c>
      <c r="F34" s="420" t="s">
        <v>2107</v>
      </c>
      <c r="G34" s="226" t="s">
        <v>1709</v>
      </c>
      <c r="H34" s="226" t="s">
        <v>2106</v>
      </c>
      <c r="I34" s="226" t="s">
        <v>2333</v>
      </c>
      <c r="J34" s="428">
        <v>2500.0</v>
      </c>
      <c r="K34" s="428">
        <v>3500.0</v>
      </c>
      <c r="L34" s="428">
        <v>5000.0</v>
      </c>
      <c r="M34" s="429" t="s">
        <v>2504</v>
      </c>
      <c r="N34" s="420"/>
      <c r="O34" s="226"/>
      <c r="P34" s="427" t="s">
        <v>2083</v>
      </c>
      <c r="Q34" s="428" t="s">
        <v>222</v>
      </c>
      <c r="R34" s="428"/>
      <c r="S34" s="430"/>
      <c r="T34" s="431"/>
      <c r="U34" s="431"/>
      <c r="V34" s="432"/>
      <c r="W34" s="432"/>
      <c r="X34" s="432"/>
      <c r="Y34" s="432"/>
      <c r="Z34" s="230"/>
    </row>
    <row r="35">
      <c r="A35" s="426" t="s">
        <v>2523</v>
      </c>
      <c r="B35" s="427" t="s">
        <v>2143</v>
      </c>
      <c r="C35" s="427" t="s">
        <v>2525</v>
      </c>
      <c r="D35" s="226" t="s">
        <v>2451</v>
      </c>
      <c r="E35" s="226" t="s">
        <v>84</v>
      </c>
      <c r="F35" s="420" t="s">
        <v>2107</v>
      </c>
      <c r="G35" s="226" t="s">
        <v>1709</v>
      </c>
      <c r="H35" s="226" t="s">
        <v>2106</v>
      </c>
      <c r="I35" s="226" t="s">
        <v>2333</v>
      </c>
      <c r="J35" s="428">
        <v>2500.0</v>
      </c>
      <c r="K35" s="428">
        <v>3500.0</v>
      </c>
      <c r="L35" s="428">
        <v>5000.0</v>
      </c>
      <c r="M35" s="429" t="s">
        <v>2530</v>
      </c>
      <c r="N35" s="420"/>
      <c r="O35" s="226"/>
      <c r="P35" s="427" t="s">
        <v>2453</v>
      </c>
      <c r="Q35" s="428" t="s">
        <v>306</v>
      </c>
      <c r="R35" s="428"/>
      <c r="S35" s="430"/>
      <c r="T35" s="431"/>
      <c r="U35" s="431"/>
      <c r="V35" s="432"/>
      <c r="W35" s="432"/>
      <c r="X35" s="432"/>
      <c r="Y35" s="432"/>
      <c r="Z35" s="230"/>
    </row>
    <row r="36">
      <c r="A36" s="426" t="s">
        <v>2532</v>
      </c>
      <c r="B36" s="427" t="s">
        <v>2143</v>
      </c>
      <c r="C36" s="427" t="s">
        <v>2533</v>
      </c>
      <c r="D36" s="226" t="s">
        <v>2451</v>
      </c>
      <c r="E36" s="226" t="s">
        <v>84</v>
      </c>
      <c r="F36" s="420" t="s">
        <v>2107</v>
      </c>
      <c r="G36" s="226" t="s">
        <v>1709</v>
      </c>
      <c r="H36" s="226" t="s">
        <v>2106</v>
      </c>
      <c r="I36" s="226" t="s">
        <v>2333</v>
      </c>
      <c r="J36" s="428">
        <v>4500.0</v>
      </c>
      <c r="K36" s="428">
        <v>6500.0</v>
      </c>
      <c r="L36" s="428">
        <v>9500.0</v>
      </c>
      <c r="M36" s="429" t="s">
        <v>2534</v>
      </c>
      <c r="N36" s="420"/>
      <c r="O36" s="226"/>
      <c r="P36" s="427" t="s">
        <v>2083</v>
      </c>
      <c r="Q36" s="428" t="s">
        <v>222</v>
      </c>
      <c r="R36" s="428"/>
      <c r="S36" s="430"/>
      <c r="T36" s="431"/>
      <c r="U36" s="431"/>
      <c r="V36" s="432"/>
      <c r="W36" s="432"/>
      <c r="X36" s="432"/>
      <c r="Y36" s="432"/>
      <c r="Z36" s="230"/>
    </row>
    <row r="37">
      <c r="A37" s="426" t="s">
        <v>2537</v>
      </c>
      <c r="B37" s="427" t="s">
        <v>2143</v>
      </c>
      <c r="C37" s="427" t="s">
        <v>2539</v>
      </c>
      <c r="D37" s="226" t="s">
        <v>2451</v>
      </c>
      <c r="E37" s="226" t="s">
        <v>84</v>
      </c>
      <c r="F37" s="420" t="s">
        <v>2107</v>
      </c>
      <c r="G37" s="226" t="s">
        <v>1709</v>
      </c>
      <c r="H37" s="226" t="s">
        <v>2106</v>
      </c>
      <c r="I37" s="226" t="s">
        <v>2333</v>
      </c>
      <c r="J37" s="428">
        <v>3500.0</v>
      </c>
      <c r="K37" s="428">
        <v>5000.0</v>
      </c>
      <c r="L37" s="428">
        <v>7500.0</v>
      </c>
      <c r="M37" s="429" t="s">
        <v>2544</v>
      </c>
      <c r="N37" s="420"/>
      <c r="O37" s="226"/>
      <c r="P37" s="427" t="s">
        <v>2453</v>
      </c>
      <c r="Q37" s="428" t="s">
        <v>75</v>
      </c>
      <c r="R37" s="428"/>
      <c r="S37" s="430"/>
      <c r="T37" s="431"/>
      <c r="U37" s="431"/>
      <c r="V37" s="432"/>
      <c r="W37" s="432"/>
      <c r="X37" s="432"/>
      <c r="Y37" s="432"/>
      <c r="Z37" s="230"/>
    </row>
    <row r="38">
      <c r="A38" s="426" t="s">
        <v>2546</v>
      </c>
      <c r="B38" s="427" t="s">
        <v>2147</v>
      </c>
      <c r="C38" s="427" t="s">
        <v>2547</v>
      </c>
      <c r="D38" s="226" t="s">
        <v>2451</v>
      </c>
      <c r="E38" s="226" t="s">
        <v>84</v>
      </c>
      <c r="F38" s="420" t="s">
        <v>2107</v>
      </c>
      <c r="G38" s="226" t="s">
        <v>1709</v>
      </c>
      <c r="H38" s="226" t="s">
        <v>2106</v>
      </c>
      <c r="I38" s="226" t="s">
        <v>2333</v>
      </c>
      <c r="J38" s="428">
        <v>750.0</v>
      </c>
      <c r="K38" s="428">
        <v>950.0</v>
      </c>
      <c r="L38" s="428">
        <v>1250.0</v>
      </c>
      <c r="M38" s="429" t="s">
        <v>2548</v>
      </c>
      <c r="N38" s="420"/>
      <c r="O38" s="226"/>
      <c r="P38" s="427" t="s">
        <v>2453</v>
      </c>
      <c r="Q38" s="428" t="s">
        <v>306</v>
      </c>
      <c r="R38" s="428"/>
      <c r="S38" s="430"/>
      <c r="T38" s="431"/>
      <c r="U38" s="431"/>
      <c r="V38" s="432"/>
      <c r="W38" s="432"/>
      <c r="X38" s="432"/>
      <c r="Y38" s="432"/>
      <c r="Z38" s="230"/>
    </row>
    <row r="39">
      <c r="A39" s="426" t="s">
        <v>2549</v>
      </c>
      <c r="B39" s="427" t="s">
        <v>2151</v>
      </c>
      <c r="C39" s="427" t="s">
        <v>2550</v>
      </c>
      <c r="D39" s="226" t="s">
        <v>2451</v>
      </c>
      <c r="E39" s="226" t="s">
        <v>84</v>
      </c>
      <c r="F39" s="420" t="s">
        <v>2107</v>
      </c>
      <c r="G39" s="226" t="s">
        <v>1709</v>
      </c>
      <c r="H39" s="226" t="s">
        <v>2106</v>
      </c>
      <c r="I39" s="226" t="s">
        <v>2333</v>
      </c>
      <c r="J39" s="428">
        <v>3500.0</v>
      </c>
      <c r="K39" s="428">
        <v>5000.0</v>
      </c>
      <c r="L39" s="428">
        <v>7500.0</v>
      </c>
      <c r="M39" s="429" t="s">
        <v>2554</v>
      </c>
      <c r="N39" s="420"/>
      <c r="O39" s="226"/>
      <c r="P39" s="427" t="s">
        <v>2453</v>
      </c>
      <c r="Q39" s="428" t="s">
        <v>306</v>
      </c>
      <c r="R39" s="428"/>
      <c r="S39" s="430"/>
      <c r="T39" s="431"/>
      <c r="U39" s="431"/>
      <c r="V39" s="432"/>
      <c r="W39" s="432"/>
      <c r="X39" s="432"/>
      <c r="Y39" s="432"/>
      <c r="Z39" s="230"/>
    </row>
    <row r="40">
      <c r="A40" s="426" t="s">
        <v>2555</v>
      </c>
      <c r="B40" s="427" t="s">
        <v>2151</v>
      </c>
      <c r="C40" s="427" t="s">
        <v>2556</v>
      </c>
      <c r="D40" s="226" t="s">
        <v>2451</v>
      </c>
      <c r="E40" s="226" t="s">
        <v>84</v>
      </c>
      <c r="F40" s="420" t="s">
        <v>2107</v>
      </c>
      <c r="G40" s="226" t="s">
        <v>1709</v>
      </c>
      <c r="H40" s="226" t="s">
        <v>2106</v>
      </c>
      <c r="I40" s="226" t="s">
        <v>2333</v>
      </c>
      <c r="J40" s="428">
        <v>6500.0</v>
      </c>
      <c r="K40" s="428">
        <v>9500.0</v>
      </c>
      <c r="L40" s="428">
        <v>14000.0</v>
      </c>
      <c r="M40" s="429" t="s">
        <v>2557</v>
      </c>
      <c r="N40" s="420"/>
      <c r="O40" s="226"/>
      <c r="P40" s="427" t="s">
        <v>2453</v>
      </c>
      <c r="Q40" s="428" t="s">
        <v>75</v>
      </c>
      <c r="R40" s="428"/>
      <c r="S40" s="430"/>
      <c r="T40" s="431"/>
      <c r="U40" s="431"/>
      <c r="V40" s="432"/>
      <c r="W40" s="432"/>
      <c r="X40" s="432"/>
      <c r="Y40" s="432"/>
      <c r="Z40" s="230"/>
    </row>
    <row r="41">
      <c r="A41" s="426" t="s">
        <v>2558</v>
      </c>
      <c r="B41" s="427" t="s">
        <v>1207</v>
      </c>
      <c r="C41" s="427" t="s">
        <v>2559</v>
      </c>
      <c r="D41" s="226" t="s">
        <v>2451</v>
      </c>
      <c r="E41" s="226" t="s">
        <v>84</v>
      </c>
      <c r="F41" s="420" t="s">
        <v>2107</v>
      </c>
      <c r="G41" s="226" t="s">
        <v>1709</v>
      </c>
      <c r="H41" s="226" t="s">
        <v>2106</v>
      </c>
      <c r="I41" s="226" t="s">
        <v>2333</v>
      </c>
      <c r="J41" s="428">
        <v>5500.0</v>
      </c>
      <c r="K41" s="428">
        <v>7500.0</v>
      </c>
      <c r="L41" s="428">
        <v>11000.0</v>
      </c>
      <c r="M41" s="429" t="s">
        <v>2564</v>
      </c>
      <c r="N41" s="420"/>
      <c r="O41" s="226"/>
      <c r="P41" s="427" t="s">
        <v>2453</v>
      </c>
      <c r="Q41" s="428" t="s">
        <v>306</v>
      </c>
      <c r="R41" s="428"/>
      <c r="S41" s="430"/>
      <c r="T41" s="431"/>
      <c r="U41" s="431"/>
      <c r="V41" s="432"/>
      <c r="W41" s="432"/>
      <c r="X41" s="432"/>
      <c r="Y41" s="432"/>
      <c r="Z41" s="230"/>
    </row>
    <row r="42">
      <c r="A42" s="426" t="s">
        <v>2566</v>
      </c>
      <c r="B42" s="427" t="s">
        <v>1207</v>
      </c>
      <c r="C42" s="427" t="s">
        <v>2568</v>
      </c>
      <c r="D42" s="226" t="s">
        <v>2451</v>
      </c>
      <c r="E42" s="226" t="s">
        <v>84</v>
      </c>
      <c r="F42" s="420" t="s">
        <v>2107</v>
      </c>
      <c r="G42" s="226" t="s">
        <v>1709</v>
      </c>
      <c r="H42" s="226" t="s">
        <v>2106</v>
      </c>
      <c r="I42" s="226" t="s">
        <v>2333</v>
      </c>
      <c r="J42" s="428">
        <v>3500.0</v>
      </c>
      <c r="K42" s="428">
        <v>5000.0</v>
      </c>
      <c r="L42" s="428">
        <v>7500.0</v>
      </c>
      <c r="M42" s="429" t="s">
        <v>2572</v>
      </c>
      <c r="N42" s="420"/>
      <c r="O42" s="226"/>
      <c r="P42" s="427" t="s">
        <v>2453</v>
      </c>
      <c r="Q42" s="428" t="s">
        <v>75</v>
      </c>
      <c r="R42" s="428"/>
      <c r="S42" s="430"/>
      <c r="T42" s="431"/>
      <c r="U42" s="431"/>
      <c r="V42" s="432"/>
      <c r="W42" s="432"/>
      <c r="X42" s="432"/>
      <c r="Y42" s="432"/>
      <c r="Z42" s="230"/>
    </row>
    <row r="43">
      <c r="A43" s="426" t="s">
        <v>2574</v>
      </c>
      <c r="B43" s="427" t="s">
        <v>1207</v>
      </c>
      <c r="C43" s="427" t="s">
        <v>2575</v>
      </c>
      <c r="D43" s="226" t="s">
        <v>2451</v>
      </c>
      <c r="E43" s="226" t="s">
        <v>84</v>
      </c>
      <c r="F43" s="420" t="s">
        <v>2107</v>
      </c>
      <c r="G43" s="226" t="s">
        <v>1709</v>
      </c>
      <c r="H43" s="226" t="s">
        <v>2106</v>
      </c>
      <c r="I43" s="226" t="s">
        <v>2333</v>
      </c>
      <c r="J43" s="428">
        <v>2500.0</v>
      </c>
      <c r="K43" s="428">
        <v>3500.0</v>
      </c>
      <c r="L43" s="428">
        <v>5000.0</v>
      </c>
      <c r="M43" s="429" t="s">
        <v>2581</v>
      </c>
      <c r="N43" s="420"/>
      <c r="O43" s="226"/>
      <c r="P43" s="427" t="s">
        <v>2083</v>
      </c>
      <c r="Q43" s="428" t="s">
        <v>222</v>
      </c>
      <c r="R43" s="428"/>
      <c r="S43" s="430"/>
      <c r="T43" s="431"/>
      <c r="U43" s="431"/>
      <c r="V43" s="432"/>
      <c r="W43" s="432"/>
      <c r="X43" s="432"/>
      <c r="Y43" s="432"/>
      <c r="Z43" s="230"/>
    </row>
    <row r="44">
      <c r="A44" s="426" t="s">
        <v>2586</v>
      </c>
      <c r="B44" s="427" t="s">
        <v>2156</v>
      </c>
      <c r="C44" s="427" t="s">
        <v>2587</v>
      </c>
      <c r="D44" s="226" t="s">
        <v>2451</v>
      </c>
      <c r="E44" s="226" t="s">
        <v>84</v>
      </c>
      <c r="F44" s="420" t="s">
        <v>2107</v>
      </c>
      <c r="G44" s="226" t="s">
        <v>1709</v>
      </c>
      <c r="H44" s="226" t="s">
        <v>2106</v>
      </c>
      <c r="I44" s="226" t="s">
        <v>2333</v>
      </c>
      <c r="J44" s="428">
        <v>3500.0</v>
      </c>
      <c r="K44" s="428">
        <v>5000.0</v>
      </c>
      <c r="L44" s="428">
        <v>7500.0</v>
      </c>
      <c r="M44" s="429" t="s">
        <v>2589</v>
      </c>
      <c r="N44" s="420"/>
      <c r="O44" s="226"/>
      <c r="P44" s="427" t="s">
        <v>2453</v>
      </c>
      <c r="Q44" s="428" t="s">
        <v>306</v>
      </c>
      <c r="R44" s="428"/>
      <c r="S44" s="430"/>
      <c r="T44" s="431"/>
      <c r="U44" s="431"/>
      <c r="V44" s="432"/>
      <c r="W44" s="432"/>
      <c r="X44" s="432"/>
      <c r="Y44" s="432"/>
      <c r="Z44" s="230"/>
    </row>
    <row r="45">
      <c r="A45" s="426" t="s">
        <v>2590</v>
      </c>
      <c r="B45" s="427" t="s">
        <v>1361</v>
      </c>
      <c r="C45" s="427" t="s">
        <v>2159</v>
      </c>
      <c r="D45" s="226" t="s">
        <v>2451</v>
      </c>
      <c r="E45" s="226" t="s">
        <v>84</v>
      </c>
      <c r="F45" s="420" t="s">
        <v>2107</v>
      </c>
      <c r="G45" s="226" t="s">
        <v>1709</v>
      </c>
      <c r="H45" s="226" t="s">
        <v>2106</v>
      </c>
      <c r="I45" s="226" t="s">
        <v>2591</v>
      </c>
      <c r="J45" s="428">
        <v>15000.0</v>
      </c>
      <c r="K45" s="428">
        <v>25000.0</v>
      </c>
      <c r="L45" s="428">
        <v>40000.0</v>
      </c>
      <c r="M45" s="429" t="s">
        <v>2592</v>
      </c>
      <c r="N45" s="420"/>
      <c r="O45" s="226"/>
      <c r="P45" s="427" t="s">
        <v>2083</v>
      </c>
      <c r="Q45" s="428" t="s">
        <v>209</v>
      </c>
      <c r="R45" s="428" t="s">
        <v>2590</v>
      </c>
      <c r="S45" s="430"/>
      <c r="T45" s="431"/>
      <c r="U45" s="431"/>
      <c r="V45" s="432"/>
      <c r="W45" s="432"/>
      <c r="X45" s="432"/>
      <c r="Y45" s="432"/>
      <c r="Z45" s="230"/>
    </row>
    <row r="46">
      <c r="A46" s="426" t="s">
        <v>2598</v>
      </c>
      <c r="B46" s="427" t="s">
        <v>2162</v>
      </c>
      <c r="C46" s="427" t="s">
        <v>2161</v>
      </c>
      <c r="D46" s="226" t="s">
        <v>2451</v>
      </c>
      <c r="E46" s="226" t="s">
        <v>84</v>
      </c>
      <c r="F46" s="420" t="s">
        <v>2107</v>
      </c>
      <c r="G46" s="226" t="s">
        <v>1709</v>
      </c>
      <c r="H46" s="226" t="s">
        <v>2106</v>
      </c>
      <c r="I46" s="226" t="s">
        <v>2591</v>
      </c>
      <c r="J46" s="428">
        <v>10000.0</v>
      </c>
      <c r="K46" s="428">
        <v>15000.0</v>
      </c>
      <c r="L46" s="428">
        <v>25000.0</v>
      </c>
      <c r="M46" s="429" t="s">
        <v>2601</v>
      </c>
      <c r="N46" s="420"/>
      <c r="O46" s="226"/>
      <c r="P46" s="427" t="s">
        <v>2083</v>
      </c>
      <c r="Q46" s="428" t="s">
        <v>209</v>
      </c>
      <c r="R46" s="428" t="s">
        <v>2598</v>
      </c>
      <c r="S46" s="430"/>
      <c r="T46" s="431"/>
      <c r="U46" s="431"/>
      <c r="V46" s="432"/>
      <c r="W46" s="432"/>
      <c r="X46" s="432"/>
      <c r="Y46" s="432"/>
      <c r="Z46" s="230"/>
    </row>
    <row r="47">
      <c r="A47" s="426" t="s">
        <v>2603</v>
      </c>
      <c r="B47" s="427" t="s">
        <v>2165</v>
      </c>
      <c r="C47" s="427" t="s">
        <v>2164</v>
      </c>
      <c r="D47" s="226" t="s">
        <v>2451</v>
      </c>
      <c r="E47" s="226" t="s">
        <v>84</v>
      </c>
      <c r="F47" s="420" t="s">
        <v>2107</v>
      </c>
      <c r="G47" s="226" t="s">
        <v>1709</v>
      </c>
      <c r="H47" s="226" t="s">
        <v>2106</v>
      </c>
      <c r="I47" s="226" t="s">
        <v>2591</v>
      </c>
      <c r="J47" s="428">
        <v>5000.0</v>
      </c>
      <c r="K47" s="428">
        <v>7500.0</v>
      </c>
      <c r="L47" s="428">
        <v>12000.0</v>
      </c>
      <c r="M47" s="429" t="s">
        <v>2604</v>
      </c>
      <c r="N47" s="420"/>
      <c r="O47" s="226"/>
      <c r="P47" s="427" t="s">
        <v>2083</v>
      </c>
      <c r="Q47" s="428" t="s">
        <v>209</v>
      </c>
      <c r="R47" s="428" t="s">
        <v>2603</v>
      </c>
      <c r="S47" s="430"/>
      <c r="T47" s="431"/>
      <c r="U47" s="431"/>
      <c r="V47" s="432"/>
      <c r="W47" s="432"/>
      <c r="X47" s="432"/>
      <c r="Y47" s="432"/>
      <c r="Z47" s="230"/>
    </row>
    <row r="48">
      <c r="A48" s="426" t="s">
        <v>2606</v>
      </c>
      <c r="B48" s="427" t="s">
        <v>1209</v>
      </c>
      <c r="C48" s="427" t="s">
        <v>2168</v>
      </c>
      <c r="D48" s="226" t="s">
        <v>2451</v>
      </c>
      <c r="E48" s="226" t="s">
        <v>84</v>
      </c>
      <c r="F48" s="420" t="s">
        <v>2107</v>
      </c>
      <c r="G48" s="226" t="s">
        <v>1709</v>
      </c>
      <c r="H48" s="226" t="s">
        <v>2110</v>
      </c>
      <c r="I48" s="226" t="s">
        <v>2591</v>
      </c>
      <c r="J48" s="428">
        <v>4500.0</v>
      </c>
      <c r="K48" s="428">
        <v>6500.0</v>
      </c>
      <c r="L48" s="428">
        <v>9500.0</v>
      </c>
      <c r="M48" s="429" t="s">
        <v>2610</v>
      </c>
      <c r="N48" s="420"/>
      <c r="O48" s="226"/>
      <c r="P48" s="427" t="s">
        <v>2083</v>
      </c>
      <c r="Q48" s="428" t="s">
        <v>209</v>
      </c>
      <c r="R48" s="428" t="s">
        <v>2341</v>
      </c>
      <c r="S48" s="430"/>
      <c r="T48" s="431"/>
      <c r="U48" s="431"/>
      <c r="V48" s="432"/>
      <c r="W48" s="432"/>
      <c r="X48" s="432"/>
      <c r="Y48" s="432"/>
      <c r="Z48" s="230"/>
    </row>
    <row r="49">
      <c r="A49" s="426" t="s">
        <v>2612</v>
      </c>
      <c r="B49" s="427" t="s">
        <v>2171</v>
      </c>
      <c r="C49" s="427" t="s">
        <v>2613</v>
      </c>
      <c r="D49" s="226" t="s">
        <v>2615</v>
      </c>
      <c r="E49" s="226" t="s">
        <v>84</v>
      </c>
      <c r="F49" s="420" t="s">
        <v>2107</v>
      </c>
      <c r="G49" s="226" t="s">
        <v>1709</v>
      </c>
      <c r="H49" s="226" t="s">
        <v>2110</v>
      </c>
      <c r="I49" s="226" t="s">
        <v>2621</v>
      </c>
      <c r="J49" s="428">
        <v>6500.0</v>
      </c>
      <c r="K49" s="428">
        <v>9500.0</v>
      </c>
      <c r="L49" s="428">
        <v>14000.0</v>
      </c>
      <c r="M49" s="429" t="s">
        <v>2623</v>
      </c>
      <c r="N49" s="420"/>
      <c r="O49" s="226"/>
      <c r="P49" s="427" t="s">
        <v>2083</v>
      </c>
      <c r="Q49" s="428" t="s">
        <v>209</v>
      </c>
      <c r="R49" s="428" t="s">
        <v>2624</v>
      </c>
      <c r="S49" s="430"/>
      <c r="T49" s="431"/>
      <c r="U49" s="431"/>
      <c r="V49" s="432"/>
      <c r="W49" s="432"/>
      <c r="X49" s="432"/>
      <c r="Y49" s="432"/>
      <c r="Z49" s="230"/>
    </row>
    <row r="50">
      <c r="A50" s="426" t="s">
        <v>2626</v>
      </c>
      <c r="B50" s="427" t="s">
        <v>2171</v>
      </c>
      <c r="C50" s="427" t="s">
        <v>2170</v>
      </c>
      <c r="D50" s="226" t="s">
        <v>2451</v>
      </c>
      <c r="E50" s="226" t="s">
        <v>84</v>
      </c>
      <c r="F50" s="420" t="s">
        <v>2107</v>
      </c>
      <c r="G50" s="226" t="s">
        <v>1709</v>
      </c>
      <c r="H50" s="226" t="s">
        <v>2110</v>
      </c>
      <c r="I50" s="226" t="s">
        <v>2591</v>
      </c>
      <c r="J50" s="428">
        <v>5000.0</v>
      </c>
      <c r="K50" s="428">
        <v>7500.0</v>
      </c>
      <c r="L50" s="428">
        <v>12000.0</v>
      </c>
      <c r="M50" s="429" t="s">
        <v>2628</v>
      </c>
      <c r="N50" s="420"/>
      <c r="O50" s="226"/>
      <c r="P50" s="427" t="s">
        <v>2083</v>
      </c>
      <c r="Q50" s="428" t="s">
        <v>209</v>
      </c>
      <c r="R50" s="428" t="s">
        <v>2612</v>
      </c>
      <c r="S50" s="430"/>
      <c r="T50" s="431"/>
      <c r="U50" s="431"/>
      <c r="V50" s="432"/>
      <c r="W50" s="432"/>
      <c r="X50" s="432"/>
      <c r="Y50" s="432"/>
      <c r="Z50" s="230"/>
    </row>
    <row r="51">
      <c r="A51" s="426" t="s">
        <v>2629</v>
      </c>
      <c r="B51" s="427" t="s">
        <v>2171</v>
      </c>
      <c r="C51" s="427" t="s">
        <v>2630</v>
      </c>
      <c r="D51" s="226" t="s">
        <v>2615</v>
      </c>
      <c r="E51" s="226" t="s">
        <v>84</v>
      </c>
      <c r="F51" s="420" t="s">
        <v>2107</v>
      </c>
      <c r="G51" s="226" t="s">
        <v>1709</v>
      </c>
      <c r="H51" s="226" t="s">
        <v>2110</v>
      </c>
      <c r="I51" s="226" t="s">
        <v>2621</v>
      </c>
      <c r="J51" s="428">
        <v>4500.0</v>
      </c>
      <c r="K51" s="428">
        <v>6500.0</v>
      </c>
      <c r="L51" s="428">
        <v>9500.0</v>
      </c>
      <c r="M51" s="429" t="s">
        <v>2635</v>
      </c>
      <c r="N51" s="420"/>
      <c r="O51" s="226"/>
      <c r="P51" s="427" t="s">
        <v>2083</v>
      </c>
      <c r="Q51" s="428" t="s">
        <v>209</v>
      </c>
      <c r="R51" s="428" t="s">
        <v>2636</v>
      </c>
      <c r="S51" s="430"/>
      <c r="T51" s="431"/>
      <c r="U51" s="431"/>
      <c r="V51" s="432"/>
      <c r="W51" s="432"/>
      <c r="X51" s="432"/>
      <c r="Y51" s="432"/>
      <c r="Z51" s="230"/>
    </row>
    <row r="52">
      <c r="A52" s="426" t="s">
        <v>2637</v>
      </c>
      <c r="B52" s="427" t="s">
        <v>2171</v>
      </c>
      <c r="C52" s="427" t="s">
        <v>2638</v>
      </c>
      <c r="D52" s="226" t="s">
        <v>2615</v>
      </c>
      <c r="E52" s="226" t="s">
        <v>84</v>
      </c>
      <c r="F52" s="420" t="s">
        <v>2107</v>
      </c>
      <c r="G52" s="226" t="s">
        <v>1709</v>
      </c>
      <c r="H52" s="226" t="s">
        <v>2110</v>
      </c>
      <c r="I52" s="226" t="s">
        <v>2621</v>
      </c>
      <c r="J52" s="428">
        <v>3500.0</v>
      </c>
      <c r="K52" s="428">
        <v>5000.0</v>
      </c>
      <c r="L52" s="428">
        <v>7500.0</v>
      </c>
      <c r="M52" s="429" t="s">
        <v>2639</v>
      </c>
      <c r="N52" s="420"/>
      <c r="O52" s="226"/>
      <c r="P52" s="427" t="s">
        <v>2083</v>
      </c>
      <c r="Q52" s="428" t="s">
        <v>209</v>
      </c>
      <c r="R52" s="428" t="s">
        <v>2644</v>
      </c>
      <c r="S52" s="430"/>
      <c r="T52" s="431"/>
      <c r="U52" s="431"/>
      <c r="V52" s="432"/>
      <c r="W52" s="432"/>
      <c r="X52" s="432"/>
      <c r="Y52" s="432"/>
      <c r="Z52" s="230"/>
    </row>
    <row r="53">
      <c r="A53" s="426" t="s">
        <v>2645</v>
      </c>
      <c r="B53" s="427" t="s">
        <v>2171</v>
      </c>
      <c r="C53" s="427" t="s">
        <v>2646</v>
      </c>
      <c r="D53" s="226" t="s">
        <v>2615</v>
      </c>
      <c r="E53" s="226" t="s">
        <v>84</v>
      </c>
      <c r="F53" s="420" t="s">
        <v>2107</v>
      </c>
      <c r="G53" s="226" t="s">
        <v>1709</v>
      </c>
      <c r="H53" s="226" t="s">
        <v>2110</v>
      </c>
      <c r="I53" s="226" t="s">
        <v>2621</v>
      </c>
      <c r="J53" s="428">
        <v>5500.0</v>
      </c>
      <c r="K53" s="428">
        <v>7500.0</v>
      </c>
      <c r="L53" s="428">
        <v>11000.0</v>
      </c>
      <c r="M53" s="429" t="s">
        <v>2648</v>
      </c>
      <c r="N53" s="420"/>
      <c r="O53" s="226"/>
      <c r="P53" s="427" t="s">
        <v>2083</v>
      </c>
      <c r="Q53" s="428" t="s">
        <v>209</v>
      </c>
      <c r="R53" s="428" t="s">
        <v>2649</v>
      </c>
      <c r="S53" s="430"/>
      <c r="T53" s="431"/>
      <c r="U53" s="431"/>
      <c r="V53" s="432"/>
      <c r="W53" s="432"/>
      <c r="X53" s="432"/>
      <c r="Y53" s="432"/>
      <c r="Z53" s="230"/>
    </row>
    <row r="54">
      <c r="A54" s="426" t="s">
        <v>2651</v>
      </c>
      <c r="B54" s="427" t="s">
        <v>2174</v>
      </c>
      <c r="C54" s="427" t="s">
        <v>2652</v>
      </c>
      <c r="D54" s="226" t="s">
        <v>2653</v>
      </c>
      <c r="E54" s="226" t="s">
        <v>84</v>
      </c>
      <c r="F54" s="420" t="s">
        <v>2107</v>
      </c>
      <c r="G54" s="226" t="s">
        <v>1709</v>
      </c>
      <c r="H54" s="226" t="s">
        <v>2110</v>
      </c>
      <c r="I54" s="226" t="s">
        <v>2621</v>
      </c>
      <c r="J54" s="428">
        <v>650.0</v>
      </c>
      <c r="K54" s="428">
        <v>950.0</v>
      </c>
      <c r="L54" s="428">
        <v>1500.0</v>
      </c>
      <c r="M54" s="429" t="s">
        <v>2654</v>
      </c>
      <c r="N54" s="420"/>
      <c r="O54" s="226"/>
      <c r="P54" s="427" t="s">
        <v>2083</v>
      </c>
      <c r="Q54" s="428" t="s">
        <v>209</v>
      </c>
      <c r="R54" s="428" t="s">
        <v>2656</v>
      </c>
      <c r="S54" s="430"/>
      <c r="T54" s="431"/>
      <c r="U54" s="431"/>
      <c r="V54" s="432"/>
      <c r="W54" s="432"/>
      <c r="X54" s="432"/>
      <c r="Y54" s="432"/>
      <c r="Z54" s="230"/>
    </row>
    <row r="55">
      <c r="A55" s="426" t="s">
        <v>2657</v>
      </c>
      <c r="B55" s="427" t="s">
        <v>2174</v>
      </c>
      <c r="C55" s="427" t="s">
        <v>2173</v>
      </c>
      <c r="D55" s="226" t="s">
        <v>2451</v>
      </c>
      <c r="E55" s="226" t="s">
        <v>84</v>
      </c>
      <c r="F55" s="420" t="s">
        <v>2107</v>
      </c>
      <c r="G55" s="226" t="s">
        <v>1709</v>
      </c>
      <c r="H55" s="226" t="s">
        <v>2110</v>
      </c>
      <c r="I55" s="226" t="s">
        <v>2591</v>
      </c>
      <c r="J55" s="428">
        <v>5000.0</v>
      </c>
      <c r="K55" s="428">
        <v>7500.0</v>
      </c>
      <c r="L55" s="428">
        <v>12000.0</v>
      </c>
      <c r="M55" s="429" t="s">
        <v>2661</v>
      </c>
      <c r="N55" s="420"/>
      <c r="O55" s="226"/>
      <c r="P55" s="427" t="s">
        <v>2083</v>
      </c>
      <c r="Q55" s="428" t="s">
        <v>209</v>
      </c>
      <c r="R55" s="428" t="s">
        <v>2651</v>
      </c>
      <c r="S55" s="430"/>
      <c r="T55" s="431"/>
      <c r="U55" s="431"/>
      <c r="V55" s="432"/>
      <c r="W55" s="432"/>
      <c r="X55" s="432"/>
      <c r="Y55" s="432"/>
      <c r="Z55" s="230"/>
    </row>
    <row r="56">
      <c r="A56" s="426" t="s">
        <v>2663</v>
      </c>
      <c r="B56" s="427" t="s">
        <v>2174</v>
      </c>
      <c r="C56" s="427" t="s">
        <v>2664</v>
      </c>
      <c r="D56" s="226" t="s">
        <v>2653</v>
      </c>
      <c r="E56" s="226" t="s">
        <v>84</v>
      </c>
      <c r="F56" s="420" t="s">
        <v>2107</v>
      </c>
      <c r="G56" s="226" t="s">
        <v>1709</v>
      </c>
      <c r="H56" s="226" t="s">
        <v>2110</v>
      </c>
      <c r="I56" s="226" t="s">
        <v>2621</v>
      </c>
      <c r="J56" s="428">
        <v>1500.0</v>
      </c>
      <c r="K56" s="428">
        <v>2200.0</v>
      </c>
      <c r="L56" s="428">
        <v>3200.0</v>
      </c>
      <c r="M56" s="429" t="s">
        <v>2667</v>
      </c>
      <c r="N56" s="420"/>
      <c r="O56" s="226"/>
      <c r="P56" s="427" t="s">
        <v>2083</v>
      </c>
      <c r="Q56" s="428" t="s">
        <v>209</v>
      </c>
      <c r="R56" s="428" t="s">
        <v>2672</v>
      </c>
      <c r="S56" s="430"/>
      <c r="T56" s="431"/>
      <c r="U56" s="431"/>
      <c r="V56" s="432"/>
      <c r="W56" s="432"/>
      <c r="X56" s="432"/>
      <c r="Y56" s="432"/>
      <c r="Z56" s="230"/>
    </row>
    <row r="57">
      <c r="A57" s="426" t="s">
        <v>2673</v>
      </c>
      <c r="B57" s="427" t="s">
        <v>2174</v>
      </c>
      <c r="C57" s="427" t="s">
        <v>2674</v>
      </c>
      <c r="D57" s="226" t="s">
        <v>2653</v>
      </c>
      <c r="E57" s="226" t="s">
        <v>84</v>
      </c>
      <c r="F57" s="420" t="s">
        <v>2107</v>
      </c>
      <c r="G57" s="226" t="s">
        <v>1709</v>
      </c>
      <c r="H57" s="226" t="s">
        <v>2110</v>
      </c>
      <c r="I57" s="226" t="s">
        <v>2621</v>
      </c>
      <c r="J57" s="428">
        <v>1500.0</v>
      </c>
      <c r="K57" s="428">
        <v>2200.0</v>
      </c>
      <c r="L57" s="428">
        <v>3200.0</v>
      </c>
      <c r="M57" s="429" t="s">
        <v>2667</v>
      </c>
      <c r="N57" s="420"/>
      <c r="O57" s="226"/>
      <c r="P57" s="427" t="s">
        <v>2083</v>
      </c>
      <c r="Q57" s="428" t="s">
        <v>209</v>
      </c>
      <c r="R57" s="428" t="s">
        <v>2677</v>
      </c>
      <c r="S57" s="430"/>
      <c r="T57" s="431"/>
      <c r="U57" s="431"/>
      <c r="V57" s="432"/>
      <c r="W57" s="432"/>
      <c r="X57" s="432"/>
      <c r="Y57" s="432"/>
      <c r="Z57" s="230"/>
    </row>
    <row r="58">
      <c r="A58" s="426" t="s">
        <v>2678</v>
      </c>
      <c r="B58" s="427" t="s">
        <v>2174</v>
      </c>
      <c r="C58" s="427" t="s">
        <v>2679</v>
      </c>
      <c r="D58" s="226" t="s">
        <v>2653</v>
      </c>
      <c r="E58" s="226" t="s">
        <v>84</v>
      </c>
      <c r="F58" s="420" t="s">
        <v>2107</v>
      </c>
      <c r="G58" s="226" t="s">
        <v>1709</v>
      </c>
      <c r="H58" s="226" t="s">
        <v>2110</v>
      </c>
      <c r="I58" s="226" t="s">
        <v>2621</v>
      </c>
      <c r="J58" s="428">
        <v>1200.0</v>
      </c>
      <c r="K58" s="428">
        <v>1800.0</v>
      </c>
      <c r="L58" s="428">
        <v>2600.0</v>
      </c>
      <c r="M58" s="429" t="s">
        <v>2667</v>
      </c>
      <c r="N58" s="420"/>
      <c r="O58" s="226"/>
      <c r="P58" s="427" t="s">
        <v>2083</v>
      </c>
      <c r="Q58" s="428" t="s">
        <v>209</v>
      </c>
      <c r="R58" s="428" t="s">
        <v>2680</v>
      </c>
      <c r="S58" s="430"/>
      <c r="T58" s="431"/>
      <c r="U58" s="431"/>
      <c r="V58" s="432"/>
      <c r="W58" s="432"/>
      <c r="X58" s="432"/>
      <c r="Y58" s="432"/>
      <c r="Z58" s="230"/>
    </row>
    <row r="59">
      <c r="A59" s="426" t="s">
        <v>2681</v>
      </c>
      <c r="B59" s="427" t="s">
        <v>2174</v>
      </c>
      <c r="C59" s="427" t="s">
        <v>2684</v>
      </c>
      <c r="D59" s="226" t="s">
        <v>2653</v>
      </c>
      <c r="E59" s="226" t="s">
        <v>84</v>
      </c>
      <c r="F59" s="420" t="s">
        <v>2107</v>
      </c>
      <c r="G59" s="226" t="s">
        <v>1709</v>
      </c>
      <c r="H59" s="226" t="s">
        <v>2110</v>
      </c>
      <c r="I59" s="226" t="s">
        <v>2621</v>
      </c>
      <c r="J59" s="428">
        <v>1200.0</v>
      </c>
      <c r="K59" s="428">
        <v>1800.0</v>
      </c>
      <c r="L59" s="428">
        <v>2600.0</v>
      </c>
      <c r="M59" s="429" t="s">
        <v>2667</v>
      </c>
      <c r="N59" s="420"/>
      <c r="O59" s="226"/>
      <c r="P59" s="427" t="s">
        <v>2083</v>
      </c>
      <c r="Q59" s="428" t="s">
        <v>209</v>
      </c>
      <c r="R59" s="428" t="s">
        <v>2690</v>
      </c>
      <c r="S59" s="430"/>
      <c r="T59" s="431"/>
      <c r="U59" s="431"/>
      <c r="V59" s="432"/>
      <c r="W59" s="432"/>
      <c r="X59" s="432"/>
      <c r="Y59" s="432"/>
      <c r="Z59" s="230"/>
    </row>
    <row r="60">
      <c r="A60" s="426" t="s">
        <v>2691</v>
      </c>
      <c r="B60" s="427" t="s">
        <v>2174</v>
      </c>
      <c r="C60" s="427" t="s">
        <v>2692</v>
      </c>
      <c r="D60" s="226" t="s">
        <v>2653</v>
      </c>
      <c r="E60" s="226" t="s">
        <v>84</v>
      </c>
      <c r="F60" s="420" t="s">
        <v>2107</v>
      </c>
      <c r="G60" s="226" t="s">
        <v>1709</v>
      </c>
      <c r="H60" s="226" t="s">
        <v>2110</v>
      </c>
      <c r="I60" s="226" t="s">
        <v>2376</v>
      </c>
      <c r="J60" s="428">
        <v>1500.0</v>
      </c>
      <c r="K60" s="428">
        <v>2500.0</v>
      </c>
      <c r="L60" s="428">
        <v>4000.0</v>
      </c>
      <c r="M60" s="429" t="s">
        <v>2694</v>
      </c>
      <c r="N60" s="420"/>
      <c r="O60" s="226"/>
      <c r="P60" s="427" t="s">
        <v>2083</v>
      </c>
      <c r="Q60" s="428" t="s">
        <v>209</v>
      </c>
      <c r="R60" s="428" t="s">
        <v>2695</v>
      </c>
      <c r="S60" s="430"/>
      <c r="T60" s="431"/>
      <c r="U60" s="431"/>
      <c r="V60" s="432"/>
      <c r="W60" s="432"/>
      <c r="X60" s="432"/>
      <c r="Y60" s="432"/>
      <c r="Z60" s="230"/>
    </row>
    <row r="61">
      <c r="A61" s="426" t="s">
        <v>2696</v>
      </c>
      <c r="B61" s="427" t="s">
        <v>2697</v>
      </c>
      <c r="C61" s="427" t="s">
        <v>2698</v>
      </c>
      <c r="D61" s="226" t="s">
        <v>2451</v>
      </c>
      <c r="E61" s="226" t="s">
        <v>84</v>
      </c>
      <c r="F61" s="420" t="s">
        <v>2107</v>
      </c>
      <c r="G61" s="226" t="s">
        <v>1709</v>
      </c>
      <c r="H61" s="226" t="s">
        <v>2699</v>
      </c>
      <c r="I61" s="226" t="s">
        <v>2591</v>
      </c>
      <c r="J61" s="428">
        <v>3500.0</v>
      </c>
      <c r="K61" s="428">
        <v>5000.0</v>
      </c>
      <c r="L61" s="428">
        <v>7500.0</v>
      </c>
      <c r="M61" s="429" t="s">
        <v>2701</v>
      </c>
      <c r="N61" s="420"/>
      <c r="O61" s="226"/>
      <c r="P61" s="427" t="s">
        <v>2083</v>
      </c>
      <c r="Q61" s="428" t="s">
        <v>75</v>
      </c>
      <c r="R61" s="428" t="s">
        <v>2696</v>
      </c>
      <c r="S61" s="430"/>
      <c r="T61" s="431"/>
      <c r="U61" s="431"/>
      <c r="V61" s="432"/>
      <c r="W61" s="432"/>
      <c r="X61" s="432"/>
      <c r="Y61" s="432"/>
      <c r="Z61" s="230"/>
    </row>
    <row r="62">
      <c r="A62" s="427" t="s">
        <v>2703</v>
      </c>
      <c r="B62" s="427" t="s">
        <v>2704</v>
      </c>
      <c r="C62" s="427" t="s">
        <v>2705</v>
      </c>
      <c r="D62" s="226" t="s">
        <v>2451</v>
      </c>
      <c r="E62" s="226" t="s">
        <v>84</v>
      </c>
      <c r="F62" s="226">
        <v>5000.0</v>
      </c>
      <c r="G62" s="226" t="s">
        <v>1709</v>
      </c>
      <c r="H62" s="226" t="s">
        <v>2699</v>
      </c>
      <c r="I62" s="226" t="s">
        <v>2591</v>
      </c>
      <c r="J62" s="428">
        <v>5000.0</v>
      </c>
      <c r="K62" s="428">
        <v>7500.0</v>
      </c>
      <c r="L62" s="428">
        <v>12000.0</v>
      </c>
      <c r="M62" s="226" t="s">
        <v>2706</v>
      </c>
      <c r="N62" s="226"/>
      <c r="O62" s="226"/>
      <c r="P62" s="226" t="s">
        <v>2083</v>
      </c>
      <c r="Q62" s="428" t="s">
        <v>165</v>
      </c>
      <c r="R62" s="428" t="s">
        <v>2703</v>
      </c>
      <c r="S62" s="413"/>
      <c r="T62" s="432"/>
      <c r="U62" s="432"/>
      <c r="V62" s="432"/>
      <c r="W62" s="432"/>
      <c r="X62" s="432"/>
      <c r="Y62" s="432"/>
      <c r="Z62" s="230"/>
    </row>
    <row r="63">
      <c r="A63" s="427" t="s">
        <v>2707</v>
      </c>
      <c r="B63" s="427" t="s">
        <v>2708</v>
      </c>
      <c r="C63" s="427" t="s">
        <v>2710</v>
      </c>
      <c r="D63" s="226" t="s">
        <v>2451</v>
      </c>
      <c r="E63" s="226" t="s">
        <v>84</v>
      </c>
      <c r="F63" s="226">
        <v>5000.0</v>
      </c>
      <c r="G63" s="226" t="s">
        <v>1709</v>
      </c>
      <c r="H63" s="226" t="s">
        <v>2699</v>
      </c>
      <c r="I63" s="226" t="s">
        <v>2591</v>
      </c>
      <c r="J63" s="428">
        <v>5000.0</v>
      </c>
      <c r="K63" s="428">
        <v>7500.0</v>
      </c>
      <c r="L63" s="428">
        <v>12000.0</v>
      </c>
      <c r="M63" s="226" t="s">
        <v>2715</v>
      </c>
      <c r="N63" s="226"/>
      <c r="O63" s="226"/>
      <c r="P63" s="226" t="s">
        <v>2083</v>
      </c>
      <c r="Q63" s="428" t="s">
        <v>187</v>
      </c>
      <c r="R63" s="428" t="s">
        <v>2707</v>
      </c>
      <c r="S63" s="413"/>
      <c r="T63" s="432"/>
      <c r="U63" s="432"/>
      <c r="V63" s="432"/>
      <c r="W63" s="432"/>
      <c r="X63" s="432"/>
      <c r="Y63" s="432"/>
      <c r="Z63" s="230"/>
    </row>
    <row r="64">
      <c r="A64" s="427" t="s">
        <v>2718</v>
      </c>
      <c r="B64" s="427" t="s">
        <v>2719</v>
      </c>
      <c r="C64" s="427" t="s">
        <v>2720</v>
      </c>
      <c r="D64" s="226" t="s">
        <v>2451</v>
      </c>
      <c r="E64" s="226" t="s">
        <v>84</v>
      </c>
      <c r="F64" s="226">
        <v>5000.0</v>
      </c>
      <c r="G64" s="226" t="s">
        <v>1709</v>
      </c>
      <c r="H64" s="226" t="s">
        <v>2699</v>
      </c>
      <c r="I64" s="226" t="s">
        <v>2591</v>
      </c>
      <c r="J64" s="428">
        <v>6500.0</v>
      </c>
      <c r="K64" s="428">
        <v>9500.0</v>
      </c>
      <c r="L64" s="428">
        <v>15000.0</v>
      </c>
      <c r="M64" s="226" t="s">
        <v>2721</v>
      </c>
      <c r="N64" s="226"/>
      <c r="O64" s="226"/>
      <c r="P64" s="226" t="s">
        <v>2083</v>
      </c>
      <c r="Q64" s="428" t="s">
        <v>209</v>
      </c>
      <c r="R64" s="428" t="s">
        <v>2718</v>
      </c>
      <c r="S64" s="413"/>
      <c r="T64" s="432"/>
      <c r="U64" s="432"/>
      <c r="V64" s="432"/>
      <c r="W64" s="432"/>
      <c r="X64" s="432"/>
      <c r="Y64" s="432"/>
      <c r="Z64" s="230"/>
    </row>
    <row r="65">
      <c r="A65" s="427" t="s">
        <v>2722</v>
      </c>
      <c r="B65" s="427" t="s">
        <v>2723</v>
      </c>
      <c r="C65" s="427" t="s">
        <v>2724</v>
      </c>
      <c r="D65" s="226" t="s">
        <v>2451</v>
      </c>
      <c r="E65" s="226" t="s">
        <v>84</v>
      </c>
      <c r="F65" s="226">
        <v>5000.0</v>
      </c>
      <c r="G65" s="226" t="s">
        <v>1709</v>
      </c>
      <c r="H65" s="226" t="s">
        <v>2699</v>
      </c>
      <c r="I65" s="226" t="s">
        <v>2591</v>
      </c>
      <c r="J65" s="428">
        <v>10000.0</v>
      </c>
      <c r="K65" s="428">
        <v>15000.0</v>
      </c>
      <c r="L65" s="428">
        <v>25000.0</v>
      </c>
      <c r="M65" s="226" t="s">
        <v>2728</v>
      </c>
      <c r="N65" s="226"/>
      <c r="O65" s="226"/>
      <c r="P65" s="226" t="s">
        <v>2083</v>
      </c>
      <c r="Q65" s="428" t="s">
        <v>222</v>
      </c>
      <c r="R65" s="428" t="s">
        <v>2722</v>
      </c>
      <c r="S65" s="413"/>
      <c r="T65" s="432"/>
      <c r="U65" s="432"/>
      <c r="V65" s="432"/>
      <c r="W65" s="432"/>
      <c r="X65" s="432"/>
      <c r="Y65" s="432"/>
      <c r="Z65" s="230"/>
    </row>
    <row r="66">
      <c r="A66" s="427" t="s">
        <v>2729</v>
      </c>
      <c r="B66" s="427" t="s">
        <v>2730</v>
      </c>
      <c r="C66" s="427" t="s">
        <v>2731</v>
      </c>
      <c r="D66" s="226" t="s">
        <v>2451</v>
      </c>
      <c r="E66" s="226" t="s">
        <v>84</v>
      </c>
      <c r="F66" s="226">
        <v>5000.0</v>
      </c>
      <c r="G66" s="226" t="s">
        <v>1709</v>
      </c>
      <c r="H66" s="226" t="s">
        <v>2699</v>
      </c>
      <c r="I66" s="226" t="s">
        <v>2591</v>
      </c>
      <c r="J66" s="428">
        <v>10000.0</v>
      </c>
      <c r="K66" s="428">
        <v>15000.0</v>
      </c>
      <c r="L66" s="428">
        <v>25000.0</v>
      </c>
      <c r="M66" s="226" t="s">
        <v>2732</v>
      </c>
      <c r="N66" s="375"/>
      <c r="O66" s="375"/>
      <c r="P66" s="226" t="s">
        <v>2083</v>
      </c>
      <c r="Q66" s="428" t="s">
        <v>256</v>
      </c>
      <c r="R66" s="428" t="s">
        <v>2729</v>
      </c>
      <c r="S66" s="413"/>
      <c r="T66" s="225"/>
      <c r="U66" s="225"/>
      <c r="V66" s="225"/>
      <c r="W66" s="225"/>
      <c r="X66" s="225"/>
      <c r="Y66" s="225"/>
      <c r="Z66" s="225"/>
    </row>
    <row r="67">
      <c r="A67" s="427" t="s">
        <v>2737</v>
      </c>
      <c r="B67" s="427" t="s">
        <v>2738</v>
      </c>
      <c r="C67" s="427" t="s">
        <v>2739</v>
      </c>
      <c r="D67" s="226" t="s">
        <v>2451</v>
      </c>
      <c r="E67" s="226" t="s">
        <v>84</v>
      </c>
      <c r="F67" s="226">
        <v>5000.0</v>
      </c>
      <c r="G67" s="226" t="s">
        <v>1709</v>
      </c>
      <c r="H67" s="226" t="s">
        <v>2699</v>
      </c>
      <c r="I67" s="226" t="s">
        <v>2591</v>
      </c>
      <c r="J67" s="428">
        <v>7500.0</v>
      </c>
      <c r="K67" s="428">
        <v>10000.0</v>
      </c>
      <c r="L67" s="428">
        <v>15000.0</v>
      </c>
      <c r="M67" s="226" t="s">
        <v>2741</v>
      </c>
      <c r="N67" s="375"/>
      <c r="O67" s="375"/>
      <c r="P67" s="226" t="s">
        <v>2083</v>
      </c>
      <c r="Q67" s="428" t="s">
        <v>306</v>
      </c>
      <c r="R67" s="428" t="s">
        <v>2737</v>
      </c>
      <c r="S67" s="413"/>
      <c r="T67" s="225"/>
      <c r="U67" s="225"/>
      <c r="V67" s="225"/>
      <c r="W67" s="225"/>
      <c r="X67" s="225"/>
      <c r="Y67" s="225"/>
      <c r="Z67" s="225"/>
    </row>
    <row r="68">
      <c r="A68" s="427" t="s">
        <v>2742</v>
      </c>
      <c r="B68" s="427" t="s">
        <v>2743</v>
      </c>
      <c r="C68" s="427" t="s">
        <v>2744</v>
      </c>
      <c r="D68" s="226" t="s">
        <v>2451</v>
      </c>
      <c r="E68" s="226" t="s">
        <v>84</v>
      </c>
      <c r="F68" s="226">
        <v>5000.0</v>
      </c>
      <c r="G68" s="226" t="s">
        <v>1709</v>
      </c>
      <c r="H68" s="226" t="s">
        <v>2699</v>
      </c>
      <c r="I68" s="226" t="s">
        <v>2591</v>
      </c>
      <c r="J68" s="428">
        <v>4500.0</v>
      </c>
      <c r="K68" s="428">
        <v>6500.0</v>
      </c>
      <c r="L68" s="428">
        <v>9500.0</v>
      </c>
      <c r="M68" s="226" t="s">
        <v>2745</v>
      </c>
      <c r="N68" s="375"/>
      <c r="O68" s="375"/>
      <c r="P68" s="226" t="s">
        <v>2083</v>
      </c>
      <c r="Q68" s="428" t="s">
        <v>337</v>
      </c>
      <c r="R68" s="428" t="s">
        <v>2742</v>
      </c>
      <c r="S68" s="413"/>
      <c r="T68" s="225"/>
      <c r="U68" s="225"/>
      <c r="V68" s="225"/>
      <c r="W68" s="225"/>
      <c r="X68" s="225"/>
      <c r="Y68" s="225"/>
      <c r="Z68" s="225"/>
    </row>
    <row r="69">
      <c r="A69" s="427" t="s">
        <v>2748</v>
      </c>
      <c r="B69" s="427" t="s">
        <v>2750</v>
      </c>
      <c r="C69" s="427" t="s">
        <v>2751</v>
      </c>
      <c r="D69" s="226" t="s">
        <v>2451</v>
      </c>
      <c r="E69" s="226" t="s">
        <v>84</v>
      </c>
      <c r="F69" s="226">
        <v>5000.0</v>
      </c>
      <c r="G69" s="226" t="s">
        <v>1709</v>
      </c>
      <c r="H69" s="226" t="s">
        <v>2699</v>
      </c>
      <c r="I69" s="226" t="s">
        <v>2591</v>
      </c>
      <c r="J69" s="428">
        <v>3500.0</v>
      </c>
      <c r="K69" s="428">
        <v>5000.0</v>
      </c>
      <c r="L69" s="428">
        <v>7500.0</v>
      </c>
      <c r="M69" s="226" t="s">
        <v>2752</v>
      </c>
      <c r="N69" s="375"/>
      <c r="O69" s="375"/>
      <c r="P69" s="226" t="s">
        <v>2083</v>
      </c>
      <c r="Q69" s="428" t="s">
        <v>374</v>
      </c>
      <c r="R69" s="428" t="s">
        <v>2748</v>
      </c>
      <c r="S69" s="413"/>
      <c r="T69" s="225"/>
      <c r="U69" s="225"/>
      <c r="V69" s="225"/>
      <c r="W69" s="225"/>
      <c r="X69" s="225"/>
      <c r="Y69" s="225"/>
      <c r="Z69" s="225"/>
    </row>
    <row r="70">
      <c r="A70" s="427" t="s">
        <v>2753</v>
      </c>
      <c r="B70" s="427" t="s">
        <v>2178</v>
      </c>
      <c r="C70" s="427" t="s">
        <v>2754</v>
      </c>
      <c r="D70" s="226" t="s">
        <v>2451</v>
      </c>
      <c r="E70" s="226" t="s">
        <v>84</v>
      </c>
      <c r="F70" s="226">
        <v>5100.0</v>
      </c>
      <c r="G70" s="226" t="s">
        <v>1716</v>
      </c>
      <c r="H70" s="226" t="s">
        <v>2106</v>
      </c>
      <c r="I70" s="226" t="s">
        <v>2333</v>
      </c>
      <c r="J70" s="428">
        <v>2500.0</v>
      </c>
      <c r="K70" s="428">
        <v>3500.0</v>
      </c>
      <c r="L70" s="428">
        <v>5000.0</v>
      </c>
      <c r="M70" s="226" t="s">
        <v>2757</v>
      </c>
      <c r="N70" s="375"/>
      <c r="O70" s="375"/>
      <c r="P70" s="226" t="s">
        <v>2083</v>
      </c>
      <c r="Q70" s="428" t="s">
        <v>222</v>
      </c>
      <c r="R70" s="439"/>
      <c r="S70" s="413"/>
      <c r="T70" s="225"/>
      <c r="U70" s="225"/>
      <c r="V70" s="225"/>
      <c r="W70" s="225"/>
      <c r="X70" s="225"/>
      <c r="Y70" s="225"/>
      <c r="Z70" s="225"/>
    </row>
    <row r="71">
      <c r="A71" s="427" t="s">
        <v>2762</v>
      </c>
      <c r="B71" s="427" t="s">
        <v>2178</v>
      </c>
      <c r="C71" s="427" t="s">
        <v>2763</v>
      </c>
      <c r="D71" s="226" t="s">
        <v>2764</v>
      </c>
      <c r="E71" s="226" t="s">
        <v>84</v>
      </c>
      <c r="F71" s="226">
        <v>5100.0</v>
      </c>
      <c r="G71" s="226" t="s">
        <v>1716</v>
      </c>
      <c r="H71" s="226" t="s">
        <v>2106</v>
      </c>
      <c r="I71" s="226" t="s">
        <v>2333</v>
      </c>
      <c r="J71" s="428">
        <v>750.0</v>
      </c>
      <c r="K71" s="428">
        <v>1100.0</v>
      </c>
      <c r="L71" s="428">
        <v>1600.0</v>
      </c>
      <c r="M71" s="226" t="s">
        <v>2765</v>
      </c>
      <c r="N71" s="226" t="s">
        <v>2766</v>
      </c>
      <c r="O71" s="375"/>
      <c r="P71" s="226" t="s">
        <v>2453</v>
      </c>
      <c r="Q71" s="428" t="s">
        <v>75</v>
      </c>
      <c r="R71" s="428" t="s">
        <v>2767</v>
      </c>
      <c r="S71" s="413"/>
      <c r="T71" s="225"/>
      <c r="U71" s="225"/>
      <c r="V71" s="225"/>
      <c r="W71" s="225"/>
      <c r="X71" s="225"/>
      <c r="Y71" s="225"/>
      <c r="Z71" s="225"/>
    </row>
    <row r="72">
      <c r="A72" s="427" t="s">
        <v>2770</v>
      </c>
      <c r="B72" s="427" t="s">
        <v>2178</v>
      </c>
      <c r="C72" s="427" t="s">
        <v>2771</v>
      </c>
      <c r="D72" s="226" t="s">
        <v>2764</v>
      </c>
      <c r="E72" s="226" t="s">
        <v>84</v>
      </c>
      <c r="F72" s="226">
        <v>5100.0</v>
      </c>
      <c r="G72" s="226" t="s">
        <v>1716</v>
      </c>
      <c r="H72" s="226" t="s">
        <v>2106</v>
      </c>
      <c r="I72" s="226" t="s">
        <v>2333</v>
      </c>
      <c r="J72" s="428">
        <v>950.0</v>
      </c>
      <c r="K72" s="428">
        <v>1350.0</v>
      </c>
      <c r="L72" s="428">
        <v>1950.0</v>
      </c>
      <c r="M72" s="226" t="s">
        <v>2772</v>
      </c>
      <c r="N72" s="226" t="s">
        <v>2766</v>
      </c>
      <c r="O72" s="375"/>
      <c r="P72" s="226" t="s">
        <v>2453</v>
      </c>
      <c r="Q72" s="428" t="s">
        <v>75</v>
      </c>
      <c r="R72" s="428" t="s">
        <v>2767</v>
      </c>
      <c r="S72" s="413"/>
      <c r="T72" s="225"/>
      <c r="U72" s="225"/>
      <c r="V72" s="225"/>
      <c r="W72" s="225"/>
      <c r="X72" s="225"/>
      <c r="Y72" s="225"/>
      <c r="Z72" s="225"/>
    </row>
    <row r="73">
      <c r="A73" s="427" t="s">
        <v>2773</v>
      </c>
      <c r="B73" s="427" t="s">
        <v>2178</v>
      </c>
      <c r="C73" s="427" t="s">
        <v>2774</v>
      </c>
      <c r="D73" s="226" t="s">
        <v>2764</v>
      </c>
      <c r="E73" s="226" t="s">
        <v>84</v>
      </c>
      <c r="F73" s="226">
        <v>5100.0</v>
      </c>
      <c r="G73" s="226" t="s">
        <v>1716</v>
      </c>
      <c r="H73" s="226" t="s">
        <v>2106</v>
      </c>
      <c r="I73" s="226" t="s">
        <v>2333</v>
      </c>
      <c r="J73" s="428">
        <v>1450.0</v>
      </c>
      <c r="K73" s="428">
        <v>2100.0</v>
      </c>
      <c r="L73" s="428">
        <v>3100.0</v>
      </c>
      <c r="M73" s="226" t="s">
        <v>2775</v>
      </c>
      <c r="N73" s="226" t="s">
        <v>2766</v>
      </c>
      <c r="O73" s="375"/>
      <c r="P73" s="226" t="s">
        <v>2453</v>
      </c>
      <c r="Q73" s="428" t="s">
        <v>75</v>
      </c>
      <c r="R73" s="428" t="s">
        <v>2767</v>
      </c>
      <c r="S73" s="413"/>
      <c r="T73" s="225"/>
      <c r="U73" s="225"/>
      <c r="V73" s="225"/>
      <c r="W73" s="225"/>
      <c r="X73" s="225"/>
      <c r="Y73" s="225"/>
      <c r="Z73" s="225"/>
    </row>
    <row r="74">
      <c r="A74" s="427" t="s">
        <v>2779</v>
      </c>
      <c r="B74" s="427" t="s">
        <v>2178</v>
      </c>
      <c r="C74" s="427" t="s">
        <v>2780</v>
      </c>
      <c r="D74" s="226" t="s">
        <v>2764</v>
      </c>
      <c r="E74" s="226" t="s">
        <v>84</v>
      </c>
      <c r="F74" s="226">
        <v>5100.0</v>
      </c>
      <c r="G74" s="226" t="s">
        <v>1716</v>
      </c>
      <c r="H74" s="226" t="s">
        <v>2106</v>
      </c>
      <c r="I74" s="226" t="s">
        <v>2333</v>
      </c>
      <c r="J74" s="428">
        <v>35.0</v>
      </c>
      <c r="K74" s="428">
        <v>55.0</v>
      </c>
      <c r="L74" s="428">
        <v>85.0</v>
      </c>
      <c r="M74" s="226" t="s">
        <v>2782</v>
      </c>
      <c r="N74" s="226" t="s">
        <v>2783</v>
      </c>
      <c r="O74" s="375"/>
      <c r="P74" s="226" t="s">
        <v>2083</v>
      </c>
      <c r="Q74" s="428" t="s">
        <v>222</v>
      </c>
      <c r="R74" s="428" t="s">
        <v>2784</v>
      </c>
      <c r="S74" s="413"/>
      <c r="T74" s="225"/>
      <c r="U74" s="225"/>
      <c r="V74" s="225"/>
      <c r="W74" s="225"/>
      <c r="X74" s="225"/>
      <c r="Y74" s="225"/>
      <c r="Z74" s="225"/>
    </row>
    <row r="75">
      <c r="A75" s="427" t="s">
        <v>2785</v>
      </c>
      <c r="B75" s="427" t="s">
        <v>2178</v>
      </c>
      <c r="C75" s="427" t="s">
        <v>2786</v>
      </c>
      <c r="D75" s="226" t="s">
        <v>2764</v>
      </c>
      <c r="E75" s="226" t="s">
        <v>84</v>
      </c>
      <c r="F75" s="226">
        <v>5100.0</v>
      </c>
      <c r="G75" s="226" t="s">
        <v>1716</v>
      </c>
      <c r="H75" s="226" t="s">
        <v>2106</v>
      </c>
      <c r="I75" s="226" t="s">
        <v>2333</v>
      </c>
      <c r="J75" s="428">
        <v>75.0</v>
      </c>
      <c r="K75" s="428">
        <v>115.0</v>
      </c>
      <c r="L75" s="428">
        <v>175.0</v>
      </c>
      <c r="M75" s="226" t="s">
        <v>2787</v>
      </c>
      <c r="N75" s="226" t="s">
        <v>2783</v>
      </c>
      <c r="O75" s="375"/>
      <c r="P75" s="226" t="s">
        <v>2083</v>
      </c>
      <c r="Q75" s="428" t="s">
        <v>222</v>
      </c>
      <c r="R75" s="428" t="s">
        <v>2784</v>
      </c>
      <c r="S75" s="413"/>
      <c r="T75" s="225"/>
      <c r="U75" s="225"/>
      <c r="V75" s="225"/>
      <c r="W75" s="225"/>
      <c r="X75" s="225"/>
      <c r="Y75" s="225"/>
      <c r="Z75" s="225"/>
    </row>
    <row r="76">
      <c r="A76" s="427" t="s">
        <v>2790</v>
      </c>
      <c r="B76" s="427" t="s">
        <v>2178</v>
      </c>
      <c r="C76" s="427" t="s">
        <v>2792</v>
      </c>
      <c r="D76" s="226" t="s">
        <v>2764</v>
      </c>
      <c r="E76" s="226" t="s">
        <v>84</v>
      </c>
      <c r="F76" s="226">
        <v>5100.0</v>
      </c>
      <c r="G76" s="226" t="s">
        <v>1716</v>
      </c>
      <c r="H76" s="226" t="s">
        <v>2106</v>
      </c>
      <c r="I76" s="226" t="s">
        <v>2333</v>
      </c>
      <c r="J76" s="428">
        <v>145.0</v>
      </c>
      <c r="K76" s="428">
        <v>210.0</v>
      </c>
      <c r="L76" s="428">
        <v>320.0</v>
      </c>
      <c r="M76" s="226" t="s">
        <v>2793</v>
      </c>
      <c r="N76" s="226" t="s">
        <v>2783</v>
      </c>
      <c r="O76" s="375"/>
      <c r="P76" s="226" t="s">
        <v>2083</v>
      </c>
      <c r="Q76" s="428" t="s">
        <v>222</v>
      </c>
      <c r="R76" s="428" t="s">
        <v>2784</v>
      </c>
      <c r="S76" s="413"/>
      <c r="T76" s="225"/>
      <c r="U76" s="225"/>
      <c r="V76" s="225"/>
      <c r="W76" s="225"/>
      <c r="X76" s="225"/>
      <c r="Y76" s="225"/>
      <c r="Z76" s="225"/>
    </row>
    <row r="77">
      <c r="A77" s="427" t="s">
        <v>2794</v>
      </c>
      <c r="B77" s="427" t="s">
        <v>2178</v>
      </c>
      <c r="C77" s="427" t="s">
        <v>2795</v>
      </c>
      <c r="D77" s="226" t="s">
        <v>2764</v>
      </c>
      <c r="E77" s="226" t="s">
        <v>84</v>
      </c>
      <c r="F77" s="226">
        <v>5100.0</v>
      </c>
      <c r="G77" s="226" t="s">
        <v>1716</v>
      </c>
      <c r="H77" s="226" t="s">
        <v>2106</v>
      </c>
      <c r="I77" s="226" t="s">
        <v>2333</v>
      </c>
      <c r="J77" s="428">
        <v>250.0</v>
      </c>
      <c r="K77" s="428">
        <v>380.0</v>
      </c>
      <c r="L77" s="428">
        <v>550.0</v>
      </c>
      <c r="M77" s="226" t="s">
        <v>2797</v>
      </c>
      <c r="N77" s="226" t="s">
        <v>2799</v>
      </c>
      <c r="O77" s="375"/>
      <c r="P77" s="226" t="s">
        <v>2083</v>
      </c>
      <c r="Q77" s="428" t="s">
        <v>222</v>
      </c>
      <c r="R77" s="428" t="s">
        <v>2802</v>
      </c>
      <c r="S77" s="413"/>
      <c r="T77" s="225"/>
      <c r="U77" s="225"/>
      <c r="V77" s="225"/>
      <c r="W77" s="225"/>
      <c r="X77" s="225"/>
      <c r="Y77" s="225"/>
      <c r="Z77" s="225"/>
    </row>
    <row r="78">
      <c r="A78" s="427" t="s">
        <v>2804</v>
      </c>
      <c r="B78" s="427" t="s">
        <v>2178</v>
      </c>
      <c r="C78" s="427" t="s">
        <v>2806</v>
      </c>
      <c r="D78" s="226" t="s">
        <v>2764</v>
      </c>
      <c r="E78" s="226" t="s">
        <v>84</v>
      </c>
      <c r="F78" s="226">
        <v>5100.0</v>
      </c>
      <c r="G78" s="226" t="s">
        <v>1716</v>
      </c>
      <c r="H78" s="226" t="s">
        <v>2106</v>
      </c>
      <c r="I78" s="226" t="s">
        <v>2333</v>
      </c>
      <c r="J78" s="428">
        <v>450.0</v>
      </c>
      <c r="K78" s="428">
        <v>650.0</v>
      </c>
      <c r="L78" s="428">
        <v>950.0</v>
      </c>
      <c r="M78" s="226" t="s">
        <v>2807</v>
      </c>
      <c r="N78" s="226" t="s">
        <v>2799</v>
      </c>
      <c r="O78" s="375"/>
      <c r="P78" s="226" t="s">
        <v>2083</v>
      </c>
      <c r="Q78" s="428" t="s">
        <v>222</v>
      </c>
      <c r="R78" s="428" t="s">
        <v>2802</v>
      </c>
      <c r="S78" s="413"/>
      <c r="T78" s="225"/>
      <c r="U78" s="225"/>
      <c r="V78" s="225"/>
      <c r="W78" s="225"/>
      <c r="X78" s="225"/>
      <c r="Y78" s="225"/>
      <c r="Z78" s="225"/>
    </row>
    <row r="79">
      <c r="A79" s="427" t="s">
        <v>2808</v>
      </c>
      <c r="B79" s="427" t="s">
        <v>2178</v>
      </c>
      <c r="C79" s="427" t="s">
        <v>2809</v>
      </c>
      <c r="D79" s="226" t="s">
        <v>2764</v>
      </c>
      <c r="E79" s="226" t="s">
        <v>84</v>
      </c>
      <c r="F79" s="226">
        <v>5100.0</v>
      </c>
      <c r="G79" s="226" t="s">
        <v>1716</v>
      </c>
      <c r="H79" s="226" t="s">
        <v>2106</v>
      </c>
      <c r="I79" s="226" t="s">
        <v>2333</v>
      </c>
      <c r="J79" s="428">
        <v>750.0</v>
      </c>
      <c r="K79" s="428">
        <v>1100.0</v>
      </c>
      <c r="L79" s="428">
        <v>1600.0</v>
      </c>
      <c r="M79" s="226" t="s">
        <v>2811</v>
      </c>
      <c r="N79" s="226" t="s">
        <v>2799</v>
      </c>
      <c r="O79" s="375"/>
      <c r="P79" s="226" t="s">
        <v>2083</v>
      </c>
      <c r="Q79" s="428" t="s">
        <v>222</v>
      </c>
      <c r="R79" s="428" t="s">
        <v>2802</v>
      </c>
      <c r="S79" s="413"/>
      <c r="T79" s="225"/>
      <c r="U79" s="225"/>
      <c r="V79" s="225"/>
      <c r="W79" s="225"/>
      <c r="X79" s="225"/>
      <c r="Y79" s="225"/>
      <c r="Z79" s="225"/>
    </row>
    <row r="80">
      <c r="A80" s="427" t="s">
        <v>2813</v>
      </c>
      <c r="B80" s="427" t="s">
        <v>2178</v>
      </c>
      <c r="C80" s="427" t="s">
        <v>2814</v>
      </c>
      <c r="D80" s="226" t="s">
        <v>2764</v>
      </c>
      <c r="E80" s="226" t="s">
        <v>84</v>
      </c>
      <c r="F80" s="226">
        <v>5100.0</v>
      </c>
      <c r="G80" s="226" t="s">
        <v>1716</v>
      </c>
      <c r="H80" s="226" t="s">
        <v>2106</v>
      </c>
      <c r="I80" s="226" t="s">
        <v>2333</v>
      </c>
      <c r="J80" s="428">
        <v>450.0</v>
      </c>
      <c r="K80" s="428">
        <v>650.0</v>
      </c>
      <c r="L80" s="428">
        <v>950.0</v>
      </c>
      <c r="M80" s="226" t="s">
        <v>2815</v>
      </c>
      <c r="N80" s="226" t="s">
        <v>2816</v>
      </c>
      <c r="O80" s="375"/>
      <c r="P80" s="226" t="s">
        <v>2083</v>
      </c>
      <c r="Q80" s="428" t="s">
        <v>222</v>
      </c>
      <c r="R80" s="428" t="s">
        <v>2817</v>
      </c>
      <c r="S80" s="413"/>
      <c r="T80" s="225"/>
      <c r="U80" s="225"/>
      <c r="V80" s="225"/>
      <c r="W80" s="225"/>
      <c r="X80" s="225"/>
      <c r="Y80" s="225"/>
      <c r="Z80" s="225"/>
    </row>
    <row r="81">
      <c r="A81" s="427" t="s">
        <v>2818</v>
      </c>
      <c r="B81" s="427" t="s">
        <v>2178</v>
      </c>
      <c r="C81" s="427" t="s">
        <v>2819</v>
      </c>
      <c r="D81" s="226" t="s">
        <v>2764</v>
      </c>
      <c r="E81" s="226" t="s">
        <v>84</v>
      </c>
      <c r="F81" s="226">
        <v>5100.0</v>
      </c>
      <c r="G81" s="226" t="s">
        <v>1716</v>
      </c>
      <c r="H81" s="226" t="s">
        <v>2106</v>
      </c>
      <c r="I81" s="226" t="s">
        <v>2333</v>
      </c>
      <c r="J81" s="428">
        <v>750.0</v>
      </c>
      <c r="K81" s="428">
        <v>1100.0</v>
      </c>
      <c r="L81" s="428">
        <v>1600.0</v>
      </c>
      <c r="M81" s="226" t="s">
        <v>2821</v>
      </c>
      <c r="N81" s="226" t="s">
        <v>2816</v>
      </c>
      <c r="O81" s="375"/>
      <c r="P81" s="226" t="s">
        <v>2083</v>
      </c>
      <c r="Q81" s="428" t="s">
        <v>222</v>
      </c>
      <c r="R81" s="428" t="s">
        <v>2817</v>
      </c>
      <c r="S81" s="413"/>
      <c r="T81" s="225"/>
      <c r="U81" s="225"/>
      <c r="V81" s="225"/>
      <c r="W81" s="225"/>
      <c r="X81" s="225"/>
      <c r="Y81" s="225"/>
      <c r="Z81" s="225"/>
    </row>
    <row r="82">
      <c r="A82" s="427" t="s">
        <v>2823</v>
      </c>
      <c r="B82" s="427" t="s">
        <v>2178</v>
      </c>
      <c r="C82" s="427" t="s">
        <v>2824</v>
      </c>
      <c r="D82" s="226" t="s">
        <v>2764</v>
      </c>
      <c r="E82" s="226" t="s">
        <v>84</v>
      </c>
      <c r="F82" s="226">
        <v>5100.0</v>
      </c>
      <c r="G82" s="226" t="s">
        <v>1716</v>
      </c>
      <c r="H82" s="226" t="s">
        <v>2106</v>
      </c>
      <c r="I82" s="226" t="s">
        <v>2333</v>
      </c>
      <c r="J82" s="428">
        <v>1250.0</v>
      </c>
      <c r="K82" s="428">
        <v>1850.0</v>
      </c>
      <c r="L82" s="428">
        <v>2650.0</v>
      </c>
      <c r="M82" s="226" t="s">
        <v>2826</v>
      </c>
      <c r="N82" s="226" t="s">
        <v>2816</v>
      </c>
      <c r="O82" s="375"/>
      <c r="P82" s="226" t="s">
        <v>2083</v>
      </c>
      <c r="Q82" s="428" t="s">
        <v>222</v>
      </c>
      <c r="R82" s="428" t="s">
        <v>2817</v>
      </c>
      <c r="S82" s="413"/>
      <c r="T82" s="225"/>
      <c r="U82" s="225"/>
      <c r="V82" s="225"/>
      <c r="W82" s="225"/>
      <c r="X82" s="225"/>
      <c r="Y82" s="225"/>
      <c r="Z82" s="225"/>
    </row>
    <row r="83">
      <c r="A83" s="427" t="s">
        <v>2827</v>
      </c>
      <c r="B83" s="427" t="s">
        <v>2178</v>
      </c>
      <c r="C83" s="427" t="s">
        <v>2828</v>
      </c>
      <c r="D83" s="226" t="s">
        <v>2451</v>
      </c>
      <c r="E83" s="226" t="s">
        <v>84</v>
      </c>
      <c r="F83" s="226">
        <v>5100.0</v>
      </c>
      <c r="G83" s="226" t="s">
        <v>1716</v>
      </c>
      <c r="H83" s="226" t="s">
        <v>2106</v>
      </c>
      <c r="I83" s="226" t="s">
        <v>2333</v>
      </c>
      <c r="J83" s="428">
        <v>7500.0</v>
      </c>
      <c r="K83" s="428">
        <v>11000.0</v>
      </c>
      <c r="L83" s="428">
        <v>16500.0</v>
      </c>
      <c r="M83" s="226" t="s">
        <v>2829</v>
      </c>
      <c r="N83" s="375"/>
      <c r="O83" s="375"/>
      <c r="P83" s="226" t="s">
        <v>2453</v>
      </c>
      <c r="Q83" s="428" t="s">
        <v>75</v>
      </c>
      <c r="R83" s="439"/>
      <c r="S83" s="413"/>
      <c r="T83" s="225"/>
      <c r="U83" s="225"/>
      <c r="V83" s="225"/>
      <c r="W83" s="225"/>
      <c r="X83" s="225"/>
      <c r="Y83" s="225"/>
      <c r="Z83" s="225"/>
    </row>
    <row r="84">
      <c r="A84" s="427" t="s">
        <v>2830</v>
      </c>
      <c r="B84" s="427" t="s">
        <v>2178</v>
      </c>
      <c r="C84" s="427" t="s">
        <v>2177</v>
      </c>
      <c r="D84" s="226" t="s">
        <v>2451</v>
      </c>
      <c r="E84" s="226" t="s">
        <v>84</v>
      </c>
      <c r="F84" s="226">
        <v>5100.0</v>
      </c>
      <c r="G84" s="226" t="s">
        <v>1716</v>
      </c>
      <c r="H84" s="226" t="s">
        <v>2106</v>
      </c>
      <c r="I84" s="226" t="s">
        <v>2333</v>
      </c>
      <c r="J84" s="428">
        <v>1000.0</v>
      </c>
      <c r="K84" s="428">
        <v>1250.0</v>
      </c>
      <c r="L84" s="428">
        <v>1500.0</v>
      </c>
      <c r="M84" s="226" t="s">
        <v>2831</v>
      </c>
      <c r="N84" s="375"/>
      <c r="O84" s="375"/>
      <c r="P84" s="226" t="s">
        <v>2453</v>
      </c>
      <c r="Q84" s="428" t="s">
        <v>306</v>
      </c>
      <c r="R84" s="439"/>
      <c r="S84" s="413"/>
      <c r="T84" s="225"/>
      <c r="U84" s="225"/>
      <c r="V84" s="225"/>
      <c r="W84" s="225"/>
      <c r="X84" s="225"/>
      <c r="Y84" s="225"/>
      <c r="Z84" s="225"/>
    </row>
    <row r="85">
      <c r="A85" s="427" t="s">
        <v>2835</v>
      </c>
      <c r="B85" s="427" t="s">
        <v>2178</v>
      </c>
      <c r="C85" s="427" t="s">
        <v>2837</v>
      </c>
      <c r="D85" s="226" t="s">
        <v>2764</v>
      </c>
      <c r="E85" s="226" t="s">
        <v>84</v>
      </c>
      <c r="F85" s="226">
        <v>5100.0</v>
      </c>
      <c r="G85" s="226" t="s">
        <v>1716</v>
      </c>
      <c r="H85" s="226" t="s">
        <v>2106</v>
      </c>
      <c r="I85" s="226" t="s">
        <v>2333</v>
      </c>
      <c r="J85" s="428">
        <v>18.0</v>
      </c>
      <c r="K85" s="428">
        <v>28.0</v>
      </c>
      <c r="L85" s="428">
        <v>42.0</v>
      </c>
      <c r="M85" s="226" t="s">
        <v>2838</v>
      </c>
      <c r="N85" s="226" t="s">
        <v>2839</v>
      </c>
      <c r="O85" s="375"/>
      <c r="P85" s="226" t="s">
        <v>2083</v>
      </c>
      <c r="Q85" s="428" t="s">
        <v>187</v>
      </c>
      <c r="R85" s="428" t="s">
        <v>2840</v>
      </c>
      <c r="S85" s="413"/>
      <c r="T85" s="225"/>
      <c r="U85" s="225"/>
      <c r="V85" s="225"/>
      <c r="W85" s="225"/>
      <c r="X85" s="225"/>
      <c r="Y85" s="225"/>
      <c r="Z85" s="225"/>
    </row>
    <row r="86">
      <c r="A86" s="427" t="s">
        <v>2842</v>
      </c>
      <c r="B86" s="427" t="s">
        <v>2178</v>
      </c>
      <c r="C86" s="427" t="s">
        <v>2843</v>
      </c>
      <c r="D86" s="226" t="s">
        <v>2764</v>
      </c>
      <c r="E86" s="226" t="s">
        <v>84</v>
      </c>
      <c r="F86" s="226">
        <v>5100.0</v>
      </c>
      <c r="G86" s="226" t="s">
        <v>1716</v>
      </c>
      <c r="H86" s="226" t="s">
        <v>2106</v>
      </c>
      <c r="I86" s="226" t="s">
        <v>2333</v>
      </c>
      <c r="J86" s="428">
        <v>35.0</v>
      </c>
      <c r="K86" s="428">
        <v>52.0</v>
      </c>
      <c r="L86" s="428">
        <v>78.0</v>
      </c>
      <c r="M86" s="226" t="s">
        <v>2848</v>
      </c>
      <c r="N86" s="226" t="s">
        <v>2839</v>
      </c>
      <c r="O86" s="375"/>
      <c r="P86" s="226" t="s">
        <v>2083</v>
      </c>
      <c r="Q86" s="428" t="s">
        <v>187</v>
      </c>
      <c r="R86" s="428" t="s">
        <v>2840</v>
      </c>
      <c r="S86" s="413"/>
      <c r="T86" s="225"/>
      <c r="U86" s="225"/>
      <c r="V86" s="225"/>
      <c r="W86" s="225"/>
      <c r="X86" s="225"/>
      <c r="Y86" s="225"/>
      <c r="Z86" s="225"/>
    </row>
    <row r="87">
      <c r="A87" s="427" t="s">
        <v>2850</v>
      </c>
      <c r="B87" s="427" t="s">
        <v>2178</v>
      </c>
      <c r="C87" s="427" t="s">
        <v>2851</v>
      </c>
      <c r="D87" s="226" t="s">
        <v>2764</v>
      </c>
      <c r="E87" s="226" t="s">
        <v>84</v>
      </c>
      <c r="F87" s="226">
        <v>5100.0</v>
      </c>
      <c r="G87" s="226" t="s">
        <v>1716</v>
      </c>
      <c r="H87" s="226" t="s">
        <v>2106</v>
      </c>
      <c r="I87" s="226" t="s">
        <v>2333</v>
      </c>
      <c r="J87" s="428">
        <v>65.0</v>
      </c>
      <c r="K87" s="428">
        <v>95.0</v>
      </c>
      <c r="L87" s="428">
        <v>145.0</v>
      </c>
      <c r="M87" s="226" t="s">
        <v>2853</v>
      </c>
      <c r="N87" s="226" t="s">
        <v>2839</v>
      </c>
      <c r="O87" s="375"/>
      <c r="P87" s="226" t="s">
        <v>2083</v>
      </c>
      <c r="Q87" s="428" t="s">
        <v>187</v>
      </c>
      <c r="R87" s="428" t="s">
        <v>2840</v>
      </c>
      <c r="S87" s="413"/>
      <c r="T87" s="225"/>
      <c r="U87" s="225"/>
      <c r="V87" s="225"/>
      <c r="W87" s="225"/>
      <c r="X87" s="225"/>
      <c r="Y87" s="225"/>
      <c r="Z87" s="225"/>
    </row>
    <row r="88">
      <c r="A88" s="427" t="s">
        <v>2854</v>
      </c>
      <c r="B88" s="427" t="s">
        <v>2178</v>
      </c>
      <c r="C88" s="427" t="s">
        <v>2855</v>
      </c>
      <c r="D88" s="226" t="s">
        <v>2381</v>
      </c>
      <c r="E88" s="226" t="s">
        <v>2084</v>
      </c>
      <c r="F88" s="226">
        <v>5100.0</v>
      </c>
      <c r="G88" s="226" t="s">
        <v>1716</v>
      </c>
      <c r="H88" s="226" t="s">
        <v>2106</v>
      </c>
      <c r="I88" s="226" t="s">
        <v>2333</v>
      </c>
      <c r="J88" s="428">
        <v>4500.0</v>
      </c>
      <c r="K88" s="428">
        <v>6500.0</v>
      </c>
      <c r="L88" s="428">
        <v>9500.0</v>
      </c>
      <c r="M88" s="226" t="s">
        <v>2856</v>
      </c>
      <c r="N88" s="375"/>
      <c r="O88" s="375"/>
      <c r="P88" s="226" t="s">
        <v>2083</v>
      </c>
      <c r="Q88" s="428" t="s">
        <v>306</v>
      </c>
      <c r="R88" s="439"/>
      <c r="S88" s="413"/>
      <c r="T88" s="225"/>
      <c r="U88" s="225"/>
      <c r="V88" s="225"/>
      <c r="W88" s="225"/>
      <c r="X88" s="225"/>
      <c r="Y88" s="225"/>
      <c r="Z88" s="225"/>
    </row>
    <row r="89">
      <c r="A89" s="427" t="s">
        <v>2857</v>
      </c>
      <c r="B89" s="427" t="s">
        <v>2178</v>
      </c>
      <c r="C89" s="427" t="s">
        <v>2859</v>
      </c>
      <c r="D89" s="226" t="s">
        <v>2451</v>
      </c>
      <c r="E89" s="226" t="s">
        <v>84</v>
      </c>
      <c r="F89" s="226">
        <v>5100.0</v>
      </c>
      <c r="G89" s="226" t="s">
        <v>1716</v>
      </c>
      <c r="H89" s="226" t="s">
        <v>2106</v>
      </c>
      <c r="I89" s="226" t="s">
        <v>2333</v>
      </c>
      <c r="J89" s="428">
        <v>3500.0</v>
      </c>
      <c r="K89" s="428">
        <v>5000.0</v>
      </c>
      <c r="L89" s="428">
        <v>7500.0</v>
      </c>
      <c r="M89" s="226" t="s">
        <v>2862</v>
      </c>
      <c r="N89" s="375"/>
      <c r="O89" s="375"/>
      <c r="P89" s="226" t="s">
        <v>2083</v>
      </c>
      <c r="Q89" s="428" t="s">
        <v>306</v>
      </c>
      <c r="R89" s="439"/>
      <c r="S89" s="413"/>
      <c r="T89" s="225"/>
      <c r="U89" s="225"/>
      <c r="V89" s="225"/>
      <c r="W89" s="225"/>
      <c r="X89" s="225"/>
      <c r="Y89" s="225"/>
      <c r="Z89" s="225"/>
    </row>
    <row r="90">
      <c r="A90" s="427" t="s">
        <v>2866</v>
      </c>
      <c r="B90" s="427" t="s">
        <v>2178</v>
      </c>
      <c r="C90" s="427" t="s">
        <v>2867</v>
      </c>
      <c r="D90" s="226" t="s">
        <v>2451</v>
      </c>
      <c r="E90" s="226" t="s">
        <v>84</v>
      </c>
      <c r="F90" s="226">
        <v>5100.0</v>
      </c>
      <c r="G90" s="226" t="s">
        <v>1716</v>
      </c>
      <c r="H90" s="226" t="s">
        <v>2106</v>
      </c>
      <c r="I90" s="226" t="s">
        <v>2333</v>
      </c>
      <c r="J90" s="428">
        <v>4500.0</v>
      </c>
      <c r="K90" s="428">
        <v>6500.0</v>
      </c>
      <c r="L90" s="428">
        <v>9500.0</v>
      </c>
      <c r="M90" s="226" t="s">
        <v>2869</v>
      </c>
      <c r="N90" s="375"/>
      <c r="O90" s="375"/>
      <c r="P90" s="226" t="s">
        <v>2083</v>
      </c>
      <c r="Q90" s="428" t="s">
        <v>222</v>
      </c>
      <c r="R90" s="439"/>
      <c r="S90" s="413"/>
      <c r="T90" s="225"/>
      <c r="U90" s="225"/>
      <c r="V90" s="225"/>
      <c r="W90" s="225"/>
      <c r="X90" s="225"/>
      <c r="Y90" s="225"/>
      <c r="Z90" s="225"/>
    </row>
    <row r="91">
      <c r="A91" s="427" t="s">
        <v>2871</v>
      </c>
      <c r="B91" s="427" t="s">
        <v>2178</v>
      </c>
      <c r="C91" s="427" t="s">
        <v>2872</v>
      </c>
      <c r="D91" s="226" t="s">
        <v>2764</v>
      </c>
      <c r="E91" s="226" t="s">
        <v>84</v>
      </c>
      <c r="F91" s="226">
        <v>5100.0</v>
      </c>
      <c r="G91" s="226" t="s">
        <v>1716</v>
      </c>
      <c r="H91" s="226" t="s">
        <v>2106</v>
      </c>
      <c r="I91" s="226" t="s">
        <v>2333</v>
      </c>
      <c r="J91" s="428">
        <v>12.0</v>
      </c>
      <c r="K91" s="428">
        <v>18.0</v>
      </c>
      <c r="L91" s="428">
        <v>28.0</v>
      </c>
      <c r="M91" s="226" t="s">
        <v>2874</v>
      </c>
      <c r="N91" s="226" t="s">
        <v>2875</v>
      </c>
      <c r="O91" s="375"/>
      <c r="P91" s="226" t="s">
        <v>2083</v>
      </c>
      <c r="Q91" s="428" t="s">
        <v>187</v>
      </c>
      <c r="R91" s="428" t="s">
        <v>2877</v>
      </c>
      <c r="S91" s="413"/>
      <c r="T91" s="225"/>
      <c r="U91" s="225"/>
      <c r="V91" s="225"/>
      <c r="W91" s="225"/>
      <c r="X91" s="225"/>
      <c r="Y91" s="225"/>
      <c r="Z91" s="225"/>
    </row>
    <row r="92">
      <c r="A92" s="427" t="s">
        <v>2880</v>
      </c>
      <c r="B92" s="427" t="s">
        <v>2178</v>
      </c>
      <c r="C92" s="427" t="s">
        <v>2881</v>
      </c>
      <c r="D92" s="226" t="s">
        <v>2764</v>
      </c>
      <c r="E92" s="226" t="s">
        <v>84</v>
      </c>
      <c r="F92" s="226">
        <v>5100.0</v>
      </c>
      <c r="G92" s="226" t="s">
        <v>1716</v>
      </c>
      <c r="H92" s="226" t="s">
        <v>2106</v>
      </c>
      <c r="I92" s="226" t="s">
        <v>2333</v>
      </c>
      <c r="J92" s="428">
        <v>22.0</v>
      </c>
      <c r="K92" s="428">
        <v>32.0</v>
      </c>
      <c r="L92" s="428">
        <v>48.0</v>
      </c>
      <c r="M92" s="226" t="s">
        <v>2882</v>
      </c>
      <c r="N92" s="226" t="s">
        <v>2875</v>
      </c>
      <c r="O92" s="375"/>
      <c r="P92" s="226" t="s">
        <v>2083</v>
      </c>
      <c r="Q92" s="428" t="s">
        <v>187</v>
      </c>
      <c r="R92" s="428" t="s">
        <v>2877</v>
      </c>
      <c r="S92" s="413"/>
      <c r="T92" s="225"/>
      <c r="U92" s="225"/>
      <c r="V92" s="225"/>
      <c r="W92" s="225"/>
      <c r="X92" s="225"/>
      <c r="Y92" s="225"/>
      <c r="Z92" s="225"/>
    </row>
    <row r="93">
      <c r="A93" s="427" t="s">
        <v>2883</v>
      </c>
      <c r="B93" s="427" t="s">
        <v>2178</v>
      </c>
      <c r="C93" s="427" t="s">
        <v>2884</v>
      </c>
      <c r="D93" s="226" t="s">
        <v>2764</v>
      </c>
      <c r="E93" s="226" t="s">
        <v>84</v>
      </c>
      <c r="F93" s="226">
        <v>5100.0</v>
      </c>
      <c r="G93" s="226" t="s">
        <v>1716</v>
      </c>
      <c r="H93" s="226" t="s">
        <v>2106</v>
      </c>
      <c r="I93" s="226" t="s">
        <v>2333</v>
      </c>
      <c r="J93" s="428">
        <v>38.0</v>
      </c>
      <c r="K93" s="428">
        <v>55.0</v>
      </c>
      <c r="L93" s="428">
        <v>85.0</v>
      </c>
      <c r="M93" s="226" t="s">
        <v>2886</v>
      </c>
      <c r="N93" s="226" t="s">
        <v>2875</v>
      </c>
      <c r="O93" s="375"/>
      <c r="P93" s="226" t="s">
        <v>2083</v>
      </c>
      <c r="Q93" s="428" t="s">
        <v>187</v>
      </c>
      <c r="R93" s="428" t="s">
        <v>2877</v>
      </c>
      <c r="S93" s="413"/>
      <c r="T93" s="225"/>
      <c r="U93" s="225"/>
      <c r="V93" s="225"/>
      <c r="W93" s="225"/>
      <c r="X93" s="225"/>
      <c r="Y93" s="225"/>
      <c r="Z93" s="225"/>
    </row>
    <row r="94">
      <c r="A94" s="427" t="s">
        <v>2895</v>
      </c>
      <c r="B94" s="427" t="s">
        <v>2178</v>
      </c>
      <c r="C94" s="427" t="s">
        <v>2896</v>
      </c>
      <c r="D94" s="226" t="s">
        <v>2451</v>
      </c>
      <c r="E94" s="226" t="s">
        <v>84</v>
      </c>
      <c r="F94" s="226">
        <v>5100.0</v>
      </c>
      <c r="G94" s="226" t="s">
        <v>1716</v>
      </c>
      <c r="H94" s="226" t="s">
        <v>2106</v>
      </c>
      <c r="I94" s="226" t="s">
        <v>2333</v>
      </c>
      <c r="J94" s="428">
        <v>3500.0</v>
      </c>
      <c r="K94" s="428">
        <v>5000.0</v>
      </c>
      <c r="L94" s="428">
        <v>7500.0</v>
      </c>
      <c r="M94" s="226" t="s">
        <v>2897</v>
      </c>
      <c r="N94" s="375"/>
      <c r="O94" s="375"/>
      <c r="P94" s="226" t="s">
        <v>2083</v>
      </c>
      <c r="Q94" s="428" t="s">
        <v>306</v>
      </c>
      <c r="R94" s="439"/>
      <c r="S94" s="413"/>
      <c r="T94" s="225"/>
      <c r="U94" s="225"/>
      <c r="V94" s="225"/>
      <c r="W94" s="225"/>
      <c r="X94" s="225"/>
      <c r="Y94" s="225"/>
      <c r="Z94" s="225"/>
    </row>
    <row r="95">
      <c r="A95" s="427" t="s">
        <v>2898</v>
      </c>
      <c r="B95" s="427" t="s">
        <v>2178</v>
      </c>
      <c r="C95" s="427" t="s">
        <v>2899</v>
      </c>
      <c r="D95" s="226" t="s">
        <v>2764</v>
      </c>
      <c r="E95" s="226" t="s">
        <v>84</v>
      </c>
      <c r="F95" s="226">
        <v>5100.0</v>
      </c>
      <c r="G95" s="226" t="s">
        <v>1716</v>
      </c>
      <c r="H95" s="226" t="s">
        <v>2106</v>
      </c>
      <c r="I95" s="226" t="s">
        <v>2333</v>
      </c>
      <c r="J95" s="428">
        <v>6.5</v>
      </c>
      <c r="K95" s="428">
        <v>9.5</v>
      </c>
      <c r="L95" s="428">
        <v>14.5</v>
      </c>
      <c r="M95" s="226" t="s">
        <v>2900</v>
      </c>
      <c r="N95" s="226" t="s">
        <v>2902</v>
      </c>
      <c r="O95" s="375"/>
      <c r="P95" s="226" t="s">
        <v>2083</v>
      </c>
      <c r="Q95" s="428" t="s">
        <v>187</v>
      </c>
      <c r="R95" s="428" t="s">
        <v>2905</v>
      </c>
      <c r="S95" s="413"/>
      <c r="T95" s="225"/>
      <c r="U95" s="225"/>
      <c r="V95" s="225"/>
      <c r="W95" s="225"/>
      <c r="X95" s="225"/>
      <c r="Y95" s="225"/>
      <c r="Z95" s="225"/>
    </row>
    <row r="96">
      <c r="A96" s="427" t="s">
        <v>2907</v>
      </c>
      <c r="B96" s="427" t="s">
        <v>2178</v>
      </c>
      <c r="C96" s="427" t="s">
        <v>2908</v>
      </c>
      <c r="D96" s="226" t="s">
        <v>2764</v>
      </c>
      <c r="E96" s="226" t="s">
        <v>84</v>
      </c>
      <c r="F96" s="226">
        <v>5100.0</v>
      </c>
      <c r="G96" s="226" t="s">
        <v>1716</v>
      </c>
      <c r="H96" s="226" t="s">
        <v>2106</v>
      </c>
      <c r="I96" s="226" t="s">
        <v>2333</v>
      </c>
      <c r="J96" s="428">
        <v>12.0</v>
      </c>
      <c r="K96" s="428">
        <v>18.0</v>
      </c>
      <c r="L96" s="428">
        <v>26.0</v>
      </c>
      <c r="M96" s="226" t="s">
        <v>2909</v>
      </c>
      <c r="N96" s="226" t="s">
        <v>2902</v>
      </c>
      <c r="O96" s="375"/>
      <c r="P96" s="226" t="s">
        <v>2083</v>
      </c>
      <c r="Q96" s="428" t="s">
        <v>187</v>
      </c>
      <c r="R96" s="428" t="s">
        <v>2905</v>
      </c>
      <c r="S96" s="413"/>
      <c r="T96" s="225"/>
      <c r="U96" s="225"/>
      <c r="V96" s="225"/>
      <c r="W96" s="225"/>
      <c r="X96" s="225"/>
      <c r="Y96" s="225"/>
      <c r="Z96" s="225"/>
    </row>
    <row r="97">
      <c r="A97" s="427" t="s">
        <v>2911</v>
      </c>
      <c r="B97" s="427" t="s">
        <v>2178</v>
      </c>
      <c r="C97" s="427" t="s">
        <v>2912</v>
      </c>
      <c r="D97" s="226" t="s">
        <v>2764</v>
      </c>
      <c r="E97" s="226" t="s">
        <v>84</v>
      </c>
      <c r="F97" s="226">
        <v>5100.0</v>
      </c>
      <c r="G97" s="226" t="s">
        <v>1716</v>
      </c>
      <c r="H97" s="226" t="s">
        <v>2106</v>
      </c>
      <c r="I97" s="226" t="s">
        <v>2333</v>
      </c>
      <c r="J97" s="428">
        <v>22.0</v>
      </c>
      <c r="K97" s="428">
        <v>32.0</v>
      </c>
      <c r="L97" s="428">
        <v>48.0</v>
      </c>
      <c r="M97" s="226" t="s">
        <v>2913</v>
      </c>
      <c r="N97" s="226" t="s">
        <v>2902</v>
      </c>
      <c r="O97" s="375"/>
      <c r="P97" s="226" t="s">
        <v>2083</v>
      </c>
      <c r="Q97" s="428" t="s">
        <v>187</v>
      </c>
      <c r="R97" s="428" t="s">
        <v>2905</v>
      </c>
      <c r="S97" s="413"/>
      <c r="T97" s="225"/>
      <c r="U97" s="225"/>
      <c r="V97" s="225"/>
      <c r="W97" s="225"/>
      <c r="X97" s="225"/>
      <c r="Y97" s="225"/>
      <c r="Z97" s="225"/>
    </row>
    <row r="98">
      <c r="A98" s="427" t="s">
        <v>2914</v>
      </c>
      <c r="B98" s="427" t="s">
        <v>2178</v>
      </c>
      <c r="C98" s="427" t="s">
        <v>2915</v>
      </c>
      <c r="D98" s="226" t="s">
        <v>2764</v>
      </c>
      <c r="E98" s="226" t="s">
        <v>84</v>
      </c>
      <c r="F98" s="226">
        <v>5100.0</v>
      </c>
      <c r="G98" s="226" t="s">
        <v>1716</v>
      </c>
      <c r="H98" s="226" t="s">
        <v>2106</v>
      </c>
      <c r="I98" s="226" t="s">
        <v>2333</v>
      </c>
      <c r="J98" s="428">
        <v>450.0</v>
      </c>
      <c r="K98" s="428">
        <v>650.0</v>
      </c>
      <c r="L98" s="428">
        <v>950.0</v>
      </c>
      <c r="M98" s="226" t="s">
        <v>2919</v>
      </c>
      <c r="N98" s="226" t="s">
        <v>2921</v>
      </c>
      <c r="O98" s="375"/>
      <c r="P98" s="226" t="s">
        <v>2083</v>
      </c>
      <c r="Q98" s="428" t="s">
        <v>222</v>
      </c>
      <c r="R98" s="428" t="s">
        <v>2922</v>
      </c>
      <c r="S98" s="413"/>
      <c r="T98" s="225"/>
      <c r="U98" s="225"/>
      <c r="V98" s="225"/>
      <c r="W98" s="225"/>
      <c r="X98" s="225"/>
      <c r="Y98" s="225"/>
      <c r="Z98" s="225"/>
    </row>
    <row r="99">
      <c r="A99" s="427" t="s">
        <v>2924</v>
      </c>
      <c r="B99" s="427" t="s">
        <v>2178</v>
      </c>
      <c r="C99" s="427" t="s">
        <v>2925</v>
      </c>
      <c r="D99" s="226" t="s">
        <v>2764</v>
      </c>
      <c r="E99" s="226" t="s">
        <v>84</v>
      </c>
      <c r="F99" s="226">
        <v>5100.0</v>
      </c>
      <c r="G99" s="226" t="s">
        <v>1716</v>
      </c>
      <c r="H99" s="226" t="s">
        <v>2106</v>
      </c>
      <c r="I99" s="226" t="s">
        <v>2333</v>
      </c>
      <c r="J99" s="428">
        <v>950.0</v>
      </c>
      <c r="K99" s="428">
        <v>1450.0</v>
      </c>
      <c r="L99" s="428">
        <v>2150.0</v>
      </c>
      <c r="M99" s="226" t="s">
        <v>2930</v>
      </c>
      <c r="N99" s="226" t="s">
        <v>2921</v>
      </c>
      <c r="O99" s="375"/>
      <c r="P99" s="226" t="s">
        <v>2083</v>
      </c>
      <c r="Q99" s="428" t="s">
        <v>222</v>
      </c>
      <c r="R99" s="428" t="s">
        <v>2922</v>
      </c>
      <c r="S99" s="413"/>
      <c r="T99" s="225"/>
      <c r="U99" s="225"/>
      <c r="V99" s="225"/>
      <c r="W99" s="225"/>
      <c r="X99" s="225"/>
      <c r="Y99" s="225"/>
      <c r="Z99" s="225"/>
    </row>
    <row r="100">
      <c r="A100" s="427" t="s">
        <v>2932</v>
      </c>
      <c r="B100" s="427" t="s">
        <v>2178</v>
      </c>
      <c r="C100" s="427" t="s">
        <v>2933</v>
      </c>
      <c r="D100" s="226" t="s">
        <v>2764</v>
      </c>
      <c r="E100" s="226" t="s">
        <v>84</v>
      </c>
      <c r="F100" s="226">
        <v>5100.0</v>
      </c>
      <c r="G100" s="226" t="s">
        <v>1716</v>
      </c>
      <c r="H100" s="226" t="s">
        <v>2106</v>
      </c>
      <c r="I100" s="226" t="s">
        <v>2333</v>
      </c>
      <c r="J100" s="428">
        <v>1850.0</v>
      </c>
      <c r="K100" s="428">
        <v>2750.0</v>
      </c>
      <c r="L100" s="428">
        <v>3950.0</v>
      </c>
      <c r="M100" s="226" t="s">
        <v>2934</v>
      </c>
      <c r="N100" s="226" t="s">
        <v>2921</v>
      </c>
      <c r="O100" s="375"/>
      <c r="P100" s="226" t="s">
        <v>2083</v>
      </c>
      <c r="Q100" s="428" t="s">
        <v>222</v>
      </c>
      <c r="R100" s="428" t="s">
        <v>2922</v>
      </c>
      <c r="S100" s="413"/>
      <c r="T100" s="225"/>
      <c r="U100" s="225"/>
      <c r="V100" s="225"/>
      <c r="W100" s="225"/>
      <c r="X100" s="225"/>
      <c r="Y100" s="225"/>
      <c r="Z100" s="225"/>
    </row>
    <row r="101">
      <c r="A101" s="427" t="s">
        <v>2940</v>
      </c>
      <c r="B101" s="427" t="s">
        <v>2178</v>
      </c>
      <c r="C101" s="427" t="s">
        <v>2942</v>
      </c>
      <c r="D101" s="226" t="s">
        <v>2381</v>
      </c>
      <c r="E101" s="226" t="s">
        <v>84</v>
      </c>
      <c r="F101" s="226">
        <v>5100.0</v>
      </c>
      <c r="G101" s="226" t="s">
        <v>1716</v>
      </c>
      <c r="H101" s="226" t="s">
        <v>2106</v>
      </c>
      <c r="I101" s="226" t="s">
        <v>2333</v>
      </c>
      <c r="J101" s="428">
        <v>5500.0</v>
      </c>
      <c r="K101" s="428">
        <v>8000.0</v>
      </c>
      <c r="L101" s="428">
        <v>12000.0</v>
      </c>
      <c r="M101" s="226" t="s">
        <v>2944</v>
      </c>
      <c r="N101" s="375"/>
      <c r="O101" s="375"/>
      <c r="P101" s="226" t="s">
        <v>2083</v>
      </c>
      <c r="Q101" s="428" t="s">
        <v>306</v>
      </c>
      <c r="R101" s="439"/>
      <c r="S101" s="413"/>
      <c r="T101" s="225"/>
      <c r="U101" s="225"/>
      <c r="V101" s="225"/>
      <c r="W101" s="225"/>
      <c r="X101" s="225"/>
      <c r="Y101" s="225"/>
      <c r="Z101" s="225"/>
    </row>
    <row r="102">
      <c r="A102" s="427" t="s">
        <v>2945</v>
      </c>
      <c r="B102" s="427" t="s">
        <v>2178</v>
      </c>
      <c r="C102" s="427" t="s">
        <v>2946</v>
      </c>
      <c r="D102" s="226" t="s">
        <v>2764</v>
      </c>
      <c r="E102" s="226" t="s">
        <v>84</v>
      </c>
      <c r="F102" s="226">
        <v>5100.0</v>
      </c>
      <c r="G102" s="226" t="s">
        <v>1716</v>
      </c>
      <c r="H102" s="226" t="s">
        <v>2106</v>
      </c>
      <c r="I102" s="226" t="s">
        <v>2333</v>
      </c>
      <c r="J102" s="428">
        <v>8.0</v>
      </c>
      <c r="K102" s="428">
        <v>12.0</v>
      </c>
      <c r="L102" s="428">
        <v>18.0</v>
      </c>
      <c r="M102" s="226" t="s">
        <v>2947</v>
      </c>
      <c r="N102" s="226" t="s">
        <v>2948</v>
      </c>
      <c r="O102" s="375"/>
      <c r="P102" s="226" t="s">
        <v>2083</v>
      </c>
      <c r="Q102" s="428" t="s">
        <v>187</v>
      </c>
      <c r="R102" s="428" t="s">
        <v>2949</v>
      </c>
      <c r="S102" s="413"/>
      <c r="T102" s="225"/>
      <c r="U102" s="225"/>
      <c r="V102" s="225"/>
      <c r="W102" s="225"/>
      <c r="X102" s="225"/>
      <c r="Y102" s="225"/>
      <c r="Z102" s="225"/>
    </row>
    <row r="103">
      <c r="A103" s="427" t="s">
        <v>2950</v>
      </c>
      <c r="B103" s="427" t="s">
        <v>2178</v>
      </c>
      <c r="C103" s="427" t="s">
        <v>2951</v>
      </c>
      <c r="D103" s="226" t="s">
        <v>2764</v>
      </c>
      <c r="E103" s="226" t="s">
        <v>84</v>
      </c>
      <c r="F103" s="226">
        <v>5100.0</v>
      </c>
      <c r="G103" s="226" t="s">
        <v>1716</v>
      </c>
      <c r="H103" s="226" t="s">
        <v>2106</v>
      </c>
      <c r="I103" s="226" t="s">
        <v>2333</v>
      </c>
      <c r="J103" s="428">
        <v>14.0</v>
      </c>
      <c r="K103" s="428">
        <v>20.0</v>
      </c>
      <c r="L103" s="428">
        <v>30.0</v>
      </c>
      <c r="M103" s="226" t="s">
        <v>2953</v>
      </c>
      <c r="N103" s="226" t="s">
        <v>2948</v>
      </c>
      <c r="O103" s="375"/>
      <c r="P103" s="226" t="s">
        <v>2083</v>
      </c>
      <c r="Q103" s="428" t="s">
        <v>187</v>
      </c>
      <c r="R103" s="428" t="s">
        <v>2949</v>
      </c>
      <c r="S103" s="413"/>
      <c r="T103" s="225"/>
      <c r="U103" s="225"/>
      <c r="V103" s="225"/>
      <c r="W103" s="225"/>
      <c r="X103" s="225"/>
      <c r="Y103" s="225"/>
      <c r="Z103" s="225"/>
    </row>
    <row r="104">
      <c r="A104" s="427" t="s">
        <v>2955</v>
      </c>
      <c r="B104" s="427" t="s">
        <v>2178</v>
      </c>
      <c r="C104" s="427" t="s">
        <v>2956</v>
      </c>
      <c r="D104" s="226" t="s">
        <v>2764</v>
      </c>
      <c r="E104" s="226" t="s">
        <v>84</v>
      </c>
      <c r="F104" s="226">
        <v>5100.0</v>
      </c>
      <c r="G104" s="226" t="s">
        <v>1716</v>
      </c>
      <c r="H104" s="226" t="s">
        <v>2106</v>
      </c>
      <c r="I104" s="226" t="s">
        <v>2333</v>
      </c>
      <c r="J104" s="428">
        <v>24.0</v>
      </c>
      <c r="K104" s="428">
        <v>35.0</v>
      </c>
      <c r="L104" s="428">
        <v>52.0</v>
      </c>
      <c r="M104" s="226" t="s">
        <v>2957</v>
      </c>
      <c r="N104" s="226" t="s">
        <v>2948</v>
      </c>
      <c r="O104" s="375"/>
      <c r="P104" s="226" t="s">
        <v>2083</v>
      </c>
      <c r="Q104" s="428" t="s">
        <v>187</v>
      </c>
      <c r="R104" s="428" t="s">
        <v>2949</v>
      </c>
      <c r="S104" s="413"/>
      <c r="T104" s="225"/>
      <c r="U104" s="225"/>
      <c r="V104" s="225"/>
      <c r="W104" s="225"/>
      <c r="X104" s="225"/>
      <c r="Y104" s="225"/>
      <c r="Z104" s="225"/>
    </row>
    <row r="105">
      <c r="A105" s="427" t="s">
        <v>2958</v>
      </c>
      <c r="B105" s="427" t="s">
        <v>2178</v>
      </c>
      <c r="C105" s="427" t="s">
        <v>2959</v>
      </c>
      <c r="D105" s="226" t="s">
        <v>2764</v>
      </c>
      <c r="E105" s="226" t="s">
        <v>84</v>
      </c>
      <c r="F105" s="226">
        <v>5100.0</v>
      </c>
      <c r="G105" s="226" t="s">
        <v>1716</v>
      </c>
      <c r="H105" s="226" t="s">
        <v>2106</v>
      </c>
      <c r="I105" s="226" t="s">
        <v>2333</v>
      </c>
      <c r="J105" s="428">
        <v>120.0</v>
      </c>
      <c r="K105" s="428">
        <v>180.0</v>
      </c>
      <c r="L105" s="428">
        <v>260.0</v>
      </c>
      <c r="M105" s="226" t="s">
        <v>2960</v>
      </c>
      <c r="N105" s="226" t="s">
        <v>2961</v>
      </c>
      <c r="O105" s="375"/>
      <c r="P105" s="226" t="s">
        <v>2083</v>
      </c>
      <c r="Q105" s="428" t="s">
        <v>222</v>
      </c>
      <c r="R105" s="428" t="s">
        <v>2962</v>
      </c>
      <c r="S105" s="413"/>
      <c r="T105" s="225"/>
      <c r="U105" s="225"/>
      <c r="V105" s="225"/>
      <c r="W105" s="225"/>
      <c r="X105" s="225"/>
      <c r="Y105" s="225"/>
      <c r="Z105" s="225"/>
    </row>
    <row r="106">
      <c r="A106" s="427" t="s">
        <v>2963</v>
      </c>
      <c r="B106" s="427" t="s">
        <v>2178</v>
      </c>
      <c r="C106" s="427" t="s">
        <v>2964</v>
      </c>
      <c r="D106" s="226" t="s">
        <v>2764</v>
      </c>
      <c r="E106" s="226" t="s">
        <v>84</v>
      </c>
      <c r="F106" s="226">
        <v>5100.0</v>
      </c>
      <c r="G106" s="226" t="s">
        <v>1716</v>
      </c>
      <c r="H106" s="226" t="s">
        <v>2106</v>
      </c>
      <c r="I106" s="226" t="s">
        <v>2333</v>
      </c>
      <c r="J106" s="428">
        <v>250.0</v>
      </c>
      <c r="K106" s="428">
        <v>360.0</v>
      </c>
      <c r="L106" s="428">
        <v>520.0</v>
      </c>
      <c r="M106" s="226" t="s">
        <v>2965</v>
      </c>
      <c r="N106" s="226" t="s">
        <v>2961</v>
      </c>
      <c r="O106" s="375"/>
      <c r="P106" s="226" t="s">
        <v>2083</v>
      </c>
      <c r="Q106" s="428" t="s">
        <v>222</v>
      </c>
      <c r="R106" s="428" t="s">
        <v>2962</v>
      </c>
      <c r="S106" s="413"/>
      <c r="T106" s="225"/>
      <c r="U106" s="225"/>
      <c r="V106" s="225"/>
      <c r="W106" s="225"/>
      <c r="X106" s="225"/>
      <c r="Y106" s="225"/>
      <c r="Z106" s="225"/>
    </row>
    <row r="107">
      <c r="A107" s="427" t="s">
        <v>2966</v>
      </c>
      <c r="B107" s="427" t="s">
        <v>2178</v>
      </c>
      <c r="C107" s="427" t="s">
        <v>2967</v>
      </c>
      <c r="D107" s="226" t="s">
        <v>2764</v>
      </c>
      <c r="E107" s="226" t="s">
        <v>84</v>
      </c>
      <c r="F107" s="226">
        <v>5100.0</v>
      </c>
      <c r="G107" s="226" t="s">
        <v>1716</v>
      </c>
      <c r="H107" s="226" t="s">
        <v>2106</v>
      </c>
      <c r="I107" s="226" t="s">
        <v>2333</v>
      </c>
      <c r="J107" s="428">
        <v>450.0</v>
      </c>
      <c r="K107" s="428">
        <v>680.0</v>
      </c>
      <c r="L107" s="428">
        <v>980.0</v>
      </c>
      <c r="M107" s="226" t="s">
        <v>2968</v>
      </c>
      <c r="N107" s="226" t="s">
        <v>2961</v>
      </c>
      <c r="O107" s="375"/>
      <c r="P107" s="226" t="s">
        <v>2083</v>
      </c>
      <c r="Q107" s="428" t="s">
        <v>222</v>
      </c>
      <c r="R107" s="428" t="s">
        <v>2962</v>
      </c>
      <c r="S107" s="413"/>
      <c r="T107" s="225"/>
      <c r="U107" s="225"/>
      <c r="V107" s="225"/>
      <c r="W107" s="225"/>
      <c r="X107" s="225"/>
      <c r="Y107" s="225"/>
      <c r="Z107" s="225"/>
    </row>
    <row r="108">
      <c r="A108" s="427" t="s">
        <v>2970</v>
      </c>
      <c r="B108" s="427" t="s">
        <v>2178</v>
      </c>
      <c r="C108" s="427" t="s">
        <v>2971</v>
      </c>
      <c r="D108" s="226" t="s">
        <v>2764</v>
      </c>
      <c r="E108" s="226" t="s">
        <v>84</v>
      </c>
      <c r="F108" s="226">
        <v>5100.0</v>
      </c>
      <c r="G108" s="226" t="s">
        <v>1716</v>
      </c>
      <c r="H108" s="226" t="s">
        <v>2106</v>
      </c>
      <c r="I108" s="226" t="s">
        <v>2333</v>
      </c>
      <c r="J108" s="428">
        <v>350.0</v>
      </c>
      <c r="K108" s="428">
        <v>500.0</v>
      </c>
      <c r="L108" s="428">
        <v>750.0</v>
      </c>
      <c r="M108" s="226" t="s">
        <v>2974</v>
      </c>
      <c r="N108" s="226" t="s">
        <v>2975</v>
      </c>
      <c r="O108" s="375"/>
      <c r="P108" s="226" t="s">
        <v>2083</v>
      </c>
      <c r="Q108" s="428" t="s">
        <v>222</v>
      </c>
      <c r="R108" s="428" t="s">
        <v>2977</v>
      </c>
      <c r="S108" s="413"/>
      <c r="T108" s="225"/>
      <c r="U108" s="225"/>
      <c r="V108" s="225"/>
      <c r="W108" s="225"/>
      <c r="X108" s="225"/>
      <c r="Y108" s="225"/>
      <c r="Z108" s="225"/>
    </row>
    <row r="109">
      <c r="A109" s="427" t="s">
        <v>2978</v>
      </c>
      <c r="B109" s="427" t="s">
        <v>2178</v>
      </c>
      <c r="C109" s="427" t="s">
        <v>2979</v>
      </c>
      <c r="D109" s="226" t="s">
        <v>2764</v>
      </c>
      <c r="E109" s="226" t="s">
        <v>84</v>
      </c>
      <c r="F109" s="226">
        <v>5100.0</v>
      </c>
      <c r="G109" s="226" t="s">
        <v>1716</v>
      </c>
      <c r="H109" s="226" t="s">
        <v>2106</v>
      </c>
      <c r="I109" s="226" t="s">
        <v>2333</v>
      </c>
      <c r="J109" s="428">
        <v>750.0</v>
      </c>
      <c r="K109" s="428">
        <v>1100.0</v>
      </c>
      <c r="L109" s="428">
        <v>1650.0</v>
      </c>
      <c r="M109" s="226" t="s">
        <v>2980</v>
      </c>
      <c r="N109" s="226" t="s">
        <v>2975</v>
      </c>
      <c r="O109" s="375"/>
      <c r="P109" s="226" t="s">
        <v>2083</v>
      </c>
      <c r="Q109" s="428" t="s">
        <v>222</v>
      </c>
      <c r="R109" s="428" t="s">
        <v>2977</v>
      </c>
      <c r="S109" s="413"/>
      <c r="T109" s="225"/>
      <c r="U109" s="225"/>
      <c r="V109" s="225"/>
      <c r="W109" s="225"/>
      <c r="X109" s="225"/>
      <c r="Y109" s="225"/>
      <c r="Z109" s="225"/>
    </row>
    <row r="110">
      <c r="A110" s="427" t="s">
        <v>2981</v>
      </c>
      <c r="B110" s="427" t="s">
        <v>2178</v>
      </c>
      <c r="C110" s="427" t="s">
        <v>2982</v>
      </c>
      <c r="D110" s="226" t="s">
        <v>2764</v>
      </c>
      <c r="E110" s="226" t="s">
        <v>84</v>
      </c>
      <c r="F110" s="226">
        <v>5100.0</v>
      </c>
      <c r="G110" s="226" t="s">
        <v>1716</v>
      </c>
      <c r="H110" s="226" t="s">
        <v>2106</v>
      </c>
      <c r="I110" s="226" t="s">
        <v>2333</v>
      </c>
      <c r="J110" s="428">
        <v>1450.0</v>
      </c>
      <c r="K110" s="428">
        <v>2150.0</v>
      </c>
      <c r="L110" s="428">
        <v>3150.0</v>
      </c>
      <c r="M110" s="226" t="s">
        <v>2983</v>
      </c>
      <c r="N110" s="226" t="s">
        <v>2975</v>
      </c>
      <c r="O110" s="375"/>
      <c r="P110" s="226" t="s">
        <v>2083</v>
      </c>
      <c r="Q110" s="428" t="s">
        <v>222</v>
      </c>
      <c r="R110" s="428" t="s">
        <v>2977</v>
      </c>
      <c r="S110" s="413"/>
      <c r="T110" s="225"/>
      <c r="U110" s="225"/>
      <c r="V110" s="225"/>
      <c r="W110" s="225"/>
      <c r="X110" s="225"/>
      <c r="Y110" s="225"/>
      <c r="Z110" s="225"/>
    </row>
    <row r="111">
      <c r="A111" s="427" t="s">
        <v>2984</v>
      </c>
      <c r="B111" s="427" t="s">
        <v>2192</v>
      </c>
      <c r="C111" s="427" t="s">
        <v>2985</v>
      </c>
      <c r="D111" s="226" t="s">
        <v>2451</v>
      </c>
      <c r="E111" s="226" t="s">
        <v>84</v>
      </c>
      <c r="F111" s="226">
        <v>5100.0</v>
      </c>
      <c r="G111" s="226" t="s">
        <v>1716</v>
      </c>
      <c r="H111" s="226" t="s">
        <v>2106</v>
      </c>
      <c r="I111" s="226" t="s">
        <v>2333</v>
      </c>
      <c r="J111" s="428">
        <v>6500.0</v>
      </c>
      <c r="K111" s="428">
        <v>9500.0</v>
      </c>
      <c r="L111" s="428">
        <v>14000.0</v>
      </c>
      <c r="M111" s="226" t="s">
        <v>2986</v>
      </c>
      <c r="N111" s="375"/>
      <c r="O111" s="375"/>
      <c r="P111" s="226" t="s">
        <v>2453</v>
      </c>
      <c r="Q111" s="428" t="s">
        <v>75</v>
      </c>
      <c r="R111" s="439"/>
      <c r="S111" s="413"/>
      <c r="T111" s="225"/>
      <c r="U111" s="225"/>
      <c r="V111" s="225"/>
      <c r="W111" s="225"/>
      <c r="X111" s="225"/>
      <c r="Y111" s="225"/>
      <c r="Z111" s="225"/>
    </row>
    <row r="112">
      <c r="A112" s="427" t="s">
        <v>2987</v>
      </c>
      <c r="B112" s="427" t="s">
        <v>2192</v>
      </c>
      <c r="C112" s="427" t="s">
        <v>2988</v>
      </c>
      <c r="D112" s="226" t="s">
        <v>2451</v>
      </c>
      <c r="E112" s="226" t="s">
        <v>84</v>
      </c>
      <c r="F112" s="226">
        <v>5100.0</v>
      </c>
      <c r="G112" s="226" t="s">
        <v>1716</v>
      </c>
      <c r="H112" s="226" t="s">
        <v>2106</v>
      </c>
      <c r="I112" s="226" t="s">
        <v>2333</v>
      </c>
      <c r="J112" s="428">
        <v>4500.0</v>
      </c>
      <c r="K112" s="428">
        <v>6500.0</v>
      </c>
      <c r="L112" s="428">
        <v>9500.0</v>
      </c>
      <c r="M112" s="226" t="s">
        <v>2989</v>
      </c>
      <c r="N112" s="375"/>
      <c r="O112" s="375"/>
      <c r="P112" s="226" t="s">
        <v>2453</v>
      </c>
      <c r="Q112" s="428" t="s">
        <v>306</v>
      </c>
      <c r="R112" s="439"/>
      <c r="S112" s="413"/>
      <c r="T112" s="225"/>
      <c r="U112" s="225"/>
      <c r="V112" s="225"/>
      <c r="W112" s="225"/>
      <c r="X112" s="225"/>
      <c r="Y112" s="225"/>
      <c r="Z112" s="225"/>
    </row>
    <row r="113">
      <c r="A113" s="427" t="s">
        <v>2990</v>
      </c>
      <c r="B113" s="427" t="s">
        <v>2192</v>
      </c>
      <c r="C113" s="427" t="s">
        <v>2991</v>
      </c>
      <c r="D113" s="226" t="s">
        <v>2451</v>
      </c>
      <c r="E113" s="226" t="s">
        <v>84</v>
      </c>
      <c r="F113" s="226">
        <v>5100.0</v>
      </c>
      <c r="G113" s="226" t="s">
        <v>1716</v>
      </c>
      <c r="H113" s="226" t="s">
        <v>2106</v>
      </c>
      <c r="I113" s="226" t="s">
        <v>2333</v>
      </c>
      <c r="J113" s="428">
        <v>3500.0</v>
      </c>
      <c r="K113" s="428">
        <v>5000.0</v>
      </c>
      <c r="L113" s="428">
        <v>7500.0</v>
      </c>
      <c r="M113" s="226" t="s">
        <v>2992</v>
      </c>
      <c r="N113" s="375"/>
      <c r="O113" s="375"/>
      <c r="P113" s="226" t="s">
        <v>2083</v>
      </c>
      <c r="Q113" s="428" t="s">
        <v>222</v>
      </c>
      <c r="R113" s="439"/>
      <c r="S113" s="413"/>
      <c r="T113" s="225"/>
      <c r="U113" s="225"/>
      <c r="V113" s="225"/>
      <c r="W113" s="225"/>
      <c r="X113" s="225"/>
      <c r="Y113" s="225"/>
      <c r="Z113" s="225"/>
    </row>
    <row r="114">
      <c r="A114" s="427" t="s">
        <v>2993</v>
      </c>
      <c r="B114" s="427" t="s">
        <v>2192</v>
      </c>
      <c r="C114" s="427" t="s">
        <v>2994</v>
      </c>
      <c r="D114" s="226" t="s">
        <v>2451</v>
      </c>
      <c r="E114" s="226" t="s">
        <v>84</v>
      </c>
      <c r="F114" s="226">
        <v>5100.0</v>
      </c>
      <c r="G114" s="226" t="s">
        <v>1716</v>
      </c>
      <c r="H114" s="226" t="s">
        <v>2106</v>
      </c>
      <c r="I114" s="226" t="s">
        <v>2333</v>
      </c>
      <c r="J114" s="428">
        <v>6500.0</v>
      </c>
      <c r="K114" s="428">
        <v>9500.0</v>
      </c>
      <c r="L114" s="428">
        <v>14000.0</v>
      </c>
      <c r="M114" s="226" t="s">
        <v>2995</v>
      </c>
      <c r="N114" s="375"/>
      <c r="O114" s="375"/>
      <c r="P114" s="226" t="s">
        <v>2083</v>
      </c>
      <c r="Q114" s="428" t="s">
        <v>222</v>
      </c>
      <c r="R114" s="439"/>
      <c r="S114" s="413"/>
      <c r="T114" s="225"/>
      <c r="U114" s="225"/>
      <c r="V114" s="225"/>
      <c r="W114" s="225"/>
      <c r="X114" s="225"/>
      <c r="Y114" s="225"/>
      <c r="Z114" s="225"/>
    </row>
    <row r="115">
      <c r="A115" s="427" t="s">
        <v>2996</v>
      </c>
      <c r="B115" s="427" t="s">
        <v>2192</v>
      </c>
      <c r="C115" s="427" t="s">
        <v>2997</v>
      </c>
      <c r="D115" s="226" t="s">
        <v>2451</v>
      </c>
      <c r="E115" s="226" t="s">
        <v>84</v>
      </c>
      <c r="F115" s="226">
        <v>5100.0</v>
      </c>
      <c r="G115" s="226" t="s">
        <v>1716</v>
      </c>
      <c r="H115" s="226" t="s">
        <v>2106</v>
      </c>
      <c r="I115" s="226" t="s">
        <v>2333</v>
      </c>
      <c r="J115" s="428">
        <v>4500.0</v>
      </c>
      <c r="K115" s="428">
        <v>6500.0</v>
      </c>
      <c r="L115" s="428">
        <v>9500.0</v>
      </c>
      <c r="M115" s="226" t="s">
        <v>2999</v>
      </c>
      <c r="N115" s="375"/>
      <c r="O115" s="375"/>
      <c r="P115" s="226" t="s">
        <v>2453</v>
      </c>
      <c r="Q115" s="428" t="s">
        <v>75</v>
      </c>
      <c r="R115" s="439"/>
      <c r="S115" s="413"/>
      <c r="T115" s="225"/>
      <c r="U115" s="225"/>
      <c r="V115" s="225"/>
      <c r="W115" s="225"/>
      <c r="X115" s="225"/>
      <c r="Y115" s="225"/>
      <c r="Z115" s="225"/>
    </row>
    <row r="116">
      <c r="A116" s="427" t="s">
        <v>3000</v>
      </c>
      <c r="B116" s="427" t="s">
        <v>2197</v>
      </c>
      <c r="C116" s="427" t="s">
        <v>3003</v>
      </c>
      <c r="D116" s="226" t="s">
        <v>2764</v>
      </c>
      <c r="E116" s="226" t="s">
        <v>84</v>
      </c>
      <c r="F116" s="226">
        <v>5100.0</v>
      </c>
      <c r="G116" s="226" t="s">
        <v>1716</v>
      </c>
      <c r="H116" s="226" t="s">
        <v>2106</v>
      </c>
      <c r="I116" s="226" t="s">
        <v>2333</v>
      </c>
      <c r="J116" s="428">
        <v>350.0</v>
      </c>
      <c r="K116" s="428">
        <v>550.0</v>
      </c>
      <c r="L116" s="428">
        <v>850.0</v>
      </c>
      <c r="M116" s="226" t="s">
        <v>3005</v>
      </c>
      <c r="N116" s="226" t="s">
        <v>3006</v>
      </c>
      <c r="O116" s="375"/>
      <c r="P116" s="226" t="s">
        <v>2083</v>
      </c>
      <c r="Q116" s="428" t="s">
        <v>75</v>
      </c>
      <c r="R116" s="428" t="s">
        <v>3007</v>
      </c>
      <c r="S116" s="413"/>
      <c r="T116" s="225"/>
      <c r="U116" s="225"/>
      <c r="V116" s="225"/>
      <c r="W116" s="225"/>
      <c r="X116" s="225"/>
      <c r="Y116" s="225"/>
      <c r="Z116" s="225"/>
    </row>
    <row r="117">
      <c r="A117" s="427" t="s">
        <v>3008</v>
      </c>
      <c r="B117" s="427" t="s">
        <v>2197</v>
      </c>
      <c r="C117" s="427" t="s">
        <v>3009</v>
      </c>
      <c r="D117" s="226" t="s">
        <v>2764</v>
      </c>
      <c r="E117" s="226" t="s">
        <v>84</v>
      </c>
      <c r="F117" s="226">
        <v>5100.0</v>
      </c>
      <c r="G117" s="226" t="s">
        <v>1716</v>
      </c>
      <c r="H117" s="226" t="s">
        <v>2106</v>
      </c>
      <c r="I117" s="226" t="s">
        <v>2333</v>
      </c>
      <c r="J117" s="428">
        <v>750.0</v>
      </c>
      <c r="K117" s="428">
        <v>1100.0</v>
      </c>
      <c r="L117" s="428">
        <v>1650.0</v>
      </c>
      <c r="M117" s="226" t="s">
        <v>3010</v>
      </c>
      <c r="N117" s="226" t="s">
        <v>3006</v>
      </c>
      <c r="O117" s="375"/>
      <c r="P117" s="226" t="s">
        <v>2083</v>
      </c>
      <c r="Q117" s="428" t="s">
        <v>75</v>
      </c>
      <c r="R117" s="428" t="s">
        <v>3007</v>
      </c>
      <c r="S117" s="413"/>
      <c r="T117" s="225"/>
      <c r="U117" s="225"/>
      <c r="V117" s="225"/>
      <c r="W117" s="225"/>
      <c r="X117" s="225"/>
      <c r="Y117" s="225"/>
      <c r="Z117" s="225"/>
    </row>
    <row r="118">
      <c r="A118" s="427" t="s">
        <v>3011</v>
      </c>
      <c r="B118" s="427" t="s">
        <v>2197</v>
      </c>
      <c r="C118" s="427" t="s">
        <v>3012</v>
      </c>
      <c r="D118" s="226" t="s">
        <v>2764</v>
      </c>
      <c r="E118" s="226" t="s">
        <v>84</v>
      </c>
      <c r="F118" s="226">
        <v>5100.0</v>
      </c>
      <c r="G118" s="226" t="s">
        <v>1716</v>
      </c>
      <c r="H118" s="226" t="s">
        <v>2106</v>
      </c>
      <c r="I118" s="226" t="s">
        <v>2333</v>
      </c>
      <c r="J118" s="428">
        <v>1450.0</v>
      </c>
      <c r="K118" s="428">
        <v>2200.0</v>
      </c>
      <c r="L118" s="428">
        <v>3200.0</v>
      </c>
      <c r="M118" s="226" t="s">
        <v>3013</v>
      </c>
      <c r="N118" s="226" t="s">
        <v>3006</v>
      </c>
      <c r="O118" s="375"/>
      <c r="P118" s="226" t="s">
        <v>2083</v>
      </c>
      <c r="Q118" s="428" t="s">
        <v>75</v>
      </c>
      <c r="R118" s="428" t="s">
        <v>3007</v>
      </c>
      <c r="S118" s="413"/>
      <c r="T118" s="225"/>
      <c r="U118" s="225"/>
      <c r="V118" s="225"/>
      <c r="W118" s="225"/>
      <c r="X118" s="225"/>
      <c r="Y118" s="225"/>
      <c r="Z118" s="225"/>
    </row>
    <row r="119">
      <c r="A119" s="427" t="s">
        <v>3014</v>
      </c>
      <c r="B119" s="427" t="s">
        <v>2197</v>
      </c>
      <c r="C119" s="427" t="s">
        <v>3015</v>
      </c>
      <c r="D119" s="226" t="s">
        <v>2451</v>
      </c>
      <c r="E119" s="226" t="s">
        <v>84</v>
      </c>
      <c r="F119" s="226">
        <v>5100.0</v>
      </c>
      <c r="G119" s="226" t="s">
        <v>1716</v>
      </c>
      <c r="H119" s="226" t="s">
        <v>2106</v>
      </c>
      <c r="I119" s="226" t="s">
        <v>2333</v>
      </c>
      <c r="J119" s="428">
        <v>4500.0</v>
      </c>
      <c r="K119" s="428">
        <v>6500.0</v>
      </c>
      <c r="L119" s="428">
        <v>9500.0</v>
      </c>
      <c r="M119" s="226" t="s">
        <v>3016</v>
      </c>
      <c r="N119" s="375"/>
      <c r="O119" s="375"/>
      <c r="P119" s="226" t="s">
        <v>2453</v>
      </c>
      <c r="Q119" s="428" t="s">
        <v>306</v>
      </c>
      <c r="R119" s="439"/>
      <c r="S119" s="413"/>
      <c r="T119" s="225"/>
      <c r="U119" s="225"/>
      <c r="V119" s="225"/>
      <c r="W119" s="225"/>
      <c r="X119" s="225"/>
      <c r="Y119" s="225"/>
      <c r="Z119" s="225"/>
    </row>
    <row r="120">
      <c r="A120" s="427" t="s">
        <v>3017</v>
      </c>
      <c r="B120" s="427" t="s">
        <v>2197</v>
      </c>
      <c r="C120" s="427" t="s">
        <v>3018</v>
      </c>
      <c r="D120" s="226" t="s">
        <v>2764</v>
      </c>
      <c r="E120" s="226" t="s">
        <v>84</v>
      </c>
      <c r="F120" s="226">
        <v>5100.0</v>
      </c>
      <c r="G120" s="226" t="s">
        <v>1716</v>
      </c>
      <c r="H120" s="226" t="s">
        <v>2106</v>
      </c>
      <c r="I120" s="226" t="s">
        <v>2333</v>
      </c>
      <c r="J120" s="428">
        <v>350.0</v>
      </c>
      <c r="K120" s="428">
        <v>550.0</v>
      </c>
      <c r="L120" s="428">
        <v>850.0</v>
      </c>
      <c r="M120" s="226" t="s">
        <v>3019</v>
      </c>
      <c r="N120" s="226" t="s">
        <v>3020</v>
      </c>
      <c r="O120" s="375"/>
      <c r="P120" s="226" t="s">
        <v>2083</v>
      </c>
      <c r="Q120" s="428" t="s">
        <v>222</v>
      </c>
      <c r="R120" s="428" t="s">
        <v>3021</v>
      </c>
      <c r="S120" s="413"/>
      <c r="T120" s="225"/>
      <c r="U120" s="225"/>
      <c r="V120" s="225"/>
      <c r="W120" s="225"/>
      <c r="X120" s="225"/>
      <c r="Y120" s="225"/>
      <c r="Z120" s="225"/>
    </row>
    <row r="121">
      <c r="A121" s="427" t="s">
        <v>3022</v>
      </c>
      <c r="B121" s="427" t="s">
        <v>2197</v>
      </c>
      <c r="C121" s="427" t="s">
        <v>3023</v>
      </c>
      <c r="D121" s="226" t="s">
        <v>2764</v>
      </c>
      <c r="E121" s="226" t="s">
        <v>84</v>
      </c>
      <c r="F121" s="226">
        <v>5100.0</v>
      </c>
      <c r="G121" s="226" t="s">
        <v>1716</v>
      </c>
      <c r="H121" s="226" t="s">
        <v>2106</v>
      </c>
      <c r="I121" s="226" t="s">
        <v>2333</v>
      </c>
      <c r="J121" s="428">
        <v>650.0</v>
      </c>
      <c r="K121" s="428">
        <v>950.0</v>
      </c>
      <c r="L121" s="428">
        <v>1450.0</v>
      </c>
      <c r="M121" s="226" t="s">
        <v>3024</v>
      </c>
      <c r="N121" s="226" t="s">
        <v>3020</v>
      </c>
      <c r="O121" s="375"/>
      <c r="P121" s="226" t="s">
        <v>2083</v>
      </c>
      <c r="Q121" s="428" t="s">
        <v>222</v>
      </c>
      <c r="R121" s="428" t="s">
        <v>3021</v>
      </c>
      <c r="S121" s="413"/>
      <c r="T121" s="225"/>
      <c r="U121" s="225"/>
      <c r="V121" s="225"/>
      <c r="W121" s="225"/>
      <c r="X121" s="225"/>
      <c r="Y121" s="225"/>
      <c r="Z121" s="225"/>
    </row>
    <row r="122">
      <c r="A122" s="427" t="s">
        <v>3025</v>
      </c>
      <c r="B122" s="427" t="s">
        <v>2197</v>
      </c>
      <c r="C122" s="427" t="s">
        <v>3026</v>
      </c>
      <c r="D122" s="226" t="s">
        <v>2764</v>
      </c>
      <c r="E122" s="226" t="s">
        <v>84</v>
      </c>
      <c r="F122" s="226">
        <v>5100.0</v>
      </c>
      <c r="G122" s="226" t="s">
        <v>1716</v>
      </c>
      <c r="H122" s="226" t="s">
        <v>2106</v>
      </c>
      <c r="I122" s="226" t="s">
        <v>2333</v>
      </c>
      <c r="J122" s="428">
        <v>1250.0</v>
      </c>
      <c r="K122" s="428">
        <v>1850.0</v>
      </c>
      <c r="L122" s="428">
        <v>2650.0</v>
      </c>
      <c r="M122" s="226" t="s">
        <v>3027</v>
      </c>
      <c r="N122" s="226" t="s">
        <v>3020</v>
      </c>
      <c r="O122" s="375"/>
      <c r="P122" s="226" t="s">
        <v>2083</v>
      </c>
      <c r="Q122" s="428" t="s">
        <v>222</v>
      </c>
      <c r="R122" s="428" t="s">
        <v>3021</v>
      </c>
      <c r="S122" s="413"/>
      <c r="T122" s="225"/>
      <c r="U122" s="225"/>
      <c r="V122" s="225"/>
      <c r="W122" s="225"/>
      <c r="X122" s="225"/>
      <c r="Y122" s="225"/>
      <c r="Z122" s="225"/>
    </row>
    <row r="123">
      <c r="A123" s="427" t="s">
        <v>3028</v>
      </c>
      <c r="B123" s="427" t="s">
        <v>2197</v>
      </c>
      <c r="C123" s="427" t="s">
        <v>3029</v>
      </c>
      <c r="D123" s="226" t="s">
        <v>2451</v>
      </c>
      <c r="E123" s="226" t="s">
        <v>84</v>
      </c>
      <c r="F123" s="226">
        <v>5100.0</v>
      </c>
      <c r="G123" s="226" t="s">
        <v>1716</v>
      </c>
      <c r="H123" s="226" t="s">
        <v>2106</v>
      </c>
      <c r="I123" s="226" t="s">
        <v>2333</v>
      </c>
      <c r="J123" s="428">
        <v>3500.0</v>
      </c>
      <c r="K123" s="428">
        <v>5000.0</v>
      </c>
      <c r="L123" s="428">
        <v>7500.0</v>
      </c>
      <c r="M123" s="226" t="s">
        <v>3031</v>
      </c>
      <c r="N123" s="375"/>
      <c r="O123" s="375"/>
      <c r="P123" s="226" t="s">
        <v>2083</v>
      </c>
      <c r="Q123" s="428" t="s">
        <v>222</v>
      </c>
      <c r="R123" s="439"/>
      <c r="S123" s="413"/>
      <c r="T123" s="225"/>
      <c r="U123" s="225"/>
      <c r="V123" s="225"/>
      <c r="W123" s="225"/>
      <c r="X123" s="225"/>
      <c r="Y123" s="225"/>
      <c r="Z123" s="225"/>
    </row>
    <row r="124">
      <c r="A124" s="427" t="s">
        <v>3033</v>
      </c>
      <c r="B124" s="427" t="s">
        <v>2197</v>
      </c>
      <c r="C124" s="427" t="s">
        <v>3034</v>
      </c>
      <c r="D124" s="226" t="s">
        <v>2764</v>
      </c>
      <c r="E124" s="226" t="s">
        <v>84</v>
      </c>
      <c r="F124" s="226">
        <v>5100.0</v>
      </c>
      <c r="G124" s="226" t="s">
        <v>1716</v>
      </c>
      <c r="H124" s="226" t="s">
        <v>2106</v>
      </c>
      <c r="I124" s="226" t="s">
        <v>2333</v>
      </c>
      <c r="J124" s="428">
        <v>450.0</v>
      </c>
      <c r="K124" s="428">
        <v>680.0</v>
      </c>
      <c r="L124" s="428">
        <v>980.0</v>
      </c>
      <c r="M124" s="226" t="s">
        <v>3036</v>
      </c>
      <c r="N124" s="226" t="s">
        <v>3037</v>
      </c>
      <c r="O124" s="375"/>
      <c r="P124" s="226" t="s">
        <v>2083</v>
      </c>
      <c r="Q124" s="428" t="s">
        <v>75</v>
      </c>
      <c r="R124" s="428" t="s">
        <v>3038</v>
      </c>
      <c r="S124" s="413"/>
      <c r="T124" s="225"/>
      <c r="U124" s="225"/>
      <c r="V124" s="225"/>
      <c r="W124" s="225"/>
      <c r="X124" s="225"/>
      <c r="Y124" s="225"/>
      <c r="Z124" s="225"/>
    </row>
    <row r="125">
      <c r="A125" s="427" t="s">
        <v>3039</v>
      </c>
      <c r="B125" s="427" t="s">
        <v>2197</v>
      </c>
      <c r="C125" s="427" t="s">
        <v>3040</v>
      </c>
      <c r="D125" s="226" t="s">
        <v>2764</v>
      </c>
      <c r="E125" s="226" t="s">
        <v>84</v>
      </c>
      <c r="F125" s="226">
        <v>5100.0</v>
      </c>
      <c r="G125" s="226" t="s">
        <v>1716</v>
      </c>
      <c r="H125" s="226" t="s">
        <v>2106</v>
      </c>
      <c r="I125" s="226" t="s">
        <v>2333</v>
      </c>
      <c r="J125" s="428">
        <v>850.0</v>
      </c>
      <c r="K125" s="428">
        <v>1250.0</v>
      </c>
      <c r="L125" s="428">
        <v>1850.0</v>
      </c>
      <c r="M125" s="226" t="s">
        <v>3041</v>
      </c>
      <c r="N125" s="226" t="s">
        <v>3037</v>
      </c>
      <c r="O125" s="375"/>
      <c r="P125" s="226" t="s">
        <v>2083</v>
      </c>
      <c r="Q125" s="428" t="s">
        <v>75</v>
      </c>
      <c r="R125" s="428" t="s">
        <v>3038</v>
      </c>
      <c r="S125" s="413"/>
      <c r="T125" s="225"/>
      <c r="U125" s="225"/>
      <c r="V125" s="225"/>
      <c r="W125" s="225"/>
      <c r="X125" s="225"/>
      <c r="Y125" s="225"/>
      <c r="Z125" s="225"/>
    </row>
    <row r="126">
      <c r="A126" s="427" t="s">
        <v>3042</v>
      </c>
      <c r="B126" s="427" t="s">
        <v>2197</v>
      </c>
      <c r="C126" s="427" t="s">
        <v>3043</v>
      </c>
      <c r="D126" s="226" t="s">
        <v>2764</v>
      </c>
      <c r="E126" s="226" t="s">
        <v>84</v>
      </c>
      <c r="F126" s="226">
        <v>5100.0</v>
      </c>
      <c r="G126" s="226" t="s">
        <v>1716</v>
      </c>
      <c r="H126" s="226" t="s">
        <v>2106</v>
      </c>
      <c r="I126" s="226" t="s">
        <v>2333</v>
      </c>
      <c r="J126" s="428">
        <v>1650.0</v>
      </c>
      <c r="K126" s="428">
        <v>2450.0</v>
      </c>
      <c r="L126" s="428">
        <v>3550.0</v>
      </c>
      <c r="M126" s="226" t="s">
        <v>3044</v>
      </c>
      <c r="N126" s="226" t="s">
        <v>3037</v>
      </c>
      <c r="O126" s="375"/>
      <c r="P126" s="226" t="s">
        <v>2083</v>
      </c>
      <c r="Q126" s="428" t="s">
        <v>75</v>
      </c>
      <c r="R126" s="428" t="s">
        <v>3038</v>
      </c>
      <c r="S126" s="413"/>
      <c r="T126" s="225"/>
      <c r="U126" s="225"/>
      <c r="V126" s="225"/>
      <c r="W126" s="225"/>
      <c r="X126" s="225"/>
      <c r="Y126" s="225"/>
      <c r="Z126" s="225"/>
    </row>
    <row r="127">
      <c r="A127" s="427" t="s">
        <v>3045</v>
      </c>
      <c r="B127" s="427" t="s">
        <v>2197</v>
      </c>
      <c r="C127" s="427" t="s">
        <v>3046</v>
      </c>
      <c r="D127" s="226" t="s">
        <v>2764</v>
      </c>
      <c r="E127" s="226" t="s">
        <v>84</v>
      </c>
      <c r="F127" s="226">
        <v>5100.0</v>
      </c>
      <c r="G127" s="226" t="s">
        <v>1716</v>
      </c>
      <c r="H127" s="226" t="s">
        <v>2106</v>
      </c>
      <c r="I127" s="226" t="s">
        <v>2333</v>
      </c>
      <c r="J127" s="428">
        <v>250.0</v>
      </c>
      <c r="K127" s="428">
        <v>380.0</v>
      </c>
      <c r="L127" s="428">
        <v>550.0</v>
      </c>
      <c r="M127" s="226" t="s">
        <v>3047</v>
      </c>
      <c r="N127" s="226" t="s">
        <v>3048</v>
      </c>
      <c r="O127" s="375"/>
      <c r="P127" s="226" t="s">
        <v>2083</v>
      </c>
      <c r="Q127" s="428" t="s">
        <v>222</v>
      </c>
      <c r="R127" s="428" t="s">
        <v>3049</v>
      </c>
      <c r="S127" s="413"/>
      <c r="T127" s="225"/>
      <c r="U127" s="225"/>
      <c r="V127" s="225"/>
      <c r="W127" s="225"/>
      <c r="X127" s="225"/>
      <c r="Y127" s="225"/>
      <c r="Z127" s="225"/>
    </row>
    <row r="128">
      <c r="A128" s="427" t="s">
        <v>3050</v>
      </c>
      <c r="B128" s="427" t="s">
        <v>2197</v>
      </c>
      <c r="C128" s="427" t="s">
        <v>3051</v>
      </c>
      <c r="D128" s="226" t="s">
        <v>2764</v>
      </c>
      <c r="E128" s="226" t="s">
        <v>84</v>
      </c>
      <c r="F128" s="226">
        <v>5100.0</v>
      </c>
      <c r="G128" s="226" t="s">
        <v>1716</v>
      </c>
      <c r="H128" s="226" t="s">
        <v>2106</v>
      </c>
      <c r="I128" s="226" t="s">
        <v>2333</v>
      </c>
      <c r="J128" s="428">
        <v>450.0</v>
      </c>
      <c r="K128" s="428">
        <v>680.0</v>
      </c>
      <c r="L128" s="428">
        <v>980.0</v>
      </c>
      <c r="M128" s="226" t="s">
        <v>3052</v>
      </c>
      <c r="N128" s="226" t="s">
        <v>3048</v>
      </c>
      <c r="O128" s="375"/>
      <c r="P128" s="226" t="s">
        <v>2083</v>
      </c>
      <c r="Q128" s="428" t="s">
        <v>222</v>
      </c>
      <c r="R128" s="428" t="s">
        <v>3049</v>
      </c>
      <c r="S128" s="413"/>
      <c r="T128" s="225"/>
      <c r="U128" s="225"/>
      <c r="V128" s="225"/>
      <c r="W128" s="225"/>
      <c r="X128" s="225"/>
      <c r="Y128" s="225"/>
      <c r="Z128" s="225"/>
    </row>
    <row r="129">
      <c r="A129" s="427" t="s">
        <v>3053</v>
      </c>
      <c r="B129" s="427" t="s">
        <v>2197</v>
      </c>
      <c r="C129" s="427" t="s">
        <v>3054</v>
      </c>
      <c r="D129" s="226" t="s">
        <v>2764</v>
      </c>
      <c r="E129" s="226" t="s">
        <v>84</v>
      </c>
      <c r="F129" s="226">
        <v>5100.0</v>
      </c>
      <c r="G129" s="226" t="s">
        <v>1716</v>
      </c>
      <c r="H129" s="226" t="s">
        <v>2106</v>
      </c>
      <c r="I129" s="226" t="s">
        <v>2333</v>
      </c>
      <c r="J129" s="428">
        <v>850.0</v>
      </c>
      <c r="K129" s="428">
        <v>1250.0</v>
      </c>
      <c r="L129" s="428">
        <v>1850.0</v>
      </c>
      <c r="M129" s="226" t="s">
        <v>3055</v>
      </c>
      <c r="N129" s="226" t="s">
        <v>3048</v>
      </c>
      <c r="O129" s="375"/>
      <c r="P129" s="226" t="s">
        <v>2083</v>
      </c>
      <c r="Q129" s="428" t="s">
        <v>222</v>
      </c>
      <c r="R129" s="428" t="s">
        <v>3049</v>
      </c>
      <c r="S129" s="413"/>
      <c r="T129" s="225"/>
      <c r="U129" s="225"/>
      <c r="V129" s="225"/>
      <c r="W129" s="225"/>
      <c r="X129" s="225"/>
      <c r="Y129" s="225"/>
      <c r="Z129" s="225"/>
    </row>
    <row r="130">
      <c r="A130" s="427" t="s">
        <v>3056</v>
      </c>
      <c r="B130" s="427" t="s">
        <v>2197</v>
      </c>
      <c r="C130" s="427" t="s">
        <v>3057</v>
      </c>
      <c r="D130" s="226" t="s">
        <v>2764</v>
      </c>
      <c r="E130" s="226" t="s">
        <v>84</v>
      </c>
      <c r="F130" s="226">
        <v>5100.0</v>
      </c>
      <c r="G130" s="226" t="s">
        <v>1716</v>
      </c>
      <c r="H130" s="226" t="s">
        <v>2106</v>
      </c>
      <c r="I130" s="226" t="s">
        <v>2333</v>
      </c>
      <c r="J130" s="428">
        <v>250.0</v>
      </c>
      <c r="K130" s="428">
        <v>380.0</v>
      </c>
      <c r="L130" s="428">
        <v>550.0</v>
      </c>
      <c r="M130" s="226" t="s">
        <v>3058</v>
      </c>
      <c r="N130" s="226" t="s">
        <v>3059</v>
      </c>
      <c r="O130" s="375"/>
      <c r="P130" s="226" t="s">
        <v>2083</v>
      </c>
      <c r="Q130" s="428" t="s">
        <v>75</v>
      </c>
      <c r="R130" s="428" t="s">
        <v>3060</v>
      </c>
      <c r="S130" s="413"/>
      <c r="T130" s="225"/>
      <c r="U130" s="225"/>
      <c r="V130" s="225"/>
      <c r="W130" s="225"/>
      <c r="X130" s="225"/>
      <c r="Y130" s="225"/>
      <c r="Z130" s="225"/>
    </row>
    <row r="131">
      <c r="A131" s="427" t="s">
        <v>3061</v>
      </c>
      <c r="B131" s="427" t="s">
        <v>2197</v>
      </c>
      <c r="C131" s="427" t="s">
        <v>3063</v>
      </c>
      <c r="D131" s="226" t="s">
        <v>2764</v>
      </c>
      <c r="E131" s="226" t="s">
        <v>84</v>
      </c>
      <c r="F131" s="226">
        <v>5100.0</v>
      </c>
      <c r="G131" s="226" t="s">
        <v>1716</v>
      </c>
      <c r="H131" s="226" t="s">
        <v>2106</v>
      </c>
      <c r="I131" s="226" t="s">
        <v>2333</v>
      </c>
      <c r="J131" s="428">
        <v>480.0</v>
      </c>
      <c r="K131" s="428">
        <v>720.0</v>
      </c>
      <c r="L131" s="428">
        <v>1050.0</v>
      </c>
      <c r="M131" s="226" t="s">
        <v>3065</v>
      </c>
      <c r="N131" s="226" t="s">
        <v>3059</v>
      </c>
      <c r="O131" s="375"/>
      <c r="P131" s="226" t="s">
        <v>2083</v>
      </c>
      <c r="Q131" s="428" t="s">
        <v>75</v>
      </c>
      <c r="R131" s="428" t="s">
        <v>3060</v>
      </c>
      <c r="S131" s="413"/>
      <c r="T131" s="225"/>
      <c r="U131" s="225"/>
      <c r="V131" s="225"/>
      <c r="W131" s="225"/>
      <c r="X131" s="225"/>
      <c r="Y131" s="225"/>
      <c r="Z131" s="225"/>
    </row>
    <row r="132">
      <c r="A132" s="427" t="s">
        <v>3068</v>
      </c>
      <c r="B132" s="427" t="s">
        <v>2197</v>
      </c>
      <c r="C132" s="427" t="s">
        <v>3069</v>
      </c>
      <c r="D132" s="226" t="s">
        <v>2764</v>
      </c>
      <c r="E132" s="226" t="s">
        <v>84</v>
      </c>
      <c r="F132" s="226">
        <v>5100.0</v>
      </c>
      <c r="G132" s="226" t="s">
        <v>1716</v>
      </c>
      <c r="H132" s="226" t="s">
        <v>2106</v>
      </c>
      <c r="I132" s="226" t="s">
        <v>2333</v>
      </c>
      <c r="J132" s="428">
        <v>950.0</v>
      </c>
      <c r="K132" s="428">
        <v>1450.0</v>
      </c>
      <c r="L132" s="428">
        <v>2150.0</v>
      </c>
      <c r="M132" s="226" t="s">
        <v>3070</v>
      </c>
      <c r="N132" s="226" t="s">
        <v>3059</v>
      </c>
      <c r="O132" s="375"/>
      <c r="P132" s="226" t="s">
        <v>2083</v>
      </c>
      <c r="Q132" s="428" t="s">
        <v>75</v>
      </c>
      <c r="R132" s="428" t="s">
        <v>3060</v>
      </c>
      <c r="S132" s="413"/>
      <c r="T132" s="225"/>
      <c r="U132" s="225"/>
      <c r="V132" s="225"/>
      <c r="W132" s="225"/>
      <c r="X132" s="225"/>
      <c r="Y132" s="225"/>
      <c r="Z132" s="225"/>
    </row>
    <row r="133">
      <c r="A133" s="427" t="s">
        <v>3071</v>
      </c>
      <c r="B133" s="427" t="s">
        <v>2201</v>
      </c>
      <c r="C133" s="427" t="s">
        <v>3072</v>
      </c>
      <c r="D133" s="226" t="s">
        <v>2451</v>
      </c>
      <c r="E133" s="226" t="s">
        <v>84</v>
      </c>
      <c r="F133" s="226">
        <v>5100.0</v>
      </c>
      <c r="G133" s="226" t="s">
        <v>1716</v>
      </c>
      <c r="H133" s="226" t="s">
        <v>2106</v>
      </c>
      <c r="I133" s="226" t="s">
        <v>2333</v>
      </c>
      <c r="J133" s="428">
        <v>550.0</v>
      </c>
      <c r="K133" s="428">
        <v>750.0</v>
      </c>
      <c r="L133" s="428">
        <v>950.0</v>
      </c>
      <c r="M133" s="226" t="s">
        <v>3073</v>
      </c>
      <c r="N133" s="375"/>
      <c r="O133" s="375"/>
      <c r="P133" s="226" t="s">
        <v>2453</v>
      </c>
      <c r="Q133" s="428" t="s">
        <v>306</v>
      </c>
      <c r="R133" s="439"/>
      <c r="S133" s="413"/>
      <c r="T133" s="225"/>
      <c r="U133" s="225"/>
      <c r="V133" s="225"/>
      <c r="W133" s="225"/>
      <c r="X133" s="225"/>
      <c r="Y133" s="225"/>
      <c r="Z133" s="225"/>
    </row>
    <row r="134">
      <c r="A134" s="427" t="s">
        <v>3074</v>
      </c>
      <c r="B134" s="427" t="s">
        <v>2201</v>
      </c>
      <c r="C134" s="427" t="s">
        <v>3075</v>
      </c>
      <c r="D134" s="226" t="s">
        <v>2451</v>
      </c>
      <c r="E134" s="226" t="s">
        <v>84</v>
      </c>
      <c r="F134" s="226">
        <v>5100.0</v>
      </c>
      <c r="G134" s="226" t="s">
        <v>1716</v>
      </c>
      <c r="H134" s="226" t="s">
        <v>2106</v>
      </c>
      <c r="I134" s="226" t="s">
        <v>2333</v>
      </c>
      <c r="J134" s="428">
        <v>4500.0</v>
      </c>
      <c r="K134" s="428">
        <v>6500.0</v>
      </c>
      <c r="L134" s="428">
        <v>9500.0</v>
      </c>
      <c r="M134" s="226" t="s">
        <v>3076</v>
      </c>
      <c r="N134" s="375"/>
      <c r="O134" s="375"/>
      <c r="P134" s="226" t="s">
        <v>2453</v>
      </c>
      <c r="Q134" s="428" t="s">
        <v>75</v>
      </c>
      <c r="R134" s="439"/>
      <c r="S134" s="413"/>
      <c r="T134" s="225"/>
      <c r="U134" s="225"/>
      <c r="V134" s="225"/>
      <c r="W134" s="225"/>
      <c r="X134" s="225"/>
      <c r="Y134" s="225"/>
      <c r="Z134" s="225"/>
    </row>
    <row r="135">
      <c r="A135" s="427" t="s">
        <v>3077</v>
      </c>
      <c r="B135" s="427" t="s">
        <v>2206</v>
      </c>
      <c r="C135" s="427" t="s">
        <v>3078</v>
      </c>
      <c r="D135" s="226" t="s">
        <v>2451</v>
      </c>
      <c r="E135" s="226" t="s">
        <v>84</v>
      </c>
      <c r="F135" s="226">
        <v>5100.0</v>
      </c>
      <c r="G135" s="226" t="s">
        <v>1716</v>
      </c>
      <c r="H135" s="226" t="s">
        <v>2106</v>
      </c>
      <c r="I135" s="226" t="s">
        <v>2333</v>
      </c>
      <c r="J135" s="428">
        <v>3500.0</v>
      </c>
      <c r="K135" s="428">
        <v>5000.0</v>
      </c>
      <c r="L135" s="428">
        <v>7500.0</v>
      </c>
      <c r="M135" s="226" t="s">
        <v>3079</v>
      </c>
      <c r="N135" s="375"/>
      <c r="O135" s="375"/>
      <c r="P135" s="226" t="s">
        <v>2453</v>
      </c>
      <c r="Q135" s="428" t="s">
        <v>306</v>
      </c>
      <c r="R135" s="439"/>
      <c r="S135" s="413"/>
      <c r="T135" s="225"/>
      <c r="U135" s="225"/>
      <c r="V135" s="225"/>
      <c r="W135" s="225"/>
      <c r="X135" s="225"/>
      <c r="Y135" s="225"/>
      <c r="Z135" s="225"/>
    </row>
    <row r="136">
      <c r="A136" s="427" t="s">
        <v>3080</v>
      </c>
      <c r="B136" s="427" t="s">
        <v>2206</v>
      </c>
      <c r="C136" s="427" t="s">
        <v>3081</v>
      </c>
      <c r="D136" s="226" t="s">
        <v>2764</v>
      </c>
      <c r="E136" s="226" t="s">
        <v>84</v>
      </c>
      <c r="F136" s="226">
        <v>5100.0</v>
      </c>
      <c r="G136" s="226" t="s">
        <v>1716</v>
      </c>
      <c r="H136" s="226" t="s">
        <v>2106</v>
      </c>
      <c r="I136" s="226" t="s">
        <v>2333</v>
      </c>
      <c r="J136" s="428">
        <v>8.0</v>
      </c>
      <c r="K136" s="428">
        <v>12.0</v>
      </c>
      <c r="L136" s="428">
        <v>18.0</v>
      </c>
      <c r="M136" s="226" t="s">
        <v>3082</v>
      </c>
      <c r="N136" s="226" t="s">
        <v>3083</v>
      </c>
      <c r="O136" s="375"/>
      <c r="P136" s="226" t="s">
        <v>2083</v>
      </c>
      <c r="Q136" s="428" t="s">
        <v>187</v>
      </c>
      <c r="R136" s="428" t="s">
        <v>3084</v>
      </c>
      <c r="S136" s="413"/>
      <c r="T136" s="225"/>
      <c r="U136" s="225"/>
      <c r="V136" s="225"/>
      <c r="W136" s="225"/>
      <c r="X136" s="225"/>
      <c r="Y136" s="225"/>
      <c r="Z136" s="225"/>
    </row>
    <row r="137">
      <c r="A137" s="427" t="s">
        <v>3085</v>
      </c>
      <c r="B137" s="427" t="s">
        <v>2206</v>
      </c>
      <c r="C137" s="427" t="s">
        <v>3086</v>
      </c>
      <c r="D137" s="226" t="s">
        <v>2764</v>
      </c>
      <c r="E137" s="226" t="s">
        <v>84</v>
      </c>
      <c r="F137" s="226">
        <v>5100.0</v>
      </c>
      <c r="G137" s="226" t="s">
        <v>1716</v>
      </c>
      <c r="H137" s="226" t="s">
        <v>2106</v>
      </c>
      <c r="I137" s="226" t="s">
        <v>2333</v>
      </c>
      <c r="J137" s="428">
        <v>16.0</v>
      </c>
      <c r="K137" s="428">
        <v>24.0</v>
      </c>
      <c r="L137" s="428">
        <v>35.0</v>
      </c>
      <c r="M137" s="226" t="s">
        <v>3087</v>
      </c>
      <c r="N137" s="226" t="s">
        <v>3083</v>
      </c>
      <c r="O137" s="375"/>
      <c r="P137" s="226" t="s">
        <v>2083</v>
      </c>
      <c r="Q137" s="428" t="s">
        <v>187</v>
      </c>
      <c r="R137" s="428" t="s">
        <v>3084</v>
      </c>
      <c r="S137" s="413"/>
      <c r="T137" s="225"/>
      <c r="U137" s="225"/>
      <c r="V137" s="225"/>
      <c r="W137" s="225"/>
      <c r="X137" s="225"/>
      <c r="Y137" s="225"/>
      <c r="Z137" s="225"/>
    </row>
    <row r="138">
      <c r="A138" s="427" t="s">
        <v>3088</v>
      </c>
      <c r="B138" s="427" t="s">
        <v>2206</v>
      </c>
      <c r="C138" s="427" t="s">
        <v>3089</v>
      </c>
      <c r="D138" s="226" t="s">
        <v>2764</v>
      </c>
      <c r="E138" s="226" t="s">
        <v>84</v>
      </c>
      <c r="F138" s="226">
        <v>5100.0</v>
      </c>
      <c r="G138" s="226" t="s">
        <v>1716</v>
      </c>
      <c r="H138" s="226" t="s">
        <v>2106</v>
      </c>
      <c r="I138" s="226" t="s">
        <v>2333</v>
      </c>
      <c r="J138" s="428">
        <v>28.0</v>
      </c>
      <c r="K138" s="428">
        <v>42.0</v>
      </c>
      <c r="L138" s="428">
        <v>62.0</v>
      </c>
      <c r="M138" s="226" t="s">
        <v>3090</v>
      </c>
      <c r="N138" s="226" t="s">
        <v>3083</v>
      </c>
      <c r="O138" s="375"/>
      <c r="P138" s="226" t="s">
        <v>2083</v>
      </c>
      <c r="Q138" s="428" t="s">
        <v>187</v>
      </c>
      <c r="R138" s="428" t="s">
        <v>3084</v>
      </c>
      <c r="S138" s="413"/>
      <c r="T138" s="225"/>
      <c r="U138" s="225"/>
      <c r="V138" s="225"/>
      <c r="W138" s="225"/>
      <c r="X138" s="225"/>
      <c r="Y138" s="225"/>
      <c r="Z138" s="225"/>
    </row>
    <row r="139">
      <c r="A139" s="427" t="s">
        <v>3091</v>
      </c>
      <c r="B139" s="427" t="s">
        <v>2212</v>
      </c>
      <c r="C139" s="427" t="s">
        <v>3092</v>
      </c>
      <c r="D139" s="226" t="s">
        <v>2451</v>
      </c>
      <c r="E139" s="226" t="s">
        <v>84</v>
      </c>
      <c r="F139" s="226">
        <v>5100.0</v>
      </c>
      <c r="G139" s="226" t="s">
        <v>1716</v>
      </c>
      <c r="H139" s="226" t="s">
        <v>2106</v>
      </c>
      <c r="I139" s="226" t="s">
        <v>2333</v>
      </c>
      <c r="J139" s="428">
        <v>1200.0</v>
      </c>
      <c r="K139" s="428">
        <v>1600.0</v>
      </c>
      <c r="L139" s="428">
        <v>2200.0</v>
      </c>
      <c r="M139" s="226" t="s">
        <v>3094</v>
      </c>
      <c r="N139" s="375"/>
      <c r="O139" s="375"/>
      <c r="P139" s="226" t="s">
        <v>2453</v>
      </c>
      <c r="Q139" s="428" t="s">
        <v>337</v>
      </c>
      <c r="R139" s="439"/>
      <c r="S139" s="413"/>
      <c r="T139" s="225"/>
      <c r="U139" s="225"/>
      <c r="V139" s="225"/>
      <c r="W139" s="225"/>
      <c r="X139" s="225"/>
      <c r="Y139" s="225"/>
      <c r="Z139" s="225"/>
    </row>
    <row r="140">
      <c r="A140" s="427" t="s">
        <v>3095</v>
      </c>
      <c r="B140" s="427" t="s">
        <v>2212</v>
      </c>
      <c r="C140" s="427" t="s">
        <v>3096</v>
      </c>
      <c r="D140" s="226" t="s">
        <v>2451</v>
      </c>
      <c r="E140" s="226" t="s">
        <v>84</v>
      </c>
      <c r="F140" s="226">
        <v>5100.0</v>
      </c>
      <c r="G140" s="226" t="s">
        <v>1716</v>
      </c>
      <c r="H140" s="226" t="s">
        <v>2106</v>
      </c>
      <c r="I140" s="226" t="s">
        <v>2333</v>
      </c>
      <c r="J140" s="428">
        <v>850.0</v>
      </c>
      <c r="K140" s="428">
        <v>1100.0</v>
      </c>
      <c r="L140" s="428">
        <v>1450.0</v>
      </c>
      <c r="M140" s="226" t="s">
        <v>3100</v>
      </c>
      <c r="N140" s="375"/>
      <c r="O140" s="375"/>
      <c r="P140" s="226" t="s">
        <v>2453</v>
      </c>
      <c r="Q140" s="428" t="s">
        <v>306</v>
      </c>
      <c r="R140" s="439"/>
      <c r="S140" s="413"/>
      <c r="T140" s="225"/>
      <c r="U140" s="225"/>
      <c r="V140" s="225"/>
      <c r="W140" s="225"/>
      <c r="X140" s="225"/>
      <c r="Y140" s="225"/>
      <c r="Z140" s="225"/>
    </row>
    <row r="141">
      <c r="A141" s="427" t="s">
        <v>3101</v>
      </c>
      <c r="B141" s="427" t="s">
        <v>2212</v>
      </c>
      <c r="C141" s="427" t="s">
        <v>3102</v>
      </c>
      <c r="D141" s="226" t="s">
        <v>2451</v>
      </c>
      <c r="E141" s="226" t="s">
        <v>84</v>
      </c>
      <c r="F141" s="226">
        <v>5100.0</v>
      </c>
      <c r="G141" s="226" t="s">
        <v>1716</v>
      </c>
      <c r="H141" s="226" t="s">
        <v>2106</v>
      </c>
      <c r="I141" s="226" t="s">
        <v>2333</v>
      </c>
      <c r="J141" s="428">
        <v>1450.0</v>
      </c>
      <c r="K141" s="428">
        <v>1950.0</v>
      </c>
      <c r="L141" s="428">
        <v>2650.0</v>
      </c>
      <c r="M141" s="226" t="s">
        <v>3103</v>
      </c>
      <c r="N141" s="375"/>
      <c r="O141" s="375"/>
      <c r="P141" s="226" t="s">
        <v>2453</v>
      </c>
      <c r="Q141" s="428" t="s">
        <v>337</v>
      </c>
      <c r="R141" s="439"/>
      <c r="S141" s="413"/>
      <c r="T141" s="225"/>
      <c r="U141" s="225"/>
      <c r="V141" s="225"/>
      <c r="W141" s="225"/>
      <c r="X141" s="225"/>
      <c r="Y141" s="225"/>
      <c r="Z141" s="225"/>
    </row>
    <row r="142">
      <c r="A142" s="427" t="s">
        <v>3104</v>
      </c>
      <c r="B142" s="427" t="s">
        <v>2212</v>
      </c>
      <c r="C142" s="427" t="s">
        <v>3105</v>
      </c>
      <c r="D142" s="226" t="s">
        <v>2451</v>
      </c>
      <c r="E142" s="226" t="s">
        <v>84</v>
      </c>
      <c r="F142" s="226">
        <v>5100.0</v>
      </c>
      <c r="G142" s="226" t="s">
        <v>1716</v>
      </c>
      <c r="H142" s="226" t="s">
        <v>2106</v>
      </c>
      <c r="I142" s="226" t="s">
        <v>2333</v>
      </c>
      <c r="J142" s="428">
        <v>4500.0</v>
      </c>
      <c r="K142" s="428">
        <v>6500.0</v>
      </c>
      <c r="L142" s="428">
        <v>9500.0</v>
      </c>
      <c r="M142" s="226" t="s">
        <v>3106</v>
      </c>
      <c r="N142" s="375"/>
      <c r="O142" s="375"/>
      <c r="P142" s="226" t="s">
        <v>2453</v>
      </c>
      <c r="Q142" s="428" t="s">
        <v>337</v>
      </c>
      <c r="R142" s="439"/>
      <c r="S142" s="413"/>
      <c r="T142" s="225"/>
      <c r="U142" s="225"/>
      <c r="V142" s="225"/>
      <c r="W142" s="225"/>
      <c r="X142" s="225"/>
      <c r="Y142" s="225"/>
      <c r="Z142" s="225"/>
    </row>
    <row r="143">
      <c r="A143" s="427" t="s">
        <v>3107</v>
      </c>
      <c r="B143" s="427" t="s">
        <v>2212</v>
      </c>
      <c r="C143" s="427" t="s">
        <v>3108</v>
      </c>
      <c r="D143" s="226" t="s">
        <v>2451</v>
      </c>
      <c r="E143" s="226" t="s">
        <v>84</v>
      </c>
      <c r="F143" s="226">
        <v>5100.0</v>
      </c>
      <c r="G143" s="226" t="s">
        <v>1716</v>
      </c>
      <c r="H143" s="226" t="s">
        <v>2106</v>
      </c>
      <c r="I143" s="226" t="s">
        <v>2333</v>
      </c>
      <c r="J143" s="428">
        <v>1200.0</v>
      </c>
      <c r="K143" s="428">
        <v>1600.0</v>
      </c>
      <c r="L143" s="428">
        <v>2200.0</v>
      </c>
      <c r="M143" s="226" t="s">
        <v>3109</v>
      </c>
      <c r="N143" s="375"/>
      <c r="O143" s="375"/>
      <c r="P143" s="226" t="s">
        <v>3110</v>
      </c>
      <c r="Q143" s="428" t="s">
        <v>337</v>
      </c>
      <c r="R143" s="439"/>
      <c r="S143" s="413"/>
      <c r="T143" s="225"/>
      <c r="U143" s="225"/>
      <c r="V143" s="225"/>
      <c r="W143" s="225"/>
      <c r="X143" s="225"/>
      <c r="Y143" s="225"/>
      <c r="Z143" s="225"/>
    </row>
    <row r="144">
      <c r="A144" s="427" t="s">
        <v>3111</v>
      </c>
      <c r="B144" s="427" t="s">
        <v>2215</v>
      </c>
      <c r="C144" s="427" t="s">
        <v>3112</v>
      </c>
      <c r="D144" s="226" t="s">
        <v>2451</v>
      </c>
      <c r="E144" s="226" t="s">
        <v>84</v>
      </c>
      <c r="F144" s="226">
        <v>5100.0</v>
      </c>
      <c r="G144" s="226" t="s">
        <v>1716</v>
      </c>
      <c r="H144" s="226" t="s">
        <v>2106</v>
      </c>
      <c r="I144" s="226" t="s">
        <v>2333</v>
      </c>
      <c r="J144" s="428">
        <v>1200.0</v>
      </c>
      <c r="K144" s="428">
        <v>1600.0</v>
      </c>
      <c r="L144" s="428">
        <v>2200.0</v>
      </c>
      <c r="M144" s="226" t="s">
        <v>3113</v>
      </c>
      <c r="N144" s="375"/>
      <c r="O144" s="375"/>
      <c r="P144" s="226" t="s">
        <v>2453</v>
      </c>
      <c r="Q144" s="428" t="s">
        <v>306</v>
      </c>
      <c r="R144" s="439"/>
      <c r="S144" s="413"/>
      <c r="T144" s="225"/>
      <c r="U144" s="225"/>
      <c r="V144" s="225"/>
      <c r="W144" s="225"/>
      <c r="X144" s="225"/>
      <c r="Y144" s="225"/>
      <c r="Z144" s="225"/>
    </row>
    <row r="145">
      <c r="A145" s="427" t="s">
        <v>3114</v>
      </c>
      <c r="B145" s="427" t="s">
        <v>2215</v>
      </c>
      <c r="C145" s="427" t="s">
        <v>3115</v>
      </c>
      <c r="D145" s="226" t="s">
        <v>2764</v>
      </c>
      <c r="E145" s="226" t="s">
        <v>84</v>
      </c>
      <c r="F145" s="226">
        <v>5100.0</v>
      </c>
      <c r="G145" s="226" t="s">
        <v>1716</v>
      </c>
      <c r="H145" s="226" t="s">
        <v>2106</v>
      </c>
      <c r="I145" s="226" t="s">
        <v>2333</v>
      </c>
      <c r="J145" s="428">
        <v>1800.0</v>
      </c>
      <c r="K145" s="428">
        <v>2400.0</v>
      </c>
      <c r="L145" s="428">
        <v>3200.0</v>
      </c>
      <c r="M145" s="226" t="s">
        <v>3116</v>
      </c>
      <c r="N145" s="226" t="s">
        <v>3117</v>
      </c>
      <c r="O145" s="375"/>
      <c r="P145" s="226" t="s">
        <v>3118</v>
      </c>
      <c r="Q145" s="428" t="s">
        <v>75</v>
      </c>
      <c r="R145" s="428" t="s">
        <v>3119</v>
      </c>
      <c r="S145" s="413"/>
      <c r="T145" s="225"/>
      <c r="U145" s="225"/>
      <c r="V145" s="225"/>
      <c r="W145" s="225"/>
      <c r="X145" s="225"/>
      <c r="Y145" s="225"/>
      <c r="Z145" s="225"/>
    </row>
    <row r="146">
      <c r="A146" s="427" t="s">
        <v>3120</v>
      </c>
      <c r="B146" s="427" t="s">
        <v>2215</v>
      </c>
      <c r="C146" s="427" t="s">
        <v>3121</v>
      </c>
      <c r="D146" s="226" t="s">
        <v>2764</v>
      </c>
      <c r="E146" s="226" t="s">
        <v>84</v>
      </c>
      <c r="F146" s="226">
        <v>5100.0</v>
      </c>
      <c r="G146" s="226" t="s">
        <v>1716</v>
      </c>
      <c r="H146" s="226" t="s">
        <v>2106</v>
      </c>
      <c r="I146" s="226" t="s">
        <v>2333</v>
      </c>
      <c r="J146" s="428">
        <v>2500.0</v>
      </c>
      <c r="K146" s="428">
        <v>3500.0</v>
      </c>
      <c r="L146" s="428">
        <v>5000.0</v>
      </c>
      <c r="M146" s="226" t="s">
        <v>3122</v>
      </c>
      <c r="N146" s="226" t="s">
        <v>3117</v>
      </c>
      <c r="O146" s="375"/>
      <c r="P146" s="226" t="s">
        <v>3118</v>
      </c>
      <c r="Q146" s="428" t="s">
        <v>75</v>
      </c>
      <c r="R146" s="428" t="s">
        <v>3119</v>
      </c>
      <c r="S146" s="413"/>
      <c r="T146" s="225"/>
      <c r="U146" s="225"/>
      <c r="V146" s="225"/>
      <c r="W146" s="225"/>
      <c r="X146" s="225"/>
      <c r="Y146" s="225"/>
      <c r="Z146" s="225"/>
    </row>
    <row r="147">
      <c r="A147" s="427" t="s">
        <v>3123</v>
      </c>
      <c r="B147" s="427" t="s">
        <v>2215</v>
      </c>
      <c r="C147" s="427" t="s">
        <v>3124</v>
      </c>
      <c r="D147" s="226" t="s">
        <v>2764</v>
      </c>
      <c r="E147" s="226" t="s">
        <v>84</v>
      </c>
      <c r="F147" s="226">
        <v>5100.0</v>
      </c>
      <c r="G147" s="226" t="s">
        <v>1716</v>
      </c>
      <c r="H147" s="226" t="s">
        <v>2106</v>
      </c>
      <c r="I147" s="226" t="s">
        <v>2333</v>
      </c>
      <c r="J147" s="428">
        <v>550.0</v>
      </c>
      <c r="K147" s="428">
        <v>750.0</v>
      </c>
      <c r="L147" s="428">
        <v>1000.0</v>
      </c>
      <c r="M147" s="226" t="s">
        <v>3125</v>
      </c>
      <c r="N147" s="226" t="s">
        <v>3117</v>
      </c>
      <c r="O147" s="375"/>
      <c r="P147" s="226" t="s">
        <v>3118</v>
      </c>
      <c r="Q147" s="428" t="s">
        <v>75</v>
      </c>
      <c r="R147" s="428" t="s">
        <v>3119</v>
      </c>
      <c r="S147" s="413"/>
      <c r="T147" s="225"/>
      <c r="U147" s="225"/>
      <c r="V147" s="225"/>
      <c r="W147" s="225"/>
      <c r="X147" s="225"/>
      <c r="Y147" s="225"/>
      <c r="Z147" s="225"/>
    </row>
    <row r="148">
      <c r="A148" s="427" t="s">
        <v>3126</v>
      </c>
      <c r="B148" s="427" t="s">
        <v>2219</v>
      </c>
      <c r="C148" s="427" t="s">
        <v>3127</v>
      </c>
      <c r="D148" s="226" t="s">
        <v>2764</v>
      </c>
      <c r="E148" s="226" t="s">
        <v>84</v>
      </c>
      <c r="F148" s="226">
        <v>5100.0</v>
      </c>
      <c r="G148" s="226" t="s">
        <v>1716</v>
      </c>
      <c r="H148" s="226" t="s">
        <v>2106</v>
      </c>
      <c r="I148" s="226" t="s">
        <v>2333</v>
      </c>
      <c r="J148" s="428">
        <v>4500.0</v>
      </c>
      <c r="K148" s="428">
        <v>6500.0</v>
      </c>
      <c r="L148" s="428">
        <v>9500.0</v>
      </c>
      <c r="M148" s="226" t="s">
        <v>3128</v>
      </c>
      <c r="N148" s="226" t="s">
        <v>3129</v>
      </c>
      <c r="O148" s="375"/>
      <c r="P148" s="226" t="s">
        <v>3110</v>
      </c>
      <c r="Q148" s="428" t="s">
        <v>75</v>
      </c>
      <c r="R148" s="428" t="s">
        <v>3130</v>
      </c>
      <c r="S148" s="413"/>
      <c r="T148" s="225"/>
      <c r="U148" s="225"/>
      <c r="V148" s="225"/>
      <c r="W148" s="225"/>
      <c r="X148" s="225"/>
      <c r="Y148" s="225"/>
      <c r="Z148" s="225"/>
    </row>
    <row r="149">
      <c r="A149" s="427" t="s">
        <v>3131</v>
      </c>
      <c r="B149" s="427" t="s">
        <v>2219</v>
      </c>
      <c r="C149" s="427" t="s">
        <v>3132</v>
      </c>
      <c r="D149" s="226" t="s">
        <v>2764</v>
      </c>
      <c r="E149" s="226" t="s">
        <v>84</v>
      </c>
      <c r="F149" s="226">
        <v>5100.0</v>
      </c>
      <c r="G149" s="226" t="s">
        <v>1716</v>
      </c>
      <c r="H149" s="226" t="s">
        <v>2106</v>
      </c>
      <c r="I149" s="226" t="s">
        <v>2333</v>
      </c>
      <c r="J149" s="428">
        <v>5500.0</v>
      </c>
      <c r="K149" s="428">
        <v>7500.0</v>
      </c>
      <c r="L149" s="428">
        <v>10500.0</v>
      </c>
      <c r="M149" s="226" t="s">
        <v>3133</v>
      </c>
      <c r="N149" s="226" t="s">
        <v>3129</v>
      </c>
      <c r="O149" s="375"/>
      <c r="P149" s="226" t="s">
        <v>3110</v>
      </c>
      <c r="Q149" s="428" t="s">
        <v>75</v>
      </c>
      <c r="R149" s="428" t="s">
        <v>3130</v>
      </c>
      <c r="S149" s="413"/>
      <c r="T149" s="225"/>
      <c r="U149" s="225"/>
      <c r="V149" s="225"/>
      <c r="W149" s="225"/>
      <c r="X149" s="225"/>
      <c r="Y149" s="225"/>
      <c r="Z149" s="225"/>
    </row>
    <row r="150">
      <c r="A150" s="427" t="s">
        <v>3134</v>
      </c>
      <c r="B150" s="427" t="s">
        <v>2219</v>
      </c>
      <c r="C150" s="427" t="s">
        <v>3135</v>
      </c>
      <c r="D150" s="226" t="s">
        <v>2764</v>
      </c>
      <c r="E150" s="226" t="s">
        <v>84</v>
      </c>
      <c r="F150" s="226">
        <v>5100.0</v>
      </c>
      <c r="G150" s="226" t="s">
        <v>1716</v>
      </c>
      <c r="H150" s="226" t="s">
        <v>2106</v>
      </c>
      <c r="I150" s="226" t="s">
        <v>2333</v>
      </c>
      <c r="J150" s="428">
        <v>4500.0</v>
      </c>
      <c r="K150" s="428">
        <v>6500.0</v>
      </c>
      <c r="L150" s="428">
        <v>9500.0</v>
      </c>
      <c r="M150" s="226" t="s">
        <v>3136</v>
      </c>
      <c r="N150" s="226" t="s">
        <v>3129</v>
      </c>
      <c r="O150" s="375"/>
      <c r="P150" s="226" t="s">
        <v>3110</v>
      </c>
      <c r="Q150" s="428" t="s">
        <v>75</v>
      </c>
      <c r="R150" s="428" t="s">
        <v>3130</v>
      </c>
      <c r="S150" s="413"/>
      <c r="T150" s="225"/>
      <c r="U150" s="225"/>
      <c r="V150" s="225"/>
      <c r="W150" s="225"/>
      <c r="X150" s="225"/>
      <c r="Y150" s="225"/>
      <c r="Z150" s="225"/>
    </row>
    <row r="151">
      <c r="A151" s="427" t="s">
        <v>3137</v>
      </c>
      <c r="B151" s="427" t="s">
        <v>2219</v>
      </c>
      <c r="C151" s="427" t="s">
        <v>3138</v>
      </c>
      <c r="D151" s="226" t="s">
        <v>2451</v>
      </c>
      <c r="E151" s="226" t="s">
        <v>84</v>
      </c>
      <c r="F151" s="226">
        <v>5100.0</v>
      </c>
      <c r="G151" s="226" t="s">
        <v>1716</v>
      </c>
      <c r="H151" s="226" t="s">
        <v>2106</v>
      </c>
      <c r="I151" s="226" t="s">
        <v>2333</v>
      </c>
      <c r="J151" s="428">
        <v>6500.0</v>
      </c>
      <c r="K151" s="428">
        <v>9500.0</v>
      </c>
      <c r="L151" s="428">
        <v>14000.0</v>
      </c>
      <c r="M151" s="226" t="s">
        <v>3139</v>
      </c>
      <c r="N151" s="375"/>
      <c r="O151" s="375"/>
      <c r="P151" s="226" t="s">
        <v>2453</v>
      </c>
      <c r="Q151" s="428" t="s">
        <v>306</v>
      </c>
      <c r="R151" s="439"/>
      <c r="S151" s="413"/>
      <c r="T151" s="225"/>
      <c r="U151" s="225"/>
      <c r="V151" s="225"/>
      <c r="W151" s="225"/>
      <c r="X151" s="225"/>
      <c r="Y151" s="225"/>
      <c r="Z151" s="225"/>
    </row>
    <row r="152">
      <c r="A152" s="427" t="s">
        <v>3140</v>
      </c>
      <c r="B152" s="427" t="s">
        <v>2223</v>
      </c>
      <c r="C152" s="427" t="s">
        <v>3141</v>
      </c>
      <c r="D152" s="226" t="s">
        <v>2451</v>
      </c>
      <c r="E152" s="226" t="s">
        <v>84</v>
      </c>
      <c r="F152" s="226">
        <v>5100.0</v>
      </c>
      <c r="G152" s="226" t="s">
        <v>1716</v>
      </c>
      <c r="H152" s="226" t="s">
        <v>2106</v>
      </c>
      <c r="I152" s="226" t="s">
        <v>2333</v>
      </c>
      <c r="J152" s="428">
        <v>5500.0</v>
      </c>
      <c r="K152" s="428">
        <v>7500.0</v>
      </c>
      <c r="L152" s="428">
        <v>11000.0</v>
      </c>
      <c r="M152" s="226" t="s">
        <v>3142</v>
      </c>
      <c r="N152" s="375"/>
      <c r="O152" s="375"/>
      <c r="P152" s="226" t="s">
        <v>2453</v>
      </c>
      <c r="Q152" s="428" t="s">
        <v>306</v>
      </c>
      <c r="R152" s="439"/>
      <c r="S152" s="413"/>
      <c r="T152" s="225"/>
      <c r="U152" s="225"/>
      <c r="V152" s="225"/>
      <c r="W152" s="225"/>
      <c r="X152" s="225"/>
      <c r="Y152" s="225"/>
      <c r="Z152" s="225"/>
    </row>
    <row r="153">
      <c r="A153" s="427" t="s">
        <v>3144</v>
      </c>
      <c r="B153" s="427" t="s">
        <v>2223</v>
      </c>
      <c r="C153" s="427" t="s">
        <v>3145</v>
      </c>
      <c r="D153" s="226" t="s">
        <v>2451</v>
      </c>
      <c r="E153" s="226" t="s">
        <v>84</v>
      </c>
      <c r="F153" s="226">
        <v>5100.0</v>
      </c>
      <c r="G153" s="226" t="s">
        <v>1716</v>
      </c>
      <c r="H153" s="226" t="s">
        <v>2106</v>
      </c>
      <c r="I153" s="226" t="s">
        <v>2333</v>
      </c>
      <c r="J153" s="428">
        <v>4500.0</v>
      </c>
      <c r="K153" s="428">
        <v>6500.0</v>
      </c>
      <c r="L153" s="428">
        <v>9500.0</v>
      </c>
      <c r="M153" s="226" t="s">
        <v>3146</v>
      </c>
      <c r="N153" s="375"/>
      <c r="O153" s="375"/>
      <c r="P153" s="226" t="s">
        <v>3118</v>
      </c>
      <c r="Q153" s="428" t="s">
        <v>75</v>
      </c>
      <c r="R153" s="439"/>
      <c r="S153" s="413"/>
      <c r="T153" s="225"/>
      <c r="U153" s="225"/>
      <c r="V153" s="225"/>
      <c r="W153" s="225"/>
      <c r="X153" s="225"/>
      <c r="Y153" s="225"/>
      <c r="Z153" s="225"/>
    </row>
    <row r="154">
      <c r="A154" s="427" t="s">
        <v>3150</v>
      </c>
      <c r="B154" s="427" t="s">
        <v>2223</v>
      </c>
      <c r="C154" s="427" t="s">
        <v>3151</v>
      </c>
      <c r="D154" s="226" t="s">
        <v>2451</v>
      </c>
      <c r="E154" s="226" t="s">
        <v>84</v>
      </c>
      <c r="F154" s="226">
        <v>5100.0</v>
      </c>
      <c r="G154" s="226" t="s">
        <v>1716</v>
      </c>
      <c r="H154" s="226" t="s">
        <v>2106</v>
      </c>
      <c r="I154" s="226" t="s">
        <v>2333</v>
      </c>
      <c r="J154" s="428">
        <v>4500.0</v>
      </c>
      <c r="K154" s="428">
        <v>6500.0</v>
      </c>
      <c r="L154" s="428">
        <v>9500.0</v>
      </c>
      <c r="M154" s="226" t="s">
        <v>3152</v>
      </c>
      <c r="N154" s="375"/>
      <c r="O154" s="375"/>
      <c r="P154" s="226" t="s">
        <v>2453</v>
      </c>
      <c r="Q154" s="428" t="s">
        <v>75</v>
      </c>
      <c r="R154" s="439"/>
      <c r="S154" s="413"/>
      <c r="T154" s="225"/>
      <c r="U154" s="225"/>
      <c r="V154" s="225"/>
      <c r="W154" s="225"/>
      <c r="X154" s="225"/>
      <c r="Y154" s="225"/>
      <c r="Z154" s="225"/>
    </row>
    <row r="155">
      <c r="A155" s="427" t="s">
        <v>3153</v>
      </c>
      <c r="B155" s="427" t="s">
        <v>2227</v>
      </c>
      <c r="C155" s="427" t="s">
        <v>3154</v>
      </c>
      <c r="D155" s="226" t="s">
        <v>2451</v>
      </c>
      <c r="E155" s="226" t="s">
        <v>84</v>
      </c>
      <c r="F155" s="226">
        <v>5100.0</v>
      </c>
      <c r="G155" s="226" t="s">
        <v>1716</v>
      </c>
      <c r="H155" s="226" t="s">
        <v>2106</v>
      </c>
      <c r="I155" s="226" t="s">
        <v>2333</v>
      </c>
      <c r="J155" s="428">
        <v>4500.0</v>
      </c>
      <c r="K155" s="428">
        <v>6500.0</v>
      </c>
      <c r="L155" s="428">
        <v>9500.0</v>
      </c>
      <c r="M155" s="226" t="s">
        <v>3155</v>
      </c>
      <c r="N155" s="375"/>
      <c r="O155" s="375"/>
      <c r="P155" s="226" t="s">
        <v>3118</v>
      </c>
      <c r="Q155" s="428" t="s">
        <v>75</v>
      </c>
      <c r="R155" s="439"/>
      <c r="S155" s="413"/>
      <c r="T155" s="225"/>
      <c r="U155" s="225"/>
      <c r="V155" s="225"/>
      <c r="W155" s="225"/>
      <c r="X155" s="225"/>
      <c r="Y155" s="225"/>
      <c r="Z155" s="225"/>
    </row>
    <row r="156">
      <c r="A156" s="427" t="s">
        <v>3156</v>
      </c>
      <c r="B156" s="427" t="s">
        <v>2227</v>
      </c>
      <c r="C156" s="427" t="s">
        <v>3157</v>
      </c>
      <c r="D156" s="226" t="s">
        <v>2451</v>
      </c>
      <c r="E156" s="226" t="s">
        <v>84</v>
      </c>
      <c r="F156" s="226">
        <v>5100.0</v>
      </c>
      <c r="G156" s="226" t="s">
        <v>1716</v>
      </c>
      <c r="H156" s="226" t="s">
        <v>2106</v>
      </c>
      <c r="I156" s="226" t="s">
        <v>2333</v>
      </c>
      <c r="J156" s="428">
        <v>3500.0</v>
      </c>
      <c r="K156" s="428">
        <v>5000.0</v>
      </c>
      <c r="L156" s="428">
        <v>7500.0</v>
      </c>
      <c r="M156" s="226" t="s">
        <v>3158</v>
      </c>
      <c r="N156" s="375"/>
      <c r="O156" s="375"/>
      <c r="P156" s="226" t="s">
        <v>3118</v>
      </c>
      <c r="Q156" s="428" t="s">
        <v>187</v>
      </c>
      <c r="R156" s="439"/>
      <c r="S156" s="413"/>
      <c r="T156" s="225"/>
      <c r="U156" s="225"/>
      <c r="V156" s="225"/>
      <c r="W156" s="225"/>
      <c r="X156" s="225"/>
      <c r="Y156" s="225"/>
      <c r="Z156" s="225"/>
    </row>
    <row r="157">
      <c r="A157" s="427" t="s">
        <v>3159</v>
      </c>
      <c r="B157" s="427" t="s">
        <v>2227</v>
      </c>
      <c r="C157" s="427" t="s">
        <v>3160</v>
      </c>
      <c r="D157" s="226" t="s">
        <v>2451</v>
      </c>
      <c r="E157" s="226" t="s">
        <v>84</v>
      </c>
      <c r="F157" s="226">
        <v>5100.0</v>
      </c>
      <c r="G157" s="226" t="s">
        <v>1716</v>
      </c>
      <c r="H157" s="226" t="s">
        <v>2106</v>
      </c>
      <c r="I157" s="226" t="s">
        <v>2333</v>
      </c>
      <c r="J157" s="428">
        <v>1500.0</v>
      </c>
      <c r="K157" s="428">
        <v>2200.0</v>
      </c>
      <c r="L157" s="428">
        <v>3200.0</v>
      </c>
      <c r="M157" s="226" t="s">
        <v>3161</v>
      </c>
      <c r="N157" s="375"/>
      <c r="O157" s="375"/>
      <c r="P157" s="226" t="s">
        <v>2083</v>
      </c>
      <c r="Q157" s="428" t="s">
        <v>187</v>
      </c>
      <c r="R157" s="439"/>
      <c r="S157" s="413"/>
      <c r="T157" s="225"/>
      <c r="U157" s="225"/>
      <c r="V157" s="225"/>
      <c r="W157" s="225"/>
      <c r="X157" s="225"/>
      <c r="Y157" s="225"/>
      <c r="Z157" s="225"/>
    </row>
    <row r="158">
      <c r="A158" s="427" t="s">
        <v>3162</v>
      </c>
      <c r="B158" s="427" t="s">
        <v>2227</v>
      </c>
      <c r="C158" s="427" t="s">
        <v>3163</v>
      </c>
      <c r="D158" s="226" t="s">
        <v>2451</v>
      </c>
      <c r="E158" s="226" t="s">
        <v>84</v>
      </c>
      <c r="F158" s="226">
        <v>5100.0</v>
      </c>
      <c r="G158" s="226" t="s">
        <v>1716</v>
      </c>
      <c r="H158" s="226" t="s">
        <v>2106</v>
      </c>
      <c r="I158" s="226" t="s">
        <v>2333</v>
      </c>
      <c r="J158" s="428">
        <v>3500.0</v>
      </c>
      <c r="K158" s="428">
        <v>5000.0</v>
      </c>
      <c r="L158" s="428">
        <v>7500.0</v>
      </c>
      <c r="M158" s="226" t="s">
        <v>3164</v>
      </c>
      <c r="N158" s="375"/>
      <c r="O158" s="375"/>
      <c r="P158" s="226" t="s">
        <v>2453</v>
      </c>
      <c r="Q158" s="428" t="s">
        <v>337</v>
      </c>
      <c r="R158" s="439"/>
      <c r="S158" s="413"/>
      <c r="T158" s="225"/>
      <c r="U158" s="225"/>
      <c r="V158" s="225"/>
      <c r="W158" s="225"/>
      <c r="X158" s="225"/>
      <c r="Y158" s="225"/>
      <c r="Z158" s="225"/>
    </row>
    <row r="159">
      <c r="A159" s="427" t="s">
        <v>3165</v>
      </c>
      <c r="B159" s="427" t="s">
        <v>2227</v>
      </c>
      <c r="C159" s="427" t="s">
        <v>3166</v>
      </c>
      <c r="D159" s="226" t="s">
        <v>2451</v>
      </c>
      <c r="E159" s="226" t="s">
        <v>84</v>
      </c>
      <c r="F159" s="226">
        <v>5100.0</v>
      </c>
      <c r="G159" s="226" t="s">
        <v>1716</v>
      </c>
      <c r="H159" s="226" t="s">
        <v>2106</v>
      </c>
      <c r="I159" s="226" t="s">
        <v>2333</v>
      </c>
      <c r="J159" s="428">
        <v>350.0</v>
      </c>
      <c r="K159" s="428">
        <v>500.0</v>
      </c>
      <c r="L159" s="428">
        <v>750.0</v>
      </c>
      <c r="M159" s="226" t="s">
        <v>3167</v>
      </c>
      <c r="N159" s="375"/>
      <c r="O159" s="375"/>
      <c r="P159" s="226" t="s">
        <v>3118</v>
      </c>
      <c r="Q159" s="428" t="s">
        <v>75</v>
      </c>
      <c r="R159" s="439"/>
      <c r="S159" s="413"/>
      <c r="T159" s="225"/>
      <c r="U159" s="225"/>
      <c r="V159" s="225"/>
      <c r="W159" s="225"/>
      <c r="X159" s="225"/>
      <c r="Y159" s="225"/>
      <c r="Z159" s="225"/>
    </row>
    <row r="160">
      <c r="A160" s="427" t="s">
        <v>3168</v>
      </c>
      <c r="B160" s="427" t="s">
        <v>1597</v>
      </c>
      <c r="C160" s="427" t="s">
        <v>2231</v>
      </c>
      <c r="D160" s="226" t="s">
        <v>2451</v>
      </c>
      <c r="E160" s="226" t="s">
        <v>84</v>
      </c>
      <c r="F160" s="226">
        <v>5100.0</v>
      </c>
      <c r="G160" s="226" t="s">
        <v>1716</v>
      </c>
      <c r="H160" s="226" t="s">
        <v>2106</v>
      </c>
      <c r="I160" s="226" t="s">
        <v>2591</v>
      </c>
      <c r="J160" s="428">
        <v>650.0</v>
      </c>
      <c r="K160" s="428">
        <v>950.0</v>
      </c>
      <c r="L160" s="428">
        <v>1450.0</v>
      </c>
      <c r="M160" s="226" t="s">
        <v>3169</v>
      </c>
      <c r="N160" s="375"/>
      <c r="O160" s="375"/>
      <c r="P160" s="226" t="s">
        <v>2083</v>
      </c>
      <c r="Q160" s="428" t="s">
        <v>209</v>
      </c>
      <c r="R160" s="428" t="s">
        <v>3168</v>
      </c>
      <c r="S160" s="413"/>
      <c r="T160" s="225"/>
      <c r="U160" s="225"/>
      <c r="V160" s="225"/>
      <c r="W160" s="225"/>
      <c r="X160" s="225"/>
      <c r="Y160" s="225"/>
      <c r="Z160" s="225"/>
    </row>
    <row r="161">
      <c r="A161" s="427" t="s">
        <v>2253</v>
      </c>
      <c r="B161" s="427" t="s">
        <v>1712</v>
      </c>
      <c r="C161" s="427" t="s">
        <v>2233</v>
      </c>
      <c r="D161" s="226" t="s">
        <v>2451</v>
      </c>
      <c r="E161" s="226" t="s">
        <v>84</v>
      </c>
      <c r="F161" s="226">
        <v>5100.0</v>
      </c>
      <c r="G161" s="226" t="s">
        <v>1716</v>
      </c>
      <c r="H161" s="226" t="s">
        <v>2106</v>
      </c>
      <c r="I161" s="226" t="s">
        <v>2591</v>
      </c>
      <c r="J161" s="428">
        <v>1250.0</v>
      </c>
      <c r="K161" s="428">
        <v>1850.0</v>
      </c>
      <c r="L161" s="428">
        <v>2650.0</v>
      </c>
      <c r="M161" s="226" t="s">
        <v>3170</v>
      </c>
      <c r="N161" s="375"/>
      <c r="O161" s="375"/>
      <c r="P161" s="226" t="s">
        <v>2083</v>
      </c>
      <c r="Q161" s="428" t="s">
        <v>209</v>
      </c>
      <c r="R161" s="428" t="s">
        <v>2253</v>
      </c>
      <c r="S161" s="413"/>
      <c r="T161" s="225"/>
      <c r="U161" s="225"/>
      <c r="V161" s="225"/>
      <c r="W161" s="225"/>
      <c r="X161" s="225"/>
      <c r="Y161" s="225"/>
      <c r="Z161" s="225"/>
    </row>
    <row r="162">
      <c r="A162" s="427" t="s">
        <v>3172</v>
      </c>
      <c r="B162" s="427" t="s">
        <v>2236</v>
      </c>
      <c r="C162" s="427" t="s">
        <v>2235</v>
      </c>
      <c r="D162" s="226" t="s">
        <v>2451</v>
      </c>
      <c r="E162" s="226" t="s">
        <v>84</v>
      </c>
      <c r="F162" s="226">
        <v>5100.0</v>
      </c>
      <c r="G162" s="226" t="s">
        <v>1716</v>
      </c>
      <c r="H162" s="226" t="s">
        <v>2106</v>
      </c>
      <c r="I162" s="226" t="s">
        <v>2591</v>
      </c>
      <c r="J162" s="428">
        <v>450.0</v>
      </c>
      <c r="K162" s="428">
        <v>650.0</v>
      </c>
      <c r="L162" s="428">
        <v>950.0</v>
      </c>
      <c r="M162" s="226" t="s">
        <v>3174</v>
      </c>
      <c r="N162" s="375"/>
      <c r="O162" s="375"/>
      <c r="P162" s="226" t="s">
        <v>2083</v>
      </c>
      <c r="Q162" s="428" t="s">
        <v>209</v>
      </c>
      <c r="R162" s="428" t="s">
        <v>3172</v>
      </c>
      <c r="S162" s="413"/>
      <c r="T162" s="225"/>
      <c r="U162" s="225"/>
      <c r="V162" s="225"/>
      <c r="W162" s="225"/>
      <c r="X162" s="225"/>
      <c r="Y162" s="225"/>
      <c r="Z162" s="225"/>
    </row>
    <row r="163">
      <c r="A163" s="427" t="s">
        <v>3175</v>
      </c>
      <c r="B163" s="427" t="s">
        <v>3176</v>
      </c>
      <c r="C163" s="427" t="s">
        <v>3177</v>
      </c>
      <c r="D163" s="226" t="s">
        <v>2451</v>
      </c>
      <c r="E163" s="226" t="s">
        <v>84</v>
      </c>
      <c r="F163" s="226">
        <v>5100.0</v>
      </c>
      <c r="G163" s="226" t="s">
        <v>1716</v>
      </c>
      <c r="H163" s="226" t="s">
        <v>2699</v>
      </c>
      <c r="I163" s="226" t="s">
        <v>2591</v>
      </c>
      <c r="J163" s="428">
        <v>850.0</v>
      </c>
      <c r="K163" s="428">
        <v>1250.0</v>
      </c>
      <c r="L163" s="428">
        <v>1850.0</v>
      </c>
      <c r="M163" s="226" t="s">
        <v>2701</v>
      </c>
      <c r="N163" s="375"/>
      <c r="O163" s="375"/>
      <c r="P163" s="226" t="s">
        <v>2083</v>
      </c>
      <c r="Q163" s="428" t="s">
        <v>75</v>
      </c>
      <c r="R163" s="428" t="s">
        <v>3175</v>
      </c>
      <c r="S163" s="413"/>
      <c r="T163" s="225"/>
      <c r="U163" s="225"/>
      <c r="V163" s="225"/>
      <c r="W163" s="225"/>
      <c r="X163" s="225"/>
      <c r="Y163" s="225"/>
      <c r="Z163" s="225"/>
    </row>
    <row r="164">
      <c r="A164" s="427" t="s">
        <v>3178</v>
      </c>
      <c r="B164" s="427" t="s">
        <v>3179</v>
      </c>
      <c r="C164" s="427" t="s">
        <v>3180</v>
      </c>
      <c r="D164" s="226" t="s">
        <v>2451</v>
      </c>
      <c r="E164" s="226" t="s">
        <v>84</v>
      </c>
      <c r="F164" s="226">
        <v>5100.0</v>
      </c>
      <c r="G164" s="226" t="s">
        <v>1716</v>
      </c>
      <c r="H164" s="226" t="s">
        <v>2699</v>
      </c>
      <c r="I164" s="226" t="s">
        <v>2591</v>
      </c>
      <c r="J164" s="428">
        <v>1650.0</v>
      </c>
      <c r="K164" s="428">
        <v>2450.0</v>
      </c>
      <c r="L164" s="428">
        <v>3550.0</v>
      </c>
      <c r="M164" s="226" t="s">
        <v>2706</v>
      </c>
      <c r="N164" s="375"/>
      <c r="O164" s="375"/>
      <c r="P164" s="226" t="s">
        <v>2083</v>
      </c>
      <c r="Q164" s="428" t="s">
        <v>165</v>
      </c>
      <c r="R164" s="428" t="s">
        <v>3178</v>
      </c>
      <c r="S164" s="413"/>
      <c r="T164" s="225"/>
      <c r="U164" s="225"/>
      <c r="V164" s="225"/>
      <c r="W164" s="225"/>
      <c r="X164" s="225"/>
      <c r="Y164" s="225"/>
      <c r="Z164" s="225"/>
    </row>
    <row r="165">
      <c r="A165" s="427" t="s">
        <v>3181</v>
      </c>
      <c r="B165" s="427" t="s">
        <v>3182</v>
      </c>
      <c r="C165" s="427" t="s">
        <v>3183</v>
      </c>
      <c r="D165" s="226" t="s">
        <v>2451</v>
      </c>
      <c r="E165" s="226" t="s">
        <v>84</v>
      </c>
      <c r="F165" s="226">
        <v>5100.0</v>
      </c>
      <c r="G165" s="226" t="s">
        <v>1716</v>
      </c>
      <c r="H165" s="226" t="s">
        <v>2699</v>
      </c>
      <c r="I165" s="226" t="s">
        <v>2591</v>
      </c>
      <c r="J165" s="428">
        <v>3500.0</v>
      </c>
      <c r="K165" s="428">
        <v>5000.0</v>
      </c>
      <c r="L165" s="428">
        <v>7500.0</v>
      </c>
      <c r="M165" s="226" t="s">
        <v>2715</v>
      </c>
      <c r="N165" s="375"/>
      <c r="O165" s="375"/>
      <c r="P165" s="226" t="s">
        <v>2083</v>
      </c>
      <c r="Q165" s="428" t="s">
        <v>187</v>
      </c>
      <c r="R165" s="428" t="s">
        <v>3181</v>
      </c>
      <c r="S165" s="413"/>
      <c r="T165" s="225"/>
      <c r="U165" s="225"/>
      <c r="V165" s="225"/>
      <c r="W165" s="225"/>
      <c r="X165" s="225"/>
      <c r="Y165" s="225"/>
      <c r="Z165" s="225"/>
    </row>
    <row r="166">
      <c r="A166" s="427" t="s">
        <v>3184</v>
      </c>
      <c r="B166" s="427" t="s">
        <v>3185</v>
      </c>
      <c r="C166" s="427" t="s">
        <v>3186</v>
      </c>
      <c r="D166" s="226" t="s">
        <v>2451</v>
      </c>
      <c r="E166" s="226" t="s">
        <v>84</v>
      </c>
      <c r="F166" s="226">
        <v>5100.0</v>
      </c>
      <c r="G166" s="226" t="s">
        <v>1716</v>
      </c>
      <c r="H166" s="226" t="s">
        <v>2699</v>
      </c>
      <c r="I166" s="226" t="s">
        <v>2591</v>
      </c>
      <c r="J166" s="428">
        <v>2500.0</v>
      </c>
      <c r="K166" s="428">
        <v>3500.0</v>
      </c>
      <c r="L166" s="428">
        <v>5000.0</v>
      </c>
      <c r="M166" s="226" t="s">
        <v>2721</v>
      </c>
      <c r="N166" s="375"/>
      <c r="O166" s="375"/>
      <c r="P166" s="226" t="s">
        <v>2083</v>
      </c>
      <c r="Q166" s="428" t="s">
        <v>209</v>
      </c>
      <c r="R166" s="428" t="s">
        <v>3184</v>
      </c>
      <c r="S166" s="413"/>
      <c r="T166" s="225"/>
      <c r="U166" s="225"/>
      <c r="V166" s="225"/>
      <c r="W166" s="225"/>
      <c r="X166" s="225"/>
      <c r="Y166" s="225"/>
      <c r="Z166" s="225"/>
    </row>
    <row r="167">
      <c r="A167" s="427" t="s">
        <v>3187</v>
      </c>
      <c r="B167" s="427" t="s">
        <v>3188</v>
      </c>
      <c r="C167" s="427" t="s">
        <v>3189</v>
      </c>
      <c r="D167" s="226" t="s">
        <v>2451</v>
      </c>
      <c r="E167" s="226" t="s">
        <v>84</v>
      </c>
      <c r="F167" s="226">
        <v>5100.0</v>
      </c>
      <c r="G167" s="226" t="s">
        <v>1716</v>
      </c>
      <c r="H167" s="226" t="s">
        <v>2699</v>
      </c>
      <c r="I167" s="226" t="s">
        <v>2591</v>
      </c>
      <c r="J167" s="428">
        <v>750.0</v>
      </c>
      <c r="K167" s="428">
        <v>1100.0</v>
      </c>
      <c r="L167" s="428">
        <v>1600.0</v>
      </c>
      <c r="M167" s="226" t="s">
        <v>2728</v>
      </c>
      <c r="N167" s="375"/>
      <c r="O167" s="375"/>
      <c r="P167" s="226" t="s">
        <v>2083</v>
      </c>
      <c r="Q167" s="428" t="s">
        <v>222</v>
      </c>
      <c r="R167" s="428" t="s">
        <v>3187</v>
      </c>
      <c r="S167" s="413"/>
      <c r="T167" s="225"/>
      <c r="U167" s="225"/>
      <c r="V167" s="225"/>
      <c r="W167" s="225"/>
      <c r="X167" s="225"/>
      <c r="Y167" s="225"/>
      <c r="Z167" s="225"/>
    </row>
    <row r="168">
      <c r="A168" s="427" t="s">
        <v>3190</v>
      </c>
      <c r="B168" s="427" t="s">
        <v>3191</v>
      </c>
      <c r="C168" s="427" t="s">
        <v>3192</v>
      </c>
      <c r="D168" s="226" t="s">
        <v>2451</v>
      </c>
      <c r="E168" s="226" t="s">
        <v>84</v>
      </c>
      <c r="F168" s="226">
        <v>5100.0</v>
      </c>
      <c r="G168" s="226" t="s">
        <v>1716</v>
      </c>
      <c r="H168" s="226" t="s">
        <v>2699</v>
      </c>
      <c r="I168" s="226" t="s">
        <v>2591</v>
      </c>
      <c r="J168" s="428">
        <v>750.0</v>
      </c>
      <c r="K168" s="428">
        <v>1100.0</v>
      </c>
      <c r="L168" s="428">
        <v>1600.0</v>
      </c>
      <c r="M168" s="226" t="s">
        <v>2732</v>
      </c>
      <c r="N168" s="375"/>
      <c r="O168" s="375"/>
      <c r="P168" s="226" t="s">
        <v>2083</v>
      </c>
      <c r="Q168" s="428" t="s">
        <v>256</v>
      </c>
      <c r="R168" s="428" t="s">
        <v>3190</v>
      </c>
      <c r="S168" s="413"/>
      <c r="T168" s="225"/>
      <c r="U168" s="225"/>
      <c r="V168" s="225"/>
      <c r="W168" s="225"/>
      <c r="X168" s="225"/>
      <c r="Y168" s="225"/>
      <c r="Z168" s="225"/>
    </row>
    <row r="169">
      <c r="A169" s="427" t="s">
        <v>3193</v>
      </c>
      <c r="B169" s="427" t="s">
        <v>3194</v>
      </c>
      <c r="C169" s="427" t="s">
        <v>3195</v>
      </c>
      <c r="D169" s="226" t="s">
        <v>2451</v>
      </c>
      <c r="E169" s="226" t="s">
        <v>84</v>
      </c>
      <c r="F169" s="226">
        <v>5100.0</v>
      </c>
      <c r="G169" s="226" t="s">
        <v>1716</v>
      </c>
      <c r="H169" s="226" t="s">
        <v>2699</v>
      </c>
      <c r="I169" s="226" t="s">
        <v>2591</v>
      </c>
      <c r="J169" s="428">
        <v>1250.0</v>
      </c>
      <c r="K169" s="428">
        <v>1850.0</v>
      </c>
      <c r="L169" s="428">
        <v>2650.0</v>
      </c>
      <c r="M169" s="226" t="s">
        <v>2741</v>
      </c>
      <c r="N169" s="375"/>
      <c r="O169" s="375"/>
      <c r="P169" s="226" t="s">
        <v>2083</v>
      </c>
      <c r="Q169" s="428" t="s">
        <v>306</v>
      </c>
      <c r="R169" s="428" t="s">
        <v>3193</v>
      </c>
      <c r="S169" s="413"/>
      <c r="T169" s="225"/>
      <c r="U169" s="225"/>
      <c r="V169" s="225"/>
      <c r="W169" s="225"/>
      <c r="X169" s="225"/>
      <c r="Y169" s="225"/>
      <c r="Z169" s="225"/>
    </row>
    <row r="170">
      <c r="A170" s="427" t="s">
        <v>3196</v>
      </c>
      <c r="B170" s="427" t="s">
        <v>3197</v>
      </c>
      <c r="C170" s="427" t="s">
        <v>3198</v>
      </c>
      <c r="D170" s="226" t="s">
        <v>2451</v>
      </c>
      <c r="E170" s="226" t="s">
        <v>84</v>
      </c>
      <c r="F170" s="226">
        <v>5100.0</v>
      </c>
      <c r="G170" s="226" t="s">
        <v>1716</v>
      </c>
      <c r="H170" s="226" t="s">
        <v>2699</v>
      </c>
      <c r="I170" s="226" t="s">
        <v>2591</v>
      </c>
      <c r="J170" s="428">
        <v>2800.0</v>
      </c>
      <c r="K170" s="428">
        <v>4000.0</v>
      </c>
      <c r="L170" s="428">
        <v>5800.0</v>
      </c>
      <c r="M170" s="226" t="s">
        <v>2745</v>
      </c>
      <c r="N170" s="375"/>
      <c r="O170" s="375"/>
      <c r="P170" s="226" t="s">
        <v>2083</v>
      </c>
      <c r="Q170" s="428" t="s">
        <v>337</v>
      </c>
      <c r="R170" s="428" t="s">
        <v>3196</v>
      </c>
      <c r="S170" s="413"/>
      <c r="T170" s="225"/>
      <c r="U170" s="225"/>
      <c r="V170" s="225"/>
      <c r="W170" s="225"/>
      <c r="X170" s="225"/>
      <c r="Y170" s="225"/>
      <c r="Z170" s="225"/>
    </row>
    <row r="171">
      <c r="A171" s="427" t="s">
        <v>3199</v>
      </c>
      <c r="B171" s="427" t="s">
        <v>3201</v>
      </c>
      <c r="C171" s="427" t="s">
        <v>3202</v>
      </c>
      <c r="D171" s="226" t="s">
        <v>2451</v>
      </c>
      <c r="E171" s="226" t="s">
        <v>84</v>
      </c>
      <c r="F171" s="226">
        <v>5100.0</v>
      </c>
      <c r="G171" s="226" t="s">
        <v>1716</v>
      </c>
      <c r="H171" s="226" t="s">
        <v>2699</v>
      </c>
      <c r="I171" s="226" t="s">
        <v>2591</v>
      </c>
      <c r="J171" s="428">
        <v>450.0</v>
      </c>
      <c r="K171" s="428">
        <v>650.0</v>
      </c>
      <c r="L171" s="428">
        <v>950.0</v>
      </c>
      <c r="M171" s="226" t="s">
        <v>2752</v>
      </c>
      <c r="N171" s="375"/>
      <c r="O171" s="375"/>
      <c r="P171" s="226" t="s">
        <v>2083</v>
      </c>
      <c r="Q171" s="428" t="s">
        <v>374</v>
      </c>
      <c r="R171" s="428" t="s">
        <v>3199</v>
      </c>
      <c r="S171" s="413"/>
      <c r="T171" s="225"/>
      <c r="U171" s="225"/>
      <c r="V171" s="225"/>
      <c r="W171" s="225"/>
      <c r="X171" s="225"/>
      <c r="Y171" s="225"/>
      <c r="Z171" s="225"/>
    </row>
    <row r="172">
      <c r="A172" s="427" t="s">
        <v>3206</v>
      </c>
      <c r="B172" s="427" t="s">
        <v>2240</v>
      </c>
      <c r="C172" s="427" t="s">
        <v>3207</v>
      </c>
      <c r="D172" s="226" t="s">
        <v>2451</v>
      </c>
      <c r="E172" s="226" t="s">
        <v>84</v>
      </c>
      <c r="F172" s="226">
        <v>5200.0</v>
      </c>
      <c r="G172" s="226" t="s">
        <v>1721</v>
      </c>
      <c r="H172" s="226" t="s">
        <v>2106</v>
      </c>
      <c r="I172" s="226" t="s">
        <v>2333</v>
      </c>
      <c r="J172" s="428">
        <v>850.0</v>
      </c>
      <c r="K172" s="428">
        <v>1250.0</v>
      </c>
      <c r="L172" s="428">
        <v>1850.0</v>
      </c>
      <c r="M172" s="226" t="s">
        <v>3208</v>
      </c>
      <c r="N172" s="375"/>
      <c r="O172" s="375"/>
      <c r="P172" s="226" t="s">
        <v>2453</v>
      </c>
      <c r="Q172" s="428" t="s">
        <v>306</v>
      </c>
      <c r="R172" s="439"/>
      <c r="S172" s="413"/>
      <c r="T172" s="225"/>
      <c r="U172" s="225"/>
      <c r="V172" s="225"/>
      <c r="W172" s="225"/>
      <c r="X172" s="225"/>
      <c r="Y172" s="225"/>
      <c r="Z172" s="225"/>
    </row>
    <row r="173">
      <c r="A173" s="427" t="s">
        <v>3209</v>
      </c>
      <c r="B173" s="427" t="s">
        <v>2240</v>
      </c>
      <c r="C173" s="427" t="s">
        <v>3210</v>
      </c>
      <c r="D173" s="226" t="s">
        <v>2764</v>
      </c>
      <c r="E173" s="226" t="s">
        <v>84</v>
      </c>
      <c r="F173" s="226">
        <v>5200.0</v>
      </c>
      <c r="G173" s="226" t="s">
        <v>1721</v>
      </c>
      <c r="H173" s="226" t="s">
        <v>2106</v>
      </c>
      <c r="I173" s="226" t="s">
        <v>2333</v>
      </c>
      <c r="J173" s="428">
        <v>1650.0</v>
      </c>
      <c r="K173" s="428">
        <v>2450.0</v>
      </c>
      <c r="L173" s="428">
        <v>3550.0</v>
      </c>
      <c r="M173" s="226" t="s">
        <v>3211</v>
      </c>
      <c r="N173" s="226" t="s">
        <v>3212</v>
      </c>
      <c r="O173" s="375"/>
      <c r="P173" s="226" t="s">
        <v>2453</v>
      </c>
      <c r="Q173" s="428" t="s">
        <v>463</v>
      </c>
      <c r="R173" s="428" t="s">
        <v>3213</v>
      </c>
      <c r="S173" s="413"/>
      <c r="T173" s="225"/>
      <c r="U173" s="225"/>
      <c r="V173" s="225"/>
      <c r="W173" s="225"/>
      <c r="X173" s="225"/>
      <c r="Y173" s="225"/>
      <c r="Z173" s="225"/>
    </row>
    <row r="174">
      <c r="A174" s="427" t="s">
        <v>3214</v>
      </c>
      <c r="B174" s="427" t="s">
        <v>2240</v>
      </c>
      <c r="C174" s="427" t="s">
        <v>3215</v>
      </c>
      <c r="D174" s="226" t="s">
        <v>2764</v>
      </c>
      <c r="E174" s="226" t="s">
        <v>84</v>
      </c>
      <c r="F174" s="226">
        <v>5200.0</v>
      </c>
      <c r="G174" s="226" t="s">
        <v>1721</v>
      </c>
      <c r="H174" s="226" t="s">
        <v>2106</v>
      </c>
      <c r="I174" s="226" t="s">
        <v>2333</v>
      </c>
      <c r="J174" s="428">
        <v>2500.0</v>
      </c>
      <c r="K174" s="428">
        <v>3500.0</v>
      </c>
      <c r="L174" s="428">
        <v>5000.0</v>
      </c>
      <c r="M174" s="226" t="s">
        <v>3216</v>
      </c>
      <c r="N174" s="226" t="s">
        <v>3212</v>
      </c>
      <c r="O174" s="375"/>
      <c r="P174" s="226" t="s">
        <v>2453</v>
      </c>
      <c r="Q174" s="428" t="s">
        <v>463</v>
      </c>
      <c r="R174" s="428" t="s">
        <v>3213</v>
      </c>
      <c r="S174" s="413"/>
      <c r="T174" s="225"/>
      <c r="U174" s="225"/>
      <c r="V174" s="225"/>
      <c r="W174" s="225"/>
      <c r="X174" s="225"/>
      <c r="Y174" s="225"/>
      <c r="Z174" s="225"/>
    </row>
    <row r="175">
      <c r="A175" s="427" t="s">
        <v>3217</v>
      </c>
      <c r="B175" s="427" t="s">
        <v>2240</v>
      </c>
      <c r="C175" s="427" t="s">
        <v>3218</v>
      </c>
      <c r="D175" s="226" t="s">
        <v>2764</v>
      </c>
      <c r="E175" s="226" t="s">
        <v>84</v>
      </c>
      <c r="F175" s="226">
        <v>5200.0</v>
      </c>
      <c r="G175" s="226" t="s">
        <v>1721</v>
      </c>
      <c r="H175" s="226" t="s">
        <v>2106</v>
      </c>
      <c r="I175" s="226" t="s">
        <v>2333</v>
      </c>
      <c r="J175" s="428">
        <v>7500.0</v>
      </c>
      <c r="K175" s="428">
        <v>12000.0</v>
      </c>
      <c r="L175" s="428">
        <v>18000.0</v>
      </c>
      <c r="M175" s="226" t="s">
        <v>3219</v>
      </c>
      <c r="N175" s="226" t="s">
        <v>3212</v>
      </c>
      <c r="O175" s="375"/>
      <c r="P175" s="226" t="s">
        <v>2453</v>
      </c>
      <c r="Q175" s="428" t="s">
        <v>463</v>
      </c>
      <c r="R175" s="428" t="s">
        <v>3213</v>
      </c>
      <c r="S175" s="413"/>
      <c r="T175" s="225"/>
      <c r="U175" s="225"/>
      <c r="V175" s="225"/>
      <c r="W175" s="225"/>
      <c r="X175" s="225"/>
      <c r="Y175" s="225"/>
      <c r="Z175" s="225"/>
    </row>
    <row r="176">
      <c r="A176" s="427" t="s">
        <v>3220</v>
      </c>
      <c r="B176" s="427" t="s">
        <v>2240</v>
      </c>
      <c r="C176" s="427" t="s">
        <v>3221</v>
      </c>
      <c r="D176" s="226" t="s">
        <v>2764</v>
      </c>
      <c r="E176" s="226" t="s">
        <v>84</v>
      </c>
      <c r="F176" s="226">
        <v>5200.0</v>
      </c>
      <c r="G176" s="226" t="s">
        <v>1721</v>
      </c>
      <c r="H176" s="226" t="s">
        <v>2106</v>
      </c>
      <c r="I176" s="226" t="s">
        <v>2333</v>
      </c>
      <c r="J176" s="428">
        <v>1800.0</v>
      </c>
      <c r="K176" s="428">
        <v>2500.0</v>
      </c>
      <c r="L176" s="428">
        <v>3500.0</v>
      </c>
      <c r="M176" s="226" t="s">
        <v>3222</v>
      </c>
      <c r="N176" s="226" t="s">
        <v>3223</v>
      </c>
      <c r="O176" s="375"/>
      <c r="P176" s="226" t="s">
        <v>2453</v>
      </c>
      <c r="Q176" s="428" t="s">
        <v>463</v>
      </c>
      <c r="R176" s="428" t="s">
        <v>3224</v>
      </c>
      <c r="S176" s="413"/>
      <c r="T176" s="225"/>
      <c r="U176" s="225"/>
      <c r="V176" s="225"/>
      <c r="W176" s="225"/>
      <c r="X176" s="225"/>
      <c r="Y176" s="225"/>
      <c r="Z176" s="225"/>
    </row>
    <row r="177">
      <c r="A177" s="427" t="s">
        <v>3225</v>
      </c>
      <c r="B177" s="427" t="s">
        <v>2240</v>
      </c>
      <c r="C177" s="427" t="s">
        <v>3226</v>
      </c>
      <c r="D177" s="226" t="s">
        <v>2764</v>
      </c>
      <c r="E177" s="226" t="s">
        <v>84</v>
      </c>
      <c r="F177" s="226">
        <v>5200.0</v>
      </c>
      <c r="G177" s="226" t="s">
        <v>1721</v>
      </c>
      <c r="H177" s="226" t="s">
        <v>2106</v>
      </c>
      <c r="I177" s="226" t="s">
        <v>2333</v>
      </c>
      <c r="J177" s="428">
        <v>650.0</v>
      </c>
      <c r="K177" s="428">
        <v>850.0</v>
      </c>
      <c r="L177" s="428">
        <v>1150.0</v>
      </c>
      <c r="M177" s="226" t="s">
        <v>3227</v>
      </c>
      <c r="N177" s="226" t="s">
        <v>3223</v>
      </c>
      <c r="O177" s="375"/>
      <c r="P177" s="226" t="s">
        <v>2453</v>
      </c>
      <c r="Q177" s="428" t="s">
        <v>463</v>
      </c>
      <c r="R177" s="428" t="s">
        <v>3224</v>
      </c>
      <c r="S177" s="413"/>
      <c r="T177" s="225"/>
      <c r="U177" s="225"/>
      <c r="V177" s="225"/>
      <c r="W177" s="225"/>
      <c r="X177" s="225"/>
      <c r="Y177" s="225"/>
      <c r="Z177" s="225"/>
    </row>
    <row r="178">
      <c r="A178" s="427" t="s">
        <v>3228</v>
      </c>
      <c r="B178" s="427" t="s">
        <v>2240</v>
      </c>
      <c r="C178" s="427" t="s">
        <v>3229</v>
      </c>
      <c r="D178" s="226" t="s">
        <v>2764</v>
      </c>
      <c r="E178" s="226" t="s">
        <v>84</v>
      </c>
      <c r="F178" s="226">
        <v>5200.0</v>
      </c>
      <c r="G178" s="226" t="s">
        <v>1721</v>
      </c>
      <c r="H178" s="226" t="s">
        <v>2106</v>
      </c>
      <c r="I178" s="226" t="s">
        <v>2333</v>
      </c>
      <c r="J178" s="428">
        <v>650.0</v>
      </c>
      <c r="K178" s="428">
        <v>850.0</v>
      </c>
      <c r="L178" s="428">
        <v>1150.0</v>
      </c>
      <c r="M178" s="226" t="s">
        <v>3230</v>
      </c>
      <c r="N178" s="226" t="s">
        <v>3223</v>
      </c>
      <c r="O178" s="375"/>
      <c r="P178" s="226" t="s">
        <v>2453</v>
      </c>
      <c r="Q178" s="428" t="s">
        <v>463</v>
      </c>
      <c r="R178" s="428" t="s">
        <v>3224</v>
      </c>
      <c r="S178" s="413"/>
      <c r="T178" s="225"/>
      <c r="U178" s="225"/>
      <c r="V178" s="225"/>
      <c r="W178" s="225"/>
      <c r="X178" s="225"/>
      <c r="Y178" s="225"/>
      <c r="Z178" s="225"/>
    </row>
    <row r="179">
      <c r="A179" s="427" t="s">
        <v>3231</v>
      </c>
      <c r="B179" s="427" t="s">
        <v>2251</v>
      </c>
      <c r="C179" s="427" t="s">
        <v>3232</v>
      </c>
      <c r="D179" s="226" t="s">
        <v>2451</v>
      </c>
      <c r="E179" s="226" t="s">
        <v>84</v>
      </c>
      <c r="F179" s="226">
        <v>5200.0</v>
      </c>
      <c r="G179" s="226" t="s">
        <v>1721</v>
      </c>
      <c r="H179" s="226" t="s">
        <v>2106</v>
      </c>
      <c r="I179" s="226" t="s">
        <v>2333</v>
      </c>
      <c r="J179" s="428">
        <v>550.0</v>
      </c>
      <c r="K179" s="428">
        <v>750.0</v>
      </c>
      <c r="L179" s="428">
        <v>1050.0</v>
      </c>
      <c r="M179" s="226" t="s">
        <v>3233</v>
      </c>
      <c r="N179" s="375"/>
      <c r="O179" s="375"/>
      <c r="P179" s="226" t="s">
        <v>2083</v>
      </c>
      <c r="Q179" s="428" t="s">
        <v>222</v>
      </c>
      <c r="R179" s="439"/>
      <c r="S179" s="413"/>
      <c r="T179" s="225"/>
      <c r="U179" s="225"/>
      <c r="V179" s="225"/>
      <c r="W179" s="225"/>
      <c r="X179" s="225"/>
      <c r="Y179" s="225"/>
      <c r="Z179" s="225"/>
    </row>
    <row r="180">
      <c r="A180" s="427" t="s">
        <v>3235</v>
      </c>
      <c r="B180" s="427" t="s">
        <v>2251</v>
      </c>
      <c r="C180" s="427" t="s">
        <v>3236</v>
      </c>
      <c r="D180" s="226" t="s">
        <v>2451</v>
      </c>
      <c r="E180" s="226" t="s">
        <v>84</v>
      </c>
      <c r="F180" s="226">
        <v>5200.0</v>
      </c>
      <c r="G180" s="226" t="s">
        <v>1721</v>
      </c>
      <c r="H180" s="226" t="s">
        <v>2106</v>
      </c>
      <c r="I180" s="226" t="s">
        <v>2333</v>
      </c>
      <c r="J180" s="428">
        <v>1200.0</v>
      </c>
      <c r="K180" s="428">
        <v>1600.0</v>
      </c>
      <c r="L180" s="428">
        <v>2200.0</v>
      </c>
      <c r="M180" s="226" t="s">
        <v>3237</v>
      </c>
      <c r="N180" s="375"/>
      <c r="O180" s="375"/>
      <c r="P180" s="226" t="s">
        <v>2453</v>
      </c>
      <c r="Q180" s="428" t="s">
        <v>306</v>
      </c>
      <c r="R180" s="439"/>
      <c r="S180" s="413"/>
      <c r="T180" s="225"/>
      <c r="U180" s="225"/>
      <c r="V180" s="225"/>
      <c r="W180" s="225"/>
      <c r="X180" s="225"/>
      <c r="Y180" s="225"/>
      <c r="Z180" s="225"/>
    </row>
    <row r="181">
      <c r="A181" s="427" t="s">
        <v>3240</v>
      </c>
      <c r="B181" s="427" t="s">
        <v>2276</v>
      </c>
      <c r="C181" s="427" t="s">
        <v>3241</v>
      </c>
      <c r="D181" s="226" t="s">
        <v>2451</v>
      </c>
      <c r="E181" s="226" t="s">
        <v>84</v>
      </c>
      <c r="F181" s="226">
        <v>5200.0</v>
      </c>
      <c r="G181" s="226" t="s">
        <v>1721</v>
      </c>
      <c r="H181" s="226" t="s">
        <v>2106</v>
      </c>
      <c r="I181" s="226" t="s">
        <v>2333</v>
      </c>
      <c r="J181" s="428">
        <v>650.0</v>
      </c>
      <c r="K181" s="428">
        <v>850.0</v>
      </c>
      <c r="L181" s="428">
        <v>1150.0</v>
      </c>
      <c r="M181" s="226" t="s">
        <v>3242</v>
      </c>
      <c r="N181" s="375"/>
      <c r="O181" s="375"/>
      <c r="P181" s="226" t="s">
        <v>2453</v>
      </c>
      <c r="Q181" s="428" t="s">
        <v>306</v>
      </c>
      <c r="R181" s="439"/>
      <c r="S181" s="413"/>
      <c r="T181" s="225"/>
      <c r="U181" s="225"/>
      <c r="V181" s="225"/>
      <c r="W181" s="225"/>
      <c r="X181" s="225"/>
      <c r="Y181" s="225"/>
      <c r="Z181" s="225"/>
    </row>
    <row r="182">
      <c r="A182" s="427" t="s">
        <v>3243</v>
      </c>
      <c r="B182" s="427" t="s">
        <v>2276</v>
      </c>
      <c r="C182" s="427" t="s">
        <v>3244</v>
      </c>
      <c r="D182" s="226" t="s">
        <v>2764</v>
      </c>
      <c r="E182" s="226" t="s">
        <v>84</v>
      </c>
      <c r="F182" s="226">
        <v>5200.0</v>
      </c>
      <c r="G182" s="226" t="s">
        <v>1721</v>
      </c>
      <c r="H182" s="226" t="s">
        <v>2106</v>
      </c>
      <c r="I182" s="226" t="s">
        <v>2333</v>
      </c>
      <c r="J182" s="428">
        <v>650.0</v>
      </c>
      <c r="K182" s="428">
        <v>850.0</v>
      </c>
      <c r="L182" s="428">
        <v>1150.0</v>
      </c>
      <c r="M182" s="226" t="s">
        <v>3245</v>
      </c>
      <c r="N182" s="226" t="s">
        <v>3246</v>
      </c>
      <c r="O182" s="375"/>
      <c r="P182" s="226" t="s">
        <v>3247</v>
      </c>
      <c r="Q182" s="428" t="s">
        <v>463</v>
      </c>
      <c r="R182" s="428" t="s">
        <v>3248</v>
      </c>
      <c r="S182" s="413"/>
      <c r="T182" s="225"/>
      <c r="U182" s="225"/>
      <c r="V182" s="225"/>
      <c r="W182" s="225"/>
      <c r="X182" s="225"/>
      <c r="Y182" s="225"/>
      <c r="Z182" s="225"/>
    </row>
    <row r="183">
      <c r="A183" s="427" t="s">
        <v>3249</v>
      </c>
      <c r="B183" s="427" t="s">
        <v>2276</v>
      </c>
      <c r="C183" s="427" t="s">
        <v>3250</v>
      </c>
      <c r="D183" s="226" t="s">
        <v>2764</v>
      </c>
      <c r="E183" s="226" t="s">
        <v>84</v>
      </c>
      <c r="F183" s="226">
        <v>5200.0</v>
      </c>
      <c r="G183" s="226" t="s">
        <v>1721</v>
      </c>
      <c r="H183" s="226" t="s">
        <v>2106</v>
      </c>
      <c r="I183" s="226" t="s">
        <v>2333</v>
      </c>
      <c r="J183" s="428">
        <v>450.0</v>
      </c>
      <c r="K183" s="428">
        <v>650.0</v>
      </c>
      <c r="L183" s="428">
        <v>950.0</v>
      </c>
      <c r="M183" s="226" t="s">
        <v>3251</v>
      </c>
      <c r="N183" s="226" t="s">
        <v>3246</v>
      </c>
      <c r="O183" s="375"/>
      <c r="P183" s="226" t="s">
        <v>3247</v>
      </c>
      <c r="Q183" s="428" t="s">
        <v>463</v>
      </c>
      <c r="R183" s="428" t="s">
        <v>3248</v>
      </c>
      <c r="S183" s="413"/>
      <c r="T183" s="225"/>
      <c r="U183" s="225"/>
      <c r="V183" s="225"/>
      <c r="W183" s="225"/>
      <c r="X183" s="225"/>
      <c r="Y183" s="225"/>
      <c r="Z183" s="225"/>
    </row>
    <row r="184">
      <c r="A184" s="427" t="s">
        <v>3252</v>
      </c>
      <c r="B184" s="427" t="s">
        <v>2276</v>
      </c>
      <c r="C184" s="427" t="s">
        <v>3253</v>
      </c>
      <c r="D184" s="226" t="s">
        <v>2764</v>
      </c>
      <c r="E184" s="226" t="s">
        <v>84</v>
      </c>
      <c r="F184" s="226">
        <v>5200.0</v>
      </c>
      <c r="G184" s="226" t="s">
        <v>1721</v>
      </c>
      <c r="H184" s="226" t="s">
        <v>2106</v>
      </c>
      <c r="I184" s="226" t="s">
        <v>2333</v>
      </c>
      <c r="J184" s="428">
        <v>1200.0</v>
      </c>
      <c r="K184" s="428">
        <v>1600.0</v>
      </c>
      <c r="L184" s="428">
        <v>2200.0</v>
      </c>
      <c r="M184" s="226" t="s">
        <v>3254</v>
      </c>
      <c r="N184" s="226" t="s">
        <v>3246</v>
      </c>
      <c r="O184" s="375"/>
      <c r="P184" s="226" t="s">
        <v>3247</v>
      </c>
      <c r="Q184" s="428" t="s">
        <v>463</v>
      </c>
      <c r="R184" s="428" t="s">
        <v>3248</v>
      </c>
      <c r="S184" s="413"/>
      <c r="T184" s="225"/>
      <c r="U184" s="225"/>
      <c r="V184" s="225"/>
      <c r="W184" s="225"/>
      <c r="X184" s="225"/>
      <c r="Y184" s="225"/>
      <c r="Z184" s="225"/>
    </row>
    <row r="185">
      <c r="A185" s="427" t="s">
        <v>3255</v>
      </c>
      <c r="B185" s="427" t="s">
        <v>2276</v>
      </c>
      <c r="C185" s="427" t="s">
        <v>3256</v>
      </c>
      <c r="D185" s="226" t="s">
        <v>2764</v>
      </c>
      <c r="E185" s="226" t="s">
        <v>84</v>
      </c>
      <c r="F185" s="226">
        <v>5200.0</v>
      </c>
      <c r="G185" s="226" t="s">
        <v>1721</v>
      </c>
      <c r="H185" s="226" t="s">
        <v>2106</v>
      </c>
      <c r="I185" s="226" t="s">
        <v>2333</v>
      </c>
      <c r="J185" s="428">
        <v>450.0</v>
      </c>
      <c r="K185" s="428">
        <v>600.0</v>
      </c>
      <c r="L185" s="428">
        <v>800.0</v>
      </c>
      <c r="M185" s="226" t="s">
        <v>3257</v>
      </c>
      <c r="N185" s="226" t="s">
        <v>3258</v>
      </c>
      <c r="O185" s="375"/>
      <c r="P185" s="226" t="s">
        <v>3247</v>
      </c>
      <c r="Q185" s="428" t="s">
        <v>463</v>
      </c>
      <c r="R185" s="428" t="s">
        <v>3259</v>
      </c>
      <c r="S185" s="413"/>
      <c r="T185" s="225"/>
      <c r="U185" s="225"/>
      <c r="V185" s="225"/>
      <c r="W185" s="225"/>
      <c r="X185" s="225"/>
      <c r="Y185" s="225"/>
      <c r="Z185" s="225"/>
    </row>
    <row r="186">
      <c r="A186" s="427" t="s">
        <v>3260</v>
      </c>
      <c r="B186" s="427" t="s">
        <v>2276</v>
      </c>
      <c r="C186" s="427" t="s">
        <v>3261</v>
      </c>
      <c r="D186" s="226" t="s">
        <v>2764</v>
      </c>
      <c r="E186" s="226" t="s">
        <v>84</v>
      </c>
      <c r="F186" s="226">
        <v>5200.0</v>
      </c>
      <c r="G186" s="226" t="s">
        <v>1721</v>
      </c>
      <c r="H186" s="226" t="s">
        <v>2106</v>
      </c>
      <c r="I186" s="226" t="s">
        <v>2333</v>
      </c>
      <c r="J186" s="428">
        <v>350.0</v>
      </c>
      <c r="K186" s="428">
        <v>450.0</v>
      </c>
      <c r="L186" s="428">
        <v>600.0</v>
      </c>
      <c r="M186" s="226" t="s">
        <v>3262</v>
      </c>
      <c r="N186" s="226" t="s">
        <v>3258</v>
      </c>
      <c r="O186" s="375"/>
      <c r="P186" s="226" t="s">
        <v>3247</v>
      </c>
      <c r="Q186" s="428" t="s">
        <v>463</v>
      </c>
      <c r="R186" s="428" t="s">
        <v>3259</v>
      </c>
      <c r="S186" s="413"/>
      <c r="T186" s="225"/>
      <c r="U186" s="225"/>
      <c r="V186" s="225"/>
      <c r="W186" s="225"/>
      <c r="X186" s="225"/>
      <c r="Y186" s="225"/>
      <c r="Z186" s="225"/>
    </row>
    <row r="187">
      <c r="A187" s="427" t="s">
        <v>3263</v>
      </c>
      <c r="B187" s="427" t="s">
        <v>2276</v>
      </c>
      <c r="C187" s="427" t="s">
        <v>3264</v>
      </c>
      <c r="D187" s="226" t="s">
        <v>2764</v>
      </c>
      <c r="E187" s="226" t="s">
        <v>84</v>
      </c>
      <c r="F187" s="226">
        <v>5200.0</v>
      </c>
      <c r="G187" s="226" t="s">
        <v>1721</v>
      </c>
      <c r="H187" s="226" t="s">
        <v>2106</v>
      </c>
      <c r="I187" s="226" t="s">
        <v>2333</v>
      </c>
      <c r="J187" s="428">
        <v>550.0</v>
      </c>
      <c r="K187" s="428">
        <v>750.0</v>
      </c>
      <c r="L187" s="428">
        <v>1050.0</v>
      </c>
      <c r="M187" s="226" t="s">
        <v>3265</v>
      </c>
      <c r="N187" s="226" t="s">
        <v>3258</v>
      </c>
      <c r="O187" s="375"/>
      <c r="P187" s="226" t="s">
        <v>3247</v>
      </c>
      <c r="Q187" s="428" t="s">
        <v>463</v>
      </c>
      <c r="R187" s="428" t="s">
        <v>3259</v>
      </c>
      <c r="S187" s="413"/>
      <c r="T187" s="225"/>
      <c r="U187" s="225"/>
      <c r="V187" s="225"/>
      <c r="W187" s="225"/>
      <c r="X187" s="225"/>
      <c r="Y187" s="225"/>
      <c r="Z187" s="225"/>
    </row>
    <row r="188">
      <c r="A188" s="427" t="s">
        <v>3266</v>
      </c>
      <c r="B188" s="427" t="s">
        <v>1321</v>
      </c>
      <c r="C188" s="427" t="s">
        <v>3267</v>
      </c>
      <c r="D188" s="226" t="s">
        <v>2451</v>
      </c>
      <c r="E188" s="226" t="s">
        <v>84</v>
      </c>
      <c r="F188" s="226">
        <v>5200.0</v>
      </c>
      <c r="G188" s="226" t="s">
        <v>1721</v>
      </c>
      <c r="H188" s="226" t="s">
        <v>2106</v>
      </c>
      <c r="I188" s="226" t="s">
        <v>2333</v>
      </c>
      <c r="J188" s="428">
        <v>4500.0</v>
      </c>
      <c r="K188" s="428">
        <v>6500.0</v>
      </c>
      <c r="L188" s="428">
        <v>9500.0</v>
      </c>
      <c r="M188" s="226" t="s">
        <v>3268</v>
      </c>
      <c r="N188" s="375"/>
      <c r="O188" s="375"/>
      <c r="P188" s="226" t="s">
        <v>2083</v>
      </c>
      <c r="Q188" s="428" t="s">
        <v>306</v>
      </c>
      <c r="R188" s="439"/>
      <c r="S188" s="413"/>
      <c r="T188" s="225"/>
      <c r="U188" s="225"/>
      <c r="V188" s="225"/>
      <c r="W188" s="225"/>
      <c r="X188" s="225"/>
      <c r="Y188" s="225"/>
      <c r="Z188" s="225"/>
    </row>
    <row r="189">
      <c r="A189" s="427" t="s">
        <v>3269</v>
      </c>
      <c r="B189" s="427" t="s">
        <v>1321</v>
      </c>
      <c r="C189" s="427" t="s">
        <v>3270</v>
      </c>
      <c r="D189" s="226" t="s">
        <v>2451</v>
      </c>
      <c r="E189" s="226" t="s">
        <v>84</v>
      </c>
      <c r="F189" s="226">
        <v>5200.0</v>
      </c>
      <c r="G189" s="226" t="s">
        <v>1721</v>
      </c>
      <c r="H189" s="226" t="s">
        <v>2106</v>
      </c>
      <c r="I189" s="226" t="s">
        <v>2333</v>
      </c>
      <c r="J189" s="428">
        <v>3500.0</v>
      </c>
      <c r="K189" s="428">
        <v>5000.0</v>
      </c>
      <c r="L189" s="428">
        <v>7500.0</v>
      </c>
      <c r="M189" s="226" t="s">
        <v>3271</v>
      </c>
      <c r="N189" s="375"/>
      <c r="O189" s="375"/>
      <c r="P189" s="226" t="s">
        <v>2083</v>
      </c>
      <c r="Q189" s="428" t="s">
        <v>306</v>
      </c>
      <c r="R189" s="439"/>
      <c r="S189" s="413"/>
      <c r="T189" s="225"/>
      <c r="U189" s="225"/>
      <c r="V189" s="225"/>
      <c r="W189" s="225"/>
      <c r="X189" s="225"/>
      <c r="Y189" s="225"/>
      <c r="Z189" s="225"/>
    </row>
    <row r="190">
      <c r="A190" s="427" t="s">
        <v>3272</v>
      </c>
      <c r="B190" s="427" t="s">
        <v>1321</v>
      </c>
      <c r="C190" s="427" t="s">
        <v>3273</v>
      </c>
      <c r="D190" s="226" t="s">
        <v>2451</v>
      </c>
      <c r="E190" s="226" t="s">
        <v>84</v>
      </c>
      <c r="F190" s="226">
        <v>5200.0</v>
      </c>
      <c r="G190" s="226" t="s">
        <v>1721</v>
      </c>
      <c r="H190" s="226" t="s">
        <v>2106</v>
      </c>
      <c r="I190" s="226" t="s">
        <v>2333</v>
      </c>
      <c r="J190" s="428">
        <v>4500.0</v>
      </c>
      <c r="K190" s="428">
        <v>6500.0</v>
      </c>
      <c r="L190" s="428">
        <v>9500.0</v>
      </c>
      <c r="M190" s="226" t="s">
        <v>3274</v>
      </c>
      <c r="N190" s="375"/>
      <c r="O190" s="375"/>
      <c r="P190" s="226" t="s">
        <v>2083</v>
      </c>
      <c r="Q190" s="428" t="s">
        <v>306</v>
      </c>
      <c r="R190" s="439"/>
      <c r="S190" s="413"/>
      <c r="T190" s="225"/>
      <c r="U190" s="225"/>
      <c r="V190" s="225"/>
      <c r="W190" s="225"/>
      <c r="X190" s="225"/>
      <c r="Y190" s="225"/>
      <c r="Z190" s="225"/>
    </row>
    <row r="191">
      <c r="A191" s="427" t="s">
        <v>3275</v>
      </c>
      <c r="B191" s="427" t="s">
        <v>1321</v>
      </c>
      <c r="C191" s="427" t="s">
        <v>3276</v>
      </c>
      <c r="D191" s="226" t="s">
        <v>2451</v>
      </c>
      <c r="E191" s="226" t="s">
        <v>84</v>
      </c>
      <c r="F191" s="226">
        <v>5200.0</v>
      </c>
      <c r="G191" s="226" t="s">
        <v>1721</v>
      </c>
      <c r="H191" s="226" t="s">
        <v>2106</v>
      </c>
      <c r="I191" s="226" t="s">
        <v>2333</v>
      </c>
      <c r="J191" s="428">
        <v>4500.0</v>
      </c>
      <c r="K191" s="428">
        <v>6500.0</v>
      </c>
      <c r="L191" s="428">
        <v>9500.0</v>
      </c>
      <c r="M191" s="226" t="s">
        <v>3278</v>
      </c>
      <c r="N191" s="375"/>
      <c r="O191" s="375"/>
      <c r="P191" s="226" t="s">
        <v>2453</v>
      </c>
      <c r="Q191" s="428" t="s">
        <v>306</v>
      </c>
      <c r="R191" s="439"/>
      <c r="S191" s="413"/>
      <c r="T191" s="225"/>
      <c r="U191" s="225"/>
      <c r="V191" s="225"/>
      <c r="W191" s="225"/>
      <c r="X191" s="225"/>
      <c r="Y191" s="225"/>
      <c r="Z191" s="225"/>
    </row>
    <row r="192">
      <c r="A192" s="427" t="s">
        <v>3279</v>
      </c>
      <c r="B192" s="427" t="s">
        <v>2284</v>
      </c>
      <c r="C192" s="427" t="s">
        <v>3280</v>
      </c>
      <c r="D192" s="226" t="s">
        <v>2451</v>
      </c>
      <c r="E192" s="226" t="s">
        <v>84</v>
      </c>
      <c r="F192" s="226">
        <v>5200.0</v>
      </c>
      <c r="G192" s="226" t="s">
        <v>1721</v>
      </c>
      <c r="H192" s="226" t="s">
        <v>2106</v>
      </c>
      <c r="I192" s="226" t="s">
        <v>2333</v>
      </c>
      <c r="J192" s="428">
        <v>5500.0</v>
      </c>
      <c r="K192" s="428">
        <v>7500.0</v>
      </c>
      <c r="L192" s="428">
        <v>11000.0</v>
      </c>
      <c r="M192" s="226" t="s">
        <v>3282</v>
      </c>
      <c r="N192" s="375"/>
      <c r="O192" s="375"/>
      <c r="P192" s="226" t="s">
        <v>2453</v>
      </c>
      <c r="Q192" s="428" t="s">
        <v>306</v>
      </c>
      <c r="R192" s="439"/>
      <c r="S192" s="413"/>
      <c r="T192" s="225"/>
      <c r="U192" s="225"/>
      <c r="V192" s="225"/>
      <c r="W192" s="225"/>
      <c r="X192" s="225"/>
      <c r="Y192" s="225"/>
      <c r="Z192" s="225"/>
    </row>
    <row r="193">
      <c r="A193" s="427" t="s">
        <v>3283</v>
      </c>
      <c r="B193" s="427" t="s">
        <v>2295</v>
      </c>
      <c r="C193" s="427" t="s">
        <v>3284</v>
      </c>
      <c r="D193" s="226" t="s">
        <v>2451</v>
      </c>
      <c r="E193" s="226" t="s">
        <v>84</v>
      </c>
      <c r="F193" s="226">
        <v>5200.0</v>
      </c>
      <c r="G193" s="226" t="s">
        <v>1721</v>
      </c>
      <c r="H193" s="226" t="s">
        <v>2106</v>
      </c>
      <c r="I193" s="226" t="s">
        <v>2333</v>
      </c>
      <c r="J193" s="428">
        <v>4500.0</v>
      </c>
      <c r="K193" s="428">
        <v>6500.0</v>
      </c>
      <c r="L193" s="428">
        <v>9500.0</v>
      </c>
      <c r="M193" s="226" t="s">
        <v>3285</v>
      </c>
      <c r="N193" s="375"/>
      <c r="O193" s="375"/>
      <c r="P193" s="226" t="s">
        <v>2453</v>
      </c>
      <c r="Q193" s="428" t="s">
        <v>306</v>
      </c>
      <c r="R193" s="439"/>
      <c r="S193" s="413"/>
      <c r="T193" s="225"/>
      <c r="U193" s="225"/>
      <c r="V193" s="225"/>
      <c r="W193" s="225"/>
      <c r="X193" s="225"/>
      <c r="Y193" s="225"/>
      <c r="Z193" s="225"/>
    </row>
    <row r="194">
      <c r="A194" s="427" t="s">
        <v>3286</v>
      </c>
      <c r="B194" s="427" t="s">
        <v>2310</v>
      </c>
      <c r="C194" s="427" t="s">
        <v>3287</v>
      </c>
      <c r="D194" s="226" t="s">
        <v>2451</v>
      </c>
      <c r="E194" s="226" t="s">
        <v>84</v>
      </c>
      <c r="F194" s="226">
        <v>5200.0</v>
      </c>
      <c r="G194" s="226" t="s">
        <v>1721</v>
      </c>
      <c r="H194" s="226" t="s">
        <v>2106</v>
      </c>
      <c r="I194" s="226" t="s">
        <v>2333</v>
      </c>
      <c r="J194" s="428">
        <v>4500.0</v>
      </c>
      <c r="K194" s="428">
        <v>6500.0</v>
      </c>
      <c r="L194" s="428">
        <v>9500.0</v>
      </c>
      <c r="M194" s="226" t="s">
        <v>3288</v>
      </c>
      <c r="N194" s="375"/>
      <c r="O194" s="375"/>
      <c r="P194" s="226" t="s">
        <v>2453</v>
      </c>
      <c r="Q194" s="428" t="s">
        <v>306</v>
      </c>
      <c r="R194" s="439"/>
      <c r="S194" s="413"/>
      <c r="T194" s="225"/>
      <c r="U194" s="225"/>
      <c r="V194" s="225"/>
      <c r="W194" s="225"/>
      <c r="X194" s="225"/>
      <c r="Y194" s="225"/>
      <c r="Z194" s="225"/>
    </row>
    <row r="195">
      <c r="A195" s="427" t="s">
        <v>3289</v>
      </c>
      <c r="B195" s="427" t="s">
        <v>2310</v>
      </c>
      <c r="C195" s="427" t="s">
        <v>3290</v>
      </c>
      <c r="D195" s="226" t="s">
        <v>2451</v>
      </c>
      <c r="E195" s="226" t="s">
        <v>84</v>
      </c>
      <c r="F195" s="226">
        <v>5200.0</v>
      </c>
      <c r="G195" s="226" t="s">
        <v>1721</v>
      </c>
      <c r="H195" s="226" t="s">
        <v>2106</v>
      </c>
      <c r="I195" s="226" t="s">
        <v>2333</v>
      </c>
      <c r="J195" s="428">
        <v>3500.0</v>
      </c>
      <c r="K195" s="428">
        <v>5000.0</v>
      </c>
      <c r="L195" s="428">
        <v>7500.0</v>
      </c>
      <c r="M195" s="226" t="s">
        <v>3291</v>
      </c>
      <c r="N195" s="375"/>
      <c r="O195" s="375"/>
      <c r="P195" s="226" t="s">
        <v>2453</v>
      </c>
      <c r="Q195" s="428" t="s">
        <v>337</v>
      </c>
      <c r="R195" s="439"/>
      <c r="S195" s="413"/>
      <c r="T195" s="225"/>
      <c r="U195" s="225"/>
      <c r="V195" s="225"/>
      <c r="W195" s="225"/>
      <c r="X195" s="225"/>
      <c r="Y195" s="225"/>
      <c r="Z195" s="225"/>
    </row>
    <row r="196">
      <c r="A196" s="427" t="s">
        <v>3292</v>
      </c>
      <c r="B196" s="427" t="s">
        <v>2314</v>
      </c>
      <c r="C196" s="427" t="s">
        <v>3293</v>
      </c>
      <c r="D196" s="226" t="s">
        <v>3294</v>
      </c>
      <c r="E196" s="226" t="s">
        <v>3295</v>
      </c>
      <c r="F196" s="226">
        <v>5200.0</v>
      </c>
      <c r="G196" s="226" t="s">
        <v>1721</v>
      </c>
      <c r="H196" s="226" t="s">
        <v>2106</v>
      </c>
      <c r="I196" s="226" t="s">
        <v>2333</v>
      </c>
      <c r="J196" s="428">
        <v>1500.0</v>
      </c>
      <c r="K196" s="428">
        <v>2200.0</v>
      </c>
      <c r="L196" s="428">
        <v>3200.0</v>
      </c>
      <c r="M196" s="226" t="s">
        <v>3296</v>
      </c>
      <c r="N196" s="375"/>
      <c r="O196" s="375"/>
      <c r="P196" s="226" t="s">
        <v>2453</v>
      </c>
      <c r="Q196" s="428" t="s">
        <v>306</v>
      </c>
      <c r="R196" s="439"/>
      <c r="S196" s="413"/>
      <c r="T196" s="225"/>
      <c r="U196" s="225"/>
      <c r="V196" s="225"/>
      <c r="W196" s="225"/>
      <c r="X196" s="225"/>
      <c r="Y196" s="225"/>
      <c r="Z196" s="225"/>
    </row>
    <row r="197">
      <c r="A197" s="427" t="s">
        <v>3297</v>
      </c>
      <c r="B197" s="427" t="s">
        <v>2314</v>
      </c>
      <c r="C197" s="427" t="s">
        <v>3298</v>
      </c>
      <c r="D197" s="226" t="s">
        <v>2451</v>
      </c>
      <c r="E197" s="226" t="s">
        <v>84</v>
      </c>
      <c r="F197" s="226">
        <v>5200.0</v>
      </c>
      <c r="G197" s="226" t="s">
        <v>1721</v>
      </c>
      <c r="H197" s="226" t="s">
        <v>2106</v>
      </c>
      <c r="I197" s="226" t="s">
        <v>2333</v>
      </c>
      <c r="J197" s="428">
        <v>3500.0</v>
      </c>
      <c r="K197" s="428">
        <v>5000.0</v>
      </c>
      <c r="L197" s="428">
        <v>7500.0</v>
      </c>
      <c r="M197" s="226" t="s">
        <v>3299</v>
      </c>
      <c r="N197" s="375"/>
      <c r="O197" s="375"/>
      <c r="P197" s="226" t="s">
        <v>2453</v>
      </c>
      <c r="Q197" s="428" t="s">
        <v>187</v>
      </c>
      <c r="R197" s="439"/>
      <c r="S197" s="413"/>
      <c r="T197" s="225"/>
      <c r="U197" s="225"/>
      <c r="V197" s="225"/>
      <c r="W197" s="225"/>
      <c r="X197" s="225"/>
      <c r="Y197" s="225"/>
      <c r="Z197" s="225"/>
    </row>
    <row r="198">
      <c r="A198" s="427" t="s">
        <v>3300</v>
      </c>
      <c r="B198" s="427" t="s">
        <v>2314</v>
      </c>
      <c r="C198" s="427" t="s">
        <v>3301</v>
      </c>
      <c r="D198" s="226" t="s">
        <v>3302</v>
      </c>
      <c r="E198" s="226" t="s">
        <v>84</v>
      </c>
      <c r="F198" s="226">
        <v>5200.0</v>
      </c>
      <c r="G198" s="226" t="s">
        <v>1721</v>
      </c>
      <c r="H198" s="226" t="s">
        <v>2106</v>
      </c>
      <c r="I198" s="226" t="s">
        <v>2333</v>
      </c>
      <c r="J198" s="428">
        <v>3500.0</v>
      </c>
      <c r="K198" s="428">
        <v>5000.0</v>
      </c>
      <c r="L198" s="428">
        <v>7500.0</v>
      </c>
      <c r="M198" s="226" t="s">
        <v>3303</v>
      </c>
      <c r="N198" s="375"/>
      <c r="O198" s="375"/>
      <c r="P198" s="226" t="s">
        <v>2453</v>
      </c>
      <c r="Q198" s="428" t="s">
        <v>187</v>
      </c>
      <c r="R198" s="439"/>
      <c r="S198" s="413"/>
      <c r="T198" s="225"/>
      <c r="U198" s="225"/>
      <c r="V198" s="225"/>
      <c r="W198" s="225"/>
      <c r="X198" s="225"/>
      <c r="Y198" s="225"/>
      <c r="Z198" s="225"/>
    </row>
    <row r="199">
      <c r="A199" s="427" t="s">
        <v>3304</v>
      </c>
      <c r="B199" s="427" t="s">
        <v>2314</v>
      </c>
      <c r="C199" s="427" t="s">
        <v>3305</v>
      </c>
      <c r="D199" s="226" t="s">
        <v>3294</v>
      </c>
      <c r="E199" s="226" t="s">
        <v>3295</v>
      </c>
      <c r="F199" s="226">
        <v>5200.0</v>
      </c>
      <c r="G199" s="226" t="s">
        <v>1721</v>
      </c>
      <c r="H199" s="226" t="s">
        <v>2106</v>
      </c>
      <c r="I199" s="226" t="s">
        <v>2333</v>
      </c>
      <c r="J199" s="428">
        <v>3500.0</v>
      </c>
      <c r="K199" s="428">
        <v>5000.0</v>
      </c>
      <c r="L199" s="428">
        <v>7500.0</v>
      </c>
      <c r="M199" s="226" t="s">
        <v>3306</v>
      </c>
      <c r="N199" s="375"/>
      <c r="O199" s="375"/>
      <c r="P199" s="226" t="s">
        <v>2453</v>
      </c>
      <c r="Q199" s="428" t="s">
        <v>306</v>
      </c>
      <c r="R199" s="439"/>
      <c r="S199" s="413"/>
      <c r="T199" s="225"/>
      <c r="U199" s="225"/>
      <c r="V199" s="225"/>
      <c r="W199" s="225"/>
      <c r="X199" s="225"/>
      <c r="Y199" s="225"/>
      <c r="Z199" s="225"/>
    </row>
    <row r="200">
      <c r="A200" s="427" t="s">
        <v>3307</v>
      </c>
      <c r="B200" s="427" t="s">
        <v>1719</v>
      </c>
      <c r="C200" s="427" t="s">
        <v>2327</v>
      </c>
      <c r="D200" s="226" t="s">
        <v>2451</v>
      </c>
      <c r="E200" s="226" t="s">
        <v>84</v>
      </c>
      <c r="F200" s="226">
        <v>5200.0</v>
      </c>
      <c r="G200" s="226" t="s">
        <v>1721</v>
      </c>
      <c r="H200" s="226" t="s">
        <v>2106</v>
      </c>
      <c r="I200" s="226" t="s">
        <v>2591</v>
      </c>
      <c r="J200" s="428">
        <v>3500.0</v>
      </c>
      <c r="K200" s="428">
        <v>5000.0</v>
      </c>
      <c r="L200" s="428">
        <v>7500.0</v>
      </c>
      <c r="M200" s="226" t="s">
        <v>3308</v>
      </c>
      <c r="N200" s="375"/>
      <c r="O200" s="375"/>
      <c r="P200" s="226" t="s">
        <v>2083</v>
      </c>
      <c r="Q200" s="428" t="s">
        <v>209</v>
      </c>
      <c r="R200" s="428" t="s">
        <v>3307</v>
      </c>
      <c r="S200" s="413"/>
      <c r="T200" s="225"/>
      <c r="U200" s="225"/>
      <c r="V200" s="225"/>
      <c r="W200" s="225"/>
      <c r="X200" s="225"/>
      <c r="Y200" s="225"/>
      <c r="Z200" s="225"/>
    </row>
    <row r="201">
      <c r="A201" s="427" t="s">
        <v>3309</v>
      </c>
      <c r="B201" s="427" t="s">
        <v>3310</v>
      </c>
      <c r="C201" s="427" t="s">
        <v>3311</v>
      </c>
      <c r="D201" s="226" t="s">
        <v>2451</v>
      </c>
      <c r="E201" s="226" t="s">
        <v>84</v>
      </c>
      <c r="F201" s="226">
        <v>5200.0</v>
      </c>
      <c r="G201" s="226" t="s">
        <v>1721</v>
      </c>
      <c r="H201" s="226" t="s">
        <v>2699</v>
      </c>
      <c r="I201" s="226" t="s">
        <v>2591</v>
      </c>
      <c r="J201" s="428">
        <v>2500.0</v>
      </c>
      <c r="K201" s="428">
        <v>3500.0</v>
      </c>
      <c r="L201" s="428">
        <v>5000.0</v>
      </c>
      <c r="M201" s="226" t="s">
        <v>2701</v>
      </c>
      <c r="N201" s="375"/>
      <c r="O201" s="375"/>
      <c r="P201" s="226" t="s">
        <v>2083</v>
      </c>
      <c r="Q201" s="428" t="s">
        <v>75</v>
      </c>
      <c r="R201" s="428" t="s">
        <v>3309</v>
      </c>
      <c r="S201" s="413"/>
      <c r="T201" s="225"/>
      <c r="U201" s="225"/>
      <c r="V201" s="225"/>
      <c r="W201" s="225"/>
      <c r="X201" s="225"/>
      <c r="Y201" s="225"/>
      <c r="Z201" s="225"/>
    </row>
    <row r="202">
      <c r="A202" s="427" t="s">
        <v>3312</v>
      </c>
      <c r="B202" s="427" t="s">
        <v>3314</v>
      </c>
      <c r="C202" s="427" t="s">
        <v>3315</v>
      </c>
      <c r="D202" s="226" t="s">
        <v>2451</v>
      </c>
      <c r="E202" s="226" t="s">
        <v>84</v>
      </c>
      <c r="F202" s="226">
        <v>5200.0</v>
      </c>
      <c r="G202" s="226" t="s">
        <v>1721</v>
      </c>
      <c r="H202" s="226" t="s">
        <v>2699</v>
      </c>
      <c r="I202" s="226" t="s">
        <v>2591</v>
      </c>
      <c r="J202" s="428">
        <v>3500.0</v>
      </c>
      <c r="K202" s="428">
        <v>5000.0</v>
      </c>
      <c r="L202" s="428">
        <v>7500.0</v>
      </c>
      <c r="M202" s="226" t="s">
        <v>2706</v>
      </c>
      <c r="N202" s="375"/>
      <c r="O202" s="375"/>
      <c r="P202" s="226" t="s">
        <v>2083</v>
      </c>
      <c r="Q202" s="428" t="s">
        <v>165</v>
      </c>
      <c r="R202" s="428" t="s">
        <v>3312</v>
      </c>
      <c r="S202" s="413"/>
      <c r="T202" s="225"/>
      <c r="U202" s="225"/>
      <c r="V202" s="225"/>
      <c r="W202" s="225"/>
      <c r="X202" s="225"/>
      <c r="Y202" s="225"/>
      <c r="Z202" s="225"/>
    </row>
    <row r="203">
      <c r="A203" s="427" t="s">
        <v>3318</v>
      </c>
      <c r="B203" s="427" t="s">
        <v>3319</v>
      </c>
      <c r="C203" s="427" t="s">
        <v>3320</v>
      </c>
      <c r="D203" s="226" t="s">
        <v>2451</v>
      </c>
      <c r="E203" s="226" t="s">
        <v>84</v>
      </c>
      <c r="F203" s="226">
        <v>5200.0</v>
      </c>
      <c r="G203" s="226" t="s">
        <v>1721</v>
      </c>
      <c r="H203" s="226" t="s">
        <v>2699</v>
      </c>
      <c r="I203" s="226" t="s">
        <v>2591</v>
      </c>
      <c r="J203" s="428">
        <v>6500.0</v>
      </c>
      <c r="K203" s="428">
        <v>9500.0</v>
      </c>
      <c r="L203" s="428">
        <v>14000.0</v>
      </c>
      <c r="M203" s="226" t="s">
        <v>2715</v>
      </c>
      <c r="N203" s="375"/>
      <c r="O203" s="375"/>
      <c r="P203" s="226" t="s">
        <v>2083</v>
      </c>
      <c r="Q203" s="428" t="s">
        <v>187</v>
      </c>
      <c r="R203" s="428" t="s">
        <v>3318</v>
      </c>
      <c r="S203" s="413"/>
      <c r="T203" s="225"/>
      <c r="U203" s="225"/>
      <c r="V203" s="225"/>
      <c r="W203" s="225"/>
      <c r="X203" s="225"/>
      <c r="Y203" s="225"/>
      <c r="Z203" s="225"/>
    </row>
    <row r="204">
      <c r="A204" s="427" t="s">
        <v>3321</v>
      </c>
      <c r="B204" s="427" t="s">
        <v>3322</v>
      </c>
      <c r="C204" s="427" t="s">
        <v>3323</v>
      </c>
      <c r="D204" s="226" t="s">
        <v>2451</v>
      </c>
      <c r="E204" s="226" t="s">
        <v>84</v>
      </c>
      <c r="F204" s="226">
        <v>5200.0</v>
      </c>
      <c r="G204" s="226" t="s">
        <v>1721</v>
      </c>
      <c r="H204" s="226" t="s">
        <v>2699</v>
      </c>
      <c r="I204" s="226" t="s">
        <v>2591</v>
      </c>
      <c r="J204" s="428">
        <v>450.0</v>
      </c>
      <c r="K204" s="428">
        <v>600.0</v>
      </c>
      <c r="L204" s="428">
        <v>800.0</v>
      </c>
      <c r="M204" s="226" t="s">
        <v>2721</v>
      </c>
      <c r="N204" s="375"/>
      <c r="O204" s="375"/>
      <c r="P204" s="226" t="s">
        <v>2083</v>
      </c>
      <c r="Q204" s="428" t="s">
        <v>209</v>
      </c>
      <c r="R204" s="428" t="s">
        <v>3321</v>
      </c>
      <c r="S204" s="413"/>
      <c r="T204" s="225"/>
      <c r="U204" s="225"/>
      <c r="V204" s="225"/>
      <c r="W204" s="225"/>
      <c r="X204" s="225"/>
      <c r="Y204" s="225"/>
      <c r="Z204" s="225"/>
    </row>
    <row r="205">
      <c r="A205" s="427" t="s">
        <v>3324</v>
      </c>
      <c r="B205" s="427" t="s">
        <v>3325</v>
      </c>
      <c r="C205" s="427" t="s">
        <v>3326</v>
      </c>
      <c r="D205" s="226" t="s">
        <v>2451</v>
      </c>
      <c r="E205" s="226" t="s">
        <v>84</v>
      </c>
      <c r="F205" s="226">
        <v>5200.0</v>
      </c>
      <c r="G205" s="226" t="s">
        <v>1721</v>
      </c>
      <c r="H205" s="226" t="s">
        <v>2699</v>
      </c>
      <c r="I205" s="226" t="s">
        <v>2591</v>
      </c>
      <c r="J205" s="428">
        <v>3500.0</v>
      </c>
      <c r="K205" s="428">
        <v>5000.0</v>
      </c>
      <c r="L205" s="428">
        <v>7500.0</v>
      </c>
      <c r="M205" s="226" t="s">
        <v>2728</v>
      </c>
      <c r="N205" s="375"/>
      <c r="O205" s="375"/>
      <c r="P205" s="226" t="s">
        <v>2083</v>
      </c>
      <c r="Q205" s="428" t="s">
        <v>222</v>
      </c>
      <c r="R205" s="428" t="s">
        <v>3324</v>
      </c>
      <c r="S205" s="413"/>
      <c r="T205" s="225"/>
      <c r="U205" s="225"/>
      <c r="V205" s="225"/>
      <c r="W205" s="225"/>
      <c r="X205" s="225"/>
      <c r="Y205" s="225"/>
      <c r="Z205" s="225"/>
    </row>
    <row r="206">
      <c r="A206" s="427" t="s">
        <v>3327</v>
      </c>
      <c r="B206" s="427" t="s">
        <v>3328</v>
      </c>
      <c r="C206" s="427" t="s">
        <v>3329</v>
      </c>
      <c r="D206" s="226" t="s">
        <v>2451</v>
      </c>
      <c r="E206" s="226" t="s">
        <v>84</v>
      </c>
      <c r="F206" s="226">
        <v>5200.0</v>
      </c>
      <c r="G206" s="226" t="s">
        <v>1721</v>
      </c>
      <c r="H206" s="226" t="s">
        <v>2699</v>
      </c>
      <c r="I206" s="226" t="s">
        <v>2591</v>
      </c>
      <c r="J206" s="428">
        <v>450.0</v>
      </c>
      <c r="K206" s="428">
        <v>650.0</v>
      </c>
      <c r="L206" s="428">
        <v>900.0</v>
      </c>
      <c r="M206" s="226" t="s">
        <v>2732</v>
      </c>
      <c r="N206" s="375"/>
      <c r="O206" s="375"/>
      <c r="P206" s="226" t="s">
        <v>2083</v>
      </c>
      <c r="Q206" s="428" t="s">
        <v>256</v>
      </c>
      <c r="R206" s="428" t="s">
        <v>3327</v>
      </c>
      <c r="S206" s="413"/>
      <c r="T206" s="225"/>
      <c r="U206" s="225"/>
      <c r="V206" s="225"/>
      <c r="W206" s="225"/>
      <c r="X206" s="225"/>
      <c r="Y206" s="225"/>
      <c r="Z206" s="225"/>
    </row>
    <row r="207">
      <c r="A207" s="427" t="s">
        <v>3330</v>
      </c>
      <c r="B207" s="427" t="s">
        <v>3331</v>
      </c>
      <c r="C207" s="427" t="s">
        <v>3332</v>
      </c>
      <c r="D207" s="226" t="s">
        <v>2451</v>
      </c>
      <c r="E207" s="226" t="s">
        <v>84</v>
      </c>
      <c r="F207" s="226">
        <v>5200.0</v>
      </c>
      <c r="G207" s="226" t="s">
        <v>1721</v>
      </c>
      <c r="H207" s="226" t="s">
        <v>2699</v>
      </c>
      <c r="I207" s="226" t="s">
        <v>2591</v>
      </c>
      <c r="J207" s="428">
        <v>950.0</v>
      </c>
      <c r="K207" s="428">
        <v>1350.0</v>
      </c>
      <c r="L207" s="428">
        <v>1850.0</v>
      </c>
      <c r="M207" s="226" t="s">
        <v>2741</v>
      </c>
      <c r="N207" s="375"/>
      <c r="O207" s="375"/>
      <c r="P207" s="226" t="s">
        <v>2083</v>
      </c>
      <c r="Q207" s="428" t="s">
        <v>306</v>
      </c>
      <c r="R207" s="428" t="s">
        <v>3330</v>
      </c>
      <c r="S207" s="413"/>
      <c r="T207" s="225"/>
      <c r="U207" s="225"/>
      <c r="V207" s="225"/>
      <c r="W207" s="225"/>
      <c r="X207" s="225"/>
      <c r="Y207" s="225"/>
      <c r="Z207" s="225"/>
    </row>
    <row r="208">
      <c r="A208" s="427" t="s">
        <v>3333</v>
      </c>
      <c r="B208" s="427" t="s">
        <v>3334</v>
      </c>
      <c r="C208" s="427" t="s">
        <v>3335</v>
      </c>
      <c r="D208" s="226" t="s">
        <v>2451</v>
      </c>
      <c r="E208" s="226" t="s">
        <v>84</v>
      </c>
      <c r="F208" s="226">
        <v>5200.0</v>
      </c>
      <c r="G208" s="226" t="s">
        <v>1721</v>
      </c>
      <c r="H208" s="226" t="s">
        <v>2699</v>
      </c>
      <c r="I208" s="226" t="s">
        <v>2591</v>
      </c>
      <c r="J208" s="428">
        <v>2500.0</v>
      </c>
      <c r="K208" s="428">
        <v>3500.0</v>
      </c>
      <c r="L208" s="428">
        <v>5000.0</v>
      </c>
      <c r="M208" s="226" t="s">
        <v>2745</v>
      </c>
      <c r="N208" s="375"/>
      <c r="O208" s="375"/>
      <c r="P208" s="226" t="s">
        <v>2083</v>
      </c>
      <c r="Q208" s="428" t="s">
        <v>337</v>
      </c>
      <c r="R208" s="428" t="s">
        <v>3333</v>
      </c>
      <c r="S208" s="413"/>
      <c r="T208" s="225"/>
      <c r="U208" s="225"/>
      <c r="V208" s="225"/>
      <c r="W208" s="225"/>
      <c r="X208" s="225"/>
      <c r="Y208" s="225"/>
      <c r="Z208" s="225"/>
    </row>
    <row r="209">
      <c r="A209" s="427" t="s">
        <v>3336</v>
      </c>
      <c r="B209" s="427" t="s">
        <v>3337</v>
      </c>
      <c r="C209" s="427" t="s">
        <v>3338</v>
      </c>
      <c r="D209" s="226" t="s">
        <v>2451</v>
      </c>
      <c r="E209" s="226" t="s">
        <v>84</v>
      </c>
      <c r="F209" s="226">
        <v>5200.0</v>
      </c>
      <c r="G209" s="226" t="s">
        <v>1721</v>
      </c>
      <c r="H209" s="226" t="s">
        <v>2699</v>
      </c>
      <c r="I209" s="226" t="s">
        <v>2591</v>
      </c>
      <c r="J209" s="428">
        <v>3500.0</v>
      </c>
      <c r="K209" s="428">
        <v>5000.0</v>
      </c>
      <c r="L209" s="428">
        <v>7500.0</v>
      </c>
      <c r="M209" s="226" t="s">
        <v>2752</v>
      </c>
      <c r="N209" s="375"/>
      <c r="O209" s="375"/>
      <c r="P209" s="226" t="s">
        <v>2083</v>
      </c>
      <c r="Q209" s="428" t="s">
        <v>374</v>
      </c>
      <c r="R209" s="428" t="s">
        <v>3336</v>
      </c>
      <c r="S209" s="413"/>
      <c r="T209" s="225"/>
      <c r="U209" s="225"/>
      <c r="V209" s="225"/>
      <c r="W209" s="225"/>
      <c r="X209" s="225"/>
      <c r="Y209" s="225"/>
      <c r="Z209" s="225"/>
    </row>
    <row r="210">
      <c r="A210" s="427" t="s">
        <v>3339</v>
      </c>
      <c r="B210" s="427" t="s">
        <v>2347</v>
      </c>
      <c r="C210" s="427" t="s">
        <v>3340</v>
      </c>
      <c r="D210" s="226" t="s">
        <v>2469</v>
      </c>
      <c r="E210" s="226" t="s">
        <v>2084</v>
      </c>
      <c r="F210" s="226">
        <v>5300.0</v>
      </c>
      <c r="G210" s="226" t="s">
        <v>1730</v>
      </c>
      <c r="H210" s="226" t="s">
        <v>2106</v>
      </c>
      <c r="I210" s="226" t="s">
        <v>2333</v>
      </c>
      <c r="J210" s="428">
        <v>1200.0</v>
      </c>
      <c r="K210" s="428">
        <v>1600.0</v>
      </c>
      <c r="L210" s="428">
        <v>2200.0</v>
      </c>
      <c r="M210" s="226" t="s">
        <v>3341</v>
      </c>
      <c r="N210" s="375"/>
      <c r="O210" s="375"/>
      <c r="P210" s="226" t="s">
        <v>2083</v>
      </c>
      <c r="Q210" s="428" t="s">
        <v>306</v>
      </c>
      <c r="R210" s="439"/>
      <c r="S210" s="413"/>
      <c r="T210" s="225"/>
      <c r="U210" s="225"/>
      <c r="V210" s="225"/>
      <c r="W210" s="225"/>
      <c r="X210" s="225"/>
      <c r="Y210" s="225"/>
      <c r="Z210" s="225"/>
    </row>
    <row r="211">
      <c r="A211" s="427" t="s">
        <v>3343</v>
      </c>
      <c r="B211" s="427" t="s">
        <v>2347</v>
      </c>
      <c r="C211" s="427" t="s">
        <v>3344</v>
      </c>
      <c r="D211" s="226" t="s">
        <v>2451</v>
      </c>
      <c r="E211" s="226" t="s">
        <v>84</v>
      </c>
      <c r="F211" s="226">
        <v>5300.0</v>
      </c>
      <c r="G211" s="226" t="s">
        <v>1730</v>
      </c>
      <c r="H211" s="226" t="s">
        <v>2106</v>
      </c>
      <c r="I211" s="226" t="s">
        <v>2333</v>
      </c>
      <c r="J211" s="428">
        <v>3500.0</v>
      </c>
      <c r="K211" s="428">
        <v>5000.0</v>
      </c>
      <c r="L211" s="428">
        <v>7500.0</v>
      </c>
      <c r="M211" s="226" t="s">
        <v>3346</v>
      </c>
      <c r="N211" s="375"/>
      <c r="O211" s="375"/>
      <c r="P211" s="226" t="s">
        <v>2083</v>
      </c>
      <c r="Q211" s="428" t="s">
        <v>222</v>
      </c>
      <c r="R211" s="439"/>
      <c r="S211" s="413"/>
      <c r="T211" s="225"/>
      <c r="U211" s="225"/>
      <c r="V211" s="225"/>
      <c r="W211" s="225"/>
      <c r="X211" s="225"/>
      <c r="Y211" s="225"/>
      <c r="Z211" s="225"/>
    </row>
    <row r="212">
      <c r="A212" s="427" t="s">
        <v>3347</v>
      </c>
      <c r="B212" s="427" t="s">
        <v>2347</v>
      </c>
      <c r="C212" s="427" t="s">
        <v>3348</v>
      </c>
      <c r="D212" s="226" t="s">
        <v>2451</v>
      </c>
      <c r="E212" s="226" t="s">
        <v>84</v>
      </c>
      <c r="F212" s="226">
        <v>5300.0</v>
      </c>
      <c r="G212" s="226" t="s">
        <v>1730</v>
      </c>
      <c r="H212" s="226" t="s">
        <v>2106</v>
      </c>
      <c r="I212" s="226" t="s">
        <v>2333</v>
      </c>
      <c r="J212" s="428">
        <v>2500.0</v>
      </c>
      <c r="K212" s="428">
        <v>3500.0</v>
      </c>
      <c r="L212" s="428">
        <v>5000.0</v>
      </c>
      <c r="M212" s="226" t="s">
        <v>3349</v>
      </c>
      <c r="N212" s="375"/>
      <c r="O212" s="375"/>
      <c r="P212" s="226" t="s">
        <v>2453</v>
      </c>
      <c r="Q212" s="428" t="s">
        <v>306</v>
      </c>
      <c r="R212" s="439"/>
      <c r="S212" s="413"/>
      <c r="T212" s="225"/>
      <c r="U212" s="225"/>
      <c r="V212" s="225"/>
      <c r="W212" s="225"/>
      <c r="X212" s="225"/>
      <c r="Y212" s="225"/>
      <c r="Z212" s="225"/>
    </row>
    <row r="213">
      <c r="A213" s="427" t="s">
        <v>3350</v>
      </c>
      <c r="B213" s="427" t="s">
        <v>2347</v>
      </c>
      <c r="C213" s="427" t="s">
        <v>3351</v>
      </c>
      <c r="D213" s="226" t="s">
        <v>2381</v>
      </c>
      <c r="E213" s="226" t="s">
        <v>2084</v>
      </c>
      <c r="F213" s="226">
        <v>5300.0</v>
      </c>
      <c r="G213" s="226" t="s">
        <v>1730</v>
      </c>
      <c r="H213" s="226" t="s">
        <v>2106</v>
      </c>
      <c r="I213" s="226" t="s">
        <v>2333</v>
      </c>
      <c r="J213" s="428">
        <v>2500.0</v>
      </c>
      <c r="K213" s="428">
        <v>3500.0</v>
      </c>
      <c r="L213" s="428">
        <v>5000.0</v>
      </c>
      <c r="M213" s="226" t="s">
        <v>3352</v>
      </c>
      <c r="N213" s="375"/>
      <c r="O213" s="375"/>
      <c r="P213" s="226" t="s">
        <v>2083</v>
      </c>
      <c r="Q213" s="428" t="s">
        <v>306</v>
      </c>
      <c r="R213" s="439"/>
      <c r="S213" s="413"/>
      <c r="T213" s="225"/>
      <c r="U213" s="225"/>
      <c r="V213" s="225"/>
      <c r="W213" s="225"/>
      <c r="X213" s="225"/>
      <c r="Y213" s="225"/>
      <c r="Z213" s="225"/>
    </row>
    <row r="214">
      <c r="A214" s="427" t="s">
        <v>3353</v>
      </c>
      <c r="B214" s="427" t="s">
        <v>2347</v>
      </c>
      <c r="C214" s="427" t="s">
        <v>3354</v>
      </c>
      <c r="D214" s="226" t="s">
        <v>2469</v>
      </c>
      <c r="E214" s="226" t="s">
        <v>2084</v>
      </c>
      <c r="F214" s="226">
        <v>5300.0</v>
      </c>
      <c r="G214" s="226" t="s">
        <v>1730</v>
      </c>
      <c r="H214" s="226" t="s">
        <v>2106</v>
      </c>
      <c r="I214" s="226" t="s">
        <v>2333</v>
      </c>
      <c r="J214" s="428">
        <v>3500.0</v>
      </c>
      <c r="K214" s="428">
        <v>5000.0</v>
      </c>
      <c r="L214" s="428">
        <v>7500.0</v>
      </c>
      <c r="M214" s="226" t="s">
        <v>3355</v>
      </c>
      <c r="N214" s="375"/>
      <c r="O214" s="375"/>
      <c r="P214" s="226" t="s">
        <v>2083</v>
      </c>
      <c r="Q214" s="428" t="s">
        <v>306</v>
      </c>
      <c r="R214" s="439"/>
      <c r="S214" s="413"/>
      <c r="T214" s="225"/>
      <c r="U214" s="225"/>
      <c r="V214" s="225"/>
      <c r="W214" s="225"/>
      <c r="X214" s="225"/>
      <c r="Y214" s="225"/>
      <c r="Z214" s="225"/>
    </row>
    <row r="215">
      <c r="A215" s="427" t="s">
        <v>3356</v>
      </c>
      <c r="B215" s="427" t="s">
        <v>2347</v>
      </c>
      <c r="C215" s="427" t="s">
        <v>3357</v>
      </c>
      <c r="D215" s="226" t="s">
        <v>2381</v>
      </c>
      <c r="E215" s="226" t="s">
        <v>2084</v>
      </c>
      <c r="F215" s="226">
        <v>5300.0</v>
      </c>
      <c r="G215" s="226" t="s">
        <v>1730</v>
      </c>
      <c r="H215" s="226" t="s">
        <v>2106</v>
      </c>
      <c r="I215" s="226" t="s">
        <v>2333</v>
      </c>
      <c r="J215" s="428">
        <v>4500.0</v>
      </c>
      <c r="K215" s="428">
        <v>6500.0</v>
      </c>
      <c r="L215" s="428">
        <v>9500.0</v>
      </c>
      <c r="M215" s="226" t="s">
        <v>3358</v>
      </c>
      <c r="N215" s="375"/>
      <c r="O215" s="375"/>
      <c r="P215" s="226" t="s">
        <v>2083</v>
      </c>
      <c r="Q215" s="428" t="s">
        <v>306</v>
      </c>
      <c r="R215" s="439"/>
      <c r="S215" s="413"/>
      <c r="T215" s="225"/>
      <c r="U215" s="225"/>
      <c r="V215" s="225"/>
      <c r="W215" s="225"/>
      <c r="X215" s="225"/>
      <c r="Y215" s="225"/>
      <c r="Z215" s="225"/>
    </row>
    <row r="216">
      <c r="A216" s="427" t="s">
        <v>3359</v>
      </c>
      <c r="B216" s="427" t="s">
        <v>2347</v>
      </c>
      <c r="C216" s="427" t="s">
        <v>3360</v>
      </c>
      <c r="D216" s="226" t="s">
        <v>2451</v>
      </c>
      <c r="E216" s="226" t="s">
        <v>84</v>
      </c>
      <c r="F216" s="226">
        <v>5300.0</v>
      </c>
      <c r="G216" s="226" t="s">
        <v>1730</v>
      </c>
      <c r="H216" s="226" t="s">
        <v>2106</v>
      </c>
      <c r="I216" s="226" t="s">
        <v>2333</v>
      </c>
      <c r="J216" s="428">
        <v>6500.0</v>
      </c>
      <c r="K216" s="428">
        <v>9500.0</v>
      </c>
      <c r="L216" s="428">
        <v>14000.0</v>
      </c>
      <c r="M216" s="226" t="s">
        <v>3361</v>
      </c>
      <c r="N216" s="375"/>
      <c r="O216" s="375"/>
      <c r="P216" s="226" t="s">
        <v>2453</v>
      </c>
      <c r="Q216" s="428" t="s">
        <v>337</v>
      </c>
      <c r="R216" s="439"/>
      <c r="S216" s="413"/>
      <c r="T216" s="225"/>
      <c r="U216" s="225"/>
      <c r="V216" s="225"/>
      <c r="W216" s="225"/>
      <c r="X216" s="225"/>
      <c r="Y216" s="225"/>
      <c r="Z216" s="225"/>
    </row>
    <row r="217">
      <c r="A217" s="427" t="s">
        <v>3362</v>
      </c>
      <c r="B217" s="427" t="s">
        <v>2347</v>
      </c>
      <c r="C217" s="427" t="s">
        <v>3363</v>
      </c>
      <c r="D217" s="226" t="s">
        <v>3302</v>
      </c>
      <c r="E217" s="226" t="s">
        <v>84</v>
      </c>
      <c r="F217" s="226">
        <v>5300.0</v>
      </c>
      <c r="G217" s="226" t="s">
        <v>1730</v>
      </c>
      <c r="H217" s="226" t="s">
        <v>2106</v>
      </c>
      <c r="I217" s="226" t="s">
        <v>2333</v>
      </c>
      <c r="J217" s="428">
        <v>3500.0</v>
      </c>
      <c r="K217" s="428">
        <v>5000.0</v>
      </c>
      <c r="L217" s="428">
        <v>7500.0</v>
      </c>
      <c r="M217" s="226" t="s">
        <v>3364</v>
      </c>
      <c r="N217" s="375"/>
      <c r="O217" s="375"/>
      <c r="P217" s="226" t="s">
        <v>3110</v>
      </c>
      <c r="Q217" s="428" t="s">
        <v>306</v>
      </c>
      <c r="R217" s="439"/>
      <c r="S217" s="413"/>
      <c r="T217" s="225"/>
      <c r="U217" s="225"/>
      <c r="V217" s="225"/>
      <c r="W217" s="225"/>
      <c r="X217" s="225"/>
      <c r="Y217" s="225"/>
      <c r="Z217" s="225"/>
    </row>
    <row r="218">
      <c r="A218" s="427" t="s">
        <v>3365</v>
      </c>
      <c r="B218" s="427" t="s">
        <v>2391</v>
      </c>
      <c r="C218" s="427" t="s">
        <v>3366</v>
      </c>
      <c r="D218" s="226" t="s">
        <v>2451</v>
      </c>
      <c r="E218" s="226" t="s">
        <v>84</v>
      </c>
      <c r="F218" s="226">
        <v>5300.0</v>
      </c>
      <c r="G218" s="226" t="s">
        <v>1730</v>
      </c>
      <c r="H218" s="226" t="s">
        <v>2106</v>
      </c>
      <c r="I218" s="226" t="s">
        <v>2333</v>
      </c>
      <c r="J218" s="428">
        <v>5500.0</v>
      </c>
      <c r="K218" s="428">
        <v>7500.0</v>
      </c>
      <c r="L218" s="428">
        <v>11000.0</v>
      </c>
      <c r="M218" s="226" t="s">
        <v>3367</v>
      </c>
      <c r="N218" s="375"/>
      <c r="O218" s="375"/>
      <c r="P218" s="226" t="s">
        <v>2083</v>
      </c>
      <c r="Q218" s="428" t="s">
        <v>222</v>
      </c>
      <c r="R218" s="439"/>
      <c r="S218" s="413"/>
      <c r="T218" s="225"/>
      <c r="U218" s="225"/>
      <c r="V218" s="225"/>
      <c r="W218" s="225"/>
      <c r="X218" s="225"/>
      <c r="Y218" s="225"/>
      <c r="Z218" s="225"/>
    </row>
    <row r="219">
      <c r="A219" s="427" t="s">
        <v>3368</v>
      </c>
      <c r="B219" s="427" t="s">
        <v>2391</v>
      </c>
      <c r="C219" s="427" t="s">
        <v>3369</v>
      </c>
      <c r="D219" s="226" t="s">
        <v>3302</v>
      </c>
      <c r="E219" s="226" t="s">
        <v>84</v>
      </c>
      <c r="F219" s="226">
        <v>5300.0</v>
      </c>
      <c r="G219" s="226" t="s">
        <v>1730</v>
      </c>
      <c r="H219" s="226" t="s">
        <v>2106</v>
      </c>
      <c r="I219" s="226" t="s">
        <v>2333</v>
      </c>
      <c r="J219" s="428">
        <v>4500.0</v>
      </c>
      <c r="K219" s="428">
        <v>6500.0</v>
      </c>
      <c r="L219" s="428">
        <v>9500.0</v>
      </c>
      <c r="M219" s="226" t="s">
        <v>3370</v>
      </c>
      <c r="N219" s="375"/>
      <c r="O219" s="375"/>
      <c r="P219" s="226" t="s">
        <v>3110</v>
      </c>
      <c r="Q219" s="428" t="s">
        <v>306</v>
      </c>
      <c r="R219" s="439"/>
      <c r="S219" s="413"/>
      <c r="T219" s="225"/>
      <c r="U219" s="225"/>
      <c r="V219" s="225"/>
      <c r="W219" s="225"/>
      <c r="X219" s="225"/>
      <c r="Y219" s="225"/>
      <c r="Z219" s="225"/>
    </row>
    <row r="220">
      <c r="A220" s="427" t="s">
        <v>3371</v>
      </c>
      <c r="B220" s="427" t="s">
        <v>2391</v>
      </c>
      <c r="C220" s="427" t="s">
        <v>3372</v>
      </c>
      <c r="D220" s="226" t="s">
        <v>2451</v>
      </c>
      <c r="E220" s="226" t="s">
        <v>84</v>
      </c>
      <c r="F220" s="226">
        <v>5300.0</v>
      </c>
      <c r="G220" s="226" t="s">
        <v>1730</v>
      </c>
      <c r="H220" s="226" t="s">
        <v>2106</v>
      </c>
      <c r="I220" s="226" t="s">
        <v>2333</v>
      </c>
      <c r="J220" s="428">
        <v>3500.0</v>
      </c>
      <c r="K220" s="428">
        <v>5000.0</v>
      </c>
      <c r="L220" s="428">
        <v>7500.0</v>
      </c>
      <c r="M220" s="226" t="s">
        <v>3374</v>
      </c>
      <c r="N220" s="375"/>
      <c r="O220" s="375"/>
      <c r="P220" s="226" t="s">
        <v>2453</v>
      </c>
      <c r="Q220" s="428" t="s">
        <v>337</v>
      </c>
      <c r="R220" s="439"/>
      <c r="S220" s="413"/>
      <c r="T220" s="225"/>
      <c r="U220" s="225"/>
      <c r="V220" s="225"/>
      <c r="W220" s="225"/>
      <c r="X220" s="225"/>
      <c r="Y220" s="225"/>
      <c r="Z220" s="225"/>
    </row>
    <row r="221">
      <c r="A221" s="427" t="s">
        <v>3377</v>
      </c>
      <c r="B221" s="427" t="s">
        <v>2391</v>
      </c>
      <c r="C221" s="427" t="s">
        <v>3378</v>
      </c>
      <c r="D221" s="226" t="s">
        <v>2451</v>
      </c>
      <c r="E221" s="226" t="s">
        <v>84</v>
      </c>
      <c r="F221" s="226">
        <v>5300.0</v>
      </c>
      <c r="G221" s="226" t="s">
        <v>1730</v>
      </c>
      <c r="H221" s="226" t="s">
        <v>2106</v>
      </c>
      <c r="I221" s="226" t="s">
        <v>2333</v>
      </c>
      <c r="J221" s="428">
        <v>2500.0</v>
      </c>
      <c r="K221" s="428">
        <v>3500.0</v>
      </c>
      <c r="L221" s="428">
        <v>5000.0</v>
      </c>
      <c r="M221" s="226" t="s">
        <v>3379</v>
      </c>
      <c r="N221" s="375"/>
      <c r="O221" s="375"/>
      <c r="P221" s="226" t="s">
        <v>2453</v>
      </c>
      <c r="Q221" s="428" t="s">
        <v>306</v>
      </c>
      <c r="R221" s="439"/>
      <c r="S221" s="413"/>
      <c r="T221" s="225"/>
      <c r="U221" s="225"/>
      <c r="V221" s="225"/>
      <c r="W221" s="225"/>
      <c r="X221" s="225"/>
      <c r="Y221" s="225"/>
      <c r="Z221" s="225"/>
    </row>
    <row r="222">
      <c r="A222" s="427" t="s">
        <v>3380</v>
      </c>
      <c r="B222" s="427" t="s">
        <v>2442</v>
      </c>
      <c r="C222" s="427" t="s">
        <v>3381</v>
      </c>
      <c r="D222" s="226" t="s">
        <v>2451</v>
      </c>
      <c r="E222" s="226" t="s">
        <v>84</v>
      </c>
      <c r="F222" s="226">
        <v>5300.0</v>
      </c>
      <c r="G222" s="226" t="s">
        <v>1730</v>
      </c>
      <c r="H222" s="226" t="s">
        <v>2106</v>
      </c>
      <c r="I222" s="226" t="s">
        <v>2333</v>
      </c>
      <c r="J222" s="428">
        <v>3500.0</v>
      </c>
      <c r="K222" s="428">
        <v>5000.0</v>
      </c>
      <c r="L222" s="428">
        <v>7500.0</v>
      </c>
      <c r="M222" s="226" t="s">
        <v>3382</v>
      </c>
      <c r="N222" s="375"/>
      <c r="O222" s="375"/>
      <c r="P222" s="226" t="s">
        <v>2453</v>
      </c>
      <c r="Q222" s="428" t="s">
        <v>337</v>
      </c>
      <c r="R222" s="439"/>
      <c r="S222" s="413"/>
      <c r="T222" s="225"/>
      <c r="U222" s="225"/>
      <c r="V222" s="225"/>
      <c r="W222" s="225"/>
      <c r="X222" s="225"/>
      <c r="Y222" s="225"/>
      <c r="Z222" s="225"/>
    </row>
    <row r="223">
      <c r="A223" s="427" t="s">
        <v>3383</v>
      </c>
      <c r="B223" s="427" t="s">
        <v>2442</v>
      </c>
      <c r="C223" s="427" t="s">
        <v>3384</v>
      </c>
      <c r="D223" s="226" t="s">
        <v>2451</v>
      </c>
      <c r="E223" s="226" t="s">
        <v>84</v>
      </c>
      <c r="F223" s="226">
        <v>5300.0</v>
      </c>
      <c r="G223" s="226" t="s">
        <v>1730</v>
      </c>
      <c r="H223" s="226" t="s">
        <v>2106</v>
      </c>
      <c r="I223" s="226" t="s">
        <v>2333</v>
      </c>
      <c r="J223" s="428">
        <v>3500.0</v>
      </c>
      <c r="K223" s="428">
        <v>5000.0</v>
      </c>
      <c r="L223" s="428">
        <v>7500.0</v>
      </c>
      <c r="M223" s="226" t="s">
        <v>3385</v>
      </c>
      <c r="N223" s="375"/>
      <c r="O223" s="375"/>
      <c r="P223" s="226" t="s">
        <v>2453</v>
      </c>
      <c r="Q223" s="428" t="s">
        <v>337</v>
      </c>
      <c r="R223" s="439"/>
      <c r="S223" s="413"/>
      <c r="T223" s="225"/>
      <c r="U223" s="225"/>
      <c r="V223" s="225"/>
      <c r="W223" s="225"/>
      <c r="X223" s="225"/>
      <c r="Y223" s="225"/>
      <c r="Z223" s="225"/>
    </row>
    <row r="224">
      <c r="A224" s="427" t="s">
        <v>3386</v>
      </c>
      <c r="B224" s="427" t="s">
        <v>2442</v>
      </c>
      <c r="C224" s="427" t="s">
        <v>3387</v>
      </c>
      <c r="D224" s="226" t="s">
        <v>2451</v>
      </c>
      <c r="E224" s="226" t="s">
        <v>84</v>
      </c>
      <c r="F224" s="226">
        <v>5300.0</v>
      </c>
      <c r="G224" s="226" t="s">
        <v>1730</v>
      </c>
      <c r="H224" s="226" t="s">
        <v>2106</v>
      </c>
      <c r="I224" s="226" t="s">
        <v>2333</v>
      </c>
      <c r="J224" s="428">
        <v>2500.0</v>
      </c>
      <c r="K224" s="428">
        <v>3500.0</v>
      </c>
      <c r="L224" s="428">
        <v>5000.0</v>
      </c>
      <c r="M224" s="226" t="s">
        <v>3388</v>
      </c>
      <c r="N224" s="375"/>
      <c r="O224" s="375"/>
      <c r="P224" s="226" t="s">
        <v>2083</v>
      </c>
      <c r="Q224" s="428" t="s">
        <v>222</v>
      </c>
      <c r="R224" s="439"/>
      <c r="S224" s="413"/>
      <c r="T224" s="225"/>
      <c r="U224" s="225"/>
      <c r="V224" s="225"/>
      <c r="W224" s="225"/>
      <c r="X224" s="225"/>
      <c r="Y224" s="225"/>
      <c r="Z224" s="225"/>
    </row>
    <row r="225">
      <c r="A225" s="427" t="s">
        <v>3389</v>
      </c>
      <c r="B225" s="427" t="s">
        <v>2442</v>
      </c>
      <c r="C225" s="427" t="s">
        <v>3390</v>
      </c>
      <c r="D225" s="226" t="s">
        <v>2451</v>
      </c>
      <c r="E225" s="226" t="s">
        <v>84</v>
      </c>
      <c r="F225" s="226">
        <v>5300.0</v>
      </c>
      <c r="G225" s="226" t="s">
        <v>1730</v>
      </c>
      <c r="H225" s="226" t="s">
        <v>2106</v>
      </c>
      <c r="I225" s="226" t="s">
        <v>2333</v>
      </c>
      <c r="J225" s="428">
        <v>1500.0</v>
      </c>
      <c r="K225" s="428">
        <v>2200.0</v>
      </c>
      <c r="L225" s="428">
        <v>3200.0</v>
      </c>
      <c r="M225" s="226" t="s">
        <v>3391</v>
      </c>
      <c r="N225" s="375"/>
      <c r="O225" s="375"/>
      <c r="P225" s="226" t="s">
        <v>2453</v>
      </c>
      <c r="Q225" s="428" t="s">
        <v>306</v>
      </c>
      <c r="R225" s="439"/>
      <c r="S225" s="413"/>
      <c r="T225" s="225"/>
      <c r="U225" s="225"/>
      <c r="V225" s="225"/>
      <c r="W225" s="225"/>
      <c r="X225" s="225"/>
      <c r="Y225" s="225"/>
      <c r="Z225" s="225"/>
    </row>
    <row r="226">
      <c r="A226" s="427" t="s">
        <v>3392</v>
      </c>
      <c r="B226" s="427" t="s">
        <v>2478</v>
      </c>
      <c r="C226" s="427" t="s">
        <v>3393</v>
      </c>
      <c r="D226" s="226" t="s">
        <v>2451</v>
      </c>
      <c r="E226" s="226" t="s">
        <v>84</v>
      </c>
      <c r="F226" s="226">
        <v>5300.0</v>
      </c>
      <c r="G226" s="226" t="s">
        <v>1730</v>
      </c>
      <c r="H226" s="226" t="s">
        <v>2106</v>
      </c>
      <c r="I226" s="226" t="s">
        <v>2333</v>
      </c>
      <c r="J226" s="428">
        <v>2500.0</v>
      </c>
      <c r="K226" s="428">
        <v>3500.0</v>
      </c>
      <c r="L226" s="428">
        <v>5000.0</v>
      </c>
      <c r="M226" s="226" t="s">
        <v>3394</v>
      </c>
      <c r="N226" s="375"/>
      <c r="O226" s="375"/>
      <c r="P226" s="226" t="s">
        <v>2453</v>
      </c>
      <c r="Q226" s="428" t="s">
        <v>306</v>
      </c>
      <c r="R226" s="439"/>
      <c r="S226" s="413"/>
      <c r="T226" s="225"/>
      <c r="U226" s="225"/>
      <c r="V226" s="225"/>
      <c r="W226" s="225"/>
      <c r="X226" s="225"/>
      <c r="Y226" s="225"/>
      <c r="Z226" s="225"/>
    </row>
    <row r="227">
      <c r="A227" s="427" t="s">
        <v>3396</v>
      </c>
      <c r="B227" s="427" t="s">
        <v>2529</v>
      </c>
      <c r="C227" s="427" t="s">
        <v>3397</v>
      </c>
      <c r="D227" s="226" t="s">
        <v>2451</v>
      </c>
      <c r="E227" s="226" t="s">
        <v>84</v>
      </c>
      <c r="F227" s="226">
        <v>5300.0</v>
      </c>
      <c r="G227" s="226" t="s">
        <v>1730</v>
      </c>
      <c r="H227" s="226" t="s">
        <v>2106</v>
      </c>
      <c r="I227" s="226" t="s">
        <v>2333</v>
      </c>
      <c r="J227" s="428">
        <v>3500.0</v>
      </c>
      <c r="K227" s="428">
        <v>5000.0</v>
      </c>
      <c r="L227" s="428">
        <v>7500.0</v>
      </c>
      <c r="M227" s="226" t="s">
        <v>3399</v>
      </c>
      <c r="N227" s="375"/>
      <c r="O227" s="375"/>
      <c r="P227" s="226" t="s">
        <v>2453</v>
      </c>
      <c r="Q227" s="428" t="s">
        <v>75</v>
      </c>
      <c r="R227" s="439"/>
      <c r="S227" s="413"/>
      <c r="T227" s="225"/>
      <c r="U227" s="225"/>
      <c r="V227" s="225"/>
      <c r="W227" s="225"/>
      <c r="X227" s="225"/>
      <c r="Y227" s="225"/>
      <c r="Z227" s="225"/>
    </row>
    <row r="228">
      <c r="A228" s="427" t="s">
        <v>3402</v>
      </c>
      <c r="B228" s="427" t="s">
        <v>2529</v>
      </c>
      <c r="C228" s="427" t="s">
        <v>3403</v>
      </c>
      <c r="D228" s="226" t="s">
        <v>2451</v>
      </c>
      <c r="E228" s="226" t="s">
        <v>84</v>
      </c>
      <c r="F228" s="226">
        <v>5300.0</v>
      </c>
      <c r="G228" s="226" t="s">
        <v>1730</v>
      </c>
      <c r="H228" s="226" t="s">
        <v>2106</v>
      </c>
      <c r="I228" s="226" t="s">
        <v>2333</v>
      </c>
      <c r="J228" s="428">
        <v>2500.0</v>
      </c>
      <c r="K228" s="428">
        <v>3500.0</v>
      </c>
      <c r="L228" s="428">
        <v>5000.0</v>
      </c>
      <c r="M228" s="226" t="s">
        <v>3404</v>
      </c>
      <c r="N228" s="375"/>
      <c r="O228" s="375"/>
      <c r="P228" s="226" t="s">
        <v>2453</v>
      </c>
      <c r="Q228" s="428" t="s">
        <v>306</v>
      </c>
      <c r="R228" s="439"/>
      <c r="S228" s="413"/>
      <c r="T228" s="225"/>
      <c r="U228" s="225"/>
      <c r="V228" s="225"/>
      <c r="W228" s="225"/>
      <c r="X228" s="225"/>
      <c r="Y228" s="225"/>
      <c r="Z228" s="225"/>
    </row>
    <row r="229">
      <c r="A229" s="427" t="s">
        <v>3405</v>
      </c>
      <c r="B229" s="427" t="s">
        <v>2529</v>
      </c>
      <c r="C229" s="427" t="s">
        <v>3406</v>
      </c>
      <c r="D229" s="226" t="s">
        <v>3407</v>
      </c>
      <c r="E229" s="226" t="s">
        <v>2084</v>
      </c>
      <c r="F229" s="226">
        <v>5300.0</v>
      </c>
      <c r="G229" s="226" t="s">
        <v>1730</v>
      </c>
      <c r="H229" s="226" t="s">
        <v>2106</v>
      </c>
      <c r="I229" s="226" t="s">
        <v>2333</v>
      </c>
      <c r="J229" s="428">
        <v>675.0</v>
      </c>
      <c r="K229" s="428">
        <v>800.0</v>
      </c>
      <c r="L229" s="428">
        <v>925.0</v>
      </c>
      <c r="M229" s="226" t="s">
        <v>3408</v>
      </c>
      <c r="N229" s="226" t="s">
        <v>3409</v>
      </c>
      <c r="O229" s="226">
        <v>336.0</v>
      </c>
      <c r="P229" s="226" t="s">
        <v>2083</v>
      </c>
      <c r="Q229" s="428" t="s">
        <v>3410</v>
      </c>
      <c r="R229" s="428" t="s">
        <v>3411</v>
      </c>
      <c r="S229" s="413"/>
      <c r="T229" s="225"/>
      <c r="U229" s="225"/>
      <c r="V229" s="225"/>
      <c r="W229" s="225"/>
      <c r="X229" s="225"/>
      <c r="Y229" s="225"/>
      <c r="Z229" s="225"/>
    </row>
    <row r="230">
      <c r="A230" s="427" t="s">
        <v>3412</v>
      </c>
      <c r="B230" s="427" t="s">
        <v>2529</v>
      </c>
      <c r="C230" s="427" t="s">
        <v>3413</v>
      </c>
      <c r="D230" s="226" t="s">
        <v>3414</v>
      </c>
      <c r="E230" s="226" t="s">
        <v>2084</v>
      </c>
      <c r="F230" s="226">
        <v>5300.0</v>
      </c>
      <c r="G230" s="226" t="s">
        <v>1730</v>
      </c>
      <c r="H230" s="226" t="s">
        <v>2106</v>
      </c>
      <c r="I230" s="226" t="s">
        <v>2333</v>
      </c>
      <c r="J230" s="428">
        <v>21.0</v>
      </c>
      <c r="K230" s="428">
        <v>25.0</v>
      </c>
      <c r="L230" s="428">
        <v>29.0</v>
      </c>
      <c r="M230" s="226" t="s">
        <v>3415</v>
      </c>
      <c r="N230" s="226" t="s">
        <v>3416</v>
      </c>
      <c r="O230" s="226">
        <v>168.0</v>
      </c>
      <c r="P230" s="226" t="s">
        <v>2083</v>
      </c>
      <c r="Q230" s="428" t="s">
        <v>3410</v>
      </c>
      <c r="R230" s="428" t="s">
        <v>3417</v>
      </c>
      <c r="S230" s="413"/>
      <c r="T230" s="225"/>
      <c r="U230" s="225"/>
      <c r="V230" s="225"/>
      <c r="W230" s="225"/>
      <c r="X230" s="225"/>
      <c r="Y230" s="225"/>
      <c r="Z230" s="225"/>
    </row>
    <row r="231">
      <c r="A231" s="427" t="s">
        <v>3421</v>
      </c>
      <c r="B231" s="427" t="s">
        <v>2529</v>
      </c>
      <c r="C231" s="427" t="s">
        <v>3422</v>
      </c>
      <c r="D231" s="226" t="s">
        <v>3407</v>
      </c>
      <c r="E231" s="226" t="s">
        <v>2084</v>
      </c>
      <c r="F231" s="226">
        <v>5300.0</v>
      </c>
      <c r="G231" s="226" t="s">
        <v>1730</v>
      </c>
      <c r="H231" s="226" t="s">
        <v>2106</v>
      </c>
      <c r="I231" s="226" t="s">
        <v>2333</v>
      </c>
      <c r="J231" s="428">
        <v>85.0</v>
      </c>
      <c r="K231" s="428">
        <v>100.0</v>
      </c>
      <c r="L231" s="428">
        <v>115.0</v>
      </c>
      <c r="M231" s="226" t="s">
        <v>3423</v>
      </c>
      <c r="N231" s="226" t="s">
        <v>3424</v>
      </c>
      <c r="O231" s="226">
        <v>336.0</v>
      </c>
      <c r="P231" s="226" t="s">
        <v>2083</v>
      </c>
      <c r="Q231" s="428" t="s">
        <v>3410</v>
      </c>
      <c r="R231" s="428" t="s">
        <v>3425</v>
      </c>
      <c r="S231" s="413"/>
      <c r="T231" s="225"/>
      <c r="U231" s="225"/>
      <c r="V231" s="225"/>
      <c r="W231" s="225"/>
      <c r="X231" s="225"/>
      <c r="Y231" s="225"/>
      <c r="Z231" s="225"/>
    </row>
    <row r="232">
      <c r="A232" s="427" t="s">
        <v>3426</v>
      </c>
      <c r="B232" s="427" t="s">
        <v>2529</v>
      </c>
      <c r="C232" s="427" t="s">
        <v>3427</v>
      </c>
      <c r="D232" s="226" t="s">
        <v>3414</v>
      </c>
      <c r="E232" s="226" t="s">
        <v>2084</v>
      </c>
      <c r="F232" s="226">
        <v>5300.0</v>
      </c>
      <c r="G232" s="226" t="s">
        <v>1730</v>
      </c>
      <c r="H232" s="226" t="s">
        <v>2106</v>
      </c>
      <c r="I232" s="226" t="s">
        <v>2333</v>
      </c>
      <c r="J232" s="428">
        <v>50.0</v>
      </c>
      <c r="K232" s="428">
        <v>60.0</v>
      </c>
      <c r="L232" s="428">
        <v>70.0</v>
      </c>
      <c r="M232" s="226" t="s">
        <v>3428</v>
      </c>
      <c r="N232" s="226" t="s">
        <v>3429</v>
      </c>
      <c r="O232" s="226">
        <v>168.0</v>
      </c>
      <c r="P232" s="226" t="s">
        <v>2083</v>
      </c>
      <c r="Q232" s="428" t="s">
        <v>3410</v>
      </c>
      <c r="R232" s="428" t="s">
        <v>3432</v>
      </c>
      <c r="S232" s="413"/>
      <c r="T232" s="225"/>
      <c r="U232" s="225"/>
      <c r="V232" s="225"/>
      <c r="W232" s="225"/>
      <c r="X232" s="225"/>
      <c r="Y232" s="225"/>
      <c r="Z232" s="225"/>
    </row>
    <row r="233">
      <c r="A233" s="427" t="s">
        <v>3433</v>
      </c>
      <c r="B233" s="427" t="s">
        <v>2529</v>
      </c>
      <c r="C233" s="427" t="s">
        <v>3435</v>
      </c>
      <c r="D233" s="226" t="s">
        <v>3414</v>
      </c>
      <c r="E233" s="226" t="s">
        <v>2084</v>
      </c>
      <c r="F233" s="226">
        <v>5300.0</v>
      </c>
      <c r="G233" s="226" t="s">
        <v>1730</v>
      </c>
      <c r="H233" s="226" t="s">
        <v>2106</v>
      </c>
      <c r="I233" s="226" t="s">
        <v>2333</v>
      </c>
      <c r="J233" s="428">
        <v>85.0</v>
      </c>
      <c r="K233" s="428">
        <v>100.0</v>
      </c>
      <c r="L233" s="428">
        <v>115.0</v>
      </c>
      <c r="M233" s="226" t="s">
        <v>3436</v>
      </c>
      <c r="N233" s="226" t="s">
        <v>3437</v>
      </c>
      <c r="O233" s="226">
        <v>168.0</v>
      </c>
      <c r="P233" s="226" t="s">
        <v>2083</v>
      </c>
      <c r="Q233" s="428" t="s">
        <v>3410</v>
      </c>
      <c r="R233" s="428" t="s">
        <v>3438</v>
      </c>
      <c r="S233" s="413"/>
      <c r="T233" s="225"/>
      <c r="U233" s="225"/>
      <c r="V233" s="225"/>
      <c r="W233" s="225"/>
      <c r="X233" s="225"/>
      <c r="Y233" s="225"/>
      <c r="Z233" s="225"/>
    </row>
    <row r="234">
      <c r="A234" s="427" t="s">
        <v>3439</v>
      </c>
      <c r="B234" s="427" t="s">
        <v>2529</v>
      </c>
      <c r="C234" s="427" t="s">
        <v>3440</v>
      </c>
      <c r="D234" s="226" t="s">
        <v>3407</v>
      </c>
      <c r="E234" s="226" t="s">
        <v>2084</v>
      </c>
      <c r="F234" s="226">
        <v>5300.0</v>
      </c>
      <c r="G234" s="226" t="s">
        <v>1730</v>
      </c>
      <c r="H234" s="226" t="s">
        <v>2106</v>
      </c>
      <c r="I234" s="226" t="s">
        <v>2333</v>
      </c>
      <c r="J234" s="428">
        <v>2975.0</v>
      </c>
      <c r="K234" s="428">
        <v>3500.0</v>
      </c>
      <c r="L234" s="428">
        <v>4025.0</v>
      </c>
      <c r="M234" s="226" t="s">
        <v>3441</v>
      </c>
      <c r="N234" s="226" t="s">
        <v>3442</v>
      </c>
      <c r="O234" s="226">
        <v>336.0</v>
      </c>
      <c r="P234" s="226" t="s">
        <v>2083</v>
      </c>
      <c r="Q234" s="428" t="s">
        <v>3410</v>
      </c>
      <c r="R234" s="428" t="s">
        <v>3443</v>
      </c>
      <c r="S234" s="413"/>
      <c r="T234" s="225"/>
      <c r="U234" s="225"/>
      <c r="V234" s="225"/>
      <c r="W234" s="225"/>
      <c r="X234" s="225"/>
      <c r="Y234" s="225"/>
      <c r="Z234" s="225"/>
    </row>
    <row r="235">
      <c r="A235" s="427" t="s">
        <v>3445</v>
      </c>
      <c r="B235" s="427" t="s">
        <v>2529</v>
      </c>
      <c r="C235" s="427" t="s">
        <v>3447</v>
      </c>
      <c r="D235" s="226" t="s">
        <v>3407</v>
      </c>
      <c r="E235" s="226" t="s">
        <v>2084</v>
      </c>
      <c r="F235" s="226">
        <v>5300.0</v>
      </c>
      <c r="G235" s="226" t="s">
        <v>1730</v>
      </c>
      <c r="H235" s="226" t="s">
        <v>2106</v>
      </c>
      <c r="I235" s="226" t="s">
        <v>2333</v>
      </c>
      <c r="J235" s="428">
        <v>130.0</v>
      </c>
      <c r="K235" s="428">
        <v>150.0</v>
      </c>
      <c r="L235" s="428">
        <v>170.0</v>
      </c>
      <c r="M235" s="226" t="s">
        <v>3448</v>
      </c>
      <c r="N235" s="226" t="s">
        <v>3449</v>
      </c>
      <c r="O235" s="226">
        <v>672.0</v>
      </c>
      <c r="P235" s="226" t="s">
        <v>2083</v>
      </c>
      <c r="Q235" s="428" t="s">
        <v>3410</v>
      </c>
      <c r="R235" s="428" t="s">
        <v>3450</v>
      </c>
      <c r="S235" s="413"/>
      <c r="T235" s="225"/>
      <c r="U235" s="225"/>
      <c r="V235" s="225"/>
      <c r="W235" s="225"/>
      <c r="X235" s="225"/>
      <c r="Y235" s="225"/>
      <c r="Z235" s="225"/>
    </row>
    <row r="236">
      <c r="A236" s="427" t="s">
        <v>3451</v>
      </c>
      <c r="B236" s="427" t="s">
        <v>2529</v>
      </c>
      <c r="C236" s="427" t="s">
        <v>3452</v>
      </c>
      <c r="D236" s="226" t="s">
        <v>3407</v>
      </c>
      <c r="E236" s="226" t="s">
        <v>2084</v>
      </c>
      <c r="F236" s="226">
        <v>5300.0</v>
      </c>
      <c r="G236" s="226" t="s">
        <v>1730</v>
      </c>
      <c r="H236" s="226" t="s">
        <v>2106</v>
      </c>
      <c r="I236" s="226" t="s">
        <v>2333</v>
      </c>
      <c r="J236" s="428">
        <v>85.0</v>
      </c>
      <c r="K236" s="428">
        <v>100.0</v>
      </c>
      <c r="L236" s="428">
        <v>115.0</v>
      </c>
      <c r="M236" s="226" t="s">
        <v>3453</v>
      </c>
      <c r="N236" s="226" t="s">
        <v>3455</v>
      </c>
      <c r="O236" s="226">
        <v>336.0</v>
      </c>
      <c r="P236" s="226" t="s">
        <v>2083</v>
      </c>
      <c r="Q236" s="428" t="s">
        <v>3410</v>
      </c>
      <c r="R236" s="428" t="s">
        <v>3459</v>
      </c>
      <c r="S236" s="413"/>
      <c r="T236" s="225"/>
      <c r="U236" s="225"/>
      <c r="V236" s="225"/>
      <c r="W236" s="225"/>
      <c r="X236" s="225"/>
      <c r="Y236" s="225"/>
      <c r="Z236" s="225"/>
    </row>
    <row r="237">
      <c r="A237" s="427" t="s">
        <v>3461</v>
      </c>
      <c r="B237" s="427" t="s">
        <v>2529</v>
      </c>
      <c r="C237" s="427" t="s">
        <v>3462</v>
      </c>
      <c r="D237" s="226" t="s">
        <v>3407</v>
      </c>
      <c r="E237" s="226" t="s">
        <v>2084</v>
      </c>
      <c r="F237" s="226">
        <v>5300.0</v>
      </c>
      <c r="G237" s="226" t="s">
        <v>1730</v>
      </c>
      <c r="H237" s="226" t="s">
        <v>2106</v>
      </c>
      <c r="I237" s="226" t="s">
        <v>2333</v>
      </c>
      <c r="J237" s="428">
        <v>105.0</v>
      </c>
      <c r="K237" s="428">
        <v>125.0</v>
      </c>
      <c r="L237" s="428">
        <v>145.0</v>
      </c>
      <c r="M237" s="226" t="s">
        <v>3463</v>
      </c>
      <c r="N237" s="226" t="s">
        <v>3464</v>
      </c>
      <c r="O237" s="226">
        <v>336.0</v>
      </c>
      <c r="P237" s="226" t="s">
        <v>2083</v>
      </c>
      <c r="Q237" s="428" t="s">
        <v>3410</v>
      </c>
      <c r="R237" s="428" t="s">
        <v>3466</v>
      </c>
      <c r="S237" s="413"/>
      <c r="T237" s="225"/>
      <c r="U237" s="225"/>
      <c r="V237" s="225"/>
      <c r="W237" s="225"/>
      <c r="X237" s="225"/>
      <c r="Y237" s="225"/>
      <c r="Z237" s="225"/>
    </row>
    <row r="238">
      <c r="A238" s="427" t="s">
        <v>3470</v>
      </c>
      <c r="B238" s="427" t="s">
        <v>2529</v>
      </c>
      <c r="C238" s="427" t="s">
        <v>3473</v>
      </c>
      <c r="D238" s="226" t="s">
        <v>3407</v>
      </c>
      <c r="E238" s="226" t="s">
        <v>2084</v>
      </c>
      <c r="F238" s="226">
        <v>5300.0</v>
      </c>
      <c r="G238" s="226" t="s">
        <v>1730</v>
      </c>
      <c r="H238" s="226" t="s">
        <v>2106</v>
      </c>
      <c r="I238" s="226" t="s">
        <v>2333</v>
      </c>
      <c r="J238" s="428">
        <v>2550.0</v>
      </c>
      <c r="K238" s="428">
        <v>3000.0</v>
      </c>
      <c r="L238" s="428">
        <v>3450.0</v>
      </c>
      <c r="M238" s="226" t="s">
        <v>3475</v>
      </c>
      <c r="N238" s="226" t="s">
        <v>3476</v>
      </c>
      <c r="O238" s="226">
        <v>336.0</v>
      </c>
      <c r="P238" s="226" t="s">
        <v>2083</v>
      </c>
      <c r="Q238" s="428" t="s">
        <v>3410</v>
      </c>
      <c r="R238" s="428" t="s">
        <v>3477</v>
      </c>
      <c r="S238" s="413"/>
      <c r="T238" s="225"/>
      <c r="U238" s="225"/>
      <c r="V238" s="225"/>
      <c r="W238" s="225"/>
      <c r="X238" s="225"/>
      <c r="Y238" s="225"/>
      <c r="Z238" s="225"/>
    </row>
    <row r="239">
      <c r="A239" s="427" t="s">
        <v>3480</v>
      </c>
      <c r="B239" s="427" t="s">
        <v>2529</v>
      </c>
      <c r="C239" s="427" t="s">
        <v>3482</v>
      </c>
      <c r="D239" s="226" t="s">
        <v>3407</v>
      </c>
      <c r="E239" s="226" t="s">
        <v>2084</v>
      </c>
      <c r="F239" s="226">
        <v>5300.0</v>
      </c>
      <c r="G239" s="226" t="s">
        <v>1730</v>
      </c>
      <c r="H239" s="226" t="s">
        <v>2106</v>
      </c>
      <c r="I239" s="226" t="s">
        <v>2333</v>
      </c>
      <c r="J239" s="428">
        <v>1025.0</v>
      </c>
      <c r="K239" s="428">
        <v>1200.0</v>
      </c>
      <c r="L239" s="428">
        <v>1375.0</v>
      </c>
      <c r="M239" s="226" t="s">
        <v>3483</v>
      </c>
      <c r="N239" s="226" t="s">
        <v>3484</v>
      </c>
      <c r="O239" s="226">
        <v>336.0</v>
      </c>
      <c r="P239" s="226" t="s">
        <v>2083</v>
      </c>
      <c r="Q239" s="428" t="s">
        <v>3410</v>
      </c>
      <c r="R239" s="428" t="s">
        <v>3485</v>
      </c>
      <c r="S239" s="413"/>
      <c r="T239" s="225"/>
      <c r="U239" s="225"/>
      <c r="V239" s="225"/>
      <c r="W239" s="225"/>
      <c r="X239" s="225"/>
      <c r="Y239" s="225"/>
      <c r="Z239" s="225"/>
    </row>
    <row r="240">
      <c r="A240" s="427" t="s">
        <v>3486</v>
      </c>
      <c r="B240" s="427" t="s">
        <v>2529</v>
      </c>
      <c r="C240" s="427" t="s">
        <v>3488</v>
      </c>
      <c r="D240" s="226" t="s">
        <v>3407</v>
      </c>
      <c r="E240" s="226" t="s">
        <v>2084</v>
      </c>
      <c r="F240" s="226">
        <v>5300.0</v>
      </c>
      <c r="G240" s="226" t="s">
        <v>1730</v>
      </c>
      <c r="H240" s="226" t="s">
        <v>2106</v>
      </c>
      <c r="I240" s="226" t="s">
        <v>2333</v>
      </c>
      <c r="J240" s="428">
        <v>85.0</v>
      </c>
      <c r="K240" s="428">
        <v>100.0</v>
      </c>
      <c r="L240" s="428">
        <v>115.0</v>
      </c>
      <c r="M240" s="226" t="s">
        <v>3490</v>
      </c>
      <c r="N240" s="226" t="s">
        <v>3491</v>
      </c>
      <c r="O240" s="226">
        <v>336.0</v>
      </c>
      <c r="P240" s="226" t="s">
        <v>2083</v>
      </c>
      <c r="Q240" s="428" t="s">
        <v>3410</v>
      </c>
      <c r="R240" s="428" t="s">
        <v>3492</v>
      </c>
      <c r="S240" s="413"/>
      <c r="T240" s="225"/>
      <c r="U240" s="225"/>
      <c r="V240" s="225"/>
      <c r="W240" s="225"/>
      <c r="X240" s="225"/>
      <c r="Y240" s="225"/>
      <c r="Z240" s="225"/>
    </row>
    <row r="241">
      <c r="A241" s="427" t="s">
        <v>3493</v>
      </c>
      <c r="B241" s="427" t="s">
        <v>2529</v>
      </c>
      <c r="C241" s="427" t="s">
        <v>3494</v>
      </c>
      <c r="D241" s="226" t="s">
        <v>3414</v>
      </c>
      <c r="E241" s="226" t="s">
        <v>2084</v>
      </c>
      <c r="F241" s="226">
        <v>5300.0</v>
      </c>
      <c r="G241" s="226" t="s">
        <v>1730</v>
      </c>
      <c r="H241" s="226" t="s">
        <v>2106</v>
      </c>
      <c r="I241" s="226" t="s">
        <v>2333</v>
      </c>
      <c r="J241" s="428">
        <v>550.0</v>
      </c>
      <c r="K241" s="428">
        <v>650.0</v>
      </c>
      <c r="L241" s="428">
        <v>750.0</v>
      </c>
      <c r="M241" s="226" t="s">
        <v>3497</v>
      </c>
      <c r="N241" s="375"/>
      <c r="O241" s="375"/>
      <c r="P241" s="226" t="s">
        <v>2083</v>
      </c>
      <c r="Q241" s="428" t="s">
        <v>3410</v>
      </c>
      <c r="R241" s="428" t="s">
        <v>3499</v>
      </c>
      <c r="S241" s="413"/>
      <c r="T241" s="225"/>
      <c r="U241" s="225"/>
      <c r="V241" s="225"/>
      <c r="W241" s="225"/>
      <c r="X241" s="225"/>
      <c r="Y241" s="225"/>
      <c r="Z241" s="225"/>
    </row>
    <row r="242">
      <c r="A242" s="427" t="s">
        <v>3501</v>
      </c>
      <c r="B242" s="427" t="s">
        <v>2529</v>
      </c>
      <c r="C242" s="427" t="s">
        <v>3502</v>
      </c>
      <c r="D242" s="226" t="s">
        <v>3407</v>
      </c>
      <c r="E242" s="226" t="s">
        <v>2084</v>
      </c>
      <c r="F242" s="226">
        <v>5300.0</v>
      </c>
      <c r="G242" s="226" t="s">
        <v>1730</v>
      </c>
      <c r="H242" s="226" t="s">
        <v>2106</v>
      </c>
      <c r="I242" s="226" t="s">
        <v>2333</v>
      </c>
      <c r="J242" s="428">
        <v>425.0</v>
      </c>
      <c r="K242" s="428">
        <v>500.0</v>
      </c>
      <c r="L242" s="428">
        <v>575.0</v>
      </c>
      <c r="M242" s="226" t="s">
        <v>3508</v>
      </c>
      <c r="N242" s="226" t="s">
        <v>3510</v>
      </c>
      <c r="O242" s="226">
        <v>336.0</v>
      </c>
      <c r="P242" s="226" t="s">
        <v>2083</v>
      </c>
      <c r="Q242" s="428" t="s">
        <v>3410</v>
      </c>
      <c r="R242" s="428" t="s">
        <v>3511</v>
      </c>
      <c r="S242" s="413"/>
      <c r="T242" s="225"/>
      <c r="U242" s="225"/>
      <c r="V242" s="225"/>
      <c r="W242" s="225"/>
      <c r="X242" s="225"/>
      <c r="Y242" s="225"/>
      <c r="Z242" s="225"/>
    </row>
    <row r="243">
      <c r="A243" s="427" t="s">
        <v>3512</v>
      </c>
      <c r="B243" s="427" t="s">
        <v>2529</v>
      </c>
      <c r="C243" s="427" t="s">
        <v>3513</v>
      </c>
      <c r="D243" s="226" t="s">
        <v>3407</v>
      </c>
      <c r="E243" s="226" t="s">
        <v>2084</v>
      </c>
      <c r="F243" s="226">
        <v>5300.0</v>
      </c>
      <c r="G243" s="226" t="s">
        <v>1730</v>
      </c>
      <c r="H243" s="226" t="s">
        <v>2106</v>
      </c>
      <c r="I243" s="226" t="s">
        <v>2333</v>
      </c>
      <c r="J243" s="428">
        <v>2550.0</v>
      </c>
      <c r="K243" s="428">
        <v>3000.0</v>
      </c>
      <c r="L243" s="428">
        <v>3450.0</v>
      </c>
      <c r="M243" s="226" t="s">
        <v>3515</v>
      </c>
      <c r="N243" s="226" t="s">
        <v>3517</v>
      </c>
      <c r="O243" s="226">
        <v>168.0</v>
      </c>
      <c r="P243" s="226" t="s">
        <v>2083</v>
      </c>
      <c r="Q243" s="428" t="s">
        <v>3410</v>
      </c>
      <c r="R243" s="428" t="s">
        <v>3519</v>
      </c>
      <c r="S243" s="413"/>
      <c r="T243" s="225"/>
      <c r="U243" s="225"/>
      <c r="V243" s="225"/>
      <c r="W243" s="225"/>
      <c r="X243" s="225"/>
      <c r="Y243" s="225"/>
      <c r="Z243" s="225"/>
    </row>
    <row r="244">
      <c r="A244" s="427" t="s">
        <v>3520</v>
      </c>
      <c r="B244" s="427" t="s">
        <v>2529</v>
      </c>
      <c r="C244" s="427" t="s">
        <v>3521</v>
      </c>
      <c r="D244" s="226" t="s">
        <v>3407</v>
      </c>
      <c r="E244" s="226" t="s">
        <v>2084</v>
      </c>
      <c r="F244" s="226">
        <v>5300.0</v>
      </c>
      <c r="G244" s="226" t="s">
        <v>1730</v>
      </c>
      <c r="H244" s="226" t="s">
        <v>2106</v>
      </c>
      <c r="I244" s="226" t="s">
        <v>2333</v>
      </c>
      <c r="J244" s="428">
        <v>340.0</v>
      </c>
      <c r="K244" s="428">
        <v>400.0</v>
      </c>
      <c r="L244" s="428">
        <v>460.0</v>
      </c>
      <c r="M244" s="226" t="s">
        <v>3524</v>
      </c>
      <c r="N244" s="226" t="s">
        <v>3525</v>
      </c>
      <c r="O244" s="226">
        <v>168.0</v>
      </c>
      <c r="P244" s="226" t="s">
        <v>2083</v>
      </c>
      <c r="Q244" s="428" t="s">
        <v>3410</v>
      </c>
      <c r="R244" s="428" t="s">
        <v>3527</v>
      </c>
      <c r="S244" s="413"/>
      <c r="T244" s="225"/>
      <c r="U244" s="225"/>
      <c r="V244" s="225"/>
      <c r="W244" s="225"/>
      <c r="X244" s="225"/>
      <c r="Y244" s="225"/>
      <c r="Z244" s="225"/>
    </row>
    <row r="245">
      <c r="A245" s="427" t="s">
        <v>3528</v>
      </c>
      <c r="B245" s="427" t="s">
        <v>2529</v>
      </c>
      <c r="C245" s="427" t="s">
        <v>3529</v>
      </c>
      <c r="D245" s="226" t="s">
        <v>3414</v>
      </c>
      <c r="E245" s="226" t="s">
        <v>2084</v>
      </c>
      <c r="F245" s="226">
        <v>5300.0</v>
      </c>
      <c r="G245" s="226" t="s">
        <v>1730</v>
      </c>
      <c r="H245" s="226" t="s">
        <v>2106</v>
      </c>
      <c r="I245" s="226" t="s">
        <v>2333</v>
      </c>
      <c r="J245" s="428">
        <v>13.0</v>
      </c>
      <c r="K245" s="428">
        <v>15.0</v>
      </c>
      <c r="L245" s="428">
        <v>17.0</v>
      </c>
      <c r="M245" s="226" t="s">
        <v>3530</v>
      </c>
      <c r="N245" s="226" t="s">
        <v>3531</v>
      </c>
      <c r="O245" s="226">
        <v>168.0</v>
      </c>
      <c r="P245" s="226" t="s">
        <v>2083</v>
      </c>
      <c r="Q245" s="428" t="s">
        <v>3410</v>
      </c>
      <c r="R245" s="428" t="s">
        <v>3534</v>
      </c>
      <c r="S245" s="413"/>
      <c r="T245" s="225"/>
      <c r="U245" s="225"/>
      <c r="V245" s="225"/>
      <c r="W245" s="225"/>
      <c r="X245" s="225"/>
      <c r="Y245" s="225"/>
      <c r="Z245" s="225"/>
    </row>
    <row r="246">
      <c r="A246" s="427" t="s">
        <v>3535</v>
      </c>
      <c r="B246" s="427" t="s">
        <v>2529</v>
      </c>
      <c r="C246" s="427" t="s">
        <v>3536</v>
      </c>
      <c r="D246" s="226" t="s">
        <v>3414</v>
      </c>
      <c r="E246" s="226" t="s">
        <v>2084</v>
      </c>
      <c r="F246" s="226">
        <v>5300.0</v>
      </c>
      <c r="G246" s="226" t="s">
        <v>1730</v>
      </c>
      <c r="H246" s="226" t="s">
        <v>2106</v>
      </c>
      <c r="I246" s="226" t="s">
        <v>2333</v>
      </c>
      <c r="J246" s="428">
        <v>105.0</v>
      </c>
      <c r="K246" s="428">
        <v>125.0</v>
      </c>
      <c r="L246" s="428">
        <v>145.0</v>
      </c>
      <c r="M246" s="226" t="s">
        <v>3537</v>
      </c>
      <c r="N246" s="226" t="s">
        <v>3538</v>
      </c>
      <c r="O246" s="226">
        <v>168.0</v>
      </c>
      <c r="P246" s="226" t="s">
        <v>2083</v>
      </c>
      <c r="Q246" s="428" t="s">
        <v>3410</v>
      </c>
      <c r="R246" s="428" t="s">
        <v>3539</v>
      </c>
      <c r="S246" s="413"/>
      <c r="T246" s="225"/>
      <c r="U246" s="225"/>
      <c r="V246" s="225"/>
      <c r="W246" s="225"/>
      <c r="X246" s="225"/>
      <c r="Y246" s="225"/>
      <c r="Z246" s="225"/>
    </row>
    <row r="247">
      <c r="A247" s="427" t="s">
        <v>3541</v>
      </c>
      <c r="B247" s="427" t="s">
        <v>2529</v>
      </c>
      <c r="C247" s="427" t="s">
        <v>3542</v>
      </c>
      <c r="D247" s="226" t="s">
        <v>3407</v>
      </c>
      <c r="E247" s="226" t="s">
        <v>2084</v>
      </c>
      <c r="F247" s="226">
        <v>5300.0</v>
      </c>
      <c r="G247" s="226" t="s">
        <v>1730</v>
      </c>
      <c r="H247" s="226" t="s">
        <v>2106</v>
      </c>
      <c r="I247" s="226" t="s">
        <v>2333</v>
      </c>
      <c r="J247" s="428">
        <v>675.0</v>
      </c>
      <c r="K247" s="428">
        <v>800.0</v>
      </c>
      <c r="L247" s="428">
        <v>925.0</v>
      </c>
      <c r="M247" s="226" t="s">
        <v>3545</v>
      </c>
      <c r="N247" s="226" t="s">
        <v>3546</v>
      </c>
      <c r="O247" s="226">
        <v>336.0</v>
      </c>
      <c r="P247" s="226" t="s">
        <v>2083</v>
      </c>
      <c r="Q247" s="428" t="s">
        <v>3410</v>
      </c>
      <c r="R247" s="428" t="s">
        <v>3547</v>
      </c>
      <c r="S247" s="413"/>
      <c r="T247" s="225"/>
      <c r="U247" s="225"/>
      <c r="V247" s="225"/>
      <c r="W247" s="225"/>
      <c r="X247" s="225"/>
      <c r="Y247" s="225"/>
      <c r="Z247" s="225"/>
    </row>
    <row r="248">
      <c r="A248" s="427" t="s">
        <v>3548</v>
      </c>
      <c r="B248" s="427" t="s">
        <v>2573</v>
      </c>
      <c r="C248" s="427" t="s">
        <v>3549</v>
      </c>
      <c r="D248" s="226" t="s">
        <v>2451</v>
      </c>
      <c r="E248" s="226" t="s">
        <v>84</v>
      </c>
      <c r="F248" s="226">
        <v>5300.0</v>
      </c>
      <c r="G248" s="226" t="s">
        <v>1730</v>
      </c>
      <c r="H248" s="226" t="s">
        <v>2106</v>
      </c>
      <c r="I248" s="226" t="s">
        <v>2333</v>
      </c>
      <c r="J248" s="428">
        <v>3500.0</v>
      </c>
      <c r="K248" s="428">
        <v>5000.0</v>
      </c>
      <c r="L248" s="428">
        <v>7500.0</v>
      </c>
      <c r="M248" s="226" t="s">
        <v>3550</v>
      </c>
      <c r="N248" s="375"/>
      <c r="O248" s="375"/>
      <c r="P248" s="226" t="s">
        <v>2453</v>
      </c>
      <c r="Q248" s="428" t="s">
        <v>306</v>
      </c>
      <c r="R248" s="439"/>
      <c r="S248" s="413"/>
      <c r="T248" s="225"/>
      <c r="U248" s="225"/>
      <c r="V248" s="225"/>
      <c r="W248" s="225"/>
      <c r="X248" s="225"/>
      <c r="Y248" s="225"/>
      <c r="Z248" s="225"/>
    </row>
    <row r="249">
      <c r="A249" s="427" t="s">
        <v>3551</v>
      </c>
      <c r="B249" s="427" t="s">
        <v>2622</v>
      </c>
      <c r="C249" s="427" t="s">
        <v>3552</v>
      </c>
      <c r="D249" s="226" t="s">
        <v>2451</v>
      </c>
      <c r="E249" s="226" t="s">
        <v>84</v>
      </c>
      <c r="F249" s="226">
        <v>5300.0</v>
      </c>
      <c r="G249" s="226" t="s">
        <v>1730</v>
      </c>
      <c r="H249" s="226" t="s">
        <v>2106</v>
      </c>
      <c r="I249" s="226" t="s">
        <v>2333</v>
      </c>
      <c r="J249" s="428">
        <v>4500.0</v>
      </c>
      <c r="K249" s="428">
        <v>6500.0</v>
      </c>
      <c r="L249" s="428">
        <v>9500.0</v>
      </c>
      <c r="M249" s="226" t="s">
        <v>3553</v>
      </c>
      <c r="N249" s="375"/>
      <c r="O249" s="375"/>
      <c r="P249" s="226" t="s">
        <v>2453</v>
      </c>
      <c r="Q249" s="428" t="s">
        <v>306</v>
      </c>
      <c r="R249" s="439"/>
      <c r="S249" s="413"/>
      <c r="T249" s="225"/>
      <c r="U249" s="225"/>
      <c r="V249" s="225"/>
      <c r="W249" s="225"/>
      <c r="X249" s="225"/>
      <c r="Y249" s="225"/>
      <c r="Z249" s="225"/>
    </row>
    <row r="250">
      <c r="A250" s="427" t="s">
        <v>3554</v>
      </c>
      <c r="B250" s="427" t="s">
        <v>1728</v>
      </c>
      <c r="C250" s="427" t="s">
        <v>2666</v>
      </c>
      <c r="D250" s="226" t="s">
        <v>2451</v>
      </c>
      <c r="E250" s="226" t="s">
        <v>84</v>
      </c>
      <c r="F250" s="226">
        <v>5300.0</v>
      </c>
      <c r="G250" s="226" t="s">
        <v>1730</v>
      </c>
      <c r="H250" s="226" t="s">
        <v>2106</v>
      </c>
      <c r="I250" s="226" t="s">
        <v>2591</v>
      </c>
      <c r="J250" s="428">
        <v>1200.0</v>
      </c>
      <c r="K250" s="428">
        <v>1600.0</v>
      </c>
      <c r="L250" s="428">
        <v>2200.0</v>
      </c>
      <c r="M250" s="226" t="s">
        <v>3555</v>
      </c>
      <c r="N250" s="375"/>
      <c r="O250" s="375"/>
      <c r="P250" s="226" t="s">
        <v>2083</v>
      </c>
      <c r="Q250" s="428" t="s">
        <v>209</v>
      </c>
      <c r="R250" s="428" t="s">
        <v>3554</v>
      </c>
      <c r="S250" s="413"/>
      <c r="T250" s="225"/>
      <c r="U250" s="225"/>
      <c r="V250" s="225"/>
      <c r="W250" s="225"/>
      <c r="X250" s="225"/>
      <c r="Y250" s="225"/>
      <c r="Z250" s="225"/>
    </row>
    <row r="251">
      <c r="A251" s="427" t="s">
        <v>3556</v>
      </c>
      <c r="B251" s="427" t="s">
        <v>821</v>
      </c>
      <c r="C251" s="427" t="s">
        <v>2717</v>
      </c>
      <c r="D251" s="226" t="s">
        <v>2451</v>
      </c>
      <c r="E251" s="226" t="s">
        <v>84</v>
      </c>
      <c r="F251" s="226">
        <v>5300.0</v>
      </c>
      <c r="G251" s="226" t="s">
        <v>1730</v>
      </c>
      <c r="H251" s="226" t="s">
        <v>2106</v>
      </c>
      <c r="I251" s="226" t="s">
        <v>2591</v>
      </c>
      <c r="J251" s="428">
        <v>1800.0</v>
      </c>
      <c r="K251" s="428">
        <v>2400.0</v>
      </c>
      <c r="L251" s="428">
        <v>3200.0</v>
      </c>
      <c r="M251" s="226" t="s">
        <v>3557</v>
      </c>
      <c r="N251" s="375"/>
      <c r="O251" s="375"/>
      <c r="P251" s="226" t="s">
        <v>2083</v>
      </c>
      <c r="Q251" s="428" t="s">
        <v>209</v>
      </c>
      <c r="R251" s="428" t="s">
        <v>3556</v>
      </c>
      <c r="S251" s="413"/>
      <c r="T251" s="225"/>
      <c r="U251" s="225"/>
      <c r="V251" s="225"/>
      <c r="W251" s="225"/>
      <c r="X251" s="225"/>
      <c r="Y251" s="225"/>
      <c r="Z251" s="225"/>
    </row>
    <row r="252">
      <c r="A252" s="427" t="s">
        <v>3558</v>
      </c>
      <c r="B252" s="427" t="s">
        <v>1736</v>
      </c>
      <c r="C252" s="427" t="s">
        <v>2761</v>
      </c>
      <c r="D252" s="226" t="s">
        <v>2451</v>
      </c>
      <c r="E252" s="226" t="s">
        <v>84</v>
      </c>
      <c r="F252" s="226">
        <v>5300.0</v>
      </c>
      <c r="G252" s="226" t="s">
        <v>1730</v>
      </c>
      <c r="H252" s="226" t="s">
        <v>2106</v>
      </c>
      <c r="I252" s="226" t="s">
        <v>2591</v>
      </c>
      <c r="J252" s="428">
        <v>2500.0</v>
      </c>
      <c r="K252" s="428">
        <v>3500.0</v>
      </c>
      <c r="L252" s="428">
        <v>5000.0</v>
      </c>
      <c r="M252" s="226" t="s">
        <v>3560</v>
      </c>
      <c r="N252" s="375"/>
      <c r="O252" s="375"/>
      <c r="P252" s="226" t="s">
        <v>2083</v>
      </c>
      <c r="Q252" s="428" t="s">
        <v>209</v>
      </c>
      <c r="R252" s="428" t="s">
        <v>3558</v>
      </c>
      <c r="S252" s="413"/>
      <c r="T252" s="225"/>
      <c r="U252" s="225"/>
      <c r="V252" s="225"/>
      <c r="W252" s="225"/>
      <c r="X252" s="225"/>
      <c r="Y252" s="225"/>
      <c r="Z252" s="225"/>
    </row>
    <row r="253">
      <c r="A253" s="427" t="s">
        <v>3563</v>
      </c>
      <c r="B253" s="427" t="s">
        <v>2803</v>
      </c>
      <c r="C253" s="427" t="s">
        <v>2801</v>
      </c>
      <c r="D253" s="226" t="s">
        <v>2451</v>
      </c>
      <c r="E253" s="226" t="s">
        <v>84</v>
      </c>
      <c r="F253" s="226">
        <v>5300.0</v>
      </c>
      <c r="G253" s="226" t="s">
        <v>1730</v>
      </c>
      <c r="H253" s="226" t="s">
        <v>2106</v>
      </c>
      <c r="I253" s="226" t="s">
        <v>2591</v>
      </c>
      <c r="J253" s="428">
        <v>1200.0</v>
      </c>
      <c r="K253" s="428">
        <v>1800.0</v>
      </c>
      <c r="L253" s="428">
        <v>2600.0</v>
      </c>
      <c r="M253" s="226" t="s">
        <v>3564</v>
      </c>
      <c r="N253" s="375"/>
      <c r="O253" s="375"/>
      <c r="P253" s="226" t="s">
        <v>2083</v>
      </c>
      <c r="Q253" s="428" t="s">
        <v>209</v>
      </c>
      <c r="R253" s="428" t="s">
        <v>3563</v>
      </c>
      <c r="S253" s="413"/>
      <c r="T253" s="225"/>
      <c r="U253" s="225"/>
      <c r="V253" s="225"/>
      <c r="W253" s="225"/>
      <c r="X253" s="225"/>
      <c r="Y253" s="225"/>
      <c r="Z253" s="225"/>
    </row>
    <row r="254">
      <c r="A254" s="427" t="s">
        <v>3565</v>
      </c>
      <c r="B254" s="427" t="s">
        <v>3566</v>
      </c>
      <c r="C254" s="427" t="s">
        <v>3567</v>
      </c>
      <c r="D254" s="226" t="s">
        <v>2451</v>
      </c>
      <c r="E254" s="226" t="s">
        <v>84</v>
      </c>
      <c r="F254" s="226">
        <v>5300.0</v>
      </c>
      <c r="G254" s="226" t="s">
        <v>1730</v>
      </c>
      <c r="H254" s="226" t="s">
        <v>2699</v>
      </c>
      <c r="I254" s="226" t="s">
        <v>2591</v>
      </c>
      <c r="J254" s="428">
        <v>3500.0</v>
      </c>
      <c r="K254" s="428">
        <v>5000.0</v>
      </c>
      <c r="L254" s="428">
        <v>7500.0</v>
      </c>
      <c r="M254" s="226" t="s">
        <v>2701</v>
      </c>
      <c r="N254" s="375"/>
      <c r="O254" s="375"/>
      <c r="P254" s="226" t="s">
        <v>2083</v>
      </c>
      <c r="Q254" s="428" t="s">
        <v>75</v>
      </c>
      <c r="R254" s="428" t="s">
        <v>3565</v>
      </c>
      <c r="S254" s="413"/>
      <c r="T254" s="225"/>
      <c r="U254" s="225"/>
      <c r="V254" s="225"/>
      <c r="W254" s="225"/>
      <c r="X254" s="225"/>
      <c r="Y254" s="225"/>
      <c r="Z254" s="225"/>
    </row>
    <row r="255">
      <c r="A255" s="427" t="s">
        <v>3568</v>
      </c>
      <c r="B255" s="427" t="s">
        <v>3569</v>
      </c>
      <c r="C255" s="427" t="s">
        <v>3570</v>
      </c>
      <c r="D255" s="226" t="s">
        <v>2451</v>
      </c>
      <c r="E255" s="226" t="s">
        <v>84</v>
      </c>
      <c r="F255" s="226">
        <v>5300.0</v>
      </c>
      <c r="G255" s="226" t="s">
        <v>1730</v>
      </c>
      <c r="H255" s="226" t="s">
        <v>2699</v>
      </c>
      <c r="I255" s="226" t="s">
        <v>2591</v>
      </c>
      <c r="J255" s="428">
        <v>3500.0</v>
      </c>
      <c r="K255" s="428">
        <v>5000.0</v>
      </c>
      <c r="L255" s="428">
        <v>7500.0</v>
      </c>
      <c r="M255" s="226" t="s">
        <v>2706</v>
      </c>
      <c r="N255" s="375"/>
      <c r="O255" s="375"/>
      <c r="P255" s="226" t="s">
        <v>2083</v>
      </c>
      <c r="Q255" s="428" t="s">
        <v>165</v>
      </c>
      <c r="R255" s="428" t="s">
        <v>3568</v>
      </c>
      <c r="S255" s="413"/>
      <c r="T255" s="225"/>
      <c r="U255" s="225"/>
      <c r="V255" s="225"/>
      <c r="W255" s="225"/>
      <c r="X255" s="225"/>
      <c r="Y255" s="225"/>
      <c r="Z255" s="225"/>
    </row>
    <row r="256">
      <c r="A256" s="427" t="s">
        <v>3571</v>
      </c>
      <c r="B256" s="427" t="s">
        <v>3572</v>
      </c>
      <c r="C256" s="427" t="s">
        <v>3573</v>
      </c>
      <c r="D256" s="226" t="s">
        <v>2451</v>
      </c>
      <c r="E256" s="226" t="s">
        <v>84</v>
      </c>
      <c r="F256" s="226">
        <v>5300.0</v>
      </c>
      <c r="G256" s="226" t="s">
        <v>1730</v>
      </c>
      <c r="H256" s="226" t="s">
        <v>2699</v>
      </c>
      <c r="I256" s="226" t="s">
        <v>2591</v>
      </c>
      <c r="J256" s="428">
        <v>2500.0</v>
      </c>
      <c r="K256" s="428">
        <v>3500.0</v>
      </c>
      <c r="L256" s="428">
        <v>5000.0</v>
      </c>
      <c r="M256" s="226" t="s">
        <v>2715</v>
      </c>
      <c r="N256" s="375"/>
      <c r="O256" s="375"/>
      <c r="P256" s="226" t="s">
        <v>2083</v>
      </c>
      <c r="Q256" s="428" t="s">
        <v>187</v>
      </c>
      <c r="R256" s="428" t="s">
        <v>3571</v>
      </c>
      <c r="S256" s="413"/>
      <c r="T256" s="225"/>
      <c r="U256" s="225"/>
      <c r="V256" s="225"/>
      <c r="W256" s="225"/>
      <c r="X256" s="225"/>
      <c r="Y256" s="225"/>
      <c r="Z256" s="225"/>
    </row>
    <row r="257">
      <c r="A257" s="427" t="s">
        <v>3574</v>
      </c>
      <c r="B257" s="427" t="s">
        <v>3575</v>
      </c>
      <c r="C257" s="427" t="s">
        <v>3576</v>
      </c>
      <c r="D257" s="226" t="s">
        <v>2451</v>
      </c>
      <c r="E257" s="226" t="s">
        <v>84</v>
      </c>
      <c r="F257" s="226">
        <v>5300.0</v>
      </c>
      <c r="G257" s="226" t="s">
        <v>1730</v>
      </c>
      <c r="H257" s="226" t="s">
        <v>2699</v>
      </c>
      <c r="I257" s="226" t="s">
        <v>2591</v>
      </c>
      <c r="J257" s="428">
        <v>2500.0</v>
      </c>
      <c r="K257" s="428">
        <v>3500.0</v>
      </c>
      <c r="L257" s="428">
        <v>5000.0</v>
      </c>
      <c r="M257" s="226" t="s">
        <v>2721</v>
      </c>
      <c r="N257" s="375"/>
      <c r="O257" s="375"/>
      <c r="P257" s="226" t="s">
        <v>2083</v>
      </c>
      <c r="Q257" s="428" t="s">
        <v>209</v>
      </c>
      <c r="R257" s="428" t="s">
        <v>3574</v>
      </c>
      <c r="S257" s="413"/>
      <c r="T257" s="225"/>
      <c r="U257" s="225"/>
      <c r="V257" s="225"/>
      <c r="W257" s="225"/>
      <c r="X257" s="225"/>
      <c r="Y257" s="225"/>
      <c r="Z257" s="225"/>
    </row>
    <row r="258">
      <c r="A258" s="427" t="s">
        <v>3580</v>
      </c>
      <c r="B258" s="427" t="s">
        <v>3581</v>
      </c>
      <c r="C258" s="427" t="s">
        <v>3582</v>
      </c>
      <c r="D258" s="226" t="s">
        <v>2451</v>
      </c>
      <c r="E258" s="226" t="s">
        <v>84</v>
      </c>
      <c r="F258" s="226">
        <v>5300.0</v>
      </c>
      <c r="G258" s="226" t="s">
        <v>1730</v>
      </c>
      <c r="H258" s="226" t="s">
        <v>2699</v>
      </c>
      <c r="I258" s="226" t="s">
        <v>2591</v>
      </c>
      <c r="J258" s="428">
        <v>3500.0</v>
      </c>
      <c r="K258" s="428">
        <v>5000.0</v>
      </c>
      <c r="L258" s="428">
        <v>7500.0</v>
      </c>
      <c r="M258" s="226" t="s">
        <v>2728</v>
      </c>
      <c r="N258" s="375"/>
      <c r="O258" s="375"/>
      <c r="P258" s="226" t="s">
        <v>2083</v>
      </c>
      <c r="Q258" s="428" t="s">
        <v>222</v>
      </c>
      <c r="R258" s="428" t="s">
        <v>3580</v>
      </c>
      <c r="S258" s="413"/>
      <c r="T258" s="225"/>
      <c r="U258" s="225"/>
      <c r="V258" s="225"/>
      <c r="W258" s="225"/>
      <c r="X258" s="225"/>
      <c r="Y258" s="225"/>
      <c r="Z258" s="225"/>
    </row>
    <row r="259">
      <c r="A259" s="427" t="s">
        <v>3583</v>
      </c>
      <c r="B259" s="427" t="s">
        <v>3584</v>
      </c>
      <c r="C259" s="427" t="s">
        <v>3585</v>
      </c>
      <c r="D259" s="226" t="s">
        <v>2451</v>
      </c>
      <c r="E259" s="226" t="s">
        <v>84</v>
      </c>
      <c r="F259" s="226">
        <v>5300.0</v>
      </c>
      <c r="G259" s="226" t="s">
        <v>1730</v>
      </c>
      <c r="H259" s="226" t="s">
        <v>2699</v>
      </c>
      <c r="I259" s="226" t="s">
        <v>2591</v>
      </c>
      <c r="J259" s="428">
        <v>4500.0</v>
      </c>
      <c r="K259" s="428">
        <v>6500.0</v>
      </c>
      <c r="L259" s="428">
        <v>9500.0</v>
      </c>
      <c r="M259" s="226" t="s">
        <v>2732</v>
      </c>
      <c r="N259" s="375"/>
      <c r="O259" s="375"/>
      <c r="P259" s="226" t="s">
        <v>2083</v>
      </c>
      <c r="Q259" s="428" t="s">
        <v>256</v>
      </c>
      <c r="R259" s="428" t="s">
        <v>3583</v>
      </c>
      <c r="S259" s="413"/>
      <c r="T259" s="225"/>
      <c r="U259" s="225"/>
      <c r="V259" s="225"/>
      <c r="W259" s="225"/>
      <c r="X259" s="225"/>
      <c r="Y259" s="225"/>
      <c r="Z259" s="225"/>
    </row>
    <row r="260">
      <c r="A260" s="427" t="s">
        <v>3586</v>
      </c>
      <c r="B260" s="427" t="s">
        <v>3587</v>
      </c>
      <c r="C260" s="427" t="s">
        <v>3588</v>
      </c>
      <c r="D260" s="226" t="s">
        <v>2451</v>
      </c>
      <c r="E260" s="226" t="s">
        <v>84</v>
      </c>
      <c r="F260" s="226">
        <v>5300.0</v>
      </c>
      <c r="G260" s="226" t="s">
        <v>1730</v>
      </c>
      <c r="H260" s="226" t="s">
        <v>2699</v>
      </c>
      <c r="I260" s="226" t="s">
        <v>2591</v>
      </c>
      <c r="J260" s="428">
        <v>6500.0</v>
      </c>
      <c r="K260" s="428">
        <v>9500.0</v>
      </c>
      <c r="L260" s="428">
        <v>14000.0</v>
      </c>
      <c r="M260" s="226" t="s">
        <v>2741</v>
      </c>
      <c r="N260" s="375"/>
      <c r="O260" s="375"/>
      <c r="P260" s="226" t="s">
        <v>2083</v>
      </c>
      <c r="Q260" s="428" t="s">
        <v>306</v>
      </c>
      <c r="R260" s="428" t="s">
        <v>3586</v>
      </c>
      <c r="S260" s="413"/>
      <c r="T260" s="225"/>
      <c r="U260" s="225"/>
      <c r="V260" s="225"/>
      <c r="W260" s="225"/>
      <c r="X260" s="225"/>
      <c r="Y260" s="225"/>
      <c r="Z260" s="225"/>
    </row>
    <row r="261">
      <c r="A261" s="427" t="s">
        <v>3589</v>
      </c>
      <c r="B261" s="427" t="s">
        <v>3590</v>
      </c>
      <c r="C261" s="427" t="s">
        <v>3591</v>
      </c>
      <c r="D261" s="226" t="s">
        <v>2451</v>
      </c>
      <c r="E261" s="226" t="s">
        <v>84</v>
      </c>
      <c r="F261" s="226">
        <v>5300.0</v>
      </c>
      <c r="G261" s="226" t="s">
        <v>1730</v>
      </c>
      <c r="H261" s="226" t="s">
        <v>2699</v>
      </c>
      <c r="I261" s="226" t="s">
        <v>2591</v>
      </c>
      <c r="J261" s="428">
        <v>3500.0</v>
      </c>
      <c r="K261" s="428">
        <v>5000.0</v>
      </c>
      <c r="L261" s="428">
        <v>7500.0</v>
      </c>
      <c r="M261" s="226" t="s">
        <v>2745</v>
      </c>
      <c r="N261" s="375"/>
      <c r="O261" s="375"/>
      <c r="P261" s="226" t="s">
        <v>2083</v>
      </c>
      <c r="Q261" s="428" t="s">
        <v>337</v>
      </c>
      <c r="R261" s="428" t="s">
        <v>3589</v>
      </c>
      <c r="S261" s="413"/>
      <c r="T261" s="225"/>
      <c r="U261" s="225"/>
      <c r="V261" s="225"/>
      <c r="W261" s="225"/>
      <c r="X261" s="225"/>
      <c r="Y261" s="225"/>
      <c r="Z261" s="225"/>
    </row>
    <row r="262">
      <c r="A262" s="427" t="s">
        <v>3592</v>
      </c>
      <c r="B262" s="427" t="s">
        <v>3593</v>
      </c>
      <c r="C262" s="427" t="s">
        <v>3594</v>
      </c>
      <c r="D262" s="226" t="s">
        <v>2451</v>
      </c>
      <c r="E262" s="226" t="s">
        <v>84</v>
      </c>
      <c r="F262" s="226">
        <v>5300.0</v>
      </c>
      <c r="G262" s="226" t="s">
        <v>1730</v>
      </c>
      <c r="H262" s="226" t="s">
        <v>2699</v>
      </c>
      <c r="I262" s="226" t="s">
        <v>2591</v>
      </c>
      <c r="J262" s="428">
        <v>5500.0</v>
      </c>
      <c r="K262" s="428">
        <v>7500.0</v>
      </c>
      <c r="L262" s="428">
        <v>11000.0</v>
      </c>
      <c r="M262" s="226" t="s">
        <v>2752</v>
      </c>
      <c r="N262" s="375"/>
      <c r="O262" s="375"/>
      <c r="P262" s="226" t="s">
        <v>2083</v>
      </c>
      <c r="Q262" s="428" t="s">
        <v>374</v>
      </c>
      <c r="R262" s="428" t="s">
        <v>3592</v>
      </c>
      <c r="S262" s="413"/>
      <c r="T262" s="225"/>
      <c r="U262" s="225"/>
      <c r="V262" s="225"/>
      <c r="W262" s="225"/>
      <c r="X262" s="225"/>
      <c r="Y262" s="225"/>
      <c r="Z262" s="225"/>
    </row>
    <row r="263">
      <c r="A263" s="427" t="s">
        <v>3595</v>
      </c>
      <c r="B263" s="427" t="s">
        <v>2841</v>
      </c>
      <c r="C263" s="427" t="s">
        <v>3596</v>
      </c>
      <c r="D263" s="226" t="s">
        <v>3407</v>
      </c>
      <c r="E263" s="226" t="s">
        <v>2084</v>
      </c>
      <c r="F263" s="226">
        <v>5400.0</v>
      </c>
      <c r="G263" s="226" t="s">
        <v>1741</v>
      </c>
      <c r="H263" s="226" t="s">
        <v>2106</v>
      </c>
      <c r="I263" s="226" t="s">
        <v>2333</v>
      </c>
      <c r="J263" s="428">
        <v>340.0</v>
      </c>
      <c r="K263" s="428">
        <v>400.0</v>
      </c>
      <c r="L263" s="428">
        <v>460.0</v>
      </c>
      <c r="M263" s="226" t="s">
        <v>3598</v>
      </c>
      <c r="N263" s="226" t="s">
        <v>3599</v>
      </c>
      <c r="O263" s="226">
        <v>168.0</v>
      </c>
      <c r="P263" s="226" t="s">
        <v>2083</v>
      </c>
      <c r="Q263" s="428" t="s">
        <v>256</v>
      </c>
      <c r="R263" s="428" t="s">
        <v>3600</v>
      </c>
      <c r="S263" s="413"/>
      <c r="T263" s="225"/>
      <c r="U263" s="225"/>
      <c r="V263" s="225"/>
      <c r="W263" s="225"/>
      <c r="X263" s="225"/>
      <c r="Y263" s="225"/>
      <c r="Z263" s="225"/>
    </row>
    <row r="264">
      <c r="A264" s="427" t="s">
        <v>3601</v>
      </c>
      <c r="B264" s="427" t="s">
        <v>2841</v>
      </c>
      <c r="C264" s="427" t="s">
        <v>3602</v>
      </c>
      <c r="D264" s="226" t="s">
        <v>3407</v>
      </c>
      <c r="E264" s="226" t="s">
        <v>2084</v>
      </c>
      <c r="F264" s="226">
        <v>5400.0</v>
      </c>
      <c r="G264" s="226" t="s">
        <v>1741</v>
      </c>
      <c r="H264" s="226" t="s">
        <v>2106</v>
      </c>
      <c r="I264" s="226" t="s">
        <v>2333</v>
      </c>
      <c r="J264" s="428">
        <v>65.0</v>
      </c>
      <c r="K264" s="428">
        <v>75.0</v>
      </c>
      <c r="L264" s="428">
        <v>85.0</v>
      </c>
      <c r="M264" s="226" t="s">
        <v>3603</v>
      </c>
      <c r="N264" s="226" t="s">
        <v>3604</v>
      </c>
      <c r="O264" s="226">
        <v>168.0</v>
      </c>
      <c r="P264" s="226" t="s">
        <v>2083</v>
      </c>
      <c r="Q264" s="428" t="s">
        <v>256</v>
      </c>
      <c r="R264" s="428" t="s">
        <v>3605</v>
      </c>
      <c r="S264" s="413"/>
      <c r="T264" s="225"/>
      <c r="U264" s="225"/>
      <c r="V264" s="225"/>
      <c r="W264" s="225"/>
      <c r="X264" s="225"/>
      <c r="Y264" s="225"/>
      <c r="Z264" s="225"/>
    </row>
    <row r="265">
      <c r="A265" s="427" t="s">
        <v>3606</v>
      </c>
      <c r="B265" s="427" t="s">
        <v>2841</v>
      </c>
      <c r="C265" s="427" t="s">
        <v>3607</v>
      </c>
      <c r="D265" s="226" t="s">
        <v>3407</v>
      </c>
      <c r="E265" s="226" t="s">
        <v>2084</v>
      </c>
      <c r="F265" s="226">
        <v>5400.0</v>
      </c>
      <c r="G265" s="226" t="s">
        <v>1741</v>
      </c>
      <c r="H265" s="226" t="s">
        <v>2106</v>
      </c>
      <c r="I265" s="226" t="s">
        <v>2333</v>
      </c>
      <c r="J265" s="428">
        <v>130.0</v>
      </c>
      <c r="K265" s="428">
        <v>150.0</v>
      </c>
      <c r="L265" s="428">
        <v>170.0</v>
      </c>
      <c r="M265" s="226" t="s">
        <v>3608</v>
      </c>
      <c r="N265" s="226" t="s">
        <v>3609</v>
      </c>
      <c r="O265" s="226">
        <v>48.0</v>
      </c>
      <c r="P265" s="226" t="s">
        <v>2083</v>
      </c>
      <c r="Q265" s="428" t="s">
        <v>222</v>
      </c>
      <c r="R265" s="428" t="s">
        <v>3610</v>
      </c>
      <c r="S265" s="413"/>
      <c r="T265" s="225"/>
      <c r="U265" s="225"/>
      <c r="V265" s="225"/>
      <c r="W265" s="225"/>
      <c r="X265" s="225"/>
      <c r="Y265" s="225"/>
      <c r="Z265" s="225"/>
    </row>
    <row r="266">
      <c r="A266" s="427" t="s">
        <v>3611</v>
      </c>
      <c r="B266" s="427" t="s">
        <v>2841</v>
      </c>
      <c r="C266" s="427" t="s">
        <v>3612</v>
      </c>
      <c r="D266" s="226" t="s">
        <v>3407</v>
      </c>
      <c r="E266" s="226" t="s">
        <v>2084</v>
      </c>
      <c r="F266" s="226">
        <v>5400.0</v>
      </c>
      <c r="G266" s="226" t="s">
        <v>1741</v>
      </c>
      <c r="H266" s="226" t="s">
        <v>2106</v>
      </c>
      <c r="I266" s="226" t="s">
        <v>2333</v>
      </c>
      <c r="J266" s="428">
        <v>65.0</v>
      </c>
      <c r="K266" s="428">
        <v>75.0</v>
      </c>
      <c r="L266" s="428">
        <v>85.0</v>
      </c>
      <c r="M266" s="226" t="s">
        <v>3613</v>
      </c>
      <c r="N266" s="226" t="s">
        <v>3614</v>
      </c>
      <c r="O266" s="226">
        <v>48.0</v>
      </c>
      <c r="P266" s="226" t="s">
        <v>2083</v>
      </c>
      <c r="Q266" s="428" t="s">
        <v>256</v>
      </c>
      <c r="R266" s="428" t="s">
        <v>3615</v>
      </c>
      <c r="S266" s="413"/>
      <c r="T266" s="225"/>
      <c r="U266" s="225"/>
      <c r="V266" s="225"/>
      <c r="W266" s="225"/>
      <c r="X266" s="225"/>
      <c r="Y266" s="225"/>
      <c r="Z266" s="225"/>
    </row>
    <row r="267">
      <c r="A267" s="427" t="s">
        <v>3616</v>
      </c>
      <c r="B267" s="427" t="s">
        <v>2841</v>
      </c>
      <c r="C267" s="427" t="s">
        <v>3617</v>
      </c>
      <c r="D267" s="226" t="s">
        <v>3407</v>
      </c>
      <c r="E267" s="226" t="s">
        <v>2084</v>
      </c>
      <c r="F267" s="226">
        <v>5400.0</v>
      </c>
      <c r="G267" s="226" t="s">
        <v>1741</v>
      </c>
      <c r="H267" s="226" t="s">
        <v>2106</v>
      </c>
      <c r="I267" s="226" t="s">
        <v>2333</v>
      </c>
      <c r="J267" s="428">
        <v>210.0</v>
      </c>
      <c r="K267" s="428">
        <v>250.0</v>
      </c>
      <c r="L267" s="428">
        <v>290.0</v>
      </c>
      <c r="M267" s="226" t="s">
        <v>3618</v>
      </c>
      <c r="N267" s="226" t="s">
        <v>3619</v>
      </c>
      <c r="O267" s="226">
        <v>48.0</v>
      </c>
      <c r="P267" s="226" t="s">
        <v>2083</v>
      </c>
      <c r="Q267" s="428" t="s">
        <v>256</v>
      </c>
      <c r="R267" s="428" t="s">
        <v>3620</v>
      </c>
      <c r="S267" s="413"/>
      <c r="T267" s="225"/>
      <c r="U267" s="225"/>
      <c r="V267" s="225"/>
      <c r="W267" s="225"/>
      <c r="X267" s="225"/>
      <c r="Y267" s="225"/>
      <c r="Z267" s="225"/>
    </row>
    <row r="268">
      <c r="A268" s="427" t="s">
        <v>3621</v>
      </c>
      <c r="B268" s="427" t="s">
        <v>2841</v>
      </c>
      <c r="C268" s="427" t="s">
        <v>3622</v>
      </c>
      <c r="D268" s="226" t="s">
        <v>2451</v>
      </c>
      <c r="E268" s="226" t="s">
        <v>84</v>
      </c>
      <c r="F268" s="226">
        <v>5400.0</v>
      </c>
      <c r="G268" s="226" t="s">
        <v>1741</v>
      </c>
      <c r="H268" s="226" t="s">
        <v>2106</v>
      </c>
      <c r="I268" s="226" t="s">
        <v>2333</v>
      </c>
      <c r="J268" s="428">
        <v>2500.0</v>
      </c>
      <c r="K268" s="428">
        <v>3500.0</v>
      </c>
      <c r="L268" s="428">
        <v>5000.0</v>
      </c>
      <c r="M268" s="226" t="s">
        <v>3625</v>
      </c>
      <c r="N268" s="375"/>
      <c r="O268" s="375"/>
      <c r="P268" s="226" t="s">
        <v>2083</v>
      </c>
      <c r="Q268" s="428" t="s">
        <v>222</v>
      </c>
      <c r="R268" s="439"/>
      <c r="S268" s="413"/>
      <c r="T268" s="225"/>
      <c r="U268" s="225"/>
      <c r="V268" s="225"/>
      <c r="W268" s="225"/>
      <c r="X268" s="225"/>
      <c r="Y268" s="225"/>
      <c r="Z268" s="225"/>
    </row>
    <row r="269">
      <c r="A269" s="427" t="s">
        <v>3627</v>
      </c>
      <c r="B269" s="427" t="s">
        <v>2841</v>
      </c>
      <c r="C269" s="427" t="s">
        <v>3628</v>
      </c>
      <c r="D269" s="226" t="s">
        <v>3302</v>
      </c>
      <c r="E269" s="226" t="s">
        <v>84</v>
      </c>
      <c r="F269" s="226">
        <v>5400.0</v>
      </c>
      <c r="G269" s="226" t="s">
        <v>1741</v>
      </c>
      <c r="H269" s="226" t="s">
        <v>2106</v>
      </c>
      <c r="I269" s="226" t="s">
        <v>2333</v>
      </c>
      <c r="J269" s="428">
        <v>340.0</v>
      </c>
      <c r="K269" s="428">
        <v>400.0</v>
      </c>
      <c r="L269" s="428">
        <v>460.0</v>
      </c>
      <c r="M269" s="226" t="s">
        <v>3629</v>
      </c>
      <c r="N269" s="226" t="s">
        <v>3630</v>
      </c>
      <c r="O269" s="226">
        <v>72.0</v>
      </c>
      <c r="P269" s="226" t="s">
        <v>2083</v>
      </c>
      <c r="Q269" s="428" t="s">
        <v>222</v>
      </c>
      <c r="R269" s="428" t="s">
        <v>3631</v>
      </c>
      <c r="S269" s="413"/>
      <c r="T269" s="225"/>
      <c r="U269" s="225"/>
      <c r="V269" s="225"/>
      <c r="W269" s="225"/>
      <c r="X269" s="225"/>
      <c r="Y269" s="225"/>
      <c r="Z269" s="225"/>
    </row>
    <row r="270">
      <c r="A270" s="427" t="s">
        <v>3632</v>
      </c>
      <c r="B270" s="427" t="s">
        <v>2841</v>
      </c>
      <c r="C270" s="427" t="s">
        <v>3633</v>
      </c>
      <c r="D270" s="226" t="s">
        <v>3407</v>
      </c>
      <c r="E270" s="226" t="s">
        <v>2084</v>
      </c>
      <c r="F270" s="226">
        <v>5400.0</v>
      </c>
      <c r="G270" s="226" t="s">
        <v>1741</v>
      </c>
      <c r="H270" s="226" t="s">
        <v>2106</v>
      </c>
      <c r="I270" s="226" t="s">
        <v>2333</v>
      </c>
      <c r="J270" s="428">
        <v>425.0</v>
      </c>
      <c r="K270" s="428">
        <v>500.0</v>
      </c>
      <c r="L270" s="428">
        <v>575.0</v>
      </c>
      <c r="M270" s="226" t="s">
        <v>3634</v>
      </c>
      <c r="N270" s="226" t="s">
        <v>3635</v>
      </c>
      <c r="O270" s="226">
        <v>48.0</v>
      </c>
      <c r="P270" s="226" t="s">
        <v>2083</v>
      </c>
      <c r="Q270" s="428" t="s">
        <v>256</v>
      </c>
      <c r="R270" s="428" t="s">
        <v>3636</v>
      </c>
      <c r="S270" s="413"/>
      <c r="T270" s="225"/>
      <c r="U270" s="225"/>
      <c r="V270" s="225"/>
      <c r="W270" s="225"/>
      <c r="X270" s="225"/>
      <c r="Y270" s="225"/>
      <c r="Z270" s="225"/>
    </row>
    <row r="271">
      <c r="A271" s="427" t="s">
        <v>3637</v>
      </c>
      <c r="B271" s="427" t="s">
        <v>2841</v>
      </c>
      <c r="C271" s="427" t="s">
        <v>3638</v>
      </c>
      <c r="D271" s="226" t="s">
        <v>3407</v>
      </c>
      <c r="E271" s="226" t="s">
        <v>2084</v>
      </c>
      <c r="F271" s="226">
        <v>5400.0</v>
      </c>
      <c r="G271" s="226" t="s">
        <v>1741</v>
      </c>
      <c r="H271" s="226" t="s">
        <v>2106</v>
      </c>
      <c r="I271" s="226" t="s">
        <v>2333</v>
      </c>
      <c r="J271" s="428">
        <v>42.0</v>
      </c>
      <c r="K271" s="428">
        <v>48.5</v>
      </c>
      <c r="L271" s="428">
        <v>55.0</v>
      </c>
      <c r="M271" s="226" t="s">
        <v>3639</v>
      </c>
      <c r="N271" s="226" t="s">
        <v>3640</v>
      </c>
      <c r="O271" s="226">
        <v>168.0</v>
      </c>
      <c r="P271" s="226" t="s">
        <v>2083</v>
      </c>
      <c r="Q271" s="428" t="s">
        <v>256</v>
      </c>
      <c r="R271" s="428" t="s">
        <v>3641</v>
      </c>
      <c r="S271" s="413"/>
      <c r="T271" s="225"/>
      <c r="U271" s="225"/>
      <c r="V271" s="225"/>
      <c r="W271" s="225"/>
      <c r="X271" s="225"/>
      <c r="Y271" s="225"/>
      <c r="Z271" s="225"/>
    </row>
    <row r="272">
      <c r="A272" s="427" t="s">
        <v>3642</v>
      </c>
      <c r="B272" s="427" t="s">
        <v>2841</v>
      </c>
      <c r="C272" s="427" t="s">
        <v>3643</v>
      </c>
      <c r="D272" s="226" t="s">
        <v>2451</v>
      </c>
      <c r="E272" s="226" t="s">
        <v>84</v>
      </c>
      <c r="F272" s="226">
        <v>5400.0</v>
      </c>
      <c r="G272" s="226" t="s">
        <v>1741</v>
      </c>
      <c r="H272" s="226" t="s">
        <v>2106</v>
      </c>
      <c r="I272" s="226" t="s">
        <v>2333</v>
      </c>
      <c r="J272" s="428">
        <v>4500.0</v>
      </c>
      <c r="K272" s="428">
        <v>6500.0</v>
      </c>
      <c r="L272" s="428">
        <v>9500.0</v>
      </c>
      <c r="M272" s="226" t="s">
        <v>3644</v>
      </c>
      <c r="N272" s="375"/>
      <c r="O272" s="375"/>
      <c r="P272" s="226" t="s">
        <v>2083</v>
      </c>
      <c r="Q272" s="428" t="s">
        <v>222</v>
      </c>
      <c r="R272" s="439"/>
      <c r="S272" s="413"/>
      <c r="T272" s="225"/>
      <c r="U272" s="225"/>
      <c r="V272" s="225"/>
      <c r="W272" s="225"/>
      <c r="X272" s="225"/>
      <c r="Y272" s="225"/>
      <c r="Z272" s="225"/>
    </row>
    <row r="273">
      <c r="A273" s="427" t="s">
        <v>3645</v>
      </c>
      <c r="B273" s="427" t="s">
        <v>2841</v>
      </c>
      <c r="C273" s="427" t="s">
        <v>3647</v>
      </c>
      <c r="D273" s="226" t="s">
        <v>3407</v>
      </c>
      <c r="E273" s="226" t="s">
        <v>2084</v>
      </c>
      <c r="F273" s="226">
        <v>5400.0</v>
      </c>
      <c r="G273" s="226" t="s">
        <v>1741</v>
      </c>
      <c r="H273" s="226" t="s">
        <v>2106</v>
      </c>
      <c r="I273" s="226" t="s">
        <v>2333</v>
      </c>
      <c r="J273" s="428">
        <v>300.0</v>
      </c>
      <c r="K273" s="428">
        <v>350.0</v>
      </c>
      <c r="L273" s="428">
        <v>400.0</v>
      </c>
      <c r="M273" s="226" t="s">
        <v>3650</v>
      </c>
      <c r="N273" s="226" t="s">
        <v>3651</v>
      </c>
      <c r="O273" s="226">
        <v>48.0</v>
      </c>
      <c r="P273" s="226" t="s">
        <v>2083</v>
      </c>
      <c r="Q273" s="428" t="s">
        <v>222</v>
      </c>
      <c r="R273" s="428" t="s">
        <v>3652</v>
      </c>
      <c r="S273" s="413"/>
      <c r="T273" s="225"/>
      <c r="U273" s="225"/>
      <c r="V273" s="225"/>
      <c r="W273" s="225"/>
      <c r="X273" s="225"/>
      <c r="Y273" s="225"/>
      <c r="Z273" s="225"/>
    </row>
    <row r="274">
      <c r="A274" s="427" t="s">
        <v>3653</v>
      </c>
      <c r="B274" s="427" t="s">
        <v>2841</v>
      </c>
      <c r="C274" s="427" t="s">
        <v>3654</v>
      </c>
      <c r="D274" s="226" t="s">
        <v>3407</v>
      </c>
      <c r="E274" s="226" t="s">
        <v>2084</v>
      </c>
      <c r="F274" s="226">
        <v>5400.0</v>
      </c>
      <c r="G274" s="226" t="s">
        <v>1741</v>
      </c>
      <c r="H274" s="226" t="s">
        <v>2106</v>
      </c>
      <c r="I274" s="226" t="s">
        <v>2333</v>
      </c>
      <c r="J274" s="428">
        <v>675.0</v>
      </c>
      <c r="K274" s="428">
        <v>800.0</v>
      </c>
      <c r="L274" s="428">
        <v>925.0</v>
      </c>
      <c r="M274" s="226" t="s">
        <v>3655</v>
      </c>
      <c r="N274" s="226" t="s">
        <v>3656</v>
      </c>
      <c r="O274" s="226">
        <v>168.0</v>
      </c>
      <c r="P274" s="226" t="s">
        <v>2083</v>
      </c>
      <c r="Q274" s="428" t="s">
        <v>256</v>
      </c>
      <c r="R274" s="428" t="s">
        <v>3657</v>
      </c>
      <c r="S274" s="413"/>
      <c r="T274" s="225"/>
      <c r="U274" s="225"/>
      <c r="V274" s="225"/>
      <c r="W274" s="225"/>
      <c r="X274" s="225"/>
      <c r="Y274" s="225"/>
      <c r="Z274" s="225"/>
    </row>
    <row r="275">
      <c r="A275" s="427" t="s">
        <v>3658</v>
      </c>
      <c r="B275" s="427" t="s">
        <v>2841</v>
      </c>
      <c r="C275" s="427" t="s">
        <v>3659</v>
      </c>
      <c r="D275" s="226" t="s">
        <v>3660</v>
      </c>
      <c r="E275" s="226" t="s">
        <v>2084</v>
      </c>
      <c r="F275" s="226">
        <v>5400.0</v>
      </c>
      <c r="G275" s="226" t="s">
        <v>1741</v>
      </c>
      <c r="H275" s="226" t="s">
        <v>2106</v>
      </c>
      <c r="I275" s="226" t="s">
        <v>2333</v>
      </c>
      <c r="J275" s="428">
        <v>13.0</v>
      </c>
      <c r="K275" s="428">
        <v>15.0</v>
      </c>
      <c r="L275" s="428">
        <v>18.0</v>
      </c>
      <c r="M275" s="226" t="s">
        <v>3661</v>
      </c>
      <c r="N275" s="375"/>
      <c r="O275" s="375"/>
      <c r="P275" s="226" t="s">
        <v>2083</v>
      </c>
      <c r="Q275" s="428" t="s">
        <v>209</v>
      </c>
      <c r="R275" s="439"/>
      <c r="S275" s="413"/>
      <c r="T275" s="225"/>
      <c r="U275" s="225"/>
      <c r="V275" s="225"/>
      <c r="W275" s="225"/>
      <c r="X275" s="225"/>
      <c r="Y275" s="225"/>
      <c r="Z275" s="225"/>
    </row>
    <row r="276">
      <c r="A276" s="427" t="s">
        <v>3662</v>
      </c>
      <c r="B276" s="427" t="s">
        <v>2841</v>
      </c>
      <c r="C276" s="427" t="s">
        <v>3663</v>
      </c>
      <c r="D276" s="226" t="s">
        <v>3407</v>
      </c>
      <c r="E276" s="226" t="s">
        <v>2084</v>
      </c>
      <c r="F276" s="226">
        <v>5400.0</v>
      </c>
      <c r="G276" s="226" t="s">
        <v>1741</v>
      </c>
      <c r="H276" s="226" t="s">
        <v>2106</v>
      </c>
      <c r="I276" s="226" t="s">
        <v>2333</v>
      </c>
      <c r="J276" s="428">
        <v>150.0</v>
      </c>
      <c r="K276" s="428">
        <v>175.0</v>
      </c>
      <c r="L276" s="428">
        <v>200.0</v>
      </c>
      <c r="M276" s="226" t="s">
        <v>3664</v>
      </c>
      <c r="N276" s="226" t="s">
        <v>3665</v>
      </c>
      <c r="O276" s="226">
        <v>168.0</v>
      </c>
      <c r="P276" s="226" t="s">
        <v>2083</v>
      </c>
      <c r="Q276" s="428" t="s">
        <v>256</v>
      </c>
      <c r="R276" s="428" t="s">
        <v>3666</v>
      </c>
      <c r="S276" s="413"/>
      <c r="T276" s="225"/>
      <c r="U276" s="225"/>
      <c r="V276" s="225"/>
      <c r="W276" s="225"/>
      <c r="X276" s="225"/>
      <c r="Y276" s="225"/>
      <c r="Z276" s="225"/>
    </row>
    <row r="277">
      <c r="A277" s="427" t="s">
        <v>3667</v>
      </c>
      <c r="B277" s="427" t="s">
        <v>2841</v>
      </c>
      <c r="C277" s="427" t="s">
        <v>3668</v>
      </c>
      <c r="D277" s="226" t="s">
        <v>3660</v>
      </c>
      <c r="E277" s="226" t="s">
        <v>2084</v>
      </c>
      <c r="F277" s="226">
        <v>5400.0</v>
      </c>
      <c r="G277" s="226" t="s">
        <v>1741</v>
      </c>
      <c r="H277" s="226" t="s">
        <v>2106</v>
      </c>
      <c r="I277" s="226" t="s">
        <v>2333</v>
      </c>
      <c r="J277" s="428">
        <v>21.0</v>
      </c>
      <c r="K277" s="428">
        <v>25.0</v>
      </c>
      <c r="L277" s="428">
        <v>30.0</v>
      </c>
      <c r="M277" s="226" t="s">
        <v>3670</v>
      </c>
      <c r="N277" s="375"/>
      <c r="O277" s="375"/>
      <c r="P277" s="226" t="s">
        <v>2083</v>
      </c>
      <c r="Q277" s="428" t="s">
        <v>209</v>
      </c>
      <c r="R277" s="439"/>
      <c r="S277" s="413"/>
      <c r="T277" s="225"/>
      <c r="U277" s="225"/>
      <c r="V277" s="225"/>
      <c r="W277" s="225"/>
      <c r="X277" s="225"/>
      <c r="Y277" s="225"/>
      <c r="Z277" s="225"/>
    </row>
    <row r="278">
      <c r="A278" s="427" t="s">
        <v>3673</v>
      </c>
      <c r="B278" s="427" t="s">
        <v>2841</v>
      </c>
      <c r="C278" s="427" t="s">
        <v>3674</v>
      </c>
      <c r="D278" s="226" t="s">
        <v>3660</v>
      </c>
      <c r="E278" s="226" t="s">
        <v>2084</v>
      </c>
      <c r="F278" s="226">
        <v>5400.0</v>
      </c>
      <c r="G278" s="226" t="s">
        <v>1741</v>
      </c>
      <c r="H278" s="226" t="s">
        <v>2106</v>
      </c>
      <c r="I278" s="226" t="s">
        <v>2333</v>
      </c>
      <c r="J278" s="428">
        <v>30.0</v>
      </c>
      <c r="K278" s="428">
        <v>35.0</v>
      </c>
      <c r="L278" s="428">
        <v>42.0</v>
      </c>
      <c r="M278" s="226" t="s">
        <v>3675</v>
      </c>
      <c r="N278" s="375"/>
      <c r="O278" s="375"/>
      <c r="P278" s="226" t="s">
        <v>2083</v>
      </c>
      <c r="Q278" s="428" t="s">
        <v>209</v>
      </c>
      <c r="R278" s="439"/>
      <c r="S278" s="413"/>
      <c r="T278" s="225"/>
      <c r="U278" s="225"/>
      <c r="V278" s="225"/>
      <c r="W278" s="225"/>
      <c r="X278" s="225"/>
      <c r="Y278" s="225"/>
      <c r="Z278" s="225"/>
    </row>
    <row r="279">
      <c r="A279" s="427" t="s">
        <v>3676</v>
      </c>
      <c r="B279" s="427" t="s">
        <v>2841</v>
      </c>
      <c r="C279" s="427" t="s">
        <v>3677</v>
      </c>
      <c r="D279" s="226" t="s">
        <v>3407</v>
      </c>
      <c r="E279" s="226" t="s">
        <v>2084</v>
      </c>
      <c r="F279" s="226">
        <v>5400.0</v>
      </c>
      <c r="G279" s="226" t="s">
        <v>1741</v>
      </c>
      <c r="H279" s="226" t="s">
        <v>2106</v>
      </c>
      <c r="I279" s="226" t="s">
        <v>2333</v>
      </c>
      <c r="J279" s="428">
        <v>130.0</v>
      </c>
      <c r="K279" s="428">
        <v>150.0</v>
      </c>
      <c r="L279" s="428">
        <v>170.0</v>
      </c>
      <c r="M279" s="226" t="s">
        <v>3678</v>
      </c>
      <c r="N279" s="226" t="s">
        <v>3679</v>
      </c>
      <c r="O279" s="226">
        <v>168.0</v>
      </c>
      <c r="P279" s="226" t="s">
        <v>2083</v>
      </c>
      <c r="Q279" s="428" t="s">
        <v>256</v>
      </c>
      <c r="R279" s="428" t="s">
        <v>3680</v>
      </c>
      <c r="S279" s="413"/>
      <c r="T279" s="225"/>
      <c r="U279" s="225"/>
      <c r="V279" s="225"/>
      <c r="W279" s="225"/>
      <c r="X279" s="225"/>
      <c r="Y279" s="225"/>
      <c r="Z279" s="225"/>
    </row>
    <row r="280">
      <c r="A280" s="427" t="s">
        <v>3681</v>
      </c>
      <c r="B280" s="427" t="s">
        <v>2841</v>
      </c>
      <c r="C280" s="427" t="s">
        <v>3682</v>
      </c>
      <c r="D280" s="226" t="s">
        <v>3407</v>
      </c>
      <c r="E280" s="226" t="s">
        <v>2084</v>
      </c>
      <c r="F280" s="226">
        <v>5400.0</v>
      </c>
      <c r="G280" s="226" t="s">
        <v>1741</v>
      </c>
      <c r="H280" s="226" t="s">
        <v>2106</v>
      </c>
      <c r="I280" s="226" t="s">
        <v>2333</v>
      </c>
      <c r="J280" s="428">
        <v>300.0</v>
      </c>
      <c r="K280" s="428">
        <v>350.0</v>
      </c>
      <c r="L280" s="428">
        <v>400.0</v>
      </c>
      <c r="M280" s="226" t="s">
        <v>3683</v>
      </c>
      <c r="N280" s="226" t="s">
        <v>3684</v>
      </c>
      <c r="O280" s="226">
        <v>48.0</v>
      </c>
      <c r="P280" s="226" t="s">
        <v>2083</v>
      </c>
      <c r="Q280" s="428" t="s">
        <v>222</v>
      </c>
      <c r="R280" s="428" t="s">
        <v>3685</v>
      </c>
      <c r="S280" s="413"/>
      <c r="T280" s="225"/>
      <c r="U280" s="225"/>
      <c r="V280" s="225"/>
      <c r="W280" s="225"/>
      <c r="X280" s="225"/>
      <c r="Y280" s="225"/>
      <c r="Z280" s="225"/>
    </row>
    <row r="281">
      <c r="A281" s="427" t="s">
        <v>3686</v>
      </c>
      <c r="B281" s="427" t="s">
        <v>2841</v>
      </c>
      <c r="C281" s="427" t="s">
        <v>3687</v>
      </c>
      <c r="D281" s="226" t="s">
        <v>2451</v>
      </c>
      <c r="E281" s="226" t="s">
        <v>84</v>
      </c>
      <c r="F281" s="226">
        <v>5400.0</v>
      </c>
      <c r="G281" s="226" t="s">
        <v>1741</v>
      </c>
      <c r="H281" s="226" t="s">
        <v>2106</v>
      </c>
      <c r="I281" s="226" t="s">
        <v>2333</v>
      </c>
      <c r="J281" s="428">
        <v>6500.0</v>
      </c>
      <c r="K281" s="428">
        <v>8500.0</v>
      </c>
      <c r="L281" s="428">
        <v>12000.0</v>
      </c>
      <c r="M281" s="226" t="s">
        <v>3688</v>
      </c>
      <c r="N281" s="375"/>
      <c r="O281" s="375"/>
      <c r="P281" s="226" t="s">
        <v>2083</v>
      </c>
      <c r="Q281" s="428" t="s">
        <v>222</v>
      </c>
      <c r="R281" s="439"/>
      <c r="S281" s="413"/>
      <c r="T281" s="225"/>
      <c r="U281" s="225"/>
      <c r="V281" s="225"/>
      <c r="W281" s="225"/>
      <c r="X281" s="225"/>
      <c r="Y281" s="225"/>
      <c r="Z281" s="225"/>
    </row>
    <row r="282">
      <c r="A282" s="427" t="s">
        <v>3690</v>
      </c>
      <c r="B282" s="427" t="s">
        <v>2841</v>
      </c>
      <c r="C282" s="427" t="s">
        <v>3691</v>
      </c>
      <c r="D282" s="226" t="s">
        <v>3407</v>
      </c>
      <c r="E282" s="226" t="s">
        <v>2084</v>
      </c>
      <c r="F282" s="226">
        <v>5400.0</v>
      </c>
      <c r="G282" s="226" t="s">
        <v>1741</v>
      </c>
      <c r="H282" s="226" t="s">
        <v>2106</v>
      </c>
      <c r="I282" s="226" t="s">
        <v>2333</v>
      </c>
      <c r="J282" s="428">
        <v>30.0</v>
      </c>
      <c r="K282" s="428">
        <v>35.0</v>
      </c>
      <c r="L282" s="428">
        <v>40.0</v>
      </c>
      <c r="M282" s="226" t="s">
        <v>3695</v>
      </c>
      <c r="N282" s="226" t="s">
        <v>3696</v>
      </c>
      <c r="O282" s="226">
        <v>672.0</v>
      </c>
      <c r="P282" s="226" t="s">
        <v>2083</v>
      </c>
      <c r="Q282" s="428" t="s">
        <v>256</v>
      </c>
      <c r="R282" s="428" t="s">
        <v>3697</v>
      </c>
      <c r="S282" s="413"/>
      <c r="T282" s="225"/>
      <c r="U282" s="225"/>
      <c r="V282" s="225"/>
      <c r="W282" s="225"/>
      <c r="X282" s="225"/>
      <c r="Y282" s="225"/>
      <c r="Z282" s="225"/>
    </row>
    <row r="283">
      <c r="A283" s="427" t="s">
        <v>3698</v>
      </c>
      <c r="B283" s="427" t="s">
        <v>2841</v>
      </c>
      <c r="C283" s="427" t="s">
        <v>3699</v>
      </c>
      <c r="D283" s="226" t="s">
        <v>3302</v>
      </c>
      <c r="E283" s="226" t="s">
        <v>84</v>
      </c>
      <c r="F283" s="226">
        <v>5400.0</v>
      </c>
      <c r="G283" s="226" t="s">
        <v>1741</v>
      </c>
      <c r="H283" s="226" t="s">
        <v>2106</v>
      </c>
      <c r="I283" s="226" t="s">
        <v>2333</v>
      </c>
      <c r="J283" s="428">
        <v>320.0</v>
      </c>
      <c r="K283" s="428">
        <v>375.0</v>
      </c>
      <c r="L283" s="428">
        <v>430.0</v>
      </c>
      <c r="M283" s="226" t="s">
        <v>3700</v>
      </c>
      <c r="N283" s="226" t="s">
        <v>3701</v>
      </c>
      <c r="O283" s="226">
        <v>72.0</v>
      </c>
      <c r="P283" s="226" t="s">
        <v>2083</v>
      </c>
      <c r="Q283" s="428" t="s">
        <v>222</v>
      </c>
      <c r="R283" s="428" t="s">
        <v>3702</v>
      </c>
      <c r="S283" s="413"/>
      <c r="T283" s="225"/>
      <c r="U283" s="225"/>
      <c r="V283" s="225"/>
      <c r="W283" s="225"/>
      <c r="X283" s="225"/>
      <c r="Y283" s="225"/>
      <c r="Z283" s="225"/>
    </row>
    <row r="284">
      <c r="A284" s="427" t="s">
        <v>3703</v>
      </c>
      <c r="B284" s="427" t="s">
        <v>2841</v>
      </c>
      <c r="C284" s="427" t="s">
        <v>3704</v>
      </c>
      <c r="D284" s="226" t="s">
        <v>3302</v>
      </c>
      <c r="E284" s="226" t="s">
        <v>84</v>
      </c>
      <c r="F284" s="226">
        <v>5400.0</v>
      </c>
      <c r="G284" s="226" t="s">
        <v>1741</v>
      </c>
      <c r="H284" s="226" t="s">
        <v>2106</v>
      </c>
      <c r="I284" s="226" t="s">
        <v>2333</v>
      </c>
      <c r="J284" s="428">
        <v>675.0</v>
      </c>
      <c r="K284" s="428">
        <v>800.0</v>
      </c>
      <c r="L284" s="428">
        <v>925.0</v>
      </c>
      <c r="M284" s="226" t="s">
        <v>3705</v>
      </c>
      <c r="N284" s="226" t="s">
        <v>3706</v>
      </c>
      <c r="O284" s="226">
        <v>72.0</v>
      </c>
      <c r="P284" s="226" t="s">
        <v>2083</v>
      </c>
      <c r="Q284" s="428" t="s">
        <v>222</v>
      </c>
      <c r="R284" s="428" t="s">
        <v>3707</v>
      </c>
      <c r="S284" s="413"/>
      <c r="T284" s="225"/>
      <c r="U284" s="225"/>
      <c r="V284" s="225"/>
      <c r="W284" s="225"/>
      <c r="X284" s="225"/>
      <c r="Y284" s="225"/>
      <c r="Z284" s="225"/>
    </row>
    <row r="285">
      <c r="A285" s="427" t="s">
        <v>3708</v>
      </c>
      <c r="B285" s="427" t="s">
        <v>2841</v>
      </c>
      <c r="C285" s="427" t="s">
        <v>3709</v>
      </c>
      <c r="D285" s="226" t="s">
        <v>3302</v>
      </c>
      <c r="E285" s="226" t="s">
        <v>84</v>
      </c>
      <c r="F285" s="226">
        <v>5400.0</v>
      </c>
      <c r="G285" s="226" t="s">
        <v>1741</v>
      </c>
      <c r="H285" s="226" t="s">
        <v>2106</v>
      </c>
      <c r="I285" s="226" t="s">
        <v>2333</v>
      </c>
      <c r="J285" s="428">
        <v>300.0</v>
      </c>
      <c r="K285" s="428">
        <v>350.0</v>
      </c>
      <c r="L285" s="428">
        <v>400.0</v>
      </c>
      <c r="M285" s="226" t="s">
        <v>3710</v>
      </c>
      <c r="N285" s="226" t="s">
        <v>3711</v>
      </c>
      <c r="O285" s="226">
        <v>72.0</v>
      </c>
      <c r="P285" s="226" t="s">
        <v>2083</v>
      </c>
      <c r="Q285" s="428" t="s">
        <v>222</v>
      </c>
      <c r="R285" s="428" t="s">
        <v>3712</v>
      </c>
      <c r="S285" s="413"/>
      <c r="T285" s="225"/>
      <c r="U285" s="225"/>
      <c r="V285" s="225"/>
      <c r="W285" s="225"/>
      <c r="X285" s="225"/>
      <c r="Y285" s="225"/>
      <c r="Z285" s="225"/>
    </row>
    <row r="286">
      <c r="A286" s="427" t="s">
        <v>3713</v>
      </c>
      <c r="B286" s="427" t="s">
        <v>2841</v>
      </c>
      <c r="C286" s="427" t="s">
        <v>3714</v>
      </c>
      <c r="D286" s="226" t="s">
        <v>3660</v>
      </c>
      <c r="E286" s="226" t="s">
        <v>2084</v>
      </c>
      <c r="F286" s="226">
        <v>5400.0</v>
      </c>
      <c r="G286" s="226" t="s">
        <v>1741</v>
      </c>
      <c r="H286" s="226" t="s">
        <v>2106</v>
      </c>
      <c r="I286" s="226" t="s">
        <v>2333</v>
      </c>
      <c r="J286" s="428">
        <v>30.0</v>
      </c>
      <c r="K286" s="428">
        <v>35.0</v>
      </c>
      <c r="L286" s="428">
        <v>42.0</v>
      </c>
      <c r="M286" s="226" t="s">
        <v>3715</v>
      </c>
      <c r="N286" s="375"/>
      <c r="O286" s="375"/>
      <c r="P286" s="226" t="s">
        <v>2083</v>
      </c>
      <c r="Q286" s="428" t="s">
        <v>209</v>
      </c>
      <c r="R286" s="439"/>
      <c r="S286" s="413"/>
      <c r="T286" s="225"/>
      <c r="U286" s="225"/>
      <c r="V286" s="225"/>
      <c r="W286" s="225"/>
      <c r="X286" s="225"/>
      <c r="Y286" s="225"/>
      <c r="Z286" s="225"/>
    </row>
    <row r="287">
      <c r="A287" s="427" t="s">
        <v>3716</v>
      </c>
      <c r="B287" s="427" t="s">
        <v>2841</v>
      </c>
      <c r="C287" s="427" t="s">
        <v>3717</v>
      </c>
      <c r="D287" s="226" t="s">
        <v>3407</v>
      </c>
      <c r="E287" s="226" t="s">
        <v>2084</v>
      </c>
      <c r="F287" s="226">
        <v>5400.0</v>
      </c>
      <c r="G287" s="226" t="s">
        <v>1741</v>
      </c>
      <c r="H287" s="226" t="s">
        <v>2106</v>
      </c>
      <c r="I287" s="226" t="s">
        <v>2333</v>
      </c>
      <c r="J287" s="428">
        <v>8.0</v>
      </c>
      <c r="K287" s="428">
        <v>10.0</v>
      </c>
      <c r="L287" s="428">
        <v>12.0</v>
      </c>
      <c r="M287" s="226" t="s">
        <v>3718</v>
      </c>
      <c r="N287" s="226" t="s">
        <v>3719</v>
      </c>
      <c r="O287" s="226">
        <v>48.0</v>
      </c>
      <c r="P287" s="226" t="s">
        <v>2083</v>
      </c>
      <c r="Q287" s="428" t="s">
        <v>256</v>
      </c>
      <c r="R287" s="428" t="s">
        <v>3720</v>
      </c>
      <c r="S287" s="413"/>
      <c r="T287" s="225"/>
      <c r="U287" s="225"/>
      <c r="V287" s="225"/>
      <c r="W287" s="225"/>
      <c r="X287" s="225"/>
      <c r="Y287" s="225"/>
      <c r="Z287" s="225"/>
    </row>
    <row r="288">
      <c r="A288" s="427" t="s">
        <v>3721</v>
      </c>
      <c r="B288" s="427" t="s">
        <v>2841</v>
      </c>
      <c r="C288" s="427" t="s">
        <v>3722</v>
      </c>
      <c r="D288" s="226" t="s">
        <v>3407</v>
      </c>
      <c r="E288" s="226" t="s">
        <v>2084</v>
      </c>
      <c r="F288" s="226">
        <v>5400.0</v>
      </c>
      <c r="G288" s="226" t="s">
        <v>1741</v>
      </c>
      <c r="H288" s="226" t="s">
        <v>2106</v>
      </c>
      <c r="I288" s="226" t="s">
        <v>2333</v>
      </c>
      <c r="J288" s="428">
        <v>1025.0</v>
      </c>
      <c r="K288" s="428">
        <v>1200.0</v>
      </c>
      <c r="L288" s="428">
        <v>1375.0</v>
      </c>
      <c r="M288" s="226" t="s">
        <v>3723</v>
      </c>
      <c r="N288" s="226" t="s">
        <v>3724</v>
      </c>
      <c r="O288" s="226">
        <v>336.0</v>
      </c>
      <c r="P288" s="226" t="s">
        <v>2083</v>
      </c>
      <c r="Q288" s="428" t="s">
        <v>222</v>
      </c>
      <c r="R288" s="428" t="s">
        <v>3725</v>
      </c>
      <c r="S288" s="413"/>
      <c r="T288" s="225"/>
      <c r="U288" s="225"/>
      <c r="V288" s="225"/>
      <c r="W288" s="225"/>
      <c r="X288" s="225"/>
      <c r="Y288" s="225"/>
      <c r="Z288" s="225"/>
    </row>
    <row r="289">
      <c r="A289" s="427" t="s">
        <v>3726</v>
      </c>
      <c r="B289" s="427" t="s">
        <v>2841</v>
      </c>
      <c r="C289" s="427" t="s">
        <v>3727</v>
      </c>
      <c r="D289" s="226" t="s">
        <v>3407</v>
      </c>
      <c r="E289" s="226" t="s">
        <v>2084</v>
      </c>
      <c r="F289" s="226">
        <v>5400.0</v>
      </c>
      <c r="G289" s="226" t="s">
        <v>1741</v>
      </c>
      <c r="H289" s="226" t="s">
        <v>2106</v>
      </c>
      <c r="I289" s="226" t="s">
        <v>2333</v>
      </c>
      <c r="J289" s="428">
        <v>1025.0</v>
      </c>
      <c r="K289" s="428">
        <v>1200.0</v>
      </c>
      <c r="L289" s="428">
        <v>1375.0</v>
      </c>
      <c r="M289" s="226" t="s">
        <v>3728</v>
      </c>
      <c r="N289" s="226" t="s">
        <v>3729</v>
      </c>
      <c r="O289" s="226">
        <v>48.0</v>
      </c>
      <c r="P289" s="226" t="s">
        <v>2083</v>
      </c>
      <c r="Q289" s="428" t="s">
        <v>256</v>
      </c>
      <c r="R289" s="428" t="s">
        <v>3731</v>
      </c>
      <c r="S289" s="413"/>
      <c r="T289" s="225"/>
      <c r="U289" s="225"/>
      <c r="V289" s="225"/>
      <c r="W289" s="225"/>
      <c r="X289" s="225"/>
      <c r="Y289" s="225"/>
      <c r="Z289" s="225"/>
    </row>
    <row r="290">
      <c r="A290" s="427" t="s">
        <v>3732</v>
      </c>
      <c r="B290" s="427" t="s">
        <v>2841</v>
      </c>
      <c r="C290" s="427" t="s">
        <v>3733</v>
      </c>
      <c r="D290" s="226" t="s">
        <v>2451</v>
      </c>
      <c r="E290" s="226" t="s">
        <v>84</v>
      </c>
      <c r="F290" s="226">
        <v>5400.0</v>
      </c>
      <c r="G290" s="226" t="s">
        <v>1741</v>
      </c>
      <c r="H290" s="226" t="s">
        <v>2106</v>
      </c>
      <c r="I290" s="226" t="s">
        <v>2333</v>
      </c>
      <c r="J290" s="428">
        <v>5500.0</v>
      </c>
      <c r="K290" s="428">
        <v>8000.0</v>
      </c>
      <c r="L290" s="428">
        <v>12000.0</v>
      </c>
      <c r="M290" s="226" t="s">
        <v>3736</v>
      </c>
      <c r="N290" s="375"/>
      <c r="O290" s="375"/>
      <c r="P290" s="226" t="s">
        <v>2083</v>
      </c>
      <c r="Q290" s="428" t="s">
        <v>306</v>
      </c>
      <c r="R290" s="439"/>
      <c r="S290" s="413"/>
      <c r="T290" s="225"/>
      <c r="U290" s="225"/>
      <c r="V290" s="225"/>
      <c r="W290" s="225"/>
      <c r="X290" s="225"/>
      <c r="Y290" s="225"/>
      <c r="Z290" s="225"/>
    </row>
    <row r="291">
      <c r="A291" s="427" t="s">
        <v>3737</v>
      </c>
      <c r="B291" s="427" t="s">
        <v>2841</v>
      </c>
      <c r="C291" s="427" t="s">
        <v>3738</v>
      </c>
      <c r="D291" s="226" t="s">
        <v>3407</v>
      </c>
      <c r="E291" s="226" t="s">
        <v>2084</v>
      </c>
      <c r="F291" s="226">
        <v>5400.0</v>
      </c>
      <c r="G291" s="226" t="s">
        <v>1741</v>
      </c>
      <c r="H291" s="226" t="s">
        <v>2106</v>
      </c>
      <c r="I291" s="226" t="s">
        <v>2333</v>
      </c>
      <c r="J291" s="428">
        <v>2500.0</v>
      </c>
      <c r="K291" s="428">
        <v>3500.0</v>
      </c>
      <c r="L291" s="428">
        <v>5000.0</v>
      </c>
      <c r="M291" s="226" t="s">
        <v>3739</v>
      </c>
      <c r="N291" s="226" t="s">
        <v>3740</v>
      </c>
      <c r="O291" s="226">
        <v>672.0</v>
      </c>
      <c r="P291" s="226" t="s">
        <v>2083</v>
      </c>
      <c r="Q291" s="428" t="s">
        <v>256</v>
      </c>
      <c r="R291" s="428" t="s">
        <v>3741</v>
      </c>
      <c r="S291" s="413"/>
      <c r="T291" s="225"/>
      <c r="U291" s="225"/>
      <c r="V291" s="225"/>
      <c r="W291" s="225"/>
      <c r="X291" s="225"/>
      <c r="Y291" s="225"/>
      <c r="Z291" s="225"/>
    </row>
    <row r="292">
      <c r="A292" s="427" t="s">
        <v>3742</v>
      </c>
      <c r="B292" s="427" t="s">
        <v>2841</v>
      </c>
      <c r="C292" s="427" t="s">
        <v>3743</v>
      </c>
      <c r="D292" s="226" t="s">
        <v>2451</v>
      </c>
      <c r="E292" s="226" t="s">
        <v>84</v>
      </c>
      <c r="F292" s="226">
        <v>5400.0</v>
      </c>
      <c r="G292" s="226" t="s">
        <v>1741</v>
      </c>
      <c r="H292" s="226" t="s">
        <v>2106</v>
      </c>
      <c r="I292" s="226" t="s">
        <v>2333</v>
      </c>
      <c r="J292" s="428">
        <v>7500.0</v>
      </c>
      <c r="K292" s="428">
        <v>12000.0</v>
      </c>
      <c r="L292" s="428">
        <v>18000.0</v>
      </c>
      <c r="M292" s="226" t="s">
        <v>3744</v>
      </c>
      <c r="N292" s="375"/>
      <c r="O292" s="375"/>
      <c r="P292" s="226" t="s">
        <v>2083</v>
      </c>
      <c r="Q292" s="428" t="s">
        <v>306</v>
      </c>
      <c r="R292" s="439"/>
      <c r="S292" s="413"/>
      <c r="T292" s="225"/>
      <c r="U292" s="225"/>
      <c r="V292" s="225"/>
      <c r="W292" s="225"/>
      <c r="X292" s="225"/>
      <c r="Y292" s="225"/>
      <c r="Z292" s="225"/>
    </row>
    <row r="293">
      <c r="A293" s="427" t="s">
        <v>3745</v>
      </c>
      <c r="B293" s="427" t="s">
        <v>2841</v>
      </c>
      <c r="C293" s="427" t="s">
        <v>3746</v>
      </c>
      <c r="D293" s="226" t="s">
        <v>2451</v>
      </c>
      <c r="E293" s="226" t="s">
        <v>84</v>
      </c>
      <c r="F293" s="226">
        <v>5400.0</v>
      </c>
      <c r="G293" s="226" t="s">
        <v>1741</v>
      </c>
      <c r="H293" s="226" t="s">
        <v>2106</v>
      </c>
      <c r="I293" s="226" t="s">
        <v>2333</v>
      </c>
      <c r="J293" s="428">
        <v>3500.0</v>
      </c>
      <c r="K293" s="428">
        <v>5000.0</v>
      </c>
      <c r="L293" s="428">
        <v>7500.0</v>
      </c>
      <c r="M293" s="226" t="s">
        <v>3747</v>
      </c>
      <c r="N293" s="375"/>
      <c r="O293" s="375"/>
      <c r="P293" s="226" t="s">
        <v>2453</v>
      </c>
      <c r="Q293" s="428" t="s">
        <v>75</v>
      </c>
      <c r="R293" s="439"/>
      <c r="S293" s="413"/>
      <c r="T293" s="225"/>
      <c r="U293" s="225"/>
      <c r="V293" s="225"/>
      <c r="W293" s="225"/>
      <c r="X293" s="225"/>
      <c r="Y293" s="225"/>
      <c r="Z293" s="225"/>
    </row>
    <row r="294">
      <c r="A294" s="427" t="s">
        <v>3748</v>
      </c>
      <c r="B294" s="427" t="s">
        <v>2841</v>
      </c>
      <c r="C294" s="427" t="s">
        <v>3749</v>
      </c>
      <c r="D294" s="226" t="s">
        <v>3407</v>
      </c>
      <c r="E294" s="226" t="s">
        <v>2084</v>
      </c>
      <c r="F294" s="226">
        <v>5400.0</v>
      </c>
      <c r="G294" s="226" t="s">
        <v>1741</v>
      </c>
      <c r="H294" s="226" t="s">
        <v>2106</v>
      </c>
      <c r="I294" s="226" t="s">
        <v>2333</v>
      </c>
      <c r="J294" s="428">
        <v>130.0</v>
      </c>
      <c r="K294" s="428">
        <v>150.0</v>
      </c>
      <c r="L294" s="428">
        <v>170.0</v>
      </c>
      <c r="M294" s="226" t="s">
        <v>3750</v>
      </c>
      <c r="N294" s="226" t="s">
        <v>3751</v>
      </c>
      <c r="O294" s="226">
        <v>168.0</v>
      </c>
      <c r="P294" s="226" t="s">
        <v>2083</v>
      </c>
      <c r="Q294" s="428" t="s">
        <v>256</v>
      </c>
      <c r="R294" s="428" t="s">
        <v>3752</v>
      </c>
      <c r="S294" s="413"/>
      <c r="T294" s="225"/>
      <c r="U294" s="225"/>
      <c r="V294" s="225"/>
      <c r="W294" s="225"/>
      <c r="X294" s="225"/>
      <c r="Y294" s="225"/>
      <c r="Z294" s="225"/>
    </row>
    <row r="295">
      <c r="A295" s="427" t="s">
        <v>3753</v>
      </c>
      <c r="B295" s="427" t="s">
        <v>2841</v>
      </c>
      <c r="C295" s="427" t="s">
        <v>3754</v>
      </c>
      <c r="D295" s="226" t="s">
        <v>3407</v>
      </c>
      <c r="E295" s="226" t="s">
        <v>2084</v>
      </c>
      <c r="F295" s="226">
        <v>5400.0</v>
      </c>
      <c r="G295" s="226" t="s">
        <v>1741</v>
      </c>
      <c r="H295" s="226" t="s">
        <v>2106</v>
      </c>
      <c r="I295" s="226" t="s">
        <v>2333</v>
      </c>
      <c r="J295" s="428">
        <v>500.0</v>
      </c>
      <c r="K295" s="428">
        <v>600.0</v>
      </c>
      <c r="L295" s="428">
        <v>700.0</v>
      </c>
      <c r="M295" s="226" t="s">
        <v>3755</v>
      </c>
      <c r="N295" s="226" t="s">
        <v>3756</v>
      </c>
      <c r="O295" s="226">
        <v>48.0</v>
      </c>
      <c r="P295" s="226" t="s">
        <v>2083</v>
      </c>
      <c r="Q295" s="428" t="s">
        <v>222</v>
      </c>
      <c r="R295" s="428" t="s">
        <v>3757</v>
      </c>
      <c r="S295" s="413"/>
      <c r="T295" s="225"/>
      <c r="U295" s="225"/>
      <c r="V295" s="225"/>
      <c r="W295" s="225"/>
      <c r="X295" s="225"/>
      <c r="Y295" s="225"/>
      <c r="Z295" s="225"/>
    </row>
    <row r="296">
      <c r="A296" s="427" t="s">
        <v>3758</v>
      </c>
      <c r="B296" s="427" t="s">
        <v>2841</v>
      </c>
      <c r="C296" s="427" t="s">
        <v>3759</v>
      </c>
      <c r="D296" s="226" t="s">
        <v>3660</v>
      </c>
      <c r="E296" s="226" t="s">
        <v>2084</v>
      </c>
      <c r="F296" s="226">
        <v>5400.0</v>
      </c>
      <c r="G296" s="226" t="s">
        <v>1741</v>
      </c>
      <c r="H296" s="226" t="s">
        <v>2106</v>
      </c>
      <c r="I296" s="226" t="s">
        <v>2333</v>
      </c>
      <c r="J296" s="428">
        <v>50.0</v>
      </c>
      <c r="K296" s="428">
        <v>60.0</v>
      </c>
      <c r="L296" s="428">
        <v>70.0</v>
      </c>
      <c r="M296" s="226" t="s">
        <v>3760</v>
      </c>
      <c r="N296" s="375"/>
      <c r="O296" s="375"/>
      <c r="P296" s="226" t="s">
        <v>2083</v>
      </c>
      <c r="Q296" s="428" t="s">
        <v>209</v>
      </c>
      <c r="R296" s="439"/>
      <c r="S296" s="413"/>
      <c r="T296" s="225"/>
      <c r="U296" s="225"/>
      <c r="V296" s="225"/>
      <c r="W296" s="225"/>
      <c r="X296" s="225"/>
      <c r="Y296" s="225"/>
      <c r="Z296" s="225"/>
    </row>
    <row r="297">
      <c r="A297" s="427" t="s">
        <v>3761</v>
      </c>
      <c r="B297" s="427" t="s">
        <v>2841</v>
      </c>
      <c r="C297" s="427" t="s">
        <v>3762</v>
      </c>
      <c r="D297" s="226" t="s">
        <v>3407</v>
      </c>
      <c r="E297" s="226" t="s">
        <v>2084</v>
      </c>
      <c r="F297" s="226">
        <v>5400.0</v>
      </c>
      <c r="G297" s="226" t="s">
        <v>1741</v>
      </c>
      <c r="H297" s="226" t="s">
        <v>2106</v>
      </c>
      <c r="I297" s="226" t="s">
        <v>2333</v>
      </c>
      <c r="J297" s="428">
        <v>210.0</v>
      </c>
      <c r="K297" s="428">
        <v>250.0</v>
      </c>
      <c r="L297" s="428">
        <v>290.0</v>
      </c>
      <c r="M297" s="226" t="s">
        <v>3765</v>
      </c>
      <c r="N297" s="226" t="s">
        <v>3767</v>
      </c>
      <c r="O297" s="226">
        <v>168.0</v>
      </c>
      <c r="P297" s="226" t="s">
        <v>2083</v>
      </c>
      <c r="Q297" s="428" t="s">
        <v>256</v>
      </c>
      <c r="R297" s="428" t="s">
        <v>3769</v>
      </c>
      <c r="S297" s="413"/>
      <c r="T297" s="225"/>
      <c r="U297" s="225"/>
      <c r="V297" s="225"/>
      <c r="W297" s="225"/>
      <c r="X297" s="225"/>
      <c r="Y297" s="225"/>
      <c r="Z297" s="225"/>
    </row>
    <row r="298">
      <c r="A298" s="427" t="s">
        <v>3770</v>
      </c>
      <c r="B298" s="427" t="s">
        <v>2841</v>
      </c>
      <c r="C298" s="427" t="s">
        <v>3771</v>
      </c>
      <c r="D298" s="226" t="s">
        <v>3407</v>
      </c>
      <c r="E298" s="226" t="s">
        <v>2084</v>
      </c>
      <c r="F298" s="226">
        <v>5400.0</v>
      </c>
      <c r="G298" s="226" t="s">
        <v>1741</v>
      </c>
      <c r="H298" s="226" t="s">
        <v>2106</v>
      </c>
      <c r="I298" s="226" t="s">
        <v>2333</v>
      </c>
      <c r="J298" s="428">
        <v>1700.0</v>
      </c>
      <c r="K298" s="428">
        <v>2000.0</v>
      </c>
      <c r="L298" s="428">
        <v>2300.0</v>
      </c>
      <c r="M298" s="226" t="s">
        <v>3772</v>
      </c>
      <c r="N298" s="226" t="s">
        <v>3773</v>
      </c>
      <c r="O298" s="226">
        <v>672.0</v>
      </c>
      <c r="P298" s="226" t="s">
        <v>2083</v>
      </c>
      <c r="Q298" s="428" t="s">
        <v>256</v>
      </c>
      <c r="R298" s="428" t="s">
        <v>3774</v>
      </c>
      <c r="S298" s="413"/>
      <c r="T298" s="225"/>
      <c r="U298" s="225"/>
      <c r="V298" s="225"/>
      <c r="W298" s="225"/>
      <c r="X298" s="225"/>
      <c r="Y298" s="225"/>
      <c r="Z298" s="225"/>
    </row>
    <row r="299">
      <c r="A299" s="427" t="s">
        <v>3775</v>
      </c>
      <c r="B299" s="427" t="s">
        <v>2893</v>
      </c>
      <c r="C299" s="427" t="s">
        <v>3776</v>
      </c>
      <c r="D299" s="226" t="s">
        <v>3302</v>
      </c>
      <c r="E299" s="226" t="s">
        <v>84</v>
      </c>
      <c r="F299" s="226">
        <v>5400.0</v>
      </c>
      <c r="G299" s="226" t="s">
        <v>1741</v>
      </c>
      <c r="H299" s="226" t="s">
        <v>2106</v>
      </c>
      <c r="I299" s="226" t="s">
        <v>2333</v>
      </c>
      <c r="J299" s="428">
        <v>130.0</v>
      </c>
      <c r="K299" s="428">
        <v>150.0</v>
      </c>
      <c r="L299" s="428">
        <v>170.0</v>
      </c>
      <c r="M299" s="226" t="s">
        <v>3777</v>
      </c>
      <c r="N299" s="226" t="s">
        <v>3778</v>
      </c>
      <c r="O299" s="226">
        <v>672.0</v>
      </c>
      <c r="P299" s="226" t="s">
        <v>2083</v>
      </c>
      <c r="Q299" s="428" t="s">
        <v>222</v>
      </c>
      <c r="R299" s="428" t="s">
        <v>3779</v>
      </c>
      <c r="S299" s="413"/>
      <c r="T299" s="225"/>
      <c r="U299" s="225"/>
      <c r="V299" s="225"/>
      <c r="W299" s="225"/>
      <c r="X299" s="225"/>
      <c r="Y299" s="225"/>
      <c r="Z299" s="225"/>
    </row>
    <row r="300">
      <c r="A300" s="427" t="s">
        <v>3780</v>
      </c>
      <c r="B300" s="427" t="s">
        <v>2893</v>
      </c>
      <c r="C300" s="427" t="s">
        <v>3781</v>
      </c>
      <c r="D300" s="226" t="s">
        <v>2451</v>
      </c>
      <c r="E300" s="226" t="s">
        <v>84</v>
      </c>
      <c r="F300" s="226">
        <v>5400.0</v>
      </c>
      <c r="G300" s="226" t="s">
        <v>1741</v>
      </c>
      <c r="H300" s="226" t="s">
        <v>2106</v>
      </c>
      <c r="I300" s="226" t="s">
        <v>2333</v>
      </c>
      <c r="J300" s="428">
        <v>4500.0</v>
      </c>
      <c r="K300" s="428">
        <v>6500.0</v>
      </c>
      <c r="L300" s="428">
        <v>9500.0</v>
      </c>
      <c r="M300" s="226" t="s">
        <v>3782</v>
      </c>
      <c r="N300" s="375"/>
      <c r="O300" s="375"/>
      <c r="P300" s="226" t="s">
        <v>2083</v>
      </c>
      <c r="Q300" s="428" t="s">
        <v>222</v>
      </c>
      <c r="R300" s="439"/>
      <c r="S300" s="413"/>
      <c r="T300" s="225"/>
      <c r="U300" s="225"/>
      <c r="V300" s="225"/>
      <c r="W300" s="225"/>
      <c r="X300" s="225"/>
      <c r="Y300" s="225"/>
      <c r="Z300" s="225"/>
    </row>
    <row r="301">
      <c r="A301" s="427" t="s">
        <v>3783</v>
      </c>
      <c r="B301" s="427" t="s">
        <v>2893</v>
      </c>
      <c r="C301" s="427" t="s">
        <v>3784</v>
      </c>
      <c r="D301" s="226" t="s">
        <v>3302</v>
      </c>
      <c r="E301" s="226" t="s">
        <v>84</v>
      </c>
      <c r="F301" s="226">
        <v>5400.0</v>
      </c>
      <c r="G301" s="226" t="s">
        <v>1741</v>
      </c>
      <c r="H301" s="226" t="s">
        <v>2106</v>
      </c>
      <c r="I301" s="226" t="s">
        <v>2333</v>
      </c>
      <c r="J301" s="428">
        <v>340.0</v>
      </c>
      <c r="K301" s="428">
        <v>400.0</v>
      </c>
      <c r="L301" s="428">
        <v>460.0</v>
      </c>
      <c r="M301" s="226" t="s">
        <v>3785</v>
      </c>
      <c r="N301" s="226" t="s">
        <v>3786</v>
      </c>
      <c r="O301" s="226">
        <v>672.0</v>
      </c>
      <c r="P301" s="226" t="s">
        <v>2083</v>
      </c>
      <c r="Q301" s="428" t="s">
        <v>222</v>
      </c>
      <c r="R301" s="428" t="s">
        <v>3787</v>
      </c>
      <c r="S301" s="413"/>
      <c r="T301" s="225"/>
      <c r="U301" s="225"/>
      <c r="V301" s="225"/>
      <c r="W301" s="225"/>
      <c r="X301" s="225"/>
      <c r="Y301" s="225"/>
      <c r="Z301" s="225"/>
    </row>
    <row r="302">
      <c r="A302" s="427" t="s">
        <v>3788</v>
      </c>
      <c r="B302" s="427" t="s">
        <v>2893</v>
      </c>
      <c r="C302" s="427" t="s">
        <v>3789</v>
      </c>
      <c r="D302" s="226" t="s">
        <v>3407</v>
      </c>
      <c r="E302" s="226" t="s">
        <v>2084</v>
      </c>
      <c r="F302" s="226">
        <v>5400.0</v>
      </c>
      <c r="G302" s="226" t="s">
        <v>1741</v>
      </c>
      <c r="H302" s="226" t="s">
        <v>2106</v>
      </c>
      <c r="I302" s="226" t="s">
        <v>2333</v>
      </c>
      <c r="J302" s="428">
        <v>120.0</v>
      </c>
      <c r="K302" s="428">
        <v>150.0</v>
      </c>
      <c r="L302" s="428">
        <v>190.0</v>
      </c>
      <c r="M302" s="226" t="s">
        <v>3790</v>
      </c>
      <c r="N302" s="375"/>
      <c r="O302" s="375"/>
      <c r="P302" s="226" t="s">
        <v>2083</v>
      </c>
      <c r="Q302" s="428" t="s">
        <v>222</v>
      </c>
      <c r="R302" s="439"/>
      <c r="S302" s="413"/>
      <c r="T302" s="225"/>
      <c r="U302" s="225"/>
      <c r="V302" s="225"/>
      <c r="W302" s="225"/>
      <c r="X302" s="225"/>
      <c r="Y302" s="225"/>
      <c r="Z302" s="225"/>
    </row>
    <row r="303">
      <c r="A303" s="427" t="s">
        <v>3791</v>
      </c>
      <c r="B303" s="427" t="s">
        <v>2893</v>
      </c>
      <c r="C303" s="427" t="s">
        <v>3792</v>
      </c>
      <c r="D303" s="226" t="s">
        <v>3302</v>
      </c>
      <c r="E303" s="226" t="s">
        <v>84</v>
      </c>
      <c r="F303" s="226">
        <v>5400.0</v>
      </c>
      <c r="G303" s="226" t="s">
        <v>1741</v>
      </c>
      <c r="H303" s="226" t="s">
        <v>2106</v>
      </c>
      <c r="I303" s="226" t="s">
        <v>2333</v>
      </c>
      <c r="J303" s="428">
        <v>425.0</v>
      </c>
      <c r="K303" s="428">
        <v>500.0</v>
      </c>
      <c r="L303" s="428">
        <v>575.0</v>
      </c>
      <c r="M303" s="226" t="s">
        <v>3793</v>
      </c>
      <c r="N303" s="226" t="s">
        <v>3794</v>
      </c>
      <c r="O303" s="226">
        <v>672.0</v>
      </c>
      <c r="P303" s="226" t="s">
        <v>2083</v>
      </c>
      <c r="Q303" s="428" t="s">
        <v>222</v>
      </c>
      <c r="R303" s="428" t="s">
        <v>3795</v>
      </c>
      <c r="S303" s="413"/>
      <c r="T303" s="225"/>
      <c r="U303" s="225"/>
      <c r="V303" s="225"/>
      <c r="W303" s="225"/>
      <c r="X303" s="225"/>
      <c r="Y303" s="225"/>
      <c r="Z303" s="225"/>
    </row>
    <row r="304">
      <c r="A304" s="427" t="s">
        <v>3796</v>
      </c>
      <c r="B304" s="427" t="s">
        <v>2893</v>
      </c>
      <c r="C304" s="427" t="s">
        <v>3797</v>
      </c>
      <c r="D304" s="226" t="s">
        <v>3302</v>
      </c>
      <c r="E304" s="226" t="s">
        <v>84</v>
      </c>
      <c r="F304" s="226">
        <v>5400.0</v>
      </c>
      <c r="G304" s="226" t="s">
        <v>1741</v>
      </c>
      <c r="H304" s="226" t="s">
        <v>2106</v>
      </c>
      <c r="I304" s="226" t="s">
        <v>2333</v>
      </c>
      <c r="J304" s="428">
        <v>850.0</v>
      </c>
      <c r="K304" s="428">
        <v>1000.0</v>
      </c>
      <c r="L304" s="428">
        <v>1150.0</v>
      </c>
      <c r="M304" s="226" t="s">
        <v>3798</v>
      </c>
      <c r="N304" s="226" t="s">
        <v>3800</v>
      </c>
      <c r="O304" s="226">
        <v>672.0</v>
      </c>
      <c r="P304" s="226" t="s">
        <v>2083</v>
      </c>
      <c r="Q304" s="428" t="s">
        <v>222</v>
      </c>
      <c r="R304" s="428" t="s">
        <v>3801</v>
      </c>
      <c r="S304" s="413"/>
      <c r="T304" s="225"/>
      <c r="U304" s="225"/>
      <c r="V304" s="225"/>
      <c r="W304" s="225"/>
      <c r="X304" s="225"/>
      <c r="Y304" s="225"/>
      <c r="Z304" s="225"/>
    </row>
    <row r="305">
      <c r="A305" s="427" t="s">
        <v>3802</v>
      </c>
      <c r="B305" s="427" t="s">
        <v>2893</v>
      </c>
      <c r="C305" s="427" t="s">
        <v>3803</v>
      </c>
      <c r="D305" s="226" t="s">
        <v>3302</v>
      </c>
      <c r="E305" s="226" t="s">
        <v>84</v>
      </c>
      <c r="F305" s="226">
        <v>5400.0</v>
      </c>
      <c r="G305" s="226" t="s">
        <v>1741</v>
      </c>
      <c r="H305" s="226" t="s">
        <v>2106</v>
      </c>
      <c r="I305" s="226" t="s">
        <v>2333</v>
      </c>
      <c r="J305" s="428">
        <v>470.0</v>
      </c>
      <c r="K305" s="428">
        <v>547.5</v>
      </c>
      <c r="L305" s="428">
        <v>625.0</v>
      </c>
      <c r="M305" s="226" t="s">
        <v>3804</v>
      </c>
      <c r="N305" s="226" t="s">
        <v>3805</v>
      </c>
      <c r="O305" s="226">
        <v>672.0</v>
      </c>
      <c r="P305" s="226" t="s">
        <v>2083</v>
      </c>
      <c r="Q305" s="428" t="s">
        <v>222</v>
      </c>
      <c r="R305" s="428" t="s">
        <v>3806</v>
      </c>
      <c r="S305" s="413"/>
      <c r="T305" s="225"/>
      <c r="U305" s="225"/>
      <c r="V305" s="225"/>
      <c r="W305" s="225"/>
      <c r="X305" s="225"/>
      <c r="Y305" s="225"/>
      <c r="Z305" s="225"/>
    </row>
    <row r="306">
      <c r="A306" s="427" t="s">
        <v>3807</v>
      </c>
      <c r="B306" s="427" t="s">
        <v>2893</v>
      </c>
      <c r="C306" s="427" t="s">
        <v>3808</v>
      </c>
      <c r="D306" s="226" t="s">
        <v>3407</v>
      </c>
      <c r="E306" s="226" t="s">
        <v>2084</v>
      </c>
      <c r="F306" s="226">
        <v>5400.0</v>
      </c>
      <c r="G306" s="226" t="s">
        <v>1741</v>
      </c>
      <c r="H306" s="226" t="s">
        <v>2106</v>
      </c>
      <c r="I306" s="226" t="s">
        <v>2333</v>
      </c>
      <c r="J306" s="428">
        <v>65.0</v>
      </c>
      <c r="K306" s="428">
        <v>85.0</v>
      </c>
      <c r="L306" s="428">
        <v>115.0</v>
      </c>
      <c r="M306" s="226" t="s">
        <v>3809</v>
      </c>
      <c r="N306" s="375"/>
      <c r="O306" s="375"/>
      <c r="P306" s="226" t="s">
        <v>2083</v>
      </c>
      <c r="Q306" s="428" t="s">
        <v>222</v>
      </c>
      <c r="R306" s="439"/>
      <c r="S306" s="413"/>
      <c r="T306" s="225"/>
      <c r="U306" s="225"/>
      <c r="V306" s="225"/>
      <c r="W306" s="225"/>
      <c r="X306" s="225"/>
      <c r="Y306" s="225"/>
      <c r="Z306" s="225"/>
    </row>
    <row r="307">
      <c r="A307" s="427" t="s">
        <v>3810</v>
      </c>
      <c r="B307" s="427" t="s">
        <v>2893</v>
      </c>
      <c r="C307" s="427" t="s">
        <v>3811</v>
      </c>
      <c r="D307" s="226" t="s">
        <v>3407</v>
      </c>
      <c r="E307" s="226" t="s">
        <v>2084</v>
      </c>
      <c r="F307" s="226">
        <v>5400.0</v>
      </c>
      <c r="G307" s="226" t="s">
        <v>1741</v>
      </c>
      <c r="H307" s="226" t="s">
        <v>2106</v>
      </c>
      <c r="I307" s="226" t="s">
        <v>2333</v>
      </c>
      <c r="J307" s="428">
        <v>110.0</v>
      </c>
      <c r="K307" s="428">
        <v>140.0</v>
      </c>
      <c r="L307" s="428">
        <v>180.0</v>
      </c>
      <c r="M307" s="226" t="s">
        <v>3812</v>
      </c>
      <c r="N307" s="375"/>
      <c r="O307" s="375"/>
      <c r="P307" s="226" t="s">
        <v>2083</v>
      </c>
      <c r="Q307" s="428" t="s">
        <v>222</v>
      </c>
      <c r="R307" s="439"/>
      <c r="S307" s="413"/>
      <c r="T307" s="225"/>
      <c r="U307" s="225"/>
      <c r="V307" s="225"/>
      <c r="W307" s="225"/>
      <c r="X307" s="225"/>
      <c r="Y307" s="225"/>
      <c r="Z307" s="225"/>
    </row>
    <row r="308">
      <c r="A308" s="427" t="s">
        <v>3813</v>
      </c>
      <c r="B308" s="427" t="s">
        <v>2893</v>
      </c>
      <c r="C308" s="427" t="s">
        <v>3814</v>
      </c>
      <c r="D308" s="226" t="s">
        <v>3407</v>
      </c>
      <c r="E308" s="226" t="s">
        <v>2084</v>
      </c>
      <c r="F308" s="226">
        <v>5400.0</v>
      </c>
      <c r="G308" s="226" t="s">
        <v>1741</v>
      </c>
      <c r="H308" s="226" t="s">
        <v>2106</v>
      </c>
      <c r="I308" s="226" t="s">
        <v>2333</v>
      </c>
      <c r="J308" s="428">
        <v>400.0</v>
      </c>
      <c r="K308" s="428">
        <v>500.0</v>
      </c>
      <c r="L308" s="428">
        <v>650.0</v>
      </c>
      <c r="M308" s="226" t="s">
        <v>3815</v>
      </c>
      <c r="N308" s="226" t="s">
        <v>3816</v>
      </c>
      <c r="O308" s="226">
        <v>336.0</v>
      </c>
      <c r="P308" s="226" t="s">
        <v>2083</v>
      </c>
      <c r="Q308" s="428" t="s">
        <v>256</v>
      </c>
      <c r="R308" s="428" t="s">
        <v>3817</v>
      </c>
      <c r="S308" s="413"/>
      <c r="T308" s="225"/>
      <c r="U308" s="225"/>
      <c r="V308" s="225"/>
      <c r="W308" s="225"/>
      <c r="X308" s="225"/>
      <c r="Y308" s="225"/>
      <c r="Z308" s="225"/>
    </row>
    <row r="309">
      <c r="A309" s="427" t="s">
        <v>3818</v>
      </c>
      <c r="B309" s="427" t="s">
        <v>2893</v>
      </c>
      <c r="C309" s="427" t="s">
        <v>3819</v>
      </c>
      <c r="D309" s="226" t="s">
        <v>3407</v>
      </c>
      <c r="E309" s="226" t="s">
        <v>2084</v>
      </c>
      <c r="F309" s="226">
        <v>5400.0</v>
      </c>
      <c r="G309" s="226" t="s">
        <v>1741</v>
      </c>
      <c r="H309" s="226" t="s">
        <v>2106</v>
      </c>
      <c r="I309" s="226" t="s">
        <v>2333</v>
      </c>
      <c r="J309" s="428">
        <v>200.0</v>
      </c>
      <c r="K309" s="428">
        <v>250.0</v>
      </c>
      <c r="L309" s="428">
        <v>320.0</v>
      </c>
      <c r="M309" s="226" t="s">
        <v>3820</v>
      </c>
      <c r="N309" s="226" t="s">
        <v>3821</v>
      </c>
      <c r="O309" s="226">
        <v>336.0</v>
      </c>
      <c r="P309" s="226" t="s">
        <v>2083</v>
      </c>
      <c r="Q309" s="428" t="s">
        <v>256</v>
      </c>
      <c r="R309" s="428" t="s">
        <v>3822</v>
      </c>
      <c r="S309" s="413"/>
      <c r="T309" s="225"/>
      <c r="U309" s="225"/>
      <c r="V309" s="225"/>
      <c r="W309" s="225"/>
      <c r="X309" s="225"/>
      <c r="Y309" s="225"/>
      <c r="Z309" s="225"/>
    </row>
    <row r="310">
      <c r="A310" s="427" t="s">
        <v>3823</v>
      </c>
      <c r="B310" s="427" t="s">
        <v>2893</v>
      </c>
      <c r="C310" s="427" t="s">
        <v>3824</v>
      </c>
      <c r="D310" s="226" t="s">
        <v>2451</v>
      </c>
      <c r="E310" s="226" t="s">
        <v>84</v>
      </c>
      <c r="F310" s="226">
        <v>5400.0</v>
      </c>
      <c r="G310" s="226" t="s">
        <v>1741</v>
      </c>
      <c r="H310" s="226" t="s">
        <v>2106</v>
      </c>
      <c r="I310" s="226" t="s">
        <v>2333</v>
      </c>
      <c r="J310" s="428">
        <v>2500.0</v>
      </c>
      <c r="K310" s="428">
        <v>3500.0</v>
      </c>
      <c r="L310" s="428">
        <v>5000.0</v>
      </c>
      <c r="M310" s="226" t="s">
        <v>3825</v>
      </c>
      <c r="N310" s="375"/>
      <c r="O310" s="375"/>
      <c r="P310" s="226" t="s">
        <v>2083</v>
      </c>
      <c r="Q310" s="428" t="s">
        <v>222</v>
      </c>
      <c r="R310" s="439"/>
      <c r="S310" s="413"/>
      <c r="T310" s="225"/>
      <c r="U310" s="225"/>
      <c r="V310" s="225"/>
      <c r="W310" s="225"/>
      <c r="X310" s="225"/>
      <c r="Y310" s="225"/>
      <c r="Z310" s="225"/>
    </row>
    <row r="311">
      <c r="A311" s="427" t="s">
        <v>3826</v>
      </c>
      <c r="B311" s="427" t="s">
        <v>2893</v>
      </c>
      <c r="C311" s="427" t="s">
        <v>3827</v>
      </c>
      <c r="D311" s="226" t="s">
        <v>3407</v>
      </c>
      <c r="E311" s="226" t="s">
        <v>2084</v>
      </c>
      <c r="F311" s="226">
        <v>5400.0</v>
      </c>
      <c r="G311" s="226" t="s">
        <v>1741</v>
      </c>
      <c r="H311" s="226" t="s">
        <v>2106</v>
      </c>
      <c r="I311" s="226" t="s">
        <v>2333</v>
      </c>
      <c r="J311" s="428">
        <v>120.0</v>
      </c>
      <c r="K311" s="428">
        <v>160.0</v>
      </c>
      <c r="L311" s="428">
        <v>210.0</v>
      </c>
      <c r="M311" s="226" t="s">
        <v>3828</v>
      </c>
      <c r="N311" s="375"/>
      <c r="O311" s="375"/>
      <c r="P311" s="226" t="s">
        <v>2083</v>
      </c>
      <c r="Q311" s="428" t="s">
        <v>222</v>
      </c>
      <c r="R311" s="439"/>
      <c r="S311" s="413"/>
      <c r="T311" s="225"/>
      <c r="U311" s="225"/>
      <c r="V311" s="225"/>
      <c r="W311" s="225"/>
      <c r="X311" s="225"/>
      <c r="Y311" s="225"/>
      <c r="Z311" s="225"/>
    </row>
    <row r="312">
      <c r="A312" s="427" t="s">
        <v>3829</v>
      </c>
      <c r="B312" s="427" t="s">
        <v>2893</v>
      </c>
      <c r="C312" s="427" t="s">
        <v>3830</v>
      </c>
      <c r="D312" s="226" t="s">
        <v>3302</v>
      </c>
      <c r="E312" s="226" t="s">
        <v>84</v>
      </c>
      <c r="F312" s="226">
        <v>5400.0</v>
      </c>
      <c r="G312" s="226" t="s">
        <v>1741</v>
      </c>
      <c r="H312" s="226" t="s">
        <v>2106</v>
      </c>
      <c r="I312" s="226" t="s">
        <v>2333</v>
      </c>
      <c r="J312" s="428">
        <v>425.0</v>
      </c>
      <c r="K312" s="428">
        <v>500.0</v>
      </c>
      <c r="L312" s="428">
        <v>575.0</v>
      </c>
      <c r="M312" s="226" t="s">
        <v>3831</v>
      </c>
      <c r="N312" s="226" t="s">
        <v>3833</v>
      </c>
      <c r="O312" s="226">
        <v>672.0</v>
      </c>
      <c r="P312" s="226" t="s">
        <v>2083</v>
      </c>
      <c r="Q312" s="428" t="s">
        <v>222</v>
      </c>
      <c r="R312" s="428" t="s">
        <v>3834</v>
      </c>
      <c r="S312" s="413"/>
      <c r="T312" s="225"/>
      <c r="U312" s="225"/>
      <c r="V312" s="225"/>
      <c r="W312" s="225"/>
      <c r="X312" s="225"/>
      <c r="Y312" s="225"/>
      <c r="Z312" s="225"/>
    </row>
    <row r="313">
      <c r="A313" s="427" t="s">
        <v>3835</v>
      </c>
      <c r="B313" s="427" t="s">
        <v>2893</v>
      </c>
      <c r="C313" s="427" t="s">
        <v>3836</v>
      </c>
      <c r="D313" s="226" t="s">
        <v>3302</v>
      </c>
      <c r="E313" s="226" t="s">
        <v>84</v>
      </c>
      <c r="F313" s="226">
        <v>5400.0</v>
      </c>
      <c r="G313" s="226" t="s">
        <v>1741</v>
      </c>
      <c r="H313" s="226" t="s">
        <v>2106</v>
      </c>
      <c r="I313" s="226" t="s">
        <v>2333</v>
      </c>
      <c r="J313" s="428">
        <v>380.0</v>
      </c>
      <c r="K313" s="428">
        <v>452.5</v>
      </c>
      <c r="L313" s="428">
        <v>525.0</v>
      </c>
      <c r="M313" s="226" t="s">
        <v>3839</v>
      </c>
      <c r="N313" s="226" t="s">
        <v>3840</v>
      </c>
      <c r="O313" s="226">
        <v>672.0</v>
      </c>
      <c r="P313" s="226" t="s">
        <v>2083</v>
      </c>
      <c r="Q313" s="428" t="s">
        <v>222</v>
      </c>
      <c r="R313" s="428" t="s">
        <v>3841</v>
      </c>
      <c r="S313" s="413"/>
      <c r="T313" s="225"/>
      <c r="U313" s="225"/>
      <c r="V313" s="225"/>
      <c r="W313" s="225"/>
      <c r="X313" s="225"/>
      <c r="Y313" s="225"/>
      <c r="Z313" s="225"/>
    </row>
    <row r="314">
      <c r="A314" s="427" t="s">
        <v>3842</v>
      </c>
      <c r="B314" s="427" t="s">
        <v>2893</v>
      </c>
      <c r="C314" s="427" t="s">
        <v>3843</v>
      </c>
      <c r="D314" s="226" t="s">
        <v>3302</v>
      </c>
      <c r="E314" s="226" t="s">
        <v>84</v>
      </c>
      <c r="F314" s="226">
        <v>5400.0</v>
      </c>
      <c r="G314" s="226" t="s">
        <v>1741</v>
      </c>
      <c r="H314" s="226" t="s">
        <v>2106</v>
      </c>
      <c r="I314" s="226" t="s">
        <v>2333</v>
      </c>
      <c r="J314" s="428">
        <v>340.0</v>
      </c>
      <c r="K314" s="428">
        <v>400.0</v>
      </c>
      <c r="L314" s="428">
        <v>460.0</v>
      </c>
      <c r="M314" s="226" t="s">
        <v>3844</v>
      </c>
      <c r="N314" s="226" t="s">
        <v>3845</v>
      </c>
      <c r="O314" s="226">
        <v>672.0</v>
      </c>
      <c r="P314" s="226" t="s">
        <v>2083</v>
      </c>
      <c r="Q314" s="428" t="s">
        <v>222</v>
      </c>
      <c r="R314" s="428" t="s">
        <v>3846</v>
      </c>
      <c r="S314" s="413"/>
      <c r="T314" s="225"/>
      <c r="U314" s="225"/>
      <c r="V314" s="225"/>
      <c r="W314" s="225"/>
      <c r="X314" s="225"/>
      <c r="Y314" s="225"/>
      <c r="Z314" s="225"/>
    </row>
    <row r="315">
      <c r="A315" s="427" t="s">
        <v>3847</v>
      </c>
      <c r="B315" s="427" t="s">
        <v>2893</v>
      </c>
      <c r="C315" s="427" t="s">
        <v>3848</v>
      </c>
      <c r="D315" s="226" t="s">
        <v>3302</v>
      </c>
      <c r="E315" s="226" t="s">
        <v>84</v>
      </c>
      <c r="F315" s="226">
        <v>5400.0</v>
      </c>
      <c r="G315" s="226" t="s">
        <v>1741</v>
      </c>
      <c r="H315" s="226" t="s">
        <v>2106</v>
      </c>
      <c r="I315" s="226" t="s">
        <v>2333</v>
      </c>
      <c r="J315" s="428">
        <v>360.0</v>
      </c>
      <c r="K315" s="428">
        <v>425.0</v>
      </c>
      <c r="L315" s="428">
        <v>490.0</v>
      </c>
      <c r="M315" s="226" t="s">
        <v>3849</v>
      </c>
      <c r="N315" s="226" t="s">
        <v>3850</v>
      </c>
      <c r="O315" s="226">
        <v>672.0</v>
      </c>
      <c r="P315" s="226" t="s">
        <v>2083</v>
      </c>
      <c r="Q315" s="428" t="s">
        <v>222</v>
      </c>
      <c r="R315" s="428" t="s">
        <v>3851</v>
      </c>
      <c r="S315" s="413"/>
      <c r="T315" s="225"/>
      <c r="U315" s="225"/>
      <c r="V315" s="225"/>
      <c r="W315" s="225"/>
      <c r="X315" s="225"/>
      <c r="Y315" s="225"/>
      <c r="Z315" s="225"/>
    </row>
    <row r="316">
      <c r="A316" s="427" t="s">
        <v>3852</v>
      </c>
      <c r="B316" s="427" t="s">
        <v>2893</v>
      </c>
      <c r="C316" s="427" t="s">
        <v>3853</v>
      </c>
      <c r="D316" s="226" t="s">
        <v>3407</v>
      </c>
      <c r="E316" s="226" t="s">
        <v>2084</v>
      </c>
      <c r="F316" s="226">
        <v>5400.0</v>
      </c>
      <c r="G316" s="226" t="s">
        <v>1741</v>
      </c>
      <c r="H316" s="226" t="s">
        <v>2106</v>
      </c>
      <c r="I316" s="226" t="s">
        <v>2333</v>
      </c>
      <c r="J316" s="428">
        <v>120.0</v>
      </c>
      <c r="K316" s="428">
        <v>150.0</v>
      </c>
      <c r="L316" s="428">
        <v>190.0</v>
      </c>
      <c r="M316" s="226" t="s">
        <v>3854</v>
      </c>
      <c r="N316" s="375"/>
      <c r="O316" s="375"/>
      <c r="P316" s="226" t="s">
        <v>2083</v>
      </c>
      <c r="Q316" s="428" t="s">
        <v>222</v>
      </c>
      <c r="R316" s="439"/>
      <c r="S316" s="413"/>
      <c r="T316" s="225"/>
      <c r="U316" s="225"/>
      <c r="V316" s="225"/>
      <c r="W316" s="225"/>
      <c r="X316" s="225"/>
      <c r="Y316" s="225"/>
      <c r="Z316" s="225"/>
    </row>
    <row r="317">
      <c r="A317" s="427" t="s">
        <v>3855</v>
      </c>
      <c r="B317" s="427" t="s">
        <v>2893</v>
      </c>
      <c r="C317" s="427" t="s">
        <v>3856</v>
      </c>
      <c r="D317" s="226" t="s">
        <v>3407</v>
      </c>
      <c r="E317" s="226" t="s">
        <v>2084</v>
      </c>
      <c r="F317" s="226">
        <v>5400.0</v>
      </c>
      <c r="G317" s="226" t="s">
        <v>1741</v>
      </c>
      <c r="H317" s="226" t="s">
        <v>2106</v>
      </c>
      <c r="I317" s="226" t="s">
        <v>2333</v>
      </c>
      <c r="J317" s="428">
        <v>95.0</v>
      </c>
      <c r="K317" s="428">
        <v>120.0</v>
      </c>
      <c r="L317" s="428">
        <v>155.0</v>
      </c>
      <c r="M317" s="226" t="s">
        <v>3857</v>
      </c>
      <c r="N317" s="375"/>
      <c r="O317" s="375"/>
      <c r="P317" s="226" t="s">
        <v>2083</v>
      </c>
      <c r="Q317" s="428" t="s">
        <v>222</v>
      </c>
      <c r="R317" s="439"/>
      <c r="S317" s="413"/>
      <c r="T317" s="225"/>
      <c r="U317" s="225"/>
      <c r="V317" s="225"/>
      <c r="W317" s="225"/>
      <c r="X317" s="225"/>
      <c r="Y317" s="225"/>
      <c r="Z317" s="225"/>
    </row>
    <row r="318">
      <c r="A318" s="427" t="s">
        <v>2122</v>
      </c>
      <c r="B318" s="427" t="s">
        <v>2943</v>
      </c>
      <c r="C318" s="427" t="s">
        <v>3858</v>
      </c>
      <c r="D318" s="226" t="s">
        <v>3407</v>
      </c>
      <c r="E318" s="226" t="s">
        <v>2084</v>
      </c>
      <c r="F318" s="226">
        <v>5400.0</v>
      </c>
      <c r="G318" s="226" t="s">
        <v>1741</v>
      </c>
      <c r="H318" s="226" t="s">
        <v>2106</v>
      </c>
      <c r="I318" s="226" t="s">
        <v>2333</v>
      </c>
      <c r="J318" s="428">
        <v>350.0</v>
      </c>
      <c r="K318" s="428">
        <v>400.0</v>
      </c>
      <c r="L318" s="428">
        <v>460.0</v>
      </c>
      <c r="M318" s="226" t="s">
        <v>3859</v>
      </c>
      <c r="N318" s="226" t="s">
        <v>3860</v>
      </c>
      <c r="O318" s="226">
        <v>336.0</v>
      </c>
      <c r="P318" s="226" t="s">
        <v>2083</v>
      </c>
      <c r="Q318" s="428" t="s">
        <v>256</v>
      </c>
      <c r="R318" s="439"/>
      <c r="S318" s="413"/>
      <c r="T318" s="225"/>
      <c r="U318" s="225"/>
      <c r="V318" s="225"/>
      <c r="W318" s="225"/>
      <c r="X318" s="225"/>
      <c r="Y318" s="225"/>
      <c r="Z318" s="225"/>
    </row>
    <row r="319">
      <c r="A319" s="427" t="s">
        <v>3861</v>
      </c>
      <c r="B319" s="427" t="s">
        <v>2943</v>
      </c>
      <c r="C319" s="427" t="s">
        <v>3862</v>
      </c>
      <c r="D319" s="226" t="s">
        <v>3407</v>
      </c>
      <c r="E319" s="226" t="s">
        <v>2084</v>
      </c>
      <c r="F319" s="226">
        <v>5400.0</v>
      </c>
      <c r="G319" s="226" t="s">
        <v>1741</v>
      </c>
      <c r="H319" s="226" t="s">
        <v>2106</v>
      </c>
      <c r="I319" s="226" t="s">
        <v>2333</v>
      </c>
      <c r="J319" s="428">
        <v>170.0</v>
      </c>
      <c r="K319" s="428">
        <v>200.0</v>
      </c>
      <c r="L319" s="428">
        <v>230.0</v>
      </c>
      <c r="M319" s="226" t="s">
        <v>3863</v>
      </c>
      <c r="N319" s="226" t="s">
        <v>3864</v>
      </c>
      <c r="O319" s="226">
        <v>336.0</v>
      </c>
      <c r="P319" s="226" t="s">
        <v>2083</v>
      </c>
      <c r="Q319" s="428" t="s">
        <v>256</v>
      </c>
      <c r="R319" s="439"/>
      <c r="S319" s="413"/>
      <c r="T319" s="225"/>
      <c r="U319" s="225"/>
      <c r="V319" s="225"/>
      <c r="W319" s="225"/>
      <c r="X319" s="225"/>
      <c r="Y319" s="225"/>
      <c r="Z319" s="225"/>
    </row>
    <row r="320">
      <c r="A320" s="427" t="s">
        <v>3865</v>
      </c>
      <c r="B320" s="427" t="s">
        <v>2943</v>
      </c>
      <c r="C320" s="427" t="s">
        <v>3866</v>
      </c>
      <c r="D320" s="226" t="s">
        <v>2451</v>
      </c>
      <c r="E320" s="226" t="s">
        <v>84</v>
      </c>
      <c r="F320" s="226">
        <v>5400.0</v>
      </c>
      <c r="G320" s="226" t="s">
        <v>1741</v>
      </c>
      <c r="H320" s="226" t="s">
        <v>2106</v>
      </c>
      <c r="I320" s="226" t="s">
        <v>2333</v>
      </c>
      <c r="J320" s="428">
        <v>1500.0</v>
      </c>
      <c r="K320" s="428">
        <v>2200.0</v>
      </c>
      <c r="L320" s="428">
        <v>3200.0</v>
      </c>
      <c r="M320" s="226" t="s">
        <v>3867</v>
      </c>
      <c r="N320" s="375"/>
      <c r="O320" s="375"/>
      <c r="P320" s="226" t="s">
        <v>2083</v>
      </c>
      <c r="Q320" s="428" t="s">
        <v>222</v>
      </c>
      <c r="R320" s="439"/>
      <c r="S320" s="413"/>
      <c r="T320" s="225"/>
      <c r="U320" s="225"/>
      <c r="V320" s="225"/>
      <c r="W320" s="225"/>
      <c r="X320" s="225"/>
      <c r="Y320" s="225"/>
      <c r="Z320" s="225"/>
    </row>
    <row r="321">
      <c r="A321" s="427" t="s">
        <v>3868</v>
      </c>
      <c r="B321" s="427" t="s">
        <v>2943</v>
      </c>
      <c r="C321" s="427" t="s">
        <v>3869</v>
      </c>
      <c r="D321" s="226" t="s">
        <v>2451</v>
      </c>
      <c r="E321" s="226" t="s">
        <v>84</v>
      </c>
      <c r="F321" s="226">
        <v>5400.0</v>
      </c>
      <c r="G321" s="226" t="s">
        <v>1741</v>
      </c>
      <c r="H321" s="226" t="s">
        <v>2106</v>
      </c>
      <c r="I321" s="226" t="s">
        <v>2333</v>
      </c>
      <c r="J321" s="428">
        <v>4500.0</v>
      </c>
      <c r="K321" s="428">
        <v>6500.0</v>
      </c>
      <c r="L321" s="428">
        <v>9500.0</v>
      </c>
      <c r="M321" s="226" t="s">
        <v>3870</v>
      </c>
      <c r="N321" s="375"/>
      <c r="O321" s="375"/>
      <c r="P321" s="226" t="s">
        <v>2083</v>
      </c>
      <c r="Q321" s="428" t="s">
        <v>222</v>
      </c>
      <c r="R321" s="439"/>
      <c r="S321" s="413"/>
      <c r="T321" s="225"/>
      <c r="U321" s="225"/>
      <c r="V321" s="225"/>
      <c r="W321" s="225"/>
      <c r="X321" s="225"/>
      <c r="Y321" s="225"/>
      <c r="Z321" s="225"/>
    </row>
    <row r="322">
      <c r="A322" s="427" t="s">
        <v>3871</v>
      </c>
      <c r="B322" s="427" t="s">
        <v>2943</v>
      </c>
      <c r="C322" s="427" t="s">
        <v>3872</v>
      </c>
      <c r="D322" s="226" t="s">
        <v>3407</v>
      </c>
      <c r="E322" s="226" t="s">
        <v>2084</v>
      </c>
      <c r="F322" s="226">
        <v>5400.0</v>
      </c>
      <c r="G322" s="226" t="s">
        <v>1741</v>
      </c>
      <c r="H322" s="226" t="s">
        <v>2106</v>
      </c>
      <c r="I322" s="226" t="s">
        <v>2333</v>
      </c>
      <c r="J322" s="428">
        <v>255.0</v>
      </c>
      <c r="K322" s="428">
        <v>300.0</v>
      </c>
      <c r="L322" s="428">
        <v>345.0</v>
      </c>
      <c r="M322" s="226" t="s">
        <v>3874</v>
      </c>
      <c r="N322" s="226" t="s">
        <v>3875</v>
      </c>
      <c r="O322" s="226">
        <v>336.0</v>
      </c>
      <c r="P322" s="226" t="s">
        <v>2083</v>
      </c>
      <c r="Q322" s="428" t="s">
        <v>256</v>
      </c>
      <c r="R322" s="439"/>
      <c r="S322" s="413"/>
      <c r="T322" s="225"/>
      <c r="U322" s="225"/>
      <c r="V322" s="225"/>
      <c r="W322" s="225"/>
      <c r="X322" s="225"/>
      <c r="Y322" s="225"/>
      <c r="Z322" s="225"/>
    </row>
    <row r="323">
      <c r="A323" s="427" t="s">
        <v>3876</v>
      </c>
      <c r="B323" s="427" t="s">
        <v>2943</v>
      </c>
      <c r="C323" s="427" t="s">
        <v>3878</v>
      </c>
      <c r="D323" s="226" t="s">
        <v>2451</v>
      </c>
      <c r="E323" s="226" t="s">
        <v>84</v>
      </c>
      <c r="F323" s="226">
        <v>5400.0</v>
      </c>
      <c r="G323" s="226" t="s">
        <v>1741</v>
      </c>
      <c r="H323" s="226" t="s">
        <v>2106</v>
      </c>
      <c r="I323" s="226" t="s">
        <v>2333</v>
      </c>
      <c r="J323" s="428">
        <v>3500.0</v>
      </c>
      <c r="K323" s="428">
        <v>5000.0</v>
      </c>
      <c r="L323" s="428">
        <v>7500.0</v>
      </c>
      <c r="M323" s="226" t="s">
        <v>3880</v>
      </c>
      <c r="N323" s="375"/>
      <c r="O323" s="375"/>
      <c r="P323" s="226" t="s">
        <v>2083</v>
      </c>
      <c r="Q323" s="428" t="s">
        <v>222</v>
      </c>
      <c r="R323" s="439"/>
      <c r="S323" s="413"/>
      <c r="T323" s="225"/>
      <c r="U323" s="225"/>
      <c r="V323" s="225"/>
      <c r="W323" s="225"/>
      <c r="X323" s="225"/>
      <c r="Y323" s="225"/>
      <c r="Z323" s="225"/>
    </row>
    <row r="324">
      <c r="A324" s="427" t="s">
        <v>3881</v>
      </c>
      <c r="B324" s="427" t="s">
        <v>2943</v>
      </c>
      <c r="C324" s="427" t="s">
        <v>3882</v>
      </c>
      <c r="D324" s="226" t="s">
        <v>2451</v>
      </c>
      <c r="E324" s="226" t="s">
        <v>84</v>
      </c>
      <c r="F324" s="226">
        <v>5400.0</v>
      </c>
      <c r="G324" s="226" t="s">
        <v>1741</v>
      </c>
      <c r="H324" s="226" t="s">
        <v>2106</v>
      </c>
      <c r="I324" s="226" t="s">
        <v>2333</v>
      </c>
      <c r="J324" s="428">
        <v>6500.0</v>
      </c>
      <c r="K324" s="428">
        <v>9500.0</v>
      </c>
      <c r="L324" s="428">
        <v>14000.0</v>
      </c>
      <c r="M324" s="226" t="s">
        <v>3883</v>
      </c>
      <c r="N324" s="375"/>
      <c r="O324" s="375"/>
      <c r="P324" s="226" t="s">
        <v>2083</v>
      </c>
      <c r="Q324" s="428" t="s">
        <v>222</v>
      </c>
      <c r="R324" s="439"/>
      <c r="S324" s="413"/>
      <c r="T324" s="225"/>
      <c r="U324" s="225"/>
      <c r="V324" s="225"/>
      <c r="W324" s="225"/>
      <c r="X324" s="225"/>
      <c r="Y324" s="225"/>
      <c r="Z324" s="225"/>
    </row>
    <row r="325">
      <c r="A325" s="427" t="s">
        <v>3884</v>
      </c>
      <c r="B325" s="427" t="s">
        <v>2943</v>
      </c>
      <c r="C325" s="427" t="s">
        <v>3885</v>
      </c>
      <c r="D325" s="226" t="s">
        <v>2451</v>
      </c>
      <c r="E325" s="226" t="s">
        <v>84</v>
      </c>
      <c r="F325" s="226">
        <v>5400.0</v>
      </c>
      <c r="G325" s="226" t="s">
        <v>1741</v>
      </c>
      <c r="H325" s="226" t="s">
        <v>2106</v>
      </c>
      <c r="I325" s="226" t="s">
        <v>2333</v>
      </c>
      <c r="J325" s="428">
        <v>2500.0</v>
      </c>
      <c r="K325" s="428">
        <v>3500.0</v>
      </c>
      <c r="L325" s="428">
        <v>5000.0</v>
      </c>
      <c r="M325" s="226" t="s">
        <v>3886</v>
      </c>
      <c r="N325" s="375"/>
      <c r="O325" s="375"/>
      <c r="P325" s="226" t="s">
        <v>2083</v>
      </c>
      <c r="Q325" s="428" t="s">
        <v>222</v>
      </c>
      <c r="R325" s="439"/>
      <c r="S325" s="413"/>
      <c r="T325" s="225"/>
      <c r="U325" s="225"/>
      <c r="V325" s="225"/>
      <c r="W325" s="225"/>
      <c r="X325" s="225"/>
      <c r="Y325" s="225"/>
      <c r="Z325" s="225"/>
    </row>
    <row r="326">
      <c r="A326" s="427" t="s">
        <v>3887</v>
      </c>
      <c r="B326" s="427" t="s">
        <v>2976</v>
      </c>
      <c r="C326" s="427" t="s">
        <v>3888</v>
      </c>
      <c r="D326" s="226" t="s">
        <v>3407</v>
      </c>
      <c r="E326" s="226" t="s">
        <v>2084</v>
      </c>
      <c r="F326" s="226">
        <v>5400.0</v>
      </c>
      <c r="G326" s="226" t="s">
        <v>1741</v>
      </c>
      <c r="H326" s="226" t="s">
        <v>2106</v>
      </c>
      <c r="I326" s="226" t="s">
        <v>2333</v>
      </c>
      <c r="J326" s="428">
        <v>75.0</v>
      </c>
      <c r="K326" s="428">
        <v>110.0</v>
      </c>
      <c r="L326" s="428">
        <v>160.0</v>
      </c>
      <c r="M326" s="226" t="s">
        <v>3889</v>
      </c>
      <c r="N326" s="375"/>
      <c r="O326" s="375"/>
      <c r="P326" s="226" t="s">
        <v>2083</v>
      </c>
      <c r="Q326" s="428" t="s">
        <v>222</v>
      </c>
      <c r="R326" s="439"/>
      <c r="S326" s="413"/>
      <c r="T326" s="225"/>
      <c r="U326" s="225"/>
      <c r="V326" s="225"/>
      <c r="W326" s="225"/>
      <c r="X326" s="225"/>
      <c r="Y326" s="225"/>
      <c r="Z326" s="225"/>
    </row>
    <row r="327">
      <c r="A327" s="427" t="s">
        <v>3890</v>
      </c>
      <c r="B327" s="427" t="s">
        <v>2976</v>
      </c>
      <c r="C327" s="427" t="s">
        <v>3891</v>
      </c>
      <c r="D327" s="226" t="s">
        <v>3407</v>
      </c>
      <c r="E327" s="226" t="s">
        <v>2084</v>
      </c>
      <c r="F327" s="226">
        <v>5400.0</v>
      </c>
      <c r="G327" s="226" t="s">
        <v>1741</v>
      </c>
      <c r="H327" s="226" t="s">
        <v>2106</v>
      </c>
      <c r="I327" s="226" t="s">
        <v>2333</v>
      </c>
      <c r="J327" s="428">
        <v>45.0</v>
      </c>
      <c r="K327" s="428">
        <v>65.0</v>
      </c>
      <c r="L327" s="428">
        <v>95.0</v>
      </c>
      <c r="M327" s="226" t="s">
        <v>3892</v>
      </c>
      <c r="N327" s="375"/>
      <c r="O327" s="375"/>
      <c r="P327" s="226" t="s">
        <v>2083</v>
      </c>
      <c r="Q327" s="428" t="s">
        <v>209</v>
      </c>
      <c r="R327" s="439"/>
      <c r="S327" s="413"/>
      <c r="T327" s="225"/>
      <c r="U327" s="225"/>
      <c r="V327" s="225"/>
      <c r="W327" s="225"/>
      <c r="X327" s="225"/>
      <c r="Y327" s="225"/>
      <c r="Z327" s="225"/>
    </row>
    <row r="328">
      <c r="A328" s="427" t="s">
        <v>3893</v>
      </c>
      <c r="B328" s="427" t="s">
        <v>2976</v>
      </c>
      <c r="C328" s="427" t="s">
        <v>3894</v>
      </c>
      <c r="D328" s="226" t="s">
        <v>3407</v>
      </c>
      <c r="E328" s="226" t="s">
        <v>2084</v>
      </c>
      <c r="F328" s="226">
        <v>5400.0</v>
      </c>
      <c r="G328" s="226" t="s">
        <v>1741</v>
      </c>
      <c r="H328" s="226" t="s">
        <v>2106</v>
      </c>
      <c r="I328" s="226" t="s">
        <v>2333</v>
      </c>
      <c r="J328" s="428">
        <v>650.0</v>
      </c>
      <c r="K328" s="428">
        <v>850.0</v>
      </c>
      <c r="L328" s="428">
        <v>1150.0</v>
      </c>
      <c r="M328" s="226" t="s">
        <v>3895</v>
      </c>
      <c r="N328" s="375"/>
      <c r="O328" s="375"/>
      <c r="P328" s="226" t="s">
        <v>2083</v>
      </c>
      <c r="Q328" s="428" t="s">
        <v>222</v>
      </c>
      <c r="R328" s="439"/>
      <c r="S328" s="413"/>
      <c r="T328" s="225"/>
      <c r="U328" s="225"/>
      <c r="V328" s="225"/>
      <c r="W328" s="225"/>
      <c r="X328" s="225"/>
      <c r="Y328" s="225"/>
      <c r="Z328" s="225"/>
    </row>
    <row r="329">
      <c r="A329" s="427" t="s">
        <v>3896</v>
      </c>
      <c r="B329" s="427" t="s">
        <v>2976</v>
      </c>
      <c r="C329" s="427" t="s">
        <v>3897</v>
      </c>
      <c r="D329" s="226" t="s">
        <v>2451</v>
      </c>
      <c r="E329" s="226" t="s">
        <v>84</v>
      </c>
      <c r="F329" s="226">
        <v>5400.0</v>
      </c>
      <c r="G329" s="226" t="s">
        <v>1741</v>
      </c>
      <c r="H329" s="226" t="s">
        <v>2106</v>
      </c>
      <c r="I329" s="226" t="s">
        <v>2333</v>
      </c>
      <c r="J329" s="428">
        <v>15000.0</v>
      </c>
      <c r="K329" s="428">
        <v>25000.0</v>
      </c>
      <c r="L329" s="428">
        <v>40000.0</v>
      </c>
      <c r="M329" s="226" t="s">
        <v>3688</v>
      </c>
      <c r="N329" s="375"/>
      <c r="O329" s="375"/>
      <c r="P329" s="226" t="s">
        <v>2083</v>
      </c>
      <c r="Q329" s="428" t="s">
        <v>222</v>
      </c>
      <c r="R329" s="439"/>
      <c r="S329" s="413"/>
      <c r="T329" s="225"/>
      <c r="U329" s="225"/>
      <c r="V329" s="225"/>
      <c r="W329" s="225"/>
      <c r="X329" s="225"/>
      <c r="Y329" s="225"/>
      <c r="Z329" s="225"/>
    </row>
    <row r="330">
      <c r="A330" s="427" t="s">
        <v>3898</v>
      </c>
      <c r="B330" s="427" t="s">
        <v>2976</v>
      </c>
      <c r="C330" s="427" t="s">
        <v>3899</v>
      </c>
      <c r="D330" s="226" t="s">
        <v>2451</v>
      </c>
      <c r="E330" s="226" t="s">
        <v>84</v>
      </c>
      <c r="F330" s="226">
        <v>5400.0</v>
      </c>
      <c r="G330" s="226" t="s">
        <v>1741</v>
      </c>
      <c r="H330" s="226" t="s">
        <v>2106</v>
      </c>
      <c r="I330" s="226" t="s">
        <v>2333</v>
      </c>
      <c r="J330" s="428">
        <v>450.0</v>
      </c>
      <c r="K330" s="428">
        <v>650.0</v>
      </c>
      <c r="L330" s="428">
        <v>950.0</v>
      </c>
      <c r="M330" s="226" t="s">
        <v>3900</v>
      </c>
      <c r="N330" s="375"/>
      <c r="O330" s="375"/>
      <c r="P330" s="226" t="s">
        <v>2083</v>
      </c>
      <c r="Q330" s="428" t="s">
        <v>222</v>
      </c>
      <c r="R330" s="439"/>
      <c r="S330" s="413"/>
      <c r="T330" s="225"/>
      <c r="U330" s="225"/>
      <c r="V330" s="225"/>
      <c r="W330" s="225"/>
      <c r="X330" s="225"/>
      <c r="Y330" s="225"/>
      <c r="Z330" s="225"/>
    </row>
    <row r="331">
      <c r="A331" s="427" t="s">
        <v>3901</v>
      </c>
      <c r="B331" s="427" t="s">
        <v>3004</v>
      </c>
      <c r="C331" s="427" t="s">
        <v>3902</v>
      </c>
      <c r="D331" s="226" t="s">
        <v>2451</v>
      </c>
      <c r="E331" s="226" t="s">
        <v>84</v>
      </c>
      <c r="F331" s="226">
        <v>5400.0</v>
      </c>
      <c r="G331" s="226" t="s">
        <v>1741</v>
      </c>
      <c r="H331" s="226" t="s">
        <v>2106</v>
      </c>
      <c r="I331" s="226" t="s">
        <v>2333</v>
      </c>
      <c r="J331" s="428">
        <v>2500.0</v>
      </c>
      <c r="K331" s="428">
        <v>3500.0</v>
      </c>
      <c r="L331" s="428">
        <v>5000.0</v>
      </c>
      <c r="M331" s="226" t="s">
        <v>3903</v>
      </c>
      <c r="N331" s="375"/>
      <c r="O331" s="375"/>
      <c r="P331" s="226" t="s">
        <v>2083</v>
      </c>
      <c r="Q331" s="428" t="s">
        <v>222</v>
      </c>
      <c r="R331" s="439"/>
      <c r="S331" s="413"/>
      <c r="T331" s="225"/>
      <c r="U331" s="225"/>
      <c r="V331" s="225"/>
      <c r="W331" s="225"/>
      <c r="X331" s="225"/>
      <c r="Y331" s="225"/>
      <c r="Z331" s="225"/>
    </row>
    <row r="332">
      <c r="A332" s="427" t="s">
        <v>3904</v>
      </c>
      <c r="B332" s="427" t="s">
        <v>3004</v>
      </c>
      <c r="C332" s="427" t="s">
        <v>3905</v>
      </c>
      <c r="D332" s="226" t="s">
        <v>3407</v>
      </c>
      <c r="E332" s="226" t="s">
        <v>2084</v>
      </c>
      <c r="F332" s="226">
        <v>5400.0</v>
      </c>
      <c r="G332" s="226" t="s">
        <v>1741</v>
      </c>
      <c r="H332" s="226" t="s">
        <v>2106</v>
      </c>
      <c r="I332" s="226" t="s">
        <v>2333</v>
      </c>
      <c r="J332" s="428">
        <v>65.0</v>
      </c>
      <c r="K332" s="428">
        <v>85.0</v>
      </c>
      <c r="L332" s="428">
        <v>115.0</v>
      </c>
      <c r="M332" s="226" t="s">
        <v>3906</v>
      </c>
      <c r="N332" s="375"/>
      <c r="O332" s="375"/>
      <c r="P332" s="226" t="s">
        <v>2083</v>
      </c>
      <c r="Q332" s="428" t="s">
        <v>222</v>
      </c>
      <c r="R332" s="439"/>
      <c r="S332" s="413"/>
      <c r="T332" s="225"/>
      <c r="U332" s="225"/>
      <c r="V332" s="225"/>
      <c r="W332" s="225"/>
      <c r="X332" s="225"/>
      <c r="Y332" s="225"/>
      <c r="Z332" s="225"/>
    </row>
    <row r="333">
      <c r="A333" s="427" t="s">
        <v>3907</v>
      </c>
      <c r="B333" s="427" t="s">
        <v>3035</v>
      </c>
      <c r="C333" s="427" t="s">
        <v>3908</v>
      </c>
      <c r="D333" s="226" t="s">
        <v>3407</v>
      </c>
      <c r="E333" s="226" t="s">
        <v>2084</v>
      </c>
      <c r="F333" s="226">
        <v>5400.0</v>
      </c>
      <c r="G333" s="226" t="s">
        <v>1741</v>
      </c>
      <c r="H333" s="226" t="s">
        <v>2106</v>
      </c>
      <c r="I333" s="226" t="s">
        <v>2333</v>
      </c>
      <c r="J333" s="428">
        <v>50.0</v>
      </c>
      <c r="K333" s="428">
        <v>60.0</v>
      </c>
      <c r="L333" s="428">
        <v>70.0</v>
      </c>
      <c r="M333" s="226" t="s">
        <v>3909</v>
      </c>
      <c r="N333" s="226" t="s">
        <v>3910</v>
      </c>
      <c r="O333" s="226">
        <v>336.0</v>
      </c>
      <c r="P333" s="226" t="s">
        <v>2083</v>
      </c>
      <c r="Q333" s="428" t="s">
        <v>256</v>
      </c>
      <c r="R333" s="439"/>
      <c r="S333" s="413"/>
      <c r="T333" s="225"/>
      <c r="U333" s="225"/>
      <c r="V333" s="225"/>
      <c r="W333" s="225"/>
      <c r="X333" s="225"/>
      <c r="Y333" s="225"/>
      <c r="Z333" s="225"/>
    </row>
    <row r="334">
      <c r="A334" s="427" t="s">
        <v>3911</v>
      </c>
      <c r="B334" s="427" t="s">
        <v>3035</v>
      </c>
      <c r="C334" s="427" t="s">
        <v>3912</v>
      </c>
      <c r="D334" s="226" t="s">
        <v>3407</v>
      </c>
      <c r="E334" s="226" t="s">
        <v>2084</v>
      </c>
      <c r="F334" s="226">
        <v>5400.0</v>
      </c>
      <c r="G334" s="226" t="s">
        <v>1741</v>
      </c>
      <c r="H334" s="226" t="s">
        <v>2106</v>
      </c>
      <c r="I334" s="226" t="s">
        <v>2333</v>
      </c>
      <c r="J334" s="428">
        <v>85.0</v>
      </c>
      <c r="K334" s="428">
        <v>100.0</v>
      </c>
      <c r="L334" s="428">
        <v>115.0</v>
      </c>
      <c r="M334" s="226" t="s">
        <v>3913</v>
      </c>
      <c r="N334" s="226" t="s">
        <v>3914</v>
      </c>
      <c r="O334" s="226">
        <v>336.0</v>
      </c>
      <c r="P334" s="226" t="s">
        <v>2083</v>
      </c>
      <c r="Q334" s="428" t="s">
        <v>256</v>
      </c>
      <c r="R334" s="439"/>
      <c r="S334" s="413"/>
      <c r="T334" s="225"/>
      <c r="U334" s="225"/>
      <c r="V334" s="225"/>
      <c r="W334" s="225"/>
      <c r="X334" s="225"/>
      <c r="Y334" s="225"/>
      <c r="Z334" s="225"/>
    </row>
    <row r="335">
      <c r="A335" s="427" t="s">
        <v>3916</v>
      </c>
      <c r="B335" s="427" t="s">
        <v>3035</v>
      </c>
      <c r="C335" s="427" t="s">
        <v>3917</v>
      </c>
      <c r="D335" s="226" t="s">
        <v>3407</v>
      </c>
      <c r="E335" s="226" t="s">
        <v>2084</v>
      </c>
      <c r="F335" s="226">
        <v>5400.0</v>
      </c>
      <c r="G335" s="226" t="s">
        <v>1741</v>
      </c>
      <c r="H335" s="226" t="s">
        <v>2106</v>
      </c>
      <c r="I335" s="226" t="s">
        <v>2333</v>
      </c>
      <c r="J335" s="428">
        <v>70.0</v>
      </c>
      <c r="K335" s="428">
        <v>80.0</v>
      </c>
      <c r="L335" s="428">
        <v>90.0</v>
      </c>
      <c r="M335" s="226" t="s">
        <v>3918</v>
      </c>
      <c r="N335" s="226" t="s">
        <v>3919</v>
      </c>
      <c r="O335" s="226">
        <v>336.0</v>
      </c>
      <c r="P335" s="226" t="s">
        <v>2083</v>
      </c>
      <c r="Q335" s="428" t="s">
        <v>256</v>
      </c>
      <c r="R335" s="439"/>
      <c r="S335" s="413"/>
      <c r="T335" s="225"/>
      <c r="U335" s="225"/>
      <c r="V335" s="225"/>
      <c r="W335" s="225"/>
      <c r="X335" s="225"/>
      <c r="Y335" s="225"/>
      <c r="Z335" s="225"/>
    </row>
    <row r="336">
      <c r="A336" s="427" t="s">
        <v>3921</v>
      </c>
      <c r="B336" s="427" t="s">
        <v>3035</v>
      </c>
      <c r="C336" s="427" t="s">
        <v>3922</v>
      </c>
      <c r="D336" s="226" t="s">
        <v>3407</v>
      </c>
      <c r="E336" s="226" t="s">
        <v>2084</v>
      </c>
      <c r="F336" s="226">
        <v>5400.0</v>
      </c>
      <c r="G336" s="226" t="s">
        <v>1741</v>
      </c>
      <c r="H336" s="226" t="s">
        <v>2106</v>
      </c>
      <c r="I336" s="226" t="s">
        <v>2333</v>
      </c>
      <c r="J336" s="428">
        <v>26.0</v>
      </c>
      <c r="K336" s="428">
        <v>30.0</v>
      </c>
      <c r="L336" s="428">
        <v>34.0</v>
      </c>
      <c r="M336" s="226" t="s">
        <v>3923</v>
      </c>
      <c r="N336" s="226" t="s">
        <v>3924</v>
      </c>
      <c r="O336" s="226">
        <v>336.0</v>
      </c>
      <c r="P336" s="226" t="s">
        <v>2083</v>
      </c>
      <c r="Q336" s="428" t="s">
        <v>256</v>
      </c>
      <c r="R336" s="439"/>
      <c r="S336" s="413"/>
      <c r="T336" s="225"/>
      <c r="U336" s="225"/>
      <c r="V336" s="225"/>
      <c r="W336" s="225"/>
      <c r="X336" s="225"/>
      <c r="Y336" s="225"/>
      <c r="Z336" s="225"/>
    </row>
    <row r="337">
      <c r="A337" s="427" t="s">
        <v>3925</v>
      </c>
      <c r="B337" s="427" t="s">
        <v>3035</v>
      </c>
      <c r="C337" s="427" t="s">
        <v>3926</v>
      </c>
      <c r="D337" s="226" t="s">
        <v>3407</v>
      </c>
      <c r="E337" s="226" t="s">
        <v>2084</v>
      </c>
      <c r="F337" s="226">
        <v>5400.0</v>
      </c>
      <c r="G337" s="226" t="s">
        <v>1741</v>
      </c>
      <c r="H337" s="226" t="s">
        <v>2106</v>
      </c>
      <c r="I337" s="226" t="s">
        <v>2333</v>
      </c>
      <c r="J337" s="428">
        <v>13.0</v>
      </c>
      <c r="K337" s="428">
        <v>15.0</v>
      </c>
      <c r="L337" s="428">
        <v>17.0</v>
      </c>
      <c r="M337" s="226" t="s">
        <v>3927</v>
      </c>
      <c r="N337" s="226" t="s">
        <v>3928</v>
      </c>
      <c r="O337" s="226">
        <v>336.0</v>
      </c>
      <c r="P337" s="226" t="s">
        <v>2083</v>
      </c>
      <c r="Q337" s="428" t="s">
        <v>256</v>
      </c>
      <c r="R337" s="439"/>
      <c r="S337" s="413"/>
      <c r="T337" s="225"/>
      <c r="U337" s="225"/>
      <c r="V337" s="225"/>
      <c r="W337" s="225"/>
      <c r="X337" s="225"/>
      <c r="Y337" s="225"/>
      <c r="Z337" s="225"/>
    </row>
    <row r="338">
      <c r="A338" s="427" t="s">
        <v>3929</v>
      </c>
      <c r="B338" s="427" t="s">
        <v>3035</v>
      </c>
      <c r="C338" s="427" t="s">
        <v>3930</v>
      </c>
      <c r="D338" s="226" t="s">
        <v>3407</v>
      </c>
      <c r="E338" s="226" t="s">
        <v>2084</v>
      </c>
      <c r="F338" s="226">
        <v>5400.0</v>
      </c>
      <c r="G338" s="226" t="s">
        <v>1741</v>
      </c>
      <c r="H338" s="226" t="s">
        <v>2106</v>
      </c>
      <c r="I338" s="226" t="s">
        <v>2333</v>
      </c>
      <c r="J338" s="428">
        <v>21.0</v>
      </c>
      <c r="K338" s="428">
        <v>25.0</v>
      </c>
      <c r="L338" s="428">
        <v>29.0</v>
      </c>
      <c r="M338" s="226" t="s">
        <v>3931</v>
      </c>
      <c r="N338" s="226" t="s">
        <v>3932</v>
      </c>
      <c r="O338" s="226">
        <v>336.0</v>
      </c>
      <c r="P338" s="226" t="s">
        <v>2083</v>
      </c>
      <c r="Q338" s="428" t="s">
        <v>256</v>
      </c>
      <c r="R338" s="439"/>
      <c r="S338" s="413"/>
      <c r="T338" s="225"/>
      <c r="U338" s="225"/>
      <c r="V338" s="225"/>
      <c r="W338" s="225"/>
      <c r="X338" s="225"/>
      <c r="Y338" s="225"/>
      <c r="Z338" s="225"/>
    </row>
    <row r="339">
      <c r="A339" s="427" t="s">
        <v>3933</v>
      </c>
      <c r="B339" s="427" t="s">
        <v>3035</v>
      </c>
      <c r="C339" s="427" t="s">
        <v>3934</v>
      </c>
      <c r="D339" s="226" t="s">
        <v>3407</v>
      </c>
      <c r="E339" s="226" t="s">
        <v>2084</v>
      </c>
      <c r="F339" s="226">
        <v>5400.0</v>
      </c>
      <c r="G339" s="226" t="s">
        <v>1741</v>
      </c>
      <c r="H339" s="226" t="s">
        <v>2106</v>
      </c>
      <c r="I339" s="226" t="s">
        <v>2333</v>
      </c>
      <c r="J339" s="428">
        <v>500.0</v>
      </c>
      <c r="K339" s="428">
        <v>600.0</v>
      </c>
      <c r="L339" s="428">
        <v>700.0</v>
      </c>
      <c r="M339" s="226" t="s">
        <v>3935</v>
      </c>
      <c r="N339" s="226" t="s">
        <v>3936</v>
      </c>
      <c r="O339" s="226">
        <v>336.0</v>
      </c>
      <c r="P339" s="226" t="s">
        <v>2083</v>
      </c>
      <c r="Q339" s="428" t="s">
        <v>256</v>
      </c>
      <c r="R339" s="439"/>
      <c r="S339" s="413"/>
      <c r="T339" s="225"/>
      <c r="U339" s="225"/>
      <c r="V339" s="225"/>
      <c r="W339" s="225"/>
      <c r="X339" s="225"/>
      <c r="Y339" s="225"/>
      <c r="Z339" s="225"/>
    </row>
    <row r="340">
      <c r="A340" s="427" t="s">
        <v>3937</v>
      </c>
      <c r="B340" s="427" t="s">
        <v>3067</v>
      </c>
      <c r="C340" s="427" t="s">
        <v>3938</v>
      </c>
      <c r="D340" s="226" t="s">
        <v>3407</v>
      </c>
      <c r="E340" s="226" t="s">
        <v>2084</v>
      </c>
      <c r="F340" s="226">
        <v>5400.0</v>
      </c>
      <c r="G340" s="226" t="s">
        <v>1741</v>
      </c>
      <c r="H340" s="226" t="s">
        <v>2106</v>
      </c>
      <c r="I340" s="226" t="s">
        <v>2333</v>
      </c>
      <c r="J340" s="428">
        <v>65.0</v>
      </c>
      <c r="K340" s="428">
        <v>85.0</v>
      </c>
      <c r="L340" s="428">
        <v>115.0</v>
      </c>
      <c r="M340" s="226" t="s">
        <v>3939</v>
      </c>
      <c r="N340" s="375"/>
      <c r="O340" s="375"/>
      <c r="P340" s="226" t="s">
        <v>2083</v>
      </c>
      <c r="Q340" s="428" t="s">
        <v>256</v>
      </c>
      <c r="R340" s="439"/>
      <c r="S340" s="413"/>
      <c r="T340" s="225"/>
      <c r="U340" s="225"/>
      <c r="V340" s="225"/>
      <c r="W340" s="225"/>
      <c r="X340" s="225"/>
      <c r="Y340" s="225"/>
      <c r="Z340" s="225"/>
    </row>
    <row r="341">
      <c r="A341" s="427" t="s">
        <v>3940</v>
      </c>
      <c r="B341" s="427" t="s">
        <v>3067</v>
      </c>
      <c r="C341" s="427" t="s">
        <v>3941</v>
      </c>
      <c r="D341" s="226" t="s">
        <v>3407</v>
      </c>
      <c r="E341" s="226" t="s">
        <v>2084</v>
      </c>
      <c r="F341" s="226">
        <v>5400.0</v>
      </c>
      <c r="G341" s="226" t="s">
        <v>1741</v>
      </c>
      <c r="H341" s="226" t="s">
        <v>2106</v>
      </c>
      <c r="I341" s="226" t="s">
        <v>2333</v>
      </c>
      <c r="J341" s="428">
        <v>3.4</v>
      </c>
      <c r="K341" s="428">
        <v>4.0</v>
      </c>
      <c r="L341" s="428">
        <v>4.6</v>
      </c>
      <c r="M341" s="226" t="s">
        <v>3942</v>
      </c>
      <c r="N341" s="226" t="s">
        <v>3943</v>
      </c>
      <c r="O341" s="226">
        <v>48.0</v>
      </c>
      <c r="P341" s="226" t="s">
        <v>2083</v>
      </c>
      <c r="Q341" s="428" t="s">
        <v>3410</v>
      </c>
      <c r="R341" s="428" t="s">
        <v>3944</v>
      </c>
      <c r="S341" s="413"/>
      <c r="T341" s="225"/>
      <c r="U341" s="225"/>
      <c r="V341" s="225"/>
      <c r="W341" s="225"/>
      <c r="X341" s="225"/>
      <c r="Y341" s="225"/>
      <c r="Z341" s="225"/>
    </row>
    <row r="342">
      <c r="A342" s="427" t="s">
        <v>3945</v>
      </c>
      <c r="B342" s="427" t="s">
        <v>3067</v>
      </c>
      <c r="C342" s="427" t="s">
        <v>3946</v>
      </c>
      <c r="D342" s="226" t="s">
        <v>3407</v>
      </c>
      <c r="E342" s="226" t="s">
        <v>2084</v>
      </c>
      <c r="F342" s="226">
        <v>5400.0</v>
      </c>
      <c r="G342" s="226" t="s">
        <v>1741</v>
      </c>
      <c r="H342" s="226" t="s">
        <v>2106</v>
      </c>
      <c r="I342" s="226" t="s">
        <v>2333</v>
      </c>
      <c r="J342" s="428">
        <v>25.0</v>
      </c>
      <c r="K342" s="428">
        <v>35.0</v>
      </c>
      <c r="L342" s="428">
        <v>48.0</v>
      </c>
      <c r="M342" s="226" t="s">
        <v>3947</v>
      </c>
      <c r="N342" s="375"/>
      <c r="O342" s="375"/>
      <c r="P342" s="226" t="s">
        <v>2083</v>
      </c>
      <c r="Q342" s="428" t="s">
        <v>256</v>
      </c>
      <c r="R342" s="439"/>
      <c r="S342" s="413"/>
      <c r="T342" s="225"/>
      <c r="U342" s="225"/>
      <c r="V342" s="225"/>
      <c r="W342" s="225"/>
      <c r="X342" s="225"/>
      <c r="Y342" s="225"/>
      <c r="Z342" s="225"/>
    </row>
    <row r="343">
      <c r="A343" s="427" t="s">
        <v>3948</v>
      </c>
      <c r="B343" s="427" t="s">
        <v>3067</v>
      </c>
      <c r="C343" s="427" t="s">
        <v>3949</v>
      </c>
      <c r="D343" s="226" t="s">
        <v>3407</v>
      </c>
      <c r="E343" s="226" t="s">
        <v>2084</v>
      </c>
      <c r="F343" s="226">
        <v>5400.0</v>
      </c>
      <c r="G343" s="226" t="s">
        <v>1741</v>
      </c>
      <c r="H343" s="226" t="s">
        <v>2106</v>
      </c>
      <c r="I343" s="226" t="s">
        <v>2333</v>
      </c>
      <c r="J343" s="428">
        <v>95.0</v>
      </c>
      <c r="K343" s="428">
        <v>125.0</v>
      </c>
      <c r="L343" s="428">
        <v>165.0</v>
      </c>
      <c r="M343" s="226" t="s">
        <v>3950</v>
      </c>
      <c r="N343" s="375"/>
      <c r="O343" s="375"/>
      <c r="P343" s="226" t="s">
        <v>2083</v>
      </c>
      <c r="Q343" s="428" t="s">
        <v>256</v>
      </c>
      <c r="R343" s="439"/>
      <c r="S343" s="413"/>
      <c r="T343" s="225"/>
      <c r="U343" s="225"/>
      <c r="V343" s="225"/>
      <c r="W343" s="225"/>
      <c r="X343" s="225"/>
      <c r="Y343" s="225"/>
      <c r="Z343" s="225"/>
    </row>
    <row r="344">
      <c r="A344" s="427" t="s">
        <v>3951</v>
      </c>
      <c r="B344" s="427" t="s">
        <v>3067</v>
      </c>
      <c r="C344" s="427" t="s">
        <v>3952</v>
      </c>
      <c r="D344" s="226" t="s">
        <v>3407</v>
      </c>
      <c r="E344" s="226" t="s">
        <v>2084</v>
      </c>
      <c r="F344" s="226">
        <v>5400.0</v>
      </c>
      <c r="G344" s="226" t="s">
        <v>1741</v>
      </c>
      <c r="H344" s="226" t="s">
        <v>2106</v>
      </c>
      <c r="I344" s="226" t="s">
        <v>2333</v>
      </c>
      <c r="J344" s="428">
        <v>35.0</v>
      </c>
      <c r="K344" s="428">
        <v>45.0</v>
      </c>
      <c r="L344" s="428">
        <v>60.0</v>
      </c>
      <c r="M344" s="226" t="s">
        <v>3953</v>
      </c>
      <c r="N344" s="375"/>
      <c r="O344" s="375"/>
      <c r="P344" s="226" t="s">
        <v>2083</v>
      </c>
      <c r="Q344" s="428" t="s">
        <v>256</v>
      </c>
      <c r="R344" s="439"/>
      <c r="S344" s="413"/>
      <c r="T344" s="225"/>
      <c r="U344" s="225"/>
      <c r="V344" s="225"/>
      <c r="W344" s="225"/>
      <c r="X344" s="225"/>
      <c r="Y344" s="225"/>
      <c r="Z344" s="225"/>
    </row>
    <row r="345">
      <c r="A345" s="427" t="s">
        <v>3954</v>
      </c>
      <c r="B345" s="427" t="s">
        <v>3067</v>
      </c>
      <c r="C345" s="427" t="s">
        <v>3955</v>
      </c>
      <c r="D345" s="226" t="s">
        <v>3407</v>
      </c>
      <c r="E345" s="226" t="s">
        <v>2084</v>
      </c>
      <c r="F345" s="226">
        <v>5400.0</v>
      </c>
      <c r="G345" s="226" t="s">
        <v>1741</v>
      </c>
      <c r="H345" s="226" t="s">
        <v>2106</v>
      </c>
      <c r="I345" s="226" t="s">
        <v>2333</v>
      </c>
      <c r="J345" s="428">
        <v>300.0</v>
      </c>
      <c r="K345" s="428">
        <v>350.0</v>
      </c>
      <c r="L345" s="428">
        <v>400.0</v>
      </c>
      <c r="M345" s="226" t="s">
        <v>3957</v>
      </c>
      <c r="N345" s="226" t="s">
        <v>3958</v>
      </c>
      <c r="O345" s="226">
        <v>336.0</v>
      </c>
      <c r="P345" s="226" t="s">
        <v>2083</v>
      </c>
      <c r="Q345" s="428" t="s">
        <v>3410</v>
      </c>
      <c r="R345" s="428" t="s">
        <v>3959</v>
      </c>
      <c r="S345" s="413"/>
      <c r="T345" s="225"/>
      <c r="U345" s="225"/>
      <c r="V345" s="225"/>
      <c r="W345" s="225"/>
      <c r="X345" s="225"/>
      <c r="Y345" s="225"/>
      <c r="Z345" s="225"/>
    </row>
    <row r="346">
      <c r="A346" s="427" t="s">
        <v>3960</v>
      </c>
      <c r="B346" s="427" t="s">
        <v>3067</v>
      </c>
      <c r="C346" s="427" t="s">
        <v>3962</v>
      </c>
      <c r="D346" s="226" t="s">
        <v>3407</v>
      </c>
      <c r="E346" s="226" t="s">
        <v>2084</v>
      </c>
      <c r="F346" s="226">
        <v>5400.0</v>
      </c>
      <c r="G346" s="226" t="s">
        <v>1741</v>
      </c>
      <c r="H346" s="226" t="s">
        <v>2106</v>
      </c>
      <c r="I346" s="226" t="s">
        <v>2333</v>
      </c>
      <c r="J346" s="428">
        <v>55.0</v>
      </c>
      <c r="K346" s="428">
        <v>75.0</v>
      </c>
      <c r="L346" s="428">
        <v>105.0</v>
      </c>
      <c r="M346" s="226" t="s">
        <v>3963</v>
      </c>
      <c r="N346" s="375"/>
      <c r="O346" s="375"/>
      <c r="P346" s="226" t="s">
        <v>2083</v>
      </c>
      <c r="Q346" s="428" t="s">
        <v>256</v>
      </c>
      <c r="R346" s="439"/>
      <c r="S346" s="413"/>
      <c r="T346" s="225"/>
      <c r="U346" s="225"/>
      <c r="V346" s="225"/>
      <c r="W346" s="225"/>
      <c r="X346" s="225"/>
      <c r="Y346" s="225"/>
      <c r="Z346" s="225"/>
    </row>
    <row r="347">
      <c r="A347" s="427" t="s">
        <v>3964</v>
      </c>
      <c r="B347" s="427" t="s">
        <v>3067</v>
      </c>
      <c r="C347" s="427" t="s">
        <v>3965</v>
      </c>
      <c r="D347" s="226" t="s">
        <v>3407</v>
      </c>
      <c r="E347" s="226" t="s">
        <v>2084</v>
      </c>
      <c r="F347" s="226">
        <v>5400.0</v>
      </c>
      <c r="G347" s="226" t="s">
        <v>1741</v>
      </c>
      <c r="H347" s="226" t="s">
        <v>2106</v>
      </c>
      <c r="I347" s="226" t="s">
        <v>2333</v>
      </c>
      <c r="J347" s="428">
        <v>45.0</v>
      </c>
      <c r="K347" s="428">
        <v>65.0</v>
      </c>
      <c r="L347" s="428">
        <v>90.0</v>
      </c>
      <c r="M347" s="226" t="s">
        <v>3966</v>
      </c>
      <c r="N347" s="375"/>
      <c r="O347" s="375"/>
      <c r="P347" s="226" t="s">
        <v>2083</v>
      </c>
      <c r="Q347" s="428" t="s">
        <v>256</v>
      </c>
      <c r="R347" s="439"/>
      <c r="S347" s="413"/>
      <c r="T347" s="225"/>
      <c r="U347" s="225"/>
      <c r="V347" s="225"/>
      <c r="W347" s="225"/>
      <c r="X347" s="225"/>
      <c r="Y347" s="225"/>
      <c r="Z347" s="225"/>
    </row>
    <row r="348">
      <c r="A348" s="427" t="s">
        <v>3967</v>
      </c>
      <c r="B348" s="427" t="s">
        <v>3067</v>
      </c>
      <c r="C348" s="427" t="s">
        <v>3968</v>
      </c>
      <c r="D348" s="226" t="s">
        <v>3407</v>
      </c>
      <c r="E348" s="226" t="s">
        <v>2084</v>
      </c>
      <c r="F348" s="226">
        <v>5400.0</v>
      </c>
      <c r="G348" s="226" t="s">
        <v>1741</v>
      </c>
      <c r="H348" s="226" t="s">
        <v>2106</v>
      </c>
      <c r="I348" s="226" t="s">
        <v>2333</v>
      </c>
      <c r="J348" s="428">
        <v>65.0</v>
      </c>
      <c r="K348" s="428">
        <v>85.0</v>
      </c>
      <c r="L348" s="428">
        <v>115.0</v>
      </c>
      <c r="M348" s="226" t="s">
        <v>3969</v>
      </c>
      <c r="N348" s="375"/>
      <c r="O348" s="375"/>
      <c r="P348" s="226" t="s">
        <v>2083</v>
      </c>
      <c r="Q348" s="428" t="s">
        <v>256</v>
      </c>
      <c r="R348" s="439"/>
      <c r="S348" s="413"/>
      <c r="T348" s="225"/>
      <c r="U348" s="225"/>
      <c r="V348" s="225"/>
      <c r="W348" s="225"/>
      <c r="X348" s="225"/>
      <c r="Y348" s="225"/>
      <c r="Z348" s="225"/>
    </row>
    <row r="349">
      <c r="A349" s="427" t="s">
        <v>3970</v>
      </c>
      <c r="B349" s="427" t="s">
        <v>3067</v>
      </c>
      <c r="C349" s="427" t="s">
        <v>3971</v>
      </c>
      <c r="D349" s="226" t="s">
        <v>3407</v>
      </c>
      <c r="E349" s="226" t="s">
        <v>2084</v>
      </c>
      <c r="F349" s="226">
        <v>5400.0</v>
      </c>
      <c r="G349" s="226" t="s">
        <v>1741</v>
      </c>
      <c r="H349" s="226" t="s">
        <v>2106</v>
      </c>
      <c r="I349" s="226" t="s">
        <v>2333</v>
      </c>
      <c r="J349" s="428">
        <v>65.0</v>
      </c>
      <c r="K349" s="428">
        <v>90.0</v>
      </c>
      <c r="L349" s="428">
        <v>125.0</v>
      </c>
      <c r="M349" s="226" t="s">
        <v>3972</v>
      </c>
      <c r="N349" s="375"/>
      <c r="O349" s="375"/>
      <c r="P349" s="226" t="s">
        <v>2083</v>
      </c>
      <c r="Q349" s="428" t="s">
        <v>256</v>
      </c>
      <c r="R349" s="439"/>
      <c r="S349" s="413"/>
      <c r="T349" s="225"/>
      <c r="U349" s="225"/>
      <c r="V349" s="225"/>
      <c r="W349" s="225"/>
      <c r="X349" s="225"/>
      <c r="Y349" s="225"/>
      <c r="Z349" s="225"/>
    </row>
    <row r="350">
      <c r="A350" s="427" t="s">
        <v>3973</v>
      </c>
      <c r="B350" s="427" t="s">
        <v>3067</v>
      </c>
      <c r="C350" s="427" t="s">
        <v>3974</v>
      </c>
      <c r="D350" s="226" t="s">
        <v>3407</v>
      </c>
      <c r="E350" s="226" t="s">
        <v>2084</v>
      </c>
      <c r="F350" s="226">
        <v>5400.0</v>
      </c>
      <c r="G350" s="226" t="s">
        <v>1741</v>
      </c>
      <c r="H350" s="226" t="s">
        <v>2106</v>
      </c>
      <c r="I350" s="226" t="s">
        <v>2333</v>
      </c>
      <c r="J350" s="428">
        <v>180.0</v>
      </c>
      <c r="K350" s="428">
        <v>250.0</v>
      </c>
      <c r="L350" s="428">
        <v>340.0</v>
      </c>
      <c r="M350" s="226" t="s">
        <v>3975</v>
      </c>
      <c r="N350" s="375"/>
      <c r="O350" s="375"/>
      <c r="P350" s="226" t="s">
        <v>2083</v>
      </c>
      <c r="Q350" s="428" t="s">
        <v>256</v>
      </c>
      <c r="R350" s="439"/>
      <c r="S350" s="413"/>
      <c r="T350" s="225"/>
      <c r="U350" s="225"/>
      <c r="V350" s="225"/>
      <c r="W350" s="225"/>
      <c r="X350" s="225"/>
      <c r="Y350" s="225"/>
      <c r="Z350" s="225"/>
    </row>
    <row r="351">
      <c r="A351" s="427" t="s">
        <v>3976</v>
      </c>
      <c r="B351" s="427" t="s">
        <v>3067</v>
      </c>
      <c r="C351" s="427" t="s">
        <v>3977</v>
      </c>
      <c r="D351" s="226" t="s">
        <v>3407</v>
      </c>
      <c r="E351" s="226" t="s">
        <v>2084</v>
      </c>
      <c r="F351" s="226">
        <v>5400.0</v>
      </c>
      <c r="G351" s="226" t="s">
        <v>1741</v>
      </c>
      <c r="H351" s="226" t="s">
        <v>2106</v>
      </c>
      <c r="I351" s="226" t="s">
        <v>2333</v>
      </c>
      <c r="J351" s="428">
        <v>26.0</v>
      </c>
      <c r="K351" s="428">
        <v>30.0</v>
      </c>
      <c r="L351" s="428">
        <v>34.0</v>
      </c>
      <c r="M351" s="226" t="s">
        <v>3978</v>
      </c>
      <c r="N351" s="226" t="s">
        <v>3979</v>
      </c>
      <c r="O351" s="226">
        <v>168.0</v>
      </c>
      <c r="P351" s="226" t="s">
        <v>2083</v>
      </c>
      <c r="Q351" s="428" t="s">
        <v>3410</v>
      </c>
      <c r="R351" s="428" t="s">
        <v>3981</v>
      </c>
      <c r="S351" s="413"/>
      <c r="T351" s="225"/>
      <c r="U351" s="225"/>
      <c r="V351" s="225"/>
      <c r="W351" s="225"/>
      <c r="X351" s="225"/>
      <c r="Y351" s="225"/>
      <c r="Z351" s="225"/>
    </row>
    <row r="352">
      <c r="A352" s="427" t="s">
        <v>3982</v>
      </c>
      <c r="B352" s="427" t="s">
        <v>3067</v>
      </c>
      <c r="C352" s="427" t="s">
        <v>3983</v>
      </c>
      <c r="D352" s="226" t="s">
        <v>3407</v>
      </c>
      <c r="E352" s="226" t="s">
        <v>2084</v>
      </c>
      <c r="F352" s="226">
        <v>5400.0</v>
      </c>
      <c r="G352" s="226" t="s">
        <v>1741</v>
      </c>
      <c r="H352" s="226" t="s">
        <v>2106</v>
      </c>
      <c r="I352" s="226" t="s">
        <v>2333</v>
      </c>
      <c r="J352" s="428">
        <v>250.0</v>
      </c>
      <c r="K352" s="428">
        <v>350.0</v>
      </c>
      <c r="L352" s="428">
        <v>480.0</v>
      </c>
      <c r="M352" s="226" t="s">
        <v>3986</v>
      </c>
      <c r="N352" s="375"/>
      <c r="O352" s="375"/>
      <c r="P352" s="226" t="s">
        <v>2083</v>
      </c>
      <c r="Q352" s="428" t="s">
        <v>256</v>
      </c>
      <c r="R352" s="439"/>
      <c r="S352" s="413"/>
      <c r="T352" s="225"/>
      <c r="U352" s="225"/>
      <c r="V352" s="225"/>
      <c r="W352" s="225"/>
      <c r="X352" s="225"/>
      <c r="Y352" s="225"/>
      <c r="Z352" s="225"/>
    </row>
    <row r="353">
      <c r="A353" s="427" t="s">
        <v>3987</v>
      </c>
      <c r="B353" s="427" t="s">
        <v>3067</v>
      </c>
      <c r="C353" s="427" t="s">
        <v>3988</v>
      </c>
      <c r="D353" s="226" t="s">
        <v>3407</v>
      </c>
      <c r="E353" s="226" t="s">
        <v>2084</v>
      </c>
      <c r="F353" s="226">
        <v>5400.0</v>
      </c>
      <c r="G353" s="226" t="s">
        <v>1741</v>
      </c>
      <c r="H353" s="226" t="s">
        <v>2106</v>
      </c>
      <c r="I353" s="226" t="s">
        <v>2333</v>
      </c>
      <c r="J353" s="428">
        <v>8.0</v>
      </c>
      <c r="K353" s="428">
        <v>10.0</v>
      </c>
      <c r="L353" s="428">
        <v>12.0</v>
      </c>
      <c r="M353" s="226" t="s">
        <v>3989</v>
      </c>
      <c r="N353" s="226" t="s">
        <v>3990</v>
      </c>
      <c r="O353" s="226">
        <v>168.0</v>
      </c>
      <c r="P353" s="226" t="s">
        <v>2083</v>
      </c>
      <c r="Q353" s="428" t="s">
        <v>3410</v>
      </c>
      <c r="R353" s="428" t="s">
        <v>3991</v>
      </c>
      <c r="S353" s="413"/>
      <c r="T353" s="225"/>
      <c r="U353" s="225"/>
      <c r="V353" s="225"/>
      <c r="W353" s="225"/>
      <c r="X353" s="225"/>
      <c r="Y353" s="225"/>
      <c r="Z353" s="225"/>
    </row>
    <row r="354">
      <c r="A354" s="427" t="s">
        <v>3992</v>
      </c>
      <c r="B354" s="427" t="s">
        <v>3067</v>
      </c>
      <c r="C354" s="427" t="s">
        <v>3993</v>
      </c>
      <c r="D354" s="226" t="s">
        <v>3407</v>
      </c>
      <c r="E354" s="226" t="s">
        <v>2084</v>
      </c>
      <c r="F354" s="226">
        <v>5400.0</v>
      </c>
      <c r="G354" s="226" t="s">
        <v>1741</v>
      </c>
      <c r="H354" s="226" t="s">
        <v>2106</v>
      </c>
      <c r="I354" s="226" t="s">
        <v>2333</v>
      </c>
      <c r="J354" s="428">
        <v>13.0</v>
      </c>
      <c r="K354" s="428">
        <v>15.0</v>
      </c>
      <c r="L354" s="428">
        <v>17.0</v>
      </c>
      <c r="M354" s="226" t="s">
        <v>3994</v>
      </c>
      <c r="N354" s="226" t="s">
        <v>3995</v>
      </c>
      <c r="O354" s="226">
        <v>48.0</v>
      </c>
      <c r="P354" s="226" t="s">
        <v>2083</v>
      </c>
      <c r="Q354" s="428" t="s">
        <v>3410</v>
      </c>
      <c r="R354" s="428" t="s">
        <v>3996</v>
      </c>
      <c r="S354" s="413"/>
      <c r="T354" s="225"/>
      <c r="U354" s="225"/>
      <c r="V354" s="225"/>
      <c r="W354" s="225"/>
      <c r="X354" s="225"/>
      <c r="Y354" s="225"/>
      <c r="Z354" s="225"/>
    </row>
    <row r="355">
      <c r="A355" s="427" t="s">
        <v>3997</v>
      </c>
      <c r="B355" s="427" t="s">
        <v>3067</v>
      </c>
      <c r="C355" s="427" t="s">
        <v>3998</v>
      </c>
      <c r="D355" s="226" t="s">
        <v>3407</v>
      </c>
      <c r="E355" s="226" t="s">
        <v>2084</v>
      </c>
      <c r="F355" s="226">
        <v>5400.0</v>
      </c>
      <c r="G355" s="226" t="s">
        <v>1741</v>
      </c>
      <c r="H355" s="226" t="s">
        <v>2106</v>
      </c>
      <c r="I355" s="226" t="s">
        <v>2333</v>
      </c>
      <c r="J355" s="428">
        <v>10.0</v>
      </c>
      <c r="K355" s="428">
        <v>12.0</v>
      </c>
      <c r="L355" s="428">
        <v>14.0</v>
      </c>
      <c r="M355" s="226" t="s">
        <v>3999</v>
      </c>
      <c r="N355" s="226" t="s">
        <v>4000</v>
      </c>
      <c r="O355" s="226">
        <v>48.0</v>
      </c>
      <c r="P355" s="226" t="s">
        <v>2083</v>
      </c>
      <c r="Q355" s="428" t="s">
        <v>3410</v>
      </c>
      <c r="R355" s="428" t="s">
        <v>4001</v>
      </c>
      <c r="S355" s="413"/>
      <c r="T355" s="225"/>
      <c r="U355" s="225"/>
      <c r="V355" s="225"/>
      <c r="W355" s="225"/>
      <c r="X355" s="225"/>
      <c r="Y355" s="225"/>
      <c r="Z355" s="225"/>
    </row>
    <row r="356">
      <c r="A356" s="427" t="s">
        <v>4002</v>
      </c>
      <c r="B356" s="427" t="s">
        <v>3067</v>
      </c>
      <c r="C356" s="427" t="s">
        <v>4003</v>
      </c>
      <c r="D356" s="226" t="s">
        <v>3407</v>
      </c>
      <c r="E356" s="226" t="s">
        <v>2084</v>
      </c>
      <c r="F356" s="226">
        <v>5400.0</v>
      </c>
      <c r="G356" s="226" t="s">
        <v>1741</v>
      </c>
      <c r="H356" s="226" t="s">
        <v>2106</v>
      </c>
      <c r="I356" s="226" t="s">
        <v>2333</v>
      </c>
      <c r="J356" s="428">
        <v>13.0</v>
      </c>
      <c r="K356" s="428">
        <v>15.0</v>
      </c>
      <c r="L356" s="428">
        <v>17.0</v>
      </c>
      <c r="M356" s="226" t="s">
        <v>4004</v>
      </c>
      <c r="N356" s="226" t="s">
        <v>4005</v>
      </c>
      <c r="O356" s="226">
        <v>48.0</v>
      </c>
      <c r="P356" s="226" t="s">
        <v>2083</v>
      </c>
      <c r="Q356" s="428" t="s">
        <v>3410</v>
      </c>
      <c r="R356" s="428" t="s">
        <v>4006</v>
      </c>
      <c r="S356" s="413"/>
      <c r="T356" s="225"/>
      <c r="U356" s="225"/>
      <c r="V356" s="225"/>
      <c r="W356" s="225"/>
      <c r="X356" s="225"/>
      <c r="Y356" s="225"/>
      <c r="Z356" s="225"/>
    </row>
    <row r="357">
      <c r="A357" s="427" t="s">
        <v>4007</v>
      </c>
      <c r="B357" s="427" t="s">
        <v>3067</v>
      </c>
      <c r="C357" s="427" t="s">
        <v>4008</v>
      </c>
      <c r="D357" s="226" t="s">
        <v>3407</v>
      </c>
      <c r="E357" s="226" t="s">
        <v>2084</v>
      </c>
      <c r="F357" s="226">
        <v>5400.0</v>
      </c>
      <c r="G357" s="226" t="s">
        <v>1741</v>
      </c>
      <c r="H357" s="226" t="s">
        <v>2106</v>
      </c>
      <c r="I357" s="226" t="s">
        <v>2333</v>
      </c>
      <c r="J357" s="428">
        <v>15.0</v>
      </c>
      <c r="K357" s="428">
        <v>18.0</v>
      </c>
      <c r="L357" s="428">
        <v>21.0</v>
      </c>
      <c r="M357" s="226" t="s">
        <v>4009</v>
      </c>
      <c r="N357" s="226" t="s">
        <v>4010</v>
      </c>
      <c r="O357" s="226">
        <v>48.0</v>
      </c>
      <c r="P357" s="226" t="s">
        <v>2083</v>
      </c>
      <c r="Q357" s="428" t="s">
        <v>3410</v>
      </c>
      <c r="R357" s="428" t="s">
        <v>4011</v>
      </c>
      <c r="S357" s="413"/>
      <c r="T357" s="225"/>
      <c r="U357" s="225"/>
      <c r="V357" s="225"/>
      <c r="W357" s="225"/>
      <c r="X357" s="225"/>
      <c r="Y357" s="225"/>
      <c r="Z357" s="225"/>
    </row>
    <row r="358">
      <c r="A358" s="427" t="s">
        <v>4012</v>
      </c>
      <c r="B358" s="427" t="s">
        <v>3067</v>
      </c>
      <c r="C358" s="427" t="s">
        <v>4013</v>
      </c>
      <c r="D358" s="226" t="s">
        <v>3407</v>
      </c>
      <c r="E358" s="226" t="s">
        <v>2084</v>
      </c>
      <c r="F358" s="226">
        <v>5400.0</v>
      </c>
      <c r="G358" s="226" t="s">
        <v>1741</v>
      </c>
      <c r="H358" s="226" t="s">
        <v>2106</v>
      </c>
      <c r="I358" s="226" t="s">
        <v>2333</v>
      </c>
      <c r="J358" s="428">
        <v>17.0</v>
      </c>
      <c r="K358" s="428">
        <v>20.0</v>
      </c>
      <c r="L358" s="428">
        <v>23.0</v>
      </c>
      <c r="M358" s="226" t="s">
        <v>4014</v>
      </c>
      <c r="N358" s="226" t="s">
        <v>4015</v>
      </c>
      <c r="O358" s="226">
        <v>48.0</v>
      </c>
      <c r="P358" s="226" t="s">
        <v>2083</v>
      </c>
      <c r="Q358" s="428" t="s">
        <v>3410</v>
      </c>
      <c r="R358" s="428" t="s">
        <v>4016</v>
      </c>
      <c r="S358" s="413"/>
      <c r="T358" s="225"/>
      <c r="U358" s="225"/>
      <c r="V358" s="225"/>
      <c r="W358" s="225"/>
      <c r="X358" s="225"/>
      <c r="Y358" s="225"/>
      <c r="Z358" s="225"/>
    </row>
    <row r="359">
      <c r="A359" s="427" t="s">
        <v>4017</v>
      </c>
      <c r="B359" s="427" t="s">
        <v>3099</v>
      </c>
      <c r="C359" s="427" t="s">
        <v>4018</v>
      </c>
      <c r="D359" s="226" t="s">
        <v>2451</v>
      </c>
      <c r="E359" s="226" t="s">
        <v>84</v>
      </c>
      <c r="F359" s="226">
        <v>5400.0</v>
      </c>
      <c r="G359" s="226" t="s">
        <v>1741</v>
      </c>
      <c r="H359" s="226" t="s">
        <v>2106</v>
      </c>
      <c r="I359" s="226" t="s">
        <v>2333</v>
      </c>
      <c r="J359" s="428">
        <v>3500.0</v>
      </c>
      <c r="K359" s="428">
        <v>4800.0</v>
      </c>
      <c r="L359" s="428">
        <v>6500.0</v>
      </c>
      <c r="M359" s="226" t="s">
        <v>4020</v>
      </c>
      <c r="N359" s="375"/>
      <c r="O359" s="375"/>
      <c r="P359" s="226" t="s">
        <v>2083</v>
      </c>
      <c r="Q359" s="428" t="s">
        <v>222</v>
      </c>
      <c r="R359" s="439"/>
      <c r="S359" s="413"/>
      <c r="T359" s="225"/>
      <c r="U359" s="225"/>
      <c r="V359" s="225"/>
      <c r="W359" s="225"/>
      <c r="X359" s="225"/>
      <c r="Y359" s="225"/>
      <c r="Z359" s="225"/>
    </row>
    <row r="360">
      <c r="A360" s="427" t="s">
        <v>4023</v>
      </c>
      <c r="B360" s="427" t="s">
        <v>3099</v>
      </c>
      <c r="C360" s="427" t="s">
        <v>4025</v>
      </c>
      <c r="D360" s="226" t="s">
        <v>3407</v>
      </c>
      <c r="E360" s="226" t="s">
        <v>2084</v>
      </c>
      <c r="F360" s="226">
        <v>5400.0</v>
      </c>
      <c r="G360" s="226" t="s">
        <v>1741</v>
      </c>
      <c r="H360" s="226" t="s">
        <v>2106</v>
      </c>
      <c r="I360" s="226" t="s">
        <v>2333</v>
      </c>
      <c r="J360" s="428">
        <v>2.55</v>
      </c>
      <c r="K360" s="428">
        <v>3.0</v>
      </c>
      <c r="L360" s="428">
        <v>3.45</v>
      </c>
      <c r="M360" s="226" t="s">
        <v>4026</v>
      </c>
      <c r="N360" s="375"/>
      <c r="O360" s="375"/>
      <c r="P360" s="226" t="s">
        <v>2083</v>
      </c>
      <c r="Q360" s="428" t="s">
        <v>222</v>
      </c>
      <c r="R360" s="439"/>
      <c r="S360" s="413"/>
      <c r="T360" s="225"/>
      <c r="U360" s="225"/>
      <c r="V360" s="225"/>
      <c r="W360" s="225"/>
      <c r="X360" s="225"/>
      <c r="Y360" s="225"/>
      <c r="Z360" s="225"/>
    </row>
    <row r="361">
      <c r="A361" s="427" t="s">
        <v>4027</v>
      </c>
      <c r="B361" s="427" t="s">
        <v>3099</v>
      </c>
      <c r="C361" s="427" t="s">
        <v>4028</v>
      </c>
      <c r="D361" s="226" t="s">
        <v>3407</v>
      </c>
      <c r="E361" s="226" t="s">
        <v>2084</v>
      </c>
      <c r="F361" s="226">
        <v>5400.0</v>
      </c>
      <c r="G361" s="226" t="s">
        <v>1741</v>
      </c>
      <c r="H361" s="226" t="s">
        <v>2106</v>
      </c>
      <c r="I361" s="226" t="s">
        <v>2333</v>
      </c>
      <c r="J361" s="428">
        <v>1.7</v>
      </c>
      <c r="K361" s="428">
        <v>2.0</v>
      </c>
      <c r="L361" s="428">
        <v>2.3</v>
      </c>
      <c r="M361" s="226" t="s">
        <v>4029</v>
      </c>
      <c r="N361" s="226" t="s">
        <v>4030</v>
      </c>
      <c r="O361" s="226">
        <v>168.0</v>
      </c>
      <c r="P361" s="226" t="s">
        <v>2083</v>
      </c>
      <c r="Q361" s="428" t="s">
        <v>222</v>
      </c>
      <c r="R361" s="439"/>
      <c r="S361" s="413"/>
      <c r="T361" s="225"/>
      <c r="U361" s="225"/>
      <c r="V361" s="225"/>
      <c r="W361" s="225"/>
      <c r="X361" s="225"/>
      <c r="Y361" s="225"/>
      <c r="Z361" s="225"/>
    </row>
    <row r="362">
      <c r="A362" s="427" t="s">
        <v>4031</v>
      </c>
      <c r="B362" s="427" t="s">
        <v>3099</v>
      </c>
      <c r="C362" s="427" t="s">
        <v>4032</v>
      </c>
      <c r="D362" s="226" t="s">
        <v>3407</v>
      </c>
      <c r="E362" s="226" t="s">
        <v>2084</v>
      </c>
      <c r="F362" s="226">
        <v>5400.0</v>
      </c>
      <c r="G362" s="226" t="s">
        <v>1741</v>
      </c>
      <c r="H362" s="226" t="s">
        <v>2106</v>
      </c>
      <c r="I362" s="226" t="s">
        <v>2333</v>
      </c>
      <c r="J362" s="428">
        <v>3.4</v>
      </c>
      <c r="K362" s="428">
        <v>4.0</v>
      </c>
      <c r="L362" s="428">
        <v>4.6</v>
      </c>
      <c r="M362" s="226" t="s">
        <v>4033</v>
      </c>
      <c r="N362" s="375"/>
      <c r="O362" s="375"/>
      <c r="P362" s="226" t="s">
        <v>2083</v>
      </c>
      <c r="Q362" s="428" t="s">
        <v>222</v>
      </c>
      <c r="R362" s="439"/>
      <c r="S362" s="413"/>
      <c r="T362" s="225"/>
      <c r="U362" s="225"/>
      <c r="V362" s="225"/>
      <c r="W362" s="225"/>
      <c r="X362" s="225"/>
      <c r="Y362" s="225"/>
      <c r="Z362" s="225"/>
    </row>
    <row r="363">
      <c r="A363" s="427" t="s">
        <v>4034</v>
      </c>
      <c r="B363" s="427" t="s">
        <v>3099</v>
      </c>
      <c r="C363" s="427" t="s">
        <v>4035</v>
      </c>
      <c r="D363" s="226" t="s">
        <v>3407</v>
      </c>
      <c r="E363" s="226" t="s">
        <v>2084</v>
      </c>
      <c r="F363" s="226">
        <v>5400.0</v>
      </c>
      <c r="G363" s="226" t="s">
        <v>1741</v>
      </c>
      <c r="H363" s="226" t="s">
        <v>2106</v>
      </c>
      <c r="I363" s="226" t="s">
        <v>2333</v>
      </c>
      <c r="J363" s="428">
        <v>7.0</v>
      </c>
      <c r="K363" s="428">
        <v>8.0</v>
      </c>
      <c r="L363" s="428">
        <v>9.0</v>
      </c>
      <c r="M363" s="226" t="s">
        <v>4036</v>
      </c>
      <c r="N363" s="375"/>
      <c r="O363" s="375"/>
      <c r="P363" s="226" t="s">
        <v>2083</v>
      </c>
      <c r="Q363" s="428" t="s">
        <v>222</v>
      </c>
      <c r="R363" s="439"/>
      <c r="S363" s="413"/>
      <c r="T363" s="225"/>
      <c r="U363" s="225"/>
      <c r="V363" s="225"/>
      <c r="W363" s="225"/>
      <c r="X363" s="225"/>
      <c r="Y363" s="225"/>
      <c r="Z363" s="225"/>
    </row>
    <row r="364">
      <c r="A364" s="427" t="s">
        <v>4037</v>
      </c>
      <c r="B364" s="427" t="s">
        <v>3099</v>
      </c>
      <c r="C364" s="427" t="s">
        <v>4038</v>
      </c>
      <c r="D364" s="226" t="s">
        <v>3407</v>
      </c>
      <c r="E364" s="226" t="s">
        <v>2084</v>
      </c>
      <c r="F364" s="226">
        <v>5400.0</v>
      </c>
      <c r="G364" s="226" t="s">
        <v>1741</v>
      </c>
      <c r="H364" s="226" t="s">
        <v>2106</v>
      </c>
      <c r="I364" s="226" t="s">
        <v>2333</v>
      </c>
      <c r="J364" s="428">
        <v>21.0</v>
      </c>
      <c r="K364" s="428">
        <v>25.0</v>
      </c>
      <c r="L364" s="428">
        <v>29.0</v>
      </c>
      <c r="M364" s="226" t="s">
        <v>4039</v>
      </c>
      <c r="N364" s="375"/>
      <c r="O364" s="375"/>
      <c r="P364" s="226" t="s">
        <v>2083</v>
      </c>
      <c r="Q364" s="428" t="s">
        <v>222</v>
      </c>
      <c r="R364" s="439"/>
      <c r="S364" s="413"/>
      <c r="T364" s="225"/>
      <c r="U364" s="225"/>
      <c r="V364" s="225"/>
      <c r="W364" s="225"/>
      <c r="X364" s="225"/>
      <c r="Y364" s="225"/>
      <c r="Z364" s="225"/>
    </row>
    <row r="365">
      <c r="A365" s="427" t="s">
        <v>4040</v>
      </c>
      <c r="B365" s="427" t="s">
        <v>3099</v>
      </c>
      <c r="C365" s="427" t="s">
        <v>4041</v>
      </c>
      <c r="D365" s="226" t="s">
        <v>3407</v>
      </c>
      <c r="E365" s="226" t="s">
        <v>2084</v>
      </c>
      <c r="F365" s="226">
        <v>5400.0</v>
      </c>
      <c r="G365" s="226" t="s">
        <v>1741</v>
      </c>
      <c r="H365" s="226" t="s">
        <v>2106</v>
      </c>
      <c r="I365" s="226" t="s">
        <v>2333</v>
      </c>
      <c r="J365" s="428">
        <v>5.0</v>
      </c>
      <c r="K365" s="428">
        <v>6.0</v>
      </c>
      <c r="L365" s="428">
        <v>7.0</v>
      </c>
      <c r="M365" s="226" t="s">
        <v>4042</v>
      </c>
      <c r="N365" s="226" t="s">
        <v>4043</v>
      </c>
      <c r="O365" s="226">
        <v>168.0</v>
      </c>
      <c r="P365" s="226" t="s">
        <v>2083</v>
      </c>
      <c r="Q365" s="428" t="s">
        <v>222</v>
      </c>
      <c r="R365" s="439"/>
      <c r="S365" s="413"/>
      <c r="T365" s="225"/>
      <c r="U365" s="225"/>
      <c r="V365" s="225"/>
      <c r="W365" s="225"/>
      <c r="X365" s="225"/>
      <c r="Y365" s="225"/>
      <c r="Z365" s="225"/>
    </row>
    <row r="366">
      <c r="A366" s="427" t="s">
        <v>4044</v>
      </c>
      <c r="B366" s="427" t="s">
        <v>3099</v>
      </c>
      <c r="C366" s="427" t="s">
        <v>4045</v>
      </c>
      <c r="D366" s="226" t="s">
        <v>3407</v>
      </c>
      <c r="E366" s="226" t="s">
        <v>2084</v>
      </c>
      <c r="F366" s="226">
        <v>5400.0</v>
      </c>
      <c r="G366" s="226" t="s">
        <v>1741</v>
      </c>
      <c r="H366" s="226" t="s">
        <v>2106</v>
      </c>
      <c r="I366" s="226" t="s">
        <v>2333</v>
      </c>
      <c r="J366" s="428">
        <v>1.7</v>
      </c>
      <c r="K366" s="428">
        <v>2.0</v>
      </c>
      <c r="L366" s="428">
        <v>2.3</v>
      </c>
      <c r="M366" s="226" t="s">
        <v>4046</v>
      </c>
      <c r="N366" s="226" t="s">
        <v>4048</v>
      </c>
      <c r="O366" s="226">
        <v>168.0</v>
      </c>
      <c r="P366" s="226" t="s">
        <v>2083</v>
      </c>
      <c r="Q366" s="428" t="s">
        <v>222</v>
      </c>
      <c r="R366" s="439"/>
      <c r="S366" s="413"/>
      <c r="T366" s="225"/>
      <c r="U366" s="225"/>
      <c r="V366" s="225"/>
      <c r="W366" s="225"/>
      <c r="X366" s="225"/>
      <c r="Y366" s="225"/>
      <c r="Z366" s="225"/>
    </row>
    <row r="367">
      <c r="A367" s="427" t="s">
        <v>655</v>
      </c>
      <c r="B367" s="427" t="s">
        <v>3149</v>
      </c>
      <c r="C367" s="427" t="s">
        <v>4049</v>
      </c>
      <c r="D367" s="226" t="s">
        <v>3407</v>
      </c>
      <c r="E367" s="226" t="s">
        <v>2084</v>
      </c>
      <c r="F367" s="226">
        <v>5400.0</v>
      </c>
      <c r="G367" s="226" t="s">
        <v>1741</v>
      </c>
      <c r="H367" s="226" t="s">
        <v>2106</v>
      </c>
      <c r="I367" s="226" t="s">
        <v>2333</v>
      </c>
      <c r="J367" s="428">
        <v>10.0</v>
      </c>
      <c r="K367" s="428">
        <v>12.0</v>
      </c>
      <c r="L367" s="428">
        <v>14.0</v>
      </c>
      <c r="M367" s="226" t="s">
        <v>4052</v>
      </c>
      <c r="N367" s="226" t="s">
        <v>4053</v>
      </c>
      <c r="O367" s="226">
        <v>48.0</v>
      </c>
      <c r="P367" s="226" t="s">
        <v>2083</v>
      </c>
      <c r="Q367" s="428" t="s">
        <v>222</v>
      </c>
      <c r="R367" s="439"/>
      <c r="S367" s="413"/>
      <c r="T367" s="225"/>
      <c r="U367" s="225"/>
      <c r="V367" s="225"/>
      <c r="W367" s="225"/>
      <c r="X367" s="225"/>
      <c r="Y367" s="225"/>
      <c r="Z367" s="225"/>
    </row>
    <row r="368">
      <c r="A368" s="427" t="s">
        <v>4054</v>
      </c>
      <c r="B368" s="427" t="s">
        <v>3149</v>
      </c>
      <c r="C368" s="427" t="s">
        <v>4055</v>
      </c>
      <c r="D368" s="226" t="s">
        <v>3407</v>
      </c>
      <c r="E368" s="226" t="s">
        <v>2084</v>
      </c>
      <c r="F368" s="226">
        <v>5400.0</v>
      </c>
      <c r="G368" s="226" t="s">
        <v>1741</v>
      </c>
      <c r="H368" s="226" t="s">
        <v>2106</v>
      </c>
      <c r="I368" s="226" t="s">
        <v>2333</v>
      </c>
      <c r="J368" s="428">
        <v>34.0</v>
      </c>
      <c r="K368" s="428">
        <v>40.0</v>
      </c>
      <c r="L368" s="428">
        <v>46.0</v>
      </c>
      <c r="M368" s="226" t="s">
        <v>4056</v>
      </c>
      <c r="N368" s="226" t="s">
        <v>4057</v>
      </c>
      <c r="O368" s="226">
        <v>48.0</v>
      </c>
      <c r="P368" s="226" t="s">
        <v>2083</v>
      </c>
      <c r="Q368" s="428" t="s">
        <v>222</v>
      </c>
      <c r="R368" s="439"/>
      <c r="S368" s="413"/>
      <c r="T368" s="225"/>
      <c r="U368" s="225"/>
      <c r="V368" s="225"/>
      <c r="W368" s="225"/>
      <c r="X368" s="225"/>
      <c r="Y368" s="225"/>
      <c r="Z368" s="225"/>
    </row>
    <row r="369">
      <c r="A369" s="427" t="s">
        <v>4058</v>
      </c>
      <c r="B369" s="427" t="s">
        <v>3149</v>
      </c>
      <c r="C369" s="427" t="s">
        <v>4059</v>
      </c>
      <c r="D369" s="226" t="s">
        <v>3407</v>
      </c>
      <c r="E369" s="226" t="s">
        <v>2084</v>
      </c>
      <c r="F369" s="226">
        <v>5400.0</v>
      </c>
      <c r="G369" s="226" t="s">
        <v>1741</v>
      </c>
      <c r="H369" s="226" t="s">
        <v>2106</v>
      </c>
      <c r="I369" s="226" t="s">
        <v>2333</v>
      </c>
      <c r="J369" s="428">
        <v>47.0</v>
      </c>
      <c r="K369" s="428">
        <v>56.0</v>
      </c>
      <c r="L369" s="428">
        <v>65.0</v>
      </c>
      <c r="M369" s="226" t="s">
        <v>4060</v>
      </c>
      <c r="N369" s="226" t="s">
        <v>4061</v>
      </c>
      <c r="O369" s="226">
        <v>168.0</v>
      </c>
      <c r="P369" s="226" t="s">
        <v>2083</v>
      </c>
      <c r="Q369" s="428" t="s">
        <v>222</v>
      </c>
      <c r="R369" s="439"/>
      <c r="S369" s="413"/>
      <c r="T369" s="225"/>
      <c r="U369" s="225"/>
      <c r="V369" s="225"/>
      <c r="W369" s="225"/>
      <c r="X369" s="225"/>
      <c r="Y369" s="225"/>
      <c r="Z369" s="225"/>
    </row>
    <row r="370">
      <c r="A370" s="427" t="s">
        <v>4062</v>
      </c>
      <c r="B370" s="427" t="s">
        <v>3149</v>
      </c>
      <c r="C370" s="427" t="s">
        <v>4063</v>
      </c>
      <c r="D370" s="226" t="s">
        <v>3407</v>
      </c>
      <c r="E370" s="226" t="s">
        <v>2084</v>
      </c>
      <c r="F370" s="226">
        <v>5400.0</v>
      </c>
      <c r="G370" s="226" t="s">
        <v>1741</v>
      </c>
      <c r="H370" s="226" t="s">
        <v>2106</v>
      </c>
      <c r="I370" s="226" t="s">
        <v>2333</v>
      </c>
      <c r="J370" s="428">
        <v>34.0</v>
      </c>
      <c r="K370" s="428">
        <v>40.0</v>
      </c>
      <c r="L370" s="428">
        <v>46.0</v>
      </c>
      <c r="M370" s="226" t="s">
        <v>4064</v>
      </c>
      <c r="N370" s="375"/>
      <c r="O370" s="375"/>
      <c r="P370" s="226" t="s">
        <v>2083</v>
      </c>
      <c r="Q370" s="428" t="s">
        <v>222</v>
      </c>
      <c r="R370" s="439"/>
      <c r="S370" s="413"/>
      <c r="T370" s="225"/>
      <c r="U370" s="225"/>
      <c r="V370" s="225"/>
      <c r="W370" s="225"/>
      <c r="X370" s="225"/>
      <c r="Y370" s="225"/>
      <c r="Z370" s="225"/>
    </row>
    <row r="371">
      <c r="A371" s="427" t="s">
        <v>4065</v>
      </c>
      <c r="B371" s="427" t="s">
        <v>3149</v>
      </c>
      <c r="C371" s="427" t="s">
        <v>4066</v>
      </c>
      <c r="D371" s="226" t="s">
        <v>3407</v>
      </c>
      <c r="E371" s="226" t="s">
        <v>2084</v>
      </c>
      <c r="F371" s="226">
        <v>5400.0</v>
      </c>
      <c r="G371" s="226" t="s">
        <v>1741</v>
      </c>
      <c r="H371" s="226" t="s">
        <v>2106</v>
      </c>
      <c r="I371" s="226" t="s">
        <v>2333</v>
      </c>
      <c r="J371" s="428">
        <v>60.0</v>
      </c>
      <c r="K371" s="428">
        <v>70.0</v>
      </c>
      <c r="L371" s="428">
        <v>80.0</v>
      </c>
      <c r="M371" s="226" t="s">
        <v>4067</v>
      </c>
      <c r="N371" s="226" t="s">
        <v>4068</v>
      </c>
      <c r="O371" s="226">
        <v>48.0</v>
      </c>
      <c r="P371" s="226" t="s">
        <v>2083</v>
      </c>
      <c r="Q371" s="428" t="s">
        <v>222</v>
      </c>
      <c r="R371" s="439"/>
      <c r="S371" s="413"/>
      <c r="T371" s="225"/>
      <c r="U371" s="225"/>
      <c r="V371" s="225"/>
      <c r="W371" s="225"/>
      <c r="X371" s="225"/>
      <c r="Y371" s="225"/>
      <c r="Z371" s="225"/>
    </row>
    <row r="372">
      <c r="A372" s="427" t="s">
        <v>4069</v>
      </c>
      <c r="B372" s="427" t="s">
        <v>3149</v>
      </c>
      <c r="C372" s="427" t="s">
        <v>4070</v>
      </c>
      <c r="D372" s="226" t="s">
        <v>3407</v>
      </c>
      <c r="E372" s="226" t="s">
        <v>2084</v>
      </c>
      <c r="F372" s="226">
        <v>5400.0</v>
      </c>
      <c r="G372" s="226" t="s">
        <v>1741</v>
      </c>
      <c r="H372" s="226" t="s">
        <v>2106</v>
      </c>
      <c r="I372" s="226" t="s">
        <v>2333</v>
      </c>
      <c r="J372" s="428">
        <v>210.0</v>
      </c>
      <c r="K372" s="428">
        <v>250.0</v>
      </c>
      <c r="L372" s="428">
        <v>290.0</v>
      </c>
      <c r="M372" s="226" t="s">
        <v>4071</v>
      </c>
      <c r="N372" s="226" t="s">
        <v>4072</v>
      </c>
      <c r="O372" s="226">
        <v>48.0</v>
      </c>
      <c r="P372" s="226" t="s">
        <v>2083</v>
      </c>
      <c r="Q372" s="428" t="s">
        <v>222</v>
      </c>
      <c r="R372" s="439"/>
      <c r="S372" s="413"/>
      <c r="T372" s="225"/>
      <c r="U372" s="225"/>
      <c r="V372" s="225"/>
      <c r="W372" s="225"/>
      <c r="X372" s="225"/>
      <c r="Y372" s="225"/>
      <c r="Z372" s="225"/>
    </row>
    <row r="373">
      <c r="A373" s="427" t="s">
        <v>4073</v>
      </c>
      <c r="B373" s="427" t="s">
        <v>3149</v>
      </c>
      <c r="C373" s="427" t="s">
        <v>4074</v>
      </c>
      <c r="D373" s="226" t="s">
        <v>3407</v>
      </c>
      <c r="E373" s="226" t="s">
        <v>2084</v>
      </c>
      <c r="F373" s="226">
        <v>5400.0</v>
      </c>
      <c r="G373" s="226" t="s">
        <v>1741</v>
      </c>
      <c r="H373" s="226" t="s">
        <v>2106</v>
      </c>
      <c r="I373" s="226" t="s">
        <v>2333</v>
      </c>
      <c r="J373" s="428">
        <v>1.7</v>
      </c>
      <c r="K373" s="428">
        <v>2.0</v>
      </c>
      <c r="L373" s="428">
        <v>2.3</v>
      </c>
      <c r="M373" s="226" t="s">
        <v>4075</v>
      </c>
      <c r="N373" s="226" t="s">
        <v>4076</v>
      </c>
      <c r="O373" s="226">
        <v>48.0</v>
      </c>
      <c r="P373" s="226" t="s">
        <v>2083</v>
      </c>
      <c r="Q373" s="428" t="s">
        <v>222</v>
      </c>
      <c r="R373" s="439"/>
      <c r="S373" s="413"/>
      <c r="T373" s="225"/>
      <c r="U373" s="225"/>
      <c r="V373" s="225"/>
      <c r="W373" s="225"/>
      <c r="X373" s="225"/>
      <c r="Y373" s="225"/>
      <c r="Z373" s="225"/>
    </row>
    <row r="374">
      <c r="A374" s="427" t="s">
        <v>4077</v>
      </c>
      <c r="B374" s="427" t="s">
        <v>3149</v>
      </c>
      <c r="C374" s="427" t="s">
        <v>4078</v>
      </c>
      <c r="D374" s="226" t="s">
        <v>3407</v>
      </c>
      <c r="E374" s="226" t="s">
        <v>2084</v>
      </c>
      <c r="F374" s="226">
        <v>5400.0</v>
      </c>
      <c r="G374" s="226" t="s">
        <v>1741</v>
      </c>
      <c r="H374" s="226" t="s">
        <v>2106</v>
      </c>
      <c r="I374" s="226" t="s">
        <v>2333</v>
      </c>
      <c r="J374" s="428">
        <v>13.0</v>
      </c>
      <c r="K374" s="428">
        <v>15.0</v>
      </c>
      <c r="L374" s="428">
        <v>17.0</v>
      </c>
      <c r="M374" s="226" t="s">
        <v>4080</v>
      </c>
      <c r="N374" s="226" t="s">
        <v>4081</v>
      </c>
      <c r="O374" s="226">
        <v>48.0</v>
      </c>
      <c r="P374" s="226" t="s">
        <v>2083</v>
      </c>
      <c r="Q374" s="428" t="s">
        <v>222</v>
      </c>
      <c r="R374" s="439"/>
      <c r="S374" s="413"/>
      <c r="T374" s="225"/>
      <c r="U374" s="225"/>
      <c r="V374" s="225"/>
      <c r="W374" s="225"/>
      <c r="X374" s="225"/>
      <c r="Y374" s="225"/>
      <c r="Z374" s="225"/>
    </row>
    <row r="375">
      <c r="A375" s="427" t="s">
        <v>4082</v>
      </c>
      <c r="B375" s="427" t="s">
        <v>3149</v>
      </c>
      <c r="C375" s="427" t="s">
        <v>4084</v>
      </c>
      <c r="D375" s="226" t="s">
        <v>3407</v>
      </c>
      <c r="E375" s="226" t="s">
        <v>2084</v>
      </c>
      <c r="F375" s="226">
        <v>5400.0</v>
      </c>
      <c r="G375" s="226" t="s">
        <v>1741</v>
      </c>
      <c r="H375" s="226" t="s">
        <v>2106</v>
      </c>
      <c r="I375" s="226" t="s">
        <v>2333</v>
      </c>
      <c r="J375" s="428">
        <v>7.0</v>
      </c>
      <c r="K375" s="428">
        <v>8.0</v>
      </c>
      <c r="L375" s="428">
        <v>9.0</v>
      </c>
      <c r="M375" s="226" t="s">
        <v>4086</v>
      </c>
      <c r="N375" s="226" t="s">
        <v>4087</v>
      </c>
      <c r="O375" s="226">
        <v>24.0</v>
      </c>
      <c r="P375" s="226" t="s">
        <v>2083</v>
      </c>
      <c r="Q375" s="428" t="s">
        <v>222</v>
      </c>
      <c r="R375" s="439"/>
      <c r="S375" s="413"/>
      <c r="T375" s="225"/>
      <c r="U375" s="225"/>
      <c r="V375" s="225"/>
      <c r="W375" s="225"/>
      <c r="X375" s="225"/>
      <c r="Y375" s="225"/>
      <c r="Z375" s="225"/>
    </row>
    <row r="376">
      <c r="A376" s="427" t="s">
        <v>4088</v>
      </c>
      <c r="B376" s="427" t="s">
        <v>899</v>
      </c>
      <c r="C376" s="427" t="s">
        <v>4089</v>
      </c>
      <c r="D376" s="226" t="s">
        <v>3407</v>
      </c>
      <c r="E376" s="226" t="s">
        <v>2084</v>
      </c>
      <c r="F376" s="226">
        <v>5400.0</v>
      </c>
      <c r="G376" s="226" t="s">
        <v>1741</v>
      </c>
      <c r="H376" s="226" t="s">
        <v>2106</v>
      </c>
      <c r="I376" s="226" t="s">
        <v>2333</v>
      </c>
      <c r="J376" s="428">
        <v>425.0</v>
      </c>
      <c r="K376" s="428">
        <v>500.0</v>
      </c>
      <c r="L376" s="428">
        <v>575.0</v>
      </c>
      <c r="M376" s="226" t="s">
        <v>4090</v>
      </c>
      <c r="N376" s="226" t="s">
        <v>4091</v>
      </c>
      <c r="O376" s="226">
        <v>24.0</v>
      </c>
      <c r="P376" s="226" t="s">
        <v>2083</v>
      </c>
      <c r="Q376" s="428" t="s">
        <v>222</v>
      </c>
      <c r="R376" s="439"/>
      <c r="S376" s="413"/>
      <c r="T376" s="225"/>
      <c r="U376" s="225"/>
      <c r="V376" s="225"/>
      <c r="W376" s="225"/>
      <c r="X376" s="225"/>
      <c r="Y376" s="225"/>
      <c r="Z376" s="225"/>
    </row>
    <row r="377">
      <c r="A377" s="427" t="s">
        <v>4092</v>
      </c>
      <c r="B377" s="427" t="s">
        <v>899</v>
      </c>
      <c r="C377" s="427" t="s">
        <v>4093</v>
      </c>
      <c r="D377" s="226" t="s">
        <v>3407</v>
      </c>
      <c r="E377" s="226" t="s">
        <v>2084</v>
      </c>
      <c r="F377" s="226">
        <v>5400.0</v>
      </c>
      <c r="G377" s="226" t="s">
        <v>1741</v>
      </c>
      <c r="H377" s="226" t="s">
        <v>2106</v>
      </c>
      <c r="I377" s="226" t="s">
        <v>2333</v>
      </c>
      <c r="J377" s="428">
        <v>380.0</v>
      </c>
      <c r="K377" s="428">
        <v>452.5</v>
      </c>
      <c r="L377" s="428">
        <v>525.0</v>
      </c>
      <c r="M377" s="226" t="s">
        <v>4094</v>
      </c>
      <c r="N377" s="226" t="s">
        <v>4095</v>
      </c>
      <c r="O377" s="226">
        <v>336.0</v>
      </c>
      <c r="P377" s="226" t="s">
        <v>2083</v>
      </c>
      <c r="Q377" s="428" t="s">
        <v>222</v>
      </c>
      <c r="R377" s="439"/>
      <c r="S377" s="413"/>
      <c r="T377" s="225"/>
      <c r="U377" s="225"/>
      <c r="V377" s="225"/>
      <c r="W377" s="225"/>
      <c r="X377" s="225"/>
      <c r="Y377" s="225"/>
      <c r="Z377" s="225"/>
    </row>
    <row r="378">
      <c r="A378" s="427" t="s">
        <v>4096</v>
      </c>
      <c r="B378" s="427" t="s">
        <v>899</v>
      </c>
      <c r="C378" s="427" t="s">
        <v>4097</v>
      </c>
      <c r="D378" s="226" t="s">
        <v>3407</v>
      </c>
      <c r="E378" s="226" t="s">
        <v>2084</v>
      </c>
      <c r="F378" s="226">
        <v>5400.0</v>
      </c>
      <c r="G378" s="226" t="s">
        <v>1741</v>
      </c>
      <c r="H378" s="226" t="s">
        <v>2106</v>
      </c>
      <c r="I378" s="226" t="s">
        <v>2333</v>
      </c>
      <c r="J378" s="439"/>
      <c r="K378" s="439"/>
      <c r="L378" s="439"/>
      <c r="M378" s="226" t="s">
        <v>4098</v>
      </c>
      <c r="N378" s="375"/>
      <c r="O378" s="375"/>
      <c r="P378" s="226" t="s">
        <v>2083</v>
      </c>
      <c r="Q378" s="428" t="s">
        <v>222</v>
      </c>
      <c r="R378" s="439"/>
      <c r="S378" s="413"/>
      <c r="T378" s="225"/>
      <c r="U378" s="225"/>
      <c r="V378" s="225"/>
      <c r="W378" s="225"/>
      <c r="X378" s="225"/>
      <c r="Y378" s="225"/>
      <c r="Z378" s="225"/>
    </row>
    <row r="379">
      <c r="A379" s="427" t="s">
        <v>4099</v>
      </c>
      <c r="B379" s="427" t="s">
        <v>899</v>
      </c>
      <c r="C379" s="427" t="s">
        <v>4100</v>
      </c>
      <c r="D379" s="226" t="s">
        <v>3407</v>
      </c>
      <c r="E379" s="226" t="s">
        <v>2084</v>
      </c>
      <c r="F379" s="226">
        <v>5400.0</v>
      </c>
      <c r="G379" s="226" t="s">
        <v>1741</v>
      </c>
      <c r="H379" s="226" t="s">
        <v>2106</v>
      </c>
      <c r="I379" s="226" t="s">
        <v>2333</v>
      </c>
      <c r="J379" s="428">
        <v>105.0</v>
      </c>
      <c r="K379" s="428">
        <v>125.0</v>
      </c>
      <c r="L379" s="428">
        <v>145.0</v>
      </c>
      <c r="M379" s="226" t="s">
        <v>4101</v>
      </c>
      <c r="N379" s="226" t="s">
        <v>4102</v>
      </c>
      <c r="O379" s="226">
        <v>336.0</v>
      </c>
      <c r="P379" s="226" t="s">
        <v>2083</v>
      </c>
      <c r="Q379" s="428" t="s">
        <v>222</v>
      </c>
      <c r="R379" s="439"/>
      <c r="S379" s="413"/>
      <c r="T379" s="225"/>
      <c r="U379" s="225"/>
      <c r="V379" s="225"/>
      <c r="W379" s="225"/>
      <c r="X379" s="225"/>
      <c r="Y379" s="225"/>
      <c r="Z379" s="225"/>
    </row>
    <row r="380">
      <c r="A380" s="427" t="s">
        <v>4103</v>
      </c>
      <c r="B380" s="427" t="s">
        <v>899</v>
      </c>
      <c r="C380" s="427" t="s">
        <v>4104</v>
      </c>
      <c r="D380" s="226" t="s">
        <v>3407</v>
      </c>
      <c r="E380" s="226" t="s">
        <v>2084</v>
      </c>
      <c r="F380" s="226">
        <v>5400.0</v>
      </c>
      <c r="G380" s="226" t="s">
        <v>1741</v>
      </c>
      <c r="H380" s="226" t="s">
        <v>2106</v>
      </c>
      <c r="I380" s="226" t="s">
        <v>2333</v>
      </c>
      <c r="J380" s="428">
        <v>5.0</v>
      </c>
      <c r="K380" s="428">
        <v>6.0</v>
      </c>
      <c r="L380" s="428">
        <v>7.0</v>
      </c>
      <c r="M380" s="226" t="s">
        <v>4105</v>
      </c>
      <c r="N380" s="226" t="s">
        <v>4106</v>
      </c>
      <c r="O380" s="226">
        <v>672.0</v>
      </c>
      <c r="P380" s="226" t="s">
        <v>2083</v>
      </c>
      <c r="Q380" s="428" t="s">
        <v>222</v>
      </c>
      <c r="R380" s="439"/>
      <c r="S380" s="413"/>
      <c r="T380" s="225"/>
      <c r="U380" s="225"/>
      <c r="V380" s="225"/>
      <c r="W380" s="225"/>
      <c r="X380" s="225"/>
      <c r="Y380" s="225"/>
      <c r="Z380" s="225"/>
    </row>
    <row r="381">
      <c r="A381" s="427" t="s">
        <v>4107</v>
      </c>
      <c r="B381" s="427" t="s">
        <v>899</v>
      </c>
      <c r="C381" s="427" t="s">
        <v>4108</v>
      </c>
      <c r="D381" s="226" t="s">
        <v>3407</v>
      </c>
      <c r="E381" s="226" t="s">
        <v>2084</v>
      </c>
      <c r="F381" s="226">
        <v>5400.0</v>
      </c>
      <c r="G381" s="226" t="s">
        <v>1741</v>
      </c>
      <c r="H381" s="226" t="s">
        <v>2106</v>
      </c>
      <c r="I381" s="226" t="s">
        <v>2333</v>
      </c>
      <c r="J381" s="428">
        <v>1275.0</v>
      </c>
      <c r="K381" s="428">
        <v>1500.0</v>
      </c>
      <c r="L381" s="428">
        <v>1725.0</v>
      </c>
      <c r="M381" s="226" t="s">
        <v>4109</v>
      </c>
      <c r="N381" s="226" t="s">
        <v>4110</v>
      </c>
      <c r="O381" s="226">
        <v>336.0</v>
      </c>
      <c r="P381" s="226" t="s">
        <v>2083</v>
      </c>
      <c r="Q381" s="428" t="s">
        <v>222</v>
      </c>
      <c r="R381" s="439"/>
      <c r="S381" s="413"/>
      <c r="T381" s="225"/>
      <c r="U381" s="225"/>
      <c r="V381" s="225"/>
      <c r="W381" s="225"/>
      <c r="X381" s="225"/>
      <c r="Y381" s="225"/>
      <c r="Z381" s="225"/>
    </row>
    <row r="382">
      <c r="A382" s="427" t="s">
        <v>4111</v>
      </c>
      <c r="B382" s="427" t="s">
        <v>899</v>
      </c>
      <c r="C382" s="427" t="s">
        <v>4112</v>
      </c>
      <c r="D382" s="226" t="s">
        <v>3407</v>
      </c>
      <c r="E382" s="226" t="s">
        <v>2084</v>
      </c>
      <c r="F382" s="226">
        <v>5400.0</v>
      </c>
      <c r="G382" s="226" t="s">
        <v>1741</v>
      </c>
      <c r="H382" s="226" t="s">
        <v>2106</v>
      </c>
      <c r="I382" s="226" t="s">
        <v>2333</v>
      </c>
      <c r="J382" s="428">
        <v>1025.0</v>
      </c>
      <c r="K382" s="428">
        <v>1200.0</v>
      </c>
      <c r="L382" s="428">
        <v>1375.0</v>
      </c>
      <c r="M382" s="226" t="s">
        <v>4114</v>
      </c>
      <c r="N382" s="226" t="s">
        <v>4115</v>
      </c>
      <c r="O382" s="226">
        <v>336.0</v>
      </c>
      <c r="P382" s="226" t="s">
        <v>2083</v>
      </c>
      <c r="Q382" s="428" t="s">
        <v>222</v>
      </c>
      <c r="R382" s="439"/>
      <c r="S382" s="413"/>
      <c r="T382" s="225"/>
      <c r="U382" s="225"/>
      <c r="V382" s="225"/>
      <c r="W382" s="225"/>
      <c r="X382" s="225"/>
      <c r="Y382" s="225"/>
      <c r="Z382" s="225"/>
    </row>
    <row r="383">
      <c r="A383" s="427" t="s">
        <v>4117</v>
      </c>
      <c r="B383" s="427" t="s">
        <v>3205</v>
      </c>
      <c r="C383" s="427" t="s">
        <v>4119</v>
      </c>
      <c r="D383" s="226" t="s">
        <v>3407</v>
      </c>
      <c r="E383" s="226" t="s">
        <v>2084</v>
      </c>
      <c r="F383" s="226">
        <v>5400.0</v>
      </c>
      <c r="G383" s="226" t="s">
        <v>1741</v>
      </c>
      <c r="H383" s="226" t="s">
        <v>2106</v>
      </c>
      <c r="I383" s="226" t="s">
        <v>2333</v>
      </c>
      <c r="J383" s="428">
        <v>4500.0</v>
      </c>
      <c r="K383" s="428">
        <v>6500.0</v>
      </c>
      <c r="L383" s="428">
        <v>9500.0</v>
      </c>
      <c r="M383" s="226" t="s">
        <v>4120</v>
      </c>
      <c r="N383" s="226" t="s">
        <v>4121</v>
      </c>
      <c r="O383" s="226">
        <v>48.0</v>
      </c>
      <c r="P383" s="226" t="s">
        <v>2083</v>
      </c>
      <c r="Q383" s="428" t="s">
        <v>222</v>
      </c>
      <c r="R383" s="439"/>
      <c r="S383" s="413"/>
      <c r="T383" s="225"/>
      <c r="U383" s="225"/>
      <c r="V383" s="225"/>
      <c r="W383" s="225"/>
      <c r="X383" s="225"/>
      <c r="Y383" s="225"/>
      <c r="Z383" s="225"/>
    </row>
    <row r="384">
      <c r="A384" s="427" t="s">
        <v>4122</v>
      </c>
      <c r="B384" s="427" t="s">
        <v>3205</v>
      </c>
      <c r="C384" s="427" t="s">
        <v>4123</v>
      </c>
      <c r="D384" s="226" t="s">
        <v>3407</v>
      </c>
      <c r="E384" s="226" t="s">
        <v>2084</v>
      </c>
      <c r="F384" s="226">
        <v>5400.0</v>
      </c>
      <c r="G384" s="226" t="s">
        <v>1741</v>
      </c>
      <c r="H384" s="226" t="s">
        <v>2106</v>
      </c>
      <c r="I384" s="226" t="s">
        <v>2333</v>
      </c>
      <c r="J384" s="428">
        <v>500.0</v>
      </c>
      <c r="K384" s="428">
        <v>600.0</v>
      </c>
      <c r="L384" s="428">
        <v>700.0</v>
      </c>
      <c r="M384" s="226" t="s">
        <v>4124</v>
      </c>
      <c r="N384" s="226" t="s">
        <v>4125</v>
      </c>
      <c r="O384" s="226">
        <v>48.0</v>
      </c>
      <c r="P384" s="226" t="s">
        <v>2083</v>
      </c>
      <c r="Q384" s="428" t="s">
        <v>222</v>
      </c>
      <c r="R384" s="439"/>
      <c r="S384" s="413"/>
      <c r="T384" s="225"/>
      <c r="U384" s="225"/>
      <c r="V384" s="225"/>
      <c r="W384" s="225"/>
      <c r="X384" s="225"/>
      <c r="Y384" s="225"/>
      <c r="Z384" s="225"/>
    </row>
    <row r="385">
      <c r="A385" s="427" t="s">
        <v>4126</v>
      </c>
      <c r="B385" s="427" t="s">
        <v>3205</v>
      </c>
      <c r="C385" s="427" t="s">
        <v>4127</v>
      </c>
      <c r="D385" s="226" t="s">
        <v>2451</v>
      </c>
      <c r="E385" s="226" t="s">
        <v>84</v>
      </c>
      <c r="F385" s="226">
        <v>5400.0</v>
      </c>
      <c r="G385" s="226" t="s">
        <v>1741</v>
      </c>
      <c r="H385" s="226" t="s">
        <v>2106</v>
      </c>
      <c r="I385" s="226" t="s">
        <v>2333</v>
      </c>
      <c r="J385" s="439"/>
      <c r="K385" s="439"/>
      <c r="L385" s="439"/>
      <c r="M385" s="226" t="s">
        <v>4128</v>
      </c>
      <c r="N385" s="375"/>
      <c r="O385" s="375"/>
      <c r="P385" s="226" t="s">
        <v>2083</v>
      </c>
      <c r="Q385" s="428" t="s">
        <v>222</v>
      </c>
      <c r="R385" s="439"/>
      <c r="S385" s="413"/>
      <c r="T385" s="225"/>
      <c r="U385" s="225"/>
      <c r="V385" s="225"/>
      <c r="W385" s="225"/>
      <c r="X385" s="225"/>
      <c r="Y385" s="225"/>
      <c r="Z385" s="225"/>
    </row>
    <row r="386">
      <c r="A386" s="427" t="s">
        <v>4129</v>
      </c>
      <c r="B386" s="427" t="s">
        <v>3205</v>
      </c>
      <c r="C386" s="427" t="s">
        <v>4130</v>
      </c>
      <c r="D386" s="226" t="s">
        <v>3407</v>
      </c>
      <c r="E386" s="226" t="s">
        <v>2084</v>
      </c>
      <c r="F386" s="226">
        <v>5400.0</v>
      </c>
      <c r="G386" s="226" t="s">
        <v>1741</v>
      </c>
      <c r="H386" s="226" t="s">
        <v>2106</v>
      </c>
      <c r="I386" s="226" t="s">
        <v>2333</v>
      </c>
      <c r="J386" s="428">
        <v>105.0</v>
      </c>
      <c r="K386" s="428">
        <v>125.0</v>
      </c>
      <c r="L386" s="428">
        <v>145.0</v>
      </c>
      <c r="M386" s="226" t="s">
        <v>4131</v>
      </c>
      <c r="N386" s="226" t="s">
        <v>4132</v>
      </c>
      <c r="O386" s="226">
        <v>48.0</v>
      </c>
      <c r="P386" s="226" t="s">
        <v>2083</v>
      </c>
      <c r="Q386" s="428" t="s">
        <v>222</v>
      </c>
      <c r="R386" s="439"/>
      <c r="S386" s="413"/>
      <c r="T386" s="225"/>
      <c r="U386" s="225"/>
      <c r="V386" s="225"/>
      <c r="W386" s="225"/>
      <c r="X386" s="225"/>
      <c r="Y386" s="225"/>
      <c r="Z386" s="225"/>
    </row>
    <row r="387">
      <c r="A387" s="427" t="s">
        <v>4133</v>
      </c>
      <c r="B387" s="427" t="s">
        <v>3205</v>
      </c>
      <c r="C387" s="427" t="s">
        <v>4134</v>
      </c>
      <c r="D387" s="226" t="s">
        <v>3407</v>
      </c>
      <c r="E387" s="226" t="s">
        <v>2084</v>
      </c>
      <c r="F387" s="226">
        <v>5400.0</v>
      </c>
      <c r="G387" s="226" t="s">
        <v>1741</v>
      </c>
      <c r="H387" s="226" t="s">
        <v>2106</v>
      </c>
      <c r="I387" s="226" t="s">
        <v>2333</v>
      </c>
      <c r="J387" s="428">
        <v>235.0</v>
      </c>
      <c r="K387" s="428">
        <v>275.0</v>
      </c>
      <c r="L387" s="428">
        <v>315.0</v>
      </c>
      <c r="M387" s="226" t="s">
        <v>4135</v>
      </c>
      <c r="N387" s="226" t="s">
        <v>4136</v>
      </c>
      <c r="O387" s="226">
        <v>48.0</v>
      </c>
      <c r="P387" s="226" t="s">
        <v>2083</v>
      </c>
      <c r="Q387" s="428" t="s">
        <v>222</v>
      </c>
      <c r="R387" s="439"/>
      <c r="S387" s="413"/>
      <c r="T387" s="225"/>
      <c r="U387" s="225"/>
      <c r="V387" s="225"/>
      <c r="W387" s="225"/>
      <c r="X387" s="225"/>
      <c r="Y387" s="225"/>
      <c r="Z387" s="225"/>
    </row>
    <row r="388">
      <c r="A388" s="427" t="s">
        <v>4137</v>
      </c>
      <c r="B388" s="427" t="s">
        <v>3239</v>
      </c>
      <c r="C388" s="427" t="s">
        <v>4138</v>
      </c>
      <c r="D388" s="226" t="s">
        <v>3407</v>
      </c>
      <c r="E388" s="226" t="s">
        <v>2084</v>
      </c>
      <c r="F388" s="226">
        <v>5400.0</v>
      </c>
      <c r="G388" s="226" t="s">
        <v>1741</v>
      </c>
      <c r="H388" s="226" t="s">
        <v>2106</v>
      </c>
      <c r="I388" s="226" t="s">
        <v>2333</v>
      </c>
      <c r="J388" s="428">
        <v>4500.0</v>
      </c>
      <c r="K388" s="428">
        <v>6500.0</v>
      </c>
      <c r="L388" s="428">
        <v>9500.0</v>
      </c>
      <c r="M388" s="226" t="s">
        <v>4139</v>
      </c>
      <c r="N388" s="226" t="s">
        <v>4140</v>
      </c>
      <c r="O388" s="226">
        <v>672.0</v>
      </c>
      <c r="P388" s="226" t="s">
        <v>2083</v>
      </c>
      <c r="Q388" s="428" t="s">
        <v>222</v>
      </c>
      <c r="R388" s="439"/>
      <c r="S388" s="413"/>
      <c r="T388" s="225"/>
      <c r="U388" s="225"/>
      <c r="V388" s="225"/>
      <c r="W388" s="225"/>
      <c r="X388" s="225"/>
      <c r="Y388" s="225"/>
      <c r="Z388" s="225"/>
    </row>
    <row r="389">
      <c r="A389" s="427" t="s">
        <v>4141</v>
      </c>
      <c r="B389" s="427" t="s">
        <v>3239</v>
      </c>
      <c r="C389" s="427" t="s">
        <v>4142</v>
      </c>
      <c r="D389" s="226" t="s">
        <v>3407</v>
      </c>
      <c r="E389" s="226" t="s">
        <v>2084</v>
      </c>
      <c r="F389" s="226">
        <v>5400.0</v>
      </c>
      <c r="G389" s="226" t="s">
        <v>1741</v>
      </c>
      <c r="H389" s="226" t="s">
        <v>2106</v>
      </c>
      <c r="I389" s="226" t="s">
        <v>2333</v>
      </c>
      <c r="J389" s="428">
        <v>2500.0</v>
      </c>
      <c r="K389" s="428">
        <v>3500.0</v>
      </c>
      <c r="L389" s="428">
        <v>5000.0</v>
      </c>
      <c r="M389" s="226" t="s">
        <v>4143</v>
      </c>
      <c r="N389" s="226" t="s">
        <v>4144</v>
      </c>
      <c r="O389" s="226">
        <v>672.0</v>
      </c>
      <c r="P389" s="226" t="s">
        <v>2083</v>
      </c>
      <c r="Q389" s="428" t="s">
        <v>222</v>
      </c>
      <c r="R389" s="439"/>
      <c r="S389" s="413"/>
      <c r="T389" s="225"/>
      <c r="U389" s="225"/>
      <c r="V389" s="225"/>
      <c r="W389" s="225"/>
      <c r="X389" s="225"/>
      <c r="Y389" s="225"/>
      <c r="Z389" s="225"/>
    </row>
    <row r="390">
      <c r="A390" s="427" t="s">
        <v>4145</v>
      </c>
      <c r="B390" s="427" t="s">
        <v>901</v>
      </c>
      <c r="C390" s="427" t="s">
        <v>1936</v>
      </c>
      <c r="D390" s="226" t="s">
        <v>2451</v>
      </c>
      <c r="E390" s="226" t="s">
        <v>84</v>
      </c>
      <c r="F390" s="226">
        <v>5400.0</v>
      </c>
      <c r="G390" s="226" t="s">
        <v>1741</v>
      </c>
      <c r="H390" s="226" t="s">
        <v>2106</v>
      </c>
      <c r="I390" s="226" t="s">
        <v>2591</v>
      </c>
      <c r="J390" s="428">
        <v>3500.0</v>
      </c>
      <c r="K390" s="428">
        <v>5000.0</v>
      </c>
      <c r="L390" s="428">
        <v>7500.0</v>
      </c>
      <c r="M390" s="226" t="s">
        <v>4147</v>
      </c>
      <c r="N390" s="375"/>
      <c r="O390" s="375"/>
      <c r="P390" s="226" t="s">
        <v>2083</v>
      </c>
      <c r="Q390" s="428" t="s">
        <v>209</v>
      </c>
      <c r="R390" s="428" t="s">
        <v>4145</v>
      </c>
      <c r="S390" s="413"/>
      <c r="T390" s="225"/>
      <c r="U390" s="225"/>
      <c r="V390" s="225"/>
      <c r="W390" s="225"/>
      <c r="X390" s="225"/>
      <c r="Y390" s="225"/>
      <c r="Z390" s="225"/>
    </row>
    <row r="391">
      <c r="A391" s="427" t="s">
        <v>4150</v>
      </c>
      <c r="B391" s="427" t="s">
        <v>1270</v>
      </c>
      <c r="C391" s="427" t="s">
        <v>3317</v>
      </c>
      <c r="D391" s="226" t="s">
        <v>2451</v>
      </c>
      <c r="E391" s="226" t="s">
        <v>84</v>
      </c>
      <c r="F391" s="226">
        <v>5400.0</v>
      </c>
      <c r="G391" s="226" t="s">
        <v>1741</v>
      </c>
      <c r="H391" s="226" t="s">
        <v>2106</v>
      </c>
      <c r="I391" s="226" t="s">
        <v>2591</v>
      </c>
      <c r="J391" s="428">
        <v>3500.0</v>
      </c>
      <c r="K391" s="428">
        <v>5000.0</v>
      </c>
      <c r="L391" s="428">
        <v>7500.0</v>
      </c>
      <c r="M391" s="226" t="s">
        <v>4151</v>
      </c>
      <c r="N391" s="375"/>
      <c r="O391" s="375"/>
      <c r="P391" s="226" t="s">
        <v>2083</v>
      </c>
      <c r="Q391" s="428" t="s">
        <v>209</v>
      </c>
      <c r="R391" s="428" t="s">
        <v>4150</v>
      </c>
      <c r="S391" s="413"/>
      <c r="T391" s="225"/>
      <c r="U391" s="225"/>
      <c r="V391" s="225"/>
      <c r="W391" s="225"/>
      <c r="X391" s="225"/>
      <c r="Y391" s="225"/>
      <c r="Z391" s="225"/>
    </row>
    <row r="392">
      <c r="A392" s="427" t="s">
        <v>4152</v>
      </c>
      <c r="B392" s="427" t="s">
        <v>1308</v>
      </c>
      <c r="C392" s="427" t="s">
        <v>3345</v>
      </c>
      <c r="D392" s="226" t="s">
        <v>2451</v>
      </c>
      <c r="E392" s="226" t="s">
        <v>84</v>
      </c>
      <c r="F392" s="226">
        <v>5400.0</v>
      </c>
      <c r="G392" s="226" t="s">
        <v>1741</v>
      </c>
      <c r="H392" s="226" t="s">
        <v>2106</v>
      </c>
      <c r="I392" s="226" t="s">
        <v>2591</v>
      </c>
      <c r="J392" s="428">
        <v>2500.0</v>
      </c>
      <c r="K392" s="428">
        <v>3500.0</v>
      </c>
      <c r="L392" s="428">
        <v>5000.0</v>
      </c>
      <c r="M392" s="226" t="s">
        <v>4153</v>
      </c>
      <c r="N392" s="375"/>
      <c r="O392" s="375"/>
      <c r="P392" s="226" t="s">
        <v>2083</v>
      </c>
      <c r="Q392" s="428" t="s">
        <v>209</v>
      </c>
      <c r="R392" s="428" t="s">
        <v>4152</v>
      </c>
      <c r="S392" s="413"/>
      <c r="T392" s="225"/>
      <c r="U392" s="225"/>
      <c r="V392" s="225"/>
      <c r="W392" s="225"/>
      <c r="X392" s="225"/>
      <c r="Y392" s="225"/>
      <c r="Z392" s="225"/>
    </row>
    <row r="393">
      <c r="A393" s="427" t="s">
        <v>4154</v>
      </c>
      <c r="B393" s="427" t="s">
        <v>3376</v>
      </c>
      <c r="C393" s="427" t="s">
        <v>3375</v>
      </c>
      <c r="D393" s="226" t="s">
        <v>2451</v>
      </c>
      <c r="E393" s="226" t="s">
        <v>84</v>
      </c>
      <c r="F393" s="226">
        <v>5400.0</v>
      </c>
      <c r="G393" s="226" t="s">
        <v>1741</v>
      </c>
      <c r="H393" s="226" t="s">
        <v>2106</v>
      </c>
      <c r="I393" s="226" t="s">
        <v>2591</v>
      </c>
      <c r="J393" s="428">
        <v>3500.0</v>
      </c>
      <c r="K393" s="428">
        <v>5000.0</v>
      </c>
      <c r="L393" s="428">
        <v>7500.0</v>
      </c>
      <c r="M393" s="226" t="s">
        <v>4155</v>
      </c>
      <c r="N393" s="375"/>
      <c r="O393" s="375"/>
      <c r="P393" s="226" t="s">
        <v>2083</v>
      </c>
      <c r="Q393" s="428" t="s">
        <v>209</v>
      </c>
      <c r="R393" s="428" t="s">
        <v>4154</v>
      </c>
      <c r="S393" s="413"/>
      <c r="T393" s="225"/>
      <c r="U393" s="225"/>
      <c r="V393" s="225"/>
      <c r="W393" s="225"/>
      <c r="X393" s="225"/>
      <c r="Y393" s="225"/>
      <c r="Z393" s="225"/>
    </row>
    <row r="394">
      <c r="A394" s="427" t="s">
        <v>4156</v>
      </c>
      <c r="B394" s="427" t="s">
        <v>3401</v>
      </c>
      <c r="C394" s="427" t="s">
        <v>3400</v>
      </c>
      <c r="D394" s="226" t="s">
        <v>2451</v>
      </c>
      <c r="E394" s="226" t="s">
        <v>84</v>
      </c>
      <c r="F394" s="226">
        <v>5400.0</v>
      </c>
      <c r="G394" s="226" t="s">
        <v>1741</v>
      </c>
      <c r="H394" s="226" t="s">
        <v>2106</v>
      </c>
      <c r="I394" s="226" t="s">
        <v>2591</v>
      </c>
      <c r="J394" s="428">
        <v>3500.0</v>
      </c>
      <c r="K394" s="428">
        <v>5000.0</v>
      </c>
      <c r="L394" s="428">
        <v>7500.0</v>
      </c>
      <c r="M394" s="226" t="s">
        <v>4157</v>
      </c>
      <c r="N394" s="375"/>
      <c r="O394" s="375"/>
      <c r="P394" s="226" t="s">
        <v>2083</v>
      </c>
      <c r="Q394" s="428" t="s">
        <v>209</v>
      </c>
      <c r="R394" s="428" t="s">
        <v>4156</v>
      </c>
      <c r="S394" s="413"/>
      <c r="T394" s="225"/>
      <c r="U394" s="225"/>
      <c r="V394" s="225"/>
      <c r="W394" s="225"/>
      <c r="X394" s="225"/>
      <c r="Y394" s="225"/>
      <c r="Z394" s="225"/>
    </row>
    <row r="395">
      <c r="A395" s="427" t="s">
        <v>4158</v>
      </c>
      <c r="B395" s="427" t="s">
        <v>4159</v>
      </c>
      <c r="C395" s="427" t="s">
        <v>4160</v>
      </c>
      <c r="D395" s="226" t="s">
        <v>2451</v>
      </c>
      <c r="E395" s="226" t="s">
        <v>84</v>
      </c>
      <c r="F395" s="226">
        <v>5400.0</v>
      </c>
      <c r="G395" s="226" t="s">
        <v>1741</v>
      </c>
      <c r="H395" s="226" t="s">
        <v>2699</v>
      </c>
      <c r="I395" s="226" t="s">
        <v>2591</v>
      </c>
      <c r="J395" s="428">
        <v>2500.0</v>
      </c>
      <c r="K395" s="428">
        <v>3500.0</v>
      </c>
      <c r="L395" s="428">
        <v>5000.0</v>
      </c>
      <c r="M395" s="226" t="s">
        <v>2701</v>
      </c>
      <c r="N395" s="375"/>
      <c r="O395" s="375"/>
      <c r="P395" s="226" t="s">
        <v>2083</v>
      </c>
      <c r="Q395" s="428" t="s">
        <v>75</v>
      </c>
      <c r="R395" s="428" t="s">
        <v>4158</v>
      </c>
      <c r="S395" s="413"/>
      <c r="T395" s="225"/>
      <c r="U395" s="225"/>
      <c r="V395" s="225"/>
      <c r="W395" s="225"/>
      <c r="X395" s="225"/>
      <c r="Y395" s="225"/>
      <c r="Z395" s="225"/>
    </row>
    <row r="396">
      <c r="A396" s="427" t="s">
        <v>4161</v>
      </c>
      <c r="B396" s="427" t="s">
        <v>4162</v>
      </c>
      <c r="C396" s="427" t="s">
        <v>4163</v>
      </c>
      <c r="D396" s="226" t="s">
        <v>2451</v>
      </c>
      <c r="E396" s="226" t="s">
        <v>84</v>
      </c>
      <c r="F396" s="226">
        <v>5400.0</v>
      </c>
      <c r="G396" s="226" t="s">
        <v>1741</v>
      </c>
      <c r="H396" s="226" t="s">
        <v>2699</v>
      </c>
      <c r="I396" s="226" t="s">
        <v>2591</v>
      </c>
      <c r="J396" s="428">
        <v>2500.0</v>
      </c>
      <c r="K396" s="428">
        <v>3500.0</v>
      </c>
      <c r="L396" s="428">
        <v>5000.0</v>
      </c>
      <c r="M396" s="226" t="s">
        <v>2706</v>
      </c>
      <c r="N396" s="375"/>
      <c r="O396" s="375"/>
      <c r="P396" s="226" t="s">
        <v>2083</v>
      </c>
      <c r="Q396" s="428" t="s">
        <v>165</v>
      </c>
      <c r="R396" s="428" t="s">
        <v>4161</v>
      </c>
      <c r="S396" s="413"/>
      <c r="T396" s="225"/>
      <c r="U396" s="225"/>
      <c r="V396" s="225"/>
      <c r="W396" s="225"/>
      <c r="X396" s="225"/>
      <c r="Y396" s="225"/>
      <c r="Z396" s="225"/>
    </row>
    <row r="397">
      <c r="A397" s="427" t="s">
        <v>4164</v>
      </c>
      <c r="B397" s="427" t="s">
        <v>4165</v>
      </c>
      <c r="C397" s="427" t="s">
        <v>4166</v>
      </c>
      <c r="D397" s="226" t="s">
        <v>2451</v>
      </c>
      <c r="E397" s="226" t="s">
        <v>84</v>
      </c>
      <c r="F397" s="226">
        <v>5400.0</v>
      </c>
      <c r="G397" s="226" t="s">
        <v>1741</v>
      </c>
      <c r="H397" s="226" t="s">
        <v>2699</v>
      </c>
      <c r="I397" s="226" t="s">
        <v>2591</v>
      </c>
      <c r="J397" s="428">
        <v>3500.0</v>
      </c>
      <c r="K397" s="428">
        <v>5000.0</v>
      </c>
      <c r="L397" s="428">
        <v>7500.0</v>
      </c>
      <c r="M397" s="226" t="s">
        <v>2715</v>
      </c>
      <c r="N397" s="375"/>
      <c r="O397" s="375"/>
      <c r="P397" s="226" t="s">
        <v>2083</v>
      </c>
      <c r="Q397" s="428" t="s">
        <v>187</v>
      </c>
      <c r="R397" s="428" t="s">
        <v>4164</v>
      </c>
      <c r="S397" s="413"/>
      <c r="T397" s="225"/>
      <c r="U397" s="225"/>
      <c r="V397" s="225"/>
      <c r="W397" s="225"/>
      <c r="X397" s="225"/>
      <c r="Y397" s="225"/>
      <c r="Z397" s="225"/>
    </row>
    <row r="398">
      <c r="A398" s="427" t="s">
        <v>4168</v>
      </c>
      <c r="B398" s="427" t="s">
        <v>4169</v>
      </c>
      <c r="C398" s="427" t="s">
        <v>4171</v>
      </c>
      <c r="D398" s="226" t="s">
        <v>2451</v>
      </c>
      <c r="E398" s="226" t="s">
        <v>84</v>
      </c>
      <c r="F398" s="226">
        <v>5400.0</v>
      </c>
      <c r="G398" s="226" t="s">
        <v>1741</v>
      </c>
      <c r="H398" s="226" t="s">
        <v>2699</v>
      </c>
      <c r="I398" s="226" t="s">
        <v>2591</v>
      </c>
      <c r="J398" s="428">
        <v>4500.0</v>
      </c>
      <c r="K398" s="428">
        <v>6500.0</v>
      </c>
      <c r="L398" s="428">
        <v>9500.0</v>
      </c>
      <c r="M398" s="226" t="s">
        <v>2721</v>
      </c>
      <c r="N398" s="375"/>
      <c r="O398" s="375"/>
      <c r="P398" s="226" t="s">
        <v>2083</v>
      </c>
      <c r="Q398" s="428" t="s">
        <v>209</v>
      </c>
      <c r="R398" s="428" t="s">
        <v>4168</v>
      </c>
      <c r="S398" s="413"/>
      <c r="T398" s="225"/>
      <c r="U398" s="225"/>
      <c r="V398" s="225"/>
      <c r="W398" s="225"/>
      <c r="X398" s="225"/>
      <c r="Y398" s="225"/>
      <c r="Z398" s="225"/>
    </row>
    <row r="399">
      <c r="A399" s="427" t="s">
        <v>4173</v>
      </c>
      <c r="B399" s="427" t="s">
        <v>4174</v>
      </c>
      <c r="C399" s="427" t="s">
        <v>4175</v>
      </c>
      <c r="D399" s="226" t="s">
        <v>2451</v>
      </c>
      <c r="E399" s="226" t="s">
        <v>84</v>
      </c>
      <c r="F399" s="226">
        <v>5400.0</v>
      </c>
      <c r="G399" s="226" t="s">
        <v>1741</v>
      </c>
      <c r="H399" s="226" t="s">
        <v>2699</v>
      </c>
      <c r="I399" s="226" t="s">
        <v>2591</v>
      </c>
      <c r="J399" s="428">
        <v>6500.0</v>
      </c>
      <c r="K399" s="428">
        <v>9500.0</v>
      </c>
      <c r="L399" s="428">
        <v>14000.0</v>
      </c>
      <c r="M399" s="226" t="s">
        <v>2728</v>
      </c>
      <c r="N399" s="375"/>
      <c r="O399" s="375"/>
      <c r="P399" s="226" t="s">
        <v>2083</v>
      </c>
      <c r="Q399" s="428" t="s">
        <v>222</v>
      </c>
      <c r="R399" s="428" t="s">
        <v>4173</v>
      </c>
      <c r="S399" s="413"/>
      <c r="T399" s="225"/>
      <c r="U399" s="225"/>
      <c r="V399" s="225"/>
      <c r="W399" s="225"/>
      <c r="X399" s="225"/>
      <c r="Y399" s="225"/>
      <c r="Z399" s="225"/>
    </row>
    <row r="400">
      <c r="A400" s="427" t="s">
        <v>4176</v>
      </c>
      <c r="B400" s="427" t="s">
        <v>4177</v>
      </c>
      <c r="C400" s="427" t="s">
        <v>4178</v>
      </c>
      <c r="D400" s="226" t="s">
        <v>2451</v>
      </c>
      <c r="E400" s="226" t="s">
        <v>84</v>
      </c>
      <c r="F400" s="226">
        <v>5400.0</v>
      </c>
      <c r="G400" s="226" t="s">
        <v>1741</v>
      </c>
      <c r="H400" s="226" t="s">
        <v>2699</v>
      </c>
      <c r="I400" s="226" t="s">
        <v>2591</v>
      </c>
      <c r="J400" s="428">
        <v>3500.0</v>
      </c>
      <c r="K400" s="428">
        <v>5000.0</v>
      </c>
      <c r="L400" s="428">
        <v>7500.0</v>
      </c>
      <c r="M400" s="226" t="s">
        <v>2732</v>
      </c>
      <c r="N400" s="375"/>
      <c r="O400" s="375"/>
      <c r="P400" s="226" t="s">
        <v>2083</v>
      </c>
      <c r="Q400" s="428" t="s">
        <v>256</v>
      </c>
      <c r="R400" s="428" t="s">
        <v>4176</v>
      </c>
      <c r="S400" s="413"/>
      <c r="T400" s="225"/>
      <c r="U400" s="225"/>
      <c r="V400" s="225"/>
      <c r="W400" s="225"/>
      <c r="X400" s="225"/>
      <c r="Y400" s="225"/>
      <c r="Z400" s="225"/>
    </row>
    <row r="401">
      <c r="A401" s="427" t="s">
        <v>4179</v>
      </c>
      <c r="B401" s="427" t="s">
        <v>4180</v>
      </c>
      <c r="C401" s="427" t="s">
        <v>4181</v>
      </c>
      <c r="D401" s="226" t="s">
        <v>2451</v>
      </c>
      <c r="E401" s="226" t="s">
        <v>84</v>
      </c>
      <c r="F401" s="226">
        <v>5400.0</v>
      </c>
      <c r="G401" s="226" t="s">
        <v>1741</v>
      </c>
      <c r="H401" s="226" t="s">
        <v>2699</v>
      </c>
      <c r="I401" s="226" t="s">
        <v>2591</v>
      </c>
      <c r="J401" s="428">
        <v>5500.0</v>
      </c>
      <c r="K401" s="428">
        <v>7500.0</v>
      </c>
      <c r="L401" s="428">
        <v>11000.0</v>
      </c>
      <c r="M401" s="226" t="s">
        <v>2741</v>
      </c>
      <c r="N401" s="375"/>
      <c r="O401" s="375"/>
      <c r="P401" s="226" t="s">
        <v>2083</v>
      </c>
      <c r="Q401" s="428" t="s">
        <v>306</v>
      </c>
      <c r="R401" s="428" t="s">
        <v>4179</v>
      </c>
      <c r="S401" s="413"/>
      <c r="T401" s="225"/>
      <c r="U401" s="225"/>
      <c r="V401" s="225"/>
      <c r="W401" s="225"/>
      <c r="X401" s="225"/>
      <c r="Y401" s="225"/>
      <c r="Z401" s="225"/>
    </row>
    <row r="402">
      <c r="A402" s="427" t="s">
        <v>4182</v>
      </c>
      <c r="B402" s="427" t="s">
        <v>4183</v>
      </c>
      <c r="C402" s="427" t="s">
        <v>4184</v>
      </c>
      <c r="D402" s="226" t="s">
        <v>2451</v>
      </c>
      <c r="E402" s="226" t="s">
        <v>84</v>
      </c>
      <c r="F402" s="226">
        <v>5400.0</v>
      </c>
      <c r="G402" s="226" t="s">
        <v>1741</v>
      </c>
      <c r="H402" s="226" t="s">
        <v>2699</v>
      </c>
      <c r="I402" s="226" t="s">
        <v>2591</v>
      </c>
      <c r="J402" s="428">
        <v>4500.0</v>
      </c>
      <c r="K402" s="428">
        <v>6500.0</v>
      </c>
      <c r="L402" s="428">
        <v>9500.0</v>
      </c>
      <c r="M402" s="226" t="s">
        <v>2745</v>
      </c>
      <c r="N402" s="375"/>
      <c r="O402" s="375"/>
      <c r="P402" s="226" t="s">
        <v>2083</v>
      </c>
      <c r="Q402" s="428" t="s">
        <v>337</v>
      </c>
      <c r="R402" s="428" t="s">
        <v>4182</v>
      </c>
      <c r="S402" s="413"/>
      <c r="T402" s="225"/>
      <c r="U402" s="225"/>
      <c r="V402" s="225"/>
      <c r="W402" s="225"/>
      <c r="X402" s="225"/>
      <c r="Y402" s="225"/>
      <c r="Z402" s="225"/>
    </row>
    <row r="403">
      <c r="A403" s="427" t="s">
        <v>4185</v>
      </c>
      <c r="B403" s="427" t="s">
        <v>4186</v>
      </c>
      <c r="C403" s="427" t="s">
        <v>4187</v>
      </c>
      <c r="D403" s="226" t="s">
        <v>2451</v>
      </c>
      <c r="E403" s="226" t="s">
        <v>84</v>
      </c>
      <c r="F403" s="226">
        <v>5400.0</v>
      </c>
      <c r="G403" s="226" t="s">
        <v>1741</v>
      </c>
      <c r="H403" s="226" t="s">
        <v>2699</v>
      </c>
      <c r="I403" s="226" t="s">
        <v>2591</v>
      </c>
      <c r="J403" s="428">
        <v>2500.0</v>
      </c>
      <c r="K403" s="428">
        <v>3500.0</v>
      </c>
      <c r="L403" s="428">
        <v>5000.0</v>
      </c>
      <c r="M403" s="226" t="s">
        <v>2752</v>
      </c>
      <c r="N403" s="375"/>
      <c r="O403" s="375"/>
      <c r="P403" s="226" t="s">
        <v>2083</v>
      </c>
      <c r="Q403" s="428" t="s">
        <v>374</v>
      </c>
      <c r="R403" s="428" t="s">
        <v>4185</v>
      </c>
      <c r="S403" s="413"/>
      <c r="T403" s="225"/>
      <c r="U403" s="225"/>
      <c r="V403" s="225"/>
      <c r="W403" s="225"/>
      <c r="X403" s="225"/>
      <c r="Y403" s="225"/>
      <c r="Z403" s="225"/>
    </row>
    <row r="404">
      <c r="A404" s="427" t="s">
        <v>4188</v>
      </c>
      <c r="B404" s="427" t="s">
        <v>3434</v>
      </c>
      <c r="C404" s="427" t="s">
        <v>4189</v>
      </c>
      <c r="D404" s="226" t="s">
        <v>2381</v>
      </c>
      <c r="E404" s="226" t="s">
        <v>84</v>
      </c>
      <c r="F404" s="226">
        <v>5500.0</v>
      </c>
      <c r="G404" s="226" t="s">
        <v>1750</v>
      </c>
      <c r="H404" s="226" t="s">
        <v>2106</v>
      </c>
      <c r="I404" s="226" t="s">
        <v>2333</v>
      </c>
      <c r="J404" s="428">
        <v>210.0</v>
      </c>
      <c r="K404" s="428">
        <v>250.0</v>
      </c>
      <c r="L404" s="428">
        <v>290.0</v>
      </c>
      <c r="M404" s="226" t="s">
        <v>4190</v>
      </c>
      <c r="N404" s="375"/>
      <c r="O404" s="375"/>
      <c r="P404" s="226" t="s">
        <v>2083</v>
      </c>
      <c r="Q404" s="428" t="s">
        <v>306</v>
      </c>
      <c r="R404" s="439"/>
      <c r="S404" s="413"/>
      <c r="T404" s="225"/>
      <c r="U404" s="225"/>
      <c r="V404" s="225"/>
      <c r="W404" s="225"/>
      <c r="X404" s="225"/>
      <c r="Y404" s="225"/>
      <c r="Z404" s="225"/>
    </row>
    <row r="405">
      <c r="A405" s="427" t="s">
        <v>4192</v>
      </c>
      <c r="B405" s="427" t="s">
        <v>3434</v>
      </c>
      <c r="C405" s="427" t="s">
        <v>4193</v>
      </c>
      <c r="D405" s="226" t="s">
        <v>3407</v>
      </c>
      <c r="E405" s="226" t="s">
        <v>2084</v>
      </c>
      <c r="F405" s="226">
        <v>5500.0</v>
      </c>
      <c r="G405" s="226" t="s">
        <v>1750</v>
      </c>
      <c r="H405" s="226" t="s">
        <v>2106</v>
      </c>
      <c r="I405" s="226" t="s">
        <v>2333</v>
      </c>
      <c r="J405" s="428">
        <v>170.0</v>
      </c>
      <c r="K405" s="428">
        <v>200.0</v>
      </c>
      <c r="L405" s="428">
        <v>250.0</v>
      </c>
      <c r="M405" s="226" t="s">
        <v>4195</v>
      </c>
      <c r="N405" s="226" t="s">
        <v>4196</v>
      </c>
      <c r="O405" s="226">
        <v>336.0</v>
      </c>
      <c r="P405" s="226" t="s">
        <v>2083</v>
      </c>
      <c r="Q405" s="428" t="s">
        <v>209</v>
      </c>
      <c r="R405" s="439"/>
      <c r="S405" s="413"/>
      <c r="T405" s="225"/>
      <c r="U405" s="225"/>
      <c r="V405" s="225"/>
      <c r="W405" s="225"/>
      <c r="X405" s="225"/>
      <c r="Y405" s="225"/>
      <c r="Z405" s="225"/>
    </row>
    <row r="406">
      <c r="A406" s="427" t="s">
        <v>4197</v>
      </c>
      <c r="B406" s="427" t="s">
        <v>3434</v>
      </c>
      <c r="C406" s="427" t="s">
        <v>4198</v>
      </c>
      <c r="D406" s="226" t="s">
        <v>3407</v>
      </c>
      <c r="E406" s="226" t="s">
        <v>2084</v>
      </c>
      <c r="F406" s="226">
        <v>5500.0</v>
      </c>
      <c r="G406" s="226" t="s">
        <v>1750</v>
      </c>
      <c r="H406" s="226" t="s">
        <v>2106</v>
      </c>
      <c r="I406" s="226" t="s">
        <v>2333</v>
      </c>
      <c r="J406" s="428">
        <v>85.0</v>
      </c>
      <c r="K406" s="428">
        <v>100.0</v>
      </c>
      <c r="L406" s="428">
        <v>125.0</v>
      </c>
      <c r="M406" s="226" t="s">
        <v>4199</v>
      </c>
      <c r="N406" s="375"/>
      <c r="O406" s="375"/>
      <c r="P406" s="226" t="s">
        <v>2083</v>
      </c>
      <c r="Q406" s="428" t="s">
        <v>222</v>
      </c>
      <c r="R406" s="439"/>
      <c r="S406" s="413"/>
      <c r="T406" s="225"/>
      <c r="U406" s="225"/>
      <c r="V406" s="225"/>
      <c r="W406" s="225"/>
      <c r="X406" s="225"/>
      <c r="Y406" s="225"/>
      <c r="Z406" s="225"/>
    </row>
    <row r="407">
      <c r="A407" s="427" t="s">
        <v>4200</v>
      </c>
      <c r="B407" s="427" t="s">
        <v>3434</v>
      </c>
      <c r="C407" s="427" t="s">
        <v>4201</v>
      </c>
      <c r="D407" s="226" t="s">
        <v>3407</v>
      </c>
      <c r="E407" s="226" t="s">
        <v>2084</v>
      </c>
      <c r="F407" s="226">
        <v>5500.0</v>
      </c>
      <c r="G407" s="226" t="s">
        <v>1750</v>
      </c>
      <c r="H407" s="226" t="s">
        <v>2106</v>
      </c>
      <c r="I407" s="226" t="s">
        <v>2333</v>
      </c>
      <c r="J407" s="428">
        <v>450.0</v>
      </c>
      <c r="K407" s="428">
        <v>550.0</v>
      </c>
      <c r="L407" s="428">
        <v>650.0</v>
      </c>
      <c r="M407" s="226" t="s">
        <v>4202</v>
      </c>
      <c r="N407" s="375"/>
      <c r="O407" s="375"/>
      <c r="P407" s="226" t="s">
        <v>2083</v>
      </c>
      <c r="Q407" s="428" t="s">
        <v>222</v>
      </c>
      <c r="R407" s="439"/>
      <c r="S407" s="413"/>
      <c r="T407" s="225"/>
      <c r="U407" s="225"/>
      <c r="V407" s="225"/>
      <c r="W407" s="225"/>
      <c r="X407" s="225"/>
      <c r="Y407" s="225"/>
      <c r="Z407" s="225"/>
    </row>
    <row r="408">
      <c r="A408" s="427" t="s">
        <v>4203</v>
      </c>
      <c r="B408" s="427" t="s">
        <v>3434</v>
      </c>
      <c r="C408" s="427" t="s">
        <v>4204</v>
      </c>
      <c r="D408" s="226" t="s">
        <v>3407</v>
      </c>
      <c r="E408" s="226" t="s">
        <v>2084</v>
      </c>
      <c r="F408" s="226">
        <v>5500.0</v>
      </c>
      <c r="G408" s="226" t="s">
        <v>1750</v>
      </c>
      <c r="H408" s="226" t="s">
        <v>2106</v>
      </c>
      <c r="I408" s="226" t="s">
        <v>2333</v>
      </c>
      <c r="J408" s="428">
        <v>850.0</v>
      </c>
      <c r="K408" s="428">
        <v>1000.0</v>
      </c>
      <c r="L408" s="428">
        <v>1200.0</v>
      </c>
      <c r="M408" s="226" t="s">
        <v>4205</v>
      </c>
      <c r="N408" s="375"/>
      <c r="O408" s="375"/>
      <c r="P408" s="226" t="s">
        <v>2083</v>
      </c>
      <c r="Q408" s="428" t="s">
        <v>222</v>
      </c>
      <c r="R408" s="439"/>
      <c r="S408" s="413"/>
      <c r="T408" s="225"/>
      <c r="U408" s="225"/>
      <c r="V408" s="225"/>
      <c r="W408" s="225"/>
      <c r="X408" s="225"/>
      <c r="Y408" s="225"/>
      <c r="Z408" s="225"/>
    </row>
    <row r="409">
      <c r="A409" s="427" t="s">
        <v>4206</v>
      </c>
      <c r="B409" s="427" t="s">
        <v>3434</v>
      </c>
      <c r="C409" s="427" t="s">
        <v>4207</v>
      </c>
      <c r="D409" s="226" t="s">
        <v>3407</v>
      </c>
      <c r="E409" s="226" t="s">
        <v>2084</v>
      </c>
      <c r="F409" s="226">
        <v>5500.0</v>
      </c>
      <c r="G409" s="226" t="s">
        <v>1750</v>
      </c>
      <c r="H409" s="226" t="s">
        <v>2106</v>
      </c>
      <c r="I409" s="226" t="s">
        <v>2333</v>
      </c>
      <c r="J409" s="428">
        <v>150.0</v>
      </c>
      <c r="K409" s="428">
        <v>175.0</v>
      </c>
      <c r="L409" s="428">
        <v>220.0</v>
      </c>
      <c r="M409" s="226" t="s">
        <v>4208</v>
      </c>
      <c r="N409" s="375"/>
      <c r="O409" s="375"/>
      <c r="P409" s="226" t="s">
        <v>2083</v>
      </c>
      <c r="Q409" s="428" t="s">
        <v>222</v>
      </c>
      <c r="R409" s="439"/>
      <c r="S409" s="413"/>
      <c r="T409" s="225"/>
      <c r="U409" s="225"/>
      <c r="V409" s="225"/>
      <c r="W409" s="225"/>
      <c r="X409" s="225"/>
      <c r="Y409" s="225"/>
      <c r="Z409" s="225"/>
    </row>
    <row r="410">
      <c r="A410" s="427" t="s">
        <v>4209</v>
      </c>
      <c r="B410" s="427" t="s">
        <v>3434</v>
      </c>
      <c r="C410" s="427" t="s">
        <v>4210</v>
      </c>
      <c r="D410" s="226" t="s">
        <v>3407</v>
      </c>
      <c r="E410" s="226" t="s">
        <v>2084</v>
      </c>
      <c r="F410" s="226">
        <v>5500.0</v>
      </c>
      <c r="G410" s="226" t="s">
        <v>1750</v>
      </c>
      <c r="H410" s="226" t="s">
        <v>2106</v>
      </c>
      <c r="I410" s="226" t="s">
        <v>2333</v>
      </c>
      <c r="J410" s="428">
        <v>200.0</v>
      </c>
      <c r="K410" s="428">
        <v>240.0</v>
      </c>
      <c r="L410" s="428">
        <v>290.0</v>
      </c>
      <c r="M410" s="226" t="s">
        <v>4211</v>
      </c>
      <c r="N410" s="375"/>
      <c r="O410" s="375"/>
      <c r="P410" s="226" t="s">
        <v>2083</v>
      </c>
      <c r="Q410" s="428" t="s">
        <v>222</v>
      </c>
      <c r="R410" s="439"/>
      <c r="S410" s="413"/>
      <c r="T410" s="225"/>
      <c r="U410" s="225"/>
      <c r="V410" s="225"/>
      <c r="W410" s="225"/>
      <c r="X410" s="225"/>
      <c r="Y410" s="225"/>
      <c r="Z410" s="225"/>
    </row>
    <row r="411">
      <c r="A411" s="427" t="s">
        <v>4212</v>
      </c>
      <c r="B411" s="427" t="s">
        <v>3434</v>
      </c>
      <c r="C411" s="427" t="s">
        <v>4213</v>
      </c>
      <c r="D411" s="226" t="s">
        <v>3407</v>
      </c>
      <c r="E411" s="226" t="s">
        <v>2084</v>
      </c>
      <c r="F411" s="226">
        <v>5500.0</v>
      </c>
      <c r="G411" s="226" t="s">
        <v>1750</v>
      </c>
      <c r="H411" s="226" t="s">
        <v>2106</v>
      </c>
      <c r="I411" s="226" t="s">
        <v>2333</v>
      </c>
      <c r="J411" s="428">
        <v>200.0</v>
      </c>
      <c r="K411" s="428">
        <v>240.0</v>
      </c>
      <c r="L411" s="428">
        <v>290.0</v>
      </c>
      <c r="M411" s="226" t="s">
        <v>4214</v>
      </c>
      <c r="N411" s="375"/>
      <c r="O411" s="375"/>
      <c r="P411" s="226" t="s">
        <v>2083</v>
      </c>
      <c r="Q411" s="428" t="s">
        <v>222</v>
      </c>
      <c r="R411" s="439"/>
      <c r="S411" s="413"/>
      <c r="T411" s="225"/>
      <c r="U411" s="225"/>
      <c r="V411" s="225"/>
      <c r="W411" s="225"/>
      <c r="X411" s="225"/>
      <c r="Y411" s="225"/>
      <c r="Z411" s="225"/>
    </row>
    <row r="412">
      <c r="A412" s="427" t="s">
        <v>4215</v>
      </c>
      <c r="B412" s="427" t="s">
        <v>3434</v>
      </c>
      <c r="C412" s="427" t="s">
        <v>4216</v>
      </c>
      <c r="D412" s="226" t="s">
        <v>3407</v>
      </c>
      <c r="E412" s="226" t="s">
        <v>2084</v>
      </c>
      <c r="F412" s="226">
        <v>5500.0</v>
      </c>
      <c r="G412" s="226" t="s">
        <v>1750</v>
      </c>
      <c r="H412" s="226" t="s">
        <v>2106</v>
      </c>
      <c r="I412" s="226" t="s">
        <v>2333</v>
      </c>
      <c r="J412" s="428">
        <v>300.0</v>
      </c>
      <c r="K412" s="428">
        <v>350.0</v>
      </c>
      <c r="L412" s="428">
        <v>420.0</v>
      </c>
      <c r="M412" s="226" t="s">
        <v>4218</v>
      </c>
      <c r="N412" s="375"/>
      <c r="O412" s="375"/>
      <c r="P412" s="226" t="s">
        <v>2083</v>
      </c>
      <c r="Q412" s="428" t="s">
        <v>222</v>
      </c>
      <c r="R412" s="439"/>
      <c r="S412" s="413"/>
      <c r="T412" s="225"/>
      <c r="U412" s="225"/>
      <c r="V412" s="225"/>
      <c r="W412" s="225"/>
      <c r="X412" s="225"/>
      <c r="Y412" s="225"/>
      <c r="Z412" s="225"/>
    </row>
    <row r="413">
      <c r="A413" s="427" t="s">
        <v>4221</v>
      </c>
      <c r="B413" s="427" t="s">
        <v>3434</v>
      </c>
      <c r="C413" s="427" t="s">
        <v>4222</v>
      </c>
      <c r="D413" s="226" t="s">
        <v>3407</v>
      </c>
      <c r="E413" s="226" t="s">
        <v>2084</v>
      </c>
      <c r="F413" s="226">
        <v>5500.0</v>
      </c>
      <c r="G413" s="226" t="s">
        <v>1750</v>
      </c>
      <c r="H413" s="226" t="s">
        <v>2106</v>
      </c>
      <c r="I413" s="226" t="s">
        <v>2333</v>
      </c>
      <c r="J413" s="428">
        <v>180.0</v>
      </c>
      <c r="K413" s="428">
        <v>220.0</v>
      </c>
      <c r="L413" s="428">
        <v>270.0</v>
      </c>
      <c r="M413" s="226" t="s">
        <v>4223</v>
      </c>
      <c r="N413" s="375"/>
      <c r="O413" s="375"/>
      <c r="P413" s="226" t="s">
        <v>2083</v>
      </c>
      <c r="Q413" s="428" t="s">
        <v>222</v>
      </c>
      <c r="R413" s="439"/>
      <c r="S413" s="413"/>
      <c r="T413" s="225"/>
      <c r="U413" s="225"/>
      <c r="V413" s="225"/>
      <c r="W413" s="225"/>
      <c r="X413" s="225"/>
      <c r="Y413" s="225"/>
      <c r="Z413" s="225"/>
    </row>
    <row r="414">
      <c r="A414" s="427" t="s">
        <v>4224</v>
      </c>
      <c r="B414" s="427" t="s">
        <v>3434</v>
      </c>
      <c r="C414" s="427" t="s">
        <v>4225</v>
      </c>
      <c r="D414" s="226" t="s">
        <v>3407</v>
      </c>
      <c r="E414" s="226" t="s">
        <v>2084</v>
      </c>
      <c r="F414" s="226">
        <v>5500.0</v>
      </c>
      <c r="G414" s="226" t="s">
        <v>1750</v>
      </c>
      <c r="H414" s="226" t="s">
        <v>2106</v>
      </c>
      <c r="I414" s="226" t="s">
        <v>2333</v>
      </c>
      <c r="J414" s="428">
        <v>120.0</v>
      </c>
      <c r="K414" s="428">
        <v>150.0</v>
      </c>
      <c r="L414" s="428">
        <v>190.0</v>
      </c>
      <c r="M414" s="226" t="s">
        <v>4226</v>
      </c>
      <c r="N414" s="375"/>
      <c r="O414" s="375"/>
      <c r="P414" s="226" t="s">
        <v>2083</v>
      </c>
      <c r="Q414" s="428" t="s">
        <v>222</v>
      </c>
      <c r="R414" s="439"/>
      <c r="S414" s="413"/>
      <c r="T414" s="225"/>
      <c r="U414" s="225"/>
      <c r="V414" s="225"/>
      <c r="W414" s="225"/>
      <c r="X414" s="225"/>
      <c r="Y414" s="225"/>
      <c r="Z414" s="225"/>
    </row>
    <row r="415">
      <c r="A415" s="427" t="s">
        <v>4227</v>
      </c>
      <c r="B415" s="427" t="s">
        <v>3434</v>
      </c>
      <c r="C415" s="427" t="s">
        <v>4228</v>
      </c>
      <c r="D415" s="226" t="s">
        <v>3407</v>
      </c>
      <c r="E415" s="226" t="s">
        <v>2084</v>
      </c>
      <c r="F415" s="226">
        <v>5500.0</v>
      </c>
      <c r="G415" s="226" t="s">
        <v>1750</v>
      </c>
      <c r="H415" s="226" t="s">
        <v>2106</v>
      </c>
      <c r="I415" s="226" t="s">
        <v>2333</v>
      </c>
      <c r="J415" s="428">
        <v>140.0</v>
      </c>
      <c r="K415" s="428">
        <v>175.0</v>
      </c>
      <c r="L415" s="428">
        <v>220.0</v>
      </c>
      <c r="M415" s="226" t="s">
        <v>4229</v>
      </c>
      <c r="N415" s="375"/>
      <c r="O415" s="375"/>
      <c r="P415" s="226" t="s">
        <v>2083</v>
      </c>
      <c r="Q415" s="428" t="s">
        <v>222</v>
      </c>
      <c r="R415" s="439"/>
      <c r="S415" s="413"/>
      <c r="T415" s="225"/>
      <c r="U415" s="225"/>
      <c r="V415" s="225"/>
      <c r="W415" s="225"/>
      <c r="X415" s="225"/>
      <c r="Y415" s="225"/>
      <c r="Z415" s="225"/>
    </row>
    <row r="416">
      <c r="A416" s="427" t="s">
        <v>4230</v>
      </c>
      <c r="B416" s="427" t="s">
        <v>3434</v>
      </c>
      <c r="C416" s="427" t="s">
        <v>4231</v>
      </c>
      <c r="D416" s="226" t="s">
        <v>3407</v>
      </c>
      <c r="E416" s="226" t="s">
        <v>2084</v>
      </c>
      <c r="F416" s="226">
        <v>5500.0</v>
      </c>
      <c r="G416" s="226" t="s">
        <v>1750</v>
      </c>
      <c r="H416" s="226" t="s">
        <v>2106</v>
      </c>
      <c r="I416" s="226" t="s">
        <v>2333</v>
      </c>
      <c r="J416" s="428">
        <v>250.0</v>
      </c>
      <c r="K416" s="428">
        <v>300.0</v>
      </c>
      <c r="L416" s="428">
        <v>380.0</v>
      </c>
      <c r="M416" s="226" t="s">
        <v>4232</v>
      </c>
      <c r="N416" s="375"/>
      <c r="O416" s="375"/>
      <c r="P416" s="226" t="s">
        <v>2083</v>
      </c>
      <c r="Q416" s="428" t="s">
        <v>222</v>
      </c>
      <c r="R416" s="439"/>
      <c r="S416" s="413"/>
      <c r="T416" s="225"/>
      <c r="U416" s="225"/>
      <c r="V416" s="225"/>
      <c r="W416" s="225"/>
      <c r="X416" s="225"/>
      <c r="Y416" s="225"/>
      <c r="Z416" s="225"/>
    </row>
    <row r="417">
      <c r="A417" s="427" t="s">
        <v>4233</v>
      </c>
      <c r="B417" s="427" t="s">
        <v>3434</v>
      </c>
      <c r="C417" s="427" t="s">
        <v>4234</v>
      </c>
      <c r="D417" s="226" t="s">
        <v>3407</v>
      </c>
      <c r="E417" s="226" t="s">
        <v>2084</v>
      </c>
      <c r="F417" s="226">
        <v>5500.0</v>
      </c>
      <c r="G417" s="226" t="s">
        <v>1750</v>
      </c>
      <c r="H417" s="226" t="s">
        <v>2106</v>
      </c>
      <c r="I417" s="226" t="s">
        <v>2333</v>
      </c>
      <c r="J417" s="428">
        <v>220.0</v>
      </c>
      <c r="K417" s="428">
        <v>260.0</v>
      </c>
      <c r="L417" s="428">
        <v>320.0</v>
      </c>
      <c r="M417" s="226" t="s">
        <v>4235</v>
      </c>
      <c r="N417" s="375"/>
      <c r="O417" s="375"/>
      <c r="P417" s="226" t="s">
        <v>2083</v>
      </c>
      <c r="Q417" s="428" t="s">
        <v>222</v>
      </c>
      <c r="R417" s="439"/>
      <c r="S417" s="413"/>
      <c r="T417" s="225"/>
      <c r="U417" s="225"/>
      <c r="V417" s="225"/>
      <c r="W417" s="225"/>
      <c r="X417" s="225"/>
      <c r="Y417" s="225"/>
      <c r="Z417" s="225"/>
    </row>
    <row r="418">
      <c r="A418" s="427" t="s">
        <v>4236</v>
      </c>
      <c r="B418" s="427" t="s">
        <v>3434</v>
      </c>
      <c r="C418" s="427" t="s">
        <v>4237</v>
      </c>
      <c r="D418" s="226" t="s">
        <v>3407</v>
      </c>
      <c r="E418" s="226" t="s">
        <v>2084</v>
      </c>
      <c r="F418" s="226">
        <v>5500.0</v>
      </c>
      <c r="G418" s="226" t="s">
        <v>1750</v>
      </c>
      <c r="H418" s="226" t="s">
        <v>2106</v>
      </c>
      <c r="I418" s="226" t="s">
        <v>2333</v>
      </c>
      <c r="J418" s="428">
        <v>3500.0</v>
      </c>
      <c r="K418" s="428">
        <v>4500.0</v>
      </c>
      <c r="L418" s="428">
        <v>6000.0</v>
      </c>
      <c r="M418" s="226" t="s">
        <v>4238</v>
      </c>
      <c r="N418" s="375"/>
      <c r="O418" s="375"/>
      <c r="P418" s="226" t="s">
        <v>2083</v>
      </c>
      <c r="Q418" s="428" t="s">
        <v>222</v>
      </c>
      <c r="R418" s="439"/>
      <c r="S418" s="413"/>
      <c r="T418" s="225"/>
      <c r="U418" s="225"/>
      <c r="V418" s="225"/>
      <c r="W418" s="225"/>
      <c r="X418" s="225"/>
      <c r="Y418" s="225"/>
      <c r="Z418" s="225"/>
    </row>
    <row r="419">
      <c r="A419" s="427" t="s">
        <v>2244</v>
      </c>
      <c r="B419" s="427" t="s">
        <v>3434</v>
      </c>
      <c r="C419" s="427" t="s">
        <v>4240</v>
      </c>
      <c r="D419" s="226" t="s">
        <v>2381</v>
      </c>
      <c r="E419" s="226" t="s">
        <v>2084</v>
      </c>
      <c r="F419" s="226">
        <v>5500.0</v>
      </c>
      <c r="G419" s="226" t="s">
        <v>1750</v>
      </c>
      <c r="H419" s="226" t="s">
        <v>2106</v>
      </c>
      <c r="I419" s="226" t="s">
        <v>2333</v>
      </c>
      <c r="J419" s="428">
        <v>130.0</v>
      </c>
      <c r="K419" s="428">
        <v>150.0</v>
      </c>
      <c r="L419" s="428">
        <v>170.0</v>
      </c>
      <c r="M419" s="226" t="s">
        <v>4241</v>
      </c>
      <c r="N419" s="375"/>
      <c r="O419" s="375"/>
      <c r="P419" s="226" t="s">
        <v>2083</v>
      </c>
      <c r="Q419" s="428" t="s">
        <v>222</v>
      </c>
      <c r="R419" s="439"/>
      <c r="S419" s="413"/>
      <c r="T419" s="225"/>
      <c r="U419" s="225"/>
      <c r="V419" s="225"/>
      <c r="W419" s="225"/>
      <c r="X419" s="225"/>
      <c r="Y419" s="225"/>
      <c r="Z419" s="225"/>
    </row>
    <row r="420">
      <c r="A420" s="427" t="s">
        <v>4243</v>
      </c>
      <c r="B420" s="427" t="s">
        <v>3434</v>
      </c>
      <c r="C420" s="427" t="s">
        <v>4244</v>
      </c>
      <c r="D420" s="226" t="s">
        <v>3407</v>
      </c>
      <c r="E420" s="226" t="s">
        <v>2084</v>
      </c>
      <c r="F420" s="226">
        <v>5500.0</v>
      </c>
      <c r="G420" s="226" t="s">
        <v>1750</v>
      </c>
      <c r="H420" s="226" t="s">
        <v>2106</v>
      </c>
      <c r="I420" s="226" t="s">
        <v>2333</v>
      </c>
      <c r="J420" s="428">
        <v>85.0</v>
      </c>
      <c r="K420" s="428">
        <v>100.0</v>
      </c>
      <c r="L420" s="428">
        <v>115.0</v>
      </c>
      <c r="M420" s="226" t="s">
        <v>4245</v>
      </c>
      <c r="N420" s="226" t="s">
        <v>4246</v>
      </c>
      <c r="O420" s="226">
        <v>336.0</v>
      </c>
      <c r="P420" s="226" t="s">
        <v>2083</v>
      </c>
      <c r="Q420" s="428" t="s">
        <v>209</v>
      </c>
      <c r="R420" s="439"/>
      <c r="S420" s="413"/>
      <c r="T420" s="225"/>
      <c r="U420" s="225"/>
      <c r="V420" s="225"/>
      <c r="W420" s="225"/>
      <c r="X420" s="225"/>
      <c r="Y420" s="225"/>
      <c r="Z420" s="225"/>
    </row>
    <row r="421">
      <c r="A421" s="427" t="s">
        <v>4247</v>
      </c>
      <c r="B421" s="427" t="s">
        <v>3434</v>
      </c>
      <c r="C421" s="427" t="s">
        <v>4248</v>
      </c>
      <c r="D421" s="226" t="s">
        <v>3407</v>
      </c>
      <c r="E421" s="226" t="s">
        <v>2084</v>
      </c>
      <c r="F421" s="226">
        <v>5500.0</v>
      </c>
      <c r="G421" s="226" t="s">
        <v>1750</v>
      </c>
      <c r="H421" s="226" t="s">
        <v>2106</v>
      </c>
      <c r="I421" s="226" t="s">
        <v>2333</v>
      </c>
      <c r="J421" s="428">
        <v>85.0</v>
      </c>
      <c r="K421" s="428">
        <v>100.0</v>
      </c>
      <c r="L421" s="428">
        <v>115.0</v>
      </c>
      <c r="M421" s="226" t="s">
        <v>4249</v>
      </c>
      <c r="N421" s="226" t="s">
        <v>4250</v>
      </c>
      <c r="O421" s="226">
        <v>336.0</v>
      </c>
      <c r="P421" s="226" t="s">
        <v>2083</v>
      </c>
      <c r="Q421" s="428" t="s">
        <v>209</v>
      </c>
      <c r="R421" s="439"/>
      <c r="S421" s="413"/>
      <c r="T421" s="225"/>
      <c r="U421" s="225"/>
      <c r="V421" s="225"/>
      <c r="W421" s="225"/>
      <c r="X421" s="225"/>
      <c r="Y421" s="225"/>
      <c r="Z421" s="225"/>
    </row>
    <row r="422">
      <c r="A422" s="427" t="s">
        <v>4251</v>
      </c>
      <c r="B422" s="427" t="s">
        <v>3434</v>
      </c>
      <c r="C422" s="427" t="s">
        <v>4252</v>
      </c>
      <c r="D422" s="226" t="s">
        <v>2764</v>
      </c>
      <c r="E422" s="226" t="s">
        <v>84</v>
      </c>
      <c r="F422" s="226">
        <v>5500.0</v>
      </c>
      <c r="G422" s="226" t="s">
        <v>1750</v>
      </c>
      <c r="H422" s="226" t="s">
        <v>2106</v>
      </c>
      <c r="I422" s="226" t="s">
        <v>2333</v>
      </c>
      <c r="J422" s="428">
        <v>850.0</v>
      </c>
      <c r="K422" s="428">
        <v>1200.0</v>
      </c>
      <c r="L422" s="428">
        <v>1600.0</v>
      </c>
      <c r="M422" s="226" t="s">
        <v>4253</v>
      </c>
      <c r="N422" s="226" t="s">
        <v>4254</v>
      </c>
      <c r="O422" s="375"/>
      <c r="P422" s="226" t="s">
        <v>2083</v>
      </c>
      <c r="Q422" s="428" t="s">
        <v>222</v>
      </c>
      <c r="R422" s="428" t="s">
        <v>4255</v>
      </c>
      <c r="S422" s="413"/>
      <c r="T422" s="225"/>
      <c r="U422" s="225"/>
      <c r="V422" s="225"/>
      <c r="W422" s="225"/>
      <c r="X422" s="225"/>
      <c r="Y422" s="225"/>
      <c r="Z422" s="225"/>
    </row>
    <row r="423">
      <c r="A423" s="427" t="s">
        <v>4256</v>
      </c>
      <c r="B423" s="427" t="s">
        <v>3434</v>
      </c>
      <c r="C423" s="427" t="s">
        <v>4257</v>
      </c>
      <c r="D423" s="226" t="s">
        <v>2764</v>
      </c>
      <c r="E423" s="226" t="s">
        <v>84</v>
      </c>
      <c r="F423" s="226">
        <v>5500.0</v>
      </c>
      <c r="G423" s="226" t="s">
        <v>1750</v>
      </c>
      <c r="H423" s="226" t="s">
        <v>2106</v>
      </c>
      <c r="I423" s="226" t="s">
        <v>2333</v>
      </c>
      <c r="J423" s="428">
        <v>1800.0</v>
      </c>
      <c r="K423" s="428">
        <v>2500.0</v>
      </c>
      <c r="L423" s="428">
        <v>3500.0</v>
      </c>
      <c r="M423" s="226" t="s">
        <v>4258</v>
      </c>
      <c r="N423" s="226" t="s">
        <v>4254</v>
      </c>
      <c r="O423" s="375"/>
      <c r="P423" s="226" t="s">
        <v>2083</v>
      </c>
      <c r="Q423" s="428" t="s">
        <v>222</v>
      </c>
      <c r="R423" s="428" t="s">
        <v>4255</v>
      </c>
      <c r="S423" s="413"/>
      <c r="T423" s="225"/>
      <c r="U423" s="225"/>
      <c r="V423" s="225"/>
      <c r="W423" s="225"/>
      <c r="X423" s="225"/>
      <c r="Y423" s="225"/>
      <c r="Z423" s="225"/>
    </row>
    <row r="424">
      <c r="A424" s="427" t="s">
        <v>4259</v>
      </c>
      <c r="B424" s="427" t="s">
        <v>3434</v>
      </c>
      <c r="C424" s="427" t="s">
        <v>4260</v>
      </c>
      <c r="D424" s="226" t="s">
        <v>2764</v>
      </c>
      <c r="E424" s="226" t="s">
        <v>84</v>
      </c>
      <c r="F424" s="226">
        <v>5500.0</v>
      </c>
      <c r="G424" s="226" t="s">
        <v>1750</v>
      </c>
      <c r="H424" s="226" t="s">
        <v>2106</v>
      </c>
      <c r="I424" s="226" t="s">
        <v>2333</v>
      </c>
      <c r="J424" s="428">
        <v>3500.0</v>
      </c>
      <c r="K424" s="428">
        <v>5000.0</v>
      </c>
      <c r="L424" s="428">
        <v>7500.0</v>
      </c>
      <c r="M424" s="226" t="s">
        <v>4261</v>
      </c>
      <c r="N424" s="226" t="s">
        <v>4254</v>
      </c>
      <c r="O424" s="375"/>
      <c r="P424" s="226" t="s">
        <v>2083</v>
      </c>
      <c r="Q424" s="428" t="s">
        <v>222</v>
      </c>
      <c r="R424" s="428" t="s">
        <v>4255</v>
      </c>
      <c r="S424" s="413"/>
      <c r="T424" s="225"/>
      <c r="U424" s="225"/>
      <c r="V424" s="225"/>
      <c r="W424" s="225"/>
      <c r="X424" s="225"/>
      <c r="Y424" s="225"/>
      <c r="Z424" s="225"/>
    </row>
    <row r="425">
      <c r="A425" s="427" t="s">
        <v>4262</v>
      </c>
      <c r="B425" s="427" t="s">
        <v>3434</v>
      </c>
      <c r="C425" s="427" t="s">
        <v>4263</v>
      </c>
      <c r="D425" s="226" t="s">
        <v>2381</v>
      </c>
      <c r="E425" s="226" t="s">
        <v>2084</v>
      </c>
      <c r="F425" s="226">
        <v>5500.0</v>
      </c>
      <c r="G425" s="226" t="s">
        <v>1750</v>
      </c>
      <c r="H425" s="226" t="s">
        <v>2106</v>
      </c>
      <c r="I425" s="226" t="s">
        <v>2333</v>
      </c>
      <c r="J425" s="428">
        <v>1800.0</v>
      </c>
      <c r="K425" s="428">
        <v>2500.0</v>
      </c>
      <c r="L425" s="428">
        <v>3500.0</v>
      </c>
      <c r="M425" s="226" t="s">
        <v>4264</v>
      </c>
      <c r="N425" s="375"/>
      <c r="O425" s="375"/>
      <c r="P425" s="226" t="s">
        <v>2083</v>
      </c>
      <c r="Q425" s="428" t="s">
        <v>222</v>
      </c>
      <c r="R425" s="439"/>
      <c r="S425" s="413"/>
      <c r="T425" s="225"/>
      <c r="U425" s="225"/>
      <c r="V425" s="225"/>
      <c r="W425" s="225"/>
      <c r="X425" s="225"/>
      <c r="Y425" s="225"/>
      <c r="Z425" s="225"/>
    </row>
    <row r="426">
      <c r="A426" s="427" t="s">
        <v>4265</v>
      </c>
      <c r="B426" s="427" t="s">
        <v>3434</v>
      </c>
      <c r="C426" s="427" t="s">
        <v>4266</v>
      </c>
      <c r="D426" s="226" t="s">
        <v>2381</v>
      </c>
      <c r="E426" s="226" t="s">
        <v>2084</v>
      </c>
      <c r="F426" s="226">
        <v>5500.0</v>
      </c>
      <c r="G426" s="226" t="s">
        <v>1750</v>
      </c>
      <c r="H426" s="226" t="s">
        <v>2106</v>
      </c>
      <c r="I426" s="226" t="s">
        <v>2333</v>
      </c>
      <c r="J426" s="428">
        <v>3500.0</v>
      </c>
      <c r="K426" s="428">
        <v>5000.0</v>
      </c>
      <c r="L426" s="428">
        <v>7500.0</v>
      </c>
      <c r="M426" s="226" t="s">
        <v>4267</v>
      </c>
      <c r="N426" s="375"/>
      <c r="O426" s="375"/>
      <c r="P426" s="226" t="s">
        <v>2083</v>
      </c>
      <c r="Q426" s="428" t="s">
        <v>306</v>
      </c>
      <c r="R426" s="439"/>
      <c r="S426" s="413"/>
      <c r="T426" s="225"/>
      <c r="U426" s="225"/>
      <c r="V426" s="225"/>
      <c r="W426" s="225"/>
      <c r="X426" s="225"/>
      <c r="Y426" s="225"/>
      <c r="Z426" s="225"/>
    </row>
    <row r="427">
      <c r="A427" s="427" t="s">
        <v>4268</v>
      </c>
      <c r="B427" s="427" t="s">
        <v>3434</v>
      </c>
      <c r="C427" s="427" t="s">
        <v>4269</v>
      </c>
      <c r="D427" s="226" t="s">
        <v>3407</v>
      </c>
      <c r="E427" s="226" t="s">
        <v>2084</v>
      </c>
      <c r="F427" s="226">
        <v>5500.0</v>
      </c>
      <c r="G427" s="226" t="s">
        <v>1750</v>
      </c>
      <c r="H427" s="226" t="s">
        <v>2106</v>
      </c>
      <c r="I427" s="226" t="s">
        <v>2333</v>
      </c>
      <c r="J427" s="428">
        <v>340.0</v>
      </c>
      <c r="K427" s="428">
        <v>400.0</v>
      </c>
      <c r="L427" s="428">
        <v>460.0</v>
      </c>
      <c r="M427" s="226" t="s">
        <v>4271</v>
      </c>
      <c r="N427" s="226" t="s">
        <v>4272</v>
      </c>
      <c r="O427" s="226">
        <v>336.0</v>
      </c>
      <c r="P427" s="226" t="s">
        <v>2083</v>
      </c>
      <c r="Q427" s="428" t="s">
        <v>209</v>
      </c>
      <c r="R427" s="439"/>
      <c r="S427" s="413"/>
      <c r="T427" s="225"/>
      <c r="U427" s="225"/>
      <c r="V427" s="225"/>
      <c r="W427" s="225"/>
      <c r="X427" s="225"/>
      <c r="Y427" s="225"/>
      <c r="Z427" s="225"/>
    </row>
    <row r="428">
      <c r="A428" s="427" t="s">
        <v>4274</v>
      </c>
      <c r="B428" s="427" t="s">
        <v>3434</v>
      </c>
      <c r="C428" s="427" t="s">
        <v>4275</v>
      </c>
      <c r="D428" s="226" t="s">
        <v>2381</v>
      </c>
      <c r="E428" s="226" t="s">
        <v>2084</v>
      </c>
      <c r="F428" s="226">
        <v>5500.0</v>
      </c>
      <c r="G428" s="226" t="s">
        <v>1750</v>
      </c>
      <c r="H428" s="226" t="s">
        <v>2106</v>
      </c>
      <c r="I428" s="226" t="s">
        <v>2333</v>
      </c>
      <c r="J428" s="428">
        <v>2500.0</v>
      </c>
      <c r="K428" s="428">
        <v>3500.0</v>
      </c>
      <c r="L428" s="428">
        <v>5000.0</v>
      </c>
      <c r="M428" s="226" t="s">
        <v>4276</v>
      </c>
      <c r="N428" s="375"/>
      <c r="O428" s="375"/>
      <c r="P428" s="226" t="s">
        <v>2083</v>
      </c>
      <c r="Q428" s="428" t="s">
        <v>306</v>
      </c>
      <c r="R428" s="439"/>
      <c r="S428" s="413"/>
      <c r="T428" s="225"/>
      <c r="U428" s="225"/>
      <c r="V428" s="225"/>
      <c r="W428" s="225"/>
      <c r="X428" s="225"/>
      <c r="Y428" s="225"/>
      <c r="Z428" s="225"/>
    </row>
    <row r="429">
      <c r="A429" s="427" t="s">
        <v>4277</v>
      </c>
      <c r="B429" s="427" t="s">
        <v>3434</v>
      </c>
      <c r="C429" s="427" t="s">
        <v>4278</v>
      </c>
      <c r="D429" s="226" t="s">
        <v>3407</v>
      </c>
      <c r="E429" s="226" t="s">
        <v>2084</v>
      </c>
      <c r="F429" s="226">
        <v>5500.0</v>
      </c>
      <c r="G429" s="226" t="s">
        <v>1750</v>
      </c>
      <c r="H429" s="226" t="s">
        <v>2106</v>
      </c>
      <c r="I429" s="226" t="s">
        <v>2333</v>
      </c>
      <c r="J429" s="428">
        <v>130.0</v>
      </c>
      <c r="K429" s="428">
        <v>150.0</v>
      </c>
      <c r="L429" s="428">
        <v>170.0</v>
      </c>
      <c r="M429" s="226" t="s">
        <v>4279</v>
      </c>
      <c r="N429" s="226" t="s">
        <v>4280</v>
      </c>
      <c r="O429" s="226">
        <v>336.0</v>
      </c>
      <c r="P429" s="226" t="s">
        <v>2083</v>
      </c>
      <c r="Q429" s="428" t="s">
        <v>209</v>
      </c>
      <c r="R429" s="439"/>
      <c r="S429" s="413"/>
      <c r="T429" s="225"/>
      <c r="U429" s="225"/>
      <c r="V429" s="225"/>
      <c r="W429" s="225"/>
      <c r="X429" s="225"/>
      <c r="Y429" s="225"/>
      <c r="Z429" s="225"/>
    </row>
    <row r="430">
      <c r="A430" s="427" t="s">
        <v>4281</v>
      </c>
      <c r="B430" s="427" t="s">
        <v>3434</v>
      </c>
      <c r="C430" s="427" t="s">
        <v>4282</v>
      </c>
      <c r="D430" s="226" t="s">
        <v>2381</v>
      </c>
      <c r="E430" s="226" t="s">
        <v>2084</v>
      </c>
      <c r="F430" s="226">
        <v>5500.0</v>
      </c>
      <c r="G430" s="226" t="s">
        <v>1750</v>
      </c>
      <c r="H430" s="226" t="s">
        <v>2106</v>
      </c>
      <c r="I430" s="226" t="s">
        <v>2333</v>
      </c>
      <c r="J430" s="428">
        <v>3500.0</v>
      </c>
      <c r="K430" s="428">
        <v>5000.0</v>
      </c>
      <c r="L430" s="428">
        <v>7500.0</v>
      </c>
      <c r="M430" s="226" t="s">
        <v>4283</v>
      </c>
      <c r="N430" s="375"/>
      <c r="O430" s="375"/>
      <c r="P430" s="226" t="s">
        <v>2083</v>
      </c>
      <c r="Q430" s="428" t="s">
        <v>306</v>
      </c>
      <c r="R430" s="439"/>
      <c r="S430" s="413"/>
      <c r="T430" s="225"/>
      <c r="U430" s="225"/>
      <c r="V430" s="225"/>
      <c r="W430" s="225"/>
      <c r="X430" s="225"/>
      <c r="Y430" s="225"/>
      <c r="Z430" s="225"/>
    </row>
    <row r="431">
      <c r="A431" s="427" t="s">
        <v>4284</v>
      </c>
      <c r="B431" s="427" t="s">
        <v>3434</v>
      </c>
      <c r="C431" s="427" t="s">
        <v>4285</v>
      </c>
      <c r="D431" s="226" t="s">
        <v>2451</v>
      </c>
      <c r="E431" s="226" t="s">
        <v>84</v>
      </c>
      <c r="F431" s="226">
        <v>5500.0</v>
      </c>
      <c r="G431" s="226" t="s">
        <v>1750</v>
      </c>
      <c r="H431" s="226" t="s">
        <v>2106</v>
      </c>
      <c r="I431" s="226" t="s">
        <v>2333</v>
      </c>
      <c r="J431" s="428">
        <v>4500.0</v>
      </c>
      <c r="K431" s="428">
        <v>6500.0</v>
      </c>
      <c r="L431" s="428">
        <v>9500.0</v>
      </c>
      <c r="M431" s="226" t="s">
        <v>4286</v>
      </c>
      <c r="N431" s="375"/>
      <c r="O431" s="375"/>
      <c r="P431" s="226" t="s">
        <v>2453</v>
      </c>
      <c r="Q431" s="428" t="s">
        <v>75</v>
      </c>
      <c r="R431" s="439"/>
      <c r="S431" s="413"/>
      <c r="T431" s="225"/>
      <c r="U431" s="225"/>
      <c r="V431" s="225"/>
      <c r="W431" s="225"/>
      <c r="X431" s="225"/>
      <c r="Y431" s="225"/>
      <c r="Z431" s="225"/>
    </row>
    <row r="432">
      <c r="A432" s="427" t="s">
        <v>4287</v>
      </c>
      <c r="B432" s="427" t="s">
        <v>3434</v>
      </c>
      <c r="C432" s="427" t="s">
        <v>4288</v>
      </c>
      <c r="D432" s="226" t="s">
        <v>2764</v>
      </c>
      <c r="E432" s="226" t="s">
        <v>84</v>
      </c>
      <c r="F432" s="226">
        <v>5500.0</v>
      </c>
      <c r="G432" s="226" t="s">
        <v>1750</v>
      </c>
      <c r="H432" s="226" t="s">
        <v>2106</v>
      </c>
      <c r="I432" s="226" t="s">
        <v>2333</v>
      </c>
      <c r="J432" s="428">
        <v>1200.0</v>
      </c>
      <c r="K432" s="428">
        <v>1800.0</v>
      </c>
      <c r="L432" s="428">
        <v>2600.0</v>
      </c>
      <c r="M432" s="226" t="s">
        <v>4289</v>
      </c>
      <c r="N432" s="226" t="s">
        <v>4290</v>
      </c>
      <c r="O432" s="375"/>
      <c r="P432" s="226" t="s">
        <v>2083</v>
      </c>
      <c r="Q432" s="428" t="s">
        <v>222</v>
      </c>
      <c r="R432" s="428" t="s">
        <v>4291</v>
      </c>
      <c r="S432" s="413"/>
      <c r="T432" s="225"/>
      <c r="U432" s="225"/>
      <c r="V432" s="225"/>
      <c r="W432" s="225"/>
      <c r="X432" s="225"/>
      <c r="Y432" s="225"/>
      <c r="Z432" s="225"/>
    </row>
    <row r="433">
      <c r="A433" s="427" t="s">
        <v>4292</v>
      </c>
      <c r="B433" s="427" t="s">
        <v>3434</v>
      </c>
      <c r="C433" s="427" t="s">
        <v>4293</v>
      </c>
      <c r="D433" s="226" t="s">
        <v>2764</v>
      </c>
      <c r="E433" s="226" t="s">
        <v>84</v>
      </c>
      <c r="F433" s="226">
        <v>5500.0</v>
      </c>
      <c r="G433" s="226" t="s">
        <v>1750</v>
      </c>
      <c r="H433" s="226" t="s">
        <v>2106</v>
      </c>
      <c r="I433" s="226" t="s">
        <v>2333</v>
      </c>
      <c r="J433" s="428">
        <v>2800.0</v>
      </c>
      <c r="K433" s="428">
        <v>4000.0</v>
      </c>
      <c r="L433" s="428">
        <v>5800.0</v>
      </c>
      <c r="M433" s="226" t="s">
        <v>4294</v>
      </c>
      <c r="N433" s="226" t="s">
        <v>4290</v>
      </c>
      <c r="O433" s="375"/>
      <c r="P433" s="226" t="s">
        <v>2083</v>
      </c>
      <c r="Q433" s="428" t="s">
        <v>222</v>
      </c>
      <c r="R433" s="428" t="s">
        <v>4291</v>
      </c>
      <c r="S433" s="413"/>
      <c r="T433" s="225"/>
      <c r="U433" s="225"/>
      <c r="V433" s="225"/>
      <c r="W433" s="225"/>
      <c r="X433" s="225"/>
      <c r="Y433" s="225"/>
      <c r="Z433" s="225"/>
    </row>
    <row r="434">
      <c r="A434" s="427" t="s">
        <v>4295</v>
      </c>
      <c r="B434" s="427" t="s">
        <v>3434</v>
      </c>
      <c r="C434" s="427" t="s">
        <v>4296</v>
      </c>
      <c r="D434" s="226" t="s">
        <v>2764</v>
      </c>
      <c r="E434" s="226" t="s">
        <v>84</v>
      </c>
      <c r="F434" s="226">
        <v>5500.0</v>
      </c>
      <c r="G434" s="226" t="s">
        <v>1750</v>
      </c>
      <c r="H434" s="226" t="s">
        <v>2106</v>
      </c>
      <c r="I434" s="226" t="s">
        <v>2333</v>
      </c>
      <c r="J434" s="428">
        <v>5500.0</v>
      </c>
      <c r="K434" s="428">
        <v>8000.0</v>
      </c>
      <c r="L434" s="428">
        <v>12000.0</v>
      </c>
      <c r="M434" s="226" t="s">
        <v>4297</v>
      </c>
      <c r="N434" s="226" t="s">
        <v>4290</v>
      </c>
      <c r="O434" s="375"/>
      <c r="P434" s="226" t="s">
        <v>2083</v>
      </c>
      <c r="Q434" s="428" t="s">
        <v>222</v>
      </c>
      <c r="R434" s="428" t="s">
        <v>4291</v>
      </c>
      <c r="S434" s="413"/>
      <c r="T434" s="225"/>
      <c r="U434" s="225"/>
      <c r="V434" s="225"/>
      <c r="W434" s="225"/>
      <c r="X434" s="225"/>
      <c r="Y434" s="225"/>
      <c r="Z434" s="225"/>
    </row>
    <row r="435">
      <c r="A435" s="427" t="s">
        <v>4298</v>
      </c>
      <c r="B435" s="427" t="s">
        <v>761</v>
      </c>
      <c r="C435" s="427" t="s">
        <v>4299</v>
      </c>
      <c r="D435" s="226" t="s">
        <v>3407</v>
      </c>
      <c r="E435" s="226" t="s">
        <v>2084</v>
      </c>
      <c r="F435" s="226">
        <v>5500.0</v>
      </c>
      <c r="G435" s="226" t="s">
        <v>1750</v>
      </c>
      <c r="H435" s="226" t="s">
        <v>2106</v>
      </c>
      <c r="I435" s="226" t="s">
        <v>2333</v>
      </c>
      <c r="J435" s="428">
        <v>425.0</v>
      </c>
      <c r="K435" s="428">
        <v>500.0</v>
      </c>
      <c r="L435" s="428">
        <v>575.0</v>
      </c>
      <c r="M435" s="226" t="s">
        <v>4300</v>
      </c>
      <c r="N435" s="226" t="s">
        <v>4302</v>
      </c>
      <c r="O435" s="226">
        <v>672.0</v>
      </c>
      <c r="P435" s="226" t="s">
        <v>2083</v>
      </c>
      <c r="Q435" s="428" t="s">
        <v>209</v>
      </c>
      <c r="R435" s="439"/>
      <c r="S435" s="413"/>
      <c r="T435" s="225"/>
      <c r="U435" s="225"/>
      <c r="V435" s="225"/>
      <c r="W435" s="225"/>
      <c r="X435" s="225"/>
      <c r="Y435" s="225"/>
      <c r="Z435" s="225"/>
    </row>
    <row r="436">
      <c r="A436" s="427" t="s">
        <v>4303</v>
      </c>
      <c r="B436" s="427" t="s">
        <v>761</v>
      </c>
      <c r="C436" s="427" t="s">
        <v>4304</v>
      </c>
      <c r="D436" s="226" t="s">
        <v>3407</v>
      </c>
      <c r="E436" s="226" t="s">
        <v>2084</v>
      </c>
      <c r="F436" s="226">
        <v>5500.0</v>
      </c>
      <c r="G436" s="226" t="s">
        <v>1750</v>
      </c>
      <c r="H436" s="226" t="s">
        <v>2106</v>
      </c>
      <c r="I436" s="226" t="s">
        <v>2333</v>
      </c>
      <c r="J436" s="428">
        <v>1025.0</v>
      </c>
      <c r="K436" s="428">
        <v>1200.0</v>
      </c>
      <c r="L436" s="428">
        <v>1375.0</v>
      </c>
      <c r="M436" s="226" t="s">
        <v>4307</v>
      </c>
      <c r="N436" s="226" t="s">
        <v>4308</v>
      </c>
      <c r="O436" s="226">
        <v>336.0</v>
      </c>
      <c r="P436" s="226" t="s">
        <v>2083</v>
      </c>
      <c r="Q436" s="428" t="s">
        <v>209</v>
      </c>
      <c r="R436" s="439"/>
      <c r="S436" s="413"/>
      <c r="T436" s="225"/>
      <c r="U436" s="225"/>
      <c r="V436" s="225"/>
      <c r="W436" s="225"/>
      <c r="X436" s="225"/>
      <c r="Y436" s="225"/>
      <c r="Z436" s="225"/>
    </row>
    <row r="437">
      <c r="A437" s="427" t="s">
        <v>4309</v>
      </c>
      <c r="B437" s="427" t="s">
        <v>761</v>
      </c>
      <c r="C437" s="427" t="s">
        <v>4310</v>
      </c>
      <c r="D437" s="226" t="s">
        <v>3407</v>
      </c>
      <c r="E437" s="226" t="s">
        <v>2084</v>
      </c>
      <c r="F437" s="226">
        <v>5500.0</v>
      </c>
      <c r="G437" s="226" t="s">
        <v>1750</v>
      </c>
      <c r="H437" s="226" t="s">
        <v>2106</v>
      </c>
      <c r="I437" s="226" t="s">
        <v>2333</v>
      </c>
      <c r="J437" s="428">
        <v>34000.0</v>
      </c>
      <c r="K437" s="428">
        <v>40000.0</v>
      </c>
      <c r="L437" s="428">
        <v>46000.0</v>
      </c>
      <c r="M437" s="226" t="s">
        <v>4311</v>
      </c>
      <c r="N437" s="226" t="s">
        <v>4312</v>
      </c>
      <c r="O437" s="226">
        <v>672.0</v>
      </c>
      <c r="P437" s="226" t="s">
        <v>2083</v>
      </c>
      <c r="Q437" s="428" t="s">
        <v>209</v>
      </c>
      <c r="R437" s="439"/>
      <c r="S437" s="413"/>
      <c r="T437" s="225"/>
      <c r="U437" s="225"/>
      <c r="V437" s="225"/>
      <c r="W437" s="225"/>
      <c r="X437" s="225"/>
      <c r="Y437" s="225"/>
      <c r="Z437" s="225"/>
    </row>
    <row r="438">
      <c r="A438" s="427" t="s">
        <v>590</v>
      </c>
      <c r="B438" s="427" t="s">
        <v>761</v>
      </c>
      <c r="C438" s="427" t="s">
        <v>4313</v>
      </c>
      <c r="D438" s="226" t="s">
        <v>3407</v>
      </c>
      <c r="E438" s="226" t="s">
        <v>2084</v>
      </c>
      <c r="F438" s="226">
        <v>5500.0</v>
      </c>
      <c r="G438" s="226" t="s">
        <v>1750</v>
      </c>
      <c r="H438" s="226" t="s">
        <v>2106</v>
      </c>
      <c r="I438" s="226" t="s">
        <v>2333</v>
      </c>
      <c r="J438" s="428">
        <v>12800.0</v>
      </c>
      <c r="K438" s="428">
        <v>15000.0</v>
      </c>
      <c r="L438" s="428">
        <v>17200.0</v>
      </c>
      <c r="M438" s="226" t="s">
        <v>4314</v>
      </c>
      <c r="N438" s="226" t="s">
        <v>4315</v>
      </c>
      <c r="O438" s="226">
        <v>336.0</v>
      </c>
      <c r="P438" s="226" t="s">
        <v>2083</v>
      </c>
      <c r="Q438" s="428" t="s">
        <v>209</v>
      </c>
      <c r="R438" s="439"/>
      <c r="S438" s="413"/>
      <c r="T438" s="225"/>
      <c r="U438" s="225"/>
      <c r="V438" s="225"/>
      <c r="W438" s="225"/>
      <c r="X438" s="225"/>
      <c r="Y438" s="225"/>
      <c r="Z438" s="225"/>
    </row>
    <row r="439">
      <c r="A439" s="427" t="s">
        <v>4316</v>
      </c>
      <c r="B439" s="427" t="s">
        <v>761</v>
      </c>
      <c r="C439" s="427" t="s">
        <v>4317</v>
      </c>
      <c r="D439" s="226" t="s">
        <v>3407</v>
      </c>
      <c r="E439" s="226" t="s">
        <v>2084</v>
      </c>
      <c r="F439" s="226">
        <v>5500.0</v>
      </c>
      <c r="G439" s="226" t="s">
        <v>1750</v>
      </c>
      <c r="H439" s="226" t="s">
        <v>2106</v>
      </c>
      <c r="I439" s="226" t="s">
        <v>2333</v>
      </c>
      <c r="J439" s="428">
        <v>4250.0</v>
      </c>
      <c r="K439" s="428">
        <v>5025.0</v>
      </c>
      <c r="L439" s="428">
        <v>5800.0</v>
      </c>
      <c r="M439" s="226" t="s">
        <v>4318</v>
      </c>
      <c r="N439" s="226" t="s">
        <v>4319</v>
      </c>
      <c r="O439" s="226">
        <v>168.0</v>
      </c>
      <c r="P439" s="226" t="s">
        <v>2083</v>
      </c>
      <c r="Q439" s="428" t="s">
        <v>209</v>
      </c>
      <c r="R439" s="439"/>
      <c r="S439" s="413"/>
      <c r="T439" s="225"/>
      <c r="U439" s="225"/>
      <c r="V439" s="225"/>
      <c r="W439" s="225"/>
      <c r="X439" s="225"/>
      <c r="Y439" s="225"/>
      <c r="Z439" s="225"/>
    </row>
    <row r="440">
      <c r="A440" s="427" t="s">
        <v>4320</v>
      </c>
      <c r="B440" s="427" t="s">
        <v>761</v>
      </c>
      <c r="C440" s="427" t="s">
        <v>4321</v>
      </c>
      <c r="D440" s="226" t="s">
        <v>3407</v>
      </c>
      <c r="E440" s="226" t="s">
        <v>2084</v>
      </c>
      <c r="F440" s="226">
        <v>5500.0</v>
      </c>
      <c r="G440" s="226" t="s">
        <v>1750</v>
      </c>
      <c r="H440" s="226" t="s">
        <v>2106</v>
      </c>
      <c r="I440" s="226" t="s">
        <v>2333</v>
      </c>
      <c r="J440" s="428">
        <v>675.0</v>
      </c>
      <c r="K440" s="428">
        <v>800.0</v>
      </c>
      <c r="L440" s="428">
        <v>925.0</v>
      </c>
      <c r="M440" s="226" t="s">
        <v>4322</v>
      </c>
      <c r="N440" s="226" t="s">
        <v>4323</v>
      </c>
      <c r="O440" s="226">
        <v>168.0</v>
      </c>
      <c r="P440" s="226" t="s">
        <v>2083</v>
      </c>
      <c r="Q440" s="428" t="s">
        <v>209</v>
      </c>
      <c r="R440" s="439"/>
      <c r="S440" s="413"/>
      <c r="T440" s="225"/>
      <c r="U440" s="225"/>
      <c r="V440" s="225"/>
      <c r="W440" s="225"/>
      <c r="X440" s="225"/>
      <c r="Y440" s="225"/>
      <c r="Z440" s="225"/>
    </row>
    <row r="441">
      <c r="A441" s="427" t="s">
        <v>4324</v>
      </c>
      <c r="B441" s="427" t="s">
        <v>3509</v>
      </c>
      <c r="C441" s="427" t="s">
        <v>4325</v>
      </c>
      <c r="D441" s="226" t="s">
        <v>3407</v>
      </c>
      <c r="E441" s="226" t="s">
        <v>2084</v>
      </c>
      <c r="F441" s="226">
        <v>5500.0</v>
      </c>
      <c r="G441" s="226" t="s">
        <v>1750</v>
      </c>
      <c r="H441" s="226" t="s">
        <v>2106</v>
      </c>
      <c r="I441" s="226" t="s">
        <v>2333</v>
      </c>
      <c r="J441" s="428">
        <v>13.0</v>
      </c>
      <c r="K441" s="428">
        <v>15.0</v>
      </c>
      <c r="L441" s="428">
        <v>17.0</v>
      </c>
      <c r="M441" s="226" t="s">
        <v>4326</v>
      </c>
      <c r="N441" s="226" t="s">
        <v>4327</v>
      </c>
      <c r="O441" s="226">
        <v>48.0</v>
      </c>
      <c r="P441" s="226" t="s">
        <v>2083</v>
      </c>
      <c r="Q441" s="428" t="s">
        <v>209</v>
      </c>
      <c r="R441" s="439"/>
      <c r="S441" s="413"/>
      <c r="T441" s="225"/>
      <c r="U441" s="225"/>
      <c r="V441" s="225"/>
      <c r="W441" s="225"/>
      <c r="X441" s="225"/>
      <c r="Y441" s="225"/>
      <c r="Z441" s="225"/>
    </row>
    <row r="442">
      <c r="A442" s="427" t="s">
        <v>4328</v>
      </c>
      <c r="B442" s="427" t="s">
        <v>3509</v>
      </c>
      <c r="C442" s="427" t="s">
        <v>4329</v>
      </c>
      <c r="D442" s="226" t="s">
        <v>3407</v>
      </c>
      <c r="E442" s="226" t="s">
        <v>2084</v>
      </c>
      <c r="F442" s="226">
        <v>5500.0</v>
      </c>
      <c r="G442" s="226" t="s">
        <v>1750</v>
      </c>
      <c r="H442" s="226" t="s">
        <v>2106</v>
      </c>
      <c r="I442" s="226" t="s">
        <v>2333</v>
      </c>
      <c r="J442" s="428">
        <v>30.0</v>
      </c>
      <c r="K442" s="428">
        <v>35.0</v>
      </c>
      <c r="L442" s="428">
        <v>40.0</v>
      </c>
      <c r="M442" s="226" t="s">
        <v>4330</v>
      </c>
      <c r="N442" s="226" t="s">
        <v>4331</v>
      </c>
      <c r="O442" s="226">
        <v>48.0</v>
      </c>
      <c r="P442" s="226" t="s">
        <v>2083</v>
      </c>
      <c r="Q442" s="428" t="s">
        <v>209</v>
      </c>
      <c r="R442" s="439"/>
      <c r="S442" s="413"/>
      <c r="T442" s="225"/>
      <c r="U442" s="225"/>
      <c r="V442" s="225"/>
      <c r="W442" s="225"/>
      <c r="X442" s="225"/>
      <c r="Y442" s="225"/>
      <c r="Z442" s="225"/>
    </row>
    <row r="443">
      <c r="A443" s="427" t="s">
        <v>4332</v>
      </c>
      <c r="B443" s="427" t="s">
        <v>3509</v>
      </c>
      <c r="C443" s="427" t="s">
        <v>4333</v>
      </c>
      <c r="D443" s="226" t="s">
        <v>3407</v>
      </c>
      <c r="E443" s="226" t="s">
        <v>2084</v>
      </c>
      <c r="F443" s="226">
        <v>5500.0</v>
      </c>
      <c r="G443" s="226" t="s">
        <v>1750</v>
      </c>
      <c r="H443" s="226" t="s">
        <v>2106</v>
      </c>
      <c r="I443" s="226" t="s">
        <v>2333</v>
      </c>
      <c r="J443" s="428">
        <v>26.0</v>
      </c>
      <c r="K443" s="428">
        <v>30.0</v>
      </c>
      <c r="L443" s="428">
        <v>34.0</v>
      </c>
      <c r="M443" s="226" t="s">
        <v>4335</v>
      </c>
      <c r="N443" s="226" t="s">
        <v>4336</v>
      </c>
      <c r="O443" s="226">
        <v>48.0</v>
      </c>
      <c r="P443" s="226" t="s">
        <v>2083</v>
      </c>
      <c r="Q443" s="428" t="s">
        <v>209</v>
      </c>
      <c r="R443" s="439"/>
      <c r="S443" s="413"/>
      <c r="T443" s="225"/>
      <c r="U443" s="225"/>
      <c r="V443" s="225"/>
      <c r="W443" s="225"/>
      <c r="X443" s="225"/>
      <c r="Y443" s="225"/>
      <c r="Z443" s="225"/>
    </row>
    <row r="444">
      <c r="A444" s="427" t="s">
        <v>2101</v>
      </c>
      <c r="B444" s="427" t="s">
        <v>3509</v>
      </c>
      <c r="C444" s="427" t="s">
        <v>4338</v>
      </c>
      <c r="D444" s="226" t="s">
        <v>3407</v>
      </c>
      <c r="E444" s="226" t="s">
        <v>2084</v>
      </c>
      <c r="F444" s="226">
        <v>5500.0</v>
      </c>
      <c r="G444" s="226" t="s">
        <v>1750</v>
      </c>
      <c r="H444" s="226" t="s">
        <v>2106</v>
      </c>
      <c r="I444" s="226" t="s">
        <v>2333</v>
      </c>
      <c r="J444" s="428">
        <v>130.0</v>
      </c>
      <c r="K444" s="428">
        <v>150.0</v>
      </c>
      <c r="L444" s="428">
        <v>170.0</v>
      </c>
      <c r="M444" s="226" t="s">
        <v>4340</v>
      </c>
      <c r="N444" s="226" t="s">
        <v>4341</v>
      </c>
      <c r="O444" s="226">
        <v>48.0</v>
      </c>
      <c r="P444" s="226" t="s">
        <v>2083</v>
      </c>
      <c r="Q444" s="428" t="s">
        <v>209</v>
      </c>
      <c r="R444" s="439"/>
      <c r="S444" s="413"/>
      <c r="T444" s="225"/>
      <c r="U444" s="225"/>
      <c r="V444" s="225"/>
      <c r="W444" s="225"/>
      <c r="X444" s="225"/>
      <c r="Y444" s="225"/>
      <c r="Z444" s="225"/>
    </row>
    <row r="445">
      <c r="A445" s="427" t="s">
        <v>4342</v>
      </c>
      <c r="B445" s="427" t="s">
        <v>3509</v>
      </c>
      <c r="C445" s="427" t="s">
        <v>4343</v>
      </c>
      <c r="D445" s="226" t="s">
        <v>3407</v>
      </c>
      <c r="E445" s="226" t="s">
        <v>2084</v>
      </c>
      <c r="F445" s="226">
        <v>5500.0</v>
      </c>
      <c r="G445" s="226" t="s">
        <v>1750</v>
      </c>
      <c r="H445" s="226" t="s">
        <v>2106</v>
      </c>
      <c r="I445" s="226" t="s">
        <v>2333</v>
      </c>
      <c r="J445" s="428">
        <v>150.0</v>
      </c>
      <c r="K445" s="428">
        <v>175.0</v>
      </c>
      <c r="L445" s="428">
        <v>200.0</v>
      </c>
      <c r="M445" s="226" t="s">
        <v>4344</v>
      </c>
      <c r="N445" s="226" t="s">
        <v>4345</v>
      </c>
      <c r="O445" s="226">
        <v>48.0</v>
      </c>
      <c r="P445" s="226" t="s">
        <v>2083</v>
      </c>
      <c r="Q445" s="428" t="s">
        <v>209</v>
      </c>
      <c r="R445" s="439"/>
      <c r="S445" s="413"/>
      <c r="T445" s="225"/>
      <c r="U445" s="225"/>
      <c r="V445" s="225"/>
      <c r="W445" s="225"/>
      <c r="X445" s="225"/>
      <c r="Y445" s="225"/>
      <c r="Z445" s="225"/>
    </row>
    <row r="446">
      <c r="A446" s="427" t="s">
        <v>4346</v>
      </c>
      <c r="B446" s="427" t="s">
        <v>3544</v>
      </c>
      <c r="C446" s="427" t="s">
        <v>4347</v>
      </c>
      <c r="D446" s="226" t="s">
        <v>3407</v>
      </c>
      <c r="E446" s="226" t="s">
        <v>2084</v>
      </c>
      <c r="F446" s="226">
        <v>5500.0</v>
      </c>
      <c r="G446" s="226" t="s">
        <v>1750</v>
      </c>
      <c r="H446" s="226" t="s">
        <v>2106</v>
      </c>
      <c r="I446" s="226" t="s">
        <v>2333</v>
      </c>
      <c r="J446" s="428">
        <v>1700.0</v>
      </c>
      <c r="K446" s="428">
        <v>2000.0</v>
      </c>
      <c r="L446" s="428">
        <v>2300.0</v>
      </c>
      <c r="M446" s="226" t="s">
        <v>4348</v>
      </c>
      <c r="N446" s="226" t="s">
        <v>4349</v>
      </c>
      <c r="O446" s="226">
        <v>336.0</v>
      </c>
      <c r="P446" s="226" t="s">
        <v>2083</v>
      </c>
      <c r="Q446" s="428" t="s">
        <v>209</v>
      </c>
      <c r="R446" s="439"/>
      <c r="S446" s="413"/>
      <c r="T446" s="225"/>
      <c r="U446" s="225"/>
      <c r="V446" s="225"/>
      <c r="W446" s="225"/>
      <c r="X446" s="225"/>
      <c r="Y446" s="225"/>
      <c r="Z446" s="225"/>
    </row>
    <row r="447">
      <c r="A447" s="427" t="s">
        <v>4350</v>
      </c>
      <c r="B447" s="427" t="s">
        <v>3544</v>
      </c>
      <c r="C447" s="427" t="s">
        <v>4351</v>
      </c>
      <c r="D447" s="226" t="s">
        <v>3407</v>
      </c>
      <c r="E447" s="226" t="s">
        <v>2084</v>
      </c>
      <c r="F447" s="226">
        <v>5500.0</v>
      </c>
      <c r="G447" s="226" t="s">
        <v>1750</v>
      </c>
      <c r="H447" s="226" t="s">
        <v>2106</v>
      </c>
      <c r="I447" s="226" t="s">
        <v>2333</v>
      </c>
      <c r="J447" s="428">
        <v>425.0</v>
      </c>
      <c r="K447" s="428">
        <v>500.0</v>
      </c>
      <c r="L447" s="428">
        <v>575.0</v>
      </c>
      <c r="M447" s="226" t="s">
        <v>4352</v>
      </c>
      <c r="N447" s="226" t="s">
        <v>4353</v>
      </c>
      <c r="O447" s="226">
        <v>336.0</v>
      </c>
      <c r="P447" s="226" t="s">
        <v>2083</v>
      </c>
      <c r="Q447" s="428" t="s">
        <v>209</v>
      </c>
      <c r="R447" s="439"/>
      <c r="S447" s="413"/>
      <c r="T447" s="225"/>
      <c r="U447" s="225"/>
      <c r="V447" s="225"/>
      <c r="W447" s="225"/>
      <c r="X447" s="225"/>
      <c r="Y447" s="225"/>
      <c r="Z447" s="225"/>
    </row>
    <row r="448">
      <c r="A448" s="427" t="s">
        <v>4354</v>
      </c>
      <c r="B448" s="427" t="s">
        <v>3562</v>
      </c>
      <c r="C448" s="427" t="s">
        <v>3482</v>
      </c>
      <c r="D448" s="226" t="s">
        <v>3407</v>
      </c>
      <c r="E448" s="226" t="s">
        <v>2084</v>
      </c>
      <c r="F448" s="226">
        <v>5500.0</v>
      </c>
      <c r="G448" s="226" t="s">
        <v>1750</v>
      </c>
      <c r="H448" s="226" t="s">
        <v>2106</v>
      </c>
      <c r="I448" s="226" t="s">
        <v>2333</v>
      </c>
      <c r="J448" s="428">
        <v>1025.0</v>
      </c>
      <c r="K448" s="428">
        <v>1200.0</v>
      </c>
      <c r="L448" s="428">
        <v>1375.0</v>
      </c>
      <c r="M448" s="226" t="s">
        <v>3483</v>
      </c>
      <c r="N448" s="375"/>
      <c r="O448" s="375"/>
      <c r="P448" s="226" t="s">
        <v>2083</v>
      </c>
      <c r="Q448" s="428" t="s">
        <v>209</v>
      </c>
      <c r="R448" s="439"/>
      <c r="S448" s="413"/>
      <c r="T448" s="225"/>
      <c r="U448" s="225"/>
      <c r="V448" s="225"/>
      <c r="W448" s="225"/>
      <c r="X448" s="225"/>
      <c r="Y448" s="225"/>
      <c r="Z448" s="225"/>
    </row>
    <row r="449">
      <c r="A449" s="427" t="s">
        <v>4355</v>
      </c>
      <c r="B449" s="427" t="s">
        <v>3562</v>
      </c>
      <c r="C449" s="427" t="s">
        <v>3502</v>
      </c>
      <c r="D449" s="226" t="s">
        <v>3407</v>
      </c>
      <c r="E449" s="226" t="s">
        <v>2084</v>
      </c>
      <c r="F449" s="226">
        <v>5500.0</v>
      </c>
      <c r="G449" s="226" t="s">
        <v>1750</v>
      </c>
      <c r="H449" s="226" t="s">
        <v>2106</v>
      </c>
      <c r="I449" s="226" t="s">
        <v>2333</v>
      </c>
      <c r="J449" s="428">
        <v>425.0</v>
      </c>
      <c r="K449" s="428">
        <v>500.0</v>
      </c>
      <c r="L449" s="428">
        <v>575.0</v>
      </c>
      <c r="M449" s="226" t="s">
        <v>3508</v>
      </c>
      <c r="N449" s="375"/>
      <c r="O449" s="375"/>
      <c r="P449" s="226" t="s">
        <v>2083</v>
      </c>
      <c r="Q449" s="428" t="s">
        <v>209</v>
      </c>
      <c r="R449" s="439"/>
      <c r="S449" s="413"/>
      <c r="T449" s="225"/>
      <c r="U449" s="225"/>
      <c r="V449" s="225"/>
      <c r="W449" s="225"/>
      <c r="X449" s="225"/>
      <c r="Y449" s="225"/>
      <c r="Z449" s="225"/>
    </row>
    <row r="450">
      <c r="A450" s="427" t="s">
        <v>4356</v>
      </c>
      <c r="B450" s="427" t="s">
        <v>3579</v>
      </c>
      <c r="C450" s="427" t="s">
        <v>4357</v>
      </c>
      <c r="D450" s="226" t="s">
        <v>2764</v>
      </c>
      <c r="E450" s="226" t="s">
        <v>84</v>
      </c>
      <c r="F450" s="226">
        <v>5500.0</v>
      </c>
      <c r="G450" s="226" t="s">
        <v>1750</v>
      </c>
      <c r="H450" s="226" t="s">
        <v>2106</v>
      </c>
      <c r="I450" s="226" t="s">
        <v>2333</v>
      </c>
      <c r="J450" s="428">
        <v>650.0</v>
      </c>
      <c r="K450" s="428">
        <v>950.0</v>
      </c>
      <c r="L450" s="428">
        <v>1450.0</v>
      </c>
      <c r="M450" s="226" t="s">
        <v>4358</v>
      </c>
      <c r="N450" s="226" t="s">
        <v>4359</v>
      </c>
      <c r="O450" s="375"/>
      <c r="P450" s="226" t="s">
        <v>2453</v>
      </c>
      <c r="Q450" s="428" t="s">
        <v>222</v>
      </c>
      <c r="R450" s="428" t="s">
        <v>4360</v>
      </c>
      <c r="S450" s="413"/>
      <c r="T450" s="225"/>
      <c r="U450" s="225"/>
      <c r="V450" s="225"/>
      <c r="W450" s="225"/>
      <c r="X450" s="225"/>
      <c r="Y450" s="225"/>
      <c r="Z450" s="225"/>
    </row>
    <row r="451">
      <c r="A451" s="427" t="s">
        <v>4362</v>
      </c>
      <c r="B451" s="427" t="s">
        <v>3579</v>
      </c>
      <c r="C451" s="427" t="s">
        <v>4363</v>
      </c>
      <c r="D451" s="226" t="s">
        <v>2764</v>
      </c>
      <c r="E451" s="226" t="s">
        <v>84</v>
      </c>
      <c r="F451" s="226">
        <v>5500.0</v>
      </c>
      <c r="G451" s="226" t="s">
        <v>1750</v>
      </c>
      <c r="H451" s="226" t="s">
        <v>2106</v>
      </c>
      <c r="I451" s="226" t="s">
        <v>2333</v>
      </c>
      <c r="J451" s="428">
        <v>1250.0</v>
      </c>
      <c r="K451" s="428">
        <v>1850.0</v>
      </c>
      <c r="L451" s="428">
        <v>2650.0</v>
      </c>
      <c r="M451" s="226" t="s">
        <v>4367</v>
      </c>
      <c r="N451" s="226" t="s">
        <v>4359</v>
      </c>
      <c r="O451" s="375"/>
      <c r="P451" s="226" t="s">
        <v>2453</v>
      </c>
      <c r="Q451" s="428" t="s">
        <v>222</v>
      </c>
      <c r="R451" s="428" t="s">
        <v>4360</v>
      </c>
      <c r="S451" s="413"/>
      <c r="T451" s="225"/>
      <c r="U451" s="225"/>
      <c r="V451" s="225"/>
      <c r="W451" s="225"/>
      <c r="X451" s="225"/>
      <c r="Y451" s="225"/>
      <c r="Z451" s="225"/>
    </row>
    <row r="452">
      <c r="A452" s="427" t="s">
        <v>4368</v>
      </c>
      <c r="B452" s="427" t="s">
        <v>3579</v>
      </c>
      <c r="C452" s="427" t="s">
        <v>4369</v>
      </c>
      <c r="D452" s="226" t="s">
        <v>2764</v>
      </c>
      <c r="E452" s="226" t="s">
        <v>84</v>
      </c>
      <c r="F452" s="226">
        <v>5500.0</v>
      </c>
      <c r="G452" s="226" t="s">
        <v>1750</v>
      </c>
      <c r="H452" s="226" t="s">
        <v>2106</v>
      </c>
      <c r="I452" s="226" t="s">
        <v>2333</v>
      </c>
      <c r="J452" s="428">
        <v>2500.0</v>
      </c>
      <c r="K452" s="428">
        <v>3500.0</v>
      </c>
      <c r="L452" s="428">
        <v>5000.0</v>
      </c>
      <c r="M452" s="226" t="s">
        <v>4370</v>
      </c>
      <c r="N452" s="226" t="s">
        <v>4359</v>
      </c>
      <c r="O452" s="375"/>
      <c r="P452" s="226" t="s">
        <v>2453</v>
      </c>
      <c r="Q452" s="428" t="s">
        <v>222</v>
      </c>
      <c r="R452" s="428" t="s">
        <v>4360</v>
      </c>
      <c r="S452" s="413"/>
      <c r="T452" s="225"/>
      <c r="U452" s="225"/>
      <c r="V452" s="225"/>
      <c r="W452" s="225"/>
      <c r="X452" s="225"/>
      <c r="Y452" s="225"/>
      <c r="Z452" s="225"/>
    </row>
    <row r="453">
      <c r="A453" s="427" t="s">
        <v>4371</v>
      </c>
      <c r="B453" s="427" t="s">
        <v>3579</v>
      </c>
      <c r="C453" s="427" t="s">
        <v>4372</v>
      </c>
      <c r="D453" s="226" t="s">
        <v>3407</v>
      </c>
      <c r="E453" s="226" t="s">
        <v>2084</v>
      </c>
      <c r="F453" s="226">
        <v>5500.0</v>
      </c>
      <c r="G453" s="226" t="s">
        <v>1750</v>
      </c>
      <c r="H453" s="226" t="s">
        <v>2106</v>
      </c>
      <c r="I453" s="226" t="s">
        <v>2333</v>
      </c>
      <c r="J453" s="428">
        <v>2500.0</v>
      </c>
      <c r="K453" s="428">
        <v>3500.0</v>
      </c>
      <c r="L453" s="428">
        <v>5000.0</v>
      </c>
      <c r="M453" s="226" t="s">
        <v>4373</v>
      </c>
      <c r="N453" s="375"/>
      <c r="O453" s="375"/>
      <c r="P453" s="226" t="s">
        <v>2453</v>
      </c>
      <c r="Q453" s="428" t="s">
        <v>306</v>
      </c>
      <c r="R453" s="439"/>
      <c r="S453" s="413"/>
      <c r="T453" s="225"/>
      <c r="U453" s="225"/>
      <c r="V453" s="225"/>
      <c r="W453" s="225"/>
      <c r="X453" s="225"/>
      <c r="Y453" s="225"/>
      <c r="Z453" s="225"/>
    </row>
    <row r="454">
      <c r="A454" s="427" t="s">
        <v>4374</v>
      </c>
      <c r="B454" s="427" t="s">
        <v>3597</v>
      </c>
      <c r="C454" s="427" t="s">
        <v>4375</v>
      </c>
      <c r="D454" s="226" t="s">
        <v>2764</v>
      </c>
      <c r="E454" s="226" t="s">
        <v>84</v>
      </c>
      <c r="F454" s="226">
        <v>5500.0</v>
      </c>
      <c r="G454" s="226" t="s">
        <v>1750</v>
      </c>
      <c r="H454" s="226" t="s">
        <v>2106</v>
      </c>
      <c r="I454" s="226" t="s">
        <v>2333</v>
      </c>
      <c r="J454" s="428">
        <v>450.0</v>
      </c>
      <c r="K454" s="428">
        <v>650.0</v>
      </c>
      <c r="L454" s="428">
        <v>950.0</v>
      </c>
      <c r="M454" s="226" t="s">
        <v>4376</v>
      </c>
      <c r="N454" s="226" t="s">
        <v>4377</v>
      </c>
      <c r="O454" s="375"/>
      <c r="P454" s="226" t="s">
        <v>2083</v>
      </c>
      <c r="Q454" s="428" t="s">
        <v>222</v>
      </c>
      <c r="R454" s="428" t="s">
        <v>4378</v>
      </c>
      <c r="S454" s="413"/>
      <c r="T454" s="225"/>
      <c r="U454" s="225"/>
      <c r="V454" s="225"/>
      <c r="W454" s="225"/>
      <c r="X454" s="225"/>
      <c r="Y454" s="225"/>
      <c r="Z454" s="225"/>
    </row>
    <row r="455">
      <c r="A455" s="427" t="s">
        <v>4379</v>
      </c>
      <c r="B455" s="427" t="s">
        <v>3597</v>
      </c>
      <c r="C455" s="427" t="s">
        <v>4380</v>
      </c>
      <c r="D455" s="226" t="s">
        <v>2764</v>
      </c>
      <c r="E455" s="226" t="s">
        <v>84</v>
      </c>
      <c r="F455" s="226">
        <v>5500.0</v>
      </c>
      <c r="G455" s="226" t="s">
        <v>1750</v>
      </c>
      <c r="H455" s="226" t="s">
        <v>2106</v>
      </c>
      <c r="I455" s="226" t="s">
        <v>2333</v>
      </c>
      <c r="J455" s="428">
        <v>850.0</v>
      </c>
      <c r="K455" s="428">
        <v>1250.0</v>
      </c>
      <c r="L455" s="428">
        <v>1850.0</v>
      </c>
      <c r="M455" s="226" t="s">
        <v>4381</v>
      </c>
      <c r="N455" s="226" t="s">
        <v>4377</v>
      </c>
      <c r="O455" s="375"/>
      <c r="P455" s="226" t="s">
        <v>2083</v>
      </c>
      <c r="Q455" s="428" t="s">
        <v>222</v>
      </c>
      <c r="R455" s="428" t="s">
        <v>4378</v>
      </c>
      <c r="S455" s="413"/>
      <c r="T455" s="225"/>
      <c r="U455" s="225"/>
      <c r="V455" s="225"/>
      <c r="W455" s="225"/>
      <c r="X455" s="225"/>
      <c r="Y455" s="225"/>
      <c r="Z455" s="225"/>
    </row>
    <row r="456">
      <c r="A456" s="427" t="s">
        <v>4382</v>
      </c>
      <c r="B456" s="427" t="s">
        <v>3597</v>
      </c>
      <c r="C456" s="427" t="s">
        <v>4383</v>
      </c>
      <c r="D456" s="226" t="s">
        <v>2764</v>
      </c>
      <c r="E456" s="226" t="s">
        <v>84</v>
      </c>
      <c r="F456" s="226">
        <v>5500.0</v>
      </c>
      <c r="G456" s="226" t="s">
        <v>1750</v>
      </c>
      <c r="H456" s="226" t="s">
        <v>2106</v>
      </c>
      <c r="I456" s="226" t="s">
        <v>2333</v>
      </c>
      <c r="J456" s="439"/>
      <c r="K456" s="439"/>
      <c r="L456" s="439"/>
      <c r="M456" s="226" t="s">
        <v>4384</v>
      </c>
      <c r="N456" s="226" t="s">
        <v>4377</v>
      </c>
      <c r="O456" s="375"/>
      <c r="P456" s="226" t="s">
        <v>2083</v>
      </c>
      <c r="Q456" s="428" t="s">
        <v>222</v>
      </c>
      <c r="R456" s="428" t="s">
        <v>4378</v>
      </c>
      <c r="S456" s="413"/>
      <c r="T456" s="225"/>
      <c r="U456" s="225"/>
      <c r="V456" s="225"/>
      <c r="W456" s="225"/>
      <c r="X456" s="225"/>
      <c r="Y456" s="225"/>
      <c r="Z456" s="225"/>
    </row>
    <row r="457">
      <c r="A457" s="427" t="s">
        <v>4385</v>
      </c>
      <c r="B457" s="427" t="s">
        <v>3597</v>
      </c>
      <c r="C457" s="427" t="s">
        <v>4386</v>
      </c>
      <c r="D457" s="226" t="s">
        <v>3407</v>
      </c>
      <c r="E457" s="226" t="s">
        <v>2084</v>
      </c>
      <c r="F457" s="226">
        <v>5500.0</v>
      </c>
      <c r="G457" s="226" t="s">
        <v>1750</v>
      </c>
      <c r="H457" s="226" t="s">
        <v>2106</v>
      </c>
      <c r="I457" s="226" t="s">
        <v>2333</v>
      </c>
      <c r="J457" s="428">
        <v>1650.0</v>
      </c>
      <c r="K457" s="428">
        <v>2450.0</v>
      </c>
      <c r="L457" s="428">
        <v>3550.0</v>
      </c>
      <c r="M457" s="226" t="s">
        <v>4387</v>
      </c>
      <c r="N457" s="226" t="s">
        <v>4388</v>
      </c>
      <c r="O457" s="226">
        <v>168.0</v>
      </c>
      <c r="P457" s="226" t="s">
        <v>2083</v>
      </c>
      <c r="Q457" s="428" t="s">
        <v>3410</v>
      </c>
      <c r="R457" s="428" t="s">
        <v>4389</v>
      </c>
      <c r="S457" s="413"/>
      <c r="T457" s="225"/>
      <c r="U457" s="225"/>
      <c r="V457" s="225"/>
      <c r="W457" s="225"/>
      <c r="X457" s="225"/>
      <c r="Y457" s="225"/>
      <c r="Z457" s="225"/>
    </row>
    <row r="458">
      <c r="A458" s="427" t="s">
        <v>2135</v>
      </c>
      <c r="B458" s="427" t="s">
        <v>3597</v>
      </c>
      <c r="C458" s="427" t="s">
        <v>4390</v>
      </c>
      <c r="D458" s="226" t="s">
        <v>3407</v>
      </c>
      <c r="E458" s="226" t="s">
        <v>2084</v>
      </c>
      <c r="F458" s="226">
        <v>5500.0</v>
      </c>
      <c r="G458" s="226" t="s">
        <v>1750</v>
      </c>
      <c r="H458" s="226" t="s">
        <v>2106</v>
      </c>
      <c r="I458" s="226" t="s">
        <v>2333</v>
      </c>
      <c r="J458" s="428">
        <v>350.0</v>
      </c>
      <c r="K458" s="428">
        <v>500.0</v>
      </c>
      <c r="L458" s="428">
        <v>750.0</v>
      </c>
      <c r="M458" s="226" t="s">
        <v>4391</v>
      </c>
      <c r="N458" s="226" t="s">
        <v>4392</v>
      </c>
      <c r="O458" s="226">
        <v>168.0</v>
      </c>
      <c r="P458" s="226" t="s">
        <v>2083</v>
      </c>
      <c r="Q458" s="428" t="s">
        <v>3410</v>
      </c>
      <c r="R458" s="428" t="s">
        <v>4393</v>
      </c>
      <c r="S458" s="413"/>
      <c r="T458" s="225"/>
      <c r="U458" s="225"/>
      <c r="V458" s="225"/>
      <c r="W458" s="225"/>
      <c r="X458" s="225"/>
      <c r="Y458" s="225"/>
      <c r="Z458" s="225"/>
    </row>
    <row r="459">
      <c r="A459" s="427" t="s">
        <v>4394</v>
      </c>
      <c r="B459" s="427" t="s">
        <v>3597</v>
      </c>
      <c r="C459" s="427" t="s">
        <v>4395</v>
      </c>
      <c r="D459" s="226" t="s">
        <v>2764</v>
      </c>
      <c r="E459" s="226" t="s">
        <v>84</v>
      </c>
      <c r="F459" s="226">
        <v>5500.0</v>
      </c>
      <c r="G459" s="226" t="s">
        <v>1750</v>
      </c>
      <c r="H459" s="226" t="s">
        <v>2106</v>
      </c>
      <c r="I459" s="226" t="s">
        <v>2333</v>
      </c>
      <c r="J459" s="428">
        <v>650.0</v>
      </c>
      <c r="K459" s="428">
        <v>950.0</v>
      </c>
      <c r="L459" s="428">
        <v>1450.0</v>
      </c>
      <c r="M459" s="226" t="s">
        <v>4396</v>
      </c>
      <c r="N459" s="226" t="s">
        <v>4397</v>
      </c>
      <c r="O459" s="375"/>
      <c r="P459" s="226" t="s">
        <v>2083</v>
      </c>
      <c r="Q459" s="428" t="s">
        <v>222</v>
      </c>
      <c r="R459" s="428" t="s">
        <v>4399</v>
      </c>
      <c r="S459" s="413"/>
      <c r="T459" s="225"/>
      <c r="U459" s="225"/>
      <c r="V459" s="225"/>
      <c r="W459" s="225"/>
      <c r="X459" s="225"/>
      <c r="Y459" s="225"/>
      <c r="Z459" s="225"/>
    </row>
    <row r="460">
      <c r="A460" s="427" t="s">
        <v>4400</v>
      </c>
      <c r="B460" s="427" t="s">
        <v>3597</v>
      </c>
      <c r="C460" s="427" t="s">
        <v>4401</v>
      </c>
      <c r="D460" s="226" t="s">
        <v>2764</v>
      </c>
      <c r="E460" s="226" t="s">
        <v>84</v>
      </c>
      <c r="F460" s="226">
        <v>5500.0</v>
      </c>
      <c r="G460" s="226" t="s">
        <v>1750</v>
      </c>
      <c r="H460" s="226" t="s">
        <v>2106</v>
      </c>
      <c r="I460" s="226" t="s">
        <v>2333</v>
      </c>
      <c r="J460" s="428">
        <v>1250.0</v>
      </c>
      <c r="K460" s="428">
        <v>1850.0</v>
      </c>
      <c r="L460" s="428">
        <v>2650.0</v>
      </c>
      <c r="M460" s="226" t="s">
        <v>4403</v>
      </c>
      <c r="N460" s="226" t="s">
        <v>4397</v>
      </c>
      <c r="O460" s="375"/>
      <c r="P460" s="226" t="s">
        <v>2083</v>
      </c>
      <c r="Q460" s="428" t="s">
        <v>222</v>
      </c>
      <c r="R460" s="428" t="s">
        <v>4399</v>
      </c>
      <c r="S460" s="413"/>
      <c r="T460" s="225"/>
      <c r="U460" s="225"/>
      <c r="V460" s="225"/>
      <c r="W460" s="225"/>
      <c r="X460" s="225"/>
      <c r="Y460" s="225"/>
      <c r="Z460" s="225"/>
    </row>
    <row r="461">
      <c r="A461" s="427" t="s">
        <v>4404</v>
      </c>
      <c r="B461" s="427" t="s">
        <v>3597</v>
      </c>
      <c r="C461" s="427" t="s">
        <v>4405</v>
      </c>
      <c r="D461" s="226" t="s">
        <v>2764</v>
      </c>
      <c r="E461" s="226" t="s">
        <v>84</v>
      </c>
      <c r="F461" s="226">
        <v>5500.0</v>
      </c>
      <c r="G461" s="226" t="s">
        <v>1750</v>
      </c>
      <c r="H461" s="226" t="s">
        <v>2106</v>
      </c>
      <c r="I461" s="226" t="s">
        <v>2333</v>
      </c>
      <c r="J461" s="428">
        <v>550.0</v>
      </c>
      <c r="K461" s="428">
        <v>800.0</v>
      </c>
      <c r="L461" s="428">
        <v>1200.0</v>
      </c>
      <c r="M461" s="226" t="s">
        <v>4406</v>
      </c>
      <c r="N461" s="226" t="s">
        <v>4397</v>
      </c>
      <c r="O461" s="375"/>
      <c r="P461" s="226" t="s">
        <v>2083</v>
      </c>
      <c r="Q461" s="428" t="s">
        <v>222</v>
      </c>
      <c r="R461" s="428" t="s">
        <v>4399</v>
      </c>
      <c r="S461" s="413"/>
      <c r="T461" s="225"/>
      <c r="U461" s="225"/>
      <c r="V461" s="225"/>
      <c r="W461" s="225"/>
      <c r="X461" s="225"/>
      <c r="Y461" s="225"/>
      <c r="Z461" s="225"/>
    </row>
    <row r="462">
      <c r="A462" s="427" t="s">
        <v>4407</v>
      </c>
      <c r="B462" s="427" t="s">
        <v>3597</v>
      </c>
      <c r="C462" s="427" t="s">
        <v>4408</v>
      </c>
      <c r="D462" s="226" t="s">
        <v>3407</v>
      </c>
      <c r="E462" s="226" t="s">
        <v>2084</v>
      </c>
      <c r="F462" s="226">
        <v>5500.0</v>
      </c>
      <c r="G462" s="226" t="s">
        <v>1750</v>
      </c>
      <c r="H462" s="226" t="s">
        <v>2106</v>
      </c>
      <c r="I462" s="226" t="s">
        <v>2333</v>
      </c>
      <c r="J462" s="428">
        <v>950.0</v>
      </c>
      <c r="K462" s="428">
        <v>1450.0</v>
      </c>
      <c r="L462" s="428">
        <v>2150.0</v>
      </c>
      <c r="M462" s="226" t="s">
        <v>4409</v>
      </c>
      <c r="N462" s="226" t="s">
        <v>4410</v>
      </c>
      <c r="O462" s="226">
        <v>336.0</v>
      </c>
      <c r="P462" s="226" t="s">
        <v>2083</v>
      </c>
      <c r="Q462" s="428" t="s">
        <v>209</v>
      </c>
      <c r="R462" s="439"/>
      <c r="S462" s="413"/>
      <c r="T462" s="225"/>
      <c r="U462" s="225"/>
      <c r="V462" s="225"/>
      <c r="W462" s="225"/>
      <c r="X462" s="225"/>
      <c r="Y462" s="225"/>
      <c r="Z462" s="225"/>
    </row>
    <row r="463">
      <c r="A463" s="427" t="s">
        <v>4411</v>
      </c>
      <c r="B463" s="427" t="s">
        <v>3597</v>
      </c>
      <c r="C463" s="427" t="s">
        <v>4412</v>
      </c>
      <c r="D463" s="226" t="s">
        <v>2764</v>
      </c>
      <c r="E463" s="226" t="s">
        <v>84</v>
      </c>
      <c r="F463" s="226">
        <v>5500.0</v>
      </c>
      <c r="G463" s="226" t="s">
        <v>1750</v>
      </c>
      <c r="H463" s="226" t="s">
        <v>2106</v>
      </c>
      <c r="I463" s="226" t="s">
        <v>2333</v>
      </c>
      <c r="J463" s="428">
        <v>1850.0</v>
      </c>
      <c r="K463" s="428">
        <v>2750.0</v>
      </c>
      <c r="L463" s="428">
        <v>3950.0</v>
      </c>
      <c r="M463" s="226" t="s">
        <v>4413</v>
      </c>
      <c r="N463" s="226" t="s">
        <v>4414</v>
      </c>
      <c r="O463" s="375"/>
      <c r="P463" s="226" t="s">
        <v>2083</v>
      </c>
      <c r="Q463" s="428" t="s">
        <v>222</v>
      </c>
      <c r="R463" s="428" t="s">
        <v>4415</v>
      </c>
      <c r="S463" s="413"/>
      <c r="T463" s="225"/>
      <c r="U463" s="225"/>
      <c r="V463" s="225"/>
      <c r="W463" s="225"/>
      <c r="X463" s="225"/>
      <c r="Y463" s="225"/>
      <c r="Z463" s="225"/>
    </row>
    <row r="464">
      <c r="A464" s="427" t="s">
        <v>4416</v>
      </c>
      <c r="B464" s="427" t="s">
        <v>3597</v>
      </c>
      <c r="C464" s="427" t="s">
        <v>4417</v>
      </c>
      <c r="D464" s="226" t="s">
        <v>2764</v>
      </c>
      <c r="E464" s="226" t="s">
        <v>84</v>
      </c>
      <c r="F464" s="226">
        <v>5500.0</v>
      </c>
      <c r="G464" s="226" t="s">
        <v>1750</v>
      </c>
      <c r="H464" s="226" t="s">
        <v>2106</v>
      </c>
      <c r="I464" s="226" t="s">
        <v>2333</v>
      </c>
      <c r="J464" s="428">
        <v>450.0</v>
      </c>
      <c r="K464" s="428">
        <v>650.0</v>
      </c>
      <c r="L464" s="428">
        <v>950.0</v>
      </c>
      <c r="M464" s="226" t="s">
        <v>4418</v>
      </c>
      <c r="N464" s="226" t="s">
        <v>4414</v>
      </c>
      <c r="O464" s="375"/>
      <c r="P464" s="226" t="s">
        <v>2083</v>
      </c>
      <c r="Q464" s="428" t="s">
        <v>222</v>
      </c>
      <c r="R464" s="428" t="s">
        <v>4415</v>
      </c>
      <c r="S464" s="413"/>
      <c r="T464" s="225"/>
      <c r="U464" s="225"/>
      <c r="V464" s="225"/>
      <c r="W464" s="225"/>
      <c r="X464" s="225"/>
      <c r="Y464" s="225"/>
      <c r="Z464" s="225"/>
    </row>
    <row r="465">
      <c r="A465" s="427" t="s">
        <v>4419</v>
      </c>
      <c r="B465" s="427" t="s">
        <v>3597</v>
      </c>
      <c r="C465" s="427" t="s">
        <v>4420</v>
      </c>
      <c r="D465" s="226" t="s">
        <v>2764</v>
      </c>
      <c r="E465" s="226" t="s">
        <v>84</v>
      </c>
      <c r="F465" s="226">
        <v>5500.0</v>
      </c>
      <c r="G465" s="226" t="s">
        <v>1750</v>
      </c>
      <c r="H465" s="226" t="s">
        <v>2106</v>
      </c>
      <c r="I465" s="226" t="s">
        <v>2333</v>
      </c>
      <c r="J465" s="428">
        <v>850.0</v>
      </c>
      <c r="K465" s="428">
        <v>1250.0</v>
      </c>
      <c r="L465" s="428">
        <v>1850.0</v>
      </c>
      <c r="M465" s="226" t="s">
        <v>4421</v>
      </c>
      <c r="N465" s="226" t="s">
        <v>4414</v>
      </c>
      <c r="O465" s="375"/>
      <c r="P465" s="226" t="s">
        <v>2083</v>
      </c>
      <c r="Q465" s="428" t="s">
        <v>222</v>
      </c>
      <c r="R465" s="428" t="s">
        <v>4415</v>
      </c>
      <c r="S465" s="413"/>
      <c r="T465" s="225"/>
      <c r="U465" s="225"/>
      <c r="V465" s="225"/>
      <c r="W465" s="225"/>
      <c r="X465" s="225"/>
      <c r="Y465" s="225"/>
      <c r="Z465" s="225"/>
    </row>
    <row r="466">
      <c r="A466" s="427" t="s">
        <v>4422</v>
      </c>
      <c r="B466" s="427" t="s">
        <v>3597</v>
      </c>
      <c r="C466" s="427" t="s">
        <v>4423</v>
      </c>
      <c r="D466" s="226" t="s">
        <v>3407</v>
      </c>
      <c r="E466" s="226" t="s">
        <v>2084</v>
      </c>
      <c r="F466" s="226">
        <v>5500.0</v>
      </c>
      <c r="G466" s="226" t="s">
        <v>1750</v>
      </c>
      <c r="H466" s="226" t="s">
        <v>2106</v>
      </c>
      <c r="I466" s="226" t="s">
        <v>2333</v>
      </c>
      <c r="J466" s="428">
        <v>150.0</v>
      </c>
      <c r="K466" s="428">
        <v>175.0</v>
      </c>
      <c r="L466" s="428">
        <v>200.0</v>
      </c>
      <c r="M466" s="226" t="s">
        <v>4424</v>
      </c>
      <c r="N466" s="226" t="s">
        <v>4425</v>
      </c>
      <c r="O466" s="226">
        <v>336.0</v>
      </c>
      <c r="P466" s="226" t="s">
        <v>2083</v>
      </c>
      <c r="Q466" s="428" t="s">
        <v>209</v>
      </c>
      <c r="R466" s="439"/>
      <c r="S466" s="413"/>
      <c r="T466" s="225"/>
      <c r="U466" s="225"/>
      <c r="V466" s="225"/>
      <c r="W466" s="225"/>
      <c r="X466" s="225"/>
      <c r="Y466" s="225"/>
      <c r="Z466" s="225"/>
    </row>
    <row r="467">
      <c r="A467" s="427" t="s">
        <v>4426</v>
      </c>
      <c r="B467" s="427" t="s">
        <v>3597</v>
      </c>
      <c r="C467" s="427" t="s">
        <v>4427</v>
      </c>
      <c r="D467" s="226" t="s">
        <v>3407</v>
      </c>
      <c r="E467" s="226" t="s">
        <v>2084</v>
      </c>
      <c r="F467" s="226">
        <v>5500.0</v>
      </c>
      <c r="G467" s="226" t="s">
        <v>1750</v>
      </c>
      <c r="H467" s="226" t="s">
        <v>2106</v>
      </c>
      <c r="I467" s="226" t="s">
        <v>2333</v>
      </c>
      <c r="J467" s="428">
        <v>30.0</v>
      </c>
      <c r="K467" s="428">
        <v>35.0</v>
      </c>
      <c r="L467" s="428">
        <v>40.0</v>
      </c>
      <c r="M467" s="226" t="s">
        <v>4428</v>
      </c>
      <c r="N467" s="226" t="s">
        <v>4429</v>
      </c>
      <c r="O467" s="226">
        <v>168.0</v>
      </c>
      <c r="P467" s="226" t="s">
        <v>2083</v>
      </c>
      <c r="Q467" s="428" t="s">
        <v>3410</v>
      </c>
      <c r="R467" s="428" t="s">
        <v>4431</v>
      </c>
      <c r="S467" s="413"/>
      <c r="T467" s="225"/>
      <c r="U467" s="225"/>
      <c r="V467" s="225"/>
      <c r="W467" s="225"/>
      <c r="X467" s="225"/>
      <c r="Y467" s="225"/>
      <c r="Z467" s="225"/>
    </row>
    <row r="468">
      <c r="A468" s="427" t="s">
        <v>4432</v>
      </c>
      <c r="B468" s="427" t="s">
        <v>3597</v>
      </c>
      <c r="C468" s="427" t="s">
        <v>4433</v>
      </c>
      <c r="D468" s="226" t="s">
        <v>2381</v>
      </c>
      <c r="E468" s="226" t="s">
        <v>2084</v>
      </c>
      <c r="F468" s="226">
        <v>5500.0</v>
      </c>
      <c r="G468" s="226" t="s">
        <v>1750</v>
      </c>
      <c r="H468" s="226" t="s">
        <v>2106</v>
      </c>
      <c r="I468" s="226" t="s">
        <v>2333</v>
      </c>
      <c r="J468" s="428">
        <v>1650.0</v>
      </c>
      <c r="K468" s="428">
        <v>2450.0</v>
      </c>
      <c r="L468" s="428">
        <v>3550.0</v>
      </c>
      <c r="M468" s="226" t="s">
        <v>4436</v>
      </c>
      <c r="N468" s="375"/>
      <c r="O468" s="375"/>
      <c r="P468" s="226" t="s">
        <v>2083</v>
      </c>
      <c r="Q468" s="428" t="s">
        <v>222</v>
      </c>
      <c r="R468" s="439"/>
      <c r="S468" s="413"/>
      <c r="T468" s="225"/>
      <c r="U468" s="225"/>
      <c r="V468" s="225"/>
      <c r="W468" s="225"/>
      <c r="X468" s="225"/>
      <c r="Y468" s="225"/>
      <c r="Z468" s="225"/>
    </row>
    <row r="469">
      <c r="A469" s="427" t="s">
        <v>4437</v>
      </c>
      <c r="B469" s="427" t="s">
        <v>3597</v>
      </c>
      <c r="C469" s="427" t="s">
        <v>4438</v>
      </c>
      <c r="D469" s="226" t="s">
        <v>3407</v>
      </c>
      <c r="E469" s="226" t="s">
        <v>2084</v>
      </c>
      <c r="F469" s="226">
        <v>5500.0</v>
      </c>
      <c r="G469" s="226" t="s">
        <v>1750</v>
      </c>
      <c r="H469" s="226" t="s">
        <v>2106</v>
      </c>
      <c r="I469" s="226" t="s">
        <v>2333</v>
      </c>
      <c r="J469" s="428">
        <v>550.0</v>
      </c>
      <c r="K469" s="428">
        <v>800.0</v>
      </c>
      <c r="L469" s="428">
        <v>1200.0</v>
      </c>
      <c r="M469" s="226" t="s">
        <v>4439</v>
      </c>
      <c r="N469" s="226" t="s">
        <v>4440</v>
      </c>
      <c r="O469" s="226">
        <v>168.0</v>
      </c>
      <c r="P469" s="226" t="s">
        <v>2083</v>
      </c>
      <c r="Q469" s="428" t="s">
        <v>3410</v>
      </c>
      <c r="R469" s="428" t="s">
        <v>4441</v>
      </c>
      <c r="S469" s="413"/>
      <c r="T469" s="225"/>
      <c r="U469" s="225"/>
      <c r="V469" s="225"/>
      <c r="W469" s="225"/>
      <c r="X469" s="225"/>
      <c r="Y469" s="225"/>
      <c r="Z469" s="225"/>
    </row>
    <row r="470">
      <c r="A470" s="427" t="s">
        <v>4442</v>
      </c>
      <c r="B470" s="427" t="s">
        <v>3597</v>
      </c>
      <c r="C470" s="427" t="s">
        <v>4443</v>
      </c>
      <c r="D470" s="226" t="s">
        <v>2764</v>
      </c>
      <c r="E470" s="226" t="s">
        <v>84</v>
      </c>
      <c r="F470" s="226">
        <v>5500.0</v>
      </c>
      <c r="G470" s="226" t="s">
        <v>1750</v>
      </c>
      <c r="H470" s="226" t="s">
        <v>2106</v>
      </c>
      <c r="I470" s="226" t="s">
        <v>2333</v>
      </c>
      <c r="J470" s="428">
        <v>1200.0</v>
      </c>
      <c r="K470" s="428">
        <v>1800.0</v>
      </c>
      <c r="L470" s="428">
        <v>2600.0</v>
      </c>
      <c r="M470" s="226" t="s">
        <v>4444</v>
      </c>
      <c r="N470" s="226" t="s">
        <v>4445</v>
      </c>
      <c r="O470" s="375"/>
      <c r="P470" s="226" t="s">
        <v>2083</v>
      </c>
      <c r="Q470" s="428" t="s">
        <v>222</v>
      </c>
      <c r="R470" s="428" t="s">
        <v>4446</v>
      </c>
      <c r="S470" s="413"/>
      <c r="T470" s="225"/>
      <c r="U470" s="225"/>
      <c r="V470" s="225"/>
      <c r="W470" s="225"/>
      <c r="X470" s="225"/>
      <c r="Y470" s="225"/>
      <c r="Z470" s="225"/>
    </row>
    <row r="471">
      <c r="A471" s="427" t="s">
        <v>4447</v>
      </c>
      <c r="B471" s="427" t="s">
        <v>3597</v>
      </c>
      <c r="C471" s="427" t="s">
        <v>4448</v>
      </c>
      <c r="D471" s="226" t="s">
        <v>2764</v>
      </c>
      <c r="E471" s="226" t="s">
        <v>84</v>
      </c>
      <c r="F471" s="226">
        <v>5500.0</v>
      </c>
      <c r="G471" s="226" t="s">
        <v>1750</v>
      </c>
      <c r="H471" s="226" t="s">
        <v>2106</v>
      </c>
      <c r="I471" s="226" t="s">
        <v>2333</v>
      </c>
      <c r="J471" s="428">
        <v>2400.0</v>
      </c>
      <c r="K471" s="428">
        <v>3500.0</v>
      </c>
      <c r="L471" s="428">
        <v>5000.0</v>
      </c>
      <c r="M471" s="226" t="s">
        <v>4449</v>
      </c>
      <c r="N471" s="226" t="s">
        <v>4445</v>
      </c>
      <c r="O471" s="375"/>
      <c r="P471" s="226" t="s">
        <v>2083</v>
      </c>
      <c r="Q471" s="428" t="s">
        <v>222</v>
      </c>
      <c r="R471" s="428" t="s">
        <v>4446</v>
      </c>
      <c r="S471" s="413"/>
      <c r="T471" s="225"/>
      <c r="U471" s="225"/>
      <c r="V471" s="225"/>
      <c r="W471" s="225"/>
      <c r="X471" s="225"/>
      <c r="Y471" s="225"/>
      <c r="Z471" s="225"/>
    </row>
    <row r="472">
      <c r="A472" s="427" t="s">
        <v>4450</v>
      </c>
      <c r="B472" s="427" t="s">
        <v>3597</v>
      </c>
      <c r="C472" s="427" t="s">
        <v>4451</v>
      </c>
      <c r="D472" s="226" t="s">
        <v>2764</v>
      </c>
      <c r="E472" s="226" t="s">
        <v>84</v>
      </c>
      <c r="F472" s="226">
        <v>5500.0</v>
      </c>
      <c r="G472" s="226" t="s">
        <v>1750</v>
      </c>
      <c r="H472" s="226" t="s">
        <v>2106</v>
      </c>
      <c r="I472" s="226" t="s">
        <v>2333</v>
      </c>
      <c r="J472" s="428">
        <v>850.0</v>
      </c>
      <c r="K472" s="428">
        <v>1250.0</v>
      </c>
      <c r="L472" s="428">
        <v>1850.0</v>
      </c>
      <c r="M472" s="226" t="s">
        <v>4452</v>
      </c>
      <c r="N472" s="226" t="s">
        <v>4445</v>
      </c>
      <c r="O472" s="375"/>
      <c r="P472" s="226" t="s">
        <v>2083</v>
      </c>
      <c r="Q472" s="428" t="s">
        <v>222</v>
      </c>
      <c r="R472" s="428" t="s">
        <v>4446</v>
      </c>
      <c r="S472" s="413"/>
      <c r="T472" s="225"/>
      <c r="U472" s="225"/>
      <c r="V472" s="225"/>
      <c r="W472" s="225"/>
      <c r="X472" s="225"/>
      <c r="Y472" s="225"/>
      <c r="Z472" s="225"/>
    </row>
    <row r="473">
      <c r="A473" s="427" t="s">
        <v>4453</v>
      </c>
      <c r="B473" s="427" t="s">
        <v>3597</v>
      </c>
      <c r="C473" s="427" t="s">
        <v>4454</v>
      </c>
      <c r="D473" s="226" t="s">
        <v>2764</v>
      </c>
      <c r="E473" s="226" t="s">
        <v>84</v>
      </c>
      <c r="F473" s="226">
        <v>5500.0</v>
      </c>
      <c r="G473" s="226" t="s">
        <v>1750</v>
      </c>
      <c r="H473" s="226" t="s">
        <v>2106</v>
      </c>
      <c r="I473" s="226" t="s">
        <v>2333</v>
      </c>
      <c r="J473" s="428">
        <v>1650.0</v>
      </c>
      <c r="K473" s="428">
        <v>2450.0</v>
      </c>
      <c r="L473" s="428">
        <v>3550.0</v>
      </c>
      <c r="M473" s="226" t="s">
        <v>4455</v>
      </c>
      <c r="N473" s="226" t="s">
        <v>4456</v>
      </c>
      <c r="O473" s="375"/>
      <c r="P473" s="226" t="s">
        <v>2083</v>
      </c>
      <c r="Q473" s="428" t="s">
        <v>222</v>
      </c>
      <c r="R473" s="428" t="s">
        <v>4457</v>
      </c>
      <c r="S473" s="413"/>
      <c r="T473" s="225"/>
      <c r="U473" s="225"/>
      <c r="V473" s="225"/>
      <c r="W473" s="225"/>
      <c r="X473" s="225"/>
      <c r="Y473" s="225"/>
      <c r="Z473" s="225"/>
    </row>
    <row r="474">
      <c r="A474" s="427" t="s">
        <v>4458</v>
      </c>
      <c r="B474" s="427" t="s">
        <v>3597</v>
      </c>
      <c r="C474" s="427" t="s">
        <v>4459</v>
      </c>
      <c r="D474" s="226" t="s">
        <v>2764</v>
      </c>
      <c r="E474" s="226" t="s">
        <v>84</v>
      </c>
      <c r="F474" s="226">
        <v>5500.0</v>
      </c>
      <c r="G474" s="226" t="s">
        <v>1750</v>
      </c>
      <c r="H474" s="226" t="s">
        <v>2106</v>
      </c>
      <c r="I474" s="226" t="s">
        <v>2333</v>
      </c>
      <c r="J474" s="428">
        <v>3500.0</v>
      </c>
      <c r="K474" s="428">
        <v>5000.0</v>
      </c>
      <c r="L474" s="428">
        <v>7500.0</v>
      </c>
      <c r="M474" s="226" t="s">
        <v>4460</v>
      </c>
      <c r="N474" s="226" t="s">
        <v>4456</v>
      </c>
      <c r="O474" s="375"/>
      <c r="P474" s="226" t="s">
        <v>2083</v>
      </c>
      <c r="Q474" s="428" t="s">
        <v>222</v>
      </c>
      <c r="R474" s="428" t="s">
        <v>4457</v>
      </c>
      <c r="S474" s="413"/>
      <c r="T474" s="225"/>
      <c r="U474" s="225"/>
      <c r="V474" s="225"/>
      <c r="W474" s="225"/>
      <c r="X474" s="225"/>
      <c r="Y474" s="225"/>
      <c r="Z474" s="225"/>
    </row>
    <row r="475">
      <c r="A475" s="427" t="s">
        <v>4461</v>
      </c>
      <c r="B475" s="427" t="s">
        <v>3597</v>
      </c>
      <c r="C475" s="427" t="s">
        <v>4462</v>
      </c>
      <c r="D475" s="226" t="s">
        <v>2764</v>
      </c>
      <c r="E475" s="226" t="s">
        <v>84</v>
      </c>
      <c r="F475" s="226">
        <v>5500.0</v>
      </c>
      <c r="G475" s="226" t="s">
        <v>1750</v>
      </c>
      <c r="H475" s="226" t="s">
        <v>2106</v>
      </c>
      <c r="I475" s="226" t="s">
        <v>2333</v>
      </c>
      <c r="J475" s="428">
        <v>2500.0</v>
      </c>
      <c r="K475" s="428">
        <v>3500.0</v>
      </c>
      <c r="L475" s="428">
        <v>5000.0</v>
      </c>
      <c r="M475" s="226" t="s">
        <v>4464</v>
      </c>
      <c r="N475" s="226" t="s">
        <v>4456</v>
      </c>
      <c r="O475" s="375"/>
      <c r="P475" s="226" t="s">
        <v>2083</v>
      </c>
      <c r="Q475" s="428" t="s">
        <v>222</v>
      </c>
      <c r="R475" s="428" t="s">
        <v>4457</v>
      </c>
      <c r="S475" s="413"/>
      <c r="T475" s="225"/>
      <c r="U475" s="225"/>
      <c r="V475" s="225"/>
      <c r="W475" s="225"/>
      <c r="X475" s="225"/>
      <c r="Y475" s="225"/>
      <c r="Z475" s="225"/>
    </row>
    <row r="476">
      <c r="A476" s="427" t="s">
        <v>4466</v>
      </c>
      <c r="B476" s="427" t="s">
        <v>3597</v>
      </c>
      <c r="C476" s="427" t="s">
        <v>4467</v>
      </c>
      <c r="D476" s="226" t="s">
        <v>2381</v>
      </c>
      <c r="E476" s="226" t="s">
        <v>2084</v>
      </c>
      <c r="F476" s="226">
        <v>5500.0</v>
      </c>
      <c r="G476" s="226" t="s">
        <v>1750</v>
      </c>
      <c r="H476" s="226" t="s">
        <v>2106</v>
      </c>
      <c r="I476" s="226" t="s">
        <v>2333</v>
      </c>
      <c r="J476" s="428">
        <v>4500.0</v>
      </c>
      <c r="K476" s="428">
        <v>6500.0</v>
      </c>
      <c r="L476" s="428">
        <v>9500.0</v>
      </c>
      <c r="M476" s="226" t="s">
        <v>4469</v>
      </c>
      <c r="N476" s="375"/>
      <c r="O476" s="375"/>
      <c r="P476" s="226" t="s">
        <v>2083</v>
      </c>
      <c r="Q476" s="428" t="s">
        <v>222</v>
      </c>
      <c r="R476" s="439"/>
      <c r="S476" s="413"/>
      <c r="T476" s="225"/>
      <c r="U476" s="225"/>
      <c r="V476" s="225"/>
      <c r="W476" s="225"/>
      <c r="X476" s="225"/>
      <c r="Y476" s="225"/>
      <c r="Z476" s="225"/>
    </row>
    <row r="477">
      <c r="A477" s="427" t="s">
        <v>2255</v>
      </c>
      <c r="B477" s="427" t="s">
        <v>3597</v>
      </c>
      <c r="C477" s="427" t="s">
        <v>4470</v>
      </c>
      <c r="D477" s="226" t="s">
        <v>2381</v>
      </c>
      <c r="E477" s="226" t="s">
        <v>2084</v>
      </c>
      <c r="F477" s="226">
        <v>5500.0</v>
      </c>
      <c r="G477" s="226" t="s">
        <v>1750</v>
      </c>
      <c r="H477" s="226" t="s">
        <v>2106</v>
      </c>
      <c r="I477" s="226" t="s">
        <v>2333</v>
      </c>
      <c r="J477" s="439"/>
      <c r="K477" s="439"/>
      <c r="L477" s="439"/>
      <c r="M477" s="226" t="s">
        <v>4471</v>
      </c>
      <c r="N477" s="375"/>
      <c r="O477" s="375"/>
      <c r="P477" s="226" t="s">
        <v>2083</v>
      </c>
      <c r="Q477" s="428" t="s">
        <v>222</v>
      </c>
      <c r="R477" s="439"/>
      <c r="S477" s="413"/>
      <c r="T477" s="225"/>
      <c r="U477" s="225"/>
      <c r="V477" s="225"/>
      <c r="W477" s="225"/>
      <c r="X477" s="225"/>
      <c r="Y477" s="225"/>
      <c r="Z477" s="225"/>
    </row>
    <row r="478">
      <c r="A478" s="427" t="s">
        <v>4472</v>
      </c>
      <c r="B478" s="427" t="s">
        <v>3597</v>
      </c>
      <c r="C478" s="427" t="s">
        <v>4473</v>
      </c>
      <c r="D478" s="226" t="s">
        <v>3407</v>
      </c>
      <c r="E478" s="226" t="s">
        <v>2084</v>
      </c>
      <c r="F478" s="226">
        <v>5500.0</v>
      </c>
      <c r="G478" s="226" t="s">
        <v>1750</v>
      </c>
      <c r="H478" s="226" t="s">
        <v>2106</v>
      </c>
      <c r="I478" s="226" t="s">
        <v>2333</v>
      </c>
      <c r="J478" s="428">
        <v>42.0</v>
      </c>
      <c r="K478" s="428">
        <v>48.5</v>
      </c>
      <c r="L478" s="428">
        <v>55.0</v>
      </c>
      <c r="M478" s="226" t="s">
        <v>4474</v>
      </c>
      <c r="N478" s="226" t="s">
        <v>4475</v>
      </c>
      <c r="O478" s="226">
        <v>336.0</v>
      </c>
      <c r="P478" s="226" t="s">
        <v>2083</v>
      </c>
      <c r="Q478" s="428" t="s">
        <v>209</v>
      </c>
      <c r="R478" s="439"/>
      <c r="S478" s="413"/>
      <c r="T478" s="225"/>
      <c r="U478" s="225"/>
      <c r="V478" s="225"/>
      <c r="W478" s="225"/>
      <c r="X478" s="225"/>
      <c r="Y478" s="225"/>
      <c r="Z478" s="225"/>
    </row>
    <row r="479">
      <c r="A479" s="427" t="s">
        <v>4476</v>
      </c>
      <c r="B479" s="427" t="s">
        <v>3597</v>
      </c>
      <c r="C479" s="427" t="s">
        <v>4477</v>
      </c>
      <c r="D479" s="226" t="s">
        <v>3407</v>
      </c>
      <c r="E479" s="226" t="s">
        <v>2084</v>
      </c>
      <c r="F479" s="226">
        <v>5500.0</v>
      </c>
      <c r="G479" s="226" t="s">
        <v>1750</v>
      </c>
      <c r="H479" s="226" t="s">
        <v>2106</v>
      </c>
      <c r="I479" s="226" t="s">
        <v>2333</v>
      </c>
      <c r="J479" s="428">
        <v>26.0</v>
      </c>
      <c r="K479" s="428">
        <v>30.0</v>
      </c>
      <c r="L479" s="428">
        <v>34.0</v>
      </c>
      <c r="M479" s="226" t="s">
        <v>4478</v>
      </c>
      <c r="N479" s="226" t="s">
        <v>4479</v>
      </c>
      <c r="O479" s="226">
        <v>168.0</v>
      </c>
      <c r="P479" s="226" t="s">
        <v>2083</v>
      </c>
      <c r="Q479" s="428" t="s">
        <v>3410</v>
      </c>
      <c r="R479" s="428" t="s">
        <v>4480</v>
      </c>
      <c r="S479" s="413"/>
      <c r="T479" s="225"/>
      <c r="U479" s="225"/>
      <c r="V479" s="225"/>
      <c r="W479" s="225"/>
      <c r="X479" s="225"/>
      <c r="Y479" s="225"/>
      <c r="Z479" s="225"/>
    </row>
    <row r="480">
      <c r="A480" s="427" t="s">
        <v>4481</v>
      </c>
      <c r="B480" s="427" t="s">
        <v>3597</v>
      </c>
      <c r="C480" s="427" t="s">
        <v>4482</v>
      </c>
      <c r="D480" s="226" t="s">
        <v>3407</v>
      </c>
      <c r="E480" s="226" t="s">
        <v>2084</v>
      </c>
      <c r="F480" s="226">
        <v>5500.0</v>
      </c>
      <c r="G480" s="226" t="s">
        <v>1750</v>
      </c>
      <c r="H480" s="226" t="s">
        <v>2106</v>
      </c>
      <c r="I480" s="226" t="s">
        <v>2333</v>
      </c>
      <c r="J480" s="428">
        <v>7.0</v>
      </c>
      <c r="K480" s="428">
        <v>8.0</v>
      </c>
      <c r="L480" s="428">
        <v>9.0</v>
      </c>
      <c r="M480" s="226" t="s">
        <v>4483</v>
      </c>
      <c r="N480" s="226" t="s">
        <v>4484</v>
      </c>
      <c r="O480" s="226">
        <v>168.0</v>
      </c>
      <c r="P480" s="226" t="s">
        <v>2083</v>
      </c>
      <c r="Q480" s="428" t="s">
        <v>3410</v>
      </c>
      <c r="R480" s="428" t="s">
        <v>4485</v>
      </c>
      <c r="S480" s="413"/>
      <c r="T480" s="225"/>
      <c r="U480" s="225"/>
      <c r="V480" s="225"/>
      <c r="W480" s="225"/>
      <c r="X480" s="225"/>
      <c r="Y480" s="225"/>
      <c r="Z480" s="225"/>
    </row>
    <row r="481">
      <c r="A481" s="427" t="s">
        <v>4486</v>
      </c>
      <c r="B481" s="427" t="s">
        <v>3597</v>
      </c>
      <c r="C481" s="427" t="s">
        <v>4487</v>
      </c>
      <c r="D481" s="226" t="s">
        <v>2451</v>
      </c>
      <c r="E481" s="226" t="s">
        <v>84</v>
      </c>
      <c r="F481" s="226">
        <v>5500.0</v>
      </c>
      <c r="G481" s="226" t="s">
        <v>1750</v>
      </c>
      <c r="H481" s="226" t="s">
        <v>2106</v>
      </c>
      <c r="I481" s="226" t="s">
        <v>2333</v>
      </c>
      <c r="J481" s="428">
        <v>2500.0</v>
      </c>
      <c r="K481" s="428">
        <v>3500.0</v>
      </c>
      <c r="L481" s="428">
        <v>5000.0</v>
      </c>
      <c r="M481" s="226" t="s">
        <v>4488</v>
      </c>
      <c r="N481" s="375"/>
      <c r="O481" s="375"/>
      <c r="P481" s="226" t="s">
        <v>2083</v>
      </c>
      <c r="Q481" s="428" t="s">
        <v>222</v>
      </c>
      <c r="R481" s="439"/>
      <c r="S481" s="413"/>
      <c r="T481" s="225"/>
      <c r="U481" s="225"/>
      <c r="V481" s="225"/>
      <c r="W481" s="225"/>
      <c r="X481" s="225"/>
      <c r="Y481" s="225"/>
      <c r="Z481" s="225"/>
    </row>
    <row r="482">
      <c r="A482" s="427" t="s">
        <v>4489</v>
      </c>
      <c r="B482" s="427" t="s">
        <v>3597</v>
      </c>
      <c r="C482" s="427" t="s">
        <v>4490</v>
      </c>
      <c r="D482" s="226" t="s">
        <v>2764</v>
      </c>
      <c r="E482" s="226" t="s">
        <v>84</v>
      </c>
      <c r="F482" s="226">
        <v>5500.0</v>
      </c>
      <c r="G482" s="226" t="s">
        <v>1750</v>
      </c>
      <c r="H482" s="226" t="s">
        <v>2106</v>
      </c>
      <c r="I482" s="226" t="s">
        <v>2333</v>
      </c>
      <c r="J482" s="428">
        <v>1200.0</v>
      </c>
      <c r="K482" s="428">
        <v>1800.0</v>
      </c>
      <c r="L482" s="428">
        <v>2600.0</v>
      </c>
      <c r="M482" s="226" t="s">
        <v>4491</v>
      </c>
      <c r="N482" s="226" t="s">
        <v>4492</v>
      </c>
      <c r="O482" s="375"/>
      <c r="P482" s="226" t="s">
        <v>2083</v>
      </c>
      <c r="Q482" s="428" t="s">
        <v>222</v>
      </c>
      <c r="R482" s="428" t="s">
        <v>4493</v>
      </c>
      <c r="S482" s="413"/>
      <c r="T482" s="225"/>
      <c r="U482" s="225"/>
      <c r="V482" s="225"/>
      <c r="W482" s="225"/>
      <c r="X482" s="225"/>
      <c r="Y482" s="225"/>
      <c r="Z482" s="225"/>
    </row>
    <row r="483">
      <c r="A483" s="427" t="s">
        <v>4494</v>
      </c>
      <c r="B483" s="427" t="s">
        <v>3597</v>
      </c>
      <c r="C483" s="427" t="s">
        <v>4495</v>
      </c>
      <c r="D483" s="226" t="s">
        <v>2764</v>
      </c>
      <c r="E483" s="226" t="s">
        <v>84</v>
      </c>
      <c r="F483" s="226">
        <v>5500.0</v>
      </c>
      <c r="G483" s="226" t="s">
        <v>1750</v>
      </c>
      <c r="H483" s="226" t="s">
        <v>2106</v>
      </c>
      <c r="I483" s="226" t="s">
        <v>2333</v>
      </c>
      <c r="J483" s="428">
        <v>2500.0</v>
      </c>
      <c r="K483" s="428">
        <v>3600.0</v>
      </c>
      <c r="L483" s="428">
        <v>5200.0</v>
      </c>
      <c r="M483" s="226" t="s">
        <v>4496</v>
      </c>
      <c r="N483" s="226" t="s">
        <v>4492</v>
      </c>
      <c r="O483" s="375"/>
      <c r="P483" s="226" t="s">
        <v>2083</v>
      </c>
      <c r="Q483" s="428" t="s">
        <v>222</v>
      </c>
      <c r="R483" s="428" t="s">
        <v>4493</v>
      </c>
      <c r="S483" s="413"/>
      <c r="T483" s="225"/>
      <c r="U483" s="225"/>
      <c r="V483" s="225"/>
      <c r="W483" s="225"/>
      <c r="X483" s="225"/>
      <c r="Y483" s="225"/>
      <c r="Z483" s="225"/>
    </row>
    <row r="484">
      <c r="A484" s="427" t="s">
        <v>4497</v>
      </c>
      <c r="B484" s="427" t="s">
        <v>3597</v>
      </c>
      <c r="C484" s="427" t="s">
        <v>4498</v>
      </c>
      <c r="D484" s="226" t="s">
        <v>2764</v>
      </c>
      <c r="E484" s="226" t="s">
        <v>84</v>
      </c>
      <c r="F484" s="226">
        <v>5500.0</v>
      </c>
      <c r="G484" s="226" t="s">
        <v>1750</v>
      </c>
      <c r="H484" s="226" t="s">
        <v>2106</v>
      </c>
      <c r="I484" s="226" t="s">
        <v>2333</v>
      </c>
      <c r="J484" s="428">
        <v>5000.0</v>
      </c>
      <c r="K484" s="428">
        <v>7500.0</v>
      </c>
      <c r="L484" s="428">
        <v>11000.0</v>
      </c>
      <c r="M484" s="226" t="s">
        <v>4499</v>
      </c>
      <c r="N484" s="226" t="s">
        <v>4492</v>
      </c>
      <c r="O484" s="375"/>
      <c r="P484" s="226" t="s">
        <v>2083</v>
      </c>
      <c r="Q484" s="428" t="s">
        <v>222</v>
      </c>
      <c r="R484" s="428" t="s">
        <v>4493</v>
      </c>
      <c r="S484" s="413"/>
      <c r="T484" s="225"/>
      <c r="U484" s="225"/>
      <c r="V484" s="225"/>
      <c r="W484" s="225"/>
      <c r="X484" s="225"/>
      <c r="Y484" s="225"/>
      <c r="Z484" s="225"/>
    </row>
    <row r="485">
      <c r="A485" s="427" t="s">
        <v>4500</v>
      </c>
      <c r="B485" s="427" t="s">
        <v>3597</v>
      </c>
      <c r="C485" s="427" t="s">
        <v>4501</v>
      </c>
      <c r="D485" s="226" t="s">
        <v>3407</v>
      </c>
      <c r="E485" s="226" t="s">
        <v>2084</v>
      </c>
      <c r="F485" s="226">
        <v>5500.0</v>
      </c>
      <c r="G485" s="226" t="s">
        <v>1750</v>
      </c>
      <c r="H485" s="226" t="s">
        <v>2106</v>
      </c>
      <c r="I485" s="226" t="s">
        <v>2333</v>
      </c>
      <c r="J485" s="428">
        <v>42.0</v>
      </c>
      <c r="K485" s="428">
        <v>48.5</v>
      </c>
      <c r="L485" s="428">
        <v>55.0</v>
      </c>
      <c r="M485" s="226" t="s">
        <v>4503</v>
      </c>
      <c r="N485" s="226" t="s">
        <v>4504</v>
      </c>
      <c r="O485" s="226">
        <v>48.0</v>
      </c>
      <c r="P485" s="226" t="s">
        <v>2083</v>
      </c>
      <c r="Q485" s="428" t="s">
        <v>3410</v>
      </c>
      <c r="R485" s="428" t="s">
        <v>4505</v>
      </c>
      <c r="S485" s="413"/>
      <c r="T485" s="225"/>
      <c r="U485" s="225"/>
      <c r="V485" s="225"/>
      <c r="W485" s="225"/>
      <c r="X485" s="225"/>
      <c r="Y485" s="225"/>
      <c r="Z485" s="225"/>
    </row>
    <row r="486">
      <c r="A486" s="427" t="s">
        <v>4507</v>
      </c>
      <c r="B486" s="427" t="s">
        <v>3597</v>
      </c>
      <c r="C486" s="427" t="s">
        <v>4509</v>
      </c>
      <c r="D486" s="226" t="s">
        <v>3407</v>
      </c>
      <c r="E486" s="226" t="s">
        <v>2084</v>
      </c>
      <c r="F486" s="226">
        <v>5500.0</v>
      </c>
      <c r="G486" s="226" t="s">
        <v>1750</v>
      </c>
      <c r="H486" s="226" t="s">
        <v>2106</v>
      </c>
      <c r="I486" s="226" t="s">
        <v>2333</v>
      </c>
      <c r="J486" s="428">
        <v>50.0</v>
      </c>
      <c r="K486" s="428">
        <v>60.0</v>
      </c>
      <c r="L486" s="428">
        <v>70.0</v>
      </c>
      <c r="M486" s="226" t="s">
        <v>4510</v>
      </c>
      <c r="N486" s="226" t="s">
        <v>4511</v>
      </c>
      <c r="O486" s="226">
        <v>168.0</v>
      </c>
      <c r="P486" s="226" t="s">
        <v>2083</v>
      </c>
      <c r="Q486" s="428" t="s">
        <v>3410</v>
      </c>
      <c r="R486" s="428" t="s">
        <v>4512</v>
      </c>
      <c r="S486" s="413"/>
      <c r="T486" s="225"/>
      <c r="U486" s="225"/>
      <c r="V486" s="225"/>
      <c r="W486" s="225"/>
      <c r="X486" s="225"/>
      <c r="Y486" s="225"/>
      <c r="Z486" s="225"/>
    </row>
    <row r="487">
      <c r="A487" s="427" t="s">
        <v>4513</v>
      </c>
      <c r="B487" s="427" t="s">
        <v>3597</v>
      </c>
      <c r="C487" s="427" t="s">
        <v>4514</v>
      </c>
      <c r="D487" s="226" t="s">
        <v>2764</v>
      </c>
      <c r="E487" s="226" t="s">
        <v>84</v>
      </c>
      <c r="F487" s="226">
        <v>5500.0</v>
      </c>
      <c r="G487" s="226" t="s">
        <v>1750</v>
      </c>
      <c r="H487" s="226" t="s">
        <v>2106</v>
      </c>
      <c r="I487" s="226" t="s">
        <v>2333</v>
      </c>
      <c r="J487" s="428">
        <v>350.0</v>
      </c>
      <c r="K487" s="428">
        <v>500.0</v>
      </c>
      <c r="L487" s="428">
        <v>750.0</v>
      </c>
      <c r="M487" s="226" t="s">
        <v>4515</v>
      </c>
      <c r="N487" s="226" t="s">
        <v>4516</v>
      </c>
      <c r="O487" s="375"/>
      <c r="P487" s="226" t="s">
        <v>2083</v>
      </c>
      <c r="Q487" s="428" t="s">
        <v>222</v>
      </c>
      <c r="R487" s="428" t="s">
        <v>4517</v>
      </c>
      <c r="S487" s="413"/>
      <c r="T487" s="225"/>
      <c r="U487" s="225"/>
      <c r="V487" s="225"/>
      <c r="W487" s="225"/>
      <c r="X487" s="225"/>
      <c r="Y487" s="225"/>
      <c r="Z487" s="225"/>
    </row>
    <row r="488">
      <c r="A488" s="427" t="s">
        <v>4518</v>
      </c>
      <c r="B488" s="427" t="s">
        <v>3597</v>
      </c>
      <c r="C488" s="427" t="s">
        <v>4519</v>
      </c>
      <c r="D488" s="226" t="s">
        <v>2764</v>
      </c>
      <c r="E488" s="226" t="s">
        <v>84</v>
      </c>
      <c r="F488" s="226">
        <v>5500.0</v>
      </c>
      <c r="G488" s="226" t="s">
        <v>1750</v>
      </c>
      <c r="H488" s="226" t="s">
        <v>2106</v>
      </c>
      <c r="I488" s="226" t="s">
        <v>2333</v>
      </c>
      <c r="J488" s="428">
        <v>650.0</v>
      </c>
      <c r="K488" s="428">
        <v>950.0</v>
      </c>
      <c r="L488" s="428">
        <v>1450.0</v>
      </c>
      <c r="M488" s="226" t="s">
        <v>4520</v>
      </c>
      <c r="N488" s="226" t="s">
        <v>4516</v>
      </c>
      <c r="O488" s="375"/>
      <c r="P488" s="226" t="s">
        <v>2083</v>
      </c>
      <c r="Q488" s="428" t="s">
        <v>222</v>
      </c>
      <c r="R488" s="428" t="s">
        <v>4517</v>
      </c>
      <c r="S488" s="413"/>
      <c r="T488" s="225"/>
      <c r="U488" s="225"/>
      <c r="V488" s="225"/>
      <c r="W488" s="225"/>
      <c r="X488" s="225"/>
      <c r="Y488" s="225"/>
      <c r="Z488" s="225"/>
    </row>
    <row r="489">
      <c r="A489" s="427" t="s">
        <v>4521</v>
      </c>
      <c r="B489" s="427" t="s">
        <v>3597</v>
      </c>
      <c r="C489" s="427" t="s">
        <v>4522</v>
      </c>
      <c r="D489" s="226" t="s">
        <v>2764</v>
      </c>
      <c r="E489" s="226" t="s">
        <v>84</v>
      </c>
      <c r="F489" s="226">
        <v>5500.0</v>
      </c>
      <c r="G489" s="226" t="s">
        <v>1750</v>
      </c>
      <c r="H489" s="226" t="s">
        <v>2106</v>
      </c>
      <c r="I489" s="226" t="s">
        <v>2333</v>
      </c>
      <c r="J489" s="428">
        <v>1250.0</v>
      </c>
      <c r="K489" s="428">
        <v>1850.0</v>
      </c>
      <c r="L489" s="428">
        <v>2650.0</v>
      </c>
      <c r="M489" s="226" t="s">
        <v>4523</v>
      </c>
      <c r="N489" s="226" t="s">
        <v>4516</v>
      </c>
      <c r="O489" s="375"/>
      <c r="P489" s="226" t="s">
        <v>2083</v>
      </c>
      <c r="Q489" s="428" t="s">
        <v>222</v>
      </c>
      <c r="R489" s="428" t="s">
        <v>4517</v>
      </c>
      <c r="S489" s="413"/>
      <c r="T489" s="225"/>
      <c r="U489" s="225"/>
      <c r="V489" s="225"/>
      <c r="W489" s="225"/>
      <c r="X489" s="225"/>
      <c r="Y489" s="225"/>
      <c r="Z489" s="225"/>
    </row>
    <row r="490">
      <c r="A490" s="427" t="s">
        <v>4524</v>
      </c>
      <c r="B490" s="427" t="s">
        <v>3626</v>
      </c>
      <c r="C490" s="427" t="s">
        <v>4525</v>
      </c>
      <c r="D490" s="226" t="s">
        <v>3407</v>
      </c>
      <c r="E490" s="226" t="s">
        <v>2084</v>
      </c>
      <c r="F490" s="226">
        <v>5500.0</v>
      </c>
      <c r="G490" s="226" t="s">
        <v>1750</v>
      </c>
      <c r="H490" s="226" t="s">
        <v>2106</v>
      </c>
      <c r="I490" s="226" t="s">
        <v>2333</v>
      </c>
      <c r="J490" s="428">
        <v>45.0</v>
      </c>
      <c r="K490" s="428">
        <v>55.0</v>
      </c>
      <c r="L490" s="428">
        <v>70.0</v>
      </c>
      <c r="M490" s="226" t="s">
        <v>4526</v>
      </c>
      <c r="N490" s="375"/>
      <c r="O490" s="375"/>
      <c r="P490" s="226" t="s">
        <v>2453</v>
      </c>
      <c r="Q490" s="428" t="s">
        <v>306</v>
      </c>
      <c r="R490" s="439"/>
      <c r="S490" s="413"/>
      <c r="T490" s="225"/>
      <c r="U490" s="225"/>
      <c r="V490" s="225"/>
      <c r="W490" s="225"/>
      <c r="X490" s="225"/>
      <c r="Y490" s="225"/>
      <c r="Z490" s="225"/>
    </row>
    <row r="491">
      <c r="A491" s="427" t="s">
        <v>4527</v>
      </c>
      <c r="B491" s="427" t="s">
        <v>3626</v>
      </c>
      <c r="C491" s="427" t="s">
        <v>4528</v>
      </c>
      <c r="D491" s="226" t="s">
        <v>3407</v>
      </c>
      <c r="E491" s="226" t="s">
        <v>2084</v>
      </c>
      <c r="F491" s="226">
        <v>5500.0</v>
      </c>
      <c r="G491" s="226" t="s">
        <v>1750</v>
      </c>
      <c r="H491" s="226" t="s">
        <v>2106</v>
      </c>
      <c r="I491" s="226" t="s">
        <v>2333</v>
      </c>
      <c r="J491" s="428">
        <v>65.0</v>
      </c>
      <c r="K491" s="428">
        <v>85.0</v>
      </c>
      <c r="L491" s="428">
        <v>115.0</v>
      </c>
      <c r="M491" s="226" t="s">
        <v>4529</v>
      </c>
      <c r="N491" s="375"/>
      <c r="O491" s="375"/>
      <c r="P491" s="226" t="s">
        <v>2453</v>
      </c>
      <c r="Q491" s="428" t="s">
        <v>306</v>
      </c>
      <c r="R491" s="439"/>
      <c r="S491" s="413"/>
      <c r="T491" s="225"/>
      <c r="U491" s="225"/>
      <c r="V491" s="225"/>
      <c r="W491" s="225"/>
      <c r="X491" s="225"/>
      <c r="Y491" s="225"/>
      <c r="Z491" s="225"/>
    </row>
    <row r="492">
      <c r="A492" s="427" t="s">
        <v>4530</v>
      </c>
      <c r="B492" s="427" t="s">
        <v>3626</v>
      </c>
      <c r="C492" s="427" t="s">
        <v>4531</v>
      </c>
      <c r="D492" s="226" t="s">
        <v>3407</v>
      </c>
      <c r="E492" s="226" t="s">
        <v>2084</v>
      </c>
      <c r="F492" s="226">
        <v>5500.0</v>
      </c>
      <c r="G492" s="226" t="s">
        <v>1750</v>
      </c>
      <c r="H492" s="226" t="s">
        <v>2106</v>
      </c>
      <c r="I492" s="226" t="s">
        <v>2333</v>
      </c>
      <c r="J492" s="428">
        <v>40.0</v>
      </c>
      <c r="K492" s="428">
        <v>50.0</v>
      </c>
      <c r="L492" s="428">
        <v>65.0</v>
      </c>
      <c r="M492" s="226" t="s">
        <v>4532</v>
      </c>
      <c r="N492" s="375"/>
      <c r="O492" s="375"/>
      <c r="P492" s="226" t="s">
        <v>2453</v>
      </c>
      <c r="Q492" s="428" t="s">
        <v>256</v>
      </c>
      <c r="R492" s="439"/>
      <c r="S492" s="413"/>
      <c r="T492" s="225"/>
      <c r="U492" s="225"/>
      <c r="V492" s="225"/>
      <c r="W492" s="225"/>
      <c r="X492" s="225"/>
      <c r="Y492" s="225"/>
      <c r="Z492" s="225"/>
    </row>
    <row r="493">
      <c r="A493" s="427" t="s">
        <v>4533</v>
      </c>
      <c r="B493" s="427" t="s">
        <v>3626</v>
      </c>
      <c r="C493" s="427" t="s">
        <v>4534</v>
      </c>
      <c r="D493" s="226" t="s">
        <v>3407</v>
      </c>
      <c r="E493" s="226" t="s">
        <v>2084</v>
      </c>
      <c r="F493" s="226">
        <v>5500.0</v>
      </c>
      <c r="G493" s="226" t="s">
        <v>1750</v>
      </c>
      <c r="H493" s="226" t="s">
        <v>2106</v>
      </c>
      <c r="I493" s="226" t="s">
        <v>2333</v>
      </c>
      <c r="J493" s="428">
        <v>280.0</v>
      </c>
      <c r="K493" s="428">
        <v>350.0</v>
      </c>
      <c r="L493" s="428">
        <v>450.0</v>
      </c>
      <c r="M493" s="226" t="s">
        <v>4536</v>
      </c>
      <c r="N493" s="375"/>
      <c r="O493" s="375"/>
      <c r="P493" s="226" t="s">
        <v>2453</v>
      </c>
      <c r="Q493" s="428" t="s">
        <v>306</v>
      </c>
      <c r="R493" s="439"/>
      <c r="S493" s="413"/>
      <c r="T493" s="225"/>
      <c r="U493" s="225"/>
      <c r="V493" s="225"/>
      <c r="W493" s="225"/>
      <c r="X493" s="225"/>
      <c r="Y493" s="225"/>
      <c r="Z493" s="225"/>
    </row>
    <row r="494">
      <c r="A494" s="427" t="s">
        <v>4538</v>
      </c>
      <c r="B494" s="427" t="s">
        <v>3626</v>
      </c>
      <c r="C494" s="427" t="s">
        <v>4539</v>
      </c>
      <c r="D494" s="226" t="s">
        <v>3407</v>
      </c>
      <c r="E494" s="226" t="s">
        <v>2084</v>
      </c>
      <c r="F494" s="226">
        <v>5500.0</v>
      </c>
      <c r="G494" s="226" t="s">
        <v>1750</v>
      </c>
      <c r="H494" s="226" t="s">
        <v>2106</v>
      </c>
      <c r="I494" s="226" t="s">
        <v>2333</v>
      </c>
      <c r="J494" s="428">
        <v>45.0</v>
      </c>
      <c r="K494" s="428">
        <v>60.0</v>
      </c>
      <c r="L494" s="428">
        <v>80.0</v>
      </c>
      <c r="M494" s="226" t="s">
        <v>4541</v>
      </c>
      <c r="N494" s="375"/>
      <c r="O494" s="375"/>
      <c r="P494" s="226" t="s">
        <v>2453</v>
      </c>
      <c r="Q494" s="428" t="s">
        <v>306</v>
      </c>
      <c r="R494" s="439"/>
      <c r="S494" s="413"/>
      <c r="T494" s="225"/>
      <c r="U494" s="225"/>
      <c r="V494" s="225"/>
      <c r="W494" s="225"/>
      <c r="X494" s="225"/>
      <c r="Y494" s="225"/>
      <c r="Z494" s="225"/>
    </row>
    <row r="495">
      <c r="A495" s="427" t="s">
        <v>4542</v>
      </c>
      <c r="B495" s="427" t="s">
        <v>3626</v>
      </c>
      <c r="C495" s="427" t="s">
        <v>4543</v>
      </c>
      <c r="D495" s="226" t="s">
        <v>3407</v>
      </c>
      <c r="E495" s="226" t="s">
        <v>2084</v>
      </c>
      <c r="F495" s="226">
        <v>5500.0</v>
      </c>
      <c r="G495" s="226" t="s">
        <v>1750</v>
      </c>
      <c r="H495" s="226" t="s">
        <v>2106</v>
      </c>
      <c r="I495" s="226" t="s">
        <v>2333</v>
      </c>
      <c r="J495" s="428">
        <v>30.0</v>
      </c>
      <c r="K495" s="428">
        <v>40.0</v>
      </c>
      <c r="L495" s="428">
        <v>55.0</v>
      </c>
      <c r="M495" s="226" t="s">
        <v>4544</v>
      </c>
      <c r="N495" s="375"/>
      <c r="O495" s="375"/>
      <c r="P495" s="226" t="s">
        <v>2453</v>
      </c>
      <c r="Q495" s="428" t="s">
        <v>306</v>
      </c>
      <c r="R495" s="439"/>
      <c r="S495" s="413"/>
      <c r="T495" s="225"/>
      <c r="U495" s="225"/>
      <c r="V495" s="225"/>
      <c r="W495" s="225"/>
      <c r="X495" s="225"/>
      <c r="Y495" s="225"/>
      <c r="Z495" s="225"/>
    </row>
    <row r="496">
      <c r="A496" s="427" t="s">
        <v>4545</v>
      </c>
      <c r="B496" s="427" t="s">
        <v>3626</v>
      </c>
      <c r="C496" s="427" t="s">
        <v>4546</v>
      </c>
      <c r="D496" s="226" t="s">
        <v>3407</v>
      </c>
      <c r="E496" s="226" t="s">
        <v>2084</v>
      </c>
      <c r="F496" s="226">
        <v>5500.0</v>
      </c>
      <c r="G496" s="226" t="s">
        <v>1750</v>
      </c>
      <c r="H496" s="226" t="s">
        <v>2106</v>
      </c>
      <c r="I496" s="226" t="s">
        <v>2333</v>
      </c>
      <c r="J496" s="428">
        <v>130.0</v>
      </c>
      <c r="K496" s="428">
        <v>150.0</v>
      </c>
      <c r="L496" s="428">
        <v>170.0</v>
      </c>
      <c r="M496" s="226" t="s">
        <v>4547</v>
      </c>
      <c r="N496" s="226" t="s">
        <v>4548</v>
      </c>
      <c r="O496" s="226">
        <v>168.0</v>
      </c>
      <c r="P496" s="226" t="s">
        <v>2083</v>
      </c>
      <c r="Q496" s="428" t="s">
        <v>209</v>
      </c>
      <c r="R496" s="439"/>
      <c r="S496" s="413"/>
      <c r="T496" s="225"/>
      <c r="U496" s="225"/>
      <c r="V496" s="225"/>
      <c r="W496" s="225"/>
      <c r="X496" s="225"/>
      <c r="Y496" s="225"/>
      <c r="Z496" s="225"/>
    </row>
    <row r="497">
      <c r="A497" s="427" t="s">
        <v>4549</v>
      </c>
      <c r="B497" s="427" t="s">
        <v>3626</v>
      </c>
      <c r="C497" s="427" t="s">
        <v>4550</v>
      </c>
      <c r="D497" s="226" t="s">
        <v>3407</v>
      </c>
      <c r="E497" s="226" t="s">
        <v>2084</v>
      </c>
      <c r="F497" s="226">
        <v>5500.0</v>
      </c>
      <c r="G497" s="226" t="s">
        <v>1750</v>
      </c>
      <c r="H497" s="226" t="s">
        <v>2106</v>
      </c>
      <c r="I497" s="226" t="s">
        <v>2333</v>
      </c>
      <c r="J497" s="428">
        <v>190.0</v>
      </c>
      <c r="K497" s="428">
        <v>225.0</v>
      </c>
      <c r="L497" s="428">
        <v>260.0</v>
      </c>
      <c r="M497" s="226" t="s">
        <v>4551</v>
      </c>
      <c r="N497" s="226" t="s">
        <v>4552</v>
      </c>
      <c r="O497" s="226">
        <v>168.0</v>
      </c>
      <c r="P497" s="226" t="s">
        <v>2083</v>
      </c>
      <c r="Q497" s="428" t="s">
        <v>209</v>
      </c>
      <c r="R497" s="439"/>
      <c r="S497" s="413"/>
      <c r="T497" s="225"/>
      <c r="U497" s="225"/>
      <c r="V497" s="225"/>
      <c r="W497" s="225"/>
      <c r="X497" s="225"/>
      <c r="Y497" s="225"/>
      <c r="Z497" s="225"/>
    </row>
    <row r="498">
      <c r="A498" s="427" t="s">
        <v>4553</v>
      </c>
      <c r="B498" s="427" t="s">
        <v>3626</v>
      </c>
      <c r="C498" s="427" t="s">
        <v>4554</v>
      </c>
      <c r="D498" s="226" t="s">
        <v>3407</v>
      </c>
      <c r="E498" s="226" t="s">
        <v>2084</v>
      </c>
      <c r="F498" s="226">
        <v>5500.0</v>
      </c>
      <c r="G498" s="226" t="s">
        <v>1750</v>
      </c>
      <c r="H498" s="226" t="s">
        <v>2106</v>
      </c>
      <c r="I498" s="226" t="s">
        <v>2333</v>
      </c>
      <c r="J498" s="428">
        <v>170.0</v>
      </c>
      <c r="K498" s="428">
        <v>200.0</v>
      </c>
      <c r="L498" s="428">
        <v>230.0</v>
      </c>
      <c r="M498" s="226" t="s">
        <v>4555</v>
      </c>
      <c r="N498" s="226" t="s">
        <v>4556</v>
      </c>
      <c r="O498" s="226">
        <v>168.0</v>
      </c>
      <c r="P498" s="226" t="s">
        <v>2083</v>
      </c>
      <c r="Q498" s="428" t="s">
        <v>209</v>
      </c>
      <c r="R498" s="439"/>
      <c r="S498" s="413"/>
      <c r="T498" s="225"/>
      <c r="U498" s="225"/>
      <c r="V498" s="225"/>
      <c r="W498" s="225"/>
      <c r="X498" s="225"/>
      <c r="Y498" s="225"/>
      <c r="Z498" s="225"/>
    </row>
    <row r="499">
      <c r="A499" s="427" t="s">
        <v>711</v>
      </c>
      <c r="B499" s="427" t="s">
        <v>3626</v>
      </c>
      <c r="C499" s="427" t="s">
        <v>4557</v>
      </c>
      <c r="D499" s="226" t="s">
        <v>3407</v>
      </c>
      <c r="E499" s="226" t="s">
        <v>2084</v>
      </c>
      <c r="F499" s="226">
        <v>5500.0</v>
      </c>
      <c r="G499" s="226" t="s">
        <v>1750</v>
      </c>
      <c r="H499" s="226" t="s">
        <v>2106</v>
      </c>
      <c r="I499" s="226" t="s">
        <v>2333</v>
      </c>
      <c r="J499" s="428">
        <v>130.0</v>
      </c>
      <c r="K499" s="428">
        <v>150.0</v>
      </c>
      <c r="L499" s="428">
        <v>170.0</v>
      </c>
      <c r="M499" s="226" t="s">
        <v>4558</v>
      </c>
      <c r="N499" s="226" t="s">
        <v>4559</v>
      </c>
      <c r="O499" s="226">
        <v>168.0</v>
      </c>
      <c r="P499" s="226" t="s">
        <v>2083</v>
      </c>
      <c r="Q499" s="428" t="s">
        <v>209</v>
      </c>
      <c r="R499" s="439"/>
      <c r="S499" s="413"/>
      <c r="T499" s="225"/>
      <c r="U499" s="225"/>
      <c r="V499" s="225"/>
      <c r="W499" s="225"/>
      <c r="X499" s="225"/>
      <c r="Y499" s="225"/>
      <c r="Z499" s="225"/>
    </row>
    <row r="500">
      <c r="A500" s="427" t="s">
        <v>4560</v>
      </c>
      <c r="B500" s="427" t="s">
        <v>3626</v>
      </c>
      <c r="C500" s="427" t="s">
        <v>4561</v>
      </c>
      <c r="D500" s="226" t="s">
        <v>3407</v>
      </c>
      <c r="E500" s="226" t="s">
        <v>2084</v>
      </c>
      <c r="F500" s="226">
        <v>5500.0</v>
      </c>
      <c r="G500" s="226" t="s">
        <v>1750</v>
      </c>
      <c r="H500" s="226" t="s">
        <v>2106</v>
      </c>
      <c r="I500" s="226" t="s">
        <v>2333</v>
      </c>
      <c r="J500" s="428">
        <v>50.0</v>
      </c>
      <c r="K500" s="428">
        <v>60.0</v>
      </c>
      <c r="L500" s="428">
        <v>70.0</v>
      </c>
      <c r="M500" s="226" t="s">
        <v>4562</v>
      </c>
      <c r="N500" s="226" t="s">
        <v>4563</v>
      </c>
      <c r="O500" s="226">
        <v>168.0</v>
      </c>
      <c r="P500" s="226" t="s">
        <v>2083</v>
      </c>
      <c r="Q500" s="428" t="s">
        <v>209</v>
      </c>
      <c r="R500" s="439"/>
      <c r="S500" s="413"/>
      <c r="T500" s="225"/>
      <c r="U500" s="225"/>
      <c r="V500" s="225"/>
      <c r="W500" s="225"/>
      <c r="X500" s="225"/>
      <c r="Y500" s="225"/>
      <c r="Z500" s="225"/>
    </row>
    <row r="501">
      <c r="A501" s="427" t="s">
        <v>4564</v>
      </c>
      <c r="B501" s="427" t="s">
        <v>1409</v>
      </c>
      <c r="C501" s="427" t="s">
        <v>3422</v>
      </c>
      <c r="D501" s="226" t="s">
        <v>3407</v>
      </c>
      <c r="E501" s="226" t="s">
        <v>2084</v>
      </c>
      <c r="F501" s="226">
        <v>5500.0</v>
      </c>
      <c r="G501" s="226" t="s">
        <v>1750</v>
      </c>
      <c r="H501" s="226" t="s">
        <v>2106</v>
      </c>
      <c r="I501" s="226" t="s">
        <v>2333</v>
      </c>
      <c r="J501" s="428">
        <v>85.0</v>
      </c>
      <c r="K501" s="428">
        <v>100.0</v>
      </c>
      <c r="L501" s="428">
        <v>115.0</v>
      </c>
      <c r="M501" s="226" t="s">
        <v>3423</v>
      </c>
      <c r="N501" s="375"/>
      <c r="O501" s="375"/>
      <c r="P501" s="226" t="s">
        <v>2083</v>
      </c>
      <c r="Q501" s="428" t="s">
        <v>209</v>
      </c>
      <c r="R501" s="439"/>
      <c r="S501" s="413"/>
      <c r="T501" s="225"/>
      <c r="U501" s="225"/>
      <c r="V501" s="225"/>
      <c r="W501" s="225"/>
      <c r="X501" s="225"/>
      <c r="Y501" s="225"/>
      <c r="Z501" s="225"/>
    </row>
    <row r="502">
      <c r="A502" s="427" t="s">
        <v>4568</v>
      </c>
      <c r="B502" s="427" t="s">
        <v>1409</v>
      </c>
      <c r="C502" s="427" t="s">
        <v>3440</v>
      </c>
      <c r="D502" s="226" t="s">
        <v>3407</v>
      </c>
      <c r="E502" s="226" t="s">
        <v>2084</v>
      </c>
      <c r="F502" s="226">
        <v>5500.0</v>
      </c>
      <c r="G502" s="226" t="s">
        <v>1750</v>
      </c>
      <c r="H502" s="226" t="s">
        <v>2106</v>
      </c>
      <c r="I502" s="226" t="s">
        <v>2333</v>
      </c>
      <c r="J502" s="428">
        <v>2975.0</v>
      </c>
      <c r="K502" s="428">
        <v>3500.0</v>
      </c>
      <c r="L502" s="428">
        <v>4025.0</v>
      </c>
      <c r="M502" s="226" t="s">
        <v>3441</v>
      </c>
      <c r="N502" s="375"/>
      <c r="O502" s="375"/>
      <c r="P502" s="226" t="s">
        <v>2083</v>
      </c>
      <c r="Q502" s="428" t="s">
        <v>209</v>
      </c>
      <c r="R502" s="439"/>
      <c r="S502" s="413"/>
      <c r="T502" s="225"/>
      <c r="U502" s="225"/>
      <c r="V502" s="225"/>
      <c r="W502" s="225"/>
      <c r="X502" s="225"/>
      <c r="Y502" s="225"/>
      <c r="Z502" s="225"/>
    </row>
    <row r="503">
      <c r="A503" s="427" t="s">
        <v>4569</v>
      </c>
      <c r="B503" s="427" t="s">
        <v>1409</v>
      </c>
      <c r="C503" s="427" t="s">
        <v>3447</v>
      </c>
      <c r="D503" s="226" t="s">
        <v>3407</v>
      </c>
      <c r="E503" s="226" t="s">
        <v>2084</v>
      </c>
      <c r="F503" s="226">
        <v>5500.0</v>
      </c>
      <c r="G503" s="226" t="s">
        <v>1750</v>
      </c>
      <c r="H503" s="226" t="s">
        <v>2106</v>
      </c>
      <c r="I503" s="226" t="s">
        <v>2333</v>
      </c>
      <c r="J503" s="428">
        <v>130.0</v>
      </c>
      <c r="K503" s="428">
        <v>150.0</v>
      </c>
      <c r="L503" s="428">
        <v>170.0</v>
      </c>
      <c r="M503" s="226" t="s">
        <v>3448</v>
      </c>
      <c r="N503" s="375"/>
      <c r="O503" s="375"/>
      <c r="P503" s="226" t="s">
        <v>2083</v>
      </c>
      <c r="Q503" s="428" t="s">
        <v>209</v>
      </c>
      <c r="R503" s="439"/>
      <c r="S503" s="413"/>
      <c r="T503" s="225"/>
      <c r="U503" s="225"/>
      <c r="V503" s="225"/>
      <c r="W503" s="225"/>
      <c r="X503" s="225"/>
      <c r="Y503" s="225"/>
      <c r="Z503" s="225"/>
    </row>
    <row r="504">
      <c r="A504" s="427" t="s">
        <v>4570</v>
      </c>
      <c r="B504" s="427" t="s">
        <v>1409</v>
      </c>
      <c r="C504" s="427" t="s">
        <v>3452</v>
      </c>
      <c r="D504" s="226" t="s">
        <v>3407</v>
      </c>
      <c r="E504" s="226" t="s">
        <v>2084</v>
      </c>
      <c r="F504" s="226">
        <v>5500.0</v>
      </c>
      <c r="G504" s="226" t="s">
        <v>1750</v>
      </c>
      <c r="H504" s="226" t="s">
        <v>2106</v>
      </c>
      <c r="I504" s="226" t="s">
        <v>2333</v>
      </c>
      <c r="J504" s="428">
        <v>85.0</v>
      </c>
      <c r="K504" s="428">
        <v>100.0</v>
      </c>
      <c r="L504" s="428">
        <v>115.0</v>
      </c>
      <c r="M504" s="226" t="s">
        <v>3453</v>
      </c>
      <c r="N504" s="375"/>
      <c r="O504" s="375"/>
      <c r="P504" s="226" t="s">
        <v>2083</v>
      </c>
      <c r="Q504" s="428" t="s">
        <v>209</v>
      </c>
      <c r="R504" s="439"/>
      <c r="S504" s="413"/>
      <c r="T504" s="225"/>
      <c r="U504" s="225"/>
      <c r="V504" s="225"/>
      <c r="W504" s="225"/>
      <c r="X504" s="225"/>
      <c r="Y504" s="225"/>
      <c r="Z504" s="225"/>
    </row>
    <row r="505">
      <c r="A505" s="427" t="s">
        <v>4571</v>
      </c>
      <c r="B505" s="427" t="s">
        <v>1409</v>
      </c>
      <c r="C505" s="427" t="s">
        <v>3462</v>
      </c>
      <c r="D505" s="226" t="s">
        <v>3407</v>
      </c>
      <c r="E505" s="226" t="s">
        <v>2084</v>
      </c>
      <c r="F505" s="226">
        <v>5500.0</v>
      </c>
      <c r="G505" s="226" t="s">
        <v>1750</v>
      </c>
      <c r="H505" s="226" t="s">
        <v>2106</v>
      </c>
      <c r="I505" s="226" t="s">
        <v>2333</v>
      </c>
      <c r="J505" s="428">
        <v>105.0</v>
      </c>
      <c r="K505" s="428">
        <v>125.0</v>
      </c>
      <c r="L505" s="428">
        <v>145.0</v>
      </c>
      <c r="M505" s="226" t="s">
        <v>3463</v>
      </c>
      <c r="N505" s="375"/>
      <c r="O505" s="375"/>
      <c r="P505" s="226" t="s">
        <v>2083</v>
      </c>
      <c r="Q505" s="428" t="s">
        <v>209</v>
      </c>
      <c r="R505" s="439"/>
      <c r="S505" s="413"/>
      <c r="T505" s="225"/>
      <c r="U505" s="225"/>
      <c r="V505" s="225"/>
      <c r="W505" s="225"/>
      <c r="X505" s="225"/>
      <c r="Y505" s="225"/>
      <c r="Z505" s="225"/>
    </row>
    <row r="506">
      <c r="A506" s="427" t="s">
        <v>4572</v>
      </c>
      <c r="B506" s="427" t="s">
        <v>1409</v>
      </c>
      <c r="C506" s="427" t="s">
        <v>3488</v>
      </c>
      <c r="D506" s="226" t="s">
        <v>3407</v>
      </c>
      <c r="E506" s="226" t="s">
        <v>2084</v>
      </c>
      <c r="F506" s="226">
        <v>5500.0</v>
      </c>
      <c r="G506" s="226" t="s">
        <v>1750</v>
      </c>
      <c r="H506" s="226" t="s">
        <v>2106</v>
      </c>
      <c r="I506" s="226" t="s">
        <v>2333</v>
      </c>
      <c r="J506" s="428">
        <v>85.0</v>
      </c>
      <c r="K506" s="428">
        <v>100.0</v>
      </c>
      <c r="L506" s="428">
        <v>115.0</v>
      </c>
      <c r="M506" s="226" t="s">
        <v>3490</v>
      </c>
      <c r="N506" s="375"/>
      <c r="O506" s="375"/>
      <c r="P506" s="226" t="s">
        <v>2083</v>
      </c>
      <c r="Q506" s="428" t="s">
        <v>209</v>
      </c>
      <c r="R506" s="439"/>
      <c r="S506" s="413"/>
      <c r="T506" s="225"/>
      <c r="U506" s="225"/>
      <c r="V506" s="225"/>
      <c r="W506" s="225"/>
      <c r="X506" s="225"/>
      <c r="Y506" s="225"/>
      <c r="Z506" s="225"/>
    </row>
    <row r="507">
      <c r="A507" s="427" t="s">
        <v>4573</v>
      </c>
      <c r="B507" s="427" t="s">
        <v>1409</v>
      </c>
      <c r="C507" s="427" t="s">
        <v>4574</v>
      </c>
      <c r="D507" s="226" t="s">
        <v>2381</v>
      </c>
      <c r="E507" s="226" t="s">
        <v>2084</v>
      </c>
      <c r="F507" s="226">
        <v>5500.0</v>
      </c>
      <c r="G507" s="226" t="s">
        <v>1750</v>
      </c>
      <c r="H507" s="226" t="s">
        <v>2106</v>
      </c>
      <c r="I507" s="226" t="s">
        <v>2333</v>
      </c>
      <c r="J507" s="428">
        <v>3500.0</v>
      </c>
      <c r="K507" s="428">
        <v>5000.0</v>
      </c>
      <c r="L507" s="428">
        <v>7500.0</v>
      </c>
      <c r="M507" s="226" t="s">
        <v>4575</v>
      </c>
      <c r="N507" s="375"/>
      <c r="O507" s="375"/>
      <c r="P507" s="226" t="s">
        <v>2083</v>
      </c>
      <c r="Q507" s="428" t="s">
        <v>222</v>
      </c>
      <c r="R507" s="439"/>
      <c r="S507" s="413"/>
      <c r="T507" s="225"/>
      <c r="U507" s="225"/>
      <c r="V507" s="225"/>
      <c r="W507" s="225"/>
      <c r="X507" s="225"/>
      <c r="Y507" s="225"/>
      <c r="Z507" s="225"/>
    </row>
    <row r="508">
      <c r="A508" s="427" t="s">
        <v>4576</v>
      </c>
      <c r="B508" s="427" t="s">
        <v>3672</v>
      </c>
      <c r="C508" s="427" t="s">
        <v>4577</v>
      </c>
      <c r="D508" s="226" t="s">
        <v>3407</v>
      </c>
      <c r="E508" s="226" t="s">
        <v>2084</v>
      </c>
      <c r="F508" s="226">
        <v>5500.0</v>
      </c>
      <c r="G508" s="226" t="s">
        <v>1750</v>
      </c>
      <c r="H508" s="226" t="s">
        <v>2106</v>
      </c>
      <c r="I508" s="226" t="s">
        <v>2333</v>
      </c>
      <c r="J508" s="428">
        <v>2100.0</v>
      </c>
      <c r="K508" s="428">
        <v>2600.0</v>
      </c>
      <c r="L508" s="428">
        <v>3200.0</v>
      </c>
      <c r="M508" s="226" t="s">
        <v>4578</v>
      </c>
      <c r="N508" s="375"/>
      <c r="O508" s="375"/>
      <c r="P508" s="226" t="s">
        <v>2453</v>
      </c>
      <c r="Q508" s="428" t="s">
        <v>306</v>
      </c>
      <c r="R508" s="439"/>
      <c r="S508" s="413"/>
      <c r="T508" s="225"/>
      <c r="U508" s="225"/>
      <c r="V508" s="225"/>
      <c r="W508" s="225"/>
      <c r="X508" s="225"/>
      <c r="Y508" s="225"/>
      <c r="Z508" s="225"/>
    </row>
    <row r="509">
      <c r="A509" s="427" t="s">
        <v>4580</v>
      </c>
      <c r="B509" s="427" t="s">
        <v>3672</v>
      </c>
      <c r="C509" s="427" t="s">
        <v>4581</v>
      </c>
      <c r="D509" s="226" t="s">
        <v>3407</v>
      </c>
      <c r="E509" s="226" t="s">
        <v>2084</v>
      </c>
      <c r="F509" s="226">
        <v>5500.0</v>
      </c>
      <c r="G509" s="226" t="s">
        <v>1750</v>
      </c>
      <c r="H509" s="226" t="s">
        <v>2106</v>
      </c>
      <c r="I509" s="226" t="s">
        <v>2333</v>
      </c>
      <c r="J509" s="428">
        <v>8500.0</v>
      </c>
      <c r="K509" s="428">
        <v>10000.0</v>
      </c>
      <c r="L509" s="428">
        <v>11500.0</v>
      </c>
      <c r="M509" s="226" t="s">
        <v>4582</v>
      </c>
      <c r="N509" s="226" t="s">
        <v>4583</v>
      </c>
      <c r="O509" s="226">
        <v>672.0</v>
      </c>
      <c r="P509" s="226" t="s">
        <v>2083</v>
      </c>
      <c r="Q509" s="428" t="s">
        <v>209</v>
      </c>
      <c r="R509" s="439"/>
      <c r="S509" s="413"/>
      <c r="T509" s="225"/>
      <c r="U509" s="225"/>
      <c r="V509" s="225"/>
      <c r="W509" s="225"/>
      <c r="X509" s="225"/>
      <c r="Y509" s="225"/>
      <c r="Z509" s="225"/>
    </row>
    <row r="510">
      <c r="A510" s="427" t="s">
        <v>4584</v>
      </c>
      <c r="B510" s="427" t="s">
        <v>3672</v>
      </c>
      <c r="C510" s="427" t="s">
        <v>4585</v>
      </c>
      <c r="D510" s="226" t="s">
        <v>2764</v>
      </c>
      <c r="E510" s="226" t="s">
        <v>84</v>
      </c>
      <c r="F510" s="226">
        <v>5500.0</v>
      </c>
      <c r="G510" s="226" t="s">
        <v>1750</v>
      </c>
      <c r="H510" s="226" t="s">
        <v>2106</v>
      </c>
      <c r="I510" s="226" t="s">
        <v>2333</v>
      </c>
      <c r="J510" s="428">
        <v>850.0</v>
      </c>
      <c r="K510" s="428">
        <v>1250.0</v>
      </c>
      <c r="L510" s="428">
        <v>1850.0</v>
      </c>
      <c r="M510" s="226" t="s">
        <v>4586</v>
      </c>
      <c r="N510" s="226" t="s">
        <v>4587</v>
      </c>
      <c r="O510" s="375"/>
      <c r="P510" s="226" t="s">
        <v>2083</v>
      </c>
      <c r="Q510" s="428" t="s">
        <v>222</v>
      </c>
      <c r="R510" s="428" t="s">
        <v>4588</v>
      </c>
      <c r="S510" s="413"/>
      <c r="T510" s="225"/>
      <c r="U510" s="225"/>
      <c r="V510" s="225"/>
      <c r="W510" s="225"/>
      <c r="X510" s="225"/>
      <c r="Y510" s="225"/>
      <c r="Z510" s="225"/>
    </row>
    <row r="511">
      <c r="A511" s="427" t="s">
        <v>4589</v>
      </c>
      <c r="B511" s="427" t="s">
        <v>3672</v>
      </c>
      <c r="C511" s="427" t="s">
        <v>4590</v>
      </c>
      <c r="D511" s="226" t="s">
        <v>2764</v>
      </c>
      <c r="E511" s="226" t="s">
        <v>84</v>
      </c>
      <c r="F511" s="226">
        <v>5500.0</v>
      </c>
      <c r="G511" s="226" t="s">
        <v>1750</v>
      </c>
      <c r="H511" s="226" t="s">
        <v>2106</v>
      </c>
      <c r="I511" s="226" t="s">
        <v>2333</v>
      </c>
      <c r="J511" s="428">
        <v>1850.0</v>
      </c>
      <c r="K511" s="428">
        <v>2650.0</v>
      </c>
      <c r="L511" s="428">
        <v>3850.0</v>
      </c>
      <c r="M511" s="226" t="s">
        <v>4591</v>
      </c>
      <c r="N511" s="226" t="s">
        <v>4587</v>
      </c>
      <c r="O511" s="375"/>
      <c r="P511" s="226" t="s">
        <v>2083</v>
      </c>
      <c r="Q511" s="428" t="s">
        <v>222</v>
      </c>
      <c r="R511" s="428" t="s">
        <v>4588</v>
      </c>
      <c r="S511" s="413"/>
      <c r="T511" s="225"/>
      <c r="U511" s="225"/>
      <c r="V511" s="225"/>
      <c r="W511" s="225"/>
      <c r="X511" s="225"/>
      <c r="Y511" s="225"/>
      <c r="Z511" s="225"/>
    </row>
    <row r="512">
      <c r="A512" s="427" t="s">
        <v>4592</v>
      </c>
      <c r="B512" s="427" t="s">
        <v>3672</v>
      </c>
      <c r="C512" s="427" t="s">
        <v>4593</v>
      </c>
      <c r="D512" s="226" t="s">
        <v>2764</v>
      </c>
      <c r="E512" s="226" t="s">
        <v>84</v>
      </c>
      <c r="F512" s="226">
        <v>5500.0</v>
      </c>
      <c r="G512" s="226" t="s">
        <v>1750</v>
      </c>
      <c r="H512" s="226" t="s">
        <v>2106</v>
      </c>
      <c r="I512" s="226" t="s">
        <v>2333</v>
      </c>
      <c r="J512" s="428">
        <v>3850.0</v>
      </c>
      <c r="K512" s="428">
        <v>5500.0</v>
      </c>
      <c r="L512" s="428">
        <v>8000.0</v>
      </c>
      <c r="M512" s="226" t="s">
        <v>4594</v>
      </c>
      <c r="N512" s="226" t="s">
        <v>4587</v>
      </c>
      <c r="O512" s="375"/>
      <c r="P512" s="226" t="s">
        <v>2083</v>
      </c>
      <c r="Q512" s="428" t="s">
        <v>222</v>
      </c>
      <c r="R512" s="428" t="s">
        <v>4588</v>
      </c>
      <c r="S512" s="413"/>
      <c r="T512" s="225"/>
      <c r="U512" s="225"/>
      <c r="V512" s="225"/>
      <c r="W512" s="225"/>
      <c r="X512" s="225"/>
      <c r="Y512" s="225"/>
      <c r="Z512" s="225"/>
    </row>
    <row r="513">
      <c r="A513" s="427" t="s">
        <v>4595</v>
      </c>
      <c r="B513" s="427" t="s">
        <v>3672</v>
      </c>
      <c r="C513" s="427" t="s">
        <v>3513</v>
      </c>
      <c r="D513" s="226" t="s">
        <v>3407</v>
      </c>
      <c r="E513" s="226" t="s">
        <v>2084</v>
      </c>
      <c r="F513" s="226">
        <v>5500.0</v>
      </c>
      <c r="G513" s="226" t="s">
        <v>1750</v>
      </c>
      <c r="H513" s="226" t="s">
        <v>2106</v>
      </c>
      <c r="I513" s="226" t="s">
        <v>2333</v>
      </c>
      <c r="J513" s="428">
        <v>2550.0</v>
      </c>
      <c r="K513" s="428">
        <v>3000.0</v>
      </c>
      <c r="L513" s="428">
        <v>3450.0</v>
      </c>
      <c r="M513" s="226" t="s">
        <v>3515</v>
      </c>
      <c r="N513" s="375"/>
      <c r="O513" s="375"/>
      <c r="P513" s="226" t="s">
        <v>2083</v>
      </c>
      <c r="Q513" s="428" t="s">
        <v>209</v>
      </c>
      <c r="R513" s="439"/>
      <c r="S513" s="413"/>
      <c r="T513" s="225"/>
      <c r="U513" s="225"/>
      <c r="V513" s="225"/>
      <c r="W513" s="225"/>
      <c r="X513" s="225"/>
      <c r="Y513" s="225"/>
      <c r="Z513" s="225"/>
    </row>
    <row r="514">
      <c r="A514" s="427" t="s">
        <v>4596</v>
      </c>
      <c r="B514" s="427" t="s">
        <v>3672</v>
      </c>
      <c r="C514" s="427" t="s">
        <v>3521</v>
      </c>
      <c r="D514" s="226" t="s">
        <v>3407</v>
      </c>
      <c r="E514" s="226" t="s">
        <v>2084</v>
      </c>
      <c r="F514" s="226">
        <v>5500.0</v>
      </c>
      <c r="G514" s="226" t="s">
        <v>1750</v>
      </c>
      <c r="H514" s="226" t="s">
        <v>2106</v>
      </c>
      <c r="I514" s="226" t="s">
        <v>2333</v>
      </c>
      <c r="J514" s="428">
        <v>340.0</v>
      </c>
      <c r="K514" s="428">
        <v>400.0</v>
      </c>
      <c r="L514" s="428">
        <v>460.0</v>
      </c>
      <c r="M514" s="226" t="s">
        <v>3524</v>
      </c>
      <c r="N514" s="375"/>
      <c r="O514" s="375"/>
      <c r="P514" s="226" t="s">
        <v>2083</v>
      </c>
      <c r="Q514" s="428" t="s">
        <v>209</v>
      </c>
      <c r="R514" s="439"/>
      <c r="S514" s="413"/>
      <c r="T514" s="225"/>
      <c r="U514" s="225"/>
      <c r="V514" s="225"/>
      <c r="W514" s="225"/>
      <c r="X514" s="225"/>
      <c r="Y514" s="225"/>
      <c r="Z514" s="225"/>
    </row>
    <row r="515">
      <c r="A515" s="427" t="s">
        <v>4597</v>
      </c>
      <c r="B515" s="427" t="s">
        <v>3672</v>
      </c>
      <c r="C515" s="427" t="s">
        <v>4598</v>
      </c>
      <c r="D515" s="226" t="s">
        <v>3407</v>
      </c>
      <c r="E515" s="226" t="s">
        <v>2084</v>
      </c>
      <c r="F515" s="226">
        <v>5500.0</v>
      </c>
      <c r="G515" s="226" t="s">
        <v>1750</v>
      </c>
      <c r="H515" s="226" t="s">
        <v>2106</v>
      </c>
      <c r="I515" s="226" t="s">
        <v>2333</v>
      </c>
      <c r="J515" s="428">
        <v>210.0</v>
      </c>
      <c r="K515" s="428">
        <v>250.0</v>
      </c>
      <c r="L515" s="428">
        <v>290.0</v>
      </c>
      <c r="M515" s="226" t="s">
        <v>4599</v>
      </c>
      <c r="N515" s="226" t="s">
        <v>4600</v>
      </c>
      <c r="O515" s="226">
        <v>168.0</v>
      </c>
      <c r="P515" s="226" t="s">
        <v>2083</v>
      </c>
      <c r="Q515" s="428" t="s">
        <v>209</v>
      </c>
      <c r="R515" s="439"/>
      <c r="S515" s="413"/>
      <c r="T515" s="225"/>
      <c r="U515" s="225"/>
      <c r="V515" s="225"/>
      <c r="W515" s="225"/>
      <c r="X515" s="225"/>
      <c r="Y515" s="225"/>
      <c r="Z515" s="225"/>
    </row>
    <row r="516">
      <c r="A516" s="427" t="s">
        <v>4601</v>
      </c>
      <c r="B516" s="427" t="s">
        <v>3694</v>
      </c>
      <c r="C516" s="427" t="s">
        <v>4602</v>
      </c>
      <c r="D516" s="226" t="s">
        <v>2764</v>
      </c>
      <c r="E516" s="226" t="s">
        <v>84</v>
      </c>
      <c r="F516" s="226">
        <v>5500.0</v>
      </c>
      <c r="G516" s="226" t="s">
        <v>1750</v>
      </c>
      <c r="H516" s="226" t="s">
        <v>2106</v>
      </c>
      <c r="I516" s="226" t="s">
        <v>2333</v>
      </c>
      <c r="J516" s="428">
        <v>1200.0</v>
      </c>
      <c r="K516" s="428">
        <v>1800.0</v>
      </c>
      <c r="L516" s="428">
        <v>2600.0</v>
      </c>
      <c r="M516" s="226" t="s">
        <v>4604</v>
      </c>
      <c r="N516" s="226" t="s">
        <v>4605</v>
      </c>
      <c r="O516" s="375"/>
      <c r="P516" s="226" t="s">
        <v>3247</v>
      </c>
      <c r="Q516" s="428" t="s">
        <v>222</v>
      </c>
      <c r="R516" s="428" t="s">
        <v>4607</v>
      </c>
      <c r="S516" s="413"/>
      <c r="T516" s="225"/>
      <c r="U516" s="225"/>
      <c r="V516" s="225"/>
      <c r="W516" s="225"/>
      <c r="X516" s="225"/>
      <c r="Y516" s="225"/>
      <c r="Z516" s="225"/>
    </row>
    <row r="517">
      <c r="A517" s="427" t="s">
        <v>4609</v>
      </c>
      <c r="B517" s="427" t="s">
        <v>3694</v>
      </c>
      <c r="C517" s="427" t="s">
        <v>4610</v>
      </c>
      <c r="D517" s="226" t="s">
        <v>2764</v>
      </c>
      <c r="E517" s="226" t="s">
        <v>84</v>
      </c>
      <c r="F517" s="226">
        <v>5500.0</v>
      </c>
      <c r="G517" s="226" t="s">
        <v>1750</v>
      </c>
      <c r="H517" s="226" t="s">
        <v>2106</v>
      </c>
      <c r="I517" s="226" t="s">
        <v>2333</v>
      </c>
      <c r="J517" s="428">
        <v>2500.0</v>
      </c>
      <c r="K517" s="428">
        <v>3600.0</v>
      </c>
      <c r="L517" s="428">
        <v>5200.0</v>
      </c>
      <c r="M517" s="226" t="s">
        <v>4611</v>
      </c>
      <c r="N517" s="226" t="s">
        <v>4605</v>
      </c>
      <c r="O517" s="375"/>
      <c r="P517" s="226" t="s">
        <v>3247</v>
      </c>
      <c r="Q517" s="428" t="s">
        <v>222</v>
      </c>
      <c r="R517" s="428" t="s">
        <v>4607</v>
      </c>
      <c r="S517" s="413"/>
      <c r="T517" s="225"/>
      <c r="U517" s="225"/>
      <c r="V517" s="225"/>
      <c r="W517" s="225"/>
      <c r="X517" s="225"/>
      <c r="Y517" s="225"/>
      <c r="Z517" s="225"/>
    </row>
    <row r="518">
      <c r="A518" s="427" t="s">
        <v>4612</v>
      </c>
      <c r="B518" s="427" t="s">
        <v>3694</v>
      </c>
      <c r="C518" s="427" t="s">
        <v>4613</v>
      </c>
      <c r="D518" s="226" t="s">
        <v>2764</v>
      </c>
      <c r="E518" s="226" t="s">
        <v>84</v>
      </c>
      <c r="F518" s="226">
        <v>5500.0</v>
      </c>
      <c r="G518" s="226" t="s">
        <v>1750</v>
      </c>
      <c r="H518" s="226" t="s">
        <v>2106</v>
      </c>
      <c r="I518" s="226" t="s">
        <v>2333</v>
      </c>
      <c r="J518" s="428">
        <v>5000.0</v>
      </c>
      <c r="K518" s="428">
        <v>7500.0</v>
      </c>
      <c r="L518" s="428">
        <v>11000.0</v>
      </c>
      <c r="M518" s="226" t="s">
        <v>4614</v>
      </c>
      <c r="N518" s="226" t="s">
        <v>4605</v>
      </c>
      <c r="O518" s="375"/>
      <c r="P518" s="226" t="s">
        <v>3247</v>
      </c>
      <c r="Q518" s="428" t="s">
        <v>222</v>
      </c>
      <c r="R518" s="428" t="s">
        <v>4607</v>
      </c>
      <c r="S518" s="413"/>
      <c r="T518" s="225"/>
      <c r="U518" s="225"/>
      <c r="V518" s="225"/>
      <c r="W518" s="225"/>
      <c r="X518" s="225"/>
      <c r="Y518" s="225"/>
      <c r="Z518" s="225"/>
    </row>
    <row r="519">
      <c r="A519" s="427" t="s">
        <v>4615</v>
      </c>
      <c r="B519" s="427" t="s">
        <v>3694</v>
      </c>
      <c r="C519" s="427" t="s">
        <v>4616</v>
      </c>
      <c r="D519" s="226" t="s">
        <v>2764</v>
      </c>
      <c r="E519" s="226" t="s">
        <v>84</v>
      </c>
      <c r="F519" s="226">
        <v>5500.0</v>
      </c>
      <c r="G519" s="226" t="s">
        <v>1750</v>
      </c>
      <c r="H519" s="226" t="s">
        <v>2106</v>
      </c>
      <c r="I519" s="226" t="s">
        <v>2333</v>
      </c>
      <c r="J519" s="428">
        <v>850.0</v>
      </c>
      <c r="K519" s="428">
        <v>1250.0</v>
      </c>
      <c r="L519" s="428">
        <v>1850.0</v>
      </c>
      <c r="M519" s="226" t="s">
        <v>4617</v>
      </c>
      <c r="N519" s="226" t="s">
        <v>4618</v>
      </c>
      <c r="O519" s="375"/>
      <c r="P519" s="226" t="s">
        <v>3247</v>
      </c>
      <c r="Q519" s="428" t="s">
        <v>222</v>
      </c>
      <c r="R519" s="428" t="s">
        <v>4619</v>
      </c>
      <c r="S519" s="413"/>
      <c r="T519" s="225"/>
      <c r="U519" s="225"/>
      <c r="V519" s="225"/>
      <c r="W519" s="225"/>
      <c r="X519" s="225"/>
      <c r="Y519" s="225"/>
      <c r="Z519" s="225"/>
    </row>
    <row r="520">
      <c r="A520" s="427" t="s">
        <v>4620</v>
      </c>
      <c r="B520" s="427" t="s">
        <v>3694</v>
      </c>
      <c r="C520" s="427" t="s">
        <v>4621</v>
      </c>
      <c r="D520" s="226" t="s">
        <v>2764</v>
      </c>
      <c r="E520" s="226" t="s">
        <v>84</v>
      </c>
      <c r="F520" s="226">
        <v>5500.0</v>
      </c>
      <c r="G520" s="226" t="s">
        <v>1750</v>
      </c>
      <c r="H520" s="226" t="s">
        <v>2106</v>
      </c>
      <c r="I520" s="226" t="s">
        <v>2333</v>
      </c>
      <c r="J520" s="428">
        <v>1850.0</v>
      </c>
      <c r="K520" s="428">
        <v>2650.0</v>
      </c>
      <c r="L520" s="428">
        <v>3850.0</v>
      </c>
      <c r="M520" s="226" t="s">
        <v>4622</v>
      </c>
      <c r="N520" s="226" t="s">
        <v>4618</v>
      </c>
      <c r="O520" s="375"/>
      <c r="P520" s="226" t="s">
        <v>3247</v>
      </c>
      <c r="Q520" s="428" t="s">
        <v>222</v>
      </c>
      <c r="R520" s="428" t="s">
        <v>4619</v>
      </c>
      <c r="S520" s="413"/>
      <c r="T520" s="225"/>
      <c r="U520" s="225"/>
      <c r="V520" s="225"/>
      <c r="W520" s="225"/>
      <c r="X520" s="225"/>
      <c r="Y520" s="225"/>
      <c r="Z520" s="225"/>
    </row>
    <row r="521">
      <c r="A521" s="427" t="s">
        <v>4623</v>
      </c>
      <c r="B521" s="427" t="s">
        <v>3694</v>
      </c>
      <c r="C521" s="427" t="s">
        <v>4624</v>
      </c>
      <c r="D521" s="226" t="s">
        <v>2764</v>
      </c>
      <c r="E521" s="226" t="s">
        <v>84</v>
      </c>
      <c r="F521" s="226">
        <v>5500.0</v>
      </c>
      <c r="G521" s="226" t="s">
        <v>1750</v>
      </c>
      <c r="H521" s="226" t="s">
        <v>2106</v>
      </c>
      <c r="I521" s="226" t="s">
        <v>2333</v>
      </c>
      <c r="J521" s="428">
        <v>3850.0</v>
      </c>
      <c r="K521" s="428">
        <v>5500.0</v>
      </c>
      <c r="L521" s="428">
        <v>8000.0</v>
      </c>
      <c r="M521" s="226" t="s">
        <v>4625</v>
      </c>
      <c r="N521" s="226" t="s">
        <v>4618</v>
      </c>
      <c r="O521" s="375"/>
      <c r="P521" s="226" t="s">
        <v>3247</v>
      </c>
      <c r="Q521" s="428" t="s">
        <v>222</v>
      </c>
      <c r="R521" s="428" t="s">
        <v>4619</v>
      </c>
      <c r="S521" s="413"/>
      <c r="T521" s="225"/>
      <c r="U521" s="225"/>
      <c r="V521" s="225"/>
      <c r="W521" s="225"/>
      <c r="X521" s="225"/>
      <c r="Y521" s="225"/>
      <c r="Z521" s="225"/>
    </row>
    <row r="522">
      <c r="A522" s="427" t="s">
        <v>4626</v>
      </c>
      <c r="B522" s="427" t="s">
        <v>3694</v>
      </c>
      <c r="C522" s="427" t="s">
        <v>4627</v>
      </c>
      <c r="D522" s="226" t="s">
        <v>3407</v>
      </c>
      <c r="E522" s="226" t="s">
        <v>2084</v>
      </c>
      <c r="F522" s="226">
        <v>5500.0</v>
      </c>
      <c r="G522" s="226" t="s">
        <v>1750</v>
      </c>
      <c r="H522" s="226" t="s">
        <v>2106</v>
      </c>
      <c r="I522" s="226" t="s">
        <v>2333</v>
      </c>
      <c r="J522" s="428">
        <v>425.0</v>
      </c>
      <c r="K522" s="428">
        <v>500.0</v>
      </c>
      <c r="L522" s="428">
        <v>575.0</v>
      </c>
      <c r="M522" s="226" t="s">
        <v>4628</v>
      </c>
      <c r="N522" s="226" t="s">
        <v>4629</v>
      </c>
      <c r="O522" s="226">
        <v>336.0</v>
      </c>
      <c r="P522" s="226" t="s">
        <v>2083</v>
      </c>
      <c r="Q522" s="428" t="s">
        <v>222</v>
      </c>
      <c r="R522" s="439"/>
      <c r="S522" s="413"/>
      <c r="T522" s="225"/>
      <c r="U522" s="225"/>
      <c r="V522" s="225"/>
      <c r="W522" s="225"/>
      <c r="X522" s="225"/>
      <c r="Y522" s="225"/>
      <c r="Z522" s="225"/>
    </row>
    <row r="523">
      <c r="A523" s="427" t="s">
        <v>4630</v>
      </c>
      <c r="B523" s="427" t="s">
        <v>3694</v>
      </c>
      <c r="C523" s="427" t="s">
        <v>4631</v>
      </c>
      <c r="D523" s="226" t="s">
        <v>2764</v>
      </c>
      <c r="E523" s="226" t="s">
        <v>84</v>
      </c>
      <c r="F523" s="226">
        <v>5500.0</v>
      </c>
      <c r="G523" s="226" t="s">
        <v>1750</v>
      </c>
      <c r="H523" s="226" t="s">
        <v>2106</v>
      </c>
      <c r="I523" s="226" t="s">
        <v>2333</v>
      </c>
      <c r="J523" s="428">
        <v>750.0</v>
      </c>
      <c r="K523" s="428">
        <v>1100.0</v>
      </c>
      <c r="L523" s="428">
        <v>1600.0</v>
      </c>
      <c r="M523" s="226" t="s">
        <v>4632</v>
      </c>
      <c r="N523" s="226" t="s">
        <v>4633</v>
      </c>
      <c r="O523" s="375"/>
      <c r="P523" s="226" t="s">
        <v>2453</v>
      </c>
      <c r="Q523" s="428" t="s">
        <v>222</v>
      </c>
      <c r="R523" s="428" t="s">
        <v>4634</v>
      </c>
      <c r="S523" s="413"/>
      <c r="T523" s="225"/>
      <c r="U523" s="225"/>
      <c r="V523" s="225"/>
      <c r="W523" s="225"/>
      <c r="X523" s="225"/>
      <c r="Y523" s="225"/>
      <c r="Z523" s="225"/>
    </row>
    <row r="524">
      <c r="A524" s="427" t="s">
        <v>4635</v>
      </c>
      <c r="B524" s="427" t="s">
        <v>3694</v>
      </c>
      <c r="C524" s="427" t="s">
        <v>4636</v>
      </c>
      <c r="D524" s="226" t="s">
        <v>2764</v>
      </c>
      <c r="E524" s="226" t="s">
        <v>84</v>
      </c>
      <c r="F524" s="226">
        <v>5500.0</v>
      </c>
      <c r="G524" s="226" t="s">
        <v>1750</v>
      </c>
      <c r="H524" s="226" t="s">
        <v>2106</v>
      </c>
      <c r="I524" s="226" t="s">
        <v>2333</v>
      </c>
      <c r="J524" s="428">
        <v>1450.0</v>
      </c>
      <c r="K524" s="428">
        <v>2100.0</v>
      </c>
      <c r="L524" s="428">
        <v>3100.0</v>
      </c>
      <c r="M524" s="226" t="s">
        <v>4637</v>
      </c>
      <c r="N524" s="226" t="s">
        <v>4633</v>
      </c>
      <c r="O524" s="375"/>
      <c r="P524" s="226" t="s">
        <v>2453</v>
      </c>
      <c r="Q524" s="428" t="s">
        <v>222</v>
      </c>
      <c r="R524" s="428" t="s">
        <v>4634</v>
      </c>
      <c r="S524" s="413"/>
      <c r="T524" s="225"/>
      <c r="U524" s="225"/>
      <c r="V524" s="225"/>
      <c r="W524" s="225"/>
      <c r="X524" s="225"/>
      <c r="Y524" s="225"/>
      <c r="Z524" s="225"/>
    </row>
    <row r="525">
      <c r="A525" s="427" t="s">
        <v>4638</v>
      </c>
      <c r="B525" s="427" t="s">
        <v>3694</v>
      </c>
      <c r="C525" s="427" t="s">
        <v>4639</v>
      </c>
      <c r="D525" s="226" t="s">
        <v>2764</v>
      </c>
      <c r="E525" s="226" t="s">
        <v>84</v>
      </c>
      <c r="F525" s="226">
        <v>5500.0</v>
      </c>
      <c r="G525" s="226" t="s">
        <v>1750</v>
      </c>
      <c r="H525" s="226" t="s">
        <v>2106</v>
      </c>
      <c r="I525" s="226" t="s">
        <v>2333</v>
      </c>
      <c r="J525" s="428">
        <v>2800.0</v>
      </c>
      <c r="K525" s="428">
        <v>4000.0</v>
      </c>
      <c r="L525" s="428">
        <v>5800.0</v>
      </c>
      <c r="M525" s="226" t="s">
        <v>4640</v>
      </c>
      <c r="N525" s="226" t="s">
        <v>4633</v>
      </c>
      <c r="O525" s="375"/>
      <c r="P525" s="226" t="s">
        <v>2453</v>
      </c>
      <c r="Q525" s="428" t="s">
        <v>222</v>
      </c>
      <c r="R525" s="428" t="s">
        <v>4634</v>
      </c>
      <c r="S525" s="413"/>
      <c r="T525" s="225"/>
      <c r="U525" s="225"/>
      <c r="V525" s="225"/>
      <c r="W525" s="225"/>
      <c r="X525" s="225"/>
      <c r="Y525" s="225"/>
      <c r="Z525" s="225"/>
    </row>
    <row r="526">
      <c r="A526" s="427" t="s">
        <v>4642</v>
      </c>
      <c r="B526" s="427" t="s">
        <v>3694</v>
      </c>
      <c r="C526" s="427" t="s">
        <v>4643</v>
      </c>
      <c r="D526" s="226" t="s">
        <v>2764</v>
      </c>
      <c r="E526" s="226" t="s">
        <v>84</v>
      </c>
      <c r="F526" s="226">
        <v>5500.0</v>
      </c>
      <c r="G526" s="226" t="s">
        <v>1750</v>
      </c>
      <c r="H526" s="226" t="s">
        <v>2106</v>
      </c>
      <c r="I526" s="226" t="s">
        <v>2333</v>
      </c>
      <c r="J526" s="428">
        <v>1200.0</v>
      </c>
      <c r="K526" s="428">
        <v>1800.0</v>
      </c>
      <c r="L526" s="428">
        <v>2600.0</v>
      </c>
      <c r="M526" s="226" t="s">
        <v>4647</v>
      </c>
      <c r="N526" s="226" t="s">
        <v>4648</v>
      </c>
      <c r="O526" s="375"/>
      <c r="P526" s="226" t="s">
        <v>3247</v>
      </c>
      <c r="Q526" s="428" t="s">
        <v>222</v>
      </c>
      <c r="R526" s="428" t="s">
        <v>4649</v>
      </c>
      <c r="S526" s="413"/>
      <c r="T526" s="225"/>
      <c r="U526" s="225"/>
      <c r="V526" s="225"/>
      <c r="W526" s="225"/>
      <c r="X526" s="225"/>
      <c r="Y526" s="225"/>
      <c r="Z526" s="225"/>
    </row>
    <row r="527">
      <c r="A527" s="427" t="s">
        <v>4650</v>
      </c>
      <c r="B527" s="427" t="s">
        <v>3694</v>
      </c>
      <c r="C527" s="427" t="s">
        <v>4651</v>
      </c>
      <c r="D527" s="226" t="s">
        <v>2764</v>
      </c>
      <c r="E527" s="226" t="s">
        <v>84</v>
      </c>
      <c r="F527" s="226">
        <v>5500.0</v>
      </c>
      <c r="G527" s="226" t="s">
        <v>1750</v>
      </c>
      <c r="H527" s="226" t="s">
        <v>2106</v>
      </c>
      <c r="I527" s="226" t="s">
        <v>2333</v>
      </c>
      <c r="J527" s="428">
        <v>2500.0</v>
      </c>
      <c r="K527" s="428">
        <v>3600.0</v>
      </c>
      <c r="L527" s="428">
        <v>5200.0</v>
      </c>
      <c r="M527" s="226" t="s">
        <v>4652</v>
      </c>
      <c r="N527" s="226" t="s">
        <v>4648</v>
      </c>
      <c r="O527" s="375"/>
      <c r="P527" s="226" t="s">
        <v>3247</v>
      </c>
      <c r="Q527" s="428" t="s">
        <v>222</v>
      </c>
      <c r="R527" s="428" t="s">
        <v>4649</v>
      </c>
      <c r="S527" s="413"/>
      <c r="T527" s="225"/>
      <c r="U527" s="225"/>
      <c r="V527" s="225"/>
      <c r="W527" s="225"/>
      <c r="X527" s="225"/>
      <c r="Y527" s="225"/>
      <c r="Z527" s="225"/>
    </row>
    <row r="528">
      <c r="A528" s="427" t="s">
        <v>4653</v>
      </c>
      <c r="B528" s="427" t="s">
        <v>3694</v>
      </c>
      <c r="C528" s="427" t="s">
        <v>4654</v>
      </c>
      <c r="D528" s="226" t="s">
        <v>2764</v>
      </c>
      <c r="E528" s="226" t="s">
        <v>84</v>
      </c>
      <c r="F528" s="226">
        <v>5500.0</v>
      </c>
      <c r="G528" s="226" t="s">
        <v>1750</v>
      </c>
      <c r="H528" s="226" t="s">
        <v>2106</v>
      </c>
      <c r="I528" s="226" t="s">
        <v>2333</v>
      </c>
      <c r="J528" s="428">
        <v>5000.0</v>
      </c>
      <c r="K528" s="428">
        <v>7500.0</v>
      </c>
      <c r="L528" s="428">
        <v>11000.0</v>
      </c>
      <c r="M528" s="226" t="s">
        <v>4655</v>
      </c>
      <c r="N528" s="226" t="s">
        <v>4648</v>
      </c>
      <c r="O528" s="375"/>
      <c r="P528" s="226" t="s">
        <v>3247</v>
      </c>
      <c r="Q528" s="428" t="s">
        <v>222</v>
      </c>
      <c r="R528" s="428" t="s">
        <v>4649</v>
      </c>
      <c r="S528" s="413"/>
      <c r="T528" s="225"/>
      <c r="U528" s="225"/>
      <c r="V528" s="225"/>
      <c r="W528" s="225"/>
      <c r="X528" s="225"/>
      <c r="Y528" s="225"/>
      <c r="Z528" s="225"/>
    </row>
    <row r="529">
      <c r="A529" s="427" t="s">
        <v>4656</v>
      </c>
      <c r="B529" s="427" t="s">
        <v>3694</v>
      </c>
      <c r="C529" s="427" t="s">
        <v>4657</v>
      </c>
      <c r="D529" s="226" t="s">
        <v>2764</v>
      </c>
      <c r="E529" s="226" t="s">
        <v>84</v>
      </c>
      <c r="F529" s="226">
        <v>5500.0</v>
      </c>
      <c r="G529" s="226" t="s">
        <v>1750</v>
      </c>
      <c r="H529" s="226" t="s">
        <v>2106</v>
      </c>
      <c r="I529" s="226" t="s">
        <v>2333</v>
      </c>
      <c r="J529" s="428">
        <v>650.0</v>
      </c>
      <c r="K529" s="428">
        <v>950.0</v>
      </c>
      <c r="L529" s="428">
        <v>1400.0</v>
      </c>
      <c r="M529" s="226" t="s">
        <v>4658</v>
      </c>
      <c r="N529" s="226" t="s">
        <v>4659</v>
      </c>
      <c r="O529" s="375"/>
      <c r="P529" s="226" t="s">
        <v>3247</v>
      </c>
      <c r="Q529" s="428" t="s">
        <v>222</v>
      </c>
      <c r="R529" s="428" t="s">
        <v>4660</v>
      </c>
      <c r="S529" s="413"/>
      <c r="T529" s="225"/>
      <c r="U529" s="225"/>
      <c r="V529" s="225"/>
      <c r="W529" s="225"/>
      <c r="X529" s="225"/>
      <c r="Y529" s="225"/>
      <c r="Z529" s="225"/>
    </row>
    <row r="530">
      <c r="A530" s="427" t="s">
        <v>4661</v>
      </c>
      <c r="B530" s="427" t="s">
        <v>3694</v>
      </c>
      <c r="C530" s="427" t="s">
        <v>4662</v>
      </c>
      <c r="D530" s="226" t="s">
        <v>2764</v>
      </c>
      <c r="E530" s="226" t="s">
        <v>84</v>
      </c>
      <c r="F530" s="226">
        <v>5500.0</v>
      </c>
      <c r="G530" s="226" t="s">
        <v>1750</v>
      </c>
      <c r="H530" s="226" t="s">
        <v>2106</v>
      </c>
      <c r="I530" s="226" t="s">
        <v>2333</v>
      </c>
      <c r="J530" s="428">
        <v>1350.0</v>
      </c>
      <c r="K530" s="428">
        <v>1950.0</v>
      </c>
      <c r="L530" s="428">
        <v>2850.0</v>
      </c>
      <c r="M530" s="226" t="s">
        <v>4663</v>
      </c>
      <c r="N530" s="226" t="s">
        <v>4659</v>
      </c>
      <c r="O530" s="375"/>
      <c r="P530" s="226" t="s">
        <v>3247</v>
      </c>
      <c r="Q530" s="428" t="s">
        <v>222</v>
      </c>
      <c r="R530" s="428" t="s">
        <v>4660</v>
      </c>
      <c r="S530" s="413"/>
      <c r="T530" s="225"/>
      <c r="U530" s="225"/>
      <c r="V530" s="225"/>
      <c r="W530" s="225"/>
      <c r="X530" s="225"/>
      <c r="Y530" s="225"/>
      <c r="Z530" s="225"/>
    </row>
    <row r="531">
      <c r="A531" s="427" t="s">
        <v>4664</v>
      </c>
      <c r="B531" s="427" t="s">
        <v>3694</v>
      </c>
      <c r="C531" s="427" t="s">
        <v>4665</v>
      </c>
      <c r="D531" s="226" t="s">
        <v>2764</v>
      </c>
      <c r="E531" s="226" t="s">
        <v>84</v>
      </c>
      <c r="F531" s="226">
        <v>5500.0</v>
      </c>
      <c r="G531" s="226" t="s">
        <v>1750</v>
      </c>
      <c r="H531" s="226" t="s">
        <v>2106</v>
      </c>
      <c r="I531" s="226" t="s">
        <v>2333</v>
      </c>
      <c r="J531" s="428">
        <v>2800.0</v>
      </c>
      <c r="K531" s="428">
        <v>4000.0</v>
      </c>
      <c r="L531" s="428">
        <v>5800.0</v>
      </c>
      <c r="M531" s="226" t="s">
        <v>4666</v>
      </c>
      <c r="N531" s="226" t="s">
        <v>4659</v>
      </c>
      <c r="O531" s="375"/>
      <c r="P531" s="226" t="s">
        <v>3247</v>
      </c>
      <c r="Q531" s="428" t="s">
        <v>222</v>
      </c>
      <c r="R531" s="428" t="s">
        <v>4660</v>
      </c>
      <c r="S531" s="413"/>
      <c r="T531" s="225"/>
      <c r="U531" s="225"/>
      <c r="V531" s="225"/>
      <c r="W531" s="225"/>
      <c r="X531" s="225"/>
      <c r="Y531" s="225"/>
      <c r="Z531" s="225"/>
    </row>
    <row r="532">
      <c r="A532" s="427" t="s">
        <v>4667</v>
      </c>
      <c r="B532" s="427" t="s">
        <v>3694</v>
      </c>
      <c r="C532" s="427" t="s">
        <v>4668</v>
      </c>
      <c r="D532" s="226" t="s">
        <v>3407</v>
      </c>
      <c r="E532" s="226" t="s">
        <v>2084</v>
      </c>
      <c r="F532" s="226">
        <v>5500.0</v>
      </c>
      <c r="G532" s="226" t="s">
        <v>1750</v>
      </c>
      <c r="H532" s="226" t="s">
        <v>2106</v>
      </c>
      <c r="I532" s="226" t="s">
        <v>2333</v>
      </c>
      <c r="J532" s="428">
        <v>8.0</v>
      </c>
      <c r="K532" s="428">
        <v>10.0</v>
      </c>
      <c r="L532" s="428">
        <v>12.0</v>
      </c>
      <c r="M532" s="226" t="s">
        <v>4669</v>
      </c>
      <c r="N532" s="226" t="s">
        <v>4670</v>
      </c>
      <c r="O532" s="226">
        <v>336.0</v>
      </c>
      <c r="P532" s="226" t="s">
        <v>2083</v>
      </c>
      <c r="Q532" s="428" t="s">
        <v>222</v>
      </c>
      <c r="R532" s="439"/>
      <c r="S532" s="413"/>
      <c r="T532" s="225"/>
      <c r="U532" s="225"/>
      <c r="V532" s="225"/>
      <c r="W532" s="225"/>
      <c r="X532" s="225"/>
      <c r="Y532" s="225"/>
      <c r="Z532" s="225"/>
    </row>
    <row r="533">
      <c r="A533" s="427" t="s">
        <v>4671</v>
      </c>
      <c r="B533" s="427" t="s">
        <v>3694</v>
      </c>
      <c r="C533" s="427" t="s">
        <v>4672</v>
      </c>
      <c r="D533" s="226" t="s">
        <v>3407</v>
      </c>
      <c r="E533" s="226" t="s">
        <v>2084</v>
      </c>
      <c r="F533" s="226">
        <v>5500.0</v>
      </c>
      <c r="G533" s="226" t="s">
        <v>1750</v>
      </c>
      <c r="H533" s="226" t="s">
        <v>2106</v>
      </c>
      <c r="I533" s="226" t="s">
        <v>2333</v>
      </c>
      <c r="J533" s="428">
        <v>130.0</v>
      </c>
      <c r="K533" s="428">
        <v>150.0</v>
      </c>
      <c r="L533" s="428">
        <v>170.0</v>
      </c>
      <c r="M533" s="226" t="s">
        <v>4673</v>
      </c>
      <c r="N533" s="226" t="s">
        <v>4674</v>
      </c>
      <c r="O533" s="226">
        <v>336.0</v>
      </c>
      <c r="P533" s="226" t="s">
        <v>2083</v>
      </c>
      <c r="Q533" s="428" t="s">
        <v>222</v>
      </c>
      <c r="R533" s="439"/>
      <c r="S533" s="413"/>
      <c r="T533" s="225"/>
      <c r="U533" s="225"/>
      <c r="V533" s="225"/>
      <c r="W533" s="225"/>
      <c r="X533" s="225"/>
      <c r="Y533" s="225"/>
      <c r="Z533" s="225"/>
    </row>
    <row r="534">
      <c r="A534" s="427" t="s">
        <v>4675</v>
      </c>
      <c r="B534" s="427" t="s">
        <v>3694</v>
      </c>
      <c r="C534" s="427" t="s">
        <v>4677</v>
      </c>
      <c r="D534" s="226" t="s">
        <v>2764</v>
      </c>
      <c r="E534" s="226" t="s">
        <v>84</v>
      </c>
      <c r="F534" s="226">
        <v>5500.0</v>
      </c>
      <c r="G534" s="226" t="s">
        <v>1750</v>
      </c>
      <c r="H534" s="226" t="s">
        <v>2106</v>
      </c>
      <c r="I534" s="226" t="s">
        <v>2333</v>
      </c>
      <c r="J534" s="428">
        <v>850.0</v>
      </c>
      <c r="K534" s="428">
        <v>1250.0</v>
      </c>
      <c r="L534" s="428">
        <v>1850.0</v>
      </c>
      <c r="M534" s="226" t="s">
        <v>4678</v>
      </c>
      <c r="N534" s="226" t="s">
        <v>4679</v>
      </c>
      <c r="O534" s="375"/>
      <c r="P534" s="226" t="s">
        <v>3247</v>
      </c>
      <c r="Q534" s="428" t="s">
        <v>222</v>
      </c>
      <c r="R534" s="428" t="s">
        <v>4680</v>
      </c>
      <c r="S534" s="413"/>
      <c r="T534" s="225"/>
      <c r="U534" s="225"/>
      <c r="V534" s="225"/>
      <c r="W534" s="225"/>
      <c r="X534" s="225"/>
      <c r="Y534" s="225"/>
      <c r="Z534" s="225"/>
    </row>
    <row r="535">
      <c r="A535" s="427" t="s">
        <v>4682</v>
      </c>
      <c r="B535" s="427" t="s">
        <v>3694</v>
      </c>
      <c r="C535" s="427" t="s">
        <v>4684</v>
      </c>
      <c r="D535" s="226" t="s">
        <v>2764</v>
      </c>
      <c r="E535" s="226" t="s">
        <v>84</v>
      </c>
      <c r="F535" s="226">
        <v>5500.0</v>
      </c>
      <c r="G535" s="226" t="s">
        <v>1750</v>
      </c>
      <c r="H535" s="226" t="s">
        <v>2106</v>
      </c>
      <c r="I535" s="226" t="s">
        <v>2333</v>
      </c>
      <c r="J535" s="428">
        <v>1850.0</v>
      </c>
      <c r="K535" s="428">
        <v>2650.0</v>
      </c>
      <c r="L535" s="428">
        <v>3850.0</v>
      </c>
      <c r="M535" s="226" t="s">
        <v>4685</v>
      </c>
      <c r="N535" s="226" t="s">
        <v>4679</v>
      </c>
      <c r="O535" s="375"/>
      <c r="P535" s="226" t="s">
        <v>3247</v>
      </c>
      <c r="Q535" s="428" t="s">
        <v>222</v>
      </c>
      <c r="R535" s="428" t="s">
        <v>4680</v>
      </c>
      <c r="S535" s="413"/>
      <c r="T535" s="225"/>
      <c r="U535" s="225"/>
      <c r="V535" s="225"/>
      <c r="W535" s="225"/>
      <c r="X535" s="225"/>
      <c r="Y535" s="225"/>
      <c r="Z535" s="225"/>
    </row>
    <row r="536">
      <c r="A536" s="427" t="s">
        <v>4686</v>
      </c>
      <c r="B536" s="427" t="s">
        <v>3694</v>
      </c>
      <c r="C536" s="427" t="s">
        <v>4687</v>
      </c>
      <c r="D536" s="226" t="s">
        <v>2764</v>
      </c>
      <c r="E536" s="226" t="s">
        <v>84</v>
      </c>
      <c r="F536" s="226">
        <v>5500.0</v>
      </c>
      <c r="G536" s="226" t="s">
        <v>1750</v>
      </c>
      <c r="H536" s="226" t="s">
        <v>2106</v>
      </c>
      <c r="I536" s="226" t="s">
        <v>2333</v>
      </c>
      <c r="J536" s="428">
        <v>3850.0</v>
      </c>
      <c r="K536" s="428">
        <v>5500.0</v>
      </c>
      <c r="L536" s="428">
        <v>8000.0</v>
      </c>
      <c r="M536" s="226" t="s">
        <v>4688</v>
      </c>
      <c r="N536" s="226" t="s">
        <v>4679</v>
      </c>
      <c r="O536" s="375"/>
      <c r="P536" s="226" t="s">
        <v>3247</v>
      </c>
      <c r="Q536" s="428" t="s">
        <v>222</v>
      </c>
      <c r="R536" s="428" t="s">
        <v>4680</v>
      </c>
      <c r="S536" s="413"/>
      <c r="T536" s="225"/>
      <c r="U536" s="225"/>
      <c r="V536" s="225"/>
      <c r="W536" s="225"/>
      <c r="X536" s="225"/>
      <c r="Y536" s="225"/>
      <c r="Z536" s="225"/>
    </row>
    <row r="537">
      <c r="A537" s="427" t="s">
        <v>4689</v>
      </c>
      <c r="B537" s="427" t="s">
        <v>3694</v>
      </c>
      <c r="C537" s="427" t="s">
        <v>4690</v>
      </c>
      <c r="D537" s="226" t="s">
        <v>3407</v>
      </c>
      <c r="E537" s="226" t="s">
        <v>2084</v>
      </c>
      <c r="F537" s="226">
        <v>5500.0</v>
      </c>
      <c r="G537" s="226" t="s">
        <v>1750</v>
      </c>
      <c r="H537" s="226" t="s">
        <v>2106</v>
      </c>
      <c r="I537" s="226" t="s">
        <v>2333</v>
      </c>
      <c r="J537" s="428">
        <v>3.4</v>
      </c>
      <c r="K537" s="428">
        <v>4.0</v>
      </c>
      <c r="L537" s="428">
        <v>4.6</v>
      </c>
      <c r="M537" s="226" t="s">
        <v>4691</v>
      </c>
      <c r="N537" s="226" t="s">
        <v>4692</v>
      </c>
      <c r="O537" s="226">
        <v>336.0</v>
      </c>
      <c r="P537" s="226" t="s">
        <v>2083</v>
      </c>
      <c r="Q537" s="428" t="s">
        <v>222</v>
      </c>
      <c r="R537" s="439"/>
      <c r="S537" s="413"/>
      <c r="T537" s="225"/>
      <c r="U537" s="225"/>
      <c r="V537" s="225"/>
      <c r="W537" s="225"/>
      <c r="X537" s="225"/>
      <c r="Y537" s="225"/>
      <c r="Z537" s="225"/>
    </row>
    <row r="538">
      <c r="A538" s="427" t="s">
        <v>4693</v>
      </c>
      <c r="B538" s="427" t="s">
        <v>3735</v>
      </c>
      <c r="C538" s="427" t="s">
        <v>4694</v>
      </c>
      <c r="D538" s="226" t="s">
        <v>3407</v>
      </c>
      <c r="E538" s="226" t="s">
        <v>2084</v>
      </c>
      <c r="F538" s="226">
        <v>5500.0</v>
      </c>
      <c r="G538" s="226" t="s">
        <v>1750</v>
      </c>
      <c r="H538" s="226" t="s">
        <v>2106</v>
      </c>
      <c r="I538" s="226" t="s">
        <v>2333</v>
      </c>
      <c r="J538" s="428">
        <v>130.0</v>
      </c>
      <c r="K538" s="428">
        <v>150.0</v>
      </c>
      <c r="L538" s="428">
        <v>170.0</v>
      </c>
      <c r="M538" s="226" t="s">
        <v>4695</v>
      </c>
      <c r="N538" s="226" t="s">
        <v>4696</v>
      </c>
      <c r="O538" s="226">
        <v>168.0</v>
      </c>
      <c r="P538" s="226" t="s">
        <v>2083</v>
      </c>
      <c r="Q538" s="428" t="s">
        <v>222</v>
      </c>
      <c r="R538" s="439"/>
      <c r="S538" s="413"/>
      <c r="T538" s="225"/>
      <c r="U538" s="225"/>
      <c r="V538" s="225"/>
      <c r="W538" s="225"/>
      <c r="X538" s="225"/>
      <c r="Y538" s="225"/>
      <c r="Z538" s="225"/>
    </row>
    <row r="539">
      <c r="A539" s="427" t="s">
        <v>4697</v>
      </c>
      <c r="B539" s="427" t="s">
        <v>3735</v>
      </c>
      <c r="C539" s="427" t="s">
        <v>4698</v>
      </c>
      <c r="D539" s="226" t="s">
        <v>3407</v>
      </c>
      <c r="E539" s="226" t="s">
        <v>2084</v>
      </c>
      <c r="F539" s="226">
        <v>5500.0</v>
      </c>
      <c r="G539" s="226" t="s">
        <v>1750</v>
      </c>
      <c r="H539" s="226" t="s">
        <v>2106</v>
      </c>
      <c r="I539" s="226" t="s">
        <v>2333</v>
      </c>
      <c r="J539" s="428">
        <v>130.0</v>
      </c>
      <c r="K539" s="428">
        <v>150.0</v>
      </c>
      <c r="L539" s="428">
        <v>170.0</v>
      </c>
      <c r="M539" s="226" t="s">
        <v>4699</v>
      </c>
      <c r="N539" s="226" t="s">
        <v>4700</v>
      </c>
      <c r="O539" s="226">
        <v>168.0</v>
      </c>
      <c r="P539" s="226" t="s">
        <v>2083</v>
      </c>
      <c r="Q539" s="428" t="s">
        <v>222</v>
      </c>
      <c r="R539" s="439"/>
      <c r="S539" s="413"/>
      <c r="T539" s="225"/>
      <c r="U539" s="225"/>
      <c r="V539" s="225"/>
      <c r="W539" s="225"/>
      <c r="X539" s="225"/>
      <c r="Y539" s="225"/>
      <c r="Z539" s="225"/>
    </row>
    <row r="540">
      <c r="A540" s="427" t="s">
        <v>4701</v>
      </c>
      <c r="B540" s="427" t="s">
        <v>3735</v>
      </c>
      <c r="C540" s="427" t="s">
        <v>4702</v>
      </c>
      <c r="D540" s="226" t="s">
        <v>3407</v>
      </c>
      <c r="E540" s="226" t="s">
        <v>2084</v>
      </c>
      <c r="F540" s="226">
        <v>5500.0</v>
      </c>
      <c r="G540" s="226" t="s">
        <v>1750</v>
      </c>
      <c r="H540" s="226" t="s">
        <v>2106</v>
      </c>
      <c r="I540" s="226" t="s">
        <v>2333</v>
      </c>
      <c r="J540" s="428">
        <v>1275.0</v>
      </c>
      <c r="K540" s="428">
        <v>1500.0</v>
      </c>
      <c r="L540" s="428">
        <v>1725.0</v>
      </c>
      <c r="M540" s="226" t="s">
        <v>4703</v>
      </c>
      <c r="N540" s="226" t="s">
        <v>4704</v>
      </c>
      <c r="O540" s="226">
        <v>168.0</v>
      </c>
      <c r="P540" s="226" t="s">
        <v>2083</v>
      </c>
      <c r="Q540" s="428" t="s">
        <v>222</v>
      </c>
      <c r="R540" s="439"/>
      <c r="S540" s="413"/>
      <c r="T540" s="225"/>
      <c r="U540" s="225"/>
      <c r="V540" s="225"/>
      <c r="W540" s="225"/>
      <c r="X540" s="225"/>
      <c r="Y540" s="225"/>
      <c r="Z540" s="225"/>
    </row>
    <row r="541">
      <c r="A541" s="427" t="s">
        <v>4705</v>
      </c>
      <c r="B541" s="427" t="s">
        <v>3735</v>
      </c>
      <c r="C541" s="427" t="s">
        <v>4706</v>
      </c>
      <c r="D541" s="226" t="s">
        <v>3407</v>
      </c>
      <c r="E541" s="226" t="s">
        <v>2084</v>
      </c>
      <c r="F541" s="226">
        <v>5500.0</v>
      </c>
      <c r="G541" s="226" t="s">
        <v>1750</v>
      </c>
      <c r="H541" s="226" t="s">
        <v>2106</v>
      </c>
      <c r="I541" s="226" t="s">
        <v>2333</v>
      </c>
      <c r="J541" s="428">
        <v>30.0</v>
      </c>
      <c r="K541" s="428">
        <v>35.0</v>
      </c>
      <c r="L541" s="428">
        <v>40.0</v>
      </c>
      <c r="M541" s="226" t="s">
        <v>4707</v>
      </c>
      <c r="N541" s="226" t="s">
        <v>4708</v>
      </c>
      <c r="O541" s="226">
        <v>168.0</v>
      </c>
      <c r="P541" s="226" t="s">
        <v>2083</v>
      </c>
      <c r="Q541" s="428" t="s">
        <v>222</v>
      </c>
      <c r="R541" s="439"/>
      <c r="S541" s="413"/>
      <c r="T541" s="225"/>
      <c r="U541" s="225"/>
      <c r="V541" s="225"/>
      <c r="W541" s="225"/>
      <c r="X541" s="225"/>
      <c r="Y541" s="225"/>
      <c r="Z541" s="225"/>
    </row>
    <row r="542">
      <c r="A542" s="427" t="s">
        <v>4709</v>
      </c>
      <c r="B542" s="427" t="s">
        <v>3735</v>
      </c>
      <c r="C542" s="427" t="s">
        <v>4710</v>
      </c>
      <c r="D542" s="226" t="s">
        <v>3407</v>
      </c>
      <c r="E542" s="226" t="s">
        <v>2084</v>
      </c>
      <c r="F542" s="226">
        <v>5500.0</v>
      </c>
      <c r="G542" s="226" t="s">
        <v>1750</v>
      </c>
      <c r="H542" s="226" t="s">
        <v>2106</v>
      </c>
      <c r="I542" s="226" t="s">
        <v>2333</v>
      </c>
      <c r="J542" s="428">
        <v>35.0</v>
      </c>
      <c r="K542" s="428">
        <v>45.0</v>
      </c>
      <c r="L542" s="428">
        <v>60.0</v>
      </c>
      <c r="M542" s="226" t="s">
        <v>4711</v>
      </c>
      <c r="N542" s="226" t="s">
        <v>4712</v>
      </c>
      <c r="O542" s="226">
        <v>168.0</v>
      </c>
      <c r="P542" s="226" t="s">
        <v>2083</v>
      </c>
      <c r="Q542" s="428" t="s">
        <v>222</v>
      </c>
      <c r="R542" s="439"/>
      <c r="S542" s="413"/>
      <c r="T542" s="225"/>
      <c r="U542" s="225"/>
      <c r="V542" s="225"/>
      <c r="W542" s="225"/>
      <c r="X542" s="225"/>
      <c r="Y542" s="225"/>
      <c r="Z542" s="225"/>
    </row>
    <row r="543">
      <c r="A543" s="427" t="s">
        <v>4713</v>
      </c>
      <c r="B543" s="427" t="s">
        <v>3735</v>
      </c>
      <c r="C543" s="427" t="s">
        <v>4714</v>
      </c>
      <c r="D543" s="226" t="s">
        <v>3407</v>
      </c>
      <c r="E543" s="226" t="s">
        <v>2084</v>
      </c>
      <c r="F543" s="226">
        <v>5500.0</v>
      </c>
      <c r="G543" s="226" t="s">
        <v>1750</v>
      </c>
      <c r="H543" s="226" t="s">
        <v>2106</v>
      </c>
      <c r="I543" s="226" t="s">
        <v>2333</v>
      </c>
      <c r="J543" s="428">
        <v>130.0</v>
      </c>
      <c r="K543" s="428">
        <v>150.0</v>
      </c>
      <c r="L543" s="428">
        <v>170.0</v>
      </c>
      <c r="M543" s="226" t="s">
        <v>4716</v>
      </c>
      <c r="N543" s="375"/>
      <c r="O543" s="375"/>
      <c r="P543" s="226" t="s">
        <v>2083</v>
      </c>
      <c r="Q543" s="428" t="s">
        <v>222</v>
      </c>
      <c r="R543" s="439"/>
      <c r="S543" s="413"/>
      <c r="T543" s="225"/>
      <c r="U543" s="225"/>
      <c r="V543" s="225"/>
      <c r="W543" s="225"/>
      <c r="X543" s="225"/>
      <c r="Y543" s="225"/>
      <c r="Z543" s="225"/>
    </row>
    <row r="544">
      <c r="A544" s="427" t="s">
        <v>4717</v>
      </c>
      <c r="B544" s="427" t="s">
        <v>3735</v>
      </c>
      <c r="C544" s="427" t="s">
        <v>4719</v>
      </c>
      <c r="D544" s="226" t="s">
        <v>3407</v>
      </c>
      <c r="E544" s="226" t="s">
        <v>2084</v>
      </c>
      <c r="F544" s="226">
        <v>5500.0</v>
      </c>
      <c r="G544" s="226" t="s">
        <v>1750</v>
      </c>
      <c r="H544" s="226" t="s">
        <v>2106</v>
      </c>
      <c r="I544" s="226" t="s">
        <v>2333</v>
      </c>
      <c r="J544" s="428">
        <v>3500.0</v>
      </c>
      <c r="K544" s="428">
        <v>5000.0</v>
      </c>
      <c r="L544" s="428">
        <v>7500.0</v>
      </c>
      <c r="M544" s="226" t="s">
        <v>4721</v>
      </c>
      <c r="N544" s="226" t="s">
        <v>4722</v>
      </c>
      <c r="O544" s="226">
        <v>168.0</v>
      </c>
      <c r="P544" s="226" t="s">
        <v>2083</v>
      </c>
      <c r="Q544" s="428" t="s">
        <v>222</v>
      </c>
      <c r="R544" s="439"/>
      <c r="S544" s="413"/>
      <c r="T544" s="225"/>
      <c r="U544" s="225"/>
      <c r="V544" s="225"/>
      <c r="W544" s="225"/>
      <c r="X544" s="225"/>
      <c r="Y544" s="225"/>
      <c r="Z544" s="225"/>
    </row>
    <row r="545">
      <c r="A545" s="427" t="s">
        <v>1499</v>
      </c>
      <c r="B545" s="427" t="s">
        <v>3768</v>
      </c>
      <c r="C545" s="427" t="s">
        <v>4723</v>
      </c>
      <c r="D545" s="226" t="s">
        <v>3407</v>
      </c>
      <c r="E545" s="226" t="s">
        <v>2084</v>
      </c>
      <c r="F545" s="226">
        <v>5500.0</v>
      </c>
      <c r="G545" s="226" t="s">
        <v>1750</v>
      </c>
      <c r="H545" s="226" t="s">
        <v>2106</v>
      </c>
      <c r="I545" s="226" t="s">
        <v>2333</v>
      </c>
      <c r="J545" s="428">
        <v>35.0</v>
      </c>
      <c r="K545" s="428">
        <v>48.5</v>
      </c>
      <c r="L545" s="428">
        <v>55.0</v>
      </c>
      <c r="M545" s="226" t="s">
        <v>4724</v>
      </c>
      <c r="N545" s="226" t="s">
        <v>4725</v>
      </c>
      <c r="O545" s="226">
        <v>168.0</v>
      </c>
      <c r="P545" s="226" t="s">
        <v>2083</v>
      </c>
      <c r="Q545" s="428" t="s">
        <v>222</v>
      </c>
      <c r="R545" s="439"/>
      <c r="S545" s="413"/>
      <c r="T545" s="225"/>
      <c r="U545" s="225"/>
      <c r="V545" s="225"/>
      <c r="W545" s="225"/>
      <c r="X545" s="225"/>
      <c r="Y545" s="225"/>
      <c r="Z545" s="225"/>
    </row>
    <row r="546">
      <c r="A546" s="427" t="s">
        <v>4726</v>
      </c>
      <c r="B546" s="427" t="s">
        <v>3768</v>
      </c>
      <c r="C546" s="427" t="s">
        <v>4727</v>
      </c>
      <c r="D546" s="226" t="s">
        <v>3407</v>
      </c>
      <c r="E546" s="226" t="s">
        <v>2084</v>
      </c>
      <c r="F546" s="226">
        <v>5500.0</v>
      </c>
      <c r="G546" s="226" t="s">
        <v>1750</v>
      </c>
      <c r="H546" s="226" t="s">
        <v>2106</v>
      </c>
      <c r="I546" s="226" t="s">
        <v>2333</v>
      </c>
      <c r="J546" s="428">
        <v>47.0</v>
      </c>
      <c r="K546" s="428">
        <v>56.0</v>
      </c>
      <c r="L546" s="428">
        <v>65.0</v>
      </c>
      <c r="M546" s="226" t="s">
        <v>4728</v>
      </c>
      <c r="N546" s="226" t="s">
        <v>4729</v>
      </c>
      <c r="O546" s="226">
        <v>168.0</v>
      </c>
      <c r="P546" s="226" t="s">
        <v>2083</v>
      </c>
      <c r="Q546" s="428" t="s">
        <v>222</v>
      </c>
      <c r="R546" s="439"/>
      <c r="S546" s="413"/>
      <c r="T546" s="225"/>
      <c r="U546" s="225"/>
      <c r="V546" s="225"/>
      <c r="W546" s="225"/>
      <c r="X546" s="225"/>
      <c r="Y546" s="225"/>
      <c r="Z546" s="225"/>
    </row>
    <row r="547">
      <c r="A547" s="427" t="s">
        <v>4730</v>
      </c>
      <c r="B547" s="427" t="s">
        <v>3768</v>
      </c>
      <c r="C547" s="427" t="s">
        <v>4731</v>
      </c>
      <c r="D547" s="226" t="s">
        <v>3407</v>
      </c>
      <c r="E547" s="226" t="s">
        <v>2084</v>
      </c>
      <c r="F547" s="226">
        <v>5500.0</v>
      </c>
      <c r="G547" s="226" t="s">
        <v>1750</v>
      </c>
      <c r="H547" s="226" t="s">
        <v>2106</v>
      </c>
      <c r="I547" s="226" t="s">
        <v>2333</v>
      </c>
      <c r="J547" s="428">
        <v>70.0</v>
      </c>
      <c r="K547" s="428">
        <v>80.0</v>
      </c>
      <c r="L547" s="428">
        <v>90.0</v>
      </c>
      <c r="M547" s="226" t="s">
        <v>4732</v>
      </c>
      <c r="N547" s="226" t="s">
        <v>4733</v>
      </c>
      <c r="O547" s="226">
        <v>168.0</v>
      </c>
      <c r="P547" s="226" t="s">
        <v>2083</v>
      </c>
      <c r="Q547" s="428" t="s">
        <v>222</v>
      </c>
      <c r="R547" s="439"/>
      <c r="S547" s="413"/>
      <c r="T547" s="225"/>
      <c r="U547" s="225"/>
      <c r="V547" s="225"/>
      <c r="W547" s="225"/>
      <c r="X547" s="225"/>
      <c r="Y547" s="225"/>
      <c r="Z547" s="225"/>
    </row>
    <row r="548">
      <c r="A548" s="427" t="s">
        <v>4734</v>
      </c>
      <c r="B548" s="427" t="s">
        <v>734</v>
      </c>
      <c r="C548" s="427" t="s">
        <v>4735</v>
      </c>
      <c r="D548" s="226" t="s">
        <v>2381</v>
      </c>
      <c r="E548" s="226" t="s">
        <v>84</v>
      </c>
      <c r="F548" s="226">
        <v>5500.0</v>
      </c>
      <c r="G548" s="226" t="s">
        <v>1750</v>
      </c>
      <c r="H548" s="226" t="s">
        <v>2106</v>
      </c>
      <c r="I548" s="226" t="s">
        <v>2333</v>
      </c>
      <c r="J548" s="428">
        <v>100.0</v>
      </c>
      <c r="K548" s="428">
        <v>120.0</v>
      </c>
      <c r="L548" s="428">
        <v>140.0</v>
      </c>
      <c r="M548" s="226" t="s">
        <v>4736</v>
      </c>
      <c r="N548" s="375"/>
      <c r="O548" s="375"/>
      <c r="P548" s="226" t="s">
        <v>2083</v>
      </c>
      <c r="Q548" s="428" t="s">
        <v>222</v>
      </c>
      <c r="R548" s="439"/>
      <c r="S548" s="413"/>
      <c r="T548" s="225"/>
      <c r="U548" s="225"/>
      <c r="V548" s="225"/>
      <c r="W548" s="225"/>
      <c r="X548" s="225"/>
      <c r="Y548" s="225"/>
      <c r="Z548" s="225"/>
    </row>
    <row r="549">
      <c r="A549" s="427" t="s">
        <v>4737</v>
      </c>
      <c r="B549" s="427" t="s">
        <v>734</v>
      </c>
      <c r="C549" s="427" t="s">
        <v>4738</v>
      </c>
      <c r="D549" s="226" t="s">
        <v>3407</v>
      </c>
      <c r="E549" s="226" t="s">
        <v>2084</v>
      </c>
      <c r="F549" s="226">
        <v>5500.0</v>
      </c>
      <c r="G549" s="226" t="s">
        <v>1750</v>
      </c>
      <c r="H549" s="226" t="s">
        <v>2106</v>
      </c>
      <c r="I549" s="226" t="s">
        <v>2333</v>
      </c>
      <c r="J549" s="428">
        <v>65.0</v>
      </c>
      <c r="K549" s="428">
        <v>75.0</v>
      </c>
      <c r="L549" s="428">
        <v>85.0</v>
      </c>
      <c r="M549" s="226" t="s">
        <v>4739</v>
      </c>
      <c r="N549" s="226" t="s">
        <v>4740</v>
      </c>
      <c r="O549" s="226">
        <v>24.0</v>
      </c>
      <c r="P549" s="226" t="s">
        <v>2083</v>
      </c>
      <c r="Q549" s="428" t="s">
        <v>222</v>
      </c>
      <c r="R549" s="439"/>
      <c r="S549" s="413"/>
      <c r="T549" s="225"/>
      <c r="U549" s="225"/>
      <c r="V549" s="225"/>
      <c r="W549" s="225"/>
      <c r="X549" s="225"/>
      <c r="Y549" s="225"/>
      <c r="Z549" s="225"/>
    </row>
    <row r="550">
      <c r="A550" s="427" t="s">
        <v>4741</v>
      </c>
      <c r="B550" s="427" t="s">
        <v>3838</v>
      </c>
      <c r="C550" s="427" t="s">
        <v>4742</v>
      </c>
      <c r="D550" s="226" t="s">
        <v>3407</v>
      </c>
      <c r="E550" s="226" t="s">
        <v>2084</v>
      </c>
      <c r="F550" s="226">
        <v>5500.0</v>
      </c>
      <c r="G550" s="226" t="s">
        <v>1750</v>
      </c>
      <c r="H550" s="226" t="s">
        <v>2106</v>
      </c>
      <c r="I550" s="226" t="s">
        <v>2333</v>
      </c>
      <c r="J550" s="428">
        <v>65.0</v>
      </c>
      <c r="K550" s="428">
        <v>75.0</v>
      </c>
      <c r="L550" s="428">
        <v>85.0</v>
      </c>
      <c r="M550" s="226" t="s">
        <v>4743</v>
      </c>
      <c r="N550" s="226" t="s">
        <v>4744</v>
      </c>
      <c r="O550" s="226">
        <v>168.0</v>
      </c>
      <c r="P550" s="226" t="s">
        <v>2083</v>
      </c>
      <c r="Q550" s="428" t="s">
        <v>222</v>
      </c>
      <c r="R550" s="439"/>
      <c r="S550" s="413"/>
      <c r="T550" s="225"/>
      <c r="U550" s="225"/>
      <c r="V550" s="225"/>
      <c r="W550" s="225"/>
      <c r="X550" s="225"/>
      <c r="Y550" s="225"/>
      <c r="Z550" s="225"/>
    </row>
    <row r="551">
      <c r="A551" s="427" t="s">
        <v>4745</v>
      </c>
      <c r="B551" s="427" t="s">
        <v>3838</v>
      </c>
      <c r="C551" s="427" t="s">
        <v>4746</v>
      </c>
      <c r="D551" s="226" t="s">
        <v>3407</v>
      </c>
      <c r="E551" s="226" t="s">
        <v>2084</v>
      </c>
      <c r="F551" s="226">
        <v>5500.0</v>
      </c>
      <c r="G551" s="226" t="s">
        <v>1750</v>
      </c>
      <c r="H551" s="226" t="s">
        <v>2106</v>
      </c>
      <c r="I551" s="226" t="s">
        <v>2333</v>
      </c>
      <c r="J551" s="428">
        <v>47.0</v>
      </c>
      <c r="K551" s="428">
        <v>56.0</v>
      </c>
      <c r="L551" s="428">
        <v>65.0</v>
      </c>
      <c r="M551" s="226" t="s">
        <v>4747</v>
      </c>
      <c r="N551" s="226" t="s">
        <v>4749</v>
      </c>
      <c r="O551" s="226">
        <v>168.0</v>
      </c>
      <c r="P551" s="226" t="s">
        <v>2083</v>
      </c>
      <c r="Q551" s="428" t="s">
        <v>222</v>
      </c>
      <c r="R551" s="439"/>
      <c r="S551" s="413"/>
      <c r="T551" s="225"/>
      <c r="U551" s="225"/>
      <c r="V551" s="225"/>
      <c r="W551" s="225"/>
      <c r="X551" s="225"/>
      <c r="Y551" s="225"/>
      <c r="Z551" s="225"/>
    </row>
    <row r="552">
      <c r="A552" s="427" t="s">
        <v>4750</v>
      </c>
      <c r="B552" s="427" t="s">
        <v>3838</v>
      </c>
      <c r="C552" s="427" t="s">
        <v>4752</v>
      </c>
      <c r="D552" s="226" t="s">
        <v>3407</v>
      </c>
      <c r="E552" s="226" t="s">
        <v>2084</v>
      </c>
      <c r="F552" s="226">
        <v>5500.0</v>
      </c>
      <c r="G552" s="226" t="s">
        <v>1750</v>
      </c>
      <c r="H552" s="226" t="s">
        <v>2106</v>
      </c>
      <c r="I552" s="226" t="s">
        <v>2333</v>
      </c>
      <c r="J552" s="428">
        <v>70.0</v>
      </c>
      <c r="K552" s="428">
        <v>80.0</v>
      </c>
      <c r="L552" s="428">
        <v>90.0</v>
      </c>
      <c r="M552" s="226" t="s">
        <v>4754</v>
      </c>
      <c r="N552" s="226" t="s">
        <v>4755</v>
      </c>
      <c r="O552" s="226">
        <v>168.0</v>
      </c>
      <c r="P552" s="226" t="s">
        <v>2083</v>
      </c>
      <c r="Q552" s="428" t="s">
        <v>222</v>
      </c>
      <c r="R552" s="439"/>
      <c r="S552" s="413"/>
      <c r="T552" s="225"/>
      <c r="U552" s="225"/>
      <c r="V552" s="225"/>
      <c r="W552" s="225"/>
      <c r="X552" s="225"/>
      <c r="Y552" s="225"/>
      <c r="Z552" s="225"/>
    </row>
    <row r="553">
      <c r="A553" s="427" t="s">
        <v>4756</v>
      </c>
      <c r="B553" s="427" t="s">
        <v>3838</v>
      </c>
      <c r="C553" s="427" t="s">
        <v>4757</v>
      </c>
      <c r="D553" s="226" t="s">
        <v>3407</v>
      </c>
      <c r="E553" s="226" t="s">
        <v>2084</v>
      </c>
      <c r="F553" s="226">
        <v>5500.0</v>
      </c>
      <c r="G553" s="226" t="s">
        <v>1750</v>
      </c>
      <c r="H553" s="226" t="s">
        <v>2106</v>
      </c>
      <c r="I553" s="226" t="s">
        <v>2333</v>
      </c>
      <c r="J553" s="428">
        <v>100.0</v>
      </c>
      <c r="K553" s="428">
        <v>120.0</v>
      </c>
      <c r="L553" s="428">
        <v>140.0</v>
      </c>
      <c r="M553" s="226" t="s">
        <v>4758</v>
      </c>
      <c r="N553" s="226" t="s">
        <v>4759</v>
      </c>
      <c r="O553" s="226">
        <v>168.0</v>
      </c>
      <c r="P553" s="226" t="s">
        <v>2083</v>
      </c>
      <c r="Q553" s="428" t="s">
        <v>222</v>
      </c>
      <c r="R553" s="439"/>
      <c r="S553" s="413"/>
      <c r="T553" s="225"/>
      <c r="U553" s="225"/>
      <c r="V553" s="225"/>
      <c r="W553" s="225"/>
      <c r="X553" s="225"/>
      <c r="Y553" s="225"/>
      <c r="Z553" s="225"/>
    </row>
    <row r="554">
      <c r="A554" s="427" t="s">
        <v>4760</v>
      </c>
      <c r="B554" s="427" t="s">
        <v>748</v>
      </c>
      <c r="C554" s="427" t="s">
        <v>3602</v>
      </c>
      <c r="D554" s="226" t="s">
        <v>3407</v>
      </c>
      <c r="E554" s="226" t="s">
        <v>2084</v>
      </c>
      <c r="F554" s="226">
        <v>5500.0</v>
      </c>
      <c r="G554" s="226" t="s">
        <v>1750</v>
      </c>
      <c r="H554" s="226" t="s">
        <v>2106</v>
      </c>
      <c r="I554" s="226" t="s">
        <v>2333</v>
      </c>
      <c r="J554" s="428">
        <v>65.0</v>
      </c>
      <c r="K554" s="428">
        <v>75.0</v>
      </c>
      <c r="L554" s="428">
        <v>85.0</v>
      </c>
      <c r="M554" s="226" t="s">
        <v>3603</v>
      </c>
      <c r="N554" s="375"/>
      <c r="O554" s="375"/>
      <c r="P554" s="226" t="s">
        <v>2083</v>
      </c>
      <c r="Q554" s="428" t="s">
        <v>256</v>
      </c>
      <c r="R554" s="439"/>
      <c r="S554" s="413"/>
      <c r="T554" s="225"/>
      <c r="U554" s="225"/>
      <c r="V554" s="225"/>
      <c r="W554" s="225"/>
      <c r="X554" s="225"/>
      <c r="Y554" s="225"/>
      <c r="Z554" s="225"/>
    </row>
    <row r="555">
      <c r="A555" s="427" t="s">
        <v>4761</v>
      </c>
      <c r="B555" s="427" t="s">
        <v>748</v>
      </c>
      <c r="C555" s="427" t="s">
        <v>3612</v>
      </c>
      <c r="D555" s="226" t="s">
        <v>3407</v>
      </c>
      <c r="E555" s="226" t="s">
        <v>2084</v>
      </c>
      <c r="F555" s="226">
        <v>5500.0</v>
      </c>
      <c r="G555" s="226" t="s">
        <v>1750</v>
      </c>
      <c r="H555" s="226" t="s">
        <v>2106</v>
      </c>
      <c r="I555" s="226" t="s">
        <v>2333</v>
      </c>
      <c r="J555" s="428">
        <v>65.0</v>
      </c>
      <c r="K555" s="428">
        <v>75.0</v>
      </c>
      <c r="L555" s="428">
        <v>85.0</v>
      </c>
      <c r="M555" s="226" t="s">
        <v>3613</v>
      </c>
      <c r="N555" s="375"/>
      <c r="O555" s="375"/>
      <c r="P555" s="226" t="s">
        <v>2083</v>
      </c>
      <c r="Q555" s="428" t="s">
        <v>256</v>
      </c>
      <c r="R555" s="439"/>
      <c r="S555" s="413"/>
      <c r="T555" s="225"/>
      <c r="U555" s="225"/>
      <c r="V555" s="225"/>
      <c r="W555" s="225"/>
      <c r="X555" s="225"/>
      <c r="Y555" s="225"/>
      <c r="Z555" s="225"/>
    </row>
    <row r="556">
      <c r="A556" s="427" t="s">
        <v>4762</v>
      </c>
      <c r="B556" s="427" t="s">
        <v>748</v>
      </c>
      <c r="C556" s="427" t="s">
        <v>4763</v>
      </c>
      <c r="D556" s="226" t="s">
        <v>3407</v>
      </c>
      <c r="E556" s="226" t="s">
        <v>2084</v>
      </c>
      <c r="F556" s="226">
        <v>5500.0</v>
      </c>
      <c r="G556" s="226" t="s">
        <v>1750</v>
      </c>
      <c r="H556" s="226" t="s">
        <v>2106</v>
      </c>
      <c r="I556" s="226" t="s">
        <v>2333</v>
      </c>
      <c r="J556" s="428">
        <v>105.0</v>
      </c>
      <c r="K556" s="428">
        <v>125.0</v>
      </c>
      <c r="L556" s="428">
        <v>145.0</v>
      </c>
      <c r="M556" s="226" t="s">
        <v>4764</v>
      </c>
      <c r="N556" s="226" t="s">
        <v>4765</v>
      </c>
      <c r="O556" s="226">
        <v>48.0</v>
      </c>
      <c r="P556" s="226" t="s">
        <v>2083</v>
      </c>
      <c r="Q556" s="428" t="s">
        <v>256</v>
      </c>
      <c r="R556" s="439"/>
      <c r="S556" s="413"/>
      <c r="T556" s="225"/>
      <c r="U556" s="225"/>
      <c r="V556" s="225"/>
      <c r="W556" s="225"/>
      <c r="X556" s="225"/>
      <c r="Y556" s="225"/>
      <c r="Z556" s="225"/>
    </row>
    <row r="557">
      <c r="A557" s="427" t="s">
        <v>4766</v>
      </c>
      <c r="B557" s="427" t="s">
        <v>748</v>
      </c>
      <c r="C557" s="427" t="s">
        <v>3654</v>
      </c>
      <c r="D557" s="226" t="s">
        <v>3407</v>
      </c>
      <c r="E557" s="226" t="s">
        <v>2084</v>
      </c>
      <c r="F557" s="226">
        <v>5500.0</v>
      </c>
      <c r="G557" s="226" t="s">
        <v>1750</v>
      </c>
      <c r="H557" s="226" t="s">
        <v>2106</v>
      </c>
      <c r="I557" s="226" t="s">
        <v>2333</v>
      </c>
      <c r="J557" s="428">
        <v>675.0</v>
      </c>
      <c r="K557" s="428">
        <v>800.0</v>
      </c>
      <c r="L557" s="428">
        <v>925.0</v>
      </c>
      <c r="M557" s="226" t="s">
        <v>3655</v>
      </c>
      <c r="N557" s="375"/>
      <c r="O557" s="375"/>
      <c r="P557" s="226" t="s">
        <v>2083</v>
      </c>
      <c r="Q557" s="428" t="s">
        <v>256</v>
      </c>
      <c r="R557" s="439"/>
      <c r="S557" s="413"/>
      <c r="T557" s="225"/>
      <c r="U557" s="225"/>
      <c r="V557" s="225"/>
      <c r="W557" s="225"/>
      <c r="X557" s="225"/>
      <c r="Y557" s="225"/>
      <c r="Z557" s="225"/>
    </row>
    <row r="558">
      <c r="A558" s="427" t="s">
        <v>4767</v>
      </c>
      <c r="B558" s="427" t="s">
        <v>748</v>
      </c>
      <c r="C558" s="427" t="s">
        <v>3677</v>
      </c>
      <c r="D558" s="226" t="s">
        <v>3407</v>
      </c>
      <c r="E558" s="226" t="s">
        <v>2084</v>
      </c>
      <c r="F558" s="226">
        <v>5500.0</v>
      </c>
      <c r="G558" s="226" t="s">
        <v>1750</v>
      </c>
      <c r="H558" s="226" t="s">
        <v>2106</v>
      </c>
      <c r="I558" s="226" t="s">
        <v>2333</v>
      </c>
      <c r="J558" s="428">
        <v>130.0</v>
      </c>
      <c r="K558" s="428">
        <v>150.0</v>
      </c>
      <c r="L558" s="428">
        <v>170.0</v>
      </c>
      <c r="M558" s="226" t="s">
        <v>3678</v>
      </c>
      <c r="N558" s="375"/>
      <c r="O558" s="375"/>
      <c r="P558" s="226" t="s">
        <v>2083</v>
      </c>
      <c r="Q558" s="428" t="s">
        <v>256</v>
      </c>
      <c r="R558" s="439"/>
      <c r="S558" s="413"/>
      <c r="T558" s="225"/>
      <c r="U558" s="225"/>
      <c r="V558" s="225"/>
      <c r="W558" s="225"/>
      <c r="X558" s="225"/>
      <c r="Y558" s="225"/>
      <c r="Z558" s="225"/>
    </row>
    <row r="559">
      <c r="A559" s="427" t="s">
        <v>4768</v>
      </c>
      <c r="B559" s="427" t="s">
        <v>748</v>
      </c>
      <c r="C559" s="427" t="s">
        <v>4769</v>
      </c>
      <c r="D559" s="226" t="s">
        <v>3407</v>
      </c>
      <c r="E559" s="226" t="s">
        <v>2084</v>
      </c>
      <c r="F559" s="226">
        <v>5500.0</v>
      </c>
      <c r="G559" s="226" t="s">
        <v>1750</v>
      </c>
      <c r="H559" s="226" t="s">
        <v>2106</v>
      </c>
      <c r="I559" s="226" t="s">
        <v>2333</v>
      </c>
      <c r="J559" s="428">
        <v>1025.0</v>
      </c>
      <c r="K559" s="428">
        <v>1200.0</v>
      </c>
      <c r="L559" s="428">
        <v>1375.0</v>
      </c>
      <c r="M559" s="226" t="s">
        <v>4770</v>
      </c>
      <c r="N559" s="226" t="s">
        <v>4772</v>
      </c>
      <c r="O559" s="226">
        <v>168.0</v>
      </c>
      <c r="P559" s="226" t="s">
        <v>2083</v>
      </c>
      <c r="Q559" s="428" t="s">
        <v>256</v>
      </c>
      <c r="R559" s="439"/>
      <c r="S559" s="413"/>
      <c r="T559" s="225"/>
      <c r="U559" s="225"/>
      <c r="V559" s="225"/>
      <c r="W559" s="225"/>
      <c r="X559" s="225"/>
      <c r="Y559" s="225"/>
      <c r="Z559" s="225"/>
    </row>
    <row r="560">
      <c r="A560" s="427" t="s">
        <v>4773</v>
      </c>
      <c r="B560" s="427" t="s">
        <v>935</v>
      </c>
      <c r="C560" s="427" t="s">
        <v>4774</v>
      </c>
      <c r="D560" s="226" t="s">
        <v>2381</v>
      </c>
      <c r="E560" s="226" t="s">
        <v>2084</v>
      </c>
      <c r="F560" s="226">
        <v>5500.0</v>
      </c>
      <c r="G560" s="226" t="s">
        <v>1750</v>
      </c>
      <c r="H560" s="226" t="s">
        <v>2106</v>
      </c>
      <c r="I560" s="226" t="s">
        <v>2333</v>
      </c>
      <c r="J560" s="428">
        <v>2500.0</v>
      </c>
      <c r="K560" s="428">
        <v>3500.0</v>
      </c>
      <c r="L560" s="428">
        <v>5000.0</v>
      </c>
      <c r="M560" s="226" t="s">
        <v>4777</v>
      </c>
      <c r="N560" s="375"/>
      <c r="O560" s="375"/>
      <c r="P560" s="226" t="s">
        <v>2083</v>
      </c>
      <c r="Q560" s="428" t="s">
        <v>222</v>
      </c>
      <c r="R560" s="439"/>
      <c r="S560" s="413"/>
      <c r="T560" s="225"/>
      <c r="U560" s="225"/>
      <c r="V560" s="225"/>
      <c r="W560" s="225"/>
      <c r="X560" s="225"/>
      <c r="Y560" s="225"/>
      <c r="Z560" s="225"/>
    </row>
    <row r="561">
      <c r="A561" s="427" t="s">
        <v>4778</v>
      </c>
      <c r="B561" s="427" t="s">
        <v>935</v>
      </c>
      <c r="C561" s="427" t="s">
        <v>4779</v>
      </c>
      <c r="D561" s="226" t="s">
        <v>3407</v>
      </c>
      <c r="E561" s="226" t="s">
        <v>2084</v>
      </c>
      <c r="F561" s="226">
        <v>5500.0</v>
      </c>
      <c r="G561" s="226" t="s">
        <v>1750</v>
      </c>
      <c r="H561" s="226" t="s">
        <v>2106</v>
      </c>
      <c r="I561" s="226" t="s">
        <v>2333</v>
      </c>
      <c r="J561" s="428">
        <v>130.0</v>
      </c>
      <c r="K561" s="428">
        <v>150.0</v>
      </c>
      <c r="L561" s="428">
        <v>170.0</v>
      </c>
      <c r="M561" s="226" t="s">
        <v>4780</v>
      </c>
      <c r="N561" s="226" t="s">
        <v>4781</v>
      </c>
      <c r="O561" s="226">
        <v>168.0</v>
      </c>
      <c r="P561" s="226" t="s">
        <v>2083</v>
      </c>
      <c r="Q561" s="428" t="s">
        <v>209</v>
      </c>
      <c r="R561" s="439"/>
      <c r="S561" s="413"/>
      <c r="T561" s="225"/>
      <c r="U561" s="225"/>
      <c r="V561" s="225"/>
      <c r="W561" s="225"/>
      <c r="X561" s="225"/>
      <c r="Y561" s="225"/>
      <c r="Z561" s="225"/>
    </row>
    <row r="562">
      <c r="A562" s="427" t="s">
        <v>4782</v>
      </c>
      <c r="B562" s="427" t="s">
        <v>935</v>
      </c>
      <c r="C562" s="427" t="s">
        <v>4783</v>
      </c>
      <c r="D562" s="226" t="s">
        <v>3407</v>
      </c>
      <c r="E562" s="226" t="s">
        <v>2084</v>
      </c>
      <c r="F562" s="226">
        <v>5500.0</v>
      </c>
      <c r="G562" s="226" t="s">
        <v>1750</v>
      </c>
      <c r="H562" s="226" t="s">
        <v>2106</v>
      </c>
      <c r="I562" s="226" t="s">
        <v>2333</v>
      </c>
      <c r="J562" s="428">
        <v>255.0</v>
      </c>
      <c r="K562" s="428">
        <v>300.0</v>
      </c>
      <c r="L562" s="428">
        <v>345.0</v>
      </c>
      <c r="M562" s="226" t="s">
        <v>4784</v>
      </c>
      <c r="N562" s="226" t="s">
        <v>4785</v>
      </c>
      <c r="O562" s="226">
        <v>168.0</v>
      </c>
      <c r="P562" s="226" t="s">
        <v>2083</v>
      </c>
      <c r="Q562" s="428" t="s">
        <v>209</v>
      </c>
      <c r="R562" s="439"/>
      <c r="S562" s="413"/>
      <c r="T562" s="225"/>
      <c r="U562" s="225"/>
      <c r="V562" s="225"/>
      <c r="W562" s="225"/>
      <c r="X562" s="225"/>
      <c r="Y562" s="225"/>
      <c r="Z562" s="225"/>
    </row>
    <row r="563">
      <c r="A563" s="427" t="s">
        <v>4786</v>
      </c>
      <c r="B563" s="427" t="s">
        <v>935</v>
      </c>
      <c r="C563" s="427" t="s">
        <v>4787</v>
      </c>
      <c r="D563" s="226" t="s">
        <v>3407</v>
      </c>
      <c r="E563" s="226" t="s">
        <v>2084</v>
      </c>
      <c r="F563" s="226">
        <v>5500.0</v>
      </c>
      <c r="G563" s="226" t="s">
        <v>1750</v>
      </c>
      <c r="H563" s="226" t="s">
        <v>2106</v>
      </c>
      <c r="I563" s="226" t="s">
        <v>2333</v>
      </c>
      <c r="J563" s="428">
        <v>425.0</v>
      </c>
      <c r="K563" s="428">
        <v>500.0</v>
      </c>
      <c r="L563" s="428">
        <v>575.0</v>
      </c>
      <c r="M563" s="226" t="s">
        <v>4788</v>
      </c>
      <c r="N563" s="226" t="s">
        <v>4789</v>
      </c>
      <c r="O563" s="226">
        <v>672.0</v>
      </c>
      <c r="P563" s="226" t="s">
        <v>2083</v>
      </c>
      <c r="Q563" s="428" t="s">
        <v>209</v>
      </c>
      <c r="R563" s="439"/>
      <c r="S563" s="413"/>
      <c r="T563" s="225"/>
      <c r="U563" s="225"/>
      <c r="V563" s="225"/>
      <c r="W563" s="225"/>
      <c r="X563" s="225"/>
      <c r="Y563" s="225"/>
      <c r="Z563" s="225"/>
    </row>
    <row r="564">
      <c r="A564" s="427" t="s">
        <v>4790</v>
      </c>
      <c r="B564" s="427" t="s">
        <v>935</v>
      </c>
      <c r="C564" s="427" t="s">
        <v>4791</v>
      </c>
      <c r="D564" s="226" t="s">
        <v>3407</v>
      </c>
      <c r="E564" s="226" t="s">
        <v>2084</v>
      </c>
      <c r="F564" s="226">
        <v>5500.0</v>
      </c>
      <c r="G564" s="226" t="s">
        <v>1750</v>
      </c>
      <c r="H564" s="226" t="s">
        <v>2106</v>
      </c>
      <c r="I564" s="226" t="s">
        <v>2333</v>
      </c>
      <c r="J564" s="428">
        <v>85.0</v>
      </c>
      <c r="K564" s="428">
        <v>100.0</v>
      </c>
      <c r="L564" s="428">
        <v>115.0</v>
      </c>
      <c r="M564" s="226" t="s">
        <v>4792</v>
      </c>
      <c r="N564" s="226" t="s">
        <v>4793</v>
      </c>
      <c r="O564" s="226">
        <v>168.0</v>
      </c>
      <c r="P564" s="226" t="s">
        <v>2083</v>
      </c>
      <c r="Q564" s="428" t="s">
        <v>209</v>
      </c>
      <c r="R564" s="439"/>
      <c r="S564" s="413"/>
      <c r="T564" s="225"/>
      <c r="U564" s="225"/>
      <c r="V564" s="225"/>
      <c r="W564" s="225"/>
      <c r="X564" s="225"/>
      <c r="Y564" s="225"/>
      <c r="Z564" s="225"/>
    </row>
    <row r="565">
      <c r="A565" s="427" t="s">
        <v>4794</v>
      </c>
      <c r="B565" s="427" t="s">
        <v>935</v>
      </c>
      <c r="C565" s="427" t="s">
        <v>4795</v>
      </c>
      <c r="D565" s="226" t="s">
        <v>3407</v>
      </c>
      <c r="E565" s="226" t="s">
        <v>2084</v>
      </c>
      <c r="F565" s="226">
        <v>5500.0</v>
      </c>
      <c r="G565" s="226" t="s">
        <v>1750</v>
      </c>
      <c r="H565" s="226" t="s">
        <v>2106</v>
      </c>
      <c r="I565" s="226" t="s">
        <v>2333</v>
      </c>
      <c r="J565" s="428">
        <v>85.0</v>
      </c>
      <c r="K565" s="428">
        <v>100.0</v>
      </c>
      <c r="L565" s="428">
        <v>115.0</v>
      </c>
      <c r="M565" s="226" t="s">
        <v>4796</v>
      </c>
      <c r="N565" s="226" t="s">
        <v>4797</v>
      </c>
      <c r="O565" s="226">
        <v>168.0</v>
      </c>
      <c r="P565" s="226" t="s">
        <v>2083</v>
      </c>
      <c r="Q565" s="428" t="s">
        <v>209</v>
      </c>
      <c r="R565" s="439"/>
      <c r="S565" s="413"/>
      <c r="T565" s="225"/>
      <c r="U565" s="225"/>
      <c r="V565" s="225"/>
      <c r="W565" s="225"/>
      <c r="X565" s="225"/>
      <c r="Y565" s="225"/>
      <c r="Z565" s="225"/>
    </row>
    <row r="566">
      <c r="A566" s="427" t="s">
        <v>4798</v>
      </c>
      <c r="B566" s="427" t="s">
        <v>935</v>
      </c>
      <c r="C566" s="427" t="s">
        <v>4799</v>
      </c>
      <c r="D566" s="226" t="s">
        <v>3407</v>
      </c>
      <c r="E566" s="226" t="s">
        <v>2084</v>
      </c>
      <c r="F566" s="226">
        <v>5500.0</v>
      </c>
      <c r="G566" s="226" t="s">
        <v>1750</v>
      </c>
      <c r="H566" s="226" t="s">
        <v>2106</v>
      </c>
      <c r="I566" s="226" t="s">
        <v>2333</v>
      </c>
      <c r="J566" s="428">
        <v>500.0</v>
      </c>
      <c r="K566" s="428">
        <v>600.0</v>
      </c>
      <c r="L566" s="428">
        <v>700.0</v>
      </c>
      <c r="M566" s="226" t="s">
        <v>4800</v>
      </c>
      <c r="N566" s="226" t="s">
        <v>4801</v>
      </c>
      <c r="O566" s="226">
        <v>672.0</v>
      </c>
      <c r="P566" s="226" t="s">
        <v>2083</v>
      </c>
      <c r="Q566" s="428" t="s">
        <v>209</v>
      </c>
      <c r="R566" s="439"/>
      <c r="S566" s="413"/>
      <c r="T566" s="225"/>
      <c r="U566" s="225"/>
      <c r="V566" s="225"/>
      <c r="W566" s="225"/>
      <c r="X566" s="225"/>
      <c r="Y566" s="225"/>
      <c r="Z566" s="225"/>
    </row>
    <row r="567">
      <c r="A567" s="427" t="s">
        <v>4802</v>
      </c>
      <c r="B567" s="427" t="s">
        <v>935</v>
      </c>
      <c r="C567" s="427" t="s">
        <v>4803</v>
      </c>
      <c r="D567" s="226" t="s">
        <v>3407</v>
      </c>
      <c r="E567" s="226" t="s">
        <v>2084</v>
      </c>
      <c r="F567" s="226">
        <v>5500.0</v>
      </c>
      <c r="G567" s="226" t="s">
        <v>1750</v>
      </c>
      <c r="H567" s="226" t="s">
        <v>2106</v>
      </c>
      <c r="I567" s="226" t="s">
        <v>2333</v>
      </c>
      <c r="J567" s="428">
        <v>150.0</v>
      </c>
      <c r="K567" s="428">
        <v>180.0</v>
      </c>
      <c r="L567" s="428">
        <v>220.0</v>
      </c>
      <c r="M567" s="226" t="s">
        <v>4804</v>
      </c>
      <c r="N567" s="375"/>
      <c r="O567" s="375"/>
      <c r="P567" s="226" t="s">
        <v>2453</v>
      </c>
      <c r="Q567" s="428" t="s">
        <v>306</v>
      </c>
      <c r="R567" s="439"/>
      <c r="S567" s="413"/>
      <c r="T567" s="225"/>
      <c r="U567" s="225"/>
      <c r="V567" s="225"/>
      <c r="W567" s="225"/>
      <c r="X567" s="225"/>
      <c r="Y567" s="225"/>
      <c r="Z567" s="225"/>
    </row>
    <row r="568">
      <c r="A568" s="427" t="s">
        <v>4805</v>
      </c>
      <c r="B568" s="427" t="s">
        <v>935</v>
      </c>
      <c r="C568" s="427" t="s">
        <v>4806</v>
      </c>
      <c r="D568" s="226" t="s">
        <v>3407</v>
      </c>
      <c r="E568" s="226" t="s">
        <v>2084</v>
      </c>
      <c r="F568" s="226">
        <v>5500.0</v>
      </c>
      <c r="G568" s="226" t="s">
        <v>1750</v>
      </c>
      <c r="H568" s="226" t="s">
        <v>2106</v>
      </c>
      <c r="I568" s="226" t="s">
        <v>2333</v>
      </c>
      <c r="J568" s="428">
        <v>1800.0</v>
      </c>
      <c r="K568" s="428">
        <v>2500.0</v>
      </c>
      <c r="L568" s="428">
        <v>3500.0</v>
      </c>
      <c r="M568" s="226" t="s">
        <v>4807</v>
      </c>
      <c r="N568" s="226" t="s">
        <v>4808</v>
      </c>
      <c r="O568" s="226">
        <v>168.0</v>
      </c>
      <c r="P568" s="226" t="s">
        <v>2083</v>
      </c>
      <c r="Q568" s="428" t="s">
        <v>209</v>
      </c>
      <c r="R568" s="439"/>
      <c r="S568" s="413"/>
      <c r="T568" s="225"/>
      <c r="U568" s="225"/>
      <c r="V568" s="225"/>
      <c r="W568" s="225"/>
      <c r="X568" s="225"/>
      <c r="Y568" s="225"/>
      <c r="Z568" s="225"/>
    </row>
    <row r="569">
      <c r="A569" s="427" t="s">
        <v>4810</v>
      </c>
      <c r="B569" s="427" t="s">
        <v>1152</v>
      </c>
      <c r="C569" s="427" t="s">
        <v>4811</v>
      </c>
      <c r="D569" s="226" t="s">
        <v>2451</v>
      </c>
      <c r="E569" s="226" t="s">
        <v>84</v>
      </c>
      <c r="F569" s="226">
        <v>5500.0</v>
      </c>
      <c r="G569" s="226" t="s">
        <v>1750</v>
      </c>
      <c r="H569" s="226" t="s">
        <v>2106</v>
      </c>
      <c r="I569" s="226" t="s">
        <v>2333</v>
      </c>
      <c r="J569" s="428">
        <v>675.0</v>
      </c>
      <c r="K569" s="428">
        <v>800.0</v>
      </c>
      <c r="L569" s="428">
        <v>925.0</v>
      </c>
      <c r="M569" s="226" t="s">
        <v>4813</v>
      </c>
      <c r="N569" s="375"/>
      <c r="O569" s="375"/>
      <c r="P569" s="226" t="s">
        <v>2453</v>
      </c>
      <c r="Q569" s="428" t="s">
        <v>337</v>
      </c>
      <c r="R569" s="439"/>
      <c r="S569" s="413"/>
      <c r="T569" s="225"/>
      <c r="U569" s="225"/>
      <c r="V569" s="225"/>
      <c r="W569" s="225"/>
      <c r="X569" s="225"/>
      <c r="Y569" s="225"/>
      <c r="Z569" s="225"/>
    </row>
    <row r="570">
      <c r="A570" s="427" t="s">
        <v>4815</v>
      </c>
      <c r="B570" s="427" t="s">
        <v>1152</v>
      </c>
      <c r="C570" s="427" t="s">
        <v>3406</v>
      </c>
      <c r="D570" s="226" t="s">
        <v>3407</v>
      </c>
      <c r="E570" s="226" t="s">
        <v>2084</v>
      </c>
      <c r="F570" s="226">
        <v>5500.0</v>
      </c>
      <c r="G570" s="226" t="s">
        <v>1750</v>
      </c>
      <c r="H570" s="226" t="s">
        <v>2106</v>
      </c>
      <c r="I570" s="226" t="s">
        <v>2333</v>
      </c>
      <c r="J570" s="428">
        <v>550.0</v>
      </c>
      <c r="K570" s="428">
        <v>650.0</v>
      </c>
      <c r="L570" s="428">
        <v>800.0</v>
      </c>
      <c r="M570" s="226" t="s">
        <v>3408</v>
      </c>
      <c r="N570" s="375"/>
      <c r="O570" s="375"/>
      <c r="P570" s="226" t="s">
        <v>2083</v>
      </c>
      <c r="Q570" s="428" t="s">
        <v>209</v>
      </c>
      <c r="R570" s="439"/>
      <c r="S570" s="413"/>
      <c r="T570" s="225"/>
      <c r="U570" s="225"/>
      <c r="V570" s="225"/>
      <c r="W570" s="225"/>
      <c r="X570" s="225"/>
      <c r="Y570" s="225"/>
      <c r="Z570" s="225"/>
    </row>
    <row r="571">
      <c r="A571" s="427" t="s">
        <v>4816</v>
      </c>
      <c r="B571" s="427" t="s">
        <v>1152</v>
      </c>
      <c r="C571" s="427" t="s">
        <v>4817</v>
      </c>
      <c r="D571" s="226" t="s">
        <v>3302</v>
      </c>
      <c r="E571" s="226" t="s">
        <v>84</v>
      </c>
      <c r="F571" s="226">
        <v>5500.0</v>
      </c>
      <c r="G571" s="226" t="s">
        <v>1750</v>
      </c>
      <c r="H571" s="226" t="s">
        <v>2106</v>
      </c>
      <c r="I571" s="226" t="s">
        <v>2333</v>
      </c>
      <c r="J571" s="428">
        <v>4500.0</v>
      </c>
      <c r="K571" s="428">
        <v>6500.0</v>
      </c>
      <c r="L571" s="428">
        <v>9500.0</v>
      </c>
      <c r="M571" s="226" t="s">
        <v>4818</v>
      </c>
      <c r="N571" s="375"/>
      <c r="O571" s="375"/>
      <c r="P571" s="226" t="s">
        <v>2453</v>
      </c>
      <c r="Q571" s="428" t="s">
        <v>306</v>
      </c>
      <c r="R571" s="439"/>
      <c r="S571" s="413"/>
      <c r="T571" s="225"/>
      <c r="U571" s="225"/>
      <c r="V571" s="225"/>
      <c r="W571" s="225"/>
      <c r="X571" s="225"/>
      <c r="Y571" s="225"/>
      <c r="Z571" s="225"/>
    </row>
    <row r="572">
      <c r="A572" s="427" t="s">
        <v>4819</v>
      </c>
      <c r="B572" s="427" t="s">
        <v>1152</v>
      </c>
      <c r="C572" s="427" t="s">
        <v>4820</v>
      </c>
      <c r="D572" s="226" t="s">
        <v>2451</v>
      </c>
      <c r="E572" s="226" t="s">
        <v>84</v>
      </c>
      <c r="F572" s="226">
        <v>5500.0</v>
      </c>
      <c r="G572" s="226" t="s">
        <v>1750</v>
      </c>
      <c r="H572" s="226" t="s">
        <v>2106</v>
      </c>
      <c r="I572" s="226" t="s">
        <v>2333</v>
      </c>
      <c r="J572" s="428">
        <v>1500.0</v>
      </c>
      <c r="K572" s="428">
        <v>2200.0</v>
      </c>
      <c r="L572" s="428">
        <v>3000.0</v>
      </c>
      <c r="M572" s="226" t="s">
        <v>4821</v>
      </c>
      <c r="N572" s="375"/>
      <c r="O572" s="375"/>
      <c r="P572" s="226" t="s">
        <v>2453</v>
      </c>
      <c r="Q572" s="428" t="s">
        <v>75</v>
      </c>
      <c r="R572" s="439"/>
      <c r="S572" s="413"/>
      <c r="T572" s="225"/>
      <c r="U572" s="225"/>
      <c r="V572" s="225"/>
      <c r="W572" s="225"/>
      <c r="X572" s="225"/>
      <c r="Y572" s="225"/>
      <c r="Z572" s="225"/>
    </row>
    <row r="573">
      <c r="A573" s="427" t="s">
        <v>4822</v>
      </c>
      <c r="B573" s="427" t="s">
        <v>1152</v>
      </c>
      <c r="C573" s="427" t="s">
        <v>4823</v>
      </c>
      <c r="D573" s="226" t="s">
        <v>2451</v>
      </c>
      <c r="E573" s="226" t="s">
        <v>84</v>
      </c>
      <c r="F573" s="226">
        <v>5500.0</v>
      </c>
      <c r="G573" s="226" t="s">
        <v>1750</v>
      </c>
      <c r="H573" s="226" t="s">
        <v>2106</v>
      </c>
      <c r="I573" s="226" t="s">
        <v>2333</v>
      </c>
      <c r="J573" s="428">
        <v>2550.0</v>
      </c>
      <c r="K573" s="428">
        <v>3000.0</v>
      </c>
      <c r="L573" s="428">
        <v>3450.0</v>
      </c>
      <c r="M573" s="226" t="s">
        <v>4824</v>
      </c>
      <c r="N573" s="375"/>
      <c r="O573" s="375"/>
      <c r="P573" s="226" t="s">
        <v>2453</v>
      </c>
      <c r="Q573" s="428" t="s">
        <v>306</v>
      </c>
      <c r="R573" s="439"/>
      <c r="S573" s="413"/>
      <c r="T573" s="225"/>
      <c r="U573" s="225"/>
      <c r="V573" s="225"/>
      <c r="W573" s="225"/>
      <c r="X573" s="225"/>
      <c r="Y573" s="225"/>
      <c r="Z573" s="225"/>
    </row>
    <row r="574">
      <c r="A574" s="427" t="s">
        <v>4825</v>
      </c>
      <c r="B574" s="427" t="s">
        <v>1152</v>
      </c>
      <c r="C574" s="427" t="s">
        <v>3473</v>
      </c>
      <c r="D574" s="226" t="s">
        <v>3407</v>
      </c>
      <c r="E574" s="226" t="s">
        <v>2084</v>
      </c>
      <c r="F574" s="226">
        <v>5500.0</v>
      </c>
      <c r="G574" s="226" t="s">
        <v>1750</v>
      </c>
      <c r="H574" s="226" t="s">
        <v>2106</v>
      </c>
      <c r="I574" s="226" t="s">
        <v>2333</v>
      </c>
      <c r="J574" s="428">
        <v>350.0</v>
      </c>
      <c r="K574" s="428">
        <v>450.0</v>
      </c>
      <c r="L574" s="428">
        <v>550.0</v>
      </c>
      <c r="M574" s="226" t="s">
        <v>3475</v>
      </c>
      <c r="N574" s="375"/>
      <c r="O574" s="375"/>
      <c r="P574" s="226" t="s">
        <v>2083</v>
      </c>
      <c r="Q574" s="428" t="s">
        <v>209</v>
      </c>
      <c r="R574" s="439"/>
      <c r="S574" s="413"/>
      <c r="T574" s="225"/>
      <c r="U574" s="225"/>
      <c r="V574" s="225"/>
      <c r="W574" s="225"/>
      <c r="X574" s="225"/>
      <c r="Y574" s="225"/>
      <c r="Z574" s="225"/>
    </row>
    <row r="575">
      <c r="A575" s="427" t="s">
        <v>4826</v>
      </c>
      <c r="B575" s="427" t="s">
        <v>1152</v>
      </c>
      <c r="C575" s="427" t="s">
        <v>4827</v>
      </c>
      <c r="D575" s="226" t="s">
        <v>3407</v>
      </c>
      <c r="E575" s="226" t="s">
        <v>2084</v>
      </c>
      <c r="F575" s="226">
        <v>5500.0</v>
      </c>
      <c r="G575" s="226" t="s">
        <v>1750</v>
      </c>
      <c r="H575" s="226" t="s">
        <v>2106</v>
      </c>
      <c r="I575" s="226" t="s">
        <v>2333</v>
      </c>
      <c r="J575" s="428">
        <v>200.0</v>
      </c>
      <c r="K575" s="428">
        <v>250.0</v>
      </c>
      <c r="L575" s="428">
        <v>320.0</v>
      </c>
      <c r="M575" s="226" t="s">
        <v>4828</v>
      </c>
      <c r="N575" s="375"/>
      <c r="O575" s="375"/>
      <c r="P575" s="226" t="s">
        <v>2453</v>
      </c>
      <c r="Q575" s="428" t="s">
        <v>306</v>
      </c>
      <c r="R575" s="439"/>
      <c r="S575" s="413"/>
      <c r="T575" s="225"/>
      <c r="U575" s="225"/>
      <c r="V575" s="225"/>
      <c r="W575" s="225"/>
      <c r="X575" s="225"/>
      <c r="Y575" s="225"/>
      <c r="Z575" s="225"/>
    </row>
    <row r="576">
      <c r="A576" s="427" t="s">
        <v>4829</v>
      </c>
      <c r="B576" s="427" t="s">
        <v>1152</v>
      </c>
      <c r="C576" s="427" t="s">
        <v>4830</v>
      </c>
      <c r="D576" s="226" t="s">
        <v>3407</v>
      </c>
      <c r="E576" s="226" t="s">
        <v>2084</v>
      </c>
      <c r="F576" s="226">
        <v>5500.0</v>
      </c>
      <c r="G576" s="226" t="s">
        <v>1750</v>
      </c>
      <c r="H576" s="226" t="s">
        <v>2106</v>
      </c>
      <c r="I576" s="226" t="s">
        <v>2333</v>
      </c>
      <c r="J576" s="428">
        <v>675.0</v>
      </c>
      <c r="K576" s="428">
        <v>800.0</v>
      </c>
      <c r="L576" s="428">
        <v>925.0</v>
      </c>
      <c r="M576" s="226" t="s">
        <v>4831</v>
      </c>
      <c r="N576" s="375"/>
      <c r="O576" s="375"/>
      <c r="P576" s="226" t="s">
        <v>3118</v>
      </c>
      <c r="Q576" s="428" t="s">
        <v>306</v>
      </c>
      <c r="R576" s="439"/>
      <c r="S576" s="413"/>
      <c r="T576" s="225"/>
      <c r="U576" s="225"/>
      <c r="V576" s="225"/>
      <c r="W576" s="225"/>
      <c r="X576" s="225"/>
      <c r="Y576" s="225"/>
      <c r="Z576" s="225"/>
    </row>
    <row r="577">
      <c r="A577" s="427" t="s">
        <v>4832</v>
      </c>
      <c r="B577" s="427" t="s">
        <v>1152</v>
      </c>
      <c r="C577" s="427" t="s">
        <v>3542</v>
      </c>
      <c r="D577" s="226" t="s">
        <v>3407</v>
      </c>
      <c r="E577" s="226" t="s">
        <v>2084</v>
      </c>
      <c r="F577" s="226">
        <v>5500.0</v>
      </c>
      <c r="G577" s="226" t="s">
        <v>1750</v>
      </c>
      <c r="H577" s="226" t="s">
        <v>2106</v>
      </c>
      <c r="I577" s="226" t="s">
        <v>2333</v>
      </c>
      <c r="J577" s="428">
        <v>150.0</v>
      </c>
      <c r="K577" s="428">
        <v>200.0</v>
      </c>
      <c r="L577" s="428">
        <v>250.0</v>
      </c>
      <c r="M577" s="226" t="s">
        <v>3545</v>
      </c>
      <c r="N577" s="375"/>
      <c r="O577" s="375"/>
      <c r="P577" s="226" t="s">
        <v>2083</v>
      </c>
      <c r="Q577" s="428" t="s">
        <v>209</v>
      </c>
      <c r="R577" s="439"/>
      <c r="S577" s="413"/>
      <c r="T577" s="225"/>
      <c r="U577" s="225"/>
      <c r="V577" s="225"/>
      <c r="W577" s="225"/>
      <c r="X577" s="225"/>
      <c r="Y577" s="225"/>
      <c r="Z577" s="225"/>
    </row>
    <row r="578">
      <c r="A578" s="427" t="s">
        <v>4836</v>
      </c>
      <c r="B578" s="427" t="s">
        <v>3985</v>
      </c>
      <c r="C578" s="427" t="s">
        <v>4837</v>
      </c>
      <c r="D578" s="226" t="s">
        <v>3407</v>
      </c>
      <c r="E578" s="226" t="s">
        <v>2084</v>
      </c>
      <c r="F578" s="226">
        <v>5500.0</v>
      </c>
      <c r="G578" s="226" t="s">
        <v>1750</v>
      </c>
      <c r="H578" s="226" t="s">
        <v>2106</v>
      </c>
      <c r="I578" s="226" t="s">
        <v>2333</v>
      </c>
      <c r="J578" s="428">
        <v>450.0</v>
      </c>
      <c r="K578" s="428">
        <v>550.0</v>
      </c>
      <c r="L578" s="428">
        <v>700.0</v>
      </c>
      <c r="M578" s="226" t="s">
        <v>4838</v>
      </c>
      <c r="N578" s="375"/>
      <c r="O578" s="375"/>
      <c r="P578" s="226" t="s">
        <v>2453</v>
      </c>
      <c r="Q578" s="428" t="s">
        <v>306</v>
      </c>
      <c r="R578" s="439"/>
      <c r="S578" s="413"/>
      <c r="T578" s="225"/>
      <c r="U578" s="225"/>
      <c r="V578" s="225"/>
      <c r="W578" s="225"/>
      <c r="X578" s="225"/>
      <c r="Y578" s="225"/>
      <c r="Z578" s="225"/>
    </row>
    <row r="579">
      <c r="A579" s="427" t="s">
        <v>4839</v>
      </c>
      <c r="B579" s="427" t="s">
        <v>3985</v>
      </c>
      <c r="C579" s="427" t="s">
        <v>4840</v>
      </c>
      <c r="D579" s="226" t="s">
        <v>3302</v>
      </c>
      <c r="E579" s="226" t="s">
        <v>84</v>
      </c>
      <c r="F579" s="226">
        <v>5500.0</v>
      </c>
      <c r="G579" s="226" t="s">
        <v>1750</v>
      </c>
      <c r="H579" s="226" t="s">
        <v>2106</v>
      </c>
      <c r="I579" s="226" t="s">
        <v>2333</v>
      </c>
      <c r="J579" s="428">
        <v>120.0</v>
      </c>
      <c r="K579" s="428">
        <v>150.0</v>
      </c>
      <c r="L579" s="428">
        <v>190.0</v>
      </c>
      <c r="M579" s="226" t="s">
        <v>4841</v>
      </c>
      <c r="N579" s="375"/>
      <c r="O579" s="375"/>
      <c r="P579" s="226" t="s">
        <v>2453</v>
      </c>
      <c r="Q579" s="428" t="s">
        <v>306</v>
      </c>
      <c r="R579" s="439"/>
      <c r="S579" s="413"/>
      <c r="T579" s="225"/>
      <c r="U579" s="225"/>
      <c r="V579" s="225"/>
      <c r="W579" s="225"/>
      <c r="X579" s="225"/>
      <c r="Y579" s="225"/>
      <c r="Z579" s="225"/>
    </row>
    <row r="580">
      <c r="A580" s="427" t="s">
        <v>4842</v>
      </c>
      <c r="B580" s="427" t="s">
        <v>3985</v>
      </c>
      <c r="C580" s="427" t="s">
        <v>4843</v>
      </c>
      <c r="D580" s="226" t="s">
        <v>3407</v>
      </c>
      <c r="E580" s="226" t="s">
        <v>2084</v>
      </c>
      <c r="F580" s="226">
        <v>5500.0</v>
      </c>
      <c r="G580" s="226" t="s">
        <v>1750</v>
      </c>
      <c r="H580" s="226" t="s">
        <v>2106</v>
      </c>
      <c r="I580" s="226" t="s">
        <v>2333</v>
      </c>
      <c r="J580" s="428">
        <v>350.0</v>
      </c>
      <c r="K580" s="428">
        <v>450.0</v>
      </c>
      <c r="L580" s="428">
        <v>580.0</v>
      </c>
      <c r="M580" s="226" t="s">
        <v>4844</v>
      </c>
      <c r="N580" s="375"/>
      <c r="O580" s="375"/>
      <c r="P580" s="226" t="s">
        <v>2453</v>
      </c>
      <c r="Q580" s="428" t="s">
        <v>306</v>
      </c>
      <c r="R580" s="439"/>
      <c r="S580" s="413"/>
      <c r="T580" s="225"/>
      <c r="U580" s="225"/>
      <c r="V580" s="225"/>
      <c r="W580" s="225"/>
      <c r="X580" s="225"/>
      <c r="Y580" s="225"/>
      <c r="Z580" s="225"/>
    </row>
    <row r="581">
      <c r="A581" s="427" t="s">
        <v>4845</v>
      </c>
      <c r="B581" s="427" t="s">
        <v>3985</v>
      </c>
      <c r="C581" s="427" t="s">
        <v>4846</v>
      </c>
      <c r="D581" s="226" t="s">
        <v>3407</v>
      </c>
      <c r="E581" s="226" t="s">
        <v>2084</v>
      </c>
      <c r="F581" s="226">
        <v>5500.0</v>
      </c>
      <c r="G581" s="226" t="s">
        <v>1750</v>
      </c>
      <c r="H581" s="226" t="s">
        <v>2106</v>
      </c>
      <c r="I581" s="226" t="s">
        <v>2333</v>
      </c>
      <c r="J581" s="428">
        <v>120.0</v>
      </c>
      <c r="K581" s="428">
        <v>150.0</v>
      </c>
      <c r="L581" s="428">
        <v>190.0</v>
      </c>
      <c r="M581" s="226" t="s">
        <v>4847</v>
      </c>
      <c r="N581" s="375"/>
      <c r="O581" s="375"/>
      <c r="P581" s="226" t="s">
        <v>2453</v>
      </c>
      <c r="Q581" s="428" t="s">
        <v>306</v>
      </c>
      <c r="R581" s="439"/>
      <c r="S581" s="413"/>
      <c r="T581" s="225"/>
      <c r="U581" s="225"/>
      <c r="V581" s="225"/>
      <c r="W581" s="225"/>
      <c r="X581" s="225"/>
      <c r="Y581" s="225"/>
      <c r="Z581" s="225"/>
    </row>
    <row r="582">
      <c r="A582" s="427" t="s">
        <v>4848</v>
      </c>
      <c r="B582" s="427" t="s">
        <v>3985</v>
      </c>
      <c r="C582" s="427" t="s">
        <v>4849</v>
      </c>
      <c r="D582" s="226" t="s">
        <v>3407</v>
      </c>
      <c r="E582" s="226" t="s">
        <v>2084</v>
      </c>
      <c r="F582" s="226">
        <v>5500.0</v>
      </c>
      <c r="G582" s="226" t="s">
        <v>1750</v>
      </c>
      <c r="H582" s="226" t="s">
        <v>2106</v>
      </c>
      <c r="I582" s="226" t="s">
        <v>2333</v>
      </c>
      <c r="J582" s="428">
        <v>130.0</v>
      </c>
      <c r="K582" s="428">
        <v>150.0</v>
      </c>
      <c r="L582" s="428">
        <v>170.0</v>
      </c>
      <c r="M582" s="226" t="s">
        <v>4850</v>
      </c>
      <c r="N582" s="375"/>
      <c r="O582" s="375"/>
      <c r="P582" s="226" t="s">
        <v>2453</v>
      </c>
      <c r="Q582" s="428" t="s">
        <v>306</v>
      </c>
      <c r="R582" s="439"/>
      <c r="S582" s="413"/>
      <c r="T582" s="225"/>
      <c r="U582" s="225"/>
      <c r="V582" s="225"/>
      <c r="W582" s="225"/>
      <c r="X582" s="225"/>
      <c r="Y582" s="225"/>
      <c r="Z582" s="225"/>
    </row>
    <row r="583">
      <c r="A583" s="427" t="s">
        <v>4851</v>
      </c>
      <c r="B583" s="427" t="s">
        <v>4024</v>
      </c>
      <c r="C583" s="427" t="s">
        <v>4852</v>
      </c>
      <c r="D583" s="226" t="s">
        <v>3407</v>
      </c>
      <c r="E583" s="226" t="s">
        <v>2084</v>
      </c>
      <c r="F583" s="226">
        <v>5500.0</v>
      </c>
      <c r="G583" s="226" t="s">
        <v>1750</v>
      </c>
      <c r="H583" s="226" t="s">
        <v>2106</v>
      </c>
      <c r="I583" s="226" t="s">
        <v>2333</v>
      </c>
      <c r="J583" s="428">
        <v>130.0</v>
      </c>
      <c r="K583" s="428">
        <v>150.0</v>
      </c>
      <c r="L583" s="428">
        <v>170.0</v>
      </c>
      <c r="M583" s="226" t="s">
        <v>4853</v>
      </c>
      <c r="N583" s="226" t="s">
        <v>4854</v>
      </c>
      <c r="O583" s="226">
        <v>48.0</v>
      </c>
      <c r="P583" s="226" t="s">
        <v>2083</v>
      </c>
      <c r="Q583" s="428" t="s">
        <v>209</v>
      </c>
      <c r="R583" s="439"/>
      <c r="S583" s="413"/>
      <c r="T583" s="225"/>
      <c r="U583" s="225"/>
      <c r="V583" s="225"/>
      <c r="W583" s="225"/>
      <c r="X583" s="225"/>
      <c r="Y583" s="225"/>
      <c r="Z583" s="225"/>
    </row>
    <row r="584">
      <c r="A584" s="427" t="s">
        <v>4855</v>
      </c>
      <c r="B584" s="427" t="s">
        <v>4024</v>
      </c>
      <c r="C584" s="427" t="s">
        <v>4856</v>
      </c>
      <c r="D584" s="226" t="s">
        <v>3407</v>
      </c>
      <c r="E584" s="226" t="s">
        <v>2084</v>
      </c>
      <c r="F584" s="226">
        <v>5500.0</v>
      </c>
      <c r="G584" s="226" t="s">
        <v>1750</v>
      </c>
      <c r="H584" s="226" t="s">
        <v>2106</v>
      </c>
      <c r="I584" s="226" t="s">
        <v>2333</v>
      </c>
      <c r="J584" s="428">
        <v>2125.0</v>
      </c>
      <c r="K584" s="428">
        <v>2500.0</v>
      </c>
      <c r="L584" s="428">
        <v>2875.0</v>
      </c>
      <c r="M584" s="226" t="s">
        <v>4857</v>
      </c>
      <c r="N584" s="226" t="s">
        <v>4858</v>
      </c>
      <c r="O584" s="226">
        <v>48.0</v>
      </c>
      <c r="P584" s="226" t="s">
        <v>2083</v>
      </c>
      <c r="Q584" s="428" t="s">
        <v>209</v>
      </c>
      <c r="R584" s="439"/>
      <c r="S584" s="413"/>
      <c r="T584" s="225"/>
      <c r="U584" s="225"/>
      <c r="V584" s="225"/>
      <c r="W584" s="225"/>
      <c r="X584" s="225"/>
      <c r="Y584" s="225"/>
      <c r="Z584" s="225"/>
    </row>
    <row r="585">
      <c r="A585" s="427" t="s">
        <v>4859</v>
      </c>
      <c r="B585" s="427" t="s">
        <v>4024</v>
      </c>
      <c r="C585" s="427" t="s">
        <v>4860</v>
      </c>
      <c r="D585" s="226" t="s">
        <v>3407</v>
      </c>
      <c r="E585" s="226" t="s">
        <v>2084</v>
      </c>
      <c r="F585" s="226">
        <v>5500.0</v>
      </c>
      <c r="G585" s="226" t="s">
        <v>1750</v>
      </c>
      <c r="H585" s="226" t="s">
        <v>2106</v>
      </c>
      <c r="I585" s="226" t="s">
        <v>2333</v>
      </c>
      <c r="J585" s="428">
        <v>850.0</v>
      </c>
      <c r="K585" s="428">
        <v>1000.0</v>
      </c>
      <c r="L585" s="428">
        <v>1150.0</v>
      </c>
      <c r="M585" s="226" t="s">
        <v>4861</v>
      </c>
      <c r="N585" s="226" t="s">
        <v>4862</v>
      </c>
      <c r="O585" s="226">
        <v>48.0</v>
      </c>
      <c r="P585" s="226" t="s">
        <v>2083</v>
      </c>
      <c r="Q585" s="428" t="s">
        <v>209</v>
      </c>
      <c r="R585" s="439"/>
      <c r="S585" s="413"/>
      <c r="T585" s="225"/>
      <c r="U585" s="225"/>
      <c r="V585" s="225"/>
      <c r="W585" s="225"/>
      <c r="X585" s="225"/>
      <c r="Y585" s="225"/>
      <c r="Z585" s="225"/>
    </row>
    <row r="586">
      <c r="A586" s="427" t="s">
        <v>4864</v>
      </c>
      <c r="B586" s="427" t="s">
        <v>4024</v>
      </c>
      <c r="C586" s="427" t="s">
        <v>4865</v>
      </c>
      <c r="D586" s="226" t="s">
        <v>3407</v>
      </c>
      <c r="E586" s="226" t="s">
        <v>2084</v>
      </c>
      <c r="F586" s="226">
        <v>5500.0</v>
      </c>
      <c r="G586" s="226" t="s">
        <v>1750</v>
      </c>
      <c r="H586" s="226" t="s">
        <v>2106</v>
      </c>
      <c r="I586" s="226" t="s">
        <v>2333</v>
      </c>
      <c r="J586" s="428">
        <v>500.0</v>
      </c>
      <c r="K586" s="428">
        <v>600.0</v>
      </c>
      <c r="L586" s="428">
        <v>700.0</v>
      </c>
      <c r="M586" s="226" t="s">
        <v>4866</v>
      </c>
      <c r="N586" s="226" t="s">
        <v>4867</v>
      </c>
      <c r="O586" s="226">
        <v>48.0</v>
      </c>
      <c r="P586" s="226" t="s">
        <v>2083</v>
      </c>
      <c r="Q586" s="428" t="s">
        <v>209</v>
      </c>
      <c r="R586" s="439"/>
      <c r="S586" s="413"/>
      <c r="T586" s="225"/>
      <c r="U586" s="225"/>
      <c r="V586" s="225"/>
      <c r="W586" s="225"/>
      <c r="X586" s="225"/>
      <c r="Y586" s="225"/>
      <c r="Z586" s="225"/>
    </row>
    <row r="587">
      <c r="A587" s="427" t="s">
        <v>4868</v>
      </c>
      <c r="B587" s="427" t="s">
        <v>4051</v>
      </c>
      <c r="C587" s="427" t="s">
        <v>4869</v>
      </c>
      <c r="D587" s="226" t="s">
        <v>3407</v>
      </c>
      <c r="E587" s="226" t="s">
        <v>2084</v>
      </c>
      <c r="F587" s="226">
        <v>5500.0</v>
      </c>
      <c r="G587" s="226" t="s">
        <v>1750</v>
      </c>
      <c r="H587" s="226" t="s">
        <v>2106</v>
      </c>
      <c r="I587" s="226" t="s">
        <v>2333</v>
      </c>
      <c r="J587" s="428">
        <v>130.0</v>
      </c>
      <c r="K587" s="428">
        <v>150.0</v>
      </c>
      <c r="L587" s="428">
        <v>170.0</v>
      </c>
      <c r="M587" s="226" t="s">
        <v>4870</v>
      </c>
      <c r="N587" s="226" t="s">
        <v>4871</v>
      </c>
      <c r="O587" s="226">
        <v>168.0</v>
      </c>
      <c r="P587" s="226" t="s">
        <v>2083</v>
      </c>
      <c r="Q587" s="428" t="s">
        <v>209</v>
      </c>
      <c r="R587" s="439"/>
      <c r="S587" s="413"/>
      <c r="T587" s="225"/>
      <c r="U587" s="225"/>
      <c r="V587" s="225"/>
      <c r="W587" s="225"/>
      <c r="X587" s="225"/>
      <c r="Y587" s="225"/>
      <c r="Z587" s="225"/>
    </row>
    <row r="588">
      <c r="A588" s="427" t="s">
        <v>4872</v>
      </c>
      <c r="B588" s="427" t="s">
        <v>4051</v>
      </c>
      <c r="C588" s="427" t="s">
        <v>4873</v>
      </c>
      <c r="D588" s="226" t="s">
        <v>3407</v>
      </c>
      <c r="E588" s="226" t="s">
        <v>2084</v>
      </c>
      <c r="F588" s="226">
        <v>5500.0</v>
      </c>
      <c r="G588" s="226" t="s">
        <v>1750</v>
      </c>
      <c r="H588" s="226" t="s">
        <v>2106</v>
      </c>
      <c r="I588" s="226" t="s">
        <v>2333</v>
      </c>
      <c r="J588" s="428">
        <v>130.0</v>
      </c>
      <c r="K588" s="428">
        <v>150.0</v>
      </c>
      <c r="L588" s="428">
        <v>170.0</v>
      </c>
      <c r="M588" s="226" t="s">
        <v>4874</v>
      </c>
      <c r="N588" s="226" t="s">
        <v>4871</v>
      </c>
      <c r="O588" s="226">
        <v>168.0</v>
      </c>
      <c r="P588" s="226" t="s">
        <v>2083</v>
      </c>
      <c r="Q588" s="428" t="s">
        <v>209</v>
      </c>
      <c r="R588" s="439"/>
      <c r="S588" s="413"/>
      <c r="T588" s="225"/>
      <c r="U588" s="225"/>
      <c r="V588" s="225"/>
      <c r="W588" s="225"/>
      <c r="X588" s="225"/>
      <c r="Y588" s="225"/>
      <c r="Z588" s="225"/>
    </row>
    <row r="589">
      <c r="A589" s="427" t="s">
        <v>4875</v>
      </c>
      <c r="B589" s="427" t="s">
        <v>4085</v>
      </c>
      <c r="C589" s="427" t="s">
        <v>4876</v>
      </c>
      <c r="D589" s="226" t="s">
        <v>3407</v>
      </c>
      <c r="E589" s="226" t="s">
        <v>2084</v>
      </c>
      <c r="F589" s="226">
        <v>5500.0</v>
      </c>
      <c r="G589" s="226" t="s">
        <v>1750</v>
      </c>
      <c r="H589" s="226" t="s">
        <v>2106</v>
      </c>
      <c r="I589" s="226" t="s">
        <v>2333</v>
      </c>
      <c r="J589" s="428">
        <v>300.0</v>
      </c>
      <c r="K589" s="428">
        <v>350.0</v>
      </c>
      <c r="L589" s="428">
        <v>400.0</v>
      </c>
      <c r="M589" s="226" t="s">
        <v>4877</v>
      </c>
      <c r="N589" s="226" t="s">
        <v>4878</v>
      </c>
      <c r="O589" s="226">
        <v>168.0</v>
      </c>
      <c r="P589" s="226" t="s">
        <v>2083</v>
      </c>
      <c r="Q589" s="428" t="s">
        <v>209</v>
      </c>
      <c r="R589" s="439"/>
      <c r="S589" s="413"/>
      <c r="T589" s="225"/>
      <c r="U589" s="225"/>
      <c r="V589" s="225"/>
      <c r="W589" s="225"/>
      <c r="X589" s="225"/>
      <c r="Y589" s="225"/>
      <c r="Z589" s="225"/>
    </row>
    <row r="590">
      <c r="A590" s="427" t="s">
        <v>4879</v>
      </c>
      <c r="B590" s="427" t="s">
        <v>4085</v>
      </c>
      <c r="C590" s="427" t="s">
        <v>4880</v>
      </c>
      <c r="D590" s="226" t="s">
        <v>3407</v>
      </c>
      <c r="E590" s="226" t="s">
        <v>2084</v>
      </c>
      <c r="F590" s="226">
        <v>5500.0</v>
      </c>
      <c r="G590" s="226" t="s">
        <v>1750</v>
      </c>
      <c r="H590" s="226" t="s">
        <v>2106</v>
      </c>
      <c r="I590" s="226" t="s">
        <v>2333</v>
      </c>
      <c r="J590" s="428">
        <v>255.0</v>
      </c>
      <c r="K590" s="428">
        <v>300.0</v>
      </c>
      <c r="L590" s="428">
        <v>345.0</v>
      </c>
      <c r="M590" s="226" t="s">
        <v>4881</v>
      </c>
      <c r="N590" s="226" t="s">
        <v>4882</v>
      </c>
      <c r="O590" s="226">
        <v>168.0</v>
      </c>
      <c r="P590" s="226" t="s">
        <v>2083</v>
      </c>
      <c r="Q590" s="428" t="s">
        <v>209</v>
      </c>
      <c r="R590" s="439"/>
      <c r="S590" s="413"/>
      <c r="T590" s="225"/>
      <c r="U590" s="225"/>
      <c r="V590" s="225"/>
      <c r="W590" s="225"/>
      <c r="X590" s="225"/>
      <c r="Y590" s="225"/>
      <c r="Z590" s="225"/>
    </row>
    <row r="591">
      <c r="A591" s="427" t="s">
        <v>4883</v>
      </c>
      <c r="B591" s="427" t="s">
        <v>4118</v>
      </c>
      <c r="C591" s="427" t="s">
        <v>4884</v>
      </c>
      <c r="D591" s="226" t="s">
        <v>3407</v>
      </c>
      <c r="E591" s="226" t="s">
        <v>2084</v>
      </c>
      <c r="F591" s="226">
        <v>5500.0</v>
      </c>
      <c r="G591" s="226" t="s">
        <v>1750</v>
      </c>
      <c r="H591" s="226" t="s">
        <v>2106</v>
      </c>
      <c r="I591" s="226" t="s">
        <v>2333</v>
      </c>
      <c r="J591" s="428">
        <v>85.0</v>
      </c>
      <c r="K591" s="428">
        <v>100.0</v>
      </c>
      <c r="L591" s="428">
        <v>115.0</v>
      </c>
      <c r="M591" s="226" t="s">
        <v>4885</v>
      </c>
      <c r="N591" s="226" t="s">
        <v>4886</v>
      </c>
      <c r="O591" s="226">
        <v>168.0</v>
      </c>
      <c r="P591" s="226" t="s">
        <v>2083</v>
      </c>
      <c r="Q591" s="428" t="s">
        <v>209</v>
      </c>
      <c r="R591" s="439"/>
      <c r="S591" s="413"/>
      <c r="T591" s="225"/>
      <c r="U591" s="225"/>
      <c r="V591" s="225"/>
      <c r="W591" s="225"/>
      <c r="X591" s="225"/>
      <c r="Y591" s="225"/>
      <c r="Z591" s="225"/>
    </row>
    <row r="592">
      <c r="A592" s="427" t="s">
        <v>4887</v>
      </c>
      <c r="B592" s="427" t="s">
        <v>4118</v>
      </c>
      <c r="C592" s="427" t="s">
        <v>4888</v>
      </c>
      <c r="D592" s="226" t="s">
        <v>3407</v>
      </c>
      <c r="E592" s="226" t="s">
        <v>2084</v>
      </c>
      <c r="F592" s="226">
        <v>5500.0</v>
      </c>
      <c r="G592" s="226" t="s">
        <v>1750</v>
      </c>
      <c r="H592" s="226" t="s">
        <v>2106</v>
      </c>
      <c r="I592" s="226" t="s">
        <v>2333</v>
      </c>
      <c r="J592" s="428">
        <v>150.0</v>
      </c>
      <c r="K592" s="428">
        <v>175.0</v>
      </c>
      <c r="L592" s="428">
        <v>200.0</v>
      </c>
      <c r="M592" s="226" t="s">
        <v>4889</v>
      </c>
      <c r="N592" s="226" t="s">
        <v>4890</v>
      </c>
      <c r="O592" s="226">
        <v>168.0</v>
      </c>
      <c r="P592" s="226" t="s">
        <v>2083</v>
      </c>
      <c r="Q592" s="428" t="s">
        <v>209</v>
      </c>
      <c r="R592" s="439"/>
      <c r="S592" s="413"/>
      <c r="T592" s="225"/>
      <c r="U592" s="225"/>
      <c r="V592" s="225"/>
      <c r="W592" s="225"/>
      <c r="X592" s="225"/>
      <c r="Y592" s="225"/>
      <c r="Z592" s="225"/>
    </row>
    <row r="593">
      <c r="A593" s="427" t="s">
        <v>4892</v>
      </c>
      <c r="B593" s="427" t="s">
        <v>4118</v>
      </c>
      <c r="C593" s="427" t="s">
        <v>4893</v>
      </c>
      <c r="D593" s="226" t="s">
        <v>3407</v>
      </c>
      <c r="E593" s="226" t="s">
        <v>2084</v>
      </c>
      <c r="F593" s="226">
        <v>5500.0</v>
      </c>
      <c r="G593" s="226" t="s">
        <v>1750</v>
      </c>
      <c r="H593" s="226" t="s">
        <v>2106</v>
      </c>
      <c r="I593" s="226" t="s">
        <v>2333</v>
      </c>
      <c r="J593" s="428">
        <v>5.0</v>
      </c>
      <c r="K593" s="428">
        <v>6.0</v>
      </c>
      <c r="L593" s="428">
        <v>7.0</v>
      </c>
      <c r="M593" s="226" t="s">
        <v>4896</v>
      </c>
      <c r="N593" s="226" t="s">
        <v>4897</v>
      </c>
      <c r="O593" s="226">
        <v>168.0</v>
      </c>
      <c r="P593" s="226" t="s">
        <v>2083</v>
      </c>
      <c r="Q593" s="428" t="s">
        <v>209</v>
      </c>
      <c r="R593" s="439"/>
      <c r="S593" s="413"/>
      <c r="T593" s="225"/>
      <c r="U593" s="225"/>
      <c r="V593" s="225"/>
      <c r="W593" s="225"/>
      <c r="X593" s="225"/>
      <c r="Y593" s="225"/>
      <c r="Z593" s="225"/>
    </row>
    <row r="594">
      <c r="A594" s="427" t="s">
        <v>4898</v>
      </c>
      <c r="B594" s="427" t="s">
        <v>4149</v>
      </c>
      <c r="C594" s="427" t="s">
        <v>4899</v>
      </c>
      <c r="D594" s="226" t="s">
        <v>3407</v>
      </c>
      <c r="E594" s="226" t="s">
        <v>2084</v>
      </c>
      <c r="F594" s="226">
        <v>5500.0</v>
      </c>
      <c r="G594" s="226" t="s">
        <v>1750</v>
      </c>
      <c r="H594" s="226" t="s">
        <v>2106</v>
      </c>
      <c r="I594" s="226" t="s">
        <v>2333</v>
      </c>
      <c r="J594" s="428">
        <v>210.0</v>
      </c>
      <c r="K594" s="428">
        <v>250.0</v>
      </c>
      <c r="L594" s="428">
        <v>290.0</v>
      </c>
      <c r="M594" s="226" t="s">
        <v>4900</v>
      </c>
      <c r="N594" s="226" t="s">
        <v>4901</v>
      </c>
      <c r="O594" s="226">
        <v>168.0</v>
      </c>
      <c r="P594" s="226" t="s">
        <v>2083</v>
      </c>
      <c r="Q594" s="428" t="s">
        <v>209</v>
      </c>
      <c r="R594" s="439"/>
      <c r="S594" s="413"/>
      <c r="T594" s="225"/>
      <c r="U594" s="225"/>
      <c r="V594" s="225"/>
      <c r="W594" s="225"/>
      <c r="X594" s="225"/>
      <c r="Y594" s="225"/>
      <c r="Z594" s="225"/>
    </row>
    <row r="595">
      <c r="A595" s="427" t="s">
        <v>4902</v>
      </c>
      <c r="B595" s="427" t="s">
        <v>4149</v>
      </c>
      <c r="C595" s="427" t="s">
        <v>4903</v>
      </c>
      <c r="D595" s="226" t="s">
        <v>3407</v>
      </c>
      <c r="E595" s="226" t="s">
        <v>2084</v>
      </c>
      <c r="F595" s="226">
        <v>5500.0</v>
      </c>
      <c r="G595" s="226" t="s">
        <v>1750</v>
      </c>
      <c r="H595" s="226" t="s">
        <v>2106</v>
      </c>
      <c r="I595" s="226" t="s">
        <v>2333</v>
      </c>
      <c r="J595" s="428">
        <v>17.0</v>
      </c>
      <c r="K595" s="428">
        <v>20.0</v>
      </c>
      <c r="L595" s="428">
        <v>23.0</v>
      </c>
      <c r="M595" s="226" t="s">
        <v>4904</v>
      </c>
      <c r="N595" s="226" t="s">
        <v>4905</v>
      </c>
      <c r="O595" s="226">
        <v>168.0</v>
      </c>
      <c r="P595" s="226" t="s">
        <v>2083</v>
      </c>
      <c r="Q595" s="428" t="s">
        <v>209</v>
      </c>
      <c r="R595" s="439"/>
      <c r="S595" s="413"/>
      <c r="T595" s="225"/>
      <c r="U595" s="225"/>
      <c r="V595" s="225"/>
      <c r="W595" s="225"/>
      <c r="X595" s="225"/>
      <c r="Y595" s="225"/>
      <c r="Z595" s="225"/>
    </row>
    <row r="596">
      <c r="A596" s="427" t="s">
        <v>4906</v>
      </c>
      <c r="B596" s="427" t="s">
        <v>1571</v>
      </c>
      <c r="C596" s="427" t="s">
        <v>4172</v>
      </c>
      <c r="D596" s="226" t="s">
        <v>2451</v>
      </c>
      <c r="E596" s="226" t="s">
        <v>84</v>
      </c>
      <c r="F596" s="226">
        <v>5500.0</v>
      </c>
      <c r="G596" s="226" t="s">
        <v>1750</v>
      </c>
      <c r="H596" s="226" t="s">
        <v>2106</v>
      </c>
      <c r="I596" s="226" t="s">
        <v>2591</v>
      </c>
      <c r="J596" s="428">
        <v>6500.0</v>
      </c>
      <c r="K596" s="428">
        <v>9500.0</v>
      </c>
      <c r="L596" s="428">
        <v>14000.0</v>
      </c>
      <c r="M596" s="226" t="s">
        <v>4907</v>
      </c>
      <c r="N596" s="375"/>
      <c r="O596" s="375"/>
      <c r="P596" s="226" t="s">
        <v>2083</v>
      </c>
      <c r="Q596" s="428" t="s">
        <v>209</v>
      </c>
      <c r="R596" s="428" t="s">
        <v>4906</v>
      </c>
      <c r="S596" s="413"/>
      <c r="T596" s="225"/>
      <c r="U596" s="225"/>
      <c r="V596" s="225"/>
      <c r="W596" s="225"/>
      <c r="X596" s="225"/>
      <c r="Y596" s="225"/>
      <c r="Z596" s="225"/>
    </row>
    <row r="597">
      <c r="A597" s="427" t="s">
        <v>4908</v>
      </c>
      <c r="B597" s="427" t="s">
        <v>750</v>
      </c>
      <c r="C597" s="427" t="s">
        <v>4194</v>
      </c>
      <c r="D597" s="226" t="s">
        <v>2451</v>
      </c>
      <c r="E597" s="226" t="s">
        <v>84</v>
      </c>
      <c r="F597" s="226">
        <v>5500.0</v>
      </c>
      <c r="G597" s="226" t="s">
        <v>1750</v>
      </c>
      <c r="H597" s="226" t="s">
        <v>2106</v>
      </c>
      <c r="I597" s="226" t="s">
        <v>2591</v>
      </c>
      <c r="J597" s="428">
        <v>5500.0</v>
      </c>
      <c r="K597" s="428">
        <v>7500.0</v>
      </c>
      <c r="L597" s="428">
        <v>11000.0</v>
      </c>
      <c r="M597" s="226" t="s">
        <v>4909</v>
      </c>
      <c r="N597" s="375"/>
      <c r="O597" s="375"/>
      <c r="P597" s="226" t="s">
        <v>2083</v>
      </c>
      <c r="Q597" s="428" t="s">
        <v>209</v>
      </c>
      <c r="R597" s="428" t="s">
        <v>4908</v>
      </c>
      <c r="S597" s="413"/>
      <c r="T597" s="225"/>
      <c r="U597" s="225"/>
      <c r="V597" s="225"/>
      <c r="W597" s="225"/>
      <c r="X597" s="225"/>
      <c r="Y597" s="225"/>
      <c r="Z597" s="225"/>
    </row>
    <row r="598">
      <c r="A598" s="427" t="s">
        <v>4910</v>
      </c>
      <c r="B598" s="427" t="s">
        <v>854</v>
      </c>
      <c r="C598" s="427" t="s">
        <v>4220</v>
      </c>
      <c r="D598" s="226" t="s">
        <v>2451</v>
      </c>
      <c r="E598" s="226" t="s">
        <v>84</v>
      </c>
      <c r="F598" s="226">
        <v>5500.0</v>
      </c>
      <c r="G598" s="226" t="s">
        <v>1750</v>
      </c>
      <c r="H598" s="226" t="s">
        <v>2106</v>
      </c>
      <c r="I598" s="226" t="s">
        <v>2591</v>
      </c>
      <c r="J598" s="428">
        <v>350.0</v>
      </c>
      <c r="K598" s="428">
        <v>450.0</v>
      </c>
      <c r="L598" s="428">
        <v>600.0</v>
      </c>
      <c r="M598" s="226" t="s">
        <v>4911</v>
      </c>
      <c r="N598" s="375"/>
      <c r="O598" s="375"/>
      <c r="P598" s="226" t="s">
        <v>2083</v>
      </c>
      <c r="Q598" s="428" t="s">
        <v>209</v>
      </c>
      <c r="R598" s="428" t="s">
        <v>4910</v>
      </c>
      <c r="S598" s="413"/>
      <c r="T598" s="225"/>
      <c r="U598" s="225"/>
      <c r="V598" s="225"/>
      <c r="W598" s="225"/>
      <c r="X598" s="225"/>
      <c r="Y598" s="225"/>
      <c r="Z598" s="225"/>
    </row>
    <row r="599">
      <c r="A599" s="427" t="s">
        <v>4912</v>
      </c>
      <c r="B599" s="427" t="s">
        <v>736</v>
      </c>
      <c r="C599" s="427" t="s">
        <v>4242</v>
      </c>
      <c r="D599" s="226" t="s">
        <v>2451</v>
      </c>
      <c r="E599" s="226" t="s">
        <v>84</v>
      </c>
      <c r="F599" s="226">
        <v>5500.0</v>
      </c>
      <c r="G599" s="226" t="s">
        <v>1750</v>
      </c>
      <c r="H599" s="226" t="s">
        <v>2106</v>
      </c>
      <c r="I599" s="226" t="s">
        <v>2591</v>
      </c>
      <c r="J599" s="428">
        <v>500.0</v>
      </c>
      <c r="K599" s="428">
        <v>650.0</v>
      </c>
      <c r="L599" s="428">
        <v>850.0</v>
      </c>
      <c r="M599" s="226" t="s">
        <v>4913</v>
      </c>
      <c r="N599" s="375"/>
      <c r="O599" s="375"/>
      <c r="P599" s="226" t="s">
        <v>2083</v>
      </c>
      <c r="Q599" s="428" t="s">
        <v>209</v>
      </c>
      <c r="R599" s="428" t="s">
        <v>4912</v>
      </c>
      <c r="S599" s="413"/>
      <c r="T599" s="225"/>
      <c r="U599" s="225"/>
      <c r="V599" s="225"/>
      <c r="W599" s="225"/>
      <c r="X599" s="225"/>
      <c r="Y599" s="225"/>
      <c r="Z599" s="225"/>
    </row>
    <row r="600">
      <c r="A600" s="427" t="s">
        <v>4914</v>
      </c>
      <c r="B600" s="427" t="s">
        <v>937</v>
      </c>
      <c r="C600" s="427" t="s">
        <v>2491</v>
      </c>
      <c r="D600" s="226" t="s">
        <v>2451</v>
      </c>
      <c r="E600" s="226" t="s">
        <v>84</v>
      </c>
      <c r="F600" s="226">
        <v>5500.0</v>
      </c>
      <c r="G600" s="226" t="s">
        <v>1750</v>
      </c>
      <c r="H600" s="226" t="s">
        <v>2106</v>
      </c>
      <c r="I600" s="226" t="s">
        <v>2591</v>
      </c>
      <c r="J600" s="428">
        <v>3500.0</v>
      </c>
      <c r="K600" s="428">
        <v>5000.0</v>
      </c>
      <c r="L600" s="428">
        <v>7500.0</v>
      </c>
      <c r="M600" s="226" t="s">
        <v>4915</v>
      </c>
      <c r="N600" s="375"/>
      <c r="O600" s="375"/>
      <c r="P600" s="226" t="s">
        <v>2083</v>
      </c>
      <c r="Q600" s="428" t="s">
        <v>209</v>
      </c>
      <c r="R600" s="428" t="s">
        <v>4914</v>
      </c>
      <c r="S600" s="413"/>
      <c r="T600" s="225"/>
      <c r="U600" s="225"/>
      <c r="V600" s="225"/>
      <c r="W600" s="225"/>
      <c r="X600" s="225"/>
      <c r="Y600" s="225"/>
      <c r="Z600" s="225"/>
    </row>
    <row r="601">
      <c r="A601" s="427" t="s">
        <v>4917</v>
      </c>
      <c r="B601" s="427" t="s">
        <v>4306</v>
      </c>
      <c r="C601" s="427" t="s">
        <v>4305</v>
      </c>
      <c r="D601" s="226" t="s">
        <v>2451</v>
      </c>
      <c r="E601" s="226" t="s">
        <v>84</v>
      </c>
      <c r="F601" s="226">
        <v>5500.0</v>
      </c>
      <c r="G601" s="226" t="s">
        <v>1750</v>
      </c>
      <c r="H601" s="226" t="s">
        <v>2106</v>
      </c>
      <c r="I601" s="226" t="s">
        <v>2591</v>
      </c>
      <c r="J601" s="428">
        <v>2500.0</v>
      </c>
      <c r="K601" s="428">
        <v>3500.0</v>
      </c>
      <c r="L601" s="428">
        <v>5000.0</v>
      </c>
      <c r="M601" s="226" t="s">
        <v>4918</v>
      </c>
      <c r="N601" s="375"/>
      <c r="O601" s="375"/>
      <c r="P601" s="226" t="s">
        <v>2083</v>
      </c>
      <c r="Q601" s="428" t="s">
        <v>209</v>
      </c>
      <c r="R601" s="428" t="s">
        <v>4917</v>
      </c>
      <c r="S601" s="413"/>
      <c r="T601" s="225"/>
      <c r="U601" s="225"/>
      <c r="V601" s="225"/>
      <c r="W601" s="225"/>
      <c r="X601" s="225"/>
      <c r="Y601" s="225"/>
      <c r="Z601" s="225"/>
    </row>
    <row r="602">
      <c r="A602" s="427" t="s">
        <v>4919</v>
      </c>
      <c r="B602" s="427" t="s">
        <v>4339</v>
      </c>
      <c r="C602" s="427" t="s">
        <v>4337</v>
      </c>
      <c r="D602" s="226" t="s">
        <v>2451</v>
      </c>
      <c r="E602" s="226" t="s">
        <v>84</v>
      </c>
      <c r="F602" s="226">
        <v>5500.0</v>
      </c>
      <c r="G602" s="226" t="s">
        <v>1750</v>
      </c>
      <c r="H602" s="226" t="s">
        <v>2106</v>
      </c>
      <c r="I602" s="226" t="s">
        <v>2591</v>
      </c>
      <c r="J602" s="428">
        <v>3500.0</v>
      </c>
      <c r="K602" s="428">
        <v>5000.0</v>
      </c>
      <c r="L602" s="428">
        <v>7500.0</v>
      </c>
      <c r="M602" s="226" t="s">
        <v>4920</v>
      </c>
      <c r="N602" s="375"/>
      <c r="O602" s="375"/>
      <c r="P602" s="226" t="s">
        <v>2083</v>
      </c>
      <c r="Q602" s="428" t="s">
        <v>209</v>
      </c>
      <c r="R602" s="428" t="s">
        <v>4919</v>
      </c>
      <c r="S602" s="413"/>
      <c r="T602" s="225"/>
      <c r="U602" s="225"/>
      <c r="V602" s="225"/>
      <c r="W602" s="225"/>
      <c r="X602" s="225"/>
      <c r="Y602" s="225"/>
      <c r="Z602" s="225"/>
    </row>
    <row r="603">
      <c r="A603" s="427" t="s">
        <v>4921</v>
      </c>
      <c r="B603" s="427" t="s">
        <v>4922</v>
      </c>
      <c r="C603" s="427" t="s">
        <v>4923</v>
      </c>
      <c r="D603" s="226" t="s">
        <v>2451</v>
      </c>
      <c r="E603" s="226" t="s">
        <v>84</v>
      </c>
      <c r="F603" s="226">
        <v>5500.0</v>
      </c>
      <c r="G603" s="226" t="s">
        <v>1750</v>
      </c>
      <c r="H603" s="226" t="s">
        <v>2699</v>
      </c>
      <c r="I603" s="226" t="s">
        <v>2591</v>
      </c>
      <c r="J603" s="428">
        <v>3500.0</v>
      </c>
      <c r="K603" s="428">
        <v>5000.0</v>
      </c>
      <c r="L603" s="428">
        <v>7500.0</v>
      </c>
      <c r="M603" s="226" t="s">
        <v>2701</v>
      </c>
      <c r="N603" s="375"/>
      <c r="O603" s="375"/>
      <c r="P603" s="226" t="s">
        <v>2083</v>
      </c>
      <c r="Q603" s="428" t="s">
        <v>75</v>
      </c>
      <c r="R603" s="428" t="s">
        <v>4921</v>
      </c>
      <c r="S603" s="413"/>
      <c r="T603" s="225"/>
      <c r="U603" s="225"/>
      <c r="V603" s="225"/>
      <c r="W603" s="225"/>
      <c r="X603" s="225"/>
      <c r="Y603" s="225"/>
      <c r="Z603" s="225"/>
    </row>
    <row r="604">
      <c r="A604" s="427" t="s">
        <v>4924</v>
      </c>
      <c r="B604" s="427" t="s">
        <v>4925</v>
      </c>
      <c r="C604" s="427" t="s">
        <v>4926</v>
      </c>
      <c r="D604" s="226" t="s">
        <v>2451</v>
      </c>
      <c r="E604" s="226" t="s">
        <v>84</v>
      </c>
      <c r="F604" s="226">
        <v>5500.0</v>
      </c>
      <c r="G604" s="226" t="s">
        <v>1750</v>
      </c>
      <c r="H604" s="226" t="s">
        <v>2699</v>
      </c>
      <c r="I604" s="226" t="s">
        <v>2591</v>
      </c>
      <c r="J604" s="428">
        <v>3500.0</v>
      </c>
      <c r="K604" s="428">
        <v>5000.0</v>
      </c>
      <c r="L604" s="428">
        <v>7500.0</v>
      </c>
      <c r="M604" s="226" t="s">
        <v>2706</v>
      </c>
      <c r="N604" s="375"/>
      <c r="O604" s="375"/>
      <c r="P604" s="226" t="s">
        <v>2083</v>
      </c>
      <c r="Q604" s="428" t="s">
        <v>165</v>
      </c>
      <c r="R604" s="428" t="s">
        <v>4924</v>
      </c>
      <c r="S604" s="413"/>
      <c r="T604" s="225"/>
      <c r="U604" s="225"/>
      <c r="V604" s="225"/>
      <c r="W604" s="225"/>
      <c r="X604" s="225"/>
      <c r="Y604" s="225"/>
      <c r="Z604" s="225"/>
    </row>
    <row r="605">
      <c r="A605" s="427" t="s">
        <v>4927</v>
      </c>
      <c r="B605" s="427" t="s">
        <v>4928</v>
      </c>
      <c r="C605" s="427" t="s">
        <v>4929</v>
      </c>
      <c r="D605" s="226" t="s">
        <v>2451</v>
      </c>
      <c r="E605" s="226" t="s">
        <v>84</v>
      </c>
      <c r="F605" s="226">
        <v>5500.0</v>
      </c>
      <c r="G605" s="226" t="s">
        <v>1750</v>
      </c>
      <c r="H605" s="226" t="s">
        <v>2699</v>
      </c>
      <c r="I605" s="226" t="s">
        <v>2591</v>
      </c>
      <c r="J605" s="428">
        <v>2500.0</v>
      </c>
      <c r="K605" s="428">
        <v>3500.0</v>
      </c>
      <c r="L605" s="428">
        <v>5000.0</v>
      </c>
      <c r="M605" s="226" t="s">
        <v>2715</v>
      </c>
      <c r="N605" s="375"/>
      <c r="O605" s="375"/>
      <c r="P605" s="226" t="s">
        <v>2083</v>
      </c>
      <c r="Q605" s="428" t="s">
        <v>187</v>
      </c>
      <c r="R605" s="428" t="s">
        <v>4927</v>
      </c>
      <c r="S605" s="413"/>
      <c r="T605" s="225"/>
      <c r="U605" s="225"/>
      <c r="V605" s="225"/>
      <c r="W605" s="225"/>
      <c r="X605" s="225"/>
      <c r="Y605" s="225"/>
      <c r="Z605" s="225"/>
    </row>
    <row r="606">
      <c r="A606" s="427" t="s">
        <v>4930</v>
      </c>
      <c r="B606" s="427" t="s">
        <v>4931</v>
      </c>
      <c r="C606" s="427" t="s">
        <v>4932</v>
      </c>
      <c r="D606" s="226" t="s">
        <v>2451</v>
      </c>
      <c r="E606" s="226" t="s">
        <v>84</v>
      </c>
      <c r="F606" s="226">
        <v>5500.0</v>
      </c>
      <c r="G606" s="226" t="s">
        <v>1750</v>
      </c>
      <c r="H606" s="226" t="s">
        <v>2699</v>
      </c>
      <c r="I606" s="226" t="s">
        <v>2591</v>
      </c>
      <c r="J606" s="428">
        <v>2500.0</v>
      </c>
      <c r="K606" s="428">
        <v>3500.0</v>
      </c>
      <c r="L606" s="428">
        <v>5000.0</v>
      </c>
      <c r="M606" s="226" t="s">
        <v>2721</v>
      </c>
      <c r="N606" s="375"/>
      <c r="O606" s="375"/>
      <c r="P606" s="226" t="s">
        <v>2083</v>
      </c>
      <c r="Q606" s="428" t="s">
        <v>209</v>
      </c>
      <c r="R606" s="428" t="s">
        <v>4930</v>
      </c>
      <c r="S606" s="413"/>
      <c r="T606" s="225"/>
      <c r="U606" s="225"/>
      <c r="V606" s="225"/>
      <c r="W606" s="225"/>
      <c r="X606" s="225"/>
      <c r="Y606" s="225"/>
      <c r="Z606" s="225"/>
    </row>
    <row r="607">
      <c r="A607" s="427" t="s">
        <v>4933</v>
      </c>
      <c r="B607" s="427" t="s">
        <v>4934</v>
      </c>
      <c r="C607" s="427" t="s">
        <v>4935</v>
      </c>
      <c r="D607" s="226" t="s">
        <v>2451</v>
      </c>
      <c r="E607" s="226" t="s">
        <v>84</v>
      </c>
      <c r="F607" s="226">
        <v>5500.0</v>
      </c>
      <c r="G607" s="226" t="s">
        <v>1750</v>
      </c>
      <c r="H607" s="226" t="s">
        <v>2699</v>
      </c>
      <c r="I607" s="226" t="s">
        <v>2591</v>
      </c>
      <c r="J607" s="428">
        <v>3500.0</v>
      </c>
      <c r="K607" s="428">
        <v>5000.0</v>
      </c>
      <c r="L607" s="428">
        <v>7500.0</v>
      </c>
      <c r="M607" s="226" t="s">
        <v>2728</v>
      </c>
      <c r="N607" s="375"/>
      <c r="O607" s="375"/>
      <c r="P607" s="226" t="s">
        <v>2083</v>
      </c>
      <c r="Q607" s="428" t="s">
        <v>222</v>
      </c>
      <c r="R607" s="428" t="s">
        <v>4933</v>
      </c>
      <c r="S607" s="413"/>
      <c r="T607" s="225"/>
      <c r="U607" s="225"/>
      <c r="V607" s="225"/>
      <c r="W607" s="225"/>
      <c r="X607" s="225"/>
      <c r="Y607" s="225"/>
      <c r="Z607" s="225"/>
    </row>
    <row r="608">
      <c r="A608" s="427" t="s">
        <v>4936</v>
      </c>
      <c r="B608" s="427" t="s">
        <v>4937</v>
      </c>
      <c r="C608" s="427" t="s">
        <v>4938</v>
      </c>
      <c r="D608" s="226" t="s">
        <v>2451</v>
      </c>
      <c r="E608" s="226" t="s">
        <v>84</v>
      </c>
      <c r="F608" s="226">
        <v>5500.0</v>
      </c>
      <c r="G608" s="226" t="s">
        <v>1750</v>
      </c>
      <c r="H608" s="226" t="s">
        <v>2699</v>
      </c>
      <c r="I608" s="226" t="s">
        <v>2591</v>
      </c>
      <c r="J608" s="428">
        <v>4500.0</v>
      </c>
      <c r="K608" s="428">
        <v>6500.0</v>
      </c>
      <c r="L608" s="428">
        <v>9500.0</v>
      </c>
      <c r="M608" s="226" t="s">
        <v>2732</v>
      </c>
      <c r="N608" s="375"/>
      <c r="O608" s="375"/>
      <c r="P608" s="226" t="s">
        <v>2083</v>
      </c>
      <c r="Q608" s="428" t="s">
        <v>256</v>
      </c>
      <c r="R608" s="428" t="s">
        <v>4936</v>
      </c>
      <c r="S608" s="413"/>
      <c r="T608" s="225"/>
      <c r="U608" s="225"/>
      <c r="V608" s="225"/>
      <c r="W608" s="225"/>
      <c r="X608" s="225"/>
      <c r="Y608" s="225"/>
      <c r="Z608" s="225"/>
    </row>
    <row r="609">
      <c r="A609" s="427" t="s">
        <v>4939</v>
      </c>
      <c r="B609" s="427" t="s">
        <v>4940</v>
      </c>
      <c r="C609" s="427" t="s">
        <v>4941</v>
      </c>
      <c r="D609" s="226" t="s">
        <v>2451</v>
      </c>
      <c r="E609" s="226" t="s">
        <v>84</v>
      </c>
      <c r="F609" s="226">
        <v>5500.0</v>
      </c>
      <c r="G609" s="226" t="s">
        <v>1750</v>
      </c>
      <c r="H609" s="226" t="s">
        <v>2699</v>
      </c>
      <c r="I609" s="226" t="s">
        <v>2591</v>
      </c>
      <c r="J609" s="428">
        <v>6500.0</v>
      </c>
      <c r="K609" s="428">
        <v>9500.0</v>
      </c>
      <c r="L609" s="428">
        <v>14000.0</v>
      </c>
      <c r="M609" s="226" t="s">
        <v>2741</v>
      </c>
      <c r="N609" s="375"/>
      <c r="O609" s="375"/>
      <c r="P609" s="226" t="s">
        <v>2083</v>
      </c>
      <c r="Q609" s="428" t="s">
        <v>306</v>
      </c>
      <c r="R609" s="428" t="s">
        <v>4939</v>
      </c>
      <c r="S609" s="413"/>
      <c r="T609" s="225"/>
      <c r="U609" s="225"/>
      <c r="V609" s="225"/>
      <c r="W609" s="225"/>
      <c r="X609" s="225"/>
      <c r="Y609" s="225"/>
      <c r="Z609" s="225"/>
    </row>
    <row r="610">
      <c r="A610" s="427" t="s">
        <v>4944</v>
      </c>
      <c r="B610" s="427" t="s">
        <v>4945</v>
      </c>
      <c r="C610" s="427" t="s">
        <v>4947</v>
      </c>
      <c r="D610" s="226" t="s">
        <v>2451</v>
      </c>
      <c r="E610" s="226" t="s">
        <v>84</v>
      </c>
      <c r="F610" s="226">
        <v>5500.0</v>
      </c>
      <c r="G610" s="226" t="s">
        <v>1750</v>
      </c>
      <c r="H610" s="226" t="s">
        <v>2699</v>
      </c>
      <c r="I610" s="226" t="s">
        <v>2591</v>
      </c>
      <c r="J610" s="428">
        <v>3500.0</v>
      </c>
      <c r="K610" s="428">
        <v>5000.0</v>
      </c>
      <c r="L610" s="428">
        <v>7500.0</v>
      </c>
      <c r="M610" s="226" t="s">
        <v>2745</v>
      </c>
      <c r="N610" s="375"/>
      <c r="O610" s="375"/>
      <c r="P610" s="226" t="s">
        <v>2083</v>
      </c>
      <c r="Q610" s="428" t="s">
        <v>337</v>
      </c>
      <c r="R610" s="428" t="s">
        <v>4944</v>
      </c>
      <c r="S610" s="413"/>
      <c r="T610" s="225"/>
      <c r="U610" s="225"/>
      <c r="V610" s="225"/>
      <c r="W610" s="225"/>
      <c r="X610" s="225"/>
      <c r="Y610" s="225"/>
      <c r="Z610" s="225"/>
    </row>
    <row r="611">
      <c r="A611" s="427" t="s">
        <v>4948</v>
      </c>
      <c r="B611" s="427" t="s">
        <v>4949</v>
      </c>
      <c r="C611" s="427" t="s">
        <v>4950</v>
      </c>
      <c r="D611" s="226" t="s">
        <v>2451</v>
      </c>
      <c r="E611" s="226" t="s">
        <v>84</v>
      </c>
      <c r="F611" s="226">
        <v>5500.0</v>
      </c>
      <c r="G611" s="226" t="s">
        <v>1750</v>
      </c>
      <c r="H611" s="226" t="s">
        <v>2699</v>
      </c>
      <c r="I611" s="226" t="s">
        <v>2591</v>
      </c>
      <c r="J611" s="428">
        <v>4500.0</v>
      </c>
      <c r="K611" s="428">
        <v>6500.0</v>
      </c>
      <c r="L611" s="428">
        <v>9500.0</v>
      </c>
      <c r="M611" s="226" t="s">
        <v>2752</v>
      </c>
      <c r="N611" s="375"/>
      <c r="O611" s="375"/>
      <c r="P611" s="226" t="s">
        <v>2083</v>
      </c>
      <c r="Q611" s="428" t="s">
        <v>374</v>
      </c>
      <c r="R611" s="428" t="s">
        <v>4948</v>
      </c>
      <c r="S611" s="413"/>
      <c r="T611" s="225"/>
      <c r="U611" s="225"/>
      <c r="V611" s="225"/>
      <c r="W611" s="225"/>
      <c r="X611" s="225"/>
      <c r="Y611" s="225"/>
      <c r="Z611" s="225"/>
    </row>
    <row r="612">
      <c r="A612" s="427" t="s">
        <v>4951</v>
      </c>
      <c r="B612" s="427" t="s">
        <v>4366</v>
      </c>
      <c r="C612" s="427" t="s">
        <v>4952</v>
      </c>
      <c r="D612" s="226" t="s">
        <v>2764</v>
      </c>
      <c r="E612" s="226" t="s">
        <v>84</v>
      </c>
      <c r="F612" s="226">
        <v>5600.0</v>
      </c>
      <c r="G612" s="226" t="s">
        <v>1771</v>
      </c>
      <c r="H612" s="226" t="s">
        <v>2106</v>
      </c>
      <c r="I612" s="226" t="s">
        <v>2333</v>
      </c>
      <c r="J612" s="428">
        <v>250.0</v>
      </c>
      <c r="K612" s="428">
        <v>350.0</v>
      </c>
      <c r="L612" s="428">
        <v>480.0</v>
      </c>
      <c r="M612" s="226" t="s">
        <v>4953</v>
      </c>
      <c r="N612" s="226" t="s">
        <v>4954</v>
      </c>
      <c r="O612" s="375"/>
      <c r="P612" s="226" t="s">
        <v>2083</v>
      </c>
      <c r="Q612" s="428" t="s">
        <v>222</v>
      </c>
      <c r="R612" s="428" t="s">
        <v>4955</v>
      </c>
      <c r="S612" s="413"/>
      <c r="T612" s="225"/>
      <c r="U612" s="225"/>
      <c r="V612" s="225"/>
      <c r="W612" s="225"/>
      <c r="X612" s="225"/>
      <c r="Y612" s="225"/>
      <c r="Z612" s="225"/>
    </row>
    <row r="613">
      <c r="A613" s="427" t="s">
        <v>4956</v>
      </c>
      <c r="B613" s="427" t="s">
        <v>4366</v>
      </c>
      <c r="C613" s="427" t="s">
        <v>4957</v>
      </c>
      <c r="D613" s="226" t="s">
        <v>2764</v>
      </c>
      <c r="E613" s="226" t="s">
        <v>84</v>
      </c>
      <c r="F613" s="226">
        <v>5600.0</v>
      </c>
      <c r="G613" s="226" t="s">
        <v>1771</v>
      </c>
      <c r="H613" s="226" t="s">
        <v>2106</v>
      </c>
      <c r="I613" s="226" t="s">
        <v>2333</v>
      </c>
      <c r="J613" s="428">
        <v>450.0</v>
      </c>
      <c r="K613" s="428">
        <v>650.0</v>
      </c>
      <c r="L613" s="428">
        <v>900.0</v>
      </c>
      <c r="M613" s="226" t="s">
        <v>4958</v>
      </c>
      <c r="N613" s="226" t="s">
        <v>4954</v>
      </c>
      <c r="O613" s="375"/>
      <c r="P613" s="226" t="s">
        <v>2083</v>
      </c>
      <c r="Q613" s="428" t="s">
        <v>222</v>
      </c>
      <c r="R613" s="428" t="s">
        <v>4955</v>
      </c>
      <c r="S613" s="413"/>
      <c r="T613" s="225"/>
      <c r="U613" s="225"/>
      <c r="V613" s="225"/>
      <c r="W613" s="225"/>
      <c r="X613" s="225"/>
      <c r="Y613" s="225"/>
      <c r="Z613" s="225"/>
    </row>
    <row r="614">
      <c r="A614" s="427" t="s">
        <v>4959</v>
      </c>
      <c r="B614" s="427" t="s">
        <v>4366</v>
      </c>
      <c r="C614" s="427" t="s">
        <v>4960</v>
      </c>
      <c r="D614" s="226" t="s">
        <v>2764</v>
      </c>
      <c r="E614" s="226" t="s">
        <v>84</v>
      </c>
      <c r="F614" s="226">
        <v>5600.0</v>
      </c>
      <c r="G614" s="226" t="s">
        <v>1771</v>
      </c>
      <c r="H614" s="226" t="s">
        <v>2106</v>
      </c>
      <c r="I614" s="226" t="s">
        <v>2333</v>
      </c>
      <c r="J614" s="428">
        <v>850.0</v>
      </c>
      <c r="K614" s="428">
        <v>1200.0</v>
      </c>
      <c r="L614" s="428">
        <v>1650.0</v>
      </c>
      <c r="M614" s="226" t="s">
        <v>4961</v>
      </c>
      <c r="N614" s="226" t="s">
        <v>4954</v>
      </c>
      <c r="O614" s="375"/>
      <c r="P614" s="226" t="s">
        <v>2083</v>
      </c>
      <c r="Q614" s="428" t="s">
        <v>222</v>
      </c>
      <c r="R614" s="428" t="s">
        <v>4955</v>
      </c>
      <c r="S614" s="413"/>
      <c r="T614" s="225"/>
      <c r="U614" s="225"/>
      <c r="V614" s="225"/>
      <c r="W614" s="225"/>
      <c r="X614" s="225"/>
      <c r="Y614" s="225"/>
      <c r="Z614" s="225"/>
    </row>
    <row r="615">
      <c r="A615" s="427" t="s">
        <v>4962</v>
      </c>
      <c r="B615" s="427" t="s">
        <v>4366</v>
      </c>
      <c r="C615" s="427" t="s">
        <v>4963</v>
      </c>
      <c r="D615" s="226" t="s">
        <v>3302</v>
      </c>
      <c r="E615" s="226" t="s">
        <v>84</v>
      </c>
      <c r="F615" s="226">
        <v>5600.0</v>
      </c>
      <c r="G615" s="226" t="s">
        <v>1771</v>
      </c>
      <c r="H615" s="226" t="s">
        <v>2106</v>
      </c>
      <c r="I615" s="226" t="s">
        <v>2333</v>
      </c>
      <c r="J615" s="428">
        <v>425.0</v>
      </c>
      <c r="K615" s="428">
        <v>500.0</v>
      </c>
      <c r="L615" s="428">
        <v>575.0</v>
      </c>
      <c r="M615" s="226" t="s">
        <v>4964</v>
      </c>
      <c r="N615" s="226" t="s">
        <v>4965</v>
      </c>
      <c r="O615" s="226">
        <v>72.0</v>
      </c>
      <c r="P615" s="226" t="s">
        <v>2083</v>
      </c>
      <c r="Q615" s="428" t="s">
        <v>306</v>
      </c>
      <c r="R615" s="439"/>
      <c r="S615" s="413"/>
      <c r="T615" s="225"/>
      <c r="U615" s="225"/>
      <c r="V615" s="225"/>
      <c r="W615" s="225"/>
      <c r="X615" s="225"/>
      <c r="Y615" s="225"/>
      <c r="Z615" s="225"/>
    </row>
    <row r="616">
      <c r="A616" s="427" t="s">
        <v>4966</v>
      </c>
      <c r="B616" s="427" t="s">
        <v>4366</v>
      </c>
      <c r="C616" s="427" t="s">
        <v>4967</v>
      </c>
      <c r="D616" s="226" t="s">
        <v>2381</v>
      </c>
      <c r="E616" s="226" t="s">
        <v>2084</v>
      </c>
      <c r="F616" s="226">
        <v>5600.0</v>
      </c>
      <c r="G616" s="226" t="s">
        <v>1771</v>
      </c>
      <c r="H616" s="226" t="s">
        <v>2106</v>
      </c>
      <c r="I616" s="226" t="s">
        <v>2333</v>
      </c>
      <c r="J616" s="428">
        <v>2500.0</v>
      </c>
      <c r="K616" s="428">
        <v>3500.0</v>
      </c>
      <c r="L616" s="428">
        <v>5000.0</v>
      </c>
      <c r="M616" s="226" t="s">
        <v>4968</v>
      </c>
      <c r="N616" s="375"/>
      <c r="O616" s="375"/>
      <c r="P616" s="226" t="s">
        <v>2083</v>
      </c>
      <c r="Q616" s="428" t="s">
        <v>306</v>
      </c>
      <c r="R616" s="439"/>
      <c r="S616" s="413"/>
      <c r="T616" s="225"/>
      <c r="U616" s="225"/>
      <c r="V616" s="225"/>
      <c r="W616" s="225"/>
      <c r="X616" s="225"/>
      <c r="Y616" s="225"/>
      <c r="Z616" s="225"/>
    </row>
    <row r="617">
      <c r="A617" s="427" t="s">
        <v>4969</v>
      </c>
      <c r="B617" s="427" t="s">
        <v>4366</v>
      </c>
      <c r="C617" s="427" t="s">
        <v>4970</v>
      </c>
      <c r="D617" s="226" t="s">
        <v>2764</v>
      </c>
      <c r="E617" s="226" t="s">
        <v>84</v>
      </c>
      <c r="F617" s="226">
        <v>5600.0</v>
      </c>
      <c r="G617" s="226" t="s">
        <v>1771</v>
      </c>
      <c r="H617" s="226" t="s">
        <v>2106</v>
      </c>
      <c r="I617" s="226" t="s">
        <v>2333</v>
      </c>
      <c r="J617" s="428">
        <v>450.0</v>
      </c>
      <c r="K617" s="428">
        <v>650.0</v>
      </c>
      <c r="L617" s="428">
        <v>950.0</v>
      </c>
      <c r="M617" s="226" t="s">
        <v>4971</v>
      </c>
      <c r="N617" s="226" t="s">
        <v>4972</v>
      </c>
      <c r="O617" s="375"/>
      <c r="P617" s="226" t="s">
        <v>2083</v>
      </c>
      <c r="Q617" s="428" t="s">
        <v>75</v>
      </c>
      <c r="R617" s="428" t="s">
        <v>4974</v>
      </c>
      <c r="S617" s="413"/>
      <c r="T617" s="225"/>
      <c r="U617" s="225"/>
      <c r="V617" s="225"/>
      <c r="W617" s="225"/>
      <c r="X617" s="225"/>
      <c r="Y617" s="225"/>
      <c r="Z617" s="225"/>
    </row>
    <row r="618">
      <c r="A618" s="427" t="s">
        <v>4978</v>
      </c>
      <c r="B618" s="427" t="s">
        <v>4366</v>
      </c>
      <c r="C618" s="427" t="s">
        <v>4979</v>
      </c>
      <c r="D618" s="226" t="s">
        <v>2764</v>
      </c>
      <c r="E618" s="226" t="s">
        <v>84</v>
      </c>
      <c r="F618" s="226">
        <v>5600.0</v>
      </c>
      <c r="G618" s="226" t="s">
        <v>1771</v>
      </c>
      <c r="H618" s="226" t="s">
        <v>2106</v>
      </c>
      <c r="I618" s="226" t="s">
        <v>2333</v>
      </c>
      <c r="J618" s="428">
        <v>850.0</v>
      </c>
      <c r="K618" s="428">
        <v>1250.0</v>
      </c>
      <c r="L618" s="428">
        <v>1850.0</v>
      </c>
      <c r="M618" s="226" t="s">
        <v>4980</v>
      </c>
      <c r="N618" s="226" t="s">
        <v>4972</v>
      </c>
      <c r="O618" s="375"/>
      <c r="P618" s="226" t="s">
        <v>2083</v>
      </c>
      <c r="Q618" s="428" t="s">
        <v>75</v>
      </c>
      <c r="R618" s="428" t="s">
        <v>4974</v>
      </c>
      <c r="S618" s="413"/>
      <c r="T618" s="225"/>
      <c r="U618" s="225"/>
      <c r="V618" s="225"/>
      <c r="W618" s="225"/>
      <c r="X618" s="225"/>
      <c r="Y618" s="225"/>
      <c r="Z618" s="225"/>
    </row>
    <row r="619">
      <c r="A619" s="427" t="s">
        <v>4981</v>
      </c>
      <c r="B619" s="427" t="s">
        <v>4366</v>
      </c>
      <c r="C619" s="427" t="s">
        <v>4982</v>
      </c>
      <c r="D619" s="226" t="s">
        <v>2764</v>
      </c>
      <c r="E619" s="226" t="s">
        <v>84</v>
      </c>
      <c r="F619" s="226">
        <v>5600.0</v>
      </c>
      <c r="G619" s="226" t="s">
        <v>1771</v>
      </c>
      <c r="H619" s="226" t="s">
        <v>2106</v>
      </c>
      <c r="I619" s="226" t="s">
        <v>2333</v>
      </c>
      <c r="J619" s="428">
        <v>1650.0</v>
      </c>
      <c r="K619" s="428">
        <v>2450.0</v>
      </c>
      <c r="L619" s="428">
        <v>3550.0</v>
      </c>
      <c r="M619" s="226" t="s">
        <v>4983</v>
      </c>
      <c r="N619" s="226" t="s">
        <v>4972</v>
      </c>
      <c r="O619" s="375"/>
      <c r="P619" s="226" t="s">
        <v>2083</v>
      </c>
      <c r="Q619" s="428" t="s">
        <v>75</v>
      </c>
      <c r="R619" s="428" t="s">
        <v>4974</v>
      </c>
      <c r="S619" s="413"/>
      <c r="T619" s="225"/>
      <c r="U619" s="225"/>
      <c r="V619" s="225"/>
      <c r="W619" s="225"/>
      <c r="X619" s="225"/>
      <c r="Y619" s="225"/>
      <c r="Z619" s="225"/>
    </row>
    <row r="620">
      <c r="A620" s="427" t="s">
        <v>4984</v>
      </c>
      <c r="B620" s="427" t="s">
        <v>4366</v>
      </c>
      <c r="C620" s="427" t="s">
        <v>4985</v>
      </c>
      <c r="D620" s="226" t="s">
        <v>2764</v>
      </c>
      <c r="E620" s="226" t="s">
        <v>84</v>
      </c>
      <c r="F620" s="226">
        <v>5600.0</v>
      </c>
      <c r="G620" s="226" t="s">
        <v>1771</v>
      </c>
      <c r="H620" s="226" t="s">
        <v>2106</v>
      </c>
      <c r="I620" s="226" t="s">
        <v>2333</v>
      </c>
      <c r="J620" s="428">
        <v>250.0</v>
      </c>
      <c r="K620" s="428">
        <v>380.0</v>
      </c>
      <c r="L620" s="428">
        <v>550.0</v>
      </c>
      <c r="M620" s="226" t="s">
        <v>4986</v>
      </c>
      <c r="N620" s="226" t="s">
        <v>4987</v>
      </c>
      <c r="O620" s="375"/>
      <c r="P620" s="226" t="s">
        <v>2083</v>
      </c>
      <c r="Q620" s="428" t="s">
        <v>222</v>
      </c>
      <c r="R620" s="428" t="s">
        <v>4988</v>
      </c>
      <c r="S620" s="413"/>
      <c r="T620" s="225"/>
      <c r="U620" s="225"/>
      <c r="V620" s="225"/>
      <c r="W620" s="225"/>
      <c r="X620" s="225"/>
      <c r="Y620" s="225"/>
      <c r="Z620" s="225"/>
    </row>
    <row r="621">
      <c r="A621" s="427" t="s">
        <v>4989</v>
      </c>
      <c r="B621" s="427" t="s">
        <v>4366</v>
      </c>
      <c r="C621" s="427" t="s">
        <v>4990</v>
      </c>
      <c r="D621" s="226" t="s">
        <v>2764</v>
      </c>
      <c r="E621" s="226" t="s">
        <v>84</v>
      </c>
      <c r="F621" s="226">
        <v>5600.0</v>
      </c>
      <c r="G621" s="226" t="s">
        <v>1771</v>
      </c>
      <c r="H621" s="226" t="s">
        <v>2106</v>
      </c>
      <c r="I621" s="226" t="s">
        <v>2333</v>
      </c>
      <c r="J621" s="428">
        <v>450.0</v>
      </c>
      <c r="K621" s="428">
        <v>680.0</v>
      </c>
      <c r="L621" s="428">
        <v>980.0</v>
      </c>
      <c r="M621" s="226" t="s">
        <v>4991</v>
      </c>
      <c r="N621" s="226" t="s">
        <v>4987</v>
      </c>
      <c r="O621" s="375"/>
      <c r="P621" s="226" t="s">
        <v>2083</v>
      </c>
      <c r="Q621" s="428" t="s">
        <v>222</v>
      </c>
      <c r="R621" s="428" t="s">
        <v>4988</v>
      </c>
      <c r="S621" s="413"/>
      <c r="T621" s="225"/>
      <c r="U621" s="225"/>
      <c r="V621" s="225"/>
      <c r="W621" s="225"/>
      <c r="X621" s="225"/>
      <c r="Y621" s="225"/>
      <c r="Z621" s="225"/>
    </row>
    <row r="622">
      <c r="A622" s="427" t="s">
        <v>4992</v>
      </c>
      <c r="B622" s="427" t="s">
        <v>4366</v>
      </c>
      <c r="C622" s="427" t="s">
        <v>4993</v>
      </c>
      <c r="D622" s="226" t="s">
        <v>2764</v>
      </c>
      <c r="E622" s="226" t="s">
        <v>84</v>
      </c>
      <c r="F622" s="226">
        <v>5600.0</v>
      </c>
      <c r="G622" s="226" t="s">
        <v>1771</v>
      </c>
      <c r="H622" s="226" t="s">
        <v>2106</v>
      </c>
      <c r="I622" s="226" t="s">
        <v>2333</v>
      </c>
      <c r="J622" s="428">
        <v>850.0</v>
      </c>
      <c r="K622" s="428">
        <v>1250.0</v>
      </c>
      <c r="L622" s="428">
        <v>1850.0</v>
      </c>
      <c r="M622" s="226" t="s">
        <v>4994</v>
      </c>
      <c r="N622" s="226" t="s">
        <v>4987</v>
      </c>
      <c r="O622" s="375"/>
      <c r="P622" s="226" t="s">
        <v>2083</v>
      </c>
      <c r="Q622" s="428" t="s">
        <v>222</v>
      </c>
      <c r="R622" s="428" t="s">
        <v>4988</v>
      </c>
      <c r="S622" s="413"/>
      <c r="T622" s="225"/>
      <c r="U622" s="225"/>
      <c r="V622" s="225"/>
      <c r="W622" s="225"/>
      <c r="X622" s="225"/>
      <c r="Y622" s="225"/>
      <c r="Z622" s="225"/>
    </row>
    <row r="623">
      <c r="A623" s="427" t="s">
        <v>4996</v>
      </c>
      <c r="B623" s="427" t="s">
        <v>4366</v>
      </c>
      <c r="C623" s="427" t="s">
        <v>4997</v>
      </c>
      <c r="D623" s="226" t="s">
        <v>2764</v>
      </c>
      <c r="E623" s="226" t="s">
        <v>84</v>
      </c>
      <c r="F623" s="226">
        <v>5600.0</v>
      </c>
      <c r="G623" s="226" t="s">
        <v>1771</v>
      </c>
      <c r="H623" s="226" t="s">
        <v>2106</v>
      </c>
      <c r="I623" s="226" t="s">
        <v>2333</v>
      </c>
      <c r="J623" s="428">
        <v>350.0</v>
      </c>
      <c r="K623" s="428">
        <v>500.0</v>
      </c>
      <c r="L623" s="428">
        <v>750.0</v>
      </c>
      <c r="M623" s="226" t="s">
        <v>4998</v>
      </c>
      <c r="N623" s="226" t="s">
        <v>4999</v>
      </c>
      <c r="O623" s="375"/>
      <c r="P623" s="226" t="s">
        <v>2083</v>
      </c>
      <c r="Q623" s="428" t="s">
        <v>222</v>
      </c>
      <c r="R623" s="428" t="s">
        <v>5000</v>
      </c>
      <c r="S623" s="413"/>
      <c r="T623" s="225"/>
      <c r="U623" s="225"/>
      <c r="V623" s="225"/>
      <c r="W623" s="225"/>
      <c r="X623" s="225"/>
      <c r="Y623" s="225"/>
      <c r="Z623" s="225"/>
    </row>
    <row r="624">
      <c r="A624" s="427" t="s">
        <v>5001</v>
      </c>
      <c r="B624" s="427" t="s">
        <v>4366</v>
      </c>
      <c r="C624" s="427" t="s">
        <v>5002</v>
      </c>
      <c r="D624" s="226" t="s">
        <v>2764</v>
      </c>
      <c r="E624" s="226" t="s">
        <v>84</v>
      </c>
      <c r="F624" s="226">
        <v>5600.0</v>
      </c>
      <c r="G624" s="226" t="s">
        <v>1771</v>
      </c>
      <c r="H624" s="226" t="s">
        <v>2106</v>
      </c>
      <c r="I624" s="226" t="s">
        <v>2333</v>
      </c>
      <c r="J624" s="428">
        <v>650.0</v>
      </c>
      <c r="K624" s="428">
        <v>950.0</v>
      </c>
      <c r="L624" s="428">
        <v>1450.0</v>
      </c>
      <c r="M624" s="226" t="s">
        <v>5003</v>
      </c>
      <c r="N624" s="226" t="s">
        <v>4999</v>
      </c>
      <c r="O624" s="375"/>
      <c r="P624" s="226" t="s">
        <v>2083</v>
      </c>
      <c r="Q624" s="428" t="s">
        <v>222</v>
      </c>
      <c r="R624" s="428" t="s">
        <v>5000</v>
      </c>
      <c r="S624" s="413"/>
      <c r="T624" s="225"/>
      <c r="U624" s="225"/>
      <c r="V624" s="225"/>
      <c r="W624" s="225"/>
      <c r="X624" s="225"/>
      <c r="Y624" s="225"/>
      <c r="Z624" s="225"/>
    </row>
    <row r="625">
      <c r="A625" s="427" t="s">
        <v>5007</v>
      </c>
      <c r="B625" s="427" t="s">
        <v>4366</v>
      </c>
      <c r="C625" s="427" t="s">
        <v>5008</v>
      </c>
      <c r="D625" s="226" t="s">
        <v>2764</v>
      </c>
      <c r="E625" s="226" t="s">
        <v>84</v>
      </c>
      <c r="F625" s="226">
        <v>5600.0</v>
      </c>
      <c r="G625" s="226" t="s">
        <v>1771</v>
      </c>
      <c r="H625" s="226" t="s">
        <v>2106</v>
      </c>
      <c r="I625" s="226" t="s">
        <v>2333</v>
      </c>
      <c r="J625" s="428">
        <v>1250.0</v>
      </c>
      <c r="K625" s="428">
        <v>1850.0</v>
      </c>
      <c r="L625" s="428">
        <v>2650.0</v>
      </c>
      <c r="M625" s="226" t="s">
        <v>5009</v>
      </c>
      <c r="N625" s="226" t="s">
        <v>4999</v>
      </c>
      <c r="O625" s="375"/>
      <c r="P625" s="226" t="s">
        <v>2083</v>
      </c>
      <c r="Q625" s="428" t="s">
        <v>222</v>
      </c>
      <c r="R625" s="428" t="s">
        <v>5000</v>
      </c>
      <c r="S625" s="413"/>
      <c r="T625" s="225"/>
      <c r="U625" s="225"/>
      <c r="V625" s="225"/>
      <c r="W625" s="225"/>
      <c r="X625" s="225"/>
      <c r="Y625" s="225"/>
      <c r="Z625" s="225"/>
    </row>
    <row r="626">
      <c r="A626" s="427" t="s">
        <v>5010</v>
      </c>
      <c r="B626" s="427" t="s">
        <v>4366</v>
      </c>
      <c r="C626" s="427" t="s">
        <v>5011</v>
      </c>
      <c r="D626" s="226" t="s">
        <v>3302</v>
      </c>
      <c r="E626" s="226" t="s">
        <v>84</v>
      </c>
      <c r="F626" s="226">
        <v>5600.0</v>
      </c>
      <c r="G626" s="226" t="s">
        <v>1771</v>
      </c>
      <c r="H626" s="226" t="s">
        <v>2106</v>
      </c>
      <c r="I626" s="226" t="s">
        <v>2333</v>
      </c>
      <c r="J626" s="428">
        <v>850.0</v>
      </c>
      <c r="K626" s="428">
        <v>1000.0</v>
      </c>
      <c r="L626" s="428">
        <v>1150.0</v>
      </c>
      <c r="M626" s="226" t="s">
        <v>5012</v>
      </c>
      <c r="N626" s="226" t="s">
        <v>5013</v>
      </c>
      <c r="O626" s="226">
        <v>72.0</v>
      </c>
      <c r="P626" s="226" t="s">
        <v>2083</v>
      </c>
      <c r="Q626" s="428" t="s">
        <v>306</v>
      </c>
      <c r="R626" s="439"/>
      <c r="S626" s="413"/>
      <c r="T626" s="225"/>
      <c r="U626" s="225"/>
      <c r="V626" s="225"/>
      <c r="W626" s="225"/>
      <c r="X626" s="225"/>
      <c r="Y626" s="225"/>
      <c r="Z626" s="225"/>
    </row>
    <row r="627">
      <c r="A627" s="427" t="s">
        <v>5014</v>
      </c>
      <c r="B627" s="427" t="s">
        <v>4366</v>
      </c>
      <c r="C627" s="427" t="s">
        <v>5015</v>
      </c>
      <c r="D627" s="226" t="s">
        <v>2764</v>
      </c>
      <c r="E627" s="226" t="s">
        <v>84</v>
      </c>
      <c r="F627" s="226">
        <v>5600.0</v>
      </c>
      <c r="G627" s="226" t="s">
        <v>1771</v>
      </c>
      <c r="H627" s="226" t="s">
        <v>2106</v>
      </c>
      <c r="I627" s="226" t="s">
        <v>2333</v>
      </c>
      <c r="J627" s="428">
        <v>450.0</v>
      </c>
      <c r="K627" s="428">
        <v>650.0</v>
      </c>
      <c r="L627" s="428">
        <v>950.0</v>
      </c>
      <c r="M627" s="226" t="s">
        <v>5016</v>
      </c>
      <c r="N627" s="226" t="s">
        <v>5017</v>
      </c>
      <c r="O627" s="375"/>
      <c r="P627" s="226" t="s">
        <v>2083</v>
      </c>
      <c r="Q627" s="428" t="s">
        <v>222</v>
      </c>
      <c r="R627" s="428" t="s">
        <v>5018</v>
      </c>
      <c r="S627" s="413"/>
      <c r="T627" s="225"/>
      <c r="U627" s="225"/>
      <c r="V627" s="225"/>
      <c r="W627" s="225"/>
      <c r="X627" s="225"/>
      <c r="Y627" s="225"/>
      <c r="Z627" s="225"/>
    </row>
    <row r="628">
      <c r="A628" s="427" t="s">
        <v>5019</v>
      </c>
      <c r="B628" s="427" t="s">
        <v>4366</v>
      </c>
      <c r="C628" s="427" t="s">
        <v>5020</v>
      </c>
      <c r="D628" s="226" t="s">
        <v>2764</v>
      </c>
      <c r="E628" s="226" t="s">
        <v>84</v>
      </c>
      <c r="F628" s="226">
        <v>5600.0</v>
      </c>
      <c r="G628" s="226" t="s">
        <v>1771</v>
      </c>
      <c r="H628" s="226" t="s">
        <v>2106</v>
      </c>
      <c r="I628" s="226" t="s">
        <v>2333</v>
      </c>
      <c r="J628" s="428">
        <v>850.0</v>
      </c>
      <c r="K628" s="428">
        <v>1250.0</v>
      </c>
      <c r="L628" s="428">
        <v>1850.0</v>
      </c>
      <c r="M628" s="226" t="s">
        <v>5021</v>
      </c>
      <c r="N628" s="226" t="s">
        <v>5017</v>
      </c>
      <c r="O628" s="375"/>
      <c r="P628" s="226" t="s">
        <v>2083</v>
      </c>
      <c r="Q628" s="428" t="s">
        <v>222</v>
      </c>
      <c r="R628" s="428" t="s">
        <v>5018</v>
      </c>
      <c r="S628" s="413"/>
      <c r="T628" s="225"/>
      <c r="U628" s="225"/>
      <c r="V628" s="225"/>
      <c r="W628" s="225"/>
      <c r="X628" s="225"/>
      <c r="Y628" s="225"/>
      <c r="Z628" s="225"/>
    </row>
    <row r="629">
      <c r="A629" s="427" t="s">
        <v>5022</v>
      </c>
      <c r="B629" s="427" t="s">
        <v>4366</v>
      </c>
      <c r="C629" s="427" t="s">
        <v>5023</v>
      </c>
      <c r="D629" s="226" t="s">
        <v>2764</v>
      </c>
      <c r="E629" s="226" t="s">
        <v>84</v>
      </c>
      <c r="F629" s="226">
        <v>5600.0</v>
      </c>
      <c r="G629" s="226" t="s">
        <v>1771</v>
      </c>
      <c r="H629" s="226" t="s">
        <v>2106</v>
      </c>
      <c r="I629" s="226" t="s">
        <v>2333</v>
      </c>
      <c r="J629" s="428">
        <v>1650.0</v>
      </c>
      <c r="K629" s="428">
        <v>2450.0</v>
      </c>
      <c r="L629" s="428">
        <v>3550.0</v>
      </c>
      <c r="M629" s="226" t="s">
        <v>5025</v>
      </c>
      <c r="N629" s="226" t="s">
        <v>5017</v>
      </c>
      <c r="O629" s="375"/>
      <c r="P629" s="226" t="s">
        <v>2083</v>
      </c>
      <c r="Q629" s="428" t="s">
        <v>222</v>
      </c>
      <c r="R629" s="428" t="s">
        <v>5018</v>
      </c>
      <c r="S629" s="413"/>
      <c r="T629" s="225"/>
      <c r="U629" s="225"/>
      <c r="V629" s="225"/>
      <c r="W629" s="225"/>
      <c r="X629" s="225"/>
      <c r="Y629" s="225"/>
      <c r="Z629" s="225"/>
    </row>
    <row r="630">
      <c r="A630" s="427" t="s">
        <v>5027</v>
      </c>
      <c r="B630" s="427" t="s">
        <v>4366</v>
      </c>
      <c r="C630" s="427" t="s">
        <v>5028</v>
      </c>
      <c r="D630" s="226" t="s">
        <v>2764</v>
      </c>
      <c r="E630" s="226" t="s">
        <v>84</v>
      </c>
      <c r="F630" s="226">
        <v>5600.0</v>
      </c>
      <c r="G630" s="226" t="s">
        <v>1771</v>
      </c>
      <c r="H630" s="226" t="s">
        <v>2106</v>
      </c>
      <c r="I630" s="226" t="s">
        <v>2333</v>
      </c>
      <c r="J630" s="428">
        <v>1200.0</v>
      </c>
      <c r="K630" s="428">
        <v>1800.0</v>
      </c>
      <c r="L630" s="428">
        <v>2600.0</v>
      </c>
      <c r="M630" s="226" t="s">
        <v>5029</v>
      </c>
      <c r="N630" s="226" t="s">
        <v>5030</v>
      </c>
      <c r="O630" s="375"/>
      <c r="P630" s="226" t="s">
        <v>2083</v>
      </c>
      <c r="Q630" s="428" t="s">
        <v>75</v>
      </c>
      <c r="R630" s="428" t="s">
        <v>5031</v>
      </c>
      <c r="S630" s="413"/>
      <c r="T630" s="225"/>
      <c r="U630" s="225"/>
      <c r="V630" s="225"/>
      <c r="W630" s="225"/>
      <c r="X630" s="225"/>
      <c r="Y630" s="225"/>
      <c r="Z630" s="225"/>
    </row>
    <row r="631">
      <c r="A631" s="427" t="s">
        <v>5032</v>
      </c>
      <c r="B631" s="427" t="s">
        <v>4366</v>
      </c>
      <c r="C631" s="427" t="s">
        <v>5033</v>
      </c>
      <c r="D631" s="226" t="s">
        <v>2764</v>
      </c>
      <c r="E631" s="226" t="s">
        <v>84</v>
      </c>
      <c r="F631" s="226">
        <v>5600.0</v>
      </c>
      <c r="G631" s="226" t="s">
        <v>1771</v>
      </c>
      <c r="H631" s="226" t="s">
        <v>2106</v>
      </c>
      <c r="I631" s="226" t="s">
        <v>2333</v>
      </c>
      <c r="J631" s="428">
        <v>2500.0</v>
      </c>
      <c r="K631" s="428">
        <v>3600.0</v>
      </c>
      <c r="L631" s="428">
        <v>5200.0</v>
      </c>
      <c r="M631" s="226" t="s">
        <v>5034</v>
      </c>
      <c r="N631" s="226" t="s">
        <v>5030</v>
      </c>
      <c r="O631" s="375"/>
      <c r="P631" s="226" t="s">
        <v>2083</v>
      </c>
      <c r="Q631" s="428" t="s">
        <v>75</v>
      </c>
      <c r="R631" s="428" t="s">
        <v>5031</v>
      </c>
      <c r="S631" s="413"/>
      <c r="T631" s="225"/>
      <c r="U631" s="225"/>
      <c r="V631" s="225"/>
      <c r="W631" s="225"/>
      <c r="X631" s="225"/>
      <c r="Y631" s="225"/>
      <c r="Z631" s="225"/>
    </row>
    <row r="632">
      <c r="A632" s="427" t="s">
        <v>5035</v>
      </c>
      <c r="B632" s="427" t="s">
        <v>4366</v>
      </c>
      <c r="C632" s="427" t="s">
        <v>5036</v>
      </c>
      <c r="D632" s="226" t="s">
        <v>2764</v>
      </c>
      <c r="E632" s="226" t="s">
        <v>84</v>
      </c>
      <c r="F632" s="226">
        <v>5600.0</v>
      </c>
      <c r="G632" s="226" t="s">
        <v>1771</v>
      </c>
      <c r="H632" s="226" t="s">
        <v>2106</v>
      </c>
      <c r="I632" s="226" t="s">
        <v>2333</v>
      </c>
      <c r="J632" s="428">
        <v>5000.0</v>
      </c>
      <c r="K632" s="428">
        <v>7500.0</v>
      </c>
      <c r="L632" s="428">
        <v>11000.0</v>
      </c>
      <c r="M632" s="226" t="s">
        <v>5037</v>
      </c>
      <c r="N632" s="226" t="s">
        <v>5030</v>
      </c>
      <c r="O632" s="375"/>
      <c r="P632" s="226" t="s">
        <v>2083</v>
      </c>
      <c r="Q632" s="428" t="s">
        <v>75</v>
      </c>
      <c r="R632" s="428" t="s">
        <v>5031</v>
      </c>
      <c r="S632" s="413"/>
      <c r="T632" s="225"/>
      <c r="U632" s="225"/>
      <c r="V632" s="225"/>
      <c r="W632" s="225"/>
      <c r="X632" s="225"/>
      <c r="Y632" s="225"/>
      <c r="Z632" s="225"/>
    </row>
    <row r="633">
      <c r="A633" s="427" t="s">
        <v>5038</v>
      </c>
      <c r="B633" s="427" t="s">
        <v>4366</v>
      </c>
      <c r="C633" s="427" t="s">
        <v>5039</v>
      </c>
      <c r="D633" s="226" t="s">
        <v>2469</v>
      </c>
      <c r="E633" s="226" t="s">
        <v>2084</v>
      </c>
      <c r="F633" s="226">
        <v>5600.0</v>
      </c>
      <c r="G633" s="226" t="s">
        <v>1771</v>
      </c>
      <c r="H633" s="226" t="s">
        <v>2106</v>
      </c>
      <c r="I633" s="226" t="s">
        <v>2333</v>
      </c>
      <c r="J633" s="428">
        <v>450.0</v>
      </c>
      <c r="K633" s="428">
        <v>600.0</v>
      </c>
      <c r="L633" s="428">
        <v>800.0</v>
      </c>
      <c r="M633" s="226" t="s">
        <v>5040</v>
      </c>
      <c r="N633" s="375"/>
      <c r="O633" s="375"/>
      <c r="P633" s="226" t="s">
        <v>2083</v>
      </c>
      <c r="Q633" s="428" t="s">
        <v>306</v>
      </c>
      <c r="R633" s="439"/>
      <c r="S633" s="413"/>
      <c r="T633" s="225"/>
      <c r="U633" s="225"/>
      <c r="V633" s="225"/>
      <c r="W633" s="225"/>
      <c r="X633" s="225"/>
      <c r="Y633" s="225"/>
      <c r="Z633" s="225"/>
    </row>
    <row r="634">
      <c r="A634" s="427" t="s">
        <v>5041</v>
      </c>
      <c r="B634" s="427" t="s">
        <v>4366</v>
      </c>
      <c r="C634" s="427" t="s">
        <v>5043</v>
      </c>
      <c r="D634" s="226" t="s">
        <v>2764</v>
      </c>
      <c r="E634" s="226" t="s">
        <v>84</v>
      </c>
      <c r="F634" s="226">
        <v>5600.0</v>
      </c>
      <c r="G634" s="226" t="s">
        <v>1771</v>
      </c>
      <c r="H634" s="226" t="s">
        <v>2106</v>
      </c>
      <c r="I634" s="226" t="s">
        <v>2333</v>
      </c>
      <c r="J634" s="428">
        <v>250.0</v>
      </c>
      <c r="K634" s="428">
        <v>380.0</v>
      </c>
      <c r="L634" s="428">
        <v>550.0</v>
      </c>
      <c r="M634" s="226" t="s">
        <v>5044</v>
      </c>
      <c r="N634" s="226" t="s">
        <v>5045</v>
      </c>
      <c r="O634" s="375"/>
      <c r="P634" s="226" t="s">
        <v>2083</v>
      </c>
      <c r="Q634" s="428" t="s">
        <v>222</v>
      </c>
      <c r="R634" s="428" t="s">
        <v>5046</v>
      </c>
      <c r="S634" s="413"/>
      <c r="T634" s="225"/>
      <c r="U634" s="225"/>
      <c r="V634" s="225"/>
      <c r="W634" s="225"/>
      <c r="X634" s="225"/>
      <c r="Y634" s="225"/>
      <c r="Z634" s="225"/>
    </row>
    <row r="635">
      <c r="A635" s="427" t="s">
        <v>5047</v>
      </c>
      <c r="B635" s="427" t="s">
        <v>4366</v>
      </c>
      <c r="C635" s="427" t="s">
        <v>5048</v>
      </c>
      <c r="D635" s="226" t="s">
        <v>2764</v>
      </c>
      <c r="E635" s="226" t="s">
        <v>84</v>
      </c>
      <c r="F635" s="226">
        <v>5600.0</v>
      </c>
      <c r="G635" s="226" t="s">
        <v>1771</v>
      </c>
      <c r="H635" s="226" t="s">
        <v>2106</v>
      </c>
      <c r="I635" s="226" t="s">
        <v>2333</v>
      </c>
      <c r="J635" s="428">
        <v>450.0</v>
      </c>
      <c r="K635" s="428">
        <v>680.0</v>
      </c>
      <c r="L635" s="428">
        <v>980.0</v>
      </c>
      <c r="M635" s="226" t="s">
        <v>5049</v>
      </c>
      <c r="N635" s="226" t="s">
        <v>5045</v>
      </c>
      <c r="O635" s="375"/>
      <c r="P635" s="226" t="s">
        <v>2083</v>
      </c>
      <c r="Q635" s="428" t="s">
        <v>222</v>
      </c>
      <c r="R635" s="428" t="s">
        <v>5046</v>
      </c>
      <c r="S635" s="413"/>
      <c r="T635" s="225"/>
      <c r="U635" s="225"/>
      <c r="V635" s="225"/>
      <c r="W635" s="225"/>
      <c r="X635" s="225"/>
      <c r="Y635" s="225"/>
      <c r="Z635" s="225"/>
    </row>
    <row r="636">
      <c r="A636" s="427" t="s">
        <v>5050</v>
      </c>
      <c r="B636" s="427" t="s">
        <v>4366</v>
      </c>
      <c r="C636" s="427" t="s">
        <v>5051</v>
      </c>
      <c r="D636" s="226" t="s">
        <v>2764</v>
      </c>
      <c r="E636" s="226" t="s">
        <v>84</v>
      </c>
      <c r="F636" s="226">
        <v>5600.0</v>
      </c>
      <c r="G636" s="226" t="s">
        <v>1771</v>
      </c>
      <c r="H636" s="226" t="s">
        <v>2106</v>
      </c>
      <c r="I636" s="226" t="s">
        <v>2333</v>
      </c>
      <c r="J636" s="428">
        <v>850.0</v>
      </c>
      <c r="K636" s="428">
        <v>1250.0</v>
      </c>
      <c r="L636" s="428">
        <v>1850.0</v>
      </c>
      <c r="M636" s="226" t="s">
        <v>5052</v>
      </c>
      <c r="N636" s="226" t="s">
        <v>5045</v>
      </c>
      <c r="O636" s="375"/>
      <c r="P636" s="226" t="s">
        <v>2083</v>
      </c>
      <c r="Q636" s="428" t="s">
        <v>222</v>
      </c>
      <c r="R636" s="428" t="s">
        <v>5046</v>
      </c>
      <c r="S636" s="413"/>
      <c r="T636" s="225"/>
      <c r="U636" s="225"/>
      <c r="V636" s="225"/>
      <c r="W636" s="225"/>
      <c r="X636" s="225"/>
      <c r="Y636" s="225"/>
      <c r="Z636" s="225"/>
    </row>
    <row r="637">
      <c r="A637" s="427" t="s">
        <v>5053</v>
      </c>
      <c r="B637" s="427" t="s">
        <v>4366</v>
      </c>
      <c r="C637" s="427" t="s">
        <v>5054</v>
      </c>
      <c r="D637" s="226" t="s">
        <v>2764</v>
      </c>
      <c r="E637" s="226" t="s">
        <v>84</v>
      </c>
      <c r="F637" s="226">
        <v>5600.0</v>
      </c>
      <c r="G637" s="226" t="s">
        <v>1771</v>
      </c>
      <c r="H637" s="226" t="s">
        <v>2106</v>
      </c>
      <c r="I637" s="226" t="s">
        <v>2333</v>
      </c>
      <c r="J637" s="428">
        <v>350.0</v>
      </c>
      <c r="K637" s="428">
        <v>550.0</v>
      </c>
      <c r="L637" s="428">
        <v>850.0</v>
      </c>
      <c r="M637" s="226" t="s">
        <v>5055</v>
      </c>
      <c r="N637" s="226" t="s">
        <v>5056</v>
      </c>
      <c r="O637" s="375"/>
      <c r="P637" s="226" t="s">
        <v>2083</v>
      </c>
      <c r="Q637" s="428" t="s">
        <v>222</v>
      </c>
      <c r="R637" s="428" t="s">
        <v>5057</v>
      </c>
      <c r="S637" s="413"/>
      <c r="T637" s="225"/>
      <c r="U637" s="225"/>
      <c r="V637" s="225"/>
      <c r="W637" s="225"/>
      <c r="X637" s="225"/>
      <c r="Y637" s="225"/>
      <c r="Z637" s="225"/>
    </row>
    <row r="638">
      <c r="A638" s="427" t="s">
        <v>5058</v>
      </c>
      <c r="B638" s="427" t="s">
        <v>4366</v>
      </c>
      <c r="C638" s="427" t="s">
        <v>5059</v>
      </c>
      <c r="D638" s="226" t="s">
        <v>2764</v>
      </c>
      <c r="E638" s="226" t="s">
        <v>84</v>
      </c>
      <c r="F638" s="226">
        <v>5600.0</v>
      </c>
      <c r="G638" s="226" t="s">
        <v>1771</v>
      </c>
      <c r="H638" s="226" t="s">
        <v>2106</v>
      </c>
      <c r="I638" s="226" t="s">
        <v>2333</v>
      </c>
      <c r="J638" s="428">
        <v>750.0</v>
      </c>
      <c r="K638" s="428">
        <v>1100.0</v>
      </c>
      <c r="L638" s="428">
        <v>1650.0</v>
      </c>
      <c r="M638" s="226" t="s">
        <v>5060</v>
      </c>
      <c r="N638" s="226" t="s">
        <v>5056</v>
      </c>
      <c r="O638" s="375"/>
      <c r="P638" s="226" t="s">
        <v>2083</v>
      </c>
      <c r="Q638" s="428" t="s">
        <v>222</v>
      </c>
      <c r="R638" s="428" t="s">
        <v>5057</v>
      </c>
      <c r="S638" s="413"/>
      <c r="T638" s="225"/>
      <c r="U638" s="225"/>
      <c r="V638" s="225"/>
      <c r="W638" s="225"/>
      <c r="X638" s="225"/>
      <c r="Y638" s="225"/>
      <c r="Z638" s="225"/>
    </row>
    <row r="639">
      <c r="A639" s="427" t="s">
        <v>5062</v>
      </c>
      <c r="B639" s="427" t="s">
        <v>4366</v>
      </c>
      <c r="C639" s="427" t="s">
        <v>5063</v>
      </c>
      <c r="D639" s="226" t="s">
        <v>2764</v>
      </c>
      <c r="E639" s="226" t="s">
        <v>84</v>
      </c>
      <c r="F639" s="226">
        <v>5600.0</v>
      </c>
      <c r="G639" s="226" t="s">
        <v>1771</v>
      </c>
      <c r="H639" s="226" t="s">
        <v>2106</v>
      </c>
      <c r="I639" s="226" t="s">
        <v>2333</v>
      </c>
      <c r="J639" s="428">
        <v>1450.0</v>
      </c>
      <c r="K639" s="428">
        <v>2200.0</v>
      </c>
      <c r="L639" s="428">
        <v>3200.0</v>
      </c>
      <c r="M639" s="226" t="s">
        <v>5066</v>
      </c>
      <c r="N639" s="226" t="s">
        <v>5056</v>
      </c>
      <c r="O639" s="375"/>
      <c r="P639" s="226" t="s">
        <v>2083</v>
      </c>
      <c r="Q639" s="428" t="s">
        <v>222</v>
      </c>
      <c r="R639" s="428" t="s">
        <v>5057</v>
      </c>
      <c r="S639" s="413"/>
      <c r="T639" s="225"/>
      <c r="U639" s="225"/>
      <c r="V639" s="225"/>
      <c r="W639" s="225"/>
      <c r="X639" s="225"/>
      <c r="Y639" s="225"/>
      <c r="Z639" s="225"/>
    </row>
    <row r="640">
      <c r="A640" s="427" t="s">
        <v>5067</v>
      </c>
      <c r="B640" s="427" t="s">
        <v>4366</v>
      </c>
      <c r="C640" s="427" t="s">
        <v>5068</v>
      </c>
      <c r="D640" s="226" t="s">
        <v>2469</v>
      </c>
      <c r="E640" s="226" t="s">
        <v>2084</v>
      </c>
      <c r="F640" s="226">
        <v>5600.0</v>
      </c>
      <c r="G640" s="226" t="s">
        <v>1771</v>
      </c>
      <c r="H640" s="226" t="s">
        <v>2106</v>
      </c>
      <c r="I640" s="226" t="s">
        <v>2333</v>
      </c>
      <c r="J640" s="428">
        <v>3500.0</v>
      </c>
      <c r="K640" s="428">
        <v>5000.0</v>
      </c>
      <c r="L640" s="428">
        <v>7500.0</v>
      </c>
      <c r="M640" s="226" t="s">
        <v>5069</v>
      </c>
      <c r="N640" s="375"/>
      <c r="O640" s="375"/>
      <c r="P640" s="226" t="s">
        <v>2083</v>
      </c>
      <c r="Q640" s="428" t="s">
        <v>306</v>
      </c>
      <c r="R640" s="439"/>
      <c r="S640" s="413"/>
      <c r="T640" s="225"/>
      <c r="U640" s="225"/>
      <c r="V640" s="225"/>
      <c r="W640" s="225"/>
      <c r="X640" s="225"/>
      <c r="Y640" s="225"/>
      <c r="Z640" s="225"/>
    </row>
    <row r="641">
      <c r="A641" s="427" t="s">
        <v>5070</v>
      </c>
      <c r="B641" s="427" t="s">
        <v>4366</v>
      </c>
      <c r="C641" s="427" t="s">
        <v>5071</v>
      </c>
      <c r="D641" s="226" t="s">
        <v>2764</v>
      </c>
      <c r="E641" s="226" t="s">
        <v>84</v>
      </c>
      <c r="F641" s="226">
        <v>5600.0</v>
      </c>
      <c r="G641" s="226" t="s">
        <v>1771</v>
      </c>
      <c r="H641" s="226" t="s">
        <v>2106</v>
      </c>
      <c r="I641" s="226" t="s">
        <v>2333</v>
      </c>
      <c r="J641" s="428">
        <v>650.0</v>
      </c>
      <c r="K641" s="428">
        <v>950.0</v>
      </c>
      <c r="L641" s="428">
        <v>1400.0</v>
      </c>
      <c r="M641" s="226" t="s">
        <v>5072</v>
      </c>
      <c r="N641" s="226" t="s">
        <v>5073</v>
      </c>
      <c r="O641" s="375"/>
      <c r="P641" s="226" t="s">
        <v>2453</v>
      </c>
      <c r="Q641" s="428" t="s">
        <v>75</v>
      </c>
      <c r="R641" s="428" t="s">
        <v>5074</v>
      </c>
      <c r="S641" s="413"/>
      <c r="T641" s="225"/>
      <c r="U641" s="225"/>
      <c r="V641" s="225"/>
      <c r="W641" s="225"/>
      <c r="X641" s="225"/>
      <c r="Y641" s="225"/>
      <c r="Z641" s="225"/>
    </row>
    <row r="642">
      <c r="A642" s="427" t="s">
        <v>5075</v>
      </c>
      <c r="B642" s="427" t="s">
        <v>4366</v>
      </c>
      <c r="C642" s="427" t="s">
        <v>5076</v>
      </c>
      <c r="D642" s="226" t="s">
        <v>2764</v>
      </c>
      <c r="E642" s="226" t="s">
        <v>84</v>
      </c>
      <c r="F642" s="226">
        <v>5600.0</v>
      </c>
      <c r="G642" s="226" t="s">
        <v>1771</v>
      </c>
      <c r="H642" s="226" t="s">
        <v>2106</v>
      </c>
      <c r="I642" s="226" t="s">
        <v>2333</v>
      </c>
      <c r="J642" s="428">
        <v>1350.0</v>
      </c>
      <c r="K642" s="428">
        <v>1950.0</v>
      </c>
      <c r="L642" s="428">
        <v>2850.0</v>
      </c>
      <c r="M642" s="226" t="s">
        <v>5077</v>
      </c>
      <c r="N642" s="226" t="s">
        <v>5073</v>
      </c>
      <c r="O642" s="375"/>
      <c r="P642" s="226" t="s">
        <v>2453</v>
      </c>
      <c r="Q642" s="428" t="s">
        <v>75</v>
      </c>
      <c r="R642" s="428" t="s">
        <v>5074</v>
      </c>
      <c r="S642" s="413"/>
      <c r="T642" s="225"/>
      <c r="U642" s="225"/>
      <c r="V642" s="225"/>
      <c r="W642" s="225"/>
      <c r="X642" s="225"/>
      <c r="Y642" s="225"/>
      <c r="Z642" s="225"/>
    </row>
    <row r="643">
      <c r="A643" s="427" t="s">
        <v>5078</v>
      </c>
      <c r="B643" s="427" t="s">
        <v>4366</v>
      </c>
      <c r="C643" s="427" t="s">
        <v>5079</v>
      </c>
      <c r="D643" s="226" t="s">
        <v>2764</v>
      </c>
      <c r="E643" s="226" t="s">
        <v>84</v>
      </c>
      <c r="F643" s="226">
        <v>5600.0</v>
      </c>
      <c r="G643" s="226" t="s">
        <v>1771</v>
      </c>
      <c r="H643" s="226" t="s">
        <v>2106</v>
      </c>
      <c r="I643" s="226" t="s">
        <v>2333</v>
      </c>
      <c r="J643" s="428">
        <v>2800.0</v>
      </c>
      <c r="K643" s="428">
        <v>4000.0</v>
      </c>
      <c r="L643" s="428">
        <v>5800.0</v>
      </c>
      <c r="M643" s="226" t="s">
        <v>5082</v>
      </c>
      <c r="N643" s="226" t="s">
        <v>5073</v>
      </c>
      <c r="O643" s="375"/>
      <c r="P643" s="226" t="s">
        <v>2453</v>
      </c>
      <c r="Q643" s="428" t="s">
        <v>75</v>
      </c>
      <c r="R643" s="428" t="s">
        <v>5074</v>
      </c>
      <c r="S643" s="413"/>
      <c r="T643" s="225"/>
      <c r="U643" s="225"/>
      <c r="V643" s="225"/>
      <c r="W643" s="225"/>
      <c r="X643" s="225"/>
      <c r="Y643" s="225"/>
      <c r="Z643" s="225"/>
    </row>
    <row r="644">
      <c r="A644" s="427" t="s">
        <v>5085</v>
      </c>
      <c r="B644" s="427" t="s">
        <v>4366</v>
      </c>
      <c r="C644" s="427" t="s">
        <v>5086</v>
      </c>
      <c r="D644" s="226" t="s">
        <v>2381</v>
      </c>
      <c r="E644" s="226" t="s">
        <v>3295</v>
      </c>
      <c r="F644" s="226">
        <v>5600.0</v>
      </c>
      <c r="G644" s="226" t="s">
        <v>1771</v>
      </c>
      <c r="H644" s="226" t="s">
        <v>2106</v>
      </c>
      <c r="I644" s="226" t="s">
        <v>2333</v>
      </c>
      <c r="J644" s="428">
        <v>3500.0</v>
      </c>
      <c r="K644" s="428">
        <v>5000.0</v>
      </c>
      <c r="L644" s="428">
        <v>7500.0</v>
      </c>
      <c r="M644" s="226" t="s">
        <v>5087</v>
      </c>
      <c r="N644" s="375"/>
      <c r="O644" s="375"/>
      <c r="P644" s="226" t="s">
        <v>2083</v>
      </c>
      <c r="Q644" s="428" t="s">
        <v>306</v>
      </c>
      <c r="R644" s="439"/>
      <c r="S644" s="413"/>
      <c r="T644" s="225"/>
      <c r="U644" s="225"/>
      <c r="V644" s="225"/>
      <c r="W644" s="225"/>
      <c r="X644" s="225"/>
      <c r="Y644" s="225"/>
      <c r="Z644" s="225"/>
    </row>
    <row r="645">
      <c r="A645" s="427" t="s">
        <v>5088</v>
      </c>
      <c r="B645" s="427" t="s">
        <v>4366</v>
      </c>
      <c r="C645" s="427" t="s">
        <v>5089</v>
      </c>
      <c r="D645" s="226" t="s">
        <v>2764</v>
      </c>
      <c r="E645" s="226" t="s">
        <v>84</v>
      </c>
      <c r="F645" s="226">
        <v>5600.0</v>
      </c>
      <c r="G645" s="226" t="s">
        <v>1771</v>
      </c>
      <c r="H645" s="226" t="s">
        <v>2106</v>
      </c>
      <c r="I645" s="226" t="s">
        <v>2333</v>
      </c>
      <c r="J645" s="428">
        <v>450.0</v>
      </c>
      <c r="K645" s="428">
        <v>650.0</v>
      </c>
      <c r="L645" s="428">
        <v>950.0</v>
      </c>
      <c r="M645" s="226" t="s">
        <v>5090</v>
      </c>
      <c r="N645" s="226" t="s">
        <v>5091</v>
      </c>
      <c r="O645" s="375"/>
      <c r="P645" s="226" t="s">
        <v>2083</v>
      </c>
      <c r="Q645" s="428" t="s">
        <v>222</v>
      </c>
      <c r="R645" s="428" t="s">
        <v>5092</v>
      </c>
      <c r="S645" s="413"/>
      <c r="T645" s="225"/>
      <c r="U645" s="225"/>
      <c r="V645" s="225"/>
      <c r="W645" s="225"/>
      <c r="X645" s="225"/>
      <c r="Y645" s="225"/>
      <c r="Z645" s="225"/>
    </row>
    <row r="646">
      <c r="A646" s="427" t="s">
        <v>5093</v>
      </c>
      <c r="B646" s="427" t="s">
        <v>4366</v>
      </c>
      <c r="C646" s="427" t="s">
        <v>5094</v>
      </c>
      <c r="D646" s="226" t="s">
        <v>2764</v>
      </c>
      <c r="E646" s="226" t="s">
        <v>84</v>
      </c>
      <c r="F646" s="226">
        <v>5600.0</v>
      </c>
      <c r="G646" s="226" t="s">
        <v>1771</v>
      </c>
      <c r="H646" s="226" t="s">
        <v>2106</v>
      </c>
      <c r="I646" s="226" t="s">
        <v>2333</v>
      </c>
      <c r="J646" s="428">
        <v>850.0</v>
      </c>
      <c r="K646" s="428">
        <v>1250.0</v>
      </c>
      <c r="L646" s="428">
        <v>1850.0</v>
      </c>
      <c r="M646" s="226" t="s">
        <v>5095</v>
      </c>
      <c r="N646" s="226" t="s">
        <v>5091</v>
      </c>
      <c r="O646" s="375"/>
      <c r="P646" s="226" t="s">
        <v>2083</v>
      </c>
      <c r="Q646" s="428" t="s">
        <v>222</v>
      </c>
      <c r="R646" s="428" t="s">
        <v>5092</v>
      </c>
      <c r="S646" s="413"/>
      <c r="T646" s="225"/>
      <c r="U646" s="225"/>
      <c r="V646" s="225"/>
      <c r="W646" s="225"/>
      <c r="X646" s="225"/>
      <c r="Y646" s="225"/>
      <c r="Z646" s="225"/>
    </row>
    <row r="647">
      <c r="A647" s="427" t="s">
        <v>5096</v>
      </c>
      <c r="B647" s="427" t="s">
        <v>4366</v>
      </c>
      <c r="C647" s="427" t="s">
        <v>5097</v>
      </c>
      <c r="D647" s="226" t="s">
        <v>2764</v>
      </c>
      <c r="E647" s="226" t="s">
        <v>84</v>
      </c>
      <c r="F647" s="226">
        <v>5600.0</v>
      </c>
      <c r="G647" s="226" t="s">
        <v>1771</v>
      </c>
      <c r="H647" s="226" t="s">
        <v>2106</v>
      </c>
      <c r="I647" s="226" t="s">
        <v>2333</v>
      </c>
      <c r="J647" s="428">
        <v>1650.0</v>
      </c>
      <c r="K647" s="428">
        <v>2450.0</v>
      </c>
      <c r="L647" s="428">
        <v>3550.0</v>
      </c>
      <c r="M647" s="226" t="s">
        <v>5098</v>
      </c>
      <c r="N647" s="226" t="s">
        <v>5091</v>
      </c>
      <c r="O647" s="375"/>
      <c r="P647" s="226" t="s">
        <v>2083</v>
      </c>
      <c r="Q647" s="428" t="s">
        <v>222</v>
      </c>
      <c r="R647" s="428" t="s">
        <v>5092</v>
      </c>
      <c r="S647" s="413"/>
      <c r="T647" s="225"/>
      <c r="U647" s="225"/>
      <c r="V647" s="225"/>
      <c r="W647" s="225"/>
      <c r="X647" s="225"/>
      <c r="Y647" s="225"/>
      <c r="Z647" s="225"/>
    </row>
    <row r="648">
      <c r="A648" s="427" t="s">
        <v>5099</v>
      </c>
      <c r="B648" s="427" t="s">
        <v>4366</v>
      </c>
      <c r="C648" s="427" t="s">
        <v>5100</v>
      </c>
      <c r="D648" s="226" t="s">
        <v>2469</v>
      </c>
      <c r="E648" s="226" t="s">
        <v>2084</v>
      </c>
      <c r="F648" s="226">
        <v>5600.0</v>
      </c>
      <c r="G648" s="226" t="s">
        <v>1771</v>
      </c>
      <c r="H648" s="226" t="s">
        <v>2106</v>
      </c>
      <c r="I648" s="226" t="s">
        <v>2333</v>
      </c>
      <c r="J648" s="428">
        <v>2500.0</v>
      </c>
      <c r="K648" s="428">
        <v>3500.0</v>
      </c>
      <c r="L648" s="428">
        <v>5000.0</v>
      </c>
      <c r="M648" s="226" t="s">
        <v>5101</v>
      </c>
      <c r="N648" s="375"/>
      <c r="O648" s="375"/>
      <c r="P648" s="226" t="s">
        <v>2083</v>
      </c>
      <c r="Q648" s="428" t="s">
        <v>306</v>
      </c>
      <c r="R648" s="439"/>
      <c r="S648" s="413"/>
      <c r="T648" s="225"/>
      <c r="U648" s="225"/>
      <c r="V648" s="225"/>
      <c r="W648" s="225"/>
      <c r="X648" s="225"/>
      <c r="Y648" s="225"/>
      <c r="Z648" s="225"/>
    </row>
    <row r="649">
      <c r="A649" s="427" t="s">
        <v>5102</v>
      </c>
      <c r="B649" s="427" t="s">
        <v>4366</v>
      </c>
      <c r="C649" s="427" t="s">
        <v>5103</v>
      </c>
      <c r="D649" s="226" t="s">
        <v>3302</v>
      </c>
      <c r="E649" s="226" t="s">
        <v>84</v>
      </c>
      <c r="F649" s="226">
        <v>5600.0</v>
      </c>
      <c r="G649" s="226" t="s">
        <v>1771</v>
      </c>
      <c r="H649" s="226" t="s">
        <v>2106</v>
      </c>
      <c r="I649" s="226" t="s">
        <v>2333</v>
      </c>
      <c r="J649" s="428">
        <v>675.0</v>
      </c>
      <c r="K649" s="428">
        <v>800.0</v>
      </c>
      <c r="L649" s="428">
        <v>925.0</v>
      </c>
      <c r="M649" s="226" t="s">
        <v>5105</v>
      </c>
      <c r="N649" s="226" t="s">
        <v>5107</v>
      </c>
      <c r="O649" s="226">
        <v>72.0</v>
      </c>
      <c r="P649" s="226" t="s">
        <v>2083</v>
      </c>
      <c r="Q649" s="428" t="s">
        <v>306</v>
      </c>
      <c r="R649" s="439"/>
      <c r="S649" s="413"/>
      <c r="T649" s="225"/>
      <c r="U649" s="225"/>
      <c r="V649" s="225"/>
      <c r="W649" s="225"/>
      <c r="X649" s="225"/>
      <c r="Y649" s="225"/>
      <c r="Z649" s="225"/>
    </row>
    <row r="650">
      <c r="A650" s="427" t="s">
        <v>5109</v>
      </c>
      <c r="B650" s="427" t="s">
        <v>4366</v>
      </c>
      <c r="C650" s="427" t="s">
        <v>5110</v>
      </c>
      <c r="D650" s="226" t="s">
        <v>3302</v>
      </c>
      <c r="E650" s="226" t="s">
        <v>84</v>
      </c>
      <c r="F650" s="226">
        <v>5600.0</v>
      </c>
      <c r="G650" s="226" t="s">
        <v>1771</v>
      </c>
      <c r="H650" s="226" t="s">
        <v>2106</v>
      </c>
      <c r="I650" s="226" t="s">
        <v>2333</v>
      </c>
      <c r="J650" s="428">
        <v>600.0</v>
      </c>
      <c r="K650" s="428">
        <v>700.0</v>
      </c>
      <c r="L650" s="428">
        <v>800.0</v>
      </c>
      <c r="M650" s="226" t="s">
        <v>5111</v>
      </c>
      <c r="N650" s="226" t="s">
        <v>5112</v>
      </c>
      <c r="O650" s="226">
        <v>72.0</v>
      </c>
      <c r="P650" s="226" t="s">
        <v>2083</v>
      </c>
      <c r="Q650" s="428" t="s">
        <v>306</v>
      </c>
      <c r="R650" s="439"/>
      <c r="S650" s="413"/>
      <c r="T650" s="225"/>
      <c r="U650" s="225"/>
      <c r="V650" s="225"/>
      <c r="W650" s="225"/>
      <c r="X650" s="225"/>
      <c r="Y650" s="225"/>
      <c r="Z650" s="225"/>
    </row>
    <row r="651">
      <c r="A651" s="427" t="s">
        <v>5113</v>
      </c>
      <c r="B651" s="427" t="s">
        <v>4366</v>
      </c>
      <c r="C651" s="427" t="s">
        <v>5114</v>
      </c>
      <c r="D651" s="226" t="s">
        <v>3302</v>
      </c>
      <c r="E651" s="226" t="s">
        <v>84</v>
      </c>
      <c r="F651" s="226">
        <v>5600.0</v>
      </c>
      <c r="G651" s="226" t="s">
        <v>1771</v>
      </c>
      <c r="H651" s="226" t="s">
        <v>2106</v>
      </c>
      <c r="I651" s="226" t="s">
        <v>2333</v>
      </c>
      <c r="J651" s="428">
        <v>550.0</v>
      </c>
      <c r="K651" s="428">
        <v>650.0</v>
      </c>
      <c r="L651" s="428">
        <v>750.0</v>
      </c>
      <c r="M651" s="226" t="s">
        <v>5115</v>
      </c>
      <c r="N651" s="226" t="s">
        <v>5116</v>
      </c>
      <c r="O651" s="226">
        <v>72.0</v>
      </c>
      <c r="P651" s="226" t="s">
        <v>2083</v>
      </c>
      <c r="Q651" s="428" t="s">
        <v>306</v>
      </c>
      <c r="R651" s="439"/>
      <c r="S651" s="413"/>
      <c r="T651" s="225"/>
      <c r="U651" s="225"/>
      <c r="V651" s="225"/>
      <c r="W651" s="225"/>
      <c r="X651" s="225"/>
      <c r="Y651" s="225"/>
      <c r="Z651" s="225"/>
    </row>
    <row r="652">
      <c r="A652" s="427" t="s">
        <v>5117</v>
      </c>
      <c r="B652" s="427" t="s">
        <v>4366</v>
      </c>
      <c r="C652" s="427" t="s">
        <v>5118</v>
      </c>
      <c r="D652" s="226" t="s">
        <v>2451</v>
      </c>
      <c r="E652" s="226" t="s">
        <v>84</v>
      </c>
      <c r="F652" s="226">
        <v>5600.0</v>
      </c>
      <c r="G652" s="226" t="s">
        <v>1771</v>
      </c>
      <c r="H652" s="226" t="s">
        <v>2106</v>
      </c>
      <c r="I652" s="226" t="s">
        <v>2333</v>
      </c>
      <c r="J652" s="428">
        <v>650.0</v>
      </c>
      <c r="K652" s="428">
        <v>850.0</v>
      </c>
      <c r="L652" s="428">
        <v>1150.0</v>
      </c>
      <c r="M652" s="226" t="s">
        <v>5119</v>
      </c>
      <c r="N652" s="375"/>
      <c r="O652" s="375"/>
      <c r="P652" s="226" t="s">
        <v>2083</v>
      </c>
      <c r="Q652" s="428" t="s">
        <v>306</v>
      </c>
      <c r="R652" s="439"/>
      <c r="S652" s="413"/>
      <c r="T652" s="225"/>
      <c r="U652" s="225"/>
      <c r="V652" s="225"/>
      <c r="W652" s="225"/>
      <c r="X652" s="225"/>
      <c r="Y652" s="225"/>
      <c r="Z652" s="225"/>
    </row>
    <row r="653">
      <c r="A653" s="427" t="s">
        <v>5120</v>
      </c>
      <c r="B653" s="427" t="s">
        <v>4366</v>
      </c>
      <c r="C653" s="427" t="s">
        <v>5121</v>
      </c>
      <c r="D653" s="226" t="s">
        <v>2451</v>
      </c>
      <c r="E653" s="226" t="s">
        <v>84</v>
      </c>
      <c r="F653" s="226">
        <v>5600.0</v>
      </c>
      <c r="G653" s="226" t="s">
        <v>1771</v>
      </c>
      <c r="H653" s="226" t="s">
        <v>2106</v>
      </c>
      <c r="I653" s="226" t="s">
        <v>2333</v>
      </c>
      <c r="J653" s="428">
        <v>4500.0</v>
      </c>
      <c r="K653" s="428">
        <v>6500.0</v>
      </c>
      <c r="L653" s="428">
        <v>9500.0</v>
      </c>
      <c r="M653" s="226" t="s">
        <v>5122</v>
      </c>
      <c r="N653" s="375"/>
      <c r="O653" s="375"/>
      <c r="P653" s="226" t="s">
        <v>2453</v>
      </c>
      <c r="Q653" s="428" t="s">
        <v>75</v>
      </c>
      <c r="R653" s="439"/>
      <c r="S653" s="413"/>
      <c r="T653" s="225"/>
      <c r="U653" s="225"/>
      <c r="V653" s="225"/>
      <c r="W653" s="225"/>
      <c r="X653" s="225"/>
      <c r="Y653" s="225"/>
      <c r="Z653" s="225"/>
    </row>
    <row r="654">
      <c r="A654" s="427" t="s">
        <v>5123</v>
      </c>
      <c r="B654" s="427" t="s">
        <v>4366</v>
      </c>
      <c r="C654" s="427" t="s">
        <v>5124</v>
      </c>
      <c r="D654" s="226" t="s">
        <v>2764</v>
      </c>
      <c r="E654" s="226" t="s">
        <v>84</v>
      </c>
      <c r="F654" s="226">
        <v>5600.0</v>
      </c>
      <c r="G654" s="226" t="s">
        <v>1771</v>
      </c>
      <c r="H654" s="226" t="s">
        <v>2106</v>
      </c>
      <c r="I654" s="226" t="s">
        <v>2333</v>
      </c>
      <c r="J654" s="428">
        <v>180.0</v>
      </c>
      <c r="K654" s="428">
        <v>260.0</v>
      </c>
      <c r="L654" s="428">
        <v>380.0</v>
      </c>
      <c r="M654" s="226" t="s">
        <v>5125</v>
      </c>
      <c r="N654" s="226" t="s">
        <v>5126</v>
      </c>
      <c r="O654" s="375"/>
      <c r="P654" s="226" t="s">
        <v>2083</v>
      </c>
      <c r="Q654" s="428" t="s">
        <v>222</v>
      </c>
      <c r="R654" s="428" t="s">
        <v>5127</v>
      </c>
      <c r="S654" s="413"/>
      <c r="T654" s="225"/>
      <c r="U654" s="225"/>
      <c r="V654" s="225"/>
      <c r="W654" s="225"/>
      <c r="X654" s="225"/>
      <c r="Y654" s="225"/>
      <c r="Z654" s="225"/>
    </row>
    <row r="655">
      <c r="A655" s="427" t="s">
        <v>5128</v>
      </c>
      <c r="B655" s="427" t="s">
        <v>4366</v>
      </c>
      <c r="C655" s="427" t="s">
        <v>5129</v>
      </c>
      <c r="D655" s="226" t="s">
        <v>2764</v>
      </c>
      <c r="E655" s="226" t="s">
        <v>84</v>
      </c>
      <c r="F655" s="226">
        <v>5600.0</v>
      </c>
      <c r="G655" s="226" t="s">
        <v>1771</v>
      </c>
      <c r="H655" s="226" t="s">
        <v>2106</v>
      </c>
      <c r="I655" s="226" t="s">
        <v>2333</v>
      </c>
      <c r="J655" s="428">
        <v>340.0</v>
      </c>
      <c r="K655" s="428">
        <v>480.0</v>
      </c>
      <c r="L655" s="428">
        <v>680.0</v>
      </c>
      <c r="M655" s="226" t="s">
        <v>5131</v>
      </c>
      <c r="N655" s="226" t="s">
        <v>5126</v>
      </c>
      <c r="O655" s="375"/>
      <c r="P655" s="226" t="s">
        <v>2083</v>
      </c>
      <c r="Q655" s="428" t="s">
        <v>222</v>
      </c>
      <c r="R655" s="428" t="s">
        <v>5127</v>
      </c>
      <c r="S655" s="413"/>
      <c r="T655" s="225"/>
      <c r="U655" s="225"/>
      <c r="V655" s="225"/>
      <c r="W655" s="225"/>
      <c r="X655" s="225"/>
      <c r="Y655" s="225"/>
      <c r="Z655" s="225"/>
    </row>
    <row r="656">
      <c r="A656" s="427" t="s">
        <v>5133</v>
      </c>
      <c r="B656" s="427" t="s">
        <v>4366</v>
      </c>
      <c r="C656" s="427" t="s">
        <v>5134</v>
      </c>
      <c r="D656" s="226" t="s">
        <v>2764</v>
      </c>
      <c r="E656" s="226" t="s">
        <v>84</v>
      </c>
      <c r="F656" s="226">
        <v>5600.0</v>
      </c>
      <c r="G656" s="226" t="s">
        <v>1771</v>
      </c>
      <c r="H656" s="226" t="s">
        <v>2106</v>
      </c>
      <c r="I656" s="226" t="s">
        <v>2333</v>
      </c>
      <c r="J656" s="428">
        <v>680.0</v>
      </c>
      <c r="K656" s="428">
        <v>950.0</v>
      </c>
      <c r="L656" s="428">
        <v>1350.0</v>
      </c>
      <c r="M656" s="226" t="s">
        <v>5135</v>
      </c>
      <c r="N656" s="226" t="s">
        <v>5126</v>
      </c>
      <c r="O656" s="375"/>
      <c r="P656" s="226" t="s">
        <v>2083</v>
      </c>
      <c r="Q656" s="428" t="s">
        <v>222</v>
      </c>
      <c r="R656" s="428" t="s">
        <v>5127</v>
      </c>
      <c r="S656" s="413"/>
      <c r="T656" s="225"/>
      <c r="U656" s="225"/>
      <c r="V656" s="225"/>
      <c r="W656" s="225"/>
      <c r="X656" s="225"/>
      <c r="Y656" s="225"/>
      <c r="Z656" s="225"/>
    </row>
    <row r="657">
      <c r="A657" s="427" t="s">
        <v>5136</v>
      </c>
      <c r="B657" s="427" t="s">
        <v>4366</v>
      </c>
      <c r="C657" s="427" t="s">
        <v>5137</v>
      </c>
      <c r="D657" s="226" t="s">
        <v>2764</v>
      </c>
      <c r="E657" s="226" t="s">
        <v>84</v>
      </c>
      <c r="F657" s="226">
        <v>5600.0</v>
      </c>
      <c r="G657" s="226" t="s">
        <v>1771</v>
      </c>
      <c r="H657" s="226" t="s">
        <v>2106</v>
      </c>
      <c r="I657" s="226" t="s">
        <v>2333</v>
      </c>
      <c r="J657" s="428">
        <v>85.0</v>
      </c>
      <c r="K657" s="428">
        <v>120.0</v>
      </c>
      <c r="L657" s="428">
        <v>175.0</v>
      </c>
      <c r="M657" s="226" t="s">
        <v>5138</v>
      </c>
      <c r="N657" s="226" t="s">
        <v>5139</v>
      </c>
      <c r="O657" s="375"/>
      <c r="P657" s="226" t="s">
        <v>2083</v>
      </c>
      <c r="Q657" s="428" t="s">
        <v>222</v>
      </c>
      <c r="R657" s="428" t="s">
        <v>5140</v>
      </c>
      <c r="S657" s="413"/>
      <c r="T657" s="225"/>
      <c r="U657" s="225"/>
      <c r="V657" s="225"/>
      <c r="W657" s="225"/>
      <c r="X657" s="225"/>
      <c r="Y657" s="225"/>
      <c r="Z657" s="225"/>
    </row>
    <row r="658">
      <c r="A658" s="427" t="s">
        <v>5141</v>
      </c>
      <c r="B658" s="427" t="s">
        <v>4366</v>
      </c>
      <c r="C658" s="427" t="s">
        <v>5142</v>
      </c>
      <c r="D658" s="226" t="s">
        <v>2764</v>
      </c>
      <c r="E658" s="226" t="s">
        <v>84</v>
      </c>
      <c r="F658" s="226">
        <v>5600.0</v>
      </c>
      <c r="G658" s="226" t="s">
        <v>1771</v>
      </c>
      <c r="H658" s="226" t="s">
        <v>2106</v>
      </c>
      <c r="I658" s="226" t="s">
        <v>2333</v>
      </c>
      <c r="J658" s="428">
        <v>160.0</v>
      </c>
      <c r="K658" s="428">
        <v>220.0</v>
      </c>
      <c r="L658" s="428">
        <v>310.0</v>
      </c>
      <c r="M658" s="226" t="s">
        <v>5143</v>
      </c>
      <c r="N658" s="226" t="s">
        <v>5139</v>
      </c>
      <c r="O658" s="375"/>
      <c r="P658" s="226" t="s">
        <v>2083</v>
      </c>
      <c r="Q658" s="428" t="s">
        <v>222</v>
      </c>
      <c r="R658" s="428" t="s">
        <v>5140</v>
      </c>
      <c r="S658" s="413"/>
      <c r="T658" s="225"/>
      <c r="U658" s="225"/>
      <c r="V658" s="225"/>
      <c r="W658" s="225"/>
      <c r="X658" s="225"/>
      <c r="Y658" s="225"/>
      <c r="Z658" s="225"/>
    </row>
    <row r="659">
      <c r="A659" s="427" t="s">
        <v>5144</v>
      </c>
      <c r="B659" s="427" t="s">
        <v>4366</v>
      </c>
      <c r="C659" s="427" t="s">
        <v>5145</v>
      </c>
      <c r="D659" s="226" t="s">
        <v>2764</v>
      </c>
      <c r="E659" s="226" t="s">
        <v>84</v>
      </c>
      <c r="F659" s="226">
        <v>5600.0</v>
      </c>
      <c r="G659" s="226" t="s">
        <v>1771</v>
      </c>
      <c r="H659" s="226" t="s">
        <v>2106</v>
      </c>
      <c r="I659" s="226" t="s">
        <v>2333</v>
      </c>
      <c r="J659" s="428">
        <v>280.0</v>
      </c>
      <c r="K659" s="428">
        <v>380.0</v>
      </c>
      <c r="L659" s="428">
        <v>520.0</v>
      </c>
      <c r="M659" s="226" t="s">
        <v>5146</v>
      </c>
      <c r="N659" s="226" t="s">
        <v>5139</v>
      </c>
      <c r="O659" s="375"/>
      <c r="P659" s="226" t="s">
        <v>2083</v>
      </c>
      <c r="Q659" s="428" t="s">
        <v>222</v>
      </c>
      <c r="R659" s="428" t="s">
        <v>5140</v>
      </c>
      <c r="S659" s="413"/>
      <c r="T659" s="225"/>
      <c r="U659" s="225"/>
      <c r="V659" s="225"/>
      <c r="W659" s="225"/>
      <c r="X659" s="225"/>
      <c r="Y659" s="225"/>
      <c r="Z659" s="225"/>
    </row>
    <row r="660">
      <c r="A660" s="427" t="s">
        <v>5147</v>
      </c>
      <c r="B660" s="427" t="s">
        <v>4366</v>
      </c>
      <c r="C660" s="427" t="s">
        <v>5148</v>
      </c>
      <c r="D660" s="226" t="s">
        <v>2764</v>
      </c>
      <c r="E660" s="226" t="s">
        <v>84</v>
      </c>
      <c r="F660" s="226">
        <v>5600.0</v>
      </c>
      <c r="G660" s="226" t="s">
        <v>1771</v>
      </c>
      <c r="H660" s="226" t="s">
        <v>2106</v>
      </c>
      <c r="I660" s="226" t="s">
        <v>2333</v>
      </c>
      <c r="J660" s="428">
        <v>650.0</v>
      </c>
      <c r="K660" s="428">
        <v>950.0</v>
      </c>
      <c r="L660" s="428">
        <v>1400.0</v>
      </c>
      <c r="M660" s="226" t="s">
        <v>5149</v>
      </c>
      <c r="N660" s="226" t="s">
        <v>5150</v>
      </c>
      <c r="O660" s="375"/>
      <c r="P660" s="226" t="s">
        <v>2083</v>
      </c>
      <c r="Q660" s="428" t="s">
        <v>75</v>
      </c>
      <c r="R660" s="428" t="s">
        <v>5151</v>
      </c>
      <c r="S660" s="413"/>
      <c r="T660" s="225"/>
      <c r="U660" s="225"/>
      <c r="V660" s="225"/>
      <c r="W660" s="225"/>
      <c r="X660" s="225"/>
      <c r="Y660" s="225"/>
      <c r="Z660" s="225"/>
    </row>
    <row r="661">
      <c r="A661" s="427" t="s">
        <v>5152</v>
      </c>
      <c r="B661" s="427" t="s">
        <v>4366</v>
      </c>
      <c r="C661" s="427" t="s">
        <v>5153</v>
      </c>
      <c r="D661" s="226" t="s">
        <v>2764</v>
      </c>
      <c r="E661" s="226" t="s">
        <v>84</v>
      </c>
      <c r="F661" s="226">
        <v>5600.0</v>
      </c>
      <c r="G661" s="226" t="s">
        <v>1771</v>
      </c>
      <c r="H661" s="226" t="s">
        <v>2106</v>
      </c>
      <c r="I661" s="226" t="s">
        <v>2333</v>
      </c>
      <c r="J661" s="428">
        <v>1250.0</v>
      </c>
      <c r="K661" s="428">
        <v>1850.0</v>
      </c>
      <c r="L661" s="428">
        <v>2650.0</v>
      </c>
      <c r="M661" s="226" t="s">
        <v>5154</v>
      </c>
      <c r="N661" s="226" t="s">
        <v>5150</v>
      </c>
      <c r="O661" s="375"/>
      <c r="P661" s="226" t="s">
        <v>2083</v>
      </c>
      <c r="Q661" s="428" t="s">
        <v>75</v>
      </c>
      <c r="R661" s="428" t="s">
        <v>5151</v>
      </c>
      <c r="S661" s="413"/>
      <c r="T661" s="225"/>
      <c r="U661" s="225"/>
      <c r="V661" s="225"/>
      <c r="W661" s="225"/>
      <c r="X661" s="225"/>
      <c r="Y661" s="225"/>
      <c r="Z661" s="225"/>
    </row>
    <row r="662">
      <c r="A662" s="427" t="s">
        <v>5155</v>
      </c>
      <c r="B662" s="427" t="s">
        <v>4366</v>
      </c>
      <c r="C662" s="427" t="s">
        <v>5156</v>
      </c>
      <c r="D662" s="226" t="s">
        <v>2764</v>
      </c>
      <c r="E662" s="226" t="s">
        <v>84</v>
      </c>
      <c r="F662" s="226">
        <v>5600.0</v>
      </c>
      <c r="G662" s="226" t="s">
        <v>1771</v>
      </c>
      <c r="H662" s="226" t="s">
        <v>2106</v>
      </c>
      <c r="I662" s="226" t="s">
        <v>2333</v>
      </c>
      <c r="J662" s="428">
        <v>2450.0</v>
      </c>
      <c r="K662" s="428">
        <v>3500.0</v>
      </c>
      <c r="L662" s="428">
        <v>5000.0</v>
      </c>
      <c r="M662" s="226" t="s">
        <v>5157</v>
      </c>
      <c r="N662" s="226" t="s">
        <v>5150</v>
      </c>
      <c r="O662" s="375"/>
      <c r="P662" s="226" t="s">
        <v>2083</v>
      </c>
      <c r="Q662" s="428" t="s">
        <v>75</v>
      </c>
      <c r="R662" s="428" t="s">
        <v>5151</v>
      </c>
      <c r="S662" s="413"/>
      <c r="T662" s="225"/>
      <c r="U662" s="225"/>
      <c r="V662" s="225"/>
      <c r="W662" s="225"/>
      <c r="X662" s="225"/>
      <c r="Y662" s="225"/>
      <c r="Z662" s="225"/>
    </row>
    <row r="663">
      <c r="A663" s="427" t="s">
        <v>5158</v>
      </c>
      <c r="B663" s="427" t="s">
        <v>4366</v>
      </c>
      <c r="C663" s="427" t="s">
        <v>5159</v>
      </c>
      <c r="D663" s="226" t="s">
        <v>2469</v>
      </c>
      <c r="E663" s="226" t="s">
        <v>2084</v>
      </c>
      <c r="F663" s="226">
        <v>5600.0</v>
      </c>
      <c r="G663" s="226" t="s">
        <v>1771</v>
      </c>
      <c r="H663" s="226" t="s">
        <v>2106</v>
      </c>
      <c r="I663" s="226" t="s">
        <v>2333</v>
      </c>
      <c r="J663" s="428">
        <v>4500.0</v>
      </c>
      <c r="K663" s="428">
        <v>6500.0</v>
      </c>
      <c r="L663" s="428">
        <v>9500.0</v>
      </c>
      <c r="M663" s="226" t="s">
        <v>5160</v>
      </c>
      <c r="N663" s="375"/>
      <c r="O663" s="375"/>
      <c r="P663" s="226" t="s">
        <v>2083</v>
      </c>
      <c r="Q663" s="428" t="s">
        <v>306</v>
      </c>
      <c r="R663" s="439"/>
      <c r="S663" s="413"/>
      <c r="T663" s="225"/>
      <c r="U663" s="225"/>
      <c r="V663" s="225"/>
      <c r="W663" s="225"/>
      <c r="X663" s="225"/>
      <c r="Y663" s="225"/>
      <c r="Z663" s="225"/>
    </row>
    <row r="664">
      <c r="A664" s="427" t="s">
        <v>5161</v>
      </c>
      <c r="B664" s="427" t="s">
        <v>4366</v>
      </c>
      <c r="C664" s="427" t="s">
        <v>5162</v>
      </c>
      <c r="D664" s="226" t="s">
        <v>2451</v>
      </c>
      <c r="E664" s="226" t="s">
        <v>84</v>
      </c>
      <c r="F664" s="226">
        <v>5600.0</v>
      </c>
      <c r="G664" s="226" t="s">
        <v>1771</v>
      </c>
      <c r="H664" s="226" t="s">
        <v>2106</v>
      </c>
      <c r="I664" s="226" t="s">
        <v>2333</v>
      </c>
      <c r="J664" s="428">
        <v>3500.0</v>
      </c>
      <c r="K664" s="428">
        <v>5000.0</v>
      </c>
      <c r="L664" s="428">
        <v>7500.0</v>
      </c>
      <c r="M664" s="226" t="s">
        <v>5163</v>
      </c>
      <c r="N664" s="375"/>
      <c r="O664" s="375"/>
      <c r="P664" s="226" t="s">
        <v>2453</v>
      </c>
      <c r="Q664" s="428" t="s">
        <v>75</v>
      </c>
      <c r="R664" s="439"/>
      <c r="S664" s="413"/>
      <c r="T664" s="225"/>
      <c r="U664" s="225"/>
      <c r="V664" s="225"/>
      <c r="W664" s="225"/>
      <c r="X664" s="225"/>
      <c r="Y664" s="225"/>
      <c r="Z664" s="225"/>
    </row>
    <row r="665">
      <c r="A665" s="427" t="s">
        <v>5165</v>
      </c>
      <c r="B665" s="427" t="s">
        <v>4366</v>
      </c>
      <c r="C665" s="427" t="s">
        <v>5166</v>
      </c>
      <c r="D665" s="226" t="s">
        <v>2451</v>
      </c>
      <c r="E665" s="226" t="s">
        <v>84</v>
      </c>
      <c r="F665" s="226">
        <v>5600.0</v>
      </c>
      <c r="G665" s="226" t="s">
        <v>1771</v>
      </c>
      <c r="H665" s="226" t="s">
        <v>2106</v>
      </c>
      <c r="I665" s="226" t="s">
        <v>2333</v>
      </c>
      <c r="J665" s="428">
        <v>4500.0</v>
      </c>
      <c r="K665" s="428">
        <v>6500.0</v>
      </c>
      <c r="L665" s="428">
        <v>9500.0</v>
      </c>
      <c r="M665" s="226" t="s">
        <v>5168</v>
      </c>
      <c r="N665" s="375"/>
      <c r="O665" s="375"/>
      <c r="P665" s="226" t="s">
        <v>2453</v>
      </c>
      <c r="Q665" s="428" t="s">
        <v>75</v>
      </c>
      <c r="R665" s="439"/>
      <c r="S665" s="413"/>
      <c r="T665" s="225"/>
      <c r="U665" s="225"/>
      <c r="V665" s="225"/>
      <c r="W665" s="225"/>
      <c r="X665" s="225"/>
      <c r="Y665" s="225"/>
      <c r="Z665" s="225"/>
    </row>
    <row r="666">
      <c r="A666" s="427" t="s">
        <v>5169</v>
      </c>
      <c r="B666" s="427" t="s">
        <v>4366</v>
      </c>
      <c r="C666" s="427" t="s">
        <v>5170</v>
      </c>
      <c r="D666" s="226" t="s">
        <v>2764</v>
      </c>
      <c r="E666" s="226" t="s">
        <v>84</v>
      </c>
      <c r="F666" s="226">
        <v>5600.0</v>
      </c>
      <c r="G666" s="226" t="s">
        <v>1771</v>
      </c>
      <c r="H666" s="226" t="s">
        <v>2106</v>
      </c>
      <c r="I666" s="226" t="s">
        <v>2333</v>
      </c>
      <c r="J666" s="428">
        <v>220.0</v>
      </c>
      <c r="K666" s="428">
        <v>320.0</v>
      </c>
      <c r="L666" s="428">
        <v>450.0</v>
      </c>
      <c r="M666" s="226" t="s">
        <v>5171</v>
      </c>
      <c r="N666" s="226" t="s">
        <v>5172</v>
      </c>
      <c r="O666" s="375"/>
      <c r="P666" s="226" t="s">
        <v>2083</v>
      </c>
      <c r="Q666" s="428" t="s">
        <v>222</v>
      </c>
      <c r="R666" s="428" t="s">
        <v>5173</v>
      </c>
      <c r="S666" s="413"/>
      <c r="T666" s="225"/>
      <c r="U666" s="225"/>
      <c r="V666" s="225"/>
      <c r="W666" s="225"/>
      <c r="X666" s="225"/>
      <c r="Y666" s="225"/>
      <c r="Z666" s="225"/>
    </row>
    <row r="667">
      <c r="A667" s="427" t="s">
        <v>5174</v>
      </c>
      <c r="B667" s="427" t="s">
        <v>4366</v>
      </c>
      <c r="C667" s="427" t="s">
        <v>5175</v>
      </c>
      <c r="D667" s="226" t="s">
        <v>2764</v>
      </c>
      <c r="E667" s="226" t="s">
        <v>84</v>
      </c>
      <c r="F667" s="226">
        <v>5600.0</v>
      </c>
      <c r="G667" s="226" t="s">
        <v>1771</v>
      </c>
      <c r="H667" s="226" t="s">
        <v>2106</v>
      </c>
      <c r="I667" s="226" t="s">
        <v>2333</v>
      </c>
      <c r="J667" s="428">
        <v>420.0</v>
      </c>
      <c r="K667" s="428">
        <v>580.0</v>
      </c>
      <c r="L667" s="428">
        <v>820.0</v>
      </c>
      <c r="M667" s="226" t="s">
        <v>5176</v>
      </c>
      <c r="N667" s="226" t="s">
        <v>5172</v>
      </c>
      <c r="O667" s="375"/>
      <c r="P667" s="226" t="s">
        <v>2083</v>
      </c>
      <c r="Q667" s="428" t="s">
        <v>222</v>
      </c>
      <c r="R667" s="428" t="s">
        <v>5173</v>
      </c>
      <c r="S667" s="413"/>
      <c r="T667" s="225"/>
      <c r="U667" s="225"/>
      <c r="V667" s="225"/>
      <c r="W667" s="225"/>
      <c r="X667" s="225"/>
      <c r="Y667" s="225"/>
      <c r="Z667" s="225"/>
    </row>
    <row r="668">
      <c r="A668" s="427" t="s">
        <v>5177</v>
      </c>
      <c r="B668" s="427" t="s">
        <v>4366</v>
      </c>
      <c r="C668" s="427" t="s">
        <v>5178</v>
      </c>
      <c r="D668" s="226" t="s">
        <v>2764</v>
      </c>
      <c r="E668" s="226" t="s">
        <v>84</v>
      </c>
      <c r="F668" s="226">
        <v>5600.0</v>
      </c>
      <c r="G668" s="226" t="s">
        <v>1771</v>
      </c>
      <c r="H668" s="226" t="s">
        <v>2106</v>
      </c>
      <c r="I668" s="226" t="s">
        <v>2333</v>
      </c>
      <c r="J668" s="428">
        <v>780.0</v>
      </c>
      <c r="K668" s="428">
        <v>1100.0</v>
      </c>
      <c r="L668" s="428">
        <v>1550.0</v>
      </c>
      <c r="M668" s="226" t="s">
        <v>5179</v>
      </c>
      <c r="N668" s="226" t="s">
        <v>5172</v>
      </c>
      <c r="O668" s="375"/>
      <c r="P668" s="226" t="s">
        <v>2083</v>
      </c>
      <c r="Q668" s="428" t="s">
        <v>222</v>
      </c>
      <c r="R668" s="428" t="s">
        <v>5173</v>
      </c>
      <c r="S668" s="413"/>
      <c r="T668" s="225"/>
      <c r="U668" s="225"/>
      <c r="V668" s="225"/>
      <c r="W668" s="225"/>
      <c r="X668" s="225"/>
      <c r="Y668" s="225"/>
      <c r="Z668" s="225"/>
    </row>
    <row r="669">
      <c r="A669" s="427" t="s">
        <v>5180</v>
      </c>
      <c r="B669" s="427" t="s">
        <v>4366</v>
      </c>
      <c r="C669" s="427" t="s">
        <v>5181</v>
      </c>
      <c r="D669" s="226" t="s">
        <v>2764</v>
      </c>
      <c r="E669" s="226" t="s">
        <v>84</v>
      </c>
      <c r="F669" s="226">
        <v>5600.0</v>
      </c>
      <c r="G669" s="226" t="s">
        <v>1771</v>
      </c>
      <c r="H669" s="226" t="s">
        <v>2106</v>
      </c>
      <c r="I669" s="226" t="s">
        <v>2333</v>
      </c>
      <c r="J669" s="428">
        <v>120.0</v>
      </c>
      <c r="K669" s="428">
        <v>180.0</v>
      </c>
      <c r="L669" s="428">
        <v>260.0</v>
      </c>
      <c r="M669" s="226" t="s">
        <v>5182</v>
      </c>
      <c r="N669" s="226" t="s">
        <v>5183</v>
      </c>
      <c r="O669" s="375"/>
      <c r="P669" s="226" t="s">
        <v>2083</v>
      </c>
      <c r="Q669" s="428" t="s">
        <v>222</v>
      </c>
      <c r="R669" s="428" t="s">
        <v>5184</v>
      </c>
      <c r="S669" s="413"/>
      <c r="T669" s="225"/>
      <c r="U669" s="225"/>
      <c r="V669" s="225"/>
      <c r="W669" s="225"/>
      <c r="X669" s="225"/>
      <c r="Y669" s="225"/>
      <c r="Z669" s="225"/>
    </row>
    <row r="670">
      <c r="A670" s="427" t="s">
        <v>5185</v>
      </c>
      <c r="B670" s="427" t="s">
        <v>4366</v>
      </c>
      <c r="C670" s="427" t="s">
        <v>5186</v>
      </c>
      <c r="D670" s="226" t="s">
        <v>2764</v>
      </c>
      <c r="E670" s="226" t="s">
        <v>84</v>
      </c>
      <c r="F670" s="226">
        <v>5600.0</v>
      </c>
      <c r="G670" s="226" t="s">
        <v>1771</v>
      </c>
      <c r="H670" s="226" t="s">
        <v>2106</v>
      </c>
      <c r="I670" s="226" t="s">
        <v>2333</v>
      </c>
      <c r="J670" s="428">
        <v>240.0</v>
      </c>
      <c r="K670" s="428">
        <v>340.0</v>
      </c>
      <c r="L670" s="428">
        <v>480.0</v>
      </c>
      <c r="M670" s="226" t="s">
        <v>5187</v>
      </c>
      <c r="N670" s="226" t="s">
        <v>5183</v>
      </c>
      <c r="O670" s="375"/>
      <c r="P670" s="226" t="s">
        <v>2083</v>
      </c>
      <c r="Q670" s="428" t="s">
        <v>222</v>
      </c>
      <c r="R670" s="428" t="s">
        <v>5184</v>
      </c>
      <c r="S670" s="413"/>
      <c r="T670" s="225"/>
      <c r="U670" s="225"/>
      <c r="V670" s="225"/>
      <c r="W670" s="225"/>
      <c r="X670" s="225"/>
      <c r="Y670" s="225"/>
      <c r="Z670" s="225"/>
    </row>
    <row r="671">
      <c r="A671" s="427" t="s">
        <v>5188</v>
      </c>
      <c r="B671" s="427" t="s">
        <v>4366</v>
      </c>
      <c r="C671" s="427" t="s">
        <v>5189</v>
      </c>
      <c r="D671" s="226" t="s">
        <v>2764</v>
      </c>
      <c r="E671" s="226" t="s">
        <v>84</v>
      </c>
      <c r="F671" s="226">
        <v>5600.0</v>
      </c>
      <c r="G671" s="226" t="s">
        <v>1771</v>
      </c>
      <c r="H671" s="226" t="s">
        <v>2106</v>
      </c>
      <c r="I671" s="226" t="s">
        <v>2333</v>
      </c>
      <c r="J671" s="428">
        <v>450.0</v>
      </c>
      <c r="K671" s="428">
        <v>650.0</v>
      </c>
      <c r="L671" s="428">
        <v>950.0</v>
      </c>
      <c r="M671" s="226" t="s">
        <v>5191</v>
      </c>
      <c r="N671" s="226" t="s">
        <v>5183</v>
      </c>
      <c r="O671" s="375"/>
      <c r="P671" s="226" t="s">
        <v>2083</v>
      </c>
      <c r="Q671" s="428" t="s">
        <v>222</v>
      </c>
      <c r="R671" s="428" t="s">
        <v>5184</v>
      </c>
      <c r="S671" s="413"/>
      <c r="T671" s="225"/>
      <c r="U671" s="225"/>
      <c r="V671" s="225"/>
      <c r="W671" s="225"/>
      <c r="X671" s="225"/>
      <c r="Y671" s="225"/>
      <c r="Z671" s="225"/>
    </row>
    <row r="672">
      <c r="A672" s="427" t="s">
        <v>5193</v>
      </c>
      <c r="B672" s="427" t="s">
        <v>4366</v>
      </c>
      <c r="C672" s="427" t="s">
        <v>3759</v>
      </c>
      <c r="D672" s="226" t="s">
        <v>3660</v>
      </c>
      <c r="E672" s="226" t="s">
        <v>2084</v>
      </c>
      <c r="F672" s="226">
        <v>5600.0</v>
      </c>
      <c r="G672" s="226" t="s">
        <v>1771</v>
      </c>
      <c r="H672" s="226" t="s">
        <v>2106</v>
      </c>
      <c r="I672" s="226" t="s">
        <v>2333</v>
      </c>
      <c r="J672" s="428">
        <v>50.0</v>
      </c>
      <c r="K672" s="428">
        <v>60.0</v>
      </c>
      <c r="L672" s="428">
        <v>70.0</v>
      </c>
      <c r="M672" s="226" t="s">
        <v>3760</v>
      </c>
      <c r="N672" s="226" t="s">
        <v>5194</v>
      </c>
      <c r="O672" s="226">
        <v>24.0</v>
      </c>
      <c r="P672" s="226" t="s">
        <v>2083</v>
      </c>
      <c r="Q672" s="428" t="s">
        <v>3410</v>
      </c>
      <c r="R672" s="428" t="s">
        <v>5195</v>
      </c>
      <c r="S672" s="413"/>
      <c r="T672" s="225"/>
      <c r="U672" s="225"/>
      <c r="V672" s="225"/>
      <c r="W672" s="225"/>
      <c r="X672" s="225"/>
      <c r="Y672" s="225"/>
      <c r="Z672" s="225"/>
    </row>
    <row r="673">
      <c r="A673" s="427" t="s">
        <v>5196</v>
      </c>
      <c r="B673" s="427" t="s">
        <v>4366</v>
      </c>
      <c r="C673" s="427" t="s">
        <v>5197</v>
      </c>
      <c r="D673" s="226" t="s">
        <v>2764</v>
      </c>
      <c r="E673" s="226" t="s">
        <v>84</v>
      </c>
      <c r="F673" s="226">
        <v>5600.0</v>
      </c>
      <c r="G673" s="226" t="s">
        <v>1771</v>
      </c>
      <c r="H673" s="226" t="s">
        <v>2106</v>
      </c>
      <c r="I673" s="226" t="s">
        <v>2333</v>
      </c>
      <c r="J673" s="428">
        <v>650.0</v>
      </c>
      <c r="K673" s="428">
        <v>950.0</v>
      </c>
      <c r="L673" s="428">
        <v>1400.0</v>
      </c>
      <c r="M673" s="226" t="s">
        <v>5198</v>
      </c>
      <c r="N673" s="226" t="s">
        <v>5199</v>
      </c>
      <c r="O673" s="375"/>
      <c r="P673" s="226" t="s">
        <v>2083</v>
      </c>
      <c r="Q673" s="428" t="s">
        <v>222</v>
      </c>
      <c r="R673" s="428" t="s">
        <v>5200</v>
      </c>
      <c r="S673" s="413"/>
      <c r="T673" s="225"/>
      <c r="U673" s="225"/>
      <c r="V673" s="225"/>
      <c r="W673" s="225"/>
      <c r="X673" s="225"/>
      <c r="Y673" s="225"/>
      <c r="Z673" s="225"/>
    </row>
    <row r="674">
      <c r="A674" s="427" t="s">
        <v>5201</v>
      </c>
      <c r="B674" s="427" t="s">
        <v>4366</v>
      </c>
      <c r="C674" s="427" t="s">
        <v>5202</v>
      </c>
      <c r="D674" s="226" t="s">
        <v>2764</v>
      </c>
      <c r="E674" s="226" t="s">
        <v>84</v>
      </c>
      <c r="F674" s="226">
        <v>5600.0</v>
      </c>
      <c r="G674" s="226" t="s">
        <v>1771</v>
      </c>
      <c r="H674" s="226" t="s">
        <v>2106</v>
      </c>
      <c r="I674" s="226" t="s">
        <v>2333</v>
      </c>
      <c r="J674" s="428">
        <v>1350.0</v>
      </c>
      <c r="K674" s="428">
        <v>1950.0</v>
      </c>
      <c r="L674" s="428">
        <v>2850.0</v>
      </c>
      <c r="M674" s="226" t="s">
        <v>5203</v>
      </c>
      <c r="N674" s="226" t="s">
        <v>5199</v>
      </c>
      <c r="O674" s="375"/>
      <c r="P674" s="226" t="s">
        <v>2083</v>
      </c>
      <c r="Q674" s="428" t="s">
        <v>222</v>
      </c>
      <c r="R674" s="428" t="s">
        <v>5200</v>
      </c>
      <c r="S674" s="413"/>
      <c r="T674" s="225"/>
      <c r="U674" s="225"/>
      <c r="V674" s="225"/>
      <c r="W674" s="225"/>
      <c r="X674" s="225"/>
      <c r="Y674" s="225"/>
      <c r="Z674" s="225"/>
    </row>
    <row r="675">
      <c r="A675" s="427" t="s">
        <v>5204</v>
      </c>
      <c r="B675" s="427" t="s">
        <v>4366</v>
      </c>
      <c r="C675" s="427" t="s">
        <v>5205</v>
      </c>
      <c r="D675" s="226" t="s">
        <v>2764</v>
      </c>
      <c r="E675" s="226" t="s">
        <v>84</v>
      </c>
      <c r="F675" s="226">
        <v>5600.0</v>
      </c>
      <c r="G675" s="226" t="s">
        <v>1771</v>
      </c>
      <c r="H675" s="226" t="s">
        <v>2106</v>
      </c>
      <c r="I675" s="226" t="s">
        <v>2333</v>
      </c>
      <c r="J675" s="428">
        <v>2800.0</v>
      </c>
      <c r="K675" s="428">
        <v>4000.0</v>
      </c>
      <c r="L675" s="428">
        <v>5800.0</v>
      </c>
      <c r="M675" s="226" t="s">
        <v>5206</v>
      </c>
      <c r="N675" s="226" t="s">
        <v>5199</v>
      </c>
      <c r="O675" s="375"/>
      <c r="P675" s="226" t="s">
        <v>2083</v>
      </c>
      <c r="Q675" s="428" t="s">
        <v>222</v>
      </c>
      <c r="R675" s="428" t="s">
        <v>5200</v>
      </c>
      <c r="S675" s="413"/>
      <c r="T675" s="225"/>
      <c r="U675" s="225"/>
      <c r="V675" s="225"/>
      <c r="W675" s="225"/>
      <c r="X675" s="225"/>
      <c r="Y675" s="225"/>
      <c r="Z675" s="225"/>
    </row>
    <row r="676">
      <c r="A676" s="427" t="s">
        <v>5207</v>
      </c>
      <c r="B676" s="427" t="s">
        <v>4366</v>
      </c>
      <c r="C676" s="427" t="s">
        <v>5208</v>
      </c>
      <c r="D676" s="226" t="s">
        <v>2469</v>
      </c>
      <c r="E676" s="226" t="s">
        <v>2084</v>
      </c>
      <c r="F676" s="226">
        <v>5600.0</v>
      </c>
      <c r="G676" s="226" t="s">
        <v>1771</v>
      </c>
      <c r="H676" s="226" t="s">
        <v>2106</v>
      </c>
      <c r="I676" s="226" t="s">
        <v>2333</v>
      </c>
      <c r="J676" s="428">
        <v>1500.0</v>
      </c>
      <c r="K676" s="428">
        <v>2200.0</v>
      </c>
      <c r="L676" s="428">
        <v>3200.0</v>
      </c>
      <c r="M676" s="226" t="s">
        <v>5209</v>
      </c>
      <c r="N676" s="375"/>
      <c r="O676" s="375"/>
      <c r="P676" s="226" t="s">
        <v>2083</v>
      </c>
      <c r="Q676" s="428" t="s">
        <v>306</v>
      </c>
      <c r="R676" s="439"/>
      <c r="S676" s="413"/>
      <c r="T676" s="225"/>
      <c r="U676" s="225"/>
      <c r="V676" s="225"/>
      <c r="W676" s="225"/>
      <c r="X676" s="225"/>
      <c r="Y676" s="225"/>
      <c r="Z676" s="225"/>
    </row>
    <row r="677">
      <c r="A677" s="427" t="s">
        <v>5210</v>
      </c>
      <c r="B677" s="427" t="s">
        <v>4366</v>
      </c>
      <c r="C677" s="427" t="s">
        <v>5211</v>
      </c>
      <c r="D677" s="226" t="s">
        <v>2469</v>
      </c>
      <c r="E677" s="226" t="s">
        <v>2084</v>
      </c>
      <c r="F677" s="226">
        <v>5600.0</v>
      </c>
      <c r="G677" s="226" t="s">
        <v>1771</v>
      </c>
      <c r="H677" s="226" t="s">
        <v>2106</v>
      </c>
      <c r="I677" s="226" t="s">
        <v>2333</v>
      </c>
      <c r="J677" s="428">
        <v>450.0</v>
      </c>
      <c r="K677" s="428">
        <v>650.0</v>
      </c>
      <c r="L677" s="428">
        <v>950.0</v>
      </c>
      <c r="M677" s="226" t="s">
        <v>5212</v>
      </c>
      <c r="N677" s="375"/>
      <c r="O677" s="375"/>
      <c r="P677" s="226" t="s">
        <v>2083</v>
      </c>
      <c r="Q677" s="428" t="s">
        <v>306</v>
      </c>
      <c r="R677" s="439"/>
      <c r="S677" s="413"/>
      <c r="T677" s="225"/>
      <c r="U677" s="225"/>
      <c r="V677" s="225"/>
      <c r="W677" s="225"/>
      <c r="X677" s="225"/>
      <c r="Y677" s="225"/>
      <c r="Z677" s="225"/>
    </row>
    <row r="678">
      <c r="A678" s="427" t="s">
        <v>5213</v>
      </c>
      <c r="B678" s="427" t="s">
        <v>4366</v>
      </c>
      <c r="C678" s="427" t="s">
        <v>5214</v>
      </c>
      <c r="D678" s="226" t="s">
        <v>2469</v>
      </c>
      <c r="E678" s="226" t="s">
        <v>2084</v>
      </c>
      <c r="F678" s="226">
        <v>5600.0</v>
      </c>
      <c r="G678" s="226" t="s">
        <v>1771</v>
      </c>
      <c r="H678" s="226" t="s">
        <v>2106</v>
      </c>
      <c r="I678" s="226" t="s">
        <v>2333</v>
      </c>
      <c r="J678" s="428">
        <v>3500.0</v>
      </c>
      <c r="K678" s="428">
        <v>5000.0</v>
      </c>
      <c r="L678" s="428">
        <v>7500.0</v>
      </c>
      <c r="M678" s="226" t="s">
        <v>5215</v>
      </c>
      <c r="N678" s="375"/>
      <c r="O678" s="375"/>
      <c r="P678" s="226" t="s">
        <v>2083</v>
      </c>
      <c r="Q678" s="428" t="s">
        <v>306</v>
      </c>
      <c r="R678" s="439"/>
      <c r="S678" s="413"/>
      <c r="T678" s="225"/>
      <c r="U678" s="225"/>
      <c r="V678" s="225"/>
      <c r="W678" s="225"/>
      <c r="X678" s="225"/>
      <c r="Y678" s="225"/>
      <c r="Z678" s="225"/>
    </row>
    <row r="679">
      <c r="A679" s="427" t="s">
        <v>5216</v>
      </c>
      <c r="B679" s="427" t="s">
        <v>1295</v>
      </c>
      <c r="C679" s="427" t="s">
        <v>5217</v>
      </c>
      <c r="D679" s="226" t="s">
        <v>2451</v>
      </c>
      <c r="E679" s="226" t="s">
        <v>84</v>
      </c>
      <c r="F679" s="226">
        <v>5600.0</v>
      </c>
      <c r="G679" s="226" t="s">
        <v>1771</v>
      </c>
      <c r="H679" s="226" t="s">
        <v>2106</v>
      </c>
      <c r="I679" s="226" t="s">
        <v>2333</v>
      </c>
      <c r="J679" s="428">
        <v>2500.0</v>
      </c>
      <c r="K679" s="428">
        <v>3500.0</v>
      </c>
      <c r="L679" s="428">
        <v>5000.0</v>
      </c>
      <c r="M679" s="226" t="s">
        <v>5218</v>
      </c>
      <c r="N679" s="375"/>
      <c r="O679" s="375"/>
      <c r="P679" s="226" t="s">
        <v>2083</v>
      </c>
      <c r="Q679" s="428" t="s">
        <v>222</v>
      </c>
      <c r="R679" s="439"/>
      <c r="S679" s="413"/>
      <c r="T679" s="225"/>
      <c r="U679" s="225"/>
      <c r="V679" s="225"/>
      <c r="W679" s="225"/>
      <c r="X679" s="225"/>
      <c r="Y679" s="225"/>
      <c r="Z679" s="225"/>
    </row>
    <row r="680">
      <c r="A680" s="427" t="s">
        <v>5219</v>
      </c>
      <c r="B680" s="427" t="s">
        <v>1295</v>
      </c>
      <c r="C680" s="427" t="s">
        <v>3647</v>
      </c>
      <c r="D680" s="226" t="s">
        <v>3407</v>
      </c>
      <c r="E680" s="226" t="s">
        <v>2084</v>
      </c>
      <c r="F680" s="226">
        <v>5600.0</v>
      </c>
      <c r="G680" s="226" t="s">
        <v>1771</v>
      </c>
      <c r="H680" s="226" t="s">
        <v>2106</v>
      </c>
      <c r="I680" s="226" t="s">
        <v>2333</v>
      </c>
      <c r="J680" s="428">
        <v>300.0</v>
      </c>
      <c r="K680" s="428">
        <v>350.0</v>
      </c>
      <c r="L680" s="428">
        <v>400.0</v>
      </c>
      <c r="M680" s="226" t="s">
        <v>3650</v>
      </c>
      <c r="N680" s="375"/>
      <c r="O680" s="375"/>
      <c r="P680" s="226" t="s">
        <v>2083</v>
      </c>
      <c r="Q680" s="428" t="s">
        <v>222</v>
      </c>
      <c r="R680" s="439"/>
      <c r="S680" s="413"/>
      <c r="T680" s="225"/>
      <c r="U680" s="225"/>
      <c r="V680" s="225"/>
      <c r="W680" s="225"/>
      <c r="X680" s="225"/>
      <c r="Y680" s="225"/>
      <c r="Z680" s="225"/>
    </row>
    <row r="681">
      <c r="A681" s="427" t="s">
        <v>5222</v>
      </c>
      <c r="B681" s="427" t="s">
        <v>1295</v>
      </c>
      <c r="C681" s="427" t="s">
        <v>5223</v>
      </c>
      <c r="D681" s="226" t="s">
        <v>2381</v>
      </c>
      <c r="E681" s="226" t="s">
        <v>3295</v>
      </c>
      <c r="F681" s="226">
        <v>5600.0</v>
      </c>
      <c r="G681" s="226" t="s">
        <v>1771</v>
      </c>
      <c r="H681" s="226" t="s">
        <v>2106</v>
      </c>
      <c r="I681" s="226" t="s">
        <v>2333</v>
      </c>
      <c r="J681" s="428">
        <v>1500.0</v>
      </c>
      <c r="K681" s="428">
        <v>2200.0</v>
      </c>
      <c r="L681" s="428">
        <v>3200.0</v>
      </c>
      <c r="M681" s="226" t="s">
        <v>5226</v>
      </c>
      <c r="N681" s="375"/>
      <c r="O681" s="375"/>
      <c r="P681" s="226" t="s">
        <v>2083</v>
      </c>
      <c r="Q681" s="428" t="s">
        <v>222</v>
      </c>
      <c r="R681" s="439"/>
      <c r="S681" s="413"/>
      <c r="T681" s="225"/>
      <c r="U681" s="225"/>
      <c r="V681" s="225"/>
      <c r="W681" s="225"/>
      <c r="X681" s="225"/>
      <c r="Y681" s="225"/>
      <c r="Z681" s="225"/>
    </row>
    <row r="682">
      <c r="A682" s="427" t="s">
        <v>5227</v>
      </c>
      <c r="B682" s="427" t="s">
        <v>1295</v>
      </c>
      <c r="C682" s="427" t="s">
        <v>3659</v>
      </c>
      <c r="D682" s="226" t="s">
        <v>3660</v>
      </c>
      <c r="E682" s="226" t="s">
        <v>2084</v>
      </c>
      <c r="F682" s="226">
        <v>5600.0</v>
      </c>
      <c r="G682" s="226" t="s">
        <v>1771</v>
      </c>
      <c r="H682" s="226" t="s">
        <v>2106</v>
      </c>
      <c r="I682" s="226" t="s">
        <v>2333</v>
      </c>
      <c r="J682" s="428">
        <v>13.0</v>
      </c>
      <c r="K682" s="428">
        <v>15.0</v>
      </c>
      <c r="L682" s="428">
        <v>17.0</v>
      </c>
      <c r="M682" s="226" t="s">
        <v>3661</v>
      </c>
      <c r="N682" s="226" t="s">
        <v>5228</v>
      </c>
      <c r="O682" s="226">
        <v>24.0</v>
      </c>
      <c r="P682" s="226" t="s">
        <v>2083</v>
      </c>
      <c r="Q682" s="428" t="s">
        <v>3410</v>
      </c>
      <c r="R682" s="428" t="s">
        <v>5229</v>
      </c>
      <c r="S682" s="413"/>
      <c r="T682" s="225"/>
      <c r="U682" s="225"/>
      <c r="V682" s="225"/>
      <c r="W682" s="225"/>
      <c r="X682" s="225"/>
      <c r="Y682" s="225"/>
      <c r="Z682" s="225"/>
    </row>
    <row r="683">
      <c r="A683" s="427" t="s">
        <v>5230</v>
      </c>
      <c r="B683" s="427" t="s">
        <v>1295</v>
      </c>
      <c r="C683" s="427" t="s">
        <v>3668</v>
      </c>
      <c r="D683" s="226" t="s">
        <v>3660</v>
      </c>
      <c r="E683" s="226" t="s">
        <v>2084</v>
      </c>
      <c r="F683" s="226">
        <v>5600.0</v>
      </c>
      <c r="G683" s="226" t="s">
        <v>1771</v>
      </c>
      <c r="H683" s="226" t="s">
        <v>2106</v>
      </c>
      <c r="I683" s="226" t="s">
        <v>2333</v>
      </c>
      <c r="J683" s="428">
        <v>21.0</v>
      </c>
      <c r="K683" s="428">
        <v>25.0</v>
      </c>
      <c r="L683" s="428">
        <v>29.0</v>
      </c>
      <c r="M683" s="226" t="s">
        <v>3670</v>
      </c>
      <c r="N683" s="226" t="s">
        <v>5231</v>
      </c>
      <c r="O683" s="226">
        <v>24.0</v>
      </c>
      <c r="P683" s="226" t="s">
        <v>2083</v>
      </c>
      <c r="Q683" s="428" t="s">
        <v>3410</v>
      </c>
      <c r="R683" s="428" t="s">
        <v>5232</v>
      </c>
      <c r="S683" s="413"/>
      <c r="T683" s="225"/>
      <c r="U683" s="225"/>
      <c r="V683" s="225"/>
      <c r="W683" s="225"/>
      <c r="X683" s="225"/>
      <c r="Y683" s="225"/>
      <c r="Z683" s="225"/>
    </row>
    <row r="684">
      <c r="A684" s="427" t="s">
        <v>5233</v>
      </c>
      <c r="B684" s="427" t="s">
        <v>1295</v>
      </c>
      <c r="C684" s="427" t="s">
        <v>3674</v>
      </c>
      <c r="D684" s="226" t="s">
        <v>3660</v>
      </c>
      <c r="E684" s="226" t="s">
        <v>2084</v>
      </c>
      <c r="F684" s="226">
        <v>5600.0</v>
      </c>
      <c r="G684" s="226" t="s">
        <v>1771</v>
      </c>
      <c r="H684" s="226" t="s">
        <v>2106</v>
      </c>
      <c r="I684" s="226" t="s">
        <v>2333</v>
      </c>
      <c r="J684" s="428">
        <v>30.0</v>
      </c>
      <c r="K684" s="428">
        <v>35.0</v>
      </c>
      <c r="L684" s="428">
        <v>40.0</v>
      </c>
      <c r="M684" s="226" t="s">
        <v>3675</v>
      </c>
      <c r="N684" s="226" t="s">
        <v>5234</v>
      </c>
      <c r="O684" s="226">
        <v>24.0</v>
      </c>
      <c r="P684" s="226" t="s">
        <v>2083</v>
      </c>
      <c r="Q684" s="428" t="s">
        <v>3410</v>
      </c>
      <c r="R684" s="428" t="s">
        <v>5235</v>
      </c>
      <c r="S684" s="413"/>
      <c r="T684" s="225"/>
      <c r="U684" s="225"/>
      <c r="V684" s="225"/>
      <c r="W684" s="225"/>
      <c r="X684" s="225"/>
      <c r="Y684" s="225"/>
      <c r="Z684" s="225"/>
    </row>
    <row r="685">
      <c r="A685" s="427" t="s">
        <v>5236</v>
      </c>
      <c r="B685" s="427" t="s">
        <v>1295</v>
      </c>
      <c r="C685" s="427" t="s">
        <v>3682</v>
      </c>
      <c r="D685" s="226" t="s">
        <v>3407</v>
      </c>
      <c r="E685" s="226" t="s">
        <v>2084</v>
      </c>
      <c r="F685" s="226">
        <v>5600.0</v>
      </c>
      <c r="G685" s="226" t="s">
        <v>1771</v>
      </c>
      <c r="H685" s="226" t="s">
        <v>2106</v>
      </c>
      <c r="I685" s="226" t="s">
        <v>2333</v>
      </c>
      <c r="J685" s="428">
        <v>300.0</v>
      </c>
      <c r="K685" s="428">
        <v>350.0</v>
      </c>
      <c r="L685" s="428">
        <v>400.0</v>
      </c>
      <c r="M685" s="226" t="s">
        <v>3683</v>
      </c>
      <c r="N685" s="375"/>
      <c r="O685" s="375"/>
      <c r="P685" s="226" t="s">
        <v>2083</v>
      </c>
      <c r="Q685" s="428" t="s">
        <v>222</v>
      </c>
      <c r="R685" s="439"/>
      <c r="S685" s="413"/>
      <c r="T685" s="225"/>
      <c r="U685" s="225"/>
      <c r="V685" s="225"/>
      <c r="W685" s="225"/>
      <c r="X685" s="225"/>
      <c r="Y685" s="225"/>
      <c r="Z685" s="225"/>
    </row>
    <row r="686">
      <c r="A686" s="427" t="s">
        <v>5238</v>
      </c>
      <c r="B686" s="427" t="s">
        <v>1295</v>
      </c>
      <c r="C686" s="427" t="s">
        <v>5239</v>
      </c>
      <c r="D686" s="226" t="s">
        <v>2451</v>
      </c>
      <c r="E686" s="226" t="s">
        <v>84</v>
      </c>
      <c r="F686" s="226">
        <v>5600.0</v>
      </c>
      <c r="G686" s="226" t="s">
        <v>1771</v>
      </c>
      <c r="H686" s="226" t="s">
        <v>2106</v>
      </c>
      <c r="I686" s="226" t="s">
        <v>2333</v>
      </c>
      <c r="J686" s="428">
        <v>650.0</v>
      </c>
      <c r="K686" s="428">
        <v>850.0</v>
      </c>
      <c r="L686" s="428">
        <v>1150.0</v>
      </c>
      <c r="M686" s="226" t="s">
        <v>5240</v>
      </c>
      <c r="N686" s="375"/>
      <c r="O686" s="375"/>
      <c r="P686" s="226" t="s">
        <v>2083</v>
      </c>
      <c r="Q686" s="428" t="s">
        <v>222</v>
      </c>
      <c r="R686" s="439"/>
      <c r="S686" s="413"/>
      <c r="T686" s="225"/>
      <c r="U686" s="225"/>
      <c r="V686" s="225"/>
      <c r="W686" s="225"/>
      <c r="X686" s="225"/>
      <c r="Y686" s="225"/>
      <c r="Z686" s="225"/>
    </row>
    <row r="687">
      <c r="A687" s="427" t="s">
        <v>5241</v>
      </c>
      <c r="B687" s="427" t="s">
        <v>1295</v>
      </c>
      <c r="C687" s="427" t="s">
        <v>5242</v>
      </c>
      <c r="D687" s="226" t="s">
        <v>5243</v>
      </c>
      <c r="E687" s="226" t="s">
        <v>2084</v>
      </c>
      <c r="F687" s="226">
        <v>5600.0</v>
      </c>
      <c r="G687" s="226" t="s">
        <v>1771</v>
      </c>
      <c r="H687" s="226" t="s">
        <v>2106</v>
      </c>
      <c r="I687" s="226" t="s">
        <v>2333</v>
      </c>
      <c r="J687" s="428">
        <v>13.0</v>
      </c>
      <c r="K687" s="428">
        <v>15.0</v>
      </c>
      <c r="L687" s="428">
        <v>17.0</v>
      </c>
      <c r="M687" s="226" t="s">
        <v>5244</v>
      </c>
      <c r="N687" s="226" t="s">
        <v>5245</v>
      </c>
      <c r="O687" s="226">
        <v>168.0</v>
      </c>
      <c r="P687" s="226" t="s">
        <v>2083</v>
      </c>
      <c r="Q687" s="428" t="s">
        <v>187</v>
      </c>
      <c r="R687" s="428" t="s">
        <v>5246</v>
      </c>
      <c r="S687" s="413"/>
      <c r="T687" s="225"/>
      <c r="U687" s="225"/>
      <c r="V687" s="225"/>
      <c r="W687" s="225"/>
      <c r="X687" s="225"/>
      <c r="Y687" s="225"/>
      <c r="Z687" s="225"/>
    </row>
    <row r="688">
      <c r="A688" s="427" t="s">
        <v>5247</v>
      </c>
      <c r="B688" s="427" t="s">
        <v>1295</v>
      </c>
      <c r="C688" s="427" t="s">
        <v>5248</v>
      </c>
      <c r="D688" s="226" t="s">
        <v>5243</v>
      </c>
      <c r="E688" s="226" t="s">
        <v>2084</v>
      </c>
      <c r="F688" s="226">
        <v>5600.0</v>
      </c>
      <c r="G688" s="226" t="s">
        <v>1771</v>
      </c>
      <c r="H688" s="226" t="s">
        <v>2106</v>
      </c>
      <c r="I688" s="226" t="s">
        <v>2333</v>
      </c>
      <c r="J688" s="428">
        <v>150.0</v>
      </c>
      <c r="K688" s="428">
        <v>175.0</v>
      </c>
      <c r="L688" s="428">
        <v>200.0</v>
      </c>
      <c r="M688" s="226" t="s">
        <v>5249</v>
      </c>
      <c r="N688" s="226" t="s">
        <v>5250</v>
      </c>
      <c r="O688" s="226">
        <v>168.0</v>
      </c>
      <c r="P688" s="226" t="s">
        <v>2083</v>
      </c>
      <c r="Q688" s="428" t="s">
        <v>187</v>
      </c>
      <c r="R688" s="428" t="s">
        <v>5251</v>
      </c>
      <c r="S688" s="413"/>
      <c r="T688" s="225"/>
      <c r="U688" s="225"/>
      <c r="V688" s="225"/>
      <c r="W688" s="225"/>
      <c r="X688" s="225"/>
      <c r="Y688" s="225"/>
      <c r="Z688" s="225"/>
    </row>
    <row r="689">
      <c r="A689" s="427" t="s">
        <v>5252</v>
      </c>
      <c r="B689" s="427" t="s">
        <v>1295</v>
      </c>
      <c r="C689" s="427" t="s">
        <v>5253</v>
      </c>
      <c r="D689" s="226" t="s">
        <v>2451</v>
      </c>
      <c r="E689" s="226" t="s">
        <v>84</v>
      </c>
      <c r="F689" s="226">
        <v>5600.0</v>
      </c>
      <c r="G689" s="226" t="s">
        <v>1771</v>
      </c>
      <c r="H689" s="226" t="s">
        <v>2106</v>
      </c>
      <c r="I689" s="226" t="s">
        <v>2333</v>
      </c>
      <c r="J689" s="428">
        <v>1200.0</v>
      </c>
      <c r="K689" s="428">
        <v>1800.0</v>
      </c>
      <c r="L689" s="428">
        <v>2600.0</v>
      </c>
      <c r="M689" s="226" t="s">
        <v>5254</v>
      </c>
      <c r="N689" s="375"/>
      <c r="O689" s="375"/>
      <c r="P689" s="226" t="s">
        <v>2083</v>
      </c>
      <c r="Q689" s="428" t="s">
        <v>222</v>
      </c>
      <c r="R689" s="439"/>
      <c r="S689" s="413"/>
      <c r="T689" s="225"/>
      <c r="U689" s="225"/>
      <c r="V689" s="225"/>
      <c r="W689" s="225"/>
      <c r="X689" s="225"/>
      <c r="Y689" s="225"/>
      <c r="Z689" s="225"/>
    </row>
    <row r="690">
      <c r="A690" s="427" t="s">
        <v>5256</v>
      </c>
      <c r="B690" s="427" t="s">
        <v>1295</v>
      </c>
      <c r="C690" s="427" t="s">
        <v>3714</v>
      </c>
      <c r="D690" s="226" t="s">
        <v>3660</v>
      </c>
      <c r="E690" s="226" t="s">
        <v>2084</v>
      </c>
      <c r="F690" s="226">
        <v>5600.0</v>
      </c>
      <c r="G690" s="226" t="s">
        <v>1771</v>
      </c>
      <c r="H690" s="226" t="s">
        <v>2106</v>
      </c>
      <c r="I690" s="226" t="s">
        <v>2333</v>
      </c>
      <c r="J690" s="428">
        <v>30.0</v>
      </c>
      <c r="K690" s="428">
        <v>35.0</v>
      </c>
      <c r="L690" s="428">
        <v>40.0</v>
      </c>
      <c r="M690" s="226" t="s">
        <v>3715</v>
      </c>
      <c r="N690" s="226" t="s">
        <v>5258</v>
      </c>
      <c r="O690" s="226">
        <v>24.0</v>
      </c>
      <c r="P690" s="226" t="s">
        <v>2083</v>
      </c>
      <c r="Q690" s="428" t="s">
        <v>3410</v>
      </c>
      <c r="R690" s="428" t="s">
        <v>5259</v>
      </c>
      <c r="S690" s="413"/>
      <c r="T690" s="225"/>
      <c r="U690" s="225"/>
      <c r="V690" s="225"/>
      <c r="W690" s="225"/>
      <c r="X690" s="225"/>
      <c r="Y690" s="225"/>
      <c r="Z690" s="225"/>
    </row>
    <row r="691">
      <c r="A691" s="427" t="s">
        <v>5260</v>
      </c>
      <c r="B691" s="427" t="s">
        <v>1295</v>
      </c>
      <c r="C691" s="427" t="s">
        <v>5261</v>
      </c>
      <c r="D691" s="226" t="s">
        <v>5243</v>
      </c>
      <c r="E691" s="226" t="s">
        <v>2084</v>
      </c>
      <c r="F691" s="226">
        <v>5600.0</v>
      </c>
      <c r="G691" s="226" t="s">
        <v>1771</v>
      </c>
      <c r="H691" s="226" t="s">
        <v>2106</v>
      </c>
      <c r="I691" s="226" t="s">
        <v>2333</v>
      </c>
      <c r="J691" s="428">
        <v>65.0</v>
      </c>
      <c r="K691" s="428">
        <v>75.0</v>
      </c>
      <c r="L691" s="428">
        <v>85.0</v>
      </c>
      <c r="M691" s="226" t="s">
        <v>5262</v>
      </c>
      <c r="N691" s="226" t="s">
        <v>5263</v>
      </c>
      <c r="O691" s="226">
        <v>672.0</v>
      </c>
      <c r="P691" s="226" t="s">
        <v>2083</v>
      </c>
      <c r="Q691" s="428" t="s">
        <v>187</v>
      </c>
      <c r="R691" s="428" t="s">
        <v>5264</v>
      </c>
      <c r="S691" s="413"/>
      <c r="T691" s="225"/>
      <c r="U691" s="225"/>
      <c r="V691" s="225"/>
      <c r="W691" s="225"/>
      <c r="X691" s="225"/>
      <c r="Y691" s="225"/>
      <c r="Z691" s="225"/>
    </row>
    <row r="692">
      <c r="A692" s="427" t="s">
        <v>5265</v>
      </c>
      <c r="B692" s="427" t="s">
        <v>1295</v>
      </c>
      <c r="C692" s="427" t="s">
        <v>3754</v>
      </c>
      <c r="D692" s="226" t="s">
        <v>3407</v>
      </c>
      <c r="E692" s="226" t="s">
        <v>2084</v>
      </c>
      <c r="F692" s="226">
        <v>5600.0</v>
      </c>
      <c r="G692" s="226" t="s">
        <v>1771</v>
      </c>
      <c r="H692" s="226" t="s">
        <v>2106</v>
      </c>
      <c r="I692" s="226" t="s">
        <v>2333</v>
      </c>
      <c r="J692" s="428">
        <v>500.0</v>
      </c>
      <c r="K692" s="428">
        <v>600.0</v>
      </c>
      <c r="L692" s="428">
        <v>700.0</v>
      </c>
      <c r="M692" s="226" t="s">
        <v>3755</v>
      </c>
      <c r="N692" s="375"/>
      <c r="O692" s="375"/>
      <c r="P692" s="226" t="s">
        <v>2083</v>
      </c>
      <c r="Q692" s="428" t="s">
        <v>222</v>
      </c>
      <c r="R692" s="439"/>
      <c r="S692" s="413"/>
      <c r="T692" s="225"/>
      <c r="U692" s="225"/>
      <c r="V692" s="225"/>
      <c r="W692" s="225"/>
      <c r="X692" s="225"/>
      <c r="Y692" s="225"/>
      <c r="Z692" s="225"/>
    </row>
    <row r="693">
      <c r="A693" s="427" t="s">
        <v>5266</v>
      </c>
      <c r="B693" s="427" t="s">
        <v>4435</v>
      </c>
      <c r="C693" s="427" t="s">
        <v>5267</v>
      </c>
      <c r="D693" s="226" t="s">
        <v>3294</v>
      </c>
      <c r="E693" s="226" t="s">
        <v>3295</v>
      </c>
      <c r="F693" s="226">
        <v>5600.0</v>
      </c>
      <c r="G693" s="226" t="s">
        <v>1771</v>
      </c>
      <c r="H693" s="226" t="s">
        <v>2106</v>
      </c>
      <c r="I693" s="226" t="s">
        <v>2333</v>
      </c>
      <c r="J693" s="428">
        <v>65.0</v>
      </c>
      <c r="K693" s="428">
        <v>75.0</v>
      </c>
      <c r="L693" s="428">
        <v>85.0</v>
      </c>
      <c r="M693" s="226" t="s">
        <v>5268</v>
      </c>
      <c r="N693" s="226" t="s">
        <v>5269</v>
      </c>
      <c r="O693" s="226">
        <v>72.0</v>
      </c>
      <c r="P693" s="226" t="s">
        <v>2083</v>
      </c>
      <c r="Q693" s="428" t="s">
        <v>187</v>
      </c>
      <c r="R693" s="439"/>
      <c r="S693" s="413"/>
      <c r="T693" s="225"/>
      <c r="U693" s="225"/>
      <c r="V693" s="225"/>
      <c r="W693" s="225"/>
      <c r="X693" s="225"/>
      <c r="Y693" s="225"/>
      <c r="Z693" s="225"/>
    </row>
    <row r="694">
      <c r="A694" s="427" t="s">
        <v>5270</v>
      </c>
      <c r="B694" s="427" t="s">
        <v>4435</v>
      </c>
      <c r="C694" s="427" t="s">
        <v>5271</v>
      </c>
      <c r="D694" s="226" t="s">
        <v>3294</v>
      </c>
      <c r="E694" s="226" t="s">
        <v>3295</v>
      </c>
      <c r="F694" s="226">
        <v>5600.0</v>
      </c>
      <c r="G694" s="226" t="s">
        <v>1771</v>
      </c>
      <c r="H694" s="226" t="s">
        <v>2106</v>
      </c>
      <c r="I694" s="226" t="s">
        <v>2333</v>
      </c>
      <c r="J694" s="428">
        <v>12800.0</v>
      </c>
      <c r="K694" s="428">
        <v>15000.0</v>
      </c>
      <c r="L694" s="428">
        <v>17200.0</v>
      </c>
      <c r="M694" s="226" t="s">
        <v>5272</v>
      </c>
      <c r="N694" s="226" t="s">
        <v>5273</v>
      </c>
      <c r="O694" s="226">
        <v>72.0</v>
      </c>
      <c r="P694" s="226" t="s">
        <v>2083</v>
      </c>
      <c r="Q694" s="428" t="s">
        <v>187</v>
      </c>
      <c r="R694" s="439"/>
      <c r="S694" s="413"/>
      <c r="T694" s="225"/>
      <c r="U694" s="225"/>
      <c r="V694" s="225"/>
      <c r="W694" s="225"/>
      <c r="X694" s="225"/>
      <c r="Y694" s="225"/>
      <c r="Z694" s="225"/>
    </row>
    <row r="695">
      <c r="A695" s="427" t="s">
        <v>5274</v>
      </c>
      <c r="B695" s="427" t="s">
        <v>4435</v>
      </c>
      <c r="C695" s="427" t="s">
        <v>5275</v>
      </c>
      <c r="D695" s="226" t="s">
        <v>3294</v>
      </c>
      <c r="E695" s="226" t="s">
        <v>3295</v>
      </c>
      <c r="F695" s="226">
        <v>5600.0</v>
      </c>
      <c r="G695" s="226" t="s">
        <v>1771</v>
      </c>
      <c r="H695" s="226" t="s">
        <v>2106</v>
      </c>
      <c r="I695" s="226" t="s">
        <v>2333</v>
      </c>
      <c r="J695" s="428">
        <v>1025.0</v>
      </c>
      <c r="K695" s="428">
        <v>1200.0</v>
      </c>
      <c r="L695" s="428">
        <v>1375.0</v>
      </c>
      <c r="M695" s="226" t="s">
        <v>5276</v>
      </c>
      <c r="N695" s="226" t="s">
        <v>5277</v>
      </c>
      <c r="O695" s="226">
        <v>72.0</v>
      </c>
      <c r="P695" s="226" t="s">
        <v>2083</v>
      </c>
      <c r="Q695" s="428" t="s">
        <v>187</v>
      </c>
      <c r="R695" s="439"/>
      <c r="S695" s="413"/>
      <c r="T695" s="225"/>
      <c r="U695" s="225"/>
      <c r="V695" s="225"/>
      <c r="W695" s="225"/>
      <c r="X695" s="225"/>
      <c r="Y695" s="225"/>
      <c r="Z695" s="225"/>
    </row>
    <row r="696">
      <c r="A696" s="427" t="s">
        <v>5278</v>
      </c>
      <c r="B696" s="427" t="s">
        <v>4435</v>
      </c>
      <c r="C696" s="427" t="s">
        <v>5279</v>
      </c>
      <c r="D696" s="226" t="s">
        <v>3294</v>
      </c>
      <c r="E696" s="226" t="s">
        <v>3295</v>
      </c>
      <c r="F696" s="226">
        <v>5600.0</v>
      </c>
      <c r="G696" s="226" t="s">
        <v>1771</v>
      </c>
      <c r="H696" s="226" t="s">
        <v>2106</v>
      </c>
      <c r="I696" s="226" t="s">
        <v>2333</v>
      </c>
      <c r="J696" s="428">
        <v>340.0</v>
      </c>
      <c r="K696" s="428">
        <v>400.0</v>
      </c>
      <c r="L696" s="428">
        <v>460.0</v>
      </c>
      <c r="M696" s="226" t="s">
        <v>5280</v>
      </c>
      <c r="N696" s="226" t="s">
        <v>5281</v>
      </c>
      <c r="O696" s="226">
        <v>72.0</v>
      </c>
      <c r="P696" s="226" t="s">
        <v>2083</v>
      </c>
      <c r="Q696" s="428" t="s">
        <v>187</v>
      </c>
      <c r="R696" s="439"/>
      <c r="S696" s="413"/>
      <c r="T696" s="225"/>
      <c r="U696" s="225"/>
      <c r="V696" s="225"/>
      <c r="W696" s="225"/>
      <c r="X696" s="225"/>
      <c r="Y696" s="225"/>
      <c r="Z696" s="225"/>
    </row>
    <row r="697">
      <c r="A697" s="427" t="s">
        <v>5282</v>
      </c>
      <c r="B697" s="427" t="s">
        <v>4435</v>
      </c>
      <c r="C697" s="427" t="s">
        <v>5283</v>
      </c>
      <c r="D697" s="226" t="s">
        <v>3294</v>
      </c>
      <c r="E697" s="226" t="s">
        <v>3295</v>
      </c>
      <c r="F697" s="226">
        <v>5600.0</v>
      </c>
      <c r="G697" s="226" t="s">
        <v>1771</v>
      </c>
      <c r="H697" s="226" t="s">
        <v>2106</v>
      </c>
      <c r="I697" s="226" t="s">
        <v>2333</v>
      </c>
      <c r="J697" s="428">
        <v>4250.0</v>
      </c>
      <c r="K697" s="428">
        <v>5025.0</v>
      </c>
      <c r="L697" s="428">
        <v>5800.0</v>
      </c>
      <c r="M697" s="226" t="s">
        <v>5284</v>
      </c>
      <c r="N697" s="226" t="s">
        <v>5285</v>
      </c>
      <c r="O697" s="226">
        <v>72.0</v>
      </c>
      <c r="P697" s="226" t="s">
        <v>2083</v>
      </c>
      <c r="Q697" s="428" t="s">
        <v>187</v>
      </c>
      <c r="R697" s="439"/>
      <c r="S697" s="413"/>
      <c r="T697" s="225"/>
      <c r="U697" s="225"/>
      <c r="V697" s="225"/>
      <c r="W697" s="225"/>
      <c r="X697" s="225"/>
      <c r="Y697" s="225"/>
      <c r="Z697" s="225"/>
    </row>
    <row r="698">
      <c r="A698" s="427" t="s">
        <v>5287</v>
      </c>
      <c r="B698" s="427" t="s">
        <v>4435</v>
      </c>
      <c r="C698" s="427" t="s">
        <v>5288</v>
      </c>
      <c r="D698" s="226" t="s">
        <v>3294</v>
      </c>
      <c r="E698" s="226" t="s">
        <v>3295</v>
      </c>
      <c r="F698" s="226">
        <v>5600.0</v>
      </c>
      <c r="G698" s="226" t="s">
        <v>1771</v>
      </c>
      <c r="H698" s="226" t="s">
        <v>2106</v>
      </c>
      <c r="I698" s="226" t="s">
        <v>2333</v>
      </c>
      <c r="J698" s="428">
        <v>850.0</v>
      </c>
      <c r="K698" s="428">
        <v>1000.0</v>
      </c>
      <c r="L698" s="428">
        <v>1150.0</v>
      </c>
      <c r="M698" s="226" t="s">
        <v>5291</v>
      </c>
      <c r="N698" s="226" t="s">
        <v>5292</v>
      </c>
      <c r="O698" s="226">
        <v>72.0</v>
      </c>
      <c r="P698" s="226" t="s">
        <v>2083</v>
      </c>
      <c r="Q698" s="428" t="s">
        <v>187</v>
      </c>
      <c r="R698" s="439"/>
      <c r="S698" s="413"/>
      <c r="T698" s="225"/>
      <c r="U698" s="225"/>
      <c r="V698" s="225"/>
      <c r="W698" s="225"/>
      <c r="X698" s="225"/>
      <c r="Y698" s="225"/>
      <c r="Z698" s="225"/>
    </row>
    <row r="699">
      <c r="A699" s="427" t="s">
        <v>5293</v>
      </c>
      <c r="B699" s="427" t="s">
        <v>4468</v>
      </c>
      <c r="C699" s="427" t="s">
        <v>4063</v>
      </c>
      <c r="D699" s="226" t="s">
        <v>3407</v>
      </c>
      <c r="E699" s="226" t="s">
        <v>2084</v>
      </c>
      <c r="F699" s="226">
        <v>5600.0</v>
      </c>
      <c r="G699" s="226" t="s">
        <v>1771</v>
      </c>
      <c r="H699" s="226" t="s">
        <v>2106</v>
      </c>
      <c r="I699" s="226" t="s">
        <v>2333</v>
      </c>
      <c r="J699" s="428">
        <v>34.0</v>
      </c>
      <c r="K699" s="428">
        <v>40.0</v>
      </c>
      <c r="L699" s="428">
        <v>46.0</v>
      </c>
      <c r="M699" s="226" t="s">
        <v>4064</v>
      </c>
      <c r="N699" s="226" t="s">
        <v>5294</v>
      </c>
      <c r="O699" s="226">
        <v>48.0</v>
      </c>
      <c r="P699" s="226" t="s">
        <v>2083</v>
      </c>
      <c r="Q699" s="428" t="s">
        <v>222</v>
      </c>
      <c r="R699" s="428" t="s">
        <v>5295</v>
      </c>
      <c r="S699" s="413"/>
      <c r="T699" s="225"/>
      <c r="U699" s="225"/>
      <c r="V699" s="225"/>
      <c r="W699" s="225"/>
      <c r="X699" s="225"/>
      <c r="Y699" s="225"/>
      <c r="Z699" s="225"/>
    </row>
    <row r="700">
      <c r="A700" s="427" t="s">
        <v>5296</v>
      </c>
      <c r="B700" s="427" t="s">
        <v>4468</v>
      </c>
      <c r="C700" s="427" t="s">
        <v>5297</v>
      </c>
      <c r="D700" s="226" t="s">
        <v>3294</v>
      </c>
      <c r="E700" s="226" t="s">
        <v>3295</v>
      </c>
      <c r="F700" s="226">
        <v>5600.0</v>
      </c>
      <c r="G700" s="226" t="s">
        <v>1771</v>
      </c>
      <c r="H700" s="226" t="s">
        <v>2106</v>
      </c>
      <c r="I700" s="226" t="s">
        <v>2333</v>
      </c>
      <c r="J700" s="428">
        <v>340.0</v>
      </c>
      <c r="K700" s="428">
        <v>400.0</v>
      </c>
      <c r="L700" s="428">
        <v>460.0</v>
      </c>
      <c r="M700" s="226" t="s">
        <v>5298</v>
      </c>
      <c r="N700" s="226" t="s">
        <v>5299</v>
      </c>
      <c r="O700" s="226">
        <v>168.0</v>
      </c>
      <c r="P700" s="226" t="s">
        <v>2083</v>
      </c>
      <c r="Q700" s="428" t="s">
        <v>187</v>
      </c>
      <c r="R700" s="439"/>
      <c r="S700" s="413"/>
      <c r="T700" s="225"/>
      <c r="U700" s="225"/>
      <c r="V700" s="225"/>
      <c r="W700" s="225"/>
      <c r="X700" s="225"/>
      <c r="Y700" s="225"/>
      <c r="Z700" s="225"/>
    </row>
    <row r="701">
      <c r="A701" s="427" t="s">
        <v>5300</v>
      </c>
      <c r="B701" s="427" t="s">
        <v>4508</v>
      </c>
      <c r="C701" s="427" t="s">
        <v>5301</v>
      </c>
      <c r="D701" s="226" t="s">
        <v>3302</v>
      </c>
      <c r="E701" s="226" t="s">
        <v>84</v>
      </c>
      <c r="F701" s="226">
        <v>5600.0</v>
      </c>
      <c r="G701" s="226" t="s">
        <v>1771</v>
      </c>
      <c r="H701" s="226" t="s">
        <v>2106</v>
      </c>
      <c r="I701" s="226" t="s">
        <v>2333</v>
      </c>
      <c r="J701" s="428">
        <v>350.0</v>
      </c>
      <c r="K701" s="428">
        <v>450.0</v>
      </c>
      <c r="L701" s="428">
        <v>600.0</v>
      </c>
      <c r="M701" s="226" t="s">
        <v>5302</v>
      </c>
      <c r="N701" s="375"/>
      <c r="O701" s="375"/>
      <c r="P701" s="226" t="s">
        <v>2083</v>
      </c>
      <c r="Q701" s="428" t="s">
        <v>306</v>
      </c>
      <c r="R701" s="439"/>
      <c r="S701" s="413"/>
      <c r="T701" s="225"/>
      <c r="U701" s="225"/>
      <c r="V701" s="225"/>
      <c r="W701" s="225"/>
      <c r="X701" s="225"/>
      <c r="Y701" s="225"/>
      <c r="Z701" s="225"/>
    </row>
    <row r="702">
      <c r="A702" s="427" t="s">
        <v>5303</v>
      </c>
      <c r="B702" s="427" t="s">
        <v>4508</v>
      </c>
      <c r="C702" s="427" t="s">
        <v>5304</v>
      </c>
      <c r="D702" s="226" t="s">
        <v>3294</v>
      </c>
      <c r="E702" s="226" t="s">
        <v>3295</v>
      </c>
      <c r="F702" s="226">
        <v>5600.0</v>
      </c>
      <c r="G702" s="226" t="s">
        <v>1771</v>
      </c>
      <c r="H702" s="226" t="s">
        <v>2106</v>
      </c>
      <c r="I702" s="226" t="s">
        <v>2333</v>
      </c>
      <c r="J702" s="428">
        <v>130.0</v>
      </c>
      <c r="K702" s="428">
        <v>150.0</v>
      </c>
      <c r="L702" s="428">
        <v>170.0</v>
      </c>
      <c r="M702" s="226" t="s">
        <v>5305</v>
      </c>
      <c r="N702" s="226" t="s">
        <v>5306</v>
      </c>
      <c r="O702" s="226">
        <v>168.0</v>
      </c>
      <c r="P702" s="226" t="s">
        <v>2083</v>
      </c>
      <c r="Q702" s="428" t="s">
        <v>187</v>
      </c>
      <c r="R702" s="439"/>
      <c r="S702" s="413"/>
      <c r="T702" s="225"/>
      <c r="U702" s="225"/>
      <c r="V702" s="225"/>
      <c r="W702" s="225"/>
      <c r="X702" s="225"/>
      <c r="Y702" s="225"/>
      <c r="Z702" s="225"/>
    </row>
    <row r="703">
      <c r="A703" s="427" t="s">
        <v>5307</v>
      </c>
      <c r="B703" s="427" t="s">
        <v>4508</v>
      </c>
      <c r="C703" s="427" t="s">
        <v>4038</v>
      </c>
      <c r="D703" s="226" t="s">
        <v>3407</v>
      </c>
      <c r="E703" s="226" t="s">
        <v>2084</v>
      </c>
      <c r="F703" s="226">
        <v>5600.0</v>
      </c>
      <c r="G703" s="226" t="s">
        <v>1771</v>
      </c>
      <c r="H703" s="226" t="s">
        <v>2106</v>
      </c>
      <c r="I703" s="226" t="s">
        <v>2333</v>
      </c>
      <c r="J703" s="428">
        <v>21.0</v>
      </c>
      <c r="K703" s="428">
        <v>25.0</v>
      </c>
      <c r="L703" s="428">
        <v>29.0</v>
      </c>
      <c r="M703" s="226" t="s">
        <v>4039</v>
      </c>
      <c r="N703" s="226" t="s">
        <v>5308</v>
      </c>
      <c r="O703" s="226">
        <v>168.0</v>
      </c>
      <c r="P703" s="226" t="s">
        <v>2083</v>
      </c>
      <c r="Q703" s="428" t="s">
        <v>222</v>
      </c>
      <c r="R703" s="428" t="s">
        <v>5309</v>
      </c>
      <c r="S703" s="413"/>
      <c r="T703" s="225"/>
      <c r="U703" s="225"/>
      <c r="V703" s="225"/>
      <c r="W703" s="225"/>
      <c r="X703" s="225"/>
      <c r="Y703" s="225"/>
      <c r="Z703" s="225"/>
    </row>
    <row r="704">
      <c r="A704" s="427" t="s">
        <v>5310</v>
      </c>
      <c r="B704" s="427" t="s">
        <v>4508</v>
      </c>
      <c r="C704" s="427" t="s">
        <v>5311</v>
      </c>
      <c r="D704" s="226" t="s">
        <v>3294</v>
      </c>
      <c r="E704" s="226" t="s">
        <v>3295</v>
      </c>
      <c r="F704" s="226">
        <v>5600.0</v>
      </c>
      <c r="G704" s="226" t="s">
        <v>1771</v>
      </c>
      <c r="H704" s="226" t="s">
        <v>2106</v>
      </c>
      <c r="I704" s="226" t="s">
        <v>2333</v>
      </c>
      <c r="J704" s="428">
        <v>1275.0</v>
      </c>
      <c r="K704" s="428">
        <v>1500.0</v>
      </c>
      <c r="L704" s="428">
        <v>1725.0</v>
      </c>
      <c r="M704" s="226" t="s">
        <v>5312</v>
      </c>
      <c r="N704" s="226" t="s">
        <v>5313</v>
      </c>
      <c r="O704" s="226">
        <v>168.0</v>
      </c>
      <c r="P704" s="226" t="s">
        <v>2083</v>
      </c>
      <c r="Q704" s="428" t="s">
        <v>187</v>
      </c>
      <c r="R704" s="439"/>
      <c r="S704" s="413"/>
      <c r="T704" s="225"/>
      <c r="U704" s="225"/>
      <c r="V704" s="225"/>
      <c r="W704" s="225"/>
      <c r="X704" s="225"/>
      <c r="Y704" s="225"/>
      <c r="Z704" s="225"/>
    </row>
    <row r="705">
      <c r="A705" s="427" t="s">
        <v>5315</v>
      </c>
      <c r="B705" s="427" t="s">
        <v>4508</v>
      </c>
      <c r="C705" s="427" t="s">
        <v>5316</v>
      </c>
      <c r="D705" s="226" t="s">
        <v>3294</v>
      </c>
      <c r="E705" s="226" t="s">
        <v>3295</v>
      </c>
      <c r="F705" s="226">
        <v>5600.0</v>
      </c>
      <c r="G705" s="226" t="s">
        <v>1771</v>
      </c>
      <c r="H705" s="226" t="s">
        <v>2106</v>
      </c>
      <c r="I705" s="226" t="s">
        <v>2333</v>
      </c>
      <c r="J705" s="428">
        <v>170.0</v>
      </c>
      <c r="K705" s="428">
        <v>200.0</v>
      </c>
      <c r="L705" s="428">
        <v>230.0</v>
      </c>
      <c r="M705" s="226" t="s">
        <v>5319</v>
      </c>
      <c r="N705" s="226" t="s">
        <v>5320</v>
      </c>
      <c r="O705" s="226">
        <v>168.0</v>
      </c>
      <c r="P705" s="226" t="s">
        <v>2083</v>
      </c>
      <c r="Q705" s="428" t="s">
        <v>187</v>
      </c>
      <c r="R705" s="439"/>
      <c r="S705" s="413"/>
      <c r="T705" s="225"/>
      <c r="U705" s="225"/>
      <c r="V705" s="225"/>
      <c r="W705" s="225"/>
      <c r="X705" s="225"/>
      <c r="Y705" s="225"/>
      <c r="Z705" s="225"/>
    </row>
    <row r="706">
      <c r="A706" s="427" t="s">
        <v>5321</v>
      </c>
      <c r="B706" s="427" t="s">
        <v>4508</v>
      </c>
      <c r="C706" s="427" t="s">
        <v>5322</v>
      </c>
      <c r="D706" s="226" t="s">
        <v>3294</v>
      </c>
      <c r="E706" s="226" t="s">
        <v>3295</v>
      </c>
      <c r="F706" s="226">
        <v>5600.0</v>
      </c>
      <c r="G706" s="226" t="s">
        <v>1771</v>
      </c>
      <c r="H706" s="226" t="s">
        <v>2106</v>
      </c>
      <c r="I706" s="226" t="s">
        <v>2333</v>
      </c>
      <c r="J706" s="428">
        <v>210.0</v>
      </c>
      <c r="K706" s="428">
        <v>250.0</v>
      </c>
      <c r="L706" s="428">
        <v>290.0</v>
      </c>
      <c r="M706" s="226" t="s">
        <v>5323</v>
      </c>
      <c r="N706" s="226" t="s">
        <v>5324</v>
      </c>
      <c r="O706" s="226">
        <v>168.0</v>
      </c>
      <c r="P706" s="226" t="s">
        <v>2083</v>
      </c>
      <c r="Q706" s="428" t="s">
        <v>187</v>
      </c>
      <c r="R706" s="439"/>
      <c r="S706" s="413"/>
      <c r="T706" s="225"/>
      <c r="U706" s="225"/>
      <c r="V706" s="225"/>
      <c r="W706" s="225"/>
      <c r="X706" s="225"/>
      <c r="Y706" s="225"/>
      <c r="Z706" s="225"/>
    </row>
    <row r="707">
      <c r="A707" s="427" t="s">
        <v>5325</v>
      </c>
      <c r="B707" s="427" t="s">
        <v>4508</v>
      </c>
      <c r="C707" s="427" t="s">
        <v>5326</v>
      </c>
      <c r="D707" s="226" t="s">
        <v>3294</v>
      </c>
      <c r="E707" s="226" t="s">
        <v>3295</v>
      </c>
      <c r="F707" s="226">
        <v>5600.0</v>
      </c>
      <c r="G707" s="226" t="s">
        <v>1771</v>
      </c>
      <c r="H707" s="226" t="s">
        <v>2106</v>
      </c>
      <c r="I707" s="226" t="s">
        <v>2333</v>
      </c>
      <c r="J707" s="428">
        <v>500.0</v>
      </c>
      <c r="K707" s="428">
        <v>600.0</v>
      </c>
      <c r="L707" s="428">
        <v>700.0</v>
      </c>
      <c r="M707" s="226" t="s">
        <v>5327</v>
      </c>
      <c r="N707" s="226" t="s">
        <v>5328</v>
      </c>
      <c r="O707" s="226">
        <v>168.0</v>
      </c>
      <c r="P707" s="226" t="s">
        <v>2083</v>
      </c>
      <c r="Q707" s="428" t="s">
        <v>187</v>
      </c>
      <c r="R707" s="439"/>
      <c r="S707" s="413"/>
      <c r="T707" s="225"/>
      <c r="U707" s="225"/>
      <c r="V707" s="225"/>
      <c r="W707" s="225"/>
      <c r="X707" s="225"/>
      <c r="Y707" s="225"/>
      <c r="Z707" s="225"/>
    </row>
    <row r="708">
      <c r="A708" s="427" t="s">
        <v>5329</v>
      </c>
      <c r="B708" s="427" t="s">
        <v>4508</v>
      </c>
      <c r="C708" s="427" t="s">
        <v>5330</v>
      </c>
      <c r="D708" s="226" t="s">
        <v>3294</v>
      </c>
      <c r="E708" s="226" t="s">
        <v>3295</v>
      </c>
      <c r="F708" s="226">
        <v>5600.0</v>
      </c>
      <c r="G708" s="226" t="s">
        <v>1771</v>
      </c>
      <c r="H708" s="226" t="s">
        <v>2106</v>
      </c>
      <c r="I708" s="226" t="s">
        <v>2333</v>
      </c>
      <c r="J708" s="428">
        <v>85.0</v>
      </c>
      <c r="K708" s="428">
        <v>100.0</v>
      </c>
      <c r="L708" s="428">
        <v>115.0</v>
      </c>
      <c r="M708" s="226" t="s">
        <v>5331</v>
      </c>
      <c r="N708" s="226" t="s">
        <v>5332</v>
      </c>
      <c r="O708" s="226">
        <v>168.0</v>
      </c>
      <c r="P708" s="226" t="s">
        <v>2083</v>
      </c>
      <c r="Q708" s="428" t="s">
        <v>187</v>
      </c>
      <c r="R708" s="439"/>
      <c r="S708" s="413"/>
      <c r="T708" s="225"/>
      <c r="U708" s="225"/>
      <c r="V708" s="225"/>
      <c r="W708" s="225"/>
      <c r="X708" s="225"/>
      <c r="Y708" s="225"/>
      <c r="Z708" s="225"/>
    </row>
    <row r="709">
      <c r="A709" s="427" t="s">
        <v>5333</v>
      </c>
      <c r="B709" s="427" t="s">
        <v>4540</v>
      </c>
      <c r="C709" s="427" t="s">
        <v>5334</v>
      </c>
      <c r="D709" s="226" t="s">
        <v>5335</v>
      </c>
      <c r="E709" s="226" t="s">
        <v>2084</v>
      </c>
      <c r="F709" s="226">
        <v>5600.0</v>
      </c>
      <c r="G709" s="226" t="s">
        <v>1771</v>
      </c>
      <c r="H709" s="226" t="s">
        <v>2106</v>
      </c>
      <c r="I709" s="226" t="s">
        <v>2333</v>
      </c>
      <c r="J709" s="428">
        <v>85.0</v>
      </c>
      <c r="K709" s="428">
        <v>100.0</v>
      </c>
      <c r="L709" s="428">
        <v>115.0</v>
      </c>
      <c r="M709" s="226" t="s">
        <v>5336</v>
      </c>
      <c r="N709" s="226" t="s">
        <v>5337</v>
      </c>
      <c r="O709" s="226">
        <v>168.0</v>
      </c>
      <c r="P709" s="226" t="s">
        <v>2083</v>
      </c>
      <c r="Q709" s="428" t="s">
        <v>209</v>
      </c>
      <c r="R709" s="439"/>
      <c r="S709" s="413"/>
      <c r="T709" s="225"/>
      <c r="U709" s="225"/>
      <c r="V709" s="225"/>
      <c r="W709" s="225"/>
      <c r="X709" s="225"/>
      <c r="Y709" s="225"/>
      <c r="Z709" s="225"/>
    </row>
    <row r="710">
      <c r="A710" s="427" t="s">
        <v>5338</v>
      </c>
      <c r="B710" s="427" t="s">
        <v>4540</v>
      </c>
      <c r="C710" s="427" t="s">
        <v>5339</v>
      </c>
      <c r="D710" s="226" t="s">
        <v>5335</v>
      </c>
      <c r="E710" s="226" t="s">
        <v>2084</v>
      </c>
      <c r="F710" s="226">
        <v>5600.0</v>
      </c>
      <c r="G710" s="226" t="s">
        <v>1771</v>
      </c>
      <c r="H710" s="226" t="s">
        <v>2106</v>
      </c>
      <c r="I710" s="226" t="s">
        <v>2333</v>
      </c>
      <c r="J710" s="428">
        <v>47.0</v>
      </c>
      <c r="K710" s="428">
        <v>56.0</v>
      </c>
      <c r="L710" s="428">
        <v>65.0</v>
      </c>
      <c r="M710" s="226" t="s">
        <v>5340</v>
      </c>
      <c r="N710" s="226" t="s">
        <v>5341</v>
      </c>
      <c r="O710" s="226">
        <v>168.0</v>
      </c>
      <c r="P710" s="226" t="s">
        <v>2083</v>
      </c>
      <c r="Q710" s="428" t="s">
        <v>209</v>
      </c>
      <c r="R710" s="439"/>
      <c r="S710" s="413"/>
      <c r="T710" s="225"/>
      <c r="U710" s="225"/>
      <c r="V710" s="225"/>
      <c r="W710" s="225"/>
      <c r="X710" s="225"/>
      <c r="Y710" s="225"/>
      <c r="Z710" s="225"/>
    </row>
    <row r="711">
      <c r="A711" s="427" t="s">
        <v>5342</v>
      </c>
      <c r="B711" s="427" t="s">
        <v>4540</v>
      </c>
      <c r="C711" s="427" t="s">
        <v>5343</v>
      </c>
      <c r="D711" s="226" t="s">
        <v>5335</v>
      </c>
      <c r="E711" s="226" t="s">
        <v>2084</v>
      </c>
      <c r="F711" s="226">
        <v>5600.0</v>
      </c>
      <c r="G711" s="226" t="s">
        <v>1771</v>
      </c>
      <c r="H711" s="226" t="s">
        <v>2106</v>
      </c>
      <c r="I711" s="226" t="s">
        <v>2333</v>
      </c>
      <c r="J711" s="428">
        <v>70.0</v>
      </c>
      <c r="K711" s="428">
        <v>85.0</v>
      </c>
      <c r="L711" s="428">
        <v>100.0</v>
      </c>
      <c r="M711" s="226" t="s">
        <v>5345</v>
      </c>
      <c r="N711" s="226" t="s">
        <v>5346</v>
      </c>
      <c r="O711" s="226">
        <v>168.0</v>
      </c>
      <c r="P711" s="226" t="s">
        <v>2083</v>
      </c>
      <c r="Q711" s="428" t="s">
        <v>209</v>
      </c>
      <c r="R711" s="439"/>
      <c r="S711" s="413"/>
      <c r="T711" s="225"/>
      <c r="U711" s="225"/>
      <c r="V711" s="225"/>
      <c r="W711" s="225"/>
      <c r="X711" s="225"/>
      <c r="Y711" s="225"/>
      <c r="Z711" s="225"/>
    </row>
    <row r="712">
      <c r="A712" s="427" t="s">
        <v>5348</v>
      </c>
      <c r="B712" s="427" t="s">
        <v>4540</v>
      </c>
      <c r="C712" s="427" t="s">
        <v>5349</v>
      </c>
      <c r="D712" s="226" t="s">
        <v>5335</v>
      </c>
      <c r="E712" s="226" t="s">
        <v>2084</v>
      </c>
      <c r="F712" s="226">
        <v>5600.0</v>
      </c>
      <c r="G712" s="226" t="s">
        <v>1771</v>
      </c>
      <c r="H712" s="226" t="s">
        <v>2106</v>
      </c>
      <c r="I712" s="226" t="s">
        <v>2333</v>
      </c>
      <c r="J712" s="428">
        <v>150.0</v>
      </c>
      <c r="K712" s="428">
        <v>175.0</v>
      </c>
      <c r="L712" s="428">
        <v>200.0</v>
      </c>
      <c r="M712" s="226" t="s">
        <v>5351</v>
      </c>
      <c r="N712" s="226" t="s">
        <v>5352</v>
      </c>
      <c r="O712" s="226">
        <v>168.0</v>
      </c>
      <c r="P712" s="226" t="s">
        <v>2083</v>
      </c>
      <c r="Q712" s="428" t="s">
        <v>209</v>
      </c>
      <c r="R712" s="439"/>
      <c r="S712" s="413"/>
      <c r="T712" s="225"/>
      <c r="U712" s="225"/>
      <c r="V712" s="225"/>
      <c r="W712" s="225"/>
      <c r="X712" s="225"/>
      <c r="Y712" s="225"/>
      <c r="Z712" s="225"/>
    </row>
    <row r="713">
      <c r="A713" s="427" t="s">
        <v>5353</v>
      </c>
      <c r="B713" s="427" t="s">
        <v>4567</v>
      </c>
      <c r="C713" s="427" t="s">
        <v>5354</v>
      </c>
      <c r="D713" s="226" t="s">
        <v>5335</v>
      </c>
      <c r="E713" s="226" t="s">
        <v>2084</v>
      </c>
      <c r="F713" s="226">
        <v>5600.0</v>
      </c>
      <c r="G713" s="226" t="s">
        <v>1771</v>
      </c>
      <c r="H713" s="226" t="s">
        <v>2106</v>
      </c>
      <c r="I713" s="226" t="s">
        <v>2333</v>
      </c>
      <c r="J713" s="428">
        <v>235.0</v>
      </c>
      <c r="K713" s="428">
        <v>275.0</v>
      </c>
      <c r="L713" s="428">
        <v>315.0</v>
      </c>
      <c r="M713" s="226" t="s">
        <v>5355</v>
      </c>
      <c r="N713" s="226" t="s">
        <v>5356</v>
      </c>
      <c r="O713" s="226">
        <v>168.0</v>
      </c>
      <c r="P713" s="226" t="s">
        <v>2083</v>
      </c>
      <c r="Q713" s="428" t="s">
        <v>209</v>
      </c>
      <c r="R713" s="439"/>
      <c r="S713" s="413"/>
      <c r="T713" s="225"/>
      <c r="U713" s="225"/>
      <c r="V713" s="225"/>
      <c r="W713" s="225"/>
      <c r="X713" s="225"/>
      <c r="Y713" s="225"/>
      <c r="Z713" s="225"/>
    </row>
    <row r="714">
      <c r="A714" s="427" t="s">
        <v>5357</v>
      </c>
      <c r="B714" s="427" t="s">
        <v>4567</v>
      </c>
      <c r="C714" s="427" t="s">
        <v>5358</v>
      </c>
      <c r="D714" s="226" t="s">
        <v>5335</v>
      </c>
      <c r="E714" s="226" t="s">
        <v>2084</v>
      </c>
      <c r="F714" s="226">
        <v>5600.0</v>
      </c>
      <c r="G714" s="226" t="s">
        <v>1771</v>
      </c>
      <c r="H714" s="226" t="s">
        <v>2106</v>
      </c>
      <c r="I714" s="226" t="s">
        <v>2333</v>
      </c>
      <c r="J714" s="428">
        <v>105.0</v>
      </c>
      <c r="K714" s="428">
        <v>125.0</v>
      </c>
      <c r="L714" s="428">
        <v>145.0</v>
      </c>
      <c r="M714" s="226" t="s">
        <v>5359</v>
      </c>
      <c r="N714" s="226" t="s">
        <v>5360</v>
      </c>
      <c r="O714" s="226">
        <v>48.0</v>
      </c>
      <c r="P714" s="226" t="s">
        <v>2083</v>
      </c>
      <c r="Q714" s="428" t="s">
        <v>209</v>
      </c>
      <c r="R714" s="439"/>
      <c r="S714" s="413"/>
      <c r="T714" s="225"/>
      <c r="U714" s="225"/>
      <c r="V714" s="225"/>
      <c r="W714" s="225"/>
      <c r="X714" s="225"/>
      <c r="Y714" s="225"/>
      <c r="Z714" s="225"/>
    </row>
    <row r="715">
      <c r="A715" s="427" t="s">
        <v>5361</v>
      </c>
      <c r="B715" s="427" t="s">
        <v>4567</v>
      </c>
      <c r="C715" s="427" t="s">
        <v>5362</v>
      </c>
      <c r="D715" s="226" t="s">
        <v>5335</v>
      </c>
      <c r="E715" s="226" t="s">
        <v>2084</v>
      </c>
      <c r="F715" s="226">
        <v>5600.0</v>
      </c>
      <c r="G715" s="226" t="s">
        <v>1771</v>
      </c>
      <c r="H715" s="226" t="s">
        <v>2106</v>
      </c>
      <c r="I715" s="226" t="s">
        <v>2333</v>
      </c>
      <c r="J715" s="428">
        <v>42.0</v>
      </c>
      <c r="K715" s="428">
        <v>48.5</v>
      </c>
      <c r="L715" s="428">
        <v>55.0</v>
      </c>
      <c r="M715" s="226" t="s">
        <v>5363</v>
      </c>
      <c r="N715" s="226" t="s">
        <v>5364</v>
      </c>
      <c r="O715" s="226">
        <v>168.0</v>
      </c>
      <c r="P715" s="226" t="s">
        <v>2083</v>
      </c>
      <c r="Q715" s="428" t="s">
        <v>209</v>
      </c>
      <c r="R715" s="439"/>
      <c r="S715" s="413"/>
      <c r="T715" s="225"/>
      <c r="U715" s="225"/>
      <c r="V715" s="225"/>
      <c r="W715" s="225"/>
      <c r="X715" s="225"/>
      <c r="Y715" s="225"/>
      <c r="Z715" s="225"/>
    </row>
    <row r="716">
      <c r="A716" s="427" t="s">
        <v>5365</v>
      </c>
      <c r="B716" s="427" t="s">
        <v>4567</v>
      </c>
      <c r="C716" s="427" t="s">
        <v>5366</v>
      </c>
      <c r="D716" s="226" t="s">
        <v>5335</v>
      </c>
      <c r="E716" s="226" t="s">
        <v>2084</v>
      </c>
      <c r="F716" s="226">
        <v>5600.0</v>
      </c>
      <c r="G716" s="226" t="s">
        <v>1771</v>
      </c>
      <c r="H716" s="226" t="s">
        <v>2106</v>
      </c>
      <c r="I716" s="226" t="s">
        <v>2333</v>
      </c>
      <c r="J716" s="428">
        <v>210.0</v>
      </c>
      <c r="K716" s="428">
        <v>250.0</v>
      </c>
      <c r="L716" s="428">
        <v>290.0</v>
      </c>
      <c r="M716" s="226" t="s">
        <v>5367</v>
      </c>
      <c r="N716" s="226" t="s">
        <v>5368</v>
      </c>
      <c r="O716" s="226">
        <v>48.0</v>
      </c>
      <c r="P716" s="226" t="s">
        <v>2083</v>
      </c>
      <c r="Q716" s="428" t="s">
        <v>209</v>
      </c>
      <c r="R716" s="439"/>
      <c r="S716" s="413"/>
      <c r="T716" s="225"/>
      <c r="U716" s="225"/>
      <c r="V716" s="225"/>
      <c r="W716" s="225"/>
      <c r="X716" s="225"/>
      <c r="Y716" s="225"/>
      <c r="Z716" s="225"/>
    </row>
    <row r="717">
      <c r="A717" s="427" t="s">
        <v>5369</v>
      </c>
      <c r="B717" s="427" t="s">
        <v>1138</v>
      </c>
      <c r="C717" s="427" t="s">
        <v>5370</v>
      </c>
      <c r="D717" s="226" t="s">
        <v>5335</v>
      </c>
      <c r="E717" s="226" t="s">
        <v>2084</v>
      </c>
      <c r="F717" s="226">
        <v>5600.0</v>
      </c>
      <c r="G717" s="226" t="s">
        <v>1771</v>
      </c>
      <c r="H717" s="226" t="s">
        <v>2106</v>
      </c>
      <c r="I717" s="226" t="s">
        <v>2333</v>
      </c>
      <c r="J717" s="428">
        <v>210.0</v>
      </c>
      <c r="K717" s="428">
        <v>250.0</v>
      </c>
      <c r="L717" s="428">
        <v>290.0</v>
      </c>
      <c r="M717" s="226" t="s">
        <v>5371</v>
      </c>
      <c r="N717" s="226" t="s">
        <v>5372</v>
      </c>
      <c r="O717" s="226">
        <v>168.0</v>
      </c>
      <c r="P717" s="226" t="s">
        <v>2083</v>
      </c>
      <c r="Q717" s="428" t="s">
        <v>209</v>
      </c>
      <c r="R717" s="439"/>
      <c r="S717" s="413"/>
      <c r="T717" s="225"/>
      <c r="U717" s="225"/>
      <c r="V717" s="225"/>
      <c r="W717" s="225"/>
      <c r="X717" s="225"/>
      <c r="Y717" s="225"/>
      <c r="Z717" s="225"/>
    </row>
    <row r="718">
      <c r="A718" s="427" t="s">
        <v>5373</v>
      </c>
      <c r="B718" s="427" t="s">
        <v>1138</v>
      </c>
      <c r="C718" s="427" t="s">
        <v>5374</v>
      </c>
      <c r="D718" s="226" t="s">
        <v>5335</v>
      </c>
      <c r="E718" s="226" t="s">
        <v>2084</v>
      </c>
      <c r="F718" s="226">
        <v>5600.0</v>
      </c>
      <c r="G718" s="226" t="s">
        <v>1771</v>
      </c>
      <c r="H718" s="226" t="s">
        <v>2106</v>
      </c>
      <c r="I718" s="226" t="s">
        <v>2333</v>
      </c>
      <c r="J718" s="428">
        <v>300.0</v>
      </c>
      <c r="K718" s="428">
        <v>350.0</v>
      </c>
      <c r="L718" s="428">
        <v>400.0</v>
      </c>
      <c r="M718" s="226" t="s">
        <v>5375</v>
      </c>
      <c r="N718" s="226" t="s">
        <v>5376</v>
      </c>
      <c r="O718" s="226">
        <v>168.0</v>
      </c>
      <c r="P718" s="226" t="s">
        <v>2083</v>
      </c>
      <c r="Q718" s="428" t="s">
        <v>209</v>
      </c>
      <c r="R718" s="439"/>
      <c r="S718" s="413"/>
      <c r="T718" s="225"/>
      <c r="U718" s="225"/>
      <c r="V718" s="225"/>
      <c r="W718" s="225"/>
      <c r="X718" s="225"/>
      <c r="Y718" s="225"/>
      <c r="Z718" s="225"/>
    </row>
    <row r="719">
      <c r="A719" s="427" t="s">
        <v>5377</v>
      </c>
      <c r="B719" s="427" t="s">
        <v>1138</v>
      </c>
      <c r="C719" s="427" t="s">
        <v>5378</v>
      </c>
      <c r="D719" s="226" t="s">
        <v>5335</v>
      </c>
      <c r="E719" s="226" t="s">
        <v>2084</v>
      </c>
      <c r="F719" s="226">
        <v>5600.0</v>
      </c>
      <c r="G719" s="226" t="s">
        <v>1771</v>
      </c>
      <c r="H719" s="226" t="s">
        <v>2106</v>
      </c>
      <c r="I719" s="226" t="s">
        <v>2333</v>
      </c>
      <c r="J719" s="428">
        <v>775.0</v>
      </c>
      <c r="K719" s="428">
        <v>900.0</v>
      </c>
      <c r="L719" s="428">
        <v>1025.0</v>
      </c>
      <c r="M719" s="226" t="s">
        <v>5379</v>
      </c>
      <c r="N719" s="226" t="s">
        <v>5380</v>
      </c>
      <c r="O719" s="226">
        <v>168.0</v>
      </c>
      <c r="P719" s="226" t="s">
        <v>2083</v>
      </c>
      <c r="Q719" s="428" t="s">
        <v>209</v>
      </c>
      <c r="R719" s="439"/>
      <c r="S719" s="413"/>
      <c r="T719" s="225"/>
      <c r="U719" s="225"/>
      <c r="V719" s="225"/>
      <c r="W719" s="225"/>
      <c r="X719" s="225"/>
      <c r="Y719" s="225"/>
      <c r="Z719" s="225"/>
    </row>
    <row r="720">
      <c r="A720" s="427" t="s">
        <v>5381</v>
      </c>
      <c r="B720" s="427" t="s">
        <v>1138</v>
      </c>
      <c r="C720" s="427" t="s">
        <v>5383</v>
      </c>
      <c r="D720" s="226" t="s">
        <v>5335</v>
      </c>
      <c r="E720" s="226" t="s">
        <v>2084</v>
      </c>
      <c r="F720" s="226">
        <v>5600.0</v>
      </c>
      <c r="G720" s="226" t="s">
        <v>1771</v>
      </c>
      <c r="H720" s="226" t="s">
        <v>2106</v>
      </c>
      <c r="I720" s="226" t="s">
        <v>2333</v>
      </c>
      <c r="J720" s="428">
        <v>425.0</v>
      </c>
      <c r="K720" s="428">
        <v>500.0</v>
      </c>
      <c r="L720" s="428">
        <v>575.0</v>
      </c>
      <c r="M720" s="226" t="s">
        <v>5386</v>
      </c>
      <c r="N720" s="226" t="s">
        <v>5387</v>
      </c>
      <c r="O720" s="226">
        <v>168.0</v>
      </c>
      <c r="P720" s="226" t="s">
        <v>2083</v>
      </c>
      <c r="Q720" s="428" t="s">
        <v>209</v>
      </c>
      <c r="R720" s="439"/>
      <c r="S720" s="413"/>
      <c r="T720" s="225"/>
      <c r="U720" s="225"/>
      <c r="V720" s="225"/>
      <c r="W720" s="225"/>
      <c r="X720" s="225"/>
      <c r="Y720" s="225"/>
      <c r="Z720" s="225"/>
    </row>
    <row r="721">
      <c r="A721" s="427" t="s">
        <v>5388</v>
      </c>
      <c r="B721" s="427" t="s">
        <v>1138</v>
      </c>
      <c r="C721" s="427" t="s">
        <v>5389</v>
      </c>
      <c r="D721" s="226" t="s">
        <v>5335</v>
      </c>
      <c r="E721" s="226" t="s">
        <v>2084</v>
      </c>
      <c r="F721" s="226">
        <v>5600.0</v>
      </c>
      <c r="G721" s="226" t="s">
        <v>1771</v>
      </c>
      <c r="H721" s="226" t="s">
        <v>2106</v>
      </c>
      <c r="I721" s="226" t="s">
        <v>2333</v>
      </c>
      <c r="J721" s="428">
        <v>105.0</v>
      </c>
      <c r="K721" s="428">
        <v>125.0</v>
      </c>
      <c r="L721" s="428">
        <v>145.0</v>
      </c>
      <c r="M721" s="226" t="s">
        <v>5390</v>
      </c>
      <c r="N721" s="226" t="s">
        <v>5391</v>
      </c>
      <c r="O721" s="226">
        <v>168.0</v>
      </c>
      <c r="P721" s="226" t="s">
        <v>2083</v>
      </c>
      <c r="Q721" s="428" t="s">
        <v>209</v>
      </c>
      <c r="R721" s="439"/>
      <c r="S721" s="413"/>
      <c r="T721" s="225"/>
      <c r="U721" s="225"/>
      <c r="V721" s="225"/>
      <c r="W721" s="225"/>
      <c r="X721" s="225"/>
      <c r="Y721" s="225"/>
      <c r="Z721" s="225"/>
    </row>
    <row r="722">
      <c r="A722" s="427" t="s">
        <v>5392</v>
      </c>
      <c r="B722" s="427" t="s">
        <v>1138</v>
      </c>
      <c r="C722" s="427" t="s">
        <v>5393</v>
      </c>
      <c r="D722" s="226" t="s">
        <v>5335</v>
      </c>
      <c r="E722" s="226" t="s">
        <v>2084</v>
      </c>
      <c r="F722" s="226">
        <v>5600.0</v>
      </c>
      <c r="G722" s="226" t="s">
        <v>1771</v>
      </c>
      <c r="H722" s="226" t="s">
        <v>2106</v>
      </c>
      <c r="I722" s="226" t="s">
        <v>2333</v>
      </c>
      <c r="J722" s="428">
        <v>170.0</v>
      </c>
      <c r="K722" s="428">
        <v>200.0</v>
      </c>
      <c r="L722" s="428">
        <v>230.0</v>
      </c>
      <c r="M722" s="226" t="s">
        <v>5394</v>
      </c>
      <c r="N722" s="226" t="s">
        <v>5395</v>
      </c>
      <c r="O722" s="226">
        <v>168.0</v>
      </c>
      <c r="P722" s="226" t="s">
        <v>2083</v>
      </c>
      <c r="Q722" s="428" t="s">
        <v>209</v>
      </c>
      <c r="R722" s="439"/>
      <c r="S722" s="413"/>
      <c r="T722" s="225"/>
      <c r="U722" s="225"/>
      <c r="V722" s="225"/>
      <c r="W722" s="225"/>
      <c r="X722" s="225"/>
      <c r="Y722" s="225"/>
      <c r="Z722" s="225"/>
    </row>
    <row r="723">
      <c r="A723" s="427" t="s">
        <v>5396</v>
      </c>
      <c r="B723" s="427" t="s">
        <v>4608</v>
      </c>
      <c r="C723" s="427" t="s">
        <v>5397</v>
      </c>
      <c r="D723" s="226" t="s">
        <v>5335</v>
      </c>
      <c r="E723" s="226" t="s">
        <v>2084</v>
      </c>
      <c r="F723" s="226">
        <v>5600.0</v>
      </c>
      <c r="G723" s="226" t="s">
        <v>1771</v>
      </c>
      <c r="H723" s="226" t="s">
        <v>2106</v>
      </c>
      <c r="I723" s="226" t="s">
        <v>2333</v>
      </c>
      <c r="J723" s="428">
        <v>425.0</v>
      </c>
      <c r="K723" s="428">
        <v>500.0</v>
      </c>
      <c r="L723" s="428">
        <v>575.0</v>
      </c>
      <c r="M723" s="226" t="s">
        <v>5398</v>
      </c>
      <c r="N723" s="226" t="s">
        <v>5399</v>
      </c>
      <c r="O723" s="226">
        <v>168.0</v>
      </c>
      <c r="P723" s="226" t="s">
        <v>2083</v>
      </c>
      <c r="Q723" s="428" t="s">
        <v>209</v>
      </c>
      <c r="R723" s="439"/>
      <c r="S723" s="413"/>
      <c r="T723" s="225"/>
      <c r="U723" s="225"/>
      <c r="V723" s="225"/>
      <c r="W723" s="225"/>
      <c r="X723" s="225"/>
      <c r="Y723" s="225"/>
      <c r="Z723" s="225"/>
    </row>
    <row r="724">
      <c r="A724" s="427" t="s">
        <v>5402</v>
      </c>
      <c r="B724" s="427" t="s">
        <v>4608</v>
      </c>
      <c r="C724" s="427" t="s">
        <v>5404</v>
      </c>
      <c r="D724" s="226" t="s">
        <v>5335</v>
      </c>
      <c r="E724" s="226" t="s">
        <v>2084</v>
      </c>
      <c r="F724" s="226">
        <v>5600.0</v>
      </c>
      <c r="G724" s="226" t="s">
        <v>1771</v>
      </c>
      <c r="H724" s="226" t="s">
        <v>2106</v>
      </c>
      <c r="I724" s="226" t="s">
        <v>2333</v>
      </c>
      <c r="J724" s="428">
        <v>425.0</v>
      </c>
      <c r="K724" s="428">
        <v>500.0</v>
      </c>
      <c r="L724" s="428">
        <v>575.0</v>
      </c>
      <c r="M724" s="226" t="s">
        <v>5405</v>
      </c>
      <c r="N724" s="226" t="s">
        <v>5406</v>
      </c>
      <c r="O724" s="226">
        <v>168.0</v>
      </c>
      <c r="P724" s="226" t="s">
        <v>2083</v>
      </c>
      <c r="Q724" s="428" t="s">
        <v>209</v>
      </c>
      <c r="R724" s="439"/>
      <c r="S724" s="413"/>
      <c r="T724" s="225"/>
      <c r="U724" s="225"/>
      <c r="V724" s="225"/>
      <c r="W724" s="225"/>
      <c r="X724" s="225"/>
      <c r="Y724" s="225"/>
      <c r="Z724" s="225"/>
    </row>
    <row r="725">
      <c r="A725" s="427" t="s">
        <v>5407</v>
      </c>
      <c r="B725" s="427" t="s">
        <v>4608</v>
      </c>
      <c r="C725" s="427" t="s">
        <v>5408</v>
      </c>
      <c r="D725" s="226" t="s">
        <v>5335</v>
      </c>
      <c r="E725" s="226" t="s">
        <v>2084</v>
      </c>
      <c r="F725" s="226">
        <v>5600.0</v>
      </c>
      <c r="G725" s="226" t="s">
        <v>1771</v>
      </c>
      <c r="H725" s="226" t="s">
        <v>2106</v>
      </c>
      <c r="I725" s="226" t="s">
        <v>2333</v>
      </c>
      <c r="J725" s="428">
        <v>500.0</v>
      </c>
      <c r="K725" s="428">
        <v>600.0</v>
      </c>
      <c r="L725" s="428">
        <v>700.0</v>
      </c>
      <c r="M725" s="226" t="s">
        <v>5409</v>
      </c>
      <c r="N725" s="226" t="s">
        <v>5410</v>
      </c>
      <c r="O725" s="226">
        <v>168.0</v>
      </c>
      <c r="P725" s="226" t="s">
        <v>2083</v>
      </c>
      <c r="Q725" s="428" t="s">
        <v>209</v>
      </c>
      <c r="R725" s="439"/>
      <c r="S725" s="413"/>
      <c r="T725" s="225"/>
      <c r="U725" s="225"/>
      <c r="V725" s="225"/>
      <c r="W725" s="225"/>
      <c r="X725" s="225"/>
      <c r="Y725" s="225"/>
      <c r="Z725" s="225"/>
    </row>
    <row r="726">
      <c r="A726" s="427" t="s">
        <v>5411</v>
      </c>
      <c r="B726" s="427" t="s">
        <v>4646</v>
      </c>
      <c r="C726" s="427" t="s">
        <v>5412</v>
      </c>
      <c r="D726" s="226" t="s">
        <v>3302</v>
      </c>
      <c r="E726" s="226" t="s">
        <v>84</v>
      </c>
      <c r="F726" s="226">
        <v>5600.0</v>
      </c>
      <c r="G726" s="226" t="s">
        <v>1771</v>
      </c>
      <c r="H726" s="226" t="s">
        <v>2106</v>
      </c>
      <c r="I726" s="226" t="s">
        <v>2333</v>
      </c>
      <c r="J726" s="428">
        <v>650.0</v>
      </c>
      <c r="K726" s="428">
        <v>750.0</v>
      </c>
      <c r="L726" s="428">
        <v>850.0</v>
      </c>
      <c r="M726" s="226" t="s">
        <v>5413</v>
      </c>
      <c r="N726" s="226" t="s">
        <v>5414</v>
      </c>
      <c r="O726" s="226">
        <v>72.0</v>
      </c>
      <c r="P726" s="226" t="s">
        <v>2083</v>
      </c>
      <c r="Q726" s="428" t="s">
        <v>306</v>
      </c>
      <c r="R726" s="439"/>
      <c r="S726" s="413"/>
      <c r="T726" s="225"/>
      <c r="U726" s="225"/>
      <c r="V726" s="225"/>
      <c r="W726" s="225"/>
      <c r="X726" s="225"/>
      <c r="Y726" s="225"/>
      <c r="Z726" s="225"/>
    </row>
    <row r="727">
      <c r="A727" s="427" t="s">
        <v>5415</v>
      </c>
      <c r="B727" s="427" t="s">
        <v>4646</v>
      </c>
      <c r="C727" s="427" t="s">
        <v>5416</v>
      </c>
      <c r="D727" s="226" t="s">
        <v>3302</v>
      </c>
      <c r="E727" s="226" t="s">
        <v>84</v>
      </c>
      <c r="F727" s="226">
        <v>5600.0</v>
      </c>
      <c r="G727" s="226" t="s">
        <v>1771</v>
      </c>
      <c r="H727" s="226" t="s">
        <v>2106</v>
      </c>
      <c r="I727" s="226" t="s">
        <v>2333</v>
      </c>
      <c r="J727" s="428">
        <v>675.0</v>
      </c>
      <c r="K727" s="428">
        <v>800.0</v>
      </c>
      <c r="L727" s="428">
        <v>925.0</v>
      </c>
      <c r="M727" s="226" t="s">
        <v>5417</v>
      </c>
      <c r="N727" s="226" t="s">
        <v>5418</v>
      </c>
      <c r="O727" s="226">
        <v>72.0</v>
      </c>
      <c r="P727" s="226" t="s">
        <v>2083</v>
      </c>
      <c r="Q727" s="428" t="s">
        <v>306</v>
      </c>
      <c r="R727" s="439"/>
      <c r="S727" s="413"/>
      <c r="T727" s="225"/>
      <c r="U727" s="225"/>
      <c r="V727" s="225"/>
      <c r="W727" s="225"/>
      <c r="X727" s="225"/>
      <c r="Y727" s="225"/>
      <c r="Z727" s="225"/>
    </row>
    <row r="728">
      <c r="A728" s="427" t="s">
        <v>5419</v>
      </c>
      <c r="B728" s="427" t="s">
        <v>4646</v>
      </c>
      <c r="C728" s="427" t="s">
        <v>5420</v>
      </c>
      <c r="D728" s="226" t="s">
        <v>3302</v>
      </c>
      <c r="E728" s="226" t="s">
        <v>84</v>
      </c>
      <c r="F728" s="226">
        <v>5600.0</v>
      </c>
      <c r="G728" s="226" t="s">
        <v>1771</v>
      </c>
      <c r="H728" s="226" t="s">
        <v>2106</v>
      </c>
      <c r="I728" s="226" t="s">
        <v>2333</v>
      </c>
      <c r="J728" s="428">
        <v>600.0</v>
      </c>
      <c r="K728" s="428">
        <v>700.0</v>
      </c>
      <c r="L728" s="428">
        <v>800.0</v>
      </c>
      <c r="M728" s="226" t="s">
        <v>5421</v>
      </c>
      <c r="N728" s="226" t="s">
        <v>5422</v>
      </c>
      <c r="O728" s="226">
        <v>72.0</v>
      </c>
      <c r="P728" s="226" t="s">
        <v>2083</v>
      </c>
      <c r="Q728" s="428" t="s">
        <v>306</v>
      </c>
      <c r="R728" s="439"/>
      <c r="S728" s="413"/>
      <c r="T728" s="225"/>
      <c r="U728" s="225"/>
      <c r="V728" s="225"/>
      <c r="W728" s="225"/>
      <c r="X728" s="225"/>
      <c r="Y728" s="225"/>
      <c r="Z728" s="225"/>
    </row>
    <row r="729">
      <c r="A729" s="427" t="s">
        <v>5425</v>
      </c>
      <c r="B729" s="427" t="s">
        <v>4646</v>
      </c>
      <c r="C729" s="427" t="s">
        <v>5427</v>
      </c>
      <c r="D729" s="226" t="s">
        <v>3302</v>
      </c>
      <c r="E729" s="226" t="s">
        <v>84</v>
      </c>
      <c r="F729" s="226">
        <v>5600.0</v>
      </c>
      <c r="G729" s="226" t="s">
        <v>1771</v>
      </c>
      <c r="H729" s="226" t="s">
        <v>2106</v>
      </c>
      <c r="I729" s="226" t="s">
        <v>2333</v>
      </c>
      <c r="J729" s="428">
        <v>600.0</v>
      </c>
      <c r="K729" s="428">
        <v>700.0</v>
      </c>
      <c r="L729" s="428">
        <v>800.0</v>
      </c>
      <c r="M729" s="226" t="s">
        <v>5431</v>
      </c>
      <c r="N729" s="226" t="s">
        <v>5432</v>
      </c>
      <c r="O729" s="226">
        <v>72.0</v>
      </c>
      <c r="P729" s="226" t="s">
        <v>2083</v>
      </c>
      <c r="Q729" s="428" t="s">
        <v>306</v>
      </c>
      <c r="R729" s="439"/>
      <c r="S729" s="413"/>
      <c r="T729" s="225"/>
      <c r="U729" s="225"/>
      <c r="V729" s="225"/>
      <c r="W729" s="225"/>
      <c r="X729" s="225"/>
      <c r="Y729" s="225"/>
      <c r="Z729" s="225"/>
    </row>
    <row r="730">
      <c r="A730" s="427" t="s">
        <v>5433</v>
      </c>
      <c r="B730" s="427" t="s">
        <v>4646</v>
      </c>
      <c r="C730" s="427" t="s">
        <v>5434</v>
      </c>
      <c r="D730" s="226" t="s">
        <v>5435</v>
      </c>
      <c r="E730" s="226" t="s">
        <v>2084</v>
      </c>
      <c r="F730" s="226">
        <v>5600.0</v>
      </c>
      <c r="G730" s="226" t="s">
        <v>1771</v>
      </c>
      <c r="H730" s="226" t="s">
        <v>2106</v>
      </c>
      <c r="I730" s="226" t="s">
        <v>2333</v>
      </c>
      <c r="J730" s="428">
        <v>110.0</v>
      </c>
      <c r="K730" s="428">
        <v>130.0</v>
      </c>
      <c r="L730" s="428">
        <v>150.0</v>
      </c>
      <c r="M730" s="226" t="s">
        <v>5436</v>
      </c>
      <c r="N730" s="226" t="s">
        <v>5437</v>
      </c>
      <c r="O730" s="226">
        <v>72.0</v>
      </c>
      <c r="P730" s="226" t="s">
        <v>2083</v>
      </c>
      <c r="Q730" s="428" t="s">
        <v>187</v>
      </c>
      <c r="R730" s="428" t="s">
        <v>5438</v>
      </c>
      <c r="S730" s="413"/>
      <c r="T730" s="225"/>
      <c r="U730" s="225"/>
      <c r="V730" s="225"/>
      <c r="W730" s="225"/>
      <c r="X730" s="225"/>
      <c r="Y730" s="225"/>
      <c r="Z730" s="225"/>
    </row>
    <row r="731">
      <c r="A731" s="427" t="s">
        <v>5439</v>
      </c>
      <c r="B731" s="427" t="s">
        <v>4646</v>
      </c>
      <c r="C731" s="427" t="s">
        <v>5440</v>
      </c>
      <c r="D731" s="226" t="s">
        <v>5435</v>
      </c>
      <c r="E731" s="226" t="s">
        <v>2084</v>
      </c>
      <c r="F731" s="226">
        <v>5600.0</v>
      </c>
      <c r="G731" s="226" t="s">
        <v>1771</v>
      </c>
      <c r="H731" s="226" t="s">
        <v>2106</v>
      </c>
      <c r="I731" s="226" t="s">
        <v>2333</v>
      </c>
      <c r="J731" s="428">
        <v>130.0</v>
      </c>
      <c r="K731" s="428">
        <v>150.0</v>
      </c>
      <c r="L731" s="428">
        <v>170.0</v>
      </c>
      <c r="M731" s="226" t="s">
        <v>5441</v>
      </c>
      <c r="N731" s="226" t="s">
        <v>5442</v>
      </c>
      <c r="O731" s="226">
        <v>72.0</v>
      </c>
      <c r="P731" s="226" t="s">
        <v>2083</v>
      </c>
      <c r="Q731" s="428" t="s">
        <v>187</v>
      </c>
      <c r="R731" s="428" t="s">
        <v>5443</v>
      </c>
      <c r="S731" s="413"/>
      <c r="T731" s="225"/>
      <c r="U731" s="225"/>
      <c r="V731" s="225"/>
      <c r="W731" s="225"/>
      <c r="X731" s="225"/>
      <c r="Y731" s="225"/>
      <c r="Z731" s="225"/>
    </row>
    <row r="732">
      <c r="A732" s="427" t="s">
        <v>5444</v>
      </c>
      <c r="B732" s="427" t="s">
        <v>4646</v>
      </c>
      <c r="C732" s="427" t="s">
        <v>5445</v>
      </c>
      <c r="D732" s="226" t="s">
        <v>5435</v>
      </c>
      <c r="E732" s="226" t="s">
        <v>2084</v>
      </c>
      <c r="F732" s="226">
        <v>5600.0</v>
      </c>
      <c r="G732" s="226" t="s">
        <v>1771</v>
      </c>
      <c r="H732" s="226" t="s">
        <v>2106</v>
      </c>
      <c r="I732" s="226" t="s">
        <v>2333</v>
      </c>
      <c r="J732" s="428">
        <v>425.0</v>
      </c>
      <c r="K732" s="428">
        <v>500.0</v>
      </c>
      <c r="L732" s="428">
        <v>575.0</v>
      </c>
      <c r="M732" s="226" t="s">
        <v>5446</v>
      </c>
      <c r="N732" s="226" t="s">
        <v>5447</v>
      </c>
      <c r="O732" s="226">
        <v>72.0</v>
      </c>
      <c r="P732" s="226" t="s">
        <v>2083</v>
      </c>
      <c r="Q732" s="428" t="s">
        <v>187</v>
      </c>
      <c r="R732" s="428" t="s">
        <v>5448</v>
      </c>
      <c r="S732" s="413"/>
      <c r="T732" s="225"/>
      <c r="U732" s="225"/>
      <c r="V732" s="225"/>
      <c r="W732" s="225"/>
      <c r="X732" s="225"/>
      <c r="Y732" s="225"/>
      <c r="Z732" s="225"/>
    </row>
    <row r="733">
      <c r="A733" s="427" t="s">
        <v>5449</v>
      </c>
      <c r="B733" s="427" t="s">
        <v>4646</v>
      </c>
      <c r="C733" s="427" t="s">
        <v>5450</v>
      </c>
      <c r="D733" s="226" t="s">
        <v>3302</v>
      </c>
      <c r="E733" s="226" t="s">
        <v>84</v>
      </c>
      <c r="F733" s="226">
        <v>5600.0</v>
      </c>
      <c r="G733" s="226" t="s">
        <v>1771</v>
      </c>
      <c r="H733" s="226" t="s">
        <v>2106</v>
      </c>
      <c r="I733" s="226" t="s">
        <v>2333</v>
      </c>
      <c r="J733" s="428">
        <v>425.0</v>
      </c>
      <c r="K733" s="428">
        <v>500.0</v>
      </c>
      <c r="L733" s="428">
        <v>575.0</v>
      </c>
      <c r="M733" s="226" t="s">
        <v>5451</v>
      </c>
      <c r="N733" s="226" t="s">
        <v>5452</v>
      </c>
      <c r="O733" s="226">
        <v>72.0</v>
      </c>
      <c r="P733" s="226" t="s">
        <v>2083</v>
      </c>
      <c r="Q733" s="428" t="s">
        <v>306</v>
      </c>
      <c r="R733" s="439"/>
      <c r="S733" s="413"/>
      <c r="T733" s="225"/>
      <c r="U733" s="225"/>
      <c r="V733" s="225"/>
      <c r="W733" s="225"/>
      <c r="X733" s="225"/>
      <c r="Y733" s="225"/>
      <c r="Z733" s="225"/>
    </row>
    <row r="734">
      <c r="A734" s="427" t="s">
        <v>5453</v>
      </c>
      <c r="B734" s="427" t="s">
        <v>4646</v>
      </c>
      <c r="C734" s="427" t="s">
        <v>5454</v>
      </c>
      <c r="D734" s="226" t="s">
        <v>3302</v>
      </c>
      <c r="E734" s="226" t="s">
        <v>84</v>
      </c>
      <c r="F734" s="226">
        <v>5600.0</v>
      </c>
      <c r="G734" s="226" t="s">
        <v>1771</v>
      </c>
      <c r="H734" s="226" t="s">
        <v>2106</v>
      </c>
      <c r="I734" s="226" t="s">
        <v>2333</v>
      </c>
      <c r="J734" s="428">
        <v>470.0</v>
      </c>
      <c r="K734" s="428">
        <v>547.5</v>
      </c>
      <c r="L734" s="428">
        <v>625.0</v>
      </c>
      <c r="M734" s="226" t="s">
        <v>5455</v>
      </c>
      <c r="N734" s="226" t="s">
        <v>5456</v>
      </c>
      <c r="O734" s="226">
        <v>72.0</v>
      </c>
      <c r="P734" s="226" t="s">
        <v>2083</v>
      </c>
      <c r="Q734" s="428" t="s">
        <v>306</v>
      </c>
      <c r="R734" s="439"/>
      <c r="S734" s="413"/>
      <c r="T734" s="225"/>
      <c r="U734" s="225"/>
      <c r="V734" s="225"/>
      <c r="W734" s="225"/>
      <c r="X734" s="225"/>
      <c r="Y734" s="225"/>
      <c r="Z734" s="225"/>
    </row>
    <row r="735">
      <c r="A735" s="427" t="s">
        <v>5458</v>
      </c>
      <c r="B735" s="427" t="s">
        <v>4646</v>
      </c>
      <c r="C735" s="427" t="s">
        <v>5459</v>
      </c>
      <c r="D735" s="226" t="s">
        <v>5435</v>
      </c>
      <c r="E735" s="226" t="s">
        <v>2084</v>
      </c>
      <c r="F735" s="226">
        <v>5600.0</v>
      </c>
      <c r="G735" s="226" t="s">
        <v>1771</v>
      </c>
      <c r="H735" s="226" t="s">
        <v>2106</v>
      </c>
      <c r="I735" s="226" t="s">
        <v>2333</v>
      </c>
      <c r="J735" s="428">
        <v>300.0</v>
      </c>
      <c r="K735" s="428">
        <v>350.0</v>
      </c>
      <c r="L735" s="428">
        <v>400.0</v>
      </c>
      <c r="M735" s="226" t="s">
        <v>5460</v>
      </c>
      <c r="N735" s="226" t="s">
        <v>5461</v>
      </c>
      <c r="O735" s="226">
        <v>72.0</v>
      </c>
      <c r="P735" s="226" t="s">
        <v>2083</v>
      </c>
      <c r="Q735" s="428" t="s">
        <v>187</v>
      </c>
      <c r="R735" s="428" t="s">
        <v>5462</v>
      </c>
      <c r="S735" s="413"/>
      <c r="T735" s="225"/>
      <c r="U735" s="225"/>
      <c r="V735" s="225"/>
      <c r="W735" s="225"/>
      <c r="X735" s="225"/>
      <c r="Y735" s="225"/>
      <c r="Z735" s="225"/>
    </row>
    <row r="736">
      <c r="A736" s="427" t="s">
        <v>5463</v>
      </c>
      <c r="B736" s="427" t="s">
        <v>4646</v>
      </c>
      <c r="C736" s="427" t="s">
        <v>5464</v>
      </c>
      <c r="D736" s="226" t="s">
        <v>5435</v>
      </c>
      <c r="E736" s="226" t="s">
        <v>2084</v>
      </c>
      <c r="F736" s="226">
        <v>5600.0</v>
      </c>
      <c r="G736" s="226" t="s">
        <v>1771</v>
      </c>
      <c r="H736" s="226" t="s">
        <v>2106</v>
      </c>
      <c r="I736" s="226" t="s">
        <v>2333</v>
      </c>
      <c r="J736" s="428">
        <v>210.0</v>
      </c>
      <c r="K736" s="428">
        <v>250.0</v>
      </c>
      <c r="L736" s="428">
        <v>290.0</v>
      </c>
      <c r="M736" s="226" t="s">
        <v>5465</v>
      </c>
      <c r="N736" s="226" t="s">
        <v>5466</v>
      </c>
      <c r="O736" s="226">
        <v>72.0</v>
      </c>
      <c r="P736" s="226" t="s">
        <v>2083</v>
      </c>
      <c r="Q736" s="428" t="s">
        <v>187</v>
      </c>
      <c r="R736" s="428" t="s">
        <v>5467</v>
      </c>
      <c r="S736" s="413"/>
      <c r="T736" s="225"/>
      <c r="U736" s="225"/>
      <c r="V736" s="225"/>
      <c r="W736" s="225"/>
      <c r="X736" s="225"/>
      <c r="Y736" s="225"/>
      <c r="Z736" s="225"/>
    </row>
    <row r="737">
      <c r="A737" s="427" t="s">
        <v>5468</v>
      </c>
      <c r="B737" s="427" t="s">
        <v>4646</v>
      </c>
      <c r="C737" s="427" t="s">
        <v>5469</v>
      </c>
      <c r="D737" s="226" t="s">
        <v>3302</v>
      </c>
      <c r="E737" s="226" t="s">
        <v>84</v>
      </c>
      <c r="F737" s="226">
        <v>5600.0</v>
      </c>
      <c r="G737" s="226" t="s">
        <v>1771</v>
      </c>
      <c r="H737" s="226" t="s">
        <v>2106</v>
      </c>
      <c r="I737" s="226" t="s">
        <v>2333</v>
      </c>
      <c r="J737" s="428">
        <v>675.0</v>
      </c>
      <c r="K737" s="428">
        <v>800.0</v>
      </c>
      <c r="L737" s="428">
        <v>925.0</v>
      </c>
      <c r="M737" s="226" t="s">
        <v>5471</v>
      </c>
      <c r="N737" s="226" t="s">
        <v>5472</v>
      </c>
      <c r="O737" s="226">
        <v>72.0</v>
      </c>
      <c r="P737" s="226" t="s">
        <v>2083</v>
      </c>
      <c r="Q737" s="428" t="s">
        <v>306</v>
      </c>
      <c r="R737" s="439"/>
      <c r="S737" s="413"/>
      <c r="T737" s="225"/>
      <c r="U737" s="225"/>
      <c r="V737" s="225"/>
      <c r="W737" s="225"/>
      <c r="X737" s="225"/>
      <c r="Y737" s="225"/>
      <c r="Z737" s="225"/>
    </row>
    <row r="738">
      <c r="A738" s="427" t="s">
        <v>5475</v>
      </c>
      <c r="B738" s="427" t="s">
        <v>4683</v>
      </c>
      <c r="C738" s="427" t="s">
        <v>3628</v>
      </c>
      <c r="D738" s="226" t="s">
        <v>3302</v>
      </c>
      <c r="E738" s="226" t="s">
        <v>84</v>
      </c>
      <c r="F738" s="226">
        <v>5600.0</v>
      </c>
      <c r="G738" s="226" t="s">
        <v>1771</v>
      </c>
      <c r="H738" s="226" t="s">
        <v>2106</v>
      </c>
      <c r="I738" s="226" t="s">
        <v>2333</v>
      </c>
      <c r="J738" s="428">
        <v>340.0</v>
      </c>
      <c r="K738" s="428">
        <v>400.0</v>
      </c>
      <c r="L738" s="428">
        <v>460.0</v>
      </c>
      <c r="M738" s="226" t="s">
        <v>3629</v>
      </c>
      <c r="N738" s="375"/>
      <c r="O738" s="375"/>
      <c r="P738" s="226" t="s">
        <v>2083</v>
      </c>
      <c r="Q738" s="428" t="s">
        <v>222</v>
      </c>
      <c r="R738" s="439"/>
      <c r="S738" s="413"/>
      <c r="T738" s="225"/>
      <c r="U738" s="225"/>
      <c r="V738" s="225"/>
      <c r="W738" s="225"/>
      <c r="X738" s="225"/>
      <c r="Y738" s="225"/>
      <c r="Z738" s="225"/>
    </row>
    <row r="739">
      <c r="A739" s="427" t="s">
        <v>5476</v>
      </c>
      <c r="B739" s="427" t="s">
        <v>4683</v>
      </c>
      <c r="C739" s="427" t="s">
        <v>3699</v>
      </c>
      <c r="D739" s="226" t="s">
        <v>3302</v>
      </c>
      <c r="E739" s="226" t="s">
        <v>84</v>
      </c>
      <c r="F739" s="226">
        <v>5600.0</v>
      </c>
      <c r="G739" s="226" t="s">
        <v>1771</v>
      </c>
      <c r="H739" s="226" t="s">
        <v>2106</v>
      </c>
      <c r="I739" s="226" t="s">
        <v>2333</v>
      </c>
      <c r="J739" s="428">
        <v>320.0</v>
      </c>
      <c r="K739" s="428">
        <v>375.0</v>
      </c>
      <c r="L739" s="428">
        <v>430.0</v>
      </c>
      <c r="M739" s="226" t="s">
        <v>3700</v>
      </c>
      <c r="N739" s="375"/>
      <c r="O739" s="375"/>
      <c r="P739" s="226" t="s">
        <v>2083</v>
      </c>
      <c r="Q739" s="428" t="s">
        <v>222</v>
      </c>
      <c r="R739" s="439"/>
      <c r="S739" s="413"/>
      <c r="T739" s="225"/>
      <c r="U739" s="225"/>
      <c r="V739" s="225"/>
      <c r="W739" s="225"/>
      <c r="X739" s="225"/>
      <c r="Y739" s="225"/>
      <c r="Z739" s="225"/>
    </row>
    <row r="740">
      <c r="A740" s="427" t="s">
        <v>5477</v>
      </c>
      <c r="B740" s="427" t="s">
        <v>4683</v>
      </c>
      <c r="C740" s="427" t="s">
        <v>3704</v>
      </c>
      <c r="D740" s="226" t="s">
        <v>3302</v>
      </c>
      <c r="E740" s="226" t="s">
        <v>84</v>
      </c>
      <c r="F740" s="226">
        <v>5600.0</v>
      </c>
      <c r="G740" s="226" t="s">
        <v>1771</v>
      </c>
      <c r="H740" s="226" t="s">
        <v>2106</v>
      </c>
      <c r="I740" s="226" t="s">
        <v>2333</v>
      </c>
      <c r="J740" s="428">
        <v>675.0</v>
      </c>
      <c r="K740" s="428">
        <v>800.0</v>
      </c>
      <c r="L740" s="428">
        <v>925.0</v>
      </c>
      <c r="M740" s="226" t="s">
        <v>3705</v>
      </c>
      <c r="N740" s="375"/>
      <c r="O740" s="375"/>
      <c r="P740" s="226" t="s">
        <v>2083</v>
      </c>
      <c r="Q740" s="428" t="s">
        <v>222</v>
      </c>
      <c r="R740" s="439"/>
      <c r="S740" s="413"/>
      <c r="T740" s="225"/>
      <c r="U740" s="225"/>
      <c r="V740" s="225"/>
      <c r="W740" s="225"/>
      <c r="X740" s="225"/>
      <c r="Y740" s="225"/>
      <c r="Z740" s="225"/>
    </row>
    <row r="741">
      <c r="A741" s="427" t="s">
        <v>5478</v>
      </c>
      <c r="B741" s="427" t="s">
        <v>4683</v>
      </c>
      <c r="C741" s="427" t="s">
        <v>3709</v>
      </c>
      <c r="D741" s="226" t="s">
        <v>3302</v>
      </c>
      <c r="E741" s="226" t="s">
        <v>84</v>
      </c>
      <c r="F741" s="226">
        <v>5600.0</v>
      </c>
      <c r="G741" s="226" t="s">
        <v>1771</v>
      </c>
      <c r="H741" s="226" t="s">
        <v>2106</v>
      </c>
      <c r="I741" s="226" t="s">
        <v>2333</v>
      </c>
      <c r="J741" s="428">
        <v>300.0</v>
      </c>
      <c r="K741" s="428">
        <v>350.0</v>
      </c>
      <c r="L741" s="428">
        <v>400.0</v>
      </c>
      <c r="M741" s="226" t="s">
        <v>3710</v>
      </c>
      <c r="N741" s="375"/>
      <c r="O741" s="375"/>
      <c r="P741" s="226" t="s">
        <v>2083</v>
      </c>
      <c r="Q741" s="428" t="s">
        <v>222</v>
      </c>
      <c r="R741" s="439"/>
      <c r="S741" s="413"/>
      <c r="T741" s="225"/>
      <c r="U741" s="225"/>
      <c r="V741" s="225"/>
      <c r="W741" s="225"/>
      <c r="X741" s="225"/>
      <c r="Y741" s="225"/>
      <c r="Z741" s="225"/>
    </row>
    <row r="742">
      <c r="A742" s="427" t="s">
        <v>5479</v>
      </c>
      <c r="B742" s="427" t="s">
        <v>4720</v>
      </c>
      <c r="C742" s="427" t="s">
        <v>5480</v>
      </c>
      <c r="D742" s="226" t="s">
        <v>3302</v>
      </c>
      <c r="E742" s="226" t="s">
        <v>84</v>
      </c>
      <c r="F742" s="226">
        <v>5600.0</v>
      </c>
      <c r="G742" s="226" t="s">
        <v>1771</v>
      </c>
      <c r="H742" s="226" t="s">
        <v>2106</v>
      </c>
      <c r="I742" s="226" t="s">
        <v>2333</v>
      </c>
      <c r="J742" s="428">
        <v>170.0</v>
      </c>
      <c r="K742" s="428">
        <v>200.0</v>
      </c>
      <c r="L742" s="428">
        <v>230.0</v>
      </c>
      <c r="M742" s="226" t="s">
        <v>5481</v>
      </c>
      <c r="N742" s="226" t="s">
        <v>5482</v>
      </c>
      <c r="O742" s="226">
        <v>336.0</v>
      </c>
      <c r="P742" s="226" t="s">
        <v>2083</v>
      </c>
      <c r="Q742" s="428" t="s">
        <v>306</v>
      </c>
      <c r="R742" s="439"/>
      <c r="S742" s="413"/>
      <c r="T742" s="225"/>
      <c r="U742" s="225"/>
      <c r="V742" s="225"/>
      <c r="W742" s="225"/>
      <c r="X742" s="225"/>
      <c r="Y742" s="225"/>
      <c r="Z742" s="225"/>
    </row>
    <row r="743">
      <c r="A743" s="427" t="s">
        <v>5483</v>
      </c>
      <c r="B743" s="427" t="s">
        <v>4720</v>
      </c>
      <c r="C743" s="427" t="s">
        <v>5484</v>
      </c>
      <c r="D743" s="226" t="s">
        <v>3302</v>
      </c>
      <c r="E743" s="226" t="s">
        <v>84</v>
      </c>
      <c r="F743" s="226">
        <v>5600.0</v>
      </c>
      <c r="G743" s="226" t="s">
        <v>1771</v>
      </c>
      <c r="H743" s="226" t="s">
        <v>2106</v>
      </c>
      <c r="I743" s="226" t="s">
        <v>2333</v>
      </c>
      <c r="J743" s="428">
        <v>130.0</v>
      </c>
      <c r="K743" s="428">
        <v>150.0</v>
      </c>
      <c r="L743" s="428">
        <v>170.0</v>
      </c>
      <c r="M743" s="226" t="s">
        <v>5485</v>
      </c>
      <c r="N743" s="226" t="s">
        <v>5486</v>
      </c>
      <c r="O743" s="226">
        <v>336.0</v>
      </c>
      <c r="P743" s="226" t="s">
        <v>2083</v>
      </c>
      <c r="Q743" s="428" t="s">
        <v>306</v>
      </c>
      <c r="R743" s="439"/>
      <c r="S743" s="413"/>
      <c r="T743" s="225"/>
      <c r="U743" s="225"/>
      <c r="V743" s="225"/>
      <c r="W743" s="225"/>
      <c r="X743" s="225"/>
      <c r="Y743" s="225"/>
      <c r="Z743" s="225"/>
    </row>
    <row r="744">
      <c r="A744" s="427" t="s">
        <v>5487</v>
      </c>
      <c r="B744" s="427" t="s">
        <v>4720</v>
      </c>
      <c r="C744" s="427" t="s">
        <v>4025</v>
      </c>
      <c r="D744" s="226" t="s">
        <v>3407</v>
      </c>
      <c r="E744" s="226" t="s">
        <v>2084</v>
      </c>
      <c r="F744" s="226">
        <v>5600.0</v>
      </c>
      <c r="G744" s="226" t="s">
        <v>1771</v>
      </c>
      <c r="H744" s="226" t="s">
        <v>2106</v>
      </c>
      <c r="I744" s="226" t="s">
        <v>2333</v>
      </c>
      <c r="J744" s="428">
        <v>2.55</v>
      </c>
      <c r="K744" s="428">
        <v>3.0</v>
      </c>
      <c r="L744" s="428">
        <v>3.45</v>
      </c>
      <c r="M744" s="226" t="s">
        <v>4026</v>
      </c>
      <c r="N744" s="226" t="s">
        <v>5488</v>
      </c>
      <c r="O744" s="226">
        <v>168.0</v>
      </c>
      <c r="P744" s="226" t="s">
        <v>2083</v>
      </c>
      <c r="Q744" s="428" t="s">
        <v>222</v>
      </c>
      <c r="R744" s="428" t="s">
        <v>5489</v>
      </c>
      <c r="S744" s="413"/>
      <c r="T744" s="225"/>
      <c r="U744" s="225"/>
      <c r="V744" s="225"/>
      <c r="W744" s="225"/>
      <c r="X744" s="225"/>
      <c r="Y744" s="225"/>
      <c r="Z744" s="225"/>
    </row>
    <row r="745">
      <c r="A745" s="427" t="s">
        <v>5490</v>
      </c>
      <c r="B745" s="427" t="s">
        <v>4720</v>
      </c>
      <c r="C745" s="427" t="s">
        <v>5491</v>
      </c>
      <c r="D745" s="226" t="s">
        <v>3302</v>
      </c>
      <c r="E745" s="226" t="s">
        <v>84</v>
      </c>
      <c r="F745" s="226">
        <v>5600.0</v>
      </c>
      <c r="G745" s="226" t="s">
        <v>1771</v>
      </c>
      <c r="H745" s="226" t="s">
        <v>2106</v>
      </c>
      <c r="I745" s="226" t="s">
        <v>2333</v>
      </c>
      <c r="J745" s="428">
        <v>500.0</v>
      </c>
      <c r="K745" s="428">
        <v>600.0</v>
      </c>
      <c r="L745" s="428">
        <v>700.0</v>
      </c>
      <c r="M745" s="226" t="s">
        <v>5492</v>
      </c>
      <c r="N745" s="226" t="s">
        <v>5493</v>
      </c>
      <c r="O745" s="226">
        <v>672.0</v>
      </c>
      <c r="P745" s="226" t="s">
        <v>2083</v>
      </c>
      <c r="Q745" s="428" t="s">
        <v>222</v>
      </c>
      <c r="R745" s="428" t="s">
        <v>5494</v>
      </c>
      <c r="S745" s="413"/>
      <c r="T745" s="225"/>
      <c r="U745" s="225"/>
      <c r="V745" s="225"/>
      <c r="W745" s="225"/>
      <c r="X745" s="225"/>
      <c r="Y745" s="225"/>
      <c r="Z745" s="225"/>
    </row>
    <row r="746">
      <c r="A746" s="427" t="s">
        <v>5495</v>
      </c>
      <c r="B746" s="427" t="s">
        <v>4720</v>
      </c>
      <c r="C746" s="427" t="s">
        <v>5496</v>
      </c>
      <c r="D746" s="226" t="s">
        <v>3302</v>
      </c>
      <c r="E746" s="226" t="s">
        <v>84</v>
      </c>
      <c r="F746" s="226">
        <v>5600.0</v>
      </c>
      <c r="G746" s="226" t="s">
        <v>1771</v>
      </c>
      <c r="H746" s="226" t="s">
        <v>2106</v>
      </c>
      <c r="I746" s="226" t="s">
        <v>2333</v>
      </c>
      <c r="J746" s="428">
        <v>170.0</v>
      </c>
      <c r="K746" s="428">
        <v>200.0</v>
      </c>
      <c r="L746" s="428">
        <v>230.0</v>
      </c>
      <c r="M746" s="226" t="s">
        <v>5500</v>
      </c>
      <c r="N746" s="226" t="s">
        <v>5501</v>
      </c>
      <c r="O746" s="226">
        <v>336.0</v>
      </c>
      <c r="P746" s="226" t="s">
        <v>2083</v>
      </c>
      <c r="Q746" s="428" t="s">
        <v>306</v>
      </c>
      <c r="R746" s="439"/>
      <c r="S746" s="413"/>
      <c r="T746" s="225"/>
      <c r="U746" s="225"/>
      <c r="V746" s="225"/>
      <c r="W746" s="225"/>
      <c r="X746" s="225"/>
      <c r="Y746" s="225"/>
      <c r="Z746" s="225"/>
    </row>
    <row r="747">
      <c r="A747" s="427" t="s">
        <v>5502</v>
      </c>
      <c r="B747" s="427" t="s">
        <v>4720</v>
      </c>
      <c r="C747" s="427" t="s">
        <v>5503</v>
      </c>
      <c r="D747" s="226" t="s">
        <v>3302</v>
      </c>
      <c r="E747" s="226" t="s">
        <v>84</v>
      </c>
      <c r="F747" s="226">
        <v>5600.0</v>
      </c>
      <c r="G747" s="226" t="s">
        <v>1771</v>
      </c>
      <c r="H747" s="226" t="s">
        <v>2106</v>
      </c>
      <c r="I747" s="226" t="s">
        <v>2333</v>
      </c>
      <c r="J747" s="428">
        <v>425.0</v>
      </c>
      <c r="K747" s="428">
        <v>500.0</v>
      </c>
      <c r="L747" s="428">
        <v>575.0</v>
      </c>
      <c r="M747" s="226" t="s">
        <v>5504</v>
      </c>
      <c r="N747" s="226" t="s">
        <v>5505</v>
      </c>
      <c r="O747" s="226">
        <v>336.0</v>
      </c>
      <c r="P747" s="226" t="s">
        <v>2083</v>
      </c>
      <c r="Q747" s="428" t="s">
        <v>306</v>
      </c>
      <c r="R747" s="439"/>
      <c r="S747" s="413"/>
      <c r="T747" s="225"/>
      <c r="U747" s="225"/>
      <c r="V747" s="225"/>
      <c r="W747" s="225"/>
      <c r="X747" s="225"/>
      <c r="Y747" s="225"/>
      <c r="Z747" s="225"/>
    </row>
    <row r="748">
      <c r="A748" s="427" t="s">
        <v>5506</v>
      </c>
      <c r="B748" s="427" t="s">
        <v>4720</v>
      </c>
      <c r="C748" s="427" t="s">
        <v>5507</v>
      </c>
      <c r="D748" s="226" t="s">
        <v>3302</v>
      </c>
      <c r="E748" s="226" t="s">
        <v>84</v>
      </c>
      <c r="F748" s="226">
        <v>5600.0</v>
      </c>
      <c r="G748" s="226" t="s">
        <v>1771</v>
      </c>
      <c r="H748" s="226" t="s">
        <v>2106</v>
      </c>
      <c r="I748" s="226" t="s">
        <v>2333</v>
      </c>
      <c r="J748" s="428">
        <v>190.0</v>
      </c>
      <c r="K748" s="428">
        <v>225.0</v>
      </c>
      <c r="L748" s="428">
        <v>260.0</v>
      </c>
      <c r="M748" s="226" t="s">
        <v>5508</v>
      </c>
      <c r="N748" s="226" t="s">
        <v>5509</v>
      </c>
      <c r="O748" s="226">
        <v>336.0</v>
      </c>
      <c r="P748" s="226" t="s">
        <v>2083</v>
      </c>
      <c r="Q748" s="428" t="s">
        <v>306</v>
      </c>
      <c r="R748" s="439"/>
      <c r="S748" s="413"/>
      <c r="T748" s="225"/>
      <c r="U748" s="225"/>
      <c r="V748" s="225"/>
      <c r="W748" s="225"/>
      <c r="X748" s="225"/>
      <c r="Y748" s="225"/>
      <c r="Z748" s="225"/>
    </row>
    <row r="749">
      <c r="A749" s="427" t="s">
        <v>5510</v>
      </c>
      <c r="B749" s="427" t="s">
        <v>4720</v>
      </c>
      <c r="C749" s="427" t="s">
        <v>5511</v>
      </c>
      <c r="D749" s="226" t="s">
        <v>3302</v>
      </c>
      <c r="E749" s="226" t="s">
        <v>84</v>
      </c>
      <c r="F749" s="226">
        <v>5600.0</v>
      </c>
      <c r="G749" s="226" t="s">
        <v>1771</v>
      </c>
      <c r="H749" s="226" t="s">
        <v>2106</v>
      </c>
      <c r="I749" s="226" t="s">
        <v>2333</v>
      </c>
      <c r="J749" s="428">
        <v>150.0</v>
      </c>
      <c r="K749" s="428">
        <v>175.0</v>
      </c>
      <c r="L749" s="428">
        <v>200.0</v>
      </c>
      <c r="M749" s="226" t="s">
        <v>5512</v>
      </c>
      <c r="N749" s="226" t="s">
        <v>5513</v>
      </c>
      <c r="O749" s="226">
        <v>336.0</v>
      </c>
      <c r="P749" s="226" t="s">
        <v>2083</v>
      </c>
      <c r="Q749" s="428" t="s">
        <v>306</v>
      </c>
      <c r="R749" s="439"/>
      <c r="S749" s="413"/>
      <c r="T749" s="225"/>
      <c r="U749" s="225"/>
      <c r="V749" s="225"/>
      <c r="W749" s="225"/>
      <c r="X749" s="225"/>
      <c r="Y749" s="225"/>
      <c r="Z749" s="225"/>
    </row>
    <row r="750">
      <c r="A750" s="427" t="s">
        <v>5514</v>
      </c>
      <c r="B750" s="427" t="s">
        <v>4720</v>
      </c>
      <c r="C750" s="427" t="s">
        <v>5515</v>
      </c>
      <c r="D750" s="226" t="s">
        <v>3302</v>
      </c>
      <c r="E750" s="226" t="s">
        <v>84</v>
      </c>
      <c r="F750" s="226">
        <v>5600.0</v>
      </c>
      <c r="G750" s="226" t="s">
        <v>1771</v>
      </c>
      <c r="H750" s="226" t="s">
        <v>2106</v>
      </c>
      <c r="I750" s="226" t="s">
        <v>2333</v>
      </c>
      <c r="J750" s="428">
        <v>150.0</v>
      </c>
      <c r="K750" s="428">
        <v>175.0</v>
      </c>
      <c r="L750" s="428">
        <v>200.0</v>
      </c>
      <c r="M750" s="226" t="s">
        <v>5516</v>
      </c>
      <c r="N750" s="226" t="s">
        <v>5517</v>
      </c>
      <c r="O750" s="226">
        <v>336.0</v>
      </c>
      <c r="P750" s="226" t="s">
        <v>2083</v>
      </c>
      <c r="Q750" s="428" t="s">
        <v>306</v>
      </c>
      <c r="R750" s="439"/>
      <c r="S750" s="413"/>
      <c r="T750" s="225"/>
      <c r="U750" s="225"/>
      <c r="V750" s="225"/>
      <c r="W750" s="225"/>
      <c r="X750" s="225"/>
      <c r="Y750" s="225"/>
      <c r="Z750" s="225"/>
    </row>
    <row r="751">
      <c r="A751" s="427" t="s">
        <v>5518</v>
      </c>
      <c r="B751" s="427" t="s">
        <v>4720</v>
      </c>
      <c r="C751" s="427" t="s">
        <v>5519</v>
      </c>
      <c r="D751" s="226" t="s">
        <v>3302</v>
      </c>
      <c r="E751" s="226" t="s">
        <v>84</v>
      </c>
      <c r="F751" s="226">
        <v>5600.0</v>
      </c>
      <c r="G751" s="226" t="s">
        <v>1771</v>
      </c>
      <c r="H751" s="226" t="s">
        <v>2106</v>
      </c>
      <c r="I751" s="226" t="s">
        <v>2333</v>
      </c>
      <c r="J751" s="428">
        <v>130.0</v>
      </c>
      <c r="K751" s="428">
        <v>150.0</v>
      </c>
      <c r="L751" s="428">
        <v>170.0</v>
      </c>
      <c r="M751" s="226" t="s">
        <v>5520</v>
      </c>
      <c r="N751" s="226" t="s">
        <v>5521</v>
      </c>
      <c r="O751" s="226">
        <v>336.0</v>
      </c>
      <c r="P751" s="226" t="s">
        <v>2083</v>
      </c>
      <c r="Q751" s="428" t="s">
        <v>306</v>
      </c>
      <c r="R751" s="439"/>
      <c r="S751" s="413"/>
      <c r="T751" s="225"/>
      <c r="U751" s="225"/>
      <c r="V751" s="225"/>
      <c r="W751" s="225"/>
      <c r="X751" s="225"/>
      <c r="Y751" s="225"/>
      <c r="Z751" s="225"/>
    </row>
    <row r="752">
      <c r="A752" s="427" t="s">
        <v>5523</v>
      </c>
      <c r="B752" s="427" t="s">
        <v>4720</v>
      </c>
      <c r="C752" s="427" t="s">
        <v>5524</v>
      </c>
      <c r="D752" s="226" t="s">
        <v>3302</v>
      </c>
      <c r="E752" s="226" t="s">
        <v>84</v>
      </c>
      <c r="F752" s="226">
        <v>5600.0</v>
      </c>
      <c r="G752" s="226" t="s">
        <v>1771</v>
      </c>
      <c r="H752" s="226" t="s">
        <v>2106</v>
      </c>
      <c r="I752" s="226" t="s">
        <v>2333</v>
      </c>
      <c r="J752" s="428">
        <v>675.0</v>
      </c>
      <c r="K752" s="428">
        <v>800.0</v>
      </c>
      <c r="L752" s="428">
        <v>925.0</v>
      </c>
      <c r="M752" s="226" t="s">
        <v>5528</v>
      </c>
      <c r="N752" s="226" t="s">
        <v>5529</v>
      </c>
      <c r="O752" s="226">
        <v>672.0</v>
      </c>
      <c r="P752" s="226" t="s">
        <v>2083</v>
      </c>
      <c r="Q752" s="428" t="s">
        <v>222</v>
      </c>
      <c r="R752" s="428" t="s">
        <v>5530</v>
      </c>
      <c r="S752" s="413"/>
      <c r="T752" s="225"/>
      <c r="U752" s="225"/>
      <c r="V752" s="225"/>
      <c r="W752" s="225"/>
      <c r="X752" s="225"/>
      <c r="Y752" s="225"/>
      <c r="Z752" s="225"/>
    </row>
    <row r="753">
      <c r="A753" s="427" t="s">
        <v>5531</v>
      </c>
      <c r="B753" s="427" t="s">
        <v>4753</v>
      </c>
      <c r="C753" s="427" t="s">
        <v>5532</v>
      </c>
      <c r="D753" s="226" t="s">
        <v>3302</v>
      </c>
      <c r="E753" s="226" t="s">
        <v>84</v>
      </c>
      <c r="F753" s="226">
        <v>5600.0</v>
      </c>
      <c r="G753" s="226" t="s">
        <v>1771</v>
      </c>
      <c r="H753" s="226" t="s">
        <v>2106</v>
      </c>
      <c r="I753" s="226" t="s">
        <v>2333</v>
      </c>
      <c r="J753" s="428">
        <v>150.0</v>
      </c>
      <c r="K753" s="428">
        <v>175.0</v>
      </c>
      <c r="L753" s="428">
        <v>200.0</v>
      </c>
      <c r="M753" s="226" t="s">
        <v>5533</v>
      </c>
      <c r="N753" s="226" t="s">
        <v>5534</v>
      </c>
      <c r="O753" s="226">
        <v>672.0</v>
      </c>
      <c r="P753" s="226" t="s">
        <v>2083</v>
      </c>
      <c r="Q753" s="428" t="s">
        <v>306</v>
      </c>
      <c r="R753" s="439"/>
      <c r="S753" s="413"/>
      <c r="T753" s="225"/>
      <c r="U753" s="225"/>
      <c r="V753" s="225"/>
      <c r="W753" s="225"/>
      <c r="X753" s="225"/>
      <c r="Y753" s="225"/>
      <c r="Z753" s="225"/>
    </row>
    <row r="754">
      <c r="A754" s="427" t="s">
        <v>5535</v>
      </c>
      <c r="B754" s="427" t="s">
        <v>4753</v>
      </c>
      <c r="C754" s="427" t="s">
        <v>5536</v>
      </c>
      <c r="D754" s="226" t="s">
        <v>3302</v>
      </c>
      <c r="E754" s="226" t="s">
        <v>84</v>
      </c>
      <c r="F754" s="226">
        <v>5600.0</v>
      </c>
      <c r="G754" s="226" t="s">
        <v>1771</v>
      </c>
      <c r="H754" s="226" t="s">
        <v>2106</v>
      </c>
      <c r="I754" s="226" t="s">
        <v>2333</v>
      </c>
      <c r="J754" s="428">
        <v>210.0</v>
      </c>
      <c r="K754" s="428">
        <v>250.0</v>
      </c>
      <c r="L754" s="428">
        <v>290.0</v>
      </c>
      <c r="M754" s="226" t="s">
        <v>5537</v>
      </c>
      <c r="N754" s="226" t="s">
        <v>5538</v>
      </c>
      <c r="O754" s="226">
        <v>672.0</v>
      </c>
      <c r="P754" s="226" t="s">
        <v>2083</v>
      </c>
      <c r="Q754" s="428" t="s">
        <v>306</v>
      </c>
      <c r="R754" s="439"/>
      <c r="S754" s="413"/>
      <c r="T754" s="225"/>
      <c r="U754" s="225"/>
      <c r="V754" s="225"/>
      <c r="W754" s="225"/>
      <c r="X754" s="225"/>
      <c r="Y754" s="225"/>
      <c r="Z754" s="225"/>
    </row>
    <row r="755">
      <c r="A755" s="427" t="s">
        <v>5539</v>
      </c>
      <c r="B755" s="427" t="s">
        <v>4753</v>
      </c>
      <c r="C755" s="427" t="s">
        <v>5540</v>
      </c>
      <c r="D755" s="226" t="s">
        <v>3302</v>
      </c>
      <c r="E755" s="226" t="s">
        <v>84</v>
      </c>
      <c r="F755" s="226">
        <v>5600.0</v>
      </c>
      <c r="G755" s="226" t="s">
        <v>1771</v>
      </c>
      <c r="H755" s="226" t="s">
        <v>2106</v>
      </c>
      <c r="I755" s="226" t="s">
        <v>2333</v>
      </c>
      <c r="J755" s="428">
        <v>650.0</v>
      </c>
      <c r="K755" s="428">
        <v>750.0</v>
      </c>
      <c r="L755" s="428">
        <v>850.0</v>
      </c>
      <c r="M755" s="226" t="s">
        <v>5541</v>
      </c>
      <c r="N755" s="226" t="s">
        <v>5542</v>
      </c>
      <c r="O755" s="226">
        <v>672.0</v>
      </c>
      <c r="P755" s="226" t="s">
        <v>2083</v>
      </c>
      <c r="Q755" s="428" t="s">
        <v>306</v>
      </c>
      <c r="R755" s="439"/>
      <c r="S755" s="413"/>
      <c r="T755" s="225"/>
      <c r="U755" s="225"/>
      <c r="V755" s="225"/>
      <c r="W755" s="225"/>
      <c r="X755" s="225"/>
      <c r="Y755" s="225"/>
      <c r="Z755" s="225"/>
    </row>
    <row r="756">
      <c r="A756" s="427" t="s">
        <v>5543</v>
      </c>
      <c r="B756" s="427" t="s">
        <v>4753</v>
      </c>
      <c r="C756" s="427" t="s">
        <v>5544</v>
      </c>
      <c r="D756" s="226" t="s">
        <v>3302</v>
      </c>
      <c r="E756" s="226" t="s">
        <v>84</v>
      </c>
      <c r="F756" s="226">
        <v>5600.0</v>
      </c>
      <c r="G756" s="226" t="s">
        <v>1771</v>
      </c>
      <c r="H756" s="226" t="s">
        <v>2106</v>
      </c>
      <c r="I756" s="226" t="s">
        <v>2333</v>
      </c>
      <c r="J756" s="428">
        <v>300.0</v>
      </c>
      <c r="K756" s="428">
        <v>350.0</v>
      </c>
      <c r="L756" s="428">
        <v>400.0</v>
      </c>
      <c r="M756" s="226" t="s">
        <v>5545</v>
      </c>
      <c r="N756" s="226" t="s">
        <v>5546</v>
      </c>
      <c r="O756" s="226">
        <v>672.0</v>
      </c>
      <c r="P756" s="226" t="s">
        <v>2083</v>
      </c>
      <c r="Q756" s="428" t="s">
        <v>306</v>
      </c>
      <c r="R756" s="439"/>
      <c r="S756" s="413"/>
      <c r="T756" s="225"/>
      <c r="U756" s="225"/>
      <c r="V756" s="225"/>
      <c r="W756" s="225"/>
      <c r="X756" s="225"/>
      <c r="Y756" s="225"/>
      <c r="Z756" s="225"/>
    </row>
    <row r="757">
      <c r="A757" s="427" t="s">
        <v>5547</v>
      </c>
      <c r="B757" s="427" t="s">
        <v>4753</v>
      </c>
      <c r="C757" s="427" t="s">
        <v>5548</v>
      </c>
      <c r="D757" s="226" t="s">
        <v>3302</v>
      </c>
      <c r="E757" s="226" t="s">
        <v>84</v>
      </c>
      <c r="F757" s="226">
        <v>5600.0</v>
      </c>
      <c r="G757" s="226" t="s">
        <v>1771</v>
      </c>
      <c r="H757" s="226" t="s">
        <v>2106</v>
      </c>
      <c r="I757" s="226" t="s">
        <v>2333</v>
      </c>
      <c r="J757" s="428">
        <v>235.0</v>
      </c>
      <c r="K757" s="428">
        <v>275.0</v>
      </c>
      <c r="L757" s="428">
        <v>315.0</v>
      </c>
      <c r="M757" s="226" t="s">
        <v>5549</v>
      </c>
      <c r="N757" s="226" t="s">
        <v>5550</v>
      </c>
      <c r="O757" s="226">
        <v>672.0</v>
      </c>
      <c r="P757" s="226" t="s">
        <v>2083</v>
      </c>
      <c r="Q757" s="428" t="s">
        <v>306</v>
      </c>
      <c r="R757" s="439"/>
      <c r="S757" s="413"/>
      <c r="T757" s="225"/>
      <c r="U757" s="225"/>
      <c r="V757" s="225"/>
      <c r="W757" s="225"/>
      <c r="X757" s="225"/>
      <c r="Y757" s="225"/>
      <c r="Z757" s="225"/>
    </row>
    <row r="758">
      <c r="A758" s="427" t="s">
        <v>5551</v>
      </c>
      <c r="B758" s="427" t="s">
        <v>4753</v>
      </c>
      <c r="C758" s="427" t="s">
        <v>5552</v>
      </c>
      <c r="D758" s="226" t="s">
        <v>3302</v>
      </c>
      <c r="E758" s="226" t="s">
        <v>84</v>
      </c>
      <c r="F758" s="226">
        <v>5600.0</v>
      </c>
      <c r="G758" s="226" t="s">
        <v>1771</v>
      </c>
      <c r="H758" s="226" t="s">
        <v>2106</v>
      </c>
      <c r="I758" s="226" t="s">
        <v>2333</v>
      </c>
      <c r="J758" s="428">
        <v>600.0</v>
      </c>
      <c r="K758" s="428">
        <v>700.0</v>
      </c>
      <c r="L758" s="428">
        <v>800.0</v>
      </c>
      <c r="M758" s="226" t="s">
        <v>5553</v>
      </c>
      <c r="N758" s="226" t="s">
        <v>5554</v>
      </c>
      <c r="O758" s="226">
        <v>672.0</v>
      </c>
      <c r="P758" s="226" t="s">
        <v>2083</v>
      </c>
      <c r="Q758" s="428" t="s">
        <v>306</v>
      </c>
      <c r="R758" s="439"/>
      <c r="S758" s="413"/>
      <c r="T758" s="225"/>
      <c r="U758" s="225"/>
      <c r="V758" s="225"/>
      <c r="W758" s="225"/>
      <c r="X758" s="225"/>
      <c r="Y758" s="225"/>
      <c r="Z758" s="225"/>
    </row>
    <row r="759">
      <c r="A759" s="427" t="s">
        <v>5555</v>
      </c>
      <c r="B759" s="427" t="s">
        <v>4753</v>
      </c>
      <c r="C759" s="427" t="s">
        <v>5556</v>
      </c>
      <c r="D759" s="226" t="s">
        <v>3302</v>
      </c>
      <c r="E759" s="226" t="s">
        <v>84</v>
      </c>
      <c r="F759" s="226">
        <v>5600.0</v>
      </c>
      <c r="G759" s="226" t="s">
        <v>1771</v>
      </c>
      <c r="H759" s="226" t="s">
        <v>2106</v>
      </c>
      <c r="I759" s="226" t="s">
        <v>2333</v>
      </c>
      <c r="J759" s="428">
        <v>340.0</v>
      </c>
      <c r="K759" s="428">
        <v>400.0</v>
      </c>
      <c r="L759" s="428">
        <v>460.0</v>
      </c>
      <c r="M759" s="226" t="s">
        <v>5557</v>
      </c>
      <c r="N759" s="226" t="s">
        <v>5558</v>
      </c>
      <c r="O759" s="226">
        <v>672.0</v>
      </c>
      <c r="P759" s="226" t="s">
        <v>2083</v>
      </c>
      <c r="Q759" s="428" t="s">
        <v>306</v>
      </c>
      <c r="R759" s="439"/>
      <c r="S759" s="413"/>
      <c r="T759" s="225"/>
      <c r="U759" s="225"/>
      <c r="V759" s="225"/>
      <c r="W759" s="225"/>
      <c r="X759" s="225"/>
      <c r="Y759" s="225"/>
      <c r="Z759" s="225"/>
    </row>
    <row r="760">
      <c r="A760" s="427" t="s">
        <v>5560</v>
      </c>
      <c r="B760" s="427" t="s">
        <v>4753</v>
      </c>
      <c r="C760" s="427" t="s">
        <v>5561</v>
      </c>
      <c r="D760" s="226" t="s">
        <v>3302</v>
      </c>
      <c r="E760" s="226" t="s">
        <v>84</v>
      </c>
      <c r="F760" s="226">
        <v>5600.0</v>
      </c>
      <c r="G760" s="226" t="s">
        <v>1771</v>
      </c>
      <c r="H760" s="226" t="s">
        <v>2106</v>
      </c>
      <c r="I760" s="226" t="s">
        <v>2333</v>
      </c>
      <c r="J760" s="428">
        <v>170.0</v>
      </c>
      <c r="K760" s="428">
        <v>200.0</v>
      </c>
      <c r="L760" s="428">
        <v>230.0</v>
      </c>
      <c r="M760" s="226" t="s">
        <v>5565</v>
      </c>
      <c r="N760" s="226" t="s">
        <v>5566</v>
      </c>
      <c r="O760" s="226">
        <v>672.0</v>
      </c>
      <c r="P760" s="226" t="s">
        <v>2083</v>
      </c>
      <c r="Q760" s="428" t="s">
        <v>306</v>
      </c>
      <c r="R760" s="439"/>
      <c r="S760" s="413"/>
      <c r="T760" s="225"/>
      <c r="U760" s="225"/>
      <c r="V760" s="225"/>
      <c r="W760" s="225"/>
      <c r="X760" s="225"/>
      <c r="Y760" s="225"/>
      <c r="Z760" s="225"/>
    </row>
    <row r="761">
      <c r="A761" s="427" t="s">
        <v>5567</v>
      </c>
      <c r="B761" s="427" t="s">
        <v>4776</v>
      </c>
      <c r="C761" s="427" t="s">
        <v>5568</v>
      </c>
      <c r="D761" s="226" t="s">
        <v>2381</v>
      </c>
      <c r="E761" s="226" t="s">
        <v>84</v>
      </c>
      <c r="F761" s="226">
        <v>5600.0</v>
      </c>
      <c r="G761" s="226" t="s">
        <v>1771</v>
      </c>
      <c r="H761" s="226" t="s">
        <v>2106</v>
      </c>
      <c r="I761" s="226" t="s">
        <v>2333</v>
      </c>
      <c r="J761" s="428">
        <v>1200.0</v>
      </c>
      <c r="K761" s="428">
        <v>1800.0</v>
      </c>
      <c r="L761" s="428">
        <v>2500.0</v>
      </c>
      <c r="M761" s="226" t="s">
        <v>5569</v>
      </c>
      <c r="N761" s="375"/>
      <c r="O761" s="375"/>
      <c r="P761" s="226" t="s">
        <v>2083</v>
      </c>
      <c r="Q761" s="428" t="s">
        <v>222</v>
      </c>
      <c r="R761" s="439"/>
      <c r="S761" s="413"/>
      <c r="T761" s="225"/>
      <c r="U761" s="225"/>
      <c r="V761" s="225"/>
      <c r="W761" s="225"/>
      <c r="X761" s="225"/>
      <c r="Y761" s="225"/>
      <c r="Z761" s="225"/>
    </row>
    <row r="762">
      <c r="A762" s="427" t="s">
        <v>5570</v>
      </c>
      <c r="B762" s="427" t="s">
        <v>4776</v>
      </c>
      <c r="C762" s="427" t="s">
        <v>3784</v>
      </c>
      <c r="D762" s="226" t="s">
        <v>3302</v>
      </c>
      <c r="E762" s="226" t="s">
        <v>84</v>
      </c>
      <c r="F762" s="226">
        <v>5600.0</v>
      </c>
      <c r="G762" s="226" t="s">
        <v>1771</v>
      </c>
      <c r="H762" s="226" t="s">
        <v>2106</v>
      </c>
      <c r="I762" s="226" t="s">
        <v>2333</v>
      </c>
      <c r="J762" s="428">
        <v>340.0</v>
      </c>
      <c r="K762" s="428">
        <v>400.0</v>
      </c>
      <c r="L762" s="428">
        <v>460.0</v>
      </c>
      <c r="M762" s="226" t="s">
        <v>3785</v>
      </c>
      <c r="N762" s="375"/>
      <c r="O762" s="375"/>
      <c r="P762" s="226" t="s">
        <v>2083</v>
      </c>
      <c r="Q762" s="428" t="s">
        <v>222</v>
      </c>
      <c r="R762" s="439"/>
      <c r="S762" s="413"/>
      <c r="T762" s="225"/>
      <c r="U762" s="225"/>
      <c r="V762" s="225"/>
      <c r="W762" s="225"/>
      <c r="X762" s="225"/>
      <c r="Y762" s="225"/>
      <c r="Z762" s="225"/>
    </row>
    <row r="763">
      <c r="A763" s="427" t="s">
        <v>5571</v>
      </c>
      <c r="B763" s="427" t="s">
        <v>4776</v>
      </c>
      <c r="C763" s="427" t="s">
        <v>3803</v>
      </c>
      <c r="D763" s="226" t="s">
        <v>3302</v>
      </c>
      <c r="E763" s="226" t="s">
        <v>84</v>
      </c>
      <c r="F763" s="226">
        <v>5600.0</v>
      </c>
      <c r="G763" s="226" t="s">
        <v>1771</v>
      </c>
      <c r="H763" s="226" t="s">
        <v>2106</v>
      </c>
      <c r="I763" s="226" t="s">
        <v>2333</v>
      </c>
      <c r="J763" s="428">
        <v>470.0</v>
      </c>
      <c r="K763" s="428">
        <v>547.5</v>
      </c>
      <c r="L763" s="428">
        <v>625.0</v>
      </c>
      <c r="M763" s="226" t="s">
        <v>3804</v>
      </c>
      <c r="N763" s="375"/>
      <c r="O763" s="375"/>
      <c r="P763" s="226" t="s">
        <v>2083</v>
      </c>
      <c r="Q763" s="428" t="s">
        <v>222</v>
      </c>
      <c r="R763" s="439"/>
      <c r="S763" s="413"/>
      <c r="T763" s="225"/>
      <c r="U763" s="225"/>
      <c r="V763" s="225"/>
      <c r="W763" s="225"/>
      <c r="X763" s="225"/>
      <c r="Y763" s="225"/>
      <c r="Z763" s="225"/>
    </row>
    <row r="764">
      <c r="A764" s="427" t="s">
        <v>5572</v>
      </c>
      <c r="B764" s="427" t="s">
        <v>4776</v>
      </c>
      <c r="C764" s="427" t="s">
        <v>5573</v>
      </c>
      <c r="D764" s="226" t="s">
        <v>3302</v>
      </c>
      <c r="E764" s="226" t="s">
        <v>84</v>
      </c>
      <c r="F764" s="226">
        <v>5600.0</v>
      </c>
      <c r="G764" s="226" t="s">
        <v>1771</v>
      </c>
      <c r="H764" s="226" t="s">
        <v>2106</v>
      </c>
      <c r="I764" s="226" t="s">
        <v>2333</v>
      </c>
      <c r="J764" s="428">
        <v>470.0</v>
      </c>
      <c r="K764" s="428">
        <v>547.5</v>
      </c>
      <c r="L764" s="428">
        <v>625.0</v>
      </c>
      <c r="M764" s="226" t="s">
        <v>5574</v>
      </c>
      <c r="N764" s="226" t="s">
        <v>5575</v>
      </c>
      <c r="O764" s="226">
        <v>672.0</v>
      </c>
      <c r="P764" s="226" t="s">
        <v>2083</v>
      </c>
      <c r="Q764" s="428" t="s">
        <v>222</v>
      </c>
      <c r="R764" s="439"/>
      <c r="S764" s="413"/>
      <c r="T764" s="225"/>
      <c r="U764" s="225"/>
      <c r="V764" s="225"/>
      <c r="W764" s="225"/>
      <c r="X764" s="225"/>
      <c r="Y764" s="225"/>
      <c r="Z764" s="225"/>
    </row>
    <row r="765">
      <c r="A765" s="427" t="s">
        <v>5577</v>
      </c>
      <c r="B765" s="427" t="s">
        <v>4776</v>
      </c>
      <c r="C765" s="427" t="s">
        <v>3836</v>
      </c>
      <c r="D765" s="226" t="s">
        <v>3302</v>
      </c>
      <c r="E765" s="226" t="s">
        <v>84</v>
      </c>
      <c r="F765" s="226">
        <v>5600.0</v>
      </c>
      <c r="G765" s="226" t="s">
        <v>1771</v>
      </c>
      <c r="H765" s="226" t="s">
        <v>2106</v>
      </c>
      <c r="I765" s="226" t="s">
        <v>2333</v>
      </c>
      <c r="J765" s="428">
        <v>380.0</v>
      </c>
      <c r="K765" s="428">
        <v>452.5</v>
      </c>
      <c r="L765" s="428">
        <v>525.0</v>
      </c>
      <c r="M765" s="226" t="s">
        <v>3839</v>
      </c>
      <c r="N765" s="375"/>
      <c r="O765" s="375"/>
      <c r="P765" s="226" t="s">
        <v>2083</v>
      </c>
      <c r="Q765" s="428" t="s">
        <v>222</v>
      </c>
      <c r="R765" s="439"/>
      <c r="S765" s="413"/>
      <c r="T765" s="225"/>
      <c r="U765" s="225"/>
      <c r="V765" s="225"/>
      <c r="W765" s="225"/>
      <c r="X765" s="225"/>
      <c r="Y765" s="225"/>
      <c r="Z765" s="225"/>
    </row>
    <row r="766">
      <c r="A766" s="427" t="s">
        <v>5581</v>
      </c>
      <c r="B766" s="427" t="s">
        <v>4776</v>
      </c>
      <c r="C766" s="427" t="s">
        <v>3843</v>
      </c>
      <c r="D766" s="226" t="s">
        <v>3302</v>
      </c>
      <c r="E766" s="226" t="s">
        <v>84</v>
      </c>
      <c r="F766" s="226">
        <v>5600.0</v>
      </c>
      <c r="G766" s="226" t="s">
        <v>1771</v>
      </c>
      <c r="H766" s="226" t="s">
        <v>2106</v>
      </c>
      <c r="I766" s="226" t="s">
        <v>2333</v>
      </c>
      <c r="J766" s="428">
        <v>340.0</v>
      </c>
      <c r="K766" s="428">
        <v>400.0</v>
      </c>
      <c r="L766" s="428">
        <v>460.0</v>
      </c>
      <c r="M766" s="226" t="s">
        <v>3844</v>
      </c>
      <c r="N766" s="375"/>
      <c r="O766" s="375"/>
      <c r="P766" s="226" t="s">
        <v>2083</v>
      </c>
      <c r="Q766" s="428" t="s">
        <v>222</v>
      </c>
      <c r="R766" s="439"/>
      <c r="S766" s="413"/>
      <c r="T766" s="225"/>
      <c r="U766" s="225"/>
      <c r="V766" s="225"/>
      <c r="W766" s="225"/>
      <c r="X766" s="225"/>
      <c r="Y766" s="225"/>
      <c r="Z766" s="225"/>
    </row>
    <row r="767">
      <c r="A767" s="427" t="s">
        <v>5582</v>
      </c>
      <c r="B767" s="427" t="s">
        <v>4776</v>
      </c>
      <c r="C767" s="427" t="s">
        <v>3848</v>
      </c>
      <c r="D767" s="226" t="s">
        <v>3302</v>
      </c>
      <c r="E767" s="226" t="s">
        <v>84</v>
      </c>
      <c r="F767" s="226">
        <v>5600.0</v>
      </c>
      <c r="G767" s="226" t="s">
        <v>1771</v>
      </c>
      <c r="H767" s="226" t="s">
        <v>2106</v>
      </c>
      <c r="I767" s="226" t="s">
        <v>2333</v>
      </c>
      <c r="J767" s="428">
        <v>360.0</v>
      </c>
      <c r="K767" s="428">
        <v>425.0</v>
      </c>
      <c r="L767" s="428">
        <v>490.0</v>
      </c>
      <c r="M767" s="226" t="s">
        <v>3849</v>
      </c>
      <c r="N767" s="375"/>
      <c r="O767" s="375"/>
      <c r="P767" s="226" t="s">
        <v>2083</v>
      </c>
      <c r="Q767" s="428" t="s">
        <v>222</v>
      </c>
      <c r="R767" s="439"/>
      <c r="S767" s="413"/>
      <c r="T767" s="225"/>
      <c r="U767" s="225"/>
      <c r="V767" s="225"/>
      <c r="W767" s="225"/>
      <c r="X767" s="225"/>
      <c r="Y767" s="225"/>
      <c r="Z767" s="225"/>
    </row>
    <row r="768">
      <c r="A768" s="427" t="s">
        <v>5583</v>
      </c>
      <c r="B768" s="427" t="s">
        <v>4776</v>
      </c>
      <c r="C768" s="427" t="s">
        <v>5584</v>
      </c>
      <c r="D768" s="226" t="s">
        <v>3302</v>
      </c>
      <c r="E768" s="226" t="s">
        <v>84</v>
      </c>
      <c r="F768" s="226">
        <v>5600.0</v>
      </c>
      <c r="G768" s="226" t="s">
        <v>1771</v>
      </c>
      <c r="H768" s="226" t="s">
        <v>2106</v>
      </c>
      <c r="I768" s="226" t="s">
        <v>2333</v>
      </c>
      <c r="J768" s="428">
        <v>470.0</v>
      </c>
      <c r="K768" s="428">
        <v>547.5</v>
      </c>
      <c r="L768" s="428">
        <v>625.0</v>
      </c>
      <c r="M768" s="226" t="s">
        <v>5585</v>
      </c>
      <c r="N768" s="226" t="s">
        <v>5586</v>
      </c>
      <c r="O768" s="226">
        <v>672.0</v>
      </c>
      <c r="P768" s="226" t="s">
        <v>2083</v>
      </c>
      <c r="Q768" s="428" t="s">
        <v>222</v>
      </c>
      <c r="R768" s="439"/>
      <c r="S768" s="413"/>
      <c r="T768" s="225"/>
      <c r="U768" s="225"/>
      <c r="V768" s="225"/>
      <c r="W768" s="225"/>
      <c r="X768" s="225"/>
      <c r="Y768" s="225"/>
      <c r="Z768" s="225"/>
    </row>
    <row r="769">
      <c r="A769" s="427" t="s">
        <v>5587</v>
      </c>
      <c r="B769" s="427" t="s">
        <v>4814</v>
      </c>
      <c r="C769" s="427" t="s">
        <v>5588</v>
      </c>
      <c r="D769" s="226" t="s">
        <v>5589</v>
      </c>
      <c r="E769" s="226" t="s">
        <v>2084</v>
      </c>
      <c r="F769" s="226">
        <v>5600.0</v>
      </c>
      <c r="G769" s="226" t="s">
        <v>1771</v>
      </c>
      <c r="H769" s="226" t="s">
        <v>2106</v>
      </c>
      <c r="I769" s="226" t="s">
        <v>2333</v>
      </c>
      <c r="J769" s="428">
        <v>34.0</v>
      </c>
      <c r="K769" s="428">
        <v>40.0</v>
      </c>
      <c r="L769" s="428">
        <v>46.0</v>
      </c>
      <c r="M769" s="226" t="s">
        <v>5590</v>
      </c>
      <c r="N769" s="226" t="s">
        <v>5591</v>
      </c>
      <c r="O769" s="226">
        <v>672.0</v>
      </c>
      <c r="P769" s="226" t="s">
        <v>2083</v>
      </c>
      <c r="Q769" s="428" t="s">
        <v>209</v>
      </c>
      <c r="R769" s="439"/>
      <c r="S769" s="413"/>
      <c r="T769" s="225"/>
      <c r="U769" s="225"/>
      <c r="V769" s="225"/>
      <c r="W769" s="225"/>
      <c r="X769" s="225"/>
      <c r="Y769" s="225"/>
      <c r="Z769" s="225"/>
    </row>
    <row r="770">
      <c r="A770" s="427" t="s">
        <v>5592</v>
      </c>
      <c r="B770" s="427" t="s">
        <v>4814</v>
      </c>
      <c r="C770" s="427" t="s">
        <v>5593</v>
      </c>
      <c r="D770" s="226" t="s">
        <v>5589</v>
      </c>
      <c r="E770" s="226" t="s">
        <v>2084</v>
      </c>
      <c r="F770" s="226">
        <v>5600.0</v>
      </c>
      <c r="G770" s="226" t="s">
        <v>1771</v>
      </c>
      <c r="H770" s="226" t="s">
        <v>2106</v>
      </c>
      <c r="I770" s="226" t="s">
        <v>2333</v>
      </c>
      <c r="J770" s="428">
        <v>21.0</v>
      </c>
      <c r="K770" s="428">
        <v>25.0</v>
      </c>
      <c r="L770" s="428">
        <v>29.0</v>
      </c>
      <c r="M770" s="226" t="s">
        <v>5594</v>
      </c>
      <c r="N770" s="226" t="s">
        <v>5595</v>
      </c>
      <c r="O770" s="226">
        <v>672.0</v>
      </c>
      <c r="P770" s="226" t="s">
        <v>2083</v>
      </c>
      <c r="Q770" s="428" t="s">
        <v>209</v>
      </c>
      <c r="R770" s="439"/>
      <c r="S770" s="413"/>
      <c r="T770" s="225"/>
      <c r="U770" s="225"/>
      <c r="V770" s="225"/>
      <c r="W770" s="225"/>
      <c r="X770" s="225"/>
      <c r="Y770" s="225"/>
      <c r="Z770" s="225"/>
    </row>
    <row r="771">
      <c r="A771" s="427" t="s">
        <v>5597</v>
      </c>
      <c r="B771" s="427" t="s">
        <v>4814</v>
      </c>
      <c r="C771" s="427" t="s">
        <v>5598</v>
      </c>
      <c r="D771" s="226" t="s">
        <v>5589</v>
      </c>
      <c r="E771" s="226" t="s">
        <v>2084</v>
      </c>
      <c r="F771" s="226">
        <v>5600.0</v>
      </c>
      <c r="G771" s="226" t="s">
        <v>1771</v>
      </c>
      <c r="H771" s="226" t="s">
        <v>2106</v>
      </c>
      <c r="I771" s="226" t="s">
        <v>2333</v>
      </c>
      <c r="J771" s="428">
        <v>13.0</v>
      </c>
      <c r="K771" s="428">
        <v>15.0</v>
      </c>
      <c r="L771" s="428">
        <v>17.0</v>
      </c>
      <c r="M771" s="226" t="s">
        <v>5600</v>
      </c>
      <c r="N771" s="226" t="s">
        <v>5601</v>
      </c>
      <c r="O771" s="226">
        <v>672.0</v>
      </c>
      <c r="P771" s="226" t="s">
        <v>2083</v>
      </c>
      <c r="Q771" s="428" t="s">
        <v>209</v>
      </c>
      <c r="R771" s="439"/>
      <c r="S771" s="413"/>
      <c r="T771" s="225"/>
      <c r="U771" s="225"/>
      <c r="V771" s="225"/>
      <c r="W771" s="225"/>
      <c r="X771" s="225"/>
      <c r="Y771" s="225"/>
      <c r="Z771" s="225"/>
    </row>
    <row r="772">
      <c r="A772" s="427" t="s">
        <v>5602</v>
      </c>
      <c r="B772" s="427" t="s">
        <v>4814</v>
      </c>
      <c r="C772" s="427" t="s">
        <v>5603</v>
      </c>
      <c r="D772" s="226" t="s">
        <v>5589</v>
      </c>
      <c r="E772" s="226" t="s">
        <v>2084</v>
      </c>
      <c r="F772" s="226">
        <v>5600.0</v>
      </c>
      <c r="G772" s="226" t="s">
        <v>1771</v>
      </c>
      <c r="H772" s="226" t="s">
        <v>2106</v>
      </c>
      <c r="I772" s="226" t="s">
        <v>2333</v>
      </c>
      <c r="J772" s="428">
        <v>10.0</v>
      </c>
      <c r="K772" s="428">
        <v>12.0</v>
      </c>
      <c r="L772" s="428">
        <v>14.0</v>
      </c>
      <c r="M772" s="226" t="s">
        <v>5604</v>
      </c>
      <c r="N772" s="226" t="s">
        <v>5605</v>
      </c>
      <c r="O772" s="226">
        <v>672.0</v>
      </c>
      <c r="P772" s="226" t="s">
        <v>2083</v>
      </c>
      <c r="Q772" s="428" t="s">
        <v>209</v>
      </c>
      <c r="R772" s="439"/>
      <c r="S772" s="413"/>
      <c r="T772" s="225"/>
      <c r="U772" s="225"/>
      <c r="V772" s="225"/>
      <c r="W772" s="225"/>
      <c r="X772" s="225"/>
      <c r="Y772" s="225"/>
      <c r="Z772" s="225"/>
    </row>
    <row r="773">
      <c r="A773" s="427" t="s">
        <v>5606</v>
      </c>
      <c r="B773" s="427" t="s">
        <v>4814</v>
      </c>
      <c r="C773" s="427" t="s">
        <v>5607</v>
      </c>
      <c r="D773" s="226" t="s">
        <v>5589</v>
      </c>
      <c r="E773" s="226" t="s">
        <v>2084</v>
      </c>
      <c r="F773" s="226">
        <v>5600.0</v>
      </c>
      <c r="G773" s="226" t="s">
        <v>1771</v>
      </c>
      <c r="H773" s="226" t="s">
        <v>2106</v>
      </c>
      <c r="I773" s="226" t="s">
        <v>2333</v>
      </c>
      <c r="J773" s="428">
        <v>10.0</v>
      </c>
      <c r="K773" s="428">
        <v>12.0</v>
      </c>
      <c r="L773" s="428">
        <v>14.0</v>
      </c>
      <c r="M773" s="226" t="s">
        <v>5608</v>
      </c>
      <c r="N773" s="226" t="s">
        <v>5609</v>
      </c>
      <c r="O773" s="226">
        <v>672.0</v>
      </c>
      <c r="P773" s="226" t="s">
        <v>2083</v>
      </c>
      <c r="Q773" s="428" t="s">
        <v>209</v>
      </c>
      <c r="R773" s="439"/>
      <c r="S773" s="413"/>
      <c r="T773" s="225"/>
      <c r="U773" s="225"/>
      <c r="V773" s="225"/>
      <c r="W773" s="225"/>
      <c r="X773" s="225"/>
      <c r="Y773" s="225"/>
      <c r="Z773" s="225"/>
    </row>
    <row r="774">
      <c r="A774" s="427" t="s">
        <v>5610</v>
      </c>
      <c r="B774" s="427" t="s">
        <v>4835</v>
      </c>
      <c r="C774" s="427" t="s">
        <v>5611</v>
      </c>
      <c r="D774" s="226" t="s">
        <v>3302</v>
      </c>
      <c r="E774" s="226" t="s">
        <v>84</v>
      </c>
      <c r="F774" s="226">
        <v>5600.0</v>
      </c>
      <c r="G774" s="226" t="s">
        <v>1771</v>
      </c>
      <c r="H774" s="226" t="s">
        <v>2106</v>
      </c>
      <c r="I774" s="226" t="s">
        <v>2333</v>
      </c>
      <c r="J774" s="428">
        <v>425.0</v>
      </c>
      <c r="K774" s="428">
        <v>500.0</v>
      </c>
      <c r="L774" s="428">
        <v>575.0</v>
      </c>
      <c r="M774" s="226" t="s">
        <v>5612</v>
      </c>
      <c r="N774" s="226" t="s">
        <v>5613</v>
      </c>
      <c r="O774" s="226">
        <v>168.0</v>
      </c>
      <c r="P774" s="226" t="s">
        <v>2083</v>
      </c>
      <c r="Q774" s="428" t="s">
        <v>306</v>
      </c>
      <c r="R774" s="439"/>
      <c r="S774" s="413"/>
      <c r="T774" s="225"/>
      <c r="U774" s="225"/>
      <c r="V774" s="225"/>
      <c r="W774" s="225"/>
      <c r="X774" s="225"/>
      <c r="Y774" s="225"/>
      <c r="Z774" s="225"/>
    </row>
    <row r="775">
      <c r="A775" s="427" t="s">
        <v>5614</v>
      </c>
      <c r="B775" s="427" t="s">
        <v>4835</v>
      </c>
      <c r="C775" s="427" t="s">
        <v>5615</v>
      </c>
      <c r="D775" s="226" t="s">
        <v>3302</v>
      </c>
      <c r="E775" s="226" t="s">
        <v>84</v>
      </c>
      <c r="F775" s="226">
        <v>5600.0</v>
      </c>
      <c r="G775" s="226" t="s">
        <v>1771</v>
      </c>
      <c r="H775" s="226" t="s">
        <v>2106</v>
      </c>
      <c r="I775" s="226" t="s">
        <v>2333</v>
      </c>
      <c r="J775" s="428">
        <v>210.0</v>
      </c>
      <c r="K775" s="428">
        <v>250.0</v>
      </c>
      <c r="L775" s="428">
        <v>290.0</v>
      </c>
      <c r="M775" s="226" t="s">
        <v>5616</v>
      </c>
      <c r="N775" s="226" t="s">
        <v>5617</v>
      </c>
      <c r="O775" s="226">
        <v>168.0</v>
      </c>
      <c r="P775" s="226" t="s">
        <v>2083</v>
      </c>
      <c r="Q775" s="428" t="s">
        <v>306</v>
      </c>
      <c r="R775" s="439"/>
      <c r="S775" s="413"/>
      <c r="T775" s="225"/>
      <c r="U775" s="225"/>
      <c r="V775" s="225"/>
      <c r="W775" s="225"/>
      <c r="X775" s="225"/>
      <c r="Y775" s="225"/>
      <c r="Z775" s="225"/>
    </row>
    <row r="776">
      <c r="A776" s="427" t="s">
        <v>5618</v>
      </c>
      <c r="B776" s="427" t="s">
        <v>1111</v>
      </c>
      <c r="C776" s="427" t="s">
        <v>5619</v>
      </c>
      <c r="D776" s="226" t="s">
        <v>3407</v>
      </c>
      <c r="E776" s="226" t="s">
        <v>2084</v>
      </c>
      <c r="F776" s="226">
        <v>5600.0</v>
      </c>
      <c r="G776" s="226" t="s">
        <v>1771</v>
      </c>
      <c r="H776" s="226" t="s">
        <v>2106</v>
      </c>
      <c r="I776" s="226" t="s">
        <v>2333</v>
      </c>
      <c r="J776" s="428">
        <v>350.0</v>
      </c>
      <c r="K776" s="428">
        <v>450.0</v>
      </c>
      <c r="L776" s="428">
        <v>600.0</v>
      </c>
      <c r="M776" s="226" t="s">
        <v>5620</v>
      </c>
      <c r="N776" s="375"/>
      <c r="O776" s="375"/>
      <c r="P776" s="226" t="s">
        <v>2083</v>
      </c>
      <c r="Q776" s="428" t="s">
        <v>306</v>
      </c>
      <c r="R776" s="439"/>
      <c r="S776" s="413"/>
      <c r="T776" s="225"/>
      <c r="U776" s="225"/>
      <c r="V776" s="225"/>
      <c r="W776" s="225"/>
      <c r="X776" s="225"/>
      <c r="Y776" s="225"/>
      <c r="Z776" s="225"/>
    </row>
    <row r="777">
      <c r="A777" s="427" t="s">
        <v>5621</v>
      </c>
      <c r="B777" s="427" t="s">
        <v>1111</v>
      </c>
      <c r="C777" s="427" t="s">
        <v>5623</v>
      </c>
      <c r="D777" s="226" t="s">
        <v>3407</v>
      </c>
      <c r="E777" s="226" t="s">
        <v>2084</v>
      </c>
      <c r="F777" s="226">
        <v>5600.0</v>
      </c>
      <c r="G777" s="226" t="s">
        <v>1771</v>
      </c>
      <c r="H777" s="226" t="s">
        <v>2106</v>
      </c>
      <c r="I777" s="226" t="s">
        <v>2333</v>
      </c>
      <c r="J777" s="428">
        <v>50.0</v>
      </c>
      <c r="K777" s="428">
        <v>60.0</v>
      </c>
      <c r="L777" s="428">
        <v>70.0</v>
      </c>
      <c r="M777" s="226" t="s">
        <v>5624</v>
      </c>
      <c r="N777" s="226" t="s">
        <v>5625</v>
      </c>
      <c r="O777" s="226">
        <v>336.0</v>
      </c>
      <c r="P777" s="226" t="s">
        <v>2083</v>
      </c>
      <c r="Q777" s="428" t="s">
        <v>3410</v>
      </c>
      <c r="R777" s="428" t="s">
        <v>5626</v>
      </c>
      <c r="S777" s="413"/>
      <c r="T777" s="225"/>
      <c r="U777" s="225"/>
      <c r="V777" s="225"/>
      <c r="W777" s="225"/>
      <c r="X777" s="225"/>
      <c r="Y777" s="225"/>
      <c r="Z777" s="225"/>
    </row>
    <row r="778">
      <c r="A778" s="427" t="s">
        <v>5627</v>
      </c>
      <c r="B778" s="427" t="s">
        <v>1111</v>
      </c>
      <c r="C778" s="427" t="s">
        <v>5628</v>
      </c>
      <c r="D778" s="226" t="s">
        <v>2451</v>
      </c>
      <c r="E778" s="226" t="s">
        <v>84</v>
      </c>
      <c r="F778" s="226">
        <v>5600.0</v>
      </c>
      <c r="G778" s="226" t="s">
        <v>1771</v>
      </c>
      <c r="H778" s="226" t="s">
        <v>2106</v>
      </c>
      <c r="I778" s="226" t="s">
        <v>2333</v>
      </c>
      <c r="J778" s="428">
        <v>4500.0</v>
      </c>
      <c r="K778" s="428">
        <v>6500.0</v>
      </c>
      <c r="L778" s="428">
        <v>9500.0</v>
      </c>
      <c r="M778" s="226" t="s">
        <v>5629</v>
      </c>
      <c r="N778" s="375"/>
      <c r="O778" s="375"/>
      <c r="P778" s="226" t="s">
        <v>2083</v>
      </c>
      <c r="Q778" s="428" t="s">
        <v>187</v>
      </c>
      <c r="R778" s="439"/>
      <c r="S778" s="413"/>
      <c r="T778" s="225"/>
      <c r="U778" s="225"/>
      <c r="V778" s="225"/>
      <c r="W778" s="225"/>
      <c r="X778" s="225"/>
      <c r="Y778" s="225"/>
      <c r="Z778" s="225"/>
    </row>
    <row r="779">
      <c r="A779" s="427" t="s">
        <v>5630</v>
      </c>
      <c r="B779" s="427" t="s">
        <v>1111</v>
      </c>
      <c r="C779" s="427" t="s">
        <v>4035</v>
      </c>
      <c r="D779" s="226" t="s">
        <v>3407</v>
      </c>
      <c r="E779" s="226" t="s">
        <v>2084</v>
      </c>
      <c r="F779" s="226">
        <v>5600.0</v>
      </c>
      <c r="G779" s="226" t="s">
        <v>1771</v>
      </c>
      <c r="H779" s="226" t="s">
        <v>2106</v>
      </c>
      <c r="I779" s="226" t="s">
        <v>2333</v>
      </c>
      <c r="J779" s="428">
        <v>7.0</v>
      </c>
      <c r="K779" s="428">
        <v>8.0</v>
      </c>
      <c r="L779" s="428">
        <v>9.0</v>
      </c>
      <c r="M779" s="226" t="s">
        <v>4036</v>
      </c>
      <c r="N779" s="226" t="s">
        <v>5634</v>
      </c>
      <c r="O779" s="226">
        <v>168.0</v>
      </c>
      <c r="P779" s="226" t="s">
        <v>2083</v>
      </c>
      <c r="Q779" s="428" t="s">
        <v>222</v>
      </c>
      <c r="R779" s="428" t="s">
        <v>5636</v>
      </c>
      <c r="S779" s="413"/>
      <c r="T779" s="225"/>
      <c r="U779" s="225"/>
      <c r="V779" s="225"/>
      <c r="W779" s="225"/>
      <c r="X779" s="225"/>
      <c r="Y779" s="225"/>
      <c r="Z779" s="225"/>
    </row>
    <row r="780">
      <c r="A780" s="427" t="s">
        <v>5637</v>
      </c>
      <c r="B780" s="427" t="s">
        <v>1111</v>
      </c>
      <c r="C780" s="427" t="s">
        <v>5638</v>
      </c>
      <c r="D780" s="226" t="s">
        <v>3407</v>
      </c>
      <c r="E780" s="226" t="s">
        <v>2084</v>
      </c>
      <c r="F780" s="226">
        <v>5600.0</v>
      </c>
      <c r="G780" s="226" t="s">
        <v>1771</v>
      </c>
      <c r="H780" s="226" t="s">
        <v>2106</v>
      </c>
      <c r="I780" s="226" t="s">
        <v>2333</v>
      </c>
      <c r="J780" s="428">
        <v>18.0</v>
      </c>
      <c r="K780" s="428">
        <v>25.0</v>
      </c>
      <c r="L780" s="428">
        <v>35.0</v>
      </c>
      <c r="M780" s="226" t="s">
        <v>5639</v>
      </c>
      <c r="N780" s="375"/>
      <c r="O780" s="375"/>
      <c r="P780" s="226" t="s">
        <v>2083</v>
      </c>
      <c r="Q780" s="428" t="s">
        <v>306</v>
      </c>
      <c r="R780" s="439"/>
      <c r="S780" s="413"/>
      <c r="T780" s="225"/>
      <c r="U780" s="225"/>
      <c r="V780" s="225"/>
      <c r="W780" s="225"/>
      <c r="X780" s="225"/>
      <c r="Y780" s="225"/>
      <c r="Z780" s="225"/>
    </row>
    <row r="781">
      <c r="A781" s="427" t="s">
        <v>5640</v>
      </c>
      <c r="B781" s="427" t="s">
        <v>1111</v>
      </c>
      <c r="C781" s="427" t="s">
        <v>5641</v>
      </c>
      <c r="D781" s="226" t="s">
        <v>2451</v>
      </c>
      <c r="E781" s="226" t="s">
        <v>84</v>
      </c>
      <c r="F781" s="226">
        <v>5600.0</v>
      </c>
      <c r="G781" s="226" t="s">
        <v>1771</v>
      </c>
      <c r="H781" s="226" t="s">
        <v>2106</v>
      </c>
      <c r="I781" s="226" t="s">
        <v>2333</v>
      </c>
      <c r="J781" s="428">
        <v>1800.0</v>
      </c>
      <c r="K781" s="428">
        <v>2400.0</v>
      </c>
      <c r="L781" s="428">
        <v>3200.0</v>
      </c>
      <c r="M781" s="226" t="s">
        <v>5642</v>
      </c>
      <c r="N781" s="375"/>
      <c r="O781" s="375"/>
      <c r="P781" s="226" t="s">
        <v>2083</v>
      </c>
      <c r="Q781" s="428" t="s">
        <v>306</v>
      </c>
      <c r="R781" s="439"/>
      <c r="S781" s="413"/>
      <c r="T781" s="225"/>
      <c r="U781" s="225"/>
      <c r="V781" s="225"/>
      <c r="W781" s="225"/>
      <c r="X781" s="225"/>
      <c r="Y781" s="225"/>
      <c r="Z781" s="225"/>
    </row>
    <row r="782">
      <c r="A782" s="427" t="s">
        <v>5643</v>
      </c>
      <c r="B782" s="427" t="s">
        <v>1111</v>
      </c>
      <c r="C782" s="427" t="s">
        <v>5644</v>
      </c>
      <c r="D782" s="226" t="s">
        <v>3407</v>
      </c>
      <c r="E782" s="226" t="s">
        <v>2084</v>
      </c>
      <c r="F782" s="226">
        <v>5600.0</v>
      </c>
      <c r="G782" s="226" t="s">
        <v>1771</v>
      </c>
      <c r="H782" s="226" t="s">
        <v>2106</v>
      </c>
      <c r="I782" s="226" t="s">
        <v>2333</v>
      </c>
      <c r="J782" s="428">
        <v>30.0</v>
      </c>
      <c r="K782" s="428">
        <v>35.0</v>
      </c>
      <c r="L782" s="428">
        <v>40.0</v>
      </c>
      <c r="M782" s="226" t="s">
        <v>5645</v>
      </c>
      <c r="N782" s="226" t="s">
        <v>5646</v>
      </c>
      <c r="O782" s="226">
        <v>336.0</v>
      </c>
      <c r="P782" s="226" t="s">
        <v>2083</v>
      </c>
      <c r="Q782" s="428" t="s">
        <v>3410</v>
      </c>
      <c r="R782" s="428" t="s">
        <v>5647</v>
      </c>
      <c r="S782" s="413"/>
      <c r="T782" s="225"/>
      <c r="U782" s="225"/>
      <c r="V782" s="225"/>
      <c r="W782" s="225"/>
      <c r="X782" s="225"/>
      <c r="Y782" s="225"/>
      <c r="Z782" s="225"/>
    </row>
    <row r="783">
      <c r="A783" s="427" t="s">
        <v>5648</v>
      </c>
      <c r="B783" s="427" t="s">
        <v>1111</v>
      </c>
      <c r="C783" s="427" t="s">
        <v>5649</v>
      </c>
      <c r="D783" s="226" t="s">
        <v>2451</v>
      </c>
      <c r="E783" s="226" t="s">
        <v>84</v>
      </c>
      <c r="F783" s="226">
        <v>5600.0</v>
      </c>
      <c r="G783" s="226" t="s">
        <v>1771</v>
      </c>
      <c r="H783" s="226" t="s">
        <v>2106</v>
      </c>
      <c r="I783" s="226" t="s">
        <v>2333</v>
      </c>
      <c r="J783" s="428">
        <v>650.0</v>
      </c>
      <c r="K783" s="428">
        <v>850.0</v>
      </c>
      <c r="L783" s="428">
        <v>1150.0</v>
      </c>
      <c r="M783" s="226" t="s">
        <v>5650</v>
      </c>
      <c r="N783" s="375"/>
      <c r="O783" s="375"/>
      <c r="P783" s="226" t="s">
        <v>2083</v>
      </c>
      <c r="Q783" s="428" t="s">
        <v>222</v>
      </c>
      <c r="R783" s="439"/>
      <c r="S783" s="413"/>
      <c r="T783" s="225"/>
      <c r="U783" s="225"/>
      <c r="V783" s="225"/>
      <c r="W783" s="225"/>
      <c r="X783" s="225"/>
      <c r="Y783" s="225"/>
      <c r="Z783" s="225"/>
    </row>
    <row r="784">
      <c r="A784" s="427" t="s">
        <v>5653</v>
      </c>
      <c r="B784" s="427" t="s">
        <v>1111</v>
      </c>
      <c r="C784" s="427" t="s">
        <v>5655</v>
      </c>
      <c r="D784" s="226" t="s">
        <v>5243</v>
      </c>
      <c r="E784" s="226" t="s">
        <v>2084</v>
      </c>
      <c r="F784" s="226">
        <v>5600.0</v>
      </c>
      <c r="G784" s="226" t="s">
        <v>1771</v>
      </c>
      <c r="H784" s="226" t="s">
        <v>2106</v>
      </c>
      <c r="I784" s="226" t="s">
        <v>2333</v>
      </c>
      <c r="J784" s="428">
        <v>105.0</v>
      </c>
      <c r="K784" s="428">
        <v>125.0</v>
      </c>
      <c r="L784" s="428">
        <v>145.0</v>
      </c>
      <c r="M784" s="226" t="s">
        <v>5656</v>
      </c>
      <c r="N784" s="226" t="s">
        <v>5657</v>
      </c>
      <c r="O784" s="226">
        <v>672.0</v>
      </c>
      <c r="P784" s="226" t="s">
        <v>2083</v>
      </c>
      <c r="Q784" s="428" t="s">
        <v>187</v>
      </c>
      <c r="R784" s="428" t="s">
        <v>5658</v>
      </c>
      <c r="S784" s="413"/>
      <c r="T784" s="225"/>
      <c r="U784" s="225"/>
      <c r="V784" s="225"/>
      <c r="W784" s="225"/>
      <c r="X784" s="225"/>
      <c r="Y784" s="225"/>
      <c r="Z784" s="225"/>
    </row>
    <row r="785">
      <c r="A785" s="427" t="s">
        <v>5659</v>
      </c>
      <c r="B785" s="427" t="s">
        <v>1111</v>
      </c>
      <c r="C785" s="427" t="s">
        <v>5660</v>
      </c>
      <c r="D785" s="226" t="s">
        <v>3407</v>
      </c>
      <c r="E785" s="226" t="s">
        <v>2084</v>
      </c>
      <c r="F785" s="226">
        <v>5600.0</v>
      </c>
      <c r="G785" s="226" t="s">
        <v>1771</v>
      </c>
      <c r="H785" s="226" t="s">
        <v>2106</v>
      </c>
      <c r="I785" s="226" t="s">
        <v>2333</v>
      </c>
      <c r="J785" s="428">
        <v>1200.0</v>
      </c>
      <c r="K785" s="428">
        <v>1600.0</v>
      </c>
      <c r="L785" s="428">
        <v>2200.0</v>
      </c>
      <c r="M785" s="226" t="s">
        <v>5662</v>
      </c>
      <c r="N785" s="375"/>
      <c r="O785" s="375"/>
      <c r="P785" s="226" t="s">
        <v>2083</v>
      </c>
      <c r="Q785" s="428" t="s">
        <v>306</v>
      </c>
      <c r="R785" s="439"/>
      <c r="S785" s="413"/>
      <c r="T785" s="225"/>
      <c r="U785" s="225"/>
      <c r="V785" s="225"/>
      <c r="W785" s="225"/>
      <c r="X785" s="225"/>
      <c r="Y785" s="225"/>
      <c r="Z785" s="225"/>
    </row>
    <row r="786">
      <c r="A786" s="427" t="s">
        <v>5663</v>
      </c>
      <c r="B786" s="427" t="s">
        <v>1111</v>
      </c>
      <c r="C786" s="427" t="s">
        <v>1794</v>
      </c>
      <c r="D786" s="226" t="s">
        <v>3302</v>
      </c>
      <c r="E786" s="226" t="s">
        <v>84</v>
      </c>
      <c r="F786" s="226">
        <v>5600.0</v>
      </c>
      <c r="G786" s="226" t="s">
        <v>1771</v>
      </c>
      <c r="H786" s="226" t="s">
        <v>2106</v>
      </c>
      <c r="I786" s="226" t="s">
        <v>2333</v>
      </c>
      <c r="J786" s="428">
        <v>550.0</v>
      </c>
      <c r="K786" s="428">
        <v>700.0</v>
      </c>
      <c r="L786" s="428">
        <v>850.0</v>
      </c>
      <c r="M786" s="226" t="s">
        <v>5664</v>
      </c>
      <c r="N786" s="375"/>
      <c r="O786" s="375"/>
      <c r="P786" s="226" t="s">
        <v>2083</v>
      </c>
      <c r="Q786" s="428" t="s">
        <v>306</v>
      </c>
      <c r="R786" s="439"/>
      <c r="S786" s="413"/>
      <c r="T786" s="225"/>
      <c r="U786" s="225"/>
      <c r="V786" s="225"/>
      <c r="W786" s="225"/>
      <c r="X786" s="225"/>
      <c r="Y786" s="225"/>
      <c r="Z786" s="225"/>
    </row>
    <row r="787">
      <c r="A787" s="427" t="s">
        <v>5666</v>
      </c>
      <c r="B787" s="427" t="s">
        <v>1111</v>
      </c>
      <c r="C787" s="427" t="s">
        <v>5667</v>
      </c>
      <c r="D787" s="226" t="s">
        <v>3407</v>
      </c>
      <c r="E787" s="226" t="s">
        <v>2084</v>
      </c>
      <c r="F787" s="226">
        <v>5600.0</v>
      </c>
      <c r="G787" s="226" t="s">
        <v>1771</v>
      </c>
      <c r="H787" s="226" t="s">
        <v>2106</v>
      </c>
      <c r="I787" s="226" t="s">
        <v>2333</v>
      </c>
      <c r="J787" s="428">
        <v>850.0</v>
      </c>
      <c r="K787" s="428">
        <v>1100.0</v>
      </c>
      <c r="L787" s="428">
        <v>1450.0</v>
      </c>
      <c r="M787" s="226" t="s">
        <v>5669</v>
      </c>
      <c r="N787" s="375"/>
      <c r="O787" s="375"/>
      <c r="P787" s="226" t="s">
        <v>2083</v>
      </c>
      <c r="Q787" s="428" t="s">
        <v>306</v>
      </c>
      <c r="R787" s="439"/>
      <c r="S787" s="413"/>
      <c r="T787" s="225"/>
      <c r="U787" s="225"/>
      <c r="V787" s="225"/>
      <c r="W787" s="225"/>
      <c r="X787" s="225"/>
      <c r="Y787" s="225"/>
      <c r="Z787" s="225"/>
    </row>
    <row r="788">
      <c r="A788" s="427" t="s">
        <v>5671</v>
      </c>
      <c r="B788" s="427" t="s">
        <v>775</v>
      </c>
      <c r="C788" s="427" t="s">
        <v>5672</v>
      </c>
      <c r="D788" s="226" t="s">
        <v>3660</v>
      </c>
      <c r="E788" s="226" t="s">
        <v>2084</v>
      </c>
      <c r="F788" s="226">
        <v>5600.0</v>
      </c>
      <c r="G788" s="226" t="s">
        <v>1771</v>
      </c>
      <c r="H788" s="226" t="s">
        <v>2106</v>
      </c>
      <c r="I788" s="226" t="s">
        <v>2333</v>
      </c>
      <c r="J788" s="428">
        <v>85.0</v>
      </c>
      <c r="K788" s="428">
        <v>100.0</v>
      </c>
      <c r="L788" s="428">
        <v>115.0</v>
      </c>
      <c r="M788" s="226" t="s">
        <v>5673</v>
      </c>
      <c r="N788" s="226" t="s">
        <v>5674</v>
      </c>
      <c r="O788" s="226">
        <v>24.0</v>
      </c>
      <c r="P788" s="226" t="s">
        <v>2083</v>
      </c>
      <c r="Q788" s="428" t="s">
        <v>209</v>
      </c>
      <c r="R788" s="439"/>
      <c r="S788" s="413"/>
      <c r="T788" s="225"/>
      <c r="U788" s="225"/>
      <c r="V788" s="225"/>
      <c r="W788" s="225"/>
      <c r="X788" s="225"/>
      <c r="Y788" s="225"/>
      <c r="Z788" s="225"/>
    </row>
    <row r="789">
      <c r="A789" s="427" t="s">
        <v>5675</v>
      </c>
      <c r="B789" s="427" t="s">
        <v>775</v>
      </c>
      <c r="C789" s="427" t="s">
        <v>5676</v>
      </c>
      <c r="D789" s="226" t="s">
        <v>3660</v>
      </c>
      <c r="E789" s="226" t="s">
        <v>2084</v>
      </c>
      <c r="F789" s="226">
        <v>5600.0</v>
      </c>
      <c r="G789" s="226" t="s">
        <v>1771</v>
      </c>
      <c r="H789" s="226" t="s">
        <v>2106</v>
      </c>
      <c r="I789" s="226" t="s">
        <v>2333</v>
      </c>
      <c r="J789" s="428">
        <v>21.0</v>
      </c>
      <c r="K789" s="428">
        <v>25.0</v>
      </c>
      <c r="L789" s="428">
        <v>29.0</v>
      </c>
      <c r="M789" s="226" t="s">
        <v>5677</v>
      </c>
      <c r="N789" s="226" t="s">
        <v>5678</v>
      </c>
      <c r="O789" s="226">
        <v>24.0</v>
      </c>
      <c r="P789" s="226" t="s">
        <v>2083</v>
      </c>
      <c r="Q789" s="428" t="s">
        <v>209</v>
      </c>
      <c r="R789" s="439"/>
      <c r="S789" s="413"/>
      <c r="T789" s="225"/>
      <c r="U789" s="225"/>
      <c r="V789" s="225"/>
      <c r="W789" s="225"/>
      <c r="X789" s="225"/>
      <c r="Y789" s="225"/>
      <c r="Z789" s="225"/>
    </row>
    <row r="790">
      <c r="A790" s="427" t="s">
        <v>5679</v>
      </c>
      <c r="B790" s="427" t="s">
        <v>775</v>
      </c>
      <c r="C790" s="427" t="s">
        <v>5680</v>
      </c>
      <c r="D790" s="226" t="s">
        <v>3660</v>
      </c>
      <c r="E790" s="226" t="s">
        <v>2084</v>
      </c>
      <c r="F790" s="226">
        <v>5600.0</v>
      </c>
      <c r="G790" s="226" t="s">
        <v>1771</v>
      </c>
      <c r="H790" s="226" t="s">
        <v>2106</v>
      </c>
      <c r="I790" s="226" t="s">
        <v>2333</v>
      </c>
      <c r="J790" s="428">
        <v>65.0</v>
      </c>
      <c r="K790" s="428">
        <v>75.0</v>
      </c>
      <c r="L790" s="428">
        <v>85.0</v>
      </c>
      <c r="M790" s="226" t="s">
        <v>5681</v>
      </c>
      <c r="N790" s="226" t="s">
        <v>5682</v>
      </c>
      <c r="O790" s="226">
        <v>24.0</v>
      </c>
      <c r="P790" s="226" t="s">
        <v>2083</v>
      </c>
      <c r="Q790" s="428" t="s">
        <v>209</v>
      </c>
      <c r="R790" s="439"/>
      <c r="S790" s="413"/>
      <c r="T790" s="225"/>
      <c r="U790" s="225"/>
      <c r="V790" s="225"/>
      <c r="W790" s="225"/>
      <c r="X790" s="225"/>
      <c r="Y790" s="225"/>
      <c r="Z790" s="225"/>
    </row>
    <row r="791">
      <c r="A791" s="427" t="s">
        <v>5683</v>
      </c>
      <c r="B791" s="427" t="s">
        <v>775</v>
      </c>
      <c r="C791" s="427" t="s">
        <v>5684</v>
      </c>
      <c r="D791" s="226" t="s">
        <v>3660</v>
      </c>
      <c r="E791" s="226" t="s">
        <v>2084</v>
      </c>
      <c r="F791" s="226">
        <v>5600.0</v>
      </c>
      <c r="G791" s="226" t="s">
        <v>1771</v>
      </c>
      <c r="H791" s="226" t="s">
        <v>2106</v>
      </c>
      <c r="I791" s="226" t="s">
        <v>2333</v>
      </c>
      <c r="J791" s="428">
        <v>130.0</v>
      </c>
      <c r="K791" s="428">
        <v>150.0</v>
      </c>
      <c r="L791" s="428">
        <v>170.0</v>
      </c>
      <c r="M791" s="226" t="s">
        <v>5685</v>
      </c>
      <c r="N791" s="226" t="s">
        <v>5686</v>
      </c>
      <c r="O791" s="226">
        <v>24.0</v>
      </c>
      <c r="P791" s="226" t="s">
        <v>2083</v>
      </c>
      <c r="Q791" s="428" t="s">
        <v>209</v>
      </c>
      <c r="R791" s="439"/>
      <c r="S791" s="413"/>
      <c r="T791" s="225"/>
      <c r="U791" s="225"/>
      <c r="V791" s="225"/>
      <c r="W791" s="225"/>
      <c r="X791" s="225"/>
      <c r="Y791" s="225"/>
      <c r="Z791" s="225"/>
    </row>
    <row r="792">
      <c r="A792" s="427" t="s">
        <v>5688</v>
      </c>
      <c r="B792" s="427" t="s">
        <v>775</v>
      </c>
      <c r="C792" s="427" t="s">
        <v>5689</v>
      </c>
      <c r="D792" s="226" t="s">
        <v>3660</v>
      </c>
      <c r="E792" s="226" t="s">
        <v>2084</v>
      </c>
      <c r="F792" s="226">
        <v>5600.0</v>
      </c>
      <c r="G792" s="226" t="s">
        <v>1771</v>
      </c>
      <c r="H792" s="226" t="s">
        <v>2106</v>
      </c>
      <c r="I792" s="226" t="s">
        <v>2333</v>
      </c>
      <c r="J792" s="428">
        <v>65.0</v>
      </c>
      <c r="K792" s="428">
        <v>75.0</v>
      </c>
      <c r="L792" s="428">
        <v>85.0</v>
      </c>
      <c r="M792" s="226" t="s">
        <v>5690</v>
      </c>
      <c r="N792" s="226" t="s">
        <v>5691</v>
      </c>
      <c r="O792" s="226">
        <v>24.0</v>
      </c>
      <c r="P792" s="226" t="s">
        <v>2083</v>
      </c>
      <c r="Q792" s="428" t="s">
        <v>209</v>
      </c>
      <c r="R792" s="439"/>
      <c r="S792" s="413"/>
      <c r="T792" s="225"/>
      <c r="U792" s="225"/>
      <c r="V792" s="225"/>
      <c r="W792" s="225"/>
      <c r="X792" s="225"/>
      <c r="Y792" s="225"/>
      <c r="Z792" s="225"/>
    </row>
    <row r="793">
      <c r="A793" s="427" t="s">
        <v>5693</v>
      </c>
      <c r="B793" s="427" t="s">
        <v>775</v>
      </c>
      <c r="C793" s="427" t="s">
        <v>5694</v>
      </c>
      <c r="D793" s="226" t="s">
        <v>2381</v>
      </c>
      <c r="E793" s="226" t="s">
        <v>2084</v>
      </c>
      <c r="F793" s="226">
        <v>5600.0</v>
      </c>
      <c r="G793" s="226" t="s">
        <v>1771</v>
      </c>
      <c r="H793" s="226" t="s">
        <v>2106</v>
      </c>
      <c r="I793" s="226" t="s">
        <v>2333</v>
      </c>
      <c r="J793" s="428">
        <v>1500.0</v>
      </c>
      <c r="K793" s="428">
        <v>2200.0</v>
      </c>
      <c r="L793" s="428">
        <v>3200.0</v>
      </c>
      <c r="M793" s="226" t="s">
        <v>5695</v>
      </c>
      <c r="N793" s="375"/>
      <c r="O793" s="375"/>
      <c r="P793" s="226" t="s">
        <v>2083</v>
      </c>
      <c r="Q793" s="428" t="s">
        <v>222</v>
      </c>
      <c r="R793" s="439"/>
      <c r="S793" s="413"/>
      <c r="T793" s="225"/>
      <c r="U793" s="225"/>
      <c r="V793" s="225"/>
      <c r="W793" s="225"/>
      <c r="X793" s="225"/>
      <c r="Y793" s="225"/>
      <c r="Z793" s="225"/>
    </row>
    <row r="794">
      <c r="A794" s="427" t="s">
        <v>5696</v>
      </c>
      <c r="B794" s="427" t="s">
        <v>1087</v>
      </c>
      <c r="C794" s="427" t="s">
        <v>5698</v>
      </c>
      <c r="D794" s="226" t="s">
        <v>3407</v>
      </c>
      <c r="E794" s="226" t="s">
        <v>2084</v>
      </c>
      <c r="F794" s="226">
        <v>5600.0</v>
      </c>
      <c r="G794" s="226" t="s">
        <v>1771</v>
      </c>
      <c r="H794" s="226" t="s">
        <v>2106</v>
      </c>
      <c r="I794" s="226" t="s">
        <v>2333</v>
      </c>
      <c r="J794" s="428">
        <v>850.0</v>
      </c>
      <c r="K794" s="428">
        <v>1000.0</v>
      </c>
      <c r="L794" s="428">
        <v>1150.0</v>
      </c>
      <c r="M794" s="226" t="s">
        <v>5699</v>
      </c>
      <c r="N794" s="226" t="s">
        <v>5701</v>
      </c>
      <c r="O794" s="226">
        <v>336.0</v>
      </c>
      <c r="P794" s="226" t="s">
        <v>2083</v>
      </c>
      <c r="Q794" s="428" t="s">
        <v>209</v>
      </c>
      <c r="R794" s="439"/>
      <c r="S794" s="413"/>
      <c r="T794" s="225"/>
      <c r="U794" s="225"/>
      <c r="V794" s="225"/>
      <c r="W794" s="225"/>
      <c r="X794" s="225"/>
      <c r="Y794" s="225"/>
      <c r="Z794" s="225"/>
    </row>
    <row r="795">
      <c r="A795" s="427" t="s">
        <v>5702</v>
      </c>
      <c r="B795" s="427" t="s">
        <v>1087</v>
      </c>
      <c r="C795" s="427" t="s">
        <v>5703</v>
      </c>
      <c r="D795" s="226" t="s">
        <v>3407</v>
      </c>
      <c r="E795" s="226" t="s">
        <v>2084</v>
      </c>
      <c r="F795" s="226">
        <v>5600.0</v>
      </c>
      <c r="G795" s="226" t="s">
        <v>1771</v>
      </c>
      <c r="H795" s="226" t="s">
        <v>2106</v>
      </c>
      <c r="I795" s="226" t="s">
        <v>2333</v>
      </c>
      <c r="J795" s="428">
        <v>340.0</v>
      </c>
      <c r="K795" s="428">
        <v>400.0</v>
      </c>
      <c r="L795" s="428">
        <v>460.0</v>
      </c>
      <c r="M795" s="226" t="s">
        <v>5704</v>
      </c>
      <c r="N795" s="226" t="s">
        <v>5705</v>
      </c>
      <c r="O795" s="226">
        <v>336.0</v>
      </c>
      <c r="P795" s="226" t="s">
        <v>2083</v>
      </c>
      <c r="Q795" s="428" t="s">
        <v>209</v>
      </c>
      <c r="R795" s="439"/>
      <c r="S795" s="413"/>
      <c r="T795" s="225"/>
      <c r="U795" s="225"/>
      <c r="V795" s="225"/>
      <c r="W795" s="225"/>
      <c r="X795" s="225"/>
      <c r="Y795" s="225"/>
      <c r="Z795" s="225"/>
    </row>
    <row r="796">
      <c r="A796" s="427" t="s">
        <v>5707</v>
      </c>
      <c r="B796" s="427" t="s">
        <v>1087</v>
      </c>
      <c r="C796" s="427" t="s">
        <v>5708</v>
      </c>
      <c r="D796" s="226" t="s">
        <v>3302</v>
      </c>
      <c r="E796" s="226" t="s">
        <v>84</v>
      </c>
      <c r="F796" s="226">
        <v>5600.0</v>
      </c>
      <c r="G796" s="226" t="s">
        <v>1771</v>
      </c>
      <c r="H796" s="226" t="s">
        <v>2106</v>
      </c>
      <c r="I796" s="226" t="s">
        <v>2333</v>
      </c>
      <c r="J796" s="428">
        <v>700.0</v>
      </c>
      <c r="K796" s="428">
        <v>850.0</v>
      </c>
      <c r="L796" s="428">
        <v>1050.0</v>
      </c>
      <c r="M796" s="226" t="s">
        <v>5709</v>
      </c>
      <c r="N796" s="375"/>
      <c r="O796" s="375"/>
      <c r="P796" s="226" t="s">
        <v>2083</v>
      </c>
      <c r="Q796" s="428" t="s">
        <v>306</v>
      </c>
      <c r="R796" s="439"/>
      <c r="S796" s="413"/>
      <c r="T796" s="225"/>
      <c r="U796" s="225"/>
      <c r="V796" s="225"/>
      <c r="W796" s="225"/>
      <c r="X796" s="225"/>
      <c r="Y796" s="225"/>
      <c r="Z796" s="225"/>
    </row>
    <row r="797">
      <c r="A797" s="427" t="s">
        <v>5711</v>
      </c>
      <c r="B797" s="427" t="s">
        <v>1087</v>
      </c>
      <c r="C797" s="427" t="s">
        <v>5712</v>
      </c>
      <c r="D797" s="226" t="s">
        <v>3407</v>
      </c>
      <c r="E797" s="226" t="s">
        <v>2084</v>
      </c>
      <c r="F797" s="226">
        <v>5600.0</v>
      </c>
      <c r="G797" s="226" t="s">
        <v>1771</v>
      </c>
      <c r="H797" s="226" t="s">
        <v>2106</v>
      </c>
      <c r="I797" s="226" t="s">
        <v>2333</v>
      </c>
      <c r="J797" s="428">
        <v>425.0</v>
      </c>
      <c r="K797" s="428">
        <v>500.0</v>
      </c>
      <c r="L797" s="428">
        <v>575.0</v>
      </c>
      <c r="M797" s="226" t="s">
        <v>5714</v>
      </c>
      <c r="N797" s="226" t="s">
        <v>5715</v>
      </c>
      <c r="O797" s="226">
        <v>336.0</v>
      </c>
      <c r="P797" s="226" t="s">
        <v>2083</v>
      </c>
      <c r="Q797" s="428" t="s">
        <v>209</v>
      </c>
      <c r="R797" s="439"/>
      <c r="S797" s="413"/>
      <c r="T797" s="225"/>
      <c r="U797" s="225"/>
      <c r="V797" s="225"/>
      <c r="W797" s="225"/>
      <c r="X797" s="225"/>
      <c r="Y797" s="225"/>
      <c r="Z797" s="225"/>
    </row>
    <row r="798">
      <c r="A798" s="427" t="s">
        <v>5717</v>
      </c>
      <c r="B798" s="427" t="s">
        <v>4946</v>
      </c>
      <c r="C798" s="427" t="s">
        <v>5718</v>
      </c>
      <c r="D798" s="226" t="s">
        <v>3407</v>
      </c>
      <c r="E798" s="226" t="s">
        <v>2084</v>
      </c>
      <c r="F798" s="226">
        <v>5600.0</v>
      </c>
      <c r="G798" s="226" t="s">
        <v>1771</v>
      </c>
      <c r="H798" s="226" t="s">
        <v>2106</v>
      </c>
      <c r="I798" s="226" t="s">
        <v>2333</v>
      </c>
      <c r="J798" s="428">
        <v>5.0</v>
      </c>
      <c r="K798" s="428">
        <v>6.0</v>
      </c>
      <c r="L798" s="428">
        <v>7.0</v>
      </c>
      <c r="M798" s="226" t="s">
        <v>5720</v>
      </c>
      <c r="N798" s="226" t="s">
        <v>5722</v>
      </c>
      <c r="O798" s="226">
        <v>48.0</v>
      </c>
      <c r="P798" s="226" t="s">
        <v>2083</v>
      </c>
      <c r="Q798" s="428" t="s">
        <v>209</v>
      </c>
      <c r="R798" s="439"/>
      <c r="S798" s="413"/>
      <c r="T798" s="225"/>
      <c r="U798" s="225"/>
      <c r="V798" s="225"/>
      <c r="W798" s="225"/>
      <c r="X798" s="225"/>
      <c r="Y798" s="225"/>
      <c r="Z798" s="225"/>
    </row>
    <row r="799">
      <c r="A799" s="427" t="s">
        <v>5723</v>
      </c>
      <c r="B799" s="427" t="s">
        <v>4946</v>
      </c>
      <c r="C799" s="427" t="s">
        <v>5724</v>
      </c>
      <c r="D799" s="226" t="s">
        <v>3407</v>
      </c>
      <c r="E799" s="226" t="s">
        <v>2084</v>
      </c>
      <c r="F799" s="226">
        <v>5600.0</v>
      </c>
      <c r="G799" s="226" t="s">
        <v>1771</v>
      </c>
      <c r="H799" s="226" t="s">
        <v>2106</v>
      </c>
      <c r="I799" s="226" t="s">
        <v>2333</v>
      </c>
      <c r="J799" s="428">
        <v>8.0</v>
      </c>
      <c r="K799" s="428">
        <v>10.0</v>
      </c>
      <c r="L799" s="428">
        <v>12.0</v>
      </c>
      <c r="M799" s="226" t="s">
        <v>5727</v>
      </c>
      <c r="N799" s="226" t="s">
        <v>5729</v>
      </c>
      <c r="O799" s="226">
        <v>48.0</v>
      </c>
      <c r="P799" s="226" t="s">
        <v>2083</v>
      </c>
      <c r="Q799" s="428" t="s">
        <v>209</v>
      </c>
      <c r="R799" s="439"/>
      <c r="S799" s="413"/>
      <c r="T799" s="225"/>
      <c r="U799" s="225"/>
      <c r="V799" s="225"/>
      <c r="W799" s="225"/>
      <c r="X799" s="225"/>
      <c r="Y799" s="225"/>
      <c r="Z799" s="225"/>
    </row>
    <row r="800">
      <c r="A800" s="427" t="s">
        <v>5730</v>
      </c>
      <c r="B800" s="427" t="s">
        <v>4946</v>
      </c>
      <c r="C800" s="427" t="s">
        <v>5731</v>
      </c>
      <c r="D800" s="226" t="s">
        <v>3407</v>
      </c>
      <c r="E800" s="226" t="s">
        <v>2084</v>
      </c>
      <c r="F800" s="226">
        <v>5600.0</v>
      </c>
      <c r="G800" s="226" t="s">
        <v>1771</v>
      </c>
      <c r="H800" s="226" t="s">
        <v>2106</v>
      </c>
      <c r="I800" s="226" t="s">
        <v>2333</v>
      </c>
      <c r="J800" s="428">
        <v>13.0</v>
      </c>
      <c r="K800" s="428">
        <v>15.0</v>
      </c>
      <c r="L800" s="428">
        <v>17.0</v>
      </c>
      <c r="M800" s="226" t="s">
        <v>5733</v>
      </c>
      <c r="N800" s="226" t="s">
        <v>5734</v>
      </c>
      <c r="O800" s="226">
        <v>48.0</v>
      </c>
      <c r="P800" s="226" t="s">
        <v>2083</v>
      </c>
      <c r="Q800" s="428" t="s">
        <v>209</v>
      </c>
      <c r="R800" s="439"/>
      <c r="S800" s="413"/>
      <c r="T800" s="225"/>
      <c r="U800" s="225"/>
      <c r="V800" s="225"/>
      <c r="W800" s="225"/>
      <c r="X800" s="225"/>
      <c r="Y800" s="225"/>
      <c r="Z800" s="225"/>
    </row>
    <row r="801">
      <c r="A801" s="427" t="s">
        <v>5736</v>
      </c>
      <c r="B801" s="427" t="s">
        <v>4946</v>
      </c>
      <c r="C801" s="427" t="s">
        <v>5737</v>
      </c>
      <c r="D801" s="226" t="s">
        <v>3407</v>
      </c>
      <c r="E801" s="226" t="s">
        <v>2084</v>
      </c>
      <c r="F801" s="226">
        <v>5600.0</v>
      </c>
      <c r="G801" s="226" t="s">
        <v>1771</v>
      </c>
      <c r="H801" s="226" t="s">
        <v>2106</v>
      </c>
      <c r="I801" s="226" t="s">
        <v>2333</v>
      </c>
      <c r="J801" s="428">
        <v>4.25</v>
      </c>
      <c r="K801" s="428">
        <v>5.12</v>
      </c>
      <c r="L801" s="428">
        <v>6.0</v>
      </c>
      <c r="M801" s="226" t="s">
        <v>5739</v>
      </c>
      <c r="N801" s="226" t="s">
        <v>5741</v>
      </c>
      <c r="O801" s="226">
        <v>48.0</v>
      </c>
      <c r="P801" s="226" t="s">
        <v>2083</v>
      </c>
      <c r="Q801" s="428" t="s">
        <v>209</v>
      </c>
      <c r="R801" s="439"/>
      <c r="S801" s="413"/>
      <c r="T801" s="225"/>
      <c r="U801" s="225"/>
      <c r="V801" s="225"/>
      <c r="W801" s="225"/>
      <c r="X801" s="225"/>
      <c r="Y801" s="225"/>
      <c r="Z801" s="225"/>
    </row>
    <row r="802">
      <c r="A802" s="427" t="s">
        <v>5742</v>
      </c>
      <c r="B802" s="427" t="s">
        <v>4977</v>
      </c>
      <c r="C802" s="427" t="s">
        <v>5743</v>
      </c>
      <c r="D802" s="226" t="s">
        <v>5335</v>
      </c>
      <c r="E802" s="226" t="s">
        <v>2084</v>
      </c>
      <c r="F802" s="226">
        <v>5600.0</v>
      </c>
      <c r="G802" s="226" t="s">
        <v>1771</v>
      </c>
      <c r="H802" s="226" t="s">
        <v>2106</v>
      </c>
      <c r="I802" s="226" t="s">
        <v>2333</v>
      </c>
      <c r="J802" s="428">
        <v>210.0</v>
      </c>
      <c r="K802" s="428">
        <v>250.0</v>
      </c>
      <c r="L802" s="428">
        <v>290.0</v>
      </c>
      <c r="M802" s="226" t="s">
        <v>5745</v>
      </c>
      <c r="N802" s="226" t="s">
        <v>5746</v>
      </c>
      <c r="O802" s="226">
        <v>72.0</v>
      </c>
      <c r="P802" s="226" t="s">
        <v>2083</v>
      </c>
      <c r="Q802" s="428" t="s">
        <v>209</v>
      </c>
      <c r="R802" s="439"/>
      <c r="S802" s="413"/>
      <c r="T802" s="225"/>
      <c r="U802" s="225"/>
      <c r="V802" s="225"/>
      <c r="W802" s="225"/>
      <c r="X802" s="225"/>
      <c r="Y802" s="225"/>
      <c r="Z802" s="225"/>
    </row>
    <row r="803">
      <c r="A803" s="427" t="s">
        <v>5748</v>
      </c>
      <c r="B803" s="427" t="s">
        <v>4977</v>
      </c>
      <c r="C803" s="427" t="s">
        <v>5749</v>
      </c>
      <c r="D803" s="226" t="s">
        <v>5335</v>
      </c>
      <c r="E803" s="226" t="s">
        <v>2084</v>
      </c>
      <c r="F803" s="226">
        <v>5600.0</v>
      </c>
      <c r="G803" s="226" t="s">
        <v>1771</v>
      </c>
      <c r="H803" s="226" t="s">
        <v>2106</v>
      </c>
      <c r="I803" s="226" t="s">
        <v>2333</v>
      </c>
      <c r="J803" s="428">
        <v>21.0</v>
      </c>
      <c r="K803" s="428">
        <v>25.0</v>
      </c>
      <c r="L803" s="428">
        <v>29.0</v>
      </c>
      <c r="M803" s="226" t="s">
        <v>5750</v>
      </c>
      <c r="N803" s="226" t="s">
        <v>5751</v>
      </c>
      <c r="O803" s="226">
        <v>72.0</v>
      </c>
      <c r="P803" s="226" t="s">
        <v>2083</v>
      </c>
      <c r="Q803" s="428" t="s">
        <v>209</v>
      </c>
      <c r="R803" s="439"/>
      <c r="S803" s="413"/>
      <c r="T803" s="225"/>
      <c r="U803" s="225"/>
      <c r="V803" s="225"/>
      <c r="W803" s="225"/>
      <c r="X803" s="225"/>
      <c r="Y803" s="225"/>
      <c r="Z803" s="225"/>
    </row>
    <row r="804">
      <c r="A804" s="427" t="s">
        <v>5753</v>
      </c>
      <c r="B804" s="427" t="s">
        <v>4977</v>
      </c>
      <c r="C804" s="427" t="s">
        <v>5754</v>
      </c>
      <c r="D804" s="226" t="s">
        <v>2451</v>
      </c>
      <c r="E804" s="226" t="s">
        <v>84</v>
      </c>
      <c r="F804" s="226">
        <v>5600.0</v>
      </c>
      <c r="G804" s="226" t="s">
        <v>1771</v>
      </c>
      <c r="H804" s="226" t="s">
        <v>2106</v>
      </c>
      <c r="I804" s="226" t="s">
        <v>2333</v>
      </c>
      <c r="J804" s="428">
        <v>1500.0</v>
      </c>
      <c r="K804" s="428">
        <v>2200.0</v>
      </c>
      <c r="L804" s="428">
        <v>3200.0</v>
      </c>
      <c r="M804" s="226" t="s">
        <v>3688</v>
      </c>
      <c r="N804" s="375"/>
      <c r="O804" s="375"/>
      <c r="P804" s="226" t="s">
        <v>2083</v>
      </c>
      <c r="Q804" s="428" t="s">
        <v>222</v>
      </c>
      <c r="R804" s="439"/>
      <c r="S804" s="413"/>
      <c r="T804" s="225"/>
      <c r="U804" s="225"/>
      <c r="V804" s="225"/>
      <c r="W804" s="225"/>
      <c r="X804" s="225"/>
      <c r="Y804" s="225"/>
      <c r="Z804" s="225"/>
    </row>
    <row r="805">
      <c r="A805" s="427" t="s">
        <v>5756</v>
      </c>
      <c r="B805" s="427" t="s">
        <v>4977</v>
      </c>
      <c r="C805" s="427" t="s">
        <v>5757</v>
      </c>
      <c r="D805" s="226" t="s">
        <v>3407</v>
      </c>
      <c r="E805" s="226" t="s">
        <v>2084</v>
      </c>
      <c r="F805" s="226">
        <v>5600.0</v>
      </c>
      <c r="G805" s="226" t="s">
        <v>1771</v>
      </c>
      <c r="H805" s="226" t="s">
        <v>2106</v>
      </c>
      <c r="I805" s="226" t="s">
        <v>2333</v>
      </c>
      <c r="J805" s="428">
        <v>350.0</v>
      </c>
      <c r="K805" s="428">
        <v>450.0</v>
      </c>
      <c r="L805" s="428">
        <v>600.0</v>
      </c>
      <c r="M805" s="226" t="s">
        <v>5758</v>
      </c>
      <c r="N805" s="375"/>
      <c r="O805" s="375"/>
      <c r="P805" s="226" t="s">
        <v>2083</v>
      </c>
      <c r="Q805" s="428" t="s">
        <v>374</v>
      </c>
      <c r="R805" s="439"/>
      <c r="S805" s="413"/>
      <c r="T805" s="225"/>
      <c r="U805" s="225"/>
      <c r="V805" s="225"/>
      <c r="W805" s="225"/>
      <c r="X805" s="225"/>
      <c r="Y805" s="225"/>
      <c r="Z805" s="225"/>
    </row>
    <row r="806">
      <c r="A806" s="427" t="s">
        <v>5760</v>
      </c>
      <c r="B806" s="427" t="s">
        <v>4977</v>
      </c>
      <c r="C806" s="427" t="s">
        <v>5761</v>
      </c>
      <c r="D806" s="226" t="s">
        <v>5335</v>
      </c>
      <c r="E806" s="226" t="s">
        <v>2084</v>
      </c>
      <c r="F806" s="226">
        <v>5600.0</v>
      </c>
      <c r="G806" s="226" t="s">
        <v>1771</v>
      </c>
      <c r="H806" s="226" t="s">
        <v>2106</v>
      </c>
      <c r="I806" s="226" t="s">
        <v>2333</v>
      </c>
      <c r="J806" s="428">
        <v>65.0</v>
      </c>
      <c r="K806" s="428">
        <v>75.0</v>
      </c>
      <c r="L806" s="428">
        <v>85.0</v>
      </c>
      <c r="M806" s="226" t="s">
        <v>5762</v>
      </c>
      <c r="N806" s="226" t="s">
        <v>5763</v>
      </c>
      <c r="O806" s="226">
        <v>72.0</v>
      </c>
      <c r="P806" s="226" t="s">
        <v>2083</v>
      </c>
      <c r="Q806" s="428" t="s">
        <v>209</v>
      </c>
      <c r="R806" s="439"/>
      <c r="S806" s="413"/>
      <c r="T806" s="225"/>
      <c r="U806" s="225"/>
      <c r="V806" s="225"/>
      <c r="W806" s="225"/>
      <c r="X806" s="225"/>
      <c r="Y806" s="225"/>
      <c r="Z806" s="225"/>
    </row>
    <row r="807">
      <c r="A807" s="427" t="s">
        <v>5764</v>
      </c>
      <c r="B807" s="427" t="s">
        <v>5006</v>
      </c>
      <c r="C807" s="427" t="s">
        <v>5765</v>
      </c>
      <c r="D807" s="226" t="s">
        <v>3407</v>
      </c>
      <c r="E807" s="226" t="s">
        <v>2084</v>
      </c>
      <c r="F807" s="226">
        <v>5600.0</v>
      </c>
      <c r="G807" s="226" t="s">
        <v>1771</v>
      </c>
      <c r="H807" s="226" t="s">
        <v>2106</v>
      </c>
      <c r="I807" s="226" t="s">
        <v>2333</v>
      </c>
      <c r="J807" s="428">
        <v>120.0</v>
      </c>
      <c r="K807" s="428">
        <v>150.0</v>
      </c>
      <c r="L807" s="428">
        <v>190.0</v>
      </c>
      <c r="M807" s="226" t="s">
        <v>5766</v>
      </c>
      <c r="N807" s="375"/>
      <c r="O807" s="375"/>
      <c r="P807" s="226" t="s">
        <v>2083</v>
      </c>
      <c r="Q807" s="428" t="s">
        <v>256</v>
      </c>
      <c r="R807" s="439"/>
      <c r="S807" s="413"/>
      <c r="T807" s="225"/>
      <c r="U807" s="225"/>
      <c r="V807" s="225"/>
      <c r="W807" s="225"/>
      <c r="X807" s="225"/>
      <c r="Y807" s="225"/>
      <c r="Z807" s="225"/>
    </row>
    <row r="808">
      <c r="A808" s="427" t="s">
        <v>5767</v>
      </c>
      <c r="B808" s="427" t="s">
        <v>5006</v>
      </c>
      <c r="C808" s="427" t="s">
        <v>3607</v>
      </c>
      <c r="D808" s="226" t="s">
        <v>3407</v>
      </c>
      <c r="E808" s="226" t="s">
        <v>2084</v>
      </c>
      <c r="F808" s="226">
        <v>5600.0</v>
      </c>
      <c r="G808" s="226" t="s">
        <v>1771</v>
      </c>
      <c r="H808" s="226" t="s">
        <v>2106</v>
      </c>
      <c r="I808" s="226" t="s">
        <v>2333</v>
      </c>
      <c r="J808" s="439"/>
      <c r="K808" s="439"/>
      <c r="L808" s="439"/>
      <c r="M808" s="226" t="s">
        <v>3608</v>
      </c>
      <c r="N808" s="375"/>
      <c r="O808" s="375"/>
      <c r="P808" s="226" t="s">
        <v>2083</v>
      </c>
      <c r="Q808" s="428" t="s">
        <v>222</v>
      </c>
      <c r="R808" s="439"/>
      <c r="S808" s="413"/>
      <c r="T808" s="225"/>
      <c r="U808" s="225"/>
      <c r="V808" s="225"/>
      <c r="W808" s="225"/>
      <c r="X808" s="225"/>
      <c r="Y808" s="225"/>
      <c r="Z808" s="225"/>
    </row>
    <row r="809">
      <c r="A809" s="427" t="s">
        <v>5769</v>
      </c>
      <c r="B809" s="427" t="s">
        <v>5006</v>
      </c>
      <c r="C809" s="427" t="s">
        <v>4032</v>
      </c>
      <c r="D809" s="226" t="s">
        <v>3407</v>
      </c>
      <c r="E809" s="226" t="s">
        <v>2084</v>
      </c>
      <c r="F809" s="226">
        <v>5600.0</v>
      </c>
      <c r="G809" s="226" t="s">
        <v>1771</v>
      </c>
      <c r="H809" s="226" t="s">
        <v>2106</v>
      </c>
      <c r="I809" s="226" t="s">
        <v>2333</v>
      </c>
      <c r="J809" s="428">
        <v>3.4</v>
      </c>
      <c r="K809" s="428">
        <v>4.0</v>
      </c>
      <c r="L809" s="428">
        <v>4.6</v>
      </c>
      <c r="M809" s="226" t="s">
        <v>4033</v>
      </c>
      <c r="N809" s="226" t="s">
        <v>5771</v>
      </c>
      <c r="O809" s="226">
        <v>168.0</v>
      </c>
      <c r="P809" s="226" t="s">
        <v>2083</v>
      </c>
      <c r="Q809" s="428" t="s">
        <v>222</v>
      </c>
      <c r="R809" s="428" t="s">
        <v>5772</v>
      </c>
      <c r="S809" s="413"/>
      <c r="T809" s="225"/>
      <c r="U809" s="225"/>
      <c r="V809" s="225"/>
      <c r="W809" s="225"/>
      <c r="X809" s="225"/>
      <c r="Y809" s="225"/>
      <c r="Z809" s="225"/>
    </row>
    <row r="810">
      <c r="A810" s="427" t="s">
        <v>5773</v>
      </c>
      <c r="B810" s="427" t="s">
        <v>5006</v>
      </c>
      <c r="C810" s="427" t="s">
        <v>5774</v>
      </c>
      <c r="D810" s="226" t="s">
        <v>3407</v>
      </c>
      <c r="E810" s="226" t="s">
        <v>2084</v>
      </c>
      <c r="F810" s="226">
        <v>5600.0</v>
      </c>
      <c r="G810" s="226" t="s">
        <v>1771</v>
      </c>
      <c r="H810" s="226" t="s">
        <v>2106</v>
      </c>
      <c r="I810" s="226" t="s">
        <v>2333</v>
      </c>
      <c r="J810" s="428">
        <v>65.0</v>
      </c>
      <c r="K810" s="428">
        <v>75.0</v>
      </c>
      <c r="L810" s="428">
        <v>85.0</v>
      </c>
      <c r="M810" s="226" t="s">
        <v>5776</v>
      </c>
      <c r="N810" s="226" t="s">
        <v>5777</v>
      </c>
      <c r="O810" s="226">
        <v>48.0</v>
      </c>
      <c r="P810" s="226" t="s">
        <v>2083</v>
      </c>
      <c r="Q810" s="428" t="s">
        <v>222</v>
      </c>
      <c r="R810" s="439"/>
      <c r="S810" s="413"/>
      <c r="T810" s="225"/>
      <c r="U810" s="225"/>
      <c r="V810" s="225"/>
      <c r="W810" s="225"/>
      <c r="X810" s="225"/>
      <c r="Y810" s="225"/>
      <c r="Z810" s="225"/>
    </row>
    <row r="811">
      <c r="A811" s="427" t="s">
        <v>5778</v>
      </c>
      <c r="B811" s="427" t="s">
        <v>5006</v>
      </c>
      <c r="C811" s="427" t="s">
        <v>5779</v>
      </c>
      <c r="D811" s="226" t="s">
        <v>3407</v>
      </c>
      <c r="E811" s="226" t="s">
        <v>2084</v>
      </c>
      <c r="F811" s="226">
        <v>5600.0</v>
      </c>
      <c r="G811" s="226" t="s">
        <v>1771</v>
      </c>
      <c r="H811" s="226" t="s">
        <v>2106</v>
      </c>
      <c r="I811" s="226" t="s">
        <v>2333</v>
      </c>
      <c r="J811" s="428">
        <v>150.0</v>
      </c>
      <c r="K811" s="428">
        <v>175.0</v>
      </c>
      <c r="L811" s="428">
        <v>200.0</v>
      </c>
      <c r="M811" s="226" t="s">
        <v>5781</v>
      </c>
      <c r="N811" s="226" t="s">
        <v>5782</v>
      </c>
      <c r="O811" s="226">
        <v>48.0</v>
      </c>
      <c r="P811" s="226" t="s">
        <v>2083</v>
      </c>
      <c r="Q811" s="428" t="s">
        <v>222</v>
      </c>
      <c r="R811" s="439"/>
      <c r="S811" s="413"/>
      <c r="T811" s="225"/>
      <c r="U811" s="225"/>
      <c r="V811" s="225"/>
      <c r="W811" s="225"/>
      <c r="X811" s="225"/>
      <c r="Y811" s="225"/>
      <c r="Z811" s="225"/>
    </row>
    <row r="812">
      <c r="A812" s="427" t="s">
        <v>5783</v>
      </c>
      <c r="B812" s="427" t="s">
        <v>5006</v>
      </c>
      <c r="C812" s="427" t="s">
        <v>5784</v>
      </c>
      <c r="D812" s="226" t="s">
        <v>3407</v>
      </c>
      <c r="E812" s="226" t="s">
        <v>2084</v>
      </c>
      <c r="F812" s="226">
        <v>5600.0</v>
      </c>
      <c r="G812" s="226" t="s">
        <v>1771</v>
      </c>
      <c r="H812" s="226" t="s">
        <v>2106</v>
      </c>
      <c r="I812" s="226" t="s">
        <v>2333</v>
      </c>
      <c r="J812" s="428">
        <v>105.0</v>
      </c>
      <c r="K812" s="428">
        <v>125.0</v>
      </c>
      <c r="L812" s="428">
        <v>145.0</v>
      </c>
      <c r="M812" s="226" t="s">
        <v>5786</v>
      </c>
      <c r="N812" s="226" t="s">
        <v>5787</v>
      </c>
      <c r="O812" s="226">
        <v>48.0</v>
      </c>
      <c r="P812" s="226" t="s">
        <v>2083</v>
      </c>
      <c r="Q812" s="428" t="s">
        <v>222</v>
      </c>
      <c r="R812" s="439"/>
      <c r="S812" s="413"/>
      <c r="T812" s="225"/>
      <c r="U812" s="225"/>
      <c r="V812" s="225"/>
      <c r="W812" s="225"/>
      <c r="X812" s="225"/>
      <c r="Y812" s="225"/>
      <c r="Z812" s="225"/>
    </row>
    <row r="813">
      <c r="A813" s="427" t="s">
        <v>5789</v>
      </c>
      <c r="B813" s="427" t="s">
        <v>5006</v>
      </c>
      <c r="C813" s="427" t="s">
        <v>3722</v>
      </c>
      <c r="D813" s="226" t="s">
        <v>3407</v>
      </c>
      <c r="E813" s="226" t="s">
        <v>2084</v>
      </c>
      <c r="F813" s="226">
        <v>5600.0</v>
      </c>
      <c r="G813" s="226" t="s">
        <v>1771</v>
      </c>
      <c r="H813" s="226" t="s">
        <v>2106</v>
      </c>
      <c r="I813" s="226" t="s">
        <v>2333</v>
      </c>
      <c r="J813" s="428">
        <v>130.0</v>
      </c>
      <c r="K813" s="428">
        <v>150.0</v>
      </c>
      <c r="L813" s="428">
        <v>170.0</v>
      </c>
      <c r="M813" s="226" t="s">
        <v>3723</v>
      </c>
      <c r="N813" s="375"/>
      <c r="O813" s="375"/>
      <c r="P813" s="226" t="s">
        <v>2083</v>
      </c>
      <c r="Q813" s="428" t="s">
        <v>222</v>
      </c>
      <c r="R813" s="439"/>
      <c r="S813" s="413"/>
      <c r="T813" s="225"/>
      <c r="U813" s="225"/>
      <c r="V813" s="225"/>
      <c r="W813" s="225"/>
      <c r="X813" s="225"/>
      <c r="Y813" s="225"/>
      <c r="Z813" s="225"/>
    </row>
    <row r="814">
      <c r="A814" s="427" t="s">
        <v>5791</v>
      </c>
      <c r="B814" s="427" t="s">
        <v>5006</v>
      </c>
      <c r="C814" s="427" t="s">
        <v>5792</v>
      </c>
      <c r="D814" s="226" t="s">
        <v>3407</v>
      </c>
      <c r="E814" s="226" t="s">
        <v>2084</v>
      </c>
      <c r="F814" s="226">
        <v>5600.0</v>
      </c>
      <c r="G814" s="226" t="s">
        <v>1771</v>
      </c>
      <c r="H814" s="226" t="s">
        <v>2106</v>
      </c>
      <c r="I814" s="226" t="s">
        <v>2333</v>
      </c>
      <c r="J814" s="428">
        <v>210.0</v>
      </c>
      <c r="K814" s="428">
        <v>250.0</v>
      </c>
      <c r="L814" s="428">
        <v>290.0</v>
      </c>
      <c r="M814" s="226" t="s">
        <v>5793</v>
      </c>
      <c r="N814" s="226" t="s">
        <v>5794</v>
      </c>
      <c r="O814" s="226">
        <v>336.0</v>
      </c>
      <c r="P814" s="226" t="s">
        <v>2083</v>
      </c>
      <c r="Q814" s="428" t="s">
        <v>222</v>
      </c>
      <c r="R814" s="439"/>
      <c r="S814" s="413"/>
      <c r="T814" s="225"/>
      <c r="U814" s="225"/>
      <c r="V814" s="225"/>
      <c r="W814" s="225"/>
      <c r="X814" s="225"/>
      <c r="Y814" s="225"/>
      <c r="Z814" s="225"/>
    </row>
    <row r="815">
      <c r="A815" s="427" t="s">
        <v>5795</v>
      </c>
      <c r="B815" s="427" t="s">
        <v>5006</v>
      </c>
      <c r="C815" s="427" t="s">
        <v>5796</v>
      </c>
      <c r="D815" s="226" t="s">
        <v>3407</v>
      </c>
      <c r="E815" s="226" t="s">
        <v>2084</v>
      </c>
      <c r="F815" s="226">
        <v>5600.0</v>
      </c>
      <c r="G815" s="226" t="s">
        <v>1771</v>
      </c>
      <c r="H815" s="226" t="s">
        <v>2106</v>
      </c>
      <c r="I815" s="226" t="s">
        <v>2333</v>
      </c>
      <c r="J815" s="428">
        <v>340.0</v>
      </c>
      <c r="K815" s="428">
        <v>400.0</v>
      </c>
      <c r="L815" s="428">
        <v>460.0</v>
      </c>
      <c r="M815" s="226" t="s">
        <v>5799</v>
      </c>
      <c r="N815" s="226" t="s">
        <v>5800</v>
      </c>
      <c r="O815" s="226">
        <v>336.0</v>
      </c>
      <c r="P815" s="226" t="s">
        <v>2083</v>
      </c>
      <c r="Q815" s="428" t="s">
        <v>222</v>
      </c>
      <c r="R815" s="439"/>
      <c r="S815" s="413"/>
      <c r="T815" s="225"/>
      <c r="U815" s="225"/>
      <c r="V815" s="225"/>
      <c r="W815" s="225"/>
      <c r="X815" s="225"/>
      <c r="Y815" s="225"/>
      <c r="Z815" s="225"/>
    </row>
    <row r="816">
      <c r="A816" s="427" t="s">
        <v>5802</v>
      </c>
      <c r="B816" s="427" t="s">
        <v>5026</v>
      </c>
      <c r="C816" s="427" t="s">
        <v>3596</v>
      </c>
      <c r="D816" s="226" t="s">
        <v>3407</v>
      </c>
      <c r="E816" s="226" t="s">
        <v>2084</v>
      </c>
      <c r="F816" s="226">
        <v>5600.0</v>
      </c>
      <c r="G816" s="226" t="s">
        <v>1771</v>
      </c>
      <c r="H816" s="226" t="s">
        <v>2106</v>
      </c>
      <c r="I816" s="226" t="s">
        <v>2333</v>
      </c>
      <c r="J816" s="428">
        <v>42.0</v>
      </c>
      <c r="K816" s="428">
        <v>48.5</v>
      </c>
      <c r="L816" s="428">
        <v>55.0</v>
      </c>
      <c r="M816" s="226" t="s">
        <v>3598</v>
      </c>
      <c r="N816" s="375"/>
      <c r="O816" s="375"/>
      <c r="P816" s="226" t="s">
        <v>2083</v>
      </c>
      <c r="Q816" s="428" t="s">
        <v>256</v>
      </c>
      <c r="R816" s="439"/>
      <c r="S816" s="413"/>
      <c r="T816" s="225"/>
      <c r="U816" s="225"/>
      <c r="V816" s="225"/>
      <c r="W816" s="225"/>
      <c r="X816" s="225"/>
      <c r="Y816" s="225"/>
      <c r="Z816" s="225"/>
    </row>
    <row r="817">
      <c r="A817" s="427" t="s">
        <v>5805</v>
      </c>
      <c r="B817" s="427" t="s">
        <v>5026</v>
      </c>
      <c r="C817" s="427" t="s">
        <v>3638</v>
      </c>
      <c r="D817" s="226" t="s">
        <v>3407</v>
      </c>
      <c r="E817" s="226" t="s">
        <v>2084</v>
      </c>
      <c r="F817" s="226">
        <v>5600.0</v>
      </c>
      <c r="G817" s="226" t="s">
        <v>1771</v>
      </c>
      <c r="H817" s="226" t="s">
        <v>2106</v>
      </c>
      <c r="I817" s="226" t="s">
        <v>2333</v>
      </c>
      <c r="J817" s="428">
        <v>150.0</v>
      </c>
      <c r="K817" s="428">
        <v>175.0</v>
      </c>
      <c r="L817" s="428">
        <v>200.0</v>
      </c>
      <c r="M817" s="226" t="s">
        <v>3639</v>
      </c>
      <c r="N817" s="375"/>
      <c r="O817" s="375"/>
      <c r="P817" s="226" t="s">
        <v>2083</v>
      </c>
      <c r="Q817" s="428" t="s">
        <v>256</v>
      </c>
      <c r="R817" s="439"/>
      <c r="S817" s="413"/>
      <c r="T817" s="225"/>
      <c r="U817" s="225"/>
      <c r="V817" s="225"/>
      <c r="W817" s="225"/>
      <c r="X817" s="225"/>
      <c r="Y817" s="225"/>
      <c r="Z817" s="225"/>
    </row>
    <row r="818">
      <c r="A818" s="427" t="s">
        <v>5807</v>
      </c>
      <c r="B818" s="427" t="s">
        <v>5026</v>
      </c>
      <c r="C818" s="427" t="s">
        <v>3663</v>
      </c>
      <c r="D818" s="226" t="s">
        <v>3407</v>
      </c>
      <c r="E818" s="226" t="s">
        <v>2084</v>
      </c>
      <c r="F818" s="226">
        <v>5600.0</v>
      </c>
      <c r="G818" s="226" t="s">
        <v>1771</v>
      </c>
      <c r="H818" s="226" t="s">
        <v>2106</v>
      </c>
      <c r="I818" s="226" t="s">
        <v>2333</v>
      </c>
      <c r="J818" s="428">
        <v>120.0</v>
      </c>
      <c r="K818" s="428">
        <v>150.0</v>
      </c>
      <c r="L818" s="428">
        <v>190.0</v>
      </c>
      <c r="M818" s="226" t="s">
        <v>3664</v>
      </c>
      <c r="N818" s="375"/>
      <c r="O818" s="375"/>
      <c r="P818" s="226" t="s">
        <v>2083</v>
      </c>
      <c r="Q818" s="428" t="s">
        <v>256</v>
      </c>
      <c r="R818" s="439"/>
      <c r="S818" s="413"/>
      <c r="T818" s="225"/>
      <c r="U818" s="225"/>
      <c r="V818" s="225"/>
      <c r="W818" s="225"/>
      <c r="X818" s="225"/>
      <c r="Y818" s="225"/>
      <c r="Z818" s="225"/>
    </row>
    <row r="819">
      <c r="A819" s="427" t="s">
        <v>5809</v>
      </c>
      <c r="B819" s="427" t="s">
        <v>5026</v>
      </c>
      <c r="C819" s="427" t="s">
        <v>5810</v>
      </c>
      <c r="D819" s="226" t="s">
        <v>3407</v>
      </c>
      <c r="E819" s="226" t="s">
        <v>2084</v>
      </c>
      <c r="F819" s="226">
        <v>5600.0</v>
      </c>
      <c r="G819" s="226" t="s">
        <v>1771</v>
      </c>
      <c r="H819" s="226" t="s">
        <v>2106</v>
      </c>
      <c r="I819" s="226" t="s">
        <v>2333</v>
      </c>
      <c r="J819" s="428">
        <v>55.0</v>
      </c>
      <c r="K819" s="428">
        <v>70.0</v>
      </c>
      <c r="L819" s="428">
        <v>90.0</v>
      </c>
      <c r="M819" s="226" t="s">
        <v>5811</v>
      </c>
      <c r="N819" s="375"/>
      <c r="O819" s="375"/>
      <c r="P819" s="226" t="s">
        <v>2083</v>
      </c>
      <c r="Q819" s="428" t="s">
        <v>306</v>
      </c>
      <c r="R819" s="439"/>
      <c r="S819" s="413"/>
      <c r="T819" s="225"/>
      <c r="U819" s="225"/>
      <c r="V819" s="225"/>
      <c r="W819" s="225"/>
      <c r="X819" s="225"/>
      <c r="Y819" s="225"/>
      <c r="Z819" s="225"/>
    </row>
    <row r="820">
      <c r="A820" s="427" t="s">
        <v>5814</v>
      </c>
      <c r="B820" s="427" t="s">
        <v>5026</v>
      </c>
      <c r="C820" s="427" t="s">
        <v>5815</v>
      </c>
      <c r="D820" s="226" t="s">
        <v>3407</v>
      </c>
      <c r="E820" s="226" t="s">
        <v>2084</v>
      </c>
      <c r="F820" s="226">
        <v>5600.0</v>
      </c>
      <c r="G820" s="226" t="s">
        <v>1771</v>
      </c>
      <c r="H820" s="226" t="s">
        <v>2106</v>
      </c>
      <c r="I820" s="226" t="s">
        <v>2333</v>
      </c>
      <c r="J820" s="428">
        <v>130.0</v>
      </c>
      <c r="K820" s="428">
        <v>150.0</v>
      </c>
      <c r="L820" s="428">
        <v>170.0</v>
      </c>
      <c r="M820" s="226" t="s">
        <v>5816</v>
      </c>
      <c r="N820" s="375"/>
      <c r="O820" s="375"/>
      <c r="P820" s="226" t="s">
        <v>2083</v>
      </c>
      <c r="Q820" s="428" t="s">
        <v>306</v>
      </c>
      <c r="R820" s="439"/>
      <c r="S820" s="413"/>
      <c r="T820" s="225"/>
      <c r="U820" s="225"/>
      <c r="V820" s="225"/>
      <c r="W820" s="225"/>
      <c r="X820" s="225"/>
      <c r="Y820" s="225"/>
      <c r="Z820" s="225"/>
    </row>
    <row r="821">
      <c r="A821" s="427" t="s">
        <v>5817</v>
      </c>
      <c r="B821" s="427" t="s">
        <v>1268</v>
      </c>
      <c r="C821" s="427" t="s">
        <v>3749</v>
      </c>
      <c r="D821" s="226" t="s">
        <v>3407</v>
      </c>
      <c r="E821" s="226" t="s">
        <v>2084</v>
      </c>
      <c r="F821" s="226">
        <v>5600.0</v>
      </c>
      <c r="G821" s="226" t="s">
        <v>1771</v>
      </c>
      <c r="H821" s="226" t="s">
        <v>2106</v>
      </c>
      <c r="I821" s="226" t="s">
        <v>2333</v>
      </c>
      <c r="J821" s="428">
        <v>210.0</v>
      </c>
      <c r="K821" s="428">
        <v>250.0</v>
      </c>
      <c r="L821" s="428">
        <v>290.0</v>
      </c>
      <c r="M821" s="226" t="s">
        <v>3750</v>
      </c>
      <c r="N821" s="375"/>
      <c r="O821" s="375"/>
      <c r="P821" s="226" t="s">
        <v>2083</v>
      </c>
      <c r="Q821" s="428" t="s">
        <v>256</v>
      </c>
      <c r="R821" s="439"/>
      <c r="S821" s="413"/>
      <c r="T821" s="225"/>
      <c r="U821" s="225"/>
      <c r="V821" s="225"/>
      <c r="W821" s="225"/>
      <c r="X821" s="225"/>
      <c r="Y821" s="225"/>
      <c r="Z821" s="225"/>
    </row>
    <row r="822">
      <c r="A822" s="427" t="s">
        <v>5820</v>
      </c>
      <c r="B822" s="427" t="s">
        <v>1268</v>
      </c>
      <c r="C822" s="427" t="s">
        <v>3762</v>
      </c>
      <c r="D822" s="226" t="s">
        <v>3407</v>
      </c>
      <c r="E822" s="226" t="s">
        <v>2084</v>
      </c>
      <c r="F822" s="226">
        <v>5600.0</v>
      </c>
      <c r="G822" s="226" t="s">
        <v>1771</v>
      </c>
      <c r="H822" s="226" t="s">
        <v>2106</v>
      </c>
      <c r="I822" s="226" t="s">
        <v>2333</v>
      </c>
      <c r="J822" s="428">
        <v>15.0</v>
      </c>
      <c r="K822" s="428">
        <v>20.0</v>
      </c>
      <c r="L822" s="428">
        <v>28.0</v>
      </c>
      <c r="M822" s="226" t="s">
        <v>3765</v>
      </c>
      <c r="N822" s="375"/>
      <c r="O822" s="375"/>
      <c r="P822" s="226" t="s">
        <v>2083</v>
      </c>
      <c r="Q822" s="428" t="s">
        <v>256</v>
      </c>
      <c r="R822" s="439"/>
      <c r="S822" s="413"/>
      <c r="T822" s="225"/>
      <c r="U822" s="225"/>
      <c r="V822" s="225"/>
      <c r="W822" s="225"/>
      <c r="X822" s="225"/>
      <c r="Y822" s="225"/>
      <c r="Z822" s="225"/>
    </row>
    <row r="823">
      <c r="A823" s="427" t="s">
        <v>5822</v>
      </c>
      <c r="B823" s="427" t="s">
        <v>5065</v>
      </c>
      <c r="C823" s="427" t="s">
        <v>5823</v>
      </c>
      <c r="D823" s="226" t="s">
        <v>5243</v>
      </c>
      <c r="E823" s="226" t="s">
        <v>2084</v>
      </c>
      <c r="F823" s="226">
        <v>5600.0</v>
      </c>
      <c r="G823" s="226" t="s">
        <v>1771</v>
      </c>
      <c r="H823" s="226" t="s">
        <v>2106</v>
      </c>
      <c r="I823" s="226" t="s">
        <v>2333</v>
      </c>
      <c r="J823" s="428">
        <v>4.25</v>
      </c>
      <c r="K823" s="428">
        <v>5.12</v>
      </c>
      <c r="L823" s="428">
        <v>6.0</v>
      </c>
      <c r="M823" s="226" t="s">
        <v>5824</v>
      </c>
      <c r="N823" s="375"/>
      <c r="O823" s="375"/>
      <c r="P823" s="226" t="s">
        <v>2083</v>
      </c>
      <c r="Q823" s="428" t="s">
        <v>187</v>
      </c>
      <c r="R823" s="439"/>
      <c r="S823" s="413"/>
      <c r="T823" s="225"/>
      <c r="U823" s="225"/>
      <c r="V823" s="225"/>
      <c r="W823" s="225"/>
      <c r="X823" s="225"/>
      <c r="Y823" s="225"/>
      <c r="Z823" s="225"/>
    </row>
    <row r="824">
      <c r="A824" s="427" t="s">
        <v>5826</v>
      </c>
      <c r="B824" s="427" t="s">
        <v>5065</v>
      </c>
      <c r="C824" s="427" t="s">
        <v>5827</v>
      </c>
      <c r="D824" s="226" t="s">
        <v>5243</v>
      </c>
      <c r="E824" s="226" t="s">
        <v>2084</v>
      </c>
      <c r="F824" s="226">
        <v>5600.0</v>
      </c>
      <c r="G824" s="226" t="s">
        <v>1771</v>
      </c>
      <c r="H824" s="226" t="s">
        <v>2106</v>
      </c>
      <c r="I824" s="226" t="s">
        <v>2333</v>
      </c>
      <c r="J824" s="428">
        <v>2.55</v>
      </c>
      <c r="K824" s="428">
        <v>3.0</v>
      </c>
      <c r="L824" s="428">
        <v>3.45</v>
      </c>
      <c r="M824" s="226" t="s">
        <v>5828</v>
      </c>
      <c r="N824" s="226" t="s">
        <v>5829</v>
      </c>
      <c r="O824" s="226">
        <v>336.0</v>
      </c>
      <c r="P824" s="226" t="s">
        <v>2083</v>
      </c>
      <c r="Q824" s="428" t="s">
        <v>187</v>
      </c>
      <c r="R824" s="439"/>
      <c r="S824" s="413"/>
      <c r="T824" s="225"/>
      <c r="U824" s="225"/>
      <c r="V824" s="225"/>
      <c r="W824" s="225"/>
      <c r="X824" s="225"/>
      <c r="Y824" s="225"/>
      <c r="Z824" s="225"/>
    </row>
    <row r="825">
      <c r="A825" s="427" t="s">
        <v>5831</v>
      </c>
      <c r="B825" s="427" t="s">
        <v>5065</v>
      </c>
      <c r="C825" s="427" t="s">
        <v>5832</v>
      </c>
      <c r="D825" s="226" t="s">
        <v>5243</v>
      </c>
      <c r="E825" s="226" t="s">
        <v>2084</v>
      </c>
      <c r="F825" s="226">
        <v>5600.0</v>
      </c>
      <c r="G825" s="226" t="s">
        <v>1771</v>
      </c>
      <c r="H825" s="226" t="s">
        <v>2106</v>
      </c>
      <c r="I825" s="226" t="s">
        <v>2333</v>
      </c>
      <c r="J825" s="428">
        <v>1.0</v>
      </c>
      <c r="K825" s="428">
        <v>1.08</v>
      </c>
      <c r="L825" s="428">
        <v>1.15</v>
      </c>
      <c r="M825" s="226" t="s">
        <v>5834</v>
      </c>
      <c r="N825" s="226" t="s">
        <v>5835</v>
      </c>
      <c r="O825" s="226">
        <v>336.0</v>
      </c>
      <c r="P825" s="226" t="s">
        <v>2083</v>
      </c>
      <c r="Q825" s="428" t="s">
        <v>187</v>
      </c>
      <c r="R825" s="439"/>
      <c r="S825" s="413"/>
      <c r="T825" s="225"/>
      <c r="U825" s="225"/>
      <c r="V825" s="225"/>
      <c r="W825" s="225"/>
      <c r="X825" s="225"/>
      <c r="Y825" s="225"/>
      <c r="Z825" s="225"/>
    </row>
    <row r="826">
      <c r="A826" s="427" t="s">
        <v>5836</v>
      </c>
      <c r="B826" s="427" t="s">
        <v>5065</v>
      </c>
      <c r="C826" s="427" t="s">
        <v>5837</v>
      </c>
      <c r="D826" s="226" t="s">
        <v>5243</v>
      </c>
      <c r="E826" s="226" t="s">
        <v>2084</v>
      </c>
      <c r="F826" s="226">
        <v>5600.0</v>
      </c>
      <c r="G826" s="226" t="s">
        <v>1771</v>
      </c>
      <c r="H826" s="226" t="s">
        <v>2106</v>
      </c>
      <c r="I826" s="226" t="s">
        <v>2333</v>
      </c>
      <c r="J826" s="428">
        <v>1.0</v>
      </c>
      <c r="K826" s="428">
        <v>1.08</v>
      </c>
      <c r="L826" s="428">
        <v>1.15</v>
      </c>
      <c r="M826" s="226" t="s">
        <v>5839</v>
      </c>
      <c r="N826" s="226" t="s">
        <v>5840</v>
      </c>
      <c r="O826" s="226">
        <v>336.0</v>
      </c>
      <c r="P826" s="226" t="s">
        <v>2083</v>
      </c>
      <c r="Q826" s="428" t="s">
        <v>187</v>
      </c>
      <c r="R826" s="439"/>
      <c r="S826" s="413"/>
      <c r="T826" s="225"/>
      <c r="U826" s="225"/>
      <c r="V826" s="225"/>
      <c r="W826" s="225"/>
      <c r="X826" s="225"/>
      <c r="Y826" s="225"/>
      <c r="Z826" s="225"/>
    </row>
    <row r="827">
      <c r="A827" s="427" t="s">
        <v>5841</v>
      </c>
      <c r="B827" s="427" t="s">
        <v>5084</v>
      </c>
      <c r="C827" s="427" t="s">
        <v>5843</v>
      </c>
      <c r="D827" s="226" t="s">
        <v>3660</v>
      </c>
      <c r="E827" s="226" t="s">
        <v>2084</v>
      </c>
      <c r="F827" s="226">
        <v>5600.0</v>
      </c>
      <c r="G827" s="226" t="s">
        <v>1771</v>
      </c>
      <c r="H827" s="226" t="s">
        <v>2106</v>
      </c>
      <c r="I827" s="226" t="s">
        <v>2333</v>
      </c>
      <c r="J827" s="428">
        <v>2500.0</v>
      </c>
      <c r="K827" s="428">
        <v>3500.0</v>
      </c>
      <c r="L827" s="428">
        <v>5000.0</v>
      </c>
      <c r="M827" s="226" t="s">
        <v>5844</v>
      </c>
      <c r="N827" s="226" t="s">
        <v>5845</v>
      </c>
      <c r="O827" s="226">
        <v>24.0</v>
      </c>
      <c r="P827" s="226" t="s">
        <v>2083</v>
      </c>
      <c r="Q827" s="428" t="s">
        <v>209</v>
      </c>
      <c r="R827" s="439"/>
      <c r="S827" s="413"/>
      <c r="T827" s="225"/>
      <c r="U827" s="225"/>
      <c r="V827" s="225"/>
      <c r="W827" s="225"/>
      <c r="X827" s="225"/>
      <c r="Y827" s="225"/>
      <c r="Z827" s="225"/>
    </row>
    <row r="828">
      <c r="A828" s="427" t="s">
        <v>5849</v>
      </c>
      <c r="B828" s="427" t="s">
        <v>5084</v>
      </c>
      <c r="C828" s="427" t="s">
        <v>5850</v>
      </c>
      <c r="D828" s="226" t="s">
        <v>2451</v>
      </c>
      <c r="E828" s="226" t="s">
        <v>84</v>
      </c>
      <c r="F828" s="226">
        <v>5600.0</v>
      </c>
      <c r="G828" s="226" t="s">
        <v>1771</v>
      </c>
      <c r="H828" s="226" t="s">
        <v>2106</v>
      </c>
      <c r="I828" s="226" t="s">
        <v>2333</v>
      </c>
      <c r="J828" s="428">
        <v>1500.0</v>
      </c>
      <c r="K828" s="428">
        <v>2200.0</v>
      </c>
      <c r="L828" s="428">
        <v>3200.0</v>
      </c>
      <c r="M828" s="226" t="s">
        <v>5851</v>
      </c>
      <c r="N828" s="375"/>
      <c r="O828" s="375"/>
      <c r="P828" s="226" t="s">
        <v>2083</v>
      </c>
      <c r="Q828" s="428" t="s">
        <v>222</v>
      </c>
      <c r="R828" s="439"/>
      <c r="S828" s="413"/>
      <c r="T828" s="225"/>
      <c r="U828" s="225"/>
      <c r="V828" s="225"/>
      <c r="W828" s="225"/>
      <c r="X828" s="225"/>
      <c r="Y828" s="225"/>
      <c r="Z828" s="225"/>
    </row>
    <row r="829">
      <c r="A829" s="427" t="s">
        <v>5852</v>
      </c>
      <c r="B829" s="427" t="s">
        <v>5084</v>
      </c>
      <c r="C829" s="427" t="s">
        <v>5853</v>
      </c>
      <c r="D829" s="226" t="s">
        <v>2381</v>
      </c>
      <c r="E829" s="226" t="s">
        <v>2084</v>
      </c>
      <c r="F829" s="226">
        <v>5600.0</v>
      </c>
      <c r="G829" s="226" t="s">
        <v>1771</v>
      </c>
      <c r="H829" s="226" t="s">
        <v>2106</v>
      </c>
      <c r="I829" s="226" t="s">
        <v>2333</v>
      </c>
      <c r="J829" s="428">
        <v>5.0</v>
      </c>
      <c r="K829" s="428">
        <v>6.0</v>
      </c>
      <c r="L829" s="428">
        <v>7.0</v>
      </c>
      <c r="M829" s="226" t="s">
        <v>5856</v>
      </c>
      <c r="N829" s="375"/>
      <c r="O829" s="375"/>
      <c r="P829" s="226" t="s">
        <v>2083</v>
      </c>
      <c r="Q829" s="428" t="s">
        <v>222</v>
      </c>
      <c r="R829" s="439"/>
      <c r="S829" s="413"/>
      <c r="T829" s="225"/>
      <c r="U829" s="225"/>
      <c r="V829" s="225"/>
      <c r="W829" s="225"/>
      <c r="X829" s="225"/>
      <c r="Y829" s="225"/>
      <c r="Z829" s="225"/>
    </row>
    <row r="830">
      <c r="A830" s="427" t="s">
        <v>5859</v>
      </c>
      <c r="B830" s="427" t="s">
        <v>5084</v>
      </c>
      <c r="C830" s="427" t="s">
        <v>5860</v>
      </c>
      <c r="D830" s="226" t="s">
        <v>3660</v>
      </c>
      <c r="E830" s="226" t="s">
        <v>2084</v>
      </c>
      <c r="F830" s="226">
        <v>5600.0</v>
      </c>
      <c r="G830" s="226" t="s">
        <v>1771</v>
      </c>
      <c r="H830" s="226" t="s">
        <v>2106</v>
      </c>
      <c r="I830" s="226" t="s">
        <v>2333</v>
      </c>
      <c r="J830" s="428">
        <v>8.0</v>
      </c>
      <c r="K830" s="428">
        <v>10.0</v>
      </c>
      <c r="L830" s="428">
        <v>12.0</v>
      </c>
      <c r="M830" s="226" t="s">
        <v>5861</v>
      </c>
      <c r="N830" s="226" t="s">
        <v>5863</v>
      </c>
      <c r="O830" s="226">
        <v>24.0</v>
      </c>
      <c r="P830" s="226" t="s">
        <v>2083</v>
      </c>
      <c r="Q830" s="428" t="s">
        <v>209</v>
      </c>
      <c r="R830" s="439"/>
      <c r="S830" s="413"/>
      <c r="T830" s="225"/>
      <c r="U830" s="225"/>
      <c r="V830" s="225"/>
      <c r="W830" s="225"/>
      <c r="X830" s="225"/>
      <c r="Y830" s="225"/>
      <c r="Z830" s="225"/>
    </row>
    <row r="831">
      <c r="A831" s="427" t="s">
        <v>5864</v>
      </c>
      <c r="B831" s="427" t="s">
        <v>5084</v>
      </c>
      <c r="C831" s="427" t="s">
        <v>5865</v>
      </c>
      <c r="D831" s="226" t="s">
        <v>3660</v>
      </c>
      <c r="E831" s="226" t="s">
        <v>2084</v>
      </c>
      <c r="F831" s="226">
        <v>5600.0</v>
      </c>
      <c r="G831" s="226" t="s">
        <v>1771</v>
      </c>
      <c r="H831" s="226" t="s">
        <v>2106</v>
      </c>
      <c r="I831" s="226" t="s">
        <v>2333</v>
      </c>
      <c r="J831" s="428">
        <v>13.0</v>
      </c>
      <c r="K831" s="428">
        <v>15.0</v>
      </c>
      <c r="L831" s="428">
        <v>17.0</v>
      </c>
      <c r="M831" s="226" t="s">
        <v>5867</v>
      </c>
      <c r="N831" s="226" t="s">
        <v>5868</v>
      </c>
      <c r="O831" s="226">
        <v>24.0</v>
      </c>
      <c r="P831" s="226" t="s">
        <v>2083</v>
      </c>
      <c r="Q831" s="428" t="s">
        <v>209</v>
      </c>
      <c r="R831" s="439"/>
      <c r="S831" s="413"/>
      <c r="T831" s="225"/>
      <c r="U831" s="225"/>
      <c r="V831" s="225"/>
      <c r="W831" s="225"/>
      <c r="X831" s="225"/>
      <c r="Y831" s="225"/>
      <c r="Z831" s="225"/>
    </row>
    <row r="832">
      <c r="A832" s="427" t="s">
        <v>5870</v>
      </c>
      <c r="B832" s="427" t="s">
        <v>5084</v>
      </c>
      <c r="C832" s="427" t="s">
        <v>5871</v>
      </c>
      <c r="D832" s="226" t="s">
        <v>3660</v>
      </c>
      <c r="E832" s="226" t="s">
        <v>2084</v>
      </c>
      <c r="F832" s="226">
        <v>5600.0</v>
      </c>
      <c r="G832" s="226" t="s">
        <v>1771</v>
      </c>
      <c r="H832" s="226" t="s">
        <v>2106</v>
      </c>
      <c r="I832" s="226" t="s">
        <v>2333</v>
      </c>
      <c r="J832" s="428">
        <v>3.4</v>
      </c>
      <c r="K832" s="428">
        <v>4.0</v>
      </c>
      <c r="L832" s="428">
        <v>4.6</v>
      </c>
      <c r="M832" s="226" t="s">
        <v>5872</v>
      </c>
      <c r="N832" s="226" t="s">
        <v>5873</v>
      </c>
      <c r="O832" s="226">
        <v>24.0</v>
      </c>
      <c r="P832" s="226" t="s">
        <v>2083</v>
      </c>
      <c r="Q832" s="428" t="s">
        <v>209</v>
      </c>
      <c r="R832" s="439"/>
      <c r="S832" s="413"/>
      <c r="T832" s="225"/>
      <c r="U832" s="225"/>
      <c r="V832" s="225"/>
      <c r="W832" s="225"/>
      <c r="X832" s="225"/>
      <c r="Y832" s="225"/>
      <c r="Z832" s="225"/>
    </row>
    <row r="833">
      <c r="A833" s="427" t="s">
        <v>5875</v>
      </c>
      <c r="B833" s="427" t="s">
        <v>5108</v>
      </c>
      <c r="C833" s="427" t="s">
        <v>3941</v>
      </c>
      <c r="D833" s="226" t="s">
        <v>3407</v>
      </c>
      <c r="E833" s="226" t="s">
        <v>2084</v>
      </c>
      <c r="F833" s="226">
        <v>5600.0</v>
      </c>
      <c r="G833" s="226" t="s">
        <v>1771</v>
      </c>
      <c r="H833" s="226" t="s">
        <v>2106</v>
      </c>
      <c r="I833" s="226" t="s">
        <v>2333</v>
      </c>
      <c r="J833" s="428">
        <v>170.0</v>
      </c>
      <c r="K833" s="428">
        <v>200.0</v>
      </c>
      <c r="L833" s="428">
        <v>230.0</v>
      </c>
      <c r="M833" s="226" t="s">
        <v>3942</v>
      </c>
      <c r="N833" s="375"/>
      <c r="O833" s="375"/>
      <c r="P833" s="226" t="s">
        <v>2083</v>
      </c>
      <c r="Q833" s="428" t="s">
        <v>209</v>
      </c>
      <c r="R833" s="439"/>
      <c r="S833" s="413"/>
      <c r="T833" s="225"/>
      <c r="U833" s="225"/>
      <c r="V833" s="225"/>
      <c r="W833" s="225"/>
      <c r="X833" s="225"/>
      <c r="Y833" s="225"/>
      <c r="Z833" s="225"/>
    </row>
    <row r="834">
      <c r="A834" s="427" t="s">
        <v>5877</v>
      </c>
      <c r="B834" s="427" t="s">
        <v>5108</v>
      </c>
      <c r="C834" s="427" t="s">
        <v>5878</v>
      </c>
      <c r="D834" s="226" t="s">
        <v>3407</v>
      </c>
      <c r="E834" s="226" t="s">
        <v>2084</v>
      </c>
      <c r="F834" s="226">
        <v>5600.0</v>
      </c>
      <c r="G834" s="226" t="s">
        <v>1771</v>
      </c>
      <c r="H834" s="226" t="s">
        <v>2106</v>
      </c>
      <c r="I834" s="226" t="s">
        <v>2333</v>
      </c>
      <c r="J834" s="428">
        <v>50.0</v>
      </c>
      <c r="K834" s="428">
        <v>60.0</v>
      </c>
      <c r="L834" s="428">
        <v>70.0</v>
      </c>
      <c r="M834" s="226" t="s">
        <v>5879</v>
      </c>
      <c r="N834" s="226" t="s">
        <v>5880</v>
      </c>
      <c r="O834" s="226">
        <v>48.0</v>
      </c>
      <c r="P834" s="226" t="s">
        <v>2083</v>
      </c>
      <c r="Q834" s="428" t="s">
        <v>209</v>
      </c>
      <c r="R834" s="439"/>
      <c r="S834" s="413"/>
      <c r="T834" s="225"/>
      <c r="U834" s="225"/>
      <c r="V834" s="225"/>
      <c r="W834" s="225"/>
      <c r="X834" s="225"/>
      <c r="Y834" s="225"/>
      <c r="Z834" s="225"/>
    </row>
    <row r="835">
      <c r="A835" s="427" t="s">
        <v>5882</v>
      </c>
      <c r="B835" s="427" t="s">
        <v>5108</v>
      </c>
      <c r="C835" s="427" t="s">
        <v>5883</v>
      </c>
      <c r="D835" s="226" t="s">
        <v>3407</v>
      </c>
      <c r="E835" s="226" t="s">
        <v>2084</v>
      </c>
      <c r="F835" s="226">
        <v>5600.0</v>
      </c>
      <c r="G835" s="226" t="s">
        <v>1771</v>
      </c>
      <c r="H835" s="226" t="s">
        <v>2106</v>
      </c>
      <c r="I835" s="226" t="s">
        <v>2333</v>
      </c>
      <c r="J835" s="428">
        <v>425.0</v>
      </c>
      <c r="K835" s="428">
        <v>500.0</v>
      </c>
      <c r="L835" s="428">
        <v>575.0</v>
      </c>
      <c r="M835" s="226" t="s">
        <v>5884</v>
      </c>
      <c r="N835" s="226" t="s">
        <v>5885</v>
      </c>
      <c r="O835" s="226">
        <v>48.0</v>
      </c>
      <c r="P835" s="226" t="s">
        <v>2083</v>
      </c>
      <c r="Q835" s="428" t="s">
        <v>209</v>
      </c>
      <c r="R835" s="439"/>
      <c r="S835" s="413"/>
      <c r="T835" s="225"/>
      <c r="U835" s="225"/>
      <c r="V835" s="225"/>
      <c r="W835" s="225"/>
      <c r="X835" s="225"/>
      <c r="Y835" s="225"/>
      <c r="Z835" s="225"/>
    </row>
    <row r="836">
      <c r="A836" s="427" t="s">
        <v>5887</v>
      </c>
      <c r="B836" s="427" t="s">
        <v>5108</v>
      </c>
      <c r="C836" s="427" t="s">
        <v>4097</v>
      </c>
      <c r="D836" s="226" t="s">
        <v>3407</v>
      </c>
      <c r="E836" s="226" t="s">
        <v>2084</v>
      </c>
      <c r="F836" s="226">
        <v>5600.0</v>
      </c>
      <c r="G836" s="226" t="s">
        <v>1771</v>
      </c>
      <c r="H836" s="226" t="s">
        <v>2106</v>
      </c>
      <c r="I836" s="226" t="s">
        <v>2333</v>
      </c>
      <c r="J836" s="428">
        <v>13.0</v>
      </c>
      <c r="K836" s="428">
        <v>15.0</v>
      </c>
      <c r="L836" s="428">
        <v>17.0</v>
      </c>
      <c r="M836" s="226" t="s">
        <v>4098</v>
      </c>
      <c r="N836" s="226" t="s">
        <v>5889</v>
      </c>
      <c r="O836" s="226">
        <v>336.0</v>
      </c>
      <c r="P836" s="226" t="s">
        <v>2083</v>
      </c>
      <c r="Q836" s="428" t="s">
        <v>222</v>
      </c>
      <c r="R836" s="428" t="s">
        <v>5890</v>
      </c>
      <c r="S836" s="413"/>
      <c r="T836" s="225"/>
      <c r="U836" s="225"/>
      <c r="V836" s="225"/>
      <c r="W836" s="225"/>
      <c r="X836" s="225"/>
      <c r="Y836" s="225"/>
      <c r="Z836" s="225"/>
    </row>
    <row r="837">
      <c r="A837" s="427" t="s">
        <v>5891</v>
      </c>
      <c r="B837" s="427" t="s">
        <v>5108</v>
      </c>
      <c r="C837" s="427" t="s">
        <v>3993</v>
      </c>
      <c r="D837" s="226" t="s">
        <v>3407</v>
      </c>
      <c r="E837" s="226" t="s">
        <v>2084</v>
      </c>
      <c r="F837" s="226">
        <v>5600.0</v>
      </c>
      <c r="G837" s="226" t="s">
        <v>1771</v>
      </c>
      <c r="H837" s="226" t="s">
        <v>2106</v>
      </c>
      <c r="I837" s="226" t="s">
        <v>2333</v>
      </c>
      <c r="J837" s="428">
        <v>10.0</v>
      </c>
      <c r="K837" s="428">
        <v>12.0</v>
      </c>
      <c r="L837" s="428">
        <v>14.0</v>
      </c>
      <c r="M837" s="226" t="s">
        <v>3994</v>
      </c>
      <c r="N837" s="375"/>
      <c r="O837" s="375"/>
      <c r="P837" s="226" t="s">
        <v>2083</v>
      </c>
      <c r="Q837" s="428" t="s">
        <v>209</v>
      </c>
      <c r="R837" s="439"/>
      <c r="S837" s="413"/>
      <c r="T837" s="225"/>
      <c r="U837" s="225"/>
      <c r="V837" s="225"/>
      <c r="W837" s="225"/>
      <c r="X837" s="225"/>
      <c r="Y837" s="225"/>
      <c r="Z837" s="225"/>
    </row>
    <row r="838">
      <c r="A838" s="427" t="s">
        <v>5893</v>
      </c>
      <c r="B838" s="427" t="s">
        <v>5108</v>
      </c>
      <c r="C838" s="427" t="s">
        <v>3998</v>
      </c>
      <c r="D838" s="226" t="s">
        <v>3407</v>
      </c>
      <c r="E838" s="226" t="s">
        <v>2084</v>
      </c>
      <c r="F838" s="226">
        <v>5600.0</v>
      </c>
      <c r="G838" s="226" t="s">
        <v>1771</v>
      </c>
      <c r="H838" s="226" t="s">
        <v>2106</v>
      </c>
      <c r="I838" s="226" t="s">
        <v>2333</v>
      </c>
      <c r="J838" s="428">
        <v>13.0</v>
      </c>
      <c r="K838" s="428">
        <v>15.0</v>
      </c>
      <c r="L838" s="428">
        <v>17.0</v>
      </c>
      <c r="M838" s="226" t="s">
        <v>3999</v>
      </c>
      <c r="N838" s="375"/>
      <c r="O838" s="375"/>
      <c r="P838" s="226" t="s">
        <v>2083</v>
      </c>
      <c r="Q838" s="428" t="s">
        <v>209</v>
      </c>
      <c r="R838" s="439"/>
      <c r="S838" s="413"/>
      <c r="T838" s="225"/>
      <c r="U838" s="225"/>
      <c r="V838" s="225"/>
      <c r="W838" s="225"/>
      <c r="X838" s="225"/>
      <c r="Y838" s="225"/>
      <c r="Z838" s="225"/>
    </row>
    <row r="839">
      <c r="A839" s="427" t="s">
        <v>5897</v>
      </c>
      <c r="B839" s="427" t="s">
        <v>5108</v>
      </c>
      <c r="C839" s="427" t="s">
        <v>4003</v>
      </c>
      <c r="D839" s="226" t="s">
        <v>3407</v>
      </c>
      <c r="E839" s="226" t="s">
        <v>2084</v>
      </c>
      <c r="F839" s="226">
        <v>5600.0</v>
      </c>
      <c r="G839" s="226" t="s">
        <v>1771</v>
      </c>
      <c r="H839" s="226" t="s">
        <v>2106</v>
      </c>
      <c r="I839" s="226" t="s">
        <v>2333</v>
      </c>
      <c r="J839" s="428">
        <v>15.0</v>
      </c>
      <c r="K839" s="428">
        <v>18.0</v>
      </c>
      <c r="L839" s="428">
        <v>21.0</v>
      </c>
      <c r="M839" s="226" t="s">
        <v>4004</v>
      </c>
      <c r="N839" s="375"/>
      <c r="O839" s="375"/>
      <c r="P839" s="226" t="s">
        <v>2083</v>
      </c>
      <c r="Q839" s="428" t="s">
        <v>209</v>
      </c>
      <c r="R839" s="439"/>
      <c r="S839" s="413"/>
      <c r="T839" s="225"/>
      <c r="U839" s="225"/>
      <c r="V839" s="225"/>
      <c r="W839" s="225"/>
      <c r="X839" s="225"/>
      <c r="Y839" s="225"/>
      <c r="Z839" s="225"/>
    </row>
    <row r="840">
      <c r="A840" s="427" t="s">
        <v>5901</v>
      </c>
      <c r="B840" s="427" t="s">
        <v>5108</v>
      </c>
      <c r="C840" s="427" t="s">
        <v>4008</v>
      </c>
      <c r="D840" s="226" t="s">
        <v>3407</v>
      </c>
      <c r="E840" s="226" t="s">
        <v>2084</v>
      </c>
      <c r="F840" s="226">
        <v>5600.0</v>
      </c>
      <c r="G840" s="226" t="s">
        <v>1771</v>
      </c>
      <c r="H840" s="226" t="s">
        <v>2106</v>
      </c>
      <c r="I840" s="226" t="s">
        <v>2333</v>
      </c>
      <c r="J840" s="428">
        <v>17.0</v>
      </c>
      <c r="K840" s="428">
        <v>20.0</v>
      </c>
      <c r="L840" s="428">
        <v>23.0</v>
      </c>
      <c r="M840" s="226" t="s">
        <v>4009</v>
      </c>
      <c r="N840" s="375"/>
      <c r="O840" s="375"/>
      <c r="P840" s="226" t="s">
        <v>2083</v>
      </c>
      <c r="Q840" s="428" t="s">
        <v>209</v>
      </c>
      <c r="R840" s="439"/>
      <c r="S840" s="413"/>
      <c r="T840" s="225"/>
      <c r="U840" s="225"/>
      <c r="V840" s="225"/>
      <c r="W840" s="225"/>
      <c r="X840" s="225"/>
      <c r="Y840" s="225"/>
      <c r="Z840" s="225"/>
    </row>
    <row r="841">
      <c r="A841" s="427" t="s">
        <v>5903</v>
      </c>
      <c r="B841" s="427" t="s">
        <v>5108</v>
      </c>
      <c r="C841" s="427" t="s">
        <v>4013</v>
      </c>
      <c r="D841" s="226" t="s">
        <v>3407</v>
      </c>
      <c r="E841" s="226" t="s">
        <v>2084</v>
      </c>
      <c r="F841" s="226">
        <v>5600.0</v>
      </c>
      <c r="G841" s="226" t="s">
        <v>1771</v>
      </c>
      <c r="H841" s="226" t="s">
        <v>2106</v>
      </c>
      <c r="I841" s="226" t="s">
        <v>2333</v>
      </c>
      <c r="J841" s="428">
        <v>17.0</v>
      </c>
      <c r="K841" s="428">
        <v>20.0</v>
      </c>
      <c r="L841" s="428">
        <v>23.0</v>
      </c>
      <c r="M841" s="226" t="s">
        <v>4014</v>
      </c>
      <c r="N841" s="375"/>
      <c r="O841" s="375"/>
      <c r="P841" s="226" t="s">
        <v>2083</v>
      </c>
      <c r="Q841" s="428" t="s">
        <v>209</v>
      </c>
      <c r="R841" s="439"/>
      <c r="S841" s="413"/>
      <c r="T841" s="225"/>
      <c r="U841" s="225"/>
      <c r="V841" s="225"/>
      <c r="W841" s="225"/>
      <c r="X841" s="225"/>
      <c r="Y841" s="225"/>
      <c r="Z841" s="225"/>
    </row>
    <row r="842">
      <c r="A842" s="427" t="s">
        <v>5905</v>
      </c>
      <c r="B842" s="427" t="s">
        <v>1194</v>
      </c>
      <c r="C842" s="427" t="s">
        <v>3617</v>
      </c>
      <c r="D842" s="226" t="s">
        <v>3407</v>
      </c>
      <c r="E842" s="226" t="s">
        <v>2084</v>
      </c>
      <c r="F842" s="226">
        <v>5600.0</v>
      </c>
      <c r="G842" s="226" t="s">
        <v>1771</v>
      </c>
      <c r="H842" s="226" t="s">
        <v>2106</v>
      </c>
      <c r="I842" s="226" t="s">
        <v>2333</v>
      </c>
      <c r="J842" s="428">
        <v>210.0</v>
      </c>
      <c r="K842" s="428">
        <v>250.0</v>
      </c>
      <c r="L842" s="428">
        <v>290.0</v>
      </c>
      <c r="M842" s="226" t="s">
        <v>3618</v>
      </c>
      <c r="N842" s="375"/>
      <c r="O842" s="375"/>
      <c r="P842" s="226" t="s">
        <v>2083</v>
      </c>
      <c r="Q842" s="428" t="s">
        <v>256</v>
      </c>
      <c r="R842" s="439"/>
      <c r="S842" s="413"/>
      <c r="T842" s="225"/>
      <c r="U842" s="225"/>
      <c r="V842" s="225"/>
      <c r="W842" s="225"/>
      <c r="X842" s="225"/>
      <c r="Y842" s="225"/>
      <c r="Z842" s="225"/>
    </row>
    <row r="843">
      <c r="A843" s="427" t="s">
        <v>5907</v>
      </c>
      <c r="B843" s="427" t="s">
        <v>1194</v>
      </c>
      <c r="C843" s="427" t="s">
        <v>3633</v>
      </c>
      <c r="D843" s="226" t="s">
        <v>3407</v>
      </c>
      <c r="E843" s="226" t="s">
        <v>2084</v>
      </c>
      <c r="F843" s="226">
        <v>5600.0</v>
      </c>
      <c r="G843" s="226" t="s">
        <v>1771</v>
      </c>
      <c r="H843" s="226" t="s">
        <v>2106</v>
      </c>
      <c r="I843" s="226" t="s">
        <v>2333</v>
      </c>
      <c r="J843" s="428">
        <v>425.0</v>
      </c>
      <c r="K843" s="428">
        <v>500.0</v>
      </c>
      <c r="L843" s="428">
        <v>575.0</v>
      </c>
      <c r="M843" s="226" t="s">
        <v>3634</v>
      </c>
      <c r="N843" s="375"/>
      <c r="O843" s="375"/>
      <c r="P843" s="226" t="s">
        <v>2083</v>
      </c>
      <c r="Q843" s="428" t="s">
        <v>256</v>
      </c>
      <c r="R843" s="439"/>
      <c r="S843" s="413"/>
      <c r="T843" s="225"/>
      <c r="U843" s="225"/>
      <c r="V843" s="225"/>
      <c r="W843" s="225"/>
      <c r="X843" s="225"/>
      <c r="Y843" s="225"/>
      <c r="Z843" s="225"/>
    </row>
    <row r="844">
      <c r="A844" s="427" t="s">
        <v>5914</v>
      </c>
      <c r="B844" s="427" t="s">
        <v>1194</v>
      </c>
      <c r="C844" s="427" t="s">
        <v>3717</v>
      </c>
      <c r="D844" s="226" t="s">
        <v>3407</v>
      </c>
      <c r="E844" s="226" t="s">
        <v>2084</v>
      </c>
      <c r="F844" s="226">
        <v>5600.0</v>
      </c>
      <c r="G844" s="226" t="s">
        <v>1771</v>
      </c>
      <c r="H844" s="226" t="s">
        <v>2106</v>
      </c>
      <c r="I844" s="226" t="s">
        <v>2333</v>
      </c>
      <c r="J844" s="428">
        <v>8.0</v>
      </c>
      <c r="K844" s="428">
        <v>10.0</v>
      </c>
      <c r="L844" s="428">
        <v>12.0</v>
      </c>
      <c r="M844" s="226" t="s">
        <v>3718</v>
      </c>
      <c r="N844" s="375"/>
      <c r="O844" s="375"/>
      <c r="P844" s="226" t="s">
        <v>2083</v>
      </c>
      <c r="Q844" s="428" t="s">
        <v>256</v>
      </c>
      <c r="R844" s="439"/>
      <c r="S844" s="413"/>
      <c r="T844" s="225"/>
      <c r="U844" s="225"/>
      <c r="V844" s="225"/>
      <c r="W844" s="225"/>
      <c r="X844" s="225"/>
      <c r="Y844" s="225"/>
      <c r="Z844" s="225"/>
    </row>
    <row r="845">
      <c r="A845" s="427" t="s">
        <v>5922</v>
      </c>
      <c r="B845" s="427" t="s">
        <v>1194</v>
      </c>
      <c r="C845" s="427" t="s">
        <v>3727</v>
      </c>
      <c r="D845" s="226" t="s">
        <v>3407</v>
      </c>
      <c r="E845" s="226" t="s">
        <v>2084</v>
      </c>
      <c r="F845" s="226">
        <v>5600.0</v>
      </c>
      <c r="G845" s="226" t="s">
        <v>1771</v>
      </c>
      <c r="H845" s="226" t="s">
        <v>2106</v>
      </c>
      <c r="I845" s="226" t="s">
        <v>2333</v>
      </c>
      <c r="J845" s="428">
        <v>1025.0</v>
      </c>
      <c r="K845" s="428">
        <v>1200.0</v>
      </c>
      <c r="L845" s="428">
        <v>1375.0</v>
      </c>
      <c r="M845" s="226" t="s">
        <v>3728</v>
      </c>
      <c r="N845" s="375"/>
      <c r="O845" s="375"/>
      <c r="P845" s="226" t="s">
        <v>2083</v>
      </c>
      <c r="Q845" s="428" t="s">
        <v>256</v>
      </c>
      <c r="R845" s="439"/>
      <c r="S845" s="413"/>
      <c r="T845" s="225"/>
      <c r="U845" s="225"/>
      <c r="V845" s="225"/>
      <c r="W845" s="225"/>
      <c r="X845" s="225"/>
      <c r="Y845" s="225"/>
      <c r="Z845" s="225"/>
    </row>
    <row r="846">
      <c r="A846" s="427" t="s">
        <v>5925</v>
      </c>
      <c r="B846" s="427" t="s">
        <v>789</v>
      </c>
      <c r="C846" s="427" t="s">
        <v>5927</v>
      </c>
      <c r="D846" s="226" t="s">
        <v>5928</v>
      </c>
      <c r="E846" s="226" t="s">
        <v>84</v>
      </c>
      <c r="F846" s="226">
        <v>5600.0</v>
      </c>
      <c r="G846" s="226" t="s">
        <v>1771</v>
      </c>
      <c r="H846" s="226" t="s">
        <v>2106</v>
      </c>
      <c r="I846" s="226" t="s">
        <v>2621</v>
      </c>
      <c r="J846" s="428">
        <v>15000.0</v>
      </c>
      <c r="K846" s="428">
        <v>20000.0</v>
      </c>
      <c r="L846" s="428">
        <v>28000.0</v>
      </c>
      <c r="M846" s="226" t="s">
        <v>5929</v>
      </c>
      <c r="N846" s="375"/>
      <c r="O846" s="375"/>
      <c r="P846" s="226" t="s">
        <v>2083</v>
      </c>
      <c r="Q846" s="428" t="s">
        <v>209</v>
      </c>
      <c r="R846" s="428" t="s">
        <v>5931</v>
      </c>
      <c r="S846" s="413"/>
      <c r="T846" s="225"/>
      <c r="U846" s="225"/>
      <c r="V846" s="225"/>
      <c r="W846" s="225"/>
      <c r="X846" s="225"/>
      <c r="Y846" s="225"/>
      <c r="Z846" s="225"/>
    </row>
    <row r="847">
      <c r="A847" s="427" t="s">
        <v>5933</v>
      </c>
      <c r="B847" s="427" t="s">
        <v>789</v>
      </c>
      <c r="C847" s="427" t="s">
        <v>790</v>
      </c>
      <c r="D847" s="226" t="s">
        <v>2451</v>
      </c>
      <c r="E847" s="226" t="s">
        <v>84</v>
      </c>
      <c r="F847" s="226">
        <v>5600.0</v>
      </c>
      <c r="G847" s="226" t="s">
        <v>1771</v>
      </c>
      <c r="H847" s="226" t="s">
        <v>2106</v>
      </c>
      <c r="I847" s="226" t="s">
        <v>2591</v>
      </c>
      <c r="J847" s="428">
        <v>5500.0</v>
      </c>
      <c r="K847" s="428">
        <v>7500.0</v>
      </c>
      <c r="L847" s="428">
        <v>11000.0</v>
      </c>
      <c r="M847" s="226" t="s">
        <v>5934</v>
      </c>
      <c r="N847" s="375"/>
      <c r="O847" s="375"/>
      <c r="P847" s="226" t="s">
        <v>2083</v>
      </c>
      <c r="Q847" s="428" t="s">
        <v>209</v>
      </c>
      <c r="R847" s="428" t="s">
        <v>5925</v>
      </c>
      <c r="S847" s="413"/>
      <c r="T847" s="225"/>
      <c r="U847" s="225"/>
      <c r="V847" s="225"/>
      <c r="W847" s="225"/>
      <c r="X847" s="225"/>
      <c r="Y847" s="225"/>
      <c r="Z847" s="225"/>
    </row>
    <row r="848">
      <c r="A848" s="427" t="s">
        <v>5935</v>
      </c>
      <c r="B848" s="427" t="s">
        <v>789</v>
      </c>
      <c r="C848" s="427" t="s">
        <v>5937</v>
      </c>
      <c r="D848" s="226" t="s">
        <v>5928</v>
      </c>
      <c r="E848" s="226" t="s">
        <v>84</v>
      </c>
      <c r="F848" s="226">
        <v>5600.0</v>
      </c>
      <c r="G848" s="226" t="s">
        <v>1771</v>
      </c>
      <c r="H848" s="226" t="s">
        <v>2106</v>
      </c>
      <c r="I848" s="226" t="s">
        <v>2621</v>
      </c>
      <c r="J848" s="428">
        <v>12000.0</v>
      </c>
      <c r="K848" s="428">
        <v>16000.0</v>
      </c>
      <c r="L848" s="428">
        <v>22000.0</v>
      </c>
      <c r="M848" s="226" t="s">
        <v>5938</v>
      </c>
      <c r="N848" s="375"/>
      <c r="O848" s="375"/>
      <c r="P848" s="226" t="s">
        <v>2083</v>
      </c>
      <c r="Q848" s="428" t="s">
        <v>209</v>
      </c>
      <c r="R848" s="428" t="s">
        <v>5939</v>
      </c>
      <c r="S848" s="413"/>
      <c r="T848" s="225"/>
      <c r="U848" s="225"/>
      <c r="V848" s="225"/>
      <c r="W848" s="225"/>
      <c r="X848" s="225"/>
      <c r="Y848" s="225"/>
      <c r="Z848" s="225"/>
    </row>
    <row r="849">
      <c r="A849" s="427" t="s">
        <v>5941</v>
      </c>
      <c r="B849" s="427" t="s">
        <v>789</v>
      </c>
      <c r="C849" s="427" t="s">
        <v>5942</v>
      </c>
      <c r="D849" s="226" t="s">
        <v>5928</v>
      </c>
      <c r="E849" s="226" t="s">
        <v>84</v>
      </c>
      <c r="F849" s="226">
        <v>5600.0</v>
      </c>
      <c r="G849" s="226" t="s">
        <v>1771</v>
      </c>
      <c r="H849" s="226" t="s">
        <v>2106</v>
      </c>
      <c r="I849" s="226" t="s">
        <v>2621</v>
      </c>
      <c r="J849" s="428">
        <v>65000.0</v>
      </c>
      <c r="K849" s="428">
        <v>75000.0</v>
      </c>
      <c r="L849" s="428">
        <v>90000.0</v>
      </c>
      <c r="M849" s="226" t="s">
        <v>5948</v>
      </c>
      <c r="N849" s="375"/>
      <c r="O849" s="375"/>
      <c r="P849" s="226" t="s">
        <v>2083</v>
      </c>
      <c r="Q849" s="428" t="s">
        <v>209</v>
      </c>
      <c r="R849" s="428" t="s">
        <v>5950</v>
      </c>
      <c r="S849" s="413"/>
      <c r="T849" s="225"/>
      <c r="U849" s="225"/>
      <c r="V849" s="225"/>
      <c r="W849" s="225"/>
      <c r="X849" s="225"/>
      <c r="Y849" s="225"/>
      <c r="Z849" s="225"/>
    </row>
    <row r="850">
      <c r="A850" s="427" t="s">
        <v>5952</v>
      </c>
      <c r="B850" s="427" t="s">
        <v>789</v>
      </c>
      <c r="C850" s="427" t="s">
        <v>5954</v>
      </c>
      <c r="D850" s="226" t="s">
        <v>5928</v>
      </c>
      <c r="E850" s="226" t="s">
        <v>84</v>
      </c>
      <c r="F850" s="226">
        <v>5600.0</v>
      </c>
      <c r="G850" s="226" t="s">
        <v>1771</v>
      </c>
      <c r="H850" s="226" t="s">
        <v>2106</v>
      </c>
      <c r="I850" s="226" t="s">
        <v>2621</v>
      </c>
      <c r="J850" s="428">
        <v>45000.0</v>
      </c>
      <c r="K850" s="428">
        <v>55000.0</v>
      </c>
      <c r="L850" s="428">
        <v>68000.0</v>
      </c>
      <c r="M850" s="226" t="s">
        <v>5955</v>
      </c>
      <c r="N850" s="375"/>
      <c r="O850" s="375"/>
      <c r="P850" s="226" t="s">
        <v>2083</v>
      </c>
      <c r="Q850" s="428" t="s">
        <v>209</v>
      </c>
      <c r="R850" s="428" t="s">
        <v>5956</v>
      </c>
      <c r="S850" s="413"/>
      <c r="T850" s="225"/>
      <c r="U850" s="225"/>
      <c r="V850" s="225"/>
      <c r="W850" s="225"/>
      <c r="X850" s="225"/>
      <c r="Y850" s="225"/>
      <c r="Z850" s="225"/>
    </row>
    <row r="851">
      <c r="A851" s="427" t="s">
        <v>5957</v>
      </c>
      <c r="B851" s="427" t="s">
        <v>789</v>
      </c>
      <c r="C851" s="427" t="s">
        <v>5958</v>
      </c>
      <c r="D851" s="226" t="s">
        <v>5928</v>
      </c>
      <c r="E851" s="226" t="s">
        <v>84</v>
      </c>
      <c r="F851" s="226">
        <v>5600.0</v>
      </c>
      <c r="G851" s="226" t="s">
        <v>1771</v>
      </c>
      <c r="H851" s="226" t="s">
        <v>2106</v>
      </c>
      <c r="I851" s="226" t="s">
        <v>2621</v>
      </c>
      <c r="J851" s="428">
        <v>95000.0</v>
      </c>
      <c r="K851" s="428">
        <v>115000.0</v>
      </c>
      <c r="L851" s="428">
        <v>140000.0</v>
      </c>
      <c r="M851" s="226" t="s">
        <v>5948</v>
      </c>
      <c r="N851" s="375"/>
      <c r="O851" s="375"/>
      <c r="P851" s="226" t="s">
        <v>2083</v>
      </c>
      <c r="Q851" s="428" t="s">
        <v>209</v>
      </c>
      <c r="R851" s="428" t="s">
        <v>5959</v>
      </c>
      <c r="S851" s="413"/>
      <c r="T851" s="225"/>
      <c r="U851" s="225"/>
      <c r="V851" s="225"/>
      <c r="W851" s="225"/>
      <c r="X851" s="225"/>
      <c r="Y851" s="225"/>
      <c r="Z851" s="225"/>
    </row>
    <row r="852">
      <c r="A852" s="427" t="s">
        <v>5960</v>
      </c>
      <c r="B852" s="427" t="s">
        <v>789</v>
      </c>
      <c r="C852" s="427" t="s">
        <v>5961</v>
      </c>
      <c r="D852" s="226" t="s">
        <v>5928</v>
      </c>
      <c r="E852" s="226" t="s">
        <v>84</v>
      </c>
      <c r="F852" s="226">
        <v>5600.0</v>
      </c>
      <c r="G852" s="226" t="s">
        <v>1771</v>
      </c>
      <c r="H852" s="226" t="s">
        <v>2106</v>
      </c>
      <c r="I852" s="226" t="s">
        <v>2621</v>
      </c>
      <c r="J852" s="428">
        <v>75000.0</v>
      </c>
      <c r="K852" s="428">
        <v>90000.0</v>
      </c>
      <c r="L852" s="428">
        <v>110000.0</v>
      </c>
      <c r="M852" s="226" t="s">
        <v>5948</v>
      </c>
      <c r="N852" s="375"/>
      <c r="O852" s="375"/>
      <c r="P852" s="226" t="s">
        <v>2083</v>
      </c>
      <c r="Q852" s="428" t="s">
        <v>209</v>
      </c>
      <c r="R852" s="428" t="s">
        <v>5962</v>
      </c>
      <c r="S852" s="413"/>
      <c r="T852" s="225"/>
      <c r="U852" s="225"/>
      <c r="V852" s="225"/>
      <c r="W852" s="225"/>
      <c r="X852" s="225"/>
      <c r="Y852" s="225"/>
      <c r="Z852" s="225"/>
    </row>
    <row r="853">
      <c r="A853" s="427" t="s">
        <v>5963</v>
      </c>
      <c r="B853" s="427" t="s">
        <v>777</v>
      </c>
      <c r="C853" s="427" t="s">
        <v>5192</v>
      </c>
      <c r="D853" s="226" t="s">
        <v>2451</v>
      </c>
      <c r="E853" s="226" t="s">
        <v>84</v>
      </c>
      <c r="F853" s="226">
        <v>5600.0</v>
      </c>
      <c r="G853" s="226" t="s">
        <v>1771</v>
      </c>
      <c r="H853" s="226" t="s">
        <v>2106</v>
      </c>
      <c r="I853" s="226" t="s">
        <v>2591</v>
      </c>
      <c r="J853" s="428">
        <v>4500.0</v>
      </c>
      <c r="K853" s="428">
        <v>6500.0</v>
      </c>
      <c r="L853" s="428">
        <v>9500.0</v>
      </c>
      <c r="M853" s="226" t="s">
        <v>5966</v>
      </c>
      <c r="N853" s="375"/>
      <c r="O853" s="375"/>
      <c r="P853" s="226" t="s">
        <v>2083</v>
      </c>
      <c r="Q853" s="428" t="s">
        <v>209</v>
      </c>
      <c r="R853" s="428" t="s">
        <v>5963</v>
      </c>
      <c r="S853" s="413"/>
      <c r="T853" s="225"/>
      <c r="U853" s="225"/>
      <c r="V853" s="225"/>
      <c r="W853" s="225"/>
      <c r="X853" s="225"/>
      <c r="Y853" s="225"/>
      <c r="Z853" s="225"/>
    </row>
    <row r="854">
      <c r="A854" s="427" t="s">
        <v>2301</v>
      </c>
      <c r="B854" s="427" t="s">
        <v>1256</v>
      </c>
      <c r="C854" s="427" t="s">
        <v>5221</v>
      </c>
      <c r="D854" s="226" t="s">
        <v>2451</v>
      </c>
      <c r="E854" s="226" t="s">
        <v>84</v>
      </c>
      <c r="F854" s="226">
        <v>5600.0</v>
      </c>
      <c r="G854" s="226" t="s">
        <v>1771</v>
      </c>
      <c r="H854" s="226" t="s">
        <v>2106</v>
      </c>
      <c r="I854" s="226" t="s">
        <v>2591</v>
      </c>
      <c r="J854" s="428">
        <v>3500.0</v>
      </c>
      <c r="K854" s="428">
        <v>5000.0</v>
      </c>
      <c r="L854" s="428">
        <v>7500.0</v>
      </c>
      <c r="M854" s="226" t="s">
        <v>5968</v>
      </c>
      <c r="N854" s="375"/>
      <c r="O854" s="375"/>
      <c r="P854" s="226" t="s">
        <v>2083</v>
      </c>
      <c r="Q854" s="428" t="s">
        <v>209</v>
      </c>
      <c r="R854" s="428" t="s">
        <v>2301</v>
      </c>
      <c r="S854" s="413"/>
      <c r="T854" s="225"/>
      <c r="U854" s="225"/>
      <c r="V854" s="225"/>
      <c r="W854" s="225"/>
      <c r="X854" s="225"/>
      <c r="Y854" s="225"/>
      <c r="Z854" s="225"/>
    </row>
    <row r="855">
      <c r="A855" s="427" t="s">
        <v>5969</v>
      </c>
      <c r="B855" s="427" t="s">
        <v>1140</v>
      </c>
      <c r="C855" s="427" t="s">
        <v>5257</v>
      </c>
      <c r="D855" s="226" t="s">
        <v>2451</v>
      </c>
      <c r="E855" s="226" t="s">
        <v>84</v>
      </c>
      <c r="F855" s="226">
        <v>5600.0</v>
      </c>
      <c r="G855" s="226" t="s">
        <v>1771</v>
      </c>
      <c r="H855" s="226" t="s">
        <v>2106</v>
      </c>
      <c r="I855" s="226" t="s">
        <v>2591</v>
      </c>
      <c r="J855" s="428">
        <v>1800.0</v>
      </c>
      <c r="K855" s="428">
        <v>2500.0</v>
      </c>
      <c r="L855" s="428">
        <v>3500.0</v>
      </c>
      <c r="M855" s="226" t="s">
        <v>5971</v>
      </c>
      <c r="N855" s="375"/>
      <c r="O855" s="375"/>
      <c r="P855" s="226" t="s">
        <v>2083</v>
      </c>
      <c r="Q855" s="428" t="s">
        <v>209</v>
      </c>
      <c r="R855" s="428" t="s">
        <v>5969</v>
      </c>
      <c r="S855" s="413"/>
      <c r="T855" s="225"/>
      <c r="U855" s="225"/>
      <c r="V855" s="225"/>
      <c r="W855" s="225"/>
      <c r="X855" s="225"/>
      <c r="Y855" s="225"/>
      <c r="Z855" s="225"/>
    </row>
    <row r="856">
      <c r="A856" s="427" t="s">
        <v>5972</v>
      </c>
      <c r="B856" s="427" t="s">
        <v>5290</v>
      </c>
      <c r="C856" s="427" t="s">
        <v>5289</v>
      </c>
      <c r="D856" s="226" t="s">
        <v>2451</v>
      </c>
      <c r="E856" s="226" t="s">
        <v>84</v>
      </c>
      <c r="F856" s="226">
        <v>5600.0</v>
      </c>
      <c r="G856" s="226" t="s">
        <v>1771</v>
      </c>
      <c r="H856" s="226" t="s">
        <v>2106</v>
      </c>
      <c r="I856" s="226" t="s">
        <v>2591</v>
      </c>
      <c r="J856" s="428">
        <v>450.0</v>
      </c>
      <c r="K856" s="428">
        <v>650.0</v>
      </c>
      <c r="L856" s="428">
        <v>950.0</v>
      </c>
      <c r="M856" s="226" t="s">
        <v>5976</v>
      </c>
      <c r="N856" s="375"/>
      <c r="O856" s="375"/>
      <c r="P856" s="226" t="s">
        <v>2083</v>
      </c>
      <c r="Q856" s="428" t="s">
        <v>209</v>
      </c>
      <c r="R856" s="428" t="s">
        <v>5972</v>
      </c>
      <c r="S856" s="413"/>
      <c r="T856" s="225"/>
      <c r="U856" s="225"/>
      <c r="V856" s="225"/>
      <c r="W856" s="225"/>
      <c r="X856" s="225"/>
      <c r="Y856" s="225"/>
      <c r="Z856" s="225"/>
    </row>
    <row r="857">
      <c r="A857" s="427" t="s">
        <v>5979</v>
      </c>
      <c r="B857" s="427" t="s">
        <v>5318</v>
      </c>
      <c r="C857" s="427" t="s">
        <v>5317</v>
      </c>
      <c r="D857" s="226" t="s">
        <v>2451</v>
      </c>
      <c r="E857" s="226" t="s">
        <v>84</v>
      </c>
      <c r="F857" s="226">
        <v>5600.0</v>
      </c>
      <c r="G857" s="226" t="s">
        <v>1771</v>
      </c>
      <c r="H857" s="226" t="s">
        <v>2106</v>
      </c>
      <c r="I857" s="226" t="s">
        <v>2591</v>
      </c>
      <c r="J857" s="428">
        <v>1200.0</v>
      </c>
      <c r="K857" s="428">
        <v>1600.0</v>
      </c>
      <c r="L857" s="428">
        <v>2200.0</v>
      </c>
      <c r="M857" s="226" t="s">
        <v>5985</v>
      </c>
      <c r="N857" s="375"/>
      <c r="O857" s="375"/>
      <c r="P857" s="226" t="s">
        <v>2083</v>
      </c>
      <c r="Q857" s="428" t="s">
        <v>209</v>
      </c>
      <c r="R857" s="428" t="s">
        <v>5979</v>
      </c>
      <c r="S857" s="413"/>
      <c r="T857" s="225"/>
      <c r="U857" s="225"/>
      <c r="V857" s="225"/>
      <c r="W857" s="225"/>
      <c r="X857" s="225"/>
      <c r="Y857" s="225"/>
      <c r="Z857" s="225"/>
    </row>
    <row r="858">
      <c r="A858" s="427" t="s">
        <v>5986</v>
      </c>
      <c r="B858" s="427" t="s">
        <v>5350</v>
      </c>
      <c r="C858" s="427" t="s">
        <v>5347</v>
      </c>
      <c r="D858" s="226" t="s">
        <v>2451</v>
      </c>
      <c r="E858" s="226" t="s">
        <v>84</v>
      </c>
      <c r="F858" s="226">
        <v>5600.0</v>
      </c>
      <c r="G858" s="226" t="s">
        <v>1771</v>
      </c>
      <c r="H858" s="226" t="s">
        <v>2106</v>
      </c>
      <c r="I858" s="226" t="s">
        <v>2591</v>
      </c>
      <c r="J858" s="428">
        <v>850.0</v>
      </c>
      <c r="K858" s="428">
        <v>1200.0</v>
      </c>
      <c r="L858" s="428">
        <v>1650.0</v>
      </c>
      <c r="M858" s="226" t="s">
        <v>5988</v>
      </c>
      <c r="N858" s="375"/>
      <c r="O858" s="375"/>
      <c r="P858" s="226" t="s">
        <v>2083</v>
      </c>
      <c r="Q858" s="428" t="s">
        <v>209</v>
      </c>
      <c r="R858" s="428" t="s">
        <v>5986</v>
      </c>
      <c r="S858" s="413"/>
      <c r="T858" s="225"/>
      <c r="U858" s="225"/>
      <c r="V858" s="225"/>
      <c r="W858" s="225"/>
      <c r="X858" s="225"/>
      <c r="Y858" s="225"/>
      <c r="Z858" s="225"/>
    </row>
    <row r="859">
      <c r="A859" s="427" t="s">
        <v>5991</v>
      </c>
      <c r="B859" s="427" t="s">
        <v>1114</v>
      </c>
      <c r="C859" s="427" t="s">
        <v>5385</v>
      </c>
      <c r="D859" s="226" t="s">
        <v>2451</v>
      </c>
      <c r="E859" s="226" t="s">
        <v>84</v>
      </c>
      <c r="F859" s="226">
        <v>5600.0</v>
      </c>
      <c r="G859" s="226" t="s">
        <v>1771</v>
      </c>
      <c r="H859" s="226" t="s">
        <v>2106</v>
      </c>
      <c r="I859" s="226" t="s">
        <v>2591</v>
      </c>
      <c r="J859" s="428">
        <v>2500.0</v>
      </c>
      <c r="K859" s="428">
        <v>3500.0</v>
      </c>
      <c r="L859" s="428">
        <v>5000.0</v>
      </c>
      <c r="M859" s="226" t="s">
        <v>5994</v>
      </c>
      <c r="N859" s="375"/>
      <c r="O859" s="375"/>
      <c r="P859" s="226" t="s">
        <v>2083</v>
      </c>
      <c r="Q859" s="428" t="s">
        <v>209</v>
      </c>
      <c r="R859" s="428" t="s">
        <v>5991</v>
      </c>
      <c r="S859" s="413"/>
      <c r="T859" s="225"/>
      <c r="U859" s="225"/>
      <c r="V859" s="225"/>
      <c r="W859" s="225"/>
      <c r="X859" s="225"/>
      <c r="Y859" s="225"/>
      <c r="Z859" s="225"/>
    </row>
    <row r="860">
      <c r="A860" s="427" t="s">
        <v>5995</v>
      </c>
      <c r="B860" s="427" t="s">
        <v>5403</v>
      </c>
      <c r="C860" s="427" t="s">
        <v>5401</v>
      </c>
      <c r="D860" s="226" t="s">
        <v>2451</v>
      </c>
      <c r="E860" s="226" t="s">
        <v>84</v>
      </c>
      <c r="F860" s="226">
        <v>5600.0</v>
      </c>
      <c r="G860" s="226" t="s">
        <v>1771</v>
      </c>
      <c r="H860" s="226" t="s">
        <v>2106</v>
      </c>
      <c r="I860" s="226" t="s">
        <v>2591</v>
      </c>
      <c r="J860" s="428">
        <v>1800.0</v>
      </c>
      <c r="K860" s="428">
        <v>2500.0</v>
      </c>
      <c r="L860" s="428">
        <v>3500.0</v>
      </c>
      <c r="M860" s="226" t="s">
        <v>5996</v>
      </c>
      <c r="N860" s="375"/>
      <c r="O860" s="375"/>
      <c r="P860" s="226" t="s">
        <v>2083</v>
      </c>
      <c r="Q860" s="428" t="s">
        <v>209</v>
      </c>
      <c r="R860" s="428" t="s">
        <v>5995</v>
      </c>
      <c r="S860" s="413"/>
      <c r="T860" s="225"/>
      <c r="U860" s="225"/>
      <c r="V860" s="225"/>
      <c r="W860" s="225"/>
      <c r="X860" s="225"/>
      <c r="Y860" s="225"/>
      <c r="Z860" s="225"/>
    </row>
    <row r="861">
      <c r="A861" s="427" t="s">
        <v>2290</v>
      </c>
      <c r="B861" s="427" t="s">
        <v>5430</v>
      </c>
      <c r="C861" s="427" t="s">
        <v>5428</v>
      </c>
      <c r="D861" s="226" t="s">
        <v>5997</v>
      </c>
      <c r="E861" s="226" t="s">
        <v>2084</v>
      </c>
      <c r="F861" s="226">
        <v>5600.0</v>
      </c>
      <c r="G861" s="226" t="s">
        <v>1771</v>
      </c>
      <c r="H861" s="226" t="s">
        <v>2106</v>
      </c>
      <c r="I861" s="226" t="s">
        <v>5237</v>
      </c>
      <c r="J861" s="428">
        <v>35.0</v>
      </c>
      <c r="K861" s="428">
        <v>45.0</v>
      </c>
      <c r="L861" s="428">
        <v>55.0</v>
      </c>
      <c r="M861" s="226" t="s">
        <v>5998</v>
      </c>
      <c r="N861" s="375"/>
      <c r="O861" s="375"/>
      <c r="P861" s="226" t="s">
        <v>2083</v>
      </c>
      <c r="Q861" s="428" t="s">
        <v>209</v>
      </c>
      <c r="R861" s="428" t="s">
        <v>2290</v>
      </c>
      <c r="S861" s="413"/>
      <c r="T861" s="225"/>
      <c r="U861" s="225"/>
      <c r="V861" s="225"/>
      <c r="W861" s="225"/>
      <c r="X861" s="225"/>
      <c r="Y861" s="225"/>
      <c r="Z861" s="225"/>
    </row>
    <row r="862">
      <c r="A862" s="427" t="s">
        <v>2297</v>
      </c>
      <c r="B862" s="427" t="s">
        <v>5499</v>
      </c>
      <c r="C862" s="427" t="s">
        <v>5497</v>
      </c>
      <c r="D862" s="226" t="s">
        <v>5997</v>
      </c>
      <c r="E862" s="226" t="s">
        <v>2084</v>
      </c>
      <c r="F862" s="226">
        <v>5600.0</v>
      </c>
      <c r="G862" s="226" t="s">
        <v>1771</v>
      </c>
      <c r="H862" s="226" t="s">
        <v>2106</v>
      </c>
      <c r="I862" s="226" t="s">
        <v>5237</v>
      </c>
      <c r="J862" s="428">
        <v>8.5</v>
      </c>
      <c r="K862" s="428">
        <v>12.0</v>
      </c>
      <c r="L862" s="428">
        <v>16.0</v>
      </c>
      <c r="M862" s="226" t="s">
        <v>5999</v>
      </c>
      <c r="N862" s="375"/>
      <c r="O862" s="375"/>
      <c r="P862" s="226" t="s">
        <v>2083</v>
      </c>
      <c r="Q862" s="428" t="s">
        <v>209</v>
      </c>
      <c r="R862" s="428" t="s">
        <v>2297</v>
      </c>
      <c r="S862" s="413"/>
      <c r="T862" s="225"/>
      <c r="U862" s="225"/>
      <c r="V862" s="225"/>
      <c r="W862" s="225"/>
      <c r="X862" s="225"/>
      <c r="Y862" s="225"/>
      <c r="Z862" s="225"/>
    </row>
    <row r="863">
      <c r="A863" s="427" t="s">
        <v>6000</v>
      </c>
      <c r="B863" s="427" t="s">
        <v>5527</v>
      </c>
      <c r="C863" s="427" t="s">
        <v>5525</v>
      </c>
      <c r="D863" s="226" t="s">
        <v>5997</v>
      </c>
      <c r="E863" s="226" t="s">
        <v>2084</v>
      </c>
      <c r="F863" s="226">
        <v>5600.0</v>
      </c>
      <c r="G863" s="226" t="s">
        <v>1771</v>
      </c>
      <c r="H863" s="226" t="s">
        <v>2106</v>
      </c>
      <c r="I863" s="226" t="s">
        <v>5237</v>
      </c>
      <c r="J863" s="428">
        <v>4.5</v>
      </c>
      <c r="K863" s="428">
        <v>6.5</v>
      </c>
      <c r="L863" s="428">
        <v>9.0</v>
      </c>
      <c r="M863" s="226" t="s">
        <v>6001</v>
      </c>
      <c r="N863" s="375"/>
      <c r="O863" s="375"/>
      <c r="P863" s="226" t="s">
        <v>2083</v>
      </c>
      <c r="Q863" s="428" t="s">
        <v>209</v>
      </c>
      <c r="R863" s="428" t="s">
        <v>6000</v>
      </c>
      <c r="S863" s="413"/>
      <c r="T863" s="225"/>
      <c r="U863" s="225"/>
      <c r="V863" s="225"/>
      <c r="W863" s="225"/>
      <c r="X863" s="225"/>
      <c r="Y863" s="225"/>
      <c r="Z863" s="225"/>
    </row>
    <row r="864">
      <c r="A864" s="427" t="s">
        <v>6002</v>
      </c>
      <c r="B864" s="427" t="s">
        <v>5564</v>
      </c>
      <c r="C864" s="427" t="s">
        <v>5562</v>
      </c>
      <c r="D864" s="226" t="s">
        <v>5997</v>
      </c>
      <c r="E864" s="226" t="s">
        <v>2084</v>
      </c>
      <c r="F864" s="226">
        <v>5600.0</v>
      </c>
      <c r="G864" s="226" t="s">
        <v>1771</v>
      </c>
      <c r="H864" s="226" t="s">
        <v>2106</v>
      </c>
      <c r="I864" s="226" t="s">
        <v>5237</v>
      </c>
      <c r="J864" s="428">
        <v>3.5</v>
      </c>
      <c r="K864" s="428">
        <v>5.0</v>
      </c>
      <c r="L864" s="428">
        <v>7.0</v>
      </c>
      <c r="M864" s="226" t="s">
        <v>6003</v>
      </c>
      <c r="N864" s="375"/>
      <c r="O864" s="375"/>
      <c r="P864" s="226" t="s">
        <v>2083</v>
      </c>
      <c r="Q864" s="428" t="s">
        <v>209</v>
      </c>
      <c r="R864" s="428" t="s">
        <v>6002</v>
      </c>
      <c r="S864" s="413"/>
      <c r="T864" s="225"/>
      <c r="U864" s="225"/>
      <c r="V864" s="225"/>
      <c r="W864" s="225"/>
      <c r="X864" s="225"/>
      <c r="Y864" s="225"/>
      <c r="Z864" s="225"/>
    </row>
    <row r="865">
      <c r="A865" s="427" t="s">
        <v>6004</v>
      </c>
      <c r="B865" s="427" t="s">
        <v>5580</v>
      </c>
      <c r="C865" s="427" t="s">
        <v>6005</v>
      </c>
      <c r="D865" s="226" t="s">
        <v>5997</v>
      </c>
      <c r="E865" s="226" t="s">
        <v>2084</v>
      </c>
      <c r="F865" s="226">
        <v>5600.0</v>
      </c>
      <c r="G865" s="226" t="s">
        <v>1771</v>
      </c>
      <c r="H865" s="226" t="s">
        <v>2106</v>
      </c>
      <c r="I865" s="226" t="s">
        <v>5237</v>
      </c>
      <c r="J865" s="428">
        <v>1.2</v>
      </c>
      <c r="K865" s="428">
        <v>1.8</v>
      </c>
      <c r="L865" s="428">
        <v>2.5</v>
      </c>
      <c r="M865" s="226" t="s">
        <v>6006</v>
      </c>
      <c r="N865" s="375"/>
      <c r="O865" s="375"/>
      <c r="P865" s="226" t="s">
        <v>2083</v>
      </c>
      <c r="Q865" s="428" t="s">
        <v>209</v>
      </c>
      <c r="R865" s="428" t="s">
        <v>6004</v>
      </c>
      <c r="S865" s="413"/>
      <c r="T865" s="225"/>
      <c r="U865" s="225"/>
      <c r="V865" s="225"/>
      <c r="W865" s="225"/>
      <c r="X865" s="225"/>
      <c r="Y865" s="225"/>
      <c r="Z865" s="225"/>
    </row>
    <row r="866">
      <c r="A866" s="427" t="s">
        <v>6007</v>
      </c>
      <c r="B866" s="427" t="s">
        <v>6008</v>
      </c>
      <c r="C866" s="427" t="s">
        <v>6009</v>
      </c>
      <c r="D866" s="226" t="s">
        <v>2451</v>
      </c>
      <c r="E866" s="226" t="s">
        <v>84</v>
      </c>
      <c r="F866" s="226">
        <v>5600.0</v>
      </c>
      <c r="G866" s="226" t="s">
        <v>1771</v>
      </c>
      <c r="H866" s="226" t="s">
        <v>2699</v>
      </c>
      <c r="I866" s="226" t="s">
        <v>2591</v>
      </c>
      <c r="J866" s="428">
        <v>3500.0</v>
      </c>
      <c r="K866" s="428">
        <v>5000.0</v>
      </c>
      <c r="L866" s="428">
        <v>7500.0</v>
      </c>
      <c r="M866" s="226" t="s">
        <v>2701</v>
      </c>
      <c r="N866" s="375"/>
      <c r="O866" s="375"/>
      <c r="P866" s="226" t="s">
        <v>2083</v>
      </c>
      <c r="Q866" s="428" t="s">
        <v>75</v>
      </c>
      <c r="R866" s="428" t="s">
        <v>6007</v>
      </c>
      <c r="S866" s="413"/>
      <c r="T866" s="225"/>
      <c r="U866" s="225"/>
      <c r="V866" s="225"/>
      <c r="W866" s="225"/>
      <c r="X866" s="225"/>
      <c r="Y866" s="225"/>
      <c r="Z866" s="225"/>
    </row>
    <row r="867">
      <c r="A867" s="427" t="s">
        <v>6012</v>
      </c>
      <c r="B867" s="427" t="s">
        <v>6013</v>
      </c>
      <c r="C867" s="427" t="s">
        <v>6014</v>
      </c>
      <c r="D867" s="226" t="s">
        <v>2451</v>
      </c>
      <c r="E867" s="226" t="s">
        <v>84</v>
      </c>
      <c r="F867" s="226">
        <v>5600.0</v>
      </c>
      <c r="G867" s="226" t="s">
        <v>1771</v>
      </c>
      <c r="H867" s="226" t="s">
        <v>2699</v>
      </c>
      <c r="I867" s="226" t="s">
        <v>2591</v>
      </c>
      <c r="J867" s="428">
        <v>3500.0</v>
      </c>
      <c r="K867" s="428">
        <v>5000.0</v>
      </c>
      <c r="L867" s="428">
        <v>7500.0</v>
      </c>
      <c r="M867" s="226" t="s">
        <v>2706</v>
      </c>
      <c r="N867" s="375"/>
      <c r="O867" s="375"/>
      <c r="P867" s="226" t="s">
        <v>2083</v>
      </c>
      <c r="Q867" s="428" t="s">
        <v>165</v>
      </c>
      <c r="R867" s="428" t="s">
        <v>6012</v>
      </c>
      <c r="S867" s="413"/>
      <c r="T867" s="225"/>
      <c r="U867" s="225"/>
      <c r="V867" s="225"/>
      <c r="W867" s="225"/>
      <c r="X867" s="225"/>
      <c r="Y867" s="225"/>
      <c r="Z867" s="225"/>
    </row>
    <row r="868">
      <c r="A868" s="427" t="s">
        <v>6015</v>
      </c>
      <c r="B868" s="427" t="s">
        <v>6016</v>
      </c>
      <c r="C868" s="427" t="s">
        <v>6017</v>
      </c>
      <c r="D868" s="226" t="s">
        <v>2451</v>
      </c>
      <c r="E868" s="226" t="s">
        <v>84</v>
      </c>
      <c r="F868" s="226">
        <v>5600.0</v>
      </c>
      <c r="G868" s="226" t="s">
        <v>1771</v>
      </c>
      <c r="H868" s="226" t="s">
        <v>2699</v>
      </c>
      <c r="I868" s="226" t="s">
        <v>2591</v>
      </c>
      <c r="J868" s="428">
        <v>2500.0</v>
      </c>
      <c r="K868" s="428">
        <v>3500.0</v>
      </c>
      <c r="L868" s="428">
        <v>5000.0</v>
      </c>
      <c r="M868" s="226" t="s">
        <v>2715</v>
      </c>
      <c r="N868" s="375"/>
      <c r="O868" s="375"/>
      <c r="P868" s="226" t="s">
        <v>2083</v>
      </c>
      <c r="Q868" s="428" t="s">
        <v>187</v>
      </c>
      <c r="R868" s="428" t="s">
        <v>6015</v>
      </c>
      <c r="S868" s="413"/>
      <c r="T868" s="225"/>
      <c r="U868" s="225"/>
      <c r="V868" s="225"/>
      <c r="W868" s="225"/>
      <c r="X868" s="225"/>
      <c r="Y868" s="225"/>
      <c r="Z868" s="225"/>
    </row>
    <row r="869">
      <c r="A869" s="427" t="s">
        <v>6018</v>
      </c>
      <c r="B869" s="427" t="s">
        <v>6019</v>
      </c>
      <c r="C869" s="427" t="s">
        <v>6020</v>
      </c>
      <c r="D869" s="226" t="s">
        <v>2451</v>
      </c>
      <c r="E869" s="226" t="s">
        <v>84</v>
      </c>
      <c r="F869" s="226">
        <v>5600.0</v>
      </c>
      <c r="G869" s="226" t="s">
        <v>1771</v>
      </c>
      <c r="H869" s="226" t="s">
        <v>2699</v>
      </c>
      <c r="I869" s="226" t="s">
        <v>2591</v>
      </c>
      <c r="J869" s="428">
        <v>2500.0</v>
      </c>
      <c r="K869" s="428">
        <v>3500.0</v>
      </c>
      <c r="L869" s="428">
        <v>5000.0</v>
      </c>
      <c r="M869" s="226" t="s">
        <v>2721</v>
      </c>
      <c r="N869" s="375"/>
      <c r="O869" s="375"/>
      <c r="P869" s="226" t="s">
        <v>2083</v>
      </c>
      <c r="Q869" s="428" t="s">
        <v>209</v>
      </c>
      <c r="R869" s="428" t="s">
        <v>6018</v>
      </c>
      <c r="S869" s="413"/>
      <c r="T869" s="225"/>
      <c r="U869" s="225"/>
      <c r="V869" s="225"/>
      <c r="W869" s="225"/>
      <c r="X869" s="225"/>
      <c r="Y869" s="225"/>
      <c r="Z869" s="225"/>
    </row>
    <row r="870">
      <c r="A870" s="427" t="s">
        <v>6024</v>
      </c>
      <c r="B870" s="427" t="s">
        <v>6025</v>
      </c>
      <c r="C870" s="427" t="s">
        <v>6027</v>
      </c>
      <c r="D870" s="226" t="s">
        <v>2451</v>
      </c>
      <c r="E870" s="226" t="s">
        <v>84</v>
      </c>
      <c r="F870" s="226">
        <v>5600.0</v>
      </c>
      <c r="G870" s="226" t="s">
        <v>1771</v>
      </c>
      <c r="H870" s="226" t="s">
        <v>2699</v>
      </c>
      <c r="I870" s="226" t="s">
        <v>2591</v>
      </c>
      <c r="J870" s="428">
        <v>3500.0</v>
      </c>
      <c r="K870" s="428">
        <v>5000.0</v>
      </c>
      <c r="L870" s="428">
        <v>7500.0</v>
      </c>
      <c r="M870" s="226" t="s">
        <v>2728</v>
      </c>
      <c r="N870" s="375"/>
      <c r="O870" s="375"/>
      <c r="P870" s="226" t="s">
        <v>2083</v>
      </c>
      <c r="Q870" s="428" t="s">
        <v>222</v>
      </c>
      <c r="R870" s="428" t="s">
        <v>6024</v>
      </c>
      <c r="S870" s="413"/>
      <c r="T870" s="225"/>
      <c r="U870" s="225"/>
      <c r="V870" s="225"/>
      <c r="W870" s="225"/>
      <c r="X870" s="225"/>
      <c r="Y870" s="225"/>
      <c r="Z870" s="225"/>
    </row>
    <row r="871">
      <c r="A871" s="427" t="s">
        <v>6036</v>
      </c>
      <c r="B871" s="427" t="s">
        <v>6037</v>
      </c>
      <c r="C871" s="427" t="s">
        <v>6038</v>
      </c>
      <c r="D871" s="226" t="s">
        <v>2451</v>
      </c>
      <c r="E871" s="226" t="s">
        <v>84</v>
      </c>
      <c r="F871" s="226">
        <v>5600.0</v>
      </c>
      <c r="G871" s="226" t="s">
        <v>1771</v>
      </c>
      <c r="H871" s="226" t="s">
        <v>2699</v>
      </c>
      <c r="I871" s="226" t="s">
        <v>2591</v>
      </c>
      <c r="J871" s="428">
        <v>4500.0</v>
      </c>
      <c r="K871" s="428">
        <v>6500.0</v>
      </c>
      <c r="L871" s="428">
        <v>9500.0</v>
      </c>
      <c r="M871" s="226" t="s">
        <v>2732</v>
      </c>
      <c r="N871" s="375"/>
      <c r="O871" s="375"/>
      <c r="P871" s="226" t="s">
        <v>2083</v>
      </c>
      <c r="Q871" s="428" t="s">
        <v>256</v>
      </c>
      <c r="R871" s="428" t="s">
        <v>6036</v>
      </c>
      <c r="S871" s="413"/>
      <c r="T871" s="225"/>
      <c r="U871" s="225"/>
      <c r="V871" s="225"/>
      <c r="W871" s="225"/>
      <c r="X871" s="225"/>
      <c r="Y871" s="225"/>
      <c r="Z871" s="225"/>
    </row>
    <row r="872">
      <c r="A872" s="427" t="s">
        <v>6040</v>
      </c>
      <c r="B872" s="427" t="s">
        <v>6041</v>
      </c>
      <c r="C872" s="427" t="s">
        <v>6042</v>
      </c>
      <c r="D872" s="226" t="s">
        <v>2451</v>
      </c>
      <c r="E872" s="226" t="s">
        <v>84</v>
      </c>
      <c r="F872" s="226">
        <v>5600.0</v>
      </c>
      <c r="G872" s="226" t="s">
        <v>1771</v>
      </c>
      <c r="H872" s="226" t="s">
        <v>2699</v>
      </c>
      <c r="I872" s="226" t="s">
        <v>2591</v>
      </c>
      <c r="J872" s="428">
        <v>6500.0</v>
      </c>
      <c r="K872" s="428">
        <v>9500.0</v>
      </c>
      <c r="L872" s="428">
        <v>14000.0</v>
      </c>
      <c r="M872" s="226" t="s">
        <v>2741</v>
      </c>
      <c r="N872" s="375"/>
      <c r="O872" s="375"/>
      <c r="P872" s="226" t="s">
        <v>2083</v>
      </c>
      <c r="Q872" s="428" t="s">
        <v>306</v>
      </c>
      <c r="R872" s="428" t="s">
        <v>6040</v>
      </c>
      <c r="S872" s="413"/>
      <c r="T872" s="225"/>
      <c r="U872" s="225"/>
      <c r="V872" s="225"/>
      <c r="W872" s="225"/>
      <c r="X872" s="225"/>
      <c r="Y872" s="225"/>
      <c r="Z872" s="225"/>
    </row>
    <row r="873">
      <c r="A873" s="427" t="s">
        <v>6043</v>
      </c>
      <c r="B873" s="427" t="s">
        <v>6044</v>
      </c>
      <c r="C873" s="427" t="s">
        <v>6045</v>
      </c>
      <c r="D873" s="226" t="s">
        <v>2451</v>
      </c>
      <c r="E873" s="226" t="s">
        <v>84</v>
      </c>
      <c r="F873" s="226">
        <v>5600.0</v>
      </c>
      <c r="G873" s="226" t="s">
        <v>1771</v>
      </c>
      <c r="H873" s="226" t="s">
        <v>2699</v>
      </c>
      <c r="I873" s="226" t="s">
        <v>2591</v>
      </c>
      <c r="J873" s="428">
        <v>3500.0</v>
      </c>
      <c r="K873" s="428">
        <v>5000.0</v>
      </c>
      <c r="L873" s="428">
        <v>7500.0</v>
      </c>
      <c r="M873" s="226" t="s">
        <v>2745</v>
      </c>
      <c r="N873" s="375"/>
      <c r="O873" s="375"/>
      <c r="P873" s="226" t="s">
        <v>2083</v>
      </c>
      <c r="Q873" s="428" t="s">
        <v>337</v>
      </c>
      <c r="R873" s="428" t="s">
        <v>6043</v>
      </c>
      <c r="S873" s="413"/>
      <c r="T873" s="225"/>
      <c r="U873" s="225"/>
      <c r="V873" s="225"/>
      <c r="W873" s="225"/>
      <c r="X873" s="225"/>
      <c r="Y873" s="225"/>
      <c r="Z873" s="225"/>
    </row>
    <row r="874">
      <c r="A874" s="427" t="s">
        <v>6046</v>
      </c>
      <c r="B874" s="427" t="s">
        <v>6047</v>
      </c>
      <c r="C874" s="427" t="s">
        <v>6048</v>
      </c>
      <c r="D874" s="226" t="s">
        <v>2451</v>
      </c>
      <c r="E874" s="226" t="s">
        <v>84</v>
      </c>
      <c r="F874" s="226">
        <v>5600.0</v>
      </c>
      <c r="G874" s="226" t="s">
        <v>1771</v>
      </c>
      <c r="H874" s="226" t="s">
        <v>2699</v>
      </c>
      <c r="I874" s="226" t="s">
        <v>2591</v>
      </c>
      <c r="J874" s="428">
        <v>5500.0</v>
      </c>
      <c r="K874" s="428">
        <v>7500.0</v>
      </c>
      <c r="L874" s="428">
        <v>11000.0</v>
      </c>
      <c r="M874" s="226" t="s">
        <v>2752</v>
      </c>
      <c r="N874" s="375"/>
      <c r="O874" s="375"/>
      <c r="P874" s="226" t="s">
        <v>2083</v>
      </c>
      <c r="Q874" s="428" t="s">
        <v>374</v>
      </c>
      <c r="R874" s="428" t="s">
        <v>6046</v>
      </c>
      <c r="S874" s="413"/>
      <c r="T874" s="225"/>
      <c r="U874" s="225"/>
      <c r="V874" s="225"/>
      <c r="W874" s="225"/>
      <c r="X874" s="225"/>
      <c r="Y874" s="225"/>
      <c r="Z874" s="225"/>
    </row>
    <row r="875">
      <c r="A875" s="427" t="s">
        <v>6049</v>
      </c>
      <c r="B875" s="427" t="s">
        <v>1166</v>
      </c>
      <c r="C875" s="427" t="s">
        <v>6050</v>
      </c>
      <c r="D875" s="226" t="s">
        <v>2451</v>
      </c>
      <c r="E875" s="226" t="s">
        <v>84</v>
      </c>
      <c r="F875" s="226">
        <v>5700.0</v>
      </c>
      <c r="G875" s="226" t="s">
        <v>1813</v>
      </c>
      <c r="H875" s="226" t="s">
        <v>2106</v>
      </c>
      <c r="I875" s="226" t="s">
        <v>2333</v>
      </c>
      <c r="J875" s="428">
        <v>2500.0</v>
      </c>
      <c r="K875" s="428">
        <v>3500.0</v>
      </c>
      <c r="L875" s="428">
        <v>5000.0</v>
      </c>
      <c r="M875" s="226" t="s">
        <v>6051</v>
      </c>
      <c r="N875" s="375"/>
      <c r="O875" s="375"/>
      <c r="P875" s="226" t="s">
        <v>2083</v>
      </c>
      <c r="Q875" s="428" t="s">
        <v>187</v>
      </c>
      <c r="R875" s="439"/>
      <c r="S875" s="413"/>
      <c r="T875" s="225"/>
      <c r="U875" s="225"/>
      <c r="V875" s="225"/>
      <c r="W875" s="225"/>
      <c r="X875" s="225"/>
      <c r="Y875" s="225"/>
      <c r="Z875" s="225"/>
    </row>
    <row r="876">
      <c r="A876" s="427" t="s">
        <v>6052</v>
      </c>
      <c r="B876" s="427" t="s">
        <v>1166</v>
      </c>
      <c r="C876" s="427" t="s">
        <v>6053</v>
      </c>
      <c r="D876" s="226" t="s">
        <v>3407</v>
      </c>
      <c r="E876" s="226" t="s">
        <v>2084</v>
      </c>
      <c r="F876" s="226">
        <v>5700.0</v>
      </c>
      <c r="G876" s="226" t="s">
        <v>1813</v>
      </c>
      <c r="H876" s="226" t="s">
        <v>2106</v>
      </c>
      <c r="I876" s="226" t="s">
        <v>2333</v>
      </c>
      <c r="J876" s="428">
        <v>210.0</v>
      </c>
      <c r="K876" s="428">
        <v>250.0</v>
      </c>
      <c r="L876" s="428">
        <v>290.0</v>
      </c>
      <c r="M876" s="226" t="s">
        <v>6054</v>
      </c>
      <c r="N876" s="226" t="s">
        <v>6055</v>
      </c>
      <c r="O876" s="226">
        <v>72.0</v>
      </c>
      <c r="P876" s="226" t="s">
        <v>2083</v>
      </c>
      <c r="Q876" s="428" t="s">
        <v>3410</v>
      </c>
      <c r="R876" s="428" t="s">
        <v>6056</v>
      </c>
      <c r="S876" s="413"/>
      <c r="T876" s="225"/>
      <c r="U876" s="225"/>
      <c r="V876" s="225"/>
      <c r="W876" s="225"/>
      <c r="X876" s="225"/>
      <c r="Y876" s="225"/>
      <c r="Z876" s="225"/>
    </row>
    <row r="877">
      <c r="A877" s="427" t="s">
        <v>6057</v>
      </c>
      <c r="B877" s="427" t="s">
        <v>1166</v>
      </c>
      <c r="C877" s="427" t="s">
        <v>6058</v>
      </c>
      <c r="D877" s="226" t="s">
        <v>2451</v>
      </c>
      <c r="E877" s="226" t="s">
        <v>84</v>
      </c>
      <c r="F877" s="226">
        <v>5700.0</v>
      </c>
      <c r="G877" s="226" t="s">
        <v>1813</v>
      </c>
      <c r="H877" s="226" t="s">
        <v>2106</v>
      </c>
      <c r="I877" s="226" t="s">
        <v>2333</v>
      </c>
      <c r="J877" s="428">
        <v>3500.0</v>
      </c>
      <c r="K877" s="428">
        <v>5000.0</v>
      </c>
      <c r="L877" s="428">
        <v>7500.0</v>
      </c>
      <c r="M877" s="226" t="s">
        <v>6060</v>
      </c>
      <c r="N877" s="375"/>
      <c r="O877" s="375"/>
      <c r="P877" s="226" t="s">
        <v>2453</v>
      </c>
      <c r="Q877" s="428" t="s">
        <v>75</v>
      </c>
      <c r="R877" s="439"/>
      <c r="S877" s="413"/>
      <c r="T877" s="225"/>
      <c r="U877" s="225"/>
      <c r="V877" s="225"/>
      <c r="W877" s="225"/>
      <c r="X877" s="225"/>
      <c r="Y877" s="225"/>
      <c r="Z877" s="225"/>
    </row>
    <row r="878">
      <c r="A878" s="427" t="s">
        <v>6061</v>
      </c>
      <c r="B878" s="427" t="s">
        <v>1166</v>
      </c>
      <c r="C878" s="427" t="s">
        <v>6062</v>
      </c>
      <c r="D878" s="226" t="s">
        <v>2764</v>
      </c>
      <c r="E878" s="226" t="s">
        <v>84</v>
      </c>
      <c r="F878" s="226">
        <v>5700.0</v>
      </c>
      <c r="G878" s="226" t="s">
        <v>1813</v>
      </c>
      <c r="H878" s="226" t="s">
        <v>2106</v>
      </c>
      <c r="I878" s="226" t="s">
        <v>2333</v>
      </c>
      <c r="J878" s="428">
        <v>8.0</v>
      </c>
      <c r="K878" s="428">
        <v>12.0</v>
      </c>
      <c r="L878" s="428">
        <v>18.0</v>
      </c>
      <c r="M878" s="226" t="s">
        <v>6064</v>
      </c>
      <c r="N878" s="226" t="s">
        <v>6065</v>
      </c>
      <c r="O878" s="375"/>
      <c r="P878" s="226" t="s">
        <v>3110</v>
      </c>
      <c r="Q878" s="428" t="s">
        <v>187</v>
      </c>
      <c r="R878" s="428" t="s">
        <v>6067</v>
      </c>
      <c r="S878" s="413"/>
      <c r="T878" s="225"/>
      <c r="U878" s="225"/>
      <c r="V878" s="225"/>
      <c r="W878" s="225"/>
      <c r="X878" s="225"/>
      <c r="Y878" s="225"/>
      <c r="Z878" s="225"/>
    </row>
    <row r="879">
      <c r="A879" s="427" t="s">
        <v>6068</v>
      </c>
      <c r="B879" s="427" t="s">
        <v>1166</v>
      </c>
      <c r="C879" s="427" t="s">
        <v>6069</v>
      </c>
      <c r="D879" s="226" t="s">
        <v>2764</v>
      </c>
      <c r="E879" s="226" t="s">
        <v>84</v>
      </c>
      <c r="F879" s="226">
        <v>5700.0</v>
      </c>
      <c r="G879" s="226" t="s">
        <v>1813</v>
      </c>
      <c r="H879" s="226" t="s">
        <v>2106</v>
      </c>
      <c r="I879" s="226" t="s">
        <v>2333</v>
      </c>
      <c r="J879" s="428">
        <v>18.0</v>
      </c>
      <c r="K879" s="428">
        <v>26.0</v>
      </c>
      <c r="L879" s="428">
        <v>38.0</v>
      </c>
      <c r="M879" s="226" t="s">
        <v>6070</v>
      </c>
      <c r="N879" s="226" t="s">
        <v>6065</v>
      </c>
      <c r="O879" s="375"/>
      <c r="P879" s="226" t="s">
        <v>3110</v>
      </c>
      <c r="Q879" s="428" t="s">
        <v>187</v>
      </c>
      <c r="R879" s="428" t="s">
        <v>6067</v>
      </c>
      <c r="S879" s="413"/>
      <c r="T879" s="225"/>
      <c r="U879" s="225"/>
      <c r="V879" s="225"/>
      <c r="W879" s="225"/>
      <c r="X879" s="225"/>
      <c r="Y879" s="225"/>
      <c r="Z879" s="225"/>
    </row>
    <row r="880">
      <c r="A880" s="427" t="s">
        <v>6071</v>
      </c>
      <c r="B880" s="427" t="s">
        <v>1166</v>
      </c>
      <c r="C880" s="427" t="s">
        <v>6072</v>
      </c>
      <c r="D880" s="226" t="s">
        <v>2764</v>
      </c>
      <c r="E880" s="226" t="s">
        <v>84</v>
      </c>
      <c r="F880" s="226">
        <v>5700.0</v>
      </c>
      <c r="G880" s="226" t="s">
        <v>1813</v>
      </c>
      <c r="H880" s="226" t="s">
        <v>2106</v>
      </c>
      <c r="I880" s="226" t="s">
        <v>2333</v>
      </c>
      <c r="J880" s="428">
        <v>35.0</v>
      </c>
      <c r="K880" s="428">
        <v>50.0</v>
      </c>
      <c r="L880" s="428">
        <v>75.0</v>
      </c>
      <c r="M880" s="226" t="s">
        <v>6073</v>
      </c>
      <c r="N880" s="226" t="s">
        <v>6065</v>
      </c>
      <c r="O880" s="375"/>
      <c r="P880" s="226" t="s">
        <v>3110</v>
      </c>
      <c r="Q880" s="428" t="s">
        <v>187</v>
      </c>
      <c r="R880" s="428" t="s">
        <v>6067</v>
      </c>
      <c r="S880" s="413"/>
      <c r="T880" s="225"/>
      <c r="U880" s="225"/>
      <c r="V880" s="225"/>
      <c r="W880" s="225"/>
      <c r="X880" s="225"/>
      <c r="Y880" s="225"/>
      <c r="Z880" s="225"/>
    </row>
    <row r="881">
      <c r="A881" s="427" t="s">
        <v>6074</v>
      </c>
      <c r="B881" s="427" t="s">
        <v>1166</v>
      </c>
      <c r="C881" s="427" t="s">
        <v>6075</v>
      </c>
      <c r="D881" s="226" t="s">
        <v>2764</v>
      </c>
      <c r="E881" s="226" t="s">
        <v>84</v>
      </c>
      <c r="F881" s="226">
        <v>5700.0</v>
      </c>
      <c r="G881" s="226" t="s">
        <v>1813</v>
      </c>
      <c r="H881" s="226" t="s">
        <v>2106</v>
      </c>
      <c r="I881" s="226" t="s">
        <v>2333</v>
      </c>
      <c r="J881" s="428">
        <v>14.0</v>
      </c>
      <c r="K881" s="428">
        <v>20.0</v>
      </c>
      <c r="L881" s="428">
        <v>30.0</v>
      </c>
      <c r="M881" s="226" t="s">
        <v>6076</v>
      </c>
      <c r="N881" s="226" t="s">
        <v>6077</v>
      </c>
      <c r="O881" s="375"/>
      <c r="P881" s="226" t="s">
        <v>3110</v>
      </c>
      <c r="Q881" s="428" t="s">
        <v>187</v>
      </c>
      <c r="R881" s="428" t="s">
        <v>6078</v>
      </c>
      <c r="S881" s="413"/>
      <c r="T881" s="225"/>
      <c r="U881" s="225"/>
      <c r="V881" s="225"/>
      <c r="W881" s="225"/>
      <c r="X881" s="225"/>
      <c r="Y881" s="225"/>
      <c r="Z881" s="225"/>
    </row>
    <row r="882">
      <c r="A882" s="427" t="s">
        <v>6079</v>
      </c>
      <c r="B882" s="427" t="s">
        <v>1166</v>
      </c>
      <c r="C882" s="427" t="s">
        <v>6080</v>
      </c>
      <c r="D882" s="226" t="s">
        <v>2764</v>
      </c>
      <c r="E882" s="226" t="s">
        <v>84</v>
      </c>
      <c r="F882" s="226">
        <v>5700.0</v>
      </c>
      <c r="G882" s="226" t="s">
        <v>1813</v>
      </c>
      <c r="H882" s="226" t="s">
        <v>2106</v>
      </c>
      <c r="I882" s="226" t="s">
        <v>2333</v>
      </c>
      <c r="J882" s="428">
        <v>28.0</v>
      </c>
      <c r="K882" s="428">
        <v>40.0</v>
      </c>
      <c r="L882" s="428">
        <v>60.0</v>
      </c>
      <c r="M882" s="226" t="s">
        <v>6081</v>
      </c>
      <c r="N882" s="226" t="s">
        <v>6077</v>
      </c>
      <c r="O882" s="375"/>
      <c r="P882" s="226" t="s">
        <v>3110</v>
      </c>
      <c r="Q882" s="428" t="s">
        <v>187</v>
      </c>
      <c r="R882" s="428" t="s">
        <v>6078</v>
      </c>
      <c r="S882" s="413"/>
      <c r="T882" s="225"/>
      <c r="U882" s="225"/>
      <c r="V882" s="225"/>
      <c r="W882" s="225"/>
      <c r="X882" s="225"/>
      <c r="Y882" s="225"/>
      <c r="Z882" s="225"/>
    </row>
    <row r="883">
      <c r="A883" s="427" t="s">
        <v>6082</v>
      </c>
      <c r="B883" s="427" t="s">
        <v>1166</v>
      </c>
      <c r="C883" s="427" t="s">
        <v>6083</v>
      </c>
      <c r="D883" s="226" t="s">
        <v>2764</v>
      </c>
      <c r="E883" s="226" t="s">
        <v>84</v>
      </c>
      <c r="F883" s="226">
        <v>5700.0</v>
      </c>
      <c r="G883" s="226" t="s">
        <v>1813</v>
      </c>
      <c r="H883" s="226" t="s">
        <v>2106</v>
      </c>
      <c r="I883" s="226" t="s">
        <v>2333</v>
      </c>
      <c r="J883" s="428">
        <v>55.0</v>
      </c>
      <c r="K883" s="428">
        <v>80.0</v>
      </c>
      <c r="L883" s="428">
        <v>120.0</v>
      </c>
      <c r="M883" s="226" t="s">
        <v>6084</v>
      </c>
      <c r="N883" s="226" t="s">
        <v>6077</v>
      </c>
      <c r="O883" s="375"/>
      <c r="P883" s="226" t="s">
        <v>3110</v>
      </c>
      <c r="Q883" s="428" t="s">
        <v>187</v>
      </c>
      <c r="R883" s="428" t="s">
        <v>6078</v>
      </c>
      <c r="S883" s="413"/>
      <c r="T883" s="225"/>
      <c r="U883" s="225"/>
      <c r="V883" s="225"/>
      <c r="W883" s="225"/>
      <c r="X883" s="225"/>
      <c r="Y883" s="225"/>
      <c r="Z883" s="225"/>
    </row>
    <row r="884">
      <c r="A884" s="427" t="s">
        <v>6085</v>
      </c>
      <c r="B884" s="427" t="s">
        <v>1166</v>
      </c>
      <c r="C884" s="427" t="s">
        <v>6086</v>
      </c>
      <c r="D884" s="226" t="s">
        <v>2764</v>
      </c>
      <c r="E884" s="226" t="s">
        <v>84</v>
      </c>
      <c r="F884" s="226">
        <v>5700.0</v>
      </c>
      <c r="G884" s="226" t="s">
        <v>1813</v>
      </c>
      <c r="H884" s="226" t="s">
        <v>2106</v>
      </c>
      <c r="I884" s="226" t="s">
        <v>2333</v>
      </c>
      <c r="J884" s="428">
        <v>4.5</v>
      </c>
      <c r="K884" s="428">
        <v>6.5</v>
      </c>
      <c r="L884" s="428">
        <v>9.5</v>
      </c>
      <c r="M884" s="226" t="s">
        <v>6087</v>
      </c>
      <c r="N884" s="226" t="s">
        <v>6088</v>
      </c>
      <c r="O884" s="375"/>
      <c r="P884" s="226" t="s">
        <v>3110</v>
      </c>
      <c r="Q884" s="428" t="s">
        <v>187</v>
      </c>
      <c r="R884" s="428" t="s">
        <v>6089</v>
      </c>
      <c r="S884" s="413"/>
      <c r="T884" s="225"/>
      <c r="U884" s="225"/>
      <c r="V884" s="225"/>
      <c r="W884" s="225"/>
      <c r="X884" s="225"/>
      <c r="Y884" s="225"/>
      <c r="Z884" s="225"/>
    </row>
    <row r="885">
      <c r="A885" s="427" t="s">
        <v>6090</v>
      </c>
      <c r="B885" s="427" t="s">
        <v>1166</v>
      </c>
      <c r="C885" s="427" t="s">
        <v>6091</v>
      </c>
      <c r="D885" s="226" t="s">
        <v>2764</v>
      </c>
      <c r="E885" s="226" t="s">
        <v>84</v>
      </c>
      <c r="F885" s="226">
        <v>5700.0</v>
      </c>
      <c r="G885" s="226" t="s">
        <v>1813</v>
      </c>
      <c r="H885" s="226" t="s">
        <v>2106</v>
      </c>
      <c r="I885" s="226" t="s">
        <v>2333</v>
      </c>
      <c r="J885" s="428">
        <v>12.0</v>
      </c>
      <c r="K885" s="428">
        <v>18.0</v>
      </c>
      <c r="L885" s="428">
        <v>26.0</v>
      </c>
      <c r="M885" s="226" t="s">
        <v>6092</v>
      </c>
      <c r="N885" s="226" t="s">
        <v>6088</v>
      </c>
      <c r="O885" s="375"/>
      <c r="P885" s="226" t="s">
        <v>3110</v>
      </c>
      <c r="Q885" s="428" t="s">
        <v>187</v>
      </c>
      <c r="R885" s="428" t="s">
        <v>6089</v>
      </c>
      <c r="S885" s="413"/>
      <c r="T885" s="225"/>
      <c r="U885" s="225"/>
      <c r="V885" s="225"/>
      <c r="W885" s="225"/>
      <c r="X885" s="225"/>
      <c r="Y885" s="225"/>
      <c r="Z885" s="225"/>
    </row>
    <row r="886">
      <c r="A886" s="427" t="s">
        <v>6093</v>
      </c>
      <c r="B886" s="427" t="s">
        <v>1166</v>
      </c>
      <c r="C886" s="427" t="s">
        <v>6094</v>
      </c>
      <c r="D886" s="226" t="s">
        <v>2764</v>
      </c>
      <c r="E886" s="226" t="s">
        <v>84</v>
      </c>
      <c r="F886" s="226">
        <v>5700.0</v>
      </c>
      <c r="G886" s="226" t="s">
        <v>1813</v>
      </c>
      <c r="H886" s="226" t="s">
        <v>2106</v>
      </c>
      <c r="I886" s="226" t="s">
        <v>2333</v>
      </c>
      <c r="J886" s="428">
        <v>25.0</v>
      </c>
      <c r="K886" s="428">
        <v>38.0</v>
      </c>
      <c r="L886" s="428">
        <v>55.0</v>
      </c>
      <c r="M886" s="226" t="s">
        <v>6095</v>
      </c>
      <c r="N886" s="226" t="s">
        <v>6088</v>
      </c>
      <c r="O886" s="375"/>
      <c r="P886" s="226" t="s">
        <v>3110</v>
      </c>
      <c r="Q886" s="428" t="s">
        <v>187</v>
      </c>
      <c r="R886" s="428" t="s">
        <v>6089</v>
      </c>
      <c r="S886" s="413"/>
      <c r="T886" s="225"/>
      <c r="U886" s="225"/>
      <c r="V886" s="225"/>
      <c r="W886" s="225"/>
      <c r="X886" s="225"/>
      <c r="Y886" s="225"/>
      <c r="Z886" s="225"/>
    </row>
    <row r="887">
      <c r="A887" s="427" t="s">
        <v>6097</v>
      </c>
      <c r="B887" s="427" t="s">
        <v>1166</v>
      </c>
      <c r="C887" s="427" t="s">
        <v>6098</v>
      </c>
      <c r="D887" s="226" t="s">
        <v>2451</v>
      </c>
      <c r="E887" s="226" t="s">
        <v>84</v>
      </c>
      <c r="F887" s="226">
        <v>5700.0</v>
      </c>
      <c r="G887" s="226" t="s">
        <v>1813</v>
      </c>
      <c r="H887" s="226" t="s">
        <v>2106</v>
      </c>
      <c r="I887" s="226" t="s">
        <v>2333</v>
      </c>
      <c r="J887" s="428">
        <v>4500.0</v>
      </c>
      <c r="K887" s="428">
        <v>6500.0</v>
      </c>
      <c r="L887" s="428">
        <v>9500.0</v>
      </c>
      <c r="M887" s="226" t="s">
        <v>6101</v>
      </c>
      <c r="N887" s="375"/>
      <c r="O887" s="375"/>
      <c r="P887" s="226" t="s">
        <v>2453</v>
      </c>
      <c r="Q887" s="428" t="s">
        <v>75</v>
      </c>
      <c r="R887" s="439"/>
      <c r="S887" s="413"/>
      <c r="T887" s="225"/>
      <c r="U887" s="225"/>
      <c r="V887" s="225"/>
      <c r="W887" s="225"/>
      <c r="X887" s="225"/>
      <c r="Y887" s="225"/>
      <c r="Z887" s="225"/>
    </row>
    <row r="888">
      <c r="A888" s="427" t="s">
        <v>6102</v>
      </c>
      <c r="B888" s="427" t="s">
        <v>1166</v>
      </c>
      <c r="C888" s="427" t="s">
        <v>6103</v>
      </c>
      <c r="D888" s="226" t="s">
        <v>3302</v>
      </c>
      <c r="E888" s="226" t="s">
        <v>84</v>
      </c>
      <c r="F888" s="226">
        <v>5700.0</v>
      </c>
      <c r="G888" s="226" t="s">
        <v>1813</v>
      </c>
      <c r="H888" s="226" t="s">
        <v>2106</v>
      </c>
      <c r="I888" s="226" t="s">
        <v>2333</v>
      </c>
      <c r="J888" s="428">
        <v>350.0</v>
      </c>
      <c r="K888" s="428">
        <v>450.0</v>
      </c>
      <c r="L888" s="428">
        <v>600.0</v>
      </c>
      <c r="M888" s="226" t="s">
        <v>6104</v>
      </c>
      <c r="N888" s="375"/>
      <c r="O888" s="375"/>
      <c r="P888" s="226" t="s">
        <v>2453</v>
      </c>
      <c r="Q888" s="428" t="s">
        <v>306</v>
      </c>
      <c r="R888" s="439"/>
      <c r="S888" s="413"/>
      <c r="T888" s="225"/>
      <c r="U888" s="225"/>
      <c r="V888" s="225"/>
      <c r="W888" s="225"/>
      <c r="X888" s="225"/>
      <c r="Y888" s="225"/>
      <c r="Z888" s="225"/>
    </row>
    <row r="889">
      <c r="A889" s="427" t="s">
        <v>6105</v>
      </c>
      <c r="B889" s="427" t="s">
        <v>1166</v>
      </c>
      <c r="C889" s="427" t="s">
        <v>6106</v>
      </c>
      <c r="D889" s="226" t="s">
        <v>2451</v>
      </c>
      <c r="E889" s="226" t="s">
        <v>84</v>
      </c>
      <c r="F889" s="226">
        <v>5700.0</v>
      </c>
      <c r="G889" s="226" t="s">
        <v>1813</v>
      </c>
      <c r="H889" s="226" t="s">
        <v>2106</v>
      </c>
      <c r="I889" s="226" t="s">
        <v>2333</v>
      </c>
      <c r="J889" s="428">
        <v>2500.0</v>
      </c>
      <c r="K889" s="428">
        <v>3500.0</v>
      </c>
      <c r="L889" s="428">
        <v>5000.0</v>
      </c>
      <c r="M889" s="226" t="s">
        <v>6107</v>
      </c>
      <c r="N889" s="375"/>
      <c r="O889" s="375"/>
      <c r="P889" s="226" t="s">
        <v>3118</v>
      </c>
      <c r="Q889" s="428" t="s">
        <v>337</v>
      </c>
      <c r="R889" s="439"/>
      <c r="S889" s="413"/>
      <c r="T889" s="225"/>
      <c r="U889" s="225"/>
      <c r="V889" s="225"/>
      <c r="W889" s="225"/>
      <c r="X889" s="225"/>
      <c r="Y889" s="225"/>
      <c r="Z889" s="225"/>
    </row>
    <row r="890">
      <c r="A890" s="427" t="s">
        <v>6108</v>
      </c>
      <c r="B890" s="427" t="s">
        <v>1166</v>
      </c>
      <c r="C890" s="427" t="s">
        <v>6109</v>
      </c>
      <c r="D890" s="226" t="s">
        <v>2381</v>
      </c>
      <c r="E890" s="226" t="s">
        <v>2084</v>
      </c>
      <c r="F890" s="226">
        <v>5700.0</v>
      </c>
      <c r="G890" s="226" t="s">
        <v>1813</v>
      </c>
      <c r="H890" s="226" t="s">
        <v>2106</v>
      </c>
      <c r="I890" s="226" t="s">
        <v>2333</v>
      </c>
      <c r="J890" s="428">
        <v>2500.0</v>
      </c>
      <c r="K890" s="428">
        <v>3500.0</v>
      </c>
      <c r="L890" s="428">
        <v>5000.0</v>
      </c>
      <c r="M890" s="226" t="s">
        <v>6110</v>
      </c>
      <c r="N890" s="375"/>
      <c r="O890" s="375"/>
      <c r="P890" s="226" t="s">
        <v>2083</v>
      </c>
      <c r="Q890" s="428" t="s">
        <v>306</v>
      </c>
      <c r="R890" s="439"/>
      <c r="S890" s="413"/>
      <c r="T890" s="225"/>
      <c r="U890" s="225"/>
      <c r="V890" s="225"/>
      <c r="W890" s="225"/>
      <c r="X890" s="225"/>
      <c r="Y890" s="225"/>
      <c r="Z890" s="225"/>
    </row>
    <row r="891">
      <c r="A891" s="427" t="s">
        <v>6111</v>
      </c>
      <c r="B891" s="427" t="s">
        <v>1166</v>
      </c>
      <c r="C891" s="427" t="s">
        <v>6112</v>
      </c>
      <c r="D891" s="226" t="s">
        <v>2764</v>
      </c>
      <c r="E891" s="226" t="s">
        <v>84</v>
      </c>
      <c r="F891" s="226">
        <v>5700.0</v>
      </c>
      <c r="G891" s="226" t="s">
        <v>1813</v>
      </c>
      <c r="H891" s="226" t="s">
        <v>2106</v>
      </c>
      <c r="I891" s="226" t="s">
        <v>2333</v>
      </c>
      <c r="J891" s="428">
        <v>6.5</v>
      </c>
      <c r="K891" s="428">
        <v>9.5</v>
      </c>
      <c r="L891" s="428">
        <v>14.5</v>
      </c>
      <c r="M891" s="226" t="s">
        <v>6113</v>
      </c>
      <c r="N891" s="226" t="s">
        <v>6114</v>
      </c>
      <c r="O891" s="375"/>
      <c r="P891" s="226" t="s">
        <v>3110</v>
      </c>
      <c r="Q891" s="428" t="s">
        <v>187</v>
      </c>
      <c r="R891" s="428" t="s">
        <v>6115</v>
      </c>
      <c r="S891" s="413"/>
      <c r="T891" s="225"/>
      <c r="U891" s="225"/>
      <c r="V891" s="225"/>
      <c r="W891" s="225"/>
      <c r="X891" s="225"/>
      <c r="Y891" s="225"/>
      <c r="Z891" s="225"/>
    </row>
    <row r="892">
      <c r="A892" s="427" t="s">
        <v>6116</v>
      </c>
      <c r="B892" s="427" t="s">
        <v>1166</v>
      </c>
      <c r="C892" s="427" t="s">
        <v>6117</v>
      </c>
      <c r="D892" s="226" t="s">
        <v>2764</v>
      </c>
      <c r="E892" s="226" t="s">
        <v>84</v>
      </c>
      <c r="F892" s="226">
        <v>5700.0</v>
      </c>
      <c r="G892" s="226" t="s">
        <v>1813</v>
      </c>
      <c r="H892" s="226" t="s">
        <v>2106</v>
      </c>
      <c r="I892" s="226" t="s">
        <v>2333</v>
      </c>
      <c r="J892" s="428">
        <v>18.0</v>
      </c>
      <c r="K892" s="428">
        <v>26.0</v>
      </c>
      <c r="L892" s="428">
        <v>38.0</v>
      </c>
      <c r="M892" s="226" t="s">
        <v>6118</v>
      </c>
      <c r="N892" s="226" t="s">
        <v>6114</v>
      </c>
      <c r="O892" s="375"/>
      <c r="P892" s="226" t="s">
        <v>3110</v>
      </c>
      <c r="Q892" s="428" t="s">
        <v>187</v>
      </c>
      <c r="R892" s="428" t="s">
        <v>6115</v>
      </c>
      <c r="S892" s="413"/>
      <c r="T892" s="225"/>
      <c r="U892" s="225"/>
      <c r="V892" s="225"/>
      <c r="W892" s="225"/>
      <c r="X892" s="225"/>
      <c r="Y892" s="225"/>
      <c r="Z892" s="225"/>
    </row>
    <row r="893">
      <c r="A893" s="427" t="s">
        <v>6119</v>
      </c>
      <c r="B893" s="427" t="s">
        <v>1166</v>
      </c>
      <c r="C893" s="427" t="s">
        <v>6120</v>
      </c>
      <c r="D893" s="226" t="s">
        <v>2764</v>
      </c>
      <c r="E893" s="226" t="s">
        <v>84</v>
      </c>
      <c r="F893" s="226">
        <v>5700.0</v>
      </c>
      <c r="G893" s="226" t="s">
        <v>1813</v>
      </c>
      <c r="H893" s="226" t="s">
        <v>2106</v>
      </c>
      <c r="I893" s="226" t="s">
        <v>2333</v>
      </c>
      <c r="J893" s="428">
        <v>35.0</v>
      </c>
      <c r="K893" s="428">
        <v>50.0</v>
      </c>
      <c r="L893" s="428">
        <v>75.0</v>
      </c>
      <c r="M893" s="226" t="s">
        <v>6121</v>
      </c>
      <c r="N893" s="226" t="s">
        <v>6114</v>
      </c>
      <c r="O893" s="375"/>
      <c r="P893" s="226" t="s">
        <v>3110</v>
      </c>
      <c r="Q893" s="428" t="s">
        <v>187</v>
      </c>
      <c r="R893" s="428" t="s">
        <v>6115</v>
      </c>
      <c r="S893" s="413"/>
      <c r="T893" s="225"/>
      <c r="U893" s="225"/>
      <c r="V893" s="225"/>
      <c r="W893" s="225"/>
      <c r="X893" s="225"/>
      <c r="Y893" s="225"/>
      <c r="Z893" s="225"/>
    </row>
    <row r="894">
      <c r="A894" s="427" t="s">
        <v>6122</v>
      </c>
      <c r="B894" s="427" t="s">
        <v>1166</v>
      </c>
      <c r="C894" s="427" t="s">
        <v>6123</v>
      </c>
      <c r="D894" s="226" t="s">
        <v>3407</v>
      </c>
      <c r="E894" s="226" t="s">
        <v>2084</v>
      </c>
      <c r="F894" s="226">
        <v>5700.0</v>
      </c>
      <c r="G894" s="226" t="s">
        <v>1813</v>
      </c>
      <c r="H894" s="226" t="s">
        <v>2106</v>
      </c>
      <c r="I894" s="226" t="s">
        <v>2333</v>
      </c>
      <c r="J894" s="428">
        <v>42.0</v>
      </c>
      <c r="K894" s="428">
        <v>48.5</v>
      </c>
      <c r="L894" s="428">
        <v>55.0</v>
      </c>
      <c r="M894" s="226" t="s">
        <v>6125</v>
      </c>
      <c r="N894" s="226" t="s">
        <v>6126</v>
      </c>
      <c r="O894" s="226">
        <v>72.0</v>
      </c>
      <c r="P894" s="226" t="s">
        <v>2083</v>
      </c>
      <c r="Q894" s="428" t="s">
        <v>3410</v>
      </c>
      <c r="R894" s="428" t="s">
        <v>6127</v>
      </c>
      <c r="S894" s="413"/>
      <c r="T894" s="225"/>
      <c r="U894" s="225"/>
      <c r="V894" s="225"/>
      <c r="W894" s="225"/>
      <c r="X894" s="225"/>
      <c r="Y894" s="225"/>
      <c r="Z894" s="225"/>
    </row>
    <row r="895">
      <c r="A895" s="427" t="s">
        <v>6129</v>
      </c>
      <c r="B895" s="427" t="s">
        <v>1166</v>
      </c>
      <c r="C895" s="427" t="s">
        <v>6131</v>
      </c>
      <c r="D895" s="226" t="s">
        <v>2451</v>
      </c>
      <c r="E895" s="226" t="s">
        <v>84</v>
      </c>
      <c r="F895" s="226">
        <v>5700.0</v>
      </c>
      <c r="G895" s="226" t="s">
        <v>1813</v>
      </c>
      <c r="H895" s="226" t="s">
        <v>2106</v>
      </c>
      <c r="I895" s="226" t="s">
        <v>2333</v>
      </c>
      <c r="J895" s="428">
        <v>3500.0</v>
      </c>
      <c r="K895" s="428">
        <v>5000.0</v>
      </c>
      <c r="L895" s="428">
        <v>7500.0</v>
      </c>
      <c r="M895" s="226" t="s">
        <v>6132</v>
      </c>
      <c r="N895" s="375"/>
      <c r="O895" s="375"/>
      <c r="P895" s="226" t="s">
        <v>2083</v>
      </c>
      <c r="Q895" s="428" t="s">
        <v>222</v>
      </c>
      <c r="R895" s="439"/>
      <c r="S895" s="413"/>
      <c r="T895" s="225"/>
      <c r="U895" s="225"/>
      <c r="V895" s="225"/>
      <c r="W895" s="225"/>
      <c r="X895" s="225"/>
      <c r="Y895" s="225"/>
      <c r="Z895" s="225"/>
    </row>
    <row r="896">
      <c r="A896" s="427" t="s">
        <v>6133</v>
      </c>
      <c r="B896" s="427" t="s">
        <v>1166</v>
      </c>
      <c r="C896" s="427" t="s">
        <v>6134</v>
      </c>
      <c r="D896" s="226" t="s">
        <v>2381</v>
      </c>
      <c r="E896" s="226" t="s">
        <v>2084</v>
      </c>
      <c r="F896" s="226">
        <v>5700.0</v>
      </c>
      <c r="G896" s="226" t="s">
        <v>1813</v>
      </c>
      <c r="H896" s="226" t="s">
        <v>2106</v>
      </c>
      <c r="I896" s="226" t="s">
        <v>2333</v>
      </c>
      <c r="J896" s="428">
        <v>2500.0</v>
      </c>
      <c r="K896" s="428">
        <v>3500.0</v>
      </c>
      <c r="L896" s="428">
        <v>5000.0</v>
      </c>
      <c r="M896" s="226" t="s">
        <v>6135</v>
      </c>
      <c r="N896" s="375"/>
      <c r="O896" s="375"/>
      <c r="P896" s="226" t="s">
        <v>2083</v>
      </c>
      <c r="Q896" s="428" t="s">
        <v>306</v>
      </c>
      <c r="R896" s="439"/>
      <c r="S896" s="413"/>
      <c r="T896" s="225"/>
      <c r="U896" s="225"/>
      <c r="V896" s="225"/>
      <c r="W896" s="225"/>
      <c r="X896" s="225"/>
      <c r="Y896" s="225"/>
      <c r="Z896" s="225"/>
    </row>
    <row r="897">
      <c r="A897" s="427" t="s">
        <v>6136</v>
      </c>
      <c r="B897" s="427" t="s">
        <v>1166</v>
      </c>
      <c r="C897" s="427" t="s">
        <v>6137</v>
      </c>
      <c r="D897" s="226" t="s">
        <v>2451</v>
      </c>
      <c r="E897" s="226" t="s">
        <v>84</v>
      </c>
      <c r="F897" s="226">
        <v>5700.0</v>
      </c>
      <c r="G897" s="226" t="s">
        <v>1813</v>
      </c>
      <c r="H897" s="226" t="s">
        <v>2106</v>
      </c>
      <c r="I897" s="226" t="s">
        <v>2333</v>
      </c>
      <c r="J897" s="428">
        <v>2500.0</v>
      </c>
      <c r="K897" s="428">
        <v>3500.0</v>
      </c>
      <c r="L897" s="428">
        <v>5000.0</v>
      </c>
      <c r="M897" s="226" t="s">
        <v>6138</v>
      </c>
      <c r="N897" s="375"/>
      <c r="O897" s="375"/>
      <c r="P897" s="226" t="s">
        <v>2453</v>
      </c>
      <c r="Q897" s="428" t="s">
        <v>337</v>
      </c>
      <c r="R897" s="439"/>
      <c r="S897" s="413"/>
      <c r="T897" s="225"/>
      <c r="U897" s="225"/>
      <c r="V897" s="225"/>
      <c r="W897" s="225"/>
      <c r="X897" s="225"/>
      <c r="Y897" s="225"/>
      <c r="Z897" s="225"/>
    </row>
    <row r="898">
      <c r="A898" s="427" t="s">
        <v>6139</v>
      </c>
      <c r="B898" s="427" t="s">
        <v>1166</v>
      </c>
      <c r="C898" s="427" t="s">
        <v>6140</v>
      </c>
      <c r="D898" s="226" t="s">
        <v>3407</v>
      </c>
      <c r="E898" s="226" t="s">
        <v>2084</v>
      </c>
      <c r="F898" s="226">
        <v>5700.0</v>
      </c>
      <c r="G898" s="226" t="s">
        <v>1813</v>
      </c>
      <c r="H898" s="226" t="s">
        <v>2106</v>
      </c>
      <c r="I898" s="226" t="s">
        <v>2333</v>
      </c>
      <c r="J898" s="428">
        <v>850.0</v>
      </c>
      <c r="K898" s="428">
        <v>1200.0</v>
      </c>
      <c r="L898" s="428">
        <v>1650.0</v>
      </c>
      <c r="M898" s="226" t="s">
        <v>6141</v>
      </c>
      <c r="N898" s="375"/>
      <c r="O898" s="375"/>
      <c r="P898" s="226" t="s">
        <v>2083</v>
      </c>
      <c r="Q898" s="428" t="s">
        <v>306</v>
      </c>
      <c r="R898" s="439"/>
      <c r="S898" s="413"/>
      <c r="T898" s="225"/>
      <c r="U898" s="225"/>
      <c r="V898" s="225"/>
      <c r="W898" s="225"/>
      <c r="X898" s="225"/>
      <c r="Y898" s="225"/>
      <c r="Z898" s="225"/>
    </row>
    <row r="899">
      <c r="A899" s="427" t="s">
        <v>6142</v>
      </c>
      <c r="B899" s="427" t="s">
        <v>1166</v>
      </c>
      <c r="C899" s="427" t="s">
        <v>6143</v>
      </c>
      <c r="D899" s="226" t="s">
        <v>2764</v>
      </c>
      <c r="E899" s="226" t="s">
        <v>84</v>
      </c>
      <c r="F899" s="226">
        <v>5700.0</v>
      </c>
      <c r="G899" s="226" t="s">
        <v>1813</v>
      </c>
      <c r="H899" s="226" t="s">
        <v>2106</v>
      </c>
      <c r="I899" s="226" t="s">
        <v>2333</v>
      </c>
      <c r="J899" s="428">
        <v>1200.0</v>
      </c>
      <c r="K899" s="428">
        <v>1800.0</v>
      </c>
      <c r="L899" s="428">
        <v>2600.0</v>
      </c>
      <c r="M899" s="226" t="s">
        <v>6144</v>
      </c>
      <c r="N899" s="226" t="s">
        <v>6145</v>
      </c>
      <c r="O899" s="375"/>
      <c r="P899" s="226" t="s">
        <v>2453</v>
      </c>
      <c r="Q899" s="428" t="s">
        <v>222</v>
      </c>
      <c r="R899" s="428" t="s">
        <v>6146</v>
      </c>
      <c r="S899" s="413"/>
      <c r="T899" s="225"/>
      <c r="U899" s="225"/>
      <c r="V899" s="225"/>
      <c r="W899" s="225"/>
      <c r="X899" s="225"/>
      <c r="Y899" s="225"/>
      <c r="Z899" s="225"/>
    </row>
    <row r="900">
      <c r="A900" s="427" t="s">
        <v>6147</v>
      </c>
      <c r="B900" s="427" t="s">
        <v>1166</v>
      </c>
      <c r="C900" s="427" t="s">
        <v>6148</v>
      </c>
      <c r="D900" s="226" t="s">
        <v>2764</v>
      </c>
      <c r="E900" s="226" t="s">
        <v>84</v>
      </c>
      <c r="F900" s="226">
        <v>5700.0</v>
      </c>
      <c r="G900" s="226" t="s">
        <v>1813</v>
      </c>
      <c r="H900" s="226" t="s">
        <v>2106</v>
      </c>
      <c r="I900" s="226" t="s">
        <v>2333</v>
      </c>
      <c r="J900" s="428">
        <v>2500.0</v>
      </c>
      <c r="K900" s="428">
        <v>3600.0</v>
      </c>
      <c r="L900" s="428">
        <v>5200.0</v>
      </c>
      <c r="M900" s="226" t="s">
        <v>6149</v>
      </c>
      <c r="N900" s="226" t="s">
        <v>6145</v>
      </c>
      <c r="O900" s="375"/>
      <c r="P900" s="226" t="s">
        <v>2453</v>
      </c>
      <c r="Q900" s="428" t="s">
        <v>222</v>
      </c>
      <c r="R900" s="428" t="s">
        <v>6146</v>
      </c>
      <c r="S900" s="413"/>
      <c r="T900" s="225"/>
      <c r="U900" s="225"/>
      <c r="V900" s="225"/>
      <c r="W900" s="225"/>
      <c r="X900" s="225"/>
      <c r="Y900" s="225"/>
      <c r="Z900" s="225"/>
    </row>
    <row r="901">
      <c r="A901" s="427" t="s">
        <v>6150</v>
      </c>
      <c r="B901" s="427" t="s">
        <v>1166</v>
      </c>
      <c r="C901" s="427" t="s">
        <v>6151</v>
      </c>
      <c r="D901" s="226" t="s">
        <v>2764</v>
      </c>
      <c r="E901" s="226" t="s">
        <v>84</v>
      </c>
      <c r="F901" s="226">
        <v>5700.0</v>
      </c>
      <c r="G901" s="226" t="s">
        <v>1813</v>
      </c>
      <c r="H901" s="226" t="s">
        <v>2106</v>
      </c>
      <c r="I901" s="226" t="s">
        <v>2333</v>
      </c>
      <c r="J901" s="428">
        <v>5000.0</v>
      </c>
      <c r="K901" s="428">
        <v>7500.0</v>
      </c>
      <c r="L901" s="428">
        <v>11000.0</v>
      </c>
      <c r="M901" s="226" t="s">
        <v>6152</v>
      </c>
      <c r="N901" s="226" t="s">
        <v>6145</v>
      </c>
      <c r="O901" s="375"/>
      <c r="P901" s="226" t="s">
        <v>2453</v>
      </c>
      <c r="Q901" s="428" t="s">
        <v>222</v>
      </c>
      <c r="R901" s="428" t="s">
        <v>6146</v>
      </c>
      <c r="S901" s="413"/>
      <c r="T901" s="225"/>
      <c r="U901" s="225"/>
      <c r="V901" s="225"/>
      <c r="W901" s="225"/>
      <c r="X901" s="225"/>
      <c r="Y901" s="225"/>
      <c r="Z901" s="225"/>
    </row>
    <row r="902">
      <c r="A902" s="427" t="s">
        <v>6153</v>
      </c>
      <c r="B902" s="427" t="s">
        <v>1166</v>
      </c>
      <c r="C902" s="427" t="s">
        <v>6154</v>
      </c>
      <c r="D902" s="226" t="s">
        <v>2764</v>
      </c>
      <c r="E902" s="226" t="s">
        <v>84</v>
      </c>
      <c r="F902" s="226">
        <v>5700.0</v>
      </c>
      <c r="G902" s="226" t="s">
        <v>1813</v>
      </c>
      <c r="H902" s="226" t="s">
        <v>2106</v>
      </c>
      <c r="I902" s="226" t="s">
        <v>2333</v>
      </c>
      <c r="J902" s="428">
        <v>1200.0</v>
      </c>
      <c r="K902" s="428">
        <v>1800.0</v>
      </c>
      <c r="L902" s="428">
        <v>2600.0</v>
      </c>
      <c r="M902" s="226" t="s">
        <v>6155</v>
      </c>
      <c r="N902" s="226" t="s">
        <v>6156</v>
      </c>
      <c r="O902" s="375"/>
      <c r="P902" s="226" t="s">
        <v>2453</v>
      </c>
      <c r="Q902" s="428" t="s">
        <v>222</v>
      </c>
      <c r="R902" s="428" t="s">
        <v>6157</v>
      </c>
      <c r="S902" s="413"/>
      <c r="T902" s="225"/>
      <c r="U902" s="225"/>
      <c r="V902" s="225"/>
      <c r="W902" s="225"/>
      <c r="X902" s="225"/>
      <c r="Y902" s="225"/>
      <c r="Z902" s="225"/>
    </row>
    <row r="903">
      <c r="A903" s="427" t="s">
        <v>6158</v>
      </c>
      <c r="B903" s="427" t="s">
        <v>1166</v>
      </c>
      <c r="C903" s="427" t="s">
        <v>6159</v>
      </c>
      <c r="D903" s="226" t="s">
        <v>2764</v>
      </c>
      <c r="E903" s="226" t="s">
        <v>84</v>
      </c>
      <c r="F903" s="226">
        <v>5700.0</v>
      </c>
      <c r="G903" s="226" t="s">
        <v>1813</v>
      </c>
      <c r="H903" s="226" t="s">
        <v>2106</v>
      </c>
      <c r="I903" s="226" t="s">
        <v>2333</v>
      </c>
      <c r="J903" s="428">
        <v>2500.0</v>
      </c>
      <c r="K903" s="428">
        <v>3600.0</v>
      </c>
      <c r="L903" s="428">
        <v>5200.0</v>
      </c>
      <c r="M903" s="226" t="s">
        <v>6160</v>
      </c>
      <c r="N903" s="226" t="s">
        <v>6156</v>
      </c>
      <c r="O903" s="375"/>
      <c r="P903" s="226" t="s">
        <v>2453</v>
      </c>
      <c r="Q903" s="428" t="s">
        <v>222</v>
      </c>
      <c r="R903" s="428" t="s">
        <v>6157</v>
      </c>
      <c r="S903" s="413"/>
      <c r="T903" s="225"/>
      <c r="U903" s="225"/>
      <c r="V903" s="225"/>
      <c r="W903" s="225"/>
      <c r="X903" s="225"/>
      <c r="Y903" s="225"/>
      <c r="Z903" s="225"/>
    </row>
    <row r="904">
      <c r="A904" s="427" t="s">
        <v>6161</v>
      </c>
      <c r="B904" s="427" t="s">
        <v>1166</v>
      </c>
      <c r="C904" s="427" t="s">
        <v>6162</v>
      </c>
      <c r="D904" s="226" t="s">
        <v>2764</v>
      </c>
      <c r="E904" s="226" t="s">
        <v>84</v>
      </c>
      <c r="F904" s="226">
        <v>5700.0</v>
      </c>
      <c r="G904" s="226" t="s">
        <v>1813</v>
      </c>
      <c r="H904" s="226" t="s">
        <v>2106</v>
      </c>
      <c r="I904" s="226" t="s">
        <v>2333</v>
      </c>
      <c r="J904" s="428">
        <v>5000.0</v>
      </c>
      <c r="K904" s="428">
        <v>7500.0</v>
      </c>
      <c r="L904" s="428">
        <v>11000.0</v>
      </c>
      <c r="M904" s="226" t="s">
        <v>6164</v>
      </c>
      <c r="N904" s="226" t="s">
        <v>6156</v>
      </c>
      <c r="O904" s="375"/>
      <c r="P904" s="226" t="s">
        <v>2453</v>
      </c>
      <c r="Q904" s="428" t="s">
        <v>222</v>
      </c>
      <c r="R904" s="428" t="s">
        <v>6157</v>
      </c>
      <c r="S904" s="413"/>
      <c r="T904" s="225"/>
      <c r="U904" s="225"/>
      <c r="V904" s="225"/>
      <c r="W904" s="225"/>
      <c r="X904" s="225"/>
      <c r="Y904" s="225"/>
      <c r="Z904" s="225"/>
    </row>
    <row r="905">
      <c r="A905" s="427" t="s">
        <v>6165</v>
      </c>
      <c r="B905" s="427" t="s">
        <v>1166</v>
      </c>
      <c r="C905" s="427" t="s">
        <v>6166</v>
      </c>
      <c r="D905" s="226" t="s">
        <v>2451</v>
      </c>
      <c r="E905" s="226" t="s">
        <v>84</v>
      </c>
      <c r="F905" s="226">
        <v>5700.0</v>
      </c>
      <c r="G905" s="226" t="s">
        <v>1813</v>
      </c>
      <c r="H905" s="226" t="s">
        <v>2106</v>
      </c>
      <c r="I905" s="226" t="s">
        <v>2333</v>
      </c>
      <c r="J905" s="428">
        <v>2500.0</v>
      </c>
      <c r="K905" s="428">
        <v>3500.0</v>
      </c>
      <c r="L905" s="428">
        <v>5000.0</v>
      </c>
      <c r="M905" s="226" t="s">
        <v>6168</v>
      </c>
      <c r="N905" s="375"/>
      <c r="O905" s="375"/>
      <c r="P905" s="226" t="s">
        <v>2453</v>
      </c>
      <c r="Q905" s="428" t="s">
        <v>75</v>
      </c>
      <c r="R905" s="439"/>
      <c r="S905" s="413"/>
      <c r="T905" s="225"/>
      <c r="U905" s="225"/>
      <c r="V905" s="225"/>
      <c r="W905" s="225"/>
      <c r="X905" s="225"/>
      <c r="Y905" s="225"/>
      <c r="Z905" s="225"/>
    </row>
    <row r="906">
      <c r="A906" s="427" t="s">
        <v>6170</v>
      </c>
      <c r="B906" s="427" t="s">
        <v>1166</v>
      </c>
      <c r="C906" s="427" t="s">
        <v>6171</v>
      </c>
      <c r="D906" s="226" t="s">
        <v>2764</v>
      </c>
      <c r="E906" s="226" t="s">
        <v>84</v>
      </c>
      <c r="F906" s="226">
        <v>5700.0</v>
      </c>
      <c r="G906" s="226" t="s">
        <v>1813</v>
      </c>
      <c r="H906" s="226" t="s">
        <v>2106</v>
      </c>
      <c r="I906" s="226" t="s">
        <v>2333</v>
      </c>
      <c r="J906" s="428">
        <v>25.0</v>
      </c>
      <c r="K906" s="428">
        <v>40.0</v>
      </c>
      <c r="L906" s="428">
        <v>60.0</v>
      </c>
      <c r="M906" s="226" t="s">
        <v>6172</v>
      </c>
      <c r="N906" s="226" t="s">
        <v>6173</v>
      </c>
      <c r="O906" s="375"/>
      <c r="P906" s="226" t="s">
        <v>3110</v>
      </c>
      <c r="Q906" s="428" t="s">
        <v>187</v>
      </c>
      <c r="R906" s="428" t="s">
        <v>6174</v>
      </c>
      <c r="S906" s="413"/>
      <c r="T906" s="225"/>
      <c r="U906" s="225"/>
      <c r="V906" s="225"/>
      <c r="W906" s="225"/>
      <c r="X906" s="225"/>
      <c r="Y906" s="225"/>
      <c r="Z906" s="225"/>
    </row>
    <row r="907">
      <c r="A907" s="427" t="s">
        <v>6175</v>
      </c>
      <c r="B907" s="427" t="s">
        <v>1166</v>
      </c>
      <c r="C907" s="427" t="s">
        <v>6176</v>
      </c>
      <c r="D907" s="226" t="s">
        <v>2764</v>
      </c>
      <c r="E907" s="226" t="s">
        <v>84</v>
      </c>
      <c r="F907" s="226">
        <v>5700.0</v>
      </c>
      <c r="G907" s="226" t="s">
        <v>1813</v>
      </c>
      <c r="H907" s="226" t="s">
        <v>2106</v>
      </c>
      <c r="I907" s="226" t="s">
        <v>2333</v>
      </c>
      <c r="J907" s="428">
        <v>50.0</v>
      </c>
      <c r="K907" s="428">
        <v>80.0</v>
      </c>
      <c r="L907" s="428">
        <v>120.0</v>
      </c>
      <c r="M907" s="226" t="s">
        <v>6177</v>
      </c>
      <c r="N907" s="226" t="s">
        <v>6173</v>
      </c>
      <c r="O907" s="375"/>
      <c r="P907" s="226" t="s">
        <v>3110</v>
      </c>
      <c r="Q907" s="428" t="s">
        <v>187</v>
      </c>
      <c r="R907" s="428" t="s">
        <v>6174</v>
      </c>
      <c r="S907" s="413"/>
      <c r="T907" s="225"/>
      <c r="U907" s="225"/>
      <c r="V907" s="225"/>
      <c r="W907" s="225"/>
      <c r="X907" s="225"/>
      <c r="Y907" s="225"/>
      <c r="Z907" s="225"/>
    </row>
    <row r="908">
      <c r="A908" s="427" t="s">
        <v>6178</v>
      </c>
      <c r="B908" s="427" t="s">
        <v>1166</v>
      </c>
      <c r="C908" s="427" t="s">
        <v>6179</v>
      </c>
      <c r="D908" s="226" t="s">
        <v>2764</v>
      </c>
      <c r="E908" s="226" t="s">
        <v>84</v>
      </c>
      <c r="F908" s="226">
        <v>5700.0</v>
      </c>
      <c r="G908" s="226" t="s">
        <v>1813</v>
      </c>
      <c r="H908" s="226" t="s">
        <v>2106</v>
      </c>
      <c r="I908" s="226" t="s">
        <v>2333</v>
      </c>
      <c r="J908" s="428">
        <v>120.0</v>
      </c>
      <c r="K908" s="428">
        <v>180.0</v>
      </c>
      <c r="L908" s="428">
        <v>260.0</v>
      </c>
      <c r="M908" s="226" t="s">
        <v>6180</v>
      </c>
      <c r="N908" s="226" t="s">
        <v>6173</v>
      </c>
      <c r="O908" s="375"/>
      <c r="P908" s="226" t="s">
        <v>3110</v>
      </c>
      <c r="Q908" s="428" t="s">
        <v>187</v>
      </c>
      <c r="R908" s="428" t="s">
        <v>6174</v>
      </c>
      <c r="S908" s="413"/>
      <c r="T908" s="225"/>
      <c r="U908" s="225"/>
      <c r="V908" s="225"/>
      <c r="W908" s="225"/>
      <c r="X908" s="225"/>
      <c r="Y908" s="225"/>
      <c r="Z908" s="225"/>
    </row>
    <row r="909">
      <c r="A909" s="427" t="s">
        <v>6181</v>
      </c>
      <c r="B909" s="427" t="s">
        <v>5635</v>
      </c>
      <c r="C909" s="427" t="s">
        <v>3776</v>
      </c>
      <c r="D909" s="226" t="s">
        <v>3302</v>
      </c>
      <c r="E909" s="226" t="s">
        <v>84</v>
      </c>
      <c r="F909" s="226">
        <v>5700.0</v>
      </c>
      <c r="G909" s="226" t="s">
        <v>1813</v>
      </c>
      <c r="H909" s="226" t="s">
        <v>2106</v>
      </c>
      <c r="I909" s="226" t="s">
        <v>2333</v>
      </c>
      <c r="J909" s="428">
        <v>130.0</v>
      </c>
      <c r="K909" s="428">
        <v>150.0</v>
      </c>
      <c r="L909" s="428">
        <v>170.0</v>
      </c>
      <c r="M909" s="226" t="s">
        <v>3777</v>
      </c>
      <c r="N909" s="375"/>
      <c r="O909" s="375"/>
      <c r="P909" s="226" t="s">
        <v>2083</v>
      </c>
      <c r="Q909" s="428" t="s">
        <v>222</v>
      </c>
      <c r="R909" s="439"/>
      <c r="S909" s="413"/>
      <c r="T909" s="225"/>
      <c r="U909" s="225"/>
      <c r="V909" s="225"/>
      <c r="W909" s="225"/>
      <c r="X909" s="225"/>
      <c r="Y909" s="225"/>
      <c r="Z909" s="225"/>
    </row>
    <row r="910">
      <c r="A910" s="427" t="s">
        <v>6182</v>
      </c>
      <c r="B910" s="427" t="s">
        <v>5635</v>
      </c>
      <c r="C910" s="427" t="s">
        <v>3792</v>
      </c>
      <c r="D910" s="226" t="s">
        <v>3302</v>
      </c>
      <c r="E910" s="226" t="s">
        <v>84</v>
      </c>
      <c r="F910" s="226">
        <v>5700.0</v>
      </c>
      <c r="G910" s="226" t="s">
        <v>1813</v>
      </c>
      <c r="H910" s="226" t="s">
        <v>2106</v>
      </c>
      <c r="I910" s="226" t="s">
        <v>2333</v>
      </c>
      <c r="J910" s="428">
        <v>425.0</v>
      </c>
      <c r="K910" s="428">
        <v>500.0</v>
      </c>
      <c r="L910" s="428">
        <v>575.0</v>
      </c>
      <c r="M910" s="226" t="s">
        <v>3793</v>
      </c>
      <c r="N910" s="375"/>
      <c r="O910" s="375"/>
      <c r="P910" s="226" t="s">
        <v>2083</v>
      </c>
      <c r="Q910" s="428" t="s">
        <v>222</v>
      </c>
      <c r="R910" s="439"/>
      <c r="S910" s="413"/>
      <c r="T910" s="225"/>
      <c r="U910" s="225"/>
      <c r="V910" s="225"/>
      <c r="W910" s="225"/>
      <c r="X910" s="225"/>
      <c r="Y910" s="225"/>
      <c r="Z910" s="225"/>
    </row>
    <row r="911">
      <c r="A911" s="427" t="s">
        <v>6183</v>
      </c>
      <c r="B911" s="427" t="s">
        <v>5635</v>
      </c>
      <c r="C911" s="427" t="s">
        <v>3797</v>
      </c>
      <c r="D911" s="226" t="s">
        <v>3302</v>
      </c>
      <c r="E911" s="226" t="s">
        <v>84</v>
      </c>
      <c r="F911" s="226">
        <v>5700.0</v>
      </c>
      <c r="G911" s="226" t="s">
        <v>1813</v>
      </c>
      <c r="H911" s="226" t="s">
        <v>2106</v>
      </c>
      <c r="I911" s="226" t="s">
        <v>2333</v>
      </c>
      <c r="J911" s="428">
        <v>850.0</v>
      </c>
      <c r="K911" s="428">
        <v>1000.0</v>
      </c>
      <c r="L911" s="428">
        <v>1150.0</v>
      </c>
      <c r="M911" s="226" t="s">
        <v>3798</v>
      </c>
      <c r="N911" s="375"/>
      <c r="O911" s="375"/>
      <c r="P911" s="226" t="s">
        <v>2083</v>
      </c>
      <c r="Q911" s="428" t="s">
        <v>222</v>
      </c>
      <c r="R911" s="439"/>
      <c r="S911" s="413"/>
      <c r="T911" s="225"/>
      <c r="U911" s="225"/>
      <c r="V911" s="225"/>
      <c r="W911" s="225"/>
      <c r="X911" s="225"/>
      <c r="Y911" s="225"/>
      <c r="Z911" s="225"/>
    </row>
    <row r="912">
      <c r="A912" s="427" t="s">
        <v>6184</v>
      </c>
      <c r="B912" s="427" t="s">
        <v>5635</v>
      </c>
      <c r="C912" s="427" t="s">
        <v>6185</v>
      </c>
      <c r="D912" s="226" t="s">
        <v>2451</v>
      </c>
      <c r="E912" s="226" t="s">
        <v>84</v>
      </c>
      <c r="F912" s="226">
        <v>5700.0</v>
      </c>
      <c r="G912" s="226" t="s">
        <v>1813</v>
      </c>
      <c r="H912" s="226" t="s">
        <v>2106</v>
      </c>
      <c r="I912" s="226" t="s">
        <v>2333</v>
      </c>
      <c r="J912" s="428">
        <v>3500.0</v>
      </c>
      <c r="K912" s="428">
        <v>5000.0</v>
      </c>
      <c r="L912" s="428">
        <v>7500.0</v>
      </c>
      <c r="M912" s="226" t="s">
        <v>6186</v>
      </c>
      <c r="N912" s="375"/>
      <c r="O912" s="375"/>
      <c r="P912" s="226" t="s">
        <v>2083</v>
      </c>
      <c r="Q912" s="428" t="s">
        <v>222</v>
      </c>
      <c r="R912" s="439"/>
      <c r="S912" s="413"/>
      <c r="T912" s="225"/>
      <c r="U912" s="225"/>
      <c r="V912" s="225"/>
      <c r="W912" s="225"/>
      <c r="X912" s="225"/>
      <c r="Y912" s="225"/>
      <c r="Z912" s="225"/>
    </row>
    <row r="913">
      <c r="A913" s="427" t="s">
        <v>6187</v>
      </c>
      <c r="B913" s="427" t="s">
        <v>5635</v>
      </c>
      <c r="C913" s="427" t="s">
        <v>5491</v>
      </c>
      <c r="D913" s="226" t="s">
        <v>3302</v>
      </c>
      <c r="E913" s="226" t="s">
        <v>84</v>
      </c>
      <c r="F913" s="226">
        <v>5700.0</v>
      </c>
      <c r="G913" s="226" t="s">
        <v>1813</v>
      </c>
      <c r="H913" s="226" t="s">
        <v>2106</v>
      </c>
      <c r="I913" s="226" t="s">
        <v>2333</v>
      </c>
      <c r="J913" s="428">
        <v>500.0</v>
      </c>
      <c r="K913" s="428">
        <v>600.0</v>
      </c>
      <c r="L913" s="428">
        <v>700.0</v>
      </c>
      <c r="M913" s="226" t="s">
        <v>5492</v>
      </c>
      <c r="N913" s="375"/>
      <c r="O913" s="375"/>
      <c r="P913" s="226" t="s">
        <v>2083</v>
      </c>
      <c r="Q913" s="428" t="s">
        <v>222</v>
      </c>
      <c r="R913" s="439"/>
      <c r="S913" s="413"/>
      <c r="T913" s="225"/>
      <c r="U913" s="225"/>
      <c r="V913" s="225"/>
      <c r="W913" s="225"/>
      <c r="X913" s="225"/>
      <c r="Y913" s="225"/>
      <c r="Z913" s="225"/>
    </row>
    <row r="914">
      <c r="A914" s="427" t="s">
        <v>6188</v>
      </c>
      <c r="B914" s="427" t="s">
        <v>5635</v>
      </c>
      <c r="C914" s="427" t="s">
        <v>6189</v>
      </c>
      <c r="D914" s="226" t="s">
        <v>2381</v>
      </c>
      <c r="E914" s="226" t="s">
        <v>2084</v>
      </c>
      <c r="F914" s="226">
        <v>5700.0</v>
      </c>
      <c r="G914" s="226" t="s">
        <v>1813</v>
      </c>
      <c r="H914" s="226" t="s">
        <v>2106</v>
      </c>
      <c r="I914" s="226" t="s">
        <v>2333</v>
      </c>
      <c r="J914" s="428">
        <v>3500.0</v>
      </c>
      <c r="K914" s="428">
        <v>5000.0</v>
      </c>
      <c r="L914" s="428">
        <v>7500.0</v>
      </c>
      <c r="M914" s="226" t="s">
        <v>6190</v>
      </c>
      <c r="N914" s="375"/>
      <c r="O914" s="375"/>
      <c r="P914" s="226" t="s">
        <v>2083</v>
      </c>
      <c r="Q914" s="428" t="s">
        <v>222</v>
      </c>
      <c r="R914" s="439"/>
      <c r="S914" s="413"/>
      <c r="T914" s="225"/>
      <c r="U914" s="225"/>
      <c r="V914" s="225"/>
      <c r="W914" s="225"/>
      <c r="X914" s="225"/>
      <c r="Y914" s="225"/>
      <c r="Z914" s="225"/>
    </row>
    <row r="915">
      <c r="A915" s="427" t="s">
        <v>6191</v>
      </c>
      <c r="B915" s="427" t="s">
        <v>5635</v>
      </c>
      <c r="C915" s="427" t="s">
        <v>3830</v>
      </c>
      <c r="D915" s="226" t="s">
        <v>3302</v>
      </c>
      <c r="E915" s="226" t="s">
        <v>84</v>
      </c>
      <c r="F915" s="226">
        <v>5700.0</v>
      </c>
      <c r="G915" s="226" t="s">
        <v>1813</v>
      </c>
      <c r="H915" s="226" t="s">
        <v>2106</v>
      </c>
      <c r="I915" s="226" t="s">
        <v>2333</v>
      </c>
      <c r="J915" s="428">
        <v>425.0</v>
      </c>
      <c r="K915" s="428">
        <v>500.0</v>
      </c>
      <c r="L915" s="428">
        <v>575.0</v>
      </c>
      <c r="M915" s="226" t="s">
        <v>3831</v>
      </c>
      <c r="N915" s="375"/>
      <c r="O915" s="375"/>
      <c r="P915" s="226" t="s">
        <v>2083</v>
      </c>
      <c r="Q915" s="428" t="s">
        <v>222</v>
      </c>
      <c r="R915" s="439"/>
      <c r="S915" s="413"/>
      <c r="T915" s="225"/>
      <c r="U915" s="225"/>
      <c r="V915" s="225"/>
      <c r="W915" s="225"/>
      <c r="X915" s="225"/>
      <c r="Y915" s="225"/>
      <c r="Z915" s="225"/>
    </row>
    <row r="916">
      <c r="A916" s="427" t="s">
        <v>6195</v>
      </c>
      <c r="B916" s="427" t="s">
        <v>5635</v>
      </c>
      <c r="C916" s="427" t="s">
        <v>5524</v>
      </c>
      <c r="D916" s="226" t="s">
        <v>3302</v>
      </c>
      <c r="E916" s="226" t="s">
        <v>84</v>
      </c>
      <c r="F916" s="226">
        <v>5700.0</v>
      </c>
      <c r="G916" s="226" t="s">
        <v>1813</v>
      </c>
      <c r="H916" s="226" t="s">
        <v>2106</v>
      </c>
      <c r="I916" s="226" t="s">
        <v>2333</v>
      </c>
      <c r="J916" s="428">
        <v>675.0</v>
      </c>
      <c r="K916" s="428">
        <v>800.0</v>
      </c>
      <c r="L916" s="428">
        <v>925.0</v>
      </c>
      <c r="M916" s="226" t="s">
        <v>5528</v>
      </c>
      <c r="N916" s="375"/>
      <c r="O916" s="375"/>
      <c r="P916" s="226" t="s">
        <v>2083</v>
      </c>
      <c r="Q916" s="428" t="s">
        <v>306</v>
      </c>
      <c r="R916" s="439"/>
      <c r="S916" s="413"/>
      <c r="T916" s="225"/>
      <c r="U916" s="225"/>
      <c r="V916" s="225"/>
      <c r="W916" s="225"/>
      <c r="X916" s="225"/>
      <c r="Y916" s="225"/>
      <c r="Z916" s="225"/>
    </row>
    <row r="917">
      <c r="A917" s="427" t="s">
        <v>6197</v>
      </c>
      <c r="B917" s="427" t="s">
        <v>5670</v>
      </c>
      <c r="C917" s="427" t="s">
        <v>6198</v>
      </c>
      <c r="D917" s="226" t="s">
        <v>2764</v>
      </c>
      <c r="E917" s="226" t="s">
        <v>84</v>
      </c>
      <c r="F917" s="226">
        <v>5700.0</v>
      </c>
      <c r="G917" s="226" t="s">
        <v>1813</v>
      </c>
      <c r="H917" s="226" t="s">
        <v>2106</v>
      </c>
      <c r="I917" s="226" t="s">
        <v>2333</v>
      </c>
      <c r="J917" s="428">
        <v>15.0</v>
      </c>
      <c r="K917" s="428">
        <v>25.0</v>
      </c>
      <c r="L917" s="428">
        <v>40.0</v>
      </c>
      <c r="M917" s="226" t="s">
        <v>6199</v>
      </c>
      <c r="N917" s="226" t="s">
        <v>6200</v>
      </c>
      <c r="O917" s="375"/>
      <c r="P917" s="226" t="s">
        <v>2453</v>
      </c>
      <c r="Q917" s="428" t="s">
        <v>463</v>
      </c>
      <c r="R917" s="428" t="s">
        <v>6201</v>
      </c>
      <c r="S917" s="413"/>
      <c r="T917" s="225"/>
      <c r="U917" s="225"/>
      <c r="V917" s="225"/>
      <c r="W917" s="225"/>
      <c r="X917" s="225"/>
      <c r="Y917" s="225"/>
      <c r="Z917" s="225"/>
    </row>
    <row r="918">
      <c r="A918" s="427" t="s">
        <v>6202</v>
      </c>
      <c r="B918" s="427" t="s">
        <v>5670</v>
      </c>
      <c r="C918" s="427" t="s">
        <v>6203</v>
      </c>
      <c r="D918" s="226" t="s">
        <v>2764</v>
      </c>
      <c r="E918" s="226" t="s">
        <v>84</v>
      </c>
      <c r="F918" s="226">
        <v>5700.0</v>
      </c>
      <c r="G918" s="226" t="s">
        <v>1813</v>
      </c>
      <c r="H918" s="226" t="s">
        <v>2106</v>
      </c>
      <c r="I918" s="226" t="s">
        <v>2333</v>
      </c>
      <c r="J918" s="428">
        <v>35.0</v>
      </c>
      <c r="K918" s="428">
        <v>55.0</v>
      </c>
      <c r="L918" s="428">
        <v>85.0</v>
      </c>
      <c r="M918" s="226" t="s">
        <v>6204</v>
      </c>
      <c r="N918" s="226" t="s">
        <v>6200</v>
      </c>
      <c r="O918" s="375"/>
      <c r="P918" s="226" t="s">
        <v>2453</v>
      </c>
      <c r="Q918" s="428" t="s">
        <v>463</v>
      </c>
      <c r="R918" s="428" t="s">
        <v>6201</v>
      </c>
      <c r="S918" s="413"/>
      <c r="T918" s="225"/>
      <c r="U918" s="225"/>
      <c r="V918" s="225"/>
      <c r="W918" s="225"/>
      <c r="X918" s="225"/>
      <c r="Y918" s="225"/>
      <c r="Z918" s="225"/>
    </row>
    <row r="919">
      <c r="A919" s="427" t="s">
        <v>6205</v>
      </c>
      <c r="B919" s="427" t="s">
        <v>5670</v>
      </c>
      <c r="C919" s="427" t="s">
        <v>6206</v>
      </c>
      <c r="D919" s="226" t="s">
        <v>2764</v>
      </c>
      <c r="E919" s="226" t="s">
        <v>84</v>
      </c>
      <c r="F919" s="226">
        <v>5700.0</v>
      </c>
      <c r="G919" s="226" t="s">
        <v>1813</v>
      </c>
      <c r="H919" s="226" t="s">
        <v>2106</v>
      </c>
      <c r="I919" s="226" t="s">
        <v>2333</v>
      </c>
      <c r="J919" s="428">
        <v>75.0</v>
      </c>
      <c r="K919" s="428">
        <v>110.0</v>
      </c>
      <c r="L919" s="428">
        <v>165.0</v>
      </c>
      <c r="M919" s="226" t="s">
        <v>6207</v>
      </c>
      <c r="N919" s="226" t="s">
        <v>6200</v>
      </c>
      <c r="O919" s="375"/>
      <c r="P919" s="226" t="s">
        <v>2453</v>
      </c>
      <c r="Q919" s="428" t="s">
        <v>463</v>
      </c>
      <c r="R919" s="428" t="s">
        <v>6201</v>
      </c>
      <c r="S919" s="413"/>
      <c r="T919" s="225"/>
      <c r="U919" s="225"/>
      <c r="V919" s="225"/>
      <c r="W919" s="225"/>
      <c r="X919" s="225"/>
      <c r="Y919" s="225"/>
      <c r="Z919" s="225"/>
    </row>
    <row r="920">
      <c r="A920" s="427" t="s">
        <v>6208</v>
      </c>
      <c r="B920" s="427" t="s">
        <v>5670</v>
      </c>
      <c r="C920" s="427" t="s">
        <v>6209</v>
      </c>
      <c r="D920" s="226" t="s">
        <v>2451</v>
      </c>
      <c r="E920" s="226" t="s">
        <v>84</v>
      </c>
      <c r="F920" s="226">
        <v>5700.0</v>
      </c>
      <c r="G920" s="226" t="s">
        <v>1813</v>
      </c>
      <c r="H920" s="226" t="s">
        <v>2106</v>
      </c>
      <c r="I920" s="226" t="s">
        <v>2333</v>
      </c>
      <c r="J920" s="428">
        <v>2500.0</v>
      </c>
      <c r="K920" s="428">
        <v>3500.0</v>
      </c>
      <c r="L920" s="428">
        <v>5000.0</v>
      </c>
      <c r="M920" s="226" t="s">
        <v>6210</v>
      </c>
      <c r="N920" s="375"/>
      <c r="O920" s="375"/>
      <c r="P920" s="226" t="s">
        <v>2453</v>
      </c>
      <c r="Q920" s="428" t="s">
        <v>306</v>
      </c>
      <c r="R920" s="439"/>
      <c r="S920" s="413"/>
      <c r="T920" s="225"/>
      <c r="U920" s="225"/>
      <c r="V920" s="225"/>
      <c r="W920" s="225"/>
      <c r="X920" s="225"/>
      <c r="Y920" s="225"/>
      <c r="Z920" s="225"/>
    </row>
    <row r="921">
      <c r="A921" s="427" t="s">
        <v>6211</v>
      </c>
      <c r="B921" s="427" t="s">
        <v>5726</v>
      </c>
      <c r="C921" s="427" t="s">
        <v>6212</v>
      </c>
      <c r="D921" s="226" t="s">
        <v>2451</v>
      </c>
      <c r="E921" s="226" t="s">
        <v>84</v>
      </c>
      <c r="F921" s="226">
        <v>5700.0</v>
      </c>
      <c r="G921" s="226" t="s">
        <v>1813</v>
      </c>
      <c r="H921" s="226" t="s">
        <v>2106</v>
      </c>
      <c r="I921" s="226" t="s">
        <v>2333</v>
      </c>
      <c r="J921" s="428">
        <v>1500.0</v>
      </c>
      <c r="K921" s="428">
        <v>2200.0</v>
      </c>
      <c r="L921" s="428">
        <v>3200.0</v>
      </c>
      <c r="M921" s="226" t="s">
        <v>6213</v>
      </c>
      <c r="N921" s="375"/>
      <c r="O921" s="375"/>
      <c r="P921" s="226" t="s">
        <v>2453</v>
      </c>
      <c r="Q921" s="428" t="s">
        <v>306</v>
      </c>
      <c r="R921" s="439"/>
      <c r="S921" s="413"/>
      <c r="T921" s="225"/>
      <c r="U921" s="225"/>
      <c r="V921" s="225"/>
      <c r="W921" s="225"/>
      <c r="X921" s="225"/>
      <c r="Y921" s="225"/>
      <c r="Z921" s="225"/>
    </row>
    <row r="922">
      <c r="A922" s="427" t="s">
        <v>6214</v>
      </c>
      <c r="B922" s="427" t="s">
        <v>5803</v>
      </c>
      <c r="C922" s="427" t="s">
        <v>6215</v>
      </c>
      <c r="D922" s="226" t="s">
        <v>3407</v>
      </c>
      <c r="E922" s="226" t="s">
        <v>2084</v>
      </c>
      <c r="F922" s="226">
        <v>5700.0</v>
      </c>
      <c r="G922" s="226" t="s">
        <v>1813</v>
      </c>
      <c r="H922" s="226" t="s">
        <v>2106</v>
      </c>
      <c r="I922" s="226" t="s">
        <v>2333</v>
      </c>
      <c r="J922" s="428">
        <v>500.0</v>
      </c>
      <c r="K922" s="428">
        <v>600.0</v>
      </c>
      <c r="L922" s="428">
        <v>700.0</v>
      </c>
      <c r="M922" s="226" t="s">
        <v>6216</v>
      </c>
      <c r="N922" s="226" t="s">
        <v>6217</v>
      </c>
      <c r="O922" s="226">
        <v>336.0</v>
      </c>
      <c r="P922" s="226" t="s">
        <v>2083</v>
      </c>
      <c r="Q922" s="428" t="s">
        <v>209</v>
      </c>
      <c r="R922" s="439"/>
      <c r="S922" s="413"/>
      <c r="T922" s="225"/>
      <c r="U922" s="225"/>
      <c r="V922" s="225"/>
      <c r="W922" s="225"/>
      <c r="X922" s="225"/>
      <c r="Y922" s="225"/>
      <c r="Z922" s="225"/>
    </row>
    <row r="923">
      <c r="A923" s="427" t="s">
        <v>6218</v>
      </c>
      <c r="B923" s="427" t="s">
        <v>5803</v>
      </c>
      <c r="C923" s="427" t="s">
        <v>6219</v>
      </c>
      <c r="D923" s="226" t="s">
        <v>3407</v>
      </c>
      <c r="E923" s="226" t="s">
        <v>2084</v>
      </c>
      <c r="F923" s="226">
        <v>5700.0</v>
      </c>
      <c r="G923" s="226" t="s">
        <v>1813</v>
      </c>
      <c r="H923" s="226" t="s">
        <v>2106</v>
      </c>
      <c r="I923" s="226" t="s">
        <v>2333</v>
      </c>
      <c r="J923" s="428">
        <v>130.0</v>
      </c>
      <c r="K923" s="428">
        <v>150.0</v>
      </c>
      <c r="L923" s="428">
        <v>170.0</v>
      </c>
      <c r="M923" s="226" t="s">
        <v>6220</v>
      </c>
      <c r="N923" s="226" t="s">
        <v>6221</v>
      </c>
      <c r="O923" s="226">
        <v>336.0</v>
      </c>
      <c r="P923" s="226" t="s">
        <v>2083</v>
      </c>
      <c r="Q923" s="428" t="s">
        <v>209</v>
      </c>
      <c r="R923" s="439"/>
      <c r="S923" s="413"/>
      <c r="T923" s="225"/>
      <c r="U923" s="225"/>
      <c r="V923" s="225"/>
      <c r="W923" s="225"/>
      <c r="X923" s="225"/>
      <c r="Y923" s="225"/>
      <c r="Z923" s="225"/>
    </row>
    <row r="924">
      <c r="A924" s="427" t="s">
        <v>6223</v>
      </c>
      <c r="B924" s="427" t="s">
        <v>5803</v>
      </c>
      <c r="C924" s="427" t="s">
        <v>6224</v>
      </c>
      <c r="D924" s="226" t="s">
        <v>2381</v>
      </c>
      <c r="E924" s="226" t="s">
        <v>2084</v>
      </c>
      <c r="F924" s="226">
        <v>5700.0</v>
      </c>
      <c r="G924" s="226" t="s">
        <v>1813</v>
      </c>
      <c r="H924" s="226" t="s">
        <v>2106</v>
      </c>
      <c r="I924" s="226" t="s">
        <v>2333</v>
      </c>
      <c r="J924" s="428">
        <v>1500.0</v>
      </c>
      <c r="K924" s="428">
        <v>2200.0</v>
      </c>
      <c r="L924" s="428">
        <v>3200.0</v>
      </c>
      <c r="M924" s="226" t="s">
        <v>6225</v>
      </c>
      <c r="N924" s="375"/>
      <c r="O924" s="375"/>
      <c r="P924" s="226" t="s">
        <v>2083</v>
      </c>
      <c r="Q924" s="428" t="s">
        <v>222</v>
      </c>
      <c r="R924" s="439"/>
      <c r="S924" s="413"/>
      <c r="T924" s="225"/>
      <c r="U924" s="225"/>
      <c r="V924" s="225"/>
      <c r="W924" s="225"/>
      <c r="X924" s="225"/>
      <c r="Y924" s="225"/>
      <c r="Z924" s="225"/>
    </row>
    <row r="925">
      <c r="A925" s="427" t="s">
        <v>6228</v>
      </c>
      <c r="B925" s="427" t="s">
        <v>5803</v>
      </c>
      <c r="C925" s="427" t="s">
        <v>6229</v>
      </c>
      <c r="D925" s="226" t="s">
        <v>3407</v>
      </c>
      <c r="E925" s="226" t="s">
        <v>2084</v>
      </c>
      <c r="F925" s="226">
        <v>5700.0</v>
      </c>
      <c r="G925" s="226" t="s">
        <v>1813</v>
      </c>
      <c r="H925" s="226" t="s">
        <v>2106</v>
      </c>
      <c r="I925" s="226" t="s">
        <v>2333</v>
      </c>
      <c r="J925" s="428">
        <v>210.0</v>
      </c>
      <c r="K925" s="428">
        <v>250.0</v>
      </c>
      <c r="L925" s="428">
        <v>290.0</v>
      </c>
      <c r="M925" s="226" t="s">
        <v>6231</v>
      </c>
      <c r="N925" s="226" t="s">
        <v>6232</v>
      </c>
      <c r="O925" s="226">
        <v>336.0</v>
      </c>
      <c r="P925" s="226" t="s">
        <v>2083</v>
      </c>
      <c r="Q925" s="428" t="s">
        <v>209</v>
      </c>
      <c r="R925" s="439"/>
      <c r="S925" s="413"/>
      <c r="T925" s="225"/>
      <c r="U925" s="225"/>
      <c r="V925" s="225"/>
      <c r="W925" s="225"/>
      <c r="X925" s="225"/>
      <c r="Y925" s="225"/>
      <c r="Z925" s="225"/>
    </row>
    <row r="926">
      <c r="A926" s="427" t="s">
        <v>6233</v>
      </c>
      <c r="B926" s="427" t="s">
        <v>5857</v>
      </c>
      <c r="C926" s="427" t="s">
        <v>6234</v>
      </c>
      <c r="D926" s="226" t="s">
        <v>3407</v>
      </c>
      <c r="E926" s="226" t="s">
        <v>2084</v>
      </c>
      <c r="F926" s="226">
        <v>5700.0</v>
      </c>
      <c r="G926" s="226" t="s">
        <v>1813</v>
      </c>
      <c r="H926" s="226" t="s">
        <v>2106</v>
      </c>
      <c r="I926" s="226" t="s">
        <v>2333</v>
      </c>
      <c r="J926" s="428">
        <v>42.0</v>
      </c>
      <c r="K926" s="428">
        <v>48.5</v>
      </c>
      <c r="L926" s="428">
        <v>55.0</v>
      </c>
      <c r="M926" s="226" t="s">
        <v>6235</v>
      </c>
      <c r="N926" s="226" t="s">
        <v>6236</v>
      </c>
      <c r="O926" s="226">
        <v>72.0</v>
      </c>
      <c r="P926" s="226" t="s">
        <v>2083</v>
      </c>
      <c r="Q926" s="428" t="s">
        <v>209</v>
      </c>
      <c r="R926" s="439"/>
      <c r="S926" s="413"/>
      <c r="T926" s="225"/>
      <c r="U926" s="225"/>
      <c r="V926" s="225"/>
      <c r="W926" s="225"/>
      <c r="X926" s="225"/>
      <c r="Y926" s="225"/>
      <c r="Z926" s="225"/>
    </row>
    <row r="927">
      <c r="A927" s="427" t="s">
        <v>6237</v>
      </c>
      <c r="B927" s="427" t="s">
        <v>5857</v>
      </c>
      <c r="C927" s="427" t="s">
        <v>6238</v>
      </c>
      <c r="D927" s="226" t="s">
        <v>3407</v>
      </c>
      <c r="E927" s="226" t="s">
        <v>2084</v>
      </c>
      <c r="F927" s="226">
        <v>5700.0</v>
      </c>
      <c r="G927" s="226" t="s">
        <v>1813</v>
      </c>
      <c r="H927" s="226" t="s">
        <v>2106</v>
      </c>
      <c r="I927" s="226" t="s">
        <v>2333</v>
      </c>
      <c r="J927" s="428">
        <v>50.0</v>
      </c>
      <c r="K927" s="428">
        <v>60.0</v>
      </c>
      <c r="L927" s="428">
        <v>70.0</v>
      </c>
      <c r="M927" s="226" t="s">
        <v>6239</v>
      </c>
      <c r="N927" s="226" t="s">
        <v>6240</v>
      </c>
      <c r="O927" s="226">
        <v>72.0</v>
      </c>
      <c r="P927" s="226" t="s">
        <v>2083</v>
      </c>
      <c r="Q927" s="428" t="s">
        <v>3410</v>
      </c>
      <c r="R927" s="428" t="s">
        <v>6241</v>
      </c>
      <c r="S927" s="413"/>
      <c r="T927" s="225"/>
      <c r="U927" s="225"/>
      <c r="V927" s="225"/>
      <c r="W927" s="225"/>
      <c r="X927" s="225"/>
      <c r="Y927" s="225"/>
      <c r="Z927" s="225"/>
    </row>
    <row r="928">
      <c r="A928" s="427" t="s">
        <v>6242</v>
      </c>
      <c r="B928" s="427" t="s">
        <v>5857</v>
      </c>
      <c r="C928" s="427" t="s">
        <v>6243</v>
      </c>
      <c r="D928" s="226" t="s">
        <v>3407</v>
      </c>
      <c r="E928" s="226" t="s">
        <v>2084</v>
      </c>
      <c r="F928" s="226">
        <v>5700.0</v>
      </c>
      <c r="G928" s="226" t="s">
        <v>1813</v>
      </c>
      <c r="H928" s="226" t="s">
        <v>2106</v>
      </c>
      <c r="I928" s="226" t="s">
        <v>2333</v>
      </c>
      <c r="J928" s="428">
        <v>26.0</v>
      </c>
      <c r="K928" s="428">
        <v>30.0</v>
      </c>
      <c r="L928" s="428">
        <v>34.0</v>
      </c>
      <c r="M928" s="226" t="s">
        <v>6246</v>
      </c>
      <c r="N928" s="226" t="s">
        <v>6247</v>
      </c>
      <c r="O928" s="226">
        <v>72.0</v>
      </c>
      <c r="P928" s="226" t="s">
        <v>2083</v>
      </c>
      <c r="Q928" s="428" t="s">
        <v>209</v>
      </c>
      <c r="R928" s="439"/>
      <c r="S928" s="413"/>
      <c r="T928" s="225"/>
      <c r="U928" s="225"/>
      <c r="V928" s="225"/>
      <c r="W928" s="225"/>
      <c r="X928" s="225"/>
      <c r="Y928" s="225"/>
      <c r="Z928" s="225"/>
    </row>
    <row r="929">
      <c r="A929" s="427" t="s">
        <v>6249</v>
      </c>
      <c r="B929" s="427" t="s">
        <v>5900</v>
      </c>
      <c r="C929" s="427" t="s">
        <v>6250</v>
      </c>
      <c r="D929" s="226" t="s">
        <v>3407</v>
      </c>
      <c r="E929" s="226" t="s">
        <v>2084</v>
      </c>
      <c r="F929" s="226">
        <v>5700.0</v>
      </c>
      <c r="G929" s="226" t="s">
        <v>1813</v>
      </c>
      <c r="H929" s="226" t="s">
        <v>2106</v>
      </c>
      <c r="I929" s="226" t="s">
        <v>2333</v>
      </c>
      <c r="J929" s="428">
        <v>425.0</v>
      </c>
      <c r="K929" s="428">
        <v>500.0</v>
      </c>
      <c r="L929" s="428">
        <v>575.0</v>
      </c>
      <c r="M929" s="226" t="s">
        <v>6251</v>
      </c>
      <c r="N929" s="226" t="s">
        <v>6252</v>
      </c>
      <c r="O929" s="226">
        <v>72.0</v>
      </c>
      <c r="P929" s="226" t="s">
        <v>2083</v>
      </c>
      <c r="Q929" s="428" t="s">
        <v>209</v>
      </c>
      <c r="R929" s="439"/>
      <c r="S929" s="413"/>
      <c r="T929" s="225"/>
      <c r="U929" s="225"/>
      <c r="V929" s="225"/>
      <c r="W929" s="225"/>
      <c r="X929" s="225"/>
      <c r="Y929" s="225"/>
      <c r="Z929" s="225"/>
    </row>
    <row r="930">
      <c r="A930" s="427" t="s">
        <v>6253</v>
      </c>
      <c r="B930" s="427" t="s">
        <v>5900</v>
      </c>
      <c r="C930" s="427" t="s">
        <v>6254</v>
      </c>
      <c r="D930" s="226" t="s">
        <v>3407</v>
      </c>
      <c r="E930" s="226" t="s">
        <v>2084</v>
      </c>
      <c r="F930" s="226">
        <v>5700.0</v>
      </c>
      <c r="G930" s="226" t="s">
        <v>1813</v>
      </c>
      <c r="H930" s="226" t="s">
        <v>2106</v>
      </c>
      <c r="I930" s="226" t="s">
        <v>2333</v>
      </c>
      <c r="J930" s="428">
        <v>34.0</v>
      </c>
      <c r="K930" s="428">
        <v>40.0</v>
      </c>
      <c r="L930" s="428">
        <v>46.0</v>
      </c>
      <c r="M930" s="226" t="s">
        <v>6257</v>
      </c>
      <c r="N930" s="226" t="s">
        <v>6258</v>
      </c>
      <c r="O930" s="226">
        <v>72.0</v>
      </c>
      <c r="P930" s="226" t="s">
        <v>2083</v>
      </c>
      <c r="Q930" s="428" t="s">
        <v>209</v>
      </c>
      <c r="R930" s="439"/>
      <c r="S930" s="413"/>
      <c r="T930" s="225"/>
      <c r="U930" s="225"/>
      <c r="V930" s="225"/>
      <c r="W930" s="225"/>
      <c r="X930" s="225"/>
      <c r="Y930" s="225"/>
      <c r="Z930" s="225"/>
    </row>
    <row r="931">
      <c r="A931" s="427" t="s">
        <v>6259</v>
      </c>
      <c r="B931" s="427" t="s">
        <v>5900</v>
      </c>
      <c r="C931" s="427" t="s">
        <v>6260</v>
      </c>
      <c r="D931" s="226" t="s">
        <v>3407</v>
      </c>
      <c r="E931" s="226" t="s">
        <v>2084</v>
      </c>
      <c r="F931" s="226">
        <v>5700.0</v>
      </c>
      <c r="G931" s="226" t="s">
        <v>1813</v>
      </c>
      <c r="H931" s="226" t="s">
        <v>2106</v>
      </c>
      <c r="I931" s="226" t="s">
        <v>2333</v>
      </c>
      <c r="J931" s="428">
        <v>26.0</v>
      </c>
      <c r="K931" s="428">
        <v>30.0</v>
      </c>
      <c r="L931" s="428">
        <v>34.0</v>
      </c>
      <c r="M931" s="226" t="s">
        <v>6261</v>
      </c>
      <c r="N931" s="226" t="s">
        <v>6262</v>
      </c>
      <c r="O931" s="226">
        <v>72.0</v>
      </c>
      <c r="P931" s="226" t="s">
        <v>2083</v>
      </c>
      <c r="Q931" s="428" t="s">
        <v>209</v>
      </c>
      <c r="R931" s="439"/>
      <c r="S931" s="413"/>
      <c r="T931" s="225"/>
      <c r="U931" s="225"/>
      <c r="V931" s="225"/>
      <c r="W931" s="225"/>
      <c r="X931" s="225"/>
      <c r="Y931" s="225"/>
      <c r="Z931" s="225"/>
    </row>
    <row r="932">
      <c r="A932" s="427" t="s">
        <v>6263</v>
      </c>
      <c r="B932" s="427" t="s">
        <v>5900</v>
      </c>
      <c r="C932" s="427" t="s">
        <v>6264</v>
      </c>
      <c r="D932" s="226" t="s">
        <v>3407</v>
      </c>
      <c r="E932" s="226" t="s">
        <v>2084</v>
      </c>
      <c r="F932" s="226">
        <v>5700.0</v>
      </c>
      <c r="G932" s="226" t="s">
        <v>1813</v>
      </c>
      <c r="H932" s="226" t="s">
        <v>2106</v>
      </c>
      <c r="I932" s="226" t="s">
        <v>2333</v>
      </c>
      <c r="J932" s="428">
        <v>17.0</v>
      </c>
      <c r="K932" s="428">
        <v>20.0</v>
      </c>
      <c r="L932" s="428">
        <v>23.0</v>
      </c>
      <c r="M932" s="226" t="s">
        <v>6266</v>
      </c>
      <c r="N932" s="226" t="s">
        <v>6267</v>
      </c>
      <c r="O932" s="226">
        <v>72.0</v>
      </c>
      <c r="P932" s="226" t="s">
        <v>2083</v>
      </c>
      <c r="Q932" s="428" t="s">
        <v>209</v>
      </c>
      <c r="R932" s="439"/>
      <c r="S932" s="413"/>
      <c r="T932" s="225"/>
      <c r="U932" s="225"/>
      <c r="V932" s="225"/>
      <c r="W932" s="225"/>
      <c r="X932" s="225"/>
      <c r="Y932" s="225"/>
      <c r="Z932" s="225"/>
    </row>
    <row r="933">
      <c r="A933" s="427" t="s">
        <v>6269</v>
      </c>
      <c r="B933" s="427" t="s">
        <v>5900</v>
      </c>
      <c r="C933" s="427" t="s">
        <v>6270</v>
      </c>
      <c r="D933" s="226" t="s">
        <v>3407</v>
      </c>
      <c r="E933" s="226" t="s">
        <v>2084</v>
      </c>
      <c r="F933" s="226">
        <v>5700.0</v>
      </c>
      <c r="G933" s="226" t="s">
        <v>1813</v>
      </c>
      <c r="H933" s="226" t="s">
        <v>2106</v>
      </c>
      <c r="I933" s="226" t="s">
        <v>2333</v>
      </c>
      <c r="J933" s="428">
        <v>26.0</v>
      </c>
      <c r="K933" s="428">
        <v>30.0</v>
      </c>
      <c r="L933" s="428">
        <v>34.0</v>
      </c>
      <c r="M933" s="226" t="s">
        <v>6272</v>
      </c>
      <c r="N933" s="226" t="s">
        <v>6273</v>
      </c>
      <c r="O933" s="226">
        <v>72.0</v>
      </c>
      <c r="P933" s="226" t="s">
        <v>2083</v>
      </c>
      <c r="Q933" s="428" t="s">
        <v>209</v>
      </c>
      <c r="R933" s="439"/>
      <c r="S933" s="413"/>
      <c r="T933" s="225"/>
      <c r="U933" s="225"/>
      <c r="V933" s="225"/>
      <c r="W933" s="225"/>
      <c r="X933" s="225"/>
      <c r="Y933" s="225"/>
      <c r="Z933" s="225"/>
    </row>
    <row r="934">
      <c r="A934" s="427" t="s">
        <v>6274</v>
      </c>
      <c r="B934" s="427" t="s">
        <v>5900</v>
      </c>
      <c r="C934" s="427" t="s">
        <v>6276</v>
      </c>
      <c r="D934" s="226" t="s">
        <v>3407</v>
      </c>
      <c r="E934" s="226" t="s">
        <v>2084</v>
      </c>
      <c r="F934" s="226">
        <v>5700.0</v>
      </c>
      <c r="G934" s="226" t="s">
        <v>1813</v>
      </c>
      <c r="H934" s="226" t="s">
        <v>2106</v>
      </c>
      <c r="I934" s="226" t="s">
        <v>2333</v>
      </c>
      <c r="J934" s="428">
        <v>26.0</v>
      </c>
      <c r="K934" s="428">
        <v>30.0</v>
      </c>
      <c r="L934" s="428">
        <v>34.0</v>
      </c>
      <c r="M934" s="226" t="s">
        <v>6278</v>
      </c>
      <c r="N934" s="226" t="s">
        <v>6279</v>
      </c>
      <c r="O934" s="226">
        <v>72.0</v>
      </c>
      <c r="P934" s="226" t="s">
        <v>2083</v>
      </c>
      <c r="Q934" s="428" t="s">
        <v>209</v>
      </c>
      <c r="R934" s="439"/>
      <c r="S934" s="413"/>
      <c r="T934" s="225"/>
      <c r="U934" s="225"/>
      <c r="V934" s="225"/>
      <c r="W934" s="225"/>
      <c r="X934" s="225"/>
      <c r="Y934" s="225"/>
      <c r="Z934" s="225"/>
    </row>
    <row r="935">
      <c r="A935" s="427" t="s">
        <v>6282</v>
      </c>
      <c r="B935" s="427" t="s">
        <v>5951</v>
      </c>
      <c r="C935" s="427" t="s">
        <v>4386</v>
      </c>
      <c r="D935" s="226" t="s">
        <v>3407</v>
      </c>
      <c r="E935" s="226" t="s">
        <v>2084</v>
      </c>
      <c r="F935" s="226">
        <v>5700.0</v>
      </c>
      <c r="G935" s="226" t="s">
        <v>1813</v>
      </c>
      <c r="H935" s="226" t="s">
        <v>2106</v>
      </c>
      <c r="I935" s="226" t="s">
        <v>2333</v>
      </c>
      <c r="J935" s="428">
        <v>26.0</v>
      </c>
      <c r="K935" s="428">
        <v>30.0</v>
      </c>
      <c r="L935" s="428">
        <v>34.0</v>
      </c>
      <c r="M935" s="226" t="s">
        <v>4387</v>
      </c>
      <c r="N935" s="375"/>
      <c r="O935" s="375"/>
      <c r="P935" s="226" t="s">
        <v>2083</v>
      </c>
      <c r="Q935" s="428" t="s">
        <v>209</v>
      </c>
      <c r="R935" s="439"/>
      <c r="S935" s="413"/>
      <c r="T935" s="225"/>
      <c r="U935" s="225"/>
      <c r="V935" s="225"/>
      <c r="W935" s="225"/>
      <c r="X935" s="225"/>
      <c r="Y935" s="225"/>
      <c r="Z935" s="225"/>
    </row>
    <row r="936">
      <c r="A936" s="427" t="s">
        <v>6286</v>
      </c>
      <c r="B936" s="427" t="s">
        <v>5951</v>
      </c>
      <c r="C936" s="427" t="s">
        <v>4390</v>
      </c>
      <c r="D936" s="226" t="s">
        <v>3407</v>
      </c>
      <c r="E936" s="226" t="s">
        <v>2084</v>
      </c>
      <c r="F936" s="226">
        <v>5700.0</v>
      </c>
      <c r="G936" s="226" t="s">
        <v>1813</v>
      </c>
      <c r="H936" s="226" t="s">
        <v>2106</v>
      </c>
      <c r="I936" s="226" t="s">
        <v>2333</v>
      </c>
      <c r="J936" s="428">
        <v>42.0</v>
      </c>
      <c r="K936" s="428">
        <v>48.5</v>
      </c>
      <c r="L936" s="428">
        <v>55.0</v>
      </c>
      <c r="M936" s="226" t="s">
        <v>4391</v>
      </c>
      <c r="N936" s="375"/>
      <c r="O936" s="375"/>
      <c r="P936" s="226" t="s">
        <v>2083</v>
      </c>
      <c r="Q936" s="428" t="s">
        <v>209</v>
      </c>
      <c r="R936" s="439"/>
      <c r="S936" s="413"/>
      <c r="T936" s="225"/>
      <c r="U936" s="225"/>
      <c r="V936" s="225"/>
      <c r="W936" s="225"/>
      <c r="X936" s="225"/>
      <c r="Y936" s="225"/>
      <c r="Z936" s="225"/>
    </row>
    <row r="937">
      <c r="A937" s="427" t="s">
        <v>6291</v>
      </c>
      <c r="B937" s="427" t="s">
        <v>5951</v>
      </c>
      <c r="C937" s="427" t="s">
        <v>4427</v>
      </c>
      <c r="D937" s="226" t="s">
        <v>3407</v>
      </c>
      <c r="E937" s="226" t="s">
        <v>2084</v>
      </c>
      <c r="F937" s="226">
        <v>5700.0</v>
      </c>
      <c r="G937" s="226" t="s">
        <v>1813</v>
      </c>
      <c r="H937" s="226" t="s">
        <v>2106</v>
      </c>
      <c r="I937" s="226" t="s">
        <v>2333</v>
      </c>
      <c r="J937" s="428">
        <v>30.0</v>
      </c>
      <c r="K937" s="428">
        <v>35.0</v>
      </c>
      <c r="L937" s="428">
        <v>40.0</v>
      </c>
      <c r="M937" s="226" t="s">
        <v>4428</v>
      </c>
      <c r="N937" s="375"/>
      <c r="O937" s="375"/>
      <c r="P937" s="226" t="s">
        <v>2083</v>
      </c>
      <c r="Q937" s="428" t="s">
        <v>209</v>
      </c>
      <c r="R937" s="439"/>
      <c r="S937" s="413"/>
      <c r="T937" s="225"/>
      <c r="U937" s="225"/>
      <c r="V937" s="225"/>
      <c r="W937" s="225"/>
      <c r="X937" s="225"/>
      <c r="Y937" s="225"/>
      <c r="Z937" s="225"/>
    </row>
    <row r="938">
      <c r="A938" s="427" t="s">
        <v>6292</v>
      </c>
      <c r="B938" s="427" t="s">
        <v>5951</v>
      </c>
      <c r="C938" s="427" t="s">
        <v>4438</v>
      </c>
      <c r="D938" s="226" t="s">
        <v>3407</v>
      </c>
      <c r="E938" s="226" t="s">
        <v>2084</v>
      </c>
      <c r="F938" s="226">
        <v>5700.0</v>
      </c>
      <c r="G938" s="226" t="s">
        <v>1813</v>
      </c>
      <c r="H938" s="226" t="s">
        <v>2106</v>
      </c>
      <c r="I938" s="226" t="s">
        <v>2333</v>
      </c>
      <c r="J938" s="428">
        <v>300.0</v>
      </c>
      <c r="K938" s="428">
        <v>350.0</v>
      </c>
      <c r="L938" s="428">
        <v>400.0</v>
      </c>
      <c r="M938" s="226" t="s">
        <v>4439</v>
      </c>
      <c r="N938" s="375"/>
      <c r="O938" s="375"/>
      <c r="P938" s="226" t="s">
        <v>2083</v>
      </c>
      <c r="Q938" s="428" t="s">
        <v>209</v>
      </c>
      <c r="R938" s="439"/>
      <c r="S938" s="413"/>
      <c r="T938" s="225"/>
      <c r="U938" s="225"/>
      <c r="V938" s="225"/>
      <c r="W938" s="225"/>
      <c r="X938" s="225"/>
      <c r="Y938" s="225"/>
      <c r="Z938" s="225"/>
    </row>
    <row r="939">
      <c r="A939" s="427" t="s">
        <v>6294</v>
      </c>
      <c r="B939" s="427" t="s">
        <v>5951</v>
      </c>
      <c r="C939" s="427" t="s">
        <v>4477</v>
      </c>
      <c r="D939" s="226" t="s">
        <v>3407</v>
      </c>
      <c r="E939" s="226" t="s">
        <v>2084</v>
      </c>
      <c r="F939" s="226">
        <v>5700.0</v>
      </c>
      <c r="G939" s="226" t="s">
        <v>1813</v>
      </c>
      <c r="H939" s="226" t="s">
        <v>2106</v>
      </c>
      <c r="I939" s="226" t="s">
        <v>2333</v>
      </c>
      <c r="J939" s="428">
        <v>26.0</v>
      </c>
      <c r="K939" s="428">
        <v>30.0</v>
      </c>
      <c r="L939" s="428">
        <v>34.0</v>
      </c>
      <c r="M939" s="226" t="s">
        <v>4478</v>
      </c>
      <c r="N939" s="375"/>
      <c r="O939" s="375"/>
      <c r="P939" s="226" t="s">
        <v>2083</v>
      </c>
      <c r="Q939" s="428" t="s">
        <v>209</v>
      </c>
      <c r="R939" s="439"/>
      <c r="S939" s="413"/>
      <c r="T939" s="225"/>
      <c r="U939" s="225"/>
      <c r="V939" s="225"/>
      <c r="W939" s="225"/>
      <c r="X939" s="225"/>
      <c r="Y939" s="225"/>
      <c r="Z939" s="225"/>
    </row>
    <row r="940">
      <c r="A940" s="427" t="s">
        <v>6296</v>
      </c>
      <c r="B940" s="427" t="s">
        <v>5951</v>
      </c>
      <c r="C940" s="427" t="s">
        <v>4482</v>
      </c>
      <c r="D940" s="226" t="s">
        <v>3407</v>
      </c>
      <c r="E940" s="226" t="s">
        <v>2084</v>
      </c>
      <c r="F940" s="226">
        <v>5700.0</v>
      </c>
      <c r="G940" s="226" t="s">
        <v>1813</v>
      </c>
      <c r="H940" s="226" t="s">
        <v>2106</v>
      </c>
      <c r="I940" s="226" t="s">
        <v>2333</v>
      </c>
      <c r="J940" s="428">
        <v>7.0</v>
      </c>
      <c r="K940" s="428">
        <v>8.0</v>
      </c>
      <c r="L940" s="428">
        <v>9.0</v>
      </c>
      <c r="M940" s="226" t="s">
        <v>4483</v>
      </c>
      <c r="N940" s="375"/>
      <c r="O940" s="375"/>
      <c r="P940" s="226" t="s">
        <v>2083</v>
      </c>
      <c r="Q940" s="428" t="s">
        <v>209</v>
      </c>
      <c r="R940" s="439"/>
      <c r="S940" s="413"/>
      <c r="T940" s="225"/>
      <c r="U940" s="225"/>
      <c r="V940" s="225"/>
      <c r="W940" s="225"/>
      <c r="X940" s="225"/>
      <c r="Y940" s="225"/>
      <c r="Z940" s="225"/>
    </row>
    <row r="941">
      <c r="A941" s="427" t="s">
        <v>6299</v>
      </c>
      <c r="B941" s="427" t="s">
        <v>5951</v>
      </c>
      <c r="C941" s="427" t="s">
        <v>4501</v>
      </c>
      <c r="D941" s="226" t="s">
        <v>3407</v>
      </c>
      <c r="E941" s="226" t="s">
        <v>2084</v>
      </c>
      <c r="F941" s="226">
        <v>5700.0</v>
      </c>
      <c r="G941" s="226" t="s">
        <v>1813</v>
      </c>
      <c r="H941" s="226" t="s">
        <v>2106</v>
      </c>
      <c r="I941" s="226" t="s">
        <v>2333</v>
      </c>
      <c r="J941" s="428">
        <v>42.0</v>
      </c>
      <c r="K941" s="428">
        <v>48.5</v>
      </c>
      <c r="L941" s="428">
        <v>55.0</v>
      </c>
      <c r="M941" s="226" t="s">
        <v>4503</v>
      </c>
      <c r="N941" s="375"/>
      <c r="O941" s="375"/>
      <c r="P941" s="226" t="s">
        <v>2083</v>
      </c>
      <c r="Q941" s="428" t="s">
        <v>209</v>
      </c>
      <c r="R941" s="439"/>
      <c r="S941" s="413"/>
      <c r="T941" s="225"/>
      <c r="U941" s="225"/>
      <c r="V941" s="225"/>
      <c r="W941" s="225"/>
      <c r="X941" s="225"/>
      <c r="Y941" s="225"/>
      <c r="Z941" s="225"/>
    </row>
    <row r="942">
      <c r="A942" s="427" t="s">
        <v>6304</v>
      </c>
      <c r="B942" s="427" t="s">
        <v>5951</v>
      </c>
      <c r="C942" s="427" t="s">
        <v>4509</v>
      </c>
      <c r="D942" s="226" t="s">
        <v>3407</v>
      </c>
      <c r="E942" s="226" t="s">
        <v>2084</v>
      </c>
      <c r="F942" s="226">
        <v>5700.0</v>
      </c>
      <c r="G942" s="226" t="s">
        <v>1813</v>
      </c>
      <c r="H942" s="226" t="s">
        <v>2106</v>
      </c>
      <c r="I942" s="226" t="s">
        <v>2333</v>
      </c>
      <c r="J942" s="428">
        <v>50.0</v>
      </c>
      <c r="K942" s="428">
        <v>60.0</v>
      </c>
      <c r="L942" s="428">
        <v>70.0</v>
      </c>
      <c r="M942" s="226" t="s">
        <v>4510</v>
      </c>
      <c r="N942" s="375"/>
      <c r="O942" s="375"/>
      <c r="P942" s="226" t="s">
        <v>2083</v>
      </c>
      <c r="Q942" s="428" t="s">
        <v>209</v>
      </c>
      <c r="R942" s="439"/>
      <c r="S942" s="413"/>
      <c r="T942" s="225"/>
      <c r="U942" s="225"/>
      <c r="V942" s="225"/>
      <c r="W942" s="225"/>
      <c r="X942" s="225"/>
      <c r="Y942" s="225"/>
      <c r="Z942" s="225"/>
    </row>
    <row r="943">
      <c r="A943" s="427" t="s">
        <v>6309</v>
      </c>
      <c r="B943" s="427" t="s">
        <v>5984</v>
      </c>
      <c r="C943" s="427" t="s">
        <v>6310</v>
      </c>
      <c r="D943" s="226" t="s">
        <v>2451</v>
      </c>
      <c r="E943" s="226" t="s">
        <v>84</v>
      </c>
      <c r="F943" s="226">
        <v>5700.0</v>
      </c>
      <c r="G943" s="226" t="s">
        <v>1813</v>
      </c>
      <c r="H943" s="226" t="s">
        <v>2106</v>
      </c>
      <c r="I943" s="226" t="s">
        <v>2333</v>
      </c>
      <c r="J943" s="428">
        <v>3500.0</v>
      </c>
      <c r="K943" s="428">
        <v>5000.0</v>
      </c>
      <c r="L943" s="428">
        <v>7500.0</v>
      </c>
      <c r="M943" s="226" t="s">
        <v>6311</v>
      </c>
      <c r="N943" s="375"/>
      <c r="O943" s="375"/>
      <c r="P943" s="226" t="s">
        <v>2453</v>
      </c>
      <c r="Q943" s="428" t="s">
        <v>306</v>
      </c>
      <c r="R943" s="439"/>
      <c r="S943" s="413"/>
      <c r="T943" s="225"/>
      <c r="U943" s="225"/>
      <c r="V943" s="225"/>
      <c r="W943" s="225"/>
      <c r="X943" s="225"/>
      <c r="Y943" s="225"/>
      <c r="Z943" s="225"/>
    </row>
    <row r="944">
      <c r="A944" s="427" t="s">
        <v>6312</v>
      </c>
      <c r="B944" s="427" t="s">
        <v>1347</v>
      </c>
      <c r="C944" s="427" t="s">
        <v>6313</v>
      </c>
      <c r="D944" s="226" t="s">
        <v>2764</v>
      </c>
      <c r="E944" s="226" t="s">
        <v>84</v>
      </c>
      <c r="F944" s="226">
        <v>5700.0</v>
      </c>
      <c r="G944" s="226" t="s">
        <v>1813</v>
      </c>
      <c r="H944" s="226" t="s">
        <v>2106</v>
      </c>
      <c r="I944" s="226" t="s">
        <v>2333</v>
      </c>
      <c r="J944" s="428">
        <v>120.0</v>
      </c>
      <c r="K944" s="428">
        <v>180.0</v>
      </c>
      <c r="L944" s="428">
        <v>260.0</v>
      </c>
      <c r="M944" s="226" t="s">
        <v>6317</v>
      </c>
      <c r="N944" s="226" t="s">
        <v>6318</v>
      </c>
      <c r="O944" s="375"/>
      <c r="P944" s="226" t="s">
        <v>2453</v>
      </c>
      <c r="Q944" s="428" t="s">
        <v>222</v>
      </c>
      <c r="R944" s="428" t="s">
        <v>6320</v>
      </c>
      <c r="S944" s="413"/>
      <c r="T944" s="225"/>
      <c r="U944" s="225"/>
      <c r="V944" s="225"/>
      <c r="W944" s="225"/>
      <c r="X944" s="225"/>
      <c r="Y944" s="225"/>
      <c r="Z944" s="225"/>
    </row>
    <row r="945">
      <c r="A945" s="427" t="s">
        <v>6321</v>
      </c>
      <c r="B945" s="427" t="s">
        <v>1347</v>
      </c>
      <c r="C945" s="427" t="s">
        <v>6322</v>
      </c>
      <c r="D945" s="226" t="s">
        <v>2764</v>
      </c>
      <c r="E945" s="226" t="s">
        <v>84</v>
      </c>
      <c r="F945" s="226">
        <v>5700.0</v>
      </c>
      <c r="G945" s="226" t="s">
        <v>1813</v>
      </c>
      <c r="H945" s="226" t="s">
        <v>2106</v>
      </c>
      <c r="I945" s="226" t="s">
        <v>2333</v>
      </c>
      <c r="J945" s="428">
        <v>250.0</v>
      </c>
      <c r="K945" s="428">
        <v>360.0</v>
      </c>
      <c r="L945" s="428">
        <v>520.0</v>
      </c>
      <c r="M945" s="226" t="s">
        <v>6324</v>
      </c>
      <c r="N945" s="226" t="s">
        <v>6318</v>
      </c>
      <c r="O945" s="375"/>
      <c r="P945" s="226" t="s">
        <v>2453</v>
      </c>
      <c r="Q945" s="428" t="s">
        <v>222</v>
      </c>
      <c r="R945" s="428" t="s">
        <v>6320</v>
      </c>
      <c r="S945" s="413"/>
      <c r="T945" s="225"/>
      <c r="U945" s="225"/>
      <c r="V945" s="225"/>
      <c r="W945" s="225"/>
      <c r="X945" s="225"/>
      <c r="Y945" s="225"/>
      <c r="Z945" s="225"/>
    </row>
    <row r="946">
      <c r="A946" s="427" t="s">
        <v>6327</v>
      </c>
      <c r="B946" s="427" t="s">
        <v>1347</v>
      </c>
      <c r="C946" s="427" t="s">
        <v>6328</v>
      </c>
      <c r="D946" s="226" t="s">
        <v>2764</v>
      </c>
      <c r="E946" s="226" t="s">
        <v>84</v>
      </c>
      <c r="F946" s="226">
        <v>5700.0</v>
      </c>
      <c r="G946" s="226" t="s">
        <v>1813</v>
      </c>
      <c r="H946" s="226" t="s">
        <v>2106</v>
      </c>
      <c r="I946" s="226" t="s">
        <v>2333</v>
      </c>
      <c r="J946" s="428">
        <v>450.0</v>
      </c>
      <c r="K946" s="428">
        <v>650.0</v>
      </c>
      <c r="L946" s="428">
        <v>950.0</v>
      </c>
      <c r="M946" s="226" t="s">
        <v>6330</v>
      </c>
      <c r="N946" s="226" t="s">
        <v>6318</v>
      </c>
      <c r="O946" s="375"/>
      <c r="P946" s="226" t="s">
        <v>2453</v>
      </c>
      <c r="Q946" s="428" t="s">
        <v>222</v>
      </c>
      <c r="R946" s="428" t="s">
        <v>6320</v>
      </c>
      <c r="S946" s="413"/>
      <c r="T946" s="225"/>
      <c r="U946" s="225"/>
      <c r="V946" s="225"/>
      <c r="W946" s="225"/>
      <c r="X946" s="225"/>
      <c r="Y946" s="225"/>
      <c r="Z946" s="225"/>
    </row>
    <row r="947">
      <c r="A947" s="427" t="s">
        <v>6333</v>
      </c>
      <c r="B947" s="427" t="s">
        <v>1347</v>
      </c>
      <c r="C947" s="427" t="s">
        <v>6334</v>
      </c>
      <c r="D947" s="226" t="s">
        <v>3407</v>
      </c>
      <c r="E947" s="226" t="s">
        <v>2084</v>
      </c>
      <c r="F947" s="226">
        <v>5700.0</v>
      </c>
      <c r="G947" s="226" t="s">
        <v>1813</v>
      </c>
      <c r="H947" s="226" t="s">
        <v>2106</v>
      </c>
      <c r="I947" s="226" t="s">
        <v>2333</v>
      </c>
      <c r="J947" s="428">
        <v>180.0</v>
      </c>
      <c r="K947" s="428">
        <v>240.0</v>
      </c>
      <c r="L947" s="428">
        <v>320.0</v>
      </c>
      <c r="M947" s="226" t="s">
        <v>6338</v>
      </c>
      <c r="N947" s="375"/>
      <c r="O947" s="375"/>
      <c r="P947" s="226" t="s">
        <v>2453</v>
      </c>
      <c r="Q947" s="428" t="s">
        <v>306</v>
      </c>
      <c r="R947" s="439"/>
      <c r="S947" s="413"/>
      <c r="T947" s="225"/>
      <c r="U947" s="225"/>
      <c r="V947" s="225"/>
      <c r="W947" s="225"/>
      <c r="X947" s="225"/>
      <c r="Y947" s="225"/>
      <c r="Z947" s="225"/>
    </row>
    <row r="948">
      <c r="A948" s="427" t="s">
        <v>6339</v>
      </c>
      <c r="B948" s="427" t="s">
        <v>1347</v>
      </c>
      <c r="C948" s="427" t="s">
        <v>6341</v>
      </c>
      <c r="D948" s="226" t="s">
        <v>2764</v>
      </c>
      <c r="E948" s="226" t="s">
        <v>84</v>
      </c>
      <c r="F948" s="226">
        <v>5700.0</v>
      </c>
      <c r="G948" s="226" t="s">
        <v>1813</v>
      </c>
      <c r="H948" s="226" t="s">
        <v>2106</v>
      </c>
      <c r="I948" s="226" t="s">
        <v>2333</v>
      </c>
      <c r="J948" s="428">
        <v>250.0</v>
      </c>
      <c r="K948" s="428">
        <v>380.0</v>
      </c>
      <c r="L948" s="428">
        <v>550.0</v>
      </c>
      <c r="M948" s="226" t="s">
        <v>6342</v>
      </c>
      <c r="N948" s="226" t="s">
        <v>6343</v>
      </c>
      <c r="O948" s="375"/>
      <c r="P948" s="226" t="s">
        <v>2453</v>
      </c>
      <c r="Q948" s="428" t="s">
        <v>222</v>
      </c>
      <c r="R948" s="428" t="s">
        <v>6345</v>
      </c>
      <c r="S948" s="413"/>
      <c r="T948" s="225"/>
      <c r="U948" s="225"/>
      <c r="V948" s="225"/>
      <c r="W948" s="225"/>
      <c r="X948" s="225"/>
      <c r="Y948" s="225"/>
      <c r="Z948" s="225"/>
    </row>
    <row r="949">
      <c r="A949" s="427" t="s">
        <v>6346</v>
      </c>
      <c r="B949" s="427" t="s">
        <v>1347</v>
      </c>
      <c r="C949" s="427" t="s">
        <v>6348</v>
      </c>
      <c r="D949" s="226" t="s">
        <v>2764</v>
      </c>
      <c r="E949" s="226" t="s">
        <v>84</v>
      </c>
      <c r="F949" s="226">
        <v>5700.0</v>
      </c>
      <c r="G949" s="226" t="s">
        <v>1813</v>
      </c>
      <c r="H949" s="226" t="s">
        <v>2106</v>
      </c>
      <c r="I949" s="226" t="s">
        <v>2333</v>
      </c>
      <c r="J949" s="428">
        <v>450.0</v>
      </c>
      <c r="K949" s="428">
        <v>680.0</v>
      </c>
      <c r="L949" s="428">
        <v>980.0</v>
      </c>
      <c r="M949" s="226" t="s">
        <v>6351</v>
      </c>
      <c r="N949" s="226" t="s">
        <v>6343</v>
      </c>
      <c r="O949" s="375"/>
      <c r="P949" s="226" t="s">
        <v>2453</v>
      </c>
      <c r="Q949" s="428" t="s">
        <v>222</v>
      </c>
      <c r="R949" s="428" t="s">
        <v>6345</v>
      </c>
      <c r="S949" s="413"/>
      <c r="T949" s="225"/>
      <c r="U949" s="225"/>
      <c r="V949" s="225"/>
      <c r="W949" s="225"/>
      <c r="X949" s="225"/>
      <c r="Y949" s="225"/>
      <c r="Z949" s="225"/>
    </row>
    <row r="950">
      <c r="A950" s="427" t="s">
        <v>6353</v>
      </c>
      <c r="B950" s="427" t="s">
        <v>1347</v>
      </c>
      <c r="C950" s="427" t="s">
        <v>6354</v>
      </c>
      <c r="D950" s="226" t="s">
        <v>2764</v>
      </c>
      <c r="E950" s="226" t="s">
        <v>84</v>
      </c>
      <c r="F950" s="226">
        <v>5700.0</v>
      </c>
      <c r="G950" s="226" t="s">
        <v>1813</v>
      </c>
      <c r="H950" s="226" t="s">
        <v>2106</v>
      </c>
      <c r="I950" s="226" t="s">
        <v>2333</v>
      </c>
      <c r="J950" s="428">
        <v>850.0</v>
      </c>
      <c r="K950" s="428">
        <v>1250.0</v>
      </c>
      <c r="L950" s="428">
        <v>1850.0</v>
      </c>
      <c r="M950" s="226" t="s">
        <v>6356</v>
      </c>
      <c r="N950" s="226" t="s">
        <v>6343</v>
      </c>
      <c r="O950" s="375"/>
      <c r="P950" s="226" t="s">
        <v>2453</v>
      </c>
      <c r="Q950" s="428" t="s">
        <v>222</v>
      </c>
      <c r="R950" s="428" t="s">
        <v>6345</v>
      </c>
      <c r="S950" s="413"/>
      <c r="T950" s="225"/>
      <c r="U950" s="225"/>
      <c r="V950" s="225"/>
      <c r="W950" s="225"/>
      <c r="X950" s="225"/>
      <c r="Y950" s="225"/>
      <c r="Z950" s="225"/>
    </row>
    <row r="951">
      <c r="A951" s="427" t="s">
        <v>6359</v>
      </c>
      <c r="B951" s="427" t="s">
        <v>1347</v>
      </c>
      <c r="C951" s="427" t="s">
        <v>6362</v>
      </c>
      <c r="D951" s="226" t="s">
        <v>3407</v>
      </c>
      <c r="E951" s="226" t="s">
        <v>2084</v>
      </c>
      <c r="F951" s="226">
        <v>5700.0</v>
      </c>
      <c r="G951" s="226" t="s">
        <v>1813</v>
      </c>
      <c r="H951" s="226" t="s">
        <v>2106</v>
      </c>
      <c r="I951" s="226" t="s">
        <v>2333</v>
      </c>
      <c r="J951" s="428">
        <v>1200.0</v>
      </c>
      <c r="K951" s="428">
        <v>1600.0</v>
      </c>
      <c r="L951" s="428">
        <v>2200.0</v>
      </c>
      <c r="M951" s="226" t="s">
        <v>6367</v>
      </c>
      <c r="N951" s="375"/>
      <c r="O951" s="375"/>
      <c r="P951" s="226" t="s">
        <v>2453</v>
      </c>
      <c r="Q951" s="428" t="s">
        <v>306</v>
      </c>
      <c r="R951" s="439"/>
      <c r="S951" s="413"/>
      <c r="T951" s="225"/>
      <c r="U951" s="225"/>
      <c r="V951" s="225"/>
      <c r="W951" s="225"/>
      <c r="X951" s="225"/>
      <c r="Y951" s="225"/>
      <c r="Z951" s="225"/>
    </row>
    <row r="952">
      <c r="A952" s="427" t="s">
        <v>6369</v>
      </c>
      <c r="B952" s="427" t="s">
        <v>1347</v>
      </c>
      <c r="C952" s="427" t="s">
        <v>6370</v>
      </c>
      <c r="D952" s="226" t="s">
        <v>2764</v>
      </c>
      <c r="E952" s="226" t="s">
        <v>84</v>
      </c>
      <c r="F952" s="226">
        <v>5700.0</v>
      </c>
      <c r="G952" s="226" t="s">
        <v>1813</v>
      </c>
      <c r="H952" s="226" t="s">
        <v>2106</v>
      </c>
      <c r="I952" s="226" t="s">
        <v>2333</v>
      </c>
      <c r="J952" s="428">
        <v>450.0</v>
      </c>
      <c r="K952" s="428">
        <v>650.0</v>
      </c>
      <c r="L952" s="428">
        <v>950.0</v>
      </c>
      <c r="M952" s="226" t="s">
        <v>6372</v>
      </c>
      <c r="N952" s="226" t="s">
        <v>6373</v>
      </c>
      <c r="O952" s="375"/>
      <c r="P952" s="226" t="s">
        <v>2453</v>
      </c>
      <c r="Q952" s="428" t="s">
        <v>222</v>
      </c>
      <c r="R952" s="428" t="s">
        <v>6375</v>
      </c>
      <c r="S952" s="413"/>
      <c r="T952" s="225"/>
      <c r="U952" s="225"/>
      <c r="V952" s="225"/>
      <c r="W952" s="225"/>
      <c r="X952" s="225"/>
      <c r="Y952" s="225"/>
      <c r="Z952" s="225"/>
    </row>
    <row r="953">
      <c r="A953" s="427" t="s">
        <v>6376</v>
      </c>
      <c r="B953" s="427" t="s">
        <v>1347</v>
      </c>
      <c r="C953" s="427" t="s">
        <v>6380</v>
      </c>
      <c r="D953" s="226" t="s">
        <v>2764</v>
      </c>
      <c r="E953" s="226" t="s">
        <v>84</v>
      </c>
      <c r="F953" s="226">
        <v>5700.0</v>
      </c>
      <c r="G953" s="226" t="s">
        <v>1813</v>
      </c>
      <c r="H953" s="226" t="s">
        <v>2106</v>
      </c>
      <c r="I953" s="226" t="s">
        <v>2333</v>
      </c>
      <c r="J953" s="428">
        <v>850.0</v>
      </c>
      <c r="K953" s="428">
        <v>1250.0</v>
      </c>
      <c r="L953" s="428">
        <v>1850.0</v>
      </c>
      <c r="M953" s="226" t="s">
        <v>6381</v>
      </c>
      <c r="N953" s="226" t="s">
        <v>6373</v>
      </c>
      <c r="O953" s="375"/>
      <c r="P953" s="226" t="s">
        <v>2453</v>
      </c>
      <c r="Q953" s="428" t="s">
        <v>222</v>
      </c>
      <c r="R953" s="428" t="s">
        <v>6375</v>
      </c>
      <c r="S953" s="413"/>
      <c r="T953" s="225"/>
      <c r="U953" s="225"/>
      <c r="V953" s="225"/>
      <c r="W953" s="225"/>
      <c r="X953" s="225"/>
      <c r="Y953" s="225"/>
      <c r="Z953" s="225"/>
    </row>
    <row r="954">
      <c r="A954" s="427" t="s">
        <v>6384</v>
      </c>
      <c r="B954" s="427" t="s">
        <v>1347</v>
      </c>
      <c r="C954" s="427" t="s">
        <v>6385</v>
      </c>
      <c r="D954" s="226" t="s">
        <v>2764</v>
      </c>
      <c r="E954" s="226" t="s">
        <v>84</v>
      </c>
      <c r="F954" s="226">
        <v>5700.0</v>
      </c>
      <c r="G954" s="226" t="s">
        <v>1813</v>
      </c>
      <c r="H954" s="226" t="s">
        <v>2106</v>
      </c>
      <c r="I954" s="226" t="s">
        <v>2333</v>
      </c>
      <c r="J954" s="428">
        <v>1650.0</v>
      </c>
      <c r="K954" s="428">
        <v>2450.0</v>
      </c>
      <c r="L954" s="428">
        <v>3550.0</v>
      </c>
      <c r="M954" s="226" t="s">
        <v>6387</v>
      </c>
      <c r="N954" s="226" t="s">
        <v>6373</v>
      </c>
      <c r="O954" s="375"/>
      <c r="P954" s="226" t="s">
        <v>2453</v>
      </c>
      <c r="Q954" s="428" t="s">
        <v>222</v>
      </c>
      <c r="R954" s="428" t="s">
        <v>6375</v>
      </c>
      <c r="S954" s="413"/>
      <c r="T954" s="225"/>
      <c r="U954" s="225"/>
      <c r="V954" s="225"/>
      <c r="W954" s="225"/>
      <c r="X954" s="225"/>
      <c r="Y954" s="225"/>
      <c r="Z954" s="225"/>
    </row>
    <row r="955">
      <c r="A955" s="427" t="s">
        <v>6391</v>
      </c>
      <c r="B955" s="427" t="s">
        <v>1347</v>
      </c>
      <c r="C955" s="427" t="s">
        <v>6393</v>
      </c>
      <c r="D955" s="226" t="s">
        <v>2764</v>
      </c>
      <c r="E955" s="226" t="s">
        <v>84</v>
      </c>
      <c r="F955" s="226">
        <v>5700.0</v>
      </c>
      <c r="G955" s="226" t="s">
        <v>1813</v>
      </c>
      <c r="H955" s="226" t="s">
        <v>2106</v>
      </c>
      <c r="I955" s="226" t="s">
        <v>2333</v>
      </c>
      <c r="J955" s="428">
        <v>250.0</v>
      </c>
      <c r="K955" s="428">
        <v>350.0</v>
      </c>
      <c r="L955" s="428">
        <v>500.0</v>
      </c>
      <c r="M955" s="226" t="s">
        <v>6394</v>
      </c>
      <c r="N955" s="226" t="s">
        <v>6395</v>
      </c>
      <c r="O955" s="375"/>
      <c r="P955" s="226" t="s">
        <v>2453</v>
      </c>
      <c r="Q955" s="428" t="s">
        <v>222</v>
      </c>
      <c r="R955" s="428" t="s">
        <v>6398</v>
      </c>
      <c r="S955" s="413"/>
      <c r="T955" s="225"/>
      <c r="U955" s="225"/>
      <c r="V955" s="225"/>
      <c r="W955" s="225"/>
      <c r="X955" s="225"/>
      <c r="Y955" s="225"/>
      <c r="Z955" s="225"/>
    </row>
    <row r="956">
      <c r="A956" s="427" t="s">
        <v>6400</v>
      </c>
      <c r="B956" s="427" t="s">
        <v>1347</v>
      </c>
      <c r="C956" s="427" t="s">
        <v>6401</v>
      </c>
      <c r="D956" s="226" t="s">
        <v>2764</v>
      </c>
      <c r="E956" s="226" t="s">
        <v>84</v>
      </c>
      <c r="F956" s="226">
        <v>5700.0</v>
      </c>
      <c r="G956" s="226" t="s">
        <v>1813</v>
      </c>
      <c r="H956" s="226" t="s">
        <v>2106</v>
      </c>
      <c r="I956" s="226" t="s">
        <v>2333</v>
      </c>
      <c r="J956" s="428">
        <v>450.0</v>
      </c>
      <c r="K956" s="428">
        <v>650.0</v>
      </c>
      <c r="L956" s="428">
        <v>950.0</v>
      </c>
      <c r="M956" s="226" t="s">
        <v>6403</v>
      </c>
      <c r="N956" s="226" t="s">
        <v>6395</v>
      </c>
      <c r="O956" s="375"/>
      <c r="P956" s="226" t="s">
        <v>2453</v>
      </c>
      <c r="Q956" s="428" t="s">
        <v>222</v>
      </c>
      <c r="R956" s="428" t="s">
        <v>6398</v>
      </c>
      <c r="S956" s="413"/>
      <c r="T956" s="225"/>
      <c r="U956" s="225"/>
      <c r="V956" s="225"/>
      <c r="W956" s="225"/>
      <c r="X956" s="225"/>
      <c r="Y956" s="225"/>
      <c r="Z956" s="225"/>
    </row>
    <row r="957">
      <c r="A957" s="427" t="s">
        <v>6405</v>
      </c>
      <c r="B957" s="427" t="s">
        <v>1347</v>
      </c>
      <c r="C957" s="427" t="s">
        <v>6406</v>
      </c>
      <c r="D957" s="226" t="s">
        <v>2764</v>
      </c>
      <c r="E957" s="226" t="s">
        <v>84</v>
      </c>
      <c r="F957" s="226">
        <v>5700.0</v>
      </c>
      <c r="G957" s="226" t="s">
        <v>1813</v>
      </c>
      <c r="H957" s="226" t="s">
        <v>2106</v>
      </c>
      <c r="I957" s="226" t="s">
        <v>2333</v>
      </c>
      <c r="J957" s="428">
        <v>850.0</v>
      </c>
      <c r="K957" s="428">
        <v>1250.0</v>
      </c>
      <c r="L957" s="428">
        <v>1850.0</v>
      </c>
      <c r="M957" s="226" t="s">
        <v>6407</v>
      </c>
      <c r="N957" s="226" t="s">
        <v>6395</v>
      </c>
      <c r="O957" s="375"/>
      <c r="P957" s="226" t="s">
        <v>2453</v>
      </c>
      <c r="Q957" s="428" t="s">
        <v>222</v>
      </c>
      <c r="R957" s="428" t="s">
        <v>6398</v>
      </c>
      <c r="S957" s="413"/>
      <c r="T957" s="225"/>
      <c r="U957" s="225"/>
      <c r="V957" s="225"/>
      <c r="W957" s="225"/>
      <c r="X957" s="225"/>
      <c r="Y957" s="225"/>
      <c r="Z957" s="225"/>
    </row>
    <row r="958">
      <c r="A958" s="427" t="s">
        <v>6410</v>
      </c>
      <c r="B958" s="427" t="s">
        <v>1347</v>
      </c>
      <c r="C958" s="427" t="s">
        <v>6412</v>
      </c>
      <c r="D958" s="226" t="s">
        <v>2764</v>
      </c>
      <c r="E958" s="226" t="s">
        <v>84</v>
      </c>
      <c r="F958" s="226">
        <v>5700.0</v>
      </c>
      <c r="G958" s="226" t="s">
        <v>1813</v>
      </c>
      <c r="H958" s="226" t="s">
        <v>2106</v>
      </c>
      <c r="I958" s="226" t="s">
        <v>2333</v>
      </c>
      <c r="J958" s="428">
        <v>15.0</v>
      </c>
      <c r="K958" s="428">
        <v>25.0</v>
      </c>
      <c r="L958" s="428">
        <v>40.0</v>
      </c>
      <c r="M958" s="226" t="s">
        <v>6413</v>
      </c>
      <c r="N958" s="226" t="s">
        <v>6414</v>
      </c>
      <c r="O958" s="375"/>
      <c r="P958" s="226" t="s">
        <v>2453</v>
      </c>
      <c r="Q958" s="428" t="s">
        <v>187</v>
      </c>
      <c r="R958" s="428" t="s">
        <v>6415</v>
      </c>
      <c r="S958" s="413"/>
      <c r="T958" s="225"/>
      <c r="U958" s="225"/>
      <c r="V958" s="225"/>
      <c r="W958" s="225"/>
      <c r="X958" s="225"/>
      <c r="Y958" s="225"/>
      <c r="Z958" s="225"/>
    </row>
    <row r="959">
      <c r="A959" s="427" t="s">
        <v>6417</v>
      </c>
      <c r="B959" s="427" t="s">
        <v>1347</v>
      </c>
      <c r="C959" s="427" t="s">
        <v>6419</v>
      </c>
      <c r="D959" s="226" t="s">
        <v>2764</v>
      </c>
      <c r="E959" s="226" t="s">
        <v>84</v>
      </c>
      <c r="F959" s="226">
        <v>5700.0</v>
      </c>
      <c r="G959" s="226" t="s">
        <v>1813</v>
      </c>
      <c r="H959" s="226" t="s">
        <v>2106</v>
      </c>
      <c r="I959" s="226" t="s">
        <v>2333</v>
      </c>
      <c r="J959" s="428">
        <v>35.0</v>
      </c>
      <c r="K959" s="428">
        <v>55.0</v>
      </c>
      <c r="L959" s="428">
        <v>85.0</v>
      </c>
      <c r="M959" s="226" t="s">
        <v>6421</v>
      </c>
      <c r="N959" s="226" t="s">
        <v>6414</v>
      </c>
      <c r="O959" s="375"/>
      <c r="P959" s="226" t="s">
        <v>2453</v>
      </c>
      <c r="Q959" s="428" t="s">
        <v>187</v>
      </c>
      <c r="R959" s="428" t="s">
        <v>6415</v>
      </c>
      <c r="S959" s="413"/>
      <c r="T959" s="225"/>
      <c r="U959" s="225"/>
      <c r="V959" s="225"/>
      <c r="W959" s="225"/>
      <c r="X959" s="225"/>
      <c r="Y959" s="225"/>
      <c r="Z959" s="225"/>
    </row>
    <row r="960">
      <c r="A960" s="427" t="s">
        <v>6424</v>
      </c>
      <c r="B960" s="427" t="s">
        <v>1347</v>
      </c>
      <c r="C960" s="427" t="s">
        <v>6425</v>
      </c>
      <c r="D960" s="226" t="s">
        <v>2764</v>
      </c>
      <c r="E960" s="226" t="s">
        <v>84</v>
      </c>
      <c r="F960" s="226">
        <v>5700.0</v>
      </c>
      <c r="G960" s="226" t="s">
        <v>1813</v>
      </c>
      <c r="H960" s="226" t="s">
        <v>2106</v>
      </c>
      <c r="I960" s="226" t="s">
        <v>2333</v>
      </c>
      <c r="J960" s="428">
        <v>75.0</v>
      </c>
      <c r="K960" s="428">
        <v>110.0</v>
      </c>
      <c r="L960" s="428">
        <v>165.0</v>
      </c>
      <c r="M960" s="226" t="s">
        <v>6426</v>
      </c>
      <c r="N960" s="226" t="s">
        <v>6414</v>
      </c>
      <c r="O960" s="375"/>
      <c r="P960" s="226" t="s">
        <v>2453</v>
      </c>
      <c r="Q960" s="428" t="s">
        <v>187</v>
      </c>
      <c r="R960" s="428" t="s">
        <v>6415</v>
      </c>
      <c r="S960" s="413"/>
      <c r="T960" s="225"/>
      <c r="U960" s="225"/>
      <c r="V960" s="225"/>
      <c r="W960" s="225"/>
      <c r="X960" s="225"/>
      <c r="Y960" s="225"/>
      <c r="Z960" s="225"/>
    </row>
    <row r="961">
      <c r="A961" s="427" t="s">
        <v>6429</v>
      </c>
      <c r="B961" s="427" t="s">
        <v>6066</v>
      </c>
      <c r="C961" s="427" t="s">
        <v>6432</v>
      </c>
      <c r="D961" s="226" t="s">
        <v>3407</v>
      </c>
      <c r="E961" s="226" t="s">
        <v>2084</v>
      </c>
      <c r="F961" s="226">
        <v>5700.0</v>
      </c>
      <c r="G961" s="226" t="s">
        <v>1813</v>
      </c>
      <c r="H961" s="226" t="s">
        <v>2106</v>
      </c>
      <c r="I961" s="226" t="s">
        <v>2333</v>
      </c>
      <c r="J961" s="428">
        <v>25.0</v>
      </c>
      <c r="K961" s="428">
        <v>35.0</v>
      </c>
      <c r="L961" s="428">
        <v>50.0</v>
      </c>
      <c r="M961" s="226" t="s">
        <v>6436</v>
      </c>
      <c r="N961" s="375"/>
      <c r="O961" s="375"/>
      <c r="P961" s="226" t="s">
        <v>2453</v>
      </c>
      <c r="Q961" s="428" t="s">
        <v>306</v>
      </c>
      <c r="R961" s="439"/>
      <c r="S961" s="413"/>
      <c r="T961" s="225"/>
      <c r="U961" s="225"/>
      <c r="V961" s="225"/>
      <c r="W961" s="225"/>
      <c r="X961" s="225"/>
      <c r="Y961" s="225"/>
      <c r="Z961" s="225"/>
    </row>
    <row r="962">
      <c r="A962" s="427" t="s">
        <v>6438</v>
      </c>
      <c r="B962" s="427" t="s">
        <v>6066</v>
      </c>
      <c r="C962" s="427" t="s">
        <v>6439</v>
      </c>
      <c r="D962" s="226" t="s">
        <v>3407</v>
      </c>
      <c r="E962" s="226" t="s">
        <v>2084</v>
      </c>
      <c r="F962" s="226">
        <v>5700.0</v>
      </c>
      <c r="G962" s="226" t="s">
        <v>1813</v>
      </c>
      <c r="H962" s="226" t="s">
        <v>2106</v>
      </c>
      <c r="I962" s="226" t="s">
        <v>2333</v>
      </c>
      <c r="J962" s="428">
        <v>45.0</v>
      </c>
      <c r="K962" s="428">
        <v>65.0</v>
      </c>
      <c r="L962" s="428">
        <v>90.0</v>
      </c>
      <c r="M962" s="226" t="s">
        <v>6442</v>
      </c>
      <c r="N962" s="375"/>
      <c r="O962" s="375"/>
      <c r="P962" s="226" t="s">
        <v>2453</v>
      </c>
      <c r="Q962" s="428" t="s">
        <v>306</v>
      </c>
      <c r="R962" s="439"/>
      <c r="S962" s="413"/>
      <c r="T962" s="225"/>
      <c r="U962" s="225"/>
      <c r="V962" s="225"/>
      <c r="W962" s="225"/>
      <c r="X962" s="225"/>
      <c r="Y962" s="225"/>
      <c r="Z962" s="225"/>
    </row>
    <row r="963">
      <c r="A963" s="427" t="s">
        <v>6445</v>
      </c>
      <c r="B963" s="427" t="s">
        <v>6100</v>
      </c>
      <c r="C963" s="427" t="s">
        <v>6446</v>
      </c>
      <c r="D963" s="226" t="s">
        <v>2451</v>
      </c>
      <c r="E963" s="226" t="s">
        <v>84</v>
      </c>
      <c r="F963" s="226">
        <v>5700.0</v>
      </c>
      <c r="G963" s="226" t="s">
        <v>1813</v>
      </c>
      <c r="H963" s="226" t="s">
        <v>2106</v>
      </c>
      <c r="I963" s="226" t="s">
        <v>2333</v>
      </c>
      <c r="J963" s="428">
        <v>3500.0</v>
      </c>
      <c r="K963" s="428">
        <v>5000.0</v>
      </c>
      <c r="L963" s="428">
        <v>7500.0</v>
      </c>
      <c r="M963" s="226" t="s">
        <v>6448</v>
      </c>
      <c r="N963" s="375"/>
      <c r="O963" s="375"/>
      <c r="P963" s="226" t="s">
        <v>2453</v>
      </c>
      <c r="Q963" s="428" t="s">
        <v>306</v>
      </c>
      <c r="R963" s="439"/>
      <c r="S963" s="413"/>
      <c r="T963" s="225"/>
      <c r="U963" s="225"/>
      <c r="V963" s="225"/>
      <c r="W963" s="225"/>
      <c r="X963" s="225"/>
      <c r="Y963" s="225"/>
      <c r="Z963" s="225"/>
    </row>
    <row r="964">
      <c r="A964" s="427" t="s">
        <v>6450</v>
      </c>
      <c r="B964" s="427" t="s">
        <v>6130</v>
      </c>
      <c r="C964" s="427" t="s">
        <v>6452</v>
      </c>
      <c r="D964" s="226" t="s">
        <v>3302</v>
      </c>
      <c r="E964" s="226" t="s">
        <v>84</v>
      </c>
      <c r="F964" s="226">
        <v>5700.0</v>
      </c>
      <c r="G964" s="226" t="s">
        <v>1813</v>
      </c>
      <c r="H964" s="226" t="s">
        <v>2106</v>
      </c>
      <c r="I964" s="226" t="s">
        <v>2333</v>
      </c>
      <c r="J964" s="428">
        <v>350.0</v>
      </c>
      <c r="K964" s="428">
        <v>450.0</v>
      </c>
      <c r="L964" s="428">
        <v>600.0</v>
      </c>
      <c r="M964" s="226" t="s">
        <v>6454</v>
      </c>
      <c r="N964" s="375"/>
      <c r="O964" s="375"/>
      <c r="P964" s="226" t="s">
        <v>2453</v>
      </c>
      <c r="Q964" s="428" t="s">
        <v>306</v>
      </c>
      <c r="R964" s="439"/>
      <c r="S964" s="413"/>
      <c r="T964" s="225"/>
      <c r="U964" s="225"/>
      <c r="V964" s="225"/>
      <c r="W964" s="225"/>
      <c r="X964" s="225"/>
      <c r="Y964" s="225"/>
      <c r="Z964" s="225"/>
    </row>
    <row r="965">
      <c r="A965" s="427" t="s">
        <v>6455</v>
      </c>
      <c r="B965" s="427" t="s">
        <v>6169</v>
      </c>
      <c r="C965" s="427" t="s">
        <v>6457</v>
      </c>
      <c r="D965" s="226" t="s">
        <v>2451</v>
      </c>
      <c r="E965" s="226" t="s">
        <v>84</v>
      </c>
      <c r="F965" s="226">
        <v>5700.0</v>
      </c>
      <c r="G965" s="226" t="s">
        <v>1813</v>
      </c>
      <c r="H965" s="226" t="s">
        <v>2106</v>
      </c>
      <c r="I965" s="226" t="s">
        <v>2333</v>
      </c>
      <c r="J965" s="428">
        <v>2500.0</v>
      </c>
      <c r="K965" s="428">
        <v>3500.0</v>
      </c>
      <c r="L965" s="428">
        <v>5000.0</v>
      </c>
      <c r="M965" s="226" t="s">
        <v>6460</v>
      </c>
      <c r="N965" s="375"/>
      <c r="O965" s="375"/>
      <c r="P965" s="226" t="s">
        <v>2453</v>
      </c>
      <c r="Q965" s="428" t="s">
        <v>306</v>
      </c>
      <c r="R965" s="439"/>
      <c r="S965" s="413"/>
      <c r="T965" s="225"/>
      <c r="U965" s="225"/>
      <c r="V965" s="225"/>
      <c r="W965" s="225"/>
      <c r="X965" s="225"/>
      <c r="Y965" s="225"/>
      <c r="Z965" s="225"/>
    </row>
    <row r="966">
      <c r="A966" s="427" t="s">
        <v>6462</v>
      </c>
      <c r="B966" s="427" t="s">
        <v>6196</v>
      </c>
      <c r="C966" s="427" t="s">
        <v>6464</v>
      </c>
      <c r="D966" s="226" t="s">
        <v>3407</v>
      </c>
      <c r="E966" s="226" t="s">
        <v>2084</v>
      </c>
      <c r="F966" s="226">
        <v>5700.0</v>
      </c>
      <c r="G966" s="226" t="s">
        <v>1813</v>
      </c>
      <c r="H966" s="226" t="s">
        <v>2106</v>
      </c>
      <c r="I966" s="226" t="s">
        <v>2333</v>
      </c>
      <c r="J966" s="428">
        <v>750.0</v>
      </c>
      <c r="K966" s="428">
        <v>950.0</v>
      </c>
      <c r="L966" s="428">
        <v>1250.0</v>
      </c>
      <c r="M966" s="226" t="s">
        <v>6465</v>
      </c>
      <c r="N966" s="375"/>
      <c r="O966" s="375"/>
      <c r="P966" s="226" t="s">
        <v>2453</v>
      </c>
      <c r="Q966" s="428" t="s">
        <v>306</v>
      </c>
      <c r="R966" s="439"/>
      <c r="S966" s="413"/>
      <c r="T966" s="225"/>
      <c r="U966" s="225"/>
      <c r="V966" s="225"/>
      <c r="W966" s="225"/>
      <c r="X966" s="225"/>
      <c r="Y966" s="225"/>
      <c r="Z966" s="225"/>
    </row>
    <row r="967">
      <c r="A967" s="427" t="s">
        <v>6467</v>
      </c>
      <c r="B967" s="427" t="s">
        <v>6196</v>
      </c>
      <c r="C967" s="427" t="s">
        <v>6468</v>
      </c>
      <c r="D967" s="226" t="s">
        <v>2764</v>
      </c>
      <c r="E967" s="226" t="s">
        <v>84</v>
      </c>
      <c r="F967" s="226">
        <v>5700.0</v>
      </c>
      <c r="G967" s="226" t="s">
        <v>1813</v>
      </c>
      <c r="H967" s="226" t="s">
        <v>2106</v>
      </c>
      <c r="I967" s="226" t="s">
        <v>2333</v>
      </c>
      <c r="J967" s="428">
        <v>450.0</v>
      </c>
      <c r="K967" s="428">
        <v>650.0</v>
      </c>
      <c r="L967" s="428">
        <v>950.0</v>
      </c>
      <c r="M967" s="226" t="s">
        <v>6469</v>
      </c>
      <c r="N967" s="226" t="s">
        <v>6470</v>
      </c>
      <c r="O967" s="375"/>
      <c r="P967" s="226" t="s">
        <v>2453</v>
      </c>
      <c r="Q967" s="428" t="s">
        <v>222</v>
      </c>
      <c r="R967" s="428" t="s">
        <v>6471</v>
      </c>
      <c r="S967" s="413"/>
      <c r="T967" s="225"/>
      <c r="U967" s="225"/>
      <c r="V967" s="225"/>
      <c r="W967" s="225"/>
      <c r="X967" s="225"/>
      <c r="Y967" s="225"/>
      <c r="Z967" s="225"/>
    </row>
    <row r="968">
      <c r="A968" s="427" t="s">
        <v>6474</v>
      </c>
      <c r="B968" s="427" t="s">
        <v>6196</v>
      </c>
      <c r="C968" s="427" t="s">
        <v>6475</v>
      </c>
      <c r="D968" s="226" t="s">
        <v>2764</v>
      </c>
      <c r="E968" s="226" t="s">
        <v>84</v>
      </c>
      <c r="F968" s="226">
        <v>5700.0</v>
      </c>
      <c r="G968" s="226" t="s">
        <v>1813</v>
      </c>
      <c r="H968" s="226" t="s">
        <v>2106</v>
      </c>
      <c r="I968" s="226" t="s">
        <v>2333</v>
      </c>
      <c r="J968" s="428">
        <v>850.0</v>
      </c>
      <c r="K968" s="428">
        <v>1250.0</v>
      </c>
      <c r="L968" s="428">
        <v>1850.0</v>
      </c>
      <c r="M968" s="226" t="s">
        <v>6479</v>
      </c>
      <c r="N968" s="226" t="s">
        <v>6470</v>
      </c>
      <c r="O968" s="375"/>
      <c r="P968" s="226" t="s">
        <v>2453</v>
      </c>
      <c r="Q968" s="428" t="s">
        <v>222</v>
      </c>
      <c r="R968" s="428" t="s">
        <v>6471</v>
      </c>
      <c r="S968" s="413"/>
      <c r="T968" s="225"/>
      <c r="U968" s="225"/>
      <c r="V968" s="225"/>
      <c r="W968" s="225"/>
      <c r="X968" s="225"/>
      <c r="Y968" s="225"/>
      <c r="Z968" s="225"/>
    </row>
    <row r="969">
      <c r="A969" s="427" t="s">
        <v>6481</v>
      </c>
      <c r="B969" s="427" t="s">
        <v>6196</v>
      </c>
      <c r="C969" s="427" t="s">
        <v>6482</v>
      </c>
      <c r="D969" s="226" t="s">
        <v>2764</v>
      </c>
      <c r="E969" s="226" t="s">
        <v>84</v>
      </c>
      <c r="F969" s="226">
        <v>5700.0</v>
      </c>
      <c r="G969" s="226" t="s">
        <v>1813</v>
      </c>
      <c r="H969" s="226" t="s">
        <v>2106</v>
      </c>
      <c r="I969" s="226" t="s">
        <v>2333</v>
      </c>
      <c r="J969" s="428">
        <v>1650.0</v>
      </c>
      <c r="K969" s="428">
        <v>2450.0</v>
      </c>
      <c r="L969" s="428">
        <v>3550.0</v>
      </c>
      <c r="M969" s="226" t="s">
        <v>6485</v>
      </c>
      <c r="N969" s="226" t="s">
        <v>6470</v>
      </c>
      <c r="O969" s="375"/>
      <c r="P969" s="226" t="s">
        <v>2453</v>
      </c>
      <c r="Q969" s="428" t="s">
        <v>222</v>
      </c>
      <c r="R969" s="428" t="s">
        <v>6471</v>
      </c>
      <c r="S969" s="413"/>
      <c r="T969" s="225"/>
      <c r="U969" s="225"/>
      <c r="V969" s="225"/>
      <c r="W969" s="225"/>
      <c r="X969" s="225"/>
      <c r="Y969" s="225"/>
      <c r="Z969" s="225"/>
    </row>
    <row r="970">
      <c r="A970" s="427" t="s">
        <v>6487</v>
      </c>
      <c r="B970" s="427" t="s">
        <v>6196</v>
      </c>
      <c r="C970" s="427" t="s">
        <v>6490</v>
      </c>
      <c r="D970" s="226" t="s">
        <v>2764</v>
      </c>
      <c r="E970" s="226" t="s">
        <v>84</v>
      </c>
      <c r="F970" s="226">
        <v>5700.0</v>
      </c>
      <c r="G970" s="226" t="s">
        <v>1813</v>
      </c>
      <c r="H970" s="226" t="s">
        <v>2106</v>
      </c>
      <c r="I970" s="226" t="s">
        <v>2333</v>
      </c>
      <c r="J970" s="428">
        <v>1200.0</v>
      </c>
      <c r="K970" s="428">
        <v>1800.0</v>
      </c>
      <c r="L970" s="428">
        <v>2600.0</v>
      </c>
      <c r="M970" s="226" t="s">
        <v>6491</v>
      </c>
      <c r="N970" s="226" t="s">
        <v>6492</v>
      </c>
      <c r="O970" s="375"/>
      <c r="P970" s="226" t="s">
        <v>2453</v>
      </c>
      <c r="Q970" s="428" t="s">
        <v>222</v>
      </c>
      <c r="R970" s="428" t="s">
        <v>6493</v>
      </c>
      <c r="S970" s="413"/>
      <c r="T970" s="225"/>
      <c r="U970" s="225"/>
      <c r="V970" s="225"/>
      <c r="W970" s="225"/>
      <c r="X970" s="225"/>
      <c r="Y970" s="225"/>
      <c r="Z970" s="225"/>
    </row>
    <row r="971">
      <c r="A971" s="427" t="s">
        <v>6495</v>
      </c>
      <c r="B971" s="427" t="s">
        <v>6196</v>
      </c>
      <c r="C971" s="427" t="s">
        <v>6496</v>
      </c>
      <c r="D971" s="226" t="s">
        <v>2764</v>
      </c>
      <c r="E971" s="226" t="s">
        <v>84</v>
      </c>
      <c r="F971" s="226">
        <v>5700.0</v>
      </c>
      <c r="G971" s="226" t="s">
        <v>1813</v>
      </c>
      <c r="H971" s="226" t="s">
        <v>2106</v>
      </c>
      <c r="I971" s="226" t="s">
        <v>2333</v>
      </c>
      <c r="J971" s="428">
        <v>2500.0</v>
      </c>
      <c r="K971" s="428">
        <v>3600.0</v>
      </c>
      <c r="L971" s="428">
        <v>5200.0</v>
      </c>
      <c r="M971" s="226" t="s">
        <v>6500</v>
      </c>
      <c r="N971" s="226" t="s">
        <v>6492</v>
      </c>
      <c r="O971" s="375"/>
      <c r="P971" s="226" t="s">
        <v>2453</v>
      </c>
      <c r="Q971" s="428" t="s">
        <v>222</v>
      </c>
      <c r="R971" s="428" t="s">
        <v>6493</v>
      </c>
      <c r="S971" s="413"/>
      <c r="T971" s="225"/>
      <c r="U971" s="225"/>
      <c r="V971" s="225"/>
      <c r="W971" s="225"/>
      <c r="X971" s="225"/>
      <c r="Y971" s="225"/>
      <c r="Z971" s="225"/>
    </row>
    <row r="972">
      <c r="A972" s="427" t="s">
        <v>6502</v>
      </c>
      <c r="B972" s="427" t="s">
        <v>6196</v>
      </c>
      <c r="C972" s="427" t="s">
        <v>6503</v>
      </c>
      <c r="D972" s="226" t="s">
        <v>2764</v>
      </c>
      <c r="E972" s="226" t="s">
        <v>84</v>
      </c>
      <c r="F972" s="226">
        <v>5700.0</v>
      </c>
      <c r="G972" s="226" t="s">
        <v>1813</v>
      </c>
      <c r="H972" s="226" t="s">
        <v>2106</v>
      </c>
      <c r="I972" s="226" t="s">
        <v>2333</v>
      </c>
      <c r="J972" s="428">
        <v>5000.0</v>
      </c>
      <c r="K972" s="428">
        <v>7500.0</v>
      </c>
      <c r="L972" s="428">
        <v>11000.0</v>
      </c>
      <c r="M972" s="226" t="s">
        <v>6504</v>
      </c>
      <c r="N972" s="226" t="s">
        <v>6492</v>
      </c>
      <c r="O972" s="375"/>
      <c r="P972" s="226" t="s">
        <v>2453</v>
      </c>
      <c r="Q972" s="428" t="s">
        <v>222</v>
      </c>
      <c r="R972" s="428" t="s">
        <v>6493</v>
      </c>
      <c r="S972" s="413"/>
      <c r="T972" s="225"/>
      <c r="U972" s="225"/>
      <c r="V972" s="225"/>
      <c r="W972" s="225"/>
      <c r="X972" s="225"/>
      <c r="Y972" s="225"/>
      <c r="Z972" s="225"/>
    </row>
    <row r="973">
      <c r="A973" s="427" t="s">
        <v>6508</v>
      </c>
      <c r="B973" s="427" t="s">
        <v>6196</v>
      </c>
      <c r="C973" s="427" t="s">
        <v>6509</v>
      </c>
      <c r="D973" s="226" t="s">
        <v>3407</v>
      </c>
      <c r="E973" s="226" t="s">
        <v>2084</v>
      </c>
      <c r="F973" s="226">
        <v>5700.0</v>
      </c>
      <c r="G973" s="226" t="s">
        <v>1813</v>
      </c>
      <c r="H973" s="226" t="s">
        <v>2106</v>
      </c>
      <c r="I973" s="226" t="s">
        <v>2333</v>
      </c>
      <c r="J973" s="428">
        <v>650.0</v>
      </c>
      <c r="K973" s="428">
        <v>850.0</v>
      </c>
      <c r="L973" s="428">
        <v>1150.0</v>
      </c>
      <c r="M973" s="226" t="s">
        <v>6511</v>
      </c>
      <c r="N973" s="375"/>
      <c r="O973" s="375"/>
      <c r="P973" s="226" t="s">
        <v>2453</v>
      </c>
      <c r="Q973" s="428" t="s">
        <v>306</v>
      </c>
      <c r="R973" s="439"/>
      <c r="S973" s="413"/>
      <c r="T973" s="225"/>
      <c r="U973" s="225"/>
      <c r="V973" s="225"/>
      <c r="W973" s="225"/>
      <c r="X973" s="225"/>
      <c r="Y973" s="225"/>
      <c r="Z973" s="225"/>
    </row>
    <row r="974">
      <c r="A974" s="427" t="s">
        <v>6512</v>
      </c>
      <c r="B974" s="427" t="s">
        <v>6196</v>
      </c>
      <c r="C974" s="427" t="s">
        <v>6513</v>
      </c>
      <c r="D974" s="226" t="s">
        <v>2764</v>
      </c>
      <c r="E974" s="226" t="s">
        <v>84</v>
      </c>
      <c r="F974" s="226">
        <v>5700.0</v>
      </c>
      <c r="G974" s="226" t="s">
        <v>1813</v>
      </c>
      <c r="H974" s="226" t="s">
        <v>2106</v>
      </c>
      <c r="I974" s="226" t="s">
        <v>2333</v>
      </c>
      <c r="J974" s="428">
        <v>650.0</v>
      </c>
      <c r="K974" s="428">
        <v>950.0</v>
      </c>
      <c r="L974" s="428">
        <v>1400.0</v>
      </c>
      <c r="M974" s="226" t="s">
        <v>6514</v>
      </c>
      <c r="N974" s="226" t="s">
        <v>6515</v>
      </c>
      <c r="O974" s="375"/>
      <c r="P974" s="226" t="s">
        <v>2453</v>
      </c>
      <c r="Q974" s="428" t="s">
        <v>222</v>
      </c>
      <c r="R974" s="428" t="s">
        <v>6518</v>
      </c>
      <c r="S974" s="413"/>
      <c r="T974" s="225"/>
      <c r="U974" s="225"/>
      <c r="V974" s="225"/>
      <c r="W974" s="225"/>
      <c r="X974" s="225"/>
      <c r="Y974" s="225"/>
      <c r="Z974" s="225"/>
    </row>
    <row r="975">
      <c r="A975" s="427" t="s">
        <v>6520</v>
      </c>
      <c r="B975" s="427" t="s">
        <v>6196</v>
      </c>
      <c r="C975" s="427" t="s">
        <v>6521</v>
      </c>
      <c r="D975" s="226" t="s">
        <v>2764</v>
      </c>
      <c r="E975" s="226" t="s">
        <v>84</v>
      </c>
      <c r="F975" s="226">
        <v>5700.0</v>
      </c>
      <c r="G975" s="226" t="s">
        <v>1813</v>
      </c>
      <c r="H975" s="226" t="s">
        <v>2106</v>
      </c>
      <c r="I975" s="226" t="s">
        <v>2333</v>
      </c>
      <c r="J975" s="428">
        <v>1250.0</v>
      </c>
      <c r="K975" s="428">
        <v>1850.0</v>
      </c>
      <c r="L975" s="428">
        <v>2650.0</v>
      </c>
      <c r="M975" s="226" t="s">
        <v>6523</v>
      </c>
      <c r="N975" s="226" t="s">
        <v>6515</v>
      </c>
      <c r="O975" s="375"/>
      <c r="P975" s="226" t="s">
        <v>2453</v>
      </c>
      <c r="Q975" s="428" t="s">
        <v>222</v>
      </c>
      <c r="R975" s="428" t="s">
        <v>6518</v>
      </c>
      <c r="S975" s="413"/>
      <c r="T975" s="225"/>
      <c r="U975" s="225"/>
      <c r="V975" s="225"/>
      <c r="W975" s="225"/>
      <c r="X975" s="225"/>
      <c r="Y975" s="225"/>
      <c r="Z975" s="225"/>
    </row>
    <row r="976">
      <c r="A976" s="427" t="s">
        <v>6524</v>
      </c>
      <c r="B976" s="427" t="s">
        <v>6196</v>
      </c>
      <c r="C976" s="427" t="s">
        <v>6525</v>
      </c>
      <c r="D976" s="226" t="s">
        <v>2764</v>
      </c>
      <c r="E976" s="226" t="s">
        <v>84</v>
      </c>
      <c r="F976" s="226">
        <v>5700.0</v>
      </c>
      <c r="G976" s="226" t="s">
        <v>1813</v>
      </c>
      <c r="H976" s="226" t="s">
        <v>2106</v>
      </c>
      <c r="I976" s="226" t="s">
        <v>2333</v>
      </c>
      <c r="J976" s="428">
        <v>2450.0</v>
      </c>
      <c r="K976" s="428">
        <v>3500.0</v>
      </c>
      <c r="L976" s="428">
        <v>5000.0</v>
      </c>
      <c r="M976" s="226" t="s">
        <v>6528</v>
      </c>
      <c r="N976" s="226" t="s">
        <v>6515</v>
      </c>
      <c r="O976" s="375"/>
      <c r="P976" s="226" t="s">
        <v>2453</v>
      </c>
      <c r="Q976" s="428" t="s">
        <v>222</v>
      </c>
      <c r="R976" s="428" t="s">
        <v>6518</v>
      </c>
      <c r="S976" s="413"/>
      <c r="T976" s="225"/>
      <c r="U976" s="225"/>
      <c r="V976" s="225"/>
      <c r="W976" s="225"/>
      <c r="X976" s="225"/>
      <c r="Y976" s="225"/>
      <c r="Z976" s="225"/>
    </row>
    <row r="977">
      <c r="A977" s="427" t="s">
        <v>6530</v>
      </c>
      <c r="B977" s="427" t="s">
        <v>6196</v>
      </c>
      <c r="C977" s="427" t="s">
        <v>6532</v>
      </c>
      <c r="D977" s="226" t="s">
        <v>2764</v>
      </c>
      <c r="E977" s="226" t="s">
        <v>84</v>
      </c>
      <c r="F977" s="226">
        <v>5700.0</v>
      </c>
      <c r="G977" s="226" t="s">
        <v>1813</v>
      </c>
      <c r="H977" s="226" t="s">
        <v>2106</v>
      </c>
      <c r="I977" s="226" t="s">
        <v>2333</v>
      </c>
      <c r="J977" s="428">
        <v>350.0</v>
      </c>
      <c r="K977" s="428">
        <v>500.0</v>
      </c>
      <c r="L977" s="428">
        <v>750.0</v>
      </c>
      <c r="M977" s="226" t="s">
        <v>6533</v>
      </c>
      <c r="N977" s="226" t="s">
        <v>6534</v>
      </c>
      <c r="O977" s="375"/>
      <c r="P977" s="226" t="s">
        <v>2453</v>
      </c>
      <c r="Q977" s="428" t="s">
        <v>222</v>
      </c>
      <c r="R977" s="428" t="s">
        <v>6535</v>
      </c>
      <c r="S977" s="413"/>
      <c r="T977" s="225"/>
      <c r="U977" s="225"/>
      <c r="V977" s="225"/>
      <c r="W977" s="225"/>
      <c r="X977" s="225"/>
      <c r="Y977" s="225"/>
      <c r="Z977" s="225"/>
    </row>
    <row r="978">
      <c r="A978" s="427" t="s">
        <v>6536</v>
      </c>
      <c r="B978" s="427" t="s">
        <v>6196</v>
      </c>
      <c r="C978" s="427" t="s">
        <v>6538</v>
      </c>
      <c r="D978" s="226" t="s">
        <v>2764</v>
      </c>
      <c r="E978" s="226" t="s">
        <v>84</v>
      </c>
      <c r="F978" s="226">
        <v>5700.0</v>
      </c>
      <c r="G978" s="226" t="s">
        <v>1813</v>
      </c>
      <c r="H978" s="226" t="s">
        <v>2106</v>
      </c>
      <c r="I978" s="226" t="s">
        <v>2333</v>
      </c>
      <c r="J978" s="428">
        <v>650.0</v>
      </c>
      <c r="K978" s="428">
        <v>950.0</v>
      </c>
      <c r="L978" s="428">
        <v>1450.0</v>
      </c>
      <c r="M978" s="226" t="s">
        <v>6541</v>
      </c>
      <c r="N978" s="226" t="s">
        <v>6534</v>
      </c>
      <c r="O978" s="375"/>
      <c r="P978" s="226" t="s">
        <v>2453</v>
      </c>
      <c r="Q978" s="428" t="s">
        <v>222</v>
      </c>
      <c r="R978" s="428" t="s">
        <v>6535</v>
      </c>
      <c r="S978" s="413"/>
      <c r="T978" s="225"/>
      <c r="U978" s="225"/>
      <c r="V978" s="225"/>
      <c r="W978" s="225"/>
      <c r="X978" s="225"/>
      <c r="Y978" s="225"/>
      <c r="Z978" s="225"/>
    </row>
    <row r="979">
      <c r="A979" s="427" t="s">
        <v>6543</v>
      </c>
      <c r="B979" s="427" t="s">
        <v>6196</v>
      </c>
      <c r="C979" s="427" t="s">
        <v>6544</v>
      </c>
      <c r="D979" s="226" t="s">
        <v>2764</v>
      </c>
      <c r="E979" s="226" t="s">
        <v>84</v>
      </c>
      <c r="F979" s="226">
        <v>5700.0</v>
      </c>
      <c r="G979" s="226" t="s">
        <v>1813</v>
      </c>
      <c r="H979" s="226" t="s">
        <v>2106</v>
      </c>
      <c r="I979" s="226" t="s">
        <v>2333</v>
      </c>
      <c r="J979" s="428">
        <v>1250.0</v>
      </c>
      <c r="K979" s="428">
        <v>1850.0</v>
      </c>
      <c r="L979" s="428">
        <v>2650.0</v>
      </c>
      <c r="M979" s="226" t="s">
        <v>6546</v>
      </c>
      <c r="N979" s="226" t="s">
        <v>6534</v>
      </c>
      <c r="O979" s="375"/>
      <c r="P979" s="226" t="s">
        <v>2453</v>
      </c>
      <c r="Q979" s="428" t="s">
        <v>222</v>
      </c>
      <c r="R979" s="428" t="s">
        <v>6535</v>
      </c>
      <c r="S979" s="413"/>
      <c r="T979" s="225"/>
      <c r="U979" s="225"/>
      <c r="V979" s="225"/>
      <c r="W979" s="225"/>
      <c r="X979" s="225"/>
      <c r="Y979" s="225"/>
      <c r="Z979" s="225"/>
    </row>
    <row r="980">
      <c r="A980" s="427" t="s">
        <v>6549</v>
      </c>
      <c r="B980" s="427" t="s">
        <v>6196</v>
      </c>
      <c r="C980" s="427" t="s">
        <v>6550</v>
      </c>
      <c r="D980" s="226" t="s">
        <v>2451</v>
      </c>
      <c r="E980" s="226" t="s">
        <v>84</v>
      </c>
      <c r="F980" s="226">
        <v>5700.0</v>
      </c>
      <c r="G980" s="226" t="s">
        <v>1813</v>
      </c>
      <c r="H980" s="226" t="s">
        <v>2106</v>
      </c>
      <c r="I980" s="226" t="s">
        <v>2333</v>
      </c>
      <c r="J980" s="428">
        <v>2500.0</v>
      </c>
      <c r="K980" s="428">
        <v>3500.0</v>
      </c>
      <c r="L980" s="428">
        <v>5000.0</v>
      </c>
      <c r="M980" s="226" t="s">
        <v>6552</v>
      </c>
      <c r="N980" s="375"/>
      <c r="O980" s="375"/>
      <c r="P980" s="226" t="s">
        <v>2453</v>
      </c>
      <c r="Q980" s="428" t="s">
        <v>306</v>
      </c>
      <c r="R980" s="439"/>
      <c r="S980" s="413"/>
      <c r="T980" s="225"/>
      <c r="U980" s="225"/>
      <c r="V980" s="225"/>
      <c r="W980" s="225"/>
      <c r="X980" s="225"/>
      <c r="Y980" s="225"/>
      <c r="Z980" s="225"/>
    </row>
    <row r="981">
      <c r="A981" s="427" t="s">
        <v>6554</v>
      </c>
      <c r="B981" s="427" t="s">
        <v>6196</v>
      </c>
      <c r="C981" s="427" t="s">
        <v>6556</v>
      </c>
      <c r="D981" s="226" t="s">
        <v>2764</v>
      </c>
      <c r="E981" s="226" t="s">
        <v>84</v>
      </c>
      <c r="F981" s="226">
        <v>5700.0</v>
      </c>
      <c r="G981" s="226" t="s">
        <v>1813</v>
      </c>
      <c r="H981" s="226" t="s">
        <v>2106</v>
      </c>
      <c r="I981" s="226" t="s">
        <v>2333</v>
      </c>
      <c r="J981" s="428">
        <v>450.0</v>
      </c>
      <c r="K981" s="428">
        <v>650.0</v>
      </c>
      <c r="L981" s="428">
        <v>950.0</v>
      </c>
      <c r="M981" s="226" t="s">
        <v>6558</v>
      </c>
      <c r="N981" s="226" t="s">
        <v>6561</v>
      </c>
      <c r="O981" s="375"/>
      <c r="P981" s="226" t="s">
        <v>2453</v>
      </c>
      <c r="Q981" s="428" t="s">
        <v>222</v>
      </c>
      <c r="R981" s="428" t="s">
        <v>6562</v>
      </c>
      <c r="S981" s="413"/>
      <c r="T981" s="225"/>
      <c r="U981" s="225"/>
      <c r="V981" s="225"/>
      <c r="W981" s="225"/>
      <c r="X981" s="225"/>
      <c r="Y981" s="225"/>
      <c r="Z981" s="225"/>
    </row>
    <row r="982">
      <c r="A982" s="427" t="s">
        <v>6563</v>
      </c>
      <c r="B982" s="427" t="s">
        <v>6196</v>
      </c>
      <c r="C982" s="427" t="s">
        <v>6564</v>
      </c>
      <c r="D982" s="226" t="s">
        <v>2764</v>
      </c>
      <c r="E982" s="226" t="s">
        <v>84</v>
      </c>
      <c r="F982" s="226">
        <v>5700.0</v>
      </c>
      <c r="G982" s="226" t="s">
        <v>1813</v>
      </c>
      <c r="H982" s="226" t="s">
        <v>2106</v>
      </c>
      <c r="I982" s="226" t="s">
        <v>2333</v>
      </c>
      <c r="J982" s="428">
        <v>850.0</v>
      </c>
      <c r="K982" s="428">
        <v>1250.0</v>
      </c>
      <c r="L982" s="428">
        <v>1850.0</v>
      </c>
      <c r="M982" s="226" t="s">
        <v>6566</v>
      </c>
      <c r="N982" s="226" t="s">
        <v>6561</v>
      </c>
      <c r="O982" s="375"/>
      <c r="P982" s="226" t="s">
        <v>2453</v>
      </c>
      <c r="Q982" s="428" t="s">
        <v>222</v>
      </c>
      <c r="R982" s="428" t="s">
        <v>6562</v>
      </c>
      <c r="S982" s="413"/>
      <c r="T982" s="225"/>
      <c r="U982" s="225"/>
      <c r="V982" s="225"/>
      <c r="W982" s="225"/>
      <c r="X982" s="225"/>
      <c r="Y982" s="225"/>
      <c r="Z982" s="225"/>
    </row>
    <row r="983">
      <c r="A983" s="427" t="s">
        <v>6568</v>
      </c>
      <c r="B983" s="427" t="s">
        <v>6196</v>
      </c>
      <c r="C983" s="427" t="s">
        <v>6569</v>
      </c>
      <c r="D983" s="226" t="s">
        <v>2764</v>
      </c>
      <c r="E983" s="226" t="s">
        <v>84</v>
      </c>
      <c r="F983" s="226">
        <v>5700.0</v>
      </c>
      <c r="G983" s="226" t="s">
        <v>1813</v>
      </c>
      <c r="H983" s="226" t="s">
        <v>2106</v>
      </c>
      <c r="I983" s="226" t="s">
        <v>2333</v>
      </c>
      <c r="J983" s="428">
        <v>1650.0</v>
      </c>
      <c r="K983" s="428">
        <v>2450.0</v>
      </c>
      <c r="L983" s="428">
        <v>3550.0</v>
      </c>
      <c r="M983" s="226" t="s">
        <v>6572</v>
      </c>
      <c r="N983" s="226" t="s">
        <v>6561</v>
      </c>
      <c r="O983" s="375"/>
      <c r="P983" s="226" t="s">
        <v>2453</v>
      </c>
      <c r="Q983" s="428" t="s">
        <v>222</v>
      </c>
      <c r="R983" s="428" t="s">
        <v>6562</v>
      </c>
      <c r="S983" s="413"/>
      <c r="T983" s="225"/>
      <c r="U983" s="225"/>
      <c r="V983" s="225"/>
      <c r="W983" s="225"/>
      <c r="X983" s="225"/>
      <c r="Y983" s="225"/>
      <c r="Z983" s="225"/>
    </row>
    <row r="984">
      <c r="A984" s="427" t="s">
        <v>6576</v>
      </c>
      <c r="B984" s="427" t="s">
        <v>6230</v>
      </c>
      <c r="C984" s="427" t="s">
        <v>6577</v>
      </c>
      <c r="D984" s="226" t="s">
        <v>2451</v>
      </c>
      <c r="E984" s="226" t="s">
        <v>84</v>
      </c>
      <c r="F984" s="226">
        <v>5700.0</v>
      </c>
      <c r="G984" s="226" t="s">
        <v>1813</v>
      </c>
      <c r="H984" s="226" t="s">
        <v>2106</v>
      </c>
      <c r="I984" s="226" t="s">
        <v>2333</v>
      </c>
      <c r="J984" s="428">
        <v>2500.0</v>
      </c>
      <c r="K984" s="428">
        <v>3500.0</v>
      </c>
      <c r="L984" s="428">
        <v>5000.0</v>
      </c>
      <c r="M984" s="226" t="s">
        <v>6578</v>
      </c>
      <c r="N984" s="375"/>
      <c r="O984" s="375"/>
      <c r="P984" s="226" t="s">
        <v>2453</v>
      </c>
      <c r="Q984" s="428" t="s">
        <v>306</v>
      </c>
      <c r="R984" s="439"/>
      <c r="S984" s="413"/>
      <c r="T984" s="225"/>
      <c r="U984" s="225"/>
      <c r="V984" s="225"/>
      <c r="W984" s="225"/>
      <c r="X984" s="225"/>
      <c r="Y984" s="225"/>
      <c r="Z984" s="225"/>
    </row>
    <row r="985">
      <c r="A985" s="427" t="s">
        <v>6583</v>
      </c>
      <c r="B985" s="427" t="s">
        <v>6277</v>
      </c>
      <c r="C985" s="427" t="s">
        <v>6584</v>
      </c>
      <c r="D985" s="226" t="s">
        <v>2451</v>
      </c>
      <c r="E985" s="226" t="s">
        <v>84</v>
      </c>
      <c r="F985" s="226">
        <v>5700.0</v>
      </c>
      <c r="G985" s="226" t="s">
        <v>1813</v>
      </c>
      <c r="H985" s="226" t="s">
        <v>2106</v>
      </c>
      <c r="I985" s="226" t="s">
        <v>2333</v>
      </c>
      <c r="J985" s="428">
        <v>3500.0</v>
      </c>
      <c r="K985" s="428">
        <v>5000.0</v>
      </c>
      <c r="L985" s="428">
        <v>7500.0</v>
      </c>
      <c r="M985" s="226" t="s">
        <v>6586</v>
      </c>
      <c r="N985" s="375"/>
      <c r="O985" s="375"/>
      <c r="P985" s="226" t="s">
        <v>2453</v>
      </c>
      <c r="Q985" s="428" t="s">
        <v>306</v>
      </c>
      <c r="R985" s="439"/>
      <c r="S985" s="413"/>
      <c r="T985" s="225"/>
      <c r="U985" s="225"/>
      <c r="V985" s="225"/>
      <c r="W985" s="225"/>
      <c r="X985" s="225"/>
      <c r="Y985" s="225"/>
      <c r="Z985" s="225"/>
    </row>
    <row r="986">
      <c r="A986" s="427" t="s">
        <v>6589</v>
      </c>
      <c r="B986" s="427" t="s">
        <v>6305</v>
      </c>
      <c r="C986" s="427" t="s">
        <v>6590</v>
      </c>
      <c r="D986" s="226" t="s">
        <v>2451</v>
      </c>
      <c r="E986" s="226" t="s">
        <v>84</v>
      </c>
      <c r="F986" s="226">
        <v>5700.0</v>
      </c>
      <c r="G986" s="226" t="s">
        <v>1813</v>
      </c>
      <c r="H986" s="226" t="s">
        <v>2106</v>
      </c>
      <c r="I986" s="226" t="s">
        <v>2333</v>
      </c>
      <c r="J986" s="428">
        <v>1800.0</v>
      </c>
      <c r="K986" s="428">
        <v>2500.0</v>
      </c>
      <c r="L986" s="428">
        <v>3500.0</v>
      </c>
      <c r="M986" s="226" t="s">
        <v>6591</v>
      </c>
      <c r="N986" s="375"/>
      <c r="O986" s="375"/>
      <c r="P986" s="226" t="s">
        <v>3118</v>
      </c>
      <c r="Q986" s="428" t="s">
        <v>337</v>
      </c>
      <c r="R986" s="439"/>
      <c r="S986" s="413"/>
      <c r="T986" s="225"/>
      <c r="U986" s="225"/>
      <c r="V986" s="225"/>
      <c r="W986" s="225"/>
      <c r="X986" s="225"/>
      <c r="Y986" s="225"/>
      <c r="Z986" s="225"/>
    </row>
    <row r="987">
      <c r="A987" s="427" t="s">
        <v>6594</v>
      </c>
      <c r="B987" s="427" t="s">
        <v>6305</v>
      </c>
      <c r="C987" s="427" t="s">
        <v>6595</v>
      </c>
      <c r="D987" s="226" t="s">
        <v>2451</v>
      </c>
      <c r="E987" s="226" t="s">
        <v>84</v>
      </c>
      <c r="F987" s="226">
        <v>5700.0</v>
      </c>
      <c r="G987" s="226" t="s">
        <v>1813</v>
      </c>
      <c r="H987" s="226" t="s">
        <v>2106</v>
      </c>
      <c r="I987" s="226" t="s">
        <v>2333</v>
      </c>
      <c r="J987" s="428">
        <v>3500.0</v>
      </c>
      <c r="K987" s="428">
        <v>5000.0</v>
      </c>
      <c r="L987" s="428">
        <v>7500.0</v>
      </c>
      <c r="M987" s="226" t="s">
        <v>6598</v>
      </c>
      <c r="N987" s="375"/>
      <c r="O987" s="375"/>
      <c r="P987" s="226" t="s">
        <v>2453</v>
      </c>
      <c r="Q987" s="428" t="s">
        <v>187</v>
      </c>
      <c r="R987" s="439"/>
      <c r="S987" s="413"/>
      <c r="T987" s="225"/>
      <c r="U987" s="225"/>
      <c r="V987" s="225"/>
      <c r="W987" s="225"/>
      <c r="X987" s="225"/>
      <c r="Y987" s="225"/>
      <c r="Z987" s="225"/>
    </row>
    <row r="988">
      <c r="A988" s="427" t="s">
        <v>6600</v>
      </c>
      <c r="B988" s="427" t="s">
        <v>6305</v>
      </c>
      <c r="C988" s="427" t="s">
        <v>6601</v>
      </c>
      <c r="D988" s="226" t="s">
        <v>3407</v>
      </c>
      <c r="E988" s="226" t="s">
        <v>2084</v>
      </c>
      <c r="F988" s="226">
        <v>5700.0</v>
      </c>
      <c r="G988" s="226" t="s">
        <v>1813</v>
      </c>
      <c r="H988" s="226" t="s">
        <v>2106</v>
      </c>
      <c r="I988" s="226" t="s">
        <v>2333</v>
      </c>
      <c r="J988" s="428">
        <v>1500.0</v>
      </c>
      <c r="K988" s="428">
        <v>2000.0</v>
      </c>
      <c r="L988" s="428">
        <v>2800.0</v>
      </c>
      <c r="M988" s="226" t="s">
        <v>6604</v>
      </c>
      <c r="N988" s="375"/>
      <c r="O988" s="375"/>
      <c r="P988" s="226" t="s">
        <v>2453</v>
      </c>
      <c r="Q988" s="428" t="s">
        <v>256</v>
      </c>
      <c r="R988" s="439"/>
      <c r="S988" s="413"/>
      <c r="T988" s="225"/>
      <c r="U988" s="225"/>
      <c r="V988" s="225"/>
      <c r="W988" s="225"/>
      <c r="X988" s="225"/>
      <c r="Y988" s="225"/>
      <c r="Z988" s="225"/>
    </row>
    <row r="989">
      <c r="A989" s="427" t="s">
        <v>6606</v>
      </c>
      <c r="B989" s="427" t="s">
        <v>6305</v>
      </c>
      <c r="C989" s="427" t="s">
        <v>6607</v>
      </c>
      <c r="D989" s="226" t="s">
        <v>2451</v>
      </c>
      <c r="E989" s="226" t="s">
        <v>84</v>
      </c>
      <c r="F989" s="226">
        <v>5700.0</v>
      </c>
      <c r="G989" s="226" t="s">
        <v>1813</v>
      </c>
      <c r="H989" s="226" t="s">
        <v>2106</v>
      </c>
      <c r="I989" s="226" t="s">
        <v>2333</v>
      </c>
      <c r="J989" s="428">
        <v>2500.0</v>
      </c>
      <c r="K989" s="428">
        <v>3500.0</v>
      </c>
      <c r="L989" s="428">
        <v>5000.0</v>
      </c>
      <c r="M989" s="226" t="s">
        <v>6609</v>
      </c>
      <c r="N989" s="375"/>
      <c r="O989" s="375"/>
      <c r="P989" s="226" t="s">
        <v>2453</v>
      </c>
      <c r="Q989" s="428" t="s">
        <v>306</v>
      </c>
      <c r="R989" s="439"/>
      <c r="S989" s="413"/>
      <c r="T989" s="225"/>
      <c r="U989" s="225"/>
      <c r="V989" s="225"/>
      <c r="W989" s="225"/>
      <c r="X989" s="225"/>
      <c r="Y989" s="225"/>
      <c r="Z989" s="225"/>
    </row>
    <row r="990">
      <c r="A990" s="427" t="s">
        <v>6611</v>
      </c>
      <c r="B990" s="427" t="s">
        <v>6305</v>
      </c>
      <c r="C990" s="427" t="s">
        <v>6612</v>
      </c>
      <c r="D990" s="226" t="s">
        <v>2451</v>
      </c>
      <c r="E990" s="226" t="s">
        <v>84</v>
      </c>
      <c r="F990" s="226">
        <v>5700.0</v>
      </c>
      <c r="G990" s="226" t="s">
        <v>1813</v>
      </c>
      <c r="H990" s="226" t="s">
        <v>2106</v>
      </c>
      <c r="I990" s="226" t="s">
        <v>2333</v>
      </c>
      <c r="J990" s="428">
        <v>2500.0</v>
      </c>
      <c r="K990" s="428">
        <v>3500.0</v>
      </c>
      <c r="L990" s="428">
        <v>5000.0</v>
      </c>
      <c r="M990" s="226" t="s">
        <v>6615</v>
      </c>
      <c r="N990" s="375"/>
      <c r="O990" s="375"/>
      <c r="P990" s="226" t="s">
        <v>2453</v>
      </c>
      <c r="Q990" s="428" t="s">
        <v>337</v>
      </c>
      <c r="R990" s="439"/>
      <c r="S990" s="413"/>
      <c r="T990" s="225"/>
      <c r="U990" s="225"/>
      <c r="V990" s="225"/>
      <c r="W990" s="225"/>
      <c r="X990" s="225"/>
      <c r="Y990" s="225"/>
      <c r="Z990" s="225"/>
    </row>
    <row r="991">
      <c r="A991" s="427" t="s">
        <v>6617</v>
      </c>
      <c r="B991" s="427" t="s">
        <v>6366</v>
      </c>
      <c r="C991" s="427" t="s">
        <v>6618</v>
      </c>
      <c r="D991" s="226" t="s">
        <v>2451</v>
      </c>
      <c r="E991" s="226" t="s">
        <v>84</v>
      </c>
      <c r="F991" s="226">
        <v>5700.0</v>
      </c>
      <c r="G991" s="226" t="s">
        <v>1813</v>
      </c>
      <c r="H991" s="226" t="s">
        <v>2106</v>
      </c>
      <c r="I991" s="226" t="s">
        <v>2333</v>
      </c>
      <c r="J991" s="428">
        <v>7500.0</v>
      </c>
      <c r="K991" s="428">
        <v>12000.0</v>
      </c>
      <c r="L991" s="428">
        <v>18000.0</v>
      </c>
      <c r="M991" s="226" t="s">
        <v>6620</v>
      </c>
      <c r="N991" s="375"/>
      <c r="O991" s="375"/>
      <c r="P991" s="226" t="s">
        <v>6621</v>
      </c>
      <c r="Q991" s="428" t="s">
        <v>75</v>
      </c>
      <c r="R991" s="439"/>
      <c r="S991" s="413"/>
      <c r="T991" s="225"/>
      <c r="U991" s="225"/>
      <c r="V991" s="225"/>
      <c r="W991" s="225"/>
      <c r="X991" s="225"/>
      <c r="Y991" s="225"/>
      <c r="Z991" s="225"/>
    </row>
    <row r="992">
      <c r="A992" s="427" t="s">
        <v>6624</v>
      </c>
      <c r="B992" s="427" t="s">
        <v>6366</v>
      </c>
      <c r="C992" s="427" t="s">
        <v>6626</v>
      </c>
      <c r="D992" s="226" t="s">
        <v>2381</v>
      </c>
      <c r="E992" s="226" t="s">
        <v>2084</v>
      </c>
      <c r="F992" s="226">
        <v>5700.0</v>
      </c>
      <c r="G992" s="226" t="s">
        <v>1813</v>
      </c>
      <c r="H992" s="226" t="s">
        <v>2106</v>
      </c>
      <c r="I992" s="226" t="s">
        <v>2333</v>
      </c>
      <c r="J992" s="428">
        <v>3500.0</v>
      </c>
      <c r="K992" s="428">
        <v>5000.0</v>
      </c>
      <c r="L992" s="428">
        <v>7500.0</v>
      </c>
      <c r="M992" s="226" t="s">
        <v>6627</v>
      </c>
      <c r="N992" s="375"/>
      <c r="O992" s="375"/>
      <c r="P992" s="226" t="s">
        <v>2083</v>
      </c>
      <c r="Q992" s="428" t="s">
        <v>222</v>
      </c>
      <c r="R992" s="439"/>
      <c r="S992" s="413"/>
      <c r="T992" s="225"/>
      <c r="U992" s="225"/>
      <c r="V992" s="225"/>
      <c r="W992" s="225"/>
      <c r="X992" s="225"/>
      <c r="Y992" s="225"/>
      <c r="Z992" s="225"/>
    </row>
    <row r="993">
      <c r="A993" s="427" t="s">
        <v>6628</v>
      </c>
      <c r="B993" s="427" t="s">
        <v>6366</v>
      </c>
      <c r="C993" s="427" t="s">
        <v>6629</v>
      </c>
      <c r="D993" s="226" t="s">
        <v>3407</v>
      </c>
      <c r="E993" s="226" t="s">
        <v>2084</v>
      </c>
      <c r="F993" s="226">
        <v>5700.0</v>
      </c>
      <c r="G993" s="226" t="s">
        <v>1813</v>
      </c>
      <c r="H993" s="226" t="s">
        <v>2106</v>
      </c>
      <c r="I993" s="226" t="s">
        <v>2333</v>
      </c>
      <c r="J993" s="428">
        <v>1200.0</v>
      </c>
      <c r="K993" s="428">
        <v>1600.0</v>
      </c>
      <c r="L993" s="428">
        <v>2200.0</v>
      </c>
      <c r="M993" s="226" t="s">
        <v>6632</v>
      </c>
      <c r="N993" s="375"/>
      <c r="O993" s="375"/>
      <c r="P993" s="226" t="s">
        <v>2453</v>
      </c>
      <c r="Q993" s="428" t="s">
        <v>306</v>
      </c>
      <c r="R993" s="439"/>
      <c r="S993" s="413"/>
      <c r="T993" s="225"/>
      <c r="U993" s="225"/>
      <c r="V993" s="225"/>
      <c r="W993" s="225"/>
      <c r="X993" s="225"/>
      <c r="Y993" s="225"/>
      <c r="Z993" s="225"/>
    </row>
    <row r="994">
      <c r="A994" s="427" t="s">
        <v>6633</v>
      </c>
      <c r="B994" s="427" t="s">
        <v>6366</v>
      </c>
      <c r="C994" s="427" t="s">
        <v>6634</v>
      </c>
      <c r="D994" s="226" t="s">
        <v>3407</v>
      </c>
      <c r="E994" s="226" t="s">
        <v>2084</v>
      </c>
      <c r="F994" s="226">
        <v>5700.0</v>
      </c>
      <c r="G994" s="226" t="s">
        <v>1813</v>
      </c>
      <c r="H994" s="226" t="s">
        <v>2106</v>
      </c>
      <c r="I994" s="226" t="s">
        <v>2333</v>
      </c>
      <c r="J994" s="428">
        <v>1800.0</v>
      </c>
      <c r="K994" s="428">
        <v>2500.0</v>
      </c>
      <c r="L994" s="428">
        <v>3500.0</v>
      </c>
      <c r="M994" s="226" t="s">
        <v>6638</v>
      </c>
      <c r="N994" s="375"/>
      <c r="O994" s="375"/>
      <c r="P994" s="226" t="s">
        <v>2453</v>
      </c>
      <c r="Q994" s="428" t="s">
        <v>306</v>
      </c>
      <c r="R994" s="439"/>
      <c r="S994" s="413"/>
      <c r="T994" s="225"/>
      <c r="U994" s="225"/>
      <c r="V994" s="225"/>
      <c r="W994" s="225"/>
      <c r="X994" s="225"/>
      <c r="Y994" s="225"/>
      <c r="Z994" s="225"/>
    </row>
    <row r="995">
      <c r="A995" s="427" t="s">
        <v>6639</v>
      </c>
      <c r="B995" s="427" t="s">
        <v>6366</v>
      </c>
      <c r="C995" s="427" t="s">
        <v>6640</v>
      </c>
      <c r="D995" s="226" t="s">
        <v>3407</v>
      </c>
      <c r="E995" s="226" t="s">
        <v>2084</v>
      </c>
      <c r="F995" s="226">
        <v>5700.0</v>
      </c>
      <c r="G995" s="226" t="s">
        <v>1813</v>
      </c>
      <c r="H995" s="226" t="s">
        <v>2106</v>
      </c>
      <c r="I995" s="226" t="s">
        <v>2333</v>
      </c>
      <c r="J995" s="428">
        <v>650.0</v>
      </c>
      <c r="K995" s="428">
        <v>850.0</v>
      </c>
      <c r="L995" s="428">
        <v>1150.0</v>
      </c>
      <c r="M995" s="226" t="s">
        <v>6642</v>
      </c>
      <c r="N995" s="375"/>
      <c r="O995" s="375"/>
      <c r="P995" s="226" t="s">
        <v>2453</v>
      </c>
      <c r="Q995" s="428" t="s">
        <v>306</v>
      </c>
      <c r="R995" s="439"/>
      <c r="S995" s="413"/>
      <c r="T995" s="225"/>
      <c r="U995" s="225"/>
      <c r="V995" s="225"/>
      <c r="W995" s="225"/>
      <c r="X995" s="225"/>
      <c r="Y995" s="225"/>
      <c r="Z995" s="225"/>
    </row>
    <row r="996">
      <c r="A996" s="427" t="s">
        <v>6643</v>
      </c>
      <c r="B996" s="427" t="s">
        <v>6366</v>
      </c>
      <c r="C996" s="427" t="s">
        <v>6644</v>
      </c>
      <c r="D996" s="226" t="s">
        <v>3407</v>
      </c>
      <c r="E996" s="226" t="s">
        <v>2084</v>
      </c>
      <c r="F996" s="226">
        <v>5700.0</v>
      </c>
      <c r="G996" s="226" t="s">
        <v>1813</v>
      </c>
      <c r="H996" s="226" t="s">
        <v>2106</v>
      </c>
      <c r="I996" s="226" t="s">
        <v>2333</v>
      </c>
      <c r="J996" s="428">
        <v>2500.0</v>
      </c>
      <c r="K996" s="428">
        <v>3500.0</v>
      </c>
      <c r="L996" s="428">
        <v>5000.0</v>
      </c>
      <c r="M996" s="226" t="s">
        <v>6646</v>
      </c>
      <c r="N996" s="375"/>
      <c r="O996" s="375"/>
      <c r="P996" s="226" t="s">
        <v>2453</v>
      </c>
      <c r="Q996" s="428" t="s">
        <v>306</v>
      </c>
      <c r="R996" s="439"/>
      <c r="S996" s="413"/>
      <c r="T996" s="225"/>
      <c r="U996" s="225"/>
      <c r="V996" s="225"/>
      <c r="W996" s="225"/>
      <c r="X996" s="225"/>
      <c r="Y996" s="225"/>
      <c r="Z996" s="225"/>
    </row>
    <row r="997">
      <c r="A997" s="427" t="s">
        <v>6647</v>
      </c>
      <c r="B997" s="427" t="s">
        <v>6366</v>
      </c>
      <c r="C997" s="427" t="s">
        <v>6648</v>
      </c>
      <c r="D997" s="226" t="s">
        <v>3407</v>
      </c>
      <c r="E997" s="226" t="s">
        <v>2084</v>
      </c>
      <c r="F997" s="226">
        <v>5700.0</v>
      </c>
      <c r="G997" s="226" t="s">
        <v>1813</v>
      </c>
      <c r="H997" s="226" t="s">
        <v>2106</v>
      </c>
      <c r="I997" s="226" t="s">
        <v>2333</v>
      </c>
      <c r="J997" s="428">
        <v>2500.0</v>
      </c>
      <c r="K997" s="428">
        <v>3500.0</v>
      </c>
      <c r="L997" s="428">
        <v>5000.0</v>
      </c>
      <c r="M997" s="226" t="s">
        <v>6652</v>
      </c>
      <c r="N997" s="375"/>
      <c r="O997" s="375"/>
      <c r="P997" s="226" t="s">
        <v>2453</v>
      </c>
      <c r="Q997" s="428" t="s">
        <v>306</v>
      </c>
      <c r="R997" s="439"/>
      <c r="S997" s="413"/>
      <c r="T997" s="225"/>
      <c r="U997" s="225"/>
      <c r="V997" s="225"/>
      <c r="W997" s="225"/>
      <c r="X997" s="225"/>
      <c r="Y997" s="225"/>
      <c r="Z997" s="225"/>
    </row>
    <row r="998">
      <c r="A998" s="427" t="s">
        <v>6653</v>
      </c>
      <c r="B998" s="427" t="s">
        <v>6366</v>
      </c>
      <c r="C998" s="427" t="s">
        <v>6654</v>
      </c>
      <c r="D998" s="226" t="s">
        <v>3407</v>
      </c>
      <c r="E998" s="226" t="s">
        <v>2084</v>
      </c>
      <c r="F998" s="226">
        <v>5700.0</v>
      </c>
      <c r="G998" s="226" t="s">
        <v>1813</v>
      </c>
      <c r="H998" s="226" t="s">
        <v>2106</v>
      </c>
      <c r="I998" s="226" t="s">
        <v>2333</v>
      </c>
      <c r="J998" s="428">
        <v>1500.0</v>
      </c>
      <c r="K998" s="428">
        <v>2200.0</v>
      </c>
      <c r="L998" s="428">
        <v>3200.0</v>
      </c>
      <c r="M998" s="226" t="s">
        <v>6656</v>
      </c>
      <c r="N998" s="375"/>
      <c r="O998" s="375"/>
      <c r="P998" s="226" t="s">
        <v>3118</v>
      </c>
      <c r="Q998" s="428" t="s">
        <v>306</v>
      </c>
      <c r="R998" s="439"/>
      <c r="S998" s="413"/>
      <c r="T998" s="225"/>
      <c r="U998" s="225"/>
      <c r="V998" s="225"/>
      <c r="W998" s="225"/>
      <c r="X998" s="225"/>
      <c r="Y998" s="225"/>
      <c r="Z998" s="225"/>
    </row>
    <row r="999">
      <c r="A999" s="427" t="s">
        <v>6657</v>
      </c>
      <c r="B999" s="427" t="s">
        <v>1168</v>
      </c>
      <c r="C999" s="427" t="s">
        <v>6434</v>
      </c>
      <c r="D999" s="226" t="s">
        <v>2451</v>
      </c>
      <c r="E999" s="226" t="s">
        <v>84</v>
      </c>
      <c r="F999" s="226">
        <v>5700.0</v>
      </c>
      <c r="G999" s="226" t="s">
        <v>1813</v>
      </c>
      <c r="H999" s="226" t="s">
        <v>2106</v>
      </c>
      <c r="I999" s="226" t="s">
        <v>2591</v>
      </c>
      <c r="J999" s="428">
        <v>4500.0</v>
      </c>
      <c r="K999" s="428">
        <v>6500.0</v>
      </c>
      <c r="L999" s="428">
        <v>9500.0</v>
      </c>
      <c r="M999" s="226" t="s">
        <v>6659</v>
      </c>
      <c r="N999" s="375"/>
      <c r="O999" s="375"/>
      <c r="P999" s="226" t="s">
        <v>2083</v>
      </c>
      <c r="Q999" s="428" t="s">
        <v>209</v>
      </c>
      <c r="R999" s="428" t="s">
        <v>6657</v>
      </c>
      <c r="S999" s="413"/>
      <c r="T999" s="225"/>
      <c r="U999" s="225"/>
      <c r="V999" s="225"/>
      <c r="W999" s="225"/>
      <c r="X999" s="225"/>
      <c r="Y999" s="225"/>
      <c r="Z999" s="225"/>
    </row>
    <row r="1000">
      <c r="A1000" s="427" t="s">
        <v>6660</v>
      </c>
      <c r="B1000" s="427" t="s">
        <v>1281</v>
      </c>
      <c r="C1000" s="427" t="s">
        <v>6494</v>
      </c>
      <c r="D1000" s="226" t="s">
        <v>2451</v>
      </c>
      <c r="E1000" s="226" t="s">
        <v>84</v>
      </c>
      <c r="F1000" s="226">
        <v>5700.0</v>
      </c>
      <c r="G1000" s="226" t="s">
        <v>1813</v>
      </c>
      <c r="H1000" s="226" t="s">
        <v>2106</v>
      </c>
      <c r="I1000" s="226" t="s">
        <v>2591</v>
      </c>
      <c r="J1000" s="428">
        <v>2500.0</v>
      </c>
      <c r="K1000" s="428">
        <v>3500.0</v>
      </c>
      <c r="L1000" s="428">
        <v>5000.0</v>
      </c>
      <c r="M1000" s="226" t="s">
        <v>6662</v>
      </c>
      <c r="N1000" s="375"/>
      <c r="O1000" s="375"/>
      <c r="P1000" s="226" t="s">
        <v>2083</v>
      </c>
      <c r="Q1000" s="428" t="s">
        <v>209</v>
      </c>
      <c r="R1000" s="428" t="s">
        <v>6660</v>
      </c>
      <c r="S1000" s="413"/>
      <c r="T1000" s="225"/>
      <c r="U1000" s="225"/>
      <c r="V1000" s="225"/>
      <c r="W1000" s="225"/>
      <c r="X1000" s="225"/>
      <c r="Y1000" s="225"/>
      <c r="Z1000" s="225"/>
    </row>
    <row r="1001">
      <c r="A1001" s="427" t="s">
        <v>6663</v>
      </c>
      <c r="B1001" s="427" t="s">
        <v>6574</v>
      </c>
      <c r="C1001" s="427" t="s">
        <v>6428</v>
      </c>
      <c r="D1001" s="226" t="s">
        <v>2451</v>
      </c>
      <c r="E1001" s="226" t="s">
        <v>84</v>
      </c>
      <c r="F1001" s="226">
        <v>5700.0</v>
      </c>
      <c r="G1001" s="226" t="s">
        <v>1813</v>
      </c>
      <c r="H1001" s="226" t="s">
        <v>2106</v>
      </c>
      <c r="I1001" s="226" t="s">
        <v>2591</v>
      </c>
      <c r="J1001" s="428">
        <v>2500.0</v>
      </c>
      <c r="K1001" s="428">
        <v>3500.0</v>
      </c>
      <c r="L1001" s="428">
        <v>5000.0</v>
      </c>
      <c r="M1001" s="226" t="s">
        <v>6666</v>
      </c>
      <c r="N1001" s="375"/>
      <c r="O1001" s="375"/>
      <c r="P1001" s="226" t="s">
        <v>2083</v>
      </c>
      <c r="Q1001" s="428" t="s">
        <v>209</v>
      </c>
      <c r="R1001" s="428" t="s">
        <v>6663</v>
      </c>
      <c r="S1001" s="413"/>
      <c r="T1001" s="225"/>
      <c r="U1001" s="225"/>
      <c r="V1001" s="225"/>
      <c r="W1001" s="225"/>
      <c r="X1001" s="225"/>
      <c r="Y1001" s="225"/>
      <c r="Z1001" s="225"/>
    </row>
    <row r="1002">
      <c r="A1002" s="427" t="s">
        <v>6667</v>
      </c>
      <c r="B1002" s="427" t="s">
        <v>6637</v>
      </c>
      <c r="C1002" s="427" t="s">
        <v>6636</v>
      </c>
      <c r="D1002" s="226" t="s">
        <v>2451</v>
      </c>
      <c r="E1002" s="226" t="s">
        <v>84</v>
      </c>
      <c r="F1002" s="226">
        <v>5700.0</v>
      </c>
      <c r="G1002" s="226" t="s">
        <v>1813</v>
      </c>
      <c r="H1002" s="226" t="s">
        <v>2106</v>
      </c>
      <c r="I1002" s="226" t="s">
        <v>2591</v>
      </c>
      <c r="J1002" s="428">
        <v>1500.0</v>
      </c>
      <c r="K1002" s="428">
        <v>2200.0</v>
      </c>
      <c r="L1002" s="428">
        <v>3200.0</v>
      </c>
      <c r="M1002" s="226" t="s">
        <v>6668</v>
      </c>
      <c r="N1002" s="375"/>
      <c r="O1002" s="375"/>
      <c r="P1002" s="226" t="s">
        <v>2083</v>
      </c>
      <c r="Q1002" s="428" t="s">
        <v>209</v>
      </c>
      <c r="R1002" s="428" t="s">
        <v>6667</v>
      </c>
      <c r="S1002" s="413"/>
      <c r="T1002" s="225"/>
      <c r="U1002" s="225"/>
      <c r="V1002" s="225"/>
      <c r="W1002" s="225"/>
      <c r="X1002" s="225"/>
      <c r="Y1002" s="225"/>
      <c r="Z1002" s="225"/>
    </row>
    <row r="1003">
      <c r="A1003" s="427" t="s">
        <v>6669</v>
      </c>
      <c r="B1003" s="427" t="s">
        <v>1089</v>
      </c>
      <c r="C1003" s="427" t="s">
        <v>6672</v>
      </c>
      <c r="D1003" s="226" t="s">
        <v>2451</v>
      </c>
      <c r="E1003" s="226" t="s">
        <v>84</v>
      </c>
      <c r="F1003" s="226">
        <v>5700.0</v>
      </c>
      <c r="G1003" s="226" t="s">
        <v>1813</v>
      </c>
      <c r="H1003" s="226" t="s">
        <v>2106</v>
      </c>
      <c r="I1003" s="226" t="s">
        <v>2591</v>
      </c>
      <c r="J1003" s="428">
        <v>3500.0</v>
      </c>
      <c r="K1003" s="428">
        <v>5000.0</v>
      </c>
      <c r="L1003" s="428">
        <v>7500.0</v>
      </c>
      <c r="M1003" s="226" t="s">
        <v>6673</v>
      </c>
      <c r="N1003" s="375"/>
      <c r="O1003" s="375"/>
      <c r="P1003" s="226" t="s">
        <v>2083</v>
      </c>
      <c r="Q1003" s="428" t="s">
        <v>209</v>
      </c>
      <c r="R1003" s="428" t="s">
        <v>6669</v>
      </c>
      <c r="S1003" s="413"/>
      <c r="T1003" s="225"/>
      <c r="U1003" s="225"/>
      <c r="V1003" s="225"/>
      <c r="W1003" s="225"/>
      <c r="X1003" s="225"/>
      <c r="Y1003" s="225"/>
      <c r="Z1003" s="225"/>
    </row>
    <row r="1004">
      <c r="A1004" s="427" t="s">
        <v>6676</v>
      </c>
      <c r="B1004" s="427" t="s">
        <v>6677</v>
      </c>
      <c r="C1004" s="427" t="s">
        <v>6678</v>
      </c>
      <c r="D1004" s="226" t="s">
        <v>2451</v>
      </c>
      <c r="E1004" s="226" t="s">
        <v>84</v>
      </c>
      <c r="F1004" s="226">
        <v>5700.0</v>
      </c>
      <c r="G1004" s="226" t="s">
        <v>1813</v>
      </c>
      <c r="H1004" s="226" t="s">
        <v>2699</v>
      </c>
      <c r="I1004" s="226" t="s">
        <v>2591</v>
      </c>
      <c r="J1004" s="428">
        <v>3500.0</v>
      </c>
      <c r="K1004" s="428">
        <v>5000.0</v>
      </c>
      <c r="L1004" s="428">
        <v>7500.0</v>
      </c>
      <c r="M1004" s="226" t="s">
        <v>2701</v>
      </c>
      <c r="N1004" s="375"/>
      <c r="O1004" s="375"/>
      <c r="P1004" s="226" t="s">
        <v>2083</v>
      </c>
      <c r="Q1004" s="428" t="s">
        <v>75</v>
      </c>
      <c r="R1004" s="428" t="s">
        <v>6676</v>
      </c>
      <c r="S1004" s="413"/>
      <c r="T1004" s="225"/>
      <c r="U1004" s="225"/>
      <c r="V1004" s="225"/>
      <c r="W1004" s="225"/>
      <c r="X1004" s="225"/>
      <c r="Y1004" s="225"/>
      <c r="Z1004" s="225"/>
    </row>
    <row r="1005">
      <c r="A1005" s="427" t="s">
        <v>6680</v>
      </c>
      <c r="B1005" s="427" t="s">
        <v>6681</v>
      </c>
      <c r="C1005" s="427" t="s">
        <v>6682</v>
      </c>
      <c r="D1005" s="226" t="s">
        <v>2451</v>
      </c>
      <c r="E1005" s="226" t="s">
        <v>84</v>
      </c>
      <c r="F1005" s="226">
        <v>5700.0</v>
      </c>
      <c r="G1005" s="226" t="s">
        <v>1813</v>
      </c>
      <c r="H1005" s="226" t="s">
        <v>2699</v>
      </c>
      <c r="I1005" s="226" t="s">
        <v>2591</v>
      </c>
      <c r="J1005" s="428">
        <v>3500.0</v>
      </c>
      <c r="K1005" s="428">
        <v>5000.0</v>
      </c>
      <c r="L1005" s="428">
        <v>7500.0</v>
      </c>
      <c r="M1005" s="226" t="s">
        <v>2706</v>
      </c>
      <c r="N1005" s="375"/>
      <c r="O1005" s="375"/>
      <c r="P1005" s="226" t="s">
        <v>2083</v>
      </c>
      <c r="Q1005" s="428" t="s">
        <v>165</v>
      </c>
      <c r="R1005" s="428" t="s">
        <v>6680</v>
      </c>
      <c r="S1005" s="413"/>
      <c r="T1005" s="225"/>
      <c r="U1005" s="225"/>
      <c r="V1005" s="225"/>
      <c r="W1005" s="225"/>
      <c r="X1005" s="225"/>
      <c r="Y1005" s="225"/>
      <c r="Z1005" s="225"/>
    </row>
    <row r="1006">
      <c r="A1006" s="427" t="s">
        <v>6684</v>
      </c>
      <c r="B1006" s="427" t="s">
        <v>6685</v>
      </c>
      <c r="C1006" s="427" t="s">
        <v>6686</v>
      </c>
      <c r="D1006" s="226" t="s">
        <v>2451</v>
      </c>
      <c r="E1006" s="226" t="s">
        <v>84</v>
      </c>
      <c r="F1006" s="226">
        <v>5700.0</v>
      </c>
      <c r="G1006" s="226" t="s">
        <v>1813</v>
      </c>
      <c r="H1006" s="226" t="s">
        <v>2699</v>
      </c>
      <c r="I1006" s="226" t="s">
        <v>2591</v>
      </c>
      <c r="J1006" s="428">
        <v>2500.0</v>
      </c>
      <c r="K1006" s="428">
        <v>3500.0</v>
      </c>
      <c r="L1006" s="428">
        <v>5000.0</v>
      </c>
      <c r="M1006" s="226" t="s">
        <v>2715</v>
      </c>
      <c r="N1006" s="375"/>
      <c r="O1006" s="375"/>
      <c r="P1006" s="226" t="s">
        <v>2083</v>
      </c>
      <c r="Q1006" s="428" t="s">
        <v>187</v>
      </c>
      <c r="R1006" s="428" t="s">
        <v>6684</v>
      </c>
      <c r="S1006" s="413"/>
      <c r="T1006" s="225"/>
      <c r="U1006" s="225"/>
      <c r="V1006" s="225"/>
      <c r="W1006" s="225"/>
      <c r="X1006" s="225"/>
      <c r="Y1006" s="225"/>
      <c r="Z1006" s="225"/>
    </row>
    <row r="1007">
      <c r="A1007" s="427" t="s">
        <v>6688</v>
      </c>
      <c r="B1007" s="427" t="s">
        <v>6689</v>
      </c>
      <c r="C1007" s="427" t="s">
        <v>6690</v>
      </c>
      <c r="D1007" s="226" t="s">
        <v>2451</v>
      </c>
      <c r="E1007" s="226" t="s">
        <v>84</v>
      </c>
      <c r="F1007" s="226">
        <v>5700.0</v>
      </c>
      <c r="G1007" s="226" t="s">
        <v>1813</v>
      </c>
      <c r="H1007" s="226" t="s">
        <v>2699</v>
      </c>
      <c r="I1007" s="226" t="s">
        <v>2591</v>
      </c>
      <c r="J1007" s="428">
        <v>2500.0</v>
      </c>
      <c r="K1007" s="428">
        <v>3500.0</v>
      </c>
      <c r="L1007" s="428">
        <v>5000.0</v>
      </c>
      <c r="M1007" s="226" t="s">
        <v>2721</v>
      </c>
      <c r="N1007" s="375"/>
      <c r="O1007" s="375"/>
      <c r="P1007" s="226" t="s">
        <v>2083</v>
      </c>
      <c r="Q1007" s="428" t="s">
        <v>209</v>
      </c>
      <c r="R1007" s="428" t="s">
        <v>6688</v>
      </c>
      <c r="S1007" s="413"/>
      <c r="T1007" s="225"/>
      <c r="U1007" s="225"/>
      <c r="V1007" s="225"/>
      <c r="W1007" s="225"/>
      <c r="X1007" s="225"/>
      <c r="Y1007" s="225"/>
      <c r="Z1007" s="225"/>
    </row>
    <row r="1008">
      <c r="A1008" s="427" t="s">
        <v>6692</v>
      </c>
      <c r="B1008" s="427" t="s">
        <v>6693</v>
      </c>
      <c r="C1008" s="427" t="s">
        <v>6694</v>
      </c>
      <c r="D1008" s="226" t="s">
        <v>2451</v>
      </c>
      <c r="E1008" s="226" t="s">
        <v>84</v>
      </c>
      <c r="F1008" s="226">
        <v>5700.0</v>
      </c>
      <c r="G1008" s="226" t="s">
        <v>1813</v>
      </c>
      <c r="H1008" s="226" t="s">
        <v>2699</v>
      </c>
      <c r="I1008" s="226" t="s">
        <v>2591</v>
      </c>
      <c r="J1008" s="428">
        <v>3500.0</v>
      </c>
      <c r="K1008" s="428">
        <v>5000.0</v>
      </c>
      <c r="L1008" s="428">
        <v>7500.0</v>
      </c>
      <c r="M1008" s="226" t="s">
        <v>2728</v>
      </c>
      <c r="N1008" s="375"/>
      <c r="O1008" s="375"/>
      <c r="P1008" s="226" t="s">
        <v>2083</v>
      </c>
      <c r="Q1008" s="428" t="s">
        <v>222</v>
      </c>
      <c r="R1008" s="428" t="s">
        <v>6692</v>
      </c>
      <c r="S1008" s="413"/>
      <c r="T1008" s="225"/>
      <c r="U1008" s="225"/>
      <c r="V1008" s="225"/>
      <c r="W1008" s="225"/>
      <c r="X1008" s="225"/>
      <c r="Y1008" s="225"/>
      <c r="Z1008" s="225"/>
    </row>
    <row r="1009">
      <c r="A1009" s="427" t="s">
        <v>6695</v>
      </c>
      <c r="B1009" s="427" t="s">
        <v>6696</v>
      </c>
      <c r="C1009" s="427" t="s">
        <v>6697</v>
      </c>
      <c r="D1009" s="226" t="s">
        <v>2451</v>
      </c>
      <c r="E1009" s="226" t="s">
        <v>84</v>
      </c>
      <c r="F1009" s="226">
        <v>5700.0</v>
      </c>
      <c r="G1009" s="226" t="s">
        <v>1813</v>
      </c>
      <c r="H1009" s="226" t="s">
        <v>2699</v>
      </c>
      <c r="I1009" s="226" t="s">
        <v>2591</v>
      </c>
      <c r="J1009" s="428">
        <v>4500.0</v>
      </c>
      <c r="K1009" s="428">
        <v>6500.0</v>
      </c>
      <c r="L1009" s="428">
        <v>9500.0</v>
      </c>
      <c r="M1009" s="226" t="s">
        <v>2732</v>
      </c>
      <c r="N1009" s="375"/>
      <c r="O1009" s="375"/>
      <c r="P1009" s="226" t="s">
        <v>2083</v>
      </c>
      <c r="Q1009" s="428" t="s">
        <v>256</v>
      </c>
      <c r="R1009" s="428" t="s">
        <v>6695</v>
      </c>
      <c r="S1009" s="413"/>
      <c r="T1009" s="225"/>
      <c r="U1009" s="225"/>
      <c r="V1009" s="225"/>
      <c r="W1009" s="225"/>
      <c r="X1009" s="225"/>
      <c r="Y1009" s="225"/>
      <c r="Z1009" s="225"/>
    </row>
    <row r="1010">
      <c r="A1010" s="427" t="s">
        <v>6701</v>
      </c>
      <c r="B1010" s="427" t="s">
        <v>6702</v>
      </c>
      <c r="C1010" s="427" t="s">
        <v>6703</v>
      </c>
      <c r="D1010" s="226" t="s">
        <v>2451</v>
      </c>
      <c r="E1010" s="226" t="s">
        <v>84</v>
      </c>
      <c r="F1010" s="226">
        <v>5700.0</v>
      </c>
      <c r="G1010" s="226" t="s">
        <v>1813</v>
      </c>
      <c r="H1010" s="226" t="s">
        <v>2699</v>
      </c>
      <c r="I1010" s="226" t="s">
        <v>2591</v>
      </c>
      <c r="J1010" s="428">
        <v>6500.0</v>
      </c>
      <c r="K1010" s="428">
        <v>9500.0</v>
      </c>
      <c r="L1010" s="428">
        <v>14000.0</v>
      </c>
      <c r="M1010" s="226" t="s">
        <v>2741</v>
      </c>
      <c r="N1010" s="375"/>
      <c r="O1010" s="375"/>
      <c r="P1010" s="226" t="s">
        <v>2083</v>
      </c>
      <c r="Q1010" s="428" t="s">
        <v>306</v>
      </c>
      <c r="R1010" s="428" t="s">
        <v>6701</v>
      </c>
      <c r="S1010" s="413"/>
      <c r="T1010" s="225"/>
      <c r="U1010" s="225"/>
      <c r="V1010" s="225"/>
      <c r="W1010" s="225"/>
      <c r="X1010" s="225"/>
      <c r="Y1010" s="225"/>
      <c r="Z1010" s="225"/>
    </row>
    <row r="1011">
      <c r="A1011" s="427" t="s">
        <v>6705</v>
      </c>
      <c r="B1011" s="427" t="s">
        <v>6706</v>
      </c>
      <c r="C1011" s="427" t="s">
        <v>6707</v>
      </c>
      <c r="D1011" s="226" t="s">
        <v>2451</v>
      </c>
      <c r="E1011" s="226" t="s">
        <v>84</v>
      </c>
      <c r="F1011" s="226">
        <v>5700.0</v>
      </c>
      <c r="G1011" s="226" t="s">
        <v>1813</v>
      </c>
      <c r="H1011" s="226" t="s">
        <v>2699</v>
      </c>
      <c r="I1011" s="226" t="s">
        <v>2591</v>
      </c>
      <c r="J1011" s="428">
        <v>3500.0</v>
      </c>
      <c r="K1011" s="428">
        <v>5000.0</v>
      </c>
      <c r="L1011" s="428">
        <v>7500.0</v>
      </c>
      <c r="M1011" s="226" t="s">
        <v>2745</v>
      </c>
      <c r="N1011" s="375"/>
      <c r="O1011" s="375"/>
      <c r="P1011" s="226" t="s">
        <v>2083</v>
      </c>
      <c r="Q1011" s="428" t="s">
        <v>337</v>
      </c>
      <c r="R1011" s="428" t="s">
        <v>6705</v>
      </c>
      <c r="S1011" s="413"/>
      <c r="T1011" s="225"/>
      <c r="U1011" s="225"/>
      <c r="V1011" s="225"/>
      <c r="W1011" s="225"/>
      <c r="X1011" s="225"/>
      <c r="Y1011" s="225"/>
      <c r="Z1011" s="225"/>
    </row>
    <row r="1012">
      <c r="A1012" s="427" t="s">
        <v>6710</v>
      </c>
      <c r="B1012" s="427" t="s">
        <v>6711</v>
      </c>
      <c r="C1012" s="427" t="s">
        <v>6712</v>
      </c>
      <c r="D1012" s="226" t="s">
        <v>2451</v>
      </c>
      <c r="E1012" s="226" t="s">
        <v>84</v>
      </c>
      <c r="F1012" s="226">
        <v>5700.0</v>
      </c>
      <c r="G1012" s="226" t="s">
        <v>1813</v>
      </c>
      <c r="H1012" s="226" t="s">
        <v>2699</v>
      </c>
      <c r="I1012" s="226" t="s">
        <v>2591</v>
      </c>
      <c r="J1012" s="428">
        <v>5500.0</v>
      </c>
      <c r="K1012" s="428">
        <v>7500.0</v>
      </c>
      <c r="L1012" s="428">
        <v>11000.0</v>
      </c>
      <c r="M1012" s="226" t="s">
        <v>2752</v>
      </c>
      <c r="N1012" s="375"/>
      <c r="O1012" s="375"/>
      <c r="P1012" s="226" t="s">
        <v>2083</v>
      </c>
      <c r="Q1012" s="428" t="s">
        <v>374</v>
      </c>
      <c r="R1012" s="428" t="s">
        <v>6710</v>
      </c>
      <c r="S1012" s="413"/>
      <c r="T1012" s="225"/>
      <c r="U1012" s="225"/>
      <c r="V1012" s="225"/>
      <c r="W1012" s="225"/>
      <c r="X1012" s="225"/>
      <c r="Y1012" s="225"/>
      <c r="Z1012" s="225"/>
    </row>
    <row r="1013">
      <c r="A1013" s="427" t="s">
        <v>6714</v>
      </c>
      <c r="B1013" s="427" t="s">
        <v>1024</v>
      </c>
      <c r="C1013" s="427" t="s">
        <v>6715</v>
      </c>
      <c r="D1013" s="226" t="s">
        <v>2381</v>
      </c>
      <c r="E1013" s="226" t="s">
        <v>2084</v>
      </c>
      <c r="F1013" s="226">
        <v>5800.0</v>
      </c>
      <c r="G1013" s="226" t="s">
        <v>1859</v>
      </c>
      <c r="H1013" s="226" t="s">
        <v>2106</v>
      </c>
      <c r="I1013" s="226" t="s">
        <v>2333</v>
      </c>
      <c r="J1013" s="428">
        <v>4500.0</v>
      </c>
      <c r="K1013" s="428">
        <v>6500.0</v>
      </c>
      <c r="L1013" s="428">
        <v>9500.0</v>
      </c>
      <c r="M1013" s="226" t="s">
        <v>6717</v>
      </c>
      <c r="N1013" s="375"/>
      <c r="O1013" s="375"/>
      <c r="P1013" s="226" t="s">
        <v>2083</v>
      </c>
      <c r="Q1013" s="428" t="s">
        <v>306</v>
      </c>
      <c r="R1013" s="439"/>
      <c r="S1013" s="413"/>
      <c r="T1013" s="225"/>
      <c r="U1013" s="225"/>
      <c r="V1013" s="225"/>
      <c r="W1013" s="225"/>
      <c r="X1013" s="225"/>
      <c r="Y1013" s="225"/>
      <c r="Z1013" s="225"/>
    </row>
    <row r="1014">
      <c r="A1014" s="427" t="s">
        <v>6718</v>
      </c>
      <c r="B1014" s="427" t="s">
        <v>1024</v>
      </c>
      <c r="C1014" s="427" t="s">
        <v>2016</v>
      </c>
      <c r="D1014" s="226" t="s">
        <v>6719</v>
      </c>
      <c r="E1014" s="226" t="s">
        <v>84</v>
      </c>
      <c r="F1014" s="226">
        <v>5800.0</v>
      </c>
      <c r="G1014" s="226" t="s">
        <v>1859</v>
      </c>
      <c r="H1014" s="226" t="s">
        <v>2106</v>
      </c>
      <c r="I1014" s="226" t="s">
        <v>6720</v>
      </c>
      <c r="J1014" s="428">
        <v>2500.0</v>
      </c>
      <c r="K1014" s="428">
        <v>3500.0</v>
      </c>
      <c r="L1014" s="428">
        <v>5000.0</v>
      </c>
      <c r="M1014" s="226" t="s">
        <v>6721</v>
      </c>
      <c r="N1014" s="226" t="s">
        <v>6722</v>
      </c>
      <c r="O1014" s="226">
        <v>336.0</v>
      </c>
      <c r="P1014" s="226" t="s">
        <v>2083</v>
      </c>
      <c r="Q1014" s="428" t="s">
        <v>306</v>
      </c>
      <c r="R1014" s="439"/>
      <c r="S1014" s="413"/>
      <c r="T1014" s="225"/>
      <c r="U1014" s="225"/>
      <c r="V1014" s="225"/>
      <c r="W1014" s="225"/>
      <c r="X1014" s="225"/>
      <c r="Y1014" s="225"/>
      <c r="Z1014" s="225"/>
    </row>
    <row r="1015">
      <c r="A1015" s="427" t="s">
        <v>6724</v>
      </c>
      <c r="B1015" s="427" t="s">
        <v>1024</v>
      </c>
      <c r="C1015" s="427" t="s">
        <v>6725</v>
      </c>
      <c r="D1015" s="226" t="s">
        <v>2764</v>
      </c>
      <c r="E1015" s="226" t="s">
        <v>84</v>
      </c>
      <c r="F1015" s="226">
        <v>5800.0</v>
      </c>
      <c r="G1015" s="226" t="s">
        <v>1859</v>
      </c>
      <c r="H1015" s="226" t="s">
        <v>2106</v>
      </c>
      <c r="I1015" s="226" t="s">
        <v>2333</v>
      </c>
      <c r="J1015" s="428">
        <v>10.0</v>
      </c>
      <c r="K1015" s="428">
        <v>12.0</v>
      </c>
      <c r="L1015" s="428">
        <v>14.0</v>
      </c>
      <c r="M1015" s="226" t="s">
        <v>6726</v>
      </c>
      <c r="N1015" s="226" t="s">
        <v>6727</v>
      </c>
      <c r="O1015" s="375"/>
      <c r="P1015" s="226" t="s">
        <v>2083</v>
      </c>
      <c r="Q1015" s="428" t="s">
        <v>463</v>
      </c>
      <c r="R1015" s="428" t="s">
        <v>6729</v>
      </c>
      <c r="S1015" s="413"/>
      <c r="T1015" s="225"/>
      <c r="U1015" s="225"/>
      <c r="V1015" s="225"/>
      <c r="W1015" s="225"/>
      <c r="X1015" s="225"/>
      <c r="Y1015" s="225"/>
      <c r="Z1015" s="225"/>
    </row>
    <row r="1016">
      <c r="A1016" s="427" t="s">
        <v>6730</v>
      </c>
      <c r="B1016" s="427" t="s">
        <v>1024</v>
      </c>
      <c r="C1016" s="427" t="s">
        <v>6731</v>
      </c>
      <c r="D1016" s="226" t="s">
        <v>2764</v>
      </c>
      <c r="E1016" s="226" t="s">
        <v>84</v>
      </c>
      <c r="F1016" s="226">
        <v>5800.0</v>
      </c>
      <c r="G1016" s="226" t="s">
        <v>1859</v>
      </c>
      <c r="H1016" s="226" t="s">
        <v>2106</v>
      </c>
      <c r="I1016" s="226" t="s">
        <v>2333</v>
      </c>
      <c r="J1016" s="428">
        <v>2.5</v>
      </c>
      <c r="K1016" s="428">
        <v>4.5</v>
      </c>
      <c r="L1016" s="428">
        <v>7.5</v>
      </c>
      <c r="M1016" s="226" t="s">
        <v>6733</v>
      </c>
      <c r="N1016" s="226" t="s">
        <v>6727</v>
      </c>
      <c r="O1016" s="375"/>
      <c r="P1016" s="226" t="s">
        <v>2083</v>
      </c>
      <c r="Q1016" s="428" t="s">
        <v>463</v>
      </c>
      <c r="R1016" s="428" t="s">
        <v>6729</v>
      </c>
      <c r="S1016" s="413"/>
      <c r="T1016" s="225"/>
      <c r="U1016" s="225"/>
      <c r="V1016" s="225"/>
      <c r="W1016" s="225"/>
      <c r="X1016" s="225"/>
      <c r="Y1016" s="225"/>
      <c r="Z1016" s="225"/>
    </row>
    <row r="1017">
      <c r="A1017" s="427" t="s">
        <v>6734</v>
      </c>
      <c r="B1017" s="427" t="s">
        <v>1024</v>
      </c>
      <c r="C1017" s="427" t="s">
        <v>6735</v>
      </c>
      <c r="D1017" s="226" t="s">
        <v>2764</v>
      </c>
      <c r="E1017" s="226" t="s">
        <v>84</v>
      </c>
      <c r="F1017" s="226">
        <v>5800.0</v>
      </c>
      <c r="G1017" s="226" t="s">
        <v>1859</v>
      </c>
      <c r="H1017" s="226" t="s">
        <v>2106</v>
      </c>
      <c r="I1017" s="226" t="s">
        <v>2333</v>
      </c>
      <c r="J1017" s="428">
        <v>6.0</v>
      </c>
      <c r="K1017" s="428">
        <v>9.5</v>
      </c>
      <c r="L1017" s="428">
        <v>15.0</v>
      </c>
      <c r="M1017" s="226" t="s">
        <v>6736</v>
      </c>
      <c r="N1017" s="226" t="s">
        <v>6727</v>
      </c>
      <c r="O1017" s="375"/>
      <c r="P1017" s="226" t="s">
        <v>2083</v>
      </c>
      <c r="Q1017" s="428" t="s">
        <v>463</v>
      </c>
      <c r="R1017" s="428" t="s">
        <v>6729</v>
      </c>
      <c r="S1017" s="413"/>
      <c r="T1017" s="225"/>
      <c r="U1017" s="225"/>
      <c r="V1017" s="225"/>
      <c r="W1017" s="225"/>
      <c r="X1017" s="225"/>
      <c r="Y1017" s="225"/>
      <c r="Z1017" s="225"/>
    </row>
    <row r="1018">
      <c r="A1018" s="427" t="s">
        <v>2269</v>
      </c>
      <c r="B1018" s="427" t="s">
        <v>1024</v>
      </c>
      <c r="C1018" s="427" t="s">
        <v>6738</v>
      </c>
      <c r="D1018" s="226" t="s">
        <v>6719</v>
      </c>
      <c r="E1018" s="226" t="s">
        <v>84</v>
      </c>
      <c r="F1018" s="226">
        <v>5800.0</v>
      </c>
      <c r="G1018" s="226" t="s">
        <v>1859</v>
      </c>
      <c r="H1018" s="226" t="s">
        <v>2106</v>
      </c>
      <c r="I1018" s="226" t="s">
        <v>6720</v>
      </c>
      <c r="J1018" s="428">
        <v>12.0</v>
      </c>
      <c r="K1018" s="428">
        <v>18.0</v>
      </c>
      <c r="L1018" s="428">
        <v>28.0</v>
      </c>
      <c r="M1018" s="226" t="s">
        <v>6740</v>
      </c>
      <c r="N1018" s="226" t="s">
        <v>6741</v>
      </c>
      <c r="O1018" s="226">
        <v>336.0</v>
      </c>
      <c r="P1018" s="226" t="s">
        <v>2083</v>
      </c>
      <c r="Q1018" s="428" t="s">
        <v>306</v>
      </c>
      <c r="R1018" s="439"/>
      <c r="S1018" s="413"/>
      <c r="T1018" s="225"/>
      <c r="U1018" s="225"/>
      <c r="V1018" s="225"/>
      <c r="W1018" s="225"/>
      <c r="X1018" s="225"/>
      <c r="Y1018" s="225"/>
      <c r="Z1018" s="225"/>
    </row>
    <row r="1019">
      <c r="A1019" s="427" t="s">
        <v>6744</v>
      </c>
      <c r="B1019" s="427" t="s">
        <v>1024</v>
      </c>
      <c r="C1019" s="427" t="s">
        <v>6746</v>
      </c>
      <c r="D1019" s="226" t="s">
        <v>2764</v>
      </c>
      <c r="E1019" s="226" t="s">
        <v>84</v>
      </c>
      <c r="F1019" s="226">
        <v>5800.0</v>
      </c>
      <c r="G1019" s="226" t="s">
        <v>1859</v>
      </c>
      <c r="H1019" s="226" t="s">
        <v>2106</v>
      </c>
      <c r="I1019" s="226" t="s">
        <v>2333</v>
      </c>
      <c r="J1019" s="428">
        <v>85.0</v>
      </c>
      <c r="K1019" s="428">
        <v>100.0</v>
      </c>
      <c r="L1019" s="428">
        <v>115.0</v>
      </c>
      <c r="M1019" s="226" t="s">
        <v>6747</v>
      </c>
      <c r="N1019" s="226" t="s">
        <v>6748</v>
      </c>
      <c r="O1019" s="375"/>
      <c r="P1019" s="226" t="s">
        <v>2083</v>
      </c>
      <c r="Q1019" s="428" t="s">
        <v>463</v>
      </c>
      <c r="R1019" s="428" t="s">
        <v>6749</v>
      </c>
      <c r="S1019" s="413"/>
      <c r="T1019" s="225"/>
      <c r="U1019" s="225"/>
      <c r="V1019" s="225"/>
      <c r="W1019" s="225"/>
      <c r="X1019" s="225"/>
      <c r="Y1019" s="225"/>
      <c r="Z1019" s="225"/>
    </row>
    <row r="1020">
      <c r="A1020" s="427" t="s">
        <v>6750</v>
      </c>
      <c r="B1020" s="427" t="s">
        <v>1024</v>
      </c>
      <c r="C1020" s="427" t="s">
        <v>6751</v>
      </c>
      <c r="D1020" s="226" t="s">
        <v>2764</v>
      </c>
      <c r="E1020" s="226" t="s">
        <v>84</v>
      </c>
      <c r="F1020" s="226">
        <v>5800.0</v>
      </c>
      <c r="G1020" s="226" t="s">
        <v>1859</v>
      </c>
      <c r="H1020" s="226" t="s">
        <v>2106</v>
      </c>
      <c r="I1020" s="226" t="s">
        <v>2333</v>
      </c>
      <c r="J1020" s="428">
        <v>4.5</v>
      </c>
      <c r="K1020" s="428">
        <v>6.5</v>
      </c>
      <c r="L1020" s="428">
        <v>9.0</v>
      </c>
      <c r="M1020" s="226" t="s">
        <v>6752</v>
      </c>
      <c r="N1020" s="226" t="s">
        <v>6748</v>
      </c>
      <c r="O1020" s="375"/>
      <c r="P1020" s="226" t="s">
        <v>2083</v>
      </c>
      <c r="Q1020" s="428" t="s">
        <v>463</v>
      </c>
      <c r="R1020" s="428" t="s">
        <v>6749</v>
      </c>
      <c r="S1020" s="413"/>
      <c r="T1020" s="225"/>
      <c r="U1020" s="225"/>
      <c r="V1020" s="225"/>
      <c r="W1020" s="225"/>
      <c r="X1020" s="225"/>
      <c r="Y1020" s="225"/>
      <c r="Z1020" s="225"/>
    </row>
    <row r="1021">
      <c r="A1021" s="427" t="s">
        <v>6754</v>
      </c>
      <c r="B1021" s="427" t="s">
        <v>1024</v>
      </c>
      <c r="C1021" s="427" t="s">
        <v>6755</v>
      </c>
      <c r="D1021" s="226" t="s">
        <v>2764</v>
      </c>
      <c r="E1021" s="226" t="s">
        <v>84</v>
      </c>
      <c r="F1021" s="226">
        <v>5800.0</v>
      </c>
      <c r="G1021" s="226" t="s">
        <v>1859</v>
      </c>
      <c r="H1021" s="226" t="s">
        <v>2106</v>
      </c>
      <c r="I1021" s="226" t="s">
        <v>2333</v>
      </c>
      <c r="J1021" s="428">
        <v>8.5</v>
      </c>
      <c r="K1021" s="428">
        <v>12.0</v>
      </c>
      <c r="L1021" s="428">
        <v>16.0</v>
      </c>
      <c r="M1021" s="226" t="s">
        <v>6756</v>
      </c>
      <c r="N1021" s="226" t="s">
        <v>6748</v>
      </c>
      <c r="O1021" s="375"/>
      <c r="P1021" s="226" t="s">
        <v>2083</v>
      </c>
      <c r="Q1021" s="428" t="s">
        <v>463</v>
      </c>
      <c r="R1021" s="428" t="s">
        <v>6749</v>
      </c>
      <c r="S1021" s="413"/>
      <c r="T1021" s="225"/>
      <c r="U1021" s="225"/>
      <c r="V1021" s="225"/>
      <c r="W1021" s="225"/>
      <c r="X1021" s="225"/>
      <c r="Y1021" s="225"/>
      <c r="Z1021" s="225"/>
    </row>
    <row r="1022">
      <c r="A1022" s="427" t="s">
        <v>6758</v>
      </c>
      <c r="B1022" s="427" t="s">
        <v>1024</v>
      </c>
      <c r="C1022" s="427" t="s">
        <v>6759</v>
      </c>
      <c r="D1022" s="226" t="s">
        <v>2764</v>
      </c>
      <c r="E1022" s="226" t="s">
        <v>84</v>
      </c>
      <c r="F1022" s="226">
        <v>5800.0</v>
      </c>
      <c r="G1022" s="226" t="s">
        <v>1859</v>
      </c>
      <c r="H1022" s="226" t="s">
        <v>2106</v>
      </c>
      <c r="I1022" s="226" t="s">
        <v>2333</v>
      </c>
      <c r="J1022" s="428">
        <v>6.0</v>
      </c>
      <c r="K1022" s="428">
        <v>8.5</v>
      </c>
      <c r="L1022" s="428">
        <v>12.0</v>
      </c>
      <c r="M1022" s="226" t="s">
        <v>6760</v>
      </c>
      <c r="N1022" s="226" t="s">
        <v>6761</v>
      </c>
      <c r="O1022" s="375"/>
      <c r="P1022" s="226" t="s">
        <v>2083</v>
      </c>
      <c r="Q1022" s="428" t="s">
        <v>463</v>
      </c>
      <c r="R1022" s="428" t="s">
        <v>6762</v>
      </c>
      <c r="S1022" s="413"/>
      <c r="T1022" s="225"/>
      <c r="U1022" s="225"/>
      <c r="V1022" s="225"/>
      <c r="W1022" s="225"/>
      <c r="X1022" s="225"/>
      <c r="Y1022" s="225"/>
      <c r="Z1022" s="225"/>
    </row>
    <row r="1023">
      <c r="A1023" s="427" t="s">
        <v>6763</v>
      </c>
      <c r="B1023" s="427" t="s">
        <v>1024</v>
      </c>
      <c r="C1023" s="427" t="s">
        <v>6764</v>
      </c>
      <c r="D1023" s="226" t="s">
        <v>2764</v>
      </c>
      <c r="E1023" s="226" t="s">
        <v>84</v>
      </c>
      <c r="F1023" s="226">
        <v>5800.0</v>
      </c>
      <c r="G1023" s="226" t="s">
        <v>1859</v>
      </c>
      <c r="H1023" s="226" t="s">
        <v>2106</v>
      </c>
      <c r="I1023" s="226" t="s">
        <v>2333</v>
      </c>
      <c r="J1023" s="428">
        <v>12.0</v>
      </c>
      <c r="K1023" s="428">
        <v>16.0</v>
      </c>
      <c r="L1023" s="428">
        <v>22.0</v>
      </c>
      <c r="M1023" s="226" t="s">
        <v>6765</v>
      </c>
      <c r="N1023" s="226" t="s">
        <v>6761</v>
      </c>
      <c r="O1023" s="375"/>
      <c r="P1023" s="226" t="s">
        <v>2083</v>
      </c>
      <c r="Q1023" s="428" t="s">
        <v>463</v>
      </c>
      <c r="R1023" s="428" t="s">
        <v>6762</v>
      </c>
      <c r="S1023" s="413"/>
      <c r="T1023" s="225"/>
      <c r="U1023" s="225"/>
      <c r="V1023" s="225"/>
      <c r="W1023" s="225"/>
      <c r="X1023" s="225"/>
      <c r="Y1023" s="225"/>
      <c r="Z1023" s="225"/>
    </row>
    <row r="1024">
      <c r="A1024" s="427" t="s">
        <v>6767</v>
      </c>
      <c r="B1024" s="427" t="s">
        <v>1024</v>
      </c>
      <c r="C1024" s="427" t="s">
        <v>6768</v>
      </c>
      <c r="D1024" s="226" t="s">
        <v>2764</v>
      </c>
      <c r="E1024" s="226" t="s">
        <v>84</v>
      </c>
      <c r="F1024" s="226">
        <v>5800.0</v>
      </c>
      <c r="G1024" s="226" t="s">
        <v>1859</v>
      </c>
      <c r="H1024" s="226" t="s">
        <v>2106</v>
      </c>
      <c r="I1024" s="226" t="s">
        <v>2333</v>
      </c>
      <c r="J1024" s="428">
        <v>20.0</v>
      </c>
      <c r="K1024" s="428">
        <v>28.0</v>
      </c>
      <c r="L1024" s="428">
        <v>38.0</v>
      </c>
      <c r="M1024" s="226" t="s">
        <v>6769</v>
      </c>
      <c r="N1024" s="226" t="s">
        <v>6761</v>
      </c>
      <c r="O1024" s="375"/>
      <c r="P1024" s="226" t="s">
        <v>2083</v>
      </c>
      <c r="Q1024" s="428" t="s">
        <v>463</v>
      </c>
      <c r="R1024" s="428" t="s">
        <v>6762</v>
      </c>
      <c r="S1024" s="413"/>
      <c r="T1024" s="225"/>
      <c r="U1024" s="225"/>
      <c r="V1024" s="225"/>
      <c r="W1024" s="225"/>
      <c r="X1024" s="225"/>
      <c r="Y1024" s="225"/>
      <c r="Z1024" s="225"/>
    </row>
    <row r="1025">
      <c r="A1025" s="427" t="s">
        <v>6770</v>
      </c>
      <c r="B1025" s="427" t="s">
        <v>1024</v>
      </c>
      <c r="C1025" s="427" t="s">
        <v>6772</v>
      </c>
      <c r="D1025" s="226" t="s">
        <v>2764</v>
      </c>
      <c r="E1025" s="226" t="s">
        <v>84</v>
      </c>
      <c r="F1025" s="226">
        <v>5800.0</v>
      </c>
      <c r="G1025" s="226" t="s">
        <v>1859</v>
      </c>
      <c r="H1025" s="226" t="s">
        <v>2106</v>
      </c>
      <c r="I1025" s="226" t="s">
        <v>2333</v>
      </c>
      <c r="J1025" s="428">
        <v>250.0</v>
      </c>
      <c r="K1025" s="428">
        <v>350.0</v>
      </c>
      <c r="L1025" s="428">
        <v>500.0</v>
      </c>
      <c r="M1025" s="226" t="s">
        <v>6773</v>
      </c>
      <c r="N1025" s="226" t="s">
        <v>6774</v>
      </c>
      <c r="O1025" s="375"/>
      <c r="P1025" s="226" t="s">
        <v>2083</v>
      </c>
      <c r="Q1025" s="428" t="s">
        <v>463</v>
      </c>
      <c r="R1025" s="428" t="s">
        <v>6775</v>
      </c>
      <c r="S1025" s="413"/>
      <c r="T1025" s="225"/>
      <c r="U1025" s="225"/>
      <c r="V1025" s="225"/>
      <c r="W1025" s="225"/>
      <c r="X1025" s="225"/>
      <c r="Y1025" s="225"/>
      <c r="Z1025" s="225"/>
    </row>
    <row r="1026">
      <c r="A1026" s="427" t="s">
        <v>6776</v>
      </c>
      <c r="B1026" s="427" t="s">
        <v>1024</v>
      </c>
      <c r="C1026" s="427" t="s">
        <v>6777</v>
      </c>
      <c r="D1026" s="226" t="s">
        <v>2764</v>
      </c>
      <c r="E1026" s="226" t="s">
        <v>84</v>
      </c>
      <c r="F1026" s="226">
        <v>5800.0</v>
      </c>
      <c r="G1026" s="226" t="s">
        <v>1859</v>
      </c>
      <c r="H1026" s="226" t="s">
        <v>2106</v>
      </c>
      <c r="I1026" s="226" t="s">
        <v>2333</v>
      </c>
      <c r="J1026" s="428">
        <v>450.0</v>
      </c>
      <c r="K1026" s="428">
        <v>650.0</v>
      </c>
      <c r="L1026" s="428">
        <v>900.0</v>
      </c>
      <c r="M1026" s="226" t="s">
        <v>6779</v>
      </c>
      <c r="N1026" s="226" t="s">
        <v>6774</v>
      </c>
      <c r="O1026" s="375"/>
      <c r="P1026" s="226" t="s">
        <v>2083</v>
      </c>
      <c r="Q1026" s="428" t="s">
        <v>463</v>
      </c>
      <c r="R1026" s="428" t="s">
        <v>6775</v>
      </c>
      <c r="S1026" s="413"/>
      <c r="T1026" s="225"/>
      <c r="U1026" s="225"/>
      <c r="V1026" s="225"/>
      <c r="W1026" s="225"/>
      <c r="X1026" s="225"/>
      <c r="Y1026" s="225"/>
      <c r="Z1026" s="225"/>
    </row>
    <row r="1027">
      <c r="A1027" s="427" t="s">
        <v>6783</v>
      </c>
      <c r="B1027" s="427" t="s">
        <v>1024</v>
      </c>
      <c r="C1027" s="427" t="s">
        <v>6785</v>
      </c>
      <c r="D1027" s="226" t="s">
        <v>2764</v>
      </c>
      <c r="E1027" s="226" t="s">
        <v>84</v>
      </c>
      <c r="F1027" s="226">
        <v>5800.0</v>
      </c>
      <c r="G1027" s="226" t="s">
        <v>1859</v>
      </c>
      <c r="H1027" s="226" t="s">
        <v>2106</v>
      </c>
      <c r="I1027" s="226" t="s">
        <v>2333</v>
      </c>
      <c r="J1027" s="428">
        <v>850.0</v>
      </c>
      <c r="K1027" s="428">
        <v>1200.0</v>
      </c>
      <c r="L1027" s="428">
        <v>1650.0</v>
      </c>
      <c r="M1027" s="226" t="s">
        <v>6787</v>
      </c>
      <c r="N1027" s="226" t="s">
        <v>6774</v>
      </c>
      <c r="O1027" s="375"/>
      <c r="P1027" s="226" t="s">
        <v>2083</v>
      </c>
      <c r="Q1027" s="428" t="s">
        <v>463</v>
      </c>
      <c r="R1027" s="428" t="s">
        <v>6775</v>
      </c>
      <c r="S1027" s="413"/>
      <c r="T1027" s="225"/>
      <c r="U1027" s="225"/>
      <c r="V1027" s="225"/>
      <c r="W1027" s="225"/>
      <c r="X1027" s="225"/>
      <c r="Y1027" s="225"/>
      <c r="Z1027" s="225"/>
    </row>
    <row r="1028">
      <c r="A1028" s="427" t="s">
        <v>6788</v>
      </c>
      <c r="B1028" s="427" t="s">
        <v>1024</v>
      </c>
      <c r="C1028" s="427" t="s">
        <v>6789</v>
      </c>
      <c r="D1028" s="226" t="s">
        <v>6719</v>
      </c>
      <c r="E1028" s="226" t="s">
        <v>84</v>
      </c>
      <c r="F1028" s="226">
        <v>5800.0</v>
      </c>
      <c r="G1028" s="226" t="s">
        <v>1859</v>
      </c>
      <c r="H1028" s="226" t="s">
        <v>2106</v>
      </c>
      <c r="I1028" s="226" t="s">
        <v>6720</v>
      </c>
      <c r="J1028" s="428">
        <v>1025.0</v>
      </c>
      <c r="K1028" s="428">
        <v>1200.0</v>
      </c>
      <c r="L1028" s="428">
        <v>1375.0</v>
      </c>
      <c r="M1028" s="226" t="s">
        <v>6790</v>
      </c>
      <c r="N1028" s="226" t="s">
        <v>6792</v>
      </c>
      <c r="O1028" s="226">
        <v>672.0</v>
      </c>
      <c r="P1028" s="226" t="s">
        <v>2083</v>
      </c>
      <c r="Q1028" s="428" t="s">
        <v>306</v>
      </c>
      <c r="R1028" s="439"/>
      <c r="S1028" s="413"/>
      <c r="T1028" s="225"/>
      <c r="U1028" s="225"/>
      <c r="V1028" s="225"/>
      <c r="W1028" s="225"/>
      <c r="X1028" s="225"/>
      <c r="Y1028" s="225"/>
      <c r="Z1028" s="225"/>
    </row>
    <row r="1029">
      <c r="A1029" s="427" t="s">
        <v>6793</v>
      </c>
      <c r="B1029" s="427" t="s">
        <v>1024</v>
      </c>
      <c r="C1029" s="427" t="s">
        <v>6794</v>
      </c>
      <c r="D1029" s="226" t="s">
        <v>2764</v>
      </c>
      <c r="E1029" s="226" t="s">
        <v>84</v>
      </c>
      <c r="F1029" s="226">
        <v>5800.0</v>
      </c>
      <c r="G1029" s="226" t="s">
        <v>1859</v>
      </c>
      <c r="H1029" s="226" t="s">
        <v>2106</v>
      </c>
      <c r="I1029" s="226" t="s">
        <v>2333</v>
      </c>
      <c r="J1029" s="428">
        <v>12.0</v>
      </c>
      <c r="K1029" s="428">
        <v>16.0</v>
      </c>
      <c r="L1029" s="428">
        <v>22.0</v>
      </c>
      <c r="M1029" s="226" t="s">
        <v>6795</v>
      </c>
      <c r="N1029" s="226" t="s">
        <v>6796</v>
      </c>
      <c r="O1029" s="375"/>
      <c r="P1029" s="226" t="s">
        <v>2083</v>
      </c>
      <c r="Q1029" s="428" t="s">
        <v>463</v>
      </c>
      <c r="R1029" s="428" t="s">
        <v>6797</v>
      </c>
      <c r="S1029" s="413"/>
      <c r="T1029" s="225"/>
      <c r="U1029" s="225"/>
      <c r="V1029" s="225"/>
      <c r="W1029" s="225"/>
      <c r="X1029" s="225"/>
      <c r="Y1029" s="225"/>
      <c r="Z1029" s="225"/>
    </row>
    <row r="1030">
      <c r="A1030" s="427" t="s">
        <v>6798</v>
      </c>
      <c r="B1030" s="427" t="s">
        <v>1024</v>
      </c>
      <c r="C1030" s="427" t="s">
        <v>6799</v>
      </c>
      <c r="D1030" s="226" t="s">
        <v>2764</v>
      </c>
      <c r="E1030" s="226" t="s">
        <v>84</v>
      </c>
      <c r="F1030" s="226">
        <v>5800.0</v>
      </c>
      <c r="G1030" s="226" t="s">
        <v>1859</v>
      </c>
      <c r="H1030" s="226" t="s">
        <v>2106</v>
      </c>
      <c r="I1030" s="226" t="s">
        <v>2333</v>
      </c>
      <c r="J1030" s="428">
        <v>22.0</v>
      </c>
      <c r="K1030" s="428">
        <v>30.0</v>
      </c>
      <c r="L1030" s="428">
        <v>40.0</v>
      </c>
      <c r="M1030" s="226" t="s">
        <v>6801</v>
      </c>
      <c r="N1030" s="226" t="s">
        <v>6796</v>
      </c>
      <c r="O1030" s="375"/>
      <c r="P1030" s="226" t="s">
        <v>2083</v>
      </c>
      <c r="Q1030" s="428" t="s">
        <v>463</v>
      </c>
      <c r="R1030" s="428" t="s">
        <v>6797</v>
      </c>
      <c r="S1030" s="413"/>
      <c r="T1030" s="225"/>
      <c r="U1030" s="225"/>
      <c r="V1030" s="225"/>
      <c r="W1030" s="225"/>
      <c r="X1030" s="225"/>
      <c r="Y1030" s="225"/>
      <c r="Z1030" s="225"/>
    </row>
    <row r="1031">
      <c r="A1031" s="427" t="s">
        <v>6802</v>
      </c>
      <c r="B1031" s="427" t="s">
        <v>1024</v>
      </c>
      <c r="C1031" s="427" t="s">
        <v>6803</v>
      </c>
      <c r="D1031" s="226" t="s">
        <v>2764</v>
      </c>
      <c r="E1031" s="226" t="s">
        <v>84</v>
      </c>
      <c r="F1031" s="226">
        <v>5800.0</v>
      </c>
      <c r="G1031" s="226" t="s">
        <v>1859</v>
      </c>
      <c r="H1031" s="226" t="s">
        <v>2106</v>
      </c>
      <c r="I1031" s="226" t="s">
        <v>2333</v>
      </c>
      <c r="J1031" s="428">
        <v>35.0</v>
      </c>
      <c r="K1031" s="428">
        <v>48.0</v>
      </c>
      <c r="L1031" s="428">
        <v>65.0</v>
      </c>
      <c r="M1031" s="226" t="s">
        <v>6805</v>
      </c>
      <c r="N1031" s="226" t="s">
        <v>6796</v>
      </c>
      <c r="O1031" s="375"/>
      <c r="P1031" s="226" t="s">
        <v>2083</v>
      </c>
      <c r="Q1031" s="428" t="s">
        <v>463</v>
      </c>
      <c r="R1031" s="428" t="s">
        <v>6797</v>
      </c>
      <c r="S1031" s="413"/>
      <c r="T1031" s="225"/>
      <c r="U1031" s="225"/>
      <c r="V1031" s="225"/>
      <c r="W1031" s="225"/>
      <c r="X1031" s="225"/>
      <c r="Y1031" s="225"/>
      <c r="Z1031" s="225"/>
    </row>
    <row r="1032">
      <c r="A1032" s="427" t="s">
        <v>6806</v>
      </c>
      <c r="B1032" s="427" t="s">
        <v>1024</v>
      </c>
      <c r="C1032" s="427" t="s">
        <v>6807</v>
      </c>
      <c r="D1032" s="226" t="s">
        <v>2764</v>
      </c>
      <c r="E1032" s="226" t="s">
        <v>84</v>
      </c>
      <c r="F1032" s="226">
        <v>5800.0</v>
      </c>
      <c r="G1032" s="226" t="s">
        <v>1859</v>
      </c>
      <c r="H1032" s="226" t="s">
        <v>2106</v>
      </c>
      <c r="I1032" s="226" t="s">
        <v>2333</v>
      </c>
      <c r="J1032" s="428">
        <v>8.0</v>
      </c>
      <c r="K1032" s="428">
        <v>12.0</v>
      </c>
      <c r="L1032" s="428">
        <v>16.0</v>
      </c>
      <c r="M1032" s="226" t="s">
        <v>6808</v>
      </c>
      <c r="N1032" s="226" t="s">
        <v>6809</v>
      </c>
      <c r="O1032" s="375"/>
      <c r="P1032" s="226" t="s">
        <v>2083</v>
      </c>
      <c r="Q1032" s="428" t="s">
        <v>463</v>
      </c>
      <c r="R1032" s="428" t="s">
        <v>6810</v>
      </c>
      <c r="S1032" s="413"/>
      <c r="T1032" s="225"/>
      <c r="U1032" s="225"/>
      <c r="V1032" s="225"/>
      <c r="W1032" s="225"/>
      <c r="X1032" s="225"/>
      <c r="Y1032" s="225"/>
      <c r="Z1032" s="225"/>
    </row>
    <row r="1033">
      <c r="A1033" s="427" t="s">
        <v>6812</v>
      </c>
      <c r="B1033" s="427" t="s">
        <v>1024</v>
      </c>
      <c r="C1033" s="427" t="s">
        <v>6813</v>
      </c>
      <c r="D1033" s="226" t="s">
        <v>2764</v>
      </c>
      <c r="E1033" s="226" t="s">
        <v>84</v>
      </c>
      <c r="F1033" s="226">
        <v>5800.0</v>
      </c>
      <c r="G1033" s="226" t="s">
        <v>1859</v>
      </c>
      <c r="H1033" s="226" t="s">
        <v>2106</v>
      </c>
      <c r="I1033" s="226" t="s">
        <v>2333</v>
      </c>
      <c r="J1033" s="428">
        <v>14.0</v>
      </c>
      <c r="K1033" s="428">
        <v>18.0</v>
      </c>
      <c r="L1033" s="428">
        <v>25.0</v>
      </c>
      <c r="M1033" s="226" t="s">
        <v>6815</v>
      </c>
      <c r="N1033" s="226" t="s">
        <v>6809</v>
      </c>
      <c r="O1033" s="375"/>
      <c r="P1033" s="226" t="s">
        <v>2083</v>
      </c>
      <c r="Q1033" s="428" t="s">
        <v>463</v>
      </c>
      <c r="R1033" s="428" t="s">
        <v>6810</v>
      </c>
      <c r="S1033" s="413"/>
      <c r="T1033" s="225"/>
      <c r="U1033" s="225"/>
      <c r="V1033" s="225"/>
      <c r="W1033" s="225"/>
      <c r="X1033" s="225"/>
      <c r="Y1033" s="225"/>
      <c r="Z1033" s="225"/>
    </row>
    <row r="1034">
      <c r="A1034" s="427" t="s">
        <v>6817</v>
      </c>
      <c r="B1034" s="427" t="s">
        <v>1024</v>
      </c>
      <c r="C1034" s="427" t="s">
        <v>6818</v>
      </c>
      <c r="D1034" s="226" t="s">
        <v>2764</v>
      </c>
      <c r="E1034" s="226" t="s">
        <v>84</v>
      </c>
      <c r="F1034" s="226">
        <v>5800.0</v>
      </c>
      <c r="G1034" s="226" t="s">
        <v>1859</v>
      </c>
      <c r="H1034" s="226" t="s">
        <v>2106</v>
      </c>
      <c r="I1034" s="226" t="s">
        <v>2333</v>
      </c>
      <c r="J1034" s="428">
        <v>22.0</v>
      </c>
      <c r="K1034" s="428">
        <v>28.0</v>
      </c>
      <c r="L1034" s="428">
        <v>38.0</v>
      </c>
      <c r="M1034" s="226" t="s">
        <v>6819</v>
      </c>
      <c r="N1034" s="226" t="s">
        <v>6809</v>
      </c>
      <c r="O1034" s="375"/>
      <c r="P1034" s="226" t="s">
        <v>2083</v>
      </c>
      <c r="Q1034" s="428" t="s">
        <v>463</v>
      </c>
      <c r="R1034" s="428" t="s">
        <v>6810</v>
      </c>
      <c r="S1034" s="413"/>
      <c r="T1034" s="225"/>
      <c r="U1034" s="225"/>
      <c r="V1034" s="225"/>
      <c r="W1034" s="225"/>
      <c r="X1034" s="225"/>
      <c r="Y1034" s="225"/>
      <c r="Z1034" s="225"/>
    </row>
    <row r="1035">
      <c r="A1035" s="427" t="s">
        <v>6820</v>
      </c>
      <c r="B1035" s="427" t="s">
        <v>1024</v>
      </c>
      <c r="C1035" s="427" t="s">
        <v>6821</v>
      </c>
      <c r="D1035" s="226" t="s">
        <v>2764</v>
      </c>
      <c r="E1035" s="226" t="s">
        <v>84</v>
      </c>
      <c r="F1035" s="226">
        <v>5800.0</v>
      </c>
      <c r="G1035" s="226" t="s">
        <v>1859</v>
      </c>
      <c r="H1035" s="226" t="s">
        <v>2106</v>
      </c>
      <c r="I1035" s="226" t="s">
        <v>2333</v>
      </c>
      <c r="J1035" s="428">
        <v>18.0</v>
      </c>
      <c r="K1035" s="428">
        <v>25.0</v>
      </c>
      <c r="L1035" s="428">
        <v>35.0</v>
      </c>
      <c r="M1035" s="226" t="s">
        <v>6822</v>
      </c>
      <c r="N1035" s="226" t="s">
        <v>6823</v>
      </c>
      <c r="O1035" s="375"/>
      <c r="P1035" s="226" t="s">
        <v>2083</v>
      </c>
      <c r="Q1035" s="428" t="s">
        <v>463</v>
      </c>
      <c r="R1035" s="428" t="s">
        <v>6824</v>
      </c>
      <c r="S1035" s="413"/>
      <c r="T1035" s="225"/>
      <c r="U1035" s="225"/>
      <c r="V1035" s="225"/>
      <c r="W1035" s="225"/>
      <c r="X1035" s="225"/>
      <c r="Y1035" s="225"/>
      <c r="Z1035" s="225"/>
    </row>
    <row r="1036">
      <c r="A1036" s="427" t="s">
        <v>6825</v>
      </c>
      <c r="B1036" s="427" t="s">
        <v>1024</v>
      </c>
      <c r="C1036" s="427" t="s">
        <v>6826</v>
      </c>
      <c r="D1036" s="226" t="s">
        <v>2764</v>
      </c>
      <c r="E1036" s="226" t="s">
        <v>84</v>
      </c>
      <c r="F1036" s="226">
        <v>5800.0</v>
      </c>
      <c r="G1036" s="226" t="s">
        <v>1859</v>
      </c>
      <c r="H1036" s="226" t="s">
        <v>2106</v>
      </c>
      <c r="I1036" s="226" t="s">
        <v>2333</v>
      </c>
      <c r="J1036" s="428">
        <v>32.0</v>
      </c>
      <c r="K1036" s="428">
        <v>42.0</v>
      </c>
      <c r="L1036" s="428">
        <v>56.0</v>
      </c>
      <c r="M1036" s="226" t="s">
        <v>6827</v>
      </c>
      <c r="N1036" s="226" t="s">
        <v>6823</v>
      </c>
      <c r="O1036" s="375"/>
      <c r="P1036" s="226" t="s">
        <v>2083</v>
      </c>
      <c r="Q1036" s="428" t="s">
        <v>463</v>
      </c>
      <c r="R1036" s="428" t="s">
        <v>6824</v>
      </c>
      <c r="S1036" s="413"/>
      <c r="T1036" s="225"/>
      <c r="U1036" s="225"/>
      <c r="V1036" s="225"/>
      <c r="W1036" s="225"/>
      <c r="X1036" s="225"/>
      <c r="Y1036" s="225"/>
      <c r="Z1036" s="225"/>
    </row>
    <row r="1037">
      <c r="A1037" s="427" t="s">
        <v>6828</v>
      </c>
      <c r="B1037" s="427" t="s">
        <v>1024</v>
      </c>
      <c r="C1037" s="427" t="s">
        <v>6829</v>
      </c>
      <c r="D1037" s="226" t="s">
        <v>2764</v>
      </c>
      <c r="E1037" s="226" t="s">
        <v>84</v>
      </c>
      <c r="F1037" s="226">
        <v>5800.0</v>
      </c>
      <c r="G1037" s="226" t="s">
        <v>1859</v>
      </c>
      <c r="H1037" s="226" t="s">
        <v>2106</v>
      </c>
      <c r="I1037" s="226" t="s">
        <v>2333</v>
      </c>
      <c r="J1037" s="428">
        <v>55.0</v>
      </c>
      <c r="K1037" s="428">
        <v>75.0</v>
      </c>
      <c r="L1037" s="428">
        <v>105.0</v>
      </c>
      <c r="M1037" s="226" t="s">
        <v>6830</v>
      </c>
      <c r="N1037" s="226" t="s">
        <v>6823</v>
      </c>
      <c r="O1037" s="375"/>
      <c r="P1037" s="226" t="s">
        <v>2083</v>
      </c>
      <c r="Q1037" s="428" t="s">
        <v>463</v>
      </c>
      <c r="R1037" s="428" t="s">
        <v>6824</v>
      </c>
      <c r="S1037" s="413"/>
      <c r="T1037" s="225"/>
      <c r="U1037" s="225"/>
      <c r="V1037" s="225"/>
      <c r="W1037" s="225"/>
      <c r="X1037" s="225"/>
      <c r="Y1037" s="225"/>
      <c r="Z1037" s="225"/>
    </row>
    <row r="1038">
      <c r="A1038" s="427" t="s">
        <v>6832</v>
      </c>
      <c r="B1038" s="427" t="s">
        <v>1024</v>
      </c>
      <c r="C1038" s="427" t="s">
        <v>6833</v>
      </c>
      <c r="D1038" s="226" t="s">
        <v>2764</v>
      </c>
      <c r="E1038" s="226" t="s">
        <v>84</v>
      </c>
      <c r="F1038" s="226">
        <v>5800.0</v>
      </c>
      <c r="G1038" s="226" t="s">
        <v>1859</v>
      </c>
      <c r="H1038" s="226" t="s">
        <v>2106</v>
      </c>
      <c r="I1038" s="226" t="s">
        <v>2333</v>
      </c>
      <c r="J1038" s="428">
        <v>18.0</v>
      </c>
      <c r="K1038" s="428">
        <v>24.0</v>
      </c>
      <c r="L1038" s="428">
        <v>32.0</v>
      </c>
      <c r="M1038" s="226" t="s">
        <v>6834</v>
      </c>
      <c r="N1038" s="226" t="s">
        <v>6835</v>
      </c>
      <c r="O1038" s="375"/>
      <c r="P1038" s="226" t="s">
        <v>2083</v>
      </c>
      <c r="Q1038" s="428" t="s">
        <v>463</v>
      </c>
      <c r="R1038" s="428" t="s">
        <v>6837</v>
      </c>
      <c r="S1038" s="413"/>
      <c r="T1038" s="225"/>
      <c r="U1038" s="225"/>
      <c r="V1038" s="225"/>
      <c r="W1038" s="225"/>
      <c r="X1038" s="225"/>
      <c r="Y1038" s="225"/>
      <c r="Z1038" s="225"/>
    </row>
    <row r="1039">
      <c r="A1039" s="427" t="s">
        <v>6838</v>
      </c>
      <c r="B1039" s="427" t="s">
        <v>1024</v>
      </c>
      <c r="C1039" s="427" t="s">
        <v>6839</v>
      </c>
      <c r="D1039" s="226" t="s">
        <v>2764</v>
      </c>
      <c r="E1039" s="226" t="s">
        <v>84</v>
      </c>
      <c r="F1039" s="226">
        <v>5800.0</v>
      </c>
      <c r="G1039" s="226" t="s">
        <v>1859</v>
      </c>
      <c r="H1039" s="226" t="s">
        <v>2106</v>
      </c>
      <c r="I1039" s="226" t="s">
        <v>2333</v>
      </c>
      <c r="J1039" s="428">
        <v>28.0</v>
      </c>
      <c r="K1039" s="428">
        <v>38.0</v>
      </c>
      <c r="L1039" s="428">
        <v>50.0</v>
      </c>
      <c r="M1039" s="226" t="s">
        <v>6840</v>
      </c>
      <c r="N1039" s="226" t="s">
        <v>6835</v>
      </c>
      <c r="O1039" s="375"/>
      <c r="P1039" s="226" t="s">
        <v>2083</v>
      </c>
      <c r="Q1039" s="428" t="s">
        <v>463</v>
      </c>
      <c r="R1039" s="428" t="s">
        <v>6837</v>
      </c>
      <c r="S1039" s="413"/>
      <c r="T1039" s="225"/>
      <c r="U1039" s="225"/>
      <c r="V1039" s="225"/>
      <c r="W1039" s="225"/>
      <c r="X1039" s="225"/>
      <c r="Y1039" s="225"/>
      <c r="Z1039" s="225"/>
    </row>
    <row r="1040">
      <c r="A1040" s="427" t="s">
        <v>6841</v>
      </c>
      <c r="B1040" s="427" t="s">
        <v>1024</v>
      </c>
      <c r="C1040" s="427" t="s">
        <v>6842</v>
      </c>
      <c r="D1040" s="226" t="s">
        <v>2764</v>
      </c>
      <c r="E1040" s="226" t="s">
        <v>84</v>
      </c>
      <c r="F1040" s="226">
        <v>5800.0</v>
      </c>
      <c r="G1040" s="226" t="s">
        <v>1859</v>
      </c>
      <c r="H1040" s="226" t="s">
        <v>2106</v>
      </c>
      <c r="I1040" s="226" t="s">
        <v>2333</v>
      </c>
      <c r="J1040" s="428">
        <v>45.0</v>
      </c>
      <c r="K1040" s="428">
        <v>60.0</v>
      </c>
      <c r="L1040" s="428">
        <v>85.0</v>
      </c>
      <c r="M1040" s="226" t="s">
        <v>6843</v>
      </c>
      <c r="N1040" s="226" t="s">
        <v>6835</v>
      </c>
      <c r="O1040" s="375"/>
      <c r="P1040" s="226" t="s">
        <v>2083</v>
      </c>
      <c r="Q1040" s="428" t="s">
        <v>463</v>
      </c>
      <c r="R1040" s="428" t="s">
        <v>6837</v>
      </c>
      <c r="S1040" s="413"/>
      <c r="T1040" s="225"/>
      <c r="U1040" s="225"/>
      <c r="V1040" s="225"/>
      <c r="W1040" s="225"/>
      <c r="X1040" s="225"/>
      <c r="Y1040" s="225"/>
      <c r="Z1040" s="225"/>
    </row>
    <row r="1041">
      <c r="A1041" s="427" t="s">
        <v>6845</v>
      </c>
      <c r="B1041" s="427" t="s">
        <v>1024</v>
      </c>
      <c r="C1041" s="427" t="s">
        <v>6846</v>
      </c>
      <c r="D1041" s="226" t="s">
        <v>2764</v>
      </c>
      <c r="E1041" s="226" t="s">
        <v>84</v>
      </c>
      <c r="F1041" s="226">
        <v>5800.0</v>
      </c>
      <c r="G1041" s="226" t="s">
        <v>1859</v>
      </c>
      <c r="H1041" s="226" t="s">
        <v>2106</v>
      </c>
      <c r="I1041" s="226" t="s">
        <v>2333</v>
      </c>
      <c r="J1041" s="428">
        <v>14.0</v>
      </c>
      <c r="K1041" s="428">
        <v>18.0</v>
      </c>
      <c r="L1041" s="428">
        <v>24.0</v>
      </c>
      <c r="M1041" s="226" t="s">
        <v>6847</v>
      </c>
      <c r="N1041" s="226" t="s">
        <v>6848</v>
      </c>
      <c r="O1041" s="375"/>
      <c r="P1041" s="226" t="s">
        <v>2083</v>
      </c>
      <c r="Q1041" s="428" t="s">
        <v>463</v>
      </c>
      <c r="R1041" s="428" t="s">
        <v>6851</v>
      </c>
      <c r="S1041" s="413"/>
      <c r="T1041" s="225"/>
      <c r="U1041" s="225"/>
      <c r="V1041" s="225"/>
      <c r="W1041" s="225"/>
      <c r="X1041" s="225"/>
      <c r="Y1041" s="225"/>
      <c r="Z1041" s="225"/>
    </row>
    <row r="1042">
      <c r="A1042" s="427" t="s">
        <v>6852</v>
      </c>
      <c r="B1042" s="427" t="s">
        <v>1024</v>
      </c>
      <c r="C1042" s="427" t="s">
        <v>6853</v>
      </c>
      <c r="D1042" s="226" t="s">
        <v>2764</v>
      </c>
      <c r="E1042" s="226" t="s">
        <v>84</v>
      </c>
      <c r="F1042" s="226">
        <v>5800.0</v>
      </c>
      <c r="G1042" s="226" t="s">
        <v>1859</v>
      </c>
      <c r="H1042" s="226" t="s">
        <v>2106</v>
      </c>
      <c r="I1042" s="226" t="s">
        <v>2333</v>
      </c>
      <c r="J1042" s="428">
        <v>22.0</v>
      </c>
      <c r="K1042" s="428">
        <v>28.0</v>
      </c>
      <c r="L1042" s="428">
        <v>38.0</v>
      </c>
      <c r="M1042" s="226" t="s">
        <v>6856</v>
      </c>
      <c r="N1042" s="226" t="s">
        <v>6848</v>
      </c>
      <c r="O1042" s="375"/>
      <c r="P1042" s="226" t="s">
        <v>2083</v>
      </c>
      <c r="Q1042" s="428" t="s">
        <v>463</v>
      </c>
      <c r="R1042" s="428" t="s">
        <v>6851</v>
      </c>
      <c r="S1042" s="413"/>
      <c r="T1042" s="225"/>
      <c r="U1042" s="225"/>
      <c r="V1042" s="225"/>
      <c r="W1042" s="225"/>
      <c r="X1042" s="225"/>
      <c r="Y1042" s="225"/>
      <c r="Z1042" s="225"/>
    </row>
    <row r="1043">
      <c r="A1043" s="427" t="s">
        <v>6857</v>
      </c>
      <c r="B1043" s="427" t="s">
        <v>1024</v>
      </c>
      <c r="C1043" s="427" t="s">
        <v>6858</v>
      </c>
      <c r="D1043" s="226" t="s">
        <v>2764</v>
      </c>
      <c r="E1043" s="226" t="s">
        <v>84</v>
      </c>
      <c r="F1043" s="226">
        <v>5800.0</v>
      </c>
      <c r="G1043" s="226" t="s">
        <v>1859</v>
      </c>
      <c r="H1043" s="226" t="s">
        <v>2106</v>
      </c>
      <c r="I1043" s="226" t="s">
        <v>2333</v>
      </c>
      <c r="J1043" s="428">
        <v>34.0</v>
      </c>
      <c r="K1043" s="428">
        <v>45.0</v>
      </c>
      <c r="L1043" s="428">
        <v>60.0</v>
      </c>
      <c r="M1043" s="226" t="s">
        <v>6860</v>
      </c>
      <c r="N1043" s="226" t="s">
        <v>6848</v>
      </c>
      <c r="O1043" s="375"/>
      <c r="P1043" s="226" t="s">
        <v>2083</v>
      </c>
      <c r="Q1043" s="428" t="s">
        <v>463</v>
      </c>
      <c r="R1043" s="428" t="s">
        <v>6851</v>
      </c>
      <c r="S1043" s="413"/>
      <c r="T1043" s="225"/>
      <c r="U1043" s="225"/>
      <c r="V1043" s="225"/>
      <c r="W1043" s="225"/>
      <c r="X1043" s="225"/>
      <c r="Y1043" s="225"/>
      <c r="Z1043" s="225"/>
    </row>
    <row r="1044">
      <c r="A1044" s="427" t="s">
        <v>6861</v>
      </c>
      <c r="B1044" s="427" t="s">
        <v>1024</v>
      </c>
      <c r="C1044" s="427" t="s">
        <v>6862</v>
      </c>
      <c r="D1044" s="226" t="s">
        <v>6719</v>
      </c>
      <c r="E1044" s="226" t="s">
        <v>84</v>
      </c>
      <c r="F1044" s="226">
        <v>5800.0</v>
      </c>
      <c r="G1044" s="226" t="s">
        <v>1859</v>
      </c>
      <c r="H1044" s="226" t="s">
        <v>2106</v>
      </c>
      <c r="I1044" s="226" t="s">
        <v>6720</v>
      </c>
      <c r="J1044" s="428">
        <v>340.0</v>
      </c>
      <c r="K1044" s="428">
        <v>400.0</v>
      </c>
      <c r="L1044" s="428">
        <v>460.0</v>
      </c>
      <c r="M1044" s="226" t="s">
        <v>6864</v>
      </c>
      <c r="N1044" s="226" t="s">
        <v>6865</v>
      </c>
      <c r="O1044" s="226">
        <v>336.0</v>
      </c>
      <c r="P1044" s="226" t="s">
        <v>2083</v>
      </c>
      <c r="Q1044" s="428" t="s">
        <v>306</v>
      </c>
      <c r="R1044" s="439"/>
      <c r="S1044" s="413"/>
      <c r="T1044" s="225"/>
      <c r="U1044" s="225"/>
      <c r="V1044" s="225"/>
      <c r="W1044" s="225"/>
      <c r="X1044" s="225"/>
      <c r="Y1044" s="225"/>
      <c r="Z1044" s="225"/>
    </row>
    <row r="1045">
      <c r="A1045" s="427" t="s">
        <v>6866</v>
      </c>
      <c r="B1045" s="427" t="s">
        <v>1024</v>
      </c>
      <c r="C1045" s="427" t="s">
        <v>6867</v>
      </c>
      <c r="D1045" s="226" t="s">
        <v>2764</v>
      </c>
      <c r="E1045" s="226" t="s">
        <v>84</v>
      </c>
      <c r="F1045" s="226">
        <v>5800.0</v>
      </c>
      <c r="G1045" s="226" t="s">
        <v>1859</v>
      </c>
      <c r="H1045" s="226" t="s">
        <v>2106</v>
      </c>
      <c r="I1045" s="226" t="s">
        <v>2333</v>
      </c>
      <c r="J1045" s="428">
        <v>18.0</v>
      </c>
      <c r="K1045" s="428">
        <v>25.0</v>
      </c>
      <c r="L1045" s="428">
        <v>35.0</v>
      </c>
      <c r="M1045" s="226" t="s">
        <v>6868</v>
      </c>
      <c r="N1045" s="226" t="s">
        <v>6869</v>
      </c>
      <c r="O1045" s="375"/>
      <c r="P1045" s="226" t="s">
        <v>2083</v>
      </c>
      <c r="Q1045" s="428" t="s">
        <v>463</v>
      </c>
      <c r="R1045" s="428" t="s">
        <v>6870</v>
      </c>
      <c r="S1045" s="413"/>
      <c r="T1045" s="225"/>
      <c r="U1045" s="225"/>
      <c r="V1045" s="225"/>
      <c r="W1045" s="225"/>
      <c r="X1045" s="225"/>
      <c r="Y1045" s="225"/>
      <c r="Z1045" s="225"/>
    </row>
    <row r="1046">
      <c r="A1046" s="427" t="s">
        <v>6871</v>
      </c>
      <c r="B1046" s="427" t="s">
        <v>1024</v>
      </c>
      <c r="C1046" s="427" t="s">
        <v>6872</v>
      </c>
      <c r="D1046" s="226" t="s">
        <v>2764</v>
      </c>
      <c r="E1046" s="226" t="s">
        <v>84</v>
      </c>
      <c r="F1046" s="226">
        <v>5800.0</v>
      </c>
      <c r="G1046" s="226" t="s">
        <v>1859</v>
      </c>
      <c r="H1046" s="226" t="s">
        <v>2106</v>
      </c>
      <c r="I1046" s="226" t="s">
        <v>2333</v>
      </c>
      <c r="J1046" s="428">
        <v>32.0</v>
      </c>
      <c r="K1046" s="428">
        <v>42.0</v>
      </c>
      <c r="L1046" s="428">
        <v>56.0</v>
      </c>
      <c r="M1046" s="226" t="s">
        <v>6874</v>
      </c>
      <c r="N1046" s="226" t="s">
        <v>6869</v>
      </c>
      <c r="O1046" s="375"/>
      <c r="P1046" s="226" t="s">
        <v>2083</v>
      </c>
      <c r="Q1046" s="428" t="s">
        <v>463</v>
      </c>
      <c r="R1046" s="428" t="s">
        <v>6870</v>
      </c>
      <c r="S1046" s="413"/>
      <c r="T1046" s="225"/>
      <c r="U1046" s="225"/>
      <c r="V1046" s="225"/>
      <c r="W1046" s="225"/>
      <c r="X1046" s="225"/>
      <c r="Y1046" s="225"/>
      <c r="Z1046" s="225"/>
    </row>
    <row r="1047">
      <c r="A1047" s="427" t="s">
        <v>6876</v>
      </c>
      <c r="B1047" s="427" t="s">
        <v>1024</v>
      </c>
      <c r="C1047" s="427" t="s">
        <v>6877</v>
      </c>
      <c r="D1047" s="226" t="s">
        <v>2764</v>
      </c>
      <c r="E1047" s="226" t="s">
        <v>84</v>
      </c>
      <c r="F1047" s="226">
        <v>5800.0</v>
      </c>
      <c r="G1047" s="226" t="s">
        <v>1859</v>
      </c>
      <c r="H1047" s="226" t="s">
        <v>2106</v>
      </c>
      <c r="I1047" s="226" t="s">
        <v>2333</v>
      </c>
      <c r="J1047" s="428">
        <v>55.0</v>
      </c>
      <c r="K1047" s="428">
        <v>75.0</v>
      </c>
      <c r="L1047" s="428">
        <v>105.0</v>
      </c>
      <c r="M1047" s="226" t="s">
        <v>6878</v>
      </c>
      <c r="N1047" s="226" t="s">
        <v>6869</v>
      </c>
      <c r="O1047" s="375"/>
      <c r="P1047" s="226" t="s">
        <v>2083</v>
      </c>
      <c r="Q1047" s="428" t="s">
        <v>463</v>
      </c>
      <c r="R1047" s="428" t="s">
        <v>6870</v>
      </c>
      <c r="S1047" s="413"/>
      <c r="T1047" s="225"/>
      <c r="U1047" s="225"/>
      <c r="V1047" s="225"/>
      <c r="W1047" s="225"/>
      <c r="X1047" s="225"/>
      <c r="Y1047" s="225"/>
      <c r="Z1047" s="225"/>
    </row>
    <row r="1048">
      <c r="A1048" s="427" t="s">
        <v>6879</v>
      </c>
      <c r="B1048" s="427" t="s">
        <v>1024</v>
      </c>
      <c r="C1048" s="427" t="s">
        <v>6880</v>
      </c>
      <c r="D1048" s="226" t="s">
        <v>2469</v>
      </c>
      <c r="E1048" s="226" t="s">
        <v>2084</v>
      </c>
      <c r="F1048" s="226">
        <v>5800.0</v>
      </c>
      <c r="G1048" s="226" t="s">
        <v>1859</v>
      </c>
      <c r="H1048" s="226" t="s">
        <v>2106</v>
      </c>
      <c r="I1048" s="226" t="s">
        <v>2333</v>
      </c>
      <c r="J1048" s="428">
        <v>1500.0</v>
      </c>
      <c r="K1048" s="428">
        <v>2200.0</v>
      </c>
      <c r="L1048" s="428">
        <v>3200.0</v>
      </c>
      <c r="M1048" s="226" t="s">
        <v>6882</v>
      </c>
      <c r="N1048" s="375"/>
      <c r="O1048" s="375"/>
      <c r="P1048" s="226" t="s">
        <v>2083</v>
      </c>
      <c r="Q1048" s="428" t="s">
        <v>306</v>
      </c>
      <c r="R1048" s="439"/>
      <c r="S1048" s="413"/>
      <c r="T1048" s="225"/>
      <c r="U1048" s="225"/>
      <c r="V1048" s="225"/>
      <c r="W1048" s="225"/>
      <c r="X1048" s="225"/>
      <c r="Y1048" s="225"/>
      <c r="Z1048" s="225"/>
    </row>
    <row r="1049">
      <c r="A1049" s="427" t="s">
        <v>6885</v>
      </c>
      <c r="B1049" s="427" t="s">
        <v>6743</v>
      </c>
      <c r="C1049" s="427" t="s">
        <v>6886</v>
      </c>
      <c r="D1049" s="226" t="s">
        <v>2764</v>
      </c>
      <c r="E1049" s="226" t="s">
        <v>84</v>
      </c>
      <c r="F1049" s="226">
        <v>5800.0</v>
      </c>
      <c r="G1049" s="226" t="s">
        <v>1859</v>
      </c>
      <c r="H1049" s="226" t="s">
        <v>2106</v>
      </c>
      <c r="I1049" s="226" t="s">
        <v>2333</v>
      </c>
      <c r="J1049" s="428">
        <v>25.0</v>
      </c>
      <c r="K1049" s="428">
        <v>35.0</v>
      </c>
      <c r="L1049" s="428">
        <v>48.0</v>
      </c>
      <c r="M1049" s="226" t="s">
        <v>6887</v>
      </c>
      <c r="N1049" s="226" t="s">
        <v>6888</v>
      </c>
      <c r="O1049" s="375"/>
      <c r="P1049" s="226" t="s">
        <v>2083</v>
      </c>
      <c r="Q1049" s="428" t="s">
        <v>463</v>
      </c>
      <c r="R1049" s="428" t="s">
        <v>6889</v>
      </c>
      <c r="S1049" s="413"/>
      <c r="T1049" s="225"/>
      <c r="U1049" s="225"/>
      <c r="V1049" s="225"/>
      <c r="W1049" s="225"/>
      <c r="X1049" s="225"/>
      <c r="Y1049" s="225"/>
      <c r="Z1049" s="225"/>
    </row>
    <row r="1050">
      <c r="A1050" s="427" t="s">
        <v>6890</v>
      </c>
      <c r="B1050" s="427" t="s">
        <v>6743</v>
      </c>
      <c r="C1050" s="427" t="s">
        <v>6891</v>
      </c>
      <c r="D1050" s="226" t="s">
        <v>2764</v>
      </c>
      <c r="E1050" s="226" t="s">
        <v>84</v>
      </c>
      <c r="F1050" s="226">
        <v>5800.0</v>
      </c>
      <c r="G1050" s="226" t="s">
        <v>1859</v>
      </c>
      <c r="H1050" s="226" t="s">
        <v>2106</v>
      </c>
      <c r="I1050" s="226" t="s">
        <v>2333</v>
      </c>
      <c r="J1050" s="428">
        <v>45.0</v>
      </c>
      <c r="K1050" s="428">
        <v>60.0</v>
      </c>
      <c r="L1050" s="428">
        <v>80.0</v>
      </c>
      <c r="M1050" s="226" t="s">
        <v>6892</v>
      </c>
      <c r="N1050" s="226" t="s">
        <v>6888</v>
      </c>
      <c r="O1050" s="375"/>
      <c r="P1050" s="226" t="s">
        <v>2083</v>
      </c>
      <c r="Q1050" s="428" t="s">
        <v>463</v>
      </c>
      <c r="R1050" s="428" t="s">
        <v>6889</v>
      </c>
      <c r="S1050" s="413"/>
      <c r="T1050" s="225"/>
      <c r="U1050" s="225"/>
      <c r="V1050" s="225"/>
      <c r="W1050" s="225"/>
      <c r="X1050" s="225"/>
      <c r="Y1050" s="225"/>
      <c r="Z1050" s="225"/>
    </row>
    <row r="1051">
      <c r="A1051" s="427" t="s">
        <v>6893</v>
      </c>
      <c r="B1051" s="427" t="s">
        <v>6743</v>
      </c>
      <c r="C1051" s="427" t="s">
        <v>6894</v>
      </c>
      <c r="D1051" s="226" t="s">
        <v>2764</v>
      </c>
      <c r="E1051" s="226" t="s">
        <v>84</v>
      </c>
      <c r="F1051" s="226">
        <v>5800.0</v>
      </c>
      <c r="G1051" s="226" t="s">
        <v>1859</v>
      </c>
      <c r="H1051" s="226" t="s">
        <v>2106</v>
      </c>
      <c r="I1051" s="226" t="s">
        <v>2333</v>
      </c>
      <c r="J1051" s="428">
        <v>75.0</v>
      </c>
      <c r="K1051" s="428">
        <v>105.0</v>
      </c>
      <c r="L1051" s="428">
        <v>145.0</v>
      </c>
      <c r="M1051" s="226" t="s">
        <v>6898</v>
      </c>
      <c r="N1051" s="226" t="s">
        <v>6888</v>
      </c>
      <c r="O1051" s="375"/>
      <c r="P1051" s="226" t="s">
        <v>2083</v>
      </c>
      <c r="Q1051" s="428" t="s">
        <v>463</v>
      </c>
      <c r="R1051" s="428" t="s">
        <v>6889</v>
      </c>
      <c r="S1051" s="413"/>
      <c r="T1051" s="225"/>
      <c r="U1051" s="225"/>
      <c r="V1051" s="225"/>
      <c r="W1051" s="225"/>
      <c r="X1051" s="225"/>
      <c r="Y1051" s="225"/>
      <c r="Z1051" s="225"/>
    </row>
    <row r="1052">
      <c r="A1052" s="427" t="s">
        <v>6899</v>
      </c>
      <c r="B1052" s="427" t="s">
        <v>6743</v>
      </c>
      <c r="C1052" s="427" t="s">
        <v>6900</v>
      </c>
      <c r="D1052" s="226" t="s">
        <v>2451</v>
      </c>
      <c r="E1052" s="226" t="s">
        <v>84</v>
      </c>
      <c r="F1052" s="226">
        <v>5800.0</v>
      </c>
      <c r="G1052" s="226" t="s">
        <v>1859</v>
      </c>
      <c r="H1052" s="226" t="s">
        <v>2106</v>
      </c>
      <c r="I1052" s="226" t="s">
        <v>2333</v>
      </c>
      <c r="J1052" s="428">
        <v>3500.0</v>
      </c>
      <c r="K1052" s="428">
        <v>5000.0</v>
      </c>
      <c r="L1052" s="428">
        <v>7500.0</v>
      </c>
      <c r="M1052" s="226" t="s">
        <v>6902</v>
      </c>
      <c r="N1052" s="375"/>
      <c r="O1052" s="375"/>
      <c r="P1052" s="226" t="s">
        <v>2083</v>
      </c>
      <c r="Q1052" s="428" t="s">
        <v>222</v>
      </c>
      <c r="R1052" s="439"/>
      <c r="S1052" s="413"/>
      <c r="T1052" s="225"/>
      <c r="U1052" s="225"/>
      <c r="V1052" s="225"/>
      <c r="W1052" s="225"/>
      <c r="X1052" s="225"/>
      <c r="Y1052" s="225"/>
      <c r="Z1052" s="225"/>
    </row>
    <row r="1053">
      <c r="A1053" s="427" t="s">
        <v>6903</v>
      </c>
      <c r="B1053" s="427" t="s">
        <v>6743</v>
      </c>
      <c r="C1053" s="427" t="s">
        <v>6904</v>
      </c>
      <c r="D1053" s="226" t="s">
        <v>6719</v>
      </c>
      <c r="E1053" s="226" t="s">
        <v>84</v>
      </c>
      <c r="F1053" s="226">
        <v>5800.0</v>
      </c>
      <c r="G1053" s="226" t="s">
        <v>1859</v>
      </c>
      <c r="H1053" s="226" t="s">
        <v>2106</v>
      </c>
      <c r="I1053" s="226" t="s">
        <v>6720</v>
      </c>
      <c r="J1053" s="428">
        <v>170.0</v>
      </c>
      <c r="K1053" s="428">
        <v>200.0</v>
      </c>
      <c r="L1053" s="428">
        <v>230.0</v>
      </c>
      <c r="M1053" s="226" t="s">
        <v>6905</v>
      </c>
      <c r="N1053" s="226" t="s">
        <v>6906</v>
      </c>
      <c r="O1053" s="226">
        <v>336.0</v>
      </c>
      <c r="P1053" s="226" t="s">
        <v>2083</v>
      </c>
      <c r="Q1053" s="428" t="s">
        <v>306</v>
      </c>
      <c r="R1053" s="439"/>
      <c r="S1053" s="413"/>
      <c r="T1053" s="225"/>
      <c r="U1053" s="225"/>
      <c r="V1053" s="225"/>
      <c r="W1053" s="225"/>
      <c r="X1053" s="225"/>
      <c r="Y1053" s="225"/>
      <c r="Z1053" s="225"/>
    </row>
    <row r="1054">
      <c r="A1054" s="427" t="s">
        <v>6907</v>
      </c>
      <c r="B1054" s="427" t="s">
        <v>6743</v>
      </c>
      <c r="C1054" s="427" t="s">
        <v>6908</v>
      </c>
      <c r="D1054" s="226" t="s">
        <v>6719</v>
      </c>
      <c r="E1054" s="226" t="s">
        <v>84</v>
      </c>
      <c r="F1054" s="226">
        <v>5800.0</v>
      </c>
      <c r="G1054" s="226" t="s">
        <v>1859</v>
      </c>
      <c r="H1054" s="226" t="s">
        <v>2106</v>
      </c>
      <c r="I1054" s="226" t="s">
        <v>6720</v>
      </c>
      <c r="J1054" s="428">
        <v>300.0</v>
      </c>
      <c r="K1054" s="428">
        <v>350.0</v>
      </c>
      <c r="L1054" s="428">
        <v>400.0</v>
      </c>
      <c r="M1054" s="226" t="s">
        <v>6910</v>
      </c>
      <c r="N1054" s="226" t="s">
        <v>6911</v>
      </c>
      <c r="O1054" s="226">
        <v>336.0</v>
      </c>
      <c r="P1054" s="226" t="s">
        <v>2083</v>
      </c>
      <c r="Q1054" s="428" t="s">
        <v>306</v>
      </c>
      <c r="R1054" s="439"/>
      <c r="S1054" s="413"/>
      <c r="T1054" s="225"/>
      <c r="U1054" s="225"/>
      <c r="V1054" s="225"/>
      <c r="W1054" s="225"/>
      <c r="X1054" s="225"/>
      <c r="Y1054" s="225"/>
      <c r="Z1054" s="225"/>
    </row>
    <row r="1055">
      <c r="A1055" s="427" t="s">
        <v>6912</v>
      </c>
      <c r="B1055" s="427" t="s">
        <v>6743</v>
      </c>
      <c r="C1055" s="427" t="s">
        <v>6913</v>
      </c>
      <c r="D1055" s="226" t="s">
        <v>6719</v>
      </c>
      <c r="E1055" s="226" t="s">
        <v>84</v>
      </c>
      <c r="F1055" s="226">
        <v>5800.0</v>
      </c>
      <c r="G1055" s="226" t="s">
        <v>1859</v>
      </c>
      <c r="H1055" s="226" t="s">
        <v>2106</v>
      </c>
      <c r="I1055" s="226" t="s">
        <v>6720</v>
      </c>
      <c r="J1055" s="428">
        <v>1800.0</v>
      </c>
      <c r="K1055" s="428">
        <v>2400.0</v>
      </c>
      <c r="L1055" s="428">
        <v>3200.0</v>
      </c>
      <c r="M1055" s="226" t="s">
        <v>6915</v>
      </c>
      <c r="N1055" s="375"/>
      <c r="O1055" s="375"/>
      <c r="P1055" s="226" t="s">
        <v>2083</v>
      </c>
      <c r="Q1055" s="428" t="s">
        <v>306</v>
      </c>
      <c r="R1055" s="439"/>
      <c r="S1055" s="413"/>
      <c r="T1055" s="225"/>
      <c r="U1055" s="225"/>
      <c r="V1055" s="225"/>
      <c r="W1055" s="225"/>
      <c r="X1055" s="225"/>
      <c r="Y1055" s="225"/>
      <c r="Z1055" s="225"/>
    </row>
    <row r="1056">
      <c r="A1056" s="427" t="s">
        <v>6920</v>
      </c>
      <c r="B1056" s="427" t="s">
        <v>6743</v>
      </c>
      <c r="C1056" s="427" t="s">
        <v>6921</v>
      </c>
      <c r="D1056" s="226" t="s">
        <v>6719</v>
      </c>
      <c r="E1056" s="226" t="s">
        <v>84</v>
      </c>
      <c r="F1056" s="226">
        <v>5800.0</v>
      </c>
      <c r="G1056" s="226" t="s">
        <v>1859</v>
      </c>
      <c r="H1056" s="226" t="s">
        <v>2106</v>
      </c>
      <c r="I1056" s="226" t="s">
        <v>6720</v>
      </c>
      <c r="J1056" s="428">
        <v>38.0</v>
      </c>
      <c r="K1056" s="428">
        <v>44.0</v>
      </c>
      <c r="L1056" s="428">
        <v>50.0</v>
      </c>
      <c r="M1056" s="226" t="s">
        <v>6922</v>
      </c>
      <c r="N1056" s="226" t="s">
        <v>6923</v>
      </c>
      <c r="O1056" s="226">
        <v>336.0</v>
      </c>
      <c r="P1056" s="226" t="s">
        <v>2083</v>
      </c>
      <c r="Q1056" s="428" t="s">
        <v>306</v>
      </c>
      <c r="R1056" s="439"/>
      <c r="S1056" s="413"/>
      <c r="T1056" s="225"/>
      <c r="U1056" s="225"/>
      <c r="V1056" s="225"/>
      <c r="W1056" s="225"/>
      <c r="X1056" s="225"/>
      <c r="Y1056" s="225"/>
      <c r="Z1056" s="225"/>
    </row>
    <row r="1057">
      <c r="A1057" s="427" t="s">
        <v>6924</v>
      </c>
      <c r="B1057" s="427" t="s">
        <v>6743</v>
      </c>
      <c r="C1057" s="427" t="s">
        <v>6925</v>
      </c>
      <c r="D1057" s="226" t="s">
        <v>6719</v>
      </c>
      <c r="E1057" s="226" t="s">
        <v>84</v>
      </c>
      <c r="F1057" s="226">
        <v>5800.0</v>
      </c>
      <c r="G1057" s="226" t="s">
        <v>1859</v>
      </c>
      <c r="H1057" s="226" t="s">
        <v>2106</v>
      </c>
      <c r="I1057" s="226" t="s">
        <v>6720</v>
      </c>
      <c r="J1057" s="428">
        <v>21.0</v>
      </c>
      <c r="K1057" s="428">
        <v>25.0</v>
      </c>
      <c r="L1057" s="428">
        <v>29.0</v>
      </c>
      <c r="M1057" s="226" t="s">
        <v>6926</v>
      </c>
      <c r="N1057" s="226" t="s">
        <v>6927</v>
      </c>
      <c r="O1057" s="226">
        <v>336.0</v>
      </c>
      <c r="P1057" s="226" t="s">
        <v>2083</v>
      </c>
      <c r="Q1057" s="428" t="s">
        <v>306</v>
      </c>
      <c r="R1057" s="439"/>
      <c r="S1057" s="413"/>
      <c r="T1057" s="225"/>
      <c r="U1057" s="225"/>
      <c r="V1057" s="225"/>
      <c r="W1057" s="225"/>
      <c r="X1057" s="225"/>
      <c r="Y1057" s="225"/>
      <c r="Z1057" s="225"/>
    </row>
    <row r="1058">
      <c r="A1058" s="427" t="s">
        <v>6929</v>
      </c>
      <c r="B1058" s="427" t="s">
        <v>6743</v>
      </c>
      <c r="C1058" s="427" t="s">
        <v>6930</v>
      </c>
      <c r="D1058" s="226" t="s">
        <v>6719</v>
      </c>
      <c r="E1058" s="226" t="s">
        <v>84</v>
      </c>
      <c r="F1058" s="226">
        <v>5800.0</v>
      </c>
      <c r="G1058" s="226" t="s">
        <v>1859</v>
      </c>
      <c r="H1058" s="226" t="s">
        <v>2106</v>
      </c>
      <c r="I1058" s="226" t="s">
        <v>6720</v>
      </c>
      <c r="J1058" s="428">
        <v>105.0</v>
      </c>
      <c r="K1058" s="428">
        <v>125.0</v>
      </c>
      <c r="L1058" s="428">
        <v>145.0</v>
      </c>
      <c r="M1058" s="226" t="s">
        <v>6931</v>
      </c>
      <c r="N1058" s="226" t="s">
        <v>6932</v>
      </c>
      <c r="O1058" s="226">
        <v>336.0</v>
      </c>
      <c r="P1058" s="226" t="s">
        <v>2083</v>
      </c>
      <c r="Q1058" s="428" t="s">
        <v>306</v>
      </c>
      <c r="R1058" s="439"/>
      <c r="S1058" s="413"/>
      <c r="T1058" s="225"/>
      <c r="U1058" s="225"/>
      <c r="V1058" s="225"/>
      <c r="W1058" s="225"/>
      <c r="X1058" s="225"/>
      <c r="Y1058" s="225"/>
      <c r="Z1058" s="225"/>
    </row>
    <row r="1059">
      <c r="A1059" s="427" t="s">
        <v>6934</v>
      </c>
      <c r="B1059" s="427" t="s">
        <v>6784</v>
      </c>
      <c r="C1059" s="427" t="s">
        <v>6935</v>
      </c>
      <c r="D1059" s="226" t="s">
        <v>2764</v>
      </c>
      <c r="E1059" s="226" t="s">
        <v>84</v>
      </c>
      <c r="F1059" s="226">
        <v>5800.0</v>
      </c>
      <c r="G1059" s="226" t="s">
        <v>1859</v>
      </c>
      <c r="H1059" s="226" t="s">
        <v>2106</v>
      </c>
      <c r="I1059" s="226" t="s">
        <v>2333</v>
      </c>
      <c r="J1059" s="428">
        <v>12.0</v>
      </c>
      <c r="K1059" s="428">
        <v>16.0</v>
      </c>
      <c r="L1059" s="428">
        <v>22.0</v>
      </c>
      <c r="M1059" s="226" t="s">
        <v>6936</v>
      </c>
      <c r="N1059" s="226" t="s">
        <v>6937</v>
      </c>
      <c r="O1059" s="375"/>
      <c r="P1059" s="226" t="s">
        <v>2083</v>
      </c>
      <c r="Q1059" s="428" t="s">
        <v>463</v>
      </c>
      <c r="R1059" s="428" t="s">
        <v>6938</v>
      </c>
      <c r="S1059" s="413"/>
      <c r="T1059" s="225"/>
      <c r="U1059" s="225"/>
      <c r="V1059" s="225"/>
      <c r="W1059" s="225"/>
      <c r="X1059" s="225"/>
      <c r="Y1059" s="225"/>
      <c r="Z1059" s="225"/>
    </row>
    <row r="1060">
      <c r="A1060" s="427" t="s">
        <v>6939</v>
      </c>
      <c r="B1060" s="427" t="s">
        <v>6784</v>
      </c>
      <c r="C1060" s="427" t="s">
        <v>6940</v>
      </c>
      <c r="D1060" s="226" t="s">
        <v>2764</v>
      </c>
      <c r="E1060" s="226" t="s">
        <v>84</v>
      </c>
      <c r="F1060" s="226">
        <v>5800.0</v>
      </c>
      <c r="G1060" s="226" t="s">
        <v>1859</v>
      </c>
      <c r="H1060" s="226" t="s">
        <v>2106</v>
      </c>
      <c r="I1060" s="226" t="s">
        <v>2333</v>
      </c>
      <c r="J1060" s="428">
        <v>18.0</v>
      </c>
      <c r="K1060" s="428">
        <v>24.0</v>
      </c>
      <c r="L1060" s="428">
        <v>32.0</v>
      </c>
      <c r="M1060" s="226" t="s">
        <v>6941</v>
      </c>
      <c r="N1060" s="226" t="s">
        <v>6937</v>
      </c>
      <c r="O1060" s="375"/>
      <c r="P1060" s="226" t="s">
        <v>2083</v>
      </c>
      <c r="Q1060" s="428" t="s">
        <v>463</v>
      </c>
      <c r="R1060" s="428" t="s">
        <v>6938</v>
      </c>
      <c r="S1060" s="413"/>
      <c r="T1060" s="225"/>
      <c r="U1060" s="225"/>
      <c r="V1060" s="225"/>
      <c r="W1060" s="225"/>
      <c r="X1060" s="225"/>
      <c r="Y1060" s="225"/>
      <c r="Z1060" s="225"/>
    </row>
    <row r="1061">
      <c r="A1061" s="427" t="s">
        <v>6943</v>
      </c>
      <c r="B1061" s="427" t="s">
        <v>6784</v>
      </c>
      <c r="C1061" s="427" t="s">
        <v>6944</v>
      </c>
      <c r="D1061" s="226" t="s">
        <v>2764</v>
      </c>
      <c r="E1061" s="226" t="s">
        <v>84</v>
      </c>
      <c r="F1061" s="226">
        <v>5800.0</v>
      </c>
      <c r="G1061" s="226" t="s">
        <v>1859</v>
      </c>
      <c r="H1061" s="226" t="s">
        <v>2106</v>
      </c>
      <c r="I1061" s="226" t="s">
        <v>2333</v>
      </c>
      <c r="J1061" s="428">
        <v>28.0</v>
      </c>
      <c r="K1061" s="428">
        <v>36.0</v>
      </c>
      <c r="L1061" s="428">
        <v>48.0</v>
      </c>
      <c r="M1061" s="226" t="s">
        <v>6945</v>
      </c>
      <c r="N1061" s="226" t="s">
        <v>6937</v>
      </c>
      <c r="O1061" s="375"/>
      <c r="P1061" s="226" t="s">
        <v>2083</v>
      </c>
      <c r="Q1061" s="428" t="s">
        <v>463</v>
      </c>
      <c r="R1061" s="428" t="s">
        <v>6938</v>
      </c>
      <c r="S1061" s="413"/>
      <c r="T1061" s="225"/>
      <c r="U1061" s="225"/>
      <c r="V1061" s="225"/>
      <c r="W1061" s="225"/>
      <c r="X1061" s="225"/>
      <c r="Y1061" s="225"/>
      <c r="Z1061" s="225"/>
    </row>
    <row r="1062">
      <c r="A1062" s="427" t="s">
        <v>6947</v>
      </c>
      <c r="B1062" s="427" t="s">
        <v>6784</v>
      </c>
      <c r="C1062" s="427" t="s">
        <v>6948</v>
      </c>
      <c r="D1062" s="226" t="s">
        <v>6719</v>
      </c>
      <c r="E1062" s="226" t="s">
        <v>84</v>
      </c>
      <c r="F1062" s="226">
        <v>5800.0</v>
      </c>
      <c r="G1062" s="226" t="s">
        <v>1859</v>
      </c>
      <c r="H1062" s="226" t="s">
        <v>2106</v>
      </c>
      <c r="I1062" s="226" t="s">
        <v>6720</v>
      </c>
      <c r="J1062" s="428">
        <v>17.0</v>
      </c>
      <c r="K1062" s="428">
        <v>20.0</v>
      </c>
      <c r="L1062" s="428">
        <v>23.0</v>
      </c>
      <c r="M1062" s="226" t="s">
        <v>6949</v>
      </c>
      <c r="N1062" s="226" t="s">
        <v>6950</v>
      </c>
      <c r="O1062" s="226">
        <v>48.0</v>
      </c>
      <c r="P1062" s="226" t="s">
        <v>2083</v>
      </c>
      <c r="Q1062" s="428" t="s">
        <v>306</v>
      </c>
      <c r="R1062" s="439"/>
      <c r="S1062" s="413"/>
      <c r="T1062" s="225"/>
      <c r="U1062" s="225"/>
      <c r="V1062" s="225"/>
      <c r="W1062" s="225"/>
      <c r="X1062" s="225"/>
      <c r="Y1062" s="225"/>
      <c r="Z1062" s="225"/>
    </row>
    <row r="1063">
      <c r="A1063" s="427" t="s">
        <v>6951</v>
      </c>
      <c r="B1063" s="427" t="s">
        <v>6784</v>
      </c>
      <c r="C1063" s="427" t="s">
        <v>6952</v>
      </c>
      <c r="D1063" s="226" t="s">
        <v>6719</v>
      </c>
      <c r="E1063" s="226" t="s">
        <v>84</v>
      </c>
      <c r="F1063" s="226">
        <v>5800.0</v>
      </c>
      <c r="G1063" s="226" t="s">
        <v>1859</v>
      </c>
      <c r="H1063" s="226" t="s">
        <v>2106</v>
      </c>
      <c r="I1063" s="226" t="s">
        <v>6720</v>
      </c>
      <c r="J1063" s="428">
        <v>13.0</v>
      </c>
      <c r="K1063" s="428">
        <v>15.0</v>
      </c>
      <c r="L1063" s="428">
        <v>17.0</v>
      </c>
      <c r="M1063" s="226" t="s">
        <v>6954</v>
      </c>
      <c r="N1063" s="226" t="s">
        <v>6956</v>
      </c>
      <c r="O1063" s="226">
        <v>48.0</v>
      </c>
      <c r="P1063" s="226" t="s">
        <v>2083</v>
      </c>
      <c r="Q1063" s="428" t="s">
        <v>306</v>
      </c>
      <c r="R1063" s="439"/>
      <c r="S1063" s="413"/>
      <c r="T1063" s="225"/>
      <c r="U1063" s="225"/>
      <c r="V1063" s="225"/>
      <c r="W1063" s="225"/>
      <c r="X1063" s="225"/>
      <c r="Y1063" s="225"/>
      <c r="Z1063" s="225"/>
    </row>
    <row r="1064">
      <c r="A1064" s="427" t="s">
        <v>6957</v>
      </c>
      <c r="B1064" s="427" t="s">
        <v>6784</v>
      </c>
      <c r="C1064" s="427" t="s">
        <v>6958</v>
      </c>
      <c r="D1064" s="226" t="s">
        <v>6719</v>
      </c>
      <c r="E1064" s="226" t="s">
        <v>84</v>
      </c>
      <c r="F1064" s="226">
        <v>5800.0</v>
      </c>
      <c r="G1064" s="226" t="s">
        <v>1859</v>
      </c>
      <c r="H1064" s="226" t="s">
        <v>2106</v>
      </c>
      <c r="I1064" s="226" t="s">
        <v>6720</v>
      </c>
      <c r="J1064" s="428">
        <v>7.0</v>
      </c>
      <c r="K1064" s="428">
        <v>8.0</v>
      </c>
      <c r="L1064" s="428">
        <v>9.0</v>
      </c>
      <c r="M1064" s="226" t="s">
        <v>6962</v>
      </c>
      <c r="N1064" s="226" t="s">
        <v>6963</v>
      </c>
      <c r="O1064" s="226">
        <v>48.0</v>
      </c>
      <c r="P1064" s="226" t="s">
        <v>2083</v>
      </c>
      <c r="Q1064" s="428" t="s">
        <v>306</v>
      </c>
      <c r="R1064" s="439"/>
      <c r="S1064" s="413"/>
      <c r="T1064" s="225"/>
      <c r="U1064" s="225"/>
      <c r="V1064" s="225"/>
      <c r="W1064" s="225"/>
      <c r="X1064" s="225"/>
      <c r="Y1064" s="225"/>
      <c r="Z1064" s="225"/>
    </row>
    <row r="1065">
      <c r="A1065" s="427" t="s">
        <v>6965</v>
      </c>
      <c r="B1065" s="427" t="s">
        <v>6784</v>
      </c>
      <c r="C1065" s="427" t="s">
        <v>6966</v>
      </c>
      <c r="D1065" s="226" t="s">
        <v>6719</v>
      </c>
      <c r="E1065" s="226" t="s">
        <v>84</v>
      </c>
      <c r="F1065" s="226">
        <v>5800.0</v>
      </c>
      <c r="G1065" s="226" t="s">
        <v>1859</v>
      </c>
      <c r="H1065" s="226" t="s">
        <v>2106</v>
      </c>
      <c r="I1065" s="226" t="s">
        <v>6720</v>
      </c>
      <c r="J1065" s="428">
        <v>10.0</v>
      </c>
      <c r="K1065" s="428">
        <v>12.0</v>
      </c>
      <c r="L1065" s="428">
        <v>14.0</v>
      </c>
      <c r="M1065" s="226" t="s">
        <v>6967</v>
      </c>
      <c r="N1065" s="226" t="s">
        <v>6968</v>
      </c>
      <c r="O1065" s="226">
        <v>48.0</v>
      </c>
      <c r="P1065" s="226" t="s">
        <v>2083</v>
      </c>
      <c r="Q1065" s="428" t="s">
        <v>306</v>
      </c>
      <c r="R1065" s="439"/>
      <c r="S1065" s="413"/>
      <c r="T1065" s="225"/>
      <c r="U1065" s="225"/>
      <c r="V1065" s="225"/>
      <c r="W1065" s="225"/>
      <c r="X1065" s="225"/>
      <c r="Y1065" s="225"/>
      <c r="Z1065" s="225"/>
    </row>
    <row r="1066">
      <c r="A1066" s="427" t="s">
        <v>6969</v>
      </c>
      <c r="B1066" s="427" t="s">
        <v>6784</v>
      </c>
      <c r="C1066" s="427" t="s">
        <v>6970</v>
      </c>
      <c r="D1066" s="226" t="s">
        <v>2764</v>
      </c>
      <c r="E1066" s="226" t="s">
        <v>84</v>
      </c>
      <c r="F1066" s="226">
        <v>5800.0</v>
      </c>
      <c r="G1066" s="226" t="s">
        <v>1859</v>
      </c>
      <c r="H1066" s="226" t="s">
        <v>2106</v>
      </c>
      <c r="I1066" s="226" t="s">
        <v>2333</v>
      </c>
      <c r="J1066" s="428">
        <v>45.0</v>
      </c>
      <c r="K1066" s="428">
        <v>65.0</v>
      </c>
      <c r="L1066" s="428">
        <v>90.0</v>
      </c>
      <c r="M1066" s="226" t="s">
        <v>6971</v>
      </c>
      <c r="N1066" s="226" t="s">
        <v>6973</v>
      </c>
      <c r="O1066" s="375"/>
      <c r="P1066" s="226" t="s">
        <v>2083</v>
      </c>
      <c r="Q1066" s="428" t="s">
        <v>463</v>
      </c>
      <c r="R1066" s="428" t="s">
        <v>6974</v>
      </c>
      <c r="S1066" s="413"/>
      <c r="T1066" s="225"/>
      <c r="U1066" s="225"/>
      <c r="V1066" s="225"/>
      <c r="W1066" s="225"/>
      <c r="X1066" s="225"/>
      <c r="Y1066" s="225"/>
      <c r="Z1066" s="225"/>
    </row>
    <row r="1067">
      <c r="A1067" s="427" t="s">
        <v>6975</v>
      </c>
      <c r="B1067" s="427" t="s">
        <v>6784</v>
      </c>
      <c r="C1067" s="427" t="s">
        <v>6976</v>
      </c>
      <c r="D1067" s="226" t="s">
        <v>2764</v>
      </c>
      <c r="E1067" s="226" t="s">
        <v>84</v>
      </c>
      <c r="F1067" s="226">
        <v>5800.0</v>
      </c>
      <c r="G1067" s="226" t="s">
        <v>1859</v>
      </c>
      <c r="H1067" s="226" t="s">
        <v>2106</v>
      </c>
      <c r="I1067" s="226" t="s">
        <v>2333</v>
      </c>
      <c r="J1067" s="428">
        <v>75.0</v>
      </c>
      <c r="K1067" s="428">
        <v>105.0</v>
      </c>
      <c r="L1067" s="428">
        <v>145.0</v>
      </c>
      <c r="M1067" s="226" t="s">
        <v>6977</v>
      </c>
      <c r="N1067" s="226" t="s">
        <v>6973</v>
      </c>
      <c r="O1067" s="375"/>
      <c r="P1067" s="226" t="s">
        <v>2083</v>
      </c>
      <c r="Q1067" s="428" t="s">
        <v>463</v>
      </c>
      <c r="R1067" s="428" t="s">
        <v>6974</v>
      </c>
      <c r="S1067" s="413"/>
      <c r="T1067" s="225"/>
      <c r="U1067" s="225"/>
      <c r="V1067" s="225"/>
      <c r="W1067" s="225"/>
      <c r="X1067" s="225"/>
      <c r="Y1067" s="225"/>
      <c r="Z1067" s="225"/>
    </row>
    <row r="1068">
      <c r="A1068" s="427" t="s">
        <v>6979</v>
      </c>
      <c r="B1068" s="427" t="s">
        <v>6784</v>
      </c>
      <c r="C1068" s="427" t="s">
        <v>6980</v>
      </c>
      <c r="D1068" s="226" t="s">
        <v>2764</v>
      </c>
      <c r="E1068" s="226" t="s">
        <v>84</v>
      </c>
      <c r="F1068" s="226">
        <v>5800.0</v>
      </c>
      <c r="G1068" s="226" t="s">
        <v>1859</v>
      </c>
      <c r="H1068" s="226" t="s">
        <v>2106</v>
      </c>
      <c r="I1068" s="226" t="s">
        <v>2333</v>
      </c>
      <c r="J1068" s="428">
        <v>125.0</v>
      </c>
      <c r="K1068" s="428">
        <v>175.0</v>
      </c>
      <c r="L1068" s="428">
        <v>245.0</v>
      </c>
      <c r="M1068" s="226" t="s">
        <v>6981</v>
      </c>
      <c r="N1068" s="226" t="s">
        <v>6973</v>
      </c>
      <c r="O1068" s="375"/>
      <c r="P1068" s="226" t="s">
        <v>2083</v>
      </c>
      <c r="Q1068" s="428" t="s">
        <v>463</v>
      </c>
      <c r="R1068" s="428" t="s">
        <v>6974</v>
      </c>
      <c r="S1068" s="413"/>
      <c r="T1068" s="225"/>
      <c r="U1068" s="225"/>
      <c r="V1068" s="225"/>
      <c r="W1068" s="225"/>
      <c r="X1068" s="225"/>
      <c r="Y1068" s="225"/>
      <c r="Z1068" s="225"/>
    </row>
    <row r="1069">
      <c r="A1069" s="427" t="s">
        <v>6983</v>
      </c>
      <c r="B1069" s="427" t="s">
        <v>6784</v>
      </c>
      <c r="C1069" s="427" t="s">
        <v>6985</v>
      </c>
      <c r="D1069" s="226" t="s">
        <v>6719</v>
      </c>
      <c r="E1069" s="226" t="s">
        <v>84</v>
      </c>
      <c r="F1069" s="226">
        <v>5800.0</v>
      </c>
      <c r="G1069" s="226" t="s">
        <v>1859</v>
      </c>
      <c r="H1069" s="226" t="s">
        <v>2106</v>
      </c>
      <c r="I1069" s="226" t="s">
        <v>6720</v>
      </c>
      <c r="J1069" s="428">
        <v>26.0</v>
      </c>
      <c r="K1069" s="428">
        <v>30.0</v>
      </c>
      <c r="L1069" s="428">
        <v>34.0</v>
      </c>
      <c r="M1069" s="226" t="s">
        <v>6987</v>
      </c>
      <c r="N1069" s="226" t="s">
        <v>6988</v>
      </c>
      <c r="O1069" s="226">
        <v>48.0</v>
      </c>
      <c r="P1069" s="226" t="s">
        <v>2083</v>
      </c>
      <c r="Q1069" s="428" t="s">
        <v>306</v>
      </c>
      <c r="R1069" s="439"/>
      <c r="S1069" s="413"/>
      <c r="T1069" s="225"/>
      <c r="U1069" s="225"/>
      <c r="V1069" s="225"/>
      <c r="W1069" s="225"/>
      <c r="X1069" s="225"/>
      <c r="Y1069" s="225"/>
      <c r="Z1069" s="225"/>
    </row>
    <row r="1070">
      <c r="A1070" s="427" t="s">
        <v>6989</v>
      </c>
      <c r="B1070" s="427" t="s">
        <v>6816</v>
      </c>
      <c r="C1070" s="427" t="s">
        <v>6990</v>
      </c>
      <c r="D1070" s="226" t="s">
        <v>6719</v>
      </c>
      <c r="E1070" s="226" t="s">
        <v>84</v>
      </c>
      <c r="F1070" s="226">
        <v>5800.0</v>
      </c>
      <c r="G1070" s="226" t="s">
        <v>1859</v>
      </c>
      <c r="H1070" s="226" t="s">
        <v>2106</v>
      </c>
      <c r="I1070" s="226" t="s">
        <v>6720</v>
      </c>
      <c r="J1070" s="428">
        <v>105.0</v>
      </c>
      <c r="K1070" s="428">
        <v>125.0</v>
      </c>
      <c r="L1070" s="428">
        <v>145.0</v>
      </c>
      <c r="M1070" s="226" t="s">
        <v>6992</v>
      </c>
      <c r="N1070" s="226" t="s">
        <v>6993</v>
      </c>
      <c r="O1070" s="226">
        <v>168.0</v>
      </c>
      <c r="P1070" s="226" t="s">
        <v>2083</v>
      </c>
      <c r="Q1070" s="428" t="s">
        <v>306</v>
      </c>
      <c r="R1070" s="439"/>
      <c r="S1070" s="413"/>
      <c r="T1070" s="225"/>
      <c r="U1070" s="225"/>
      <c r="V1070" s="225"/>
      <c r="W1070" s="225"/>
      <c r="X1070" s="225"/>
      <c r="Y1070" s="225"/>
      <c r="Z1070" s="225"/>
    </row>
    <row r="1071">
      <c r="A1071" s="427" t="s">
        <v>6994</v>
      </c>
      <c r="B1071" s="427" t="s">
        <v>6816</v>
      </c>
      <c r="C1071" s="427" t="s">
        <v>6995</v>
      </c>
      <c r="D1071" s="226" t="s">
        <v>6719</v>
      </c>
      <c r="E1071" s="226" t="s">
        <v>84</v>
      </c>
      <c r="F1071" s="226">
        <v>5800.0</v>
      </c>
      <c r="G1071" s="226" t="s">
        <v>1859</v>
      </c>
      <c r="H1071" s="226" t="s">
        <v>2106</v>
      </c>
      <c r="I1071" s="226" t="s">
        <v>6720</v>
      </c>
      <c r="J1071" s="428">
        <v>130.0</v>
      </c>
      <c r="K1071" s="428">
        <v>150.0</v>
      </c>
      <c r="L1071" s="428">
        <v>170.0</v>
      </c>
      <c r="M1071" s="226" t="s">
        <v>6996</v>
      </c>
      <c r="N1071" s="226" t="s">
        <v>6997</v>
      </c>
      <c r="O1071" s="226">
        <v>168.0</v>
      </c>
      <c r="P1071" s="226" t="s">
        <v>2083</v>
      </c>
      <c r="Q1071" s="428" t="s">
        <v>306</v>
      </c>
      <c r="R1071" s="439"/>
      <c r="S1071" s="413"/>
      <c r="T1071" s="225"/>
      <c r="U1071" s="225"/>
      <c r="V1071" s="225"/>
      <c r="W1071" s="225"/>
      <c r="X1071" s="225"/>
      <c r="Y1071" s="225"/>
      <c r="Z1071" s="225"/>
    </row>
    <row r="1072">
      <c r="A1072" s="427" t="s">
        <v>6999</v>
      </c>
      <c r="B1072" s="427" t="s">
        <v>6816</v>
      </c>
      <c r="C1072" s="427" t="s">
        <v>7000</v>
      </c>
      <c r="D1072" s="226" t="s">
        <v>6719</v>
      </c>
      <c r="E1072" s="226" t="s">
        <v>84</v>
      </c>
      <c r="F1072" s="226">
        <v>5800.0</v>
      </c>
      <c r="G1072" s="226" t="s">
        <v>1859</v>
      </c>
      <c r="H1072" s="226" t="s">
        <v>2106</v>
      </c>
      <c r="I1072" s="226" t="s">
        <v>6720</v>
      </c>
      <c r="J1072" s="428">
        <v>1275.0</v>
      </c>
      <c r="K1072" s="428">
        <v>1500.0</v>
      </c>
      <c r="L1072" s="428">
        <v>1725.0</v>
      </c>
      <c r="M1072" s="226" t="s">
        <v>7001</v>
      </c>
      <c r="N1072" s="226" t="s">
        <v>7002</v>
      </c>
      <c r="O1072" s="226">
        <v>672.0</v>
      </c>
      <c r="P1072" s="226" t="s">
        <v>2083</v>
      </c>
      <c r="Q1072" s="428" t="s">
        <v>306</v>
      </c>
      <c r="R1072" s="439"/>
      <c r="S1072" s="413"/>
      <c r="T1072" s="225"/>
      <c r="U1072" s="225"/>
      <c r="V1072" s="225"/>
      <c r="W1072" s="225"/>
      <c r="X1072" s="225"/>
      <c r="Y1072" s="225"/>
      <c r="Z1072" s="225"/>
    </row>
    <row r="1073">
      <c r="A1073" s="427" t="s">
        <v>7003</v>
      </c>
      <c r="B1073" s="427" t="s">
        <v>6816</v>
      </c>
      <c r="C1073" s="427" t="s">
        <v>7004</v>
      </c>
      <c r="D1073" s="226" t="s">
        <v>6719</v>
      </c>
      <c r="E1073" s="226" t="s">
        <v>84</v>
      </c>
      <c r="F1073" s="226">
        <v>5800.0</v>
      </c>
      <c r="G1073" s="226" t="s">
        <v>1859</v>
      </c>
      <c r="H1073" s="226" t="s">
        <v>2106</v>
      </c>
      <c r="I1073" s="226" t="s">
        <v>6720</v>
      </c>
      <c r="J1073" s="428">
        <v>26.0</v>
      </c>
      <c r="K1073" s="428">
        <v>30.0</v>
      </c>
      <c r="L1073" s="428">
        <v>34.0</v>
      </c>
      <c r="M1073" s="226" t="s">
        <v>7005</v>
      </c>
      <c r="N1073" s="226" t="s">
        <v>7007</v>
      </c>
      <c r="O1073" s="226">
        <v>168.0</v>
      </c>
      <c r="P1073" s="226" t="s">
        <v>2083</v>
      </c>
      <c r="Q1073" s="428" t="s">
        <v>306</v>
      </c>
      <c r="R1073" s="439"/>
      <c r="S1073" s="413"/>
      <c r="T1073" s="225"/>
      <c r="U1073" s="225"/>
      <c r="V1073" s="225"/>
      <c r="W1073" s="225"/>
      <c r="X1073" s="225"/>
      <c r="Y1073" s="225"/>
      <c r="Z1073" s="225"/>
    </row>
    <row r="1074">
      <c r="A1074" s="427" t="s">
        <v>7008</v>
      </c>
      <c r="B1074" s="427" t="s">
        <v>6816</v>
      </c>
      <c r="C1074" s="427" t="s">
        <v>7009</v>
      </c>
      <c r="D1074" s="226" t="s">
        <v>6719</v>
      </c>
      <c r="E1074" s="226" t="s">
        <v>84</v>
      </c>
      <c r="F1074" s="226">
        <v>5800.0</v>
      </c>
      <c r="G1074" s="226" t="s">
        <v>1859</v>
      </c>
      <c r="H1074" s="226" t="s">
        <v>2106</v>
      </c>
      <c r="I1074" s="226" t="s">
        <v>6720</v>
      </c>
      <c r="J1074" s="428">
        <v>170.0</v>
      </c>
      <c r="K1074" s="428">
        <v>200.0</v>
      </c>
      <c r="L1074" s="428">
        <v>230.0</v>
      </c>
      <c r="M1074" s="226" t="s">
        <v>7011</v>
      </c>
      <c r="N1074" s="226" t="s">
        <v>7013</v>
      </c>
      <c r="O1074" s="226">
        <v>168.0</v>
      </c>
      <c r="P1074" s="226" t="s">
        <v>2083</v>
      </c>
      <c r="Q1074" s="428" t="s">
        <v>306</v>
      </c>
      <c r="R1074" s="439"/>
      <c r="S1074" s="413"/>
      <c r="T1074" s="225"/>
      <c r="U1074" s="225"/>
      <c r="V1074" s="225"/>
      <c r="W1074" s="225"/>
      <c r="X1074" s="225"/>
      <c r="Y1074" s="225"/>
      <c r="Z1074" s="225"/>
    </row>
    <row r="1075">
      <c r="A1075" s="427" t="s">
        <v>7014</v>
      </c>
      <c r="B1075" s="427" t="s">
        <v>6816</v>
      </c>
      <c r="C1075" s="427" t="s">
        <v>7015</v>
      </c>
      <c r="D1075" s="226" t="s">
        <v>2381</v>
      </c>
      <c r="E1075" s="226" t="s">
        <v>2084</v>
      </c>
      <c r="F1075" s="226">
        <v>5800.0</v>
      </c>
      <c r="G1075" s="226" t="s">
        <v>1859</v>
      </c>
      <c r="H1075" s="226" t="s">
        <v>2106</v>
      </c>
      <c r="I1075" s="226" t="s">
        <v>2333</v>
      </c>
      <c r="J1075" s="428">
        <v>4500.0</v>
      </c>
      <c r="K1075" s="428">
        <v>6500.0</v>
      </c>
      <c r="L1075" s="428">
        <v>9500.0</v>
      </c>
      <c r="M1075" s="226" t="s">
        <v>7017</v>
      </c>
      <c r="N1075" s="375"/>
      <c r="O1075" s="375"/>
      <c r="P1075" s="226" t="s">
        <v>2083</v>
      </c>
      <c r="Q1075" s="428" t="s">
        <v>222</v>
      </c>
      <c r="R1075" s="439"/>
      <c r="S1075" s="413"/>
      <c r="T1075" s="225"/>
      <c r="U1075" s="225"/>
      <c r="V1075" s="225"/>
      <c r="W1075" s="225"/>
      <c r="X1075" s="225"/>
      <c r="Y1075" s="225"/>
      <c r="Z1075" s="225"/>
    </row>
    <row r="1076">
      <c r="A1076" s="427" t="s">
        <v>7018</v>
      </c>
      <c r="B1076" s="427" t="s">
        <v>6816</v>
      </c>
      <c r="C1076" s="427" t="s">
        <v>7019</v>
      </c>
      <c r="D1076" s="226" t="s">
        <v>6719</v>
      </c>
      <c r="E1076" s="226" t="s">
        <v>84</v>
      </c>
      <c r="F1076" s="226">
        <v>5800.0</v>
      </c>
      <c r="G1076" s="226" t="s">
        <v>1859</v>
      </c>
      <c r="H1076" s="226" t="s">
        <v>2106</v>
      </c>
      <c r="I1076" s="226" t="s">
        <v>6720</v>
      </c>
      <c r="J1076" s="428">
        <v>50.0</v>
      </c>
      <c r="K1076" s="428">
        <v>60.0</v>
      </c>
      <c r="L1076" s="428">
        <v>70.0</v>
      </c>
      <c r="M1076" s="226" t="s">
        <v>7020</v>
      </c>
      <c r="N1076" s="226" t="s">
        <v>7021</v>
      </c>
      <c r="O1076" s="226">
        <v>168.0</v>
      </c>
      <c r="P1076" s="226" t="s">
        <v>2083</v>
      </c>
      <c r="Q1076" s="428" t="s">
        <v>306</v>
      </c>
      <c r="R1076" s="439"/>
      <c r="S1076" s="413"/>
      <c r="T1076" s="225"/>
      <c r="U1076" s="225"/>
      <c r="V1076" s="225"/>
      <c r="W1076" s="225"/>
      <c r="X1076" s="225"/>
      <c r="Y1076" s="225"/>
      <c r="Z1076" s="225"/>
    </row>
    <row r="1077">
      <c r="A1077" s="427" t="s">
        <v>2273</v>
      </c>
      <c r="B1077" s="427" t="s">
        <v>1055</v>
      </c>
      <c r="C1077" s="427" t="s">
        <v>7022</v>
      </c>
      <c r="D1077" s="226" t="s">
        <v>6719</v>
      </c>
      <c r="E1077" s="226" t="s">
        <v>84</v>
      </c>
      <c r="F1077" s="226">
        <v>5800.0</v>
      </c>
      <c r="G1077" s="226" t="s">
        <v>1859</v>
      </c>
      <c r="H1077" s="226" t="s">
        <v>2106</v>
      </c>
      <c r="I1077" s="226" t="s">
        <v>6720</v>
      </c>
      <c r="J1077" s="428">
        <v>300.0</v>
      </c>
      <c r="K1077" s="428">
        <v>350.0</v>
      </c>
      <c r="L1077" s="428">
        <v>400.0</v>
      </c>
      <c r="M1077" s="226" t="s">
        <v>7024</v>
      </c>
      <c r="N1077" s="226" t="s">
        <v>7025</v>
      </c>
      <c r="O1077" s="226">
        <v>168.0</v>
      </c>
      <c r="P1077" s="226" t="s">
        <v>2083</v>
      </c>
      <c r="Q1077" s="428" t="s">
        <v>306</v>
      </c>
      <c r="R1077" s="439"/>
      <c r="S1077" s="413"/>
      <c r="T1077" s="225"/>
      <c r="U1077" s="225"/>
      <c r="V1077" s="225"/>
      <c r="W1077" s="225"/>
      <c r="X1077" s="225"/>
      <c r="Y1077" s="225"/>
      <c r="Z1077" s="225"/>
    </row>
    <row r="1078">
      <c r="A1078" s="427" t="s">
        <v>7026</v>
      </c>
      <c r="B1078" s="427" t="s">
        <v>1055</v>
      </c>
      <c r="C1078" s="427" t="s">
        <v>7028</v>
      </c>
      <c r="D1078" s="226" t="s">
        <v>2381</v>
      </c>
      <c r="E1078" s="226" t="s">
        <v>2084</v>
      </c>
      <c r="F1078" s="226">
        <v>5800.0</v>
      </c>
      <c r="G1078" s="226" t="s">
        <v>1859</v>
      </c>
      <c r="H1078" s="226" t="s">
        <v>2106</v>
      </c>
      <c r="I1078" s="226" t="s">
        <v>2333</v>
      </c>
      <c r="J1078" s="428">
        <v>3500.0</v>
      </c>
      <c r="K1078" s="428">
        <v>4800.0</v>
      </c>
      <c r="L1078" s="428">
        <v>6500.0</v>
      </c>
      <c r="M1078" s="226" t="s">
        <v>7029</v>
      </c>
      <c r="N1078" s="375"/>
      <c r="O1078" s="375"/>
      <c r="P1078" s="226" t="s">
        <v>2083</v>
      </c>
      <c r="Q1078" s="428" t="s">
        <v>222</v>
      </c>
      <c r="R1078" s="439"/>
      <c r="S1078" s="413"/>
      <c r="T1078" s="225"/>
      <c r="U1078" s="225"/>
      <c r="V1078" s="225"/>
      <c r="W1078" s="225"/>
      <c r="X1078" s="225"/>
      <c r="Y1078" s="225"/>
      <c r="Z1078" s="225"/>
    </row>
    <row r="1079">
      <c r="A1079" s="427" t="s">
        <v>7030</v>
      </c>
      <c r="B1079" s="427" t="s">
        <v>1055</v>
      </c>
      <c r="C1079" s="427" t="s">
        <v>7031</v>
      </c>
      <c r="D1079" s="226" t="s">
        <v>6719</v>
      </c>
      <c r="E1079" s="226" t="s">
        <v>84</v>
      </c>
      <c r="F1079" s="226">
        <v>5800.0</v>
      </c>
      <c r="G1079" s="226" t="s">
        <v>1859</v>
      </c>
      <c r="H1079" s="226" t="s">
        <v>2106</v>
      </c>
      <c r="I1079" s="226" t="s">
        <v>6720</v>
      </c>
      <c r="J1079" s="428">
        <v>210.0</v>
      </c>
      <c r="K1079" s="428">
        <v>250.0</v>
      </c>
      <c r="L1079" s="428">
        <v>290.0</v>
      </c>
      <c r="M1079" s="226" t="s">
        <v>7032</v>
      </c>
      <c r="N1079" s="226" t="s">
        <v>7034</v>
      </c>
      <c r="O1079" s="226">
        <v>168.0</v>
      </c>
      <c r="P1079" s="226" t="s">
        <v>2083</v>
      </c>
      <c r="Q1079" s="428" t="s">
        <v>306</v>
      </c>
      <c r="R1079" s="439"/>
      <c r="S1079" s="413"/>
      <c r="T1079" s="225"/>
      <c r="U1079" s="225"/>
      <c r="V1079" s="225"/>
      <c r="W1079" s="225"/>
      <c r="X1079" s="225"/>
      <c r="Y1079" s="225"/>
      <c r="Z1079" s="225"/>
    </row>
    <row r="1080">
      <c r="A1080" s="427" t="s">
        <v>7035</v>
      </c>
      <c r="B1080" s="427" t="s">
        <v>1055</v>
      </c>
      <c r="C1080" s="427" t="s">
        <v>7036</v>
      </c>
      <c r="D1080" s="226" t="s">
        <v>6719</v>
      </c>
      <c r="E1080" s="226" t="s">
        <v>84</v>
      </c>
      <c r="F1080" s="226">
        <v>5800.0</v>
      </c>
      <c r="G1080" s="226" t="s">
        <v>1859</v>
      </c>
      <c r="H1080" s="226" t="s">
        <v>2106</v>
      </c>
      <c r="I1080" s="226" t="s">
        <v>6720</v>
      </c>
      <c r="J1080" s="428">
        <v>65.0</v>
      </c>
      <c r="K1080" s="428">
        <v>75.0</v>
      </c>
      <c r="L1080" s="428">
        <v>85.0</v>
      </c>
      <c r="M1080" s="226" t="s">
        <v>7038</v>
      </c>
      <c r="N1080" s="226" t="s">
        <v>7039</v>
      </c>
      <c r="O1080" s="226">
        <v>168.0</v>
      </c>
      <c r="P1080" s="226" t="s">
        <v>2083</v>
      </c>
      <c r="Q1080" s="428" t="s">
        <v>306</v>
      </c>
      <c r="R1080" s="439"/>
      <c r="S1080" s="413"/>
      <c r="T1080" s="225"/>
      <c r="U1080" s="225"/>
      <c r="V1080" s="225"/>
      <c r="W1080" s="225"/>
      <c r="X1080" s="225"/>
      <c r="Y1080" s="225"/>
      <c r="Z1080" s="225"/>
    </row>
    <row r="1081">
      <c r="A1081" s="427" t="s">
        <v>7040</v>
      </c>
      <c r="B1081" s="427" t="s">
        <v>1055</v>
      </c>
      <c r="C1081" s="427" t="s">
        <v>7041</v>
      </c>
      <c r="D1081" s="226" t="s">
        <v>3407</v>
      </c>
      <c r="E1081" s="226" t="s">
        <v>2084</v>
      </c>
      <c r="F1081" s="226">
        <v>5800.0</v>
      </c>
      <c r="G1081" s="226" t="s">
        <v>1859</v>
      </c>
      <c r="H1081" s="226" t="s">
        <v>2106</v>
      </c>
      <c r="I1081" s="226" t="s">
        <v>2333</v>
      </c>
      <c r="J1081" s="428">
        <v>120.0</v>
      </c>
      <c r="K1081" s="428">
        <v>160.0</v>
      </c>
      <c r="L1081" s="428">
        <v>210.0</v>
      </c>
      <c r="M1081" s="226" t="s">
        <v>7042</v>
      </c>
      <c r="N1081" s="375"/>
      <c r="O1081" s="375"/>
      <c r="P1081" s="226" t="s">
        <v>2453</v>
      </c>
      <c r="Q1081" s="428" t="s">
        <v>306</v>
      </c>
      <c r="R1081" s="439"/>
      <c r="S1081" s="413"/>
      <c r="T1081" s="225"/>
      <c r="U1081" s="225"/>
      <c r="V1081" s="225"/>
      <c r="W1081" s="225"/>
      <c r="X1081" s="225"/>
      <c r="Y1081" s="225"/>
      <c r="Z1081" s="225"/>
    </row>
    <row r="1082">
      <c r="A1082" s="427" t="s">
        <v>7043</v>
      </c>
      <c r="B1082" s="427" t="s">
        <v>1055</v>
      </c>
      <c r="C1082" s="427" t="s">
        <v>7044</v>
      </c>
      <c r="D1082" s="226" t="s">
        <v>6719</v>
      </c>
      <c r="E1082" s="226" t="s">
        <v>84</v>
      </c>
      <c r="F1082" s="226">
        <v>5800.0</v>
      </c>
      <c r="G1082" s="226" t="s">
        <v>1859</v>
      </c>
      <c r="H1082" s="226" t="s">
        <v>2106</v>
      </c>
      <c r="I1082" s="226" t="s">
        <v>6720</v>
      </c>
      <c r="J1082" s="428">
        <v>65.0</v>
      </c>
      <c r="K1082" s="428">
        <v>75.0</v>
      </c>
      <c r="L1082" s="428">
        <v>85.0</v>
      </c>
      <c r="M1082" s="226" t="s">
        <v>7046</v>
      </c>
      <c r="N1082" s="226" t="s">
        <v>7047</v>
      </c>
      <c r="O1082" s="226">
        <v>168.0</v>
      </c>
      <c r="P1082" s="226" t="s">
        <v>2083</v>
      </c>
      <c r="Q1082" s="428" t="s">
        <v>306</v>
      </c>
      <c r="R1082" s="439"/>
      <c r="S1082" s="413"/>
      <c r="T1082" s="225"/>
      <c r="U1082" s="225"/>
      <c r="V1082" s="225"/>
      <c r="W1082" s="225"/>
      <c r="X1082" s="225"/>
      <c r="Y1082" s="225"/>
      <c r="Z1082" s="225"/>
    </row>
    <row r="1083">
      <c r="A1083" s="427" t="s">
        <v>7048</v>
      </c>
      <c r="B1083" s="427" t="s">
        <v>1055</v>
      </c>
      <c r="C1083" s="427" t="s">
        <v>7050</v>
      </c>
      <c r="D1083" s="226" t="s">
        <v>3407</v>
      </c>
      <c r="E1083" s="226" t="s">
        <v>2084</v>
      </c>
      <c r="F1083" s="226">
        <v>5800.0</v>
      </c>
      <c r="G1083" s="226" t="s">
        <v>1859</v>
      </c>
      <c r="H1083" s="226" t="s">
        <v>2106</v>
      </c>
      <c r="I1083" s="226" t="s">
        <v>2333</v>
      </c>
      <c r="J1083" s="428">
        <v>140.0</v>
      </c>
      <c r="K1083" s="428">
        <v>180.0</v>
      </c>
      <c r="L1083" s="428">
        <v>240.0</v>
      </c>
      <c r="M1083" s="226" t="s">
        <v>7051</v>
      </c>
      <c r="N1083" s="375"/>
      <c r="O1083" s="375"/>
      <c r="P1083" s="226" t="s">
        <v>2453</v>
      </c>
      <c r="Q1083" s="428" t="s">
        <v>306</v>
      </c>
      <c r="R1083" s="439"/>
      <c r="S1083" s="413"/>
      <c r="T1083" s="225"/>
      <c r="U1083" s="225"/>
      <c r="V1083" s="225"/>
      <c r="W1083" s="225"/>
      <c r="X1083" s="225"/>
      <c r="Y1083" s="225"/>
      <c r="Z1083" s="225"/>
    </row>
    <row r="1084">
      <c r="A1084" s="427" t="s">
        <v>7053</v>
      </c>
      <c r="B1084" s="427" t="s">
        <v>1055</v>
      </c>
      <c r="C1084" s="427" t="s">
        <v>7054</v>
      </c>
      <c r="D1084" s="226" t="s">
        <v>6719</v>
      </c>
      <c r="E1084" s="226" t="s">
        <v>84</v>
      </c>
      <c r="F1084" s="226">
        <v>5800.0</v>
      </c>
      <c r="G1084" s="226" t="s">
        <v>1859</v>
      </c>
      <c r="H1084" s="226" t="s">
        <v>2106</v>
      </c>
      <c r="I1084" s="226" t="s">
        <v>6720</v>
      </c>
      <c r="J1084" s="428">
        <v>42.0</v>
      </c>
      <c r="K1084" s="428">
        <v>48.5</v>
      </c>
      <c r="L1084" s="428">
        <v>55.0</v>
      </c>
      <c r="M1084" s="226" t="s">
        <v>7055</v>
      </c>
      <c r="N1084" s="226" t="s">
        <v>7056</v>
      </c>
      <c r="O1084" s="226">
        <v>168.0</v>
      </c>
      <c r="P1084" s="226" t="s">
        <v>2083</v>
      </c>
      <c r="Q1084" s="428" t="s">
        <v>306</v>
      </c>
      <c r="R1084" s="439"/>
      <c r="S1084" s="413"/>
      <c r="T1084" s="225"/>
      <c r="U1084" s="225"/>
      <c r="V1084" s="225"/>
      <c r="W1084" s="225"/>
      <c r="X1084" s="225"/>
      <c r="Y1084" s="225"/>
      <c r="Z1084" s="225"/>
    </row>
    <row r="1085">
      <c r="A1085" s="427" t="s">
        <v>7057</v>
      </c>
      <c r="B1085" s="427" t="s">
        <v>1055</v>
      </c>
      <c r="C1085" s="427" t="s">
        <v>7060</v>
      </c>
      <c r="D1085" s="226" t="s">
        <v>2381</v>
      </c>
      <c r="E1085" s="226" t="s">
        <v>84</v>
      </c>
      <c r="F1085" s="226">
        <v>5800.0</v>
      </c>
      <c r="G1085" s="226" t="s">
        <v>1859</v>
      </c>
      <c r="H1085" s="226" t="s">
        <v>2106</v>
      </c>
      <c r="I1085" s="226" t="s">
        <v>2333</v>
      </c>
      <c r="J1085" s="428">
        <v>1200.0</v>
      </c>
      <c r="K1085" s="428">
        <v>1800.0</v>
      </c>
      <c r="L1085" s="428">
        <v>2600.0</v>
      </c>
      <c r="M1085" s="226" t="s">
        <v>7061</v>
      </c>
      <c r="N1085" s="375"/>
      <c r="O1085" s="375"/>
      <c r="P1085" s="226" t="s">
        <v>2083</v>
      </c>
      <c r="Q1085" s="428" t="s">
        <v>222</v>
      </c>
      <c r="R1085" s="439"/>
      <c r="S1085" s="413"/>
      <c r="T1085" s="225"/>
      <c r="U1085" s="225"/>
      <c r="V1085" s="225"/>
      <c r="W1085" s="225"/>
      <c r="X1085" s="225"/>
      <c r="Y1085" s="225"/>
      <c r="Z1085" s="225"/>
    </row>
    <row r="1086">
      <c r="A1086" s="427" t="s">
        <v>7063</v>
      </c>
      <c r="B1086" s="427" t="s">
        <v>6884</v>
      </c>
      <c r="C1086" s="427" t="s">
        <v>7064</v>
      </c>
      <c r="D1086" s="226" t="s">
        <v>6719</v>
      </c>
      <c r="E1086" s="226" t="s">
        <v>84</v>
      </c>
      <c r="F1086" s="226">
        <v>5800.0</v>
      </c>
      <c r="G1086" s="226" t="s">
        <v>1859</v>
      </c>
      <c r="H1086" s="226" t="s">
        <v>2106</v>
      </c>
      <c r="I1086" s="226" t="s">
        <v>6720</v>
      </c>
      <c r="J1086" s="428">
        <v>50.0</v>
      </c>
      <c r="K1086" s="428">
        <v>60.0</v>
      </c>
      <c r="L1086" s="428">
        <v>70.0</v>
      </c>
      <c r="M1086" s="226" t="s">
        <v>7065</v>
      </c>
      <c r="N1086" s="226" t="s">
        <v>7066</v>
      </c>
      <c r="O1086" s="226">
        <v>24.0</v>
      </c>
      <c r="P1086" s="226" t="s">
        <v>2083</v>
      </c>
      <c r="Q1086" s="428" t="s">
        <v>306</v>
      </c>
      <c r="R1086" s="439"/>
      <c r="S1086" s="413"/>
      <c r="T1086" s="225"/>
      <c r="U1086" s="225"/>
      <c r="V1086" s="225"/>
      <c r="W1086" s="225"/>
      <c r="X1086" s="225"/>
      <c r="Y1086" s="225"/>
      <c r="Z1086" s="225"/>
    </row>
    <row r="1087">
      <c r="A1087" s="427" t="s">
        <v>7067</v>
      </c>
      <c r="B1087" s="427" t="s">
        <v>6884</v>
      </c>
      <c r="C1087" s="427" t="s">
        <v>7068</v>
      </c>
      <c r="D1087" s="226" t="s">
        <v>6719</v>
      </c>
      <c r="E1087" s="226" t="s">
        <v>84</v>
      </c>
      <c r="F1087" s="226">
        <v>5800.0</v>
      </c>
      <c r="G1087" s="226" t="s">
        <v>1859</v>
      </c>
      <c r="H1087" s="226" t="s">
        <v>2106</v>
      </c>
      <c r="I1087" s="226" t="s">
        <v>6720</v>
      </c>
      <c r="J1087" s="428">
        <v>1.7</v>
      </c>
      <c r="K1087" s="428">
        <v>2.0</v>
      </c>
      <c r="L1087" s="428">
        <v>2.3</v>
      </c>
      <c r="M1087" s="226" t="s">
        <v>7069</v>
      </c>
      <c r="N1087" s="226" t="s">
        <v>7070</v>
      </c>
      <c r="O1087" s="226">
        <v>24.0</v>
      </c>
      <c r="P1087" s="226" t="s">
        <v>2083</v>
      </c>
      <c r="Q1087" s="428" t="s">
        <v>306</v>
      </c>
      <c r="R1087" s="439"/>
      <c r="S1087" s="413"/>
      <c r="T1087" s="225"/>
      <c r="U1087" s="225"/>
      <c r="V1087" s="225"/>
      <c r="W1087" s="225"/>
      <c r="X1087" s="225"/>
      <c r="Y1087" s="225"/>
      <c r="Z1087" s="225"/>
    </row>
    <row r="1088">
      <c r="A1088" s="427" t="s">
        <v>7073</v>
      </c>
      <c r="B1088" s="427" t="s">
        <v>6884</v>
      </c>
      <c r="C1088" s="427" t="s">
        <v>7075</v>
      </c>
      <c r="D1088" s="226" t="s">
        <v>6719</v>
      </c>
      <c r="E1088" s="226" t="s">
        <v>84</v>
      </c>
      <c r="F1088" s="226">
        <v>5800.0</v>
      </c>
      <c r="G1088" s="226" t="s">
        <v>1859</v>
      </c>
      <c r="H1088" s="226" t="s">
        <v>2106</v>
      </c>
      <c r="I1088" s="226" t="s">
        <v>6720</v>
      </c>
      <c r="J1088" s="428">
        <v>50.0</v>
      </c>
      <c r="K1088" s="428">
        <v>60.0</v>
      </c>
      <c r="L1088" s="428">
        <v>70.0</v>
      </c>
      <c r="M1088" s="226" t="s">
        <v>7076</v>
      </c>
      <c r="N1088" s="226" t="s">
        <v>7077</v>
      </c>
      <c r="O1088" s="226">
        <v>24.0</v>
      </c>
      <c r="P1088" s="226" t="s">
        <v>2083</v>
      </c>
      <c r="Q1088" s="428" t="s">
        <v>306</v>
      </c>
      <c r="R1088" s="439"/>
      <c r="S1088" s="413"/>
      <c r="T1088" s="225"/>
      <c r="U1088" s="225"/>
      <c r="V1088" s="225"/>
      <c r="W1088" s="225"/>
      <c r="X1088" s="225"/>
      <c r="Y1088" s="225"/>
      <c r="Z1088" s="225"/>
    </row>
    <row r="1089">
      <c r="A1089" s="427" t="s">
        <v>7078</v>
      </c>
      <c r="B1089" s="427" t="s">
        <v>6919</v>
      </c>
      <c r="C1089" s="427" t="s">
        <v>7079</v>
      </c>
      <c r="D1089" s="226" t="s">
        <v>6719</v>
      </c>
      <c r="E1089" s="226" t="s">
        <v>84</v>
      </c>
      <c r="F1089" s="226">
        <v>5800.0</v>
      </c>
      <c r="G1089" s="226" t="s">
        <v>1859</v>
      </c>
      <c r="H1089" s="226" t="s">
        <v>2106</v>
      </c>
      <c r="I1089" s="226" t="s">
        <v>6720</v>
      </c>
      <c r="J1089" s="428">
        <v>105.0</v>
      </c>
      <c r="K1089" s="428">
        <v>125.0</v>
      </c>
      <c r="L1089" s="428">
        <v>145.0</v>
      </c>
      <c r="M1089" s="226" t="s">
        <v>7081</v>
      </c>
      <c r="N1089" s="226" t="s">
        <v>7082</v>
      </c>
      <c r="O1089" s="226">
        <v>168.0</v>
      </c>
      <c r="P1089" s="226" t="s">
        <v>2083</v>
      </c>
      <c r="Q1089" s="428" t="s">
        <v>306</v>
      </c>
      <c r="R1089" s="439"/>
      <c r="S1089" s="413"/>
      <c r="T1089" s="225"/>
      <c r="U1089" s="225"/>
      <c r="V1089" s="225"/>
      <c r="W1089" s="225"/>
      <c r="X1089" s="225"/>
      <c r="Y1089" s="225"/>
      <c r="Z1089" s="225"/>
    </row>
    <row r="1090">
      <c r="A1090" s="427" t="s">
        <v>7083</v>
      </c>
      <c r="B1090" s="427" t="s">
        <v>6919</v>
      </c>
      <c r="C1090" s="427" t="s">
        <v>7084</v>
      </c>
      <c r="D1090" s="226" t="s">
        <v>6719</v>
      </c>
      <c r="E1090" s="226" t="s">
        <v>84</v>
      </c>
      <c r="F1090" s="226">
        <v>5800.0</v>
      </c>
      <c r="G1090" s="226" t="s">
        <v>1859</v>
      </c>
      <c r="H1090" s="226" t="s">
        <v>2106</v>
      </c>
      <c r="I1090" s="226" t="s">
        <v>6720</v>
      </c>
      <c r="J1090" s="428">
        <v>300.0</v>
      </c>
      <c r="K1090" s="428">
        <v>350.0</v>
      </c>
      <c r="L1090" s="428">
        <v>400.0</v>
      </c>
      <c r="M1090" s="226" t="s">
        <v>7085</v>
      </c>
      <c r="N1090" s="226" t="s">
        <v>7086</v>
      </c>
      <c r="O1090" s="226">
        <v>168.0</v>
      </c>
      <c r="P1090" s="226" t="s">
        <v>2083</v>
      </c>
      <c r="Q1090" s="428" t="s">
        <v>306</v>
      </c>
      <c r="R1090" s="439"/>
      <c r="S1090" s="413"/>
      <c r="T1090" s="225"/>
      <c r="U1090" s="225"/>
      <c r="V1090" s="225"/>
      <c r="W1090" s="225"/>
      <c r="X1090" s="225"/>
      <c r="Y1090" s="225"/>
      <c r="Z1090" s="225"/>
    </row>
    <row r="1091">
      <c r="A1091" s="427" t="s">
        <v>7087</v>
      </c>
      <c r="B1091" s="427" t="s">
        <v>6919</v>
      </c>
      <c r="C1091" s="427" t="s">
        <v>7088</v>
      </c>
      <c r="D1091" s="226" t="s">
        <v>6719</v>
      </c>
      <c r="E1091" s="226" t="s">
        <v>84</v>
      </c>
      <c r="F1091" s="226">
        <v>5800.0</v>
      </c>
      <c r="G1091" s="226" t="s">
        <v>1859</v>
      </c>
      <c r="H1091" s="226" t="s">
        <v>2106</v>
      </c>
      <c r="I1091" s="226" t="s">
        <v>6720</v>
      </c>
      <c r="J1091" s="428">
        <v>425.0</v>
      </c>
      <c r="K1091" s="428">
        <v>500.0</v>
      </c>
      <c r="L1091" s="428">
        <v>575.0</v>
      </c>
      <c r="M1091" s="226" t="s">
        <v>7090</v>
      </c>
      <c r="N1091" s="226" t="s">
        <v>7091</v>
      </c>
      <c r="O1091" s="226">
        <v>168.0</v>
      </c>
      <c r="P1091" s="226" t="s">
        <v>2083</v>
      </c>
      <c r="Q1091" s="428" t="s">
        <v>306</v>
      </c>
      <c r="R1091" s="439"/>
      <c r="S1091" s="413"/>
      <c r="T1091" s="225"/>
      <c r="U1091" s="225"/>
      <c r="V1091" s="225"/>
      <c r="W1091" s="225"/>
      <c r="X1091" s="225"/>
      <c r="Y1091" s="225"/>
      <c r="Z1091" s="225"/>
    </row>
    <row r="1092">
      <c r="A1092" s="427" t="s">
        <v>7092</v>
      </c>
      <c r="B1092" s="427" t="s">
        <v>6961</v>
      </c>
      <c r="C1092" s="427" t="s">
        <v>7093</v>
      </c>
      <c r="D1092" s="226" t="s">
        <v>6719</v>
      </c>
      <c r="E1092" s="226" t="s">
        <v>84</v>
      </c>
      <c r="F1092" s="226">
        <v>5800.0</v>
      </c>
      <c r="G1092" s="226" t="s">
        <v>1859</v>
      </c>
      <c r="H1092" s="226" t="s">
        <v>2106</v>
      </c>
      <c r="I1092" s="226" t="s">
        <v>6720</v>
      </c>
      <c r="J1092" s="428">
        <v>150.0</v>
      </c>
      <c r="K1092" s="428">
        <v>175.0</v>
      </c>
      <c r="L1092" s="428">
        <v>200.0</v>
      </c>
      <c r="M1092" s="226" t="s">
        <v>7095</v>
      </c>
      <c r="N1092" s="226" t="s">
        <v>7096</v>
      </c>
      <c r="O1092" s="226">
        <v>48.0</v>
      </c>
      <c r="P1092" s="226" t="s">
        <v>2083</v>
      </c>
      <c r="Q1092" s="428" t="s">
        <v>306</v>
      </c>
      <c r="R1092" s="439"/>
      <c r="S1092" s="413"/>
      <c r="T1092" s="225"/>
      <c r="U1092" s="225"/>
      <c r="V1092" s="225"/>
      <c r="W1092" s="225"/>
      <c r="X1092" s="225"/>
      <c r="Y1092" s="225"/>
      <c r="Z1092" s="225"/>
    </row>
    <row r="1093">
      <c r="A1093" s="427" t="s">
        <v>7097</v>
      </c>
      <c r="B1093" s="427" t="s">
        <v>6961</v>
      </c>
      <c r="C1093" s="427" t="s">
        <v>7098</v>
      </c>
      <c r="D1093" s="226" t="s">
        <v>6719</v>
      </c>
      <c r="E1093" s="226" t="s">
        <v>84</v>
      </c>
      <c r="F1093" s="226">
        <v>5800.0</v>
      </c>
      <c r="G1093" s="226" t="s">
        <v>1859</v>
      </c>
      <c r="H1093" s="226" t="s">
        <v>2106</v>
      </c>
      <c r="I1093" s="226" t="s">
        <v>6720</v>
      </c>
      <c r="J1093" s="428">
        <v>105.0</v>
      </c>
      <c r="K1093" s="428">
        <v>125.0</v>
      </c>
      <c r="L1093" s="428">
        <v>145.0</v>
      </c>
      <c r="M1093" s="226" t="s">
        <v>7099</v>
      </c>
      <c r="N1093" s="226" t="s">
        <v>7100</v>
      </c>
      <c r="O1093" s="226">
        <v>48.0</v>
      </c>
      <c r="P1093" s="226" t="s">
        <v>2083</v>
      </c>
      <c r="Q1093" s="428" t="s">
        <v>306</v>
      </c>
      <c r="R1093" s="439"/>
      <c r="S1093" s="413"/>
      <c r="T1093" s="225"/>
      <c r="U1093" s="225"/>
      <c r="V1093" s="225"/>
      <c r="W1093" s="225"/>
      <c r="X1093" s="225"/>
      <c r="Y1093" s="225"/>
      <c r="Z1093" s="225"/>
    </row>
    <row r="1094">
      <c r="A1094" s="427" t="s">
        <v>7101</v>
      </c>
      <c r="B1094" s="427" t="s">
        <v>6961</v>
      </c>
      <c r="C1094" s="427" t="s">
        <v>6636</v>
      </c>
      <c r="D1094" s="226" t="s">
        <v>6719</v>
      </c>
      <c r="E1094" s="226" t="s">
        <v>84</v>
      </c>
      <c r="F1094" s="226">
        <v>5800.0</v>
      </c>
      <c r="G1094" s="226" t="s">
        <v>1859</v>
      </c>
      <c r="H1094" s="226" t="s">
        <v>2106</v>
      </c>
      <c r="I1094" s="226" t="s">
        <v>6720</v>
      </c>
      <c r="J1094" s="428">
        <v>210.0</v>
      </c>
      <c r="K1094" s="428">
        <v>250.0</v>
      </c>
      <c r="L1094" s="428">
        <v>290.0</v>
      </c>
      <c r="M1094" s="226" t="s">
        <v>7102</v>
      </c>
      <c r="N1094" s="226" t="s">
        <v>7104</v>
      </c>
      <c r="O1094" s="226">
        <v>48.0</v>
      </c>
      <c r="P1094" s="226" t="s">
        <v>2083</v>
      </c>
      <c r="Q1094" s="428" t="s">
        <v>306</v>
      </c>
      <c r="R1094" s="439"/>
      <c r="S1094" s="413"/>
      <c r="T1094" s="225"/>
      <c r="U1094" s="225"/>
      <c r="V1094" s="225"/>
      <c r="W1094" s="225"/>
      <c r="X1094" s="225"/>
      <c r="Y1094" s="225"/>
      <c r="Z1094" s="225"/>
    </row>
    <row r="1095">
      <c r="A1095" s="427" t="s">
        <v>7106</v>
      </c>
      <c r="B1095" s="427" t="s">
        <v>6961</v>
      </c>
      <c r="C1095" s="427" t="s">
        <v>7107</v>
      </c>
      <c r="D1095" s="226" t="s">
        <v>2381</v>
      </c>
      <c r="E1095" s="226" t="s">
        <v>2084</v>
      </c>
      <c r="F1095" s="226">
        <v>5800.0</v>
      </c>
      <c r="G1095" s="226" t="s">
        <v>1859</v>
      </c>
      <c r="H1095" s="226" t="s">
        <v>2106</v>
      </c>
      <c r="I1095" s="226" t="s">
        <v>2333</v>
      </c>
      <c r="J1095" s="428">
        <v>6500.0</v>
      </c>
      <c r="K1095" s="428">
        <v>9500.0</v>
      </c>
      <c r="L1095" s="428">
        <v>14000.0</v>
      </c>
      <c r="M1095" s="226" t="s">
        <v>7109</v>
      </c>
      <c r="N1095" s="375"/>
      <c r="O1095" s="375"/>
      <c r="P1095" s="226" t="s">
        <v>2083</v>
      </c>
      <c r="Q1095" s="428" t="s">
        <v>222</v>
      </c>
      <c r="R1095" s="439"/>
      <c r="S1095" s="413"/>
      <c r="T1095" s="225"/>
      <c r="U1095" s="225"/>
      <c r="V1095" s="225"/>
      <c r="W1095" s="225"/>
      <c r="X1095" s="225"/>
      <c r="Y1095" s="225"/>
      <c r="Z1095" s="225"/>
    </row>
    <row r="1096">
      <c r="A1096" s="427" t="s">
        <v>7112</v>
      </c>
      <c r="B1096" s="427" t="s">
        <v>6961</v>
      </c>
      <c r="C1096" s="427" t="s">
        <v>7113</v>
      </c>
      <c r="D1096" s="226" t="s">
        <v>6719</v>
      </c>
      <c r="E1096" s="226" t="s">
        <v>84</v>
      </c>
      <c r="F1096" s="226">
        <v>5800.0</v>
      </c>
      <c r="G1096" s="226" t="s">
        <v>1859</v>
      </c>
      <c r="H1096" s="226" t="s">
        <v>2106</v>
      </c>
      <c r="I1096" s="226" t="s">
        <v>6720</v>
      </c>
      <c r="J1096" s="428">
        <v>65.0</v>
      </c>
      <c r="K1096" s="428">
        <v>75.0</v>
      </c>
      <c r="L1096" s="428">
        <v>85.0</v>
      </c>
      <c r="M1096" s="226" t="s">
        <v>7114</v>
      </c>
      <c r="N1096" s="226" t="s">
        <v>7115</v>
      </c>
      <c r="O1096" s="226">
        <v>48.0</v>
      </c>
      <c r="P1096" s="226" t="s">
        <v>2083</v>
      </c>
      <c r="Q1096" s="428" t="s">
        <v>306</v>
      </c>
      <c r="R1096" s="439"/>
      <c r="S1096" s="413"/>
      <c r="T1096" s="225"/>
      <c r="U1096" s="225"/>
      <c r="V1096" s="225"/>
      <c r="W1096" s="225"/>
      <c r="X1096" s="225"/>
      <c r="Y1096" s="225"/>
      <c r="Z1096" s="225"/>
    </row>
    <row r="1097">
      <c r="A1097" s="427" t="s">
        <v>7116</v>
      </c>
      <c r="B1097" s="427" t="s">
        <v>7012</v>
      </c>
      <c r="C1097" s="427" t="s">
        <v>7117</v>
      </c>
      <c r="D1097" s="226" t="s">
        <v>6719</v>
      </c>
      <c r="E1097" s="226" t="s">
        <v>84</v>
      </c>
      <c r="F1097" s="226">
        <v>5800.0</v>
      </c>
      <c r="G1097" s="226" t="s">
        <v>1859</v>
      </c>
      <c r="H1097" s="226" t="s">
        <v>2106</v>
      </c>
      <c r="I1097" s="226" t="s">
        <v>6720</v>
      </c>
      <c r="J1097" s="428">
        <v>300.0</v>
      </c>
      <c r="K1097" s="428">
        <v>350.0</v>
      </c>
      <c r="L1097" s="428">
        <v>400.0</v>
      </c>
      <c r="M1097" s="226" t="s">
        <v>7118</v>
      </c>
      <c r="N1097" s="226" t="s">
        <v>7119</v>
      </c>
      <c r="O1097" s="226">
        <v>168.0</v>
      </c>
      <c r="P1097" s="226" t="s">
        <v>2083</v>
      </c>
      <c r="Q1097" s="428" t="s">
        <v>306</v>
      </c>
      <c r="R1097" s="439"/>
      <c r="S1097" s="413"/>
      <c r="T1097" s="225"/>
      <c r="U1097" s="225"/>
      <c r="V1097" s="225"/>
      <c r="W1097" s="225"/>
      <c r="X1097" s="225"/>
      <c r="Y1097" s="225"/>
      <c r="Z1097" s="225"/>
    </row>
    <row r="1098">
      <c r="A1098" s="427" t="s">
        <v>7121</v>
      </c>
      <c r="B1098" s="427" t="s">
        <v>7012</v>
      </c>
      <c r="C1098" s="427" t="s">
        <v>7122</v>
      </c>
      <c r="D1098" s="226" t="s">
        <v>6719</v>
      </c>
      <c r="E1098" s="226" t="s">
        <v>84</v>
      </c>
      <c r="F1098" s="226">
        <v>5800.0</v>
      </c>
      <c r="G1098" s="226" t="s">
        <v>1859</v>
      </c>
      <c r="H1098" s="226" t="s">
        <v>2106</v>
      </c>
      <c r="I1098" s="226" t="s">
        <v>6720</v>
      </c>
      <c r="J1098" s="428">
        <v>340.0</v>
      </c>
      <c r="K1098" s="428">
        <v>400.0</v>
      </c>
      <c r="L1098" s="428">
        <v>460.0</v>
      </c>
      <c r="M1098" s="226" t="s">
        <v>7123</v>
      </c>
      <c r="N1098" s="226" t="s">
        <v>7124</v>
      </c>
      <c r="O1098" s="226">
        <v>336.0</v>
      </c>
      <c r="P1098" s="226" t="s">
        <v>2083</v>
      </c>
      <c r="Q1098" s="428" t="s">
        <v>306</v>
      </c>
      <c r="R1098" s="439"/>
      <c r="S1098" s="413"/>
      <c r="T1098" s="225"/>
      <c r="U1098" s="225"/>
      <c r="V1098" s="225"/>
      <c r="W1098" s="225"/>
      <c r="X1098" s="225"/>
      <c r="Y1098" s="225"/>
      <c r="Z1098" s="225"/>
    </row>
    <row r="1099">
      <c r="A1099" s="427" t="s">
        <v>7126</v>
      </c>
      <c r="B1099" s="427" t="s">
        <v>7012</v>
      </c>
      <c r="C1099" s="427" t="s">
        <v>7127</v>
      </c>
      <c r="D1099" s="226" t="s">
        <v>6719</v>
      </c>
      <c r="E1099" s="226" t="s">
        <v>84</v>
      </c>
      <c r="F1099" s="226">
        <v>5800.0</v>
      </c>
      <c r="G1099" s="226" t="s">
        <v>1859</v>
      </c>
      <c r="H1099" s="226" t="s">
        <v>2106</v>
      </c>
      <c r="I1099" s="226" t="s">
        <v>6720</v>
      </c>
      <c r="J1099" s="428">
        <v>1275.0</v>
      </c>
      <c r="K1099" s="428">
        <v>1500.0</v>
      </c>
      <c r="L1099" s="428">
        <v>1725.0</v>
      </c>
      <c r="M1099" s="226" t="s">
        <v>7128</v>
      </c>
      <c r="N1099" s="226" t="s">
        <v>7129</v>
      </c>
      <c r="O1099" s="226">
        <v>336.0</v>
      </c>
      <c r="P1099" s="226" t="s">
        <v>2083</v>
      </c>
      <c r="Q1099" s="428" t="s">
        <v>306</v>
      </c>
      <c r="R1099" s="439"/>
      <c r="S1099" s="413"/>
      <c r="T1099" s="225"/>
      <c r="U1099" s="225"/>
      <c r="V1099" s="225"/>
      <c r="W1099" s="225"/>
      <c r="X1099" s="225"/>
      <c r="Y1099" s="225"/>
      <c r="Z1099" s="225"/>
    </row>
    <row r="1100">
      <c r="A1100" s="427" t="s">
        <v>7130</v>
      </c>
      <c r="B1100" s="427" t="s">
        <v>7012</v>
      </c>
      <c r="C1100" s="427" t="s">
        <v>7131</v>
      </c>
      <c r="D1100" s="226" t="s">
        <v>3407</v>
      </c>
      <c r="E1100" s="226" t="s">
        <v>2084</v>
      </c>
      <c r="F1100" s="226">
        <v>5800.0</v>
      </c>
      <c r="G1100" s="226" t="s">
        <v>1859</v>
      </c>
      <c r="H1100" s="226" t="s">
        <v>2106</v>
      </c>
      <c r="I1100" s="226" t="s">
        <v>2333</v>
      </c>
      <c r="J1100" s="428">
        <v>180.0</v>
      </c>
      <c r="K1100" s="428">
        <v>240.0</v>
      </c>
      <c r="L1100" s="428">
        <v>320.0</v>
      </c>
      <c r="M1100" s="226" t="s">
        <v>7132</v>
      </c>
      <c r="N1100" s="375"/>
      <c r="O1100" s="375"/>
      <c r="P1100" s="226" t="s">
        <v>2453</v>
      </c>
      <c r="Q1100" s="428" t="s">
        <v>306</v>
      </c>
      <c r="R1100" s="439"/>
      <c r="S1100" s="413"/>
      <c r="T1100" s="225"/>
      <c r="U1100" s="225"/>
      <c r="V1100" s="225"/>
      <c r="W1100" s="225"/>
      <c r="X1100" s="225"/>
      <c r="Y1100" s="225"/>
      <c r="Z1100" s="225"/>
    </row>
    <row r="1101">
      <c r="A1101" s="427" t="s">
        <v>7134</v>
      </c>
      <c r="B1101" s="427" t="s">
        <v>7058</v>
      </c>
      <c r="C1101" s="427" t="s">
        <v>7135</v>
      </c>
      <c r="D1101" s="226" t="s">
        <v>6719</v>
      </c>
      <c r="E1101" s="226" t="s">
        <v>84</v>
      </c>
      <c r="F1101" s="226">
        <v>5800.0</v>
      </c>
      <c r="G1101" s="226" t="s">
        <v>1859</v>
      </c>
      <c r="H1101" s="226" t="s">
        <v>2106</v>
      </c>
      <c r="I1101" s="226" t="s">
        <v>6720</v>
      </c>
      <c r="J1101" s="428">
        <v>210.0</v>
      </c>
      <c r="K1101" s="428">
        <v>250.0</v>
      </c>
      <c r="L1101" s="428">
        <v>290.0</v>
      </c>
      <c r="M1101" s="226" t="s">
        <v>7136</v>
      </c>
      <c r="N1101" s="226" t="s">
        <v>7137</v>
      </c>
      <c r="O1101" s="226">
        <v>168.0</v>
      </c>
      <c r="P1101" s="226" t="s">
        <v>2083</v>
      </c>
      <c r="Q1101" s="428" t="s">
        <v>306</v>
      </c>
      <c r="R1101" s="439"/>
      <c r="S1101" s="413"/>
      <c r="T1101" s="225"/>
      <c r="U1101" s="225"/>
      <c r="V1101" s="225"/>
      <c r="W1101" s="225"/>
      <c r="X1101" s="225"/>
      <c r="Y1101" s="225"/>
      <c r="Z1101" s="225"/>
    </row>
    <row r="1102">
      <c r="A1102" s="427" t="s">
        <v>7139</v>
      </c>
      <c r="B1102" s="427" t="s">
        <v>7058</v>
      </c>
      <c r="C1102" s="427" t="s">
        <v>7140</v>
      </c>
      <c r="D1102" s="226" t="s">
        <v>6719</v>
      </c>
      <c r="E1102" s="226" t="s">
        <v>84</v>
      </c>
      <c r="F1102" s="226">
        <v>5800.0</v>
      </c>
      <c r="G1102" s="226" t="s">
        <v>1859</v>
      </c>
      <c r="H1102" s="226" t="s">
        <v>2106</v>
      </c>
      <c r="I1102" s="226" t="s">
        <v>6720</v>
      </c>
      <c r="J1102" s="428">
        <v>425.0</v>
      </c>
      <c r="K1102" s="428">
        <v>500.0</v>
      </c>
      <c r="L1102" s="428">
        <v>575.0</v>
      </c>
      <c r="M1102" s="226" t="s">
        <v>7141</v>
      </c>
      <c r="N1102" s="226" t="s">
        <v>7142</v>
      </c>
      <c r="O1102" s="226">
        <v>168.0</v>
      </c>
      <c r="P1102" s="226" t="s">
        <v>2083</v>
      </c>
      <c r="Q1102" s="428" t="s">
        <v>306</v>
      </c>
      <c r="R1102" s="439"/>
      <c r="S1102" s="413"/>
      <c r="T1102" s="225"/>
      <c r="U1102" s="225"/>
      <c r="V1102" s="225"/>
      <c r="W1102" s="225"/>
      <c r="X1102" s="225"/>
      <c r="Y1102" s="225"/>
      <c r="Z1102" s="225"/>
    </row>
    <row r="1103">
      <c r="A1103" s="427" t="s">
        <v>7143</v>
      </c>
      <c r="B1103" s="427" t="s">
        <v>7058</v>
      </c>
      <c r="C1103" s="427" t="s">
        <v>7144</v>
      </c>
      <c r="D1103" s="226" t="s">
        <v>6719</v>
      </c>
      <c r="E1103" s="226" t="s">
        <v>84</v>
      </c>
      <c r="F1103" s="226">
        <v>5800.0</v>
      </c>
      <c r="G1103" s="226" t="s">
        <v>1859</v>
      </c>
      <c r="H1103" s="226" t="s">
        <v>2106</v>
      </c>
      <c r="I1103" s="226" t="s">
        <v>6720</v>
      </c>
      <c r="J1103" s="428">
        <v>65.0</v>
      </c>
      <c r="K1103" s="428">
        <v>75.0</v>
      </c>
      <c r="L1103" s="428">
        <v>85.0</v>
      </c>
      <c r="M1103" s="226" t="s">
        <v>7145</v>
      </c>
      <c r="N1103" s="226" t="s">
        <v>7146</v>
      </c>
      <c r="O1103" s="226">
        <v>168.0</v>
      </c>
      <c r="P1103" s="226" t="s">
        <v>2083</v>
      </c>
      <c r="Q1103" s="428" t="s">
        <v>306</v>
      </c>
      <c r="R1103" s="439"/>
      <c r="S1103" s="413"/>
      <c r="T1103" s="225"/>
      <c r="U1103" s="225"/>
      <c r="V1103" s="225"/>
      <c r="W1103" s="225"/>
      <c r="X1103" s="225"/>
      <c r="Y1103" s="225"/>
      <c r="Z1103" s="225"/>
    </row>
    <row r="1104">
      <c r="A1104" s="427" t="s">
        <v>7148</v>
      </c>
      <c r="B1104" s="427" t="s">
        <v>7058</v>
      </c>
      <c r="C1104" s="427" t="s">
        <v>7149</v>
      </c>
      <c r="D1104" s="226" t="s">
        <v>6719</v>
      </c>
      <c r="E1104" s="226" t="s">
        <v>84</v>
      </c>
      <c r="F1104" s="226">
        <v>5800.0</v>
      </c>
      <c r="G1104" s="226" t="s">
        <v>1859</v>
      </c>
      <c r="H1104" s="226" t="s">
        <v>2106</v>
      </c>
      <c r="I1104" s="226" t="s">
        <v>6720</v>
      </c>
      <c r="J1104" s="428">
        <v>170.0</v>
      </c>
      <c r="K1104" s="428">
        <v>200.0</v>
      </c>
      <c r="L1104" s="428">
        <v>230.0</v>
      </c>
      <c r="M1104" s="226" t="s">
        <v>7150</v>
      </c>
      <c r="N1104" s="226" t="s">
        <v>7151</v>
      </c>
      <c r="O1104" s="226">
        <v>168.0</v>
      </c>
      <c r="P1104" s="226" t="s">
        <v>2083</v>
      </c>
      <c r="Q1104" s="428" t="s">
        <v>306</v>
      </c>
      <c r="R1104" s="439"/>
      <c r="S1104" s="413"/>
      <c r="T1104" s="225"/>
      <c r="U1104" s="225"/>
      <c r="V1104" s="225"/>
      <c r="W1104" s="225"/>
      <c r="X1104" s="225"/>
      <c r="Y1104" s="225"/>
      <c r="Z1104" s="225"/>
    </row>
    <row r="1105">
      <c r="A1105" s="427" t="s">
        <v>7153</v>
      </c>
      <c r="B1105" s="427" t="s">
        <v>7111</v>
      </c>
      <c r="C1105" s="427" t="s">
        <v>3955</v>
      </c>
      <c r="D1105" s="226" t="s">
        <v>3407</v>
      </c>
      <c r="E1105" s="226" t="s">
        <v>2084</v>
      </c>
      <c r="F1105" s="226">
        <v>5800.0</v>
      </c>
      <c r="G1105" s="226" t="s">
        <v>1859</v>
      </c>
      <c r="H1105" s="226" t="s">
        <v>2106</v>
      </c>
      <c r="I1105" s="226" t="s">
        <v>2333</v>
      </c>
      <c r="J1105" s="428">
        <v>300.0</v>
      </c>
      <c r="K1105" s="428">
        <v>350.0</v>
      </c>
      <c r="L1105" s="428">
        <v>400.0</v>
      </c>
      <c r="M1105" s="226" t="s">
        <v>3957</v>
      </c>
      <c r="N1105" s="375"/>
      <c r="O1105" s="375"/>
      <c r="P1105" s="226" t="s">
        <v>2083</v>
      </c>
      <c r="Q1105" s="428" t="s">
        <v>209</v>
      </c>
      <c r="R1105" s="439"/>
      <c r="S1105" s="413"/>
      <c r="T1105" s="225"/>
      <c r="U1105" s="225"/>
      <c r="V1105" s="225"/>
      <c r="W1105" s="225"/>
      <c r="X1105" s="225"/>
      <c r="Y1105" s="225"/>
      <c r="Z1105" s="225"/>
    </row>
    <row r="1106">
      <c r="A1106" s="427" t="s">
        <v>7155</v>
      </c>
      <c r="B1106" s="427" t="s">
        <v>7111</v>
      </c>
      <c r="C1106" s="427" t="s">
        <v>3977</v>
      </c>
      <c r="D1106" s="226" t="s">
        <v>3407</v>
      </c>
      <c r="E1106" s="226" t="s">
        <v>2084</v>
      </c>
      <c r="F1106" s="226">
        <v>5800.0</v>
      </c>
      <c r="G1106" s="226" t="s">
        <v>1859</v>
      </c>
      <c r="H1106" s="226" t="s">
        <v>2106</v>
      </c>
      <c r="I1106" s="226" t="s">
        <v>2333</v>
      </c>
      <c r="J1106" s="428">
        <v>26.0</v>
      </c>
      <c r="K1106" s="428">
        <v>30.0</v>
      </c>
      <c r="L1106" s="428">
        <v>34.0</v>
      </c>
      <c r="M1106" s="226" t="s">
        <v>3978</v>
      </c>
      <c r="N1106" s="375"/>
      <c r="O1106" s="375"/>
      <c r="P1106" s="226" t="s">
        <v>2083</v>
      </c>
      <c r="Q1106" s="428" t="s">
        <v>209</v>
      </c>
      <c r="R1106" s="439"/>
      <c r="S1106" s="413"/>
      <c r="T1106" s="225"/>
      <c r="U1106" s="225"/>
      <c r="V1106" s="225"/>
      <c r="W1106" s="225"/>
      <c r="X1106" s="225"/>
      <c r="Y1106" s="225"/>
      <c r="Z1106" s="225"/>
    </row>
    <row r="1107">
      <c r="A1107" s="427" t="s">
        <v>7161</v>
      </c>
      <c r="B1107" s="427" t="s">
        <v>7111</v>
      </c>
      <c r="C1107" s="427" t="s">
        <v>3988</v>
      </c>
      <c r="D1107" s="226" t="s">
        <v>3407</v>
      </c>
      <c r="E1107" s="226" t="s">
        <v>2084</v>
      </c>
      <c r="F1107" s="226">
        <v>5800.0</v>
      </c>
      <c r="G1107" s="226" t="s">
        <v>1859</v>
      </c>
      <c r="H1107" s="226" t="s">
        <v>2106</v>
      </c>
      <c r="I1107" s="226" t="s">
        <v>2333</v>
      </c>
      <c r="J1107" s="428">
        <v>8.0</v>
      </c>
      <c r="K1107" s="428">
        <v>10.0</v>
      </c>
      <c r="L1107" s="428">
        <v>12.0</v>
      </c>
      <c r="M1107" s="226" t="s">
        <v>3989</v>
      </c>
      <c r="N1107" s="375"/>
      <c r="O1107" s="375"/>
      <c r="P1107" s="226" t="s">
        <v>2083</v>
      </c>
      <c r="Q1107" s="428" t="s">
        <v>209</v>
      </c>
      <c r="R1107" s="439"/>
      <c r="S1107" s="413"/>
      <c r="T1107" s="225"/>
      <c r="U1107" s="225"/>
      <c r="V1107" s="225"/>
      <c r="W1107" s="225"/>
      <c r="X1107" s="225"/>
      <c r="Y1107" s="225"/>
      <c r="Z1107" s="225"/>
    </row>
    <row r="1108">
      <c r="A1108" s="427" t="s">
        <v>7163</v>
      </c>
      <c r="B1108" s="427" t="s">
        <v>7160</v>
      </c>
      <c r="C1108" s="427" t="s">
        <v>5434</v>
      </c>
      <c r="D1108" s="226" t="s">
        <v>5435</v>
      </c>
      <c r="E1108" s="226" t="s">
        <v>2084</v>
      </c>
      <c r="F1108" s="226">
        <v>5800.0</v>
      </c>
      <c r="G1108" s="226" t="s">
        <v>1859</v>
      </c>
      <c r="H1108" s="226" t="s">
        <v>2106</v>
      </c>
      <c r="I1108" s="226" t="s">
        <v>2333</v>
      </c>
      <c r="J1108" s="428">
        <v>110.0</v>
      </c>
      <c r="K1108" s="428">
        <v>130.0</v>
      </c>
      <c r="L1108" s="428">
        <v>150.0</v>
      </c>
      <c r="M1108" s="226" t="s">
        <v>5436</v>
      </c>
      <c r="N1108" s="375"/>
      <c r="O1108" s="375"/>
      <c r="P1108" s="226" t="s">
        <v>2083</v>
      </c>
      <c r="Q1108" s="428" t="s">
        <v>187</v>
      </c>
      <c r="R1108" s="439"/>
      <c r="S1108" s="413"/>
      <c r="T1108" s="225"/>
      <c r="U1108" s="225"/>
      <c r="V1108" s="225"/>
      <c r="W1108" s="225"/>
      <c r="X1108" s="225"/>
      <c r="Y1108" s="225"/>
      <c r="Z1108" s="225"/>
    </row>
    <row r="1109">
      <c r="A1109" s="427" t="s">
        <v>7165</v>
      </c>
      <c r="B1109" s="427" t="s">
        <v>7160</v>
      </c>
      <c r="C1109" s="427" t="s">
        <v>5440</v>
      </c>
      <c r="D1109" s="226" t="s">
        <v>5435</v>
      </c>
      <c r="E1109" s="226" t="s">
        <v>2084</v>
      </c>
      <c r="F1109" s="226">
        <v>5800.0</v>
      </c>
      <c r="G1109" s="226" t="s">
        <v>1859</v>
      </c>
      <c r="H1109" s="226" t="s">
        <v>2106</v>
      </c>
      <c r="I1109" s="226" t="s">
        <v>2333</v>
      </c>
      <c r="J1109" s="428">
        <v>130.0</v>
      </c>
      <c r="K1109" s="428">
        <v>150.0</v>
      </c>
      <c r="L1109" s="428">
        <v>170.0</v>
      </c>
      <c r="M1109" s="226" t="s">
        <v>5441</v>
      </c>
      <c r="N1109" s="375"/>
      <c r="O1109" s="375"/>
      <c r="P1109" s="226" t="s">
        <v>2083</v>
      </c>
      <c r="Q1109" s="428" t="s">
        <v>187</v>
      </c>
      <c r="R1109" s="439"/>
      <c r="S1109" s="413"/>
      <c r="T1109" s="225"/>
      <c r="U1109" s="225"/>
      <c r="V1109" s="225"/>
      <c r="W1109" s="225"/>
      <c r="X1109" s="225"/>
      <c r="Y1109" s="225"/>
      <c r="Z1109" s="225"/>
    </row>
    <row r="1110">
      <c r="A1110" s="427" t="s">
        <v>7166</v>
      </c>
      <c r="B1110" s="427" t="s">
        <v>7160</v>
      </c>
      <c r="C1110" s="427" t="s">
        <v>5445</v>
      </c>
      <c r="D1110" s="226" t="s">
        <v>5435</v>
      </c>
      <c r="E1110" s="226" t="s">
        <v>2084</v>
      </c>
      <c r="F1110" s="226">
        <v>5800.0</v>
      </c>
      <c r="G1110" s="226" t="s">
        <v>1859</v>
      </c>
      <c r="H1110" s="226" t="s">
        <v>2106</v>
      </c>
      <c r="I1110" s="226" t="s">
        <v>2333</v>
      </c>
      <c r="J1110" s="428">
        <v>425.0</v>
      </c>
      <c r="K1110" s="428">
        <v>500.0</v>
      </c>
      <c r="L1110" s="428">
        <v>575.0</v>
      </c>
      <c r="M1110" s="226" t="s">
        <v>5446</v>
      </c>
      <c r="N1110" s="375"/>
      <c r="O1110" s="375"/>
      <c r="P1110" s="226" t="s">
        <v>2083</v>
      </c>
      <c r="Q1110" s="428" t="s">
        <v>187</v>
      </c>
      <c r="R1110" s="439"/>
      <c r="S1110" s="413"/>
      <c r="T1110" s="225"/>
      <c r="U1110" s="225"/>
      <c r="V1110" s="225"/>
      <c r="W1110" s="225"/>
      <c r="X1110" s="225"/>
      <c r="Y1110" s="225"/>
      <c r="Z1110" s="225"/>
    </row>
    <row r="1111">
      <c r="A1111" s="427" t="s">
        <v>7168</v>
      </c>
      <c r="B1111" s="427" t="s">
        <v>7169</v>
      </c>
      <c r="C1111" s="427" t="s">
        <v>5459</v>
      </c>
      <c r="D1111" s="226" t="s">
        <v>5435</v>
      </c>
      <c r="E1111" s="226" t="s">
        <v>2084</v>
      </c>
      <c r="F1111" s="226">
        <v>5800.0</v>
      </c>
      <c r="G1111" s="226" t="s">
        <v>1859</v>
      </c>
      <c r="H1111" s="226" t="s">
        <v>2106</v>
      </c>
      <c r="I1111" s="226" t="s">
        <v>2333</v>
      </c>
      <c r="J1111" s="428">
        <v>300.0</v>
      </c>
      <c r="K1111" s="428">
        <v>350.0</v>
      </c>
      <c r="L1111" s="428">
        <v>400.0</v>
      </c>
      <c r="M1111" s="226" t="s">
        <v>5460</v>
      </c>
      <c r="N1111" s="375"/>
      <c r="O1111" s="375"/>
      <c r="P1111" s="226" t="s">
        <v>2083</v>
      </c>
      <c r="Q1111" s="428" t="s">
        <v>187</v>
      </c>
      <c r="R1111" s="439"/>
      <c r="S1111" s="413"/>
      <c r="T1111" s="225"/>
      <c r="U1111" s="225"/>
      <c r="V1111" s="225"/>
      <c r="W1111" s="225"/>
      <c r="X1111" s="225"/>
      <c r="Y1111" s="225"/>
      <c r="Z1111" s="225"/>
    </row>
    <row r="1112">
      <c r="A1112" s="427" t="s">
        <v>7171</v>
      </c>
      <c r="B1112" s="427" t="s">
        <v>7169</v>
      </c>
      <c r="C1112" s="427" t="s">
        <v>5464</v>
      </c>
      <c r="D1112" s="226" t="s">
        <v>5435</v>
      </c>
      <c r="E1112" s="226" t="s">
        <v>2084</v>
      </c>
      <c r="F1112" s="226">
        <v>5800.0</v>
      </c>
      <c r="G1112" s="226" t="s">
        <v>1859</v>
      </c>
      <c r="H1112" s="226" t="s">
        <v>2106</v>
      </c>
      <c r="I1112" s="226" t="s">
        <v>2333</v>
      </c>
      <c r="J1112" s="428">
        <v>210.0</v>
      </c>
      <c r="K1112" s="428">
        <v>250.0</v>
      </c>
      <c r="L1112" s="428">
        <v>290.0</v>
      </c>
      <c r="M1112" s="226" t="s">
        <v>5465</v>
      </c>
      <c r="N1112" s="375"/>
      <c r="O1112" s="375"/>
      <c r="P1112" s="226" t="s">
        <v>2083</v>
      </c>
      <c r="Q1112" s="428" t="s">
        <v>187</v>
      </c>
      <c r="R1112" s="439"/>
      <c r="S1112" s="413"/>
      <c r="T1112" s="225"/>
      <c r="U1112" s="225"/>
      <c r="V1112" s="225"/>
      <c r="W1112" s="225"/>
      <c r="X1112" s="225"/>
      <c r="Y1112" s="225"/>
      <c r="Z1112" s="225"/>
    </row>
    <row r="1113">
      <c r="A1113" s="427" t="s">
        <v>7172</v>
      </c>
      <c r="B1113" s="427" t="s">
        <v>7173</v>
      </c>
      <c r="C1113" s="427" t="s">
        <v>7174</v>
      </c>
      <c r="D1113" s="226" t="s">
        <v>3302</v>
      </c>
      <c r="E1113" s="226" t="s">
        <v>84</v>
      </c>
      <c r="F1113" s="226">
        <v>5800.0</v>
      </c>
      <c r="G1113" s="226" t="s">
        <v>1859</v>
      </c>
      <c r="H1113" s="226" t="s">
        <v>2106</v>
      </c>
      <c r="I1113" s="226" t="s">
        <v>2333</v>
      </c>
      <c r="J1113" s="428">
        <v>180.0</v>
      </c>
      <c r="K1113" s="428">
        <v>220.0</v>
      </c>
      <c r="L1113" s="428">
        <v>280.0</v>
      </c>
      <c r="M1113" s="226" t="s">
        <v>7176</v>
      </c>
      <c r="N1113" s="375"/>
      <c r="O1113" s="375"/>
      <c r="P1113" s="226" t="s">
        <v>2453</v>
      </c>
      <c r="Q1113" s="428" t="s">
        <v>306</v>
      </c>
      <c r="R1113" s="439"/>
      <c r="S1113" s="413"/>
      <c r="T1113" s="225"/>
      <c r="U1113" s="225"/>
      <c r="V1113" s="225"/>
      <c r="W1113" s="225"/>
      <c r="X1113" s="225"/>
      <c r="Y1113" s="225"/>
      <c r="Z1113" s="225"/>
    </row>
    <row r="1114">
      <c r="A1114" s="427" t="s">
        <v>7177</v>
      </c>
      <c r="B1114" s="427" t="s">
        <v>7173</v>
      </c>
      <c r="C1114" s="427" t="s">
        <v>7178</v>
      </c>
      <c r="D1114" s="226" t="s">
        <v>3302</v>
      </c>
      <c r="E1114" s="226" t="s">
        <v>84</v>
      </c>
      <c r="F1114" s="226">
        <v>5800.0</v>
      </c>
      <c r="G1114" s="226" t="s">
        <v>1859</v>
      </c>
      <c r="H1114" s="226" t="s">
        <v>2106</v>
      </c>
      <c r="I1114" s="226" t="s">
        <v>2333</v>
      </c>
      <c r="J1114" s="428">
        <v>600.0</v>
      </c>
      <c r="K1114" s="428">
        <v>750.0</v>
      </c>
      <c r="L1114" s="428">
        <v>900.0</v>
      </c>
      <c r="M1114" s="226" t="s">
        <v>7179</v>
      </c>
      <c r="N1114" s="375"/>
      <c r="O1114" s="375"/>
      <c r="P1114" s="226" t="s">
        <v>2453</v>
      </c>
      <c r="Q1114" s="428" t="s">
        <v>306</v>
      </c>
      <c r="R1114" s="439"/>
      <c r="S1114" s="413"/>
      <c r="T1114" s="225"/>
      <c r="U1114" s="225"/>
      <c r="V1114" s="225"/>
      <c r="W1114" s="225"/>
      <c r="X1114" s="225"/>
      <c r="Y1114" s="225"/>
      <c r="Z1114" s="225"/>
    </row>
    <row r="1115">
      <c r="A1115" s="427" t="s">
        <v>7181</v>
      </c>
      <c r="B1115" s="427" t="s">
        <v>7173</v>
      </c>
      <c r="C1115" s="427" t="s">
        <v>7182</v>
      </c>
      <c r="D1115" s="226" t="s">
        <v>3302</v>
      </c>
      <c r="E1115" s="226" t="s">
        <v>84</v>
      </c>
      <c r="F1115" s="226">
        <v>5800.0</v>
      </c>
      <c r="G1115" s="226" t="s">
        <v>1859</v>
      </c>
      <c r="H1115" s="226" t="s">
        <v>2106</v>
      </c>
      <c r="I1115" s="226" t="s">
        <v>2333</v>
      </c>
      <c r="J1115" s="428">
        <v>150.0</v>
      </c>
      <c r="K1115" s="428">
        <v>180.0</v>
      </c>
      <c r="L1115" s="428">
        <v>220.0</v>
      </c>
      <c r="M1115" s="226" t="s">
        <v>7183</v>
      </c>
      <c r="N1115" s="375"/>
      <c r="O1115" s="375"/>
      <c r="P1115" s="226" t="s">
        <v>2453</v>
      </c>
      <c r="Q1115" s="428" t="s">
        <v>306</v>
      </c>
      <c r="R1115" s="439"/>
      <c r="S1115" s="413"/>
      <c r="T1115" s="225"/>
      <c r="U1115" s="225"/>
      <c r="V1115" s="225"/>
      <c r="W1115" s="225"/>
      <c r="X1115" s="225"/>
      <c r="Y1115" s="225"/>
      <c r="Z1115" s="225"/>
    </row>
    <row r="1116">
      <c r="A1116" s="427" t="s">
        <v>7184</v>
      </c>
      <c r="B1116" s="427" t="s">
        <v>1057</v>
      </c>
      <c r="C1116" s="427" t="s">
        <v>7185</v>
      </c>
      <c r="D1116" s="226" t="s">
        <v>2451</v>
      </c>
      <c r="E1116" s="226" t="s">
        <v>84</v>
      </c>
      <c r="F1116" s="226">
        <v>5800.0</v>
      </c>
      <c r="G1116" s="226" t="s">
        <v>1859</v>
      </c>
      <c r="H1116" s="226" t="s">
        <v>2106</v>
      </c>
      <c r="I1116" s="226" t="s">
        <v>2591</v>
      </c>
      <c r="J1116" s="428">
        <v>350.0</v>
      </c>
      <c r="K1116" s="428">
        <v>450.0</v>
      </c>
      <c r="L1116" s="428">
        <v>550.0</v>
      </c>
      <c r="M1116" s="226" t="s">
        <v>7186</v>
      </c>
      <c r="N1116" s="375"/>
      <c r="O1116" s="375"/>
      <c r="P1116" s="226" t="s">
        <v>2083</v>
      </c>
      <c r="Q1116" s="428" t="s">
        <v>209</v>
      </c>
      <c r="R1116" s="428" t="s">
        <v>7184</v>
      </c>
      <c r="S1116" s="413"/>
      <c r="T1116" s="225"/>
      <c r="U1116" s="225"/>
      <c r="V1116" s="225"/>
      <c r="W1116" s="225"/>
      <c r="X1116" s="225"/>
      <c r="Y1116" s="225"/>
      <c r="Z1116" s="225"/>
    </row>
    <row r="1117">
      <c r="A1117" s="427" t="s">
        <v>7188</v>
      </c>
      <c r="B1117" s="427" t="s">
        <v>7189</v>
      </c>
      <c r="C1117" s="427" t="s">
        <v>7190</v>
      </c>
      <c r="D1117" s="226" t="s">
        <v>2451</v>
      </c>
      <c r="E1117" s="226" t="s">
        <v>84</v>
      </c>
      <c r="F1117" s="226">
        <v>5800.0</v>
      </c>
      <c r="G1117" s="226" t="s">
        <v>1859</v>
      </c>
      <c r="H1117" s="226" t="s">
        <v>2106</v>
      </c>
      <c r="I1117" s="226" t="s">
        <v>2591</v>
      </c>
      <c r="J1117" s="428">
        <v>200.0</v>
      </c>
      <c r="K1117" s="428">
        <v>250.0</v>
      </c>
      <c r="L1117" s="428">
        <v>320.0</v>
      </c>
      <c r="M1117" s="226" t="s">
        <v>7191</v>
      </c>
      <c r="N1117" s="375"/>
      <c r="O1117" s="375"/>
      <c r="P1117" s="226" t="s">
        <v>2083</v>
      </c>
      <c r="Q1117" s="428" t="s">
        <v>209</v>
      </c>
      <c r="R1117" s="428" t="s">
        <v>7188</v>
      </c>
      <c r="S1117" s="413"/>
      <c r="T1117" s="225"/>
      <c r="U1117" s="225"/>
      <c r="V1117" s="225"/>
      <c r="W1117" s="225"/>
      <c r="X1117" s="225"/>
      <c r="Y1117" s="225"/>
      <c r="Z1117" s="225"/>
    </row>
    <row r="1118">
      <c r="A1118" s="427" t="s">
        <v>7193</v>
      </c>
      <c r="B1118" s="427" t="s">
        <v>1026</v>
      </c>
      <c r="C1118" s="427" t="s">
        <v>7195</v>
      </c>
      <c r="D1118" s="226" t="s">
        <v>2451</v>
      </c>
      <c r="E1118" s="226" t="s">
        <v>84</v>
      </c>
      <c r="F1118" s="226">
        <v>5800.0</v>
      </c>
      <c r="G1118" s="226" t="s">
        <v>1859</v>
      </c>
      <c r="H1118" s="226" t="s">
        <v>2106</v>
      </c>
      <c r="I1118" s="226" t="s">
        <v>2591</v>
      </c>
      <c r="J1118" s="428">
        <v>450.0</v>
      </c>
      <c r="K1118" s="428">
        <v>550.0</v>
      </c>
      <c r="L1118" s="428">
        <v>700.0</v>
      </c>
      <c r="M1118" s="226" t="s">
        <v>7196</v>
      </c>
      <c r="N1118" s="375"/>
      <c r="O1118" s="375"/>
      <c r="P1118" s="226" t="s">
        <v>2083</v>
      </c>
      <c r="Q1118" s="428" t="s">
        <v>209</v>
      </c>
      <c r="R1118" s="428" t="s">
        <v>7193</v>
      </c>
      <c r="S1118" s="413"/>
      <c r="T1118" s="225"/>
      <c r="U1118" s="225"/>
      <c r="V1118" s="225"/>
      <c r="W1118" s="225"/>
      <c r="X1118" s="225"/>
      <c r="Y1118" s="225"/>
      <c r="Z1118" s="225"/>
    </row>
    <row r="1119">
      <c r="A1119" s="427" t="s">
        <v>7198</v>
      </c>
      <c r="B1119" s="427" t="s">
        <v>7199</v>
      </c>
      <c r="C1119" s="427" t="s">
        <v>2022</v>
      </c>
      <c r="D1119" s="226" t="s">
        <v>2451</v>
      </c>
      <c r="E1119" s="226" t="s">
        <v>84</v>
      </c>
      <c r="F1119" s="226">
        <v>5800.0</v>
      </c>
      <c r="G1119" s="226" t="s">
        <v>1859</v>
      </c>
      <c r="H1119" s="226" t="s">
        <v>2106</v>
      </c>
      <c r="I1119" s="226" t="s">
        <v>2591</v>
      </c>
      <c r="J1119" s="428">
        <v>200.0</v>
      </c>
      <c r="K1119" s="428">
        <v>260.0</v>
      </c>
      <c r="L1119" s="428">
        <v>340.0</v>
      </c>
      <c r="M1119" s="226" t="s">
        <v>7200</v>
      </c>
      <c r="N1119" s="375"/>
      <c r="O1119" s="375"/>
      <c r="P1119" s="226" t="s">
        <v>2083</v>
      </c>
      <c r="Q1119" s="428" t="s">
        <v>209</v>
      </c>
      <c r="R1119" s="428" t="s">
        <v>7198</v>
      </c>
      <c r="S1119" s="413"/>
      <c r="T1119" s="225"/>
      <c r="U1119" s="225"/>
      <c r="V1119" s="225"/>
      <c r="W1119" s="225"/>
      <c r="X1119" s="225"/>
      <c r="Y1119" s="225"/>
      <c r="Z1119" s="225"/>
    </row>
    <row r="1120">
      <c r="A1120" s="427" t="s">
        <v>7202</v>
      </c>
      <c r="B1120" s="427" t="s">
        <v>7203</v>
      </c>
      <c r="C1120" s="427" t="s">
        <v>7204</v>
      </c>
      <c r="D1120" s="226" t="s">
        <v>2451</v>
      </c>
      <c r="E1120" s="226" t="s">
        <v>84</v>
      </c>
      <c r="F1120" s="226">
        <v>5800.0</v>
      </c>
      <c r="G1120" s="226" t="s">
        <v>1859</v>
      </c>
      <c r="H1120" s="226" t="s">
        <v>2106</v>
      </c>
      <c r="I1120" s="226" t="s">
        <v>2591</v>
      </c>
      <c r="J1120" s="428">
        <v>4500.0</v>
      </c>
      <c r="K1120" s="428">
        <v>6500.0</v>
      </c>
      <c r="L1120" s="428">
        <v>9500.0</v>
      </c>
      <c r="M1120" s="226" t="s">
        <v>7205</v>
      </c>
      <c r="N1120" s="375"/>
      <c r="O1120" s="375"/>
      <c r="P1120" s="226" t="s">
        <v>2083</v>
      </c>
      <c r="Q1120" s="428" t="s">
        <v>209</v>
      </c>
      <c r="R1120" s="428" t="s">
        <v>7202</v>
      </c>
      <c r="S1120" s="413"/>
      <c r="T1120" s="225"/>
      <c r="U1120" s="225"/>
      <c r="V1120" s="225"/>
      <c r="W1120" s="225"/>
      <c r="X1120" s="225"/>
      <c r="Y1120" s="225"/>
      <c r="Z1120" s="225"/>
    </row>
    <row r="1121">
      <c r="A1121" s="427" t="s">
        <v>7207</v>
      </c>
      <c r="B1121" s="427" t="s">
        <v>7208</v>
      </c>
      <c r="C1121" s="427" t="s">
        <v>7209</v>
      </c>
      <c r="D1121" s="226" t="s">
        <v>2451</v>
      </c>
      <c r="E1121" s="226" t="s">
        <v>84</v>
      </c>
      <c r="F1121" s="226">
        <v>5800.0</v>
      </c>
      <c r="G1121" s="226" t="s">
        <v>1859</v>
      </c>
      <c r="H1121" s="226" t="s">
        <v>2106</v>
      </c>
      <c r="I1121" s="226" t="s">
        <v>2591</v>
      </c>
      <c r="J1121" s="428">
        <v>1500.0</v>
      </c>
      <c r="K1121" s="428">
        <v>2200.0</v>
      </c>
      <c r="L1121" s="428">
        <v>3200.0</v>
      </c>
      <c r="M1121" s="226" t="s">
        <v>7210</v>
      </c>
      <c r="N1121" s="375"/>
      <c r="O1121" s="375"/>
      <c r="P1121" s="226" t="s">
        <v>2083</v>
      </c>
      <c r="Q1121" s="428" t="s">
        <v>209</v>
      </c>
      <c r="R1121" s="428" t="s">
        <v>7207</v>
      </c>
      <c r="S1121" s="413"/>
      <c r="T1121" s="225"/>
      <c r="U1121" s="225"/>
      <c r="V1121" s="225"/>
      <c r="W1121" s="225"/>
      <c r="X1121" s="225"/>
      <c r="Y1121" s="225"/>
      <c r="Z1121" s="225"/>
    </row>
    <row r="1122">
      <c r="A1122" s="427" t="s">
        <v>7211</v>
      </c>
      <c r="B1122" s="427" t="s">
        <v>7212</v>
      </c>
      <c r="C1122" s="427" t="s">
        <v>7213</v>
      </c>
      <c r="D1122" s="226" t="s">
        <v>2451</v>
      </c>
      <c r="E1122" s="226" t="s">
        <v>84</v>
      </c>
      <c r="F1122" s="226">
        <v>5800.0</v>
      </c>
      <c r="G1122" s="226" t="s">
        <v>1859</v>
      </c>
      <c r="H1122" s="226" t="s">
        <v>2699</v>
      </c>
      <c r="I1122" s="226" t="s">
        <v>2591</v>
      </c>
      <c r="J1122" s="428">
        <v>3500.0</v>
      </c>
      <c r="K1122" s="428">
        <v>5000.0</v>
      </c>
      <c r="L1122" s="428">
        <v>7500.0</v>
      </c>
      <c r="M1122" s="226" t="s">
        <v>2701</v>
      </c>
      <c r="N1122" s="375"/>
      <c r="O1122" s="375"/>
      <c r="P1122" s="226" t="s">
        <v>2083</v>
      </c>
      <c r="Q1122" s="428" t="s">
        <v>75</v>
      </c>
      <c r="R1122" s="428" t="s">
        <v>7211</v>
      </c>
      <c r="S1122" s="413"/>
      <c r="T1122" s="225"/>
      <c r="U1122" s="225"/>
      <c r="V1122" s="225"/>
      <c r="W1122" s="225"/>
      <c r="X1122" s="225"/>
      <c r="Y1122" s="225"/>
      <c r="Z1122" s="225"/>
    </row>
    <row r="1123">
      <c r="A1123" s="427" t="s">
        <v>7215</v>
      </c>
      <c r="B1123" s="427" t="s">
        <v>7216</v>
      </c>
      <c r="C1123" s="427" t="s">
        <v>7217</v>
      </c>
      <c r="D1123" s="226" t="s">
        <v>2451</v>
      </c>
      <c r="E1123" s="226" t="s">
        <v>84</v>
      </c>
      <c r="F1123" s="226">
        <v>5800.0</v>
      </c>
      <c r="G1123" s="226" t="s">
        <v>1859</v>
      </c>
      <c r="H1123" s="226" t="s">
        <v>2699</v>
      </c>
      <c r="I1123" s="226" t="s">
        <v>2591</v>
      </c>
      <c r="J1123" s="428">
        <v>3500.0</v>
      </c>
      <c r="K1123" s="428">
        <v>5000.0</v>
      </c>
      <c r="L1123" s="428">
        <v>7500.0</v>
      </c>
      <c r="M1123" s="226" t="s">
        <v>2706</v>
      </c>
      <c r="N1123" s="375"/>
      <c r="O1123" s="375"/>
      <c r="P1123" s="226" t="s">
        <v>2083</v>
      </c>
      <c r="Q1123" s="428" t="s">
        <v>165</v>
      </c>
      <c r="R1123" s="428" t="s">
        <v>7215</v>
      </c>
      <c r="S1123" s="413"/>
      <c r="T1123" s="225"/>
      <c r="U1123" s="225"/>
      <c r="V1123" s="225"/>
      <c r="W1123" s="225"/>
      <c r="X1123" s="225"/>
      <c r="Y1123" s="225"/>
      <c r="Z1123" s="225"/>
    </row>
    <row r="1124">
      <c r="A1124" s="427" t="s">
        <v>7219</v>
      </c>
      <c r="B1124" s="427" t="s">
        <v>7220</v>
      </c>
      <c r="C1124" s="427" t="s">
        <v>7221</v>
      </c>
      <c r="D1124" s="226" t="s">
        <v>2451</v>
      </c>
      <c r="E1124" s="226" t="s">
        <v>84</v>
      </c>
      <c r="F1124" s="226">
        <v>5800.0</v>
      </c>
      <c r="G1124" s="226" t="s">
        <v>1859</v>
      </c>
      <c r="H1124" s="226" t="s">
        <v>2699</v>
      </c>
      <c r="I1124" s="226" t="s">
        <v>2591</v>
      </c>
      <c r="J1124" s="428">
        <v>2500.0</v>
      </c>
      <c r="K1124" s="428">
        <v>3500.0</v>
      </c>
      <c r="L1124" s="428">
        <v>5000.0</v>
      </c>
      <c r="M1124" s="226" t="s">
        <v>2715</v>
      </c>
      <c r="N1124" s="375"/>
      <c r="O1124" s="375"/>
      <c r="P1124" s="226" t="s">
        <v>2083</v>
      </c>
      <c r="Q1124" s="428" t="s">
        <v>187</v>
      </c>
      <c r="R1124" s="428" t="s">
        <v>7219</v>
      </c>
      <c r="S1124" s="413"/>
      <c r="T1124" s="225"/>
      <c r="U1124" s="225"/>
      <c r="V1124" s="225"/>
      <c r="W1124" s="225"/>
      <c r="X1124" s="225"/>
      <c r="Y1124" s="225"/>
      <c r="Z1124" s="225"/>
    </row>
    <row r="1125">
      <c r="A1125" s="427" t="s">
        <v>7222</v>
      </c>
      <c r="B1125" s="427" t="s">
        <v>7224</v>
      </c>
      <c r="C1125" s="427" t="s">
        <v>7226</v>
      </c>
      <c r="D1125" s="226" t="s">
        <v>2451</v>
      </c>
      <c r="E1125" s="226" t="s">
        <v>84</v>
      </c>
      <c r="F1125" s="226">
        <v>5800.0</v>
      </c>
      <c r="G1125" s="226" t="s">
        <v>1859</v>
      </c>
      <c r="H1125" s="226" t="s">
        <v>2699</v>
      </c>
      <c r="I1125" s="226" t="s">
        <v>2591</v>
      </c>
      <c r="J1125" s="428">
        <v>2500.0</v>
      </c>
      <c r="K1125" s="428">
        <v>3500.0</v>
      </c>
      <c r="L1125" s="428">
        <v>5000.0</v>
      </c>
      <c r="M1125" s="226" t="s">
        <v>2721</v>
      </c>
      <c r="N1125" s="375"/>
      <c r="O1125" s="375"/>
      <c r="P1125" s="226" t="s">
        <v>2083</v>
      </c>
      <c r="Q1125" s="428" t="s">
        <v>209</v>
      </c>
      <c r="R1125" s="428" t="s">
        <v>7222</v>
      </c>
      <c r="S1125" s="413"/>
      <c r="T1125" s="225"/>
      <c r="U1125" s="225"/>
      <c r="V1125" s="225"/>
      <c r="W1125" s="225"/>
      <c r="X1125" s="225"/>
      <c r="Y1125" s="225"/>
      <c r="Z1125" s="225"/>
    </row>
    <row r="1126">
      <c r="A1126" s="427" t="s">
        <v>7228</v>
      </c>
      <c r="B1126" s="427" t="s">
        <v>7229</v>
      </c>
      <c r="C1126" s="427" t="s">
        <v>7230</v>
      </c>
      <c r="D1126" s="226" t="s">
        <v>2451</v>
      </c>
      <c r="E1126" s="226" t="s">
        <v>84</v>
      </c>
      <c r="F1126" s="226">
        <v>5800.0</v>
      </c>
      <c r="G1126" s="226" t="s">
        <v>1859</v>
      </c>
      <c r="H1126" s="226" t="s">
        <v>2699</v>
      </c>
      <c r="I1126" s="226" t="s">
        <v>2591</v>
      </c>
      <c r="J1126" s="428">
        <v>3500.0</v>
      </c>
      <c r="K1126" s="428">
        <v>5000.0</v>
      </c>
      <c r="L1126" s="428">
        <v>7500.0</v>
      </c>
      <c r="M1126" s="226" t="s">
        <v>2728</v>
      </c>
      <c r="N1126" s="375"/>
      <c r="O1126" s="375"/>
      <c r="P1126" s="226" t="s">
        <v>2083</v>
      </c>
      <c r="Q1126" s="428" t="s">
        <v>222</v>
      </c>
      <c r="R1126" s="428" t="s">
        <v>7228</v>
      </c>
      <c r="S1126" s="413"/>
      <c r="T1126" s="225"/>
      <c r="U1126" s="225"/>
      <c r="V1126" s="225"/>
      <c r="W1126" s="225"/>
      <c r="X1126" s="225"/>
      <c r="Y1126" s="225"/>
      <c r="Z1126" s="225"/>
    </row>
    <row r="1127">
      <c r="A1127" s="427" t="s">
        <v>7232</v>
      </c>
      <c r="B1127" s="427" t="s">
        <v>7233</v>
      </c>
      <c r="C1127" s="427" t="s">
        <v>7234</v>
      </c>
      <c r="D1127" s="226" t="s">
        <v>2451</v>
      </c>
      <c r="E1127" s="226" t="s">
        <v>84</v>
      </c>
      <c r="F1127" s="226">
        <v>5800.0</v>
      </c>
      <c r="G1127" s="226" t="s">
        <v>1859</v>
      </c>
      <c r="H1127" s="226" t="s">
        <v>2699</v>
      </c>
      <c r="I1127" s="226" t="s">
        <v>2591</v>
      </c>
      <c r="J1127" s="428">
        <v>4500.0</v>
      </c>
      <c r="K1127" s="428">
        <v>6500.0</v>
      </c>
      <c r="L1127" s="428">
        <v>9500.0</v>
      </c>
      <c r="M1127" s="226" t="s">
        <v>2732</v>
      </c>
      <c r="N1127" s="375"/>
      <c r="O1127" s="375"/>
      <c r="P1127" s="226" t="s">
        <v>2083</v>
      </c>
      <c r="Q1127" s="428" t="s">
        <v>256</v>
      </c>
      <c r="R1127" s="428" t="s">
        <v>7232</v>
      </c>
      <c r="S1127" s="413"/>
      <c r="T1127" s="225"/>
      <c r="U1127" s="225"/>
      <c r="V1127" s="225"/>
      <c r="W1127" s="225"/>
      <c r="X1127" s="225"/>
      <c r="Y1127" s="225"/>
      <c r="Z1127" s="225"/>
    </row>
    <row r="1128">
      <c r="A1128" s="427" t="s">
        <v>7235</v>
      </c>
      <c r="B1128" s="427" t="s">
        <v>7236</v>
      </c>
      <c r="C1128" s="427" t="s">
        <v>7237</v>
      </c>
      <c r="D1128" s="226" t="s">
        <v>2451</v>
      </c>
      <c r="E1128" s="226" t="s">
        <v>84</v>
      </c>
      <c r="F1128" s="226">
        <v>5800.0</v>
      </c>
      <c r="G1128" s="226" t="s">
        <v>1859</v>
      </c>
      <c r="H1128" s="226" t="s">
        <v>2699</v>
      </c>
      <c r="I1128" s="226" t="s">
        <v>2591</v>
      </c>
      <c r="J1128" s="428">
        <v>6500.0</v>
      </c>
      <c r="K1128" s="428">
        <v>9500.0</v>
      </c>
      <c r="L1128" s="428">
        <v>14000.0</v>
      </c>
      <c r="M1128" s="226" t="s">
        <v>2741</v>
      </c>
      <c r="N1128" s="375"/>
      <c r="O1128" s="375"/>
      <c r="P1128" s="226" t="s">
        <v>2083</v>
      </c>
      <c r="Q1128" s="428" t="s">
        <v>306</v>
      </c>
      <c r="R1128" s="428" t="s">
        <v>7235</v>
      </c>
      <c r="S1128" s="413"/>
      <c r="T1128" s="225"/>
      <c r="U1128" s="225"/>
      <c r="V1128" s="225"/>
      <c r="W1128" s="225"/>
      <c r="X1128" s="225"/>
      <c r="Y1128" s="225"/>
      <c r="Z1128" s="225"/>
    </row>
    <row r="1129">
      <c r="A1129" s="427" t="s">
        <v>7238</v>
      </c>
      <c r="B1129" s="427" t="s">
        <v>7239</v>
      </c>
      <c r="C1129" s="427" t="s">
        <v>7240</v>
      </c>
      <c r="D1129" s="226" t="s">
        <v>2451</v>
      </c>
      <c r="E1129" s="226" t="s">
        <v>84</v>
      </c>
      <c r="F1129" s="226">
        <v>5800.0</v>
      </c>
      <c r="G1129" s="226" t="s">
        <v>1859</v>
      </c>
      <c r="H1129" s="226" t="s">
        <v>2699</v>
      </c>
      <c r="I1129" s="226" t="s">
        <v>2591</v>
      </c>
      <c r="J1129" s="428">
        <v>3500.0</v>
      </c>
      <c r="K1129" s="428">
        <v>5000.0</v>
      </c>
      <c r="L1129" s="428">
        <v>7500.0</v>
      </c>
      <c r="M1129" s="226" t="s">
        <v>2745</v>
      </c>
      <c r="N1129" s="375"/>
      <c r="O1129" s="375"/>
      <c r="P1129" s="226" t="s">
        <v>2083</v>
      </c>
      <c r="Q1129" s="428" t="s">
        <v>337</v>
      </c>
      <c r="R1129" s="428" t="s">
        <v>7238</v>
      </c>
      <c r="S1129" s="413"/>
      <c r="T1129" s="225"/>
      <c r="U1129" s="225"/>
      <c r="V1129" s="225"/>
      <c r="W1129" s="225"/>
      <c r="X1129" s="225"/>
      <c r="Y1129" s="225"/>
      <c r="Z1129" s="225"/>
    </row>
    <row r="1130">
      <c r="A1130" s="427" t="s">
        <v>7244</v>
      </c>
      <c r="B1130" s="427" t="s">
        <v>7246</v>
      </c>
      <c r="C1130" s="427" t="s">
        <v>7247</v>
      </c>
      <c r="D1130" s="226" t="s">
        <v>2451</v>
      </c>
      <c r="E1130" s="226" t="s">
        <v>84</v>
      </c>
      <c r="F1130" s="226">
        <v>5800.0</v>
      </c>
      <c r="G1130" s="226" t="s">
        <v>1859</v>
      </c>
      <c r="H1130" s="226" t="s">
        <v>2699</v>
      </c>
      <c r="I1130" s="226" t="s">
        <v>2591</v>
      </c>
      <c r="J1130" s="428">
        <v>5500.0</v>
      </c>
      <c r="K1130" s="428">
        <v>7500.0</v>
      </c>
      <c r="L1130" s="428">
        <v>11000.0</v>
      </c>
      <c r="M1130" s="226" t="s">
        <v>2752</v>
      </c>
      <c r="N1130" s="375"/>
      <c r="O1130" s="375"/>
      <c r="P1130" s="226" t="s">
        <v>2083</v>
      </c>
      <c r="Q1130" s="428" t="s">
        <v>374</v>
      </c>
      <c r="R1130" s="428" t="s">
        <v>7244</v>
      </c>
      <c r="S1130" s="413"/>
      <c r="T1130" s="225"/>
      <c r="U1130" s="225"/>
      <c r="V1130" s="225"/>
      <c r="W1130" s="225"/>
      <c r="X1130" s="225"/>
      <c r="Y1130" s="225"/>
      <c r="Z1130" s="225"/>
    </row>
    <row r="1131">
      <c r="A1131" s="427" t="s">
        <v>7249</v>
      </c>
      <c r="B1131" s="427" t="s">
        <v>7250</v>
      </c>
      <c r="C1131" s="427" t="s">
        <v>7251</v>
      </c>
      <c r="D1131" s="226" t="s">
        <v>3407</v>
      </c>
      <c r="E1131" s="226" t="s">
        <v>2084</v>
      </c>
      <c r="F1131" s="226">
        <v>5900.0</v>
      </c>
      <c r="G1131" s="226" t="s">
        <v>1891</v>
      </c>
      <c r="H1131" s="226" t="s">
        <v>2106</v>
      </c>
      <c r="I1131" s="226" t="s">
        <v>2333</v>
      </c>
      <c r="J1131" s="428">
        <v>4500.0</v>
      </c>
      <c r="K1131" s="428">
        <v>6500.0</v>
      </c>
      <c r="L1131" s="428">
        <v>9500.0</v>
      </c>
      <c r="M1131" s="226" t="s">
        <v>7252</v>
      </c>
      <c r="N1131" s="375"/>
      <c r="O1131" s="375"/>
      <c r="P1131" s="226" t="s">
        <v>3118</v>
      </c>
      <c r="Q1131" s="428" t="s">
        <v>256</v>
      </c>
      <c r="R1131" s="439"/>
      <c r="S1131" s="413"/>
      <c r="T1131" s="225"/>
      <c r="U1131" s="225"/>
      <c r="V1131" s="225"/>
      <c r="W1131" s="225"/>
      <c r="X1131" s="225"/>
      <c r="Y1131" s="225"/>
      <c r="Z1131" s="225"/>
    </row>
    <row r="1132">
      <c r="A1132" s="427" t="s">
        <v>7253</v>
      </c>
      <c r="B1132" s="427" t="s">
        <v>7250</v>
      </c>
      <c r="C1132" s="427" t="s">
        <v>7254</v>
      </c>
      <c r="D1132" s="226" t="s">
        <v>3407</v>
      </c>
      <c r="E1132" s="226" t="s">
        <v>2084</v>
      </c>
      <c r="F1132" s="226">
        <v>5900.0</v>
      </c>
      <c r="G1132" s="226" t="s">
        <v>1891</v>
      </c>
      <c r="H1132" s="226" t="s">
        <v>2106</v>
      </c>
      <c r="I1132" s="226" t="s">
        <v>2333</v>
      </c>
      <c r="J1132" s="428">
        <v>350.0</v>
      </c>
      <c r="K1132" s="428">
        <v>450.0</v>
      </c>
      <c r="L1132" s="428">
        <v>600.0</v>
      </c>
      <c r="M1132" s="226" t="s">
        <v>7255</v>
      </c>
      <c r="N1132" s="375"/>
      <c r="O1132" s="375"/>
      <c r="P1132" s="226" t="s">
        <v>3118</v>
      </c>
      <c r="Q1132" s="428" t="s">
        <v>306</v>
      </c>
      <c r="R1132" s="439"/>
      <c r="S1132" s="413"/>
      <c r="T1132" s="225"/>
      <c r="U1132" s="225"/>
      <c r="V1132" s="225"/>
      <c r="W1132" s="225"/>
      <c r="X1132" s="225"/>
      <c r="Y1132" s="225"/>
      <c r="Z1132" s="225"/>
    </row>
    <row r="1133">
      <c r="A1133" s="427" t="s">
        <v>685</v>
      </c>
      <c r="B1133" s="427" t="s">
        <v>7250</v>
      </c>
      <c r="C1133" s="427" t="s">
        <v>7257</v>
      </c>
      <c r="D1133" s="226" t="s">
        <v>3407</v>
      </c>
      <c r="E1133" s="226" t="s">
        <v>2084</v>
      </c>
      <c r="F1133" s="226">
        <v>5900.0</v>
      </c>
      <c r="G1133" s="226" t="s">
        <v>1891</v>
      </c>
      <c r="H1133" s="226" t="s">
        <v>2106</v>
      </c>
      <c r="I1133" s="226" t="s">
        <v>2333</v>
      </c>
      <c r="J1133" s="428">
        <v>120.0</v>
      </c>
      <c r="K1133" s="428">
        <v>160.0</v>
      </c>
      <c r="L1133" s="428">
        <v>220.0</v>
      </c>
      <c r="M1133" s="226" t="s">
        <v>7258</v>
      </c>
      <c r="N1133" s="375"/>
      <c r="O1133" s="375"/>
      <c r="P1133" s="226" t="s">
        <v>3118</v>
      </c>
      <c r="Q1133" s="428" t="s">
        <v>306</v>
      </c>
      <c r="R1133" s="439"/>
      <c r="S1133" s="413"/>
      <c r="T1133" s="225"/>
      <c r="U1133" s="225"/>
      <c r="V1133" s="225"/>
      <c r="W1133" s="225"/>
      <c r="X1133" s="225"/>
      <c r="Y1133" s="225"/>
      <c r="Z1133" s="225"/>
    </row>
    <row r="1134">
      <c r="A1134" s="427" t="s">
        <v>7259</v>
      </c>
      <c r="B1134" s="427" t="s">
        <v>7250</v>
      </c>
      <c r="C1134" s="427" t="s">
        <v>7260</v>
      </c>
      <c r="D1134" s="226" t="s">
        <v>3302</v>
      </c>
      <c r="E1134" s="226" t="s">
        <v>84</v>
      </c>
      <c r="F1134" s="226">
        <v>5900.0</v>
      </c>
      <c r="G1134" s="226" t="s">
        <v>1891</v>
      </c>
      <c r="H1134" s="226" t="s">
        <v>2106</v>
      </c>
      <c r="I1134" s="226" t="s">
        <v>2333</v>
      </c>
      <c r="J1134" s="428">
        <v>350.0</v>
      </c>
      <c r="K1134" s="428">
        <v>450.0</v>
      </c>
      <c r="L1134" s="428">
        <v>600.0</v>
      </c>
      <c r="M1134" s="226" t="s">
        <v>7262</v>
      </c>
      <c r="N1134" s="375"/>
      <c r="O1134" s="375"/>
      <c r="P1134" s="226" t="s">
        <v>3118</v>
      </c>
      <c r="Q1134" s="428" t="s">
        <v>306</v>
      </c>
      <c r="R1134" s="439"/>
      <c r="S1134" s="413"/>
      <c r="T1134" s="225"/>
      <c r="U1134" s="225"/>
      <c r="V1134" s="225"/>
      <c r="W1134" s="225"/>
      <c r="X1134" s="225"/>
      <c r="Y1134" s="225"/>
      <c r="Z1134" s="225"/>
    </row>
    <row r="1135">
      <c r="A1135" s="427" t="s">
        <v>7263</v>
      </c>
      <c r="B1135" s="427" t="s">
        <v>7250</v>
      </c>
      <c r="C1135" s="427" t="s">
        <v>7264</v>
      </c>
      <c r="D1135" s="226" t="s">
        <v>2451</v>
      </c>
      <c r="E1135" s="226" t="s">
        <v>84</v>
      </c>
      <c r="F1135" s="226">
        <v>5900.0</v>
      </c>
      <c r="G1135" s="226" t="s">
        <v>1891</v>
      </c>
      <c r="H1135" s="226" t="s">
        <v>2106</v>
      </c>
      <c r="I1135" s="226" t="s">
        <v>2333</v>
      </c>
      <c r="J1135" s="428">
        <v>450.0</v>
      </c>
      <c r="K1135" s="428">
        <v>550.0</v>
      </c>
      <c r="L1135" s="428">
        <v>700.0</v>
      </c>
      <c r="M1135" s="226" t="s">
        <v>7265</v>
      </c>
      <c r="N1135" s="375"/>
      <c r="O1135" s="375"/>
      <c r="P1135" s="226" t="s">
        <v>2083</v>
      </c>
      <c r="Q1135" s="428" t="s">
        <v>222</v>
      </c>
      <c r="R1135" s="439"/>
      <c r="S1135" s="413"/>
      <c r="T1135" s="225"/>
      <c r="U1135" s="225"/>
      <c r="V1135" s="225"/>
      <c r="W1135" s="225"/>
      <c r="X1135" s="225"/>
      <c r="Y1135" s="225"/>
      <c r="Z1135" s="225"/>
    </row>
    <row r="1136">
      <c r="A1136" s="427" t="s">
        <v>7266</v>
      </c>
      <c r="B1136" s="427" t="s">
        <v>7250</v>
      </c>
      <c r="C1136" s="427" t="s">
        <v>7267</v>
      </c>
      <c r="D1136" s="226" t="s">
        <v>2764</v>
      </c>
      <c r="E1136" s="226" t="s">
        <v>84</v>
      </c>
      <c r="F1136" s="226">
        <v>5900.0</v>
      </c>
      <c r="G1136" s="226" t="s">
        <v>1891</v>
      </c>
      <c r="H1136" s="226" t="s">
        <v>2106</v>
      </c>
      <c r="I1136" s="226" t="s">
        <v>2333</v>
      </c>
      <c r="J1136" s="428">
        <v>3500.0</v>
      </c>
      <c r="K1136" s="428">
        <v>5000.0</v>
      </c>
      <c r="L1136" s="428">
        <v>7500.0</v>
      </c>
      <c r="M1136" s="226" t="s">
        <v>7269</v>
      </c>
      <c r="N1136" s="226" t="s">
        <v>7270</v>
      </c>
      <c r="O1136" s="375"/>
      <c r="P1136" s="226" t="s">
        <v>2453</v>
      </c>
      <c r="Q1136" s="428" t="s">
        <v>222</v>
      </c>
      <c r="R1136" s="428" t="s">
        <v>7271</v>
      </c>
      <c r="S1136" s="413"/>
      <c r="T1136" s="225"/>
      <c r="U1136" s="225"/>
      <c r="V1136" s="225"/>
      <c r="W1136" s="225"/>
      <c r="X1136" s="225"/>
      <c r="Y1136" s="225"/>
      <c r="Z1136" s="225"/>
    </row>
    <row r="1137">
      <c r="A1137" s="427" t="s">
        <v>7272</v>
      </c>
      <c r="B1137" s="427" t="s">
        <v>7250</v>
      </c>
      <c r="C1137" s="427" t="s">
        <v>7273</v>
      </c>
      <c r="D1137" s="226" t="s">
        <v>2764</v>
      </c>
      <c r="E1137" s="226" t="s">
        <v>84</v>
      </c>
      <c r="F1137" s="226">
        <v>5900.0</v>
      </c>
      <c r="G1137" s="226" t="s">
        <v>1891</v>
      </c>
      <c r="H1137" s="226" t="s">
        <v>2106</v>
      </c>
      <c r="I1137" s="226" t="s">
        <v>2333</v>
      </c>
      <c r="J1137" s="428">
        <v>850.0</v>
      </c>
      <c r="K1137" s="428">
        <v>1200.0</v>
      </c>
      <c r="L1137" s="428">
        <v>1650.0</v>
      </c>
      <c r="M1137" s="226" t="s">
        <v>7275</v>
      </c>
      <c r="N1137" s="226" t="s">
        <v>7270</v>
      </c>
      <c r="O1137" s="375"/>
      <c r="P1137" s="226" t="s">
        <v>2453</v>
      </c>
      <c r="Q1137" s="428" t="s">
        <v>222</v>
      </c>
      <c r="R1137" s="428" t="s">
        <v>7271</v>
      </c>
      <c r="S1137" s="413"/>
      <c r="T1137" s="225"/>
      <c r="U1137" s="225"/>
      <c r="V1137" s="225"/>
      <c r="W1137" s="225"/>
      <c r="X1137" s="225"/>
      <c r="Y1137" s="225"/>
      <c r="Z1137" s="225"/>
    </row>
    <row r="1138">
      <c r="A1138" s="427" t="s">
        <v>7276</v>
      </c>
      <c r="B1138" s="427" t="s">
        <v>7250</v>
      </c>
      <c r="C1138" s="427" t="s">
        <v>7277</v>
      </c>
      <c r="D1138" s="226" t="s">
        <v>2764</v>
      </c>
      <c r="E1138" s="226" t="s">
        <v>84</v>
      </c>
      <c r="F1138" s="226">
        <v>5900.0</v>
      </c>
      <c r="G1138" s="226" t="s">
        <v>1891</v>
      </c>
      <c r="H1138" s="226" t="s">
        <v>2106</v>
      </c>
      <c r="I1138" s="226" t="s">
        <v>2333</v>
      </c>
      <c r="J1138" s="428">
        <v>1850.0</v>
      </c>
      <c r="K1138" s="428">
        <v>2600.0</v>
      </c>
      <c r="L1138" s="428">
        <v>3600.0</v>
      </c>
      <c r="M1138" s="226" t="s">
        <v>7278</v>
      </c>
      <c r="N1138" s="226" t="s">
        <v>7270</v>
      </c>
      <c r="O1138" s="375"/>
      <c r="P1138" s="226" t="s">
        <v>2453</v>
      </c>
      <c r="Q1138" s="428" t="s">
        <v>222</v>
      </c>
      <c r="R1138" s="428" t="s">
        <v>7271</v>
      </c>
      <c r="S1138" s="413"/>
      <c r="T1138" s="225"/>
      <c r="U1138" s="225"/>
      <c r="V1138" s="225"/>
      <c r="W1138" s="225"/>
      <c r="X1138" s="225"/>
      <c r="Y1138" s="225"/>
      <c r="Z1138" s="225"/>
    </row>
    <row r="1139">
      <c r="A1139" s="427" t="s">
        <v>7279</v>
      </c>
      <c r="B1139" s="427" t="s">
        <v>7250</v>
      </c>
      <c r="C1139" s="427" t="s">
        <v>7280</v>
      </c>
      <c r="D1139" s="226" t="s">
        <v>3407</v>
      </c>
      <c r="E1139" s="226" t="s">
        <v>2084</v>
      </c>
      <c r="F1139" s="226">
        <v>5900.0</v>
      </c>
      <c r="G1139" s="226" t="s">
        <v>1891</v>
      </c>
      <c r="H1139" s="226" t="s">
        <v>2106</v>
      </c>
      <c r="I1139" s="226" t="s">
        <v>2333</v>
      </c>
      <c r="J1139" s="428">
        <v>3800.0</v>
      </c>
      <c r="K1139" s="428">
        <v>5200.0</v>
      </c>
      <c r="L1139" s="428">
        <v>7200.0</v>
      </c>
      <c r="M1139" s="226" t="s">
        <v>7282</v>
      </c>
      <c r="N1139" s="375"/>
      <c r="O1139" s="375"/>
      <c r="P1139" s="226" t="s">
        <v>3118</v>
      </c>
      <c r="Q1139" s="428" t="s">
        <v>306</v>
      </c>
      <c r="R1139" s="439"/>
      <c r="S1139" s="413"/>
      <c r="T1139" s="225"/>
      <c r="U1139" s="225"/>
      <c r="V1139" s="225"/>
      <c r="W1139" s="225"/>
      <c r="X1139" s="225"/>
      <c r="Y1139" s="225"/>
      <c r="Z1139" s="225"/>
    </row>
    <row r="1140">
      <c r="A1140" s="427" t="s">
        <v>7283</v>
      </c>
      <c r="B1140" s="427" t="s">
        <v>7250</v>
      </c>
      <c r="C1140" s="427" t="s">
        <v>7284</v>
      </c>
      <c r="D1140" s="226" t="s">
        <v>3302</v>
      </c>
      <c r="E1140" s="226" t="s">
        <v>84</v>
      </c>
      <c r="F1140" s="226">
        <v>5900.0</v>
      </c>
      <c r="G1140" s="226" t="s">
        <v>1891</v>
      </c>
      <c r="H1140" s="226" t="s">
        <v>2106</v>
      </c>
      <c r="I1140" s="226" t="s">
        <v>2333</v>
      </c>
      <c r="J1140" s="428">
        <v>120.0</v>
      </c>
      <c r="K1140" s="428">
        <v>160.0</v>
      </c>
      <c r="L1140" s="428">
        <v>220.0</v>
      </c>
      <c r="M1140" s="226" t="s">
        <v>7286</v>
      </c>
      <c r="N1140" s="375"/>
      <c r="O1140" s="375"/>
      <c r="P1140" s="226" t="s">
        <v>3118</v>
      </c>
      <c r="Q1140" s="428" t="s">
        <v>306</v>
      </c>
      <c r="R1140" s="439"/>
      <c r="S1140" s="413"/>
      <c r="T1140" s="225"/>
      <c r="U1140" s="225"/>
      <c r="V1140" s="225"/>
      <c r="W1140" s="225"/>
      <c r="X1140" s="225"/>
      <c r="Y1140" s="225"/>
      <c r="Z1140" s="225"/>
    </row>
    <row r="1141">
      <c r="A1141" s="427" t="s">
        <v>7288</v>
      </c>
      <c r="B1141" s="427" t="s">
        <v>7250</v>
      </c>
      <c r="C1141" s="427" t="s">
        <v>7289</v>
      </c>
      <c r="D1141" s="226" t="s">
        <v>2451</v>
      </c>
      <c r="E1141" s="226" t="s">
        <v>84</v>
      </c>
      <c r="F1141" s="226">
        <v>5900.0</v>
      </c>
      <c r="G1141" s="226" t="s">
        <v>1891</v>
      </c>
      <c r="H1141" s="226" t="s">
        <v>2106</v>
      </c>
      <c r="I1141" s="226" t="s">
        <v>2333</v>
      </c>
      <c r="J1141" s="428">
        <v>3500.0</v>
      </c>
      <c r="K1141" s="428">
        <v>5000.0</v>
      </c>
      <c r="L1141" s="428">
        <v>7500.0</v>
      </c>
      <c r="M1141" s="226" t="s">
        <v>7290</v>
      </c>
      <c r="N1141" s="375"/>
      <c r="O1141" s="375"/>
      <c r="P1141" s="226" t="s">
        <v>2083</v>
      </c>
      <c r="Q1141" s="428" t="s">
        <v>222</v>
      </c>
      <c r="R1141" s="439"/>
      <c r="S1141" s="413"/>
      <c r="T1141" s="225"/>
      <c r="U1141" s="225"/>
      <c r="V1141" s="225"/>
      <c r="W1141" s="225"/>
      <c r="X1141" s="225"/>
      <c r="Y1141" s="225"/>
      <c r="Z1141" s="225"/>
    </row>
    <row r="1142">
      <c r="A1142" s="427" t="s">
        <v>7292</v>
      </c>
      <c r="B1142" s="427" t="s">
        <v>7250</v>
      </c>
      <c r="C1142" s="427" t="s">
        <v>7293</v>
      </c>
      <c r="D1142" s="226" t="s">
        <v>3407</v>
      </c>
      <c r="E1142" s="226" t="s">
        <v>2084</v>
      </c>
      <c r="F1142" s="226">
        <v>5900.0</v>
      </c>
      <c r="G1142" s="226" t="s">
        <v>1891</v>
      </c>
      <c r="H1142" s="226" t="s">
        <v>2106</v>
      </c>
      <c r="I1142" s="226" t="s">
        <v>2333</v>
      </c>
      <c r="J1142" s="428">
        <v>120.0</v>
      </c>
      <c r="K1142" s="428">
        <v>160.0</v>
      </c>
      <c r="L1142" s="428">
        <v>220.0</v>
      </c>
      <c r="M1142" s="226" t="s">
        <v>7294</v>
      </c>
      <c r="N1142" s="375"/>
      <c r="O1142" s="375"/>
      <c r="P1142" s="226" t="s">
        <v>3118</v>
      </c>
      <c r="Q1142" s="428" t="s">
        <v>306</v>
      </c>
      <c r="R1142" s="439"/>
      <c r="S1142" s="413"/>
      <c r="T1142" s="225"/>
      <c r="U1142" s="225"/>
      <c r="V1142" s="225"/>
      <c r="W1142" s="225"/>
      <c r="X1142" s="225"/>
      <c r="Y1142" s="225"/>
      <c r="Z1142" s="225"/>
    </row>
    <row r="1143">
      <c r="A1143" s="427" t="s">
        <v>7296</v>
      </c>
      <c r="B1143" s="427" t="s">
        <v>7250</v>
      </c>
      <c r="C1143" s="427" t="s">
        <v>7297</v>
      </c>
      <c r="D1143" s="226" t="s">
        <v>2451</v>
      </c>
      <c r="E1143" s="226" t="s">
        <v>84</v>
      </c>
      <c r="F1143" s="226">
        <v>5900.0</v>
      </c>
      <c r="G1143" s="226" t="s">
        <v>1891</v>
      </c>
      <c r="H1143" s="226" t="s">
        <v>2106</v>
      </c>
      <c r="I1143" s="226" t="s">
        <v>2333</v>
      </c>
      <c r="J1143" s="428">
        <v>7500.0</v>
      </c>
      <c r="K1143" s="428">
        <v>11000.0</v>
      </c>
      <c r="L1143" s="428">
        <v>16000.0</v>
      </c>
      <c r="M1143" s="226" t="s">
        <v>7298</v>
      </c>
      <c r="N1143" s="375"/>
      <c r="O1143" s="375"/>
      <c r="P1143" s="226" t="s">
        <v>2083</v>
      </c>
      <c r="Q1143" s="428" t="s">
        <v>222</v>
      </c>
      <c r="R1143" s="439"/>
      <c r="S1143" s="413"/>
      <c r="T1143" s="225"/>
      <c r="U1143" s="225"/>
      <c r="V1143" s="225"/>
      <c r="W1143" s="225"/>
      <c r="X1143" s="225"/>
      <c r="Y1143" s="225"/>
      <c r="Z1143" s="225"/>
    </row>
    <row r="1144">
      <c r="A1144" s="427" t="s">
        <v>7300</v>
      </c>
      <c r="B1144" s="427" t="s">
        <v>7301</v>
      </c>
      <c r="C1144" s="427" t="s">
        <v>3691</v>
      </c>
      <c r="D1144" s="226" t="s">
        <v>3407</v>
      </c>
      <c r="E1144" s="226" t="s">
        <v>2084</v>
      </c>
      <c r="F1144" s="226">
        <v>5900.0</v>
      </c>
      <c r="G1144" s="226" t="s">
        <v>1891</v>
      </c>
      <c r="H1144" s="226" t="s">
        <v>2106</v>
      </c>
      <c r="I1144" s="226" t="s">
        <v>2333</v>
      </c>
      <c r="J1144" s="428">
        <v>30.0</v>
      </c>
      <c r="K1144" s="428">
        <v>35.0</v>
      </c>
      <c r="L1144" s="428">
        <v>40.0</v>
      </c>
      <c r="M1144" s="226" t="s">
        <v>3695</v>
      </c>
      <c r="N1144" s="375"/>
      <c r="O1144" s="375"/>
      <c r="P1144" s="226" t="s">
        <v>2083</v>
      </c>
      <c r="Q1144" s="428" t="s">
        <v>256</v>
      </c>
      <c r="R1144" s="439"/>
      <c r="S1144" s="413"/>
      <c r="T1144" s="225"/>
      <c r="U1144" s="225"/>
      <c r="V1144" s="225"/>
      <c r="W1144" s="225"/>
      <c r="X1144" s="225"/>
      <c r="Y1144" s="225"/>
      <c r="Z1144" s="225"/>
    </row>
    <row r="1145">
      <c r="A1145" s="427" t="s">
        <v>7302</v>
      </c>
      <c r="B1145" s="427" t="s">
        <v>7301</v>
      </c>
      <c r="C1145" s="427" t="s">
        <v>7303</v>
      </c>
      <c r="D1145" s="226" t="s">
        <v>3407</v>
      </c>
      <c r="E1145" s="226" t="s">
        <v>2084</v>
      </c>
      <c r="F1145" s="226">
        <v>5900.0</v>
      </c>
      <c r="G1145" s="226" t="s">
        <v>1891</v>
      </c>
      <c r="H1145" s="226" t="s">
        <v>2106</v>
      </c>
      <c r="I1145" s="226" t="s">
        <v>2333</v>
      </c>
      <c r="J1145" s="428">
        <v>450.0</v>
      </c>
      <c r="K1145" s="428">
        <v>600.0</v>
      </c>
      <c r="L1145" s="428">
        <v>800.0</v>
      </c>
      <c r="M1145" s="226" t="s">
        <v>7304</v>
      </c>
      <c r="N1145" s="375"/>
      <c r="O1145" s="375"/>
      <c r="P1145" s="226" t="s">
        <v>3118</v>
      </c>
      <c r="Q1145" s="428" t="s">
        <v>306</v>
      </c>
      <c r="R1145" s="439"/>
      <c r="S1145" s="413"/>
      <c r="T1145" s="225"/>
      <c r="U1145" s="225"/>
      <c r="V1145" s="225"/>
      <c r="W1145" s="225"/>
      <c r="X1145" s="225"/>
      <c r="Y1145" s="225"/>
      <c r="Z1145" s="225"/>
    </row>
    <row r="1146">
      <c r="A1146" s="427" t="s">
        <v>7308</v>
      </c>
      <c r="B1146" s="427" t="s">
        <v>7301</v>
      </c>
      <c r="C1146" s="427" t="s">
        <v>3738</v>
      </c>
      <c r="D1146" s="226" t="s">
        <v>3407</v>
      </c>
      <c r="E1146" s="226" t="s">
        <v>2084</v>
      </c>
      <c r="F1146" s="226">
        <v>5900.0</v>
      </c>
      <c r="G1146" s="226" t="s">
        <v>1891</v>
      </c>
      <c r="H1146" s="226" t="s">
        <v>2106</v>
      </c>
      <c r="I1146" s="226" t="s">
        <v>2333</v>
      </c>
      <c r="J1146" s="428">
        <v>2125.0</v>
      </c>
      <c r="K1146" s="428">
        <v>2500.0</v>
      </c>
      <c r="L1146" s="428">
        <v>2875.0</v>
      </c>
      <c r="M1146" s="226" t="s">
        <v>3739</v>
      </c>
      <c r="N1146" s="375"/>
      <c r="O1146" s="375"/>
      <c r="P1146" s="226" t="s">
        <v>2083</v>
      </c>
      <c r="Q1146" s="428" t="s">
        <v>256</v>
      </c>
      <c r="R1146" s="439"/>
      <c r="S1146" s="413"/>
      <c r="T1146" s="225"/>
      <c r="U1146" s="225"/>
      <c r="V1146" s="225"/>
      <c r="W1146" s="225"/>
      <c r="X1146" s="225"/>
      <c r="Y1146" s="225"/>
      <c r="Z1146" s="225"/>
    </row>
    <row r="1147">
      <c r="A1147" s="427" t="s">
        <v>7309</v>
      </c>
      <c r="B1147" s="427" t="s">
        <v>7301</v>
      </c>
      <c r="C1147" s="427" t="s">
        <v>3771</v>
      </c>
      <c r="D1147" s="226" t="s">
        <v>3407</v>
      </c>
      <c r="E1147" s="226" t="s">
        <v>2084</v>
      </c>
      <c r="F1147" s="226">
        <v>5900.0</v>
      </c>
      <c r="G1147" s="226" t="s">
        <v>1891</v>
      </c>
      <c r="H1147" s="226" t="s">
        <v>2106</v>
      </c>
      <c r="I1147" s="226" t="s">
        <v>2333</v>
      </c>
      <c r="J1147" s="428">
        <v>1700.0</v>
      </c>
      <c r="K1147" s="428">
        <v>2000.0</v>
      </c>
      <c r="L1147" s="428">
        <v>2300.0</v>
      </c>
      <c r="M1147" s="226" t="s">
        <v>3772</v>
      </c>
      <c r="N1147" s="375"/>
      <c r="O1147" s="375"/>
      <c r="P1147" s="226" t="s">
        <v>2083</v>
      </c>
      <c r="Q1147" s="428" t="s">
        <v>256</v>
      </c>
      <c r="R1147" s="439"/>
      <c r="S1147" s="413"/>
      <c r="T1147" s="225"/>
      <c r="U1147" s="225"/>
      <c r="V1147" s="225"/>
      <c r="W1147" s="225"/>
      <c r="X1147" s="225"/>
      <c r="Y1147" s="225"/>
      <c r="Z1147" s="225"/>
    </row>
    <row r="1148">
      <c r="A1148" s="427" t="s">
        <v>2262</v>
      </c>
      <c r="B1148" s="427" t="s">
        <v>1180</v>
      </c>
      <c r="C1148" s="427" t="s">
        <v>3413</v>
      </c>
      <c r="D1148" s="226" t="s">
        <v>3414</v>
      </c>
      <c r="E1148" s="226" t="s">
        <v>2084</v>
      </c>
      <c r="F1148" s="226">
        <v>5900.0</v>
      </c>
      <c r="G1148" s="226" t="s">
        <v>1891</v>
      </c>
      <c r="H1148" s="226" t="s">
        <v>2106</v>
      </c>
      <c r="I1148" s="226" t="s">
        <v>2333</v>
      </c>
      <c r="J1148" s="428">
        <v>21.0</v>
      </c>
      <c r="K1148" s="428">
        <v>25.0</v>
      </c>
      <c r="L1148" s="428">
        <v>29.0</v>
      </c>
      <c r="M1148" s="226" t="s">
        <v>3415</v>
      </c>
      <c r="N1148" s="375"/>
      <c r="O1148" s="375"/>
      <c r="P1148" s="226" t="s">
        <v>2083</v>
      </c>
      <c r="Q1148" s="428" t="s">
        <v>209</v>
      </c>
      <c r="R1148" s="439"/>
      <c r="S1148" s="413"/>
      <c r="T1148" s="225"/>
      <c r="U1148" s="225"/>
      <c r="V1148" s="225"/>
      <c r="W1148" s="225"/>
      <c r="X1148" s="225"/>
      <c r="Y1148" s="225"/>
      <c r="Z1148" s="225"/>
    </row>
    <row r="1149">
      <c r="A1149" s="427" t="s">
        <v>7311</v>
      </c>
      <c r="B1149" s="427" t="s">
        <v>1180</v>
      </c>
      <c r="C1149" s="427" t="s">
        <v>3494</v>
      </c>
      <c r="D1149" s="226" t="s">
        <v>3414</v>
      </c>
      <c r="E1149" s="226" t="s">
        <v>2084</v>
      </c>
      <c r="F1149" s="226">
        <v>5900.0</v>
      </c>
      <c r="G1149" s="226" t="s">
        <v>1891</v>
      </c>
      <c r="H1149" s="226" t="s">
        <v>2106</v>
      </c>
      <c r="I1149" s="226" t="s">
        <v>2333</v>
      </c>
      <c r="J1149" s="428">
        <v>550.0</v>
      </c>
      <c r="K1149" s="428">
        <v>650.0</v>
      </c>
      <c r="L1149" s="428">
        <v>750.0</v>
      </c>
      <c r="M1149" s="226" t="s">
        <v>3497</v>
      </c>
      <c r="N1149" s="375"/>
      <c r="O1149" s="375"/>
      <c r="P1149" s="226" t="s">
        <v>2083</v>
      </c>
      <c r="Q1149" s="428" t="s">
        <v>209</v>
      </c>
      <c r="R1149" s="439"/>
      <c r="S1149" s="413"/>
      <c r="T1149" s="225"/>
      <c r="U1149" s="225"/>
      <c r="V1149" s="225"/>
      <c r="W1149" s="225"/>
      <c r="X1149" s="225"/>
      <c r="Y1149" s="225"/>
      <c r="Z1149" s="225"/>
    </row>
    <row r="1150">
      <c r="A1150" s="427" t="s">
        <v>2259</v>
      </c>
      <c r="B1150" s="427" t="s">
        <v>1180</v>
      </c>
      <c r="C1150" s="427" t="s">
        <v>7314</v>
      </c>
      <c r="D1150" s="226" t="s">
        <v>3414</v>
      </c>
      <c r="E1150" s="226" t="s">
        <v>2084</v>
      </c>
      <c r="F1150" s="226">
        <v>5900.0</v>
      </c>
      <c r="G1150" s="226" t="s">
        <v>1891</v>
      </c>
      <c r="H1150" s="226" t="s">
        <v>2106</v>
      </c>
      <c r="I1150" s="226" t="s">
        <v>2333</v>
      </c>
      <c r="J1150" s="428">
        <v>26.0</v>
      </c>
      <c r="K1150" s="428">
        <v>30.0</v>
      </c>
      <c r="L1150" s="428">
        <v>34.0</v>
      </c>
      <c r="M1150" s="226" t="s">
        <v>7315</v>
      </c>
      <c r="N1150" s="226" t="s">
        <v>7316</v>
      </c>
      <c r="O1150" s="226">
        <v>168.0</v>
      </c>
      <c r="P1150" s="226" t="s">
        <v>2083</v>
      </c>
      <c r="Q1150" s="428" t="s">
        <v>209</v>
      </c>
      <c r="R1150" s="439"/>
      <c r="S1150" s="413"/>
      <c r="T1150" s="225"/>
      <c r="U1150" s="225"/>
      <c r="V1150" s="225"/>
      <c r="W1150" s="225"/>
      <c r="X1150" s="225"/>
      <c r="Y1150" s="225"/>
      <c r="Z1150" s="225"/>
    </row>
    <row r="1151">
      <c r="A1151" s="427" t="s">
        <v>1491</v>
      </c>
      <c r="B1151" s="427" t="s">
        <v>1180</v>
      </c>
      <c r="C1151" s="427" t="s">
        <v>3529</v>
      </c>
      <c r="D1151" s="226" t="s">
        <v>3414</v>
      </c>
      <c r="E1151" s="226" t="s">
        <v>2084</v>
      </c>
      <c r="F1151" s="226">
        <v>5900.0</v>
      </c>
      <c r="G1151" s="226" t="s">
        <v>1891</v>
      </c>
      <c r="H1151" s="226" t="s">
        <v>2106</v>
      </c>
      <c r="I1151" s="226" t="s">
        <v>2333</v>
      </c>
      <c r="J1151" s="428">
        <v>13.0</v>
      </c>
      <c r="K1151" s="428">
        <v>15.0</v>
      </c>
      <c r="L1151" s="428">
        <v>17.0</v>
      </c>
      <c r="M1151" s="226" t="s">
        <v>3530</v>
      </c>
      <c r="N1151" s="375"/>
      <c r="O1151" s="375"/>
      <c r="P1151" s="226" t="s">
        <v>2083</v>
      </c>
      <c r="Q1151" s="428" t="s">
        <v>209</v>
      </c>
      <c r="R1151" s="439"/>
      <c r="S1151" s="413"/>
      <c r="T1151" s="225"/>
      <c r="U1151" s="225"/>
      <c r="V1151" s="225"/>
      <c r="W1151" s="225"/>
      <c r="X1151" s="225"/>
      <c r="Y1151" s="225"/>
      <c r="Z1151" s="225"/>
    </row>
    <row r="1152">
      <c r="A1152" s="427" t="s">
        <v>2265</v>
      </c>
      <c r="B1152" s="427" t="s">
        <v>1180</v>
      </c>
      <c r="C1152" s="427" t="s">
        <v>3536</v>
      </c>
      <c r="D1152" s="226" t="s">
        <v>3414</v>
      </c>
      <c r="E1152" s="226" t="s">
        <v>2084</v>
      </c>
      <c r="F1152" s="226">
        <v>5900.0</v>
      </c>
      <c r="G1152" s="226" t="s">
        <v>1891</v>
      </c>
      <c r="H1152" s="226" t="s">
        <v>2106</v>
      </c>
      <c r="I1152" s="226" t="s">
        <v>2333</v>
      </c>
      <c r="J1152" s="428">
        <v>105.0</v>
      </c>
      <c r="K1152" s="428">
        <v>125.0</v>
      </c>
      <c r="L1152" s="428">
        <v>145.0</v>
      </c>
      <c r="M1152" s="226" t="s">
        <v>3537</v>
      </c>
      <c r="N1152" s="375"/>
      <c r="O1152" s="375"/>
      <c r="P1152" s="226" t="s">
        <v>2083</v>
      </c>
      <c r="Q1152" s="428" t="s">
        <v>209</v>
      </c>
      <c r="R1152" s="439"/>
      <c r="S1152" s="413"/>
      <c r="T1152" s="225"/>
      <c r="U1152" s="225"/>
      <c r="V1152" s="225"/>
      <c r="W1152" s="225"/>
      <c r="X1152" s="225"/>
      <c r="Y1152" s="225"/>
      <c r="Z1152" s="225"/>
    </row>
    <row r="1153">
      <c r="A1153" s="427" t="s">
        <v>7319</v>
      </c>
      <c r="B1153" s="427" t="s">
        <v>7320</v>
      </c>
      <c r="C1153" s="427" t="s">
        <v>3427</v>
      </c>
      <c r="D1153" s="226" t="s">
        <v>3414</v>
      </c>
      <c r="E1153" s="226" t="s">
        <v>2084</v>
      </c>
      <c r="F1153" s="226">
        <v>5900.0</v>
      </c>
      <c r="G1153" s="226" t="s">
        <v>1891</v>
      </c>
      <c r="H1153" s="226" t="s">
        <v>2106</v>
      </c>
      <c r="I1153" s="226" t="s">
        <v>2333</v>
      </c>
      <c r="J1153" s="428">
        <v>50.0</v>
      </c>
      <c r="K1153" s="428">
        <v>60.0</v>
      </c>
      <c r="L1153" s="428">
        <v>70.0</v>
      </c>
      <c r="M1153" s="226" t="s">
        <v>3428</v>
      </c>
      <c r="N1153" s="375"/>
      <c r="O1153" s="375"/>
      <c r="P1153" s="226" t="s">
        <v>2083</v>
      </c>
      <c r="Q1153" s="428" t="s">
        <v>209</v>
      </c>
      <c r="R1153" s="439"/>
      <c r="S1153" s="413"/>
      <c r="T1153" s="225"/>
      <c r="U1153" s="225"/>
      <c r="V1153" s="225"/>
      <c r="W1153" s="225"/>
      <c r="X1153" s="225"/>
      <c r="Y1153" s="225"/>
      <c r="Z1153" s="225"/>
    </row>
    <row r="1154">
      <c r="A1154" s="427" t="s">
        <v>1506</v>
      </c>
      <c r="B1154" s="427" t="s">
        <v>7320</v>
      </c>
      <c r="C1154" s="427" t="s">
        <v>3435</v>
      </c>
      <c r="D1154" s="226" t="s">
        <v>3414</v>
      </c>
      <c r="E1154" s="226" t="s">
        <v>2084</v>
      </c>
      <c r="F1154" s="226">
        <v>5900.0</v>
      </c>
      <c r="G1154" s="226" t="s">
        <v>1891</v>
      </c>
      <c r="H1154" s="226" t="s">
        <v>2106</v>
      </c>
      <c r="I1154" s="226" t="s">
        <v>2333</v>
      </c>
      <c r="J1154" s="428">
        <v>85.0</v>
      </c>
      <c r="K1154" s="428">
        <v>100.0</v>
      </c>
      <c r="L1154" s="428">
        <v>115.0</v>
      </c>
      <c r="M1154" s="226" t="s">
        <v>3436</v>
      </c>
      <c r="N1154" s="375"/>
      <c r="O1154" s="375"/>
      <c r="P1154" s="226" t="s">
        <v>2083</v>
      </c>
      <c r="Q1154" s="428" t="s">
        <v>209</v>
      </c>
      <c r="R1154" s="439"/>
      <c r="S1154" s="413"/>
      <c r="T1154" s="225"/>
      <c r="U1154" s="225"/>
      <c r="V1154" s="225"/>
      <c r="W1154" s="225"/>
      <c r="X1154" s="225"/>
      <c r="Y1154" s="225"/>
      <c r="Z1154" s="225"/>
    </row>
    <row r="1155">
      <c r="A1155" s="427" t="s">
        <v>7323</v>
      </c>
      <c r="B1155" s="427" t="s">
        <v>7324</v>
      </c>
      <c r="C1155" s="427" t="s">
        <v>7325</v>
      </c>
      <c r="D1155" s="226" t="s">
        <v>2381</v>
      </c>
      <c r="E1155" s="226" t="s">
        <v>2084</v>
      </c>
      <c r="F1155" s="226">
        <v>5900.0</v>
      </c>
      <c r="G1155" s="226" t="s">
        <v>1891</v>
      </c>
      <c r="H1155" s="226" t="s">
        <v>2106</v>
      </c>
      <c r="I1155" s="226" t="s">
        <v>2333</v>
      </c>
      <c r="J1155" s="428">
        <v>1500.0</v>
      </c>
      <c r="K1155" s="428">
        <v>2200.0</v>
      </c>
      <c r="L1155" s="428">
        <v>3200.0</v>
      </c>
      <c r="M1155" s="226" t="s">
        <v>7326</v>
      </c>
      <c r="N1155" s="375"/>
      <c r="O1155" s="375"/>
      <c r="P1155" s="226" t="s">
        <v>2083</v>
      </c>
      <c r="Q1155" s="428" t="s">
        <v>222</v>
      </c>
      <c r="R1155" s="439"/>
      <c r="S1155" s="413"/>
      <c r="T1155" s="225"/>
      <c r="U1155" s="225"/>
      <c r="V1155" s="225"/>
      <c r="W1155" s="225"/>
      <c r="X1155" s="225"/>
      <c r="Y1155" s="225"/>
      <c r="Z1155" s="225"/>
    </row>
    <row r="1156">
      <c r="A1156" s="427" t="s">
        <v>7328</v>
      </c>
      <c r="B1156" s="427" t="s">
        <v>7324</v>
      </c>
      <c r="C1156" s="427" t="s">
        <v>5242</v>
      </c>
      <c r="D1156" s="226" t="s">
        <v>5243</v>
      </c>
      <c r="E1156" s="226" t="s">
        <v>2084</v>
      </c>
      <c r="F1156" s="226">
        <v>5900.0</v>
      </c>
      <c r="G1156" s="226" t="s">
        <v>1891</v>
      </c>
      <c r="H1156" s="226" t="s">
        <v>2106</v>
      </c>
      <c r="I1156" s="226" t="s">
        <v>2333</v>
      </c>
      <c r="J1156" s="428">
        <v>13.0</v>
      </c>
      <c r="K1156" s="428">
        <v>15.0</v>
      </c>
      <c r="L1156" s="428">
        <v>17.0</v>
      </c>
      <c r="M1156" s="226" t="s">
        <v>5244</v>
      </c>
      <c r="N1156" s="375"/>
      <c r="O1156" s="375"/>
      <c r="P1156" s="226" t="s">
        <v>2083</v>
      </c>
      <c r="Q1156" s="428" t="s">
        <v>187</v>
      </c>
      <c r="R1156" s="439"/>
      <c r="S1156" s="413"/>
      <c r="T1156" s="225"/>
      <c r="U1156" s="225"/>
      <c r="V1156" s="225"/>
      <c r="W1156" s="225"/>
      <c r="X1156" s="225"/>
      <c r="Y1156" s="225"/>
      <c r="Z1156" s="225"/>
    </row>
    <row r="1157">
      <c r="A1157" s="427" t="s">
        <v>699</v>
      </c>
      <c r="B1157" s="427" t="s">
        <v>7324</v>
      </c>
      <c r="C1157" s="427" t="s">
        <v>5248</v>
      </c>
      <c r="D1157" s="226" t="s">
        <v>5243</v>
      </c>
      <c r="E1157" s="226" t="s">
        <v>2084</v>
      </c>
      <c r="F1157" s="226">
        <v>5900.0</v>
      </c>
      <c r="G1157" s="226" t="s">
        <v>1891</v>
      </c>
      <c r="H1157" s="226" t="s">
        <v>2106</v>
      </c>
      <c r="I1157" s="226" t="s">
        <v>2333</v>
      </c>
      <c r="J1157" s="428">
        <v>150.0</v>
      </c>
      <c r="K1157" s="428">
        <v>175.0</v>
      </c>
      <c r="L1157" s="428">
        <v>200.0</v>
      </c>
      <c r="M1157" s="226" t="s">
        <v>5249</v>
      </c>
      <c r="N1157" s="375"/>
      <c r="O1157" s="375"/>
      <c r="P1157" s="226" t="s">
        <v>2083</v>
      </c>
      <c r="Q1157" s="428" t="s">
        <v>187</v>
      </c>
      <c r="R1157" s="439"/>
      <c r="S1157" s="413"/>
      <c r="T1157" s="225"/>
      <c r="U1157" s="225"/>
      <c r="V1157" s="225"/>
      <c r="W1157" s="225"/>
      <c r="X1157" s="225"/>
      <c r="Y1157" s="225"/>
      <c r="Z1157" s="225"/>
    </row>
    <row r="1158">
      <c r="A1158" s="427" t="s">
        <v>7330</v>
      </c>
      <c r="B1158" s="427" t="s">
        <v>7324</v>
      </c>
      <c r="C1158" s="427" t="s">
        <v>5655</v>
      </c>
      <c r="D1158" s="226" t="s">
        <v>5243</v>
      </c>
      <c r="E1158" s="226" t="s">
        <v>2084</v>
      </c>
      <c r="F1158" s="226">
        <v>5900.0</v>
      </c>
      <c r="G1158" s="226" t="s">
        <v>1891</v>
      </c>
      <c r="H1158" s="226" t="s">
        <v>2106</v>
      </c>
      <c r="I1158" s="226" t="s">
        <v>2333</v>
      </c>
      <c r="J1158" s="428">
        <v>105.0</v>
      </c>
      <c r="K1158" s="428">
        <v>125.0</v>
      </c>
      <c r="L1158" s="428">
        <v>145.0</v>
      </c>
      <c r="M1158" s="226" t="s">
        <v>5656</v>
      </c>
      <c r="N1158" s="375"/>
      <c r="O1158" s="375"/>
      <c r="P1158" s="226" t="s">
        <v>2083</v>
      </c>
      <c r="Q1158" s="428" t="s">
        <v>187</v>
      </c>
      <c r="R1158" s="439"/>
      <c r="S1158" s="413"/>
      <c r="T1158" s="225"/>
      <c r="U1158" s="225"/>
      <c r="V1158" s="225"/>
      <c r="W1158" s="225"/>
      <c r="X1158" s="225"/>
      <c r="Y1158" s="225"/>
      <c r="Z1158" s="225"/>
    </row>
    <row r="1159">
      <c r="A1159" s="427" t="s">
        <v>7331</v>
      </c>
      <c r="B1159" s="427" t="s">
        <v>7324</v>
      </c>
      <c r="C1159" s="427" t="s">
        <v>5261</v>
      </c>
      <c r="D1159" s="226" t="s">
        <v>5243</v>
      </c>
      <c r="E1159" s="226" t="s">
        <v>2084</v>
      </c>
      <c r="F1159" s="226">
        <v>5900.0</v>
      </c>
      <c r="G1159" s="226" t="s">
        <v>1891</v>
      </c>
      <c r="H1159" s="226" t="s">
        <v>2106</v>
      </c>
      <c r="I1159" s="226" t="s">
        <v>2333</v>
      </c>
      <c r="J1159" s="428">
        <v>65.0</v>
      </c>
      <c r="K1159" s="428">
        <v>75.0</v>
      </c>
      <c r="L1159" s="428">
        <v>85.0</v>
      </c>
      <c r="M1159" s="226" t="s">
        <v>5262</v>
      </c>
      <c r="N1159" s="375"/>
      <c r="O1159" s="375"/>
      <c r="P1159" s="226" t="s">
        <v>2083</v>
      </c>
      <c r="Q1159" s="428" t="s">
        <v>187</v>
      </c>
      <c r="R1159" s="439"/>
      <c r="S1159" s="413"/>
      <c r="T1159" s="225"/>
      <c r="U1159" s="225"/>
      <c r="V1159" s="225"/>
      <c r="W1159" s="225"/>
      <c r="X1159" s="225"/>
      <c r="Y1159" s="225"/>
      <c r="Z1159" s="225"/>
    </row>
    <row r="1160">
      <c r="A1160" s="427" t="s">
        <v>7333</v>
      </c>
      <c r="B1160" s="427" t="s">
        <v>7334</v>
      </c>
      <c r="C1160" s="427" t="s">
        <v>6053</v>
      </c>
      <c r="D1160" s="226" t="s">
        <v>3407</v>
      </c>
      <c r="E1160" s="226" t="s">
        <v>2084</v>
      </c>
      <c r="F1160" s="226">
        <v>5900.0</v>
      </c>
      <c r="G1160" s="226" t="s">
        <v>1891</v>
      </c>
      <c r="H1160" s="226" t="s">
        <v>2106</v>
      </c>
      <c r="I1160" s="226" t="s">
        <v>2333</v>
      </c>
      <c r="J1160" s="428">
        <v>210.0</v>
      </c>
      <c r="K1160" s="428">
        <v>250.0</v>
      </c>
      <c r="L1160" s="428">
        <v>290.0</v>
      </c>
      <c r="M1160" s="226" t="s">
        <v>6054</v>
      </c>
      <c r="N1160" s="375"/>
      <c r="O1160" s="375"/>
      <c r="P1160" s="226" t="s">
        <v>2083</v>
      </c>
      <c r="Q1160" s="428" t="s">
        <v>209</v>
      </c>
      <c r="R1160" s="439"/>
      <c r="S1160" s="413"/>
      <c r="T1160" s="225"/>
      <c r="U1160" s="225"/>
      <c r="V1160" s="225"/>
      <c r="W1160" s="225"/>
      <c r="X1160" s="225"/>
      <c r="Y1160" s="225"/>
      <c r="Z1160" s="225"/>
    </row>
    <row r="1161">
      <c r="A1161" s="427" t="s">
        <v>7335</v>
      </c>
      <c r="B1161" s="427" t="s">
        <v>7334</v>
      </c>
      <c r="C1161" s="427" t="s">
        <v>7336</v>
      </c>
      <c r="D1161" s="226" t="s">
        <v>2451</v>
      </c>
      <c r="E1161" s="226" t="s">
        <v>84</v>
      </c>
      <c r="F1161" s="226">
        <v>5900.0</v>
      </c>
      <c r="G1161" s="226" t="s">
        <v>1891</v>
      </c>
      <c r="H1161" s="226" t="s">
        <v>2106</v>
      </c>
      <c r="I1161" s="226" t="s">
        <v>2333</v>
      </c>
      <c r="J1161" s="428">
        <v>2500.0</v>
      </c>
      <c r="K1161" s="428">
        <v>3500.0</v>
      </c>
      <c r="L1161" s="428">
        <v>5000.0</v>
      </c>
      <c r="M1161" s="226" t="s">
        <v>7338</v>
      </c>
      <c r="N1161" s="375"/>
      <c r="O1161" s="375"/>
      <c r="P1161" s="226" t="s">
        <v>2453</v>
      </c>
      <c r="Q1161" s="428" t="s">
        <v>337</v>
      </c>
      <c r="R1161" s="439"/>
      <c r="S1161" s="413"/>
      <c r="T1161" s="225"/>
      <c r="U1161" s="225"/>
      <c r="V1161" s="225"/>
      <c r="W1161" s="225"/>
      <c r="X1161" s="225"/>
      <c r="Y1161" s="225"/>
      <c r="Z1161" s="225"/>
    </row>
    <row r="1162">
      <c r="A1162" s="427" t="s">
        <v>7339</v>
      </c>
      <c r="B1162" s="427" t="s">
        <v>7334</v>
      </c>
      <c r="C1162" s="427" t="s">
        <v>6123</v>
      </c>
      <c r="D1162" s="226" t="s">
        <v>3407</v>
      </c>
      <c r="E1162" s="226" t="s">
        <v>2084</v>
      </c>
      <c r="F1162" s="226">
        <v>5900.0</v>
      </c>
      <c r="G1162" s="226" t="s">
        <v>1891</v>
      </c>
      <c r="H1162" s="226" t="s">
        <v>2106</v>
      </c>
      <c r="I1162" s="226" t="s">
        <v>2333</v>
      </c>
      <c r="J1162" s="428">
        <v>42.0</v>
      </c>
      <c r="K1162" s="428">
        <v>48.5</v>
      </c>
      <c r="L1162" s="428">
        <v>55.0</v>
      </c>
      <c r="M1162" s="226" t="s">
        <v>6125</v>
      </c>
      <c r="N1162" s="375"/>
      <c r="O1162" s="375"/>
      <c r="P1162" s="226" t="s">
        <v>2083</v>
      </c>
      <c r="Q1162" s="428" t="s">
        <v>209</v>
      </c>
      <c r="R1162" s="439"/>
      <c r="S1162" s="413"/>
      <c r="T1162" s="225"/>
      <c r="U1162" s="225"/>
      <c r="V1162" s="225"/>
      <c r="W1162" s="225"/>
      <c r="X1162" s="225"/>
      <c r="Y1162" s="225"/>
      <c r="Z1162" s="225"/>
    </row>
    <row r="1163">
      <c r="A1163" s="427" t="s">
        <v>7342</v>
      </c>
      <c r="B1163" s="427" t="s">
        <v>7334</v>
      </c>
      <c r="C1163" s="427" t="s">
        <v>6238</v>
      </c>
      <c r="D1163" s="226" t="s">
        <v>3407</v>
      </c>
      <c r="E1163" s="226" t="s">
        <v>2084</v>
      </c>
      <c r="F1163" s="226">
        <v>5900.0</v>
      </c>
      <c r="G1163" s="226" t="s">
        <v>1891</v>
      </c>
      <c r="H1163" s="226" t="s">
        <v>2106</v>
      </c>
      <c r="I1163" s="226" t="s">
        <v>2333</v>
      </c>
      <c r="J1163" s="428">
        <v>50.0</v>
      </c>
      <c r="K1163" s="428">
        <v>60.0</v>
      </c>
      <c r="L1163" s="428">
        <v>70.0</v>
      </c>
      <c r="M1163" s="226" t="s">
        <v>6239</v>
      </c>
      <c r="N1163" s="375"/>
      <c r="O1163" s="375"/>
      <c r="P1163" s="226" t="s">
        <v>2083</v>
      </c>
      <c r="Q1163" s="428" t="s">
        <v>209</v>
      </c>
      <c r="R1163" s="439"/>
      <c r="S1163" s="413"/>
      <c r="T1163" s="225"/>
      <c r="U1163" s="225"/>
      <c r="V1163" s="225"/>
      <c r="W1163" s="225"/>
      <c r="X1163" s="225"/>
      <c r="Y1163" s="225"/>
      <c r="Z1163" s="225"/>
    </row>
    <row r="1164">
      <c r="A1164" s="427" t="s">
        <v>7344</v>
      </c>
      <c r="B1164" s="427" t="s">
        <v>7345</v>
      </c>
      <c r="C1164" s="427" t="s">
        <v>7346</v>
      </c>
      <c r="D1164" s="226" t="s">
        <v>2451</v>
      </c>
      <c r="E1164" s="226" t="s">
        <v>84</v>
      </c>
      <c r="F1164" s="226">
        <v>5900.0</v>
      </c>
      <c r="G1164" s="226" t="s">
        <v>1891</v>
      </c>
      <c r="H1164" s="226" t="s">
        <v>2106</v>
      </c>
      <c r="I1164" s="226" t="s">
        <v>2333</v>
      </c>
      <c r="J1164" s="428">
        <v>3500.0</v>
      </c>
      <c r="K1164" s="428">
        <v>5000.0</v>
      </c>
      <c r="L1164" s="428">
        <v>7500.0</v>
      </c>
      <c r="M1164" s="226" t="s">
        <v>7350</v>
      </c>
      <c r="N1164" s="375"/>
      <c r="O1164" s="375"/>
      <c r="P1164" s="226" t="s">
        <v>2453</v>
      </c>
      <c r="Q1164" s="428" t="s">
        <v>337</v>
      </c>
      <c r="R1164" s="439"/>
      <c r="S1164" s="413"/>
      <c r="T1164" s="225"/>
      <c r="U1164" s="225"/>
      <c r="V1164" s="225"/>
      <c r="W1164" s="225"/>
      <c r="X1164" s="225"/>
      <c r="Y1164" s="225"/>
      <c r="Z1164" s="225"/>
    </row>
    <row r="1165">
      <c r="A1165" s="427" t="s">
        <v>7351</v>
      </c>
      <c r="B1165" s="427" t="s">
        <v>7345</v>
      </c>
      <c r="C1165" s="427" t="s">
        <v>7352</v>
      </c>
      <c r="D1165" s="226" t="s">
        <v>2451</v>
      </c>
      <c r="E1165" s="226" t="s">
        <v>84</v>
      </c>
      <c r="F1165" s="226">
        <v>5900.0</v>
      </c>
      <c r="G1165" s="226" t="s">
        <v>1891</v>
      </c>
      <c r="H1165" s="226" t="s">
        <v>2106</v>
      </c>
      <c r="I1165" s="226" t="s">
        <v>2333</v>
      </c>
      <c r="J1165" s="428">
        <v>2500.0</v>
      </c>
      <c r="K1165" s="428">
        <v>3500.0</v>
      </c>
      <c r="L1165" s="428">
        <v>5000.0</v>
      </c>
      <c r="M1165" s="226" t="s">
        <v>7353</v>
      </c>
      <c r="N1165" s="375"/>
      <c r="O1165" s="375"/>
      <c r="P1165" s="226" t="s">
        <v>3118</v>
      </c>
      <c r="Q1165" s="428" t="s">
        <v>306</v>
      </c>
      <c r="R1165" s="439"/>
      <c r="S1165" s="413"/>
      <c r="T1165" s="225"/>
      <c r="U1165" s="225"/>
      <c r="V1165" s="225"/>
      <c r="W1165" s="225"/>
      <c r="X1165" s="225"/>
      <c r="Y1165" s="225"/>
      <c r="Z1165" s="225"/>
    </row>
    <row r="1166">
      <c r="A1166" s="427" t="s">
        <v>7355</v>
      </c>
      <c r="B1166" s="427" t="s">
        <v>7345</v>
      </c>
      <c r="C1166" s="427" t="s">
        <v>7356</v>
      </c>
      <c r="D1166" s="226" t="s">
        <v>2381</v>
      </c>
      <c r="E1166" s="226" t="s">
        <v>2084</v>
      </c>
      <c r="F1166" s="226">
        <v>5900.0</v>
      </c>
      <c r="G1166" s="226" t="s">
        <v>1891</v>
      </c>
      <c r="H1166" s="226" t="s">
        <v>2106</v>
      </c>
      <c r="I1166" s="226" t="s">
        <v>2333</v>
      </c>
      <c r="J1166" s="428">
        <v>1500.0</v>
      </c>
      <c r="K1166" s="428">
        <v>2200.0</v>
      </c>
      <c r="L1166" s="428">
        <v>3200.0</v>
      </c>
      <c r="M1166" s="226" t="s">
        <v>7357</v>
      </c>
      <c r="N1166" s="375"/>
      <c r="O1166" s="375"/>
      <c r="P1166" s="226" t="s">
        <v>2083</v>
      </c>
      <c r="Q1166" s="428" t="s">
        <v>222</v>
      </c>
      <c r="R1166" s="439"/>
      <c r="S1166" s="413"/>
      <c r="T1166" s="225"/>
      <c r="U1166" s="225"/>
      <c r="V1166" s="225"/>
      <c r="W1166" s="225"/>
      <c r="X1166" s="225"/>
      <c r="Y1166" s="225"/>
      <c r="Z1166" s="225"/>
    </row>
    <row r="1167">
      <c r="A1167" s="427" t="s">
        <v>7358</v>
      </c>
      <c r="B1167" s="427" t="s">
        <v>7345</v>
      </c>
      <c r="C1167" s="427" t="s">
        <v>7359</v>
      </c>
      <c r="D1167" s="226" t="s">
        <v>3407</v>
      </c>
      <c r="E1167" s="226" t="s">
        <v>2084</v>
      </c>
      <c r="F1167" s="226">
        <v>5900.0</v>
      </c>
      <c r="G1167" s="226" t="s">
        <v>1891</v>
      </c>
      <c r="H1167" s="226" t="s">
        <v>2106</v>
      </c>
      <c r="I1167" s="226" t="s">
        <v>2333</v>
      </c>
      <c r="J1167" s="428">
        <v>650.0</v>
      </c>
      <c r="K1167" s="428">
        <v>950.0</v>
      </c>
      <c r="L1167" s="428">
        <v>1450.0</v>
      </c>
      <c r="M1167" s="226" t="s">
        <v>7360</v>
      </c>
      <c r="N1167" s="375"/>
      <c r="O1167" s="375"/>
      <c r="P1167" s="226" t="s">
        <v>3118</v>
      </c>
      <c r="Q1167" s="428" t="s">
        <v>306</v>
      </c>
      <c r="R1167" s="439"/>
      <c r="S1167" s="413"/>
      <c r="T1167" s="225"/>
      <c r="U1167" s="225"/>
      <c r="V1167" s="225"/>
      <c r="W1167" s="225"/>
      <c r="X1167" s="225"/>
      <c r="Y1167" s="225"/>
      <c r="Z1167" s="225"/>
    </row>
    <row r="1168">
      <c r="A1168" s="427" t="s">
        <v>7362</v>
      </c>
      <c r="B1168" s="427" t="s">
        <v>7345</v>
      </c>
      <c r="C1168" s="427" t="s">
        <v>7363</v>
      </c>
      <c r="D1168" s="226" t="s">
        <v>2469</v>
      </c>
      <c r="E1168" s="226" t="s">
        <v>2084</v>
      </c>
      <c r="F1168" s="226">
        <v>5900.0</v>
      </c>
      <c r="G1168" s="226" t="s">
        <v>1891</v>
      </c>
      <c r="H1168" s="226" t="s">
        <v>2106</v>
      </c>
      <c r="I1168" s="226" t="s">
        <v>2333</v>
      </c>
      <c r="J1168" s="428">
        <v>2500.0</v>
      </c>
      <c r="K1168" s="428">
        <v>3500.0</v>
      </c>
      <c r="L1168" s="428">
        <v>5000.0</v>
      </c>
      <c r="M1168" s="226" t="s">
        <v>7364</v>
      </c>
      <c r="N1168" s="375"/>
      <c r="O1168" s="375"/>
      <c r="P1168" s="226" t="s">
        <v>2083</v>
      </c>
      <c r="Q1168" s="428" t="s">
        <v>306</v>
      </c>
      <c r="R1168" s="439"/>
      <c r="S1168" s="413"/>
      <c r="T1168" s="225"/>
      <c r="U1168" s="225"/>
      <c r="V1168" s="225"/>
      <c r="W1168" s="225"/>
      <c r="X1168" s="225"/>
      <c r="Y1168" s="225"/>
      <c r="Z1168" s="225"/>
    </row>
    <row r="1169">
      <c r="A1169" s="427" t="s">
        <v>7366</v>
      </c>
      <c r="B1169" s="427" t="s">
        <v>7345</v>
      </c>
      <c r="C1169" s="427" t="s">
        <v>7367</v>
      </c>
      <c r="D1169" s="226" t="s">
        <v>2451</v>
      </c>
      <c r="E1169" s="226" t="s">
        <v>84</v>
      </c>
      <c r="F1169" s="226">
        <v>5900.0</v>
      </c>
      <c r="G1169" s="226" t="s">
        <v>1891</v>
      </c>
      <c r="H1169" s="226" t="s">
        <v>2106</v>
      </c>
      <c r="I1169" s="226" t="s">
        <v>2333</v>
      </c>
      <c r="J1169" s="428">
        <v>3500.0</v>
      </c>
      <c r="K1169" s="428">
        <v>5000.0</v>
      </c>
      <c r="L1169" s="428">
        <v>7500.0</v>
      </c>
      <c r="M1169" s="226" t="s">
        <v>7368</v>
      </c>
      <c r="N1169" s="375"/>
      <c r="O1169" s="375"/>
      <c r="P1169" s="226" t="s">
        <v>3118</v>
      </c>
      <c r="Q1169" s="428" t="s">
        <v>187</v>
      </c>
      <c r="R1169" s="439"/>
      <c r="S1169" s="413"/>
      <c r="T1169" s="225"/>
      <c r="U1169" s="225"/>
      <c r="V1169" s="225"/>
      <c r="W1169" s="225"/>
      <c r="X1169" s="225"/>
      <c r="Y1169" s="225"/>
      <c r="Z1169" s="225"/>
    </row>
    <row r="1170">
      <c r="A1170" s="427" t="s">
        <v>7369</v>
      </c>
      <c r="B1170" s="427" t="s">
        <v>7345</v>
      </c>
      <c r="C1170" s="427" t="s">
        <v>7370</v>
      </c>
      <c r="D1170" s="226" t="s">
        <v>2381</v>
      </c>
      <c r="E1170" s="226" t="s">
        <v>2084</v>
      </c>
      <c r="F1170" s="226">
        <v>5900.0</v>
      </c>
      <c r="G1170" s="226" t="s">
        <v>1891</v>
      </c>
      <c r="H1170" s="226" t="s">
        <v>2106</v>
      </c>
      <c r="I1170" s="226" t="s">
        <v>2333</v>
      </c>
      <c r="J1170" s="428">
        <v>3500.0</v>
      </c>
      <c r="K1170" s="428">
        <v>5000.0</v>
      </c>
      <c r="L1170" s="428">
        <v>7500.0</v>
      </c>
      <c r="M1170" s="226" t="s">
        <v>7371</v>
      </c>
      <c r="N1170" s="375"/>
      <c r="O1170" s="375"/>
      <c r="P1170" s="226" t="s">
        <v>2083</v>
      </c>
      <c r="Q1170" s="428" t="s">
        <v>306</v>
      </c>
      <c r="R1170" s="439"/>
      <c r="S1170" s="413"/>
      <c r="T1170" s="225"/>
      <c r="U1170" s="225"/>
      <c r="V1170" s="225"/>
      <c r="W1170" s="225"/>
      <c r="X1170" s="225"/>
      <c r="Y1170" s="225"/>
      <c r="Z1170" s="225"/>
    </row>
    <row r="1171">
      <c r="A1171" s="427" t="s">
        <v>7373</v>
      </c>
      <c r="B1171" s="427" t="s">
        <v>7345</v>
      </c>
      <c r="C1171" s="427" t="s">
        <v>7374</v>
      </c>
      <c r="D1171" s="226" t="s">
        <v>2451</v>
      </c>
      <c r="E1171" s="226" t="s">
        <v>84</v>
      </c>
      <c r="F1171" s="226">
        <v>5900.0</v>
      </c>
      <c r="G1171" s="226" t="s">
        <v>1891</v>
      </c>
      <c r="H1171" s="226" t="s">
        <v>2106</v>
      </c>
      <c r="I1171" s="226" t="s">
        <v>2333</v>
      </c>
      <c r="J1171" s="428">
        <v>2500.0</v>
      </c>
      <c r="K1171" s="428">
        <v>3500.0</v>
      </c>
      <c r="L1171" s="428">
        <v>5000.0</v>
      </c>
      <c r="M1171" s="226" t="s">
        <v>7376</v>
      </c>
      <c r="N1171" s="375"/>
      <c r="O1171" s="375"/>
      <c r="P1171" s="226" t="s">
        <v>3118</v>
      </c>
      <c r="Q1171" s="428" t="s">
        <v>337</v>
      </c>
      <c r="R1171" s="439"/>
      <c r="S1171" s="413"/>
      <c r="T1171" s="225"/>
      <c r="U1171" s="225"/>
      <c r="V1171" s="225"/>
      <c r="W1171" s="225"/>
      <c r="X1171" s="225"/>
      <c r="Y1171" s="225"/>
      <c r="Z1171" s="225"/>
    </row>
    <row r="1172">
      <c r="A1172" s="427" t="s">
        <v>7377</v>
      </c>
      <c r="B1172" s="427" t="s">
        <v>7345</v>
      </c>
      <c r="C1172" s="427" t="s">
        <v>7378</v>
      </c>
      <c r="D1172" s="226" t="s">
        <v>2451</v>
      </c>
      <c r="E1172" s="226" t="s">
        <v>84</v>
      </c>
      <c r="F1172" s="226">
        <v>5900.0</v>
      </c>
      <c r="G1172" s="226" t="s">
        <v>1891</v>
      </c>
      <c r="H1172" s="226" t="s">
        <v>2106</v>
      </c>
      <c r="I1172" s="226" t="s">
        <v>2333</v>
      </c>
      <c r="J1172" s="428">
        <v>4500.0</v>
      </c>
      <c r="K1172" s="428">
        <v>6500.0</v>
      </c>
      <c r="L1172" s="428">
        <v>9500.0</v>
      </c>
      <c r="M1172" s="226" t="s">
        <v>7379</v>
      </c>
      <c r="N1172" s="375"/>
      <c r="O1172" s="375"/>
      <c r="P1172" s="226" t="s">
        <v>2453</v>
      </c>
      <c r="Q1172" s="428" t="s">
        <v>337</v>
      </c>
      <c r="R1172" s="439"/>
      <c r="S1172" s="413"/>
      <c r="T1172" s="225"/>
      <c r="U1172" s="225"/>
      <c r="V1172" s="225"/>
      <c r="W1172" s="225"/>
      <c r="X1172" s="225"/>
      <c r="Y1172" s="225"/>
      <c r="Z1172" s="225"/>
    </row>
    <row r="1173">
      <c r="A1173" s="427" t="s">
        <v>7381</v>
      </c>
      <c r="B1173" s="427" t="s">
        <v>7345</v>
      </c>
      <c r="C1173" s="427" t="s">
        <v>7382</v>
      </c>
      <c r="D1173" s="226" t="s">
        <v>2451</v>
      </c>
      <c r="E1173" s="226" t="s">
        <v>84</v>
      </c>
      <c r="F1173" s="226">
        <v>5900.0</v>
      </c>
      <c r="G1173" s="226" t="s">
        <v>1891</v>
      </c>
      <c r="H1173" s="226" t="s">
        <v>2106</v>
      </c>
      <c r="I1173" s="226" t="s">
        <v>2333</v>
      </c>
      <c r="J1173" s="428">
        <v>2500.0</v>
      </c>
      <c r="K1173" s="428">
        <v>3500.0</v>
      </c>
      <c r="L1173" s="428">
        <v>5000.0</v>
      </c>
      <c r="M1173" s="226" t="s">
        <v>7383</v>
      </c>
      <c r="N1173" s="375"/>
      <c r="O1173" s="375"/>
      <c r="P1173" s="226" t="s">
        <v>3118</v>
      </c>
      <c r="Q1173" s="428" t="s">
        <v>337</v>
      </c>
      <c r="R1173" s="439"/>
      <c r="S1173" s="413"/>
      <c r="T1173" s="225"/>
      <c r="U1173" s="225"/>
      <c r="V1173" s="225"/>
      <c r="W1173" s="225"/>
      <c r="X1173" s="225"/>
      <c r="Y1173" s="225"/>
      <c r="Z1173" s="225"/>
    </row>
    <row r="1174">
      <c r="A1174" s="427" t="s">
        <v>7384</v>
      </c>
      <c r="B1174" s="427" t="s">
        <v>7345</v>
      </c>
      <c r="C1174" s="427" t="s">
        <v>7385</v>
      </c>
      <c r="D1174" s="226" t="s">
        <v>2469</v>
      </c>
      <c r="E1174" s="226" t="s">
        <v>2084</v>
      </c>
      <c r="F1174" s="226">
        <v>5900.0</v>
      </c>
      <c r="G1174" s="226" t="s">
        <v>1891</v>
      </c>
      <c r="H1174" s="226" t="s">
        <v>2106</v>
      </c>
      <c r="I1174" s="226" t="s">
        <v>2333</v>
      </c>
      <c r="J1174" s="428">
        <v>3500.0</v>
      </c>
      <c r="K1174" s="428">
        <v>5000.0</v>
      </c>
      <c r="L1174" s="428">
        <v>7500.0</v>
      </c>
      <c r="M1174" s="226" t="s">
        <v>7386</v>
      </c>
      <c r="N1174" s="375"/>
      <c r="O1174" s="375"/>
      <c r="P1174" s="226" t="s">
        <v>2083</v>
      </c>
      <c r="Q1174" s="428" t="s">
        <v>306</v>
      </c>
      <c r="R1174" s="439"/>
      <c r="S1174" s="413"/>
      <c r="T1174" s="225"/>
      <c r="U1174" s="225"/>
      <c r="V1174" s="225"/>
      <c r="W1174" s="225"/>
      <c r="X1174" s="225"/>
      <c r="Y1174" s="225"/>
      <c r="Z1174" s="225"/>
    </row>
    <row r="1175">
      <c r="A1175" s="427" t="s">
        <v>7388</v>
      </c>
      <c r="B1175" s="427" t="s">
        <v>7389</v>
      </c>
      <c r="C1175" s="427" t="s">
        <v>7390</v>
      </c>
      <c r="D1175" s="226" t="s">
        <v>3407</v>
      </c>
      <c r="E1175" s="226" t="s">
        <v>2084</v>
      </c>
      <c r="F1175" s="226">
        <v>5900.0</v>
      </c>
      <c r="G1175" s="226" t="s">
        <v>1891</v>
      </c>
      <c r="H1175" s="226" t="s">
        <v>2106</v>
      </c>
      <c r="I1175" s="226" t="s">
        <v>2333</v>
      </c>
      <c r="J1175" s="428">
        <v>1200.0</v>
      </c>
      <c r="K1175" s="428">
        <v>1600.0</v>
      </c>
      <c r="L1175" s="428">
        <v>2200.0</v>
      </c>
      <c r="M1175" s="226" t="s">
        <v>7391</v>
      </c>
      <c r="N1175" s="375"/>
      <c r="O1175" s="375"/>
      <c r="P1175" s="226" t="s">
        <v>6621</v>
      </c>
      <c r="Q1175" s="428" t="s">
        <v>306</v>
      </c>
      <c r="R1175" s="439"/>
      <c r="S1175" s="413"/>
      <c r="T1175" s="225"/>
      <c r="U1175" s="225"/>
      <c r="V1175" s="225"/>
      <c r="W1175" s="225"/>
      <c r="X1175" s="225"/>
      <c r="Y1175" s="225"/>
      <c r="Z1175" s="225"/>
    </row>
    <row r="1176">
      <c r="A1176" s="427" t="s">
        <v>7393</v>
      </c>
      <c r="B1176" s="427" t="s">
        <v>7389</v>
      </c>
      <c r="C1176" s="427" t="s">
        <v>7394</v>
      </c>
      <c r="D1176" s="226" t="s">
        <v>3407</v>
      </c>
      <c r="E1176" s="226" t="s">
        <v>2084</v>
      </c>
      <c r="F1176" s="226">
        <v>5900.0</v>
      </c>
      <c r="G1176" s="226" t="s">
        <v>1891</v>
      </c>
      <c r="H1176" s="226" t="s">
        <v>2106</v>
      </c>
      <c r="I1176" s="226" t="s">
        <v>2333</v>
      </c>
      <c r="J1176" s="428">
        <v>250.0</v>
      </c>
      <c r="K1176" s="428">
        <v>350.0</v>
      </c>
      <c r="L1176" s="428">
        <v>480.0</v>
      </c>
      <c r="M1176" s="226" t="s">
        <v>7395</v>
      </c>
      <c r="N1176" s="375"/>
      <c r="O1176" s="375"/>
      <c r="P1176" s="226" t="s">
        <v>2453</v>
      </c>
      <c r="Q1176" s="428" t="s">
        <v>306</v>
      </c>
      <c r="R1176" s="439"/>
      <c r="S1176" s="413"/>
      <c r="T1176" s="225"/>
      <c r="U1176" s="225"/>
      <c r="V1176" s="225"/>
      <c r="W1176" s="225"/>
      <c r="X1176" s="225"/>
      <c r="Y1176" s="225"/>
      <c r="Z1176" s="225"/>
    </row>
    <row r="1177">
      <c r="A1177" s="427" t="s">
        <v>7396</v>
      </c>
      <c r="B1177" s="427" t="s">
        <v>7389</v>
      </c>
      <c r="C1177" s="427" t="s">
        <v>7397</v>
      </c>
      <c r="D1177" s="226" t="s">
        <v>3407</v>
      </c>
      <c r="E1177" s="226" t="s">
        <v>2084</v>
      </c>
      <c r="F1177" s="226">
        <v>5900.0</v>
      </c>
      <c r="G1177" s="226" t="s">
        <v>1891</v>
      </c>
      <c r="H1177" s="226" t="s">
        <v>2106</v>
      </c>
      <c r="I1177" s="226" t="s">
        <v>2333</v>
      </c>
      <c r="J1177" s="428">
        <v>350.0</v>
      </c>
      <c r="K1177" s="428">
        <v>450.0</v>
      </c>
      <c r="L1177" s="428">
        <v>600.0</v>
      </c>
      <c r="M1177" s="226" t="s">
        <v>7398</v>
      </c>
      <c r="N1177" s="375"/>
      <c r="O1177" s="375"/>
      <c r="P1177" s="226" t="s">
        <v>6621</v>
      </c>
      <c r="Q1177" s="428" t="s">
        <v>306</v>
      </c>
      <c r="R1177" s="439"/>
      <c r="S1177" s="413"/>
      <c r="T1177" s="225"/>
      <c r="U1177" s="225"/>
      <c r="V1177" s="225"/>
      <c r="W1177" s="225"/>
      <c r="X1177" s="225"/>
      <c r="Y1177" s="225"/>
      <c r="Z1177" s="225"/>
    </row>
    <row r="1178">
      <c r="A1178" s="427" t="s">
        <v>7400</v>
      </c>
      <c r="B1178" s="427" t="s">
        <v>7389</v>
      </c>
      <c r="C1178" s="427" t="s">
        <v>7401</v>
      </c>
      <c r="D1178" s="226" t="s">
        <v>2451</v>
      </c>
      <c r="E1178" s="226" t="s">
        <v>84</v>
      </c>
      <c r="F1178" s="226">
        <v>5900.0</v>
      </c>
      <c r="G1178" s="226" t="s">
        <v>1891</v>
      </c>
      <c r="H1178" s="226" t="s">
        <v>2106</v>
      </c>
      <c r="I1178" s="226" t="s">
        <v>2333</v>
      </c>
      <c r="J1178" s="428">
        <v>4500.0</v>
      </c>
      <c r="K1178" s="428">
        <v>6500.0</v>
      </c>
      <c r="L1178" s="428">
        <v>9500.0</v>
      </c>
      <c r="M1178" s="226" t="s">
        <v>7402</v>
      </c>
      <c r="N1178" s="375"/>
      <c r="O1178" s="375"/>
      <c r="P1178" s="226" t="s">
        <v>6621</v>
      </c>
      <c r="Q1178" s="428" t="s">
        <v>75</v>
      </c>
      <c r="R1178" s="439"/>
      <c r="S1178" s="413"/>
      <c r="T1178" s="225"/>
      <c r="U1178" s="225"/>
      <c r="V1178" s="225"/>
      <c r="W1178" s="225"/>
      <c r="X1178" s="225"/>
      <c r="Y1178" s="225"/>
      <c r="Z1178" s="225"/>
    </row>
    <row r="1179">
      <c r="A1179" s="427" t="s">
        <v>7403</v>
      </c>
      <c r="B1179" s="427" t="s">
        <v>7389</v>
      </c>
      <c r="C1179" s="427" t="s">
        <v>7404</v>
      </c>
      <c r="D1179" s="226" t="s">
        <v>2451</v>
      </c>
      <c r="E1179" s="226" t="s">
        <v>84</v>
      </c>
      <c r="F1179" s="226">
        <v>5900.0</v>
      </c>
      <c r="G1179" s="226" t="s">
        <v>1891</v>
      </c>
      <c r="H1179" s="226" t="s">
        <v>2106</v>
      </c>
      <c r="I1179" s="226" t="s">
        <v>2333</v>
      </c>
      <c r="J1179" s="428">
        <v>3500.0</v>
      </c>
      <c r="K1179" s="428">
        <v>5000.0</v>
      </c>
      <c r="L1179" s="428">
        <v>7500.0</v>
      </c>
      <c r="M1179" s="226" t="s">
        <v>7406</v>
      </c>
      <c r="N1179" s="375"/>
      <c r="O1179" s="375"/>
      <c r="P1179" s="226" t="s">
        <v>6621</v>
      </c>
      <c r="Q1179" s="428" t="s">
        <v>256</v>
      </c>
      <c r="R1179" s="439"/>
      <c r="S1179" s="413"/>
      <c r="T1179" s="225"/>
      <c r="U1179" s="225"/>
      <c r="V1179" s="225"/>
      <c r="W1179" s="225"/>
      <c r="X1179" s="225"/>
      <c r="Y1179" s="225"/>
      <c r="Z1179" s="225"/>
    </row>
    <row r="1180">
      <c r="A1180" s="427" t="s">
        <v>7407</v>
      </c>
      <c r="B1180" s="427" t="s">
        <v>7389</v>
      </c>
      <c r="C1180" s="427" t="s">
        <v>7408</v>
      </c>
      <c r="D1180" s="226" t="s">
        <v>2381</v>
      </c>
      <c r="E1180" s="226" t="s">
        <v>2084</v>
      </c>
      <c r="F1180" s="226">
        <v>5900.0</v>
      </c>
      <c r="G1180" s="226" t="s">
        <v>1891</v>
      </c>
      <c r="H1180" s="226" t="s">
        <v>2106</v>
      </c>
      <c r="I1180" s="226" t="s">
        <v>2333</v>
      </c>
      <c r="J1180" s="428">
        <v>4500.0</v>
      </c>
      <c r="K1180" s="428">
        <v>6500.0</v>
      </c>
      <c r="L1180" s="428">
        <v>9500.0</v>
      </c>
      <c r="M1180" s="226" t="s">
        <v>7409</v>
      </c>
      <c r="N1180" s="375"/>
      <c r="O1180" s="375"/>
      <c r="P1180" s="226" t="s">
        <v>2083</v>
      </c>
      <c r="Q1180" s="428" t="s">
        <v>222</v>
      </c>
      <c r="R1180" s="439"/>
      <c r="S1180" s="413"/>
      <c r="T1180" s="225"/>
      <c r="U1180" s="225"/>
      <c r="V1180" s="225"/>
      <c r="W1180" s="225"/>
      <c r="X1180" s="225"/>
      <c r="Y1180" s="225"/>
      <c r="Z1180" s="225"/>
    </row>
    <row r="1181">
      <c r="A1181" s="427" t="s">
        <v>7411</v>
      </c>
      <c r="B1181" s="427" t="s">
        <v>7412</v>
      </c>
      <c r="C1181" s="427" t="s">
        <v>5623</v>
      </c>
      <c r="D1181" s="226" t="s">
        <v>3407</v>
      </c>
      <c r="E1181" s="226" t="s">
        <v>2084</v>
      </c>
      <c r="F1181" s="226">
        <v>5900.0</v>
      </c>
      <c r="G1181" s="226" t="s">
        <v>1891</v>
      </c>
      <c r="H1181" s="226" t="s">
        <v>2106</v>
      </c>
      <c r="I1181" s="226" t="s">
        <v>2333</v>
      </c>
      <c r="J1181" s="428">
        <v>50.0</v>
      </c>
      <c r="K1181" s="428">
        <v>60.0</v>
      </c>
      <c r="L1181" s="428">
        <v>70.0</v>
      </c>
      <c r="M1181" s="226" t="s">
        <v>5624</v>
      </c>
      <c r="N1181" s="375"/>
      <c r="O1181" s="375"/>
      <c r="P1181" s="226" t="s">
        <v>2083</v>
      </c>
      <c r="Q1181" s="428" t="s">
        <v>209</v>
      </c>
      <c r="R1181" s="439"/>
      <c r="S1181" s="413"/>
      <c r="T1181" s="225"/>
      <c r="U1181" s="225"/>
      <c r="V1181" s="225"/>
      <c r="W1181" s="225"/>
      <c r="X1181" s="225"/>
      <c r="Y1181" s="225"/>
      <c r="Z1181" s="225"/>
    </row>
    <row r="1182">
      <c r="A1182" s="427" t="s">
        <v>7414</v>
      </c>
      <c r="B1182" s="427" t="s">
        <v>7412</v>
      </c>
      <c r="C1182" s="427" t="s">
        <v>7415</v>
      </c>
      <c r="D1182" s="226" t="s">
        <v>2381</v>
      </c>
      <c r="E1182" s="226" t="s">
        <v>2084</v>
      </c>
      <c r="F1182" s="226">
        <v>5900.0</v>
      </c>
      <c r="G1182" s="226" t="s">
        <v>1891</v>
      </c>
      <c r="H1182" s="226" t="s">
        <v>2106</v>
      </c>
      <c r="I1182" s="226" t="s">
        <v>2333</v>
      </c>
      <c r="J1182" s="428">
        <v>2500.0</v>
      </c>
      <c r="K1182" s="428">
        <v>3500.0</v>
      </c>
      <c r="L1182" s="428">
        <v>5000.0</v>
      </c>
      <c r="M1182" s="226" t="s">
        <v>7416</v>
      </c>
      <c r="N1182" s="375"/>
      <c r="O1182" s="375"/>
      <c r="P1182" s="226" t="s">
        <v>2083</v>
      </c>
      <c r="Q1182" s="428" t="s">
        <v>222</v>
      </c>
      <c r="R1182" s="439"/>
      <c r="S1182" s="413"/>
      <c r="T1182" s="225"/>
      <c r="U1182" s="225"/>
      <c r="V1182" s="225"/>
      <c r="W1182" s="225"/>
      <c r="X1182" s="225"/>
      <c r="Y1182" s="225"/>
      <c r="Z1182" s="225"/>
    </row>
    <row r="1183">
      <c r="A1183" s="427" t="s">
        <v>7417</v>
      </c>
      <c r="B1183" s="427" t="s">
        <v>7412</v>
      </c>
      <c r="C1183" s="427" t="s">
        <v>5644</v>
      </c>
      <c r="D1183" s="226" t="s">
        <v>3407</v>
      </c>
      <c r="E1183" s="226" t="s">
        <v>2084</v>
      </c>
      <c r="F1183" s="226">
        <v>5900.0</v>
      </c>
      <c r="G1183" s="226" t="s">
        <v>1891</v>
      </c>
      <c r="H1183" s="226" t="s">
        <v>2106</v>
      </c>
      <c r="I1183" s="226" t="s">
        <v>2333</v>
      </c>
      <c r="J1183" s="428">
        <v>30.0</v>
      </c>
      <c r="K1183" s="428">
        <v>35.0</v>
      </c>
      <c r="L1183" s="428">
        <v>40.0</v>
      </c>
      <c r="M1183" s="226" t="s">
        <v>5645</v>
      </c>
      <c r="N1183" s="375"/>
      <c r="O1183" s="375"/>
      <c r="P1183" s="226" t="s">
        <v>2083</v>
      </c>
      <c r="Q1183" s="428" t="s">
        <v>209</v>
      </c>
      <c r="R1183" s="439"/>
      <c r="S1183" s="413"/>
      <c r="T1183" s="225"/>
      <c r="U1183" s="225"/>
      <c r="V1183" s="225"/>
      <c r="W1183" s="225"/>
      <c r="X1183" s="225"/>
      <c r="Y1183" s="225"/>
      <c r="Z1183" s="225"/>
    </row>
    <row r="1184">
      <c r="A1184" s="427" t="s">
        <v>7418</v>
      </c>
      <c r="B1184" s="427" t="s">
        <v>7419</v>
      </c>
      <c r="C1184" s="427" t="s">
        <v>7420</v>
      </c>
      <c r="D1184" s="226" t="s">
        <v>3407</v>
      </c>
      <c r="E1184" s="226" t="s">
        <v>2084</v>
      </c>
      <c r="F1184" s="226">
        <v>5900.0</v>
      </c>
      <c r="G1184" s="226" t="s">
        <v>1891</v>
      </c>
      <c r="H1184" s="226" t="s">
        <v>2106</v>
      </c>
      <c r="I1184" s="226" t="s">
        <v>2333</v>
      </c>
      <c r="J1184" s="428">
        <v>250.0</v>
      </c>
      <c r="K1184" s="428">
        <v>350.0</v>
      </c>
      <c r="L1184" s="428">
        <v>480.0</v>
      </c>
      <c r="M1184" s="226" t="s">
        <v>7421</v>
      </c>
      <c r="N1184" s="375"/>
      <c r="O1184" s="375"/>
      <c r="P1184" s="226" t="s">
        <v>3118</v>
      </c>
      <c r="Q1184" s="428" t="s">
        <v>306</v>
      </c>
      <c r="R1184" s="439"/>
      <c r="S1184" s="413"/>
      <c r="T1184" s="225"/>
      <c r="U1184" s="225"/>
      <c r="V1184" s="225"/>
      <c r="W1184" s="225"/>
      <c r="X1184" s="225"/>
      <c r="Y1184" s="225"/>
      <c r="Z1184" s="225"/>
    </row>
    <row r="1185">
      <c r="A1185" s="427" t="s">
        <v>7422</v>
      </c>
      <c r="B1185" s="427" t="s">
        <v>7419</v>
      </c>
      <c r="C1185" s="427" t="s">
        <v>7423</v>
      </c>
      <c r="D1185" s="226" t="s">
        <v>2764</v>
      </c>
      <c r="E1185" s="226" t="s">
        <v>84</v>
      </c>
      <c r="F1185" s="226">
        <v>5900.0</v>
      </c>
      <c r="G1185" s="226" t="s">
        <v>1891</v>
      </c>
      <c r="H1185" s="226" t="s">
        <v>2106</v>
      </c>
      <c r="I1185" s="226" t="s">
        <v>2333</v>
      </c>
      <c r="J1185" s="428">
        <v>850.0</v>
      </c>
      <c r="K1185" s="428">
        <v>1200.0</v>
      </c>
      <c r="L1185" s="428">
        <v>1650.0</v>
      </c>
      <c r="M1185" s="226" t="s">
        <v>7424</v>
      </c>
      <c r="N1185" s="226" t="s">
        <v>7425</v>
      </c>
      <c r="O1185" s="375"/>
      <c r="P1185" s="226" t="s">
        <v>3118</v>
      </c>
      <c r="Q1185" s="428" t="s">
        <v>222</v>
      </c>
      <c r="R1185" s="428" t="s">
        <v>7426</v>
      </c>
      <c r="S1185" s="413"/>
      <c r="T1185" s="225"/>
      <c r="U1185" s="225"/>
      <c r="V1185" s="225"/>
      <c r="W1185" s="225"/>
      <c r="X1185" s="225"/>
      <c r="Y1185" s="225"/>
      <c r="Z1185" s="225"/>
    </row>
    <row r="1186">
      <c r="A1186" s="427" t="s">
        <v>7427</v>
      </c>
      <c r="B1186" s="427" t="s">
        <v>7419</v>
      </c>
      <c r="C1186" s="427" t="s">
        <v>7428</v>
      </c>
      <c r="D1186" s="226" t="s">
        <v>2764</v>
      </c>
      <c r="E1186" s="226" t="s">
        <v>84</v>
      </c>
      <c r="F1186" s="226">
        <v>5900.0</v>
      </c>
      <c r="G1186" s="226" t="s">
        <v>1891</v>
      </c>
      <c r="H1186" s="226" t="s">
        <v>2106</v>
      </c>
      <c r="I1186" s="226" t="s">
        <v>2333</v>
      </c>
      <c r="J1186" s="428">
        <v>1850.0</v>
      </c>
      <c r="K1186" s="428">
        <v>2600.0</v>
      </c>
      <c r="L1186" s="428">
        <v>3600.0</v>
      </c>
      <c r="M1186" s="226" t="s">
        <v>7429</v>
      </c>
      <c r="N1186" s="226" t="s">
        <v>7425</v>
      </c>
      <c r="O1186" s="375"/>
      <c r="P1186" s="226" t="s">
        <v>3118</v>
      </c>
      <c r="Q1186" s="428" t="s">
        <v>222</v>
      </c>
      <c r="R1186" s="428" t="s">
        <v>7426</v>
      </c>
      <c r="S1186" s="413"/>
      <c r="T1186" s="225"/>
      <c r="U1186" s="225"/>
      <c r="V1186" s="225"/>
      <c r="W1186" s="225"/>
      <c r="X1186" s="225"/>
      <c r="Y1186" s="225"/>
      <c r="Z1186" s="225"/>
    </row>
    <row r="1187">
      <c r="A1187" s="427" t="s">
        <v>7430</v>
      </c>
      <c r="B1187" s="427" t="s">
        <v>7419</v>
      </c>
      <c r="C1187" s="427" t="s">
        <v>7431</v>
      </c>
      <c r="D1187" s="226" t="s">
        <v>2764</v>
      </c>
      <c r="E1187" s="226" t="s">
        <v>84</v>
      </c>
      <c r="F1187" s="226">
        <v>5900.0</v>
      </c>
      <c r="G1187" s="226" t="s">
        <v>1891</v>
      </c>
      <c r="H1187" s="226" t="s">
        <v>2106</v>
      </c>
      <c r="I1187" s="226" t="s">
        <v>2333</v>
      </c>
      <c r="J1187" s="428">
        <v>3800.0</v>
      </c>
      <c r="K1187" s="428">
        <v>5200.0</v>
      </c>
      <c r="L1187" s="428">
        <v>7200.0</v>
      </c>
      <c r="M1187" s="226" t="s">
        <v>7432</v>
      </c>
      <c r="N1187" s="226" t="s">
        <v>7425</v>
      </c>
      <c r="O1187" s="375"/>
      <c r="P1187" s="226" t="s">
        <v>3118</v>
      </c>
      <c r="Q1187" s="428" t="s">
        <v>222</v>
      </c>
      <c r="R1187" s="428" t="s">
        <v>7426</v>
      </c>
      <c r="S1187" s="413"/>
      <c r="T1187" s="225"/>
      <c r="U1187" s="225"/>
      <c r="V1187" s="225"/>
      <c r="W1187" s="225"/>
      <c r="X1187" s="225"/>
      <c r="Y1187" s="225"/>
      <c r="Z1187" s="225"/>
    </row>
    <row r="1188">
      <c r="A1188" s="427" t="s">
        <v>7433</v>
      </c>
      <c r="B1188" s="427" t="s">
        <v>7419</v>
      </c>
      <c r="C1188" s="427" t="s">
        <v>7434</v>
      </c>
      <c r="D1188" s="226" t="s">
        <v>2764</v>
      </c>
      <c r="E1188" s="226" t="s">
        <v>84</v>
      </c>
      <c r="F1188" s="226">
        <v>5900.0</v>
      </c>
      <c r="G1188" s="226" t="s">
        <v>1891</v>
      </c>
      <c r="H1188" s="226" t="s">
        <v>2106</v>
      </c>
      <c r="I1188" s="226" t="s">
        <v>2333</v>
      </c>
      <c r="J1188" s="428">
        <v>120.0</v>
      </c>
      <c r="K1188" s="428">
        <v>160.0</v>
      </c>
      <c r="L1188" s="428">
        <v>220.0</v>
      </c>
      <c r="M1188" s="226" t="s">
        <v>7435</v>
      </c>
      <c r="N1188" s="226" t="s">
        <v>7436</v>
      </c>
      <c r="O1188" s="375"/>
      <c r="P1188" s="226" t="s">
        <v>3118</v>
      </c>
      <c r="Q1188" s="428" t="s">
        <v>222</v>
      </c>
      <c r="R1188" s="428" t="s">
        <v>7437</v>
      </c>
      <c r="S1188" s="413"/>
      <c r="T1188" s="225"/>
      <c r="U1188" s="225"/>
      <c r="V1188" s="225"/>
      <c r="W1188" s="225"/>
      <c r="X1188" s="225"/>
      <c r="Y1188" s="225"/>
      <c r="Z1188" s="225"/>
    </row>
    <row r="1189">
      <c r="A1189" s="427" t="s">
        <v>7439</v>
      </c>
      <c r="B1189" s="427" t="s">
        <v>7419</v>
      </c>
      <c r="C1189" s="427" t="s">
        <v>7440</v>
      </c>
      <c r="D1189" s="226" t="s">
        <v>2764</v>
      </c>
      <c r="E1189" s="226" t="s">
        <v>84</v>
      </c>
      <c r="F1189" s="226">
        <v>5900.0</v>
      </c>
      <c r="G1189" s="226" t="s">
        <v>1891</v>
      </c>
      <c r="H1189" s="226" t="s">
        <v>2106</v>
      </c>
      <c r="I1189" s="226" t="s">
        <v>2333</v>
      </c>
      <c r="J1189" s="428">
        <v>240.0</v>
      </c>
      <c r="K1189" s="428">
        <v>320.0</v>
      </c>
      <c r="L1189" s="428">
        <v>440.0</v>
      </c>
      <c r="M1189" s="226" t="s">
        <v>7442</v>
      </c>
      <c r="N1189" s="226" t="s">
        <v>7436</v>
      </c>
      <c r="O1189" s="375"/>
      <c r="P1189" s="226" t="s">
        <v>3118</v>
      </c>
      <c r="Q1189" s="428" t="s">
        <v>222</v>
      </c>
      <c r="R1189" s="428" t="s">
        <v>7437</v>
      </c>
      <c r="S1189" s="413"/>
      <c r="T1189" s="225"/>
      <c r="U1189" s="225"/>
      <c r="V1189" s="225"/>
      <c r="W1189" s="225"/>
      <c r="X1189" s="225"/>
      <c r="Y1189" s="225"/>
      <c r="Z1189" s="225"/>
    </row>
    <row r="1190">
      <c r="A1190" s="427" t="s">
        <v>7443</v>
      </c>
      <c r="B1190" s="427" t="s">
        <v>7419</v>
      </c>
      <c r="C1190" s="427" t="s">
        <v>7444</v>
      </c>
      <c r="D1190" s="226" t="s">
        <v>2764</v>
      </c>
      <c r="E1190" s="226" t="s">
        <v>84</v>
      </c>
      <c r="F1190" s="226">
        <v>5900.0</v>
      </c>
      <c r="G1190" s="226" t="s">
        <v>1891</v>
      </c>
      <c r="H1190" s="226" t="s">
        <v>2106</v>
      </c>
      <c r="I1190" s="226" t="s">
        <v>2333</v>
      </c>
      <c r="J1190" s="428">
        <v>480.0</v>
      </c>
      <c r="K1190" s="428">
        <v>650.0</v>
      </c>
      <c r="L1190" s="428">
        <v>900.0</v>
      </c>
      <c r="M1190" s="226" t="s">
        <v>7445</v>
      </c>
      <c r="N1190" s="226" t="s">
        <v>7436</v>
      </c>
      <c r="O1190" s="375"/>
      <c r="P1190" s="226" t="s">
        <v>3118</v>
      </c>
      <c r="Q1190" s="428" t="s">
        <v>222</v>
      </c>
      <c r="R1190" s="428" t="s">
        <v>7437</v>
      </c>
      <c r="S1190" s="413"/>
      <c r="T1190" s="225"/>
      <c r="U1190" s="225"/>
      <c r="V1190" s="225"/>
      <c r="W1190" s="225"/>
      <c r="X1190" s="225"/>
      <c r="Y1190" s="225"/>
      <c r="Z1190" s="225"/>
    </row>
    <row r="1191">
      <c r="A1191" s="427" t="s">
        <v>7446</v>
      </c>
      <c r="B1191" s="427" t="s">
        <v>7419</v>
      </c>
      <c r="C1191" s="427" t="s">
        <v>3814</v>
      </c>
      <c r="D1191" s="226" t="s">
        <v>3407</v>
      </c>
      <c r="E1191" s="226" t="s">
        <v>2084</v>
      </c>
      <c r="F1191" s="226">
        <v>5900.0</v>
      </c>
      <c r="G1191" s="226" t="s">
        <v>1891</v>
      </c>
      <c r="H1191" s="226" t="s">
        <v>2106</v>
      </c>
      <c r="I1191" s="226" t="s">
        <v>2333</v>
      </c>
      <c r="J1191" s="428">
        <v>340.0</v>
      </c>
      <c r="K1191" s="428">
        <v>400.0</v>
      </c>
      <c r="L1191" s="428">
        <v>460.0</v>
      </c>
      <c r="M1191" s="226" t="s">
        <v>3815</v>
      </c>
      <c r="N1191" s="375"/>
      <c r="O1191" s="375"/>
      <c r="P1191" s="226" t="s">
        <v>2083</v>
      </c>
      <c r="Q1191" s="428" t="s">
        <v>256</v>
      </c>
      <c r="R1191" s="439"/>
      <c r="S1191" s="413"/>
      <c r="T1191" s="225"/>
      <c r="U1191" s="225"/>
      <c r="V1191" s="225"/>
      <c r="W1191" s="225"/>
      <c r="X1191" s="225"/>
      <c r="Y1191" s="225"/>
      <c r="Z1191" s="225"/>
    </row>
    <row r="1192">
      <c r="A1192" s="427" t="s">
        <v>7447</v>
      </c>
      <c r="B1192" s="427" t="s">
        <v>7419</v>
      </c>
      <c r="C1192" s="427" t="s">
        <v>3819</v>
      </c>
      <c r="D1192" s="226" t="s">
        <v>3407</v>
      </c>
      <c r="E1192" s="226" t="s">
        <v>2084</v>
      </c>
      <c r="F1192" s="226">
        <v>5900.0</v>
      </c>
      <c r="G1192" s="226" t="s">
        <v>1891</v>
      </c>
      <c r="H1192" s="226" t="s">
        <v>2106</v>
      </c>
      <c r="I1192" s="226" t="s">
        <v>2333</v>
      </c>
      <c r="J1192" s="428">
        <v>170.0</v>
      </c>
      <c r="K1192" s="428">
        <v>200.0</v>
      </c>
      <c r="L1192" s="428">
        <v>230.0</v>
      </c>
      <c r="M1192" s="226" t="s">
        <v>3820</v>
      </c>
      <c r="N1192" s="375"/>
      <c r="O1192" s="375"/>
      <c r="P1192" s="226" t="s">
        <v>2083</v>
      </c>
      <c r="Q1192" s="428" t="s">
        <v>256</v>
      </c>
      <c r="R1192" s="439"/>
      <c r="S1192" s="413"/>
      <c r="T1192" s="225"/>
      <c r="U1192" s="225"/>
      <c r="V1192" s="225"/>
      <c r="W1192" s="225"/>
      <c r="X1192" s="225"/>
      <c r="Y1192" s="225"/>
      <c r="Z1192" s="225"/>
    </row>
    <row r="1193">
      <c r="A1193" s="427" t="s">
        <v>7448</v>
      </c>
      <c r="B1193" s="427" t="s">
        <v>7419</v>
      </c>
      <c r="C1193" s="427" t="s">
        <v>7449</v>
      </c>
      <c r="D1193" s="226" t="s">
        <v>2451</v>
      </c>
      <c r="E1193" s="226" t="s">
        <v>84</v>
      </c>
      <c r="F1193" s="226">
        <v>5900.0</v>
      </c>
      <c r="G1193" s="226" t="s">
        <v>1891</v>
      </c>
      <c r="H1193" s="226" t="s">
        <v>2106</v>
      </c>
      <c r="I1193" s="226" t="s">
        <v>2333</v>
      </c>
      <c r="J1193" s="428">
        <v>1200.0</v>
      </c>
      <c r="K1193" s="428">
        <v>1800.0</v>
      </c>
      <c r="L1193" s="428">
        <v>2600.0</v>
      </c>
      <c r="M1193" s="226" t="s">
        <v>7450</v>
      </c>
      <c r="N1193" s="375"/>
      <c r="O1193" s="375"/>
      <c r="P1193" s="226" t="s">
        <v>3118</v>
      </c>
      <c r="Q1193" s="428" t="s">
        <v>306</v>
      </c>
      <c r="R1193" s="439"/>
      <c r="S1193" s="413"/>
      <c r="T1193" s="225"/>
      <c r="U1193" s="225"/>
      <c r="V1193" s="225"/>
      <c r="W1193" s="225"/>
      <c r="X1193" s="225"/>
      <c r="Y1193" s="225"/>
      <c r="Z1193" s="225"/>
    </row>
    <row r="1194">
      <c r="A1194" s="427" t="s">
        <v>7451</v>
      </c>
      <c r="B1194" s="427" t="s">
        <v>804</v>
      </c>
      <c r="C1194" s="427" t="s">
        <v>7452</v>
      </c>
      <c r="D1194" s="226" t="s">
        <v>2451</v>
      </c>
      <c r="E1194" s="226" t="s">
        <v>84</v>
      </c>
      <c r="F1194" s="226">
        <v>5900.0</v>
      </c>
      <c r="G1194" s="226" t="s">
        <v>1891</v>
      </c>
      <c r="H1194" s="226" t="s">
        <v>2106</v>
      </c>
      <c r="I1194" s="226" t="s">
        <v>2591</v>
      </c>
      <c r="J1194" s="428">
        <v>4500.0</v>
      </c>
      <c r="K1194" s="428">
        <v>6500.0</v>
      </c>
      <c r="L1194" s="428">
        <v>9500.0</v>
      </c>
      <c r="M1194" s="226" t="s">
        <v>7453</v>
      </c>
      <c r="N1194" s="375"/>
      <c r="O1194" s="375"/>
      <c r="P1194" s="226" t="s">
        <v>2083</v>
      </c>
      <c r="Q1194" s="428" t="s">
        <v>209</v>
      </c>
      <c r="R1194" s="428" t="s">
        <v>7451</v>
      </c>
      <c r="S1194" s="413"/>
      <c r="T1194" s="225"/>
      <c r="U1194" s="225"/>
      <c r="V1194" s="225"/>
      <c r="W1194" s="225"/>
      <c r="X1194" s="225"/>
      <c r="Y1194" s="225"/>
      <c r="Z1194" s="225"/>
    </row>
    <row r="1195">
      <c r="A1195" s="427" t="s">
        <v>7454</v>
      </c>
      <c r="B1195" s="427" t="s">
        <v>763</v>
      </c>
      <c r="C1195" s="427" t="s">
        <v>7455</v>
      </c>
      <c r="D1195" s="226" t="s">
        <v>2451</v>
      </c>
      <c r="E1195" s="226" t="s">
        <v>84</v>
      </c>
      <c r="F1195" s="226">
        <v>5900.0</v>
      </c>
      <c r="G1195" s="226" t="s">
        <v>1891</v>
      </c>
      <c r="H1195" s="226" t="s">
        <v>2106</v>
      </c>
      <c r="I1195" s="226" t="s">
        <v>2591</v>
      </c>
      <c r="J1195" s="428">
        <v>650.0</v>
      </c>
      <c r="K1195" s="428">
        <v>850.0</v>
      </c>
      <c r="L1195" s="428">
        <v>1150.0</v>
      </c>
      <c r="M1195" s="226" t="s">
        <v>7456</v>
      </c>
      <c r="N1195" s="375"/>
      <c r="O1195" s="375"/>
      <c r="P1195" s="226" t="s">
        <v>2083</v>
      </c>
      <c r="Q1195" s="428" t="s">
        <v>209</v>
      </c>
      <c r="R1195" s="428" t="s">
        <v>7454</v>
      </c>
      <c r="S1195" s="413"/>
      <c r="T1195" s="225"/>
      <c r="U1195" s="225"/>
      <c r="V1195" s="225"/>
      <c r="W1195" s="225"/>
      <c r="X1195" s="225"/>
      <c r="Y1195" s="225"/>
      <c r="Z1195" s="225"/>
    </row>
    <row r="1196">
      <c r="A1196" s="427" t="s">
        <v>7457</v>
      </c>
      <c r="B1196" s="427" t="s">
        <v>967</v>
      </c>
      <c r="C1196" s="427" t="s">
        <v>7458</v>
      </c>
      <c r="D1196" s="226" t="s">
        <v>2451</v>
      </c>
      <c r="E1196" s="226" t="s">
        <v>84</v>
      </c>
      <c r="F1196" s="226">
        <v>5900.0</v>
      </c>
      <c r="G1196" s="226" t="s">
        <v>1891</v>
      </c>
      <c r="H1196" s="226" t="s">
        <v>2106</v>
      </c>
      <c r="I1196" s="226" t="s">
        <v>2591</v>
      </c>
      <c r="J1196" s="428">
        <v>550.0</v>
      </c>
      <c r="K1196" s="428">
        <v>750.0</v>
      </c>
      <c r="L1196" s="428">
        <v>1000.0</v>
      </c>
      <c r="M1196" s="226" t="s">
        <v>7459</v>
      </c>
      <c r="N1196" s="375"/>
      <c r="O1196" s="375"/>
      <c r="P1196" s="226" t="s">
        <v>2083</v>
      </c>
      <c r="Q1196" s="428" t="s">
        <v>209</v>
      </c>
      <c r="R1196" s="428" t="s">
        <v>7457</v>
      </c>
      <c r="S1196" s="413"/>
      <c r="T1196" s="225"/>
      <c r="U1196" s="225"/>
      <c r="V1196" s="225"/>
      <c r="W1196" s="225"/>
      <c r="X1196" s="225"/>
      <c r="Y1196" s="225"/>
      <c r="Z1196" s="225"/>
    </row>
    <row r="1197">
      <c r="A1197" s="427" t="s">
        <v>7460</v>
      </c>
      <c r="B1197" s="427" t="s">
        <v>1703</v>
      </c>
      <c r="C1197" s="427" t="s">
        <v>7461</v>
      </c>
      <c r="D1197" s="226" t="s">
        <v>2451</v>
      </c>
      <c r="E1197" s="226" t="s">
        <v>84</v>
      </c>
      <c r="F1197" s="226">
        <v>5900.0</v>
      </c>
      <c r="G1197" s="226" t="s">
        <v>1891</v>
      </c>
      <c r="H1197" s="226" t="s">
        <v>2106</v>
      </c>
      <c r="I1197" s="226" t="s">
        <v>2591</v>
      </c>
      <c r="J1197" s="428">
        <v>2500.0</v>
      </c>
      <c r="K1197" s="428">
        <v>3500.0</v>
      </c>
      <c r="L1197" s="428">
        <v>5000.0</v>
      </c>
      <c r="M1197" s="226" t="s">
        <v>7462</v>
      </c>
      <c r="N1197" s="375"/>
      <c r="O1197" s="375"/>
      <c r="P1197" s="226" t="s">
        <v>2083</v>
      </c>
      <c r="Q1197" s="428" t="s">
        <v>209</v>
      </c>
      <c r="R1197" s="428" t="s">
        <v>7460</v>
      </c>
      <c r="S1197" s="413"/>
      <c r="T1197" s="225"/>
      <c r="U1197" s="225"/>
      <c r="V1197" s="225"/>
      <c r="W1197" s="225"/>
      <c r="X1197" s="225"/>
      <c r="Y1197" s="225"/>
      <c r="Z1197" s="225"/>
    </row>
    <row r="1198">
      <c r="A1198" s="427" t="s">
        <v>7464</v>
      </c>
      <c r="B1198" s="427" t="s">
        <v>7465</v>
      </c>
      <c r="C1198" s="427" t="s">
        <v>7466</v>
      </c>
      <c r="D1198" s="226" t="s">
        <v>2451</v>
      </c>
      <c r="E1198" s="226" t="s">
        <v>84</v>
      </c>
      <c r="F1198" s="226">
        <v>5900.0</v>
      </c>
      <c r="G1198" s="226" t="s">
        <v>1891</v>
      </c>
      <c r="H1198" s="226" t="s">
        <v>2106</v>
      </c>
      <c r="I1198" s="226" t="s">
        <v>2591</v>
      </c>
      <c r="J1198" s="428">
        <v>550.0</v>
      </c>
      <c r="K1198" s="428">
        <v>750.0</v>
      </c>
      <c r="L1198" s="428">
        <v>1000.0</v>
      </c>
      <c r="M1198" s="226" t="s">
        <v>7467</v>
      </c>
      <c r="N1198" s="375"/>
      <c r="O1198" s="375"/>
      <c r="P1198" s="226" t="s">
        <v>2083</v>
      </c>
      <c r="Q1198" s="428" t="s">
        <v>209</v>
      </c>
      <c r="R1198" s="428" t="s">
        <v>7464</v>
      </c>
      <c r="S1198" s="413"/>
      <c r="T1198" s="225"/>
      <c r="U1198" s="225"/>
      <c r="V1198" s="225"/>
      <c r="W1198" s="225"/>
      <c r="X1198" s="225"/>
      <c r="Y1198" s="225"/>
      <c r="Z1198" s="225"/>
    </row>
    <row r="1199">
      <c r="A1199" s="427" t="s">
        <v>7470</v>
      </c>
      <c r="B1199" s="427" t="s">
        <v>7471</v>
      </c>
      <c r="C1199" s="427" t="s">
        <v>7472</v>
      </c>
      <c r="D1199" s="226" t="s">
        <v>2451</v>
      </c>
      <c r="E1199" s="226" t="s">
        <v>84</v>
      </c>
      <c r="F1199" s="226">
        <v>5900.0</v>
      </c>
      <c r="G1199" s="226" t="s">
        <v>1891</v>
      </c>
      <c r="H1199" s="226" t="s">
        <v>2106</v>
      </c>
      <c r="I1199" s="226" t="s">
        <v>2591</v>
      </c>
      <c r="J1199" s="428">
        <v>550.0</v>
      </c>
      <c r="K1199" s="428">
        <v>750.0</v>
      </c>
      <c r="L1199" s="428">
        <v>1000.0</v>
      </c>
      <c r="M1199" s="226" t="s">
        <v>7473</v>
      </c>
      <c r="N1199" s="375"/>
      <c r="O1199" s="375"/>
      <c r="P1199" s="226" t="s">
        <v>2083</v>
      </c>
      <c r="Q1199" s="428" t="s">
        <v>209</v>
      </c>
      <c r="R1199" s="428" t="s">
        <v>7470</v>
      </c>
      <c r="S1199" s="413"/>
      <c r="T1199" s="225"/>
      <c r="U1199" s="225"/>
      <c r="V1199" s="225"/>
      <c r="W1199" s="225"/>
      <c r="X1199" s="225"/>
      <c r="Y1199" s="225"/>
      <c r="Z1199" s="225"/>
    </row>
    <row r="1200">
      <c r="A1200" s="427" t="s">
        <v>7474</v>
      </c>
      <c r="B1200" s="427" t="s">
        <v>1182</v>
      </c>
      <c r="C1200" s="427" t="s">
        <v>683</v>
      </c>
      <c r="D1200" s="226" t="s">
        <v>2451</v>
      </c>
      <c r="E1200" s="226" t="s">
        <v>84</v>
      </c>
      <c r="F1200" s="226">
        <v>5900.0</v>
      </c>
      <c r="G1200" s="226" t="s">
        <v>1891</v>
      </c>
      <c r="H1200" s="226" t="s">
        <v>2106</v>
      </c>
      <c r="I1200" s="226" t="s">
        <v>2591</v>
      </c>
      <c r="J1200" s="428">
        <v>3500.0</v>
      </c>
      <c r="K1200" s="428">
        <v>5000.0</v>
      </c>
      <c r="L1200" s="428">
        <v>7500.0</v>
      </c>
      <c r="M1200" s="226" t="s">
        <v>7475</v>
      </c>
      <c r="N1200" s="375"/>
      <c r="O1200" s="375"/>
      <c r="P1200" s="226" t="s">
        <v>2083</v>
      </c>
      <c r="Q1200" s="428" t="s">
        <v>209</v>
      </c>
      <c r="R1200" s="428" t="s">
        <v>7474</v>
      </c>
      <c r="S1200" s="413"/>
      <c r="T1200" s="225"/>
      <c r="U1200" s="225"/>
      <c r="V1200" s="225"/>
      <c r="W1200" s="225"/>
      <c r="X1200" s="225"/>
      <c r="Y1200" s="225"/>
      <c r="Z1200" s="225"/>
    </row>
    <row r="1201">
      <c r="A1201" s="427" t="s">
        <v>7476</v>
      </c>
      <c r="B1201" s="427" t="s">
        <v>7477</v>
      </c>
      <c r="C1201" s="427" t="s">
        <v>7478</v>
      </c>
      <c r="D1201" s="226" t="s">
        <v>2451</v>
      </c>
      <c r="E1201" s="226" t="s">
        <v>84</v>
      </c>
      <c r="F1201" s="226">
        <v>5900.0</v>
      </c>
      <c r="G1201" s="226" t="s">
        <v>1891</v>
      </c>
      <c r="H1201" s="226" t="s">
        <v>2106</v>
      </c>
      <c r="I1201" s="226" t="s">
        <v>2591</v>
      </c>
      <c r="J1201" s="428">
        <v>2500.0</v>
      </c>
      <c r="K1201" s="428">
        <v>3500.0</v>
      </c>
      <c r="L1201" s="428">
        <v>5000.0</v>
      </c>
      <c r="M1201" s="226" t="s">
        <v>7479</v>
      </c>
      <c r="N1201" s="375"/>
      <c r="O1201" s="375"/>
      <c r="P1201" s="226" t="s">
        <v>2083</v>
      </c>
      <c r="Q1201" s="428" t="s">
        <v>209</v>
      </c>
      <c r="R1201" s="428" t="s">
        <v>7476</v>
      </c>
      <c r="S1201" s="413"/>
      <c r="T1201" s="225"/>
      <c r="U1201" s="225"/>
      <c r="V1201" s="225"/>
      <c r="W1201" s="225"/>
      <c r="X1201" s="225"/>
      <c r="Y1201" s="225"/>
      <c r="Z1201" s="225"/>
    </row>
    <row r="1202">
      <c r="A1202" s="427" t="s">
        <v>7480</v>
      </c>
      <c r="B1202" s="427" t="s">
        <v>7481</v>
      </c>
      <c r="C1202" s="427" t="s">
        <v>7482</v>
      </c>
      <c r="D1202" s="226" t="s">
        <v>2451</v>
      </c>
      <c r="E1202" s="226" t="s">
        <v>84</v>
      </c>
      <c r="F1202" s="226">
        <v>5900.0</v>
      </c>
      <c r="G1202" s="226" t="s">
        <v>1891</v>
      </c>
      <c r="H1202" s="226" t="s">
        <v>2106</v>
      </c>
      <c r="I1202" s="226" t="s">
        <v>2591</v>
      </c>
      <c r="J1202" s="428">
        <v>1800.0</v>
      </c>
      <c r="K1202" s="428">
        <v>2500.0</v>
      </c>
      <c r="L1202" s="428">
        <v>3500.0</v>
      </c>
      <c r="M1202" s="226" t="s">
        <v>7483</v>
      </c>
      <c r="N1202" s="375"/>
      <c r="O1202" s="375"/>
      <c r="P1202" s="226" t="s">
        <v>2083</v>
      </c>
      <c r="Q1202" s="428" t="s">
        <v>209</v>
      </c>
      <c r="R1202" s="428" t="s">
        <v>7480</v>
      </c>
      <c r="S1202" s="413"/>
      <c r="T1202" s="225"/>
      <c r="U1202" s="225"/>
      <c r="V1202" s="225"/>
      <c r="W1202" s="225"/>
      <c r="X1202" s="225"/>
      <c r="Y1202" s="225"/>
      <c r="Z1202" s="225"/>
    </row>
    <row r="1203">
      <c r="A1203" s="427" t="s">
        <v>7484</v>
      </c>
      <c r="B1203" s="427" t="s">
        <v>7485</v>
      </c>
      <c r="C1203" s="427" t="s">
        <v>7486</v>
      </c>
      <c r="D1203" s="226" t="s">
        <v>2451</v>
      </c>
      <c r="E1203" s="226" t="s">
        <v>84</v>
      </c>
      <c r="F1203" s="226">
        <v>5900.0</v>
      </c>
      <c r="G1203" s="226" t="s">
        <v>1891</v>
      </c>
      <c r="H1203" s="226" t="s">
        <v>2106</v>
      </c>
      <c r="I1203" s="226" t="s">
        <v>2591</v>
      </c>
      <c r="J1203" s="428">
        <v>4500.0</v>
      </c>
      <c r="K1203" s="428">
        <v>6500.0</v>
      </c>
      <c r="L1203" s="428">
        <v>9500.0</v>
      </c>
      <c r="M1203" s="226" t="s">
        <v>7487</v>
      </c>
      <c r="N1203" s="375"/>
      <c r="O1203" s="375"/>
      <c r="P1203" s="226" t="s">
        <v>2083</v>
      </c>
      <c r="Q1203" s="428" t="s">
        <v>209</v>
      </c>
      <c r="R1203" s="428" t="s">
        <v>7484</v>
      </c>
      <c r="S1203" s="413"/>
      <c r="T1203" s="225"/>
      <c r="U1203" s="225"/>
      <c r="V1203" s="225"/>
      <c r="W1203" s="225"/>
      <c r="X1203" s="225"/>
      <c r="Y1203" s="225"/>
      <c r="Z1203" s="225"/>
    </row>
    <row r="1204">
      <c r="A1204" s="427" t="s">
        <v>7488</v>
      </c>
      <c r="B1204" s="427" t="s">
        <v>7489</v>
      </c>
      <c r="C1204" s="427" t="s">
        <v>7490</v>
      </c>
      <c r="D1204" s="226" t="s">
        <v>2451</v>
      </c>
      <c r="E1204" s="226" t="s">
        <v>84</v>
      </c>
      <c r="F1204" s="226">
        <v>5900.0</v>
      </c>
      <c r="G1204" s="226" t="s">
        <v>1891</v>
      </c>
      <c r="H1204" s="226" t="s">
        <v>2699</v>
      </c>
      <c r="I1204" s="226" t="s">
        <v>2591</v>
      </c>
      <c r="J1204" s="428">
        <v>3500.0</v>
      </c>
      <c r="K1204" s="428">
        <v>5000.0</v>
      </c>
      <c r="L1204" s="428">
        <v>7500.0</v>
      </c>
      <c r="M1204" s="226" t="s">
        <v>2701</v>
      </c>
      <c r="N1204" s="375"/>
      <c r="O1204" s="375"/>
      <c r="P1204" s="226" t="s">
        <v>2083</v>
      </c>
      <c r="Q1204" s="428" t="s">
        <v>75</v>
      </c>
      <c r="R1204" s="428" t="s">
        <v>7488</v>
      </c>
      <c r="S1204" s="413"/>
      <c r="T1204" s="225"/>
      <c r="U1204" s="225"/>
      <c r="V1204" s="225"/>
      <c r="W1204" s="225"/>
      <c r="X1204" s="225"/>
      <c r="Y1204" s="225"/>
      <c r="Z1204" s="225"/>
    </row>
    <row r="1205">
      <c r="A1205" s="427" t="s">
        <v>7491</v>
      </c>
      <c r="B1205" s="427" t="s">
        <v>7492</v>
      </c>
      <c r="C1205" s="427" t="s">
        <v>7493</v>
      </c>
      <c r="D1205" s="226" t="s">
        <v>2451</v>
      </c>
      <c r="E1205" s="226" t="s">
        <v>84</v>
      </c>
      <c r="F1205" s="226">
        <v>5900.0</v>
      </c>
      <c r="G1205" s="226" t="s">
        <v>1891</v>
      </c>
      <c r="H1205" s="226" t="s">
        <v>2699</v>
      </c>
      <c r="I1205" s="226" t="s">
        <v>2591</v>
      </c>
      <c r="J1205" s="428">
        <v>3500.0</v>
      </c>
      <c r="K1205" s="428">
        <v>5000.0</v>
      </c>
      <c r="L1205" s="428">
        <v>7500.0</v>
      </c>
      <c r="M1205" s="226" t="s">
        <v>2706</v>
      </c>
      <c r="N1205" s="375"/>
      <c r="O1205" s="375"/>
      <c r="P1205" s="226" t="s">
        <v>2083</v>
      </c>
      <c r="Q1205" s="428" t="s">
        <v>165</v>
      </c>
      <c r="R1205" s="428" t="s">
        <v>7491</v>
      </c>
      <c r="S1205" s="413"/>
      <c r="T1205" s="225"/>
      <c r="U1205" s="225"/>
      <c r="V1205" s="225"/>
      <c r="W1205" s="225"/>
      <c r="X1205" s="225"/>
      <c r="Y1205" s="225"/>
      <c r="Z1205" s="225"/>
    </row>
    <row r="1206">
      <c r="A1206" s="427" t="s">
        <v>7495</v>
      </c>
      <c r="B1206" s="427" t="s">
        <v>7496</v>
      </c>
      <c r="C1206" s="427" t="s">
        <v>7497</v>
      </c>
      <c r="D1206" s="226" t="s">
        <v>2451</v>
      </c>
      <c r="E1206" s="226" t="s">
        <v>84</v>
      </c>
      <c r="F1206" s="226">
        <v>5900.0</v>
      </c>
      <c r="G1206" s="226" t="s">
        <v>1891</v>
      </c>
      <c r="H1206" s="226" t="s">
        <v>2699</v>
      </c>
      <c r="I1206" s="226" t="s">
        <v>2591</v>
      </c>
      <c r="J1206" s="428">
        <v>2500.0</v>
      </c>
      <c r="K1206" s="428">
        <v>3500.0</v>
      </c>
      <c r="L1206" s="428">
        <v>5000.0</v>
      </c>
      <c r="M1206" s="226" t="s">
        <v>2715</v>
      </c>
      <c r="N1206" s="375"/>
      <c r="O1206" s="375"/>
      <c r="P1206" s="226" t="s">
        <v>2083</v>
      </c>
      <c r="Q1206" s="428" t="s">
        <v>187</v>
      </c>
      <c r="R1206" s="428" t="s">
        <v>7495</v>
      </c>
      <c r="S1206" s="413"/>
      <c r="T1206" s="225"/>
      <c r="U1206" s="225"/>
      <c r="V1206" s="225"/>
      <c r="W1206" s="225"/>
      <c r="X1206" s="225"/>
      <c r="Y1206" s="225"/>
      <c r="Z1206" s="225"/>
    </row>
    <row r="1207">
      <c r="A1207" s="427" t="s">
        <v>7498</v>
      </c>
      <c r="B1207" s="427" t="s">
        <v>7499</v>
      </c>
      <c r="C1207" s="427" t="s">
        <v>7500</v>
      </c>
      <c r="D1207" s="226" t="s">
        <v>2451</v>
      </c>
      <c r="E1207" s="226" t="s">
        <v>84</v>
      </c>
      <c r="F1207" s="226">
        <v>5900.0</v>
      </c>
      <c r="G1207" s="226" t="s">
        <v>1891</v>
      </c>
      <c r="H1207" s="226" t="s">
        <v>2699</v>
      </c>
      <c r="I1207" s="226" t="s">
        <v>2591</v>
      </c>
      <c r="J1207" s="428">
        <v>2500.0</v>
      </c>
      <c r="K1207" s="428">
        <v>3500.0</v>
      </c>
      <c r="L1207" s="428">
        <v>5000.0</v>
      </c>
      <c r="M1207" s="226" t="s">
        <v>2721</v>
      </c>
      <c r="N1207" s="375"/>
      <c r="O1207" s="375"/>
      <c r="P1207" s="226" t="s">
        <v>2083</v>
      </c>
      <c r="Q1207" s="428" t="s">
        <v>209</v>
      </c>
      <c r="R1207" s="428" t="s">
        <v>7498</v>
      </c>
      <c r="S1207" s="413"/>
      <c r="T1207" s="225"/>
      <c r="U1207" s="225"/>
      <c r="V1207" s="225"/>
      <c r="W1207" s="225"/>
      <c r="X1207" s="225"/>
      <c r="Y1207" s="225"/>
      <c r="Z1207" s="225"/>
    </row>
    <row r="1208">
      <c r="A1208" s="427" t="s">
        <v>7501</v>
      </c>
      <c r="B1208" s="427" t="s">
        <v>7503</v>
      </c>
      <c r="C1208" s="427" t="s">
        <v>7504</v>
      </c>
      <c r="D1208" s="226" t="s">
        <v>2451</v>
      </c>
      <c r="E1208" s="226" t="s">
        <v>84</v>
      </c>
      <c r="F1208" s="226">
        <v>5900.0</v>
      </c>
      <c r="G1208" s="226" t="s">
        <v>1891</v>
      </c>
      <c r="H1208" s="226" t="s">
        <v>2699</v>
      </c>
      <c r="I1208" s="226" t="s">
        <v>2591</v>
      </c>
      <c r="J1208" s="428">
        <v>3500.0</v>
      </c>
      <c r="K1208" s="428">
        <v>5000.0</v>
      </c>
      <c r="L1208" s="428">
        <v>7500.0</v>
      </c>
      <c r="M1208" s="226" t="s">
        <v>2728</v>
      </c>
      <c r="N1208" s="375"/>
      <c r="O1208" s="375"/>
      <c r="P1208" s="226" t="s">
        <v>2083</v>
      </c>
      <c r="Q1208" s="428" t="s">
        <v>222</v>
      </c>
      <c r="R1208" s="428" t="s">
        <v>7501</v>
      </c>
      <c r="S1208" s="413"/>
      <c r="T1208" s="225"/>
      <c r="U1208" s="225"/>
      <c r="V1208" s="225"/>
      <c r="W1208" s="225"/>
      <c r="X1208" s="225"/>
      <c r="Y1208" s="225"/>
      <c r="Z1208" s="225"/>
    </row>
    <row r="1209">
      <c r="A1209" s="427" t="s">
        <v>7507</v>
      </c>
      <c r="B1209" s="427" t="s">
        <v>7508</v>
      </c>
      <c r="C1209" s="427" t="s">
        <v>7509</v>
      </c>
      <c r="D1209" s="226" t="s">
        <v>2451</v>
      </c>
      <c r="E1209" s="226" t="s">
        <v>84</v>
      </c>
      <c r="F1209" s="226">
        <v>5900.0</v>
      </c>
      <c r="G1209" s="226" t="s">
        <v>1891</v>
      </c>
      <c r="H1209" s="226" t="s">
        <v>2699</v>
      </c>
      <c r="I1209" s="226" t="s">
        <v>2591</v>
      </c>
      <c r="J1209" s="428">
        <v>4500.0</v>
      </c>
      <c r="K1209" s="428">
        <v>6500.0</v>
      </c>
      <c r="L1209" s="428">
        <v>9500.0</v>
      </c>
      <c r="M1209" s="226" t="s">
        <v>2732</v>
      </c>
      <c r="N1209" s="375"/>
      <c r="O1209" s="375"/>
      <c r="P1209" s="226" t="s">
        <v>2083</v>
      </c>
      <c r="Q1209" s="428" t="s">
        <v>256</v>
      </c>
      <c r="R1209" s="428" t="s">
        <v>7507</v>
      </c>
      <c r="S1209" s="413"/>
      <c r="T1209" s="225"/>
      <c r="U1209" s="225"/>
      <c r="V1209" s="225"/>
      <c r="W1209" s="225"/>
      <c r="X1209" s="225"/>
      <c r="Y1209" s="225"/>
      <c r="Z1209" s="225"/>
    </row>
    <row r="1210">
      <c r="A1210" s="427" t="s">
        <v>7510</v>
      </c>
      <c r="B1210" s="427" t="s">
        <v>7511</v>
      </c>
      <c r="C1210" s="427" t="s">
        <v>7512</v>
      </c>
      <c r="D1210" s="226" t="s">
        <v>2451</v>
      </c>
      <c r="E1210" s="226" t="s">
        <v>84</v>
      </c>
      <c r="F1210" s="226">
        <v>5900.0</v>
      </c>
      <c r="G1210" s="226" t="s">
        <v>1891</v>
      </c>
      <c r="H1210" s="226" t="s">
        <v>2699</v>
      </c>
      <c r="I1210" s="226" t="s">
        <v>2591</v>
      </c>
      <c r="J1210" s="428">
        <v>6500.0</v>
      </c>
      <c r="K1210" s="428">
        <v>9500.0</v>
      </c>
      <c r="L1210" s="428">
        <v>14000.0</v>
      </c>
      <c r="M1210" s="226" t="s">
        <v>2741</v>
      </c>
      <c r="N1210" s="375"/>
      <c r="O1210" s="375"/>
      <c r="P1210" s="226" t="s">
        <v>2083</v>
      </c>
      <c r="Q1210" s="428" t="s">
        <v>306</v>
      </c>
      <c r="R1210" s="428" t="s">
        <v>7510</v>
      </c>
      <c r="S1210" s="413"/>
      <c r="T1210" s="225"/>
      <c r="U1210" s="225"/>
      <c r="V1210" s="225"/>
      <c r="W1210" s="225"/>
      <c r="X1210" s="225"/>
      <c r="Y1210" s="225"/>
      <c r="Z1210" s="225"/>
    </row>
    <row r="1211">
      <c r="A1211" s="427" t="s">
        <v>7513</v>
      </c>
      <c r="B1211" s="427" t="s">
        <v>7514</v>
      </c>
      <c r="C1211" s="427" t="s">
        <v>7515</v>
      </c>
      <c r="D1211" s="226" t="s">
        <v>2451</v>
      </c>
      <c r="E1211" s="226" t="s">
        <v>84</v>
      </c>
      <c r="F1211" s="226">
        <v>5900.0</v>
      </c>
      <c r="G1211" s="226" t="s">
        <v>1891</v>
      </c>
      <c r="H1211" s="226" t="s">
        <v>2699</v>
      </c>
      <c r="I1211" s="226" t="s">
        <v>2591</v>
      </c>
      <c r="J1211" s="428">
        <v>3500.0</v>
      </c>
      <c r="K1211" s="428">
        <v>5000.0</v>
      </c>
      <c r="L1211" s="428">
        <v>7500.0</v>
      </c>
      <c r="M1211" s="226" t="s">
        <v>2745</v>
      </c>
      <c r="N1211" s="375"/>
      <c r="O1211" s="375"/>
      <c r="P1211" s="226" t="s">
        <v>2083</v>
      </c>
      <c r="Q1211" s="428" t="s">
        <v>337</v>
      </c>
      <c r="R1211" s="428" t="s">
        <v>7513</v>
      </c>
      <c r="S1211" s="413"/>
      <c r="T1211" s="225"/>
      <c r="U1211" s="225"/>
      <c r="V1211" s="225"/>
      <c r="W1211" s="225"/>
      <c r="X1211" s="225"/>
      <c r="Y1211" s="225"/>
      <c r="Z1211" s="225"/>
    </row>
    <row r="1212">
      <c r="A1212" s="427" t="s">
        <v>7516</v>
      </c>
      <c r="B1212" s="427" t="s">
        <v>7517</v>
      </c>
      <c r="C1212" s="427" t="s">
        <v>7518</v>
      </c>
      <c r="D1212" s="226" t="s">
        <v>2451</v>
      </c>
      <c r="E1212" s="226" t="s">
        <v>84</v>
      </c>
      <c r="F1212" s="226">
        <v>5900.0</v>
      </c>
      <c r="G1212" s="226" t="s">
        <v>1891</v>
      </c>
      <c r="H1212" s="226" t="s">
        <v>2699</v>
      </c>
      <c r="I1212" s="226" t="s">
        <v>2591</v>
      </c>
      <c r="J1212" s="428">
        <v>5500.0</v>
      </c>
      <c r="K1212" s="428">
        <v>7500.0</v>
      </c>
      <c r="L1212" s="428">
        <v>11000.0</v>
      </c>
      <c r="M1212" s="226" t="s">
        <v>2752</v>
      </c>
      <c r="N1212" s="375"/>
      <c r="O1212" s="375"/>
      <c r="P1212" s="226" t="s">
        <v>2083</v>
      </c>
      <c r="Q1212" s="428" t="s">
        <v>374</v>
      </c>
      <c r="R1212" s="428" t="s">
        <v>7516</v>
      </c>
      <c r="S1212" s="413"/>
      <c r="T1212" s="225"/>
      <c r="U1212" s="225"/>
      <c r="V1212" s="225"/>
      <c r="W1212" s="225"/>
      <c r="X1212" s="225"/>
      <c r="Y1212" s="225"/>
      <c r="Z1212" s="225"/>
    </row>
    <row r="1213">
      <c r="A1213" s="412"/>
      <c r="B1213" s="412"/>
      <c r="C1213" s="412"/>
      <c r="D1213" s="225"/>
      <c r="E1213" s="225"/>
      <c r="F1213" s="225"/>
      <c r="G1213" s="225"/>
      <c r="H1213" s="225"/>
      <c r="I1213" s="225"/>
      <c r="J1213" s="225"/>
      <c r="K1213" s="225"/>
      <c r="L1213" s="225"/>
      <c r="M1213" s="225"/>
      <c r="N1213" s="225"/>
      <c r="O1213" s="225"/>
      <c r="P1213" s="225"/>
      <c r="Q1213" s="413"/>
      <c r="R1213" s="413"/>
      <c r="S1213" s="413"/>
      <c r="T1213" s="225"/>
      <c r="U1213" s="225"/>
      <c r="V1213" s="225"/>
      <c r="W1213" s="225"/>
      <c r="X1213" s="225"/>
      <c r="Y1213" s="225"/>
      <c r="Z1213" s="225"/>
    </row>
    <row r="1214">
      <c r="A1214" s="412"/>
      <c r="B1214" s="412"/>
      <c r="C1214" s="412"/>
      <c r="D1214" s="225"/>
      <c r="E1214" s="225"/>
      <c r="F1214" s="225"/>
      <c r="G1214" s="225"/>
      <c r="H1214" s="225"/>
      <c r="I1214" s="225"/>
      <c r="J1214" s="225"/>
      <c r="K1214" s="225"/>
      <c r="L1214" s="225"/>
      <c r="M1214" s="225"/>
      <c r="N1214" s="225"/>
      <c r="O1214" s="225"/>
      <c r="P1214" s="225"/>
      <c r="Q1214" s="413"/>
      <c r="R1214" s="413"/>
      <c r="S1214" s="413"/>
      <c r="T1214" s="225"/>
      <c r="U1214" s="225"/>
      <c r="V1214" s="225"/>
      <c r="W1214" s="225"/>
      <c r="X1214" s="225"/>
      <c r="Y1214" s="225"/>
      <c r="Z1214" s="225"/>
    </row>
    <row r="1215">
      <c r="A1215" s="412"/>
      <c r="B1215" s="412"/>
      <c r="C1215" s="412"/>
      <c r="D1215" s="225"/>
      <c r="E1215" s="225"/>
      <c r="F1215" s="225"/>
      <c r="G1215" s="225"/>
      <c r="H1215" s="225"/>
      <c r="I1215" s="225"/>
      <c r="J1215" s="225"/>
      <c r="K1215" s="225"/>
      <c r="L1215" s="225"/>
      <c r="M1215" s="225"/>
      <c r="N1215" s="225"/>
      <c r="O1215" s="225"/>
      <c r="P1215" s="225"/>
      <c r="Q1215" s="413"/>
      <c r="R1215" s="413"/>
      <c r="S1215" s="413"/>
      <c r="T1215" s="225"/>
      <c r="U1215" s="225"/>
      <c r="V1215" s="225"/>
      <c r="W1215" s="225"/>
      <c r="X1215" s="225"/>
      <c r="Y1215" s="225"/>
      <c r="Z1215" s="225"/>
    </row>
    <row r="1216">
      <c r="A1216" s="412"/>
      <c r="B1216" s="412"/>
      <c r="C1216" s="412"/>
      <c r="D1216" s="225"/>
      <c r="E1216" s="225"/>
      <c r="F1216" s="225"/>
      <c r="G1216" s="225"/>
      <c r="H1216" s="225"/>
      <c r="I1216" s="225"/>
      <c r="J1216" s="225"/>
      <c r="K1216" s="225"/>
      <c r="L1216" s="225"/>
      <c r="M1216" s="225"/>
      <c r="N1216" s="225"/>
      <c r="O1216" s="225"/>
      <c r="P1216" s="225"/>
      <c r="Q1216" s="413"/>
      <c r="R1216" s="413"/>
      <c r="S1216" s="413"/>
      <c r="T1216" s="225"/>
      <c r="U1216" s="225"/>
      <c r="V1216" s="225"/>
      <c r="W1216" s="225"/>
      <c r="X1216" s="225"/>
      <c r="Y1216" s="225"/>
      <c r="Z1216" s="225"/>
    </row>
    <row r="1217">
      <c r="A1217" s="412"/>
      <c r="B1217" s="412"/>
      <c r="C1217" s="412"/>
      <c r="D1217" s="225"/>
      <c r="E1217" s="225"/>
      <c r="F1217" s="225"/>
      <c r="G1217" s="225"/>
      <c r="H1217" s="225"/>
      <c r="I1217" s="225"/>
      <c r="J1217" s="225"/>
      <c r="K1217" s="225"/>
      <c r="L1217" s="225"/>
      <c r="M1217" s="225"/>
      <c r="N1217" s="225"/>
      <c r="O1217" s="225"/>
      <c r="P1217" s="225"/>
      <c r="Q1217" s="413"/>
      <c r="R1217" s="413"/>
      <c r="S1217" s="413"/>
      <c r="T1217" s="225"/>
      <c r="U1217" s="225"/>
      <c r="V1217" s="225"/>
      <c r="W1217" s="225"/>
      <c r="X1217" s="225"/>
      <c r="Y1217" s="225"/>
      <c r="Z1217" s="225"/>
    </row>
    <row r="1218">
      <c r="A1218" s="412"/>
      <c r="B1218" s="412"/>
      <c r="C1218" s="412"/>
      <c r="D1218" s="225"/>
      <c r="E1218" s="225"/>
      <c r="F1218" s="225"/>
      <c r="G1218" s="225"/>
      <c r="H1218" s="225"/>
      <c r="I1218" s="225"/>
      <c r="J1218" s="225"/>
      <c r="K1218" s="225"/>
      <c r="L1218" s="225"/>
      <c r="M1218" s="225"/>
      <c r="N1218" s="225"/>
      <c r="O1218" s="225"/>
      <c r="P1218" s="225"/>
      <c r="Q1218" s="413"/>
      <c r="R1218" s="413"/>
      <c r="S1218" s="413"/>
      <c r="T1218" s="225"/>
      <c r="U1218" s="225"/>
      <c r="V1218" s="225"/>
      <c r="W1218" s="225"/>
      <c r="X1218" s="225"/>
      <c r="Y1218" s="225"/>
      <c r="Z1218" s="225"/>
    </row>
    <row r="1219">
      <c r="A1219" s="412"/>
      <c r="B1219" s="412"/>
      <c r="C1219" s="412"/>
      <c r="D1219" s="225"/>
      <c r="E1219" s="225"/>
      <c r="F1219" s="225"/>
      <c r="G1219" s="225"/>
      <c r="H1219" s="225"/>
      <c r="I1219" s="225"/>
      <c r="J1219" s="225"/>
      <c r="K1219" s="225"/>
      <c r="L1219" s="225"/>
      <c r="M1219" s="225"/>
      <c r="N1219" s="225"/>
      <c r="O1219" s="225"/>
      <c r="P1219" s="225"/>
      <c r="Q1219" s="413"/>
      <c r="R1219" s="413"/>
      <c r="S1219" s="413"/>
      <c r="T1219" s="225"/>
      <c r="U1219" s="225"/>
      <c r="V1219" s="225"/>
      <c r="W1219" s="225"/>
      <c r="X1219" s="225"/>
      <c r="Y1219" s="225"/>
      <c r="Z1219" s="225"/>
    </row>
    <row r="1220">
      <c r="A1220" s="412"/>
      <c r="B1220" s="412"/>
      <c r="C1220" s="412"/>
      <c r="D1220" s="225"/>
      <c r="E1220" s="225"/>
      <c r="F1220" s="225"/>
      <c r="G1220" s="225"/>
      <c r="H1220" s="225"/>
      <c r="I1220" s="225"/>
      <c r="J1220" s="225"/>
      <c r="K1220" s="225"/>
      <c r="L1220" s="225"/>
      <c r="M1220" s="225"/>
      <c r="N1220" s="225"/>
      <c r="O1220" s="225"/>
      <c r="P1220" s="225"/>
      <c r="Q1220" s="413"/>
      <c r="R1220" s="413"/>
      <c r="S1220" s="413"/>
      <c r="T1220" s="225"/>
      <c r="U1220" s="225"/>
      <c r="V1220" s="225"/>
      <c r="W1220" s="225"/>
      <c r="X1220" s="225"/>
      <c r="Y1220" s="225"/>
      <c r="Z1220" s="225"/>
    </row>
    <row r="1221">
      <c r="A1221" s="412"/>
      <c r="B1221" s="412"/>
      <c r="C1221" s="412"/>
      <c r="D1221" s="225"/>
      <c r="E1221" s="225"/>
      <c r="F1221" s="225"/>
      <c r="G1221" s="225"/>
      <c r="H1221" s="225"/>
      <c r="I1221" s="225"/>
      <c r="J1221" s="225"/>
      <c r="K1221" s="225"/>
      <c r="L1221" s="225"/>
      <c r="M1221" s="225"/>
      <c r="N1221" s="225"/>
      <c r="O1221" s="225"/>
      <c r="P1221" s="225"/>
      <c r="Q1221" s="413"/>
      <c r="R1221" s="413"/>
      <c r="S1221" s="413"/>
      <c r="T1221" s="225"/>
      <c r="U1221" s="225"/>
      <c r="V1221" s="225"/>
      <c r="W1221" s="225"/>
      <c r="X1221" s="225"/>
      <c r="Y1221" s="225"/>
      <c r="Z1221" s="225"/>
    </row>
    <row r="1222">
      <c r="A1222" s="412"/>
      <c r="B1222" s="412"/>
      <c r="C1222" s="412"/>
      <c r="D1222" s="225"/>
      <c r="E1222" s="225"/>
      <c r="F1222" s="225"/>
      <c r="G1222" s="225"/>
      <c r="H1222" s="225"/>
      <c r="I1222" s="225"/>
      <c r="J1222" s="225"/>
      <c r="K1222" s="225"/>
      <c r="L1222" s="225"/>
      <c r="M1222" s="225"/>
      <c r="N1222" s="225"/>
      <c r="O1222" s="225"/>
      <c r="P1222" s="225"/>
      <c r="Q1222" s="413"/>
      <c r="R1222" s="413"/>
      <c r="S1222" s="413"/>
      <c r="T1222" s="225"/>
      <c r="U1222" s="225"/>
      <c r="V1222" s="225"/>
      <c r="W1222" s="225"/>
      <c r="X1222" s="225"/>
      <c r="Y1222" s="225"/>
      <c r="Z1222" s="225"/>
    </row>
    <row r="1223">
      <c r="A1223" s="412"/>
      <c r="B1223" s="412"/>
      <c r="C1223" s="412"/>
      <c r="D1223" s="225"/>
      <c r="E1223" s="225"/>
      <c r="F1223" s="225"/>
      <c r="G1223" s="225"/>
      <c r="H1223" s="225"/>
      <c r="I1223" s="225"/>
      <c r="J1223" s="225"/>
      <c r="K1223" s="225"/>
      <c r="L1223" s="225"/>
      <c r="M1223" s="225"/>
      <c r="N1223" s="225"/>
      <c r="O1223" s="225"/>
      <c r="P1223" s="225"/>
      <c r="Q1223" s="413"/>
      <c r="R1223" s="413"/>
      <c r="S1223" s="413"/>
      <c r="T1223" s="225"/>
      <c r="U1223" s="225"/>
      <c r="V1223" s="225"/>
      <c r="W1223" s="225"/>
      <c r="X1223" s="225"/>
      <c r="Y1223" s="225"/>
      <c r="Z1223" s="225"/>
    </row>
    <row r="1224">
      <c r="A1224" s="412"/>
      <c r="B1224" s="412"/>
      <c r="C1224" s="412"/>
      <c r="D1224" s="225"/>
      <c r="E1224" s="225"/>
      <c r="F1224" s="225"/>
      <c r="G1224" s="225"/>
      <c r="H1224" s="225"/>
      <c r="I1224" s="225"/>
      <c r="J1224" s="225"/>
      <c r="K1224" s="225"/>
      <c r="L1224" s="225"/>
      <c r="M1224" s="225"/>
      <c r="N1224" s="225"/>
      <c r="O1224" s="225"/>
      <c r="P1224" s="225"/>
      <c r="Q1224" s="413"/>
      <c r="R1224" s="413"/>
      <c r="S1224" s="413"/>
      <c r="T1224" s="225"/>
      <c r="U1224" s="225"/>
      <c r="V1224" s="225"/>
      <c r="W1224" s="225"/>
      <c r="X1224" s="225"/>
      <c r="Y1224" s="225"/>
      <c r="Z1224" s="225"/>
    </row>
    <row r="1225">
      <c r="A1225" s="412"/>
      <c r="B1225" s="412"/>
      <c r="C1225" s="412"/>
      <c r="D1225" s="225"/>
      <c r="E1225" s="225"/>
      <c r="F1225" s="225"/>
      <c r="G1225" s="225"/>
      <c r="H1225" s="225"/>
      <c r="I1225" s="225"/>
      <c r="J1225" s="225"/>
      <c r="K1225" s="225"/>
      <c r="L1225" s="225"/>
      <c r="M1225" s="225"/>
      <c r="N1225" s="225"/>
      <c r="O1225" s="225"/>
      <c r="P1225" s="225"/>
      <c r="Q1225" s="413"/>
      <c r="R1225" s="413"/>
      <c r="S1225" s="413"/>
      <c r="T1225" s="225"/>
      <c r="U1225" s="225"/>
      <c r="V1225" s="225"/>
      <c r="W1225" s="225"/>
      <c r="X1225" s="225"/>
      <c r="Y1225" s="225"/>
      <c r="Z1225" s="225"/>
    </row>
    <row r="1226">
      <c r="A1226" s="412"/>
      <c r="B1226" s="412"/>
      <c r="C1226" s="412"/>
      <c r="D1226" s="225"/>
      <c r="E1226" s="225"/>
      <c r="F1226" s="225"/>
      <c r="G1226" s="225"/>
      <c r="H1226" s="225"/>
      <c r="I1226" s="225"/>
      <c r="J1226" s="225"/>
      <c r="K1226" s="225"/>
      <c r="L1226" s="225"/>
      <c r="M1226" s="225"/>
      <c r="N1226" s="225"/>
      <c r="O1226" s="225"/>
      <c r="P1226" s="225"/>
      <c r="Q1226" s="413"/>
      <c r="R1226" s="413"/>
      <c r="S1226" s="413"/>
      <c r="T1226" s="225"/>
      <c r="U1226" s="225"/>
      <c r="V1226" s="225"/>
      <c r="W1226" s="225"/>
      <c r="X1226" s="225"/>
      <c r="Y1226" s="225"/>
      <c r="Z1226" s="225"/>
    </row>
    <row r="1227">
      <c r="A1227" s="412"/>
      <c r="B1227" s="412"/>
      <c r="C1227" s="412"/>
      <c r="D1227" s="225"/>
      <c r="E1227" s="225"/>
      <c r="F1227" s="225"/>
      <c r="G1227" s="225"/>
      <c r="H1227" s="225"/>
      <c r="I1227" s="225"/>
      <c r="J1227" s="225"/>
      <c r="K1227" s="225"/>
      <c r="L1227" s="225"/>
      <c r="M1227" s="225"/>
      <c r="N1227" s="225"/>
      <c r="O1227" s="225"/>
      <c r="P1227" s="225"/>
      <c r="Q1227" s="413"/>
      <c r="R1227" s="413"/>
      <c r="S1227" s="413"/>
      <c r="T1227" s="225"/>
      <c r="U1227" s="225"/>
      <c r="V1227" s="225"/>
      <c r="W1227" s="225"/>
      <c r="X1227" s="225"/>
      <c r="Y1227" s="225"/>
      <c r="Z1227" s="225"/>
    </row>
    <row r="1228">
      <c r="A1228" s="412"/>
      <c r="B1228" s="412"/>
      <c r="C1228" s="412"/>
      <c r="D1228" s="225"/>
      <c r="E1228" s="225"/>
      <c r="F1228" s="225"/>
      <c r="G1228" s="225"/>
      <c r="H1228" s="225"/>
      <c r="I1228" s="225"/>
      <c r="J1228" s="225"/>
      <c r="K1228" s="225"/>
      <c r="L1228" s="225"/>
      <c r="M1228" s="225"/>
      <c r="N1228" s="225"/>
      <c r="O1228" s="225"/>
      <c r="P1228" s="225"/>
      <c r="Q1228" s="413"/>
      <c r="R1228" s="413"/>
      <c r="S1228" s="413"/>
      <c r="T1228" s="225"/>
      <c r="U1228" s="225"/>
      <c r="V1228" s="225"/>
      <c r="W1228" s="225"/>
      <c r="X1228" s="225"/>
      <c r="Y1228" s="225"/>
      <c r="Z1228" s="225"/>
    </row>
    <row r="1229">
      <c r="A1229" s="412"/>
      <c r="B1229" s="412"/>
      <c r="C1229" s="412"/>
      <c r="D1229" s="225"/>
      <c r="E1229" s="225"/>
      <c r="F1229" s="225"/>
      <c r="G1229" s="225"/>
      <c r="H1229" s="225"/>
      <c r="I1229" s="225"/>
      <c r="J1229" s="225"/>
      <c r="K1229" s="225"/>
      <c r="L1229" s="225"/>
      <c r="M1229" s="225"/>
      <c r="N1229" s="225"/>
      <c r="O1229" s="225"/>
      <c r="P1229" s="225"/>
      <c r="Q1229" s="413"/>
      <c r="R1229" s="413"/>
      <c r="S1229" s="413"/>
      <c r="T1229" s="225"/>
      <c r="U1229" s="225"/>
      <c r="V1229" s="225"/>
      <c r="W1229" s="225"/>
      <c r="X1229" s="225"/>
      <c r="Y1229" s="225"/>
      <c r="Z1229" s="225"/>
    </row>
    <row r="1230">
      <c r="A1230" s="412"/>
      <c r="B1230" s="412"/>
      <c r="C1230" s="412"/>
      <c r="D1230" s="225"/>
      <c r="E1230" s="225"/>
      <c r="F1230" s="225"/>
      <c r="G1230" s="225"/>
      <c r="H1230" s="225"/>
      <c r="I1230" s="225"/>
      <c r="J1230" s="225"/>
      <c r="K1230" s="225"/>
      <c r="L1230" s="225"/>
      <c r="M1230" s="225"/>
      <c r="N1230" s="225"/>
      <c r="O1230" s="225"/>
      <c r="P1230" s="225"/>
      <c r="Q1230" s="413"/>
      <c r="R1230" s="413"/>
      <c r="S1230" s="413"/>
      <c r="T1230" s="225"/>
      <c r="U1230" s="225"/>
      <c r="V1230" s="225"/>
      <c r="W1230" s="225"/>
      <c r="X1230" s="225"/>
      <c r="Y1230" s="225"/>
      <c r="Z1230" s="225"/>
    </row>
    <row r="1231">
      <c r="A1231" s="412"/>
      <c r="B1231" s="412"/>
      <c r="C1231" s="412"/>
      <c r="D1231" s="225"/>
      <c r="E1231" s="225"/>
      <c r="F1231" s="225"/>
      <c r="G1231" s="225"/>
      <c r="H1231" s="225"/>
      <c r="I1231" s="225"/>
      <c r="J1231" s="225"/>
      <c r="K1231" s="225"/>
      <c r="L1231" s="225"/>
      <c r="M1231" s="225"/>
      <c r="N1231" s="225"/>
      <c r="O1231" s="225"/>
      <c r="P1231" s="225"/>
      <c r="Q1231" s="413"/>
      <c r="R1231" s="413"/>
      <c r="S1231" s="413"/>
      <c r="T1231" s="225"/>
      <c r="U1231" s="225"/>
      <c r="V1231" s="225"/>
      <c r="W1231" s="225"/>
      <c r="X1231" s="225"/>
      <c r="Y1231" s="225"/>
      <c r="Z1231" s="225"/>
    </row>
    <row r="1232">
      <c r="A1232" s="412"/>
      <c r="B1232" s="412"/>
      <c r="C1232" s="412"/>
      <c r="D1232" s="225"/>
      <c r="E1232" s="225"/>
      <c r="F1232" s="225"/>
      <c r="G1232" s="225"/>
      <c r="H1232" s="225"/>
      <c r="I1232" s="225"/>
      <c r="J1232" s="225"/>
      <c r="K1232" s="225"/>
      <c r="L1232" s="225"/>
      <c r="M1232" s="225"/>
      <c r="N1232" s="225"/>
      <c r="O1232" s="225"/>
      <c r="P1232" s="225"/>
      <c r="Q1232" s="413"/>
      <c r="R1232" s="413"/>
      <c r="S1232" s="413"/>
      <c r="T1232" s="225"/>
      <c r="U1232" s="225"/>
      <c r="V1232" s="225"/>
      <c r="W1232" s="225"/>
      <c r="X1232" s="225"/>
      <c r="Y1232" s="225"/>
      <c r="Z1232" s="225"/>
    </row>
    <row r="1233">
      <c r="A1233" s="412"/>
      <c r="B1233" s="412"/>
      <c r="C1233" s="412"/>
      <c r="D1233" s="225"/>
      <c r="E1233" s="225"/>
      <c r="F1233" s="225"/>
      <c r="G1233" s="225"/>
      <c r="H1233" s="225"/>
      <c r="I1233" s="225"/>
      <c r="J1233" s="225"/>
      <c r="K1233" s="225"/>
      <c r="L1233" s="225"/>
      <c r="M1233" s="225"/>
      <c r="N1233" s="225"/>
      <c r="O1233" s="225"/>
      <c r="P1233" s="225"/>
      <c r="Q1233" s="413"/>
      <c r="R1233" s="413"/>
      <c r="S1233" s="413"/>
      <c r="T1233" s="225"/>
      <c r="U1233" s="225"/>
      <c r="V1233" s="225"/>
      <c r="W1233" s="225"/>
      <c r="X1233" s="225"/>
      <c r="Y1233" s="225"/>
      <c r="Z1233" s="225"/>
    </row>
    <row r="1234">
      <c r="A1234" s="412"/>
      <c r="B1234" s="412"/>
      <c r="C1234" s="412"/>
      <c r="D1234" s="225"/>
      <c r="E1234" s="225"/>
      <c r="F1234" s="225"/>
      <c r="G1234" s="225"/>
      <c r="H1234" s="225"/>
      <c r="I1234" s="225"/>
      <c r="J1234" s="225"/>
      <c r="K1234" s="225"/>
      <c r="L1234" s="225"/>
      <c r="M1234" s="225"/>
      <c r="N1234" s="225"/>
      <c r="O1234" s="225"/>
      <c r="P1234" s="225"/>
      <c r="Q1234" s="413"/>
      <c r="R1234" s="413"/>
      <c r="S1234" s="413"/>
      <c r="T1234" s="225"/>
      <c r="U1234" s="225"/>
      <c r="V1234" s="225"/>
      <c r="W1234" s="225"/>
      <c r="X1234" s="225"/>
      <c r="Y1234" s="225"/>
      <c r="Z1234" s="225"/>
    </row>
    <row r="1235">
      <c r="A1235" s="412"/>
      <c r="B1235" s="412"/>
      <c r="C1235" s="412"/>
      <c r="D1235" s="225"/>
      <c r="E1235" s="225"/>
      <c r="F1235" s="225"/>
      <c r="G1235" s="225"/>
      <c r="H1235" s="225"/>
      <c r="I1235" s="225"/>
      <c r="J1235" s="225"/>
      <c r="K1235" s="225"/>
      <c r="L1235" s="225"/>
      <c r="M1235" s="225"/>
      <c r="N1235" s="225"/>
      <c r="O1235" s="225"/>
      <c r="P1235" s="225"/>
      <c r="Q1235" s="413"/>
      <c r="R1235" s="413"/>
      <c r="S1235" s="413"/>
      <c r="T1235" s="225"/>
      <c r="U1235" s="225"/>
      <c r="V1235" s="225"/>
      <c r="W1235" s="225"/>
      <c r="X1235" s="225"/>
      <c r="Y1235" s="225"/>
      <c r="Z1235" s="225"/>
    </row>
    <row r="1236">
      <c r="A1236" s="412"/>
      <c r="B1236" s="412"/>
      <c r="C1236" s="412"/>
      <c r="D1236" s="225"/>
      <c r="E1236" s="225"/>
      <c r="F1236" s="225"/>
      <c r="G1236" s="225"/>
      <c r="H1236" s="225"/>
      <c r="I1236" s="225"/>
      <c r="J1236" s="225"/>
      <c r="K1236" s="225"/>
      <c r="L1236" s="225"/>
      <c r="M1236" s="225"/>
      <c r="N1236" s="225"/>
      <c r="O1236" s="225"/>
      <c r="P1236" s="225"/>
      <c r="Q1236" s="413"/>
      <c r="R1236" s="413"/>
      <c r="S1236" s="413"/>
      <c r="T1236" s="225"/>
      <c r="U1236" s="225"/>
      <c r="V1236" s="225"/>
      <c r="W1236" s="225"/>
      <c r="X1236" s="225"/>
      <c r="Y1236" s="225"/>
      <c r="Z1236" s="225"/>
    </row>
    <row r="1237">
      <c r="A1237" s="412"/>
      <c r="B1237" s="412"/>
      <c r="C1237" s="412"/>
      <c r="D1237" s="225"/>
      <c r="E1237" s="225"/>
      <c r="F1237" s="225"/>
      <c r="G1237" s="225"/>
      <c r="H1237" s="225"/>
      <c r="I1237" s="225"/>
      <c r="J1237" s="225"/>
      <c r="K1237" s="225"/>
      <c r="L1237" s="225"/>
      <c r="M1237" s="225"/>
      <c r="N1237" s="225"/>
      <c r="O1237" s="225"/>
      <c r="P1237" s="225"/>
      <c r="Q1237" s="413"/>
      <c r="R1237" s="413"/>
      <c r="S1237" s="413"/>
      <c r="T1237" s="225"/>
      <c r="U1237" s="225"/>
      <c r="V1237" s="225"/>
      <c r="W1237" s="225"/>
      <c r="X1237" s="225"/>
      <c r="Y1237" s="225"/>
      <c r="Z1237" s="225"/>
    </row>
    <row r="1238">
      <c r="A1238" s="412"/>
      <c r="B1238" s="412"/>
      <c r="C1238" s="412"/>
      <c r="D1238" s="225"/>
      <c r="E1238" s="225"/>
      <c r="F1238" s="225"/>
      <c r="G1238" s="225"/>
      <c r="H1238" s="225"/>
      <c r="I1238" s="225"/>
      <c r="J1238" s="225"/>
      <c r="K1238" s="225"/>
      <c r="L1238" s="225"/>
      <c r="M1238" s="225"/>
      <c r="N1238" s="225"/>
      <c r="O1238" s="225"/>
      <c r="P1238" s="225"/>
      <c r="Q1238" s="413"/>
      <c r="R1238" s="413"/>
      <c r="S1238" s="413"/>
      <c r="T1238" s="225"/>
      <c r="U1238" s="225"/>
      <c r="V1238" s="225"/>
      <c r="W1238" s="225"/>
      <c r="X1238" s="225"/>
      <c r="Y1238" s="225"/>
      <c r="Z1238" s="225"/>
    </row>
    <row r="1239">
      <c r="A1239" s="412"/>
      <c r="B1239" s="412"/>
      <c r="C1239" s="412"/>
      <c r="D1239" s="225"/>
      <c r="E1239" s="225"/>
      <c r="F1239" s="225"/>
      <c r="G1239" s="225"/>
      <c r="H1239" s="225"/>
      <c r="I1239" s="225"/>
      <c r="J1239" s="225"/>
      <c r="K1239" s="225"/>
      <c r="L1239" s="225"/>
      <c r="M1239" s="225"/>
      <c r="N1239" s="225"/>
      <c r="O1239" s="225"/>
      <c r="P1239" s="225"/>
      <c r="Q1239" s="413"/>
      <c r="R1239" s="413"/>
      <c r="S1239" s="413"/>
      <c r="T1239" s="225"/>
      <c r="U1239" s="225"/>
      <c r="V1239" s="225"/>
      <c r="W1239" s="225"/>
      <c r="X1239" s="225"/>
      <c r="Y1239" s="225"/>
      <c r="Z1239" s="225"/>
    </row>
    <row r="1240">
      <c r="A1240" s="412"/>
      <c r="B1240" s="412"/>
      <c r="C1240" s="412"/>
      <c r="D1240" s="225"/>
      <c r="E1240" s="225"/>
      <c r="F1240" s="225"/>
      <c r="G1240" s="225"/>
      <c r="H1240" s="225"/>
      <c r="I1240" s="225"/>
      <c r="J1240" s="225"/>
      <c r="K1240" s="225"/>
      <c r="L1240" s="225"/>
      <c r="M1240" s="225"/>
      <c r="N1240" s="225"/>
      <c r="O1240" s="225"/>
      <c r="P1240" s="225"/>
      <c r="Q1240" s="413"/>
      <c r="R1240" s="413"/>
      <c r="S1240" s="413"/>
      <c r="T1240" s="225"/>
      <c r="U1240" s="225"/>
      <c r="V1240" s="225"/>
      <c r="W1240" s="225"/>
      <c r="X1240" s="225"/>
      <c r="Y1240" s="225"/>
      <c r="Z1240" s="225"/>
    </row>
    <row r="1241">
      <c r="A1241" s="412"/>
      <c r="B1241" s="412"/>
      <c r="C1241" s="412"/>
      <c r="D1241" s="225"/>
      <c r="E1241" s="225"/>
      <c r="F1241" s="225"/>
      <c r="G1241" s="225"/>
      <c r="H1241" s="225"/>
      <c r="I1241" s="225"/>
      <c r="J1241" s="225"/>
      <c r="K1241" s="225"/>
      <c r="L1241" s="225"/>
      <c r="M1241" s="225"/>
      <c r="N1241" s="225"/>
      <c r="O1241" s="225"/>
      <c r="P1241" s="225"/>
      <c r="Q1241" s="413"/>
      <c r="R1241" s="413"/>
      <c r="S1241" s="413"/>
      <c r="T1241" s="225"/>
      <c r="U1241" s="225"/>
      <c r="V1241" s="225"/>
      <c r="W1241" s="225"/>
      <c r="X1241" s="225"/>
      <c r="Y1241" s="225"/>
      <c r="Z1241" s="225"/>
    </row>
    <row r="1242">
      <c r="A1242" s="412"/>
      <c r="B1242" s="412"/>
      <c r="C1242" s="412"/>
      <c r="D1242" s="225"/>
      <c r="E1242" s="225"/>
      <c r="F1242" s="225"/>
      <c r="G1242" s="225"/>
      <c r="H1242" s="225"/>
      <c r="I1242" s="225"/>
      <c r="J1242" s="225"/>
      <c r="K1242" s="225"/>
      <c r="L1242" s="225"/>
      <c r="M1242" s="225"/>
      <c r="N1242" s="225"/>
      <c r="O1242" s="225"/>
      <c r="P1242" s="225"/>
      <c r="Q1242" s="413"/>
      <c r="R1242" s="413"/>
      <c r="S1242" s="413"/>
      <c r="T1242" s="225"/>
      <c r="U1242" s="225"/>
      <c r="V1242" s="225"/>
      <c r="W1242" s="225"/>
      <c r="X1242" s="225"/>
      <c r="Y1242" s="225"/>
      <c r="Z1242" s="225"/>
    </row>
    <row r="1243">
      <c r="A1243" s="412"/>
      <c r="B1243" s="412"/>
      <c r="C1243" s="412"/>
      <c r="D1243" s="225"/>
      <c r="E1243" s="225"/>
      <c r="F1243" s="225"/>
      <c r="G1243" s="225"/>
      <c r="H1243" s="225"/>
      <c r="I1243" s="225"/>
      <c r="J1243" s="225"/>
      <c r="K1243" s="225"/>
      <c r="L1243" s="225"/>
      <c r="M1243" s="225"/>
      <c r="N1243" s="225"/>
      <c r="O1243" s="225"/>
      <c r="P1243" s="225"/>
      <c r="Q1243" s="413"/>
      <c r="R1243" s="413"/>
      <c r="S1243" s="413"/>
      <c r="T1243" s="225"/>
      <c r="U1243" s="225"/>
      <c r="V1243" s="225"/>
      <c r="W1243" s="225"/>
      <c r="X1243" s="225"/>
      <c r="Y1243" s="225"/>
      <c r="Z1243" s="225"/>
    </row>
    <row r="1244">
      <c r="A1244" s="412"/>
      <c r="B1244" s="412"/>
      <c r="C1244" s="412"/>
      <c r="D1244" s="225"/>
      <c r="E1244" s="225"/>
      <c r="F1244" s="225"/>
      <c r="G1244" s="225"/>
      <c r="H1244" s="225"/>
      <c r="I1244" s="225"/>
      <c r="J1244" s="225"/>
      <c r="K1244" s="225"/>
      <c r="L1244" s="225"/>
      <c r="M1244" s="225"/>
      <c r="N1244" s="225"/>
      <c r="O1244" s="225"/>
      <c r="P1244" s="225"/>
      <c r="Q1244" s="413"/>
      <c r="R1244" s="413"/>
      <c r="S1244" s="413"/>
      <c r="T1244" s="225"/>
      <c r="U1244" s="225"/>
      <c r="V1244" s="225"/>
      <c r="W1244" s="225"/>
      <c r="X1244" s="225"/>
      <c r="Y1244" s="225"/>
      <c r="Z1244" s="225"/>
    </row>
    <row r="1245">
      <c r="A1245" s="412"/>
      <c r="B1245" s="412"/>
      <c r="C1245" s="412"/>
      <c r="D1245" s="225"/>
      <c r="E1245" s="225"/>
      <c r="F1245" s="225"/>
      <c r="G1245" s="225"/>
      <c r="H1245" s="225"/>
      <c r="I1245" s="225"/>
      <c r="J1245" s="225"/>
      <c r="K1245" s="225"/>
      <c r="L1245" s="225"/>
      <c r="M1245" s="225"/>
      <c r="N1245" s="225"/>
      <c r="O1245" s="225"/>
      <c r="P1245" s="225"/>
      <c r="Q1245" s="413"/>
      <c r="R1245" s="413"/>
      <c r="S1245" s="413"/>
      <c r="T1245" s="225"/>
      <c r="U1245" s="225"/>
      <c r="V1245" s="225"/>
      <c r="W1245" s="225"/>
      <c r="X1245" s="225"/>
      <c r="Y1245" s="225"/>
      <c r="Z1245" s="225"/>
    </row>
    <row r="1246">
      <c r="A1246" s="412"/>
      <c r="B1246" s="412"/>
      <c r="C1246" s="412"/>
      <c r="D1246" s="225"/>
      <c r="E1246" s="225"/>
      <c r="F1246" s="225"/>
      <c r="G1246" s="225"/>
      <c r="H1246" s="225"/>
      <c r="I1246" s="225"/>
      <c r="J1246" s="225"/>
      <c r="K1246" s="225"/>
      <c r="L1246" s="225"/>
      <c r="M1246" s="225"/>
      <c r="N1246" s="225"/>
      <c r="O1246" s="225"/>
      <c r="P1246" s="225"/>
      <c r="Q1246" s="413"/>
      <c r="R1246" s="413"/>
      <c r="S1246" s="413"/>
      <c r="T1246" s="225"/>
      <c r="U1246" s="225"/>
      <c r="V1246" s="225"/>
      <c r="W1246" s="225"/>
      <c r="X1246" s="225"/>
      <c r="Y1246" s="225"/>
      <c r="Z1246" s="225"/>
    </row>
    <row r="1247">
      <c r="A1247" s="412"/>
      <c r="B1247" s="412"/>
      <c r="C1247" s="412"/>
      <c r="D1247" s="225"/>
      <c r="E1247" s="225"/>
      <c r="F1247" s="225"/>
      <c r="G1247" s="225"/>
      <c r="H1247" s="225"/>
      <c r="I1247" s="225"/>
      <c r="J1247" s="225"/>
      <c r="K1247" s="225"/>
      <c r="L1247" s="225"/>
      <c r="M1247" s="225"/>
      <c r="N1247" s="225"/>
      <c r="O1247" s="225"/>
      <c r="P1247" s="225"/>
      <c r="Q1247" s="413"/>
      <c r="R1247" s="413"/>
      <c r="S1247" s="413"/>
      <c r="T1247" s="225"/>
      <c r="U1247" s="225"/>
      <c r="V1247" s="225"/>
      <c r="W1247" s="225"/>
      <c r="X1247" s="225"/>
      <c r="Y1247" s="225"/>
      <c r="Z1247" s="225"/>
    </row>
    <row r="1248">
      <c r="A1248" s="412"/>
      <c r="B1248" s="412"/>
      <c r="C1248" s="412"/>
      <c r="D1248" s="225"/>
      <c r="E1248" s="225"/>
      <c r="F1248" s="225"/>
      <c r="G1248" s="225"/>
      <c r="H1248" s="225"/>
      <c r="I1248" s="225"/>
      <c r="J1248" s="225"/>
      <c r="K1248" s="225"/>
      <c r="L1248" s="225"/>
      <c r="M1248" s="225"/>
      <c r="N1248" s="225"/>
      <c r="O1248" s="225"/>
      <c r="P1248" s="225"/>
      <c r="Q1248" s="413"/>
      <c r="R1248" s="413"/>
      <c r="S1248" s="413"/>
      <c r="T1248" s="225"/>
      <c r="U1248" s="225"/>
      <c r="V1248" s="225"/>
      <c r="W1248" s="225"/>
      <c r="X1248" s="225"/>
      <c r="Y1248" s="225"/>
      <c r="Z1248" s="225"/>
    </row>
    <row r="1249">
      <c r="A1249" s="412"/>
      <c r="B1249" s="412"/>
      <c r="C1249" s="412"/>
      <c r="D1249" s="225"/>
      <c r="E1249" s="225"/>
      <c r="F1249" s="225"/>
      <c r="G1249" s="225"/>
      <c r="H1249" s="225"/>
      <c r="I1249" s="225"/>
      <c r="J1249" s="225"/>
      <c r="K1249" s="225"/>
      <c r="L1249" s="225"/>
      <c r="M1249" s="225"/>
      <c r="N1249" s="225"/>
      <c r="O1249" s="225"/>
      <c r="P1249" s="225"/>
      <c r="Q1249" s="413"/>
      <c r="R1249" s="413"/>
      <c r="S1249" s="413"/>
      <c r="T1249" s="225"/>
      <c r="U1249" s="225"/>
      <c r="V1249" s="225"/>
      <c r="W1249" s="225"/>
      <c r="X1249" s="225"/>
      <c r="Y1249" s="225"/>
      <c r="Z1249" s="225"/>
    </row>
    <row r="1250">
      <c r="A1250" s="412"/>
      <c r="B1250" s="412"/>
      <c r="C1250" s="412"/>
      <c r="D1250" s="225"/>
      <c r="E1250" s="225"/>
      <c r="F1250" s="225"/>
      <c r="G1250" s="225"/>
      <c r="H1250" s="225"/>
      <c r="I1250" s="225"/>
      <c r="J1250" s="225"/>
      <c r="K1250" s="225"/>
      <c r="L1250" s="225"/>
      <c r="M1250" s="225"/>
      <c r="N1250" s="225"/>
      <c r="O1250" s="225"/>
      <c r="P1250" s="225"/>
      <c r="Q1250" s="413"/>
      <c r="R1250" s="413"/>
      <c r="S1250" s="413"/>
      <c r="T1250" s="225"/>
      <c r="U1250" s="225"/>
      <c r="V1250" s="225"/>
      <c r="W1250" s="225"/>
      <c r="X1250" s="225"/>
      <c r="Y1250" s="225"/>
      <c r="Z1250" s="225"/>
    </row>
  </sheetData>
  <dataValidations>
    <dataValidation type="list" allowBlank="1" sqref="P2:P61">
      <formula1>Enumerations!$I$2:$I$11</formula1>
    </dataValidation>
  </dataValidations>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966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15.75"/>
    <col customWidth="1" min="3" max="3" width="12.63"/>
    <col customWidth="1" min="4" max="4" width="18.88"/>
    <col customWidth="1" min="5" max="5" width="12.63"/>
    <col customWidth="1" min="6" max="6" width="18.88"/>
    <col customWidth="1" min="7" max="7" width="28.25"/>
    <col customWidth="1" min="8" max="8" width="18.88"/>
    <col customWidth="1" min="9" max="9" width="31.38"/>
    <col customWidth="1" min="10" max="10" width="18.88"/>
    <col customWidth="1" min="11" max="11" width="25.13"/>
    <col customWidth="1" min="12" max="12" width="15.75"/>
    <col customWidth="1" min="13" max="13" width="12.63"/>
    <col customWidth="1" min="14" max="14" width="18.88"/>
    <col customWidth="1" min="15" max="15" width="22.0"/>
    <col customWidth="1" min="16" max="16" width="15.75"/>
    <col customWidth="1" min="17" max="17" width="12.63"/>
    <col customWidth="1" min="18" max="18" width="6.38"/>
    <col customWidth="1" min="19" max="19" width="9.5"/>
    <col customWidth="1" min="20" max="20" width="6.38"/>
    <col customWidth="1" min="21" max="21" width="22.0"/>
    <col customWidth="1" min="22" max="22" width="18.88"/>
    <col customWidth="1" min="23" max="23" width="9.5"/>
    <col customWidth="1" min="24" max="24" width="6.38"/>
    <col customWidth="1" min="25" max="25" width="43.88"/>
    <col customWidth="1" hidden="1" min="26" max="26" width="12.63"/>
    <col customWidth="1" hidden="1" min="27" max="28" width="15.75"/>
    <col customWidth="1" min="29" max="33" width="12.63"/>
  </cols>
  <sheetData>
    <row r="1" ht="24.0" customHeight="1">
      <c r="A1" s="171" t="s">
        <v>1370</v>
      </c>
      <c r="B1" s="4" t="s">
        <v>7</v>
      </c>
      <c r="C1" s="4" t="s">
        <v>0</v>
      </c>
      <c r="D1" s="4" t="s">
        <v>18</v>
      </c>
      <c r="E1" s="4" t="s">
        <v>20</v>
      </c>
      <c r="F1" s="4" t="s">
        <v>22</v>
      </c>
      <c r="G1" s="4" t="s">
        <v>1516</v>
      </c>
      <c r="H1" s="4" t="s">
        <v>2390</v>
      </c>
      <c r="I1" s="4" t="s">
        <v>2393</v>
      </c>
      <c r="J1" s="4" t="s">
        <v>2394</v>
      </c>
      <c r="K1" s="433" t="s">
        <v>2397</v>
      </c>
      <c r="L1" s="4" t="s">
        <v>2399</v>
      </c>
      <c r="M1" s="4" t="s">
        <v>2401</v>
      </c>
      <c r="N1" s="4" t="s">
        <v>1677</v>
      </c>
      <c r="O1" s="4" t="s">
        <v>2318</v>
      </c>
      <c r="P1" s="4" t="s">
        <v>2182</v>
      </c>
      <c r="Q1" s="4" t="s">
        <v>2405</v>
      </c>
      <c r="R1" s="4" t="s">
        <v>2407</v>
      </c>
      <c r="S1" s="4" t="s">
        <v>2408</v>
      </c>
      <c r="T1" s="4" t="s">
        <v>2410</v>
      </c>
      <c r="U1" s="4" t="s">
        <v>2412</v>
      </c>
      <c r="V1" s="170" t="s">
        <v>2413</v>
      </c>
      <c r="W1" s="170" t="s">
        <v>35</v>
      </c>
      <c r="X1" s="170" t="s">
        <v>37</v>
      </c>
      <c r="Y1" s="170" t="s">
        <v>38</v>
      </c>
      <c r="Z1" s="170" t="s">
        <v>39</v>
      </c>
      <c r="AA1" s="170" t="s">
        <v>40</v>
      </c>
      <c r="AB1" s="170" t="s">
        <v>41</v>
      </c>
      <c r="AC1" s="195"/>
      <c r="AD1" s="195"/>
      <c r="AE1" s="195"/>
      <c r="AF1" s="195"/>
      <c r="AG1" s="195"/>
    </row>
    <row r="2">
      <c r="A2" s="55" t="s">
        <v>1393</v>
      </c>
      <c r="B2" s="55" t="str">
        <f>'Cover Page'!$I$8</f>
        <v>GHXSTSHIP</v>
      </c>
      <c r="C2" s="55" t="str">
        <f>'Cover Page'!$C$7</f>
        <v>CSMIA26</v>
      </c>
      <c r="D2" s="56" t="s">
        <v>857</v>
      </c>
      <c r="E2" s="56" t="s">
        <v>2431</v>
      </c>
      <c r="F2" s="56" t="s">
        <v>2434</v>
      </c>
      <c r="G2" s="56" t="s">
        <v>1398</v>
      </c>
      <c r="H2" s="434" t="s">
        <v>2437</v>
      </c>
      <c r="I2" s="435" t="s">
        <v>2443</v>
      </c>
      <c r="J2" s="434" t="s">
        <v>2462</v>
      </c>
      <c r="K2" s="436" t="s">
        <v>2464</v>
      </c>
      <c r="L2" s="55" t="s">
        <v>2465</v>
      </c>
      <c r="M2" s="55" t="s">
        <v>2467</v>
      </c>
      <c r="N2" s="55">
        <v>5500.0</v>
      </c>
      <c r="O2" s="55" t="s">
        <v>2106</v>
      </c>
      <c r="P2" s="55" t="s">
        <v>2193</v>
      </c>
      <c r="Q2" s="55" t="b">
        <v>1</v>
      </c>
      <c r="R2" s="56" t="b">
        <v>1</v>
      </c>
      <c r="S2" s="56" t="b">
        <v>1</v>
      </c>
      <c r="T2" s="55" t="b">
        <v>1</v>
      </c>
      <c r="U2" s="219">
        <v>46492.0</v>
      </c>
      <c r="V2" s="56" t="b">
        <v>1</v>
      </c>
      <c r="W2" s="56" t="s">
        <v>86</v>
      </c>
      <c r="X2" s="56" t="b">
        <v>0</v>
      </c>
      <c r="Y2" s="56" t="s">
        <v>2479</v>
      </c>
      <c r="Z2" s="56" t="s">
        <v>88</v>
      </c>
      <c r="AA2" s="60">
        <v>46295.54513888889</v>
      </c>
      <c r="AB2" s="60">
        <v>46295.54513888889</v>
      </c>
      <c r="AC2" s="199"/>
      <c r="AD2" s="199"/>
      <c r="AE2" s="199"/>
      <c r="AF2" s="199"/>
      <c r="AG2" s="199"/>
    </row>
    <row r="3">
      <c r="A3" s="55" t="s">
        <v>2481</v>
      </c>
      <c r="B3" s="55" t="str">
        <f>'Cover Page'!$I$8</f>
        <v>GHXSTSHIP</v>
      </c>
      <c r="C3" s="55" t="str">
        <f>'Cover Page'!$C$7</f>
        <v>CSMIA26</v>
      </c>
      <c r="D3" s="56" t="s">
        <v>799</v>
      </c>
      <c r="E3" s="56" t="s">
        <v>2487</v>
      </c>
      <c r="F3" s="56" t="s">
        <v>2488</v>
      </c>
      <c r="G3" s="56" t="s">
        <v>2489</v>
      </c>
      <c r="H3" s="56" t="s">
        <v>2491</v>
      </c>
      <c r="I3" s="437" t="s">
        <v>2492</v>
      </c>
      <c r="J3" s="56" t="s">
        <v>2500</v>
      </c>
      <c r="K3" s="438" t="s">
        <v>2502</v>
      </c>
      <c r="L3" s="55" t="s">
        <v>2503</v>
      </c>
      <c r="M3" s="55" t="s">
        <v>2505</v>
      </c>
      <c r="N3" s="55">
        <v>5500.0</v>
      </c>
      <c r="O3" s="55" t="s">
        <v>2106</v>
      </c>
      <c r="P3" s="55" t="s">
        <v>2193</v>
      </c>
      <c r="Q3" s="55" t="b">
        <v>1</v>
      </c>
      <c r="R3" s="56" t="b">
        <v>1</v>
      </c>
      <c r="S3" s="56" t="b">
        <v>1</v>
      </c>
      <c r="T3" s="55" t="b">
        <v>1</v>
      </c>
      <c r="U3" s="219">
        <v>46538.0</v>
      </c>
      <c r="V3" s="56" t="b">
        <v>1</v>
      </c>
      <c r="W3" s="56" t="s">
        <v>86</v>
      </c>
      <c r="X3" s="56" t="b">
        <v>0</v>
      </c>
      <c r="Y3" s="56" t="s">
        <v>2508</v>
      </c>
      <c r="Z3" s="56" t="s">
        <v>88</v>
      </c>
      <c r="AA3" s="60">
        <v>46295.54513888889</v>
      </c>
      <c r="AB3" s="60">
        <v>46295.54513888889</v>
      </c>
      <c r="AC3" s="199"/>
      <c r="AD3" s="199"/>
      <c r="AE3" s="199"/>
      <c r="AF3" s="199"/>
      <c r="AG3" s="199"/>
    </row>
    <row r="4">
      <c r="A4" s="55" t="s">
        <v>2510</v>
      </c>
      <c r="B4" s="55" t="str">
        <f>'Cover Page'!$I$8</f>
        <v>GHXSTSHIP</v>
      </c>
      <c r="C4" s="55" t="str">
        <f>'Cover Page'!$C$7</f>
        <v>CSMIA26</v>
      </c>
      <c r="D4" s="56" t="s">
        <v>847</v>
      </c>
      <c r="E4" s="56" t="s">
        <v>2431</v>
      </c>
      <c r="F4" s="56" t="s">
        <v>2516</v>
      </c>
      <c r="G4" s="56" t="s">
        <v>2517</v>
      </c>
      <c r="H4" s="56" t="s">
        <v>2491</v>
      </c>
      <c r="I4" s="56"/>
      <c r="J4" s="56" t="s">
        <v>2519</v>
      </c>
      <c r="K4" s="438" t="s">
        <v>2520</v>
      </c>
      <c r="L4" s="55" t="s">
        <v>2521</v>
      </c>
      <c r="M4" s="55" t="s">
        <v>2522</v>
      </c>
      <c r="N4" s="55">
        <v>5500.0</v>
      </c>
      <c r="O4" s="55" t="s">
        <v>2106</v>
      </c>
      <c r="P4" s="55" t="s">
        <v>2524</v>
      </c>
      <c r="Q4" s="55" t="b">
        <v>1</v>
      </c>
      <c r="R4" s="56" t="b">
        <v>1</v>
      </c>
      <c r="S4" s="56" t="b">
        <v>1</v>
      </c>
      <c r="T4" s="55" t="b">
        <v>1</v>
      </c>
      <c r="U4" s="219">
        <v>46568.0</v>
      </c>
      <c r="V4" s="56" t="b">
        <v>1</v>
      </c>
      <c r="W4" s="56" t="s">
        <v>86</v>
      </c>
      <c r="X4" s="56" t="b">
        <v>0</v>
      </c>
      <c r="Y4" s="56" t="s">
        <v>2528</v>
      </c>
      <c r="Z4" s="56" t="s">
        <v>88</v>
      </c>
      <c r="AA4" s="60">
        <v>46295.54513888889</v>
      </c>
      <c r="AB4" s="60">
        <v>46295.54513888889</v>
      </c>
      <c r="AC4" s="199"/>
      <c r="AD4" s="199"/>
      <c r="AE4" s="199"/>
      <c r="AF4" s="199"/>
      <c r="AG4" s="199"/>
    </row>
    <row r="5">
      <c r="A5" s="55" t="s">
        <v>2531</v>
      </c>
      <c r="B5" s="55" t="str">
        <f>'Cover Page'!$I$8</f>
        <v>GHXSTSHIP</v>
      </c>
      <c r="C5" s="55" t="str">
        <f>'Cover Page'!$C$7</f>
        <v>CSMIA26</v>
      </c>
      <c r="D5" s="56" t="s">
        <v>837</v>
      </c>
      <c r="E5" s="56" t="s">
        <v>2431</v>
      </c>
      <c r="F5" s="56" t="s">
        <v>2535</v>
      </c>
      <c r="G5" s="56" t="s">
        <v>2536</v>
      </c>
      <c r="H5" s="56" t="s">
        <v>2538</v>
      </c>
      <c r="I5" s="56"/>
      <c r="J5" s="56" t="s">
        <v>2540</v>
      </c>
      <c r="K5" s="438" t="s">
        <v>2541</v>
      </c>
      <c r="L5" s="55" t="s">
        <v>2542</v>
      </c>
      <c r="M5" s="55" t="s">
        <v>2543</v>
      </c>
      <c r="N5" s="55">
        <v>5900.0</v>
      </c>
      <c r="O5" s="55" t="s">
        <v>2106</v>
      </c>
      <c r="P5" s="55" t="s">
        <v>2193</v>
      </c>
      <c r="Q5" s="55" t="b">
        <v>1</v>
      </c>
      <c r="R5" s="56" t="b">
        <v>1</v>
      </c>
      <c r="S5" s="56" t="b">
        <v>1</v>
      </c>
      <c r="T5" s="55" t="b">
        <v>1</v>
      </c>
      <c r="U5" s="219">
        <v>46477.0</v>
      </c>
      <c r="V5" s="56" t="b">
        <v>1</v>
      </c>
      <c r="W5" s="56" t="s">
        <v>86</v>
      </c>
      <c r="X5" s="56" t="b">
        <v>0</v>
      </c>
      <c r="Y5" s="56" t="s">
        <v>2545</v>
      </c>
      <c r="Z5" s="56" t="s">
        <v>88</v>
      </c>
      <c r="AA5" s="60">
        <v>46295.54513888889</v>
      </c>
      <c r="AB5" s="60">
        <v>46295.54513888889</v>
      </c>
      <c r="AC5" s="199"/>
      <c r="AD5" s="199"/>
      <c r="AE5" s="199"/>
      <c r="AF5" s="199"/>
      <c r="AG5" s="199"/>
    </row>
    <row r="6">
      <c r="A6" s="55" t="s">
        <v>2136</v>
      </c>
      <c r="B6" s="55" t="str">
        <f>'Cover Page'!$I$8</f>
        <v>GHXSTSHIP</v>
      </c>
      <c r="C6" s="55" t="str">
        <f>'Cover Page'!$C$7</f>
        <v>CSMIA26</v>
      </c>
      <c r="D6" s="56" t="s">
        <v>799</v>
      </c>
      <c r="E6" s="56" t="s">
        <v>2431</v>
      </c>
      <c r="F6" s="56" t="s">
        <v>2551</v>
      </c>
      <c r="G6" s="56" t="s">
        <v>2552</v>
      </c>
      <c r="H6" s="56" t="s">
        <v>2491</v>
      </c>
      <c r="I6" s="437" t="s">
        <v>2553</v>
      </c>
      <c r="J6" s="56" t="s">
        <v>2560</v>
      </c>
      <c r="K6" s="438" t="s">
        <v>2561</v>
      </c>
      <c r="L6" s="55" t="s">
        <v>2562</v>
      </c>
      <c r="M6" s="55" t="s">
        <v>2563</v>
      </c>
      <c r="N6" s="55">
        <v>5500.0</v>
      </c>
      <c r="O6" s="55" t="s">
        <v>2106</v>
      </c>
      <c r="P6" s="55" t="s">
        <v>2193</v>
      </c>
      <c r="Q6" s="55" t="b">
        <v>1</v>
      </c>
      <c r="R6" s="56" t="b">
        <v>1</v>
      </c>
      <c r="S6" s="56" t="b">
        <v>1</v>
      </c>
      <c r="T6" s="55" t="b">
        <v>1</v>
      </c>
      <c r="U6" s="219">
        <v>46507.0</v>
      </c>
      <c r="V6" s="56" t="b">
        <v>1</v>
      </c>
      <c r="W6" s="56" t="s">
        <v>86</v>
      </c>
      <c r="X6" s="56" t="b">
        <v>0</v>
      </c>
      <c r="Y6" s="56" t="s">
        <v>2567</v>
      </c>
      <c r="Z6" s="56" t="s">
        <v>88</v>
      </c>
      <c r="AA6" s="60">
        <v>46295.54513888889</v>
      </c>
      <c r="AB6" s="60">
        <v>46295.54513888889</v>
      </c>
      <c r="AC6" s="199"/>
      <c r="AD6" s="199"/>
      <c r="AE6" s="199"/>
      <c r="AF6" s="199"/>
      <c r="AG6" s="199"/>
    </row>
    <row r="7">
      <c r="A7" s="55" t="s">
        <v>2569</v>
      </c>
      <c r="B7" s="55" t="str">
        <f>'Cover Page'!$I$8</f>
        <v>GHXSTSHIP</v>
      </c>
      <c r="C7" s="55" t="str">
        <f>'Cover Page'!$C$7</f>
        <v>CSMIA26</v>
      </c>
      <c r="D7" s="56" t="s">
        <v>2576</v>
      </c>
      <c r="E7" s="56" t="s">
        <v>2577</v>
      </c>
      <c r="F7" s="56" t="s">
        <v>2578</v>
      </c>
      <c r="G7" s="56" t="s">
        <v>2579</v>
      </c>
      <c r="H7" s="56" t="s">
        <v>2580</v>
      </c>
      <c r="I7" s="56"/>
      <c r="J7" s="56" t="s">
        <v>2582</v>
      </c>
      <c r="K7" s="438" t="s">
        <v>2583</v>
      </c>
      <c r="L7" s="55" t="s">
        <v>2584</v>
      </c>
      <c r="M7" s="55" t="s">
        <v>2585</v>
      </c>
      <c r="N7" s="55">
        <v>5600.0</v>
      </c>
      <c r="O7" s="55" t="s">
        <v>2106</v>
      </c>
      <c r="P7" s="55" t="s">
        <v>2193</v>
      </c>
      <c r="Q7" s="55" t="b">
        <v>1</v>
      </c>
      <c r="R7" s="56" t="b">
        <v>0</v>
      </c>
      <c r="S7" s="56" t="b">
        <v>0</v>
      </c>
      <c r="T7" s="55" t="b">
        <v>1</v>
      </c>
      <c r="U7" s="219">
        <v>46660.0</v>
      </c>
      <c r="V7" s="56" t="b">
        <v>1</v>
      </c>
      <c r="W7" s="56" t="s">
        <v>86</v>
      </c>
      <c r="X7" s="56" t="b">
        <v>0</v>
      </c>
      <c r="Y7" s="56" t="s">
        <v>2588</v>
      </c>
      <c r="Z7" s="56" t="s">
        <v>88</v>
      </c>
      <c r="AA7" s="60">
        <v>46295.54513888889</v>
      </c>
      <c r="AB7" s="60">
        <v>46295.54513888889</v>
      </c>
      <c r="AC7" s="199"/>
      <c r="AD7" s="199"/>
      <c r="AE7" s="199"/>
      <c r="AF7" s="199"/>
      <c r="AG7" s="199"/>
    </row>
    <row r="8">
      <c r="A8" s="55" t="s">
        <v>2208</v>
      </c>
      <c r="B8" s="55" t="str">
        <f>'Cover Page'!$I$8</f>
        <v>GHXSTSHIP</v>
      </c>
      <c r="C8" s="55" t="str">
        <f>'Cover Page'!$C$7</f>
        <v>CSMIA26</v>
      </c>
      <c r="D8" s="56" t="s">
        <v>871</v>
      </c>
      <c r="E8" s="56" t="s">
        <v>2593</v>
      </c>
      <c r="F8" s="56" t="s">
        <v>916</v>
      </c>
      <c r="G8" s="56" t="s">
        <v>2594</v>
      </c>
      <c r="H8" s="56" t="s">
        <v>2595</v>
      </c>
      <c r="I8" s="56"/>
      <c r="J8" s="56" t="s">
        <v>2596</v>
      </c>
      <c r="K8" s="438" t="s">
        <v>2597</v>
      </c>
      <c r="L8" s="55" t="s">
        <v>2599</v>
      </c>
      <c r="M8" s="55" t="s">
        <v>2600</v>
      </c>
      <c r="N8" s="55">
        <v>5800.0</v>
      </c>
      <c r="O8" s="55" t="s">
        <v>2106</v>
      </c>
      <c r="P8" s="55" t="s">
        <v>2524</v>
      </c>
      <c r="Q8" s="55" t="b">
        <v>1</v>
      </c>
      <c r="R8" s="56" t="b">
        <v>1</v>
      </c>
      <c r="S8" s="56" t="b">
        <v>1</v>
      </c>
      <c r="T8" s="55" t="b">
        <v>1</v>
      </c>
      <c r="U8" s="219">
        <v>46446.0</v>
      </c>
      <c r="V8" s="56" t="b">
        <v>1</v>
      </c>
      <c r="W8" s="56" t="s">
        <v>86</v>
      </c>
      <c r="X8" s="56" t="b">
        <v>0</v>
      </c>
      <c r="Y8" s="56" t="s">
        <v>2602</v>
      </c>
      <c r="Z8" s="56" t="s">
        <v>88</v>
      </c>
      <c r="AA8" s="60">
        <v>46295.54513888889</v>
      </c>
      <c r="AB8" s="60">
        <v>46295.54513888889</v>
      </c>
      <c r="AC8" s="199"/>
      <c r="AD8" s="199"/>
      <c r="AE8" s="199"/>
      <c r="AF8" s="199"/>
      <c r="AG8" s="199"/>
    </row>
    <row r="9">
      <c r="A9" s="55" t="s">
        <v>2203</v>
      </c>
      <c r="B9" s="55" t="str">
        <f>'Cover Page'!$I$8</f>
        <v>GHXSTSHIP</v>
      </c>
      <c r="C9" s="55" t="str">
        <f>'Cover Page'!$C$7</f>
        <v>CSMIA26</v>
      </c>
      <c r="D9" s="56" t="s">
        <v>837</v>
      </c>
      <c r="E9" s="56" t="s">
        <v>2431</v>
      </c>
      <c r="F9" s="56" t="s">
        <v>2605</v>
      </c>
      <c r="G9" s="56" t="s">
        <v>2607</v>
      </c>
      <c r="H9" s="56" t="s">
        <v>2608</v>
      </c>
      <c r="I9" s="437" t="s">
        <v>2609</v>
      </c>
      <c r="J9" s="56" t="s">
        <v>2616</v>
      </c>
      <c r="K9" s="438" t="s">
        <v>2618</v>
      </c>
      <c r="L9" s="55" t="s">
        <v>2619</v>
      </c>
      <c r="M9" s="55" t="s">
        <v>2620</v>
      </c>
      <c r="N9" s="55">
        <v>5900.0</v>
      </c>
      <c r="O9" s="55" t="s">
        <v>2106</v>
      </c>
      <c r="P9" s="55" t="s">
        <v>2193</v>
      </c>
      <c r="Q9" s="55" t="b">
        <v>1</v>
      </c>
      <c r="R9" s="56" t="b">
        <v>1</v>
      </c>
      <c r="S9" s="56" t="b">
        <v>1</v>
      </c>
      <c r="T9" s="55" t="b">
        <v>1</v>
      </c>
      <c r="U9" s="219">
        <v>46599.0</v>
      </c>
      <c r="V9" s="56" t="b">
        <v>1</v>
      </c>
      <c r="W9" s="56" t="s">
        <v>86</v>
      </c>
      <c r="X9" s="56" t="b">
        <v>0</v>
      </c>
      <c r="Y9" s="56" t="s">
        <v>2625</v>
      </c>
      <c r="Z9" s="56" t="s">
        <v>88</v>
      </c>
      <c r="AA9" s="60">
        <v>46295.54513888889</v>
      </c>
      <c r="AB9" s="60">
        <v>46295.54513888889</v>
      </c>
      <c r="AC9" s="199"/>
      <c r="AD9" s="199"/>
      <c r="AE9" s="199"/>
      <c r="AF9" s="199"/>
      <c r="AG9" s="199"/>
    </row>
    <row r="10">
      <c r="A10" s="55" t="s">
        <v>2627</v>
      </c>
      <c r="B10" s="55" t="str">
        <f>'Cover Page'!$I$8</f>
        <v>GHXSTSHIP</v>
      </c>
      <c r="C10" s="55" t="str">
        <f>'Cover Page'!$C$7</f>
        <v>CSMIA26</v>
      </c>
      <c r="D10" s="56" t="s">
        <v>857</v>
      </c>
      <c r="E10" s="56" t="s">
        <v>2631</v>
      </c>
      <c r="F10" s="56" t="s">
        <v>2632</v>
      </c>
      <c r="G10" s="56" t="s">
        <v>2633</v>
      </c>
      <c r="H10" s="56" t="s">
        <v>2437</v>
      </c>
      <c r="I10" s="437" t="s">
        <v>2634</v>
      </c>
      <c r="J10" s="56" t="s">
        <v>2640</v>
      </c>
      <c r="K10" s="438" t="s">
        <v>2641</v>
      </c>
      <c r="L10" s="55" t="s">
        <v>2642</v>
      </c>
      <c r="M10" s="55" t="s">
        <v>2643</v>
      </c>
      <c r="N10" s="55">
        <v>5500.0</v>
      </c>
      <c r="O10" s="55" t="s">
        <v>2106</v>
      </c>
      <c r="P10" s="55" t="s">
        <v>2193</v>
      </c>
      <c r="Q10" s="55" t="b">
        <v>1</v>
      </c>
      <c r="R10" s="56" t="b">
        <v>1</v>
      </c>
      <c r="S10" s="56" t="b">
        <v>1</v>
      </c>
      <c r="T10" s="55" t="b">
        <v>1</v>
      </c>
      <c r="U10" s="219">
        <v>46630.0</v>
      </c>
      <c r="V10" s="56" t="b">
        <v>1</v>
      </c>
      <c r="W10" s="56" t="s">
        <v>86</v>
      </c>
      <c r="X10" s="56" t="b">
        <v>0</v>
      </c>
      <c r="Y10" s="56" t="s">
        <v>2647</v>
      </c>
      <c r="Z10" s="56" t="s">
        <v>88</v>
      </c>
      <c r="AA10" s="60">
        <v>46295.54513888889</v>
      </c>
      <c r="AB10" s="60">
        <v>46295.54513888889</v>
      </c>
      <c r="AC10" s="199"/>
      <c r="AD10" s="199"/>
      <c r="AE10" s="199"/>
      <c r="AF10" s="199"/>
      <c r="AG10" s="199"/>
    </row>
    <row r="11">
      <c r="A11" s="55" t="s">
        <v>2650</v>
      </c>
      <c r="B11" s="55" t="str">
        <f>'Cover Page'!$I$8</f>
        <v>GHXSTSHIP</v>
      </c>
      <c r="C11" s="55" t="str">
        <f>'Cover Page'!$C$7</f>
        <v>CSMIA26</v>
      </c>
      <c r="D11" s="56" t="s">
        <v>799</v>
      </c>
      <c r="E11" s="56" t="s">
        <v>2655</v>
      </c>
      <c r="F11" s="56" t="s">
        <v>903</v>
      </c>
      <c r="G11" s="56" t="s">
        <v>2658</v>
      </c>
      <c r="H11" s="56" t="s">
        <v>2659</v>
      </c>
      <c r="I11" s="437" t="s">
        <v>2660</v>
      </c>
      <c r="J11" s="56" t="s">
        <v>2668</v>
      </c>
      <c r="K11" s="438" t="s">
        <v>2669</v>
      </c>
      <c r="L11" s="55" t="s">
        <v>2670</v>
      </c>
      <c r="M11" s="55" t="s">
        <v>2671</v>
      </c>
      <c r="N11" s="55">
        <v>5600.0</v>
      </c>
      <c r="O11" s="55" t="s">
        <v>2106</v>
      </c>
      <c r="P11" s="55" t="s">
        <v>2193</v>
      </c>
      <c r="Q11" s="55" t="b">
        <v>1</v>
      </c>
      <c r="R11" s="56" t="b">
        <v>1</v>
      </c>
      <c r="S11" s="56" t="b">
        <v>1</v>
      </c>
      <c r="T11" s="55" t="b">
        <v>1</v>
      </c>
      <c r="U11" s="219">
        <v>46522.0</v>
      </c>
      <c r="V11" s="56" t="b">
        <v>1</v>
      </c>
      <c r="W11" s="56" t="s">
        <v>86</v>
      </c>
      <c r="X11" s="56" t="b">
        <v>0</v>
      </c>
      <c r="Y11" s="56" t="s">
        <v>2675</v>
      </c>
      <c r="Z11" s="56" t="s">
        <v>88</v>
      </c>
      <c r="AA11" s="60">
        <v>46295.54513888889</v>
      </c>
      <c r="AB11" s="60">
        <v>46295.54513888889</v>
      </c>
      <c r="AC11" s="199"/>
      <c r="AD11" s="199"/>
      <c r="AE11" s="199"/>
      <c r="AF11" s="199"/>
      <c r="AG11" s="199"/>
    </row>
    <row r="12">
      <c r="A12" s="55" t="s">
        <v>2676</v>
      </c>
      <c r="B12" s="55" t="str">
        <f>'Cover Page'!$I$8</f>
        <v>GHXSTSHIP</v>
      </c>
      <c r="C12" s="55" t="str">
        <f>'Cover Page'!$C$7</f>
        <v>CSMIA26</v>
      </c>
      <c r="D12" s="56" t="s">
        <v>884</v>
      </c>
      <c r="E12" s="56" t="s">
        <v>2682</v>
      </c>
      <c r="F12" s="56" t="s">
        <v>2683</v>
      </c>
      <c r="G12" s="56" t="s">
        <v>2685</v>
      </c>
      <c r="H12" s="56" t="s">
        <v>2686</v>
      </c>
      <c r="I12" s="56"/>
      <c r="J12" s="56" t="s">
        <v>1794</v>
      </c>
      <c r="K12" s="438" t="s">
        <v>2687</v>
      </c>
      <c r="L12" s="55" t="s">
        <v>2688</v>
      </c>
      <c r="M12" s="55" t="s">
        <v>2689</v>
      </c>
      <c r="N12" s="55">
        <v>5600.0</v>
      </c>
      <c r="O12" s="55" t="s">
        <v>2106</v>
      </c>
      <c r="P12" s="55" t="s">
        <v>2524</v>
      </c>
      <c r="Q12" s="55" t="b">
        <v>1</v>
      </c>
      <c r="R12" s="56" t="b">
        <v>1</v>
      </c>
      <c r="S12" s="56" t="b">
        <v>1</v>
      </c>
      <c r="T12" s="55" t="b">
        <v>1</v>
      </c>
      <c r="U12" s="219">
        <v>46553.0</v>
      </c>
      <c r="V12" s="56" t="b">
        <v>1</v>
      </c>
      <c r="W12" s="56" t="s">
        <v>86</v>
      </c>
      <c r="X12" s="56" t="b">
        <v>0</v>
      </c>
      <c r="Y12" s="56" t="s">
        <v>2693</v>
      </c>
      <c r="Z12" s="56" t="s">
        <v>88</v>
      </c>
      <c r="AA12" s="60">
        <v>46295.54513888889</v>
      </c>
      <c r="AB12" s="60">
        <v>46295.54513888889</v>
      </c>
      <c r="AC12" s="199"/>
      <c r="AD12" s="199"/>
      <c r="AE12" s="199"/>
      <c r="AF12" s="199"/>
      <c r="AG12" s="199"/>
    </row>
    <row r="13">
      <c r="A13" s="55" t="s">
        <v>1503</v>
      </c>
      <c r="B13" s="55" t="str">
        <f>'Cover Page'!$I$8</f>
        <v>GHXSTSHIP</v>
      </c>
      <c r="C13" s="55" t="str">
        <f>'Cover Page'!$C$7</f>
        <v>CSMIA26</v>
      </c>
      <c r="D13" s="56" t="s">
        <v>579</v>
      </c>
      <c r="E13" s="56" t="s">
        <v>2487</v>
      </c>
      <c r="F13" s="56" t="s">
        <v>2491</v>
      </c>
      <c r="G13" s="56" t="s">
        <v>2700</v>
      </c>
      <c r="H13" s="56" t="s">
        <v>2491</v>
      </c>
      <c r="I13" s="437" t="s">
        <v>2702</v>
      </c>
      <c r="J13" s="56" t="s">
        <v>2709</v>
      </c>
      <c r="K13" s="438" t="s">
        <v>2711</v>
      </c>
      <c r="L13" s="55" t="s">
        <v>2712</v>
      </c>
      <c r="M13" s="55" t="s">
        <v>2713</v>
      </c>
      <c r="N13" s="55">
        <v>5500.0</v>
      </c>
      <c r="O13" s="55" t="s">
        <v>2106</v>
      </c>
      <c r="P13" s="55" t="s">
        <v>2193</v>
      </c>
      <c r="Q13" s="55" t="b">
        <v>1</v>
      </c>
      <c r="R13" s="56" t="b">
        <v>1</v>
      </c>
      <c r="S13" s="56" t="b">
        <v>1</v>
      </c>
      <c r="T13" s="55" t="b">
        <v>1</v>
      </c>
      <c r="U13" s="219">
        <v>46568.0</v>
      </c>
      <c r="V13" s="56" t="b">
        <v>1</v>
      </c>
      <c r="W13" s="56" t="s">
        <v>86</v>
      </c>
      <c r="X13" s="56" t="b">
        <v>0</v>
      </c>
      <c r="Y13" s="56" t="s">
        <v>2716</v>
      </c>
      <c r="Z13" s="56" t="s">
        <v>88</v>
      </c>
      <c r="AA13" s="60">
        <v>46295.54513888889</v>
      </c>
      <c r="AB13" s="60">
        <v>46295.54513888889</v>
      </c>
      <c r="AC13" s="199"/>
      <c r="AD13" s="199"/>
      <c r="AE13" s="199"/>
      <c r="AF13" s="199"/>
      <c r="AG13" s="199"/>
    </row>
    <row r="14">
      <c r="A14" s="55" t="s">
        <v>2123</v>
      </c>
      <c r="B14" s="55" t="str">
        <f>'Cover Page'!$I$8</f>
        <v>GHXSTSHIP</v>
      </c>
      <c r="C14" s="55" t="str">
        <f>'Cover Page'!$C$7</f>
        <v>CSMIA26</v>
      </c>
      <c r="D14" s="56" t="s">
        <v>1551</v>
      </c>
      <c r="E14" s="56" t="s">
        <v>2682</v>
      </c>
      <c r="F14" s="56" t="s">
        <v>2233</v>
      </c>
      <c r="G14" s="56" t="s">
        <v>2725</v>
      </c>
      <c r="H14" s="56" t="s">
        <v>2726</v>
      </c>
      <c r="I14" s="437" t="s">
        <v>2727</v>
      </c>
      <c r="J14" s="56" t="s">
        <v>2733</v>
      </c>
      <c r="K14" s="438" t="s">
        <v>2734</v>
      </c>
      <c r="L14" s="55" t="s">
        <v>2735</v>
      </c>
      <c r="M14" s="55" t="s">
        <v>2736</v>
      </c>
      <c r="N14" s="55">
        <v>5100.0</v>
      </c>
      <c r="O14" s="55" t="s">
        <v>2106</v>
      </c>
      <c r="P14" s="55" t="s">
        <v>2193</v>
      </c>
      <c r="Q14" s="55" t="b">
        <v>1</v>
      </c>
      <c r="R14" s="56" t="b">
        <v>1</v>
      </c>
      <c r="S14" s="56" t="b">
        <v>1</v>
      </c>
      <c r="T14" s="55" t="b">
        <v>1</v>
      </c>
      <c r="U14" s="219">
        <v>46507.0</v>
      </c>
      <c r="V14" s="56" t="b">
        <v>1</v>
      </c>
      <c r="W14" s="56" t="s">
        <v>86</v>
      </c>
      <c r="X14" s="56" t="b">
        <v>0</v>
      </c>
      <c r="Y14" s="56" t="s">
        <v>2740</v>
      </c>
      <c r="Z14" s="56" t="s">
        <v>88</v>
      </c>
      <c r="AA14" s="60">
        <v>46295.54513888889</v>
      </c>
      <c r="AB14" s="60">
        <v>46295.54513888889</v>
      </c>
      <c r="AC14" s="199"/>
      <c r="AD14" s="199"/>
      <c r="AE14" s="199"/>
      <c r="AF14" s="199"/>
      <c r="AG14" s="199"/>
    </row>
    <row r="15">
      <c r="A15" s="55" t="s">
        <v>1411</v>
      </c>
      <c r="B15" s="55" t="str">
        <f>'Cover Page'!$I$8</f>
        <v>GHXSTSHIP</v>
      </c>
      <c r="C15" s="55" t="str">
        <f>'Cover Page'!$C$7</f>
        <v>CSMIA26</v>
      </c>
      <c r="D15" s="56" t="s">
        <v>579</v>
      </c>
      <c r="E15" s="56" t="s">
        <v>2431</v>
      </c>
      <c r="F15" s="56" t="s">
        <v>2746</v>
      </c>
      <c r="G15" s="56" t="s">
        <v>1416</v>
      </c>
      <c r="H15" s="56" t="s">
        <v>2747</v>
      </c>
      <c r="I15" s="437" t="s">
        <v>2749</v>
      </c>
      <c r="J15" s="56" t="s">
        <v>2755</v>
      </c>
      <c r="K15" s="438" t="s">
        <v>2756</v>
      </c>
      <c r="L15" s="55" t="s">
        <v>1418</v>
      </c>
      <c r="M15" s="55" t="s">
        <v>2758</v>
      </c>
      <c r="N15" s="55">
        <v>5500.0</v>
      </c>
      <c r="O15" s="55" t="s">
        <v>2106</v>
      </c>
      <c r="P15" s="55" t="s">
        <v>2193</v>
      </c>
      <c r="Q15" s="55" t="b">
        <v>1</v>
      </c>
      <c r="R15" s="56" t="b">
        <v>1</v>
      </c>
      <c r="S15" s="56" t="b">
        <v>1</v>
      </c>
      <c r="T15" s="55" t="b">
        <v>1</v>
      </c>
      <c r="U15" s="219">
        <v>46538.0</v>
      </c>
      <c r="V15" s="56" t="b">
        <v>1</v>
      </c>
      <c r="W15" s="56" t="s">
        <v>86</v>
      </c>
      <c r="X15" s="56" t="b">
        <v>0</v>
      </c>
      <c r="Y15" s="56" t="s">
        <v>2760</v>
      </c>
      <c r="Z15" s="56" t="s">
        <v>88</v>
      </c>
      <c r="AA15" s="60">
        <v>46295.54513888889</v>
      </c>
      <c r="AB15" s="60">
        <v>46295.54513888889</v>
      </c>
      <c r="AC15" s="199"/>
      <c r="AD15" s="199"/>
      <c r="AE15" s="199"/>
      <c r="AF15" s="199"/>
      <c r="AG15" s="199"/>
    </row>
    <row r="16">
      <c r="A16" s="55" t="s">
        <v>1509</v>
      </c>
      <c r="B16" s="55" t="str">
        <f>'Cover Page'!$I$8</f>
        <v>GHXSTSHIP</v>
      </c>
      <c r="C16" s="55" t="str">
        <f>'Cover Page'!$C$7</f>
        <v>CSMIA26</v>
      </c>
      <c r="D16" s="56" t="s">
        <v>681</v>
      </c>
      <c r="E16" s="56" t="s">
        <v>2431</v>
      </c>
      <c r="F16" s="56" t="s">
        <v>2768</v>
      </c>
      <c r="G16" s="56" t="s">
        <v>1583</v>
      </c>
      <c r="H16" s="56" t="s">
        <v>2538</v>
      </c>
      <c r="I16" s="437" t="s">
        <v>2769</v>
      </c>
      <c r="J16" s="56" t="s">
        <v>2776</v>
      </c>
      <c r="K16" s="438" t="s">
        <v>2777</v>
      </c>
      <c r="L16" s="55" t="s">
        <v>1591</v>
      </c>
      <c r="M16" s="55" t="s">
        <v>2778</v>
      </c>
      <c r="N16" s="55">
        <v>5900.0</v>
      </c>
      <c r="O16" s="55" t="s">
        <v>2106</v>
      </c>
      <c r="P16" s="55" t="s">
        <v>2193</v>
      </c>
      <c r="Q16" s="55" t="b">
        <v>1</v>
      </c>
      <c r="R16" s="56" t="b">
        <v>1</v>
      </c>
      <c r="S16" s="56" t="b">
        <v>1</v>
      </c>
      <c r="T16" s="55" t="b">
        <v>1</v>
      </c>
      <c r="U16" s="219">
        <v>46630.0</v>
      </c>
      <c r="V16" s="56" t="b">
        <v>1</v>
      </c>
      <c r="W16" s="56" t="s">
        <v>86</v>
      </c>
      <c r="X16" s="56" t="b">
        <v>0</v>
      </c>
      <c r="Y16" s="56" t="s">
        <v>2781</v>
      </c>
      <c r="Z16" s="56" t="s">
        <v>88</v>
      </c>
      <c r="AA16" s="60">
        <v>46295.54513888889</v>
      </c>
      <c r="AB16" s="60">
        <v>46295.54513888889</v>
      </c>
      <c r="AC16" s="199"/>
      <c r="AD16" s="199"/>
      <c r="AE16" s="199"/>
      <c r="AF16" s="199"/>
      <c r="AG16" s="199"/>
    </row>
    <row r="17">
      <c r="A17" s="55" t="s">
        <v>2039</v>
      </c>
      <c r="B17" s="55" t="str">
        <f>'Cover Page'!$I$8</f>
        <v>GHXSTSHIP</v>
      </c>
      <c r="C17" s="55" t="str">
        <f>'Cover Page'!$C$7</f>
        <v>CSMIA26</v>
      </c>
      <c r="D17" s="56" t="s">
        <v>1206</v>
      </c>
      <c r="E17" s="56" t="s">
        <v>2788</v>
      </c>
      <c r="F17" s="56" t="s">
        <v>2161</v>
      </c>
      <c r="G17" s="56" t="s">
        <v>1534</v>
      </c>
      <c r="H17" s="56" t="s">
        <v>2789</v>
      </c>
      <c r="I17" s="437" t="s">
        <v>2791</v>
      </c>
      <c r="J17" s="56" t="s">
        <v>287</v>
      </c>
      <c r="K17" s="438" t="s">
        <v>1532</v>
      </c>
      <c r="L17" s="55" t="s">
        <v>1533</v>
      </c>
      <c r="M17" s="55" t="s">
        <v>2798</v>
      </c>
      <c r="N17" s="55">
        <v>5000.0</v>
      </c>
      <c r="O17" s="55" t="s">
        <v>2110</v>
      </c>
      <c r="P17" s="55" t="s">
        <v>2193</v>
      </c>
      <c r="Q17" s="55" t="b">
        <v>1</v>
      </c>
      <c r="R17" s="56" t="b">
        <v>1</v>
      </c>
      <c r="S17" s="56" t="b">
        <v>1</v>
      </c>
      <c r="T17" s="55" t="b">
        <v>1</v>
      </c>
      <c r="U17" s="219">
        <v>46752.0</v>
      </c>
      <c r="V17" s="56" t="b">
        <v>1</v>
      </c>
      <c r="W17" s="56" t="s">
        <v>86</v>
      </c>
      <c r="X17" s="56" t="b">
        <v>0</v>
      </c>
      <c r="Y17" s="56" t="s">
        <v>2805</v>
      </c>
      <c r="Z17" s="56" t="s">
        <v>88</v>
      </c>
      <c r="AA17" s="60">
        <v>46295.54513888889</v>
      </c>
      <c r="AB17" s="60">
        <v>46295.54513888889</v>
      </c>
      <c r="AC17" s="199"/>
      <c r="AD17" s="199"/>
      <c r="AE17" s="199"/>
      <c r="AF17" s="199"/>
      <c r="AG17" s="199"/>
    </row>
    <row r="18">
      <c r="A18" s="55" t="s">
        <v>2043</v>
      </c>
      <c r="B18" s="55" t="str">
        <f>'Cover Page'!$I$8</f>
        <v>GHXSTSHIP</v>
      </c>
      <c r="C18" s="55" t="str">
        <f>'Cover Page'!$C$7</f>
        <v>CSMIA26</v>
      </c>
      <c r="D18" s="56" t="s">
        <v>1206</v>
      </c>
      <c r="E18" s="56" t="s">
        <v>2788</v>
      </c>
      <c r="F18" s="56" t="s">
        <v>2810</v>
      </c>
      <c r="G18" s="56" t="s">
        <v>61</v>
      </c>
      <c r="H18" s="56" t="s">
        <v>2789</v>
      </c>
      <c r="I18" s="437" t="s">
        <v>2812</v>
      </c>
      <c r="J18" s="56" t="s">
        <v>333</v>
      </c>
      <c r="K18" s="438" t="s">
        <v>1548</v>
      </c>
      <c r="L18" s="55" t="s">
        <v>1549</v>
      </c>
      <c r="M18" s="55" t="s">
        <v>2820</v>
      </c>
      <c r="N18" s="55">
        <v>4000.0</v>
      </c>
      <c r="O18" s="55" t="s">
        <v>2110</v>
      </c>
      <c r="P18" s="55" t="s">
        <v>2193</v>
      </c>
      <c r="Q18" s="55" t="b">
        <v>1</v>
      </c>
      <c r="R18" s="56" t="b">
        <v>1</v>
      </c>
      <c r="S18" s="56" t="b">
        <v>1</v>
      </c>
      <c r="T18" s="55" t="b">
        <v>1</v>
      </c>
      <c r="U18" s="219">
        <v>46752.0</v>
      </c>
      <c r="V18" s="56" t="b">
        <v>1</v>
      </c>
      <c r="W18" s="56" t="s">
        <v>86</v>
      </c>
      <c r="X18" s="56" t="b">
        <v>0</v>
      </c>
      <c r="Y18" s="56" t="s">
        <v>2822</v>
      </c>
      <c r="Z18" s="56" t="s">
        <v>88</v>
      </c>
      <c r="AA18" s="60">
        <v>46295.54513888889</v>
      </c>
      <c r="AB18" s="60">
        <v>46295.54513888889</v>
      </c>
      <c r="AC18" s="199"/>
      <c r="AD18" s="199"/>
      <c r="AE18" s="199"/>
      <c r="AF18" s="199"/>
      <c r="AG18" s="199"/>
    </row>
    <row r="19">
      <c r="A19" s="55" t="s">
        <v>2825</v>
      </c>
      <c r="B19" s="55" t="str">
        <f>'Cover Page'!$I$8</f>
        <v>GHXSTSHIP</v>
      </c>
      <c r="C19" s="55" t="str">
        <f>'Cover Page'!$C$7</f>
        <v>CSMIA26</v>
      </c>
      <c r="D19" s="56" t="s">
        <v>694</v>
      </c>
      <c r="E19" s="56" t="s">
        <v>2577</v>
      </c>
      <c r="F19" s="56" t="s">
        <v>2832</v>
      </c>
      <c r="G19" s="56" t="s">
        <v>2833</v>
      </c>
      <c r="H19" s="56" t="s">
        <v>2580</v>
      </c>
      <c r="I19" s="437" t="s">
        <v>2836</v>
      </c>
      <c r="J19" s="56" t="s">
        <v>2844</v>
      </c>
      <c r="K19" s="438" t="s">
        <v>2845</v>
      </c>
      <c r="L19" s="55" t="s">
        <v>2846</v>
      </c>
      <c r="M19" s="55" t="s">
        <v>2847</v>
      </c>
      <c r="N19" s="55">
        <v>5600.0</v>
      </c>
      <c r="O19" s="55" t="s">
        <v>2106</v>
      </c>
      <c r="P19" s="55" t="s">
        <v>2193</v>
      </c>
      <c r="Q19" s="55" t="b">
        <v>1</v>
      </c>
      <c r="R19" s="56" t="b">
        <v>0</v>
      </c>
      <c r="S19" s="56" t="b">
        <v>0</v>
      </c>
      <c r="T19" s="55" t="b">
        <v>1</v>
      </c>
      <c r="U19" s="219">
        <v>46660.0</v>
      </c>
      <c r="V19" s="56" t="b">
        <v>1</v>
      </c>
      <c r="W19" s="56" t="s">
        <v>86</v>
      </c>
      <c r="X19" s="56" t="b">
        <v>0</v>
      </c>
      <c r="Y19" s="56" t="s">
        <v>2849</v>
      </c>
      <c r="Z19" s="56" t="s">
        <v>88</v>
      </c>
      <c r="AA19" s="60">
        <v>46295.54513888889</v>
      </c>
      <c r="AB19" s="60">
        <v>46295.54513888889</v>
      </c>
      <c r="AC19" s="199"/>
      <c r="AD19" s="199"/>
      <c r="AE19" s="199"/>
      <c r="AF19" s="199"/>
      <c r="AG19" s="199"/>
    </row>
    <row r="20">
      <c r="A20" s="55" t="s">
        <v>2852</v>
      </c>
      <c r="B20" s="440" t="str">
        <f>'Cover Page'!$I$8</f>
        <v>GHXSTSHIP</v>
      </c>
      <c r="C20" s="55" t="str">
        <f>'Cover Page'!$C$7</f>
        <v>CSMIA26</v>
      </c>
      <c r="D20" s="56" t="s">
        <v>579</v>
      </c>
      <c r="E20" s="56" t="s">
        <v>2577</v>
      </c>
      <c r="F20" s="56" t="s">
        <v>2858</v>
      </c>
      <c r="G20" s="56" t="s">
        <v>2860</v>
      </c>
      <c r="H20" s="56" t="s">
        <v>2580</v>
      </c>
      <c r="I20" s="437" t="s">
        <v>2836</v>
      </c>
      <c r="J20" s="56" t="s">
        <v>2861</v>
      </c>
      <c r="K20" s="438" t="s">
        <v>2863</v>
      </c>
      <c r="L20" s="55" t="s">
        <v>2864</v>
      </c>
      <c r="M20" s="55" t="s">
        <v>2865</v>
      </c>
      <c r="N20" s="55">
        <v>5500.0</v>
      </c>
      <c r="O20" s="55" t="s">
        <v>2106</v>
      </c>
      <c r="P20" s="55" t="s">
        <v>2193</v>
      </c>
      <c r="Q20" s="55" t="b">
        <v>1</v>
      </c>
      <c r="R20" s="56" t="b">
        <v>0</v>
      </c>
      <c r="S20" s="56" t="b">
        <v>0</v>
      </c>
      <c r="T20" s="55" t="b">
        <v>1</v>
      </c>
      <c r="U20" s="219">
        <v>46660.0</v>
      </c>
      <c r="V20" s="56" t="b">
        <v>1</v>
      </c>
      <c r="W20" s="56" t="s">
        <v>86</v>
      </c>
      <c r="X20" s="56" t="b">
        <v>0</v>
      </c>
      <c r="Y20" s="56" t="s">
        <v>2868</v>
      </c>
      <c r="Z20" s="56" t="s">
        <v>88</v>
      </c>
      <c r="AA20" s="60">
        <v>46295.54513888889</v>
      </c>
      <c r="AB20" s="60">
        <v>46295.54513888889</v>
      </c>
      <c r="AC20" s="199"/>
      <c r="AD20" s="199"/>
      <c r="AE20" s="199"/>
      <c r="AF20" s="199"/>
      <c r="AG20" s="199"/>
    </row>
    <row r="21">
      <c r="A21" s="55" t="s">
        <v>2870</v>
      </c>
      <c r="B21" s="55" t="str">
        <f>'Cover Page'!$I$8</f>
        <v>GHXSTSHIP</v>
      </c>
      <c r="C21" s="55" t="str">
        <f>'Cover Page'!$C$7</f>
        <v>CSMIA26</v>
      </c>
      <c r="D21" s="56" t="s">
        <v>1023</v>
      </c>
      <c r="E21" s="56" t="s">
        <v>2577</v>
      </c>
      <c r="F21" s="56" t="s">
        <v>2876</v>
      </c>
      <c r="G21" s="56" t="s">
        <v>2878</v>
      </c>
      <c r="H21" s="56" t="s">
        <v>2580</v>
      </c>
      <c r="I21" s="437" t="s">
        <v>2879</v>
      </c>
      <c r="J21" s="56" t="s">
        <v>2887</v>
      </c>
      <c r="K21" s="438" t="s">
        <v>2889</v>
      </c>
      <c r="L21" s="55" t="s">
        <v>2891</v>
      </c>
      <c r="M21" s="55" t="s">
        <v>2892</v>
      </c>
      <c r="N21" s="55">
        <v>5800.0</v>
      </c>
      <c r="O21" s="55" t="s">
        <v>2106</v>
      </c>
      <c r="P21" s="55" t="s">
        <v>2193</v>
      </c>
      <c r="Q21" s="55" t="b">
        <v>1</v>
      </c>
      <c r="R21" s="56" t="b">
        <v>0</v>
      </c>
      <c r="S21" s="56" t="b">
        <v>0</v>
      </c>
      <c r="T21" s="55" t="b">
        <v>1</v>
      </c>
      <c r="U21" s="219">
        <v>46660.0</v>
      </c>
      <c r="V21" s="56" t="b">
        <v>1</v>
      </c>
      <c r="W21" s="56" t="s">
        <v>86</v>
      </c>
      <c r="X21" s="56" t="b">
        <v>0</v>
      </c>
      <c r="Y21" s="56" t="s">
        <v>2894</v>
      </c>
      <c r="Z21" s="56" t="s">
        <v>88</v>
      </c>
      <c r="AA21" s="60">
        <v>46295.54513888889</v>
      </c>
      <c r="AB21" s="60">
        <v>46295.54513888889</v>
      </c>
      <c r="AC21" s="199"/>
      <c r="AD21" s="199"/>
      <c r="AE21" s="199"/>
      <c r="AF21" s="199"/>
      <c r="AG21" s="199"/>
    </row>
    <row r="22">
      <c r="A22" s="55" t="s">
        <v>1496</v>
      </c>
      <c r="B22" s="55" t="str">
        <f>'Cover Page'!$I$8</f>
        <v>GHXSTSHIP</v>
      </c>
      <c r="C22" s="55" t="str">
        <f>'Cover Page'!$C$7</f>
        <v>CSMIA26</v>
      </c>
      <c r="D22" s="56" t="s">
        <v>681</v>
      </c>
      <c r="E22" s="56" t="s">
        <v>2431</v>
      </c>
      <c r="F22" s="56" t="s">
        <v>2608</v>
      </c>
      <c r="G22" s="56" t="s">
        <v>2901</v>
      </c>
      <c r="H22" s="56" t="s">
        <v>2608</v>
      </c>
      <c r="I22" s="56"/>
      <c r="J22" s="56" t="s">
        <v>2903</v>
      </c>
      <c r="K22" s="438" t="s">
        <v>2904</v>
      </c>
      <c r="L22" s="55" t="s">
        <v>1543</v>
      </c>
      <c r="M22" s="55" t="s">
        <v>2906</v>
      </c>
      <c r="N22" s="55">
        <v>5900.0</v>
      </c>
      <c r="O22" s="55" t="s">
        <v>2106</v>
      </c>
      <c r="P22" s="55" t="s">
        <v>2193</v>
      </c>
      <c r="Q22" s="55" t="b">
        <v>1</v>
      </c>
      <c r="R22" s="56" t="b">
        <v>1</v>
      </c>
      <c r="S22" s="56" t="b">
        <v>1</v>
      </c>
      <c r="T22" s="55" t="b">
        <v>1</v>
      </c>
      <c r="U22" s="219">
        <v>46599.0</v>
      </c>
      <c r="V22" s="56" t="b">
        <v>1</v>
      </c>
      <c r="W22" s="56" t="s">
        <v>86</v>
      </c>
      <c r="X22" s="56" t="b">
        <v>0</v>
      </c>
      <c r="Y22" s="56" t="s">
        <v>2910</v>
      </c>
      <c r="Z22" s="56" t="s">
        <v>88</v>
      </c>
      <c r="AA22" s="60">
        <v>46295.54513888889</v>
      </c>
      <c r="AB22" s="60">
        <v>46295.54513888889</v>
      </c>
      <c r="AC22" s="199"/>
      <c r="AD22" s="199"/>
      <c r="AE22" s="199"/>
      <c r="AF22" s="199"/>
      <c r="AG22" s="199"/>
    </row>
    <row r="23">
      <c r="A23" s="55" t="s">
        <v>2288</v>
      </c>
      <c r="B23" s="55" t="str">
        <f>'Cover Page'!$I$8</f>
        <v>GHXSTSHIP</v>
      </c>
      <c r="C23" s="306" t="str">
        <f>'Cover Page'!$C$7</f>
        <v>CSMIA26</v>
      </c>
      <c r="D23" s="56" t="s">
        <v>694</v>
      </c>
      <c r="E23" s="56" t="s">
        <v>2916</v>
      </c>
      <c r="F23" s="56" t="s">
        <v>2917</v>
      </c>
      <c r="G23" s="56" t="s">
        <v>2918</v>
      </c>
      <c r="H23" s="56" t="s">
        <v>2920</v>
      </c>
      <c r="I23" s="56" t="s">
        <v>2081</v>
      </c>
      <c r="J23" s="56" t="s">
        <v>88</v>
      </c>
      <c r="K23" s="438" t="s">
        <v>1569</v>
      </c>
      <c r="L23" s="55" t="s">
        <v>1576</v>
      </c>
      <c r="M23" s="55" t="s">
        <v>2923</v>
      </c>
      <c r="N23" s="55">
        <v>5600.0</v>
      </c>
      <c r="O23" s="55" t="s">
        <v>2106</v>
      </c>
      <c r="P23" s="55" t="s">
        <v>2926</v>
      </c>
      <c r="Q23" s="55" t="s">
        <v>2927</v>
      </c>
      <c r="R23" s="56" t="s">
        <v>2928</v>
      </c>
      <c r="S23" s="56" t="s">
        <v>2928</v>
      </c>
      <c r="T23" s="55" t="s">
        <v>2929</v>
      </c>
      <c r="U23" s="219">
        <v>48091.0</v>
      </c>
      <c r="V23" s="56" t="s">
        <v>1637</v>
      </c>
      <c r="W23" s="56" t="s">
        <v>86</v>
      </c>
      <c r="X23" s="56" t="b">
        <v>0</v>
      </c>
      <c r="Y23" s="56" t="s">
        <v>2931</v>
      </c>
      <c r="Z23" s="56" t="s">
        <v>88</v>
      </c>
      <c r="AA23" s="60">
        <v>46280.0</v>
      </c>
      <c r="AB23" s="60">
        <v>46297.21135416667</v>
      </c>
      <c r="AC23" s="199"/>
      <c r="AD23" s="199"/>
      <c r="AE23" s="199"/>
      <c r="AF23" s="199"/>
      <c r="AG23" s="199"/>
    </row>
    <row r="24">
      <c r="A24" s="55" t="s">
        <v>2300</v>
      </c>
      <c r="B24" s="55" t="str">
        <f>'Cover Page'!$I$8</f>
        <v>GHXSTSHIP</v>
      </c>
      <c r="C24" s="306" t="str">
        <f>'Cover Page'!$C$7</f>
        <v>CSMIA26</v>
      </c>
      <c r="D24" s="56" t="s">
        <v>694</v>
      </c>
      <c r="E24" s="56" t="s">
        <v>2655</v>
      </c>
      <c r="F24" s="56" t="s">
        <v>2936</v>
      </c>
      <c r="G24" s="56" t="s">
        <v>2937</v>
      </c>
      <c r="H24" s="56" t="s">
        <v>2936</v>
      </c>
      <c r="I24" s="437" t="s">
        <v>2941</v>
      </c>
      <c r="J24" s="56" t="s">
        <v>88</v>
      </c>
      <c r="K24" s="438" t="s">
        <v>1569</v>
      </c>
      <c r="L24" s="55" t="s">
        <v>2952</v>
      </c>
      <c r="M24" s="55" t="s">
        <v>2923</v>
      </c>
      <c r="N24" s="55">
        <v>5600.0</v>
      </c>
      <c r="O24" s="55" t="s">
        <v>2106</v>
      </c>
      <c r="P24" s="55" t="s">
        <v>2193</v>
      </c>
      <c r="Q24" s="55" t="s">
        <v>2927</v>
      </c>
      <c r="R24" s="56" t="s">
        <v>2928</v>
      </c>
      <c r="S24" s="56" t="s">
        <v>2928</v>
      </c>
      <c r="T24" s="55" t="s">
        <v>2929</v>
      </c>
      <c r="U24" s="219">
        <v>46402.0</v>
      </c>
      <c r="V24" s="56" t="s">
        <v>1637</v>
      </c>
      <c r="W24" s="56" t="s">
        <v>86</v>
      </c>
      <c r="X24" s="56" t="b">
        <v>0</v>
      </c>
      <c r="Y24" s="56" t="s">
        <v>2954</v>
      </c>
      <c r="Z24" s="56" t="s">
        <v>88</v>
      </c>
      <c r="AA24" s="60">
        <v>46280.0</v>
      </c>
      <c r="AB24" s="60">
        <v>46297.21135416667</v>
      </c>
      <c r="AC24" s="199"/>
      <c r="AD24" s="199"/>
      <c r="AE24" s="199"/>
      <c r="AF24" s="199"/>
      <c r="AG24" s="199"/>
    </row>
    <row r="25">
      <c r="A25" s="163"/>
      <c r="B25" s="213"/>
      <c r="C25" s="163"/>
      <c r="D25" s="164"/>
      <c r="E25" s="164"/>
      <c r="F25" s="164"/>
      <c r="G25" s="164"/>
      <c r="H25" s="164"/>
      <c r="I25" s="164"/>
      <c r="J25" s="164"/>
      <c r="K25" s="441"/>
      <c r="L25" s="163"/>
      <c r="M25" s="163"/>
      <c r="N25" s="163"/>
      <c r="O25" s="163"/>
      <c r="P25" s="442"/>
      <c r="Q25" s="163"/>
      <c r="R25" s="164"/>
      <c r="S25" s="164"/>
      <c r="T25" s="163"/>
      <c r="U25" s="163"/>
      <c r="V25" s="164"/>
      <c r="W25" s="164"/>
      <c r="X25" s="164"/>
      <c r="Y25" s="164"/>
      <c r="Z25" s="164"/>
      <c r="AA25" s="164"/>
      <c r="AB25" s="164"/>
      <c r="AC25" s="199"/>
      <c r="AD25" s="199"/>
      <c r="AE25" s="199"/>
      <c r="AF25" s="199"/>
      <c r="AG25" s="199"/>
    </row>
    <row r="26">
      <c r="A26" s="163"/>
      <c r="B26" s="213"/>
      <c r="C26" s="163"/>
      <c r="D26" s="164"/>
      <c r="E26" s="164"/>
      <c r="F26" s="164"/>
      <c r="G26" s="164"/>
      <c r="H26" s="164"/>
      <c r="I26" s="164"/>
      <c r="J26" s="164"/>
      <c r="K26" s="441"/>
      <c r="L26" s="163"/>
      <c r="M26" s="163"/>
      <c r="N26" s="163"/>
      <c r="O26" s="163"/>
      <c r="P26" s="442"/>
      <c r="Q26" s="163"/>
      <c r="R26" s="164"/>
      <c r="S26" s="164"/>
      <c r="T26" s="163"/>
      <c r="U26" s="163"/>
      <c r="V26" s="164"/>
      <c r="W26" s="164"/>
      <c r="X26" s="164"/>
      <c r="Y26" s="164"/>
      <c r="Z26" s="164"/>
      <c r="AA26" s="164"/>
      <c r="AB26" s="164"/>
      <c r="AC26" s="199"/>
      <c r="AD26" s="199"/>
      <c r="AE26" s="199"/>
      <c r="AF26" s="199"/>
      <c r="AG26" s="199"/>
    </row>
    <row r="27">
      <c r="A27" s="163"/>
      <c r="B27" s="163"/>
      <c r="C27" s="163"/>
      <c r="D27" s="164"/>
      <c r="E27" s="164"/>
      <c r="F27" s="164"/>
      <c r="G27" s="164"/>
      <c r="H27" s="164"/>
      <c r="I27" s="164"/>
      <c r="J27" s="164"/>
      <c r="K27" s="441"/>
      <c r="L27" s="163"/>
      <c r="M27" s="163"/>
      <c r="N27" s="163"/>
      <c r="O27" s="163"/>
      <c r="P27" s="442"/>
      <c r="Q27" s="163"/>
      <c r="R27" s="164"/>
      <c r="S27" s="164"/>
      <c r="T27" s="163"/>
      <c r="U27" s="163"/>
      <c r="V27" s="164"/>
      <c r="W27" s="164"/>
      <c r="X27" s="164"/>
      <c r="Y27" s="164"/>
      <c r="Z27" s="164"/>
      <c r="AA27" s="164"/>
      <c r="AB27" s="164"/>
      <c r="AC27" s="199"/>
      <c r="AD27" s="199"/>
      <c r="AE27" s="199"/>
      <c r="AF27" s="199"/>
      <c r="AG27" s="199"/>
    </row>
    <row r="28">
      <c r="A28" s="163"/>
      <c r="B28" s="163"/>
      <c r="C28" s="163"/>
      <c r="D28" s="164"/>
      <c r="E28" s="164"/>
      <c r="F28" s="164"/>
      <c r="G28" s="164"/>
      <c r="H28" s="164"/>
      <c r="I28" s="164"/>
      <c r="J28" s="164"/>
      <c r="K28" s="441"/>
      <c r="L28" s="163"/>
      <c r="M28" s="163"/>
      <c r="N28" s="163"/>
      <c r="O28" s="163"/>
      <c r="P28" s="442"/>
      <c r="Q28" s="163"/>
      <c r="R28" s="164"/>
      <c r="S28" s="164"/>
      <c r="T28" s="163"/>
      <c r="U28" s="163"/>
      <c r="V28" s="164"/>
      <c r="W28" s="164"/>
      <c r="X28" s="164"/>
      <c r="Y28" s="164"/>
      <c r="Z28" s="164"/>
      <c r="AA28" s="164"/>
      <c r="AB28" s="164"/>
      <c r="AC28" s="199"/>
      <c r="AD28" s="199"/>
      <c r="AE28" s="199"/>
      <c r="AF28" s="199"/>
      <c r="AG28" s="199"/>
    </row>
    <row r="29">
      <c r="A29" s="163"/>
      <c r="B29" s="163"/>
      <c r="C29" s="163"/>
      <c r="D29" s="164"/>
      <c r="E29" s="164"/>
      <c r="F29" s="164"/>
      <c r="G29" s="164"/>
      <c r="H29" s="164"/>
      <c r="I29" s="164"/>
      <c r="J29" s="164"/>
      <c r="K29" s="441"/>
      <c r="L29" s="163"/>
      <c r="M29" s="163"/>
      <c r="N29" s="163"/>
      <c r="O29" s="163"/>
      <c r="P29" s="442"/>
      <c r="Q29" s="163"/>
      <c r="R29" s="164"/>
      <c r="S29" s="164"/>
      <c r="T29" s="163"/>
      <c r="U29" s="163"/>
      <c r="V29" s="164"/>
      <c r="W29" s="164"/>
      <c r="X29" s="164"/>
      <c r="Y29" s="164"/>
      <c r="Z29" s="164"/>
      <c r="AA29" s="164"/>
      <c r="AB29" s="164"/>
      <c r="AC29" s="199"/>
      <c r="AD29" s="199"/>
      <c r="AE29" s="199"/>
      <c r="AF29" s="199"/>
      <c r="AG29" s="199"/>
    </row>
    <row r="30">
      <c r="A30" s="163"/>
      <c r="B30" s="213"/>
      <c r="C30" s="163"/>
      <c r="D30" s="164"/>
      <c r="E30" s="164"/>
      <c r="F30" s="164"/>
      <c r="G30" s="164"/>
      <c r="H30" s="164"/>
      <c r="I30" s="164"/>
      <c r="J30" s="164"/>
      <c r="K30" s="441"/>
      <c r="L30" s="163"/>
      <c r="M30" s="163"/>
      <c r="N30" s="163"/>
      <c r="O30" s="163"/>
      <c r="P30" s="442"/>
      <c r="Q30" s="163"/>
      <c r="R30" s="164"/>
      <c r="S30" s="164"/>
      <c r="T30" s="163"/>
      <c r="U30" s="163"/>
      <c r="V30" s="164"/>
      <c r="W30" s="164"/>
      <c r="X30" s="164"/>
      <c r="Y30" s="164"/>
      <c r="Z30" s="164"/>
      <c r="AA30" s="164"/>
      <c r="AB30" s="164"/>
      <c r="AC30" s="199"/>
      <c r="AD30" s="199"/>
      <c r="AE30" s="199"/>
      <c r="AF30" s="199"/>
      <c r="AG30" s="199"/>
    </row>
    <row r="31">
      <c r="A31" s="163"/>
      <c r="B31" s="163"/>
      <c r="C31" s="163"/>
      <c r="D31" s="164"/>
      <c r="E31" s="164"/>
      <c r="F31" s="164"/>
      <c r="G31" s="164"/>
      <c r="H31" s="164"/>
      <c r="I31" s="164"/>
      <c r="J31" s="164"/>
      <c r="K31" s="441"/>
      <c r="L31" s="163"/>
      <c r="M31" s="163"/>
      <c r="N31" s="163"/>
      <c r="O31" s="163"/>
      <c r="P31" s="442"/>
      <c r="Q31" s="163"/>
      <c r="R31" s="164"/>
      <c r="S31" s="164"/>
      <c r="T31" s="163"/>
      <c r="U31" s="163"/>
      <c r="V31" s="164"/>
      <c r="W31" s="164"/>
      <c r="X31" s="164"/>
      <c r="Y31" s="164"/>
      <c r="Z31" s="164"/>
      <c r="AA31" s="164"/>
      <c r="AB31" s="164"/>
      <c r="AC31" s="199"/>
      <c r="AD31" s="199"/>
      <c r="AE31" s="199"/>
      <c r="AF31" s="199"/>
      <c r="AG31" s="199"/>
    </row>
    <row r="32">
      <c r="A32" s="163"/>
      <c r="B32" s="213"/>
      <c r="C32" s="163"/>
      <c r="D32" s="164"/>
      <c r="E32" s="164"/>
      <c r="F32" s="164"/>
      <c r="G32" s="164"/>
      <c r="H32" s="164"/>
      <c r="I32" s="164"/>
      <c r="J32" s="164"/>
      <c r="K32" s="441"/>
      <c r="L32" s="163"/>
      <c r="M32" s="163"/>
      <c r="N32" s="163"/>
      <c r="O32" s="163"/>
      <c r="P32" s="442"/>
      <c r="Q32" s="163"/>
      <c r="R32" s="164"/>
      <c r="S32" s="164"/>
      <c r="T32" s="163"/>
      <c r="U32" s="163"/>
      <c r="V32" s="164"/>
      <c r="W32" s="164"/>
      <c r="X32" s="164"/>
      <c r="Y32" s="164"/>
      <c r="Z32" s="164"/>
      <c r="AA32" s="164"/>
      <c r="AB32" s="164"/>
      <c r="AC32" s="199"/>
      <c r="AD32" s="199"/>
      <c r="AE32" s="199"/>
      <c r="AF32" s="199"/>
      <c r="AG32" s="199"/>
    </row>
    <row r="33">
      <c r="A33" s="163"/>
      <c r="B33" s="163"/>
      <c r="C33" s="163"/>
      <c r="D33" s="164"/>
      <c r="E33" s="164"/>
      <c r="F33" s="164"/>
      <c r="G33" s="164"/>
      <c r="H33" s="164"/>
      <c r="I33" s="164"/>
      <c r="J33" s="164"/>
      <c r="K33" s="441"/>
      <c r="L33" s="163"/>
      <c r="M33" s="163"/>
      <c r="N33" s="163"/>
      <c r="O33" s="163"/>
      <c r="P33" s="442"/>
      <c r="Q33" s="163"/>
      <c r="R33" s="164"/>
      <c r="S33" s="164"/>
      <c r="T33" s="163"/>
      <c r="U33" s="163"/>
      <c r="V33" s="164"/>
      <c r="W33" s="164"/>
      <c r="X33" s="164"/>
      <c r="Y33" s="164"/>
      <c r="Z33" s="164"/>
      <c r="AA33" s="164"/>
      <c r="AB33" s="164"/>
      <c r="AC33" s="199"/>
      <c r="AD33" s="199"/>
      <c r="AE33" s="199"/>
      <c r="AF33" s="199"/>
      <c r="AG33" s="199"/>
    </row>
    <row r="34">
      <c r="A34" s="163"/>
      <c r="B34" s="163"/>
      <c r="C34" s="163"/>
      <c r="D34" s="164"/>
      <c r="E34" s="164"/>
      <c r="F34" s="164"/>
      <c r="G34" s="164"/>
      <c r="H34" s="164"/>
      <c r="I34" s="164"/>
      <c r="J34" s="164"/>
      <c r="K34" s="441"/>
      <c r="L34" s="163"/>
      <c r="M34" s="163"/>
      <c r="N34" s="163"/>
      <c r="O34" s="163"/>
      <c r="P34" s="442"/>
      <c r="Q34" s="163"/>
      <c r="R34" s="164"/>
      <c r="S34" s="164"/>
      <c r="T34" s="163"/>
      <c r="U34" s="163"/>
      <c r="V34" s="164"/>
      <c r="W34" s="164"/>
      <c r="X34" s="164"/>
      <c r="Y34" s="164"/>
      <c r="Z34" s="164"/>
      <c r="AA34" s="164"/>
      <c r="AB34" s="164"/>
      <c r="AC34" s="199"/>
      <c r="AD34" s="199"/>
      <c r="AE34" s="199"/>
      <c r="AF34" s="199"/>
      <c r="AG34" s="199"/>
    </row>
    <row r="35">
      <c r="A35" s="163"/>
      <c r="B35" s="163"/>
      <c r="C35" s="163"/>
      <c r="D35" s="164"/>
      <c r="E35" s="164"/>
      <c r="F35" s="164"/>
      <c r="G35" s="164"/>
      <c r="H35" s="164"/>
      <c r="I35" s="164"/>
      <c r="J35" s="164"/>
      <c r="K35" s="441"/>
      <c r="L35" s="163"/>
      <c r="M35" s="163"/>
      <c r="N35" s="163"/>
      <c r="O35" s="163"/>
      <c r="P35" s="442"/>
      <c r="Q35" s="163"/>
      <c r="R35" s="164"/>
      <c r="S35" s="164"/>
      <c r="T35" s="163"/>
      <c r="U35" s="163"/>
      <c r="V35" s="164"/>
      <c r="W35" s="164"/>
      <c r="X35" s="164"/>
      <c r="Y35" s="164"/>
      <c r="Z35" s="164"/>
      <c r="AA35" s="164"/>
      <c r="AB35" s="164"/>
      <c r="AC35" s="199"/>
      <c r="AD35" s="199"/>
      <c r="AE35" s="199"/>
      <c r="AF35" s="199"/>
      <c r="AG35" s="199"/>
    </row>
    <row r="36">
      <c r="A36" s="163"/>
      <c r="B36" s="163"/>
      <c r="C36" s="163"/>
      <c r="D36" s="164"/>
      <c r="E36" s="164"/>
      <c r="F36" s="164"/>
      <c r="G36" s="164"/>
      <c r="H36" s="164"/>
      <c r="I36" s="164"/>
      <c r="J36" s="164"/>
      <c r="K36" s="441"/>
      <c r="L36" s="163"/>
      <c r="M36" s="163"/>
      <c r="N36" s="163"/>
      <c r="O36" s="163"/>
      <c r="P36" s="442"/>
      <c r="Q36" s="163"/>
      <c r="R36" s="164"/>
      <c r="S36" s="164"/>
      <c r="T36" s="163"/>
      <c r="U36" s="163"/>
      <c r="V36" s="164"/>
      <c r="W36" s="164"/>
      <c r="X36" s="164"/>
      <c r="Y36" s="164"/>
      <c r="Z36" s="164"/>
      <c r="AA36" s="164"/>
      <c r="AB36" s="164"/>
      <c r="AC36" s="199"/>
      <c r="AD36" s="199"/>
      <c r="AE36" s="199"/>
      <c r="AF36" s="199"/>
      <c r="AG36" s="199"/>
    </row>
    <row r="37">
      <c r="A37" s="163"/>
      <c r="B37" s="163"/>
      <c r="C37" s="163"/>
      <c r="D37" s="164"/>
      <c r="E37" s="164"/>
      <c r="F37" s="164"/>
      <c r="G37" s="164"/>
      <c r="H37" s="164"/>
      <c r="I37" s="164"/>
      <c r="J37" s="164"/>
      <c r="K37" s="441"/>
      <c r="L37" s="163"/>
      <c r="M37" s="163"/>
      <c r="N37" s="163"/>
      <c r="O37" s="163"/>
      <c r="P37" s="442"/>
      <c r="Q37" s="163"/>
      <c r="R37" s="164"/>
      <c r="S37" s="164"/>
      <c r="T37" s="163"/>
      <c r="U37" s="163"/>
      <c r="V37" s="164"/>
      <c r="W37" s="164"/>
      <c r="X37" s="164"/>
      <c r="Y37" s="164"/>
      <c r="Z37" s="164"/>
      <c r="AA37" s="164"/>
      <c r="AB37" s="164"/>
      <c r="AC37" s="199"/>
      <c r="AD37" s="199"/>
      <c r="AE37" s="199"/>
      <c r="AF37" s="199"/>
      <c r="AG37" s="199"/>
    </row>
    <row r="38">
      <c r="A38" s="163"/>
      <c r="B38" s="163"/>
      <c r="C38" s="163"/>
      <c r="D38" s="164"/>
      <c r="E38" s="164"/>
      <c r="F38" s="164"/>
      <c r="G38" s="164"/>
      <c r="H38" s="164"/>
      <c r="I38" s="164"/>
      <c r="J38" s="164"/>
      <c r="K38" s="441"/>
      <c r="L38" s="163"/>
      <c r="M38" s="163"/>
      <c r="N38" s="163"/>
      <c r="O38" s="163"/>
      <c r="P38" s="442"/>
      <c r="Q38" s="163"/>
      <c r="R38" s="164"/>
      <c r="S38" s="164"/>
      <c r="T38" s="163"/>
      <c r="U38" s="163"/>
      <c r="V38" s="164"/>
      <c r="W38" s="164"/>
      <c r="X38" s="164"/>
      <c r="Y38" s="164"/>
      <c r="Z38" s="164"/>
      <c r="AA38" s="164"/>
      <c r="AB38" s="164"/>
      <c r="AC38" s="199"/>
      <c r="AD38" s="199"/>
      <c r="AE38" s="199"/>
      <c r="AF38" s="199"/>
      <c r="AG38" s="199"/>
    </row>
    <row r="39">
      <c r="A39" s="163"/>
      <c r="B39" s="213"/>
      <c r="C39" s="163"/>
      <c r="D39" s="164"/>
      <c r="E39" s="164"/>
      <c r="F39" s="164"/>
      <c r="G39" s="164"/>
      <c r="H39" s="164"/>
      <c r="I39" s="164"/>
      <c r="J39" s="164"/>
      <c r="K39" s="441"/>
      <c r="L39" s="163"/>
      <c r="M39" s="163"/>
      <c r="N39" s="163"/>
      <c r="O39" s="163"/>
      <c r="P39" s="442"/>
      <c r="Q39" s="163"/>
      <c r="R39" s="164"/>
      <c r="S39" s="164"/>
      <c r="T39" s="163"/>
      <c r="U39" s="163"/>
      <c r="V39" s="164"/>
      <c r="W39" s="164"/>
      <c r="X39" s="164"/>
      <c r="Y39" s="164"/>
      <c r="Z39" s="164"/>
      <c r="AA39" s="164"/>
      <c r="AB39" s="164"/>
      <c r="AC39" s="199"/>
      <c r="AD39" s="199"/>
      <c r="AE39" s="199"/>
      <c r="AF39" s="199"/>
      <c r="AG39" s="199"/>
    </row>
    <row r="40">
      <c r="A40" s="163"/>
      <c r="B40" s="163"/>
      <c r="C40" s="163"/>
      <c r="D40" s="164"/>
      <c r="E40" s="164"/>
      <c r="F40" s="164"/>
      <c r="G40" s="164"/>
      <c r="H40" s="164"/>
      <c r="I40" s="164"/>
      <c r="J40" s="164"/>
      <c r="K40" s="441"/>
      <c r="L40" s="163"/>
      <c r="M40" s="163"/>
      <c r="N40" s="163"/>
      <c r="O40" s="163"/>
      <c r="P40" s="442"/>
      <c r="Q40" s="163"/>
      <c r="R40" s="164"/>
      <c r="S40" s="164"/>
      <c r="T40" s="163"/>
      <c r="U40" s="163"/>
      <c r="V40" s="164"/>
      <c r="W40" s="164"/>
      <c r="X40" s="164"/>
      <c r="Y40" s="164"/>
      <c r="Z40" s="164"/>
      <c r="AA40" s="164"/>
      <c r="AB40" s="164"/>
      <c r="AC40" s="199"/>
      <c r="AD40" s="199"/>
      <c r="AE40" s="199"/>
      <c r="AF40" s="199"/>
      <c r="AG40" s="199"/>
    </row>
    <row r="41">
      <c r="A41" s="163"/>
      <c r="B41" s="163"/>
      <c r="C41" s="163"/>
      <c r="D41" s="164"/>
      <c r="E41" s="164"/>
      <c r="F41" s="164"/>
      <c r="G41" s="164"/>
      <c r="H41" s="164"/>
      <c r="I41" s="164"/>
      <c r="J41" s="164"/>
      <c r="K41" s="441"/>
      <c r="L41" s="163"/>
      <c r="M41" s="163"/>
      <c r="N41" s="163"/>
      <c r="O41" s="163"/>
      <c r="P41" s="442"/>
      <c r="Q41" s="163"/>
      <c r="R41" s="164"/>
      <c r="S41" s="164"/>
      <c r="T41" s="163"/>
      <c r="U41" s="163"/>
      <c r="V41" s="164"/>
      <c r="W41" s="164"/>
      <c r="X41" s="164"/>
      <c r="Y41" s="164"/>
      <c r="Z41" s="164"/>
      <c r="AA41" s="164"/>
      <c r="AB41" s="164"/>
      <c r="AC41" s="199"/>
      <c r="AD41" s="199"/>
      <c r="AE41" s="199"/>
      <c r="AF41" s="199"/>
      <c r="AG41" s="199"/>
    </row>
    <row r="42">
      <c r="A42" s="163"/>
      <c r="B42" s="163"/>
      <c r="C42" s="163"/>
      <c r="D42" s="164"/>
      <c r="E42" s="164"/>
      <c r="F42" s="164"/>
      <c r="G42" s="164"/>
      <c r="H42" s="164"/>
      <c r="I42" s="164"/>
      <c r="J42" s="164"/>
      <c r="K42" s="441"/>
      <c r="L42" s="163"/>
      <c r="M42" s="163"/>
      <c r="N42" s="163"/>
      <c r="O42" s="163"/>
      <c r="P42" s="442"/>
      <c r="Q42" s="163"/>
      <c r="R42" s="164"/>
      <c r="S42" s="164"/>
      <c r="T42" s="163"/>
      <c r="U42" s="163"/>
      <c r="V42" s="164"/>
      <c r="W42" s="164"/>
      <c r="X42" s="164"/>
      <c r="Y42" s="164"/>
      <c r="Z42" s="164"/>
      <c r="AA42" s="164"/>
      <c r="AB42" s="164"/>
      <c r="AC42" s="199"/>
      <c r="AD42" s="199"/>
      <c r="AE42" s="199"/>
      <c r="AF42" s="199"/>
      <c r="AG42" s="199"/>
    </row>
    <row r="43">
      <c r="A43" s="163"/>
      <c r="B43" s="213"/>
      <c r="C43" s="163"/>
      <c r="D43" s="164"/>
      <c r="E43" s="164"/>
      <c r="F43" s="164"/>
      <c r="G43" s="164"/>
      <c r="H43" s="164"/>
      <c r="I43" s="164"/>
      <c r="J43" s="164"/>
      <c r="K43" s="441"/>
      <c r="L43" s="163"/>
      <c r="M43" s="163"/>
      <c r="N43" s="163"/>
      <c r="O43" s="163"/>
      <c r="P43" s="442"/>
      <c r="Q43" s="163"/>
      <c r="R43" s="164"/>
      <c r="S43" s="164"/>
      <c r="T43" s="163"/>
      <c r="U43" s="163"/>
      <c r="V43" s="164"/>
      <c r="W43" s="164"/>
      <c r="X43" s="164"/>
      <c r="Y43" s="164"/>
      <c r="Z43" s="164"/>
      <c r="AA43" s="164"/>
      <c r="AB43" s="164"/>
      <c r="AC43" s="199"/>
      <c r="AD43" s="199"/>
      <c r="AE43" s="199"/>
      <c r="AF43" s="199"/>
      <c r="AG43" s="199"/>
    </row>
    <row r="44">
      <c r="A44" s="163"/>
      <c r="B44" s="163"/>
      <c r="C44" s="163"/>
      <c r="D44" s="164"/>
      <c r="E44" s="164"/>
      <c r="F44" s="164"/>
      <c r="G44" s="164"/>
      <c r="H44" s="164"/>
      <c r="I44" s="164"/>
      <c r="J44" s="164"/>
      <c r="K44" s="441"/>
      <c r="L44" s="163"/>
      <c r="M44" s="163"/>
      <c r="N44" s="163"/>
      <c r="O44" s="163"/>
      <c r="P44" s="442"/>
      <c r="Q44" s="163"/>
      <c r="R44" s="164"/>
      <c r="S44" s="164"/>
      <c r="T44" s="163"/>
      <c r="U44" s="163"/>
      <c r="V44" s="164"/>
      <c r="W44" s="164"/>
      <c r="X44" s="164"/>
      <c r="Y44" s="164"/>
      <c r="Z44" s="164"/>
      <c r="AA44" s="164"/>
      <c r="AB44" s="164"/>
      <c r="AC44" s="199"/>
      <c r="AD44" s="199"/>
      <c r="AE44" s="199"/>
      <c r="AF44" s="199"/>
      <c r="AG44" s="199"/>
    </row>
    <row r="45">
      <c r="A45" s="163"/>
      <c r="B45" s="213"/>
      <c r="C45" s="163"/>
      <c r="D45" s="164"/>
      <c r="E45" s="164"/>
      <c r="F45" s="164"/>
      <c r="G45" s="164"/>
      <c r="H45" s="164"/>
      <c r="I45" s="164"/>
      <c r="J45" s="164"/>
      <c r="K45" s="441"/>
      <c r="L45" s="163"/>
      <c r="M45" s="163"/>
      <c r="N45" s="163"/>
      <c r="O45" s="163"/>
      <c r="P45" s="442"/>
      <c r="Q45" s="163"/>
      <c r="R45" s="164"/>
      <c r="S45" s="164"/>
      <c r="T45" s="163"/>
      <c r="U45" s="163"/>
      <c r="V45" s="164"/>
      <c r="W45" s="164"/>
      <c r="X45" s="164"/>
      <c r="Y45" s="164"/>
      <c r="Z45" s="164"/>
      <c r="AA45" s="164"/>
      <c r="AB45" s="164"/>
      <c r="AC45" s="199"/>
      <c r="AD45" s="199"/>
      <c r="AE45" s="199"/>
      <c r="AF45" s="199"/>
      <c r="AG45" s="199"/>
    </row>
    <row r="46">
      <c r="A46" s="163"/>
      <c r="B46" s="163"/>
      <c r="C46" s="163"/>
      <c r="D46" s="164"/>
      <c r="E46" s="164"/>
      <c r="F46" s="164"/>
      <c r="G46" s="164"/>
      <c r="H46" s="164"/>
      <c r="I46" s="164"/>
      <c r="J46" s="164"/>
      <c r="K46" s="441"/>
      <c r="L46" s="163"/>
      <c r="M46" s="163"/>
      <c r="N46" s="163"/>
      <c r="O46" s="163"/>
      <c r="P46" s="442"/>
      <c r="Q46" s="163"/>
      <c r="R46" s="164"/>
      <c r="S46" s="164"/>
      <c r="T46" s="163"/>
      <c r="U46" s="163"/>
      <c r="V46" s="164"/>
      <c r="W46" s="164"/>
      <c r="X46" s="164"/>
      <c r="Y46" s="164"/>
      <c r="Z46" s="164"/>
      <c r="AA46" s="164"/>
      <c r="AB46" s="164"/>
      <c r="AC46" s="199"/>
      <c r="AD46" s="199"/>
      <c r="AE46" s="199"/>
      <c r="AF46" s="199"/>
      <c r="AG46" s="199"/>
    </row>
    <row r="47">
      <c r="A47" s="163"/>
      <c r="B47" s="163"/>
      <c r="C47" s="163"/>
      <c r="D47" s="164"/>
      <c r="E47" s="164"/>
      <c r="F47" s="164"/>
      <c r="G47" s="164"/>
      <c r="H47" s="164"/>
      <c r="I47" s="164"/>
      <c r="J47" s="164"/>
      <c r="K47" s="441"/>
      <c r="L47" s="163"/>
      <c r="M47" s="163"/>
      <c r="N47" s="163"/>
      <c r="O47" s="163"/>
      <c r="P47" s="442"/>
      <c r="Q47" s="163"/>
      <c r="R47" s="164"/>
      <c r="S47" s="164"/>
      <c r="T47" s="163"/>
      <c r="U47" s="163"/>
      <c r="V47" s="164"/>
      <c r="W47" s="164"/>
      <c r="X47" s="164"/>
      <c r="Y47" s="164"/>
      <c r="Z47" s="164"/>
      <c r="AA47" s="164"/>
      <c r="AB47" s="164"/>
      <c r="AC47" s="199"/>
      <c r="AD47" s="199"/>
      <c r="AE47" s="199"/>
      <c r="AF47" s="199"/>
      <c r="AG47" s="199"/>
    </row>
    <row r="48">
      <c r="A48" s="163"/>
      <c r="B48" s="163"/>
      <c r="C48" s="163"/>
      <c r="D48" s="164"/>
      <c r="E48" s="164"/>
      <c r="F48" s="164"/>
      <c r="G48" s="164"/>
      <c r="H48" s="164"/>
      <c r="I48" s="164"/>
      <c r="J48" s="164"/>
      <c r="K48" s="441"/>
      <c r="L48" s="163"/>
      <c r="M48" s="163"/>
      <c r="N48" s="163"/>
      <c r="O48" s="163"/>
      <c r="P48" s="442"/>
      <c r="Q48" s="163"/>
      <c r="R48" s="164"/>
      <c r="S48" s="164"/>
      <c r="T48" s="163"/>
      <c r="U48" s="163"/>
      <c r="V48" s="164"/>
      <c r="W48" s="164"/>
      <c r="X48" s="164"/>
      <c r="Y48" s="164"/>
      <c r="Z48" s="164"/>
      <c r="AA48" s="164"/>
      <c r="AB48" s="164"/>
      <c r="AC48" s="199"/>
      <c r="AD48" s="199"/>
      <c r="AE48" s="199"/>
      <c r="AF48" s="199"/>
      <c r="AG48" s="199"/>
    </row>
    <row r="49">
      <c r="A49" s="163"/>
      <c r="B49" s="163"/>
      <c r="C49" s="163"/>
      <c r="D49" s="164"/>
      <c r="E49" s="164"/>
      <c r="F49" s="164"/>
      <c r="G49" s="164"/>
      <c r="H49" s="164"/>
      <c r="I49" s="164"/>
      <c r="J49" s="164"/>
      <c r="K49" s="441"/>
      <c r="L49" s="163"/>
      <c r="M49" s="163"/>
      <c r="N49" s="163"/>
      <c r="O49" s="163"/>
      <c r="P49" s="442"/>
      <c r="Q49" s="163"/>
      <c r="R49" s="164"/>
      <c r="S49" s="164"/>
      <c r="T49" s="163"/>
      <c r="U49" s="163"/>
      <c r="V49" s="164"/>
      <c r="W49" s="164"/>
      <c r="X49" s="164"/>
      <c r="Y49" s="164"/>
      <c r="Z49" s="164"/>
      <c r="AA49" s="164"/>
      <c r="AB49" s="164"/>
      <c r="AC49" s="199"/>
      <c r="AD49" s="199"/>
      <c r="AE49" s="199"/>
      <c r="AF49" s="199"/>
      <c r="AG49" s="199"/>
    </row>
    <row r="50">
      <c r="A50" s="163"/>
      <c r="B50" s="163"/>
      <c r="C50" s="163"/>
      <c r="D50" s="164"/>
      <c r="E50" s="164"/>
      <c r="F50" s="164"/>
      <c r="G50" s="164"/>
      <c r="H50" s="164"/>
      <c r="I50" s="164"/>
      <c r="J50" s="164"/>
      <c r="K50" s="441"/>
      <c r="L50" s="163"/>
      <c r="M50" s="163"/>
      <c r="N50" s="163"/>
      <c r="O50" s="163"/>
      <c r="P50" s="442"/>
      <c r="Q50" s="163"/>
      <c r="R50" s="164"/>
      <c r="S50" s="164"/>
      <c r="T50" s="163"/>
      <c r="U50" s="163"/>
      <c r="V50" s="164"/>
      <c r="W50" s="164"/>
      <c r="X50" s="164"/>
      <c r="Y50" s="164"/>
      <c r="Z50" s="164"/>
      <c r="AA50" s="164"/>
      <c r="AB50" s="164"/>
      <c r="AC50" s="199"/>
      <c r="AD50" s="199"/>
      <c r="AE50" s="199"/>
      <c r="AF50" s="199"/>
      <c r="AG50" s="199"/>
    </row>
    <row r="51">
      <c r="A51" s="46"/>
      <c r="B51" s="242"/>
      <c r="C51" s="46"/>
      <c r="D51" s="49"/>
      <c r="E51" s="49"/>
      <c r="F51" s="49"/>
      <c r="G51" s="49"/>
      <c r="H51" s="49"/>
      <c r="I51" s="49"/>
      <c r="J51" s="49"/>
      <c r="K51" s="443"/>
      <c r="L51" s="46"/>
      <c r="M51" s="46"/>
      <c r="N51" s="46"/>
      <c r="O51" s="46"/>
      <c r="P51" s="231"/>
      <c r="Q51" s="46"/>
      <c r="R51" s="49"/>
      <c r="S51" s="49"/>
      <c r="T51" s="46"/>
      <c r="U51" s="46"/>
      <c r="V51" s="49"/>
      <c r="W51" s="49"/>
      <c r="X51" s="49"/>
      <c r="Y51" s="49"/>
      <c r="Z51" s="49"/>
      <c r="AA51" s="49"/>
      <c r="AB51" s="49"/>
      <c r="AC51" s="37"/>
      <c r="AD51" s="37"/>
      <c r="AE51" s="37"/>
      <c r="AF51" s="37"/>
      <c r="AG51" s="37"/>
    </row>
    <row r="52">
      <c r="A52" s="46"/>
      <c r="B52" s="242"/>
      <c r="C52" s="46"/>
      <c r="D52" s="49"/>
      <c r="E52" s="49"/>
      <c r="F52" s="49"/>
      <c r="G52" s="49"/>
      <c r="H52" s="49"/>
      <c r="I52" s="49"/>
      <c r="J52" s="49"/>
      <c r="K52" s="443"/>
      <c r="L52" s="46"/>
      <c r="M52" s="46"/>
      <c r="N52" s="46"/>
      <c r="O52" s="46"/>
      <c r="P52" s="231"/>
      <c r="Q52" s="46"/>
      <c r="R52" s="49"/>
      <c r="S52" s="49"/>
      <c r="T52" s="46"/>
      <c r="U52" s="46"/>
      <c r="V52" s="49"/>
      <c r="W52" s="49"/>
      <c r="X52" s="49"/>
      <c r="Y52" s="49"/>
      <c r="Z52" s="49"/>
      <c r="AA52" s="49"/>
      <c r="AB52" s="49"/>
      <c r="AC52" s="37"/>
      <c r="AD52" s="37"/>
      <c r="AE52" s="37"/>
      <c r="AF52" s="37"/>
      <c r="AG52" s="37"/>
    </row>
    <row r="53">
      <c r="A53" s="46"/>
      <c r="B53" s="46"/>
      <c r="C53" s="46"/>
      <c r="D53" s="49"/>
      <c r="E53" s="49"/>
      <c r="F53" s="49"/>
      <c r="G53" s="49"/>
      <c r="H53" s="49"/>
      <c r="I53" s="49"/>
      <c r="J53" s="49"/>
      <c r="K53" s="443"/>
      <c r="L53" s="46"/>
      <c r="M53" s="46"/>
      <c r="N53" s="46"/>
      <c r="O53" s="46"/>
      <c r="P53" s="231"/>
      <c r="Q53" s="46"/>
      <c r="R53" s="49"/>
      <c r="S53" s="49"/>
      <c r="T53" s="46"/>
      <c r="U53" s="46"/>
      <c r="V53" s="49"/>
      <c r="W53" s="49"/>
      <c r="X53" s="49"/>
      <c r="Y53" s="49"/>
      <c r="Z53" s="49"/>
      <c r="AA53" s="49"/>
      <c r="AB53" s="49"/>
      <c r="AC53" s="37"/>
      <c r="AD53" s="37"/>
      <c r="AE53" s="37"/>
      <c r="AF53" s="37"/>
      <c r="AG53" s="37"/>
    </row>
    <row r="54">
      <c r="A54" s="46"/>
      <c r="B54" s="242"/>
      <c r="C54" s="46"/>
      <c r="D54" s="49"/>
      <c r="E54" s="49"/>
      <c r="F54" s="49"/>
      <c r="G54" s="49"/>
      <c r="H54" s="49"/>
      <c r="I54" s="49"/>
      <c r="J54" s="49"/>
      <c r="K54" s="443"/>
      <c r="L54" s="46"/>
      <c r="M54" s="46"/>
      <c r="N54" s="46"/>
      <c r="O54" s="46"/>
      <c r="P54" s="231"/>
      <c r="Q54" s="46"/>
      <c r="R54" s="49"/>
      <c r="S54" s="49"/>
      <c r="T54" s="46"/>
      <c r="U54" s="46"/>
      <c r="V54" s="49"/>
      <c r="W54" s="49"/>
      <c r="X54" s="49"/>
      <c r="Y54" s="49"/>
      <c r="Z54" s="49"/>
      <c r="AA54" s="49"/>
      <c r="AB54" s="49"/>
      <c r="AC54" s="37"/>
      <c r="AD54" s="37"/>
      <c r="AE54" s="37"/>
      <c r="AF54" s="37"/>
      <c r="AG54" s="37"/>
    </row>
    <row r="55">
      <c r="A55" s="46"/>
      <c r="B55" s="46"/>
      <c r="C55" s="46"/>
      <c r="D55" s="49"/>
      <c r="E55" s="49"/>
      <c r="F55" s="49"/>
      <c r="G55" s="49"/>
      <c r="H55" s="49"/>
      <c r="I55" s="49"/>
      <c r="J55" s="49"/>
      <c r="K55" s="443"/>
      <c r="L55" s="46"/>
      <c r="M55" s="46"/>
      <c r="N55" s="46"/>
      <c r="O55" s="46"/>
      <c r="P55" s="231"/>
      <c r="Q55" s="46"/>
      <c r="R55" s="49"/>
      <c r="S55" s="49"/>
      <c r="T55" s="46"/>
      <c r="U55" s="46"/>
      <c r="V55" s="49"/>
      <c r="W55" s="49"/>
      <c r="X55" s="49"/>
      <c r="Y55" s="49"/>
      <c r="Z55" s="49"/>
      <c r="AA55" s="49"/>
      <c r="AB55" s="49"/>
      <c r="AC55" s="37"/>
      <c r="AD55" s="37"/>
      <c r="AE55" s="37"/>
      <c r="AF55" s="37"/>
      <c r="AG55" s="37"/>
    </row>
    <row r="56">
      <c r="A56" s="46"/>
      <c r="B56" s="46"/>
      <c r="C56" s="46"/>
      <c r="D56" s="49"/>
      <c r="E56" s="49"/>
      <c r="F56" s="49"/>
      <c r="G56" s="49"/>
      <c r="H56" s="49"/>
      <c r="I56" s="49"/>
      <c r="J56" s="49"/>
      <c r="K56" s="443"/>
      <c r="L56" s="46"/>
      <c r="M56" s="46"/>
      <c r="N56" s="46"/>
      <c r="O56" s="46"/>
      <c r="P56" s="231"/>
      <c r="Q56" s="46"/>
      <c r="R56" s="49"/>
      <c r="S56" s="49"/>
      <c r="T56" s="46"/>
      <c r="U56" s="46"/>
      <c r="V56" s="49"/>
      <c r="W56" s="49"/>
      <c r="X56" s="49"/>
      <c r="Y56" s="49"/>
      <c r="Z56" s="49"/>
      <c r="AA56" s="49"/>
      <c r="AB56" s="49"/>
      <c r="AC56" s="37"/>
      <c r="AD56" s="37"/>
      <c r="AE56" s="37"/>
      <c r="AF56" s="37"/>
      <c r="AG56" s="37"/>
    </row>
    <row r="57">
      <c r="A57" s="46"/>
      <c r="B57" s="46"/>
      <c r="C57" s="46"/>
      <c r="D57" s="49"/>
      <c r="E57" s="49"/>
      <c r="F57" s="49"/>
      <c r="G57" s="49"/>
      <c r="H57" s="49"/>
      <c r="I57" s="49"/>
      <c r="J57" s="49"/>
      <c r="K57" s="443"/>
      <c r="L57" s="46"/>
      <c r="M57" s="46"/>
      <c r="N57" s="46"/>
      <c r="O57" s="46"/>
      <c r="P57" s="231"/>
      <c r="Q57" s="46"/>
      <c r="R57" s="49"/>
      <c r="S57" s="49"/>
      <c r="T57" s="46"/>
      <c r="U57" s="46"/>
      <c r="V57" s="49"/>
      <c r="W57" s="49"/>
      <c r="X57" s="49"/>
      <c r="Y57" s="49"/>
      <c r="Z57" s="49"/>
      <c r="AA57" s="49"/>
      <c r="AB57" s="49"/>
      <c r="AC57" s="37"/>
      <c r="AD57" s="37"/>
      <c r="AE57" s="37"/>
      <c r="AF57" s="37"/>
      <c r="AG57" s="37"/>
    </row>
    <row r="58">
      <c r="A58" s="46"/>
      <c r="B58" s="46"/>
      <c r="C58" s="46"/>
      <c r="D58" s="49"/>
      <c r="E58" s="49"/>
      <c r="F58" s="49"/>
      <c r="G58" s="49"/>
      <c r="H58" s="49"/>
      <c r="I58" s="49"/>
      <c r="J58" s="49"/>
      <c r="K58" s="443"/>
      <c r="L58" s="46"/>
      <c r="M58" s="46"/>
      <c r="N58" s="46"/>
      <c r="O58" s="46"/>
      <c r="P58" s="231"/>
      <c r="Q58" s="46"/>
      <c r="R58" s="49"/>
      <c r="S58" s="49"/>
      <c r="T58" s="46"/>
      <c r="U58" s="46"/>
      <c r="V58" s="49"/>
      <c r="W58" s="49"/>
      <c r="X58" s="49"/>
      <c r="Y58" s="49"/>
      <c r="Z58" s="49"/>
      <c r="AA58" s="49"/>
      <c r="AB58" s="49"/>
      <c r="AC58" s="37"/>
      <c r="AD58" s="37"/>
      <c r="AE58" s="37"/>
      <c r="AF58" s="37"/>
      <c r="AG58" s="37"/>
    </row>
    <row r="59">
      <c r="A59" s="46"/>
      <c r="B59" s="46"/>
      <c r="C59" s="46"/>
      <c r="D59" s="49"/>
      <c r="E59" s="49"/>
      <c r="F59" s="49"/>
      <c r="G59" s="49"/>
      <c r="H59" s="49"/>
      <c r="I59" s="49"/>
      <c r="J59" s="49"/>
      <c r="K59" s="443"/>
      <c r="L59" s="46"/>
      <c r="M59" s="46"/>
      <c r="N59" s="46"/>
      <c r="O59" s="46"/>
      <c r="P59" s="231"/>
      <c r="Q59" s="46"/>
      <c r="R59" s="49"/>
      <c r="S59" s="49"/>
      <c r="T59" s="46"/>
      <c r="U59" s="46"/>
      <c r="V59" s="49"/>
      <c r="W59" s="49"/>
      <c r="X59" s="49"/>
      <c r="Y59" s="49"/>
      <c r="Z59" s="49"/>
      <c r="AA59" s="49"/>
      <c r="AB59" s="49"/>
      <c r="AC59" s="37"/>
      <c r="AD59" s="37"/>
      <c r="AE59" s="37"/>
      <c r="AF59" s="37"/>
      <c r="AG59" s="37"/>
    </row>
    <row r="60">
      <c r="A60" s="46"/>
      <c r="B60" s="46"/>
      <c r="C60" s="46"/>
      <c r="D60" s="49"/>
      <c r="E60" s="49"/>
      <c r="F60" s="49"/>
      <c r="G60" s="49"/>
      <c r="H60" s="49"/>
      <c r="I60" s="49"/>
      <c r="J60" s="49"/>
      <c r="K60" s="443"/>
      <c r="L60" s="46"/>
      <c r="M60" s="46"/>
      <c r="N60" s="46"/>
      <c r="O60" s="46"/>
      <c r="P60" s="231"/>
      <c r="Q60" s="46"/>
      <c r="R60" s="49"/>
      <c r="S60" s="49"/>
      <c r="T60" s="46"/>
      <c r="U60" s="46"/>
      <c r="V60" s="49"/>
      <c r="W60" s="49"/>
      <c r="X60" s="49"/>
      <c r="Y60" s="49"/>
      <c r="Z60" s="49"/>
      <c r="AA60" s="49"/>
      <c r="AB60" s="49"/>
      <c r="AC60" s="37"/>
      <c r="AD60" s="37"/>
      <c r="AE60" s="37"/>
      <c r="AF60" s="37"/>
      <c r="AG60" s="37"/>
    </row>
    <row r="61">
      <c r="A61" s="46"/>
      <c r="B61" s="46"/>
      <c r="C61" s="46"/>
      <c r="D61" s="49"/>
      <c r="E61" s="49"/>
      <c r="F61" s="49"/>
      <c r="G61" s="49"/>
      <c r="H61" s="49"/>
      <c r="I61" s="49"/>
      <c r="J61" s="49"/>
      <c r="K61" s="443"/>
      <c r="L61" s="46"/>
      <c r="M61" s="46"/>
      <c r="N61" s="46"/>
      <c r="O61" s="46"/>
      <c r="P61" s="231"/>
      <c r="Q61" s="46"/>
      <c r="R61" s="49"/>
      <c r="S61" s="49"/>
      <c r="T61" s="46"/>
      <c r="U61" s="46"/>
      <c r="V61" s="49"/>
      <c r="W61" s="49"/>
      <c r="X61" s="49"/>
      <c r="Y61" s="49"/>
      <c r="Z61" s="49"/>
      <c r="AA61" s="49"/>
      <c r="AB61" s="49"/>
      <c r="AC61" s="37"/>
      <c r="AD61" s="37"/>
      <c r="AE61" s="37"/>
      <c r="AF61" s="37"/>
      <c r="AG61" s="37"/>
    </row>
    <row r="62">
      <c r="A62" s="46"/>
      <c r="B62" s="242"/>
      <c r="C62" s="46"/>
      <c r="D62" s="49"/>
      <c r="E62" s="49"/>
      <c r="F62" s="49"/>
      <c r="G62" s="49"/>
      <c r="H62" s="49"/>
      <c r="I62" s="49"/>
      <c r="J62" s="49"/>
      <c r="K62" s="443"/>
      <c r="L62" s="46"/>
      <c r="M62" s="46"/>
      <c r="N62" s="46"/>
      <c r="O62" s="46"/>
      <c r="P62" s="231"/>
      <c r="Q62" s="46"/>
      <c r="R62" s="49"/>
      <c r="S62" s="49"/>
      <c r="T62" s="46"/>
      <c r="U62" s="46"/>
      <c r="V62" s="49"/>
      <c r="W62" s="49"/>
      <c r="X62" s="49"/>
      <c r="Y62" s="49"/>
      <c r="Z62" s="49"/>
      <c r="AA62" s="49"/>
      <c r="AB62" s="49"/>
      <c r="AC62" s="37"/>
      <c r="AD62" s="37"/>
      <c r="AE62" s="37"/>
      <c r="AF62" s="37"/>
      <c r="AG62" s="37"/>
    </row>
    <row r="63">
      <c r="A63" s="46"/>
      <c r="B63" s="46"/>
      <c r="C63" s="46"/>
      <c r="D63" s="49"/>
      <c r="E63" s="49"/>
      <c r="F63" s="49"/>
      <c r="G63" s="49"/>
      <c r="H63" s="49"/>
      <c r="I63" s="49"/>
      <c r="J63" s="49"/>
      <c r="K63" s="443"/>
      <c r="L63" s="46"/>
      <c r="M63" s="46"/>
      <c r="N63" s="46"/>
      <c r="O63" s="46"/>
      <c r="P63" s="231"/>
      <c r="Q63" s="46"/>
      <c r="R63" s="49"/>
      <c r="S63" s="49"/>
      <c r="T63" s="46"/>
      <c r="U63" s="46"/>
      <c r="V63" s="49"/>
      <c r="W63" s="49"/>
      <c r="X63" s="49"/>
      <c r="Y63" s="49"/>
      <c r="Z63" s="49"/>
      <c r="AA63" s="49"/>
      <c r="AB63" s="49"/>
      <c r="AC63" s="37"/>
      <c r="AD63" s="37"/>
      <c r="AE63" s="37"/>
      <c r="AF63" s="37"/>
      <c r="AG63" s="37"/>
    </row>
    <row r="64">
      <c r="A64" s="46"/>
      <c r="B64" s="46"/>
      <c r="C64" s="46"/>
      <c r="D64" s="49"/>
      <c r="E64" s="49"/>
      <c r="F64" s="49"/>
      <c r="G64" s="49"/>
      <c r="H64" s="49"/>
      <c r="I64" s="49"/>
      <c r="J64" s="49"/>
      <c r="K64" s="443"/>
      <c r="L64" s="46"/>
      <c r="M64" s="46"/>
      <c r="N64" s="46"/>
      <c r="O64" s="46"/>
      <c r="P64" s="231"/>
      <c r="Q64" s="46"/>
      <c r="R64" s="49"/>
      <c r="S64" s="49"/>
      <c r="T64" s="46"/>
      <c r="U64" s="46"/>
      <c r="V64" s="49"/>
      <c r="W64" s="49"/>
      <c r="X64" s="49"/>
      <c r="Y64" s="49"/>
      <c r="Z64" s="49"/>
      <c r="AA64" s="49"/>
      <c r="AB64" s="49"/>
      <c r="AC64" s="37"/>
      <c r="AD64" s="37"/>
      <c r="AE64" s="37"/>
      <c r="AF64" s="37"/>
      <c r="AG64" s="37"/>
    </row>
    <row r="65">
      <c r="A65" s="46"/>
      <c r="B65" s="46"/>
      <c r="C65" s="46"/>
      <c r="D65" s="49"/>
      <c r="E65" s="49"/>
      <c r="F65" s="49"/>
      <c r="G65" s="49"/>
      <c r="H65" s="49"/>
      <c r="I65" s="49"/>
      <c r="J65" s="49"/>
      <c r="K65" s="443"/>
      <c r="L65" s="46"/>
      <c r="M65" s="46"/>
      <c r="N65" s="46"/>
      <c r="O65" s="46"/>
      <c r="P65" s="231"/>
      <c r="Q65" s="46"/>
      <c r="R65" s="49"/>
      <c r="S65" s="49"/>
      <c r="T65" s="46"/>
      <c r="U65" s="46"/>
      <c r="V65" s="49"/>
      <c r="W65" s="49"/>
      <c r="X65" s="49"/>
      <c r="Y65" s="49"/>
      <c r="Z65" s="49"/>
      <c r="AA65" s="49"/>
      <c r="AB65" s="49"/>
      <c r="AC65" s="37"/>
      <c r="AD65" s="37"/>
      <c r="AE65" s="37"/>
      <c r="AF65" s="37"/>
      <c r="AG65" s="37"/>
    </row>
    <row r="66">
      <c r="A66" s="46"/>
      <c r="B66" s="46"/>
      <c r="C66" s="46"/>
      <c r="D66" s="49"/>
      <c r="E66" s="49"/>
      <c r="F66" s="49"/>
      <c r="G66" s="49"/>
      <c r="H66" s="49"/>
      <c r="I66" s="49"/>
      <c r="J66" s="49"/>
      <c r="K66" s="443"/>
      <c r="L66" s="46"/>
      <c r="M66" s="46"/>
      <c r="N66" s="46"/>
      <c r="O66" s="46"/>
      <c r="P66" s="231"/>
      <c r="Q66" s="46"/>
      <c r="R66" s="49"/>
      <c r="S66" s="49"/>
      <c r="T66" s="46"/>
      <c r="U66" s="46"/>
      <c r="V66" s="49"/>
      <c r="W66" s="49"/>
      <c r="X66" s="49"/>
      <c r="Y66" s="49"/>
      <c r="Z66" s="49"/>
      <c r="AA66" s="49"/>
      <c r="AB66" s="49"/>
      <c r="AC66" s="37"/>
      <c r="AD66" s="37"/>
      <c r="AE66" s="37"/>
      <c r="AF66" s="37"/>
      <c r="AG66" s="37"/>
    </row>
    <row r="67">
      <c r="A67" s="46"/>
      <c r="B67" s="46"/>
      <c r="C67" s="46"/>
      <c r="D67" s="49"/>
      <c r="E67" s="49"/>
      <c r="F67" s="49"/>
      <c r="G67" s="49"/>
      <c r="H67" s="49"/>
      <c r="I67" s="49"/>
      <c r="J67" s="49"/>
      <c r="K67" s="443"/>
      <c r="L67" s="46"/>
      <c r="M67" s="46"/>
      <c r="N67" s="46"/>
      <c r="O67" s="46"/>
      <c r="P67" s="231"/>
      <c r="Q67" s="46"/>
      <c r="R67" s="49"/>
      <c r="S67" s="49"/>
      <c r="T67" s="46"/>
      <c r="U67" s="46"/>
      <c r="V67" s="49"/>
      <c r="W67" s="49"/>
      <c r="X67" s="49"/>
      <c r="Y67" s="49"/>
      <c r="Z67" s="49"/>
      <c r="AA67" s="49"/>
      <c r="AB67" s="49"/>
      <c r="AC67" s="37"/>
      <c r="AD67" s="37"/>
      <c r="AE67" s="37"/>
      <c r="AF67" s="37"/>
      <c r="AG67" s="37"/>
    </row>
    <row r="68">
      <c r="A68" s="46"/>
      <c r="B68" s="242"/>
      <c r="C68" s="46"/>
      <c r="D68" s="49"/>
      <c r="E68" s="49"/>
      <c r="F68" s="49"/>
      <c r="G68" s="49"/>
      <c r="H68" s="49"/>
      <c r="I68" s="49"/>
      <c r="J68" s="49"/>
      <c r="K68" s="443"/>
      <c r="L68" s="46"/>
      <c r="M68" s="46"/>
      <c r="N68" s="46"/>
      <c r="O68" s="46"/>
      <c r="P68" s="231"/>
      <c r="Q68" s="46"/>
      <c r="R68" s="49"/>
      <c r="S68" s="49"/>
      <c r="T68" s="46"/>
      <c r="U68" s="46"/>
      <c r="V68" s="49"/>
      <c r="W68" s="49"/>
      <c r="X68" s="49"/>
      <c r="Y68" s="49"/>
      <c r="Z68" s="49"/>
      <c r="AA68" s="49"/>
      <c r="AB68" s="49"/>
      <c r="AC68" s="37"/>
      <c r="AD68" s="37"/>
      <c r="AE68" s="37"/>
      <c r="AF68" s="37"/>
      <c r="AG68" s="37"/>
    </row>
    <row r="69">
      <c r="A69" s="46"/>
      <c r="B69" s="242"/>
      <c r="C69" s="46"/>
      <c r="D69" s="49"/>
      <c r="E69" s="49"/>
      <c r="F69" s="49"/>
      <c r="G69" s="49"/>
      <c r="H69" s="49"/>
      <c r="I69" s="49"/>
      <c r="J69" s="49"/>
      <c r="K69" s="443"/>
      <c r="L69" s="46"/>
      <c r="M69" s="46"/>
      <c r="N69" s="46"/>
      <c r="O69" s="46"/>
      <c r="P69" s="231"/>
      <c r="Q69" s="46"/>
      <c r="R69" s="49"/>
      <c r="S69" s="49"/>
      <c r="T69" s="46"/>
      <c r="U69" s="46"/>
      <c r="V69" s="49"/>
      <c r="W69" s="49"/>
      <c r="X69" s="49"/>
      <c r="Y69" s="49"/>
      <c r="Z69" s="49"/>
      <c r="AA69" s="49"/>
      <c r="AB69" s="49"/>
      <c r="AC69" s="37"/>
      <c r="AD69" s="37"/>
      <c r="AE69" s="37"/>
      <c r="AF69" s="37"/>
      <c r="AG69" s="37"/>
    </row>
    <row r="70">
      <c r="A70" s="46"/>
      <c r="B70" s="46"/>
      <c r="C70" s="46"/>
      <c r="D70" s="49"/>
      <c r="E70" s="49"/>
      <c r="F70" s="49"/>
      <c r="G70" s="49"/>
      <c r="H70" s="49"/>
      <c r="I70" s="49"/>
      <c r="J70" s="49"/>
      <c r="K70" s="443"/>
      <c r="L70" s="46"/>
      <c r="M70" s="46"/>
      <c r="N70" s="46"/>
      <c r="O70" s="46"/>
      <c r="P70" s="231"/>
      <c r="Q70" s="46"/>
      <c r="R70" s="49"/>
      <c r="S70" s="49"/>
      <c r="T70" s="46"/>
      <c r="U70" s="46"/>
      <c r="V70" s="49"/>
      <c r="W70" s="49"/>
      <c r="X70" s="49"/>
      <c r="Y70" s="49"/>
      <c r="Z70" s="49"/>
      <c r="AA70" s="49"/>
      <c r="AB70" s="49"/>
      <c r="AC70" s="37"/>
      <c r="AD70" s="37"/>
      <c r="AE70" s="37"/>
      <c r="AF70" s="37"/>
      <c r="AG70" s="37"/>
    </row>
    <row r="71">
      <c r="A71" s="46"/>
      <c r="B71" s="46"/>
      <c r="C71" s="46"/>
      <c r="D71" s="49"/>
      <c r="E71" s="49"/>
      <c r="F71" s="49"/>
      <c r="G71" s="49"/>
      <c r="H71" s="49"/>
      <c r="I71" s="49"/>
      <c r="J71" s="49"/>
      <c r="K71" s="443"/>
      <c r="L71" s="46"/>
      <c r="M71" s="46"/>
      <c r="N71" s="46"/>
      <c r="O71" s="46"/>
      <c r="P71" s="231"/>
      <c r="Q71" s="46"/>
      <c r="R71" s="49"/>
      <c r="S71" s="49"/>
      <c r="T71" s="46"/>
      <c r="U71" s="46"/>
      <c r="V71" s="49"/>
      <c r="W71" s="49"/>
      <c r="X71" s="49"/>
      <c r="Y71" s="49"/>
      <c r="Z71" s="49"/>
      <c r="AA71" s="49"/>
      <c r="AB71" s="49"/>
      <c r="AC71" s="37"/>
      <c r="AD71" s="37"/>
      <c r="AE71" s="37"/>
      <c r="AF71" s="37"/>
      <c r="AG71" s="37"/>
    </row>
    <row r="72">
      <c r="A72" s="46"/>
      <c r="B72" s="46"/>
      <c r="C72" s="46"/>
      <c r="D72" s="49"/>
      <c r="E72" s="49"/>
      <c r="F72" s="49"/>
      <c r="G72" s="49"/>
      <c r="H72" s="49"/>
      <c r="I72" s="49"/>
      <c r="J72" s="49"/>
      <c r="K72" s="443"/>
      <c r="L72" s="46"/>
      <c r="M72" s="46"/>
      <c r="N72" s="46"/>
      <c r="O72" s="46"/>
      <c r="P72" s="231"/>
      <c r="Q72" s="46"/>
      <c r="R72" s="49"/>
      <c r="S72" s="49"/>
      <c r="T72" s="46"/>
      <c r="U72" s="46"/>
      <c r="V72" s="49"/>
      <c r="W72" s="49"/>
      <c r="X72" s="49"/>
      <c r="Y72" s="49"/>
      <c r="Z72" s="49"/>
      <c r="AA72" s="49"/>
      <c r="AB72" s="49"/>
      <c r="AC72" s="37"/>
      <c r="AD72" s="37"/>
      <c r="AE72" s="37"/>
      <c r="AF72" s="37"/>
      <c r="AG72" s="37"/>
    </row>
    <row r="73">
      <c r="A73" s="46"/>
      <c r="B73" s="46"/>
      <c r="C73" s="46"/>
      <c r="D73" s="49"/>
      <c r="E73" s="49"/>
      <c r="F73" s="49"/>
      <c r="G73" s="49"/>
      <c r="H73" s="49"/>
      <c r="I73" s="49"/>
      <c r="J73" s="49"/>
      <c r="K73" s="443"/>
      <c r="L73" s="46"/>
      <c r="M73" s="46"/>
      <c r="N73" s="46"/>
      <c r="O73" s="46"/>
      <c r="P73" s="231"/>
      <c r="Q73" s="46"/>
      <c r="R73" s="49"/>
      <c r="S73" s="49"/>
      <c r="T73" s="46"/>
      <c r="U73" s="46"/>
      <c r="V73" s="49"/>
      <c r="W73" s="49"/>
      <c r="X73" s="49"/>
      <c r="Y73" s="49"/>
      <c r="Z73" s="49"/>
      <c r="AA73" s="49"/>
      <c r="AB73" s="49"/>
      <c r="AC73" s="37"/>
      <c r="AD73" s="37"/>
      <c r="AE73" s="37"/>
      <c r="AF73" s="37"/>
      <c r="AG73" s="37"/>
    </row>
    <row r="74">
      <c r="A74" s="46"/>
      <c r="B74" s="242"/>
      <c r="C74" s="46"/>
      <c r="D74" s="49"/>
      <c r="E74" s="49"/>
      <c r="F74" s="49"/>
      <c r="G74" s="49"/>
      <c r="H74" s="49"/>
      <c r="I74" s="49"/>
      <c r="J74" s="49"/>
      <c r="K74" s="443"/>
      <c r="L74" s="46"/>
      <c r="M74" s="46"/>
      <c r="N74" s="46"/>
      <c r="O74" s="46"/>
      <c r="P74" s="231"/>
      <c r="Q74" s="46"/>
      <c r="R74" s="49"/>
      <c r="S74" s="49"/>
      <c r="T74" s="46"/>
      <c r="U74" s="46"/>
      <c r="V74" s="49"/>
      <c r="W74" s="49"/>
      <c r="X74" s="49"/>
      <c r="Y74" s="49"/>
      <c r="Z74" s="49"/>
      <c r="AA74" s="49"/>
      <c r="AB74" s="49"/>
      <c r="AC74" s="37"/>
      <c r="AD74" s="37"/>
      <c r="AE74" s="37"/>
      <c r="AF74" s="37"/>
      <c r="AG74" s="37"/>
    </row>
    <row r="75">
      <c r="A75" s="46"/>
      <c r="B75" s="242"/>
      <c r="C75" s="46"/>
      <c r="D75" s="49"/>
      <c r="E75" s="49"/>
      <c r="F75" s="49"/>
      <c r="G75" s="49"/>
      <c r="H75" s="49"/>
      <c r="I75" s="49"/>
      <c r="J75" s="49"/>
      <c r="K75" s="443"/>
      <c r="L75" s="46"/>
      <c r="M75" s="46"/>
      <c r="N75" s="46"/>
      <c r="O75" s="46"/>
      <c r="P75" s="231"/>
      <c r="Q75" s="46"/>
      <c r="R75" s="49"/>
      <c r="S75" s="49"/>
      <c r="T75" s="46"/>
      <c r="U75" s="46"/>
      <c r="V75" s="49"/>
      <c r="W75" s="49"/>
      <c r="X75" s="49"/>
      <c r="Y75" s="49"/>
      <c r="Z75" s="49"/>
      <c r="AA75" s="49"/>
      <c r="AB75" s="49"/>
      <c r="AC75" s="37"/>
      <c r="AD75" s="37"/>
      <c r="AE75" s="37"/>
      <c r="AF75" s="37"/>
      <c r="AG75" s="37"/>
    </row>
    <row r="76">
      <c r="A76" s="46"/>
      <c r="B76" s="46"/>
      <c r="C76" s="46"/>
      <c r="D76" s="49"/>
      <c r="E76" s="49"/>
      <c r="F76" s="49"/>
      <c r="G76" s="49"/>
      <c r="H76" s="49"/>
      <c r="I76" s="49"/>
      <c r="J76" s="49"/>
      <c r="K76" s="443"/>
      <c r="L76" s="46"/>
      <c r="M76" s="46"/>
      <c r="N76" s="46"/>
      <c r="O76" s="46"/>
      <c r="P76" s="231"/>
      <c r="Q76" s="46"/>
      <c r="R76" s="49"/>
      <c r="S76" s="49"/>
      <c r="T76" s="46"/>
      <c r="U76" s="46"/>
      <c r="V76" s="49"/>
      <c r="W76" s="49"/>
      <c r="X76" s="49"/>
      <c r="Y76" s="49"/>
      <c r="Z76" s="49"/>
      <c r="AA76" s="49"/>
      <c r="AB76" s="49"/>
      <c r="AC76" s="37"/>
      <c r="AD76" s="37"/>
      <c r="AE76" s="37"/>
      <c r="AF76" s="37"/>
      <c r="AG76" s="37"/>
    </row>
    <row r="77">
      <c r="A77" s="46"/>
      <c r="B77" s="46"/>
      <c r="C77" s="46"/>
      <c r="D77" s="49"/>
      <c r="E77" s="49"/>
      <c r="F77" s="49"/>
      <c r="G77" s="49"/>
      <c r="H77" s="49"/>
      <c r="I77" s="49"/>
      <c r="J77" s="49"/>
      <c r="K77" s="443"/>
      <c r="L77" s="46"/>
      <c r="M77" s="46"/>
      <c r="N77" s="46"/>
      <c r="O77" s="46"/>
      <c r="P77" s="231"/>
      <c r="Q77" s="46"/>
      <c r="R77" s="49"/>
      <c r="S77" s="49"/>
      <c r="T77" s="46"/>
      <c r="U77" s="46"/>
      <c r="V77" s="49"/>
      <c r="W77" s="49"/>
      <c r="X77" s="49"/>
      <c r="Y77" s="49"/>
      <c r="Z77" s="49"/>
      <c r="AA77" s="49"/>
      <c r="AB77" s="49"/>
      <c r="AC77" s="37"/>
      <c r="AD77" s="37"/>
      <c r="AE77" s="37"/>
      <c r="AF77" s="37"/>
      <c r="AG77" s="37"/>
    </row>
    <row r="78">
      <c r="A78" s="46"/>
      <c r="B78" s="46"/>
      <c r="C78" s="46"/>
      <c r="D78" s="49"/>
      <c r="E78" s="49"/>
      <c r="F78" s="49"/>
      <c r="G78" s="49"/>
      <c r="H78" s="49"/>
      <c r="I78" s="49"/>
      <c r="J78" s="49"/>
      <c r="K78" s="443"/>
      <c r="L78" s="46"/>
      <c r="M78" s="46"/>
      <c r="N78" s="46"/>
      <c r="O78" s="46"/>
      <c r="P78" s="231"/>
      <c r="Q78" s="46"/>
      <c r="R78" s="49"/>
      <c r="S78" s="49"/>
      <c r="T78" s="46"/>
      <c r="U78" s="46"/>
      <c r="V78" s="49"/>
      <c r="W78" s="49"/>
      <c r="X78" s="49"/>
      <c r="Y78" s="49"/>
      <c r="Z78" s="49"/>
      <c r="AA78" s="49"/>
      <c r="AB78" s="49"/>
      <c r="AC78" s="37"/>
      <c r="AD78" s="37"/>
      <c r="AE78" s="37"/>
      <c r="AF78" s="37"/>
      <c r="AG78" s="37"/>
    </row>
    <row r="79">
      <c r="A79" s="46"/>
      <c r="B79" s="242"/>
      <c r="C79" s="46"/>
      <c r="D79" s="49"/>
      <c r="E79" s="49"/>
      <c r="F79" s="49"/>
      <c r="G79" s="49"/>
      <c r="H79" s="49"/>
      <c r="I79" s="49"/>
      <c r="J79" s="49"/>
      <c r="K79" s="443"/>
      <c r="L79" s="46"/>
      <c r="M79" s="46"/>
      <c r="N79" s="46"/>
      <c r="O79" s="46"/>
      <c r="P79" s="231"/>
      <c r="Q79" s="46"/>
      <c r="R79" s="49"/>
      <c r="S79" s="49"/>
      <c r="T79" s="46"/>
      <c r="U79" s="46"/>
      <c r="V79" s="49"/>
      <c r="W79" s="49"/>
      <c r="X79" s="49"/>
      <c r="Y79" s="49"/>
      <c r="Z79" s="49"/>
      <c r="AA79" s="49"/>
      <c r="AB79" s="49"/>
      <c r="AC79" s="37"/>
      <c r="AD79" s="37"/>
      <c r="AE79" s="37"/>
      <c r="AF79" s="37"/>
      <c r="AG79" s="37"/>
    </row>
    <row r="80">
      <c r="A80" s="46"/>
      <c r="B80" s="46"/>
      <c r="C80" s="46"/>
      <c r="D80" s="49"/>
      <c r="E80" s="49"/>
      <c r="F80" s="49"/>
      <c r="G80" s="49"/>
      <c r="H80" s="49"/>
      <c r="I80" s="49"/>
      <c r="J80" s="49"/>
      <c r="K80" s="443"/>
      <c r="L80" s="46"/>
      <c r="M80" s="46"/>
      <c r="N80" s="46"/>
      <c r="O80" s="46"/>
      <c r="P80" s="231"/>
      <c r="Q80" s="46"/>
      <c r="R80" s="49"/>
      <c r="S80" s="49"/>
      <c r="T80" s="46"/>
      <c r="U80" s="46"/>
      <c r="V80" s="49"/>
      <c r="W80" s="49"/>
      <c r="X80" s="49"/>
      <c r="Y80" s="49"/>
      <c r="Z80" s="49"/>
      <c r="AA80" s="49"/>
      <c r="AB80" s="49"/>
      <c r="AC80" s="37"/>
      <c r="AD80" s="37"/>
      <c r="AE80" s="37"/>
      <c r="AF80" s="37"/>
      <c r="AG80" s="37"/>
    </row>
    <row r="81">
      <c r="A81" s="46"/>
      <c r="B81" s="46"/>
      <c r="C81" s="46"/>
      <c r="D81" s="49"/>
      <c r="E81" s="49"/>
      <c r="F81" s="49"/>
      <c r="G81" s="49"/>
      <c r="H81" s="49"/>
      <c r="I81" s="49"/>
      <c r="J81" s="49"/>
      <c r="K81" s="443"/>
      <c r="L81" s="46"/>
      <c r="M81" s="46"/>
      <c r="N81" s="46"/>
      <c r="O81" s="46"/>
      <c r="P81" s="231"/>
      <c r="Q81" s="46"/>
      <c r="R81" s="49"/>
      <c r="S81" s="49"/>
      <c r="T81" s="46"/>
      <c r="U81" s="46"/>
      <c r="V81" s="49"/>
      <c r="W81" s="49"/>
      <c r="X81" s="49"/>
      <c r="Y81" s="49"/>
      <c r="Z81" s="49"/>
      <c r="AA81" s="49"/>
      <c r="AB81" s="49"/>
      <c r="AC81" s="37"/>
      <c r="AD81" s="37"/>
      <c r="AE81" s="37"/>
      <c r="AF81" s="37"/>
      <c r="AG81" s="37"/>
    </row>
    <row r="82">
      <c r="A82" s="46"/>
      <c r="B82" s="46"/>
      <c r="C82" s="46"/>
      <c r="D82" s="49"/>
      <c r="E82" s="49"/>
      <c r="F82" s="49"/>
      <c r="G82" s="49"/>
      <c r="H82" s="49"/>
      <c r="I82" s="49"/>
      <c r="J82" s="49"/>
      <c r="K82" s="443"/>
      <c r="L82" s="46"/>
      <c r="M82" s="46"/>
      <c r="N82" s="46"/>
      <c r="O82" s="46"/>
      <c r="P82" s="231"/>
      <c r="Q82" s="46"/>
      <c r="R82" s="49"/>
      <c r="S82" s="49"/>
      <c r="T82" s="46"/>
      <c r="U82" s="46"/>
      <c r="V82" s="49"/>
      <c r="W82" s="49"/>
      <c r="X82" s="49"/>
      <c r="Y82" s="49"/>
      <c r="Z82" s="49"/>
      <c r="AA82" s="49"/>
      <c r="AB82" s="49"/>
      <c r="AC82" s="37"/>
      <c r="AD82" s="37"/>
      <c r="AE82" s="37"/>
      <c r="AF82" s="37"/>
      <c r="AG82" s="37"/>
    </row>
    <row r="83">
      <c r="A83" s="46"/>
      <c r="B83" s="46"/>
      <c r="C83" s="46"/>
      <c r="D83" s="49"/>
      <c r="E83" s="49"/>
      <c r="F83" s="49"/>
      <c r="G83" s="49"/>
      <c r="H83" s="49"/>
      <c r="I83" s="49"/>
      <c r="J83" s="49"/>
      <c r="K83" s="443"/>
      <c r="L83" s="46"/>
      <c r="M83" s="46"/>
      <c r="N83" s="46"/>
      <c r="O83" s="46"/>
      <c r="P83" s="231"/>
      <c r="Q83" s="46"/>
      <c r="R83" s="49"/>
      <c r="S83" s="49"/>
      <c r="T83" s="46"/>
      <c r="U83" s="46"/>
      <c r="V83" s="49"/>
      <c r="W83" s="49"/>
      <c r="X83" s="49"/>
      <c r="Y83" s="49"/>
      <c r="Z83" s="49"/>
      <c r="AA83" s="49"/>
      <c r="AB83" s="49"/>
      <c r="AC83" s="37"/>
      <c r="AD83" s="37"/>
      <c r="AE83" s="37"/>
      <c r="AF83" s="37"/>
      <c r="AG83" s="37"/>
    </row>
    <row r="84">
      <c r="A84" s="46"/>
      <c r="B84" s="46"/>
      <c r="C84" s="46"/>
      <c r="D84" s="49"/>
      <c r="E84" s="49"/>
      <c r="F84" s="49"/>
      <c r="G84" s="49"/>
      <c r="H84" s="49"/>
      <c r="I84" s="49"/>
      <c r="J84" s="49"/>
      <c r="K84" s="443"/>
      <c r="L84" s="46"/>
      <c r="M84" s="46"/>
      <c r="N84" s="46"/>
      <c r="O84" s="46"/>
      <c r="P84" s="231"/>
      <c r="Q84" s="46"/>
      <c r="R84" s="49"/>
      <c r="S84" s="49"/>
      <c r="T84" s="46"/>
      <c r="U84" s="46"/>
      <c r="V84" s="49"/>
      <c r="W84" s="49"/>
      <c r="X84" s="49"/>
      <c r="Y84" s="49"/>
      <c r="Z84" s="49"/>
      <c r="AA84" s="49"/>
      <c r="AB84" s="49"/>
      <c r="AC84" s="37"/>
      <c r="AD84" s="37"/>
      <c r="AE84" s="37"/>
      <c r="AF84" s="37"/>
      <c r="AG84" s="37"/>
    </row>
    <row r="85">
      <c r="A85" s="46"/>
      <c r="B85" s="46"/>
      <c r="C85" s="46"/>
      <c r="D85" s="49"/>
      <c r="E85" s="49"/>
      <c r="F85" s="49"/>
      <c r="G85" s="49"/>
      <c r="H85" s="49"/>
      <c r="I85" s="49"/>
      <c r="J85" s="49"/>
      <c r="K85" s="443"/>
      <c r="L85" s="46"/>
      <c r="M85" s="46"/>
      <c r="N85" s="46"/>
      <c r="O85" s="46"/>
      <c r="P85" s="231"/>
      <c r="Q85" s="46"/>
      <c r="R85" s="49"/>
      <c r="S85" s="49"/>
      <c r="T85" s="46"/>
      <c r="U85" s="46"/>
      <c r="V85" s="49"/>
      <c r="W85" s="49"/>
      <c r="X85" s="49"/>
      <c r="Y85" s="49"/>
      <c r="Z85" s="49"/>
      <c r="AA85" s="49"/>
      <c r="AB85" s="49"/>
      <c r="AC85" s="37"/>
      <c r="AD85" s="37"/>
      <c r="AE85" s="37"/>
      <c r="AF85" s="37"/>
      <c r="AG85" s="37"/>
    </row>
    <row r="86">
      <c r="A86" s="46"/>
      <c r="B86" s="46"/>
      <c r="C86" s="46"/>
      <c r="D86" s="49"/>
      <c r="E86" s="49"/>
      <c r="F86" s="49"/>
      <c r="G86" s="49"/>
      <c r="H86" s="49"/>
      <c r="I86" s="49"/>
      <c r="J86" s="49"/>
      <c r="K86" s="443"/>
      <c r="L86" s="46"/>
      <c r="M86" s="46"/>
      <c r="N86" s="46"/>
      <c r="O86" s="46"/>
      <c r="P86" s="231"/>
      <c r="Q86" s="46"/>
      <c r="R86" s="49"/>
      <c r="S86" s="49"/>
      <c r="T86" s="46"/>
      <c r="U86" s="46"/>
      <c r="V86" s="49"/>
      <c r="W86" s="49"/>
      <c r="X86" s="49"/>
      <c r="Y86" s="49"/>
      <c r="Z86" s="49"/>
      <c r="AA86" s="49"/>
      <c r="AB86" s="49"/>
      <c r="AC86" s="37"/>
      <c r="AD86" s="37"/>
      <c r="AE86" s="37"/>
      <c r="AF86" s="37"/>
      <c r="AG86" s="37"/>
    </row>
    <row r="87">
      <c r="A87" s="46"/>
      <c r="B87" s="46"/>
      <c r="C87" s="46"/>
      <c r="D87" s="49"/>
      <c r="E87" s="49"/>
      <c r="F87" s="49"/>
      <c r="G87" s="49"/>
      <c r="H87" s="49"/>
      <c r="I87" s="49"/>
      <c r="J87" s="49"/>
      <c r="K87" s="443"/>
      <c r="L87" s="46"/>
      <c r="M87" s="46"/>
      <c r="N87" s="46"/>
      <c r="O87" s="46"/>
      <c r="P87" s="231"/>
      <c r="Q87" s="46"/>
      <c r="R87" s="49"/>
      <c r="S87" s="49"/>
      <c r="T87" s="46"/>
      <c r="U87" s="46"/>
      <c r="V87" s="49"/>
      <c r="W87" s="49"/>
      <c r="X87" s="49"/>
      <c r="Y87" s="49"/>
      <c r="Z87" s="49"/>
      <c r="AA87" s="49"/>
      <c r="AB87" s="49"/>
      <c r="AC87" s="37"/>
      <c r="AD87" s="37"/>
      <c r="AE87" s="37"/>
      <c r="AF87" s="37"/>
      <c r="AG87" s="37"/>
    </row>
    <row r="88">
      <c r="A88" s="46"/>
      <c r="B88" s="46"/>
      <c r="C88" s="46"/>
      <c r="D88" s="49"/>
      <c r="E88" s="49"/>
      <c r="F88" s="49"/>
      <c r="G88" s="49"/>
      <c r="H88" s="49"/>
      <c r="I88" s="49"/>
      <c r="J88" s="49"/>
      <c r="K88" s="443"/>
      <c r="L88" s="46"/>
      <c r="M88" s="46"/>
      <c r="N88" s="46"/>
      <c r="O88" s="46"/>
      <c r="P88" s="231"/>
      <c r="Q88" s="46"/>
      <c r="R88" s="49"/>
      <c r="S88" s="49"/>
      <c r="T88" s="46"/>
      <c r="U88" s="46"/>
      <c r="V88" s="49"/>
      <c r="W88" s="49"/>
      <c r="X88" s="49"/>
      <c r="Y88" s="49"/>
      <c r="Z88" s="49"/>
      <c r="AA88" s="49"/>
      <c r="AB88" s="49"/>
      <c r="AC88" s="37"/>
      <c r="AD88" s="37"/>
      <c r="AE88" s="37"/>
      <c r="AF88" s="37"/>
      <c r="AG88" s="37"/>
    </row>
    <row r="89">
      <c r="A89" s="46"/>
      <c r="B89" s="242"/>
      <c r="C89" s="46"/>
      <c r="D89" s="49"/>
      <c r="E89" s="49"/>
      <c r="F89" s="49"/>
      <c r="G89" s="49"/>
      <c r="H89" s="49"/>
      <c r="I89" s="49"/>
      <c r="J89" s="49"/>
      <c r="K89" s="443"/>
      <c r="L89" s="46"/>
      <c r="M89" s="46"/>
      <c r="N89" s="46"/>
      <c r="O89" s="46"/>
      <c r="P89" s="231"/>
      <c r="Q89" s="46"/>
      <c r="R89" s="49"/>
      <c r="S89" s="49"/>
      <c r="T89" s="46"/>
      <c r="U89" s="46"/>
      <c r="V89" s="49"/>
      <c r="W89" s="49"/>
      <c r="X89" s="49"/>
      <c r="Y89" s="49"/>
      <c r="Z89" s="49"/>
      <c r="AA89" s="49"/>
      <c r="AB89" s="49"/>
      <c r="AC89" s="37"/>
      <c r="AD89" s="37"/>
      <c r="AE89" s="37"/>
      <c r="AF89" s="37"/>
      <c r="AG89" s="37"/>
    </row>
    <row r="90">
      <c r="A90" s="46"/>
      <c r="B90" s="242"/>
      <c r="C90" s="46"/>
      <c r="D90" s="49"/>
      <c r="E90" s="49"/>
      <c r="F90" s="49"/>
      <c r="G90" s="49"/>
      <c r="H90" s="49"/>
      <c r="I90" s="49"/>
      <c r="J90" s="49"/>
      <c r="K90" s="443"/>
      <c r="L90" s="46"/>
      <c r="M90" s="46"/>
      <c r="N90" s="46"/>
      <c r="O90" s="46"/>
      <c r="P90" s="231"/>
      <c r="Q90" s="46"/>
      <c r="R90" s="49"/>
      <c r="S90" s="49"/>
      <c r="T90" s="46"/>
      <c r="U90" s="46"/>
      <c r="V90" s="49"/>
      <c r="W90" s="49"/>
      <c r="X90" s="49"/>
      <c r="Y90" s="49"/>
      <c r="Z90" s="49"/>
      <c r="AA90" s="49"/>
      <c r="AB90" s="49"/>
      <c r="AC90" s="37"/>
      <c r="AD90" s="37"/>
      <c r="AE90" s="37"/>
      <c r="AF90" s="37"/>
      <c r="AG90" s="37"/>
    </row>
    <row r="91">
      <c r="A91" s="46"/>
      <c r="B91" s="242"/>
      <c r="C91" s="46"/>
      <c r="D91" s="49"/>
      <c r="E91" s="49"/>
      <c r="F91" s="49"/>
      <c r="G91" s="49"/>
      <c r="H91" s="49"/>
      <c r="I91" s="49"/>
      <c r="J91" s="49"/>
      <c r="K91" s="443"/>
      <c r="L91" s="46"/>
      <c r="M91" s="46"/>
      <c r="N91" s="46"/>
      <c r="O91" s="46"/>
      <c r="P91" s="231"/>
      <c r="Q91" s="46"/>
      <c r="R91" s="49"/>
      <c r="S91" s="49"/>
      <c r="T91" s="46"/>
      <c r="U91" s="46"/>
      <c r="V91" s="49"/>
      <c r="W91" s="49"/>
      <c r="X91" s="49"/>
      <c r="Y91" s="49"/>
      <c r="Z91" s="49"/>
      <c r="AA91" s="49"/>
      <c r="AB91" s="49"/>
      <c r="AC91" s="37"/>
      <c r="AD91" s="37"/>
      <c r="AE91" s="37"/>
      <c r="AF91" s="37"/>
      <c r="AG91" s="37"/>
    </row>
    <row r="92">
      <c r="A92" s="46"/>
      <c r="B92" s="46"/>
      <c r="C92" s="46"/>
      <c r="D92" s="49"/>
      <c r="E92" s="49"/>
      <c r="F92" s="49"/>
      <c r="G92" s="49"/>
      <c r="H92" s="49"/>
      <c r="I92" s="49"/>
      <c r="J92" s="49"/>
      <c r="K92" s="443"/>
      <c r="L92" s="46"/>
      <c r="M92" s="46"/>
      <c r="N92" s="46"/>
      <c r="O92" s="46"/>
      <c r="P92" s="231"/>
      <c r="Q92" s="46"/>
      <c r="R92" s="49"/>
      <c r="S92" s="49"/>
      <c r="T92" s="46"/>
      <c r="U92" s="46"/>
      <c r="V92" s="49"/>
      <c r="W92" s="49"/>
      <c r="X92" s="49"/>
      <c r="Y92" s="49"/>
      <c r="Z92" s="49"/>
      <c r="AA92" s="49"/>
      <c r="AB92" s="49"/>
      <c r="AC92" s="37"/>
      <c r="AD92" s="37"/>
      <c r="AE92" s="37"/>
      <c r="AF92" s="37"/>
      <c r="AG92" s="37"/>
    </row>
    <row r="93">
      <c r="A93" s="46"/>
      <c r="B93" s="242"/>
      <c r="C93" s="46"/>
      <c r="D93" s="49"/>
      <c r="E93" s="49"/>
      <c r="F93" s="49"/>
      <c r="G93" s="49"/>
      <c r="H93" s="49"/>
      <c r="I93" s="49"/>
      <c r="J93" s="49"/>
      <c r="K93" s="443"/>
      <c r="L93" s="46"/>
      <c r="M93" s="46"/>
      <c r="N93" s="46"/>
      <c r="O93" s="46"/>
      <c r="P93" s="231"/>
      <c r="Q93" s="46"/>
      <c r="R93" s="49"/>
      <c r="S93" s="49"/>
      <c r="T93" s="46"/>
      <c r="U93" s="46"/>
      <c r="V93" s="49"/>
      <c r="W93" s="49"/>
      <c r="X93" s="49"/>
      <c r="Y93" s="49"/>
      <c r="Z93" s="49"/>
      <c r="AA93" s="49"/>
      <c r="AB93" s="49"/>
      <c r="AC93" s="37"/>
      <c r="AD93" s="37"/>
      <c r="AE93" s="37"/>
      <c r="AF93" s="37"/>
      <c r="AG93" s="37"/>
    </row>
    <row r="94">
      <c r="A94" s="46"/>
      <c r="B94" s="242"/>
      <c r="C94" s="46"/>
      <c r="D94" s="49"/>
      <c r="E94" s="49"/>
      <c r="F94" s="49"/>
      <c r="G94" s="49"/>
      <c r="H94" s="49"/>
      <c r="I94" s="49"/>
      <c r="J94" s="49"/>
      <c r="K94" s="443"/>
      <c r="L94" s="46"/>
      <c r="M94" s="46"/>
      <c r="N94" s="46"/>
      <c r="O94" s="46"/>
      <c r="P94" s="231"/>
      <c r="Q94" s="46"/>
      <c r="R94" s="49"/>
      <c r="S94" s="49"/>
      <c r="T94" s="46"/>
      <c r="U94" s="46"/>
      <c r="V94" s="49"/>
      <c r="W94" s="49"/>
      <c r="X94" s="49"/>
      <c r="Y94" s="49"/>
      <c r="Z94" s="49"/>
      <c r="AA94" s="49"/>
      <c r="AB94" s="49"/>
      <c r="AC94" s="37"/>
      <c r="AD94" s="37"/>
      <c r="AE94" s="37"/>
      <c r="AF94" s="37"/>
      <c r="AG94" s="37"/>
    </row>
    <row r="95">
      <c r="A95" s="46"/>
      <c r="B95" s="242"/>
      <c r="C95" s="46"/>
      <c r="D95" s="49"/>
      <c r="E95" s="49"/>
      <c r="F95" s="49"/>
      <c r="G95" s="49"/>
      <c r="H95" s="49"/>
      <c r="I95" s="49"/>
      <c r="J95" s="49"/>
      <c r="K95" s="443"/>
      <c r="L95" s="46"/>
      <c r="M95" s="46"/>
      <c r="N95" s="46"/>
      <c r="O95" s="46"/>
      <c r="P95" s="231"/>
      <c r="Q95" s="46"/>
      <c r="R95" s="49"/>
      <c r="S95" s="49"/>
      <c r="T95" s="46"/>
      <c r="U95" s="46"/>
      <c r="V95" s="49"/>
      <c r="W95" s="49"/>
      <c r="X95" s="49"/>
      <c r="Y95" s="49"/>
      <c r="Z95" s="49"/>
      <c r="AA95" s="49"/>
      <c r="AB95" s="49"/>
      <c r="AC95" s="37"/>
      <c r="AD95" s="37"/>
      <c r="AE95" s="37"/>
      <c r="AF95" s="37"/>
      <c r="AG95" s="37"/>
    </row>
    <row r="96">
      <c r="A96" s="46"/>
      <c r="B96" s="242"/>
      <c r="C96" s="46"/>
      <c r="D96" s="49"/>
      <c r="E96" s="49"/>
      <c r="F96" s="49"/>
      <c r="G96" s="49"/>
      <c r="H96" s="49"/>
      <c r="I96" s="49"/>
      <c r="J96" s="49"/>
      <c r="K96" s="443"/>
      <c r="L96" s="46"/>
      <c r="M96" s="46"/>
      <c r="N96" s="46"/>
      <c r="O96" s="46"/>
      <c r="P96" s="231"/>
      <c r="Q96" s="46"/>
      <c r="R96" s="49"/>
      <c r="S96" s="49"/>
      <c r="T96" s="46"/>
      <c r="U96" s="46"/>
      <c r="V96" s="49"/>
      <c r="W96" s="49"/>
      <c r="X96" s="49"/>
      <c r="Y96" s="49"/>
      <c r="Z96" s="49"/>
      <c r="AA96" s="49"/>
      <c r="AB96" s="49"/>
      <c r="AC96" s="37"/>
      <c r="AD96" s="37"/>
      <c r="AE96" s="37"/>
      <c r="AF96" s="37"/>
      <c r="AG96" s="37"/>
    </row>
    <row r="97">
      <c r="A97" s="46"/>
      <c r="B97" s="242"/>
      <c r="C97" s="46"/>
      <c r="D97" s="49"/>
      <c r="E97" s="49"/>
      <c r="F97" s="49"/>
      <c r="G97" s="49"/>
      <c r="H97" s="49"/>
      <c r="I97" s="49"/>
      <c r="J97" s="49"/>
      <c r="K97" s="443"/>
      <c r="L97" s="46"/>
      <c r="M97" s="46"/>
      <c r="N97" s="46"/>
      <c r="O97" s="46"/>
      <c r="P97" s="231"/>
      <c r="Q97" s="46"/>
      <c r="R97" s="49"/>
      <c r="S97" s="49"/>
      <c r="T97" s="46"/>
      <c r="U97" s="46"/>
      <c r="V97" s="49"/>
      <c r="W97" s="49"/>
      <c r="X97" s="49"/>
      <c r="Y97" s="49"/>
      <c r="Z97" s="49"/>
      <c r="AA97" s="49"/>
      <c r="AB97" s="49"/>
      <c r="AC97" s="37"/>
      <c r="AD97" s="37"/>
      <c r="AE97" s="37"/>
      <c r="AF97" s="37"/>
      <c r="AG97" s="37"/>
    </row>
    <row r="98">
      <c r="A98" s="46"/>
      <c r="B98" s="242"/>
      <c r="C98" s="46"/>
      <c r="D98" s="49"/>
      <c r="E98" s="49"/>
      <c r="F98" s="49"/>
      <c r="G98" s="49"/>
      <c r="H98" s="49"/>
      <c r="I98" s="49"/>
      <c r="J98" s="49"/>
      <c r="K98" s="443"/>
      <c r="L98" s="46"/>
      <c r="M98" s="46"/>
      <c r="N98" s="46"/>
      <c r="O98" s="46"/>
      <c r="P98" s="231"/>
      <c r="Q98" s="46"/>
      <c r="R98" s="49"/>
      <c r="S98" s="49"/>
      <c r="T98" s="46"/>
      <c r="U98" s="46"/>
      <c r="V98" s="49"/>
      <c r="W98" s="49"/>
      <c r="X98" s="49"/>
      <c r="Y98" s="49"/>
      <c r="Z98" s="49"/>
      <c r="AA98" s="49"/>
      <c r="AB98" s="49"/>
      <c r="AC98" s="37"/>
      <c r="AD98" s="37"/>
      <c r="AE98" s="37"/>
      <c r="AF98" s="37"/>
      <c r="AG98" s="37"/>
    </row>
    <row r="99">
      <c r="A99" s="46"/>
      <c r="B99" s="46"/>
      <c r="C99" s="46"/>
      <c r="D99" s="49"/>
      <c r="E99" s="49"/>
      <c r="F99" s="49"/>
      <c r="G99" s="49"/>
      <c r="H99" s="49"/>
      <c r="I99" s="49"/>
      <c r="J99" s="49"/>
      <c r="K99" s="443"/>
      <c r="L99" s="46"/>
      <c r="M99" s="46"/>
      <c r="N99" s="46"/>
      <c r="O99" s="46"/>
      <c r="P99" s="231"/>
      <c r="Q99" s="46"/>
      <c r="R99" s="49"/>
      <c r="S99" s="49"/>
      <c r="T99" s="46"/>
      <c r="U99" s="46"/>
      <c r="V99" s="49"/>
      <c r="W99" s="49"/>
      <c r="X99" s="49"/>
      <c r="Y99" s="49"/>
      <c r="Z99" s="49"/>
      <c r="AA99" s="49"/>
      <c r="AB99" s="49"/>
      <c r="AC99" s="37"/>
      <c r="AD99" s="37"/>
      <c r="AE99" s="37"/>
      <c r="AF99" s="37"/>
      <c r="AG99" s="37"/>
    </row>
    <row r="100">
      <c r="A100" s="46"/>
      <c r="B100" s="46"/>
      <c r="C100" s="46"/>
      <c r="D100" s="49"/>
      <c r="E100" s="49"/>
      <c r="F100" s="49"/>
      <c r="G100" s="49"/>
      <c r="H100" s="49"/>
      <c r="I100" s="49"/>
      <c r="J100" s="49"/>
      <c r="K100" s="443"/>
      <c r="L100" s="46"/>
      <c r="M100" s="46"/>
      <c r="N100" s="46"/>
      <c r="O100" s="46"/>
      <c r="P100" s="231"/>
      <c r="Q100" s="46"/>
      <c r="R100" s="49"/>
      <c r="S100" s="49"/>
      <c r="T100" s="46"/>
      <c r="U100" s="46"/>
      <c r="V100" s="49"/>
      <c r="W100" s="49"/>
      <c r="X100" s="49"/>
      <c r="Y100" s="49"/>
      <c r="Z100" s="49"/>
      <c r="AA100" s="49"/>
      <c r="AB100" s="49"/>
      <c r="AC100" s="37"/>
      <c r="AD100" s="37"/>
      <c r="AE100" s="37"/>
      <c r="AF100" s="37"/>
      <c r="AG100" s="37"/>
    </row>
    <row r="101">
      <c r="A101" s="46"/>
      <c r="B101" s="242"/>
      <c r="C101" s="46"/>
      <c r="D101" s="49"/>
      <c r="E101" s="49"/>
      <c r="F101" s="49"/>
      <c r="G101" s="49"/>
      <c r="H101" s="49"/>
      <c r="I101" s="49"/>
      <c r="J101" s="49"/>
      <c r="K101" s="443"/>
      <c r="L101" s="46"/>
      <c r="M101" s="46"/>
      <c r="N101" s="46"/>
      <c r="O101" s="46"/>
      <c r="P101" s="231"/>
      <c r="Q101" s="46"/>
      <c r="R101" s="49"/>
      <c r="S101" s="49"/>
      <c r="T101" s="46"/>
      <c r="U101" s="46"/>
      <c r="V101" s="49"/>
      <c r="W101" s="49"/>
      <c r="X101" s="49"/>
      <c r="Y101" s="49"/>
      <c r="Z101" s="49"/>
      <c r="AA101" s="49"/>
      <c r="AB101" s="49"/>
      <c r="AC101" s="37"/>
      <c r="AD101" s="37"/>
      <c r="AE101" s="37"/>
      <c r="AF101" s="37"/>
      <c r="AG101" s="37"/>
    </row>
    <row r="102">
      <c r="A102" s="46"/>
      <c r="B102" s="242"/>
      <c r="C102" s="46"/>
      <c r="D102" s="49"/>
      <c r="E102" s="49"/>
      <c r="F102" s="49"/>
      <c r="G102" s="49"/>
      <c r="H102" s="49"/>
      <c r="I102" s="49"/>
      <c r="J102" s="49"/>
      <c r="K102" s="443"/>
      <c r="L102" s="46"/>
      <c r="M102" s="46"/>
      <c r="N102" s="46"/>
      <c r="O102" s="46"/>
      <c r="P102" s="231"/>
      <c r="Q102" s="46"/>
      <c r="R102" s="49"/>
      <c r="S102" s="49"/>
      <c r="T102" s="46"/>
      <c r="U102" s="46"/>
      <c r="V102" s="49"/>
      <c r="W102" s="49"/>
      <c r="X102" s="49"/>
      <c r="Y102" s="49"/>
      <c r="Z102" s="49"/>
      <c r="AA102" s="49"/>
      <c r="AB102" s="49"/>
      <c r="AC102" s="37"/>
      <c r="AD102" s="37"/>
      <c r="AE102" s="37"/>
      <c r="AF102" s="37"/>
      <c r="AG102" s="37"/>
    </row>
    <row r="103">
      <c r="A103" s="46"/>
      <c r="B103" s="46"/>
      <c r="C103" s="46"/>
      <c r="D103" s="49"/>
      <c r="E103" s="49"/>
      <c r="F103" s="49"/>
      <c r="G103" s="49"/>
      <c r="H103" s="49"/>
      <c r="I103" s="49"/>
      <c r="J103" s="49"/>
      <c r="K103" s="443"/>
      <c r="L103" s="46"/>
      <c r="M103" s="46"/>
      <c r="N103" s="46"/>
      <c r="O103" s="46"/>
      <c r="P103" s="231"/>
      <c r="Q103" s="46"/>
      <c r="R103" s="49"/>
      <c r="S103" s="49"/>
      <c r="T103" s="46"/>
      <c r="U103" s="46"/>
      <c r="V103" s="49"/>
      <c r="W103" s="49"/>
      <c r="X103" s="49"/>
      <c r="Y103" s="49"/>
      <c r="Z103" s="49"/>
      <c r="AA103" s="49"/>
      <c r="AB103" s="49"/>
      <c r="AC103" s="37"/>
      <c r="AD103" s="37"/>
      <c r="AE103" s="37"/>
      <c r="AF103" s="37"/>
      <c r="AG103" s="37"/>
    </row>
    <row r="104">
      <c r="A104" s="46"/>
      <c r="B104" s="242"/>
      <c r="C104" s="46"/>
      <c r="D104" s="49"/>
      <c r="E104" s="49"/>
      <c r="F104" s="49"/>
      <c r="G104" s="49"/>
      <c r="H104" s="49"/>
      <c r="I104" s="49"/>
      <c r="J104" s="49"/>
      <c r="K104" s="443"/>
      <c r="L104" s="46"/>
      <c r="M104" s="46"/>
      <c r="N104" s="46"/>
      <c r="O104" s="46"/>
      <c r="P104" s="231"/>
      <c r="Q104" s="46"/>
      <c r="R104" s="49"/>
      <c r="S104" s="49"/>
      <c r="T104" s="46"/>
      <c r="U104" s="46"/>
      <c r="V104" s="49"/>
      <c r="W104" s="49"/>
      <c r="X104" s="49"/>
      <c r="Y104" s="49"/>
      <c r="Z104" s="49"/>
      <c r="AA104" s="49"/>
      <c r="AB104" s="49"/>
      <c r="AC104" s="37"/>
      <c r="AD104" s="37"/>
      <c r="AE104" s="37"/>
      <c r="AF104" s="37"/>
      <c r="AG104" s="37"/>
    </row>
    <row r="105">
      <c r="A105" s="46"/>
      <c r="B105" s="242"/>
      <c r="C105" s="46"/>
      <c r="D105" s="49"/>
      <c r="E105" s="49"/>
      <c r="F105" s="49"/>
      <c r="G105" s="49"/>
      <c r="H105" s="49"/>
      <c r="I105" s="49"/>
      <c r="J105" s="49"/>
      <c r="K105" s="443"/>
      <c r="L105" s="46"/>
      <c r="M105" s="46"/>
      <c r="N105" s="46"/>
      <c r="O105" s="46"/>
      <c r="P105" s="231"/>
      <c r="Q105" s="46"/>
      <c r="R105" s="49"/>
      <c r="S105" s="49"/>
      <c r="T105" s="46"/>
      <c r="U105" s="46"/>
      <c r="V105" s="49"/>
      <c r="W105" s="49"/>
      <c r="X105" s="49"/>
      <c r="Y105" s="49"/>
      <c r="Z105" s="49"/>
      <c r="AA105" s="49"/>
      <c r="AB105" s="49"/>
      <c r="AC105" s="37"/>
      <c r="AD105" s="37"/>
      <c r="AE105" s="37"/>
      <c r="AF105" s="37"/>
      <c r="AG105" s="37"/>
    </row>
    <row r="106">
      <c r="A106" s="46"/>
      <c r="B106" s="242"/>
      <c r="C106" s="46"/>
      <c r="D106" s="49"/>
      <c r="E106" s="49"/>
      <c r="F106" s="49"/>
      <c r="G106" s="49"/>
      <c r="H106" s="49"/>
      <c r="I106" s="49"/>
      <c r="J106" s="49"/>
      <c r="K106" s="443"/>
      <c r="L106" s="46"/>
      <c r="M106" s="46"/>
      <c r="N106" s="46"/>
      <c r="O106" s="46"/>
      <c r="P106" s="231"/>
      <c r="Q106" s="46"/>
      <c r="R106" s="49"/>
      <c r="S106" s="49"/>
      <c r="T106" s="46"/>
      <c r="U106" s="46"/>
      <c r="V106" s="49"/>
      <c r="W106" s="49"/>
      <c r="X106" s="49"/>
      <c r="Y106" s="49"/>
      <c r="Z106" s="49"/>
      <c r="AA106" s="49"/>
      <c r="AB106" s="49"/>
      <c r="AC106" s="37"/>
      <c r="AD106" s="37"/>
      <c r="AE106" s="37"/>
      <c r="AF106" s="37"/>
      <c r="AG106" s="37"/>
    </row>
    <row r="107">
      <c r="A107" s="46"/>
      <c r="B107" s="242"/>
      <c r="C107" s="46"/>
      <c r="D107" s="49"/>
      <c r="E107" s="49"/>
      <c r="F107" s="49"/>
      <c r="G107" s="49"/>
      <c r="H107" s="49"/>
      <c r="I107" s="49"/>
      <c r="J107" s="49"/>
      <c r="K107" s="443"/>
      <c r="L107" s="46"/>
      <c r="M107" s="46"/>
      <c r="N107" s="46"/>
      <c r="O107" s="46"/>
      <c r="P107" s="231"/>
      <c r="Q107" s="46"/>
      <c r="R107" s="49"/>
      <c r="S107" s="49"/>
      <c r="T107" s="46"/>
      <c r="U107" s="46"/>
      <c r="V107" s="49"/>
      <c r="W107" s="49"/>
      <c r="X107" s="49"/>
      <c r="Y107" s="49"/>
      <c r="Z107" s="49"/>
      <c r="AA107" s="49"/>
      <c r="AB107" s="49"/>
      <c r="AC107" s="37"/>
      <c r="AD107" s="37"/>
      <c r="AE107" s="37"/>
      <c r="AF107" s="37"/>
      <c r="AG107" s="37"/>
    </row>
    <row r="108">
      <c r="A108" s="46"/>
      <c r="B108" s="242"/>
      <c r="C108" s="46"/>
      <c r="D108" s="49"/>
      <c r="E108" s="49"/>
      <c r="F108" s="49"/>
      <c r="G108" s="49"/>
      <c r="H108" s="49"/>
      <c r="I108" s="49"/>
      <c r="J108" s="49"/>
      <c r="K108" s="443"/>
      <c r="L108" s="46"/>
      <c r="M108" s="46"/>
      <c r="N108" s="46"/>
      <c r="O108" s="46"/>
      <c r="P108" s="231"/>
      <c r="Q108" s="46"/>
      <c r="R108" s="49"/>
      <c r="S108" s="49"/>
      <c r="T108" s="46"/>
      <c r="U108" s="46"/>
      <c r="V108" s="49"/>
      <c r="W108" s="49"/>
      <c r="X108" s="49"/>
      <c r="Y108" s="49"/>
      <c r="Z108" s="49"/>
      <c r="AA108" s="49"/>
      <c r="AB108" s="49"/>
      <c r="AC108" s="37"/>
      <c r="AD108" s="37"/>
      <c r="AE108" s="37"/>
      <c r="AF108" s="37"/>
      <c r="AG108" s="37"/>
    </row>
    <row r="109">
      <c r="A109" s="46"/>
      <c r="B109" s="242"/>
      <c r="C109" s="46"/>
      <c r="D109" s="49"/>
      <c r="E109" s="49"/>
      <c r="F109" s="49"/>
      <c r="G109" s="49"/>
      <c r="H109" s="49"/>
      <c r="I109" s="49"/>
      <c r="J109" s="49"/>
      <c r="K109" s="443"/>
      <c r="L109" s="46"/>
      <c r="M109" s="46"/>
      <c r="N109" s="46"/>
      <c r="O109" s="46"/>
      <c r="P109" s="231"/>
      <c r="Q109" s="46"/>
      <c r="R109" s="49"/>
      <c r="S109" s="49"/>
      <c r="T109" s="46"/>
      <c r="U109" s="46"/>
      <c r="V109" s="49"/>
      <c r="W109" s="49"/>
      <c r="X109" s="49"/>
      <c r="Y109" s="49"/>
      <c r="Z109" s="49"/>
      <c r="AA109" s="49"/>
      <c r="AB109" s="49"/>
      <c r="AC109" s="37"/>
      <c r="AD109" s="37"/>
      <c r="AE109" s="37"/>
      <c r="AF109" s="37"/>
      <c r="AG109" s="37"/>
    </row>
    <row r="110">
      <c r="A110" s="46"/>
      <c r="B110" s="46"/>
      <c r="C110" s="46"/>
      <c r="D110" s="49"/>
      <c r="E110" s="49"/>
      <c r="F110" s="49"/>
      <c r="G110" s="49"/>
      <c r="H110" s="49"/>
      <c r="I110" s="49"/>
      <c r="J110" s="49"/>
      <c r="K110" s="443"/>
      <c r="L110" s="46"/>
      <c r="M110" s="46"/>
      <c r="N110" s="46"/>
      <c r="O110" s="46"/>
      <c r="P110" s="231"/>
      <c r="Q110" s="46"/>
      <c r="R110" s="49"/>
      <c r="S110" s="49"/>
      <c r="T110" s="46"/>
      <c r="U110" s="46"/>
      <c r="V110" s="49"/>
      <c r="W110" s="49"/>
      <c r="X110" s="49"/>
      <c r="Y110" s="49"/>
      <c r="Z110" s="49"/>
      <c r="AA110" s="49"/>
      <c r="AB110" s="49"/>
      <c r="AC110" s="37"/>
      <c r="AD110" s="37"/>
      <c r="AE110" s="37"/>
      <c r="AF110" s="37"/>
      <c r="AG110" s="37"/>
    </row>
    <row r="111">
      <c r="A111" s="46"/>
      <c r="B111" s="46"/>
      <c r="C111" s="46"/>
      <c r="D111" s="49"/>
      <c r="E111" s="49"/>
      <c r="F111" s="49"/>
      <c r="G111" s="49"/>
      <c r="H111" s="49"/>
      <c r="I111" s="49"/>
      <c r="J111" s="49"/>
      <c r="K111" s="443"/>
      <c r="L111" s="46"/>
      <c r="M111" s="46"/>
      <c r="N111" s="46"/>
      <c r="O111" s="46"/>
      <c r="P111" s="231"/>
      <c r="Q111" s="46"/>
      <c r="R111" s="49"/>
      <c r="S111" s="49"/>
      <c r="T111" s="46"/>
      <c r="U111" s="46"/>
      <c r="V111" s="49"/>
      <c r="W111" s="49"/>
      <c r="X111" s="49"/>
      <c r="Y111" s="49"/>
      <c r="Z111" s="49"/>
      <c r="AA111" s="49"/>
      <c r="AB111" s="49"/>
      <c r="AC111" s="37"/>
      <c r="AD111" s="37"/>
      <c r="AE111" s="37"/>
      <c r="AF111" s="37"/>
      <c r="AG111" s="37"/>
    </row>
    <row r="112">
      <c r="A112" s="46"/>
      <c r="B112" s="242"/>
      <c r="C112" s="46"/>
      <c r="D112" s="49"/>
      <c r="E112" s="49"/>
      <c r="F112" s="49"/>
      <c r="G112" s="49"/>
      <c r="H112" s="49"/>
      <c r="I112" s="49"/>
      <c r="J112" s="49"/>
      <c r="K112" s="443"/>
      <c r="L112" s="46"/>
      <c r="M112" s="46"/>
      <c r="N112" s="46"/>
      <c r="O112" s="46"/>
      <c r="P112" s="231"/>
      <c r="Q112" s="46"/>
      <c r="R112" s="49"/>
      <c r="S112" s="49"/>
      <c r="T112" s="46"/>
      <c r="U112" s="46"/>
      <c r="V112" s="49"/>
      <c r="W112" s="49"/>
      <c r="X112" s="49"/>
      <c r="Y112" s="49"/>
      <c r="Z112" s="49"/>
      <c r="AA112" s="49"/>
      <c r="AB112" s="49"/>
      <c r="AC112" s="37"/>
      <c r="AD112" s="37"/>
      <c r="AE112" s="37"/>
      <c r="AF112" s="37"/>
      <c r="AG112" s="37"/>
    </row>
    <row r="113">
      <c r="A113" s="46"/>
      <c r="B113" s="242"/>
      <c r="C113" s="46"/>
      <c r="D113" s="49"/>
      <c r="E113" s="49"/>
      <c r="F113" s="49"/>
      <c r="G113" s="49"/>
      <c r="H113" s="49"/>
      <c r="I113" s="49"/>
      <c r="J113" s="49"/>
      <c r="K113" s="443"/>
      <c r="L113" s="46"/>
      <c r="M113" s="46"/>
      <c r="N113" s="46"/>
      <c r="O113" s="46"/>
      <c r="P113" s="231"/>
      <c r="Q113" s="46"/>
      <c r="R113" s="49"/>
      <c r="S113" s="49"/>
      <c r="T113" s="46"/>
      <c r="U113" s="46"/>
      <c r="V113" s="49"/>
      <c r="W113" s="49"/>
      <c r="X113" s="49"/>
      <c r="Y113" s="49"/>
      <c r="Z113" s="49"/>
      <c r="AA113" s="49"/>
      <c r="AB113" s="49"/>
      <c r="AC113" s="37"/>
      <c r="AD113" s="37"/>
      <c r="AE113" s="37"/>
      <c r="AF113" s="37"/>
      <c r="AG113" s="37"/>
    </row>
    <row r="114">
      <c r="A114" s="46"/>
      <c r="B114" s="242"/>
      <c r="C114" s="46"/>
      <c r="D114" s="49"/>
      <c r="E114" s="49"/>
      <c r="F114" s="49"/>
      <c r="G114" s="49"/>
      <c r="H114" s="49"/>
      <c r="I114" s="49"/>
      <c r="J114" s="49"/>
      <c r="K114" s="443"/>
      <c r="L114" s="46"/>
      <c r="M114" s="46"/>
      <c r="N114" s="46"/>
      <c r="O114" s="46"/>
      <c r="P114" s="231"/>
      <c r="Q114" s="46"/>
      <c r="R114" s="49"/>
      <c r="S114" s="49"/>
      <c r="T114" s="46"/>
      <c r="U114" s="46"/>
      <c r="V114" s="49"/>
      <c r="W114" s="49"/>
      <c r="X114" s="49"/>
      <c r="Y114" s="49"/>
      <c r="Z114" s="49"/>
      <c r="AA114" s="49"/>
      <c r="AB114" s="49"/>
      <c r="AC114" s="37"/>
      <c r="AD114" s="37"/>
      <c r="AE114" s="37"/>
      <c r="AF114" s="37"/>
      <c r="AG114" s="37"/>
    </row>
    <row r="115">
      <c r="A115" s="46"/>
      <c r="B115" s="242"/>
      <c r="C115" s="46"/>
      <c r="D115" s="49"/>
      <c r="E115" s="49"/>
      <c r="F115" s="49"/>
      <c r="G115" s="49"/>
      <c r="H115" s="49"/>
      <c r="I115" s="49"/>
      <c r="J115" s="49"/>
      <c r="K115" s="443"/>
      <c r="L115" s="46"/>
      <c r="M115" s="46"/>
      <c r="N115" s="46"/>
      <c r="O115" s="46"/>
      <c r="P115" s="231"/>
      <c r="Q115" s="46"/>
      <c r="R115" s="49"/>
      <c r="S115" s="49"/>
      <c r="T115" s="46"/>
      <c r="U115" s="46"/>
      <c r="V115" s="49"/>
      <c r="W115" s="49"/>
      <c r="X115" s="49"/>
      <c r="Y115" s="49"/>
      <c r="Z115" s="49"/>
      <c r="AA115" s="49"/>
      <c r="AB115" s="49"/>
      <c r="AC115" s="37"/>
      <c r="AD115" s="37"/>
      <c r="AE115" s="37"/>
      <c r="AF115" s="37"/>
      <c r="AG115" s="37"/>
    </row>
    <row r="116">
      <c r="A116" s="46"/>
      <c r="B116" s="46"/>
      <c r="C116" s="46"/>
      <c r="D116" s="49"/>
      <c r="E116" s="49"/>
      <c r="F116" s="49"/>
      <c r="G116" s="49"/>
      <c r="H116" s="49"/>
      <c r="I116" s="49"/>
      <c r="J116" s="49"/>
      <c r="K116" s="443"/>
      <c r="L116" s="46"/>
      <c r="M116" s="46"/>
      <c r="N116" s="46"/>
      <c r="O116" s="46"/>
      <c r="P116" s="231"/>
      <c r="Q116" s="46"/>
      <c r="R116" s="49"/>
      <c r="S116" s="49"/>
      <c r="T116" s="46"/>
      <c r="U116" s="46"/>
      <c r="V116" s="49"/>
      <c r="W116" s="49"/>
      <c r="X116" s="49"/>
      <c r="Y116" s="49"/>
      <c r="Z116" s="49"/>
      <c r="AA116" s="49"/>
      <c r="AB116" s="49"/>
      <c r="AC116" s="37"/>
      <c r="AD116" s="37"/>
      <c r="AE116" s="37"/>
      <c r="AF116" s="37"/>
      <c r="AG116" s="37"/>
    </row>
    <row r="117">
      <c r="A117" s="46"/>
      <c r="B117" s="46"/>
      <c r="C117" s="46"/>
      <c r="D117" s="49"/>
      <c r="E117" s="49"/>
      <c r="F117" s="49"/>
      <c r="G117" s="49"/>
      <c r="H117" s="49"/>
      <c r="I117" s="49"/>
      <c r="J117" s="49"/>
      <c r="K117" s="443"/>
      <c r="L117" s="46"/>
      <c r="M117" s="46"/>
      <c r="N117" s="46"/>
      <c r="O117" s="46"/>
      <c r="P117" s="231"/>
      <c r="Q117" s="46"/>
      <c r="R117" s="49"/>
      <c r="S117" s="49"/>
      <c r="T117" s="46"/>
      <c r="U117" s="46"/>
      <c r="V117" s="49"/>
      <c r="W117" s="49"/>
      <c r="X117" s="49"/>
      <c r="Y117" s="49"/>
      <c r="Z117" s="49"/>
      <c r="AA117" s="49"/>
      <c r="AB117" s="49"/>
      <c r="AC117" s="37"/>
      <c r="AD117" s="37"/>
      <c r="AE117" s="37"/>
      <c r="AF117" s="37"/>
      <c r="AG117" s="37"/>
    </row>
    <row r="118">
      <c r="A118" s="46"/>
      <c r="B118" s="46"/>
      <c r="C118" s="46"/>
      <c r="D118" s="49"/>
      <c r="E118" s="49"/>
      <c r="F118" s="49"/>
      <c r="G118" s="49"/>
      <c r="H118" s="49"/>
      <c r="I118" s="49"/>
      <c r="J118" s="49"/>
      <c r="K118" s="443"/>
      <c r="L118" s="46"/>
      <c r="M118" s="46"/>
      <c r="N118" s="46"/>
      <c r="O118" s="46"/>
      <c r="P118" s="231"/>
      <c r="Q118" s="46"/>
      <c r="R118" s="49"/>
      <c r="S118" s="49"/>
      <c r="T118" s="46"/>
      <c r="U118" s="46"/>
      <c r="V118" s="49"/>
      <c r="W118" s="49"/>
      <c r="X118" s="49"/>
      <c r="Y118" s="49"/>
      <c r="Z118" s="49"/>
      <c r="AA118" s="49"/>
      <c r="AB118" s="49"/>
      <c r="AC118" s="37"/>
      <c r="AD118" s="37"/>
      <c r="AE118" s="37"/>
      <c r="AF118" s="37"/>
      <c r="AG118" s="37"/>
    </row>
    <row r="119">
      <c r="A119" s="46"/>
      <c r="B119" s="46"/>
      <c r="C119" s="46"/>
      <c r="D119" s="49"/>
      <c r="E119" s="49"/>
      <c r="F119" s="49"/>
      <c r="G119" s="49"/>
      <c r="H119" s="49"/>
      <c r="I119" s="49"/>
      <c r="J119" s="49"/>
      <c r="K119" s="443"/>
      <c r="L119" s="46"/>
      <c r="M119" s="46"/>
      <c r="N119" s="46"/>
      <c r="O119" s="46"/>
      <c r="P119" s="231"/>
      <c r="Q119" s="46"/>
      <c r="R119" s="49"/>
      <c r="S119" s="49"/>
      <c r="T119" s="46"/>
      <c r="U119" s="46"/>
      <c r="V119" s="49"/>
      <c r="W119" s="49"/>
      <c r="X119" s="49"/>
      <c r="Y119" s="49"/>
      <c r="Z119" s="49"/>
      <c r="AA119" s="49"/>
      <c r="AB119" s="49"/>
      <c r="AC119" s="37"/>
      <c r="AD119" s="37"/>
      <c r="AE119" s="37"/>
      <c r="AF119" s="37"/>
      <c r="AG119" s="37"/>
    </row>
    <row r="120">
      <c r="A120" s="46"/>
      <c r="B120" s="46"/>
      <c r="C120" s="46"/>
      <c r="D120" s="49"/>
      <c r="E120" s="49"/>
      <c r="F120" s="49"/>
      <c r="G120" s="49"/>
      <c r="H120" s="49"/>
      <c r="I120" s="49"/>
      <c r="J120" s="49"/>
      <c r="K120" s="443"/>
      <c r="L120" s="46"/>
      <c r="M120" s="46"/>
      <c r="N120" s="46"/>
      <c r="O120" s="46"/>
      <c r="P120" s="231"/>
      <c r="Q120" s="46"/>
      <c r="R120" s="49"/>
      <c r="S120" s="49"/>
      <c r="T120" s="46"/>
      <c r="U120" s="46"/>
      <c r="V120" s="49"/>
      <c r="W120" s="49"/>
      <c r="X120" s="49"/>
      <c r="Y120" s="49"/>
      <c r="Z120" s="49"/>
      <c r="AA120" s="49"/>
      <c r="AB120" s="49"/>
      <c r="AC120" s="37"/>
      <c r="AD120" s="37"/>
      <c r="AE120" s="37"/>
      <c r="AF120" s="37"/>
      <c r="AG120" s="37"/>
    </row>
    <row r="121">
      <c r="A121" s="46"/>
      <c r="B121" s="46"/>
      <c r="C121" s="46"/>
      <c r="D121" s="49"/>
      <c r="E121" s="49"/>
      <c r="F121" s="49"/>
      <c r="G121" s="49"/>
      <c r="H121" s="49"/>
      <c r="I121" s="49"/>
      <c r="J121" s="49"/>
      <c r="K121" s="443"/>
      <c r="L121" s="46"/>
      <c r="M121" s="46"/>
      <c r="N121" s="46"/>
      <c r="O121" s="46"/>
      <c r="P121" s="231"/>
      <c r="Q121" s="46"/>
      <c r="R121" s="49"/>
      <c r="S121" s="49"/>
      <c r="T121" s="46"/>
      <c r="U121" s="46"/>
      <c r="V121" s="49"/>
      <c r="W121" s="49"/>
      <c r="X121" s="49"/>
      <c r="Y121" s="49"/>
      <c r="Z121" s="49"/>
      <c r="AA121" s="49"/>
      <c r="AB121" s="49"/>
      <c r="AC121" s="37"/>
      <c r="AD121" s="37"/>
      <c r="AE121" s="37"/>
      <c r="AF121" s="37"/>
      <c r="AG121" s="37"/>
    </row>
    <row r="122">
      <c r="A122" s="46"/>
      <c r="B122" s="46"/>
      <c r="C122" s="46"/>
      <c r="D122" s="49"/>
      <c r="E122" s="49"/>
      <c r="F122" s="49"/>
      <c r="G122" s="49"/>
      <c r="H122" s="49"/>
      <c r="I122" s="49"/>
      <c r="J122" s="49"/>
      <c r="K122" s="443"/>
      <c r="L122" s="46"/>
      <c r="M122" s="46"/>
      <c r="N122" s="46"/>
      <c r="O122" s="46"/>
      <c r="P122" s="231"/>
      <c r="Q122" s="46"/>
      <c r="R122" s="49"/>
      <c r="S122" s="49"/>
      <c r="T122" s="46"/>
      <c r="U122" s="46"/>
      <c r="V122" s="49"/>
      <c r="W122" s="49"/>
      <c r="X122" s="49"/>
      <c r="Y122" s="49"/>
      <c r="Z122" s="49"/>
      <c r="AA122" s="49"/>
      <c r="AB122" s="49"/>
      <c r="AC122" s="37"/>
      <c r="AD122" s="37"/>
      <c r="AE122" s="37"/>
      <c r="AF122" s="37"/>
      <c r="AG122" s="37"/>
    </row>
    <row r="123">
      <c r="A123" s="46"/>
      <c r="B123" s="46"/>
      <c r="C123" s="46"/>
      <c r="D123" s="49"/>
      <c r="E123" s="49"/>
      <c r="F123" s="49"/>
      <c r="G123" s="49"/>
      <c r="H123" s="49"/>
      <c r="I123" s="49"/>
      <c r="J123" s="49"/>
      <c r="K123" s="443"/>
      <c r="L123" s="46"/>
      <c r="M123" s="46"/>
      <c r="N123" s="46"/>
      <c r="O123" s="46"/>
      <c r="P123" s="231"/>
      <c r="Q123" s="46"/>
      <c r="R123" s="49"/>
      <c r="S123" s="49"/>
      <c r="T123" s="46"/>
      <c r="U123" s="46"/>
      <c r="V123" s="49"/>
      <c r="W123" s="49"/>
      <c r="X123" s="49"/>
      <c r="Y123" s="49"/>
      <c r="Z123" s="49"/>
      <c r="AA123" s="49"/>
      <c r="AB123" s="49"/>
      <c r="AC123" s="37"/>
      <c r="AD123" s="37"/>
      <c r="AE123" s="37"/>
      <c r="AF123" s="37"/>
      <c r="AG123" s="37"/>
    </row>
    <row r="124">
      <c r="A124" s="46"/>
      <c r="B124" s="46"/>
      <c r="C124" s="46"/>
      <c r="D124" s="49"/>
      <c r="E124" s="49"/>
      <c r="F124" s="49"/>
      <c r="G124" s="49"/>
      <c r="H124" s="49"/>
      <c r="I124" s="49"/>
      <c r="J124" s="49"/>
      <c r="K124" s="443"/>
      <c r="L124" s="46"/>
      <c r="M124" s="46"/>
      <c r="N124" s="46"/>
      <c r="O124" s="46"/>
      <c r="P124" s="231"/>
      <c r="Q124" s="46"/>
      <c r="R124" s="49"/>
      <c r="S124" s="49"/>
      <c r="T124" s="46"/>
      <c r="U124" s="46"/>
      <c r="V124" s="49"/>
      <c r="W124" s="49"/>
      <c r="X124" s="49"/>
      <c r="Y124" s="49"/>
      <c r="Z124" s="49"/>
      <c r="AA124" s="49"/>
      <c r="AB124" s="49"/>
      <c r="AC124" s="37"/>
      <c r="AD124" s="37"/>
      <c r="AE124" s="37"/>
      <c r="AF124" s="37"/>
      <c r="AG124" s="37"/>
    </row>
    <row r="125">
      <c r="A125" s="46"/>
      <c r="B125" s="46"/>
      <c r="C125" s="46"/>
      <c r="D125" s="49"/>
      <c r="E125" s="49"/>
      <c r="F125" s="49"/>
      <c r="G125" s="49"/>
      <c r="H125" s="49"/>
      <c r="I125" s="49"/>
      <c r="J125" s="49"/>
      <c r="K125" s="443"/>
      <c r="L125" s="46"/>
      <c r="M125" s="46"/>
      <c r="N125" s="46"/>
      <c r="O125" s="46"/>
      <c r="P125" s="231"/>
      <c r="Q125" s="46"/>
      <c r="R125" s="49"/>
      <c r="S125" s="49"/>
      <c r="T125" s="46"/>
      <c r="U125" s="46"/>
      <c r="V125" s="49"/>
      <c r="W125" s="49"/>
      <c r="X125" s="49"/>
      <c r="Y125" s="49"/>
      <c r="Z125" s="49"/>
      <c r="AA125" s="49"/>
      <c r="AB125" s="49"/>
      <c r="AC125" s="37"/>
      <c r="AD125" s="37"/>
      <c r="AE125" s="37"/>
      <c r="AF125" s="37"/>
      <c r="AG125" s="37"/>
    </row>
    <row r="126">
      <c r="A126" s="46"/>
      <c r="B126" s="46"/>
      <c r="C126" s="46"/>
      <c r="D126" s="49"/>
      <c r="E126" s="49"/>
      <c r="F126" s="49"/>
      <c r="G126" s="49"/>
      <c r="H126" s="49"/>
      <c r="I126" s="49"/>
      <c r="J126" s="49"/>
      <c r="K126" s="443"/>
      <c r="L126" s="46"/>
      <c r="M126" s="46"/>
      <c r="N126" s="46"/>
      <c r="O126" s="46"/>
      <c r="P126" s="231"/>
      <c r="Q126" s="46"/>
      <c r="R126" s="49"/>
      <c r="S126" s="49"/>
      <c r="T126" s="46"/>
      <c r="U126" s="46"/>
      <c r="V126" s="49"/>
      <c r="W126" s="49"/>
      <c r="X126" s="49"/>
      <c r="Y126" s="49"/>
      <c r="Z126" s="49"/>
      <c r="AA126" s="49"/>
      <c r="AB126" s="49"/>
      <c r="AC126" s="37"/>
      <c r="AD126" s="37"/>
      <c r="AE126" s="37"/>
      <c r="AF126" s="37"/>
      <c r="AG126" s="37"/>
    </row>
    <row r="127">
      <c r="A127" s="46"/>
      <c r="B127" s="46"/>
      <c r="C127" s="46"/>
      <c r="D127" s="49"/>
      <c r="E127" s="49"/>
      <c r="F127" s="49"/>
      <c r="G127" s="49"/>
      <c r="H127" s="49"/>
      <c r="I127" s="49"/>
      <c r="J127" s="49"/>
      <c r="K127" s="443"/>
      <c r="L127" s="46"/>
      <c r="M127" s="46"/>
      <c r="N127" s="46"/>
      <c r="O127" s="46"/>
      <c r="P127" s="231"/>
      <c r="Q127" s="46"/>
      <c r="R127" s="49"/>
      <c r="S127" s="49"/>
      <c r="T127" s="46"/>
      <c r="U127" s="46"/>
      <c r="V127" s="49"/>
      <c r="W127" s="49"/>
      <c r="X127" s="49"/>
      <c r="Y127" s="49"/>
      <c r="Z127" s="49"/>
      <c r="AA127" s="49"/>
      <c r="AB127" s="49"/>
      <c r="AC127" s="37"/>
      <c r="AD127" s="37"/>
      <c r="AE127" s="37"/>
      <c r="AF127" s="37"/>
      <c r="AG127" s="37"/>
    </row>
    <row r="128">
      <c r="A128" s="46"/>
      <c r="B128" s="46"/>
      <c r="C128" s="46"/>
      <c r="D128" s="49"/>
      <c r="E128" s="49"/>
      <c r="F128" s="49"/>
      <c r="G128" s="49"/>
      <c r="H128" s="49"/>
      <c r="I128" s="49"/>
      <c r="J128" s="49"/>
      <c r="K128" s="443"/>
      <c r="L128" s="46"/>
      <c r="M128" s="46"/>
      <c r="N128" s="46"/>
      <c r="O128" s="46"/>
      <c r="P128" s="231"/>
      <c r="Q128" s="46"/>
      <c r="R128" s="49"/>
      <c r="S128" s="49"/>
      <c r="T128" s="46"/>
      <c r="U128" s="46"/>
      <c r="V128" s="49"/>
      <c r="W128" s="49"/>
      <c r="X128" s="49"/>
      <c r="Y128" s="49"/>
      <c r="Z128" s="49"/>
      <c r="AA128" s="49"/>
      <c r="AB128" s="49"/>
      <c r="AC128" s="37"/>
      <c r="AD128" s="37"/>
      <c r="AE128" s="37"/>
      <c r="AF128" s="37"/>
      <c r="AG128" s="37"/>
    </row>
    <row r="129">
      <c r="A129" s="46"/>
      <c r="B129" s="46"/>
      <c r="C129" s="46"/>
      <c r="D129" s="49"/>
      <c r="E129" s="49"/>
      <c r="F129" s="49"/>
      <c r="G129" s="49"/>
      <c r="H129" s="49"/>
      <c r="I129" s="49"/>
      <c r="J129" s="49"/>
      <c r="K129" s="443"/>
      <c r="L129" s="46"/>
      <c r="M129" s="46"/>
      <c r="N129" s="46"/>
      <c r="O129" s="46"/>
      <c r="P129" s="231"/>
      <c r="Q129" s="46"/>
      <c r="R129" s="49"/>
      <c r="S129" s="49"/>
      <c r="T129" s="46"/>
      <c r="U129" s="46"/>
      <c r="V129" s="49"/>
      <c r="W129" s="49"/>
      <c r="X129" s="49"/>
      <c r="Y129" s="49"/>
      <c r="Z129" s="49"/>
      <c r="AA129" s="49"/>
      <c r="AB129" s="49"/>
      <c r="AC129" s="37"/>
      <c r="AD129" s="37"/>
      <c r="AE129" s="37"/>
      <c r="AF129" s="37"/>
      <c r="AG129" s="37"/>
    </row>
    <row r="130">
      <c r="A130" s="46"/>
      <c r="B130" s="46"/>
      <c r="C130" s="46"/>
      <c r="D130" s="49"/>
      <c r="E130" s="49"/>
      <c r="F130" s="49"/>
      <c r="G130" s="49"/>
      <c r="H130" s="49"/>
      <c r="I130" s="49"/>
      <c r="J130" s="49"/>
      <c r="K130" s="443"/>
      <c r="L130" s="46"/>
      <c r="M130" s="46"/>
      <c r="N130" s="46"/>
      <c r="O130" s="46"/>
      <c r="P130" s="231"/>
      <c r="Q130" s="46"/>
      <c r="R130" s="49"/>
      <c r="S130" s="49"/>
      <c r="T130" s="46"/>
      <c r="U130" s="46"/>
      <c r="V130" s="49"/>
      <c r="W130" s="49"/>
      <c r="X130" s="49"/>
      <c r="Y130" s="49"/>
      <c r="Z130" s="49"/>
      <c r="AA130" s="49"/>
      <c r="AB130" s="49"/>
      <c r="AC130" s="37"/>
      <c r="AD130" s="37"/>
      <c r="AE130" s="37"/>
      <c r="AF130" s="37"/>
      <c r="AG130" s="37"/>
    </row>
    <row r="131">
      <c r="A131" s="46"/>
      <c r="B131" s="46"/>
      <c r="C131" s="46"/>
      <c r="D131" s="49"/>
      <c r="E131" s="49"/>
      <c r="F131" s="49"/>
      <c r="G131" s="49"/>
      <c r="H131" s="49"/>
      <c r="I131" s="49"/>
      <c r="J131" s="49"/>
      <c r="K131" s="443"/>
      <c r="L131" s="46"/>
      <c r="M131" s="46"/>
      <c r="N131" s="46"/>
      <c r="O131" s="46"/>
      <c r="P131" s="231"/>
      <c r="Q131" s="46"/>
      <c r="R131" s="49"/>
      <c r="S131" s="49"/>
      <c r="T131" s="46"/>
      <c r="U131" s="46"/>
      <c r="V131" s="49"/>
      <c r="W131" s="49"/>
      <c r="X131" s="49"/>
      <c r="Y131" s="49"/>
      <c r="Z131" s="49"/>
      <c r="AA131" s="49"/>
      <c r="AB131" s="49"/>
      <c r="AC131" s="37"/>
      <c r="AD131" s="37"/>
      <c r="AE131" s="37"/>
      <c r="AF131" s="37"/>
      <c r="AG131" s="37"/>
    </row>
    <row r="132">
      <c r="A132" s="46"/>
      <c r="B132" s="46"/>
      <c r="C132" s="46"/>
      <c r="D132" s="49"/>
      <c r="E132" s="49"/>
      <c r="F132" s="49"/>
      <c r="G132" s="49"/>
      <c r="H132" s="49"/>
      <c r="I132" s="49"/>
      <c r="J132" s="49"/>
      <c r="K132" s="443"/>
      <c r="L132" s="46"/>
      <c r="M132" s="46"/>
      <c r="N132" s="46"/>
      <c r="O132" s="46"/>
      <c r="P132" s="231"/>
      <c r="Q132" s="46"/>
      <c r="R132" s="49"/>
      <c r="S132" s="49"/>
      <c r="T132" s="46"/>
      <c r="U132" s="46"/>
      <c r="V132" s="49"/>
      <c r="W132" s="49"/>
      <c r="X132" s="49"/>
      <c r="Y132" s="49"/>
      <c r="Z132" s="49"/>
      <c r="AA132" s="49"/>
      <c r="AB132" s="49"/>
      <c r="AC132" s="37"/>
      <c r="AD132" s="37"/>
      <c r="AE132" s="37"/>
      <c r="AF132" s="37"/>
      <c r="AG132" s="37"/>
    </row>
    <row r="133">
      <c r="A133" s="46"/>
      <c r="B133" s="46"/>
      <c r="C133" s="46"/>
      <c r="D133" s="49"/>
      <c r="E133" s="49"/>
      <c r="F133" s="49"/>
      <c r="G133" s="49"/>
      <c r="H133" s="49"/>
      <c r="I133" s="49"/>
      <c r="J133" s="49"/>
      <c r="K133" s="443"/>
      <c r="L133" s="46"/>
      <c r="M133" s="46"/>
      <c r="N133" s="46"/>
      <c r="O133" s="46"/>
      <c r="P133" s="231"/>
      <c r="Q133" s="46"/>
      <c r="R133" s="49"/>
      <c r="S133" s="49"/>
      <c r="T133" s="46"/>
      <c r="U133" s="46"/>
      <c r="V133" s="49"/>
      <c r="W133" s="49"/>
      <c r="X133" s="49"/>
      <c r="Y133" s="49"/>
      <c r="Z133" s="49"/>
      <c r="AA133" s="49"/>
      <c r="AB133" s="49"/>
      <c r="AC133" s="37"/>
      <c r="AD133" s="37"/>
      <c r="AE133" s="37"/>
      <c r="AF133" s="37"/>
      <c r="AG133" s="37"/>
    </row>
    <row r="134">
      <c r="A134" s="46"/>
      <c r="B134" s="46"/>
      <c r="C134" s="46"/>
      <c r="D134" s="49"/>
      <c r="E134" s="49"/>
      <c r="F134" s="49"/>
      <c r="G134" s="49"/>
      <c r="H134" s="49"/>
      <c r="I134" s="49"/>
      <c r="J134" s="49"/>
      <c r="K134" s="443"/>
      <c r="L134" s="46"/>
      <c r="M134" s="46"/>
      <c r="N134" s="46"/>
      <c r="O134" s="46"/>
      <c r="P134" s="231"/>
      <c r="Q134" s="46"/>
      <c r="R134" s="49"/>
      <c r="S134" s="49"/>
      <c r="T134" s="46"/>
      <c r="U134" s="46"/>
      <c r="V134" s="49"/>
      <c r="W134" s="49"/>
      <c r="X134" s="49"/>
      <c r="Y134" s="49"/>
      <c r="Z134" s="49"/>
      <c r="AA134" s="49"/>
      <c r="AB134" s="49"/>
      <c r="AC134" s="37"/>
      <c r="AD134" s="37"/>
      <c r="AE134" s="37"/>
      <c r="AF134" s="37"/>
      <c r="AG134" s="37"/>
    </row>
    <row r="135">
      <c r="A135" s="46"/>
      <c r="B135" s="46"/>
      <c r="C135" s="46"/>
      <c r="D135" s="49"/>
      <c r="E135" s="49"/>
      <c r="F135" s="49"/>
      <c r="G135" s="49"/>
      <c r="H135" s="49"/>
      <c r="I135" s="49"/>
      <c r="J135" s="49"/>
      <c r="K135" s="443"/>
      <c r="L135" s="46"/>
      <c r="M135" s="46"/>
      <c r="N135" s="46"/>
      <c r="O135" s="46"/>
      <c r="P135" s="231"/>
      <c r="Q135" s="46"/>
      <c r="R135" s="49"/>
      <c r="S135" s="49"/>
      <c r="T135" s="46"/>
      <c r="U135" s="46"/>
      <c r="V135" s="49"/>
      <c r="W135" s="49"/>
      <c r="X135" s="49"/>
      <c r="Y135" s="49"/>
      <c r="Z135" s="49"/>
      <c r="AA135" s="49"/>
      <c r="AB135" s="49"/>
      <c r="AC135" s="37"/>
      <c r="AD135" s="37"/>
      <c r="AE135" s="37"/>
      <c r="AF135" s="37"/>
      <c r="AG135" s="37"/>
    </row>
    <row r="136">
      <c r="A136" s="46"/>
      <c r="B136" s="46"/>
      <c r="C136" s="46"/>
      <c r="D136" s="49"/>
      <c r="E136" s="49"/>
      <c r="F136" s="49"/>
      <c r="G136" s="49"/>
      <c r="H136" s="49"/>
      <c r="I136" s="49"/>
      <c r="J136" s="49"/>
      <c r="K136" s="443"/>
      <c r="L136" s="46"/>
      <c r="M136" s="46"/>
      <c r="N136" s="46"/>
      <c r="O136" s="46"/>
      <c r="P136" s="231"/>
      <c r="Q136" s="46"/>
      <c r="R136" s="49"/>
      <c r="S136" s="49"/>
      <c r="T136" s="46"/>
      <c r="U136" s="46"/>
      <c r="V136" s="49"/>
      <c r="W136" s="49"/>
      <c r="X136" s="49"/>
      <c r="Y136" s="49"/>
      <c r="Z136" s="49"/>
      <c r="AA136" s="49"/>
      <c r="AB136" s="49"/>
      <c r="AC136" s="37"/>
      <c r="AD136" s="37"/>
      <c r="AE136" s="37"/>
      <c r="AF136" s="37"/>
      <c r="AG136" s="37"/>
    </row>
    <row r="137">
      <c r="A137" s="46"/>
      <c r="B137" s="46"/>
      <c r="C137" s="46"/>
      <c r="D137" s="49"/>
      <c r="E137" s="49"/>
      <c r="F137" s="49"/>
      <c r="G137" s="49"/>
      <c r="H137" s="49"/>
      <c r="I137" s="49"/>
      <c r="J137" s="49"/>
      <c r="K137" s="443"/>
      <c r="L137" s="46"/>
      <c r="M137" s="46"/>
      <c r="N137" s="46"/>
      <c r="O137" s="46"/>
      <c r="P137" s="231"/>
      <c r="Q137" s="46"/>
      <c r="R137" s="49"/>
      <c r="S137" s="49"/>
      <c r="T137" s="46"/>
      <c r="U137" s="46"/>
      <c r="V137" s="49"/>
      <c r="W137" s="49"/>
      <c r="X137" s="49"/>
      <c r="Y137" s="49"/>
      <c r="Z137" s="49"/>
      <c r="AA137" s="49"/>
      <c r="AB137" s="49"/>
      <c r="AC137" s="37"/>
      <c r="AD137" s="37"/>
      <c r="AE137" s="37"/>
      <c r="AF137" s="37"/>
      <c r="AG137" s="37"/>
    </row>
    <row r="138">
      <c r="A138" s="46"/>
      <c r="B138" s="46"/>
      <c r="C138" s="46"/>
      <c r="D138" s="49"/>
      <c r="E138" s="49"/>
      <c r="F138" s="49"/>
      <c r="G138" s="49"/>
      <c r="H138" s="49"/>
      <c r="I138" s="49"/>
      <c r="J138" s="49"/>
      <c r="K138" s="443"/>
      <c r="L138" s="46"/>
      <c r="M138" s="46"/>
      <c r="N138" s="46"/>
      <c r="O138" s="46"/>
      <c r="P138" s="231"/>
      <c r="Q138" s="46"/>
      <c r="R138" s="49"/>
      <c r="S138" s="49"/>
      <c r="T138" s="46"/>
      <c r="U138" s="46"/>
      <c r="V138" s="49"/>
      <c r="W138" s="49"/>
      <c r="X138" s="49"/>
      <c r="Y138" s="49"/>
      <c r="Z138" s="49"/>
      <c r="AA138" s="49"/>
      <c r="AB138" s="49"/>
      <c r="AC138" s="37"/>
      <c r="AD138" s="37"/>
      <c r="AE138" s="37"/>
      <c r="AF138" s="37"/>
      <c r="AG138" s="37"/>
    </row>
    <row r="139">
      <c r="A139" s="46"/>
      <c r="B139" s="46"/>
      <c r="C139" s="46"/>
      <c r="D139" s="49"/>
      <c r="E139" s="49"/>
      <c r="F139" s="49"/>
      <c r="G139" s="49"/>
      <c r="H139" s="49"/>
      <c r="I139" s="49"/>
      <c r="J139" s="49"/>
      <c r="K139" s="443"/>
      <c r="L139" s="46"/>
      <c r="M139" s="46"/>
      <c r="N139" s="46"/>
      <c r="O139" s="46"/>
      <c r="P139" s="231"/>
      <c r="Q139" s="46"/>
      <c r="R139" s="49"/>
      <c r="S139" s="49"/>
      <c r="T139" s="46"/>
      <c r="U139" s="46"/>
      <c r="V139" s="49"/>
      <c r="W139" s="49"/>
      <c r="X139" s="49"/>
      <c r="Y139" s="49"/>
      <c r="Z139" s="49"/>
      <c r="AA139" s="49"/>
      <c r="AB139" s="49"/>
      <c r="AC139" s="37"/>
      <c r="AD139" s="37"/>
      <c r="AE139" s="37"/>
      <c r="AF139" s="37"/>
      <c r="AG139" s="37"/>
    </row>
    <row r="140">
      <c r="A140" s="46"/>
      <c r="B140" s="46"/>
      <c r="C140" s="46"/>
      <c r="D140" s="49"/>
      <c r="E140" s="49"/>
      <c r="F140" s="49"/>
      <c r="G140" s="49"/>
      <c r="H140" s="49"/>
      <c r="I140" s="49"/>
      <c r="J140" s="49"/>
      <c r="K140" s="443"/>
      <c r="L140" s="46"/>
      <c r="M140" s="46"/>
      <c r="N140" s="46"/>
      <c r="O140" s="46"/>
      <c r="P140" s="231"/>
      <c r="Q140" s="46"/>
      <c r="R140" s="49"/>
      <c r="S140" s="49"/>
      <c r="T140" s="46"/>
      <c r="U140" s="46"/>
      <c r="V140" s="49"/>
      <c r="W140" s="49"/>
      <c r="X140" s="49"/>
      <c r="Y140" s="49"/>
      <c r="Z140" s="49"/>
      <c r="AA140" s="49"/>
      <c r="AB140" s="49"/>
      <c r="AC140" s="37"/>
      <c r="AD140" s="37"/>
      <c r="AE140" s="37"/>
      <c r="AF140" s="37"/>
      <c r="AG140" s="37"/>
    </row>
    <row r="141">
      <c r="A141" s="46"/>
      <c r="B141" s="46"/>
      <c r="C141" s="46"/>
      <c r="D141" s="49"/>
      <c r="E141" s="49"/>
      <c r="F141" s="49"/>
      <c r="G141" s="49"/>
      <c r="H141" s="49"/>
      <c r="I141" s="49"/>
      <c r="J141" s="49"/>
      <c r="K141" s="443"/>
      <c r="L141" s="46"/>
      <c r="M141" s="46"/>
      <c r="N141" s="46"/>
      <c r="O141" s="46"/>
      <c r="P141" s="231"/>
      <c r="Q141" s="46"/>
      <c r="R141" s="49"/>
      <c r="S141" s="49"/>
      <c r="T141" s="46"/>
      <c r="U141" s="46"/>
      <c r="V141" s="49"/>
      <c r="W141" s="49"/>
      <c r="X141" s="49"/>
      <c r="Y141" s="49"/>
      <c r="Z141" s="49"/>
      <c r="AA141" s="49"/>
      <c r="AB141" s="49"/>
      <c r="AC141" s="37"/>
      <c r="AD141" s="37"/>
      <c r="AE141" s="37"/>
      <c r="AF141" s="37"/>
      <c r="AG141" s="37"/>
    </row>
    <row r="142">
      <c r="A142" s="46"/>
      <c r="B142" s="46"/>
      <c r="C142" s="46"/>
      <c r="D142" s="49"/>
      <c r="E142" s="49"/>
      <c r="F142" s="49"/>
      <c r="G142" s="49"/>
      <c r="H142" s="49"/>
      <c r="I142" s="49"/>
      <c r="J142" s="49"/>
      <c r="K142" s="443"/>
      <c r="L142" s="46"/>
      <c r="M142" s="46"/>
      <c r="N142" s="46"/>
      <c r="O142" s="46"/>
      <c r="P142" s="231"/>
      <c r="Q142" s="46"/>
      <c r="R142" s="49"/>
      <c r="S142" s="49"/>
      <c r="T142" s="46"/>
      <c r="U142" s="46"/>
      <c r="V142" s="49"/>
      <c r="W142" s="49"/>
      <c r="X142" s="49"/>
      <c r="Y142" s="49"/>
      <c r="Z142" s="49"/>
      <c r="AA142" s="49"/>
      <c r="AB142" s="49"/>
      <c r="AC142" s="37"/>
      <c r="AD142" s="37"/>
      <c r="AE142" s="37"/>
      <c r="AF142" s="37"/>
      <c r="AG142" s="37"/>
    </row>
    <row r="143">
      <c r="A143" s="46"/>
      <c r="B143" s="46"/>
      <c r="C143" s="46"/>
      <c r="D143" s="49"/>
      <c r="E143" s="49"/>
      <c r="F143" s="49"/>
      <c r="G143" s="49"/>
      <c r="H143" s="49"/>
      <c r="I143" s="49"/>
      <c r="J143" s="49"/>
      <c r="K143" s="443"/>
      <c r="L143" s="46"/>
      <c r="M143" s="46"/>
      <c r="N143" s="46"/>
      <c r="O143" s="46"/>
      <c r="P143" s="231"/>
      <c r="Q143" s="46"/>
      <c r="R143" s="49"/>
      <c r="S143" s="49"/>
      <c r="T143" s="46"/>
      <c r="U143" s="46"/>
      <c r="V143" s="49"/>
      <c r="W143" s="49"/>
      <c r="X143" s="49"/>
      <c r="Y143" s="49"/>
      <c r="Z143" s="49"/>
      <c r="AA143" s="49"/>
      <c r="AB143" s="49"/>
      <c r="AC143" s="37"/>
      <c r="AD143" s="37"/>
      <c r="AE143" s="37"/>
      <c r="AF143" s="37"/>
      <c r="AG143" s="37"/>
    </row>
    <row r="144">
      <c r="A144" s="46"/>
      <c r="B144" s="46"/>
      <c r="C144" s="46"/>
      <c r="D144" s="49"/>
      <c r="E144" s="49"/>
      <c r="F144" s="49"/>
      <c r="G144" s="49"/>
      <c r="H144" s="49"/>
      <c r="I144" s="49"/>
      <c r="J144" s="49"/>
      <c r="K144" s="443"/>
      <c r="L144" s="46"/>
      <c r="M144" s="46"/>
      <c r="N144" s="46"/>
      <c r="O144" s="46"/>
      <c r="P144" s="231"/>
      <c r="Q144" s="46"/>
      <c r="R144" s="49"/>
      <c r="S144" s="49"/>
      <c r="T144" s="46"/>
      <c r="U144" s="46"/>
      <c r="V144" s="49"/>
      <c r="W144" s="49"/>
      <c r="X144" s="49"/>
      <c r="Y144" s="49"/>
      <c r="Z144" s="49"/>
      <c r="AA144" s="49"/>
      <c r="AB144" s="49"/>
      <c r="AC144" s="37"/>
      <c r="AD144" s="37"/>
      <c r="AE144" s="37"/>
      <c r="AF144" s="37"/>
      <c r="AG144" s="37"/>
    </row>
    <row r="145">
      <c r="A145" s="46"/>
      <c r="B145" s="46"/>
      <c r="C145" s="46"/>
      <c r="D145" s="49"/>
      <c r="E145" s="49"/>
      <c r="F145" s="49"/>
      <c r="G145" s="49"/>
      <c r="H145" s="49"/>
      <c r="I145" s="49"/>
      <c r="J145" s="49"/>
      <c r="K145" s="443"/>
      <c r="L145" s="46"/>
      <c r="M145" s="46"/>
      <c r="N145" s="46"/>
      <c r="O145" s="46"/>
      <c r="P145" s="231"/>
      <c r="Q145" s="46"/>
      <c r="R145" s="49"/>
      <c r="S145" s="49"/>
      <c r="T145" s="46"/>
      <c r="U145" s="46"/>
      <c r="V145" s="49"/>
      <c r="W145" s="49"/>
      <c r="X145" s="49"/>
      <c r="Y145" s="49"/>
      <c r="Z145" s="49"/>
      <c r="AA145" s="49"/>
      <c r="AB145" s="49"/>
      <c r="AC145" s="37"/>
      <c r="AD145" s="37"/>
      <c r="AE145" s="37"/>
      <c r="AF145" s="37"/>
      <c r="AG145" s="37"/>
    </row>
    <row r="146">
      <c r="A146" s="46"/>
      <c r="B146" s="46"/>
      <c r="C146" s="46"/>
      <c r="D146" s="49"/>
      <c r="E146" s="49"/>
      <c r="F146" s="49"/>
      <c r="G146" s="49"/>
      <c r="H146" s="49"/>
      <c r="I146" s="49"/>
      <c r="J146" s="49"/>
      <c r="K146" s="443"/>
      <c r="L146" s="46"/>
      <c r="M146" s="46"/>
      <c r="N146" s="46"/>
      <c r="O146" s="46"/>
      <c r="P146" s="231"/>
      <c r="Q146" s="46"/>
      <c r="R146" s="49"/>
      <c r="S146" s="49"/>
      <c r="T146" s="46"/>
      <c r="U146" s="46"/>
      <c r="V146" s="49"/>
      <c r="W146" s="49"/>
      <c r="X146" s="49"/>
      <c r="Y146" s="49"/>
      <c r="Z146" s="49"/>
      <c r="AA146" s="49"/>
      <c r="AB146" s="49"/>
      <c r="AC146" s="37"/>
      <c r="AD146" s="37"/>
      <c r="AE146" s="37"/>
      <c r="AF146" s="37"/>
      <c r="AG146" s="37"/>
    </row>
    <row r="147">
      <c r="A147" s="46"/>
      <c r="B147" s="46"/>
      <c r="C147" s="46"/>
      <c r="D147" s="49"/>
      <c r="E147" s="49"/>
      <c r="F147" s="49"/>
      <c r="G147" s="49"/>
      <c r="H147" s="49"/>
      <c r="I147" s="49"/>
      <c r="J147" s="49"/>
      <c r="K147" s="443"/>
      <c r="L147" s="46"/>
      <c r="M147" s="46"/>
      <c r="N147" s="46"/>
      <c r="O147" s="46"/>
      <c r="P147" s="231"/>
      <c r="Q147" s="46"/>
      <c r="R147" s="49"/>
      <c r="S147" s="49"/>
      <c r="T147" s="46"/>
      <c r="U147" s="46"/>
      <c r="V147" s="49"/>
      <c r="W147" s="49"/>
      <c r="X147" s="49"/>
      <c r="Y147" s="49"/>
      <c r="Z147" s="49"/>
      <c r="AA147" s="49"/>
      <c r="AB147" s="49"/>
      <c r="AC147" s="37"/>
      <c r="AD147" s="37"/>
      <c r="AE147" s="37"/>
      <c r="AF147" s="37"/>
      <c r="AG147" s="37"/>
    </row>
    <row r="148">
      <c r="A148" s="46"/>
      <c r="B148" s="46"/>
      <c r="C148" s="46"/>
      <c r="D148" s="49"/>
      <c r="E148" s="49"/>
      <c r="F148" s="49"/>
      <c r="G148" s="49"/>
      <c r="H148" s="49"/>
      <c r="I148" s="49"/>
      <c r="J148" s="49"/>
      <c r="K148" s="443"/>
      <c r="L148" s="46"/>
      <c r="M148" s="46"/>
      <c r="N148" s="46"/>
      <c r="O148" s="46"/>
      <c r="P148" s="231"/>
      <c r="Q148" s="46"/>
      <c r="R148" s="49"/>
      <c r="S148" s="49"/>
      <c r="T148" s="46"/>
      <c r="U148" s="46"/>
      <c r="V148" s="49"/>
      <c r="W148" s="49"/>
      <c r="X148" s="49"/>
      <c r="Y148" s="49"/>
      <c r="Z148" s="49"/>
      <c r="AA148" s="49"/>
      <c r="AB148" s="49"/>
      <c r="AC148" s="37"/>
      <c r="AD148" s="37"/>
      <c r="AE148" s="37"/>
      <c r="AF148" s="37"/>
      <c r="AG148" s="37"/>
    </row>
    <row r="149">
      <c r="A149" s="46"/>
      <c r="B149" s="46"/>
      <c r="C149" s="46"/>
      <c r="D149" s="49"/>
      <c r="E149" s="49"/>
      <c r="F149" s="49"/>
      <c r="G149" s="49"/>
      <c r="H149" s="49"/>
      <c r="I149" s="49"/>
      <c r="J149" s="49"/>
      <c r="K149" s="443"/>
      <c r="L149" s="46"/>
      <c r="M149" s="46"/>
      <c r="N149" s="46"/>
      <c r="O149" s="46"/>
      <c r="P149" s="231"/>
      <c r="Q149" s="46"/>
      <c r="R149" s="49"/>
      <c r="S149" s="49"/>
      <c r="T149" s="46"/>
      <c r="U149" s="46"/>
      <c r="V149" s="49"/>
      <c r="W149" s="49"/>
      <c r="X149" s="49"/>
      <c r="Y149" s="49"/>
      <c r="Z149" s="49"/>
      <c r="AA149" s="49"/>
      <c r="AB149" s="49"/>
      <c r="AC149" s="37"/>
      <c r="AD149" s="37"/>
      <c r="AE149" s="37"/>
      <c r="AF149" s="37"/>
      <c r="AG149" s="37"/>
    </row>
    <row r="150">
      <c r="A150" s="46"/>
      <c r="B150" s="46"/>
      <c r="C150" s="46"/>
      <c r="D150" s="49"/>
      <c r="E150" s="49"/>
      <c r="F150" s="49"/>
      <c r="G150" s="49"/>
      <c r="H150" s="49"/>
      <c r="I150" s="49"/>
      <c r="J150" s="49"/>
      <c r="K150" s="443"/>
      <c r="L150" s="46"/>
      <c r="M150" s="46"/>
      <c r="N150" s="46"/>
      <c r="O150" s="46"/>
      <c r="P150" s="231"/>
      <c r="Q150" s="46"/>
      <c r="R150" s="49"/>
      <c r="S150" s="49"/>
      <c r="T150" s="46"/>
      <c r="U150" s="46"/>
      <c r="V150" s="49"/>
      <c r="W150" s="49"/>
      <c r="X150" s="49"/>
      <c r="Y150" s="49"/>
      <c r="Z150" s="49"/>
      <c r="AA150" s="49"/>
      <c r="AB150" s="49"/>
      <c r="AC150" s="37"/>
      <c r="AD150" s="37"/>
      <c r="AE150" s="37"/>
      <c r="AF150" s="37"/>
      <c r="AG150" s="37"/>
    </row>
    <row r="151">
      <c r="A151" s="46"/>
      <c r="B151" s="46"/>
      <c r="C151" s="46"/>
      <c r="D151" s="49"/>
      <c r="E151" s="49"/>
      <c r="F151" s="49"/>
      <c r="G151" s="49"/>
      <c r="H151" s="49"/>
      <c r="I151" s="49"/>
      <c r="J151" s="49"/>
      <c r="K151" s="443"/>
      <c r="L151" s="46"/>
      <c r="M151" s="46"/>
      <c r="N151" s="46"/>
      <c r="O151" s="46"/>
      <c r="P151" s="231"/>
      <c r="Q151" s="46"/>
      <c r="R151" s="49"/>
      <c r="S151" s="49"/>
      <c r="T151" s="46"/>
      <c r="U151" s="46"/>
      <c r="V151" s="49"/>
      <c r="W151" s="49"/>
      <c r="X151" s="49"/>
      <c r="Y151" s="49"/>
      <c r="Z151" s="49"/>
      <c r="AA151" s="49"/>
      <c r="AB151" s="49"/>
      <c r="AC151" s="37"/>
      <c r="AD151" s="37"/>
      <c r="AE151" s="37"/>
      <c r="AF151" s="37"/>
      <c r="AG151" s="37"/>
    </row>
    <row r="152">
      <c r="A152" s="46"/>
      <c r="B152" s="46"/>
      <c r="C152" s="46"/>
      <c r="D152" s="49"/>
      <c r="E152" s="49"/>
      <c r="F152" s="49"/>
      <c r="G152" s="49"/>
      <c r="H152" s="49"/>
      <c r="I152" s="49"/>
      <c r="J152" s="49"/>
      <c r="K152" s="443"/>
      <c r="L152" s="46"/>
      <c r="M152" s="46"/>
      <c r="N152" s="46"/>
      <c r="O152" s="46"/>
      <c r="P152" s="231"/>
      <c r="Q152" s="46"/>
      <c r="R152" s="49"/>
      <c r="S152" s="49"/>
      <c r="T152" s="46"/>
      <c r="U152" s="46"/>
      <c r="V152" s="49"/>
      <c r="W152" s="49"/>
      <c r="X152" s="49"/>
      <c r="Y152" s="49"/>
      <c r="Z152" s="49"/>
      <c r="AA152" s="49"/>
      <c r="AB152" s="49"/>
      <c r="AC152" s="37"/>
      <c r="AD152" s="37"/>
      <c r="AE152" s="37"/>
      <c r="AF152" s="37"/>
      <c r="AG152" s="37"/>
    </row>
    <row r="153">
      <c r="A153" s="46"/>
      <c r="B153" s="46"/>
      <c r="C153" s="46"/>
      <c r="D153" s="49"/>
      <c r="E153" s="49"/>
      <c r="F153" s="49"/>
      <c r="G153" s="49"/>
      <c r="H153" s="49"/>
      <c r="I153" s="49"/>
      <c r="J153" s="49"/>
      <c r="K153" s="443"/>
      <c r="L153" s="46"/>
      <c r="M153" s="46"/>
      <c r="N153" s="46"/>
      <c r="O153" s="46"/>
      <c r="P153" s="231"/>
      <c r="Q153" s="46"/>
      <c r="R153" s="49"/>
      <c r="S153" s="49"/>
      <c r="T153" s="46"/>
      <c r="U153" s="46"/>
      <c r="V153" s="49"/>
      <c r="W153" s="49"/>
      <c r="X153" s="49"/>
      <c r="Y153" s="49"/>
      <c r="Z153" s="49"/>
      <c r="AA153" s="49"/>
      <c r="AB153" s="49"/>
      <c r="AC153" s="37"/>
      <c r="AD153" s="37"/>
      <c r="AE153" s="37"/>
      <c r="AF153" s="37"/>
      <c r="AG153" s="37"/>
    </row>
    <row r="154">
      <c r="A154" s="46"/>
      <c r="B154" s="46"/>
      <c r="C154" s="46"/>
      <c r="D154" s="49"/>
      <c r="E154" s="49"/>
      <c r="F154" s="49"/>
      <c r="G154" s="49"/>
      <c r="H154" s="49"/>
      <c r="I154" s="49"/>
      <c r="J154" s="49"/>
      <c r="K154" s="443"/>
      <c r="L154" s="46"/>
      <c r="M154" s="46"/>
      <c r="N154" s="46"/>
      <c r="O154" s="46"/>
      <c r="P154" s="231"/>
      <c r="Q154" s="46"/>
      <c r="R154" s="49"/>
      <c r="S154" s="49"/>
      <c r="T154" s="46"/>
      <c r="U154" s="46"/>
      <c r="V154" s="49"/>
      <c r="W154" s="49"/>
      <c r="X154" s="49"/>
      <c r="Y154" s="49"/>
      <c r="Z154" s="49"/>
      <c r="AA154" s="49"/>
      <c r="AB154" s="49"/>
      <c r="AC154" s="37"/>
      <c r="AD154" s="37"/>
      <c r="AE154" s="37"/>
      <c r="AF154" s="37"/>
      <c r="AG154" s="37"/>
    </row>
    <row r="155">
      <c r="A155" s="46"/>
      <c r="B155" s="46"/>
      <c r="C155" s="46"/>
      <c r="D155" s="49"/>
      <c r="E155" s="49"/>
      <c r="F155" s="49"/>
      <c r="G155" s="49"/>
      <c r="H155" s="49"/>
      <c r="I155" s="49"/>
      <c r="J155" s="49"/>
      <c r="K155" s="443"/>
      <c r="L155" s="46"/>
      <c r="M155" s="46"/>
      <c r="N155" s="46"/>
      <c r="O155" s="46"/>
      <c r="P155" s="231"/>
      <c r="Q155" s="46"/>
      <c r="R155" s="49"/>
      <c r="S155" s="49"/>
      <c r="T155" s="46"/>
      <c r="U155" s="46"/>
      <c r="V155" s="49"/>
      <c r="W155" s="49"/>
      <c r="X155" s="49"/>
      <c r="Y155" s="49"/>
      <c r="Z155" s="49"/>
      <c r="AA155" s="49"/>
      <c r="AB155" s="49"/>
      <c r="AC155" s="37"/>
      <c r="AD155" s="37"/>
      <c r="AE155" s="37"/>
      <c r="AF155" s="37"/>
      <c r="AG155" s="37"/>
    </row>
    <row r="156">
      <c r="A156" s="46"/>
      <c r="B156" s="46"/>
      <c r="C156" s="46"/>
      <c r="D156" s="49"/>
      <c r="E156" s="49"/>
      <c r="F156" s="49"/>
      <c r="G156" s="49"/>
      <c r="H156" s="49"/>
      <c r="I156" s="49"/>
      <c r="J156" s="49"/>
      <c r="K156" s="443"/>
      <c r="L156" s="46"/>
      <c r="M156" s="46"/>
      <c r="N156" s="46"/>
      <c r="O156" s="46"/>
      <c r="P156" s="231"/>
      <c r="Q156" s="46"/>
      <c r="R156" s="49"/>
      <c r="S156" s="49"/>
      <c r="T156" s="46"/>
      <c r="U156" s="46"/>
      <c r="V156" s="49"/>
      <c r="W156" s="49"/>
      <c r="X156" s="49"/>
      <c r="Y156" s="49"/>
      <c r="Z156" s="49"/>
      <c r="AA156" s="49"/>
      <c r="AB156" s="49"/>
      <c r="AC156" s="37"/>
      <c r="AD156" s="37"/>
      <c r="AE156" s="37"/>
      <c r="AF156" s="37"/>
      <c r="AG156" s="37"/>
    </row>
    <row r="157">
      <c r="A157" s="46"/>
      <c r="B157" s="46"/>
      <c r="C157" s="46"/>
      <c r="D157" s="49"/>
      <c r="E157" s="49"/>
      <c r="F157" s="49"/>
      <c r="G157" s="49"/>
      <c r="H157" s="49"/>
      <c r="I157" s="49"/>
      <c r="J157" s="49"/>
      <c r="K157" s="443"/>
      <c r="L157" s="46"/>
      <c r="M157" s="46"/>
      <c r="N157" s="46"/>
      <c r="O157" s="46"/>
      <c r="P157" s="231"/>
      <c r="Q157" s="46"/>
      <c r="R157" s="49"/>
      <c r="S157" s="49"/>
      <c r="T157" s="46"/>
      <c r="U157" s="46"/>
      <c r="V157" s="49"/>
      <c r="W157" s="49"/>
      <c r="X157" s="49"/>
      <c r="Y157" s="49"/>
      <c r="Z157" s="49"/>
      <c r="AA157" s="49"/>
      <c r="AB157" s="49"/>
      <c r="AC157" s="37"/>
      <c r="AD157" s="37"/>
      <c r="AE157" s="37"/>
      <c r="AF157" s="37"/>
      <c r="AG157" s="37"/>
    </row>
    <row r="158">
      <c r="A158" s="46"/>
      <c r="B158" s="46"/>
      <c r="C158" s="46"/>
      <c r="D158" s="49"/>
      <c r="E158" s="49"/>
      <c r="F158" s="49"/>
      <c r="G158" s="49"/>
      <c r="H158" s="49"/>
      <c r="I158" s="49"/>
      <c r="J158" s="49"/>
      <c r="K158" s="443"/>
      <c r="L158" s="46"/>
      <c r="M158" s="46"/>
      <c r="N158" s="46"/>
      <c r="O158" s="46"/>
      <c r="P158" s="231"/>
      <c r="Q158" s="46"/>
      <c r="R158" s="49"/>
      <c r="S158" s="49"/>
      <c r="T158" s="46"/>
      <c r="U158" s="46"/>
      <c r="V158" s="49"/>
      <c r="W158" s="49"/>
      <c r="X158" s="49"/>
      <c r="Y158" s="49"/>
      <c r="Z158" s="49"/>
      <c r="AA158" s="49"/>
      <c r="AB158" s="49"/>
      <c r="AC158" s="37"/>
      <c r="AD158" s="37"/>
      <c r="AE158" s="37"/>
      <c r="AF158" s="37"/>
      <c r="AG158" s="37"/>
    </row>
    <row r="159">
      <c r="A159" s="46"/>
      <c r="B159" s="46"/>
      <c r="C159" s="46"/>
      <c r="D159" s="49"/>
      <c r="E159" s="49"/>
      <c r="F159" s="49"/>
      <c r="G159" s="49"/>
      <c r="H159" s="49"/>
      <c r="I159" s="49"/>
      <c r="J159" s="49"/>
      <c r="K159" s="443"/>
      <c r="L159" s="46"/>
      <c r="M159" s="46"/>
      <c r="N159" s="46"/>
      <c r="O159" s="46"/>
      <c r="P159" s="231"/>
      <c r="Q159" s="46"/>
      <c r="R159" s="49"/>
      <c r="S159" s="49"/>
      <c r="T159" s="46"/>
      <c r="U159" s="46"/>
      <c r="V159" s="49"/>
      <c r="W159" s="49"/>
      <c r="X159" s="49"/>
      <c r="Y159" s="49"/>
      <c r="Z159" s="49"/>
      <c r="AA159" s="49"/>
      <c r="AB159" s="49"/>
      <c r="AC159" s="37"/>
      <c r="AD159" s="37"/>
      <c r="AE159" s="37"/>
      <c r="AF159" s="37"/>
      <c r="AG159" s="37"/>
    </row>
    <row r="160">
      <c r="A160" s="46"/>
      <c r="B160" s="46"/>
      <c r="C160" s="46"/>
      <c r="D160" s="49"/>
      <c r="E160" s="49"/>
      <c r="F160" s="49"/>
      <c r="G160" s="49"/>
      <c r="H160" s="49"/>
      <c r="I160" s="49"/>
      <c r="J160" s="49"/>
      <c r="K160" s="443"/>
      <c r="L160" s="46"/>
      <c r="M160" s="46"/>
      <c r="N160" s="46"/>
      <c r="O160" s="46"/>
      <c r="P160" s="231"/>
      <c r="Q160" s="46"/>
      <c r="R160" s="49"/>
      <c r="S160" s="49"/>
      <c r="T160" s="46"/>
      <c r="U160" s="46"/>
      <c r="V160" s="49"/>
      <c r="W160" s="49"/>
      <c r="X160" s="49"/>
      <c r="Y160" s="49"/>
      <c r="Z160" s="49"/>
      <c r="AA160" s="49"/>
      <c r="AB160" s="49"/>
      <c r="AC160" s="37"/>
      <c r="AD160" s="37"/>
      <c r="AE160" s="37"/>
      <c r="AF160" s="37"/>
      <c r="AG160" s="37"/>
    </row>
    <row r="161">
      <c r="A161" s="46"/>
      <c r="B161" s="46"/>
      <c r="C161" s="46"/>
      <c r="D161" s="49"/>
      <c r="E161" s="49"/>
      <c r="F161" s="49"/>
      <c r="G161" s="49"/>
      <c r="H161" s="49"/>
      <c r="I161" s="49"/>
      <c r="J161" s="49"/>
      <c r="K161" s="443"/>
      <c r="L161" s="46"/>
      <c r="M161" s="46"/>
      <c r="N161" s="46"/>
      <c r="O161" s="46"/>
      <c r="P161" s="231"/>
      <c r="Q161" s="46"/>
      <c r="R161" s="49"/>
      <c r="S161" s="49"/>
      <c r="T161" s="46"/>
      <c r="U161" s="46"/>
      <c r="V161" s="49"/>
      <c r="W161" s="49"/>
      <c r="X161" s="49"/>
      <c r="Y161" s="49"/>
      <c r="Z161" s="49"/>
      <c r="AA161" s="49"/>
      <c r="AB161" s="49"/>
      <c r="AC161" s="37"/>
      <c r="AD161" s="37"/>
      <c r="AE161" s="37"/>
      <c r="AF161" s="37"/>
      <c r="AG161" s="37"/>
    </row>
    <row r="162">
      <c r="A162" s="46"/>
      <c r="B162" s="46"/>
      <c r="C162" s="46"/>
      <c r="D162" s="49"/>
      <c r="E162" s="49"/>
      <c r="F162" s="49"/>
      <c r="G162" s="49"/>
      <c r="H162" s="49"/>
      <c r="I162" s="49"/>
      <c r="J162" s="49"/>
      <c r="K162" s="443"/>
      <c r="L162" s="46"/>
      <c r="M162" s="46"/>
      <c r="N162" s="46"/>
      <c r="O162" s="46"/>
      <c r="P162" s="231"/>
      <c r="Q162" s="46"/>
      <c r="R162" s="49"/>
      <c r="S162" s="49"/>
      <c r="T162" s="46"/>
      <c r="U162" s="46"/>
      <c r="V162" s="49"/>
      <c r="W162" s="49"/>
      <c r="X162" s="49"/>
      <c r="Y162" s="49"/>
      <c r="Z162" s="49"/>
      <c r="AA162" s="49"/>
      <c r="AB162" s="49"/>
      <c r="AC162" s="37"/>
      <c r="AD162" s="37"/>
      <c r="AE162" s="37"/>
      <c r="AF162" s="37"/>
      <c r="AG162" s="37"/>
    </row>
    <row r="163">
      <c r="A163" s="46"/>
      <c r="B163" s="46"/>
      <c r="C163" s="46"/>
      <c r="D163" s="49"/>
      <c r="E163" s="49"/>
      <c r="F163" s="49"/>
      <c r="G163" s="49"/>
      <c r="H163" s="49"/>
      <c r="I163" s="49"/>
      <c r="J163" s="49"/>
      <c r="K163" s="443"/>
      <c r="L163" s="46"/>
      <c r="M163" s="46"/>
      <c r="N163" s="46"/>
      <c r="O163" s="46"/>
      <c r="P163" s="231"/>
      <c r="Q163" s="46"/>
      <c r="R163" s="49"/>
      <c r="S163" s="49"/>
      <c r="T163" s="46"/>
      <c r="U163" s="46"/>
      <c r="V163" s="49"/>
      <c r="W163" s="49"/>
      <c r="X163" s="49"/>
      <c r="Y163" s="49"/>
      <c r="Z163" s="49"/>
      <c r="AA163" s="49"/>
      <c r="AB163" s="49"/>
      <c r="AC163" s="37"/>
      <c r="AD163" s="37"/>
      <c r="AE163" s="37"/>
      <c r="AF163" s="37"/>
      <c r="AG163" s="37"/>
    </row>
    <row r="164">
      <c r="A164" s="46"/>
      <c r="B164" s="46"/>
      <c r="C164" s="46"/>
      <c r="D164" s="49"/>
      <c r="E164" s="49"/>
      <c r="F164" s="49"/>
      <c r="G164" s="49"/>
      <c r="H164" s="49"/>
      <c r="I164" s="49"/>
      <c r="J164" s="49"/>
      <c r="K164" s="443"/>
      <c r="L164" s="46"/>
      <c r="M164" s="46"/>
      <c r="N164" s="46"/>
      <c r="O164" s="46"/>
      <c r="P164" s="231"/>
      <c r="Q164" s="46"/>
      <c r="R164" s="49"/>
      <c r="S164" s="49"/>
      <c r="T164" s="46"/>
      <c r="U164" s="46"/>
      <c r="V164" s="49"/>
      <c r="W164" s="49"/>
      <c r="X164" s="49"/>
      <c r="Y164" s="49"/>
      <c r="Z164" s="49"/>
      <c r="AA164" s="49"/>
      <c r="AB164" s="49"/>
      <c r="AC164" s="37"/>
      <c r="AD164" s="37"/>
      <c r="AE164" s="37"/>
      <c r="AF164" s="37"/>
      <c r="AG164" s="37"/>
    </row>
    <row r="165">
      <c r="A165" s="46"/>
      <c r="B165" s="46"/>
      <c r="C165" s="46"/>
      <c r="D165" s="49"/>
      <c r="E165" s="49"/>
      <c r="F165" s="49"/>
      <c r="G165" s="49"/>
      <c r="H165" s="49"/>
      <c r="I165" s="49"/>
      <c r="J165" s="49"/>
      <c r="K165" s="443"/>
      <c r="L165" s="46"/>
      <c r="M165" s="46"/>
      <c r="N165" s="46"/>
      <c r="O165" s="46"/>
      <c r="P165" s="231"/>
      <c r="Q165" s="46"/>
      <c r="R165" s="49"/>
      <c r="S165" s="49"/>
      <c r="T165" s="46"/>
      <c r="U165" s="46"/>
      <c r="V165" s="49"/>
      <c r="W165" s="49"/>
      <c r="X165" s="49"/>
      <c r="Y165" s="49"/>
      <c r="Z165" s="49"/>
      <c r="AA165" s="49"/>
      <c r="AB165" s="49"/>
      <c r="AC165" s="37"/>
      <c r="AD165" s="37"/>
      <c r="AE165" s="37"/>
      <c r="AF165" s="37"/>
      <c r="AG165" s="37"/>
    </row>
    <row r="166">
      <c r="A166" s="46"/>
      <c r="B166" s="46"/>
      <c r="C166" s="46"/>
      <c r="D166" s="49"/>
      <c r="E166" s="49"/>
      <c r="F166" s="49"/>
      <c r="G166" s="49"/>
      <c r="H166" s="49"/>
      <c r="I166" s="49"/>
      <c r="J166" s="49"/>
      <c r="K166" s="443"/>
      <c r="L166" s="46"/>
      <c r="M166" s="46"/>
      <c r="N166" s="46"/>
      <c r="O166" s="46"/>
      <c r="P166" s="231"/>
      <c r="Q166" s="46"/>
      <c r="R166" s="49"/>
      <c r="S166" s="49"/>
      <c r="T166" s="46"/>
      <c r="U166" s="46"/>
      <c r="V166" s="49"/>
      <c r="W166" s="49"/>
      <c r="X166" s="49"/>
      <c r="Y166" s="49"/>
      <c r="Z166" s="49"/>
      <c r="AA166" s="49"/>
      <c r="AB166" s="49"/>
      <c r="AC166" s="37"/>
      <c r="AD166" s="37"/>
      <c r="AE166" s="37"/>
      <c r="AF166" s="37"/>
      <c r="AG166" s="37"/>
    </row>
    <row r="167">
      <c r="A167" s="46"/>
      <c r="B167" s="46"/>
      <c r="C167" s="46"/>
      <c r="D167" s="49"/>
      <c r="E167" s="49"/>
      <c r="F167" s="49"/>
      <c r="G167" s="49"/>
      <c r="H167" s="49"/>
      <c r="I167" s="49"/>
      <c r="J167" s="49"/>
      <c r="K167" s="443"/>
      <c r="L167" s="46"/>
      <c r="M167" s="46"/>
      <c r="N167" s="46"/>
      <c r="O167" s="46"/>
      <c r="P167" s="231"/>
      <c r="Q167" s="46"/>
      <c r="R167" s="49"/>
      <c r="S167" s="49"/>
      <c r="T167" s="46"/>
      <c r="U167" s="46"/>
      <c r="V167" s="49"/>
      <c r="W167" s="49"/>
      <c r="X167" s="49"/>
      <c r="Y167" s="49"/>
      <c r="Z167" s="49"/>
      <c r="AA167" s="49"/>
      <c r="AB167" s="49"/>
      <c r="AC167" s="37"/>
      <c r="AD167" s="37"/>
      <c r="AE167" s="37"/>
      <c r="AF167" s="37"/>
      <c r="AG167" s="37"/>
    </row>
    <row r="168">
      <c r="A168" s="46"/>
      <c r="B168" s="46"/>
      <c r="C168" s="46"/>
      <c r="D168" s="49"/>
      <c r="E168" s="49"/>
      <c r="F168" s="49"/>
      <c r="G168" s="49"/>
      <c r="H168" s="49"/>
      <c r="I168" s="49"/>
      <c r="J168" s="49"/>
      <c r="K168" s="443"/>
      <c r="L168" s="46"/>
      <c r="M168" s="46"/>
      <c r="N168" s="46"/>
      <c r="O168" s="46"/>
      <c r="P168" s="231"/>
      <c r="Q168" s="46"/>
      <c r="R168" s="49"/>
      <c r="S168" s="49"/>
      <c r="T168" s="46"/>
      <c r="U168" s="46"/>
      <c r="V168" s="49"/>
      <c r="W168" s="49"/>
      <c r="X168" s="49"/>
      <c r="Y168" s="49"/>
      <c r="Z168" s="49"/>
      <c r="AA168" s="49"/>
      <c r="AB168" s="49"/>
      <c r="AC168" s="37"/>
      <c r="AD168" s="37"/>
      <c r="AE168" s="37"/>
      <c r="AF168" s="37"/>
      <c r="AG168" s="37"/>
    </row>
    <row r="169">
      <c r="A169" s="46"/>
      <c r="B169" s="46"/>
      <c r="C169" s="46"/>
      <c r="D169" s="49"/>
      <c r="E169" s="49"/>
      <c r="F169" s="49"/>
      <c r="G169" s="49"/>
      <c r="H169" s="49"/>
      <c r="I169" s="49"/>
      <c r="J169" s="49"/>
      <c r="K169" s="443"/>
      <c r="L169" s="46"/>
      <c r="M169" s="46"/>
      <c r="N169" s="46"/>
      <c r="O169" s="46"/>
      <c r="P169" s="231"/>
      <c r="Q169" s="46"/>
      <c r="R169" s="49"/>
      <c r="S169" s="49"/>
      <c r="T169" s="46"/>
      <c r="U169" s="46"/>
      <c r="V169" s="49"/>
      <c r="W169" s="49"/>
      <c r="X169" s="49"/>
      <c r="Y169" s="49"/>
      <c r="Z169" s="49"/>
      <c r="AA169" s="49"/>
      <c r="AB169" s="49"/>
      <c r="AC169" s="37"/>
      <c r="AD169" s="37"/>
      <c r="AE169" s="37"/>
      <c r="AF169" s="37"/>
      <c r="AG169" s="37"/>
    </row>
    <row r="170">
      <c r="A170" s="46"/>
      <c r="B170" s="46"/>
      <c r="C170" s="46"/>
      <c r="D170" s="49"/>
      <c r="E170" s="49"/>
      <c r="F170" s="49"/>
      <c r="G170" s="49"/>
      <c r="H170" s="49"/>
      <c r="I170" s="49"/>
      <c r="J170" s="49"/>
      <c r="K170" s="443"/>
      <c r="L170" s="46"/>
      <c r="M170" s="46"/>
      <c r="N170" s="46"/>
      <c r="O170" s="46"/>
      <c r="P170" s="231"/>
      <c r="Q170" s="46"/>
      <c r="R170" s="49"/>
      <c r="S170" s="49"/>
      <c r="T170" s="46"/>
      <c r="U170" s="46"/>
      <c r="V170" s="49"/>
      <c r="W170" s="49"/>
      <c r="X170" s="49"/>
      <c r="Y170" s="49"/>
      <c r="Z170" s="49"/>
      <c r="AA170" s="49"/>
      <c r="AB170" s="49"/>
      <c r="AC170" s="37"/>
      <c r="AD170" s="37"/>
      <c r="AE170" s="37"/>
      <c r="AF170" s="37"/>
      <c r="AG170" s="37"/>
    </row>
    <row r="171">
      <c r="A171" s="46"/>
      <c r="B171" s="46"/>
      <c r="C171" s="46"/>
      <c r="D171" s="49"/>
      <c r="E171" s="49"/>
      <c r="F171" s="49"/>
      <c r="G171" s="49"/>
      <c r="H171" s="49"/>
      <c r="I171" s="49"/>
      <c r="J171" s="49"/>
      <c r="K171" s="443"/>
      <c r="L171" s="46"/>
      <c r="M171" s="46"/>
      <c r="N171" s="46"/>
      <c r="O171" s="46"/>
      <c r="P171" s="231"/>
      <c r="Q171" s="46"/>
      <c r="R171" s="49"/>
      <c r="S171" s="49"/>
      <c r="T171" s="46"/>
      <c r="U171" s="46"/>
      <c r="V171" s="49"/>
      <c r="W171" s="49"/>
      <c r="X171" s="49"/>
      <c r="Y171" s="49"/>
      <c r="Z171" s="49"/>
      <c r="AA171" s="49"/>
      <c r="AB171" s="49"/>
      <c r="AC171" s="37"/>
      <c r="AD171" s="37"/>
      <c r="AE171" s="37"/>
      <c r="AF171" s="37"/>
      <c r="AG171" s="37"/>
    </row>
    <row r="172">
      <c r="A172" s="46"/>
      <c r="B172" s="46"/>
      <c r="C172" s="46"/>
      <c r="D172" s="49"/>
      <c r="E172" s="49"/>
      <c r="F172" s="49"/>
      <c r="G172" s="49"/>
      <c r="H172" s="49"/>
      <c r="I172" s="49"/>
      <c r="J172" s="49"/>
      <c r="K172" s="443"/>
      <c r="L172" s="46"/>
      <c r="M172" s="46"/>
      <c r="N172" s="46"/>
      <c r="O172" s="46"/>
      <c r="P172" s="231"/>
      <c r="Q172" s="46"/>
      <c r="R172" s="49"/>
      <c r="S172" s="49"/>
      <c r="T172" s="46"/>
      <c r="U172" s="46"/>
      <c r="V172" s="49"/>
      <c r="W172" s="49"/>
      <c r="X172" s="49"/>
      <c r="Y172" s="49"/>
      <c r="Z172" s="49"/>
      <c r="AA172" s="49"/>
      <c r="AB172" s="49"/>
      <c r="AC172" s="37"/>
      <c r="AD172" s="37"/>
      <c r="AE172" s="37"/>
      <c r="AF172" s="37"/>
      <c r="AG172" s="37"/>
    </row>
    <row r="173">
      <c r="A173" s="46"/>
      <c r="B173" s="46"/>
      <c r="C173" s="46"/>
      <c r="D173" s="49"/>
      <c r="E173" s="49"/>
      <c r="F173" s="49"/>
      <c r="G173" s="49"/>
      <c r="H173" s="49"/>
      <c r="I173" s="49"/>
      <c r="J173" s="49"/>
      <c r="K173" s="443"/>
      <c r="L173" s="46"/>
      <c r="M173" s="46"/>
      <c r="N173" s="46"/>
      <c r="O173" s="46"/>
      <c r="P173" s="231"/>
      <c r="Q173" s="46"/>
      <c r="R173" s="49"/>
      <c r="S173" s="49"/>
      <c r="T173" s="46"/>
      <c r="U173" s="46"/>
      <c r="V173" s="49"/>
      <c r="W173" s="49"/>
      <c r="X173" s="49"/>
      <c r="Y173" s="49"/>
      <c r="Z173" s="49"/>
      <c r="AA173" s="49"/>
      <c r="AB173" s="49"/>
      <c r="AC173" s="37"/>
      <c r="AD173" s="37"/>
      <c r="AE173" s="37"/>
      <c r="AF173" s="37"/>
      <c r="AG173" s="37"/>
    </row>
    <row r="174">
      <c r="A174" s="46"/>
      <c r="B174" s="46"/>
      <c r="C174" s="46"/>
      <c r="D174" s="49"/>
      <c r="E174" s="49"/>
      <c r="F174" s="49"/>
      <c r="G174" s="49"/>
      <c r="H174" s="49"/>
      <c r="I174" s="49"/>
      <c r="J174" s="49"/>
      <c r="K174" s="443"/>
      <c r="L174" s="46"/>
      <c r="M174" s="46"/>
      <c r="N174" s="46"/>
      <c r="O174" s="46"/>
      <c r="P174" s="231"/>
      <c r="Q174" s="46"/>
      <c r="R174" s="49"/>
      <c r="S174" s="49"/>
      <c r="T174" s="46"/>
      <c r="U174" s="46"/>
      <c r="V174" s="49"/>
      <c r="W174" s="49"/>
      <c r="X174" s="49"/>
      <c r="Y174" s="49"/>
      <c r="Z174" s="49"/>
      <c r="AA174" s="49"/>
      <c r="AB174" s="49"/>
      <c r="AC174" s="37"/>
      <c r="AD174" s="37"/>
      <c r="AE174" s="37"/>
      <c r="AF174" s="37"/>
      <c r="AG174" s="37"/>
    </row>
    <row r="175">
      <c r="A175" s="46"/>
      <c r="B175" s="46"/>
      <c r="C175" s="46"/>
      <c r="D175" s="49"/>
      <c r="E175" s="49"/>
      <c r="F175" s="49"/>
      <c r="G175" s="49"/>
      <c r="H175" s="49"/>
      <c r="I175" s="49"/>
      <c r="J175" s="49"/>
      <c r="K175" s="443"/>
      <c r="L175" s="46"/>
      <c r="M175" s="46"/>
      <c r="N175" s="46"/>
      <c r="O175" s="46"/>
      <c r="P175" s="231"/>
      <c r="Q175" s="46"/>
      <c r="R175" s="49"/>
      <c r="S175" s="49"/>
      <c r="T175" s="46"/>
      <c r="U175" s="46"/>
      <c r="V175" s="49"/>
      <c r="W175" s="49"/>
      <c r="X175" s="49"/>
      <c r="Y175" s="49"/>
      <c r="Z175" s="49"/>
      <c r="AA175" s="49"/>
      <c r="AB175" s="49"/>
      <c r="AC175" s="37"/>
      <c r="AD175" s="37"/>
      <c r="AE175" s="37"/>
      <c r="AF175" s="37"/>
      <c r="AG175" s="37"/>
    </row>
    <row r="176">
      <c r="A176" s="46"/>
      <c r="B176" s="46"/>
      <c r="C176" s="46"/>
      <c r="D176" s="49"/>
      <c r="E176" s="49"/>
      <c r="F176" s="49"/>
      <c r="G176" s="49"/>
      <c r="H176" s="49"/>
      <c r="I176" s="49"/>
      <c r="J176" s="49"/>
      <c r="K176" s="443"/>
      <c r="L176" s="46"/>
      <c r="M176" s="46"/>
      <c r="N176" s="46"/>
      <c r="O176" s="46"/>
      <c r="P176" s="231"/>
      <c r="Q176" s="46"/>
      <c r="R176" s="49"/>
      <c r="S176" s="49"/>
      <c r="T176" s="46"/>
      <c r="U176" s="46"/>
      <c r="V176" s="49"/>
      <c r="W176" s="49"/>
      <c r="X176" s="49"/>
      <c r="Y176" s="49"/>
      <c r="Z176" s="49"/>
      <c r="AA176" s="49"/>
      <c r="AB176" s="49"/>
      <c r="AC176" s="37"/>
      <c r="AD176" s="37"/>
      <c r="AE176" s="37"/>
      <c r="AF176" s="37"/>
      <c r="AG176" s="37"/>
    </row>
    <row r="177">
      <c r="A177" s="46"/>
      <c r="B177" s="46"/>
      <c r="C177" s="46"/>
      <c r="D177" s="49"/>
      <c r="E177" s="49"/>
      <c r="F177" s="49"/>
      <c r="G177" s="49"/>
      <c r="H177" s="49"/>
      <c r="I177" s="49"/>
      <c r="J177" s="49"/>
      <c r="K177" s="443"/>
      <c r="L177" s="46"/>
      <c r="M177" s="46"/>
      <c r="N177" s="46"/>
      <c r="O177" s="46"/>
      <c r="P177" s="231"/>
      <c r="Q177" s="46"/>
      <c r="R177" s="49"/>
      <c r="S177" s="49"/>
      <c r="T177" s="46"/>
      <c r="U177" s="46"/>
      <c r="V177" s="49"/>
      <c r="W177" s="49"/>
      <c r="X177" s="49"/>
      <c r="Y177" s="49"/>
      <c r="Z177" s="49"/>
      <c r="AA177" s="49"/>
      <c r="AB177" s="49"/>
      <c r="AC177" s="37"/>
      <c r="AD177" s="37"/>
      <c r="AE177" s="37"/>
      <c r="AF177" s="37"/>
      <c r="AG177" s="37"/>
    </row>
    <row r="178">
      <c r="A178" s="46"/>
      <c r="B178" s="46"/>
      <c r="C178" s="46"/>
      <c r="D178" s="49"/>
      <c r="E178" s="49"/>
      <c r="F178" s="49"/>
      <c r="G178" s="49"/>
      <c r="H178" s="49"/>
      <c r="I178" s="49"/>
      <c r="J178" s="49"/>
      <c r="K178" s="443"/>
      <c r="L178" s="46"/>
      <c r="M178" s="46"/>
      <c r="N178" s="46"/>
      <c r="O178" s="46"/>
      <c r="P178" s="231"/>
      <c r="Q178" s="46"/>
      <c r="R178" s="49"/>
      <c r="S178" s="49"/>
      <c r="T178" s="46"/>
      <c r="U178" s="46"/>
      <c r="V178" s="49"/>
      <c r="W178" s="49"/>
      <c r="X178" s="49"/>
      <c r="Y178" s="49"/>
      <c r="Z178" s="49"/>
      <c r="AA178" s="49"/>
      <c r="AB178" s="49"/>
      <c r="AC178" s="37"/>
      <c r="AD178" s="37"/>
      <c r="AE178" s="37"/>
      <c r="AF178" s="37"/>
      <c r="AG178" s="37"/>
    </row>
    <row r="179">
      <c r="A179" s="46"/>
      <c r="B179" s="46"/>
      <c r="C179" s="46"/>
      <c r="D179" s="49"/>
      <c r="E179" s="49"/>
      <c r="F179" s="49"/>
      <c r="G179" s="49"/>
      <c r="H179" s="49"/>
      <c r="I179" s="49"/>
      <c r="J179" s="49"/>
      <c r="K179" s="443"/>
      <c r="L179" s="46"/>
      <c r="M179" s="46"/>
      <c r="N179" s="46"/>
      <c r="O179" s="46"/>
      <c r="P179" s="231"/>
      <c r="Q179" s="46"/>
      <c r="R179" s="49"/>
      <c r="S179" s="49"/>
      <c r="T179" s="46"/>
      <c r="U179" s="46"/>
      <c r="V179" s="49"/>
      <c r="W179" s="49"/>
      <c r="X179" s="49"/>
      <c r="Y179" s="49"/>
      <c r="Z179" s="49"/>
      <c r="AA179" s="49"/>
      <c r="AB179" s="49"/>
      <c r="AC179" s="37"/>
      <c r="AD179" s="37"/>
      <c r="AE179" s="37"/>
      <c r="AF179" s="37"/>
      <c r="AG179" s="37"/>
    </row>
    <row r="180">
      <c r="A180" s="46"/>
      <c r="B180" s="46"/>
      <c r="C180" s="46"/>
      <c r="D180" s="49"/>
      <c r="E180" s="49"/>
      <c r="F180" s="49"/>
      <c r="G180" s="49"/>
      <c r="H180" s="49"/>
      <c r="I180" s="49"/>
      <c r="J180" s="49"/>
      <c r="K180" s="443"/>
      <c r="L180" s="46"/>
      <c r="M180" s="46"/>
      <c r="N180" s="46"/>
      <c r="O180" s="46"/>
      <c r="P180" s="231"/>
      <c r="Q180" s="46"/>
      <c r="R180" s="49"/>
      <c r="S180" s="49"/>
      <c r="T180" s="46"/>
      <c r="U180" s="46"/>
      <c r="V180" s="49"/>
      <c r="W180" s="49"/>
      <c r="X180" s="49"/>
      <c r="Y180" s="49"/>
      <c r="Z180" s="49"/>
      <c r="AA180" s="49"/>
      <c r="AB180" s="49"/>
      <c r="AC180" s="37"/>
      <c r="AD180" s="37"/>
      <c r="AE180" s="37"/>
      <c r="AF180" s="37"/>
      <c r="AG180" s="37"/>
    </row>
    <row r="181">
      <c r="A181" s="46"/>
      <c r="B181" s="46"/>
      <c r="C181" s="46"/>
      <c r="D181" s="49"/>
      <c r="E181" s="49"/>
      <c r="F181" s="49"/>
      <c r="G181" s="49"/>
      <c r="H181" s="49"/>
      <c r="I181" s="49"/>
      <c r="J181" s="49"/>
      <c r="K181" s="443"/>
      <c r="L181" s="46"/>
      <c r="M181" s="46"/>
      <c r="N181" s="46"/>
      <c r="O181" s="46"/>
      <c r="P181" s="231"/>
      <c r="Q181" s="46"/>
      <c r="R181" s="49"/>
      <c r="S181" s="49"/>
      <c r="T181" s="46"/>
      <c r="U181" s="46"/>
      <c r="V181" s="49"/>
      <c r="W181" s="49"/>
      <c r="X181" s="49"/>
      <c r="Y181" s="49"/>
      <c r="Z181" s="49"/>
      <c r="AA181" s="49"/>
      <c r="AB181" s="49"/>
      <c r="AC181" s="37"/>
      <c r="AD181" s="37"/>
      <c r="AE181" s="37"/>
      <c r="AF181" s="37"/>
      <c r="AG181" s="37"/>
    </row>
    <row r="182">
      <c r="A182" s="46"/>
      <c r="B182" s="46"/>
      <c r="C182" s="46"/>
      <c r="D182" s="49"/>
      <c r="E182" s="49"/>
      <c r="F182" s="49"/>
      <c r="G182" s="49"/>
      <c r="H182" s="49"/>
      <c r="I182" s="49"/>
      <c r="J182" s="49"/>
      <c r="K182" s="443"/>
      <c r="L182" s="46"/>
      <c r="M182" s="46"/>
      <c r="N182" s="46"/>
      <c r="O182" s="46"/>
      <c r="P182" s="231"/>
      <c r="Q182" s="46"/>
      <c r="R182" s="49"/>
      <c r="S182" s="49"/>
      <c r="T182" s="46"/>
      <c r="U182" s="46"/>
      <c r="V182" s="49"/>
      <c r="W182" s="49"/>
      <c r="X182" s="49"/>
      <c r="Y182" s="49"/>
      <c r="Z182" s="49"/>
      <c r="AA182" s="49"/>
      <c r="AB182" s="49"/>
      <c r="AC182" s="37"/>
      <c r="AD182" s="37"/>
      <c r="AE182" s="37"/>
      <c r="AF182" s="37"/>
      <c r="AG182" s="37"/>
    </row>
    <row r="183">
      <c r="A183" s="46"/>
      <c r="B183" s="46"/>
      <c r="C183" s="46"/>
      <c r="D183" s="49"/>
      <c r="E183" s="49"/>
      <c r="F183" s="49"/>
      <c r="G183" s="49"/>
      <c r="H183" s="49"/>
      <c r="I183" s="49"/>
      <c r="J183" s="49"/>
      <c r="K183" s="443"/>
      <c r="L183" s="46"/>
      <c r="M183" s="46"/>
      <c r="N183" s="46"/>
      <c r="O183" s="46"/>
      <c r="P183" s="231"/>
      <c r="Q183" s="46"/>
      <c r="R183" s="49"/>
      <c r="S183" s="49"/>
      <c r="T183" s="46"/>
      <c r="U183" s="46"/>
      <c r="V183" s="49"/>
      <c r="W183" s="49"/>
      <c r="X183" s="49"/>
      <c r="Y183" s="49"/>
      <c r="Z183" s="49"/>
      <c r="AA183" s="49"/>
      <c r="AB183" s="49"/>
      <c r="AC183" s="37"/>
      <c r="AD183" s="37"/>
      <c r="AE183" s="37"/>
      <c r="AF183" s="37"/>
      <c r="AG183" s="37"/>
    </row>
    <row r="184">
      <c r="A184" s="46"/>
      <c r="B184" s="46"/>
      <c r="C184" s="46"/>
      <c r="D184" s="49"/>
      <c r="E184" s="49"/>
      <c r="F184" s="49"/>
      <c r="G184" s="49"/>
      <c r="H184" s="49"/>
      <c r="I184" s="49"/>
      <c r="J184" s="49"/>
      <c r="K184" s="443"/>
      <c r="L184" s="46"/>
      <c r="M184" s="46"/>
      <c r="N184" s="46"/>
      <c r="O184" s="46"/>
      <c r="P184" s="231"/>
      <c r="Q184" s="46"/>
      <c r="R184" s="49"/>
      <c r="S184" s="49"/>
      <c r="T184" s="46"/>
      <c r="U184" s="46"/>
      <c r="V184" s="49"/>
      <c r="W184" s="49"/>
      <c r="X184" s="49"/>
      <c r="Y184" s="49"/>
      <c r="Z184" s="49"/>
      <c r="AA184" s="49"/>
      <c r="AB184" s="49"/>
      <c r="AC184" s="37"/>
      <c r="AD184" s="37"/>
      <c r="AE184" s="37"/>
      <c r="AF184" s="37"/>
      <c r="AG184" s="37"/>
    </row>
    <row r="185">
      <c r="A185" s="46"/>
      <c r="B185" s="46"/>
      <c r="C185" s="46"/>
      <c r="D185" s="49"/>
      <c r="E185" s="49"/>
      <c r="F185" s="49"/>
      <c r="G185" s="49"/>
      <c r="H185" s="49"/>
      <c r="I185" s="49"/>
      <c r="J185" s="49"/>
      <c r="K185" s="443"/>
      <c r="L185" s="46"/>
      <c r="M185" s="46"/>
      <c r="N185" s="46"/>
      <c r="O185" s="46"/>
      <c r="P185" s="231"/>
      <c r="Q185" s="46"/>
      <c r="R185" s="49"/>
      <c r="S185" s="49"/>
      <c r="T185" s="46"/>
      <c r="U185" s="46"/>
      <c r="V185" s="49"/>
      <c r="W185" s="49"/>
      <c r="X185" s="49"/>
      <c r="Y185" s="49"/>
      <c r="Z185" s="49"/>
      <c r="AA185" s="49"/>
      <c r="AB185" s="49"/>
      <c r="AC185" s="37"/>
      <c r="AD185" s="37"/>
      <c r="AE185" s="37"/>
      <c r="AF185" s="37"/>
      <c r="AG185" s="37"/>
    </row>
    <row r="186">
      <c r="A186" s="46"/>
      <c r="B186" s="46"/>
      <c r="C186" s="46"/>
      <c r="D186" s="49"/>
      <c r="E186" s="49"/>
      <c r="F186" s="49"/>
      <c r="G186" s="49"/>
      <c r="H186" s="49"/>
      <c r="I186" s="49"/>
      <c r="J186" s="49"/>
      <c r="K186" s="443"/>
      <c r="L186" s="46"/>
      <c r="M186" s="46"/>
      <c r="N186" s="46"/>
      <c r="O186" s="46"/>
      <c r="P186" s="231"/>
      <c r="Q186" s="46"/>
      <c r="R186" s="49"/>
      <c r="S186" s="49"/>
      <c r="T186" s="46"/>
      <c r="U186" s="46"/>
      <c r="V186" s="49"/>
      <c r="W186" s="49"/>
      <c r="X186" s="49"/>
      <c r="Y186" s="49"/>
      <c r="Z186" s="49"/>
      <c r="AA186" s="49"/>
      <c r="AB186" s="49"/>
      <c r="AC186" s="37"/>
      <c r="AD186" s="37"/>
      <c r="AE186" s="37"/>
      <c r="AF186" s="37"/>
      <c r="AG186" s="37"/>
    </row>
    <row r="187">
      <c r="A187" s="46"/>
      <c r="B187" s="46"/>
      <c r="C187" s="46"/>
      <c r="D187" s="49"/>
      <c r="E187" s="49"/>
      <c r="F187" s="49"/>
      <c r="G187" s="49"/>
      <c r="H187" s="49"/>
      <c r="I187" s="49"/>
      <c r="J187" s="49"/>
      <c r="K187" s="443"/>
      <c r="L187" s="46"/>
      <c r="M187" s="46"/>
      <c r="N187" s="46"/>
      <c r="O187" s="46"/>
      <c r="P187" s="231"/>
      <c r="Q187" s="46"/>
      <c r="R187" s="49"/>
      <c r="S187" s="49"/>
      <c r="T187" s="46"/>
      <c r="U187" s="46"/>
      <c r="V187" s="49"/>
      <c r="W187" s="49"/>
      <c r="X187" s="49"/>
      <c r="Y187" s="49"/>
      <c r="Z187" s="49"/>
      <c r="AA187" s="49"/>
      <c r="AB187" s="49"/>
      <c r="AC187" s="37"/>
      <c r="AD187" s="37"/>
      <c r="AE187" s="37"/>
      <c r="AF187" s="37"/>
      <c r="AG187" s="37"/>
    </row>
    <row r="188">
      <c r="A188" s="46"/>
      <c r="B188" s="46"/>
      <c r="C188" s="46"/>
      <c r="D188" s="49"/>
      <c r="E188" s="49"/>
      <c r="F188" s="49"/>
      <c r="G188" s="49"/>
      <c r="H188" s="49"/>
      <c r="I188" s="49"/>
      <c r="J188" s="49"/>
      <c r="K188" s="443"/>
      <c r="L188" s="46"/>
      <c r="M188" s="46"/>
      <c r="N188" s="46"/>
      <c r="O188" s="46"/>
      <c r="P188" s="231"/>
      <c r="Q188" s="46"/>
      <c r="R188" s="49"/>
      <c r="S188" s="49"/>
      <c r="T188" s="46"/>
      <c r="U188" s="46"/>
      <c r="V188" s="49"/>
      <c r="W188" s="49"/>
      <c r="X188" s="49"/>
      <c r="Y188" s="49"/>
      <c r="Z188" s="49"/>
      <c r="AA188" s="49"/>
      <c r="AB188" s="49"/>
      <c r="AC188" s="37"/>
      <c r="AD188" s="37"/>
      <c r="AE188" s="37"/>
      <c r="AF188" s="37"/>
      <c r="AG188" s="37"/>
    </row>
    <row r="189">
      <c r="A189" s="46"/>
      <c r="B189" s="46"/>
      <c r="C189" s="46"/>
      <c r="D189" s="49"/>
      <c r="E189" s="49"/>
      <c r="F189" s="49"/>
      <c r="G189" s="49"/>
      <c r="H189" s="49"/>
      <c r="I189" s="49"/>
      <c r="J189" s="49"/>
      <c r="K189" s="443"/>
      <c r="L189" s="46"/>
      <c r="M189" s="46"/>
      <c r="N189" s="46"/>
      <c r="O189" s="46"/>
      <c r="P189" s="231"/>
      <c r="Q189" s="46"/>
      <c r="R189" s="49"/>
      <c r="S189" s="49"/>
      <c r="T189" s="46"/>
      <c r="U189" s="46"/>
      <c r="V189" s="49"/>
      <c r="W189" s="49"/>
      <c r="X189" s="49"/>
      <c r="Y189" s="49"/>
      <c r="Z189" s="49"/>
      <c r="AA189" s="49"/>
      <c r="AB189" s="49"/>
      <c r="AC189" s="37"/>
      <c r="AD189" s="37"/>
      <c r="AE189" s="37"/>
      <c r="AF189" s="37"/>
      <c r="AG189" s="37"/>
    </row>
    <row r="190">
      <c r="A190" s="46"/>
      <c r="B190" s="46"/>
      <c r="C190" s="46"/>
      <c r="D190" s="49"/>
      <c r="E190" s="49"/>
      <c r="F190" s="49"/>
      <c r="G190" s="49"/>
      <c r="H190" s="49"/>
      <c r="I190" s="49"/>
      <c r="J190" s="49"/>
      <c r="K190" s="443"/>
      <c r="L190" s="46"/>
      <c r="M190" s="46"/>
      <c r="N190" s="46"/>
      <c r="O190" s="46"/>
      <c r="P190" s="231"/>
      <c r="Q190" s="46"/>
      <c r="R190" s="49"/>
      <c r="S190" s="49"/>
      <c r="T190" s="46"/>
      <c r="U190" s="46"/>
      <c r="V190" s="49"/>
      <c r="W190" s="49"/>
      <c r="X190" s="49"/>
      <c r="Y190" s="49"/>
      <c r="Z190" s="49"/>
      <c r="AA190" s="49"/>
      <c r="AB190" s="49"/>
      <c r="AC190" s="37"/>
      <c r="AD190" s="37"/>
      <c r="AE190" s="37"/>
      <c r="AF190" s="37"/>
      <c r="AG190" s="37"/>
    </row>
    <row r="191">
      <c r="A191" s="46"/>
      <c r="B191" s="46"/>
      <c r="C191" s="46"/>
      <c r="D191" s="49"/>
      <c r="E191" s="49"/>
      <c r="F191" s="49"/>
      <c r="G191" s="49"/>
      <c r="H191" s="49"/>
      <c r="I191" s="49"/>
      <c r="J191" s="49"/>
      <c r="K191" s="443"/>
      <c r="L191" s="46"/>
      <c r="M191" s="46"/>
      <c r="N191" s="46"/>
      <c r="O191" s="46"/>
      <c r="P191" s="231"/>
      <c r="Q191" s="46"/>
      <c r="R191" s="49"/>
      <c r="S191" s="49"/>
      <c r="T191" s="46"/>
      <c r="U191" s="46"/>
      <c r="V191" s="49"/>
      <c r="W191" s="49"/>
      <c r="X191" s="49"/>
      <c r="Y191" s="49"/>
      <c r="Z191" s="49"/>
      <c r="AA191" s="49"/>
      <c r="AB191" s="49"/>
      <c r="AC191" s="37"/>
      <c r="AD191" s="37"/>
      <c r="AE191" s="37"/>
      <c r="AF191" s="37"/>
      <c r="AG191" s="37"/>
    </row>
    <row r="192">
      <c r="A192" s="46"/>
      <c r="B192" s="46"/>
      <c r="C192" s="46"/>
      <c r="D192" s="49"/>
      <c r="E192" s="49"/>
      <c r="F192" s="49"/>
      <c r="G192" s="49"/>
      <c r="H192" s="49"/>
      <c r="I192" s="49"/>
      <c r="J192" s="49"/>
      <c r="K192" s="443"/>
      <c r="L192" s="46"/>
      <c r="M192" s="46"/>
      <c r="N192" s="46"/>
      <c r="O192" s="46"/>
      <c r="P192" s="231"/>
      <c r="Q192" s="46"/>
      <c r="R192" s="49"/>
      <c r="S192" s="49"/>
      <c r="T192" s="46"/>
      <c r="U192" s="46"/>
      <c r="V192" s="49"/>
      <c r="W192" s="49"/>
      <c r="X192" s="49"/>
      <c r="Y192" s="49"/>
      <c r="Z192" s="49"/>
      <c r="AA192" s="49"/>
      <c r="AB192" s="49"/>
      <c r="AC192" s="37"/>
      <c r="AD192" s="37"/>
      <c r="AE192" s="37"/>
      <c r="AF192" s="37"/>
      <c r="AG192" s="37"/>
    </row>
    <row r="193">
      <c r="A193" s="46"/>
      <c r="B193" s="46"/>
      <c r="C193" s="46"/>
      <c r="D193" s="49"/>
      <c r="E193" s="49"/>
      <c r="F193" s="49"/>
      <c r="G193" s="49"/>
      <c r="H193" s="49"/>
      <c r="I193" s="49"/>
      <c r="J193" s="49"/>
      <c r="K193" s="443"/>
      <c r="L193" s="46"/>
      <c r="M193" s="46"/>
      <c r="N193" s="46"/>
      <c r="O193" s="46"/>
      <c r="P193" s="231"/>
      <c r="Q193" s="46"/>
      <c r="R193" s="49"/>
      <c r="S193" s="49"/>
      <c r="T193" s="46"/>
      <c r="U193" s="46"/>
      <c r="V193" s="49"/>
      <c r="W193" s="49"/>
      <c r="X193" s="49"/>
      <c r="Y193" s="49"/>
      <c r="Z193" s="49"/>
      <c r="AA193" s="49"/>
      <c r="AB193" s="49"/>
      <c r="AC193" s="37"/>
      <c r="AD193" s="37"/>
      <c r="AE193" s="37"/>
      <c r="AF193" s="37"/>
      <c r="AG193" s="37"/>
    </row>
    <row r="194">
      <c r="A194" s="46"/>
      <c r="B194" s="46"/>
      <c r="C194" s="46"/>
      <c r="D194" s="49"/>
      <c r="E194" s="49"/>
      <c r="F194" s="49"/>
      <c r="G194" s="49"/>
      <c r="H194" s="49"/>
      <c r="I194" s="49"/>
      <c r="J194" s="49"/>
      <c r="K194" s="443"/>
      <c r="L194" s="46"/>
      <c r="M194" s="46"/>
      <c r="N194" s="46"/>
      <c r="O194" s="46"/>
      <c r="P194" s="231"/>
      <c r="Q194" s="46"/>
      <c r="R194" s="49"/>
      <c r="S194" s="49"/>
      <c r="T194" s="46"/>
      <c r="U194" s="46"/>
      <c r="V194" s="49"/>
      <c r="W194" s="49"/>
      <c r="X194" s="49"/>
      <c r="Y194" s="49"/>
      <c r="Z194" s="49"/>
      <c r="AA194" s="49"/>
      <c r="AB194" s="49"/>
      <c r="AC194" s="37"/>
      <c r="AD194" s="37"/>
      <c r="AE194" s="37"/>
      <c r="AF194" s="37"/>
      <c r="AG194" s="37"/>
    </row>
    <row r="195">
      <c r="A195" s="46"/>
      <c r="B195" s="46"/>
      <c r="C195" s="46"/>
      <c r="D195" s="49"/>
      <c r="E195" s="49"/>
      <c r="F195" s="49"/>
      <c r="G195" s="49"/>
      <c r="H195" s="49"/>
      <c r="I195" s="49"/>
      <c r="J195" s="49"/>
      <c r="K195" s="443"/>
      <c r="L195" s="46"/>
      <c r="M195" s="46"/>
      <c r="N195" s="46"/>
      <c r="O195" s="46"/>
      <c r="P195" s="231"/>
      <c r="Q195" s="46"/>
      <c r="R195" s="49"/>
      <c r="S195" s="49"/>
      <c r="T195" s="46"/>
      <c r="U195" s="46"/>
      <c r="V195" s="49"/>
      <c r="W195" s="49"/>
      <c r="X195" s="49"/>
      <c r="Y195" s="49"/>
      <c r="Z195" s="49"/>
      <c r="AA195" s="49"/>
      <c r="AB195" s="49"/>
      <c r="AC195" s="37"/>
      <c r="AD195" s="37"/>
      <c r="AE195" s="37"/>
      <c r="AF195" s="37"/>
      <c r="AG195" s="37"/>
    </row>
    <row r="196">
      <c r="A196" s="46"/>
      <c r="B196" s="46"/>
      <c r="C196" s="46"/>
      <c r="D196" s="49"/>
      <c r="E196" s="49"/>
      <c r="F196" s="49"/>
      <c r="G196" s="49"/>
      <c r="H196" s="49"/>
      <c r="I196" s="49"/>
      <c r="J196" s="49"/>
      <c r="K196" s="443"/>
      <c r="L196" s="46"/>
      <c r="M196" s="46"/>
      <c r="N196" s="46"/>
      <c r="O196" s="46"/>
      <c r="P196" s="231"/>
      <c r="Q196" s="46"/>
      <c r="R196" s="49"/>
      <c r="S196" s="49"/>
      <c r="T196" s="46"/>
      <c r="U196" s="46"/>
      <c r="V196" s="49"/>
      <c r="W196" s="49"/>
      <c r="X196" s="49"/>
      <c r="Y196" s="49"/>
      <c r="Z196" s="49"/>
      <c r="AA196" s="49"/>
      <c r="AB196" s="49"/>
      <c r="AC196" s="37"/>
      <c r="AD196" s="37"/>
      <c r="AE196" s="37"/>
      <c r="AF196" s="37"/>
      <c r="AG196" s="37"/>
    </row>
    <row r="197">
      <c r="A197" s="46"/>
      <c r="B197" s="46"/>
      <c r="C197" s="46"/>
      <c r="D197" s="49"/>
      <c r="E197" s="49"/>
      <c r="F197" s="49"/>
      <c r="G197" s="49"/>
      <c r="H197" s="49"/>
      <c r="I197" s="49"/>
      <c r="J197" s="49"/>
      <c r="K197" s="443"/>
      <c r="L197" s="46"/>
      <c r="M197" s="46"/>
      <c r="N197" s="46"/>
      <c r="O197" s="46"/>
      <c r="P197" s="231"/>
      <c r="Q197" s="46"/>
      <c r="R197" s="49"/>
      <c r="S197" s="49"/>
      <c r="T197" s="46"/>
      <c r="U197" s="46"/>
      <c r="V197" s="49"/>
      <c r="W197" s="49"/>
      <c r="X197" s="49"/>
      <c r="Y197" s="49"/>
      <c r="Z197" s="49"/>
      <c r="AA197" s="49"/>
      <c r="AB197" s="49"/>
      <c r="AC197" s="37"/>
      <c r="AD197" s="37"/>
      <c r="AE197" s="37"/>
      <c r="AF197" s="37"/>
      <c r="AG197" s="37"/>
    </row>
    <row r="198">
      <c r="A198" s="46"/>
      <c r="B198" s="46"/>
      <c r="C198" s="46"/>
      <c r="D198" s="49"/>
      <c r="E198" s="49"/>
      <c r="F198" s="49"/>
      <c r="G198" s="49"/>
      <c r="H198" s="49"/>
      <c r="I198" s="49"/>
      <c r="J198" s="49"/>
      <c r="K198" s="443"/>
      <c r="L198" s="46"/>
      <c r="M198" s="46"/>
      <c r="N198" s="46"/>
      <c r="O198" s="46"/>
      <c r="P198" s="231"/>
      <c r="Q198" s="46"/>
      <c r="R198" s="49"/>
      <c r="S198" s="49"/>
      <c r="T198" s="46"/>
      <c r="U198" s="46"/>
      <c r="V198" s="49"/>
      <c r="W198" s="49"/>
      <c r="X198" s="49"/>
      <c r="Y198" s="49"/>
      <c r="Z198" s="49"/>
      <c r="AA198" s="49"/>
      <c r="AB198" s="49"/>
      <c r="AC198" s="37"/>
      <c r="AD198" s="37"/>
      <c r="AE198" s="37"/>
      <c r="AF198" s="37"/>
      <c r="AG198" s="37"/>
    </row>
    <row r="199">
      <c r="A199" s="46"/>
      <c r="B199" s="46"/>
      <c r="C199" s="46"/>
      <c r="D199" s="49"/>
      <c r="E199" s="49"/>
      <c r="F199" s="49"/>
      <c r="G199" s="49"/>
      <c r="H199" s="49"/>
      <c r="I199" s="49"/>
      <c r="J199" s="49"/>
      <c r="K199" s="443"/>
      <c r="L199" s="46"/>
      <c r="M199" s="46"/>
      <c r="N199" s="46"/>
      <c r="O199" s="46"/>
      <c r="P199" s="231"/>
      <c r="Q199" s="46"/>
      <c r="R199" s="49"/>
      <c r="S199" s="49"/>
      <c r="T199" s="46"/>
      <c r="U199" s="46"/>
      <c r="V199" s="49"/>
      <c r="W199" s="49"/>
      <c r="X199" s="49"/>
      <c r="Y199" s="49"/>
      <c r="Z199" s="49"/>
      <c r="AA199" s="49"/>
      <c r="AB199" s="49"/>
      <c r="AC199" s="37"/>
      <c r="AD199" s="37"/>
      <c r="AE199" s="37"/>
      <c r="AF199" s="37"/>
      <c r="AG199" s="37"/>
    </row>
    <row r="200">
      <c r="A200" s="46"/>
      <c r="B200" s="46"/>
      <c r="C200" s="46"/>
      <c r="D200" s="49"/>
      <c r="E200" s="49"/>
      <c r="F200" s="49"/>
      <c r="G200" s="49"/>
      <c r="H200" s="49"/>
      <c r="I200" s="49"/>
      <c r="J200" s="49"/>
      <c r="K200" s="443"/>
      <c r="L200" s="46"/>
      <c r="M200" s="46"/>
      <c r="N200" s="46"/>
      <c r="O200" s="46"/>
      <c r="P200" s="231"/>
      <c r="Q200" s="46"/>
      <c r="R200" s="49"/>
      <c r="S200" s="49"/>
      <c r="T200" s="46"/>
      <c r="U200" s="46"/>
      <c r="V200" s="49"/>
      <c r="W200" s="49"/>
      <c r="X200" s="49"/>
      <c r="Y200" s="49"/>
      <c r="Z200" s="49"/>
      <c r="AA200" s="49"/>
      <c r="AB200" s="49"/>
      <c r="AC200" s="37"/>
      <c r="AD200" s="37"/>
      <c r="AE200" s="37"/>
      <c r="AF200" s="37"/>
      <c r="AG200" s="37"/>
    </row>
    <row r="201">
      <c r="A201" s="46"/>
      <c r="B201" s="46"/>
      <c r="C201" s="46"/>
      <c r="D201" s="49"/>
      <c r="E201" s="49"/>
      <c r="F201" s="49"/>
      <c r="G201" s="49"/>
      <c r="H201" s="49"/>
      <c r="I201" s="49"/>
      <c r="J201" s="49"/>
      <c r="K201" s="443"/>
      <c r="L201" s="46"/>
      <c r="M201" s="46"/>
      <c r="N201" s="46"/>
      <c r="O201" s="46"/>
      <c r="P201" s="231"/>
      <c r="Q201" s="46"/>
      <c r="R201" s="49"/>
      <c r="S201" s="49"/>
      <c r="T201" s="46"/>
      <c r="U201" s="46"/>
      <c r="V201" s="49"/>
      <c r="W201" s="49"/>
      <c r="X201" s="49"/>
      <c r="Y201" s="49"/>
      <c r="Z201" s="49"/>
      <c r="AA201" s="49"/>
      <c r="AB201" s="49"/>
      <c r="AC201" s="37"/>
      <c r="AD201" s="37"/>
      <c r="AE201" s="37"/>
      <c r="AF201" s="37"/>
      <c r="AG201" s="37"/>
    </row>
    <row r="202">
      <c r="A202" s="46"/>
      <c r="B202" s="46"/>
      <c r="C202" s="46"/>
      <c r="D202" s="49"/>
      <c r="E202" s="49"/>
      <c r="F202" s="49"/>
      <c r="G202" s="49"/>
      <c r="H202" s="49"/>
      <c r="I202" s="49"/>
      <c r="J202" s="49"/>
      <c r="K202" s="443"/>
      <c r="L202" s="46"/>
      <c r="M202" s="46"/>
      <c r="N202" s="46"/>
      <c r="O202" s="46"/>
      <c r="P202" s="231"/>
      <c r="Q202" s="46"/>
      <c r="R202" s="49"/>
      <c r="S202" s="49"/>
      <c r="T202" s="46"/>
      <c r="U202" s="46"/>
      <c r="V202" s="49"/>
      <c r="W202" s="49"/>
      <c r="X202" s="49"/>
      <c r="Y202" s="49"/>
      <c r="Z202" s="49"/>
      <c r="AA202" s="49"/>
      <c r="AB202" s="49"/>
      <c r="AC202" s="37"/>
      <c r="AD202" s="37"/>
      <c r="AE202" s="37"/>
      <c r="AF202" s="37"/>
      <c r="AG202" s="37"/>
    </row>
    <row r="203">
      <c r="A203" s="46"/>
      <c r="B203" s="46"/>
      <c r="C203" s="46"/>
      <c r="D203" s="49"/>
      <c r="E203" s="49"/>
      <c r="F203" s="49"/>
      <c r="G203" s="49"/>
      <c r="H203" s="49"/>
      <c r="I203" s="49"/>
      <c r="J203" s="49"/>
      <c r="K203" s="443"/>
      <c r="L203" s="46"/>
      <c r="M203" s="46"/>
      <c r="N203" s="46"/>
      <c r="O203" s="46"/>
      <c r="P203" s="231"/>
      <c r="Q203" s="46"/>
      <c r="R203" s="49"/>
      <c r="S203" s="49"/>
      <c r="T203" s="46"/>
      <c r="U203" s="46"/>
      <c r="V203" s="49"/>
      <c r="W203" s="49"/>
      <c r="X203" s="49"/>
      <c r="Y203" s="49"/>
      <c r="Z203" s="49"/>
      <c r="AA203" s="49"/>
      <c r="AB203" s="49"/>
      <c r="AC203" s="37"/>
      <c r="AD203" s="37"/>
      <c r="AE203" s="37"/>
      <c r="AF203" s="37"/>
      <c r="AG203" s="37"/>
    </row>
    <row r="204">
      <c r="A204" s="46"/>
      <c r="B204" s="46"/>
      <c r="C204" s="46"/>
      <c r="D204" s="49"/>
      <c r="E204" s="49"/>
      <c r="F204" s="49"/>
      <c r="G204" s="49"/>
      <c r="H204" s="49"/>
      <c r="I204" s="49"/>
      <c r="J204" s="49"/>
      <c r="K204" s="443"/>
      <c r="L204" s="46"/>
      <c r="M204" s="46"/>
      <c r="N204" s="46"/>
      <c r="O204" s="46"/>
      <c r="P204" s="231"/>
      <c r="Q204" s="46"/>
      <c r="R204" s="49"/>
      <c r="S204" s="49"/>
      <c r="T204" s="46"/>
      <c r="U204" s="46"/>
      <c r="V204" s="49"/>
      <c r="W204" s="49"/>
      <c r="X204" s="49"/>
      <c r="Y204" s="49"/>
      <c r="Z204" s="49"/>
      <c r="AA204" s="49"/>
      <c r="AB204" s="49"/>
      <c r="AC204" s="37"/>
      <c r="AD204" s="37"/>
      <c r="AE204" s="37"/>
      <c r="AF204" s="37"/>
      <c r="AG204" s="37"/>
    </row>
    <row r="205">
      <c r="A205" s="46"/>
      <c r="B205" s="46"/>
      <c r="C205" s="46"/>
      <c r="D205" s="49"/>
      <c r="E205" s="49"/>
      <c r="F205" s="49"/>
      <c r="G205" s="49"/>
      <c r="H205" s="49"/>
      <c r="I205" s="49"/>
      <c r="J205" s="49"/>
      <c r="K205" s="443"/>
      <c r="L205" s="46"/>
      <c r="M205" s="46"/>
      <c r="N205" s="46"/>
      <c r="O205" s="46"/>
      <c r="P205" s="231"/>
      <c r="Q205" s="46"/>
      <c r="R205" s="49"/>
      <c r="S205" s="49"/>
      <c r="T205" s="46"/>
      <c r="U205" s="46"/>
      <c r="V205" s="49"/>
      <c r="W205" s="49"/>
      <c r="X205" s="49"/>
      <c r="Y205" s="49"/>
      <c r="Z205" s="49"/>
      <c r="AA205" s="49"/>
      <c r="AB205" s="49"/>
      <c r="AC205" s="37"/>
      <c r="AD205" s="37"/>
      <c r="AE205" s="37"/>
      <c r="AF205" s="37"/>
      <c r="AG205" s="37"/>
    </row>
    <row r="206">
      <c r="A206" s="46"/>
      <c r="B206" s="46"/>
      <c r="C206" s="46"/>
      <c r="D206" s="49"/>
      <c r="E206" s="49"/>
      <c r="F206" s="49"/>
      <c r="G206" s="49"/>
      <c r="H206" s="49"/>
      <c r="I206" s="49"/>
      <c r="J206" s="49"/>
      <c r="K206" s="443"/>
      <c r="L206" s="46"/>
      <c r="M206" s="46"/>
      <c r="N206" s="46"/>
      <c r="O206" s="46"/>
      <c r="P206" s="231"/>
      <c r="Q206" s="46"/>
      <c r="R206" s="49"/>
      <c r="S206" s="49"/>
      <c r="T206" s="46"/>
      <c r="U206" s="46"/>
      <c r="V206" s="49"/>
      <c r="W206" s="49"/>
      <c r="X206" s="49"/>
      <c r="Y206" s="49"/>
      <c r="Z206" s="49"/>
      <c r="AA206" s="49"/>
      <c r="AB206" s="49"/>
      <c r="AC206" s="37"/>
      <c r="AD206" s="37"/>
      <c r="AE206" s="37"/>
      <c r="AF206" s="37"/>
      <c r="AG206" s="37"/>
    </row>
    <row r="207">
      <c r="A207" s="46"/>
      <c r="B207" s="46"/>
      <c r="C207" s="46"/>
      <c r="D207" s="49"/>
      <c r="E207" s="49"/>
      <c r="F207" s="49"/>
      <c r="G207" s="49"/>
      <c r="H207" s="49"/>
      <c r="I207" s="49"/>
      <c r="J207" s="49"/>
      <c r="K207" s="443"/>
      <c r="L207" s="46"/>
      <c r="M207" s="46"/>
      <c r="N207" s="46"/>
      <c r="O207" s="46"/>
      <c r="P207" s="231"/>
      <c r="Q207" s="46"/>
      <c r="R207" s="49"/>
      <c r="S207" s="49"/>
      <c r="T207" s="46"/>
      <c r="U207" s="46"/>
      <c r="V207" s="49"/>
      <c r="W207" s="49"/>
      <c r="X207" s="49"/>
      <c r="Y207" s="49"/>
      <c r="Z207" s="49"/>
      <c r="AA207" s="49"/>
      <c r="AB207" s="49"/>
      <c r="AC207" s="37"/>
      <c r="AD207" s="37"/>
      <c r="AE207" s="37"/>
      <c r="AF207" s="37"/>
      <c r="AG207" s="37"/>
    </row>
    <row r="208">
      <c r="A208" s="46"/>
      <c r="B208" s="46"/>
      <c r="C208" s="46"/>
      <c r="D208" s="49"/>
      <c r="E208" s="49"/>
      <c r="F208" s="49"/>
      <c r="G208" s="49"/>
      <c r="H208" s="49"/>
      <c r="I208" s="49"/>
      <c r="J208" s="49"/>
      <c r="K208" s="443"/>
      <c r="L208" s="46"/>
      <c r="M208" s="46"/>
      <c r="N208" s="46"/>
      <c r="O208" s="46"/>
      <c r="P208" s="231"/>
      <c r="Q208" s="46"/>
      <c r="R208" s="49"/>
      <c r="S208" s="49"/>
      <c r="T208" s="46"/>
      <c r="U208" s="46"/>
      <c r="V208" s="49"/>
      <c r="W208" s="49"/>
      <c r="X208" s="49"/>
      <c r="Y208" s="49"/>
      <c r="Z208" s="49"/>
      <c r="AA208" s="49"/>
      <c r="AB208" s="49"/>
      <c r="AC208" s="37"/>
      <c r="AD208" s="37"/>
      <c r="AE208" s="37"/>
      <c r="AF208" s="37"/>
      <c r="AG208" s="37"/>
    </row>
    <row r="209">
      <c r="A209" s="46"/>
      <c r="B209" s="46"/>
      <c r="C209" s="46"/>
      <c r="D209" s="49"/>
      <c r="E209" s="49"/>
      <c r="F209" s="49"/>
      <c r="G209" s="49"/>
      <c r="H209" s="49"/>
      <c r="I209" s="49"/>
      <c r="J209" s="49"/>
      <c r="K209" s="443"/>
      <c r="L209" s="46"/>
      <c r="M209" s="46"/>
      <c r="N209" s="46"/>
      <c r="O209" s="46"/>
      <c r="P209" s="231"/>
      <c r="Q209" s="46"/>
      <c r="R209" s="49"/>
      <c r="S209" s="49"/>
      <c r="T209" s="46"/>
      <c r="U209" s="46"/>
      <c r="V209" s="49"/>
      <c r="W209" s="49"/>
      <c r="X209" s="49"/>
      <c r="Y209" s="49"/>
      <c r="Z209" s="49"/>
      <c r="AA209" s="49"/>
      <c r="AB209" s="49"/>
      <c r="AC209" s="37"/>
      <c r="AD209" s="37"/>
      <c r="AE209" s="37"/>
      <c r="AF209" s="37"/>
      <c r="AG209" s="37"/>
    </row>
    <row r="210">
      <c r="A210" s="46"/>
      <c r="B210" s="46"/>
      <c r="C210" s="46"/>
      <c r="D210" s="49"/>
      <c r="E210" s="49"/>
      <c r="F210" s="49"/>
      <c r="G210" s="49"/>
      <c r="H210" s="49"/>
      <c r="I210" s="49"/>
      <c r="J210" s="49"/>
      <c r="K210" s="443"/>
      <c r="L210" s="46"/>
      <c r="M210" s="46"/>
      <c r="N210" s="46"/>
      <c r="O210" s="46"/>
      <c r="P210" s="231"/>
      <c r="Q210" s="46"/>
      <c r="R210" s="49"/>
      <c r="S210" s="49"/>
      <c r="T210" s="46"/>
      <c r="U210" s="46"/>
      <c r="V210" s="49"/>
      <c r="W210" s="49"/>
      <c r="X210" s="49"/>
      <c r="Y210" s="49"/>
      <c r="Z210" s="49"/>
      <c r="AA210" s="49"/>
      <c r="AB210" s="49"/>
      <c r="AC210" s="37"/>
      <c r="AD210" s="37"/>
      <c r="AE210" s="37"/>
      <c r="AF210" s="37"/>
      <c r="AG210" s="37"/>
    </row>
    <row r="211">
      <c r="A211" s="46"/>
      <c r="B211" s="46"/>
      <c r="C211" s="46"/>
      <c r="D211" s="49"/>
      <c r="E211" s="49"/>
      <c r="F211" s="49"/>
      <c r="G211" s="49"/>
      <c r="H211" s="49"/>
      <c r="I211" s="49"/>
      <c r="J211" s="49"/>
      <c r="K211" s="443"/>
      <c r="L211" s="46"/>
      <c r="M211" s="46"/>
      <c r="N211" s="46"/>
      <c r="O211" s="46"/>
      <c r="P211" s="231"/>
      <c r="Q211" s="46"/>
      <c r="R211" s="49"/>
      <c r="S211" s="49"/>
      <c r="T211" s="46"/>
      <c r="U211" s="46"/>
      <c r="V211" s="49"/>
      <c r="W211" s="49"/>
      <c r="X211" s="49"/>
      <c r="Y211" s="49"/>
      <c r="Z211" s="49"/>
      <c r="AA211" s="49"/>
      <c r="AB211" s="49"/>
      <c r="AC211" s="37"/>
      <c r="AD211" s="37"/>
      <c r="AE211" s="37"/>
      <c r="AF211" s="37"/>
      <c r="AG211" s="37"/>
    </row>
    <row r="212">
      <c r="A212" s="46"/>
      <c r="B212" s="46"/>
      <c r="C212" s="46"/>
      <c r="D212" s="49"/>
      <c r="E212" s="49"/>
      <c r="F212" s="49"/>
      <c r="G212" s="49"/>
      <c r="H212" s="49"/>
      <c r="I212" s="49"/>
      <c r="J212" s="49"/>
      <c r="K212" s="443"/>
      <c r="L212" s="46"/>
      <c r="M212" s="46"/>
      <c r="N212" s="46"/>
      <c r="O212" s="46"/>
      <c r="P212" s="231"/>
      <c r="Q212" s="46"/>
      <c r="R212" s="49"/>
      <c r="S212" s="49"/>
      <c r="T212" s="46"/>
      <c r="U212" s="46"/>
      <c r="V212" s="49"/>
      <c r="W212" s="49"/>
      <c r="X212" s="49"/>
      <c r="Y212" s="49"/>
      <c r="Z212" s="49"/>
      <c r="AA212" s="49"/>
      <c r="AB212" s="49"/>
      <c r="AC212" s="37"/>
      <c r="AD212" s="37"/>
      <c r="AE212" s="37"/>
      <c r="AF212" s="37"/>
      <c r="AG212" s="37"/>
    </row>
    <row r="213">
      <c r="A213" s="46"/>
      <c r="B213" s="46"/>
      <c r="C213" s="46"/>
      <c r="D213" s="49"/>
      <c r="E213" s="49"/>
      <c r="F213" s="49"/>
      <c r="G213" s="49"/>
      <c r="H213" s="49"/>
      <c r="I213" s="49"/>
      <c r="J213" s="49"/>
      <c r="K213" s="443"/>
      <c r="L213" s="46"/>
      <c r="M213" s="46"/>
      <c r="N213" s="46"/>
      <c r="O213" s="46"/>
      <c r="P213" s="231"/>
      <c r="Q213" s="46"/>
      <c r="R213" s="49"/>
      <c r="S213" s="49"/>
      <c r="T213" s="46"/>
      <c r="U213" s="46"/>
      <c r="V213" s="49"/>
      <c r="W213" s="49"/>
      <c r="X213" s="49"/>
      <c r="Y213" s="49"/>
      <c r="Z213" s="49"/>
      <c r="AA213" s="49"/>
      <c r="AB213" s="49"/>
      <c r="AC213" s="37"/>
      <c r="AD213" s="37"/>
      <c r="AE213" s="37"/>
      <c r="AF213" s="37"/>
      <c r="AG213" s="37"/>
    </row>
    <row r="214">
      <c r="A214" s="46"/>
      <c r="B214" s="46"/>
      <c r="C214" s="46"/>
      <c r="D214" s="49"/>
      <c r="E214" s="49"/>
      <c r="F214" s="49"/>
      <c r="G214" s="49"/>
      <c r="H214" s="49"/>
      <c r="I214" s="49"/>
      <c r="J214" s="49"/>
      <c r="K214" s="443"/>
      <c r="L214" s="46"/>
      <c r="M214" s="46"/>
      <c r="N214" s="46"/>
      <c r="O214" s="46"/>
      <c r="P214" s="231"/>
      <c r="Q214" s="46"/>
      <c r="R214" s="49"/>
      <c r="S214" s="49"/>
      <c r="T214" s="46"/>
      <c r="U214" s="46"/>
      <c r="V214" s="49"/>
      <c r="W214" s="49"/>
      <c r="X214" s="49"/>
      <c r="Y214" s="49"/>
      <c r="Z214" s="49"/>
      <c r="AA214" s="49"/>
      <c r="AB214" s="49"/>
      <c r="AC214" s="37"/>
      <c r="AD214" s="37"/>
      <c r="AE214" s="37"/>
      <c r="AF214" s="37"/>
      <c r="AG214" s="37"/>
    </row>
    <row r="215">
      <c r="A215" s="46"/>
      <c r="B215" s="46"/>
      <c r="C215" s="46"/>
      <c r="D215" s="49"/>
      <c r="E215" s="49"/>
      <c r="F215" s="49"/>
      <c r="G215" s="49"/>
      <c r="H215" s="49"/>
      <c r="I215" s="49"/>
      <c r="J215" s="49"/>
      <c r="K215" s="443"/>
      <c r="L215" s="46"/>
      <c r="M215" s="46"/>
      <c r="N215" s="46"/>
      <c r="O215" s="46"/>
      <c r="P215" s="231"/>
      <c r="Q215" s="46"/>
      <c r="R215" s="49"/>
      <c r="S215" s="49"/>
      <c r="T215" s="46"/>
      <c r="U215" s="46"/>
      <c r="V215" s="49"/>
      <c r="W215" s="49"/>
      <c r="X215" s="49"/>
      <c r="Y215" s="49"/>
      <c r="Z215" s="49"/>
      <c r="AA215" s="49"/>
      <c r="AB215" s="49"/>
      <c r="AC215" s="37"/>
      <c r="AD215" s="37"/>
      <c r="AE215" s="37"/>
      <c r="AF215" s="37"/>
      <c r="AG215" s="37"/>
    </row>
    <row r="216">
      <c r="A216" s="46"/>
      <c r="B216" s="46"/>
      <c r="C216" s="46"/>
      <c r="D216" s="49"/>
      <c r="E216" s="49"/>
      <c r="F216" s="49"/>
      <c r="G216" s="49"/>
      <c r="H216" s="49"/>
      <c r="I216" s="49"/>
      <c r="J216" s="49"/>
      <c r="K216" s="443"/>
      <c r="L216" s="46"/>
      <c r="M216" s="46"/>
      <c r="N216" s="46"/>
      <c r="O216" s="46"/>
      <c r="P216" s="231"/>
      <c r="Q216" s="46"/>
      <c r="R216" s="49"/>
      <c r="S216" s="49"/>
      <c r="T216" s="46"/>
      <c r="U216" s="46"/>
      <c r="V216" s="49"/>
      <c r="W216" s="49"/>
      <c r="X216" s="49"/>
      <c r="Y216" s="49"/>
      <c r="Z216" s="49"/>
      <c r="AA216" s="49"/>
      <c r="AB216" s="49"/>
      <c r="AC216" s="37"/>
      <c r="AD216" s="37"/>
      <c r="AE216" s="37"/>
      <c r="AF216" s="37"/>
      <c r="AG216" s="37"/>
    </row>
    <row r="217">
      <c r="A217" s="46"/>
      <c r="B217" s="46"/>
      <c r="C217" s="46"/>
      <c r="D217" s="49"/>
      <c r="E217" s="49"/>
      <c r="F217" s="49"/>
      <c r="G217" s="49"/>
      <c r="H217" s="49"/>
      <c r="I217" s="49"/>
      <c r="J217" s="49"/>
      <c r="K217" s="443"/>
      <c r="L217" s="46"/>
      <c r="M217" s="46"/>
      <c r="N217" s="46"/>
      <c r="O217" s="46"/>
      <c r="P217" s="231"/>
      <c r="Q217" s="46"/>
      <c r="R217" s="49"/>
      <c r="S217" s="49"/>
      <c r="T217" s="46"/>
      <c r="U217" s="46"/>
      <c r="V217" s="49"/>
      <c r="W217" s="49"/>
      <c r="X217" s="49"/>
      <c r="Y217" s="49"/>
      <c r="Z217" s="49"/>
      <c r="AA217" s="49"/>
      <c r="AB217" s="49"/>
      <c r="AC217" s="37"/>
      <c r="AD217" s="37"/>
      <c r="AE217" s="37"/>
      <c r="AF217" s="37"/>
      <c r="AG217" s="37"/>
    </row>
    <row r="218">
      <c r="A218" s="46"/>
      <c r="B218" s="46"/>
      <c r="C218" s="46"/>
      <c r="D218" s="49"/>
      <c r="E218" s="49"/>
      <c r="F218" s="49"/>
      <c r="G218" s="49"/>
      <c r="H218" s="49"/>
      <c r="I218" s="49"/>
      <c r="J218" s="49"/>
      <c r="K218" s="443"/>
      <c r="L218" s="46"/>
      <c r="M218" s="46"/>
      <c r="N218" s="46"/>
      <c r="O218" s="46"/>
      <c r="P218" s="231"/>
      <c r="Q218" s="46"/>
      <c r="R218" s="49"/>
      <c r="S218" s="49"/>
      <c r="T218" s="46"/>
      <c r="U218" s="46"/>
      <c r="V218" s="49"/>
      <c r="W218" s="49"/>
      <c r="X218" s="49"/>
      <c r="Y218" s="49"/>
      <c r="Z218" s="49"/>
      <c r="AA218" s="49"/>
      <c r="AB218" s="49"/>
      <c r="AC218" s="37"/>
      <c r="AD218" s="37"/>
      <c r="AE218" s="37"/>
      <c r="AF218" s="37"/>
      <c r="AG218" s="37"/>
    </row>
    <row r="219">
      <c r="A219" s="46"/>
      <c r="B219" s="46"/>
      <c r="C219" s="46"/>
      <c r="D219" s="49"/>
      <c r="E219" s="49"/>
      <c r="F219" s="49"/>
      <c r="G219" s="49"/>
      <c r="H219" s="49"/>
      <c r="I219" s="49"/>
      <c r="J219" s="49"/>
      <c r="K219" s="443"/>
      <c r="L219" s="46"/>
      <c r="M219" s="46"/>
      <c r="N219" s="46"/>
      <c r="O219" s="46"/>
      <c r="P219" s="231"/>
      <c r="Q219" s="46"/>
      <c r="R219" s="49"/>
      <c r="S219" s="49"/>
      <c r="T219" s="46"/>
      <c r="U219" s="46"/>
      <c r="V219" s="49"/>
      <c r="W219" s="49"/>
      <c r="X219" s="49"/>
      <c r="Y219" s="49"/>
      <c r="Z219" s="49"/>
      <c r="AA219" s="49"/>
      <c r="AB219" s="49"/>
      <c r="AC219" s="37"/>
      <c r="AD219" s="37"/>
      <c r="AE219" s="37"/>
      <c r="AF219" s="37"/>
      <c r="AG219" s="37"/>
    </row>
    <row r="220">
      <c r="A220" s="46"/>
      <c r="B220" s="46"/>
      <c r="C220" s="46"/>
      <c r="D220" s="49"/>
      <c r="E220" s="49"/>
      <c r="F220" s="49"/>
      <c r="G220" s="49"/>
      <c r="H220" s="49"/>
      <c r="I220" s="49"/>
      <c r="J220" s="49"/>
      <c r="K220" s="443"/>
      <c r="L220" s="46"/>
      <c r="M220" s="46"/>
      <c r="N220" s="46"/>
      <c r="O220" s="46"/>
      <c r="P220" s="231"/>
      <c r="Q220" s="46"/>
      <c r="R220" s="49"/>
      <c r="S220" s="49"/>
      <c r="T220" s="46"/>
      <c r="U220" s="46"/>
      <c r="V220" s="49"/>
      <c r="W220" s="49"/>
      <c r="X220" s="49"/>
      <c r="Y220" s="49"/>
      <c r="Z220" s="49"/>
      <c r="AA220" s="49"/>
      <c r="AB220" s="49"/>
      <c r="AC220" s="37"/>
      <c r="AD220" s="37"/>
      <c r="AE220" s="37"/>
      <c r="AF220" s="37"/>
      <c r="AG220" s="37"/>
    </row>
    <row r="221">
      <c r="A221" s="46"/>
      <c r="B221" s="46"/>
      <c r="C221" s="46"/>
      <c r="D221" s="49"/>
      <c r="E221" s="49"/>
      <c r="F221" s="49"/>
      <c r="G221" s="49"/>
      <c r="H221" s="49"/>
      <c r="I221" s="49"/>
      <c r="J221" s="49"/>
      <c r="K221" s="443"/>
      <c r="L221" s="46"/>
      <c r="M221" s="46"/>
      <c r="N221" s="46"/>
      <c r="O221" s="46"/>
      <c r="P221" s="231"/>
      <c r="Q221" s="46"/>
      <c r="R221" s="49"/>
      <c r="S221" s="49"/>
      <c r="T221" s="46"/>
      <c r="U221" s="46"/>
      <c r="V221" s="49"/>
      <c r="W221" s="49"/>
      <c r="X221" s="49"/>
      <c r="Y221" s="49"/>
      <c r="Z221" s="49"/>
      <c r="AA221" s="49"/>
      <c r="AB221" s="49"/>
      <c r="AC221" s="37"/>
      <c r="AD221" s="37"/>
      <c r="AE221" s="37"/>
      <c r="AF221" s="37"/>
      <c r="AG221" s="37"/>
    </row>
    <row r="222">
      <c r="A222" s="46"/>
      <c r="B222" s="46"/>
      <c r="C222" s="46"/>
      <c r="D222" s="49"/>
      <c r="E222" s="49"/>
      <c r="F222" s="49"/>
      <c r="G222" s="49"/>
      <c r="H222" s="49"/>
      <c r="I222" s="49"/>
      <c r="J222" s="49"/>
      <c r="K222" s="443"/>
      <c r="L222" s="46"/>
      <c r="M222" s="46"/>
      <c r="N222" s="46"/>
      <c r="O222" s="46"/>
      <c r="P222" s="231"/>
      <c r="Q222" s="46"/>
      <c r="R222" s="49"/>
      <c r="S222" s="49"/>
      <c r="T222" s="46"/>
      <c r="U222" s="46"/>
      <c r="V222" s="49"/>
      <c r="W222" s="49"/>
      <c r="X222" s="49"/>
      <c r="Y222" s="49"/>
      <c r="Z222" s="49"/>
      <c r="AA222" s="49"/>
      <c r="AB222" s="49"/>
      <c r="AC222" s="37"/>
      <c r="AD222" s="37"/>
      <c r="AE222" s="37"/>
      <c r="AF222" s="37"/>
      <c r="AG222" s="37"/>
    </row>
    <row r="223">
      <c r="A223" s="46"/>
      <c r="B223" s="46"/>
      <c r="C223" s="46"/>
      <c r="D223" s="49"/>
      <c r="E223" s="49"/>
      <c r="F223" s="49"/>
      <c r="G223" s="49"/>
      <c r="H223" s="49"/>
      <c r="I223" s="49"/>
      <c r="J223" s="49"/>
      <c r="K223" s="443"/>
      <c r="L223" s="46"/>
      <c r="M223" s="46"/>
      <c r="N223" s="46"/>
      <c r="O223" s="46"/>
      <c r="P223" s="231"/>
      <c r="Q223" s="46"/>
      <c r="R223" s="49"/>
      <c r="S223" s="49"/>
      <c r="T223" s="46"/>
      <c r="U223" s="46"/>
      <c r="V223" s="49"/>
      <c r="W223" s="49"/>
      <c r="X223" s="49"/>
      <c r="Y223" s="49"/>
      <c r="Z223" s="49"/>
      <c r="AA223" s="49"/>
      <c r="AB223" s="49"/>
      <c r="AC223" s="37"/>
      <c r="AD223" s="37"/>
      <c r="AE223" s="37"/>
      <c r="AF223" s="37"/>
      <c r="AG223" s="37"/>
    </row>
    <row r="224">
      <c r="A224" s="46"/>
      <c r="B224" s="46"/>
      <c r="C224" s="46"/>
      <c r="D224" s="49"/>
      <c r="E224" s="49"/>
      <c r="F224" s="49"/>
      <c r="G224" s="49"/>
      <c r="H224" s="49"/>
      <c r="I224" s="49"/>
      <c r="J224" s="49"/>
      <c r="K224" s="443"/>
      <c r="L224" s="46"/>
      <c r="M224" s="46"/>
      <c r="N224" s="46"/>
      <c r="O224" s="46"/>
      <c r="P224" s="231"/>
      <c r="Q224" s="46"/>
      <c r="R224" s="49"/>
      <c r="S224" s="49"/>
      <c r="T224" s="46"/>
      <c r="U224" s="46"/>
      <c r="V224" s="49"/>
      <c r="W224" s="49"/>
      <c r="X224" s="49"/>
      <c r="Y224" s="49"/>
      <c r="Z224" s="49"/>
      <c r="AA224" s="49"/>
      <c r="AB224" s="49"/>
      <c r="AC224" s="37"/>
      <c r="AD224" s="37"/>
      <c r="AE224" s="37"/>
      <c r="AF224" s="37"/>
      <c r="AG224" s="37"/>
    </row>
    <row r="225">
      <c r="A225" s="46"/>
      <c r="B225" s="46"/>
      <c r="C225" s="46"/>
      <c r="D225" s="49"/>
      <c r="E225" s="49"/>
      <c r="F225" s="49"/>
      <c r="G225" s="49"/>
      <c r="H225" s="49"/>
      <c r="I225" s="49"/>
      <c r="J225" s="49"/>
      <c r="K225" s="443"/>
      <c r="L225" s="46"/>
      <c r="M225" s="46"/>
      <c r="N225" s="46"/>
      <c r="O225" s="46"/>
      <c r="P225" s="231"/>
      <c r="Q225" s="46"/>
      <c r="R225" s="49"/>
      <c r="S225" s="49"/>
      <c r="T225" s="46"/>
      <c r="U225" s="46"/>
      <c r="V225" s="49"/>
      <c r="W225" s="49"/>
      <c r="X225" s="49"/>
      <c r="Y225" s="49"/>
      <c r="Z225" s="49"/>
      <c r="AA225" s="49"/>
      <c r="AB225" s="49"/>
      <c r="AC225" s="37"/>
      <c r="AD225" s="37"/>
      <c r="AE225" s="37"/>
      <c r="AF225" s="37"/>
      <c r="AG225" s="37"/>
    </row>
    <row r="226">
      <c r="A226" s="46"/>
      <c r="B226" s="46"/>
      <c r="C226" s="46"/>
      <c r="D226" s="49"/>
      <c r="E226" s="49"/>
      <c r="F226" s="49"/>
      <c r="G226" s="49"/>
      <c r="H226" s="49"/>
      <c r="I226" s="49"/>
      <c r="J226" s="49"/>
      <c r="K226" s="443"/>
      <c r="L226" s="46"/>
      <c r="M226" s="46"/>
      <c r="N226" s="46"/>
      <c r="O226" s="46"/>
      <c r="P226" s="231"/>
      <c r="Q226" s="46"/>
      <c r="R226" s="49"/>
      <c r="S226" s="49"/>
      <c r="T226" s="46"/>
      <c r="U226" s="46"/>
      <c r="V226" s="49"/>
      <c r="W226" s="49"/>
      <c r="X226" s="49"/>
      <c r="Y226" s="49"/>
      <c r="Z226" s="49"/>
      <c r="AA226" s="49"/>
      <c r="AB226" s="49"/>
      <c r="AC226" s="37"/>
      <c r="AD226" s="37"/>
      <c r="AE226" s="37"/>
      <c r="AF226" s="37"/>
      <c r="AG226" s="37"/>
    </row>
    <row r="227">
      <c r="A227" s="46"/>
      <c r="B227" s="46"/>
      <c r="C227" s="46"/>
      <c r="D227" s="49"/>
      <c r="E227" s="49"/>
      <c r="F227" s="49"/>
      <c r="G227" s="49"/>
      <c r="H227" s="49"/>
      <c r="I227" s="49"/>
      <c r="J227" s="49"/>
      <c r="K227" s="443"/>
      <c r="L227" s="46"/>
      <c r="M227" s="46"/>
      <c r="N227" s="46"/>
      <c r="O227" s="46"/>
      <c r="P227" s="231"/>
      <c r="Q227" s="46"/>
      <c r="R227" s="49"/>
      <c r="S227" s="49"/>
      <c r="T227" s="46"/>
      <c r="U227" s="46"/>
      <c r="V227" s="49"/>
      <c r="W227" s="49"/>
      <c r="X227" s="49"/>
      <c r="Y227" s="49"/>
      <c r="Z227" s="49"/>
      <c r="AA227" s="49"/>
      <c r="AB227" s="49"/>
      <c r="AC227" s="37"/>
      <c r="AD227" s="37"/>
      <c r="AE227" s="37"/>
      <c r="AF227" s="37"/>
      <c r="AG227" s="37"/>
    </row>
    <row r="228">
      <c r="A228" s="46"/>
      <c r="B228" s="46"/>
      <c r="C228" s="46"/>
      <c r="D228" s="49"/>
      <c r="E228" s="49"/>
      <c r="F228" s="49"/>
      <c r="G228" s="49"/>
      <c r="H228" s="49"/>
      <c r="I228" s="49"/>
      <c r="J228" s="49"/>
      <c r="K228" s="443"/>
      <c r="L228" s="46"/>
      <c r="M228" s="46"/>
      <c r="N228" s="46"/>
      <c r="O228" s="46"/>
      <c r="P228" s="231"/>
      <c r="Q228" s="46"/>
      <c r="R228" s="49"/>
      <c r="S228" s="49"/>
      <c r="T228" s="46"/>
      <c r="U228" s="46"/>
      <c r="V228" s="49"/>
      <c r="W228" s="49"/>
      <c r="X228" s="49"/>
      <c r="Y228" s="49"/>
      <c r="Z228" s="49"/>
      <c r="AA228" s="49"/>
      <c r="AB228" s="49"/>
      <c r="AC228" s="37"/>
      <c r="AD228" s="37"/>
      <c r="AE228" s="37"/>
      <c r="AF228" s="37"/>
      <c r="AG228" s="37"/>
    </row>
    <row r="229">
      <c r="A229" s="46"/>
      <c r="B229" s="46"/>
      <c r="C229" s="46"/>
      <c r="D229" s="49"/>
      <c r="E229" s="49"/>
      <c r="F229" s="49"/>
      <c r="G229" s="49"/>
      <c r="H229" s="49"/>
      <c r="I229" s="49"/>
      <c r="J229" s="49"/>
      <c r="K229" s="443"/>
      <c r="L229" s="46"/>
      <c r="M229" s="46"/>
      <c r="N229" s="46"/>
      <c r="O229" s="46"/>
      <c r="P229" s="231"/>
      <c r="Q229" s="46"/>
      <c r="R229" s="49"/>
      <c r="S229" s="49"/>
      <c r="T229" s="46"/>
      <c r="U229" s="46"/>
      <c r="V229" s="49"/>
      <c r="W229" s="49"/>
      <c r="X229" s="49"/>
      <c r="Y229" s="49"/>
      <c r="Z229" s="49"/>
      <c r="AA229" s="49"/>
      <c r="AB229" s="49"/>
      <c r="AC229" s="37"/>
      <c r="AD229" s="37"/>
      <c r="AE229" s="37"/>
      <c r="AF229" s="37"/>
      <c r="AG229" s="37"/>
    </row>
    <row r="230">
      <c r="A230" s="46"/>
      <c r="B230" s="46"/>
      <c r="C230" s="46"/>
      <c r="D230" s="49"/>
      <c r="E230" s="49"/>
      <c r="F230" s="49"/>
      <c r="G230" s="49"/>
      <c r="H230" s="49"/>
      <c r="I230" s="49"/>
      <c r="J230" s="49"/>
      <c r="K230" s="443"/>
      <c r="L230" s="46"/>
      <c r="M230" s="46"/>
      <c r="N230" s="46"/>
      <c r="O230" s="46"/>
      <c r="P230" s="231"/>
      <c r="Q230" s="46"/>
      <c r="R230" s="49"/>
      <c r="S230" s="49"/>
      <c r="T230" s="46"/>
      <c r="U230" s="46"/>
      <c r="V230" s="49"/>
      <c r="W230" s="49"/>
      <c r="X230" s="49"/>
      <c r="Y230" s="49"/>
      <c r="Z230" s="49"/>
      <c r="AA230" s="49"/>
      <c r="AB230" s="49"/>
      <c r="AC230" s="37"/>
      <c r="AD230" s="37"/>
      <c r="AE230" s="37"/>
      <c r="AF230" s="37"/>
      <c r="AG230" s="37"/>
    </row>
    <row r="231">
      <c r="A231" s="46"/>
      <c r="B231" s="46"/>
      <c r="C231" s="46"/>
      <c r="D231" s="49"/>
      <c r="E231" s="49"/>
      <c r="F231" s="49"/>
      <c r="G231" s="49"/>
      <c r="H231" s="49"/>
      <c r="I231" s="49"/>
      <c r="J231" s="49"/>
      <c r="K231" s="443"/>
      <c r="L231" s="46"/>
      <c r="M231" s="46"/>
      <c r="N231" s="46"/>
      <c r="O231" s="46"/>
      <c r="P231" s="231"/>
      <c r="Q231" s="46"/>
      <c r="R231" s="49"/>
      <c r="S231" s="49"/>
      <c r="T231" s="46"/>
      <c r="U231" s="46"/>
      <c r="V231" s="49"/>
      <c r="W231" s="49"/>
      <c r="X231" s="49"/>
      <c r="Y231" s="49"/>
      <c r="Z231" s="49"/>
      <c r="AA231" s="49"/>
      <c r="AB231" s="49"/>
      <c r="AC231" s="37"/>
      <c r="AD231" s="37"/>
      <c r="AE231" s="37"/>
      <c r="AF231" s="37"/>
      <c r="AG231" s="37"/>
    </row>
    <row r="232">
      <c r="A232" s="46"/>
      <c r="B232" s="46"/>
      <c r="C232" s="46"/>
      <c r="D232" s="49"/>
      <c r="E232" s="49"/>
      <c r="F232" s="49"/>
      <c r="G232" s="49"/>
      <c r="H232" s="49"/>
      <c r="I232" s="49"/>
      <c r="J232" s="49"/>
      <c r="K232" s="443"/>
      <c r="L232" s="46"/>
      <c r="M232" s="46"/>
      <c r="N232" s="46"/>
      <c r="O232" s="46"/>
      <c r="P232" s="231"/>
      <c r="Q232" s="46"/>
      <c r="R232" s="49"/>
      <c r="S232" s="49"/>
      <c r="T232" s="46"/>
      <c r="U232" s="46"/>
      <c r="V232" s="49"/>
      <c r="W232" s="49"/>
      <c r="X232" s="49"/>
      <c r="Y232" s="49"/>
      <c r="Z232" s="49"/>
      <c r="AA232" s="49"/>
      <c r="AB232" s="49"/>
      <c r="AC232" s="37"/>
      <c r="AD232" s="37"/>
      <c r="AE232" s="37"/>
      <c r="AF232" s="37"/>
      <c r="AG232" s="37"/>
    </row>
    <row r="233">
      <c r="A233" s="46"/>
      <c r="B233" s="46"/>
      <c r="C233" s="46"/>
      <c r="D233" s="49"/>
      <c r="E233" s="49"/>
      <c r="F233" s="49"/>
      <c r="G233" s="49"/>
      <c r="H233" s="49"/>
      <c r="I233" s="49"/>
      <c r="J233" s="49"/>
      <c r="K233" s="443"/>
      <c r="L233" s="46"/>
      <c r="M233" s="46"/>
      <c r="N233" s="46"/>
      <c r="O233" s="46"/>
      <c r="P233" s="231"/>
      <c r="Q233" s="46"/>
      <c r="R233" s="49"/>
      <c r="S233" s="49"/>
      <c r="T233" s="46"/>
      <c r="U233" s="46"/>
      <c r="V233" s="49"/>
      <c r="W233" s="49"/>
      <c r="X233" s="49"/>
      <c r="Y233" s="49"/>
      <c r="Z233" s="49"/>
      <c r="AA233" s="49"/>
      <c r="AB233" s="49"/>
      <c r="AC233" s="37"/>
      <c r="AD233" s="37"/>
      <c r="AE233" s="37"/>
      <c r="AF233" s="37"/>
      <c r="AG233" s="37"/>
    </row>
    <row r="234">
      <c r="A234" s="46"/>
      <c r="B234" s="46"/>
      <c r="C234" s="46"/>
      <c r="D234" s="49"/>
      <c r="E234" s="49"/>
      <c r="F234" s="49"/>
      <c r="G234" s="49"/>
      <c r="H234" s="49"/>
      <c r="I234" s="49"/>
      <c r="J234" s="49"/>
      <c r="K234" s="443"/>
      <c r="L234" s="46"/>
      <c r="M234" s="46"/>
      <c r="N234" s="46"/>
      <c r="O234" s="46"/>
      <c r="P234" s="231"/>
      <c r="Q234" s="46"/>
      <c r="R234" s="49"/>
      <c r="S234" s="49"/>
      <c r="T234" s="46"/>
      <c r="U234" s="46"/>
      <c r="V234" s="49"/>
      <c r="W234" s="49"/>
      <c r="X234" s="49"/>
      <c r="Y234" s="49"/>
      <c r="Z234" s="49"/>
      <c r="AA234" s="49"/>
      <c r="AB234" s="49"/>
      <c r="AC234" s="37"/>
      <c r="AD234" s="37"/>
      <c r="AE234" s="37"/>
      <c r="AF234" s="37"/>
      <c r="AG234" s="37"/>
    </row>
    <row r="235">
      <c r="A235" s="46"/>
      <c r="B235" s="46"/>
      <c r="C235" s="46"/>
      <c r="D235" s="49"/>
      <c r="E235" s="49"/>
      <c r="F235" s="49"/>
      <c r="G235" s="49"/>
      <c r="H235" s="49"/>
      <c r="I235" s="49"/>
      <c r="J235" s="49"/>
      <c r="K235" s="443"/>
      <c r="L235" s="46"/>
      <c r="M235" s="46"/>
      <c r="N235" s="46"/>
      <c r="O235" s="46"/>
      <c r="P235" s="231"/>
      <c r="Q235" s="46"/>
      <c r="R235" s="49"/>
      <c r="S235" s="49"/>
      <c r="T235" s="46"/>
      <c r="U235" s="46"/>
      <c r="V235" s="49"/>
      <c r="W235" s="49"/>
      <c r="X235" s="49"/>
      <c r="Y235" s="49"/>
      <c r="Z235" s="49"/>
      <c r="AA235" s="49"/>
      <c r="AB235" s="49"/>
      <c r="AC235" s="37"/>
      <c r="AD235" s="37"/>
      <c r="AE235" s="37"/>
      <c r="AF235" s="37"/>
      <c r="AG235" s="37"/>
    </row>
    <row r="236">
      <c r="A236" s="46"/>
      <c r="B236" s="46"/>
      <c r="C236" s="46"/>
      <c r="D236" s="49"/>
      <c r="E236" s="49"/>
      <c r="F236" s="49"/>
      <c r="G236" s="49"/>
      <c r="H236" s="49"/>
      <c r="I236" s="49"/>
      <c r="J236" s="49"/>
      <c r="K236" s="443"/>
      <c r="L236" s="46"/>
      <c r="M236" s="46"/>
      <c r="N236" s="46"/>
      <c r="O236" s="46"/>
      <c r="P236" s="231"/>
      <c r="Q236" s="46"/>
      <c r="R236" s="49"/>
      <c r="S236" s="49"/>
      <c r="T236" s="46"/>
      <c r="U236" s="46"/>
      <c r="V236" s="49"/>
      <c r="W236" s="49"/>
      <c r="X236" s="49"/>
      <c r="Y236" s="49"/>
      <c r="Z236" s="49"/>
      <c r="AA236" s="49"/>
      <c r="AB236" s="49"/>
      <c r="AC236" s="37"/>
      <c r="AD236" s="37"/>
      <c r="AE236" s="37"/>
      <c r="AF236" s="37"/>
      <c r="AG236" s="37"/>
    </row>
    <row r="237">
      <c r="A237" s="46"/>
      <c r="B237" s="46"/>
      <c r="C237" s="46"/>
      <c r="D237" s="49"/>
      <c r="E237" s="49"/>
      <c r="F237" s="49"/>
      <c r="G237" s="49"/>
      <c r="H237" s="49"/>
      <c r="I237" s="49"/>
      <c r="J237" s="49"/>
      <c r="K237" s="443"/>
      <c r="L237" s="46"/>
      <c r="M237" s="46"/>
      <c r="N237" s="46"/>
      <c r="O237" s="46"/>
      <c r="P237" s="231"/>
      <c r="Q237" s="46"/>
      <c r="R237" s="49"/>
      <c r="S237" s="49"/>
      <c r="T237" s="46"/>
      <c r="U237" s="46"/>
      <c r="V237" s="49"/>
      <c r="W237" s="49"/>
      <c r="X237" s="49"/>
      <c r="Y237" s="49"/>
      <c r="Z237" s="49"/>
      <c r="AA237" s="49"/>
      <c r="AB237" s="49"/>
      <c r="AC237" s="37"/>
      <c r="AD237" s="37"/>
      <c r="AE237" s="37"/>
      <c r="AF237" s="37"/>
      <c r="AG237" s="37"/>
    </row>
    <row r="238">
      <c r="A238" s="46"/>
      <c r="B238" s="46"/>
      <c r="C238" s="46"/>
      <c r="D238" s="49"/>
      <c r="E238" s="49"/>
      <c r="F238" s="49"/>
      <c r="G238" s="49"/>
      <c r="H238" s="49"/>
      <c r="I238" s="49"/>
      <c r="J238" s="49"/>
      <c r="K238" s="443"/>
      <c r="L238" s="46"/>
      <c r="M238" s="46"/>
      <c r="N238" s="46"/>
      <c r="O238" s="46"/>
      <c r="P238" s="231"/>
      <c r="Q238" s="46"/>
      <c r="R238" s="49"/>
      <c r="S238" s="49"/>
      <c r="T238" s="46"/>
      <c r="U238" s="46"/>
      <c r="V238" s="49"/>
      <c r="W238" s="49"/>
      <c r="X238" s="49"/>
      <c r="Y238" s="49"/>
      <c r="Z238" s="49"/>
      <c r="AA238" s="49"/>
      <c r="AB238" s="49"/>
      <c r="AC238" s="37"/>
      <c r="AD238" s="37"/>
      <c r="AE238" s="37"/>
      <c r="AF238" s="37"/>
      <c r="AG238" s="37"/>
    </row>
    <row r="239">
      <c r="A239" s="46"/>
      <c r="B239" s="46"/>
      <c r="C239" s="46"/>
      <c r="D239" s="49"/>
      <c r="E239" s="49"/>
      <c r="F239" s="49"/>
      <c r="G239" s="49"/>
      <c r="H239" s="49"/>
      <c r="I239" s="49"/>
      <c r="J239" s="49"/>
      <c r="K239" s="443"/>
      <c r="L239" s="46"/>
      <c r="M239" s="46"/>
      <c r="N239" s="46"/>
      <c r="O239" s="46"/>
      <c r="P239" s="231"/>
      <c r="Q239" s="46"/>
      <c r="R239" s="49"/>
      <c r="S239" s="49"/>
      <c r="T239" s="46"/>
      <c r="U239" s="46"/>
      <c r="V239" s="49"/>
      <c r="W239" s="49"/>
      <c r="X239" s="49"/>
      <c r="Y239" s="49"/>
      <c r="Z239" s="49"/>
      <c r="AA239" s="49"/>
      <c r="AB239" s="49"/>
      <c r="AC239" s="37"/>
      <c r="AD239" s="37"/>
      <c r="AE239" s="37"/>
      <c r="AF239" s="37"/>
      <c r="AG239" s="37"/>
    </row>
    <row r="240">
      <c r="A240" s="46"/>
      <c r="B240" s="46"/>
      <c r="C240" s="46"/>
      <c r="D240" s="49"/>
      <c r="E240" s="49"/>
      <c r="F240" s="49"/>
      <c r="G240" s="49"/>
      <c r="H240" s="49"/>
      <c r="I240" s="49"/>
      <c r="J240" s="49"/>
      <c r="K240" s="443"/>
      <c r="L240" s="46"/>
      <c r="M240" s="46"/>
      <c r="N240" s="46"/>
      <c r="O240" s="46"/>
      <c r="P240" s="231"/>
      <c r="Q240" s="46"/>
      <c r="R240" s="49"/>
      <c r="S240" s="49"/>
      <c r="T240" s="46"/>
      <c r="U240" s="46"/>
      <c r="V240" s="49"/>
      <c r="W240" s="49"/>
      <c r="X240" s="49"/>
      <c r="Y240" s="49"/>
      <c r="Z240" s="49"/>
      <c r="AA240" s="49"/>
      <c r="AB240" s="49"/>
      <c r="AC240" s="37"/>
      <c r="AD240" s="37"/>
      <c r="AE240" s="37"/>
      <c r="AF240" s="37"/>
      <c r="AG240" s="37"/>
    </row>
    <row r="241">
      <c r="A241" s="46"/>
      <c r="B241" s="46"/>
      <c r="C241" s="46"/>
      <c r="D241" s="49"/>
      <c r="E241" s="49"/>
      <c r="F241" s="49"/>
      <c r="G241" s="49"/>
      <c r="H241" s="49"/>
      <c r="I241" s="49"/>
      <c r="J241" s="49"/>
      <c r="K241" s="443"/>
      <c r="L241" s="46"/>
      <c r="M241" s="46"/>
      <c r="N241" s="46"/>
      <c r="O241" s="46"/>
      <c r="P241" s="231"/>
      <c r="Q241" s="46"/>
      <c r="R241" s="49"/>
      <c r="S241" s="49"/>
      <c r="T241" s="46"/>
      <c r="U241" s="46"/>
      <c r="V241" s="49"/>
      <c r="W241" s="49"/>
      <c r="X241" s="49"/>
      <c r="Y241" s="49"/>
      <c r="Z241" s="49"/>
      <c r="AA241" s="49"/>
      <c r="AB241" s="49"/>
      <c r="AC241" s="37"/>
      <c r="AD241" s="37"/>
      <c r="AE241" s="37"/>
      <c r="AF241" s="37"/>
      <c r="AG241" s="37"/>
    </row>
    <row r="242">
      <c r="A242" s="46"/>
      <c r="B242" s="46"/>
      <c r="C242" s="46"/>
      <c r="D242" s="49"/>
      <c r="E242" s="49"/>
      <c r="F242" s="49"/>
      <c r="G242" s="49"/>
      <c r="H242" s="49"/>
      <c r="I242" s="49"/>
      <c r="J242" s="49"/>
      <c r="K242" s="443"/>
      <c r="L242" s="46"/>
      <c r="M242" s="46"/>
      <c r="N242" s="46"/>
      <c r="O242" s="46"/>
      <c r="P242" s="231"/>
      <c r="Q242" s="46"/>
      <c r="R242" s="49"/>
      <c r="S242" s="49"/>
      <c r="T242" s="46"/>
      <c r="U242" s="46"/>
      <c r="V242" s="49"/>
      <c r="W242" s="49"/>
      <c r="X242" s="49"/>
      <c r="Y242" s="49"/>
      <c r="Z242" s="49"/>
      <c r="AA242" s="49"/>
      <c r="AB242" s="49"/>
      <c r="AC242" s="37"/>
      <c r="AD242" s="37"/>
      <c r="AE242" s="37"/>
      <c r="AF242" s="37"/>
      <c r="AG242" s="37"/>
    </row>
    <row r="243">
      <c r="A243" s="46"/>
      <c r="B243" s="46"/>
      <c r="C243" s="46"/>
      <c r="D243" s="49"/>
      <c r="E243" s="49"/>
      <c r="F243" s="49"/>
      <c r="G243" s="49"/>
      <c r="H243" s="49"/>
      <c r="I243" s="49"/>
      <c r="J243" s="49"/>
      <c r="K243" s="443"/>
      <c r="L243" s="46"/>
      <c r="M243" s="46"/>
      <c r="N243" s="46"/>
      <c r="O243" s="46"/>
      <c r="P243" s="231"/>
      <c r="Q243" s="46"/>
      <c r="R243" s="49"/>
      <c r="S243" s="49"/>
      <c r="T243" s="46"/>
      <c r="U243" s="46"/>
      <c r="V243" s="49"/>
      <c r="W243" s="49"/>
      <c r="X243" s="49"/>
      <c r="Y243" s="49"/>
      <c r="Z243" s="49"/>
      <c r="AA243" s="49"/>
      <c r="AB243" s="49"/>
      <c r="AC243" s="37"/>
      <c r="AD243" s="37"/>
      <c r="AE243" s="37"/>
      <c r="AF243" s="37"/>
      <c r="AG243" s="37"/>
    </row>
    <row r="244">
      <c r="A244" s="46"/>
      <c r="B244" s="46"/>
      <c r="C244" s="46"/>
      <c r="D244" s="49"/>
      <c r="E244" s="49"/>
      <c r="F244" s="49"/>
      <c r="G244" s="49"/>
      <c r="H244" s="49"/>
      <c r="I244" s="49"/>
      <c r="J244" s="49"/>
      <c r="K244" s="443"/>
      <c r="L244" s="46"/>
      <c r="M244" s="46"/>
      <c r="N244" s="46"/>
      <c r="O244" s="46"/>
      <c r="P244" s="231"/>
      <c r="Q244" s="46"/>
      <c r="R244" s="49"/>
      <c r="S244" s="49"/>
      <c r="T244" s="46"/>
      <c r="U244" s="46"/>
      <c r="V244" s="49"/>
      <c r="W244" s="49"/>
      <c r="X244" s="49"/>
      <c r="Y244" s="49"/>
      <c r="Z244" s="49"/>
      <c r="AA244" s="49"/>
      <c r="AB244" s="49"/>
      <c r="AC244" s="37"/>
      <c r="AD244" s="37"/>
      <c r="AE244" s="37"/>
      <c r="AF244" s="37"/>
      <c r="AG244" s="37"/>
    </row>
    <row r="245">
      <c r="A245" s="46"/>
      <c r="B245" s="46"/>
      <c r="C245" s="46"/>
      <c r="D245" s="49"/>
      <c r="E245" s="49"/>
      <c r="F245" s="49"/>
      <c r="G245" s="49"/>
      <c r="H245" s="49"/>
      <c r="I245" s="49"/>
      <c r="J245" s="49"/>
      <c r="K245" s="443"/>
      <c r="L245" s="46"/>
      <c r="M245" s="46"/>
      <c r="N245" s="46"/>
      <c r="O245" s="46"/>
      <c r="P245" s="231"/>
      <c r="Q245" s="46"/>
      <c r="R245" s="49"/>
      <c r="S245" s="49"/>
      <c r="T245" s="46"/>
      <c r="U245" s="46"/>
      <c r="V245" s="49"/>
      <c r="W245" s="49"/>
      <c r="X245" s="49"/>
      <c r="Y245" s="49"/>
      <c r="Z245" s="49"/>
      <c r="AA245" s="49"/>
      <c r="AB245" s="49"/>
      <c r="AC245" s="37"/>
      <c r="AD245" s="37"/>
      <c r="AE245" s="37"/>
      <c r="AF245" s="37"/>
      <c r="AG245" s="37"/>
    </row>
    <row r="246">
      <c r="A246" s="46"/>
      <c r="B246" s="46"/>
      <c r="C246" s="46"/>
      <c r="D246" s="49"/>
      <c r="E246" s="49"/>
      <c r="F246" s="49"/>
      <c r="G246" s="49"/>
      <c r="H246" s="49"/>
      <c r="I246" s="49"/>
      <c r="J246" s="49"/>
      <c r="K246" s="443"/>
      <c r="L246" s="46"/>
      <c r="M246" s="46"/>
      <c r="N246" s="46"/>
      <c r="O246" s="46"/>
      <c r="P246" s="231"/>
      <c r="Q246" s="46"/>
      <c r="R246" s="49"/>
      <c r="S246" s="49"/>
      <c r="T246" s="46"/>
      <c r="U246" s="46"/>
      <c r="V246" s="49"/>
      <c r="W246" s="49"/>
      <c r="X246" s="49"/>
      <c r="Y246" s="49"/>
      <c r="Z246" s="49"/>
      <c r="AA246" s="49"/>
      <c r="AB246" s="49"/>
      <c r="AC246" s="37"/>
      <c r="AD246" s="37"/>
      <c r="AE246" s="37"/>
      <c r="AF246" s="37"/>
      <c r="AG246" s="37"/>
    </row>
    <row r="247">
      <c r="A247" s="46"/>
      <c r="B247" s="46"/>
      <c r="C247" s="46"/>
      <c r="D247" s="49"/>
      <c r="E247" s="49"/>
      <c r="F247" s="49"/>
      <c r="G247" s="49"/>
      <c r="H247" s="49"/>
      <c r="I247" s="49"/>
      <c r="J247" s="49"/>
      <c r="K247" s="443"/>
      <c r="L247" s="46"/>
      <c r="M247" s="46"/>
      <c r="N247" s="46"/>
      <c r="O247" s="46"/>
      <c r="P247" s="231"/>
      <c r="Q247" s="46"/>
      <c r="R247" s="49"/>
      <c r="S247" s="49"/>
      <c r="T247" s="46"/>
      <c r="U247" s="46"/>
      <c r="V247" s="49"/>
      <c r="W247" s="49"/>
      <c r="X247" s="49"/>
      <c r="Y247" s="49"/>
      <c r="Z247" s="49"/>
      <c r="AA247" s="49"/>
      <c r="AB247" s="49"/>
      <c r="AC247" s="37"/>
      <c r="AD247" s="37"/>
      <c r="AE247" s="37"/>
      <c r="AF247" s="37"/>
      <c r="AG247" s="37"/>
    </row>
    <row r="248">
      <c r="A248" s="46"/>
      <c r="B248" s="46"/>
      <c r="C248" s="46"/>
      <c r="D248" s="49"/>
      <c r="E248" s="49"/>
      <c r="F248" s="49"/>
      <c r="G248" s="49"/>
      <c r="H248" s="49"/>
      <c r="I248" s="49"/>
      <c r="J248" s="49"/>
      <c r="K248" s="443"/>
      <c r="L248" s="46"/>
      <c r="M248" s="46"/>
      <c r="N248" s="46"/>
      <c r="O248" s="46"/>
      <c r="P248" s="231"/>
      <c r="Q248" s="46"/>
      <c r="R248" s="49"/>
      <c r="S248" s="49"/>
      <c r="T248" s="46"/>
      <c r="U248" s="46"/>
      <c r="V248" s="49"/>
      <c r="W248" s="49"/>
      <c r="X248" s="49"/>
      <c r="Y248" s="49"/>
      <c r="Z248" s="49"/>
      <c r="AA248" s="49"/>
      <c r="AB248" s="49"/>
      <c r="AC248" s="37"/>
      <c r="AD248" s="37"/>
      <c r="AE248" s="37"/>
      <c r="AF248" s="37"/>
      <c r="AG248" s="37"/>
    </row>
    <row r="249">
      <c r="A249" s="46"/>
      <c r="B249" s="46"/>
      <c r="C249" s="46"/>
      <c r="D249" s="49"/>
      <c r="E249" s="49"/>
      <c r="F249" s="49"/>
      <c r="G249" s="49"/>
      <c r="H249" s="49"/>
      <c r="I249" s="49"/>
      <c r="J249" s="49"/>
      <c r="K249" s="443"/>
      <c r="L249" s="46"/>
      <c r="M249" s="46"/>
      <c r="N249" s="46"/>
      <c r="O249" s="46"/>
      <c r="P249" s="231"/>
      <c r="Q249" s="46"/>
      <c r="R249" s="49"/>
      <c r="S249" s="49"/>
      <c r="T249" s="46"/>
      <c r="U249" s="46"/>
      <c r="V249" s="49"/>
      <c r="W249" s="49"/>
      <c r="X249" s="49"/>
      <c r="Y249" s="49"/>
      <c r="Z249" s="49"/>
      <c r="AA249" s="49"/>
      <c r="AB249" s="49"/>
      <c r="AC249" s="37"/>
      <c r="AD249" s="37"/>
      <c r="AE249" s="37"/>
      <c r="AF249" s="37"/>
      <c r="AG249" s="37"/>
    </row>
    <row r="250">
      <c r="A250" s="46"/>
      <c r="B250" s="46"/>
      <c r="C250" s="46"/>
      <c r="D250" s="49"/>
      <c r="E250" s="49"/>
      <c r="F250" s="49"/>
      <c r="G250" s="49"/>
      <c r="H250" s="49"/>
      <c r="I250" s="49"/>
      <c r="J250" s="49"/>
      <c r="K250" s="443"/>
      <c r="L250" s="46"/>
      <c r="M250" s="46"/>
      <c r="N250" s="46"/>
      <c r="O250" s="46"/>
      <c r="P250" s="231"/>
      <c r="Q250" s="46"/>
      <c r="R250" s="49"/>
      <c r="S250" s="49"/>
      <c r="T250" s="46"/>
      <c r="U250" s="46"/>
      <c r="V250" s="49"/>
      <c r="W250" s="49"/>
      <c r="X250" s="49"/>
      <c r="Y250" s="49"/>
      <c r="Z250" s="49"/>
      <c r="AA250" s="49"/>
      <c r="AB250" s="49"/>
      <c r="AC250" s="37"/>
      <c r="AD250" s="37"/>
      <c r="AE250" s="37"/>
      <c r="AF250" s="37"/>
      <c r="AG250" s="37"/>
    </row>
    <row r="251">
      <c r="A251" s="46"/>
      <c r="B251" s="46"/>
      <c r="C251" s="46"/>
      <c r="D251" s="49"/>
      <c r="E251" s="49"/>
      <c r="F251" s="49"/>
      <c r="G251" s="49"/>
      <c r="H251" s="49"/>
      <c r="I251" s="49"/>
      <c r="J251" s="49"/>
      <c r="K251" s="443"/>
      <c r="L251" s="46"/>
      <c r="M251" s="46"/>
      <c r="N251" s="46"/>
      <c r="O251" s="46"/>
      <c r="P251" s="231"/>
      <c r="Q251" s="46"/>
      <c r="R251" s="49"/>
      <c r="S251" s="49"/>
      <c r="T251" s="46"/>
      <c r="U251" s="46"/>
      <c r="V251" s="49"/>
      <c r="W251" s="49"/>
      <c r="X251" s="49"/>
      <c r="Y251" s="49"/>
      <c r="Z251" s="49"/>
      <c r="AA251" s="49"/>
      <c r="AB251" s="49"/>
      <c r="AC251" s="37"/>
      <c r="AD251" s="37"/>
      <c r="AE251" s="37"/>
      <c r="AF251" s="37"/>
      <c r="AG251" s="37"/>
    </row>
    <row r="252">
      <c r="A252" s="46"/>
      <c r="B252" s="46"/>
      <c r="C252" s="46"/>
      <c r="D252" s="49"/>
      <c r="E252" s="49"/>
      <c r="F252" s="49"/>
      <c r="G252" s="49"/>
      <c r="H252" s="49"/>
      <c r="I252" s="49"/>
      <c r="J252" s="49"/>
      <c r="K252" s="443"/>
      <c r="L252" s="46"/>
      <c r="M252" s="46"/>
      <c r="N252" s="46"/>
      <c r="O252" s="46"/>
      <c r="P252" s="231"/>
      <c r="Q252" s="46"/>
      <c r="R252" s="49"/>
      <c r="S252" s="49"/>
      <c r="T252" s="46"/>
      <c r="U252" s="46"/>
      <c r="V252" s="49"/>
      <c r="W252" s="49"/>
      <c r="X252" s="49"/>
      <c r="Y252" s="49"/>
      <c r="Z252" s="49"/>
      <c r="AA252" s="49"/>
      <c r="AB252" s="49"/>
      <c r="AC252" s="37"/>
      <c r="AD252" s="37"/>
      <c r="AE252" s="37"/>
      <c r="AF252" s="37"/>
      <c r="AG252" s="37"/>
    </row>
    <row r="253">
      <c r="A253" s="46"/>
      <c r="B253" s="46"/>
      <c r="C253" s="46"/>
      <c r="D253" s="49"/>
      <c r="E253" s="49"/>
      <c r="F253" s="49"/>
      <c r="G253" s="49"/>
      <c r="H253" s="49"/>
      <c r="I253" s="49"/>
      <c r="J253" s="49"/>
      <c r="K253" s="443"/>
      <c r="L253" s="46"/>
      <c r="M253" s="46"/>
      <c r="N253" s="46"/>
      <c r="O253" s="46"/>
      <c r="P253" s="231"/>
      <c r="Q253" s="46"/>
      <c r="R253" s="49"/>
      <c r="S253" s="49"/>
      <c r="T253" s="46"/>
      <c r="U253" s="46"/>
      <c r="V253" s="49"/>
      <c r="W253" s="49"/>
      <c r="X253" s="49"/>
      <c r="Y253" s="49"/>
      <c r="Z253" s="49"/>
      <c r="AA253" s="49"/>
      <c r="AB253" s="49"/>
      <c r="AC253" s="37"/>
      <c r="AD253" s="37"/>
      <c r="AE253" s="37"/>
      <c r="AF253" s="37"/>
      <c r="AG253" s="37"/>
    </row>
    <row r="254">
      <c r="A254" s="46"/>
      <c r="B254" s="46"/>
      <c r="C254" s="46"/>
      <c r="D254" s="49"/>
      <c r="E254" s="49"/>
      <c r="F254" s="49"/>
      <c r="G254" s="49"/>
      <c r="H254" s="49"/>
      <c r="I254" s="49"/>
      <c r="J254" s="49"/>
      <c r="K254" s="443"/>
      <c r="L254" s="46"/>
      <c r="M254" s="46"/>
      <c r="N254" s="46"/>
      <c r="O254" s="46"/>
      <c r="P254" s="231"/>
      <c r="Q254" s="46"/>
      <c r="R254" s="49"/>
      <c r="S254" s="49"/>
      <c r="T254" s="46"/>
      <c r="U254" s="46"/>
      <c r="V254" s="49"/>
      <c r="W254" s="49"/>
      <c r="X254" s="49"/>
      <c r="Y254" s="49"/>
      <c r="Z254" s="49"/>
      <c r="AA254" s="49"/>
      <c r="AB254" s="49"/>
      <c r="AC254" s="37"/>
      <c r="AD254" s="37"/>
      <c r="AE254" s="37"/>
      <c r="AF254" s="37"/>
      <c r="AG254" s="37"/>
    </row>
    <row r="255">
      <c r="A255" s="46"/>
      <c r="B255" s="46"/>
      <c r="C255" s="46"/>
      <c r="D255" s="49"/>
      <c r="E255" s="49"/>
      <c r="F255" s="49"/>
      <c r="G255" s="49"/>
      <c r="H255" s="49"/>
      <c r="I255" s="49"/>
      <c r="J255" s="49"/>
      <c r="K255" s="443"/>
      <c r="L255" s="46"/>
      <c r="M255" s="46"/>
      <c r="N255" s="46"/>
      <c r="O255" s="46"/>
      <c r="P255" s="231"/>
      <c r="Q255" s="46"/>
      <c r="R255" s="49"/>
      <c r="S255" s="49"/>
      <c r="T255" s="46"/>
      <c r="U255" s="46"/>
      <c r="V255" s="49"/>
      <c r="W255" s="49"/>
      <c r="X255" s="49"/>
      <c r="Y255" s="49"/>
      <c r="Z255" s="49"/>
      <c r="AA255" s="49"/>
      <c r="AB255" s="49"/>
      <c r="AC255" s="37"/>
      <c r="AD255" s="37"/>
      <c r="AE255" s="37"/>
      <c r="AF255" s="37"/>
      <c r="AG255" s="37"/>
    </row>
    <row r="256">
      <c r="A256" s="46"/>
      <c r="B256" s="46"/>
      <c r="C256" s="46"/>
      <c r="D256" s="49"/>
      <c r="E256" s="49"/>
      <c r="F256" s="49"/>
      <c r="G256" s="49"/>
      <c r="H256" s="49"/>
      <c r="I256" s="49"/>
      <c r="J256" s="49"/>
      <c r="K256" s="443"/>
      <c r="L256" s="46"/>
      <c r="M256" s="46"/>
      <c r="N256" s="46"/>
      <c r="O256" s="46"/>
      <c r="P256" s="231"/>
      <c r="Q256" s="46"/>
      <c r="R256" s="49"/>
      <c r="S256" s="49"/>
      <c r="T256" s="46"/>
      <c r="U256" s="46"/>
      <c r="V256" s="49"/>
      <c r="W256" s="49"/>
      <c r="X256" s="49"/>
      <c r="Y256" s="49"/>
      <c r="Z256" s="49"/>
      <c r="AA256" s="49"/>
      <c r="AB256" s="49"/>
      <c r="AC256" s="37"/>
      <c r="AD256" s="37"/>
      <c r="AE256" s="37"/>
      <c r="AF256" s="37"/>
      <c r="AG256" s="37"/>
    </row>
    <row r="257">
      <c r="A257" s="46"/>
      <c r="B257" s="46"/>
      <c r="C257" s="46"/>
      <c r="D257" s="49"/>
      <c r="E257" s="49"/>
      <c r="F257" s="49"/>
      <c r="G257" s="49"/>
      <c r="H257" s="49"/>
      <c r="I257" s="49"/>
      <c r="J257" s="49"/>
      <c r="K257" s="443"/>
      <c r="L257" s="46"/>
      <c r="M257" s="46"/>
      <c r="N257" s="46"/>
      <c r="O257" s="46"/>
      <c r="P257" s="231"/>
      <c r="Q257" s="46"/>
      <c r="R257" s="49"/>
      <c r="S257" s="49"/>
      <c r="T257" s="46"/>
      <c r="U257" s="46"/>
      <c r="V257" s="49"/>
      <c r="W257" s="49"/>
      <c r="X257" s="49"/>
      <c r="Y257" s="49"/>
      <c r="Z257" s="49"/>
      <c r="AA257" s="49"/>
      <c r="AB257" s="49"/>
      <c r="AC257" s="37"/>
      <c r="AD257" s="37"/>
      <c r="AE257" s="37"/>
      <c r="AF257" s="37"/>
      <c r="AG257" s="37"/>
    </row>
    <row r="258">
      <c r="A258" s="46"/>
      <c r="B258" s="46"/>
      <c r="C258" s="46"/>
      <c r="D258" s="49"/>
      <c r="E258" s="49"/>
      <c r="F258" s="49"/>
      <c r="G258" s="49"/>
      <c r="H258" s="49"/>
      <c r="I258" s="49"/>
      <c r="J258" s="49"/>
      <c r="K258" s="443"/>
      <c r="L258" s="46"/>
      <c r="M258" s="46"/>
      <c r="N258" s="46"/>
      <c r="O258" s="46"/>
      <c r="P258" s="231"/>
      <c r="Q258" s="46"/>
      <c r="R258" s="49"/>
      <c r="S258" s="49"/>
      <c r="T258" s="46"/>
      <c r="U258" s="46"/>
      <c r="V258" s="49"/>
      <c r="W258" s="49"/>
      <c r="X258" s="49"/>
      <c r="Y258" s="49"/>
      <c r="Z258" s="49"/>
      <c r="AA258" s="49"/>
      <c r="AB258" s="49"/>
      <c r="AC258" s="37"/>
      <c r="AD258" s="37"/>
      <c r="AE258" s="37"/>
      <c r="AF258" s="37"/>
      <c r="AG258" s="37"/>
    </row>
    <row r="259">
      <c r="A259" s="46"/>
      <c r="B259" s="46"/>
      <c r="C259" s="46"/>
      <c r="D259" s="49"/>
      <c r="E259" s="49"/>
      <c r="F259" s="49"/>
      <c r="G259" s="49"/>
      <c r="H259" s="49"/>
      <c r="I259" s="49"/>
      <c r="J259" s="49"/>
      <c r="K259" s="443"/>
      <c r="L259" s="46"/>
      <c r="M259" s="46"/>
      <c r="N259" s="46"/>
      <c r="O259" s="46"/>
      <c r="P259" s="231"/>
      <c r="Q259" s="46"/>
      <c r="R259" s="49"/>
      <c r="S259" s="49"/>
      <c r="T259" s="46"/>
      <c r="U259" s="46"/>
      <c r="V259" s="49"/>
      <c r="W259" s="49"/>
      <c r="X259" s="49"/>
      <c r="Y259" s="49"/>
      <c r="Z259" s="49"/>
      <c r="AA259" s="49"/>
      <c r="AB259" s="49"/>
      <c r="AC259" s="37"/>
      <c r="AD259" s="37"/>
      <c r="AE259" s="37"/>
      <c r="AF259" s="37"/>
      <c r="AG259" s="37"/>
    </row>
    <row r="260">
      <c r="A260" s="46"/>
      <c r="B260" s="46"/>
      <c r="C260" s="46"/>
      <c r="D260" s="49"/>
      <c r="E260" s="49"/>
      <c r="F260" s="49"/>
      <c r="G260" s="49"/>
      <c r="H260" s="49"/>
      <c r="I260" s="49"/>
      <c r="J260" s="49"/>
      <c r="K260" s="443"/>
      <c r="L260" s="46"/>
      <c r="M260" s="46"/>
      <c r="N260" s="46"/>
      <c r="O260" s="46"/>
      <c r="P260" s="231"/>
      <c r="Q260" s="46"/>
      <c r="R260" s="49"/>
      <c r="S260" s="49"/>
      <c r="T260" s="46"/>
      <c r="U260" s="46"/>
      <c r="V260" s="49"/>
      <c r="W260" s="49"/>
      <c r="X260" s="49"/>
      <c r="Y260" s="49"/>
      <c r="Z260" s="49"/>
      <c r="AA260" s="49"/>
      <c r="AB260" s="49"/>
      <c r="AC260" s="37"/>
      <c r="AD260" s="37"/>
      <c r="AE260" s="37"/>
      <c r="AF260" s="37"/>
      <c r="AG260" s="37"/>
    </row>
    <row r="261">
      <c r="A261" s="46"/>
      <c r="B261" s="46"/>
      <c r="C261" s="46"/>
      <c r="D261" s="49"/>
      <c r="E261" s="49"/>
      <c r="F261" s="49"/>
      <c r="G261" s="49"/>
      <c r="H261" s="49"/>
      <c r="I261" s="49"/>
      <c r="J261" s="49"/>
      <c r="K261" s="443"/>
      <c r="L261" s="46"/>
      <c r="M261" s="46"/>
      <c r="N261" s="46"/>
      <c r="O261" s="46"/>
      <c r="P261" s="231"/>
      <c r="Q261" s="46"/>
      <c r="R261" s="49"/>
      <c r="S261" s="49"/>
      <c r="T261" s="46"/>
      <c r="U261" s="46"/>
      <c r="V261" s="49"/>
      <c r="W261" s="49"/>
      <c r="X261" s="49"/>
      <c r="Y261" s="49"/>
      <c r="Z261" s="49"/>
      <c r="AA261" s="49"/>
      <c r="AB261" s="49"/>
      <c r="AC261" s="37"/>
      <c r="AD261" s="37"/>
      <c r="AE261" s="37"/>
      <c r="AF261" s="37"/>
      <c r="AG261" s="37"/>
    </row>
    <row r="262">
      <c r="A262" s="46"/>
      <c r="B262" s="46"/>
      <c r="C262" s="46"/>
      <c r="D262" s="49"/>
      <c r="E262" s="49"/>
      <c r="F262" s="49"/>
      <c r="G262" s="49"/>
      <c r="H262" s="49"/>
      <c r="I262" s="49"/>
      <c r="J262" s="49"/>
      <c r="K262" s="443"/>
      <c r="L262" s="46"/>
      <c r="M262" s="46"/>
      <c r="N262" s="46"/>
      <c r="O262" s="46"/>
      <c r="P262" s="231"/>
      <c r="Q262" s="46"/>
      <c r="R262" s="49"/>
      <c r="S262" s="49"/>
      <c r="T262" s="46"/>
      <c r="U262" s="46"/>
      <c r="V262" s="49"/>
      <c r="W262" s="49"/>
      <c r="X262" s="49"/>
      <c r="Y262" s="49"/>
      <c r="Z262" s="49"/>
      <c r="AA262" s="49"/>
      <c r="AB262" s="49"/>
      <c r="AC262" s="37"/>
      <c r="AD262" s="37"/>
      <c r="AE262" s="37"/>
      <c r="AF262" s="37"/>
      <c r="AG262" s="37"/>
    </row>
    <row r="263">
      <c r="A263" s="46"/>
      <c r="B263" s="46"/>
      <c r="C263" s="46"/>
      <c r="D263" s="49"/>
      <c r="E263" s="49"/>
      <c r="F263" s="49"/>
      <c r="G263" s="49"/>
      <c r="H263" s="49"/>
      <c r="I263" s="49"/>
      <c r="J263" s="49"/>
      <c r="K263" s="443"/>
      <c r="L263" s="46"/>
      <c r="M263" s="46"/>
      <c r="N263" s="46"/>
      <c r="O263" s="46"/>
      <c r="P263" s="231"/>
      <c r="Q263" s="46"/>
      <c r="R263" s="49"/>
      <c r="S263" s="49"/>
      <c r="T263" s="46"/>
      <c r="U263" s="46"/>
      <c r="V263" s="49"/>
      <c r="W263" s="49"/>
      <c r="X263" s="49"/>
      <c r="Y263" s="49"/>
      <c r="Z263" s="49"/>
      <c r="AA263" s="49"/>
      <c r="AB263" s="49"/>
      <c r="AC263" s="37"/>
      <c r="AD263" s="37"/>
      <c r="AE263" s="37"/>
      <c r="AF263" s="37"/>
      <c r="AG263" s="37"/>
    </row>
    <row r="264">
      <c r="A264" s="46"/>
      <c r="B264" s="46"/>
      <c r="C264" s="46"/>
      <c r="D264" s="49"/>
      <c r="E264" s="49"/>
      <c r="F264" s="49"/>
      <c r="G264" s="49"/>
      <c r="H264" s="49"/>
      <c r="I264" s="49"/>
      <c r="J264" s="49"/>
      <c r="K264" s="443"/>
      <c r="L264" s="46"/>
      <c r="M264" s="46"/>
      <c r="N264" s="46"/>
      <c r="O264" s="46"/>
      <c r="P264" s="231"/>
      <c r="Q264" s="46"/>
      <c r="R264" s="49"/>
      <c r="S264" s="49"/>
      <c r="T264" s="46"/>
      <c r="U264" s="46"/>
      <c r="V264" s="49"/>
      <c r="W264" s="49"/>
      <c r="X264" s="49"/>
      <c r="Y264" s="49"/>
      <c r="Z264" s="49"/>
      <c r="AA264" s="49"/>
      <c r="AB264" s="49"/>
      <c r="AC264" s="37"/>
      <c r="AD264" s="37"/>
      <c r="AE264" s="37"/>
      <c r="AF264" s="37"/>
      <c r="AG264" s="37"/>
    </row>
    <row r="265">
      <c r="A265" s="46"/>
      <c r="B265" s="46"/>
      <c r="C265" s="46"/>
      <c r="D265" s="49"/>
      <c r="E265" s="49"/>
      <c r="F265" s="49"/>
      <c r="G265" s="49"/>
      <c r="H265" s="49"/>
      <c r="I265" s="49"/>
      <c r="J265" s="49"/>
      <c r="K265" s="443"/>
      <c r="L265" s="46"/>
      <c r="M265" s="46"/>
      <c r="N265" s="46"/>
      <c r="O265" s="46"/>
      <c r="P265" s="231"/>
      <c r="Q265" s="46"/>
      <c r="R265" s="49"/>
      <c r="S265" s="49"/>
      <c r="T265" s="46"/>
      <c r="U265" s="46"/>
      <c r="V265" s="49"/>
      <c r="W265" s="49"/>
      <c r="X265" s="49"/>
      <c r="Y265" s="49"/>
      <c r="Z265" s="49"/>
      <c r="AA265" s="49"/>
      <c r="AB265" s="49"/>
      <c r="AC265" s="37"/>
      <c r="AD265" s="37"/>
      <c r="AE265" s="37"/>
      <c r="AF265" s="37"/>
      <c r="AG265" s="37"/>
    </row>
    <row r="266">
      <c r="A266" s="46"/>
      <c r="B266" s="46"/>
      <c r="C266" s="46"/>
      <c r="D266" s="49"/>
      <c r="E266" s="49"/>
      <c r="F266" s="49"/>
      <c r="G266" s="49"/>
      <c r="H266" s="49"/>
      <c r="I266" s="49"/>
      <c r="J266" s="49"/>
      <c r="K266" s="443"/>
      <c r="L266" s="46"/>
      <c r="M266" s="46"/>
      <c r="N266" s="46"/>
      <c r="O266" s="46"/>
      <c r="P266" s="231"/>
      <c r="Q266" s="46"/>
      <c r="R266" s="49"/>
      <c r="S266" s="49"/>
      <c r="T266" s="46"/>
      <c r="U266" s="46"/>
      <c r="V266" s="49"/>
      <c r="W266" s="49"/>
      <c r="X266" s="49"/>
      <c r="Y266" s="49"/>
      <c r="Z266" s="49"/>
      <c r="AA266" s="49"/>
      <c r="AB266" s="49"/>
      <c r="AC266" s="37"/>
      <c r="AD266" s="37"/>
      <c r="AE266" s="37"/>
      <c r="AF266" s="37"/>
      <c r="AG266" s="37"/>
    </row>
    <row r="267">
      <c r="A267" s="46"/>
      <c r="B267" s="46"/>
      <c r="C267" s="46"/>
      <c r="D267" s="49"/>
      <c r="E267" s="49"/>
      <c r="F267" s="49"/>
      <c r="G267" s="49"/>
      <c r="H267" s="49"/>
      <c r="I267" s="49"/>
      <c r="J267" s="49"/>
      <c r="K267" s="443"/>
      <c r="L267" s="46"/>
      <c r="M267" s="46"/>
      <c r="N267" s="46"/>
      <c r="O267" s="46"/>
      <c r="P267" s="231"/>
      <c r="Q267" s="46"/>
      <c r="R267" s="49"/>
      <c r="S267" s="49"/>
      <c r="T267" s="46"/>
      <c r="U267" s="46"/>
      <c r="V267" s="49"/>
      <c r="W267" s="49"/>
      <c r="X267" s="49"/>
      <c r="Y267" s="49"/>
      <c r="Z267" s="49"/>
      <c r="AA267" s="49"/>
      <c r="AB267" s="49"/>
      <c r="AC267" s="37"/>
      <c r="AD267" s="37"/>
      <c r="AE267" s="37"/>
      <c r="AF267" s="37"/>
      <c r="AG267" s="37"/>
    </row>
    <row r="268">
      <c r="A268" s="46"/>
      <c r="B268" s="46"/>
      <c r="C268" s="46"/>
      <c r="D268" s="49"/>
      <c r="E268" s="49"/>
      <c r="F268" s="49"/>
      <c r="G268" s="49"/>
      <c r="H268" s="49"/>
      <c r="I268" s="49"/>
      <c r="J268" s="49"/>
      <c r="K268" s="443"/>
      <c r="L268" s="46"/>
      <c r="M268" s="46"/>
      <c r="N268" s="46"/>
      <c r="O268" s="46"/>
      <c r="P268" s="231"/>
      <c r="Q268" s="46"/>
      <c r="R268" s="49"/>
      <c r="S268" s="49"/>
      <c r="T268" s="46"/>
      <c r="U268" s="46"/>
      <c r="V268" s="49"/>
      <c r="W268" s="49"/>
      <c r="X268" s="49"/>
      <c r="Y268" s="49"/>
      <c r="Z268" s="49"/>
      <c r="AA268" s="49"/>
      <c r="AB268" s="49"/>
      <c r="AC268" s="37"/>
      <c r="AD268" s="37"/>
      <c r="AE268" s="37"/>
      <c r="AF268" s="37"/>
      <c r="AG268" s="37"/>
    </row>
    <row r="269">
      <c r="A269" s="46"/>
      <c r="B269" s="46"/>
      <c r="C269" s="46"/>
      <c r="D269" s="49"/>
      <c r="E269" s="49"/>
      <c r="F269" s="49"/>
      <c r="G269" s="49"/>
      <c r="H269" s="49"/>
      <c r="I269" s="49"/>
      <c r="J269" s="49"/>
      <c r="K269" s="443"/>
      <c r="L269" s="46"/>
      <c r="M269" s="46"/>
      <c r="N269" s="46"/>
      <c r="O269" s="46"/>
      <c r="P269" s="231"/>
      <c r="Q269" s="46"/>
      <c r="R269" s="49"/>
      <c r="S269" s="49"/>
      <c r="T269" s="46"/>
      <c r="U269" s="46"/>
      <c r="V269" s="49"/>
      <c r="W269" s="49"/>
      <c r="X269" s="49"/>
      <c r="Y269" s="49"/>
      <c r="Z269" s="49"/>
      <c r="AA269" s="49"/>
      <c r="AB269" s="49"/>
      <c r="AC269" s="37"/>
      <c r="AD269" s="37"/>
      <c r="AE269" s="37"/>
      <c r="AF269" s="37"/>
      <c r="AG269" s="37"/>
    </row>
    <row r="270">
      <c r="A270" s="46"/>
      <c r="B270" s="46"/>
      <c r="C270" s="46"/>
      <c r="D270" s="49"/>
      <c r="E270" s="49"/>
      <c r="F270" s="49"/>
      <c r="G270" s="49"/>
      <c r="H270" s="49"/>
      <c r="I270" s="49"/>
      <c r="J270" s="49"/>
      <c r="K270" s="443"/>
      <c r="L270" s="46"/>
      <c r="M270" s="46"/>
      <c r="N270" s="46"/>
      <c r="O270" s="46"/>
      <c r="P270" s="231"/>
      <c r="Q270" s="46"/>
      <c r="R270" s="49"/>
      <c r="S270" s="49"/>
      <c r="T270" s="46"/>
      <c r="U270" s="46"/>
      <c r="V270" s="49"/>
      <c r="W270" s="49"/>
      <c r="X270" s="49"/>
      <c r="Y270" s="49"/>
      <c r="Z270" s="49"/>
      <c r="AA270" s="49"/>
      <c r="AB270" s="49"/>
      <c r="AC270" s="37"/>
      <c r="AD270" s="37"/>
      <c r="AE270" s="37"/>
      <c r="AF270" s="37"/>
      <c r="AG270" s="37"/>
    </row>
    <row r="271">
      <c r="A271" s="46"/>
      <c r="B271" s="46"/>
      <c r="C271" s="46"/>
      <c r="D271" s="49"/>
      <c r="E271" s="49"/>
      <c r="F271" s="49"/>
      <c r="G271" s="49"/>
      <c r="H271" s="49"/>
      <c r="I271" s="49"/>
      <c r="J271" s="49"/>
      <c r="K271" s="443"/>
      <c r="L271" s="46"/>
      <c r="M271" s="46"/>
      <c r="N271" s="46"/>
      <c r="O271" s="46"/>
      <c r="P271" s="231"/>
      <c r="Q271" s="46"/>
      <c r="R271" s="49"/>
      <c r="S271" s="49"/>
      <c r="T271" s="46"/>
      <c r="U271" s="46"/>
      <c r="V271" s="49"/>
      <c r="W271" s="49"/>
      <c r="X271" s="49"/>
      <c r="Y271" s="49"/>
      <c r="Z271" s="49"/>
      <c r="AA271" s="49"/>
      <c r="AB271" s="49"/>
      <c r="AC271" s="37"/>
      <c r="AD271" s="37"/>
      <c r="AE271" s="37"/>
      <c r="AF271" s="37"/>
      <c r="AG271" s="37"/>
    </row>
    <row r="272">
      <c r="A272" s="46"/>
      <c r="B272" s="46"/>
      <c r="C272" s="46"/>
      <c r="D272" s="49"/>
      <c r="E272" s="49"/>
      <c r="F272" s="49"/>
      <c r="G272" s="49"/>
      <c r="H272" s="49"/>
      <c r="I272" s="49"/>
      <c r="J272" s="49"/>
      <c r="K272" s="443"/>
      <c r="L272" s="46"/>
      <c r="M272" s="46"/>
      <c r="N272" s="46"/>
      <c r="O272" s="46"/>
      <c r="P272" s="231"/>
      <c r="Q272" s="46"/>
      <c r="R272" s="49"/>
      <c r="S272" s="49"/>
      <c r="T272" s="46"/>
      <c r="U272" s="46"/>
      <c r="V272" s="49"/>
      <c r="W272" s="49"/>
      <c r="X272" s="49"/>
      <c r="Y272" s="49"/>
      <c r="Z272" s="49"/>
      <c r="AA272" s="49"/>
      <c r="AB272" s="49"/>
      <c r="AC272" s="37"/>
      <c r="AD272" s="37"/>
      <c r="AE272" s="37"/>
      <c r="AF272" s="37"/>
      <c r="AG272" s="37"/>
    </row>
    <row r="273">
      <c r="A273" s="46"/>
      <c r="B273" s="46"/>
      <c r="C273" s="46"/>
      <c r="D273" s="49"/>
      <c r="E273" s="49"/>
      <c r="F273" s="49"/>
      <c r="G273" s="49"/>
      <c r="H273" s="49"/>
      <c r="I273" s="49"/>
      <c r="J273" s="49"/>
      <c r="K273" s="443"/>
      <c r="L273" s="46"/>
      <c r="M273" s="46"/>
      <c r="N273" s="46"/>
      <c r="O273" s="46"/>
      <c r="P273" s="231"/>
      <c r="Q273" s="46"/>
      <c r="R273" s="49"/>
      <c r="S273" s="49"/>
      <c r="T273" s="46"/>
      <c r="U273" s="46"/>
      <c r="V273" s="49"/>
      <c r="W273" s="49"/>
      <c r="X273" s="49"/>
      <c r="Y273" s="49"/>
      <c r="Z273" s="49"/>
      <c r="AA273" s="49"/>
      <c r="AB273" s="49"/>
      <c r="AC273" s="37"/>
      <c r="AD273" s="37"/>
      <c r="AE273" s="37"/>
      <c r="AF273" s="37"/>
      <c r="AG273" s="37"/>
    </row>
    <row r="274">
      <c r="A274" s="46"/>
      <c r="B274" s="46"/>
      <c r="C274" s="46"/>
      <c r="D274" s="49"/>
      <c r="E274" s="49"/>
      <c r="F274" s="49"/>
      <c r="G274" s="49"/>
      <c r="H274" s="49"/>
      <c r="I274" s="49"/>
      <c r="J274" s="49"/>
      <c r="K274" s="443"/>
      <c r="L274" s="46"/>
      <c r="M274" s="46"/>
      <c r="N274" s="46"/>
      <c r="O274" s="46"/>
      <c r="P274" s="231"/>
      <c r="Q274" s="46"/>
      <c r="R274" s="49"/>
      <c r="S274" s="49"/>
      <c r="T274" s="46"/>
      <c r="U274" s="46"/>
      <c r="V274" s="49"/>
      <c r="W274" s="49"/>
      <c r="X274" s="49"/>
      <c r="Y274" s="49"/>
      <c r="Z274" s="49"/>
      <c r="AA274" s="49"/>
      <c r="AB274" s="49"/>
      <c r="AC274" s="37"/>
      <c r="AD274" s="37"/>
      <c r="AE274" s="37"/>
      <c r="AF274" s="37"/>
      <c r="AG274" s="37"/>
    </row>
    <row r="275">
      <c r="A275" s="46"/>
      <c r="B275" s="46"/>
      <c r="C275" s="46"/>
      <c r="D275" s="49"/>
      <c r="E275" s="49"/>
      <c r="F275" s="49"/>
      <c r="G275" s="49"/>
      <c r="H275" s="49"/>
      <c r="I275" s="49"/>
      <c r="J275" s="49"/>
      <c r="K275" s="443"/>
      <c r="L275" s="46"/>
      <c r="M275" s="46"/>
      <c r="N275" s="46"/>
      <c r="O275" s="46"/>
      <c r="P275" s="231"/>
      <c r="Q275" s="46"/>
      <c r="R275" s="49"/>
      <c r="S275" s="49"/>
      <c r="T275" s="46"/>
      <c r="U275" s="46"/>
      <c r="V275" s="49"/>
      <c r="W275" s="49"/>
      <c r="X275" s="49"/>
      <c r="Y275" s="49"/>
      <c r="Z275" s="49"/>
      <c r="AA275" s="49"/>
      <c r="AB275" s="49"/>
      <c r="AC275" s="37"/>
      <c r="AD275" s="37"/>
      <c r="AE275" s="37"/>
      <c r="AF275" s="37"/>
      <c r="AG275" s="37"/>
    </row>
    <row r="276">
      <c r="A276" s="46"/>
      <c r="B276" s="46"/>
      <c r="C276" s="46"/>
      <c r="D276" s="49"/>
      <c r="E276" s="49"/>
      <c r="F276" s="49"/>
      <c r="G276" s="49"/>
      <c r="H276" s="49"/>
      <c r="I276" s="49"/>
      <c r="J276" s="49"/>
      <c r="K276" s="443"/>
      <c r="L276" s="46"/>
      <c r="M276" s="46"/>
      <c r="N276" s="46"/>
      <c r="O276" s="46"/>
      <c r="P276" s="231"/>
      <c r="Q276" s="46"/>
      <c r="R276" s="49"/>
      <c r="S276" s="49"/>
      <c r="T276" s="46"/>
      <c r="U276" s="46"/>
      <c r="V276" s="49"/>
      <c r="W276" s="49"/>
      <c r="X276" s="49"/>
      <c r="Y276" s="49"/>
      <c r="Z276" s="49"/>
      <c r="AA276" s="49"/>
      <c r="AB276" s="49"/>
      <c r="AC276" s="37"/>
      <c r="AD276" s="37"/>
      <c r="AE276" s="37"/>
      <c r="AF276" s="37"/>
      <c r="AG276" s="37"/>
    </row>
    <row r="277">
      <c r="A277" s="46"/>
      <c r="B277" s="46"/>
      <c r="C277" s="46"/>
      <c r="D277" s="49"/>
      <c r="E277" s="49"/>
      <c r="F277" s="49"/>
      <c r="G277" s="49"/>
      <c r="H277" s="49"/>
      <c r="I277" s="49"/>
      <c r="J277" s="49"/>
      <c r="K277" s="443"/>
      <c r="L277" s="46"/>
      <c r="M277" s="46"/>
      <c r="N277" s="46"/>
      <c r="O277" s="46"/>
      <c r="P277" s="231"/>
      <c r="Q277" s="46"/>
      <c r="R277" s="49"/>
      <c r="S277" s="49"/>
      <c r="T277" s="46"/>
      <c r="U277" s="46"/>
      <c r="V277" s="49"/>
      <c r="W277" s="49"/>
      <c r="X277" s="49"/>
      <c r="Y277" s="49"/>
      <c r="Z277" s="49"/>
      <c r="AA277" s="49"/>
      <c r="AB277" s="49"/>
      <c r="AC277" s="37"/>
      <c r="AD277" s="37"/>
      <c r="AE277" s="37"/>
      <c r="AF277" s="37"/>
      <c r="AG277" s="37"/>
    </row>
    <row r="278">
      <c r="A278" s="46"/>
      <c r="B278" s="46"/>
      <c r="C278" s="46"/>
      <c r="D278" s="49"/>
      <c r="E278" s="49"/>
      <c r="F278" s="49"/>
      <c r="G278" s="49"/>
      <c r="H278" s="49"/>
      <c r="I278" s="49"/>
      <c r="J278" s="49"/>
      <c r="K278" s="443"/>
      <c r="L278" s="46"/>
      <c r="M278" s="46"/>
      <c r="N278" s="46"/>
      <c r="O278" s="46"/>
      <c r="P278" s="231"/>
      <c r="Q278" s="46"/>
      <c r="R278" s="49"/>
      <c r="S278" s="49"/>
      <c r="T278" s="46"/>
      <c r="U278" s="46"/>
      <c r="V278" s="49"/>
      <c r="W278" s="49"/>
      <c r="X278" s="49"/>
      <c r="Y278" s="49"/>
      <c r="Z278" s="49"/>
      <c r="AA278" s="49"/>
      <c r="AB278" s="49"/>
      <c r="AC278" s="37"/>
      <c r="AD278" s="37"/>
      <c r="AE278" s="37"/>
      <c r="AF278" s="37"/>
      <c r="AG278" s="37"/>
    </row>
    <row r="279">
      <c r="A279" s="46"/>
      <c r="B279" s="46"/>
      <c r="C279" s="46"/>
      <c r="D279" s="49"/>
      <c r="E279" s="49"/>
      <c r="F279" s="49"/>
      <c r="G279" s="49"/>
      <c r="H279" s="49"/>
      <c r="I279" s="49"/>
      <c r="J279" s="49"/>
      <c r="K279" s="443"/>
      <c r="L279" s="46"/>
      <c r="M279" s="46"/>
      <c r="N279" s="46"/>
      <c r="O279" s="46"/>
      <c r="P279" s="231"/>
      <c r="Q279" s="46"/>
      <c r="R279" s="49"/>
      <c r="S279" s="49"/>
      <c r="T279" s="46"/>
      <c r="U279" s="46"/>
      <c r="V279" s="49"/>
      <c r="W279" s="49"/>
      <c r="X279" s="49"/>
      <c r="Y279" s="49"/>
      <c r="Z279" s="49"/>
      <c r="AA279" s="49"/>
      <c r="AB279" s="49"/>
      <c r="AC279" s="37"/>
      <c r="AD279" s="37"/>
      <c r="AE279" s="37"/>
      <c r="AF279" s="37"/>
      <c r="AG279" s="37"/>
    </row>
    <row r="280">
      <c r="A280" s="46"/>
      <c r="B280" s="46"/>
      <c r="C280" s="46"/>
      <c r="D280" s="49"/>
      <c r="E280" s="49"/>
      <c r="F280" s="49"/>
      <c r="G280" s="49"/>
      <c r="H280" s="49"/>
      <c r="I280" s="49"/>
      <c r="J280" s="49"/>
      <c r="K280" s="443"/>
      <c r="L280" s="46"/>
      <c r="M280" s="46"/>
      <c r="N280" s="46"/>
      <c r="O280" s="46"/>
      <c r="P280" s="231"/>
      <c r="Q280" s="46"/>
      <c r="R280" s="49"/>
      <c r="S280" s="49"/>
      <c r="T280" s="46"/>
      <c r="U280" s="46"/>
      <c r="V280" s="49"/>
      <c r="W280" s="49"/>
      <c r="X280" s="49"/>
      <c r="Y280" s="49"/>
      <c r="Z280" s="49"/>
      <c r="AA280" s="49"/>
      <c r="AB280" s="49"/>
      <c r="AC280" s="37"/>
      <c r="AD280" s="37"/>
      <c r="AE280" s="37"/>
      <c r="AF280" s="37"/>
      <c r="AG280" s="37"/>
    </row>
    <row r="281">
      <c r="A281" s="46"/>
      <c r="B281" s="46"/>
      <c r="C281" s="46"/>
      <c r="D281" s="49"/>
      <c r="E281" s="49"/>
      <c r="F281" s="49"/>
      <c r="G281" s="49"/>
      <c r="H281" s="49"/>
      <c r="I281" s="49"/>
      <c r="J281" s="49"/>
      <c r="K281" s="443"/>
      <c r="L281" s="46"/>
      <c r="M281" s="46"/>
      <c r="N281" s="46"/>
      <c r="O281" s="46"/>
      <c r="P281" s="231"/>
      <c r="Q281" s="46"/>
      <c r="R281" s="49"/>
      <c r="S281" s="49"/>
      <c r="T281" s="46"/>
      <c r="U281" s="46"/>
      <c r="V281" s="49"/>
      <c r="W281" s="49"/>
      <c r="X281" s="49"/>
      <c r="Y281" s="49"/>
      <c r="Z281" s="49"/>
      <c r="AA281" s="49"/>
      <c r="AB281" s="49"/>
      <c r="AC281" s="37"/>
      <c r="AD281" s="37"/>
      <c r="AE281" s="37"/>
      <c r="AF281" s="37"/>
      <c r="AG281" s="37"/>
    </row>
    <row r="282">
      <c r="A282" s="46"/>
      <c r="B282" s="46"/>
      <c r="C282" s="46"/>
      <c r="D282" s="49"/>
      <c r="E282" s="49"/>
      <c r="F282" s="49"/>
      <c r="G282" s="49"/>
      <c r="H282" s="49"/>
      <c r="I282" s="49"/>
      <c r="J282" s="49"/>
      <c r="K282" s="443"/>
      <c r="L282" s="46"/>
      <c r="M282" s="46"/>
      <c r="N282" s="46"/>
      <c r="O282" s="46"/>
      <c r="P282" s="231"/>
      <c r="Q282" s="46"/>
      <c r="R282" s="49"/>
      <c r="S282" s="49"/>
      <c r="T282" s="46"/>
      <c r="U282" s="46"/>
      <c r="V282" s="49"/>
      <c r="W282" s="49"/>
      <c r="X282" s="49"/>
      <c r="Y282" s="49"/>
      <c r="Z282" s="49"/>
      <c r="AA282" s="49"/>
      <c r="AB282" s="49"/>
      <c r="AC282" s="37"/>
      <c r="AD282" s="37"/>
      <c r="AE282" s="37"/>
      <c r="AF282" s="37"/>
      <c r="AG282" s="37"/>
    </row>
    <row r="283">
      <c r="A283" s="46"/>
      <c r="B283" s="46"/>
      <c r="C283" s="46"/>
      <c r="D283" s="49"/>
      <c r="E283" s="49"/>
      <c r="F283" s="49"/>
      <c r="G283" s="49"/>
      <c r="H283" s="49"/>
      <c r="I283" s="49"/>
      <c r="J283" s="49"/>
      <c r="K283" s="443"/>
      <c r="L283" s="46"/>
      <c r="M283" s="46"/>
      <c r="N283" s="46"/>
      <c r="O283" s="46"/>
      <c r="P283" s="231"/>
      <c r="Q283" s="46"/>
      <c r="R283" s="49"/>
      <c r="S283" s="49"/>
      <c r="T283" s="46"/>
      <c r="U283" s="46"/>
      <c r="V283" s="49"/>
      <c r="W283" s="49"/>
      <c r="X283" s="49"/>
      <c r="Y283" s="49"/>
      <c r="Z283" s="49"/>
      <c r="AA283" s="49"/>
      <c r="AB283" s="49"/>
      <c r="AC283" s="37"/>
      <c r="AD283" s="37"/>
      <c r="AE283" s="37"/>
      <c r="AF283" s="37"/>
      <c r="AG283" s="37"/>
    </row>
    <row r="284">
      <c r="A284" s="46"/>
      <c r="B284" s="46"/>
      <c r="C284" s="46"/>
      <c r="D284" s="49"/>
      <c r="E284" s="49"/>
      <c r="F284" s="49"/>
      <c r="G284" s="49"/>
      <c r="H284" s="49"/>
      <c r="I284" s="49"/>
      <c r="J284" s="49"/>
      <c r="K284" s="443"/>
      <c r="L284" s="46"/>
      <c r="M284" s="46"/>
      <c r="N284" s="46"/>
      <c r="O284" s="46"/>
      <c r="P284" s="231"/>
      <c r="Q284" s="46"/>
      <c r="R284" s="49"/>
      <c r="S284" s="49"/>
      <c r="T284" s="46"/>
      <c r="U284" s="46"/>
      <c r="V284" s="49"/>
      <c r="W284" s="49"/>
      <c r="X284" s="49"/>
      <c r="Y284" s="49"/>
      <c r="Z284" s="49"/>
      <c r="AA284" s="49"/>
      <c r="AB284" s="49"/>
      <c r="AC284" s="37"/>
      <c r="AD284" s="37"/>
      <c r="AE284" s="37"/>
      <c r="AF284" s="37"/>
      <c r="AG284" s="37"/>
    </row>
    <row r="285">
      <c r="A285" s="46"/>
      <c r="B285" s="46"/>
      <c r="C285" s="46"/>
      <c r="D285" s="49"/>
      <c r="E285" s="49"/>
      <c r="F285" s="49"/>
      <c r="G285" s="49"/>
      <c r="H285" s="49"/>
      <c r="I285" s="49"/>
      <c r="J285" s="49"/>
      <c r="K285" s="443"/>
      <c r="L285" s="46"/>
      <c r="M285" s="46"/>
      <c r="N285" s="46"/>
      <c r="O285" s="46"/>
      <c r="P285" s="231"/>
      <c r="Q285" s="46"/>
      <c r="R285" s="49"/>
      <c r="S285" s="49"/>
      <c r="T285" s="46"/>
      <c r="U285" s="46"/>
      <c r="V285" s="49"/>
      <c r="W285" s="49"/>
      <c r="X285" s="49"/>
      <c r="Y285" s="49"/>
      <c r="Z285" s="49"/>
      <c r="AA285" s="49"/>
      <c r="AB285" s="49"/>
      <c r="AC285" s="37"/>
      <c r="AD285" s="37"/>
      <c r="AE285" s="37"/>
      <c r="AF285" s="37"/>
      <c r="AG285" s="37"/>
    </row>
    <row r="286">
      <c r="A286" s="46"/>
      <c r="B286" s="46"/>
      <c r="C286" s="46"/>
      <c r="D286" s="49"/>
      <c r="E286" s="49"/>
      <c r="F286" s="49"/>
      <c r="G286" s="49"/>
      <c r="H286" s="49"/>
      <c r="I286" s="49"/>
      <c r="J286" s="49"/>
      <c r="K286" s="443"/>
      <c r="L286" s="46"/>
      <c r="M286" s="46"/>
      <c r="N286" s="46"/>
      <c r="O286" s="46"/>
      <c r="P286" s="231"/>
      <c r="Q286" s="46"/>
      <c r="R286" s="49"/>
      <c r="S286" s="49"/>
      <c r="T286" s="46"/>
      <c r="U286" s="46"/>
      <c r="V286" s="49"/>
      <c r="W286" s="49"/>
      <c r="X286" s="49"/>
      <c r="Y286" s="49"/>
      <c r="Z286" s="49"/>
      <c r="AA286" s="49"/>
      <c r="AB286" s="49"/>
      <c r="AC286" s="37"/>
      <c r="AD286" s="37"/>
      <c r="AE286" s="37"/>
      <c r="AF286" s="37"/>
      <c r="AG286" s="37"/>
    </row>
    <row r="287">
      <c r="A287" s="46"/>
      <c r="B287" s="46"/>
      <c r="C287" s="46"/>
      <c r="D287" s="49"/>
      <c r="E287" s="49"/>
      <c r="F287" s="49"/>
      <c r="G287" s="49"/>
      <c r="H287" s="49"/>
      <c r="I287" s="49"/>
      <c r="J287" s="49"/>
      <c r="K287" s="443"/>
      <c r="L287" s="46"/>
      <c r="M287" s="46"/>
      <c r="N287" s="46"/>
      <c r="O287" s="46"/>
      <c r="P287" s="231"/>
      <c r="Q287" s="46"/>
      <c r="R287" s="49"/>
      <c r="S287" s="49"/>
      <c r="T287" s="46"/>
      <c r="U287" s="46"/>
      <c r="V287" s="49"/>
      <c r="W287" s="49"/>
      <c r="X287" s="49"/>
      <c r="Y287" s="49"/>
      <c r="Z287" s="49"/>
      <c r="AA287" s="49"/>
      <c r="AB287" s="49"/>
      <c r="AC287" s="37"/>
      <c r="AD287" s="37"/>
      <c r="AE287" s="37"/>
      <c r="AF287" s="37"/>
      <c r="AG287" s="37"/>
    </row>
    <row r="288">
      <c r="A288" s="46"/>
      <c r="B288" s="46"/>
      <c r="C288" s="46"/>
      <c r="D288" s="49"/>
      <c r="E288" s="49"/>
      <c r="F288" s="49"/>
      <c r="G288" s="49"/>
      <c r="H288" s="49"/>
      <c r="I288" s="49"/>
      <c r="J288" s="49"/>
      <c r="K288" s="443"/>
      <c r="L288" s="46"/>
      <c r="M288" s="46"/>
      <c r="N288" s="46"/>
      <c r="O288" s="46"/>
      <c r="P288" s="231"/>
      <c r="Q288" s="46"/>
      <c r="R288" s="49"/>
      <c r="S288" s="49"/>
      <c r="T288" s="46"/>
      <c r="U288" s="46"/>
      <c r="V288" s="49"/>
      <c r="W288" s="49"/>
      <c r="X288" s="49"/>
      <c r="Y288" s="49"/>
      <c r="Z288" s="49"/>
      <c r="AA288" s="49"/>
      <c r="AB288" s="49"/>
      <c r="AC288" s="37"/>
      <c r="AD288" s="37"/>
      <c r="AE288" s="37"/>
      <c r="AF288" s="37"/>
      <c r="AG288" s="37"/>
    </row>
    <row r="289">
      <c r="A289" s="46"/>
      <c r="B289" s="46"/>
      <c r="C289" s="46"/>
      <c r="D289" s="49"/>
      <c r="E289" s="49"/>
      <c r="F289" s="49"/>
      <c r="G289" s="49"/>
      <c r="H289" s="49"/>
      <c r="I289" s="49"/>
      <c r="J289" s="49"/>
      <c r="K289" s="443"/>
      <c r="L289" s="46"/>
      <c r="M289" s="46"/>
      <c r="N289" s="46"/>
      <c r="O289" s="46"/>
      <c r="P289" s="231"/>
      <c r="Q289" s="46"/>
      <c r="R289" s="49"/>
      <c r="S289" s="49"/>
      <c r="T289" s="46"/>
      <c r="U289" s="46"/>
      <c r="V289" s="49"/>
      <c r="W289" s="49"/>
      <c r="X289" s="49"/>
      <c r="Y289" s="49"/>
      <c r="Z289" s="49"/>
      <c r="AA289" s="49"/>
      <c r="AB289" s="49"/>
      <c r="AC289" s="37"/>
      <c r="AD289" s="37"/>
      <c r="AE289" s="37"/>
      <c r="AF289" s="37"/>
      <c r="AG289" s="37"/>
    </row>
    <row r="290">
      <c r="A290" s="46"/>
      <c r="B290" s="46"/>
      <c r="C290" s="46"/>
      <c r="D290" s="49"/>
      <c r="E290" s="49"/>
      <c r="F290" s="49"/>
      <c r="G290" s="49"/>
      <c r="H290" s="49"/>
      <c r="I290" s="49"/>
      <c r="J290" s="49"/>
      <c r="K290" s="443"/>
      <c r="L290" s="46"/>
      <c r="M290" s="46"/>
      <c r="N290" s="46"/>
      <c r="O290" s="46"/>
      <c r="P290" s="231"/>
      <c r="Q290" s="46"/>
      <c r="R290" s="49"/>
      <c r="S290" s="49"/>
      <c r="T290" s="46"/>
      <c r="U290" s="46"/>
      <c r="V290" s="49"/>
      <c r="W290" s="49"/>
      <c r="X290" s="49"/>
      <c r="Y290" s="49"/>
      <c r="Z290" s="49"/>
      <c r="AA290" s="49"/>
      <c r="AB290" s="49"/>
      <c r="AC290" s="37"/>
      <c r="AD290" s="37"/>
      <c r="AE290" s="37"/>
      <c r="AF290" s="37"/>
      <c r="AG290" s="37"/>
    </row>
    <row r="291">
      <c r="A291" s="46"/>
      <c r="B291" s="46"/>
      <c r="C291" s="46"/>
      <c r="D291" s="49"/>
      <c r="E291" s="49"/>
      <c r="F291" s="49"/>
      <c r="G291" s="49"/>
      <c r="H291" s="49"/>
      <c r="I291" s="49"/>
      <c r="J291" s="49"/>
      <c r="K291" s="443"/>
      <c r="L291" s="46"/>
      <c r="M291" s="46"/>
      <c r="N291" s="46"/>
      <c r="O291" s="46"/>
      <c r="P291" s="231"/>
      <c r="Q291" s="46"/>
      <c r="R291" s="49"/>
      <c r="S291" s="49"/>
      <c r="T291" s="46"/>
      <c r="U291" s="46"/>
      <c r="V291" s="49"/>
      <c r="W291" s="49"/>
      <c r="X291" s="49"/>
      <c r="Y291" s="49"/>
      <c r="Z291" s="49"/>
      <c r="AA291" s="49"/>
      <c r="AB291" s="49"/>
      <c r="AC291" s="37"/>
      <c r="AD291" s="37"/>
      <c r="AE291" s="37"/>
      <c r="AF291" s="37"/>
      <c r="AG291" s="37"/>
    </row>
    <row r="292">
      <c r="A292" s="46"/>
      <c r="B292" s="46"/>
      <c r="C292" s="46"/>
      <c r="D292" s="49"/>
      <c r="E292" s="49"/>
      <c r="F292" s="49"/>
      <c r="G292" s="49"/>
      <c r="H292" s="49"/>
      <c r="I292" s="49"/>
      <c r="J292" s="49"/>
      <c r="K292" s="443"/>
      <c r="L292" s="46"/>
      <c r="M292" s="46"/>
      <c r="N292" s="46"/>
      <c r="O292" s="46"/>
      <c r="P292" s="231"/>
      <c r="Q292" s="46"/>
      <c r="R292" s="49"/>
      <c r="S292" s="49"/>
      <c r="T292" s="46"/>
      <c r="U292" s="46"/>
      <c r="V292" s="49"/>
      <c r="W292" s="49"/>
      <c r="X292" s="49"/>
      <c r="Y292" s="49"/>
      <c r="Z292" s="49"/>
      <c r="AA292" s="49"/>
      <c r="AB292" s="49"/>
      <c r="AC292" s="37"/>
      <c r="AD292" s="37"/>
      <c r="AE292" s="37"/>
      <c r="AF292" s="37"/>
      <c r="AG292" s="37"/>
    </row>
    <row r="293">
      <c r="A293" s="46"/>
      <c r="B293" s="46"/>
      <c r="C293" s="46"/>
      <c r="D293" s="49"/>
      <c r="E293" s="49"/>
      <c r="F293" s="49"/>
      <c r="G293" s="49"/>
      <c r="H293" s="49"/>
      <c r="I293" s="49"/>
      <c r="J293" s="49"/>
      <c r="K293" s="443"/>
      <c r="L293" s="46"/>
      <c r="M293" s="46"/>
      <c r="N293" s="46"/>
      <c r="O293" s="46"/>
      <c r="P293" s="231"/>
      <c r="Q293" s="46"/>
      <c r="R293" s="49"/>
      <c r="S293" s="49"/>
      <c r="T293" s="46"/>
      <c r="U293" s="46"/>
      <c r="V293" s="49"/>
      <c r="W293" s="49"/>
      <c r="X293" s="49"/>
      <c r="Y293" s="49"/>
      <c r="Z293" s="49"/>
      <c r="AA293" s="49"/>
      <c r="AB293" s="49"/>
      <c r="AC293" s="37"/>
      <c r="AD293" s="37"/>
      <c r="AE293" s="37"/>
      <c r="AF293" s="37"/>
      <c r="AG293" s="37"/>
    </row>
    <row r="294">
      <c r="A294" s="46"/>
      <c r="B294" s="46"/>
      <c r="C294" s="46"/>
      <c r="D294" s="49"/>
      <c r="E294" s="49"/>
      <c r="F294" s="49"/>
      <c r="G294" s="49"/>
      <c r="H294" s="49"/>
      <c r="I294" s="49"/>
      <c r="J294" s="49"/>
      <c r="K294" s="443"/>
      <c r="L294" s="46"/>
      <c r="M294" s="46"/>
      <c r="N294" s="46"/>
      <c r="O294" s="46"/>
      <c r="P294" s="231"/>
      <c r="Q294" s="46"/>
      <c r="R294" s="49"/>
      <c r="S294" s="49"/>
      <c r="T294" s="46"/>
      <c r="U294" s="46"/>
      <c r="V294" s="49"/>
      <c r="W294" s="49"/>
      <c r="X294" s="49"/>
      <c r="Y294" s="49"/>
      <c r="Z294" s="49"/>
      <c r="AA294" s="49"/>
      <c r="AB294" s="49"/>
      <c r="AC294" s="37"/>
      <c r="AD294" s="37"/>
      <c r="AE294" s="37"/>
      <c r="AF294" s="37"/>
      <c r="AG294" s="37"/>
    </row>
    <row r="295">
      <c r="A295" s="46"/>
      <c r="B295" s="46"/>
      <c r="C295" s="46"/>
      <c r="D295" s="49"/>
      <c r="E295" s="49"/>
      <c r="F295" s="49"/>
      <c r="G295" s="49"/>
      <c r="H295" s="49"/>
      <c r="I295" s="49"/>
      <c r="J295" s="49"/>
      <c r="K295" s="443"/>
      <c r="L295" s="46"/>
      <c r="M295" s="46"/>
      <c r="N295" s="46"/>
      <c r="O295" s="46"/>
      <c r="P295" s="231"/>
      <c r="Q295" s="46"/>
      <c r="R295" s="49"/>
      <c r="S295" s="49"/>
      <c r="T295" s="46"/>
      <c r="U295" s="46"/>
      <c r="V295" s="49"/>
      <c r="W295" s="49"/>
      <c r="X295" s="49"/>
      <c r="Y295" s="49"/>
      <c r="Z295" s="49"/>
      <c r="AA295" s="49"/>
      <c r="AB295" s="49"/>
      <c r="AC295" s="37"/>
      <c r="AD295" s="37"/>
      <c r="AE295" s="37"/>
      <c r="AF295" s="37"/>
      <c r="AG295" s="37"/>
    </row>
    <row r="296">
      <c r="A296" s="46"/>
      <c r="B296" s="46"/>
      <c r="C296" s="46"/>
      <c r="D296" s="49"/>
      <c r="E296" s="49"/>
      <c r="F296" s="49"/>
      <c r="G296" s="49"/>
      <c r="H296" s="49"/>
      <c r="I296" s="49"/>
      <c r="J296" s="49"/>
      <c r="K296" s="443"/>
      <c r="L296" s="46"/>
      <c r="M296" s="46"/>
      <c r="N296" s="46"/>
      <c r="O296" s="46"/>
      <c r="P296" s="231"/>
      <c r="Q296" s="46"/>
      <c r="R296" s="49"/>
      <c r="S296" s="49"/>
      <c r="T296" s="46"/>
      <c r="U296" s="46"/>
      <c r="V296" s="49"/>
      <c r="W296" s="49"/>
      <c r="X296" s="49"/>
      <c r="Y296" s="49"/>
      <c r="Z296" s="49"/>
      <c r="AA296" s="49"/>
      <c r="AB296" s="49"/>
      <c r="AC296" s="37"/>
      <c r="AD296" s="37"/>
      <c r="AE296" s="37"/>
      <c r="AF296" s="37"/>
      <c r="AG296" s="37"/>
    </row>
    <row r="297">
      <c r="A297" s="46"/>
      <c r="B297" s="46"/>
      <c r="C297" s="46"/>
      <c r="D297" s="49"/>
      <c r="E297" s="49"/>
      <c r="F297" s="49"/>
      <c r="G297" s="49"/>
      <c r="H297" s="49"/>
      <c r="I297" s="49"/>
      <c r="J297" s="49"/>
      <c r="K297" s="443"/>
      <c r="L297" s="46"/>
      <c r="M297" s="46"/>
      <c r="N297" s="46"/>
      <c r="O297" s="46"/>
      <c r="P297" s="231"/>
      <c r="Q297" s="46"/>
      <c r="R297" s="49"/>
      <c r="S297" s="49"/>
      <c r="T297" s="46"/>
      <c r="U297" s="46"/>
      <c r="V297" s="49"/>
      <c r="W297" s="49"/>
      <c r="X297" s="49"/>
      <c r="Y297" s="49"/>
      <c r="Z297" s="49"/>
      <c r="AA297" s="49"/>
      <c r="AB297" s="49"/>
      <c r="AC297" s="37"/>
      <c r="AD297" s="37"/>
      <c r="AE297" s="37"/>
      <c r="AF297" s="37"/>
      <c r="AG297" s="37"/>
    </row>
    <row r="298">
      <c r="A298" s="46"/>
      <c r="B298" s="46"/>
      <c r="C298" s="46"/>
      <c r="D298" s="49"/>
      <c r="E298" s="49"/>
      <c r="F298" s="49"/>
      <c r="G298" s="49"/>
      <c r="H298" s="49"/>
      <c r="I298" s="49"/>
      <c r="J298" s="49"/>
      <c r="K298" s="443"/>
      <c r="L298" s="46"/>
      <c r="M298" s="46"/>
      <c r="N298" s="46"/>
      <c r="O298" s="46"/>
      <c r="P298" s="231"/>
      <c r="Q298" s="46"/>
      <c r="R298" s="49"/>
      <c r="S298" s="49"/>
      <c r="T298" s="46"/>
      <c r="U298" s="46"/>
      <c r="V298" s="49"/>
      <c r="W298" s="49"/>
      <c r="X298" s="49"/>
      <c r="Y298" s="49"/>
      <c r="Z298" s="49"/>
      <c r="AA298" s="49"/>
      <c r="AB298" s="49"/>
      <c r="AC298" s="37"/>
      <c r="AD298" s="37"/>
      <c r="AE298" s="37"/>
      <c r="AF298" s="37"/>
      <c r="AG298" s="37"/>
    </row>
    <row r="299">
      <c r="A299" s="46"/>
      <c r="B299" s="46"/>
      <c r="C299" s="46"/>
      <c r="D299" s="49"/>
      <c r="E299" s="49"/>
      <c r="F299" s="49"/>
      <c r="G299" s="49"/>
      <c r="H299" s="49"/>
      <c r="I299" s="49"/>
      <c r="J299" s="49"/>
      <c r="K299" s="443"/>
      <c r="L299" s="46"/>
      <c r="M299" s="46"/>
      <c r="N299" s="46"/>
      <c r="O299" s="46"/>
      <c r="P299" s="231"/>
      <c r="Q299" s="46"/>
      <c r="R299" s="49"/>
      <c r="S299" s="49"/>
      <c r="T299" s="46"/>
      <c r="U299" s="46"/>
      <c r="V299" s="49"/>
      <c r="W299" s="49"/>
      <c r="X299" s="49"/>
      <c r="Y299" s="49"/>
      <c r="Z299" s="49"/>
      <c r="AA299" s="49"/>
      <c r="AB299" s="49"/>
      <c r="AC299" s="37"/>
      <c r="AD299" s="37"/>
      <c r="AE299" s="37"/>
      <c r="AF299" s="37"/>
      <c r="AG299" s="37"/>
    </row>
    <row r="300">
      <c r="A300" s="46"/>
      <c r="B300" s="46"/>
      <c r="C300" s="46"/>
      <c r="D300" s="49"/>
      <c r="E300" s="49"/>
      <c r="F300" s="49"/>
      <c r="G300" s="49"/>
      <c r="H300" s="49"/>
      <c r="I300" s="49"/>
      <c r="J300" s="49"/>
      <c r="K300" s="443"/>
      <c r="L300" s="46"/>
      <c r="M300" s="46"/>
      <c r="N300" s="46"/>
      <c r="O300" s="46"/>
      <c r="P300" s="231"/>
      <c r="Q300" s="46"/>
      <c r="R300" s="49"/>
      <c r="S300" s="49"/>
      <c r="T300" s="46"/>
      <c r="U300" s="46"/>
      <c r="V300" s="49"/>
      <c r="W300" s="49"/>
      <c r="X300" s="49"/>
      <c r="Y300" s="49"/>
      <c r="Z300" s="49"/>
      <c r="AA300" s="49"/>
      <c r="AB300" s="49"/>
      <c r="AC300" s="37"/>
      <c r="AD300" s="37"/>
      <c r="AE300" s="37"/>
      <c r="AF300" s="37"/>
      <c r="AG300" s="37"/>
    </row>
    <row r="301">
      <c r="A301" s="46"/>
      <c r="B301" s="46"/>
      <c r="C301" s="46"/>
      <c r="D301" s="49"/>
      <c r="E301" s="49"/>
      <c r="F301" s="49"/>
      <c r="G301" s="49"/>
      <c r="H301" s="49"/>
      <c r="I301" s="49"/>
      <c r="J301" s="49"/>
      <c r="K301" s="443"/>
      <c r="L301" s="46"/>
      <c r="M301" s="46"/>
      <c r="N301" s="46"/>
      <c r="O301" s="46"/>
      <c r="P301" s="231"/>
      <c r="Q301" s="46"/>
      <c r="R301" s="49"/>
      <c r="S301" s="49"/>
      <c r="T301" s="46"/>
      <c r="U301" s="46"/>
      <c r="V301" s="49"/>
      <c r="W301" s="49"/>
      <c r="X301" s="49"/>
      <c r="Y301" s="49"/>
      <c r="Z301" s="49"/>
      <c r="AA301" s="49"/>
      <c r="AB301" s="49"/>
      <c r="AC301" s="37"/>
      <c r="AD301" s="37"/>
      <c r="AE301" s="37"/>
      <c r="AF301" s="37"/>
      <c r="AG301" s="37"/>
    </row>
    <row r="302">
      <c r="A302" s="46"/>
      <c r="B302" s="46"/>
      <c r="C302" s="46"/>
      <c r="D302" s="49"/>
      <c r="E302" s="49"/>
      <c r="F302" s="49"/>
      <c r="G302" s="49"/>
      <c r="H302" s="49"/>
      <c r="I302" s="49"/>
      <c r="J302" s="49"/>
      <c r="K302" s="443"/>
      <c r="L302" s="46"/>
      <c r="M302" s="46"/>
      <c r="N302" s="46"/>
      <c r="O302" s="46"/>
      <c r="P302" s="231"/>
      <c r="Q302" s="46"/>
      <c r="R302" s="49"/>
      <c r="S302" s="49"/>
      <c r="T302" s="46"/>
      <c r="U302" s="46"/>
      <c r="V302" s="49"/>
      <c r="W302" s="49"/>
      <c r="X302" s="49"/>
      <c r="Y302" s="49"/>
      <c r="Z302" s="49"/>
      <c r="AA302" s="49"/>
      <c r="AB302" s="49"/>
      <c r="AC302" s="37"/>
      <c r="AD302" s="37"/>
      <c r="AE302" s="37"/>
      <c r="AF302" s="37"/>
      <c r="AG302" s="37"/>
    </row>
    <row r="303">
      <c r="A303" s="46"/>
      <c r="B303" s="46"/>
      <c r="C303" s="46"/>
      <c r="D303" s="49"/>
      <c r="E303" s="49"/>
      <c r="F303" s="49"/>
      <c r="G303" s="49"/>
      <c r="H303" s="49"/>
      <c r="I303" s="49"/>
      <c r="J303" s="49"/>
      <c r="K303" s="443"/>
      <c r="L303" s="46"/>
      <c r="M303" s="46"/>
      <c r="N303" s="46"/>
      <c r="O303" s="46"/>
      <c r="P303" s="231"/>
      <c r="Q303" s="46"/>
      <c r="R303" s="49"/>
      <c r="S303" s="49"/>
      <c r="T303" s="46"/>
      <c r="U303" s="46"/>
      <c r="V303" s="49"/>
      <c r="W303" s="49"/>
      <c r="X303" s="49"/>
      <c r="Y303" s="49"/>
      <c r="Z303" s="49"/>
      <c r="AA303" s="49"/>
      <c r="AB303" s="49"/>
      <c r="AC303" s="37"/>
      <c r="AD303" s="37"/>
      <c r="AE303" s="37"/>
      <c r="AF303" s="37"/>
      <c r="AG303" s="37"/>
    </row>
    <row r="304">
      <c r="A304" s="46"/>
      <c r="B304" s="46"/>
      <c r="C304" s="46"/>
      <c r="D304" s="49"/>
      <c r="E304" s="49"/>
      <c r="F304" s="49"/>
      <c r="G304" s="49"/>
      <c r="H304" s="49"/>
      <c r="I304" s="49"/>
      <c r="J304" s="49"/>
      <c r="K304" s="443"/>
      <c r="L304" s="46"/>
      <c r="M304" s="46"/>
      <c r="N304" s="46"/>
      <c r="O304" s="46"/>
      <c r="P304" s="231"/>
      <c r="Q304" s="46"/>
      <c r="R304" s="49"/>
      <c r="S304" s="49"/>
      <c r="T304" s="46"/>
      <c r="U304" s="46"/>
      <c r="V304" s="49"/>
      <c r="W304" s="49"/>
      <c r="X304" s="49"/>
      <c r="Y304" s="49"/>
      <c r="Z304" s="49"/>
      <c r="AA304" s="49"/>
      <c r="AB304" s="49"/>
      <c r="AC304" s="37"/>
      <c r="AD304" s="37"/>
      <c r="AE304" s="37"/>
      <c r="AF304" s="37"/>
      <c r="AG304" s="37"/>
    </row>
    <row r="305">
      <c r="A305" s="46"/>
      <c r="B305" s="46"/>
      <c r="C305" s="46"/>
      <c r="D305" s="49"/>
      <c r="E305" s="49"/>
      <c r="F305" s="49"/>
      <c r="G305" s="49"/>
      <c r="H305" s="49"/>
      <c r="I305" s="49"/>
      <c r="J305" s="49"/>
      <c r="K305" s="443"/>
      <c r="L305" s="46"/>
      <c r="M305" s="46"/>
      <c r="N305" s="46"/>
      <c r="O305" s="46"/>
      <c r="P305" s="231"/>
      <c r="Q305" s="46"/>
      <c r="R305" s="49"/>
      <c r="S305" s="49"/>
      <c r="T305" s="46"/>
      <c r="U305" s="46"/>
      <c r="V305" s="49"/>
      <c r="W305" s="49"/>
      <c r="X305" s="49"/>
      <c r="Y305" s="49"/>
      <c r="Z305" s="49"/>
      <c r="AA305" s="49"/>
      <c r="AB305" s="49"/>
      <c r="AC305" s="37"/>
      <c r="AD305" s="37"/>
      <c r="AE305" s="37"/>
      <c r="AF305" s="37"/>
      <c r="AG305" s="37"/>
    </row>
    <row r="306">
      <c r="A306" s="46"/>
      <c r="B306" s="46"/>
      <c r="C306" s="46"/>
      <c r="D306" s="49"/>
      <c r="E306" s="49"/>
      <c r="F306" s="49"/>
      <c r="G306" s="49"/>
      <c r="H306" s="49"/>
      <c r="I306" s="49"/>
      <c r="J306" s="49"/>
      <c r="K306" s="443"/>
      <c r="L306" s="46"/>
      <c r="M306" s="46"/>
      <c r="N306" s="46"/>
      <c r="O306" s="46"/>
      <c r="P306" s="231"/>
      <c r="Q306" s="46"/>
      <c r="R306" s="49"/>
      <c r="S306" s="49"/>
      <c r="T306" s="46"/>
      <c r="U306" s="46"/>
      <c r="V306" s="49"/>
      <c r="W306" s="49"/>
      <c r="X306" s="49"/>
      <c r="Y306" s="49"/>
      <c r="Z306" s="49"/>
      <c r="AA306" s="49"/>
      <c r="AB306" s="49"/>
      <c r="AC306" s="37"/>
      <c r="AD306" s="37"/>
      <c r="AE306" s="37"/>
      <c r="AF306" s="37"/>
      <c r="AG306" s="37"/>
    </row>
    <row r="307">
      <c r="A307" s="46"/>
      <c r="B307" s="46"/>
      <c r="C307" s="46"/>
      <c r="D307" s="49"/>
      <c r="E307" s="49"/>
      <c r="F307" s="49"/>
      <c r="G307" s="49"/>
      <c r="H307" s="49"/>
      <c r="I307" s="49"/>
      <c r="J307" s="49"/>
      <c r="K307" s="443"/>
      <c r="L307" s="46"/>
      <c r="M307" s="46"/>
      <c r="N307" s="46"/>
      <c r="O307" s="46"/>
      <c r="P307" s="231"/>
      <c r="Q307" s="46"/>
      <c r="R307" s="49"/>
      <c r="S307" s="49"/>
      <c r="T307" s="46"/>
      <c r="U307" s="46"/>
      <c r="V307" s="49"/>
      <c r="W307" s="49"/>
      <c r="X307" s="49"/>
      <c r="Y307" s="49"/>
      <c r="Z307" s="49"/>
      <c r="AA307" s="49"/>
      <c r="AB307" s="49"/>
      <c r="AC307" s="37"/>
      <c r="AD307" s="37"/>
      <c r="AE307" s="37"/>
      <c r="AF307" s="37"/>
      <c r="AG307" s="37"/>
    </row>
    <row r="308">
      <c r="A308" s="46"/>
      <c r="B308" s="46"/>
      <c r="C308" s="46"/>
      <c r="D308" s="49"/>
      <c r="E308" s="49"/>
      <c r="F308" s="49"/>
      <c r="G308" s="49"/>
      <c r="H308" s="49"/>
      <c r="I308" s="49"/>
      <c r="J308" s="49"/>
      <c r="K308" s="443"/>
      <c r="L308" s="46"/>
      <c r="M308" s="46"/>
      <c r="N308" s="46"/>
      <c r="O308" s="46"/>
      <c r="P308" s="231"/>
      <c r="Q308" s="46"/>
      <c r="R308" s="49"/>
      <c r="S308" s="49"/>
      <c r="T308" s="46"/>
      <c r="U308" s="46"/>
      <c r="V308" s="49"/>
      <c r="W308" s="49"/>
      <c r="X308" s="49"/>
      <c r="Y308" s="49"/>
      <c r="Z308" s="49"/>
      <c r="AA308" s="49"/>
      <c r="AB308" s="49"/>
      <c r="AC308" s="37"/>
      <c r="AD308" s="37"/>
      <c r="AE308" s="37"/>
      <c r="AF308" s="37"/>
      <c r="AG308" s="37"/>
    </row>
    <row r="309">
      <c r="A309" s="46"/>
      <c r="B309" s="46"/>
      <c r="C309" s="46"/>
      <c r="D309" s="49"/>
      <c r="E309" s="49"/>
      <c r="F309" s="49"/>
      <c r="G309" s="49"/>
      <c r="H309" s="49"/>
      <c r="I309" s="49"/>
      <c r="J309" s="49"/>
      <c r="K309" s="443"/>
      <c r="L309" s="46"/>
      <c r="M309" s="46"/>
      <c r="N309" s="46"/>
      <c r="O309" s="46"/>
      <c r="P309" s="231"/>
      <c r="Q309" s="46"/>
      <c r="R309" s="49"/>
      <c r="S309" s="49"/>
      <c r="T309" s="46"/>
      <c r="U309" s="46"/>
      <c r="V309" s="49"/>
      <c r="W309" s="49"/>
      <c r="X309" s="49"/>
      <c r="Y309" s="49"/>
      <c r="Z309" s="49"/>
      <c r="AA309" s="49"/>
      <c r="AB309" s="49"/>
      <c r="AC309" s="37"/>
      <c r="AD309" s="37"/>
      <c r="AE309" s="37"/>
      <c r="AF309" s="37"/>
      <c r="AG309" s="37"/>
    </row>
    <row r="310">
      <c r="A310" s="46"/>
      <c r="B310" s="46"/>
      <c r="C310" s="46"/>
      <c r="D310" s="49"/>
      <c r="E310" s="49"/>
      <c r="F310" s="49"/>
      <c r="G310" s="49"/>
      <c r="H310" s="49"/>
      <c r="I310" s="49"/>
      <c r="J310" s="49"/>
      <c r="K310" s="443"/>
      <c r="L310" s="46"/>
      <c r="M310" s="46"/>
      <c r="N310" s="46"/>
      <c r="O310" s="46"/>
      <c r="P310" s="231"/>
      <c r="Q310" s="46"/>
      <c r="R310" s="49"/>
      <c r="S310" s="49"/>
      <c r="T310" s="46"/>
      <c r="U310" s="46"/>
      <c r="V310" s="49"/>
      <c r="W310" s="49"/>
      <c r="X310" s="49"/>
      <c r="Y310" s="49"/>
      <c r="Z310" s="49"/>
      <c r="AA310" s="49"/>
      <c r="AB310" s="49"/>
      <c r="AC310" s="37"/>
      <c r="AD310" s="37"/>
      <c r="AE310" s="37"/>
      <c r="AF310" s="37"/>
      <c r="AG310" s="37"/>
    </row>
    <row r="311">
      <c r="A311" s="46"/>
      <c r="B311" s="46"/>
      <c r="C311" s="46"/>
      <c r="D311" s="49"/>
      <c r="E311" s="49"/>
      <c r="F311" s="49"/>
      <c r="G311" s="49"/>
      <c r="H311" s="49"/>
      <c r="I311" s="49"/>
      <c r="J311" s="49"/>
      <c r="K311" s="443"/>
      <c r="L311" s="46"/>
      <c r="M311" s="46"/>
      <c r="N311" s="46"/>
      <c r="O311" s="46"/>
      <c r="P311" s="231"/>
      <c r="Q311" s="46"/>
      <c r="R311" s="49"/>
      <c r="S311" s="49"/>
      <c r="T311" s="46"/>
      <c r="U311" s="46"/>
      <c r="V311" s="49"/>
      <c r="W311" s="49"/>
      <c r="X311" s="49"/>
      <c r="Y311" s="49"/>
      <c r="Z311" s="49"/>
      <c r="AA311" s="49"/>
      <c r="AB311" s="49"/>
      <c r="AC311" s="37"/>
      <c r="AD311" s="37"/>
      <c r="AE311" s="37"/>
      <c r="AF311" s="37"/>
      <c r="AG311" s="37"/>
    </row>
    <row r="312">
      <c r="A312" s="46"/>
      <c r="B312" s="46"/>
      <c r="C312" s="46"/>
      <c r="D312" s="49"/>
      <c r="E312" s="49"/>
      <c r="F312" s="49"/>
      <c r="G312" s="49"/>
      <c r="H312" s="49"/>
      <c r="I312" s="49"/>
      <c r="J312" s="49"/>
      <c r="K312" s="443"/>
      <c r="L312" s="46"/>
      <c r="M312" s="46"/>
      <c r="N312" s="46"/>
      <c r="O312" s="46"/>
      <c r="P312" s="231"/>
      <c r="Q312" s="46"/>
      <c r="R312" s="49"/>
      <c r="S312" s="49"/>
      <c r="T312" s="46"/>
      <c r="U312" s="46"/>
      <c r="V312" s="49"/>
      <c r="W312" s="49"/>
      <c r="X312" s="49"/>
      <c r="Y312" s="49"/>
      <c r="Z312" s="49"/>
      <c r="AA312" s="49"/>
      <c r="AB312" s="49"/>
      <c r="AC312" s="37"/>
      <c r="AD312" s="37"/>
      <c r="AE312" s="37"/>
      <c r="AF312" s="37"/>
      <c r="AG312" s="37"/>
    </row>
    <row r="313">
      <c r="A313" s="46"/>
      <c r="B313" s="46"/>
      <c r="C313" s="46"/>
      <c r="D313" s="49"/>
      <c r="E313" s="49"/>
      <c r="F313" s="49"/>
      <c r="G313" s="49"/>
      <c r="H313" s="49"/>
      <c r="I313" s="49"/>
      <c r="J313" s="49"/>
      <c r="K313" s="443"/>
      <c r="L313" s="46"/>
      <c r="M313" s="46"/>
      <c r="N313" s="46"/>
      <c r="O313" s="46"/>
      <c r="P313" s="231"/>
      <c r="Q313" s="46"/>
      <c r="R313" s="49"/>
      <c r="S313" s="49"/>
      <c r="T313" s="46"/>
      <c r="U313" s="46"/>
      <c r="V313" s="49"/>
      <c r="W313" s="49"/>
      <c r="X313" s="49"/>
      <c r="Y313" s="49"/>
      <c r="Z313" s="49"/>
      <c r="AA313" s="49"/>
      <c r="AB313" s="49"/>
      <c r="AC313" s="37"/>
      <c r="AD313" s="37"/>
      <c r="AE313" s="37"/>
      <c r="AF313" s="37"/>
      <c r="AG313" s="37"/>
    </row>
    <row r="314">
      <c r="A314" s="46"/>
      <c r="B314" s="46"/>
      <c r="C314" s="46"/>
      <c r="D314" s="49"/>
      <c r="E314" s="49"/>
      <c r="F314" s="49"/>
      <c r="G314" s="49"/>
      <c r="H314" s="49"/>
      <c r="I314" s="49"/>
      <c r="J314" s="49"/>
      <c r="K314" s="443"/>
      <c r="L314" s="46"/>
      <c r="M314" s="46"/>
      <c r="N314" s="46"/>
      <c r="O314" s="46"/>
      <c r="P314" s="231"/>
      <c r="Q314" s="46"/>
      <c r="R314" s="49"/>
      <c r="S314" s="49"/>
      <c r="T314" s="46"/>
      <c r="U314" s="46"/>
      <c r="V314" s="49"/>
      <c r="W314" s="49"/>
      <c r="X314" s="49"/>
      <c r="Y314" s="49"/>
      <c r="Z314" s="49"/>
      <c r="AA314" s="49"/>
      <c r="AB314" s="49"/>
      <c r="AC314" s="37"/>
      <c r="AD314" s="37"/>
      <c r="AE314" s="37"/>
      <c r="AF314" s="37"/>
      <c r="AG314" s="37"/>
    </row>
    <row r="315">
      <c r="A315" s="46"/>
      <c r="B315" s="46"/>
      <c r="C315" s="46"/>
      <c r="D315" s="49"/>
      <c r="E315" s="49"/>
      <c r="F315" s="49"/>
      <c r="G315" s="49"/>
      <c r="H315" s="49"/>
      <c r="I315" s="49"/>
      <c r="J315" s="49"/>
      <c r="K315" s="443"/>
      <c r="L315" s="46"/>
      <c r="M315" s="46"/>
      <c r="N315" s="46"/>
      <c r="O315" s="46"/>
      <c r="P315" s="231"/>
      <c r="Q315" s="46"/>
      <c r="R315" s="49"/>
      <c r="S315" s="49"/>
      <c r="T315" s="46"/>
      <c r="U315" s="46"/>
      <c r="V315" s="49"/>
      <c r="W315" s="49"/>
      <c r="X315" s="49"/>
      <c r="Y315" s="49"/>
      <c r="Z315" s="49"/>
      <c r="AA315" s="49"/>
      <c r="AB315" s="49"/>
      <c r="AC315" s="37"/>
      <c r="AD315" s="37"/>
      <c r="AE315" s="37"/>
      <c r="AF315" s="37"/>
      <c r="AG315" s="37"/>
    </row>
    <row r="316">
      <c r="A316" s="46"/>
      <c r="B316" s="46"/>
      <c r="C316" s="46"/>
      <c r="D316" s="49"/>
      <c r="E316" s="49"/>
      <c r="F316" s="49"/>
      <c r="G316" s="49"/>
      <c r="H316" s="49"/>
      <c r="I316" s="49"/>
      <c r="J316" s="49"/>
      <c r="K316" s="443"/>
      <c r="L316" s="46"/>
      <c r="M316" s="46"/>
      <c r="N316" s="46"/>
      <c r="O316" s="46"/>
      <c r="P316" s="231"/>
      <c r="Q316" s="46"/>
      <c r="R316" s="49"/>
      <c r="S316" s="49"/>
      <c r="T316" s="46"/>
      <c r="U316" s="46"/>
      <c r="V316" s="49"/>
      <c r="W316" s="49"/>
      <c r="X316" s="49"/>
      <c r="Y316" s="49"/>
      <c r="Z316" s="49"/>
      <c r="AA316" s="49"/>
      <c r="AB316" s="49"/>
      <c r="AC316" s="37"/>
      <c r="AD316" s="37"/>
      <c r="AE316" s="37"/>
      <c r="AF316" s="37"/>
      <c r="AG316" s="37"/>
    </row>
    <row r="317">
      <c r="A317" s="46"/>
      <c r="B317" s="46"/>
      <c r="C317" s="46"/>
      <c r="D317" s="49"/>
      <c r="E317" s="49"/>
      <c r="F317" s="49"/>
      <c r="G317" s="49"/>
      <c r="H317" s="49"/>
      <c r="I317" s="49"/>
      <c r="J317" s="49"/>
      <c r="K317" s="443"/>
      <c r="L317" s="46"/>
      <c r="M317" s="46"/>
      <c r="N317" s="46"/>
      <c r="O317" s="46"/>
      <c r="P317" s="231"/>
      <c r="Q317" s="46"/>
      <c r="R317" s="49"/>
      <c r="S317" s="49"/>
      <c r="T317" s="46"/>
      <c r="U317" s="46"/>
      <c r="V317" s="49"/>
      <c r="W317" s="49"/>
      <c r="X317" s="49"/>
      <c r="Y317" s="49"/>
      <c r="Z317" s="49"/>
      <c r="AA317" s="49"/>
      <c r="AB317" s="49"/>
      <c r="AC317" s="37"/>
      <c r="AD317" s="37"/>
      <c r="AE317" s="37"/>
      <c r="AF317" s="37"/>
      <c r="AG317" s="37"/>
    </row>
    <row r="318">
      <c r="A318" s="46"/>
      <c r="B318" s="46"/>
      <c r="C318" s="46"/>
      <c r="D318" s="49"/>
      <c r="E318" s="49"/>
      <c r="F318" s="49"/>
      <c r="G318" s="49"/>
      <c r="H318" s="49"/>
      <c r="I318" s="49"/>
      <c r="J318" s="49"/>
      <c r="K318" s="443"/>
      <c r="L318" s="46"/>
      <c r="M318" s="46"/>
      <c r="N318" s="46"/>
      <c r="O318" s="46"/>
      <c r="P318" s="231"/>
      <c r="Q318" s="46"/>
      <c r="R318" s="49"/>
      <c r="S318" s="49"/>
      <c r="T318" s="46"/>
      <c r="U318" s="46"/>
      <c r="V318" s="49"/>
      <c r="W318" s="49"/>
      <c r="X318" s="49"/>
      <c r="Y318" s="49"/>
      <c r="Z318" s="49"/>
      <c r="AA318" s="49"/>
      <c r="AB318" s="49"/>
      <c r="AC318" s="37"/>
      <c r="AD318" s="37"/>
      <c r="AE318" s="37"/>
      <c r="AF318" s="37"/>
      <c r="AG318" s="37"/>
    </row>
    <row r="319">
      <c r="A319" s="46"/>
      <c r="B319" s="46"/>
      <c r="C319" s="46"/>
      <c r="D319" s="49"/>
      <c r="E319" s="49"/>
      <c r="F319" s="49"/>
      <c r="G319" s="49"/>
      <c r="H319" s="49"/>
      <c r="I319" s="49"/>
      <c r="J319" s="49"/>
      <c r="K319" s="443"/>
      <c r="L319" s="46"/>
      <c r="M319" s="46"/>
      <c r="N319" s="46"/>
      <c r="O319" s="46"/>
      <c r="P319" s="231"/>
      <c r="Q319" s="46"/>
      <c r="R319" s="49"/>
      <c r="S319" s="49"/>
      <c r="T319" s="46"/>
      <c r="U319" s="46"/>
      <c r="V319" s="49"/>
      <c r="W319" s="49"/>
      <c r="X319" s="49"/>
      <c r="Y319" s="49"/>
      <c r="Z319" s="49"/>
      <c r="AA319" s="49"/>
      <c r="AB319" s="49"/>
      <c r="AC319" s="37"/>
      <c r="AD319" s="37"/>
      <c r="AE319" s="37"/>
      <c r="AF319" s="37"/>
      <c r="AG319" s="37"/>
    </row>
    <row r="320">
      <c r="A320" s="46"/>
      <c r="B320" s="46"/>
      <c r="C320" s="46"/>
      <c r="D320" s="49"/>
      <c r="E320" s="49"/>
      <c r="F320" s="49"/>
      <c r="G320" s="49"/>
      <c r="H320" s="49"/>
      <c r="I320" s="49"/>
      <c r="J320" s="49"/>
      <c r="K320" s="443"/>
      <c r="L320" s="46"/>
      <c r="M320" s="46"/>
      <c r="N320" s="46"/>
      <c r="O320" s="46"/>
      <c r="P320" s="231"/>
      <c r="Q320" s="46"/>
      <c r="R320" s="49"/>
      <c r="S320" s="49"/>
      <c r="T320" s="46"/>
      <c r="U320" s="46"/>
      <c r="V320" s="49"/>
      <c r="W320" s="49"/>
      <c r="X320" s="49"/>
      <c r="Y320" s="49"/>
      <c r="Z320" s="49"/>
      <c r="AA320" s="49"/>
      <c r="AB320" s="49"/>
      <c r="AC320" s="37"/>
      <c r="AD320" s="37"/>
      <c r="AE320" s="37"/>
      <c r="AF320" s="37"/>
      <c r="AG320" s="37"/>
    </row>
    <row r="321">
      <c r="A321" s="46"/>
      <c r="B321" s="46"/>
      <c r="C321" s="46"/>
      <c r="D321" s="49"/>
      <c r="E321" s="49"/>
      <c r="F321" s="49"/>
      <c r="G321" s="49"/>
      <c r="H321" s="49"/>
      <c r="I321" s="49"/>
      <c r="J321" s="49"/>
      <c r="K321" s="443"/>
      <c r="L321" s="46"/>
      <c r="M321" s="46"/>
      <c r="N321" s="46"/>
      <c r="O321" s="46"/>
      <c r="P321" s="231"/>
      <c r="Q321" s="46"/>
      <c r="R321" s="49"/>
      <c r="S321" s="49"/>
      <c r="T321" s="46"/>
      <c r="U321" s="46"/>
      <c r="V321" s="49"/>
      <c r="W321" s="49"/>
      <c r="X321" s="49"/>
      <c r="Y321" s="49"/>
      <c r="Z321" s="49"/>
      <c r="AA321" s="49"/>
      <c r="AB321" s="49"/>
      <c r="AC321" s="37"/>
      <c r="AD321" s="37"/>
      <c r="AE321" s="37"/>
      <c r="AF321" s="37"/>
      <c r="AG321" s="37"/>
    </row>
    <row r="322">
      <c r="A322" s="46"/>
      <c r="B322" s="46"/>
      <c r="C322" s="46"/>
      <c r="D322" s="49"/>
      <c r="E322" s="49"/>
      <c r="F322" s="49"/>
      <c r="G322" s="49"/>
      <c r="H322" s="49"/>
      <c r="I322" s="49"/>
      <c r="J322" s="49"/>
      <c r="K322" s="443"/>
      <c r="L322" s="46"/>
      <c r="M322" s="46"/>
      <c r="N322" s="46"/>
      <c r="O322" s="46"/>
      <c r="P322" s="231"/>
      <c r="Q322" s="46"/>
      <c r="R322" s="49"/>
      <c r="S322" s="49"/>
      <c r="T322" s="46"/>
      <c r="U322" s="46"/>
      <c r="V322" s="49"/>
      <c r="W322" s="49"/>
      <c r="X322" s="49"/>
      <c r="Y322" s="49"/>
      <c r="Z322" s="49"/>
      <c r="AA322" s="49"/>
      <c r="AB322" s="49"/>
      <c r="AC322" s="37"/>
      <c r="AD322" s="37"/>
      <c r="AE322" s="37"/>
      <c r="AF322" s="37"/>
      <c r="AG322" s="37"/>
    </row>
    <row r="323">
      <c r="A323" s="46"/>
      <c r="B323" s="46"/>
      <c r="C323" s="46"/>
      <c r="D323" s="49"/>
      <c r="E323" s="49"/>
      <c r="F323" s="49"/>
      <c r="G323" s="49"/>
      <c r="H323" s="49"/>
      <c r="I323" s="49"/>
      <c r="J323" s="49"/>
      <c r="K323" s="443"/>
      <c r="L323" s="46"/>
      <c r="M323" s="46"/>
      <c r="N323" s="46"/>
      <c r="O323" s="46"/>
      <c r="P323" s="231"/>
      <c r="Q323" s="46"/>
      <c r="R323" s="49"/>
      <c r="S323" s="49"/>
      <c r="T323" s="46"/>
      <c r="U323" s="46"/>
      <c r="V323" s="49"/>
      <c r="W323" s="49"/>
      <c r="X323" s="49"/>
      <c r="Y323" s="49"/>
      <c r="Z323" s="49"/>
      <c r="AA323" s="49"/>
      <c r="AB323" s="49"/>
      <c r="AC323" s="37"/>
      <c r="AD323" s="37"/>
      <c r="AE323" s="37"/>
      <c r="AF323" s="37"/>
      <c r="AG323" s="37"/>
    </row>
    <row r="324">
      <c r="A324" s="46"/>
      <c r="B324" s="46"/>
      <c r="C324" s="46"/>
      <c r="D324" s="49"/>
      <c r="E324" s="49"/>
      <c r="F324" s="49"/>
      <c r="G324" s="49"/>
      <c r="H324" s="49"/>
      <c r="I324" s="49"/>
      <c r="J324" s="49"/>
      <c r="K324" s="443"/>
      <c r="L324" s="46"/>
      <c r="M324" s="46"/>
      <c r="N324" s="46"/>
      <c r="O324" s="46"/>
      <c r="P324" s="231"/>
      <c r="Q324" s="46"/>
      <c r="R324" s="49"/>
      <c r="S324" s="49"/>
      <c r="T324" s="46"/>
      <c r="U324" s="46"/>
      <c r="V324" s="49"/>
      <c r="W324" s="49"/>
      <c r="X324" s="49"/>
      <c r="Y324" s="49"/>
      <c r="Z324" s="49"/>
      <c r="AA324" s="49"/>
      <c r="AB324" s="49"/>
      <c r="AC324" s="37"/>
      <c r="AD324" s="37"/>
      <c r="AE324" s="37"/>
      <c r="AF324" s="37"/>
      <c r="AG324" s="37"/>
    </row>
    <row r="325">
      <c r="A325" s="46"/>
      <c r="B325" s="46"/>
      <c r="C325" s="46"/>
      <c r="D325" s="49"/>
      <c r="E325" s="49"/>
      <c r="F325" s="49"/>
      <c r="G325" s="49"/>
      <c r="H325" s="49"/>
      <c r="I325" s="49"/>
      <c r="J325" s="49"/>
      <c r="K325" s="443"/>
      <c r="L325" s="46"/>
      <c r="M325" s="46"/>
      <c r="N325" s="46"/>
      <c r="O325" s="46"/>
      <c r="P325" s="231"/>
      <c r="Q325" s="46"/>
      <c r="R325" s="49"/>
      <c r="S325" s="49"/>
      <c r="T325" s="46"/>
      <c r="U325" s="46"/>
      <c r="V325" s="49"/>
      <c r="W325" s="49"/>
      <c r="X325" s="49"/>
      <c r="Y325" s="49"/>
      <c r="Z325" s="49"/>
      <c r="AA325" s="49"/>
      <c r="AB325" s="49"/>
      <c r="AC325" s="37"/>
      <c r="AD325" s="37"/>
      <c r="AE325" s="37"/>
      <c r="AF325" s="37"/>
      <c r="AG325" s="37"/>
    </row>
    <row r="326">
      <c r="A326" s="46"/>
      <c r="B326" s="46"/>
      <c r="C326" s="46"/>
      <c r="D326" s="49"/>
      <c r="E326" s="49"/>
      <c r="F326" s="49"/>
      <c r="G326" s="49"/>
      <c r="H326" s="49"/>
      <c r="I326" s="49"/>
      <c r="J326" s="49"/>
      <c r="K326" s="443"/>
      <c r="L326" s="46"/>
      <c r="M326" s="46"/>
      <c r="N326" s="46"/>
      <c r="O326" s="46"/>
      <c r="P326" s="231"/>
      <c r="Q326" s="46"/>
      <c r="R326" s="49"/>
      <c r="S326" s="49"/>
      <c r="T326" s="46"/>
      <c r="U326" s="46"/>
      <c r="V326" s="49"/>
      <c r="W326" s="49"/>
      <c r="X326" s="49"/>
      <c r="Y326" s="49"/>
      <c r="Z326" s="49"/>
      <c r="AA326" s="49"/>
      <c r="AB326" s="49"/>
      <c r="AC326" s="37"/>
      <c r="AD326" s="37"/>
      <c r="AE326" s="37"/>
      <c r="AF326" s="37"/>
      <c r="AG326" s="37"/>
    </row>
    <row r="327">
      <c r="A327" s="46"/>
      <c r="B327" s="46"/>
      <c r="C327" s="46"/>
      <c r="D327" s="49"/>
      <c r="E327" s="49"/>
      <c r="F327" s="49"/>
      <c r="G327" s="49"/>
      <c r="H327" s="49"/>
      <c r="I327" s="49"/>
      <c r="J327" s="49"/>
      <c r="K327" s="443"/>
      <c r="L327" s="46"/>
      <c r="M327" s="46"/>
      <c r="N327" s="46"/>
      <c r="O327" s="46"/>
      <c r="P327" s="231"/>
      <c r="Q327" s="46"/>
      <c r="R327" s="49"/>
      <c r="S327" s="49"/>
      <c r="T327" s="46"/>
      <c r="U327" s="46"/>
      <c r="V327" s="49"/>
      <c r="W327" s="49"/>
      <c r="X327" s="49"/>
      <c r="Y327" s="49"/>
      <c r="Z327" s="49"/>
      <c r="AA327" s="49"/>
      <c r="AB327" s="49"/>
      <c r="AC327" s="37"/>
      <c r="AD327" s="37"/>
      <c r="AE327" s="37"/>
      <c r="AF327" s="37"/>
      <c r="AG327" s="37"/>
    </row>
    <row r="328">
      <c r="A328" s="46"/>
      <c r="B328" s="46"/>
      <c r="C328" s="46"/>
      <c r="D328" s="49"/>
      <c r="E328" s="49"/>
      <c r="F328" s="49"/>
      <c r="G328" s="49"/>
      <c r="H328" s="49"/>
      <c r="I328" s="49"/>
      <c r="J328" s="49"/>
      <c r="K328" s="443"/>
      <c r="L328" s="46"/>
      <c r="M328" s="46"/>
      <c r="N328" s="46"/>
      <c r="O328" s="46"/>
      <c r="P328" s="231"/>
      <c r="Q328" s="46"/>
      <c r="R328" s="49"/>
      <c r="S328" s="49"/>
      <c r="T328" s="46"/>
      <c r="U328" s="46"/>
      <c r="V328" s="49"/>
      <c r="W328" s="49"/>
      <c r="X328" s="49"/>
      <c r="Y328" s="49"/>
      <c r="Z328" s="49"/>
      <c r="AA328" s="49"/>
      <c r="AB328" s="49"/>
      <c r="AC328" s="37"/>
      <c r="AD328" s="37"/>
      <c r="AE328" s="37"/>
      <c r="AF328" s="37"/>
      <c r="AG328" s="37"/>
    </row>
    <row r="329">
      <c r="A329" s="46"/>
      <c r="B329" s="46"/>
      <c r="C329" s="46"/>
      <c r="D329" s="49"/>
      <c r="E329" s="49"/>
      <c r="F329" s="49"/>
      <c r="G329" s="49"/>
      <c r="H329" s="49"/>
      <c r="I329" s="49"/>
      <c r="J329" s="49"/>
      <c r="K329" s="443"/>
      <c r="L329" s="46"/>
      <c r="M329" s="46"/>
      <c r="N329" s="46"/>
      <c r="O329" s="46"/>
      <c r="P329" s="231"/>
      <c r="Q329" s="46"/>
      <c r="R329" s="49"/>
      <c r="S329" s="49"/>
      <c r="T329" s="46"/>
      <c r="U329" s="46"/>
      <c r="V329" s="49"/>
      <c r="W329" s="49"/>
      <c r="X329" s="49"/>
      <c r="Y329" s="49"/>
      <c r="Z329" s="49"/>
      <c r="AA329" s="49"/>
      <c r="AB329" s="49"/>
      <c r="AC329" s="37"/>
      <c r="AD329" s="37"/>
      <c r="AE329" s="37"/>
      <c r="AF329" s="37"/>
      <c r="AG329" s="37"/>
    </row>
    <row r="330">
      <c r="A330" s="46"/>
      <c r="B330" s="46"/>
      <c r="C330" s="46"/>
      <c r="D330" s="49"/>
      <c r="E330" s="49"/>
      <c r="F330" s="49"/>
      <c r="G330" s="49"/>
      <c r="H330" s="49"/>
      <c r="I330" s="49"/>
      <c r="J330" s="49"/>
      <c r="K330" s="443"/>
      <c r="L330" s="46"/>
      <c r="M330" s="46"/>
      <c r="N330" s="46"/>
      <c r="O330" s="46"/>
      <c r="P330" s="231"/>
      <c r="Q330" s="46"/>
      <c r="R330" s="49"/>
      <c r="S330" s="49"/>
      <c r="T330" s="46"/>
      <c r="U330" s="46"/>
      <c r="V330" s="49"/>
      <c r="W330" s="49"/>
      <c r="X330" s="49"/>
      <c r="Y330" s="49"/>
      <c r="Z330" s="49"/>
      <c r="AA330" s="49"/>
      <c r="AB330" s="49"/>
      <c r="AC330" s="37"/>
      <c r="AD330" s="37"/>
      <c r="AE330" s="37"/>
      <c r="AF330" s="37"/>
      <c r="AG330" s="37"/>
    </row>
    <row r="331">
      <c r="A331" s="46"/>
      <c r="B331" s="46"/>
      <c r="C331" s="46"/>
      <c r="D331" s="49"/>
      <c r="E331" s="49"/>
      <c r="F331" s="49"/>
      <c r="G331" s="49"/>
      <c r="H331" s="49"/>
      <c r="I331" s="49"/>
      <c r="J331" s="49"/>
      <c r="K331" s="443"/>
      <c r="L331" s="46"/>
      <c r="M331" s="46"/>
      <c r="N331" s="46"/>
      <c r="O331" s="46"/>
      <c r="P331" s="231"/>
      <c r="Q331" s="46"/>
      <c r="R331" s="49"/>
      <c r="S331" s="49"/>
      <c r="T331" s="46"/>
      <c r="U331" s="46"/>
      <c r="V331" s="49"/>
      <c r="W331" s="49"/>
      <c r="X331" s="49"/>
      <c r="Y331" s="49"/>
      <c r="Z331" s="49"/>
      <c r="AA331" s="49"/>
      <c r="AB331" s="49"/>
      <c r="AC331" s="37"/>
      <c r="AD331" s="37"/>
      <c r="AE331" s="37"/>
      <c r="AF331" s="37"/>
      <c r="AG331" s="37"/>
    </row>
    <row r="332">
      <c r="A332" s="46"/>
      <c r="B332" s="46"/>
      <c r="C332" s="46"/>
      <c r="D332" s="49"/>
      <c r="E332" s="49"/>
      <c r="F332" s="49"/>
      <c r="G332" s="49"/>
      <c r="H332" s="49"/>
      <c r="I332" s="49"/>
      <c r="J332" s="49"/>
      <c r="K332" s="443"/>
      <c r="L332" s="46"/>
      <c r="M332" s="46"/>
      <c r="N332" s="46"/>
      <c r="O332" s="46"/>
      <c r="P332" s="231"/>
      <c r="Q332" s="46"/>
      <c r="R332" s="49"/>
      <c r="S332" s="49"/>
      <c r="T332" s="46"/>
      <c r="U332" s="46"/>
      <c r="V332" s="49"/>
      <c r="W332" s="49"/>
      <c r="X332" s="49"/>
      <c r="Y332" s="49"/>
      <c r="Z332" s="49"/>
      <c r="AA332" s="49"/>
      <c r="AB332" s="49"/>
      <c r="AC332" s="37"/>
      <c r="AD332" s="37"/>
      <c r="AE332" s="37"/>
      <c r="AF332" s="37"/>
      <c r="AG332" s="37"/>
    </row>
    <row r="333">
      <c r="A333" s="46"/>
      <c r="B333" s="46"/>
      <c r="C333" s="46"/>
      <c r="D333" s="49"/>
      <c r="E333" s="49"/>
      <c r="F333" s="49"/>
      <c r="G333" s="49"/>
      <c r="H333" s="49"/>
      <c r="I333" s="49"/>
      <c r="J333" s="49"/>
      <c r="K333" s="443"/>
      <c r="L333" s="46"/>
      <c r="M333" s="46"/>
      <c r="N333" s="46"/>
      <c r="O333" s="46"/>
      <c r="P333" s="231"/>
      <c r="Q333" s="46"/>
      <c r="R333" s="49"/>
      <c r="S333" s="49"/>
      <c r="T333" s="46"/>
      <c r="U333" s="46"/>
      <c r="V333" s="49"/>
      <c r="W333" s="49"/>
      <c r="X333" s="49"/>
      <c r="Y333" s="49"/>
      <c r="Z333" s="49"/>
      <c r="AA333" s="49"/>
      <c r="AB333" s="49"/>
      <c r="AC333" s="37"/>
      <c r="AD333" s="37"/>
      <c r="AE333" s="37"/>
      <c r="AF333" s="37"/>
      <c r="AG333" s="37"/>
    </row>
    <row r="334">
      <c r="A334" s="46"/>
      <c r="B334" s="46"/>
      <c r="C334" s="46"/>
      <c r="D334" s="49"/>
      <c r="E334" s="49"/>
      <c r="F334" s="49"/>
      <c r="G334" s="49"/>
      <c r="H334" s="49"/>
      <c r="I334" s="49"/>
      <c r="J334" s="49"/>
      <c r="K334" s="443"/>
      <c r="L334" s="46"/>
      <c r="M334" s="46"/>
      <c r="N334" s="46"/>
      <c r="O334" s="46"/>
      <c r="P334" s="231"/>
      <c r="Q334" s="46"/>
      <c r="R334" s="49"/>
      <c r="S334" s="49"/>
      <c r="T334" s="46"/>
      <c r="U334" s="46"/>
      <c r="V334" s="49"/>
      <c r="W334" s="49"/>
      <c r="X334" s="49"/>
      <c r="Y334" s="49"/>
      <c r="Z334" s="49"/>
      <c r="AA334" s="49"/>
      <c r="AB334" s="49"/>
      <c r="AC334" s="37"/>
      <c r="AD334" s="37"/>
      <c r="AE334" s="37"/>
      <c r="AF334" s="37"/>
      <c r="AG334" s="37"/>
    </row>
    <row r="335">
      <c r="A335" s="46"/>
      <c r="B335" s="46"/>
      <c r="C335" s="46"/>
      <c r="D335" s="49"/>
      <c r="E335" s="49"/>
      <c r="F335" s="49"/>
      <c r="G335" s="49"/>
      <c r="H335" s="49"/>
      <c r="I335" s="49"/>
      <c r="J335" s="49"/>
      <c r="K335" s="443"/>
      <c r="L335" s="46"/>
      <c r="M335" s="46"/>
      <c r="N335" s="46"/>
      <c r="O335" s="46"/>
      <c r="P335" s="231"/>
      <c r="Q335" s="46"/>
      <c r="R335" s="49"/>
      <c r="S335" s="49"/>
      <c r="T335" s="46"/>
      <c r="U335" s="46"/>
      <c r="V335" s="49"/>
      <c r="W335" s="49"/>
      <c r="X335" s="49"/>
      <c r="Y335" s="49"/>
      <c r="Z335" s="49"/>
      <c r="AA335" s="49"/>
      <c r="AB335" s="49"/>
      <c r="AC335" s="37"/>
      <c r="AD335" s="37"/>
      <c r="AE335" s="37"/>
      <c r="AF335" s="37"/>
      <c r="AG335" s="37"/>
    </row>
    <row r="336">
      <c r="A336" s="46"/>
      <c r="B336" s="46"/>
      <c r="C336" s="46"/>
      <c r="D336" s="49"/>
      <c r="E336" s="49"/>
      <c r="F336" s="49"/>
      <c r="G336" s="49"/>
      <c r="H336" s="49"/>
      <c r="I336" s="49"/>
      <c r="J336" s="49"/>
      <c r="K336" s="443"/>
      <c r="L336" s="46"/>
      <c r="M336" s="46"/>
      <c r="N336" s="46"/>
      <c r="O336" s="46"/>
      <c r="P336" s="231"/>
      <c r="Q336" s="46"/>
      <c r="R336" s="49"/>
      <c r="S336" s="49"/>
      <c r="T336" s="46"/>
      <c r="U336" s="46"/>
      <c r="V336" s="49"/>
      <c r="W336" s="49"/>
      <c r="X336" s="49"/>
      <c r="Y336" s="49"/>
      <c r="Z336" s="49"/>
      <c r="AA336" s="49"/>
      <c r="AB336" s="49"/>
      <c r="AC336" s="37"/>
      <c r="AD336" s="37"/>
      <c r="AE336" s="37"/>
      <c r="AF336" s="37"/>
      <c r="AG336" s="37"/>
    </row>
    <row r="337">
      <c r="A337" s="46"/>
      <c r="B337" s="46"/>
      <c r="C337" s="46"/>
      <c r="D337" s="49"/>
      <c r="E337" s="49"/>
      <c r="F337" s="49"/>
      <c r="G337" s="49"/>
      <c r="H337" s="49"/>
      <c r="I337" s="49"/>
      <c r="J337" s="49"/>
      <c r="K337" s="443"/>
      <c r="L337" s="46"/>
      <c r="M337" s="46"/>
      <c r="N337" s="46"/>
      <c r="O337" s="46"/>
      <c r="P337" s="231"/>
      <c r="Q337" s="46"/>
      <c r="R337" s="49"/>
      <c r="S337" s="49"/>
      <c r="T337" s="46"/>
      <c r="U337" s="46"/>
      <c r="V337" s="49"/>
      <c r="W337" s="49"/>
      <c r="X337" s="49"/>
      <c r="Y337" s="49"/>
      <c r="Z337" s="49"/>
      <c r="AA337" s="49"/>
      <c r="AB337" s="49"/>
      <c r="AC337" s="37"/>
      <c r="AD337" s="37"/>
      <c r="AE337" s="37"/>
      <c r="AF337" s="37"/>
      <c r="AG337" s="37"/>
    </row>
    <row r="338">
      <c r="A338" s="46"/>
      <c r="B338" s="46"/>
      <c r="C338" s="46"/>
      <c r="D338" s="49"/>
      <c r="E338" s="49"/>
      <c r="F338" s="49"/>
      <c r="G338" s="49"/>
      <c r="H338" s="49"/>
      <c r="I338" s="49"/>
      <c r="J338" s="49"/>
      <c r="K338" s="443"/>
      <c r="L338" s="46"/>
      <c r="M338" s="46"/>
      <c r="N338" s="46"/>
      <c r="O338" s="46"/>
      <c r="P338" s="231"/>
      <c r="Q338" s="46"/>
      <c r="R338" s="49"/>
      <c r="S338" s="49"/>
      <c r="T338" s="46"/>
      <c r="U338" s="46"/>
      <c r="V338" s="49"/>
      <c r="W338" s="49"/>
      <c r="X338" s="49"/>
      <c r="Y338" s="49"/>
      <c r="Z338" s="49"/>
      <c r="AA338" s="49"/>
      <c r="AB338" s="49"/>
      <c r="AC338" s="37"/>
      <c r="AD338" s="37"/>
      <c r="AE338" s="37"/>
      <c r="AF338" s="37"/>
      <c r="AG338" s="37"/>
    </row>
    <row r="339">
      <c r="A339" s="46"/>
      <c r="B339" s="46"/>
      <c r="C339" s="46"/>
      <c r="D339" s="49"/>
      <c r="E339" s="49"/>
      <c r="F339" s="49"/>
      <c r="G339" s="49"/>
      <c r="H339" s="49"/>
      <c r="I339" s="49"/>
      <c r="J339" s="49"/>
      <c r="K339" s="443"/>
      <c r="L339" s="46"/>
      <c r="M339" s="46"/>
      <c r="N339" s="46"/>
      <c r="O339" s="46"/>
      <c r="P339" s="231"/>
      <c r="Q339" s="46"/>
      <c r="R339" s="49"/>
      <c r="S339" s="49"/>
      <c r="T339" s="46"/>
      <c r="U339" s="46"/>
      <c r="V339" s="49"/>
      <c r="W339" s="49"/>
      <c r="X339" s="49"/>
      <c r="Y339" s="49"/>
      <c r="Z339" s="49"/>
      <c r="AA339" s="49"/>
      <c r="AB339" s="49"/>
      <c r="AC339" s="37"/>
      <c r="AD339" s="37"/>
      <c r="AE339" s="37"/>
      <c r="AF339" s="37"/>
      <c r="AG339" s="37"/>
    </row>
    <row r="340">
      <c r="A340" s="46"/>
      <c r="B340" s="46"/>
      <c r="C340" s="46"/>
      <c r="D340" s="49"/>
      <c r="E340" s="49"/>
      <c r="F340" s="49"/>
      <c r="G340" s="49"/>
      <c r="H340" s="49"/>
      <c r="I340" s="49"/>
      <c r="J340" s="49"/>
      <c r="K340" s="443"/>
      <c r="L340" s="46"/>
      <c r="M340" s="46"/>
      <c r="N340" s="46"/>
      <c r="O340" s="46"/>
      <c r="P340" s="231"/>
      <c r="Q340" s="46"/>
      <c r="R340" s="49"/>
      <c r="S340" s="49"/>
      <c r="T340" s="46"/>
      <c r="U340" s="46"/>
      <c r="V340" s="49"/>
      <c r="W340" s="49"/>
      <c r="X340" s="49"/>
      <c r="Y340" s="49"/>
      <c r="Z340" s="49"/>
      <c r="AA340" s="49"/>
      <c r="AB340" s="49"/>
      <c r="AC340" s="37"/>
      <c r="AD340" s="37"/>
      <c r="AE340" s="37"/>
      <c r="AF340" s="37"/>
      <c r="AG340" s="37"/>
    </row>
    <row r="341">
      <c r="A341" s="46"/>
      <c r="B341" s="46"/>
      <c r="C341" s="46"/>
      <c r="D341" s="49"/>
      <c r="E341" s="49"/>
      <c r="F341" s="49"/>
      <c r="G341" s="49"/>
      <c r="H341" s="49"/>
      <c r="I341" s="49"/>
      <c r="J341" s="49"/>
      <c r="K341" s="443"/>
      <c r="L341" s="46"/>
      <c r="M341" s="46"/>
      <c r="N341" s="46"/>
      <c r="O341" s="46"/>
      <c r="P341" s="231"/>
      <c r="Q341" s="46"/>
      <c r="R341" s="49"/>
      <c r="S341" s="49"/>
      <c r="T341" s="46"/>
      <c r="U341" s="46"/>
      <c r="V341" s="49"/>
      <c r="W341" s="49"/>
      <c r="X341" s="49"/>
      <c r="Y341" s="49"/>
      <c r="Z341" s="49"/>
      <c r="AA341" s="49"/>
      <c r="AB341" s="49"/>
      <c r="AC341" s="37"/>
      <c r="AD341" s="37"/>
      <c r="AE341" s="37"/>
      <c r="AF341" s="37"/>
      <c r="AG341" s="37"/>
    </row>
    <row r="342">
      <c r="A342" s="46"/>
      <c r="B342" s="46"/>
      <c r="C342" s="46"/>
      <c r="D342" s="49"/>
      <c r="E342" s="49"/>
      <c r="F342" s="49"/>
      <c r="G342" s="49"/>
      <c r="H342" s="49"/>
      <c r="I342" s="49"/>
      <c r="J342" s="49"/>
      <c r="K342" s="443"/>
      <c r="L342" s="46"/>
      <c r="M342" s="46"/>
      <c r="N342" s="46"/>
      <c r="O342" s="46"/>
      <c r="P342" s="231"/>
      <c r="Q342" s="46"/>
      <c r="R342" s="49"/>
      <c r="S342" s="49"/>
      <c r="T342" s="46"/>
      <c r="U342" s="46"/>
      <c r="V342" s="49"/>
      <c r="W342" s="49"/>
      <c r="X342" s="49"/>
      <c r="Y342" s="49"/>
      <c r="Z342" s="49"/>
      <c r="AA342" s="49"/>
      <c r="AB342" s="49"/>
      <c r="AC342" s="37"/>
      <c r="AD342" s="37"/>
      <c r="AE342" s="37"/>
      <c r="AF342" s="37"/>
      <c r="AG342" s="37"/>
    </row>
    <row r="343">
      <c r="A343" s="46"/>
      <c r="B343" s="46"/>
      <c r="C343" s="46"/>
      <c r="D343" s="49"/>
      <c r="E343" s="49"/>
      <c r="F343" s="49"/>
      <c r="G343" s="49"/>
      <c r="H343" s="49"/>
      <c r="I343" s="49"/>
      <c r="J343" s="49"/>
      <c r="K343" s="443"/>
      <c r="L343" s="46"/>
      <c r="M343" s="46"/>
      <c r="N343" s="46"/>
      <c r="O343" s="46"/>
      <c r="P343" s="231"/>
      <c r="Q343" s="46"/>
      <c r="R343" s="49"/>
      <c r="S343" s="49"/>
      <c r="T343" s="46"/>
      <c r="U343" s="46"/>
      <c r="V343" s="49"/>
      <c r="W343" s="49"/>
      <c r="X343" s="49"/>
      <c r="Y343" s="49"/>
      <c r="Z343" s="49"/>
      <c r="AA343" s="49"/>
      <c r="AB343" s="49"/>
      <c r="AC343" s="37"/>
      <c r="AD343" s="37"/>
      <c r="AE343" s="37"/>
      <c r="AF343" s="37"/>
      <c r="AG343" s="37"/>
    </row>
    <row r="344">
      <c r="A344" s="46"/>
      <c r="B344" s="46"/>
      <c r="C344" s="46"/>
      <c r="D344" s="49"/>
      <c r="E344" s="49"/>
      <c r="F344" s="49"/>
      <c r="G344" s="49"/>
      <c r="H344" s="49"/>
      <c r="I344" s="49"/>
      <c r="J344" s="49"/>
      <c r="K344" s="443"/>
      <c r="L344" s="46"/>
      <c r="M344" s="46"/>
      <c r="N344" s="46"/>
      <c r="O344" s="46"/>
      <c r="P344" s="231"/>
      <c r="Q344" s="46"/>
      <c r="R344" s="49"/>
      <c r="S344" s="49"/>
      <c r="T344" s="46"/>
      <c r="U344" s="46"/>
      <c r="V344" s="49"/>
      <c r="W344" s="49"/>
      <c r="X344" s="49"/>
      <c r="Y344" s="49"/>
      <c r="Z344" s="49"/>
      <c r="AA344" s="49"/>
      <c r="AB344" s="49"/>
      <c r="AC344" s="37"/>
      <c r="AD344" s="37"/>
      <c r="AE344" s="37"/>
      <c r="AF344" s="37"/>
      <c r="AG344" s="37"/>
    </row>
    <row r="345">
      <c r="A345" s="46"/>
      <c r="B345" s="46"/>
      <c r="C345" s="46"/>
      <c r="D345" s="49"/>
      <c r="E345" s="49"/>
      <c r="F345" s="49"/>
      <c r="G345" s="49"/>
      <c r="H345" s="49"/>
      <c r="I345" s="49"/>
      <c r="J345" s="49"/>
      <c r="K345" s="443"/>
      <c r="L345" s="46"/>
      <c r="M345" s="46"/>
      <c r="N345" s="46"/>
      <c r="O345" s="46"/>
      <c r="P345" s="231"/>
      <c r="Q345" s="46"/>
      <c r="R345" s="49"/>
      <c r="S345" s="49"/>
      <c r="T345" s="46"/>
      <c r="U345" s="46"/>
      <c r="V345" s="49"/>
      <c r="W345" s="49"/>
      <c r="X345" s="49"/>
      <c r="Y345" s="49"/>
      <c r="Z345" s="49"/>
      <c r="AA345" s="49"/>
      <c r="AB345" s="49"/>
      <c r="AC345" s="37"/>
      <c r="AD345" s="37"/>
      <c r="AE345" s="37"/>
      <c r="AF345" s="37"/>
      <c r="AG345" s="37"/>
    </row>
    <row r="346">
      <c r="A346" s="46"/>
      <c r="B346" s="46"/>
      <c r="C346" s="46"/>
      <c r="D346" s="49"/>
      <c r="E346" s="49"/>
      <c r="F346" s="49"/>
      <c r="G346" s="49"/>
      <c r="H346" s="49"/>
      <c r="I346" s="49"/>
      <c r="J346" s="49"/>
      <c r="K346" s="443"/>
      <c r="L346" s="46"/>
      <c r="M346" s="46"/>
      <c r="N346" s="46"/>
      <c r="O346" s="46"/>
      <c r="P346" s="231"/>
      <c r="Q346" s="46"/>
      <c r="R346" s="49"/>
      <c r="S346" s="49"/>
      <c r="T346" s="46"/>
      <c r="U346" s="46"/>
      <c r="V346" s="49"/>
      <c r="W346" s="49"/>
      <c r="X346" s="49"/>
      <c r="Y346" s="49"/>
      <c r="Z346" s="49"/>
      <c r="AA346" s="49"/>
      <c r="AB346" s="49"/>
      <c r="AC346" s="37"/>
      <c r="AD346" s="37"/>
      <c r="AE346" s="37"/>
      <c r="AF346" s="37"/>
      <c r="AG346" s="37"/>
    </row>
    <row r="347">
      <c r="A347" s="46"/>
      <c r="B347" s="46"/>
      <c r="C347" s="46"/>
      <c r="D347" s="49"/>
      <c r="E347" s="49"/>
      <c r="F347" s="49"/>
      <c r="G347" s="49"/>
      <c r="H347" s="49"/>
      <c r="I347" s="49"/>
      <c r="J347" s="49"/>
      <c r="K347" s="443"/>
      <c r="L347" s="46"/>
      <c r="M347" s="46"/>
      <c r="N347" s="46"/>
      <c r="O347" s="46"/>
      <c r="P347" s="231"/>
      <c r="Q347" s="46"/>
      <c r="R347" s="49"/>
      <c r="S347" s="49"/>
      <c r="T347" s="46"/>
      <c r="U347" s="46"/>
      <c r="V347" s="49"/>
      <c r="W347" s="49"/>
      <c r="X347" s="49"/>
      <c r="Y347" s="49"/>
      <c r="Z347" s="49"/>
      <c r="AA347" s="49"/>
      <c r="AB347" s="49"/>
      <c r="AC347" s="37"/>
      <c r="AD347" s="37"/>
      <c r="AE347" s="37"/>
      <c r="AF347" s="37"/>
      <c r="AG347" s="37"/>
    </row>
    <row r="348">
      <c r="A348" s="46"/>
      <c r="B348" s="46"/>
      <c r="C348" s="46"/>
      <c r="D348" s="49"/>
      <c r="E348" s="49"/>
      <c r="F348" s="49"/>
      <c r="G348" s="49"/>
      <c r="H348" s="49"/>
      <c r="I348" s="49"/>
      <c r="J348" s="49"/>
      <c r="K348" s="443"/>
      <c r="L348" s="46"/>
      <c r="M348" s="46"/>
      <c r="N348" s="46"/>
      <c r="O348" s="46"/>
      <c r="P348" s="231"/>
      <c r="Q348" s="46"/>
      <c r="R348" s="49"/>
      <c r="S348" s="49"/>
      <c r="T348" s="46"/>
      <c r="U348" s="46"/>
      <c r="V348" s="49"/>
      <c r="W348" s="49"/>
      <c r="X348" s="49"/>
      <c r="Y348" s="49"/>
      <c r="Z348" s="49"/>
      <c r="AA348" s="49"/>
      <c r="AB348" s="49"/>
      <c r="AC348" s="37"/>
      <c r="AD348" s="37"/>
      <c r="AE348" s="37"/>
      <c r="AF348" s="37"/>
      <c r="AG348" s="37"/>
    </row>
    <row r="349">
      <c r="A349" s="46"/>
      <c r="B349" s="46"/>
      <c r="C349" s="46"/>
      <c r="D349" s="49"/>
      <c r="E349" s="49"/>
      <c r="F349" s="49"/>
      <c r="G349" s="49"/>
      <c r="H349" s="49"/>
      <c r="I349" s="49"/>
      <c r="J349" s="49"/>
      <c r="K349" s="443"/>
      <c r="L349" s="46"/>
      <c r="M349" s="46"/>
      <c r="N349" s="46"/>
      <c r="O349" s="46"/>
      <c r="P349" s="231"/>
      <c r="Q349" s="46"/>
      <c r="R349" s="49"/>
      <c r="S349" s="49"/>
      <c r="T349" s="46"/>
      <c r="U349" s="46"/>
      <c r="V349" s="49"/>
      <c r="W349" s="49"/>
      <c r="X349" s="49"/>
      <c r="Y349" s="49"/>
      <c r="Z349" s="49"/>
      <c r="AA349" s="49"/>
      <c r="AB349" s="49"/>
      <c r="AC349" s="37"/>
      <c r="AD349" s="37"/>
      <c r="AE349" s="37"/>
      <c r="AF349" s="37"/>
      <c r="AG349" s="37"/>
    </row>
    <row r="350">
      <c r="A350" s="46"/>
      <c r="B350" s="46"/>
      <c r="C350" s="46"/>
      <c r="D350" s="49"/>
      <c r="E350" s="49"/>
      <c r="F350" s="49"/>
      <c r="G350" s="49"/>
      <c r="H350" s="49"/>
      <c r="I350" s="49"/>
      <c r="J350" s="49"/>
      <c r="K350" s="443"/>
      <c r="L350" s="46"/>
      <c r="M350" s="46"/>
      <c r="N350" s="46"/>
      <c r="O350" s="46"/>
      <c r="P350" s="231"/>
      <c r="Q350" s="46"/>
      <c r="R350" s="49"/>
      <c r="S350" s="49"/>
      <c r="T350" s="46"/>
      <c r="U350" s="46"/>
      <c r="V350" s="49"/>
      <c r="W350" s="49"/>
      <c r="X350" s="49"/>
      <c r="Y350" s="49"/>
      <c r="Z350" s="49"/>
      <c r="AA350" s="49"/>
      <c r="AB350" s="49"/>
      <c r="AC350" s="37"/>
      <c r="AD350" s="37"/>
      <c r="AE350" s="37"/>
      <c r="AF350" s="37"/>
      <c r="AG350" s="37"/>
    </row>
    <row r="351">
      <c r="A351" s="46"/>
      <c r="B351" s="46"/>
      <c r="C351" s="46"/>
      <c r="D351" s="49"/>
      <c r="E351" s="49"/>
      <c r="F351" s="49"/>
      <c r="G351" s="49"/>
      <c r="H351" s="49"/>
      <c r="I351" s="49"/>
      <c r="J351" s="49"/>
      <c r="K351" s="443"/>
      <c r="L351" s="46"/>
      <c r="M351" s="46"/>
      <c r="N351" s="46"/>
      <c r="O351" s="46"/>
      <c r="P351" s="231"/>
      <c r="Q351" s="46"/>
      <c r="R351" s="49"/>
      <c r="S351" s="49"/>
      <c r="T351" s="46"/>
      <c r="U351" s="46"/>
      <c r="V351" s="49"/>
      <c r="W351" s="49"/>
      <c r="X351" s="49"/>
      <c r="Y351" s="49"/>
      <c r="Z351" s="49"/>
      <c r="AA351" s="49"/>
      <c r="AB351" s="49"/>
      <c r="AC351" s="37"/>
      <c r="AD351" s="37"/>
      <c r="AE351" s="37"/>
      <c r="AF351" s="37"/>
      <c r="AG351" s="37"/>
    </row>
    <row r="352">
      <c r="A352" s="46"/>
      <c r="B352" s="46"/>
      <c r="C352" s="46"/>
      <c r="D352" s="49"/>
      <c r="E352" s="49"/>
      <c r="F352" s="49"/>
      <c r="G352" s="49"/>
      <c r="H352" s="49"/>
      <c r="I352" s="49"/>
      <c r="J352" s="49"/>
      <c r="K352" s="443"/>
      <c r="L352" s="46"/>
      <c r="M352" s="46"/>
      <c r="N352" s="46"/>
      <c r="O352" s="46"/>
      <c r="P352" s="231"/>
      <c r="Q352" s="46"/>
      <c r="R352" s="49"/>
      <c r="S352" s="49"/>
      <c r="T352" s="46"/>
      <c r="U352" s="46"/>
      <c r="V352" s="49"/>
      <c r="W352" s="49"/>
      <c r="X352" s="49"/>
      <c r="Y352" s="49"/>
      <c r="Z352" s="49"/>
      <c r="AA352" s="49"/>
      <c r="AB352" s="49"/>
      <c r="AC352" s="37"/>
      <c r="AD352" s="37"/>
      <c r="AE352" s="37"/>
      <c r="AF352" s="37"/>
      <c r="AG352" s="37"/>
    </row>
    <row r="353">
      <c r="A353" s="46"/>
      <c r="B353" s="46"/>
      <c r="C353" s="46"/>
      <c r="D353" s="49"/>
      <c r="E353" s="49"/>
      <c r="F353" s="49"/>
      <c r="G353" s="49"/>
      <c r="H353" s="49"/>
      <c r="I353" s="49"/>
      <c r="J353" s="49"/>
      <c r="K353" s="443"/>
      <c r="L353" s="46"/>
      <c r="M353" s="46"/>
      <c r="N353" s="46"/>
      <c r="O353" s="46"/>
      <c r="P353" s="231"/>
      <c r="Q353" s="46"/>
      <c r="R353" s="49"/>
      <c r="S353" s="49"/>
      <c r="T353" s="46"/>
      <c r="U353" s="46"/>
      <c r="V353" s="49"/>
      <c r="W353" s="49"/>
      <c r="X353" s="49"/>
      <c r="Y353" s="49"/>
      <c r="Z353" s="49"/>
      <c r="AA353" s="49"/>
      <c r="AB353" s="49"/>
      <c r="AC353" s="37"/>
      <c r="AD353" s="37"/>
      <c r="AE353" s="37"/>
      <c r="AF353" s="37"/>
      <c r="AG353" s="37"/>
    </row>
    <row r="354">
      <c r="A354" s="46"/>
      <c r="B354" s="46"/>
      <c r="C354" s="46"/>
      <c r="D354" s="49"/>
      <c r="E354" s="49"/>
      <c r="F354" s="49"/>
      <c r="G354" s="49"/>
      <c r="H354" s="49"/>
      <c r="I354" s="49"/>
      <c r="J354" s="49"/>
      <c r="K354" s="443"/>
      <c r="L354" s="46"/>
      <c r="M354" s="46"/>
      <c r="N354" s="46"/>
      <c r="O354" s="46"/>
      <c r="P354" s="231"/>
      <c r="Q354" s="46"/>
      <c r="R354" s="49"/>
      <c r="S354" s="49"/>
      <c r="T354" s="46"/>
      <c r="U354" s="46"/>
      <c r="V354" s="49"/>
      <c r="W354" s="49"/>
      <c r="X354" s="49"/>
      <c r="Y354" s="49"/>
      <c r="Z354" s="49"/>
      <c r="AA354" s="49"/>
      <c r="AB354" s="49"/>
      <c r="AC354" s="37"/>
      <c r="AD354" s="37"/>
      <c r="AE354" s="37"/>
      <c r="AF354" s="37"/>
      <c r="AG354" s="37"/>
    </row>
    <row r="355">
      <c r="A355" s="46"/>
      <c r="B355" s="46"/>
      <c r="C355" s="46"/>
      <c r="D355" s="49"/>
      <c r="E355" s="49"/>
      <c r="F355" s="49"/>
      <c r="G355" s="49"/>
      <c r="H355" s="49"/>
      <c r="I355" s="49"/>
      <c r="J355" s="49"/>
      <c r="K355" s="443"/>
      <c r="L355" s="46"/>
      <c r="M355" s="46"/>
      <c r="N355" s="46"/>
      <c r="O355" s="46"/>
      <c r="P355" s="231"/>
      <c r="Q355" s="46"/>
      <c r="R355" s="49"/>
      <c r="S355" s="49"/>
      <c r="T355" s="46"/>
      <c r="U355" s="46"/>
      <c r="V355" s="49"/>
      <c r="W355" s="49"/>
      <c r="X355" s="49"/>
      <c r="Y355" s="49"/>
      <c r="Z355" s="49"/>
      <c r="AA355" s="49"/>
      <c r="AB355" s="49"/>
      <c r="AC355" s="37"/>
      <c r="AD355" s="37"/>
      <c r="AE355" s="37"/>
      <c r="AF355" s="37"/>
      <c r="AG355" s="37"/>
    </row>
    <row r="356">
      <c r="A356" s="46"/>
      <c r="B356" s="46"/>
      <c r="C356" s="46"/>
      <c r="D356" s="49"/>
      <c r="E356" s="49"/>
      <c r="F356" s="49"/>
      <c r="G356" s="49"/>
      <c r="H356" s="49"/>
      <c r="I356" s="49"/>
      <c r="J356" s="49"/>
      <c r="K356" s="443"/>
      <c r="L356" s="46"/>
      <c r="M356" s="46"/>
      <c r="N356" s="46"/>
      <c r="O356" s="46"/>
      <c r="P356" s="231"/>
      <c r="Q356" s="46"/>
      <c r="R356" s="49"/>
      <c r="S356" s="49"/>
      <c r="T356" s="46"/>
      <c r="U356" s="46"/>
      <c r="V356" s="49"/>
      <c r="W356" s="49"/>
      <c r="X356" s="49"/>
      <c r="Y356" s="49"/>
      <c r="Z356" s="49"/>
      <c r="AA356" s="49"/>
      <c r="AB356" s="49"/>
      <c r="AC356" s="37"/>
      <c r="AD356" s="37"/>
      <c r="AE356" s="37"/>
      <c r="AF356" s="37"/>
      <c r="AG356" s="37"/>
    </row>
    <row r="357">
      <c r="A357" s="46"/>
      <c r="B357" s="46"/>
      <c r="C357" s="46"/>
      <c r="D357" s="49"/>
      <c r="E357" s="49"/>
      <c r="F357" s="49"/>
      <c r="G357" s="49"/>
      <c r="H357" s="49"/>
      <c r="I357" s="49"/>
      <c r="J357" s="49"/>
      <c r="K357" s="443"/>
      <c r="L357" s="46"/>
      <c r="M357" s="46"/>
      <c r="N357" s="46"/>
      <c r="O357" s="46"/>
      <c r="P357" s="231"/>
      <c r="Q357" s="46"/>
      <c r="R357" s="49"/>
      <c r="S357" s="49"/>
      <c r="T357" s="46"/>
      <c r="U357" s="46"/>
      <c r="V357" s="49"/>
      <c r="W357" s="49"/>
      <c r="X357" s="49"/>
      <c r="Y357" s="49"/>
      <c r="Z357" s="49"/>
      <c r="AA357" s="49"/>
      <c r="AB357" s="49"/>
      <c r="AC357" s="37"/>
      <c r="AD357" s="37"/>
      <c r="AE357" s="37"/>
      <c r="AF357" s="37"/>
      <c r="AG357" s="37"/>
    </row>
    <row r="358">
      <c r="A358" s="46"/>
      <c r="B358" s="46"/>
      <c r="C358" s="46"/>
      <c r="D358" s="49"/>
      <c r="E358" s="49"/>
      <c r="F358" s="49"/>
      <c r="G358" s="49"/>
      <c r="H358" s="49"/>
      <c r="I358" s="49"/>
      <c r="J358" s="49"/>
      <c r="K358" s="443"/>
      <c r="L358" s="46"/>
      <c r="M358" s="46"/>
      <c r="N358" s="46"/>
      <c r="O358" s="46"/>
      <c r="P358" s="231"/>
      <c r="Q358" s="46"/>
      <c r="R358" s="49"/>
      <c r="S358" s="49"/>
      <c r="T358" s="46"/>
      <c r="U358" s="46"/>
      <c r="V358" s="49"/>
      <c r="W358" s="49"/>
      <c r="X358" s="49"/>
      <c r="Y358" s="49"/>
      <c r="Z358" s="49"/>
      <c r="AA358" s="49"/>
      <c r="AB358" s="49"/>
      <c r="AC358" s="37"/>
      <c r="AD358" s="37"/>
      <c r="AE358" s="37"/>
      <c r="AF358" s="37"/>
      <c r="AG358" s="37"/>
    </row>
    <row r="359">
      <c r="A359" s="46"/>
      <c r="B359" s="46"/>
      <c r="C359" s="46"/>
      <c r="D359" s="49"/>
      <c r="E359" s="49"/>
      <c r="F359" s="49"/>
      <c r="G359" s="49"/>
      <c r="H359" s="49"/>
      <c r="I359" s="49"/>
      <c r="J359" s="49"/>
      <c r="K359" s="443"/>
      <c r="L359" s="46"/>
      <c r="M359" s="46"/>
      <c r="N359" s="46"/>
      <c r="O359" s="46"/>
      <c r="P359" s="231"/>
      <c r="Q359" s="46"/>
      <c r="R359" s="49"/>
      <c r="S359" s="49"/>
      <c r="T359" s="46"/>
      <c r="U359" s="46"/>
      <c r="V359" s="49"/>
      <c r="W359" s="49"/>
      <c r="X359" s="49"/>
      <c r="Y359" s="49"/>
      <c r="Z359" s="49"/>
      <c r="AA359" s="49"/>
      <c r="AB359" s="49"/>
      <c r="AC359" s="37"/>
      <c r="AD359" s="37"/>
      <c r="AE359" s="37"/>
      <c r="AF359" s="37"/>
      <c r="AG359" s="37"/>
    </row>
    <row r="360">
      <c r="A360" s="46"/>
      <c r="B360" s="46"/>
      <c r="C360" s="46"/>
      <c r="D360" s="49"/>
      <c r="E360" s="49"/>
      <c r="F360" s="49"/>
      <c r="G360" s="49"/>
      <c r="H360" s="49"/>
      <c r="I360" s="49"/>
      <c r="J360" s="49"/>
      <c r="K360" s="443"/>
      <c r="L360" s="46"/>
      <c r="M360" s="46"/>
      <c r="N360" s="46"/>
      <c r="O360" s="46"/>
      <c r="P360" s="231"/>
      <c r="Q360" s="46"/>
      <c r="R360" s="49"/>
      <c r="S360" s="49"/>
      <c r="T360" s="46"/>
      <c r="U360" s="46"/>
      <c r="V360" s="49"/>
      <c r="W360" s="49"/>
      <c r="X360" s="49"/>
      <c r="Y360" s="49"/>
      <c r="Z360" s="49"/>
      <c r="AA360" s="49"/>
      <c r="AB360" s="49"/>
      <c r="AC360" s="37"/>
      <c r="AD360" s="37"/>
      <c r="AE360" s="37"/>
      <c r="AF360" s="37"/>
      <c r="AG360" s="37"/>
    </row>
    <row r="361">
      <c r="A361" s="46"/>
      <c r="B361" s="46"/>
      <c r="C361" s="46"/>
      <c r="D361" s="49"/>
      <c r="E361" s="49"/>
      <c r="F361" s="49"/>
      <c r="G361" s="49"/>
      <c r="H361" s="49"/>
      <c r="I361" s="49"/>
      <c r="J361" s="49"/>
      <c r="K361" s="443"/>
      <c r="L361" s="46"/>
      <c r="M361" s="46"/>
      <c r="N361" s="46"/>
      <c r="O361" s="46"/>
      <c r="P361" s="231"/>
      <c r="Q361" s="46"/>
      <c r="R361" s="49"/>
      <c r="S361" s="49"/>
      <c r="T361" s="46"/>
      <c r="U361" s="46"/>
      <c r="V361" s="49"/>
      <c r="W361" s="49"/>
      <c r="X361" s="49"/>
      <c r="Y361" s="49"/>
      <c r="Z361" s="49"/>
      <c r="AA361" s="49"/>
      <c r="AB361" s="49"/>
      <c r="AC361" s="37"/>
      <c r="AD361" s="37"/>
      <c r="AE361" s="37"/>
      <c r="AF361" s="37"/>
      <c r="AG361" s="37"/>
    </row>
    <row r="362">
      <c r="A362" s="46"/>
      <c r="B362" s="46"/>
      <c r="C362" s="46"/>
      <c r="D362" s="49"/>
      <c r="E362" s="49"/>
      <c r="F362" s="49"/>
      <c r="G362" s="49"/>
      <c r="H362" s="49"/>
      <c r="I362" s="49"/>
      <c r="J362" s="49"/>
      <c r="K362" s="443"/>
      <c r="L362" s="46"/>
      <c r="M362" s="46"/>
      <c r="N362" s="46"/>
      <c r="O362" s="46"/>
      <c r="P362" s="231"/>
      <c r="Q362" s="46"/>
      <c r="R362" s="49"/>
      <c r="S362" s="49"/>
      <c r="T362" s="46"/>
      <c r="U362" s="46"/>
      <c r="V362" s="49"/>
      <c r="W362" s="49"/>
      <c r="X362" s="49"/>
      <c r="Y362" s="49"/>
      <c r="Z362" s="49"/>
      <c r="AA362" s="49"/>
      <c r="AB362" s="49"/>
      <c r="AC362" s="37"/>
      <c r="AD362" s="37"/>
      <c r="AE362" s="37"/>
      <c r="AF362" s="37"/>
      <c r="AG362" s="37"/>
    </row>
    <row r="363">
      <c r="A363" s="46"/>
      <c r="B363" s="46"/>
      <c r="C363" s="46"/>
      <c r="D363" s="49"/>
      <c r="E363" s="49"/>
      <c r="F363" s="49"/>
      <c r="G363" s="49"/>
      <c r="H363" s="49"/>
      <c r="I363" s="49"/>
      <c r="J363" s="49"/>
      <c r="K363" s="443"/>
      <c r="L363" s="46"/>
      <c r="M363" s="46"/>
      <c r="N363" s="46"/>
      <c r="O363" s="46"/>
      <c r="P363" s="231"/>
      <c r="Q363" s="46"/>
      <c r="R363" s="49"/>
      <c r="S363" s="49"/>
      <c r="T363" s="46"/>
      <c r="U363" s="46"/>
      <c r="V363" s="49"/>
      <c r="W363" s="49"/>
      <c r="X363" s="49"/>
      <c r="Y363" s="49"/>
      <c r="Z363" s="49"/>
      <c r="AA363" s="49"/>
      <c r="AB363" s="49"/>
      <c r="AC363" s="37"/>
      <c r="AD363" s="37"/>
      <c r="AE363" s="37"/>
      <c r="AF363" s="37"/>
      <c r="AG363" s="37"/>
    </row>
    <row r="364">
      <c r="A364" s="46"/>
      <c r="B364" s="46"/>
      <c r="C364" s="46"/>
      <c r="D364" s="49"/>
      <c r="E364" s="49"/>
      <c r="F364" s="49"/>
      <c r="G364" s="49"/>
      <c r="H364" s="49"/>
      <c r="I364" s="49"/>
      <c r="J364" s="49"/>
      <c r="K364" s="443"/>
      <c r="L364" s="46"/>
      <c r="M364" s="46"/>
      <c r="N364" s="46"/>
      <c r="O364" s="46"/>
      <c r="P364" s="231"/>
      <c r="Q364" s="46"/>
      <c r="R364" s="49"/>
      <c r="S364" s="49"/>
      <c r="T364" s="46"/>
      <c r="U364" s="46"/>
      <c r="V364" s="49"/>
      <c r="W364" s="49"/>
      <c r="X364" s="49"/>
      <c r="Y364" s="49"/>
      <c r="Z364" s="49"/>
      <c r="AA364" s="49"/>
      <c r="AB364" s="49"/>
      <c r="AC364" s="37"/>
      <c r="AD364" s="37"/>
      <c r="AE364" s="37"/>
      <c r="AF364" s="37"/>
      <c r="AG364" s="37"/>
    </row>
    <row r="365">
      <c r="A365" s="46"/>
      <c r="B365" s="46"/>
      <c r="C365" s="46"/>
      <c r="D365" s="49"/>
      <c r="E365" s="49"/>
      <c r="F365" s="49"/>
      <c r="G365" s="49"/>
      <c r="H365" s="49"/>
      <c r="I365" s="49"/>
      <c r="J365" s="49"/>
      <c r="K365" s="443"/>
      <c r="L365" s="46"/>
      <c r="M365" s="46"/>
      <c r="N365" s="46"/>
      <c r="O365" s="46"/>
      <c r="P365" s="231"/>
      <c r="Q365" s="46"/>
      <c r="R365" s="49"/>
      <c r="S365" s="49"/>
      <c r="T365" s="46"/>
      <c r="U365" s="46"/>
      <c r="V365" s="49"/>
      <c r="W365" s="49"/>
      <c r="X365" s="49"/>
      <c r="Y365" s="49"/>
      <c r="Z365" s="49"/>
      <c r="AA365" s="49"/>
      <c r="AB365" s="49"/>
      <c r="AC365" s="37"/>
      <c r="AD365" s="37"/>
      <c r="AE365" s="37"/>
      <c r="AF365" s="37"/>
      <c r="AG365" s="37"/>
    </row>
    <row r="366">
      <c r="A366" s="46"/>
      <c r="B366" s="46"/>
      <c r="C366" s="46"/>
      <c r="D366" s="49"/>
      <c r="E366" s="49"/>
      <c r="F366" s="49"/>
      <c r="G366" s="49"/>
      <c r="H366" s="49"/>
      <c r="I366" s="49"/>
      <c r="J366" s="49"/>
      <c r="K366" s="443"/>
      <c r="L366" s="46"/>
      <c r="M366" s="46"/>
      <c r="N366" s="46"/>
      <c r="O366" s="46"/>
      <c r="P366" s="231"/>
      <c r="Q366" s="46"/>
      <c r="R366" s="49"/>
      <c r="S366" s="49"/>
      <c r="T366" s="46"/>
      <c r="U366" s="46"/>
      <c r="V366" s="49"/>
      <c r="W366" s="49"/>
      <c r="X366" s="49"/>
      <c r="Y366" s="49"/>
      <c r="Z366" s="49"/>
      <c r="AA366" s="49"/>
      <c r="AB366" s="49"/>
      <c r="AC366" s="37"/>
      <c r="AD366" s="37"/>
      <c r="AE366" s="37"/>
      <c r="AF366" s="37"/>
      <c r="AG366" s="37"/>
    </row>
    <row r="367">
      <c r="A367" s="46"/>
      <c r="B367" s="46"/>
      <c r="C367" s="46"/>
      <c r="D367" s="49"/>
      <c r="E367" s="49"/>
      <c r="F367" s="49"/>
      <c r="G367" s="49"/>
      <c r="H367" s="49"/>
      <c r="I367" s="49"/>
      <c r="J367" s="49"/>
      <c r="K367" s="443"/>
      <c r="L367" s="46"/>
      <c r="M367" s="46"/>
      <c r="N367" s="46"/>
      <c r="O367" s="46"/>
      <c r="P367" s="231"/>
      <c r="Q367" s="46"/>
      <c r="R367" s="49"/>
      <c r="S367" s="49"/>
      <c r="T367" s="46"/>
      <c r="U367" s="46"/>
      <c r="V367" s="49"/>
      <c r="W367" s="49"/>
      <c r="X367" s="49"/>
      <c r="Y367" s="49"/>
      <c r="Z367" s="49"/>
      <c r="AA367" s="49"/>
      <c r="AB367" s="49"/>
      <c r="AC367" s="37"/>
      <c r="AD367" s="37"/>
      <c r="AE367" s="37"/>
      <c r="AF367" s="37"/>
      <c r="AG367" s="37"/>
    </row>
    <row r="368">
      <c r="A368" s="46"/>
      <c r="B368" s="46"/>
      <c r="C368" s="46"/>
      <c r="D368" s="49"/>
      <c r="E368" s="49"/>
      <c r="F368" s="49"/>
      <c r="G368" s="49"/>
      <c r="H368" s="49"/>
      <c r="I368" s="49"/>
      <c r="J368" s="49"/>
      <c r="K368" s="443"/>
      <c r="L368" s="46"/>
      <c r="M368" s="46"/>
      <c r="N368" s="46"/>
      <c r="O368" s="46"/>
      <c r="P368" s="231"/>
      <c r="Q368" s="46"/>
      <c r="R368" s="49"/>
      <c r="S368" s="49"/>
      <c r="T368" s="46"/>
      <c r="U368" s="46"/>
      <c r="V368" s="49"/>
      <c r="W368" s="49"/>
      <c r="X368" s="49"/>
      <c r="Y368" s="49"/>
      <c r="Z368" s="49"/>
      <c r="AA368" s="49"/>
      <c r="AB368" s="49"/>
      <c r="AC368" s="37"/>
      <c r="AD368" s="37"/>
      <c r="AE368" s="37"/>
      <c r="AF368" s="37"/>
      <c r="AG368" s="37"/>
    </row>
    <row r="369">
      <c r="A369" s="46"/>
      <c r="B369" s="46"/>
      <c r="C369" s="46"/>
      <c r="D369" s="49"/>
      <c r="E369" s="49"/>
      <c r="F369" s="49"/>
      <c r="G369" s="49"/>
      <c r="H369" s="49"/>
      <c r="I369" s="49"/>
      <c r="J369" s="49"/>
      <c r="K369" s="443"/>
      <c r="L369" s="46"/>
      <c r="M369" s="46"/>
      <c r="N369" s="46"/>
      <c r="O369" s="46"/>
      <c r="P369" s="231"/>
      <c r="Q369" s="46"/>
      <c r="R369" s="49"/>
      <c r="S369" s="49"/>
      <c r="T369" s="46"/>
      <c r="U369" s="46"/>
      <c r="V369" s="49"/>
      <c r="W369" s="49"/>
      <c r="X369" s="49"/>
      <c r="Y369" s="49"/>
      <c r="Z369" s="49"/>
      <c r="AA369" s="49"/>
      <c r="AB369" s="49"/>
      <c r="AC369" s="37"/>
      <c r="AD369" s="37"/>
      <c r="AE369" s="37"/>
      <c r="AF369" s="37"/>
      <c r="AG369" s="37"/>
    </row>
    <row r="370">
      <c r="A370" s="46"/>
      <c r="B370" s="46"/>
      <c r="C370" s="46"/>
      <c r="D370" s="49"/>
      <c r="E370" s="49"/>
      <c r="F370" s="49"/>
      <c r="G370" s="49"/>
      <c r="H370" s="49"/>
      <c r="I370" s="49"/>
      <c r="J370" s="49"/>
      <c r="K370" s="443"/>
      <c r="L370" s="46"/>
      <c r="M370" s="46"/>
      <c r="N370" s="46"/>
      <c r="O370" s="46"/>
      <c r="P370" s="231"/>
      <c r="Q370" s="46"/>
      <c r="R370" s="49"/>
      <c r="S370" s="49"/>
      <c r="T370" s="46"/>
      <c r="U370" s="46"/>
      <c r="V370" s="49"/>
      <c r="W370" s="49"/>
      <c r="X370" s="49"/>
      <c r="Y370" s="49"/>
      <c r="Z370" s="49"/>
      <c r="AA370" s="49"/>
      <c r="AB370" s="49"/>
      <c r="AC370" s="37"/>
      <c r="AD370" s="37"/>
      <c r="AE370" s="37"/>
      <c r="AF370" s="37"/>
      <c r="AG370" s="37"/>
    </row>
    <row r="371">
      <c r="A371" s="46"/>
      <c r="B371" s="46"/>
      <c r="C371" s="46"/>
      <c r="D371" s="49"/>
      <c r="E371" s="49"/>
      <c r="F371" s="49"/>
      <c r="G371" s="49"/>
      <c r="H371" s="49"/>
      <c r="I371" s="49"/>
      <c r="J371" s="49"/>
      <c r="K371" s="443"/>
      <c r="L371" s="46"/>
      <c r="M371" s="46"/>
      <c r="N371" s="46"/>
      <c r="O371" s="46"/>
      <c r="P371" s="231"/>
      <c r="Q371" s="46"/>
      <c r="R371" s="49"/>
      <c r="S371" s="49"/>
      <c r="T371" s="46"/>
      <c r="U371" s="46"/>
      <c r="V371" s="49"/>
      <c r="W371" s="49"/>
      <c r="X371" s="49"/>
      <c r="Y371" s="49"/>
      <c r="Z371" s="49"/>
      <c r="AA371" s="49"/>
      <c r="AB371" s="49"/>
      <c r="AC371" s="37"/>
      <c r="AD371" s="37"/>
      <c r="AE371" s="37"/>
      <c r="AF371" s="37"/>
      <c r="AG371" s="37"/>
    </row>
    <row r="372">
      <c r="A372" s="46"/>
      <c r="B372" s="46"/>
      <c r="C372" s="46"/>
      <c r="D372" s="49"/>
      <c r="E372" s="49"/>
      <c r="F372" s="49"/>
      <c r="G372" s="49"/>
      <c r="H372" s="49"/>
      <c r="I372" s="49"/>
      <c r="J372" s="49"/>
      <c r="K372" s="443"/>
      <c r="L372" s="46"/>
      <c r="M372" s="46"/>
      <c r="N372" s="46"/>
      <c r="O372" s="46"/>
      <c r="P372" s="231"/>
      <c r="Q372" s="46"/>
      <c r="R372" s="49"/>
      <c r="S372" s="49"/>
      <c r="T372" s="46"/>
      <c r="U372" s="46"/>
      <c r="V372" s="49"/>
      <c r="W372" s="49"/>
      <c r="X372" s="49"/>
      <c r="Y372" s="49"/>
      <c r="Z372" s="49"/>
      <c r="AA372" s="49"/>
      <c r="AB372" s="49"/>
      <c r="AC372" s="37"/>
      <c r="AD372" s="37"/>
      <c r="AE372" s="37"/>
      <c r="AF372" s="37"/>
      <c r="AG372" s="37"/>
    </row>
    <row r="373">
      <c r="A373" s="46"/>
      <c r="B373" s="46"/>
      <c r="C373" s="46"/>
      <c r="D373" s="49"/>
      <c r="E373" s="49"/>
      <c r="F373" s="49"/>
      <c r="G373" s="49"/>
      <c r="H373" s="49"/>
      <c r="I373" s="49"/>
      <c r="J373" s="49"/>
      <c r="K373" s="443"/>
      <c r="L373" s="46"/>
      <c r="M373" s="46"/>
      <c r="N373" s="46"/>
      <c r="O373" s="46"/>
      <c r="P373" s="231"/>
      <c r="Q373" s="46"/>
      <c r="R373" s="49"/>
      <c r="S373" s="49"/>
      <c r="T373" s="46"/>
      <c r="U373" s="46"/>
      <c r="V373" s="49"/>
      <c r="W373" s="49"/>
      <c r="X373" s="49"/>
      <c r="Y373" s="49"/>
      <c r="Z373" s="49"/>
      <c r="AA373" s="49"/>
      <c r="AB373" s="49"/>
      <c r="AC373" s="37"/>
      <c r="AD373" s="37"/>
      <c r="AE373" s="37"/>
      <c r="AF373" s="37"/>
      <c r="AG373" s="37"/>
    </row>
    <row r="374">
      <c r="A374" s="46"/>
      <c r="B374" s="46"/>
      <c r="C374" s="46"/>
      <c r="D374" s="49"/>
      <c r="E374" s="49"/>
      <c r="F374" s="49"/>
      <c r="G374" s="49"/>
      <c r="H374" s="49"/>
      <c r="I374" s="49"/>
      <c r="J374" s="49"/>
      <c r="K374" s="443"/>
      <c r="L374" s="46"/>
      <c r="M374" s="46"/>
      <c r="N374" s="46"/>
      <c r="O374" s="46"/>
      <c r="P374" s="231"/>
      <c r="Q374" s="46"/>
      <c r="R374" s="49"/>
      <c r="S374" s="49"/>
      <c r="T374" s="46"/>
      <c r="U374" s="46"/>
      <c r="V374" s="49"/>
      <c r="W374" s="49"/>
      <c r="X374" s="49"/>
      <c r="Y374" s="49"/>
      <c r="Z374" s="49"/>
      <c r="AA374" s="49"/>
      <c r="AB374" s="49"/>
      <c r="AC374" s="37"/>
      <c r="AD374" s="37"/>
      <c r="AE374" s="37"/>
      <c r="AF374" s="37"/>
      <c r="AG374" s="37"/>
    </row>
    <row r="375">
      <c r="A375" s="46"/>
      <c r="B375" s="46"/>
      <c r="C375" s="46"/>
      <c r="D375" s="49"/>
      <c r="E375" s="49"/>
      <c r="F375" s="49"/>
      <c r="G375" s="49"/>
      <c r="H375" s="49"/>
      <c r="I375" s="49"/>
      <c r="J375" s="49"/>
      <c r="K375" s="443"/>
      <c r="L375" s="46"/>
      <c r="M375" s="46"/>
      <c r="N375" s="46"/>
      <c r="O375" s="46"/>
      <c r="P375" s="231"/>
      <c r="Q375" s="46"/>
      <c r="R375" s="49"/>
      <c r="S375" s="49"/>
      <c r="T375" s="46"/>
      <c r="U375" s="46"/>
      <c r="V375" s="49"/>
      <c r="W375" s="49"/>
      <c r="X375" s="49"/>
      <c r="Y375" s="49"/>
      <c r="Z375" s="49"/>
      <c r="AA375" s="49"/>
      <c r="AB375" s="49"/>
      <c r="AC375" s="37"/>
      <c r="AD375" s="37"/>
      <c r="AE375" s="37"/>
      <c r="AF375" s="37"/>
      <c r="AG375" s="37"/>
    </row>
    <row r="376">
      <c r="A376" s="46"/>
      <c r="B376" s="46"/>
      <c r="C376" s="46"/>
      <c r="D376" s="49"/>
      <c r="E376" s="49"/>
      <c r="F376" s="49"/>
      <c r="G376" s="49"/>
      <c r="H376" s="49"/>
      <c r="I376" s="49"/>
      <c r="J376" s="49"/>
      <c r="K376" s="443"/>
      <c r="L376" s="46"/>
      <c r="M376" s="46"/>
      <c r="N376" s="46"/>
      <c r="O376" s="46"/>
      <c r="P376" s="231"/>
      <c r="Q376" s="46"/>
      <c r="R376" s="49"/>
      <c r="S376" s="49"/>
      <c r="T376" s="46"/>
      <c r="U376" s="46"/>
      <c r="V376" s="49"/>
      <c r="W376" s="49"/>
      <c r="X376" s="49"/>
      <c r="Y376" s="49"/>
      <c r="Z376" s="49"/>
      <c r="AA376" s="49"/>
      <c r="AB376" s="49"/>
      <c r="AC376" s="37"/>
      <c r="AD376" s="37"/>
      <c r="AE376" s="37"/>
      <c r="AF376" s="37"/>
      <c r="AG376" s="37"/>
    </row>
    <row r="377">
      <c r="A377" s="46"/>
      <c r="B377" s="46"/>
      <c r="C377" s="46"/>
      <c r="D377" s="49"/>
      <c r="E377" s="49"/>
      <c r="F377" s="49"/>
      <c r="G377" s="49"/>
      <c r="H377" s="49"/>
      <c r="I377" s="49"/>
      <c r="J377" s="49"/>
      <c r="K377" s="443"/>
      <c r="L377" s="46"/>
      <c r="M377" s="46"/>
      <c r="N377" s="46"/>
      <c r="O377" s="46"/>
      <c r="P377" s="231"/>
      <c r="Q377" s="46"/>
      <c r="R377" s="49"/>
      <c r="S377" s="49"/>
      <c r="T377" s="46"/>
      <c r="U377" s="46"/>
      <c r="V377" s="49"/>
      <c r="W377" s="49"/>
      <c r="X377" s="49"/>
      <c r="Y377" s="49"/>
      <c r="Z377" s="49"/>
      <c r="AA377" s="49"/>
      <c r="AB377" s="49"/>
      <c r="AC377" s="37"/>
      <c r="AD377" s="37"/>
      <c r="AE377" s="37"/>
      <c r="AF377" s="37"/>
      <c r="AG377" s="37"/>
    </row>
    <row r="378">
      <c r="A378" s="46"/>
      <c r="B378" s="46"/>
      <c r="C378" s="46"/>
      <c r="D378" s="49"/>
      <c r="E378" s="49"/>
      <c r="F378" s="49"/>
      <c r="G378" s="49"/>
      <c r="H378" s="49"/>
      <c r="I378" s="49"/>
      <c r="J378" s="49"/>
      <c r="K378" s="443"/>
      <c r="L378" s="46"/>
      <c r="M378" s="46"/>
      <c r="N378" s="46"/>
      <c r="O378" s="46"/>
      <c r="P378" s="231"/>
      <c r="Q378" s="46"/>
      <c r="R378" s="49"/>
      <c r="S378" s="49"/>
      <c r="T378" s="46"/>
      <c r="U378" s="46"/>
      <c r="V378" s="49"/>
      <c r="W378" s="49"/>
      <c r="X378" s="49"/>
      <c r="Y378" s="49"/>
      <c r="Z378" s="49"/>
      <c r="AA378" s="49"/>
      <c r="AB378" s="49"/>
      <c r="AC378" s="37"/>
      <c r="AD378" s="37"/>
      <c r="AE378" s="37"/>
      <c r="AF378" s="37"/>
      <c r="AG378" s="37"/>
    </row>
    <row r="379">
      <c r="A379" s="46"/>
      <c r="B379" s="46"/>
      <c r="C379" s="46"/>
      <c r="D379" s="49"/>
      <c r="E379" s="49"/>
      <c r="F379" s="49"/>
      <c r="G379" s="49"/>
      <c r="H379" s="49"/>
      <c r="I379" s="49"/>
      <c r="J379" s="49"/>
      <c r="K379" s="443"/>
      <c r="L379" s="46"/>
      <c r="M379" s="46"/>
      <c r="N379" s="46"/>
      <c r="O379" s="46"/>
      <c r="P379" s="231"/>
      <c r="Q379" s="46"/>
      <c r="R379" s="49"/>
      <c r="S379" s="49"/>
      <c r="T379" s="46"/>
      <c r="U379" s="46"/>
      <c r="V379" s="49"/>
      <c r="W379" s="49"/>
      <c r="X379" s="49"/>
      <c r="Y379" s="49"/>
      <c r="Z379" s="49"/>
      <c r="AA379" s="49"/>
      <c r="AB379" s="49"/>
      <c r="AC379" s="37"/>
      <c r="AD379" s="37"/>
      <c r="AE379" s="37"/>
      <c r="AF379" s="37"/>
      <c r="AG379" s="37"/>
    </row>
    <row r="380">
      <c r="A380" s="46"/>
      <c r="B380" s="46"/>
      <c r="C380" s="46"/>
      <c r="D380" s="49"/>
      <c r="E380" s="49"/>
      <c r="F380" s="49"/>
      <c r="G380" s="49"/>
      <c r="H380" s="49"/>
      <c r="I380" s="49"/>
      <c r="J380" s="49"/>
      <c r="K380" s="443"/>
      <c r="L380" s="46"/>
      <c r="M380" s="46"/>
      <c r="N380" s="46"/>
      <c r="O380" s="46"/>
      <c r="P380" s="231"/>
      <c r="Q380" s="46"/>
      <c r="R380" s="49"/>
      <c r="S380" s="49"/>
      <c r="T380" s="46"/>
      <c r="U380" s="46"/>
      <c r="V380" s="49"/>
      <c r="W380" s="49"/>
      <c r="X380" s="49"/>
      <c r="Y380" s="49"/>
      <c r="Z380" s="49"/>
      <c r="AA380" s="49"/>
      <c r="AB380" s="49"/>
      <c r="AC380" s="37"/>
      <c r="AD380" s="37"/>
      <c r="AE380" s="37"/>
      <c r="AF380" s="37"/>
      <c r="AG380" s="37"/>
    </row>
    <row r="381">
      <c r="A381" s="46"/>
      <c r="B381" s="46"/>
      <c r="C381" s="46"/>
      <c r="D381" s="49"/>
      <c r="E381" s="49"/>
      <c r="F381" s="49"/>
      <c r="G381" s="49"/>
      <c r="H381" s="49"/>
      <c r="I381" s="49"/>
      <c r="J381" s="49"/>
      <c r="K381" s="443"/>
      <c r="L381" s="46"/>
      <c r="M381" s="46"/>
      <c r="N381" s="46"/>
      <c r="O381" s="46"/>
      <c r="P381" s="231"/>
      <c r="Q381" s="46"/>
      <c r="R381" s="49"/>
      <c r="S381" s="49"/>
      <c r="T381" s="46"/>
      <c r="U381" s="46"/>
      <c r="V381" s="49"/>
      <c r="W381" s="49"/>
      <c r="X381" s="49"/>
      <c r="Y381" s="49"/>
      <c r="Z381" s="49"/>
      <c r="AA381" s="49"/>
      <c r="AB381" s="49"/>
      <c r="AC381" s="37"/>
      <c r="AD381" s="37"/>
      <c r="AE381" s="37"/>
      <c r="AF381" s="37"/>
      <c r="AG381" s="37"/>
    </row>
    <row r="382">
      <c r="A382" s="46"/>
      <c r="B382" s="46"/>
      <c r="C382" s="46"/>
      <c r="D382" s="49"/>
      <c r="E382" s="49"/>
      <c r="F382" s="49"/>
      <c r="G382" s="49"/>
      <c r="H382" s="49"/>
      <c r="I382" s="49"/>
      <c r="J382" s="49"/>
      <c r="K382" s="443"/>
      <c r="L382" s="46"/>
      <c r="M382" s="46"/>
      <c r="N382" s="46"/>
      <c r="O382" s="46"/>
      <c r="P382" s="231"/>
      <c r="Q382" s="46"/>
      <c r="R382" s="49"/>
      <c r="S382" s="49"/>
      <c r="T382" s="46"/>
      <c r="U382" s="46"/>
      <c r="V382" s="49"/>
      <c r="W382" s="49"/>
      <c r="X382" s="49"/>
      <c r="Y382" s="49"/>
      <c r="Z382" s="49"/>
      <c r="AA382" s="49"/>
      <c r="AB382" s="49"/>
      <c r="AC382" s="37"/>
      <c r="AD382" s="37"/>
      <c r="AE382" s="37"/>
      <c r="AF382" s="37"/>
      <c r="AG382" s="37"/>
    </row>
    <row r="383">
      <c r="A383" s="46"/>
      <c r="B383" s="46"/>
      <c r="C383" s="46"/>
      <c r="D383" s="49"/>
      <c r="E383" s="49"/>
      <c r="F383" s="49"/>
      <c r="G383" s="49"/>
      <c r="H383" s="49"/>
      <c r="I383" s="49"/>
      <c r="J383" s="49"/>
      <c r="K383" s="443"/>
      <c r="L383" s="46"/>
      <c r="M383" s="46"/>
      <c r="N383" s="46"/>
      <c r="O383" s="46"/>
      <c r="P383" s="231"/>
      <c r="Q383" s="46"/>
      <c r="R383" s="49"/>
      <c r="S383" s="49"/>
      <c r="T383" s="46"/>
      <c r="U383" s="46"/>
      <c r="V383" s="49"/>
      <c r="W383" s="49"/>
      <c r="X383" s="49"/>
      <c r="Y383" s="49"/>
      <c r="Z383" s="49"/>
      <c r="AA383" s="49"/>
      <c r="AB383" s="49"/>
      <c r="AC383" s="37"/>
      <c r="AD383" s="37"/>
      <c r="AE383" s="37"/>
      <c r="AF383" s="37"/>
      <c r="AG383" s="37"/>
    </row>
    <row r="384">
      <c r="A384" s="46"/>
      <c r="B384" s="46"/>
      <c r="C384" s="46"/>
      <c r="D384" s="49"/>
      <c r="E384" s="49"/>
      <c r="F384" s="49"/>
      <c r="G384" s="49"/>
      <c r="H384" s="49"/>
      <c r="I384" s="49"/>
      <c r="J384" s="49"/>
      <c r="K384" s="443"/>
      <c r="L384" s="46"/>
      <c r="M384" s="46"/>
      <c r="N384" s="46"/>
      <c r="O384" s="46"/>
      <c r="P384" s="231"/>
      <c r="Q384" s="46"/>
      <c r="R384" s="49"/>
      <c r="S384" s="49"/>
      <c r="T384" s="46"/>
      <c r="U384" s="46"/>
      <c r="V384" s="49"/>
      <c r="W384" s="49"/>
      <c r="X384" s="49"/>
      <c r="Y384" s="49"/>
      <c r="Z384" s="49"/>
      <c r="AA384" s="49"/>
      <c r="AB384" s="49"/>
      <c r="AC384" s="37"/>
      <c r="AD384" s="37"/>
      <c r="AE384" s="37"/>
      <c r="AF384" s="37"/>
      <c r="AG384" s="37"/>
    </row>
    <row r="385">
      <c r="A385" s="46"/>
      <c r="B385" s="46"/>
      <c r="C385" s="46"/>
      <c r="D385" s="49"/>
      <c r="E385" s="49"/>
      <c r="F385" s="49"/>
      <c r="G385" s="49"/>
      <c r="H385" s="49"/>
      <c r="I385" s="49"/>
      <c r="J385" s="49"/>
      <c r="K385" s="443"/>
      <c r="L385" s="46"/>
      <c r="M385" s="46"/>
      <c r="N385" s="46"/>
      <c r="O385" s="46"/>
      <c r="P385" s="231"/>
      <c r="Q385" s="46"/>
      <c r="R385" s="49"/>
      <c r="S385" s="49"/>
      <c r="T385" s="46"/>
      <c r="U385" s="46"/>
      <c r="V385" s="49"/>
      <c r="W385" s="49"/>
      <c r="X385" s="49"/>
      <c r="Y385" s="49"/>
      <c r="Z385" s="49"/>
      <c r="AA385" s="49"/>
      <c r="AB385" s="49"/>
      <c r="AC385" s="37"/>
      <c r="AD385" s="37"/>
      <c r="AE385" s="37"/>
      <c r="AF385" s="37"/>
      <c r="AG385" s="37"/>
    </row>
    <row r="386">
      <c r="A386" s="46"/>
      <c r="B386" s="46"/>
      <c r="C386" s="46"/>
      <c r="D386" s="49"/>
      <c r="E386" s="49"/>
      <c r="F386" s="49"/>
      <c r="G386" s="49"/>
      <c r="H386" s="49"/>
      <c r="I386" s="49"/>
      <c r="J386" s="49"/>
      <c r="K386" s="443"/>
      <c r="L386" s="46"/>
      <c r="M386" s="46"/>
      <c r="N386" s="46"/>
      <c r="O386" s="46"/>
      <c r="P386" s="231"/>
      <c r="Q386" s="46"/>
      <c r="R386" s="49"/>
      <c r="S386" s="49"/>
      <c r="T386" s="46"/>
      <c r="U386" s="46"/>
      <c r="V386" s="49"/>
      <c r="W386" s="49"/>
      <c r="X386" s="49"/>
      <c r="Y386" s="49"/>
      <c r="Z386" s="49"/>
      <c r="AA386" s="49"/>
      <c r="AB386" s="49"/>
      <c r="AC386" s="37"/>
      <c r="AD386" s="37"/>
      <c r="AE386" s="37"/>
      <c r="AF386" s="37"/>
      <c r="AG386" s="37"/>
    </row>
    <row r="387">
      <c r="A387" s="46"/>
      <c r="B387" s="46"/>
      <c r="C387" s="46"/>
      <c r="D387" s="49"/>
      <c r="E387" s="49"/>
      <c r="F387" s="49"/>
      <c r="G387" s="49"/>
      <c r="H387" s="49"/>
      <c r="I387" s="49"/>
      <c r="J387" s="49"/>
      <c r="K387" s="443"/>
      <c r="L387" s="46"/>
      <c r="M387" s="46"/>
      <c r="N387" s="46"/>
      <c r="O387" s="46"/>
      <c r="P387" s="231"/>
      <c r="Q387" s="46"/>
      <c r="R387" s="49"/>
      <c r="S387" s="49"/>
      <c r="T387" s="46"/>
      <c r="U387" s="46"/>
      <c r="V387" s="49"/>
      <c r="W387" s="49"/>
      <c r="X387" s="49"/>
      <c r="Y387" s="49"/>
      <c r="Z387" s="49"/>
      <c r="AA387" s="49"/>
      <c r="AB387" s="49"/>
      <c r="AC387" s="37"/>
      <c r="AD387" s="37"/>
      <c r="AE387" s="37"/>
      <c r="AF387" s="37"/>
      <c r="AG387" s="37"/>
    </row>
    <row r="388">
      <c r="A388" s="46"/>
      <c r="B388" s="46"/>
      <c r="C388" s="46"/>
      <c r="D388" s="49"/>
      <c r="E388" s="49"/>
      <c r="F388" s="49"/>
      <c r="G388" s="49"/>
      <c r="H388" s="49"/>
      <c r="I388" s="49"/>
      <c r="J388" s="49"/>
      <c r="K388" s="443"/>
      <c r="L388" s="46"/>
      <c r="M388" s="46"/>
      <c r="N388" s="46"/>
      <c r="O388" s="46"/>
      <c r="P388" s="231"/>
      <c r="Q388" s="46"/>
      <c r="R388" s="49"/>
      <c r="S388" s="49"/>
      <c r="T388" s="46"/>
      <c r="U388" s="46"/>
      <c r="V388" s="49"/>
      <c r="W388" s="49"/>
      <c r="X388" s="49"/>
      <c r="Y388" s="49"/>
      <c r="Z388" s="49"/>
      <c r="AA388" s="49"/>
      <c r="AB388" s="49"/>
      <c r="AC388" s="37"/>
      <c r="AD388" s="37"/>
      <c r="AE388" s="37"/>
      <c r="AF388" s="37"/>
      <c r="AG388" s="37"/>
    </row>
    <row r="389">
      <c r="A389" s="46"/>
      <c r="B389" s="46"/>
      <c r="C389" s="46"/>
      <c r="D389" s="49"/>
      <c r="E389" s="49"/>
      <c r="F389" s="49"/>
      <c r="G389" s="49"/>
      <c r="H389" s="49"/>
      <c r="I389" s="49"/>
      <c r="J389" s="49"/>
      <c r="K389" s="443"/>
      <c r="L389" s="46"/>
      <c r="M389" s="46"/>
      <c r="N389" s="46"/>
      <c r="O389" s="46"/>
      <c r="P389" s="231"/>
      <c r="Q389" s="46"/>
      <c r="R389" s="49"/>
      <c r="S389" s="49"/>
      <c r="T389" s="46"/>
      <c r="U389" s="46"/>
      <c r="V389" s="49"/>
      <c r="W389" s="49"/>
      <c r="X389" s="49"/>
      <c r="Y389" s="49"/>
      <c r="Z389" s="49"/>
      <c r="AA389" s="49"/>
      <c r="AB389" s="49"/>
      <c r="AC389" s="37"/>
      <c r="AD389" s="37"/>
      <c r="AE389" s="37"/>
      <c r="AF389" s="37"/>
      <c r="AG389" s="37"/>
    </row>
    <row r="390">
      <c r="A390" s="46"/>
      <c r="B390" s="46"/>
      <c r="C390" s="46"/>
      <c r="D390" s="49"/>
      <c r="E390" s="49"/>
      <c r="F390" s="49"/>
      <c r="G390" s="49"/>
      <c r="H390" s="49"/>
      <c r="I390" s="49"/>
      <c r="J390" s="49"/>
      <c r="K390" s="443"/>
      <c r="L390" s="46"/>
      <c r="M390" s="46"/>
      <c r="N390" s="46"/>
      <c r="O390" s="46"/>
      <c r="P390" s="231"/>
      <c r="Q390" s="46"/>
      <c r="R390" s="49"/>
      <c r="S390" s="49"/>
      <c r="T390" s="46"/>
      <c r="U390" s="46"/>
      <c r="V390" s="49"/>
      <c r="W390" s="49"/>
      <c r="X390" s="49"/>
      <c r="Y390" s="49"/>
      <c r="Z390" s="49"/>
      <c r="AA390" s="49"/>
      <c r="AB390" s="49"/>
      <c r="AC390" s="37"/>
      <c r="AD390" s="37"/>
      <c r="AE390" s="37"/>
      <c r="AF390" s="37"/>
      <c r="AG390" s="37"/>
    </row>
    <row r="391">
      <c r="A391" s="46"/>
      <c r="B391" s="46"/>
      <c r="C391" s="46"/>
      <c r="D391" s="49"/>
      <c r="E391" s="49"/>
      <c r="F391" s="49"/>
      <c r="G391" s="49"/>
      <c r="H391" s="49"/>
      <c r="I391" s="49"/>
      <c r="J391" s="49"/>
      <c r="K391" s="443"/>
      <c r="L391" s="46"/>
      <c r="M391" s="46"/>
      <c r="N391" s="46"/>
      <c r="O391" s="46"/>
      <c r="P391" s="231"/>
      <c r="Q391" s="46"/>
      <c r="R391" s="49"/>
      <c r="S391" s="49"/>
      <c r="T391" s="46"/>
      <c r="U391" s="46"/>
      <c r="V391" s="49"/>
      <c r="W391" s="49"/>
      <c r="X391" s="49"/>
      <c r="Y391" s="49"/>
      <c r="Z391" s="49"/>
      <c r="AA391" s="49"/>
      <c r="AB391" s="49"/>
      <c r="AC391" s="37"/>
      <c r="AD391" s="37"/>
      <c r="AE391" s="37"/>
      <c r="AF391" s="37"/>
      <c r="AG391" s="37"/>
    </row>
    <row r="392">
      <c r="A392" s="46"/>
      <c r="B392" s="46"/>
      <c r="C392" s="46"/>
      <c r="D392" s="49"/>
      <c r="E392" s="49"/>
      <c r="F392" s="49"/>
      <c r="G392" s="49"/>
      <c r="H392" s="49"/>
      <c r="I392" s="49"/>
      <c r="J392" s="49"/>
      <c r="K392" s="443"/>
      <c r="L392" s="46"/>
      <c r="M392" s="46"/>
      <c r="N392" s="46"/>
      <c r="O392" s="46"/>
      <c r="P392" s="231"/>
      <c r="Q392" s="46"/>
      <c r="R392" s="49"/>
      <c r="S392" s="49"/>
      <c r="T392" s="46"/>
      <c r="U392" s="46"/>
      <c r="V392" s="49"/>
      <c r="W392" s="49"/>
      <c r="X392" s="49"/>
      <c r="Y392" s="49"/>
      <c r="Z392" s="49"/>
      <c r="AA392" s="49"/>
      <c r="AB392" s="49"/>
      <c r="AC392" s="37"/>
      <c r="AD392" s="37"/>
      <c r="AE392" s="37"/>
      <c r="AF392" s="37"/>
      <c r="AG392" s="37"/>
    </row>
    <row r="393">
      <c r="A393" s="46"/>
      <c r="B393" s="46"/>
      <c r="C393" s="46"/>
      <c r="D393" s="49"/>
      <c r="E393" s="49"/>
      <c r="F393" s="49"/>
      <c r="G393" s="49"/>
      <c r="H393" s="49"/>
      <c r="I393" s="49"/>
      <c r="J393" s="49"/>
      <c r="K393" s="443"/>
      <c r="L393" s="46"/>
      <c r="M393" s="46"/>
      <c r="N393" s="46"/>
      <c r="O393" s="46"/>
      <c r="P393" s="231"/>
      <c r="Q393" s="46"/>
      <c r="R393" s="49"/>
      <c r="S393" s="49"/>
      <c r="T393" s="46"/>
      <c r="U393" s="46"/>
      <c r="V393" s="49"/>
      <c r="W393" s="49"/>
      <c r="X393" s="49"/>
      <c r="Y393" s="49"/>
      <c r="Z393" s="49"/>
      <c r="AA393" s="49"/>
      <c r="AB393" s="49"/>
      <c r="AC393" s="37"/>
      <c r="AD393" s="37"/>
      <c r="AE393" s="37"/>
      <c r="AF393" s="37"/>
      <c r="AG393" s="37"/>
    </row>
    <row r="394">
      <c r="A394" s="46"/>
      <c r="B394" s="46"/>
      <c r="C394" s="46"/>
      <c r="D394" s="49"/>
      <c r="E394" s="49"/>
      <c r="F394" s="49"/>
      <c r="G394" s="49"/>
      <c r="H394" s="49"/>
      <c r="I394" s="49"/>
      <c r="J394" s="49"/>
      <c r="K394" s="443"/>
      <c r="L394" s="46"/>
      <c r="M394" s="46"/>
      <c r="N394" s="46"/>
      <c r="O394" s="46"/>
      <c r="P394" s="231"/>
      <c r="Q394" s="46"/>
      <c r="R394" s="49"/>
      <c r="S394" s="49"/>
      <c r="T394" s="46"/>
      <c r="U394" s="46"/>
      <c r="V394" s="49"/>
      <c r="W394" s="49"/>
      <c r="X394" s="49"/>
      <c r="Y394" s="49"/>
      <c r="Z394" s="49"/>
      <c r="AA394" s="49"/>
      <c r="AB394" s="49"/>
      <c r="AC394" s="37"/>
      <c r="AD394" s="37"/>
      <c r="AE394" s="37"/>
      <c r="AF394" s="37"/>
      <c r="AG394" s="37"/>
    </row>
    <row r="395">
      <c r="A395" s="46"/>
      <c r="B395" s="46"/>
      <c r="C395" s="46"/>
      <c r="D395" s="49"/>
      <c r="E395" s="49"/>
      <c r="F395" s="49"/>
      <c r="G395" s="49"/>
      <c r="H395" s="49"/>
      <c r="I395" s="49"/>
      <c r="J395" s="49"/>
      <c r="K395" s="443"/>
      <c r="L395" s="46"/>
      <c r="M395" s="46"/>
      <c r="N395" s="46"/>
      <c r="O395" s="46"/>
      <c r="P395" s="231"/>
      <c r="Q395" s="46"/>
      <c r="R395" s="49"/>
      <c r="S395" s="49"/>
      <c r="T395" s="46"/>
      <c r="U395" s="46"/>
      <c r="V395" s="49"/>
      <c r="W395" s="49"/>
      <c r="X395" s="49"/>
      <c r="Y395" s="49"/>
      <c r="Z395" s="49"/>
      <c r="AA395" s="49"/>
      <c r="AB395" s="49"/>
      <c r="AC395" s="37"/>
      <c r="AD395" s="37"/>
      <c r="AE395" s="37"/>
      <c r="AF395" s="37"/>
      <c r="AG395" s="37"/>
    </row>
    <row r="396">
      <c r="A396" s="46"/>
      <c r="B396" s="46"/>
      <c r="C396" s="46"/>
      <c r="D396" s="49"/>
      <c r="E396" s="49"/>
      <c r="F396" s="49"/>
      <c r="G396" s="49"/>
      <c r="H396" s="49"/>
      <c r="I396" s="49"/>
      <c r="J396" s="49"/>
      <c r="K396" s="443"/>
      <c r="L396" s="46"/>
      <c r="M396" s="46"/>
      <c r="N396" s="46"/>
      <c r="O396" s="46"/>
      <c r="P396" s="231"/>
      <c r="Q396" s="46"/>
      <c r="R396" s="49"/>
      <c r="S396" s="49"/>
      <c r="T396" s="46"/>
      <c r="U396" s="46"/>
      <c r="V396" s="49"/>
      <c r="W396" s="49"/>
      <c r="X396" s="49"/>
      <c r="Y396" s="49"/>
      <c r="Z396" s="49"/>
      <c r="AA396" s="49"/>
      <c r="AB396" s="49"/>
      <c r="AC396" s="37"/>
      <c r="AD396" s="37"/>
      <c r="AE396" s="37"/>
      <c r="AF396" s="37"/>
      <c r="AG396" s="37"/>
    </row>
    <row r="397">
      <c r="A397" s="46"/>
      <c r="B397" s="46"/>
      <c r="C397" s="46"/>
      <c r="D397" s="49"/>
      <c r="E397" s="49"/>
      <c r="F397" s="49"/>
      <c r="G397" s="49"/>
      <c r="H397" s="49"/>
      <c r="I397" s="49"/>
      <c r="J397" s="49"/>
      <c r="K397" s="443"/>
      <c r="L397" s="46"/>
      <c r="M397" s="46"/>
      <c r="N397" s="46"/>
      <c r="O397" s="46"/>
      <c r="P397" s="231"/>
      <c r="Q397" s="46"/>
      <c r="R397" s="49"/>
      <c r="S397" s="49"/>
      <c r="T397" s="46"/>
      <c r="U397" s="46"/>
      <c r="V397" s="49"/>
      <c r="W397" s="49"/>
      <c r="X397" s="49"/>
      <c r="Y397" s="49"/>
      <c r="Z397" s="49"/>
      <c r="AA397" s="49"/>
      <c r="AB397" s="49"/>
      <c r="AC397" s="37"/>
      <c r="AD397" s="37"/>
      <c r="AE397" s="37"/>
      <c r="AF397" s="37"/>
      <c r="AG397" s="37"/>
    </row>
    <row r="398">
      <c r="A398" s="46"/>
      <c r="B398" s="46"/>
      <c r="C398" s="46"/>
      <c r="D398" s="49"/>
      <c r="E398" s="49"/>
      <c r="F398" s="49"/>
      <c r="G398" s="49"/>
      <c r="H398" s="49"/>
      <c r="I398" s="49"/>
      <c r="J398" s="49"/>
      <c r="K398" s="443"/>
      <c r="L398" s="46"/>
      <c r="M398" s="46"/>
      <c r="N398" s="46"/>
      <c r="O398" s="46"/>
      <c r="P398" s="231"/>
      <c r="Q398" s="46"/>
      <c r="R398" s="49"/>
      <c r="S398" s="49"/>
      <c r="T398" s="46"/>
      <c r="U398" s="46"/>
      <c r="V398" s="49"/>
      <c r="W398" s="49"/>
      <c r="X398" s="49"/>
      <c r="Y398" s="49"/>
      <c r="Z398" s="49"/>
      <c r="AA398" s="49"/>
      <c r="AB398" s="49"/>
      <c r="AC398" s="37"/>
      <c r="AD398" s="37"/>
      <c r="AE398" s="37"/>
      <c r="AF398" s="37"/>
      <c r="AG398" s="37"/>
    </row>
    <row r="399">
      <c r="A399" s="46"/>
      <c r="B399" s="46"/>
      <c r="C399" s="46"/>
      <c r="D399" s="49"/>
      <c r="E399" s="49"/>
      <c r="F399" s="49"/>
      <c r="G399" s="49"/>
      <c r="H399" s="49"/>
      <c r="I399" s="49"/>
      <c r="J399" s="49"/>
      <c r="K399" s="443"/>
      <c r="L399" s="46"/>
      <c r="M399" s="46"/>
      <c r="N399" s="46"/>
      <c r="O399" s="46"/>
      <c r="P399" s="231"/>
      <c r="Q399" s="46"/>
      <c r="R399" s="49"/>
      <c r="S399" s="49"/>
      <c r="T399" s="46"/>
      <c r="U399" s="46"/>
      <c r="V399" s="49"/>
      <c r="W399" s="49"/>
      <c r="X399" s="49"/>
      <c r="Y399" s="49"/>
      <c r="Z399" s="49"/>
      <c r="AA399" s="49"/>
      <c r="AB399" s="49"/>
      <c r="AC399" s="37"/>
      <c r="AD399" s="37"/>
      <c r="AE399" s="37"/>
      <c r="AF399" s="37"/>
      <c r="AG399" s="37"/>
    </row>
    <row r="400">
      <c r="A400" s="46"/>
      <c r="B400" s="46"/>
      <c r="C400" s="46"/>
      <c r="D400" s="49"/>
      <c r="E400" s="49"/>
      <c r="F400" s="49"/>
      <c r="G400" s="49"/>
      <c r="H400" s="49"/>
      <c r="I400" s="49"/>
      <c r="J400" s="49"/>
      <c r="K400" s="443"/>
      <c r="L400" s="46"/>
      <c r="M400" s="46"/>
      <c r="N400" s="46"/>
      <c r="O400" s="46"/>
      <c r="P400" s="231"/>
      <c r="Q400" s="46"/>
      <c r="R400" s="49"/>
      <c r="S400" s="49"/>
      <c r="T400" s="46"/>
      <c r="U400" s="46"/>
      <c r="V400" s="49"/>
      <c r="W400" s="49"/>
      <c r="X400" s="49"/>
      <c r="Y400" s="49"/>
      <c r="Z400" s="49"/>
      <c r="AA400" s="49"/>
      <c r="AB400" s="49"/>
      <c r="AC400" s="37"/>
      <c r="AD400" s="37"/>
      <c r="AE400" s="37"/>
      <c r="AF400" s="37"/>
      <c r="AG400" s="37"/>
    </row>
    <row r="401">
      <c r="A401" s="46"/>
      <c r="B401" s="46"/>
      <c r="C401" s="46"/>
      <c r="D401" s="49"/>
      <c r="E401" s="49"/>
      <c r="F401" s="49"/>
      <c r="G401" s="49"/>
      <c r="H401" s="49"/>
      <c r="I401" s="49"/>
      <c r="J401" s="49"/>
      <c r="K401" s="443"/>
      <c r="L401" s="46"/>
      <c r="M401" s="46"/>
      <c r="N401" s="46"/>
      <c r="O401" s="46"/>
      <c r="P401" s="231"/>
      <c r="Q401" s="46"/>
      <c r="R401" s="49"/>
      <c r="S401" s="49"/>
      <c r="T401" s="46"/>
      <c r="U401" s="46"/>
      <c r="V401" s="49"/>
      <c r="W401" s="49"/>
      <c r="X401" s="49"/>
      <c r="Y401" s="49"/>
      <c r="Z401" s="49"/>
      <c r="AA401" s="49"/>
      <c r="AB401" s="49"/>
      <c r="AC401" s="37"/>
      <c r="AD401" s="37"/>
      <c r="AE401" s="37"/>
      <c r="AF401" s="37"/>
      <c r="AG401" s="37"/>
    </row>
    <row r="402">
      <c r="A402" s="46"/>
      <c r="B402" s="46"/>
      <c r="C402" s="46"/>
      <c r="D402" s="49"/>
      <c r="E402" s="49"/>
      <c r="F402" s="49"/>
      <c r="G402" s="49"/>
      <c r="H402" s="49"/>
      <c r="I402" s="49"/>
      <c r="J402" s="49"/>
      <c r="K402" s="443"/>
      <c r="L402" s="46"/>
      <c r="M402" s="46"/>
      <c r="N402" s="46"/>
      <c r="O402" s="46"/>
      <c r="P402" s="231"/>
      <c r="Q402" s="46"/>
      <c r="R402" s="49"/>
      <c r="S402" s="49"/>
      <c r="T402" s="46"/>
      <c r="U402" s="46"/>
      <c r="V402" s="49"/>
      <c r="W402" s="49"/>
      <c r="X402" s="49"/>
      <c r="Y402" s="49"/>
      <c r="Z402" s="49"/>
      <c r="AA402" s="49"/>
      <c r="AB402" s="49"/>
      <c r="AC402" s="37"/>
      <c r="AD402" s="37"/>
      <c r="AE402" s="37"/>
      <c r="AF402" s="37"/>
      <c r="AG402" s="37"/>
    </row>
    <row r="403">
      <c r="A403" s="46"/>
      <c r="B403" s="46"/>
      <c r="C403" s="46"/>
      <c r="D403" s="49"/>
      <c r="E403" s="49"/>
      <c r="F403" s="49"/>
      <c r="G403" s="49"/>
      <c r="H403" s="49"/>
      <c r="I403" s="49"/>
      <c r="J403" s="49"/>
      <c r="K403" s="443"/>
      <c r="L403" s="46"/>
      <c r="M403" s="46"/>
      <c r="N403" s="46"/>
      <c r="O403" s="46"/>
      <c r="P403" s="231"/>
      <c r="Q403" s="46"/>
      <c r="R403" s="49"/>
      <c r="S403" s="49"/>
      <c r="T403" s="46"/>
      <c r="U403" s="46"/>
      <c r="V403" s="49"/>
      <c r="W403" s="49"/>
      <c r="X403" s="49"/>
      <c r="Y403" s="49"/>
      <c r="Z403" s="49"/>
      <c r="AA403" s="49"/>
      <c r="AB403" s="49"/>
      <c r="AC403" s="37"/>
      <c r="AD403" s="37"/>
      <c r="AE403" s="37"/>
      <c r="AF403" s="37"/>
      <c r="AG403" s="37"/>
    </row>
    <row r="404">
      <c r="A404" s="46"/>
      <c r="B404" s="46"/>
      <c r="C404" s="46"/>
      <c r="D404" s="49"/>
      <c r="E404" s="49"/>
      <c r="F404" s="49"/>
      <c r="G404" s="49"/>
      <c r="H404" s="49"/>
      <c r="I404" s="49"/>
      <c r="J404" s="49"/>
      <c r="K404" s="443"/>
      <c r="L404" s="46"/>
      <c r="M404" s="46"/>
      <c r="N404" s="46"/>
      <c r="O404" s="46"/>
      <c r="P404" s="231"/>
      <c r="Q404" s="46"/>
      <c r="R404" s="49"/>
      <c r="S404" s="49"/>
      <c r="T404" s="46"/>
      <c r="U404" s="46"/>
      <c r="V404" s="49"/>
      <c r="W404" s="49"/>
      <c r="X404" s="49"/>
      <c r="Y404" s="49"/>
      <c r="Z404" s="49"/>
      <c r="AA404" s="49"/>
      <c r="AB404" s="49"/>
      <c r="AC404" s="37"/>
      <c r="AD404" s="37"/>
      <c r="AE404" s="37"/>
      <c r="AF404" s="37"/>
      <c r="AG404" s="37"/>
    </row>
    <row r="405">
      <c r="A405" s="46"/>
      <c r="B405" s="46"/>
      <c r="C405" s="46"/>
      <c r="D405" s="49"/>
      <c r="E405" s="49"/>
      <c r="F405" s="49"/>
      <c r="G405" s="49"/>
      <c r="H405" s="49"/>
      <c r="I405" s="49"/>
      <c r="J405" s="49"/>
      <c r="K405" s="443"/>
      <c r="L405" s="46"/>
      <c r="M405" s="46"/>
      <c r="N405" s="46"/>
      <c r="O405" s="46"/>
      <c r="P405" s="231"/>
      <c r="Q405" s="46"/>
      <c r="R405" s="49"/>
      <c r="S405" s="49"/>
      <c r="T405" s="46"/>
      <c r="U405" s="46"/>
      <c r="V405" s="49"/>
      <c r="W405" s="49"/>
      <c r="X405" s="49"/>
      <c r="Y405" s="49"/>
      <c r="Z405" s="49"/>
      <c r="AA405" s="49"/>
      <c r="AB405" s="49"/>
      <c r="AC405" s="37"/>
      <c r="AD405" s="37"/>
      <c r="AE405" s="37"/>
      <c r="AF405" s="37"/>
      <c r="AG405" s="37"/>
    </row>
    <row r="406">
      <c r="A406" s="46"/>
      <c r="B406" s="46"/>
      <c r="C406" s="46"/>
      <c r="D406" s="49"/>
      <c r="E406" s="49"/>
      <c r="F406" s="49"/>
      <c r="G406" s="49"/>
      <c r="H406" s="49"/>
      <c r="I406" s="49"/>
      <c r="J406" s="49"/>
      <c r="K406" s="443"/>
      <c r="L406" s="46"/>
      <c r="M406" s="46"/>
      <c r="N406" s="46"/>
      <c r="O406" s="46"/>
      <c r="P406" s="231"/>
      <c r="Q406" s="46"/>
      <c r="R406" s="49"/>
      <c r="S406" s="49"/>
      <c r="T406" s="46"/>
      <c r="U406" s="46"/>
      <c r="V406" s="49"/>
      <c r="W406" s="49"/>
      <c r="X406" s="49"/>
      <c r="Y406" s="49"/>
      <c r="Z406" s="49"/>
      <c r="AA406" s="49"/>
      <c r="AB406" s="49"/>
      <c r="AC406" s="37"/>
      <c r="AD406" s="37"/>
      <c r="AE406" s="37"/>
      <c r="AF406" s="37"/>
      <c r="AG406" s="37"/>
    </row>
    <row r="407">
      <c r="A407" s="46"/>
      <c r="B407" s="46"/>
      <c r="C407" s="46"/>
      <c r="D407" s="49"/>
      <c r="E407" s="49"/>
      <c r="F407" s="49"/>
      <c r="G407" s="49"/>
      <c r="H407" s="49"/>
      <c r="I407" s="49"/>
      <c r="J407" s="49"/>
      <c r="K407" s="443"/>
      <c r="L407" s="46"/>
      <c r="M407" s="46"/>
      <c r="N407" s="46"/>
      <c r="O407" s="46"/>
      <c r="P407" s="231"/>
      <c r="Q407" s="46"/>
      <c r="R407" s="49"/>
      <c r="S407" s="49"/>
      <c r="T407" s="46"/>
      <c r="U407" s="46"/>
      <c r="V407" s="49"/>
      <c r="W407" s="49"/>
      <c r="X407" s="49"/>
      <c r="Y407" s="49"/>
      <c r="Z407" s="49"/>
      <c r="AA407" s="49"/>
      <c r="AB407" s="49"/>
      <c r="AC407" s="37"/>
      <c r="AD407" s="37"/>
      <c r="AE407" s="37"/>
      <c r="AF407" s="37"/>
      <c r="AG407" s="37"/>
    </row>
    <row r="408">
      <c r="A408" s="46"/>
      <c r="B408" s="46"/>
      <c r="C408" s="46"/>
      <c r="D408" s="49"/>
      <c r="E408" s="49"/>
      <c r="F408" s="49"/>
      <c r="G408" s="49"/>
      <c r="H408" s="49"/>
      <c r="I408" s="49"/>
      <c r="J408" s="49"/>
      <c r="K408" s="443"/>
      <c r="L408" s="46"/>
      <c r="M408" s="46"/>
      <c r="N408" s="46"/>
      <c r="O408" s="46"/>
      <c r="P408" s="231"/>
      <c r="Q408" s="46"/>
      <c r="R408" s="49"/>
      <c r="S408" s="49"/>
      <c r="T408" s="46"/>
      <c r="U408" s="46"/>
      <c r="V408" s="49"/>
      <c r="W408" s="49"/>
      <c r="X408" s="49"/>
      <c r="Y408" s="49"/>
      <c r="Z408" s="49"/>
      <c r="AA408" s="49"/>
      <c r="AB408" s="49"/>
      <c r="AC408" s="37"/>
      <c r="AD408" s="37"/>
      <c r="AE408" s="37"/>
      <c r="AF408" s="37"/>
      <c r="AG408" s="37"/>
    </row>
    <row r="409">
      <c r="A409" s="46"/>
      <c r="B409" s="46"/>
      <c r="C409" s="46"/>
      <c r="D409" s="49"/>
      <c r="E409" s="49"/>
      <c r="F409" s="49"/>
      <c r="G409" s="49"/>
      <c r="H409" s="49"/>
      <c r="I409" s="49"/>
      <c r="J409" s="49"/>
      <c r="K409" s="443"/>
      <c r="L409" s="46"/>
      <c r="M409" s="46"/>
      <c r="N409" s="46"/>
      <c r="O409" s="46"/>
      <c r="P409" s="231"/>
      <c r="Q409" s="46"/>
      <c r="R409" s="49"/>
      <c r="S409" s="49"/>
      <c r="T409" s="46"/>
      <c r="U409" s="46"/>
      <c r="V409" s="49"/>
      <c r="W409" s="49"/>
      <c r="X409" s="49"/>
      <c r="Y409" s="49"/>
      <c r="Z409" s="49"/>
      <c r="AA409" s="49"/>
      <c r="AB409" s="49"/>
      <c r="AC409" s="37"/>
      <c r="AD409" s="37"/>
      <c r="AE409" s="37"/>
      <c r="AF409" s="37"/>
      <c r="AG409" s="37"/>
    </row>
    <row r="410">
      <c r="A410" s="46"/>
      <c r="B410" s="46"/>
      <c r="C410" s="46"/>
      <c r="D410" s="49"/>
      <c r="E410" s="49"/>
      <c r="F410" s="49"/>
      <c r="G410" s="49"/>
      <c r="H410" s="49"/>
      <c r="I410" s="49"/>
      <c r="J410" s="49"/>
      <c r="K410" s="443"/>
      <c r="L410" s="46"/>
      <c r="M410" s="46"/>
      <c r="N410" s="46"/>
      <c r="O410" s="46"/>
      <c r="P410" s="231"/>
      <c r="Q410" s="46"/>
      <c r="R410" s="49"/>
      <c r="S410" s="49"/>
      <c r="T410" s="46"/>
      <c r="U410" s="46"/>
      <c r="V410" s="49"/>
      <c r="W410" s="49"/>
      <c r="X410" s="49"/>
      <c r="Y410" s="49"/>
      <c r="Z410" s="49"/>
      <c r="AA410" s="49"/>
      <c r="AB410" s="49"/>
      <c r="AC410" s="37"/>
      <c r="AD410" s="37"/>
      <c r="AE410" s="37"/>
      <c r="AF410" s="37"/>
      <c r="AG410" s="37"/>
    </row>
    <row r="411">
      <c r="A411" s="46"/>
      <c r="B411" s="46"/>
      <c r="C411" s="46"/>
      <c r="D411" s="49"/>
      <c r="E411" s="49"/>
      <c r="F411" s="49"/>
      <c r="G411" s="49"/>
      <c r="H411" s="49"/>
      <c r="I411" s="49"/>
      <c r="J411" s="49"/>
      <c r="K411" s="443"/>
      <c r="L411" s="46"/>
      <c r="M411" s="46"/>
      <c r="N411" s="46"/>
      <c r="O411" s="46"/>
      <c r="P411" s="231"/>
      <c r="Q411" s="46"/>
      <c r="R411" s="49"/>
      <c r="S411" s="49"/>
      <c r="T411" s="46"/>
      <c r="U411" s="46"/>
      <c r="V411" s="49"/>
      <c r="W411" s="49"/>
      <c r="X411" s="49"/>
      <c r="Y411" s="49"/>
      <c r="Z411" s="49"/>
      <c r="AA411" s="49"/>
      <c r="AB411" s="49"/>
      <c r="AC411" s="37"/>
      <c r="AD411" s="37"/>
      <c r="AE411" s="37"/>
      <c r="AF411" s="37"/>
      <c r="AG411" s="37"/>
    </row>
    <row r="412">
      <c r="A412" s="46"/>
      <c r="B412" s="46"/>
      <c r="C412" s="46"/>
      <c r="D412" s="49"/>
      <c r="E412" s="49"/>
      <c r="F412" s="49"/>
      <c r="G412" s="49"/>
      <c r="H412" s="49"/>
      <c r="I412" s="49"/>
      <c r="J412" s="49"/>
      <c r="K412" s="443"/>
      <c r="L412" s="46"/>
      <c r="M412" s="46"/>
      <c r="N412" s="46"/>
      <c r="O412" s="46"/>
      <c r="P412" s="231"/>
      <c r="Q412" s="46"/>
      <c r="R412" s="49"/>
      <c r="S412" s="49"/>
      <c r="T412" s="46"/>
      <c r="U412" s="46"/>
      <c r="V412" s="49"/>
      <c r="W412" s="49"/>
      <c r="X412" s="49"/>
      <c r="Y412" s="49"/>
      <c r="Z412" s="49"/>
      <c r="AA412" s="49"/>
      <c r="AB412" s="49"/>
      <c r="AC412" s="37"/>
      <c r="AD412" s="37"/>
      <c r="AE412" s="37"/>
      <c r="AF412" s="37"/>
      <c r="AG412" s="37"/>
    </row>
    <row r="413">
      <c r="A413" s="46"/>
      <c r="B413" s="46"/>
      <c r="C413" s="46"/>
      <c r="D413" s="49"/>
      <c r="E413" s="49"/>
      <c r="F413" s="49"/>
      <c r="G413" s="49"/>
      <c r="H413" s="49"/>
      <c r="I413" s="49"/>
      <c r="J413" s="49"/>
      <c r="K413" s="443"/>
      <c r="L413" s="46"/>
      <c r="M413" s="46"/>
      <c r="N413" s="46"/>
      <c r="O413" s="46"/>
      <c r="P413" s="231"/>
      <c r="Q413" s="46"/>
      <c r="R413" s="49"/>
      <c r="S413" s="49"/>
      <c r="T413" s="46"/>
      <c r="U413" s="46"/>
      <c r="V413" s="49"/>
      <c r="W413" s="49"/>
      <c r="X413" s="49"/>
      <c r="Y413" s="49"/>
      <c r="Z413" s="49"/>
      <c r="AA413" s="49"/>
      <c r="AB413" s="49"/>
      <c r="AC413" s="37"/>
      <c r="AD413" s="37"/>
      <c r="AE413" s="37"/>
      <c r="AF413" s="37"/>
      <c r="AG413" s="37"/>
    </row>
    <row r="414">
      <c r="A414" s="46"/>
      <c r="B414" s="46"/>
      <c r="C414" s="46"/>
      <c r="D414" s="49"/>
      <c r="E414" s="49"/>
      <c r="F414" s="49"/>
      <c r="G414" s="49"/>
      <c r="H414" s="49"/>
      <c r="I414" s="49"/>
      <c r="J414" s="49"/>
      <c r="K414" s="443"/>
      <c r="L414" s="46"/>
      <c r="M414" s="46"/>
      <c r="N414" s="46"/>
      <c r="O414" s="46"/>
      <c r="P414" s="231"/>
      <c r="Q414" s="46"/>
      <c r="R414" s="49"/>
      <c r="S414" s="49"/>
      <c r="T414" s="46"/>
      <c r="U414" s="46"/>
      <c r="V414" s="49"/>
      <c r="W414" s="49"/>
      <c r="X414" s="49"/>
      <c r="Y414" s="49"/>
      <c r="Z414" s="49"/>
      <c r="AA414" s="49"/>
      <c r="AB414" s="49"/>
      <c r="AC414" s="37"/>
      <c r="AD414" s="37"/>
      <c r="AE414" s="37"/>
      <c r="AF414" s="37"/>
      <c r="AG414" s="37"/>
    </row>
    <row r="415">
      <c r="A415" s="46"/>
      <c r="B415" s="46"/>
      <c r="C415" s="46"/>
      <c r="D415" s="49"/>
      <c r="E415" s="49"/>
      <c r="F415" s="49"/>
      <c r="G415" s="49"/>
      <c r="H415" s="49"/>
      <c r="I415" s="49"/>
      <c r="J415" s="49"/>
      <c r="K415" s="443"/>
      <c r="L415" s="46"/>
      <c r="M415" s="46"/>
      <c r="N415" s="46"/>
      <c r="O415" s="46"/>
      <c r="P415" s="231"/>
      <c r="Q415" s="46"/>
      <c r="R415" s="49"/>
      <c r="S415" s="49"/>
      <c r="T415" s="46"/>
      <c r="U415" s="46"/>
      <c r="V415" s="49"/>
      <c r="W415" s="49"/>
      <c r="X415" s="49"/>
      <c r="Y415" s="49"/>
      <c r="Z415" s="49"/>
      <c r="AA415" s="49"/>
      <c r="AB415" s="49"/>
      <c r="AC415" s="37"/>
      <c r="AD415" s="37"/>
      <c r="AE415" s="37"/>
      <c r="AF415" s="37"/>
      <c r="AG415" s="37"/>
    </row>
    <row r="416">
      <c r="A416" s="46"/>
      <c r="B416" s="46"/>
      <c r="C416" s="46"/>
      <c r="D416" s="49"/>
      <c r="E416" s="49"/>
      <c r="F416" s="49"/>
      <c r="G416" s="49"/>
      <c r="H416" s="49"/>
      <c r="I416" s="49"/>
      <c r="J416" s="49"/>
      <c r="K416" s="443"/>
      <c r="L416" s="46"/>
      <c r="M416" s="46"/>
      <c r="N416" s="46"/>
      <c r="O416" s="46"/>
      <c r="P416" s="231"/>
      <c r="Q416" s="46"/>
      <c r="R416" s="49"/>
      <c r="S416" s="49"/>
      <c r="T416" s="46"/>
      <c r="U416" s="46"/>
      <c r="V416" s="49"/>
      <c r="W416" s="49"/>
      <c r="X416" s="49"/>
      <c r="Y416" s="49"/>
      <c r="Z416" s="49"/>
      <c r="AA416" s="49"/>
      <c r="AB416" s="49"/>
      <c r="AC416" s="37"/>
      <c r="AD416" s="37"/>
      <c r="AE416" s="37"/>
      <c r="AF416" s="37"/>
      <c r="AG416" s="37"/>
    </row>
    <row r="417">
      <c r="A417" s="46"/>
      <c r="B417" s="46"/>
      <c r="C417" s="46"/>
      <c r="D417" s="49"/>
      <c r="E417" s="49"/>
      <c r="F417" s="49"/>
      <c r="G417" s="49"/>
      <c r="H417" s="49"/>
      <c r="I417" s="49"/>
      <c r="J417" s="49"/>
      <c r="K417" s="443"/>
      <c r="L417" s="46"/>
      <c r="M417" s="46"/>
      <c r="N417" s="46"/>
      <c r="O417" s="46"/>
      <c r="P417" s="231"/>
      <c r="Q417" s="46"/>
      <c r="R417" s="49"/>
      <c r="S417" s="49"/>
      <c r="T417" s="46"/>
      <c r="U417" s="46"/>
      <c r="V417" s="49"/>
      <c r="W417" s="49"/>
      <c r="X417" s="49"/>
      <c r="Y417" s="49"/>
      <c r="Z417" s="49"/>
      <c r="AA417" s="49"/>
      <c r="AB417" s="49"/>
      <c r="AC417" s="37"/>
      <c r="AD417" s="37"/>
      <c r="AE417" s="37"/>
      <c r="AF417" s="37"/>
      <c r="AG417" s="37"/>
    </row>
    <row r="418">
      <c r="A418" s="46"/>
      <c r="B418" s="46"/>
      <c r="C418" s="46"/>
      <c r="D418" s="49"/>
      <c r="E418" s="49"/>
      <c r="F418" s="49"/>
      <c r="G418" s="49"/>
      <c r="H418" s="49"/>
      <c r="I418" s="49"/>
      <c r="J418" s="49"/>
      <c r="K418" s="443"/>
      <c r="L418" s="46"/>
      <c r="M418" s="46"/>
      <c r="N418" s="46"/>
      <c r="O418" s="46"/>
      <c r="P418" s="231"/>
      <c r="Q418" s="46"/>
      <c r="R418" s="49"/>
      <c r="S418" s="49"/>
      <c r="T418" s="46"/>
      <c r="U418" s="46"/>
      <c r="V418" s="49"/>
      <c r="W418" s="49"/>
      <c r="X418" s="49"/>
      <c r="Y418" s="49"/>
      <c r="Z418" s="49"/>
      <c r="AA418" s="49"/>
      <c r="AB418" s="49"/>
      <c r="AC418" s="37"/>
      <c r="AD418" s="37"/>
      <c r="AE418" s="37"/>
      <c r="AF418" s="37"/>
      <c r="AG418" s="37"/>
    </row>
    <row r="419">
      <c r="A419" s="46"/>
      <c r="B419" s="46"/>
      <c r="C419" s="46"/>
      <c r="D419" s="49"/>
      <c r="E419" s="49"/>
      <c r="F419" s="49"/>
      <c r="G419" s="49"/>
      <c r="H419" s="49"/>
      <c r="I419" s="49"/>
      <c r="J419" s="49"/>
      <c r="K419" s="443"/>
      <c r="L419" s="46"/>
      <c r="M419" s="46"/>
      <c r="N419" s="46"/>
      <c r="O419" s="46"/>
      <c r="P419" s="231"/>
      <c r="Q419" s="46"/>
      <c r="R419" s="49"/>
      <c r="S419" s="49"/>
      <c r="T419" s="46"/>
      <c r="U419" s="46"/>
      <c r="V419" s="49"/>
      <c r="W419" s="49"/>
      <c r="X419" s="49"/>
      <c r="Y419" s="49"/>
      <c r="Z419" s="49"/>
      <c r="AA419" s="49"/>
      <c r="AB419" s="49"/>
      <c r="AC419" s="37"/>
      <c r="AD419" s="37"/>
      <c r="AE419" s="37"/>
      <c r="AF419" s="37"/>
      <c r="AG419" s="37"/>
    </row>
    <row r="420">
      <c r="A420" s="46"/>
      <c r="B420" s="46"/>
      <c r="C420" s="46"/>
      <c r="D420" s="49"/>
      <c r="E420" s="49"/>
      <c r="F420" s="49"/>
      <c r="G420" s="49"/>
      <c r="H420" s="49"/>
      <c r="I420" s="49"/>
      <c r="J420" s="49"/>
      <c r="K420" s="443"/>
      <c r="L420" s="46"/>
      <c r="M420" s="46"/>
      <c r="N420" s="46"/>
      <c r="O420" s="46"/>
      <c r="P420" s="231"/>
      <c r="Q420" s="46"/>
      <c r="R420" s="49"/>
      <c r="S420" s="49"/>
      <c r="T420" s="46"/>
      <c r="U420" s="46"/>
      <c r="V420" s="49"/>
      <c r="W420" s="49"/>
      <c r="X420" s="49"/>
      <c r="Y420" s="49"/>
      <c r="Z420" s="49"/>
      <c r="AA420" s="49"/>
      <c r="AB420" s="49"/>
      <c r="AC420" s="37"/>
      <c r="AD420" s="37"/>
      <c r="AE420" s="37"/>
      <c r="AF420" s="37"/>
      <c r="AG420" s="37"/>
    </row>
    <row r="421">
      <c r="A421" s="46"/>
      <c r="B421" s="46"/>
      <c r="C421" s="46"/>
      <c r="D421" s="49"/>
      <c r="E421" s="49"/>
      <c r="F421" s="49"/>
      <c r="G421" s="49"/>
      <c r="H421" s="49"/>
      <c r="I421" s="49"/>
      <c r="J421" s="49"/>
      <c r="K421" s="443"/>
      <c r="L421" s="46"/>
      <c r="M421" s="46"/>
      <c r="N421" s="46"/>
      <c r="O421" s="46"/>
      <c r="P421" s="231"/>
      <c r="Q421" s="46"/>
      <c r="R421" s="49"/>
      <c r="S421" s="49"/>
      <c r="T421" s="46"/>
      <c r="U421" s="46"/>
      <c r="V421" s="49"/>
      <c r="W421" s="49"/>
      <c r="X421" s="49"/>
      <c r="Y421" s="49"/>
      <c r="Z421" s="49"/>
      <c r="AA421" s="49"/>
      <c r="AB421" s="49"/>
      <c r="AC421" s="37"/>
      <c r="AD421" s="37"/>
      <c r="AE421" s="37"/>
      <c r="AF421" s="37"/>
      <c r="AG421" s="37"/>
    </row>
    <row r="422">
      <c r="A422" s="46"/>
      <c r="B422" s="46"/>
      <c r="C422" s="46"/>
      <c r="D422" s="49"/>
      <c r="E422" s="49"/>
      <c r="F422" s="49"/>
      <c r="G422" s="49"/>
      <c r="H422" s="49"/>
      <c r="I422" s="49"/>
      <c r="J422" s="49"/>
      <c r="K422" s="443"/>
      <c r="L422" s="46"/>
      <c r="M422" s="46"/>
      <c r="N422" s="46"/>
      <c r="O422" s="46"/>
      <c r="P422" s="231"/>
      <c r="Q422" s="46"/>
      <c r="R422" s="49"/>
      <c r="S422" s="49"/>
      <c r="T422" s="46"/>
      <c r="U422" s="46"/>
      <c r="V422" s="49"/>
      <c r="W422" s="49"/>
      <c r="X422" s="49"/>
      <c r="Y422" s="49"/>
      <c r="Z422" s="49"/>
      <c r="AA422" s="49"/>
      <c r="AB422" s="49"/>
      <c r="AC422" s="37"/>
      <c r="AD422" s="37"/>
      <c r="AE422" s="37"/>
      <c r="AF422" s="37"/>
      <c r="AG422" s="37"/>
    </row>
    <row r="423">
      <c r="A423" s="46"/>
      <c r="B423" s="46"/>
      <c r="C423" s="46"/>
      <c r="D423" s="49"/>
      <c r="E423" s="49"/>
      <c r="F423" s="49"/>
      <c r="G423" s="49"/>
      <c r="H423" s="49"/>
      <c r="I423" s="49"/>
      <c r="J423" s="49"/>
      <c r="K423" s="443"/>
      <c r="L423" s="46"/>
      <c r="M423" s="46"/>
      <c r="N423" s="46"/>
      <c r="O423" s="46"/>
      <c r="P423" s="231"/>
      <c r="Q423" s="46"/>
      <c r="R423" s="49"/>
      <c r="S423" s="49"/>
      <c r="T423" s="46"/>
      <c r="U423" s="46"/>
      <c r="V423" s="49"/>
      <c r="W423" s="49"/>
      <c r="X423" s="49"/>
      <c r="Y423" s="49"/>
      <c r="Z423" s="49"/>
      <c r="AA423" s="49"/>
      <c r="AB423" s="49"/>
      <c r="AC423" s="37"/>
      <c r="AD423" s="37"/>
      <c r="AE423" s="37"/>
      <c r="AF423" s="37"/>
      <c r="AG423" s="37"/>
    </row>
    <row r="424">
      <c r="A424" s="46"/>
      <c r="B424" s="46"/>
      <c r="C424" s="46"/>
      <c r="D424" s="49"/>
      <c r="E424" s="49"/>
      <c r="F424" s="49"/>
      <c r="G424" s="49"/>
      <c r="H424" s="49"/>
      <c r="I424" s="49"/>
      <c r="J424" s="49"/>
      <c r="K424" s="443"/>
      <c r="L424" s="46"/>
      <c r="M424" s="46"/>
      <c r="N424" s="46"/>
      <c r="O424" s="46"/>
      <c r="P424" s="231"/>
      <c r="Q424" s="46"/>
      <c r="R424" s="49"/>
      <c r="S424" s="49"/>
      <c r="T424" s="46"/>
      <c r="U424" s="46"/>
      <c r="V424" s="49"/>
      <c r="W424" s="49"/>
      <c r="X424" s="49"/>
      <c r="Y424" s="49"/>
      <c r="Z424" s="49"/>
      <c r="AA424" s="49"/>
      <c r="AB424" s="49"/>
      <c r="AC424" s="37"/>
      <c r="AD424" s="37"/>
      <c r="AE424" s="37"/>
      <c r="AF424" s="37"/>
      <c r="AG424" s="37"/>
    </row>
    <row r="425">
      <c r="A425" s="46"/>
      <c r="B425" s="46"/>
      <c r="C425" s="46"/>
      <c r="D425" s="49"/>
      <c r="E425" s="49"/>
      <c r="F425" s="49"/>
      <c r="G425" s="49"/>
      <c r="H425" s="49"/>
      <c r="I425" s="49"/>
      <c r="J425" s="49"/>
      <c r="K425" s="443"/>
      <c r="L425" s="46"/>
      <c r="M425" s="46"/>
      <c r="N425" s="46"/>
      <c r="O425" s="46"/>
      <c r="P425" s="231"/>
      <c r="Q425" s="46"/>
      <c r="R425" s="49"/>
      <c r="S425" s="49"/>
      <c r="T425" s="46"/>
      <c r="U425" s="46"/>
      <c r="V425" s="49"/>
      <c r="W425" s="49"/>
      <c r="X425" s="49"/>
      <c r="Y425" s="49"/>
      <c r="Z425" s="49"/>
      <c r="AA425" s="49"/>
      <c r="AB425" s="49"/>
      <c r="AC425" s="37"/>
      <c r="AD425" s="37"/>
      <c r="AE425" s="37"/>
      <c r="AF425" s="37"/>
      <c r="AG425" s="37"/>
    </row>
    <row r="426">
      <c r="A426" s="46"/>
      <c r="B426" s="46"/>
      <c r="C426" s="46"/>
      <c r="D426" s="49"/>
      <c r="E426" s="49"/>
      <c r="F426" s="49"/>
      <c r="G426" s="49"/>
      <c r="H426" s="49"/>
      <c r="I426" s="49"/>
      <c r="J426" s="49"/>
      <c r="K426" s="443"/>
      <c r="L426" s="46"/>
      <c r="M426" s="46"/>
      <c r="N426" s="46"/>
      <c r="O426" s="46"/>
      <c r="P426" s="231"/>
      <c r="Q426" s="46"/>
      <c r="R426" s="49"/>
      <c r="S426" s="49"/>
      <c r="T426" s="46"/>
      <c r="U426" s="46"/>
      <c r="V426" s="49"/>
      <c r="W426" s="49"/>
      <c r="X426" s="49"/>
      <c r="Y426" s="49"/>
      <c r="Z426" s="49"/>
      <c r="AA426" s="49"/>
      <c r="AB426" s="49"/>
      <c r="AC426" s="37"/>
      <c r="AD426" s="37"/>
      <c r="AE426" s="37"/>
      <c r="AF426" s="37"/>
      <c r="AG426" s="37"/>
    </row>
    <row r="427">
      <c r="A427" s="46"/>
      <c r="B427" s="46"/>
      <c r="C427" s="46"/>
      <c r="D427" s="49"/>
      <c r="E427" s="49"/>
      <c r="F427" s="49"/>
      <c r="G427" s="49"/>
      <c r="H427" s="49"/>
      <c r="I427" s="49"/>
      <c r="J427" s="49"/>
      <c r="K427" s="443"/>
      <c r="L427" s="46"/>
      <c r="M427" s="46"/>
      <c r="N427" s="46"/>
      <c r="O427" s="46"/>
      <c r="P427" s="231"/>
      <c r="Q427" s="46"/>
      <c r="R427" s="49"/>
      <c r="S427" s="49"/>
      <c r="T427" s="46"/>
      <c r="U427" s="46"/>
      <c r="V427" s="49"/>
      <c r="W427" s="49"/>
      <c r="X427" s="49"/>
      <c r="Y427" s="49"/>
      <c r="Z427" s="49"/>
      <c r="AA427" s="49"/>
      <c r="AB427" s="49"/>
      <c r="AC427" s="37"/>
      <c r="AD427" s="37"/>
      <c r="AE427" s="37"/>
      <c r="AF427" s="37"/>
      <c r="AG427" s="37"/>
    </row>
    <row r="428">
      <c r="A428" s="46"/>
      <c r="B428" s="46"/>
      <c r="C428" s="46"/>
      <c r="D428" s="49"/>
      <c r="E428" s="49"/>
      <c r="F428" s="49"/>
      <c r="G428" s="49"/>
      <c r="H428" s="49"/>
      <c r="I428" s="49"/>
      <c r="J428" s="49"/>
      <c r="K428" s="443"/>
      <c r="L428" s="46"/>
      <c r="M428" s="46"/>
      <c r="N428" s="46"/>
      <c r="O428" s="46"/>
      <c r="P428" s="231"/>
      <c r="Q428" s="46"/>
      <c r="R428" s="49"/>
      <c r="S428" s="49"/>
      <c r="T428" s="46"/>
      <c r="U428" s="46"/>
      <c r="V428" s="49"/>
      <c r="W428" s="49"/>
      <c r="X428" s="49"/>
      <c r="Y428" s="49"/>
      <c r="Z428" s="49"/>
      <c r="AA428" s="49"/>
      <c r="AB428" s="49"/>
      <c r="AC428" s="37"/>
      <c r="AD428" s="37"/>
      <c r="AE428" s="37"/>
      <c r="AF428" s="37"/>
      <c r="AG428" s="37"/>
    </row>
    <row r="429">
      <c r="A429" s="46"/>
      <c r="B429" s="46"/>
      <c r="C429" s="46"/>
      <c r="D429" s="49"/>
      <c r="E429" s="49"/>
      <c r="F429" s="49"/>
      <c r="G429" s="49"/>
      <c r="H429" s="49"/>
      <c r="I429" s="49"/>
      <c r="J429" s="49"/>
      <c r="K429" s="443"/>
      <c r="L429" s="46"/>
      <c r="M429" s="46"/>
      <c r="N429" s="46"/>
      <c r="O429" s="46"/>
      <c r="P429" s="231"/>
      <c r="Q429" s="46"/>
      <c r="R429" s="49"/>
      <c r="S429" s="49"/>
      <c r="T429" s="46"/>
      <c r="U429" s="46"/>
      <c r="V429" s="49"/>
      <c r="W429" s="49"/>
      <c r="X429" s="49"/>
      <c r="Y429" s="49"/>
      <c r="Z429" s="49"/>
      <c r="AA429" s="49"/>
      <c r="AB429" s="49"/>
      <c r="AC429" s="37"/>
      <c r="AD429" s="37"/>
      <c r="AE429" s="37"/>
      <c r="AF429" s="37"/>
      <c r="AG429" s="37"/>
    </row>
    <row r="430">
      <c r="A430" s="46"/>
      <c r="B430" s="46"/>
      <c r="C430" s="46"/>
      <c r="D430" s="49"/>
      <c r="E430" s="49"/>
      <c r="F430" s="49"/>
      <c r="G430" s="49"/>
      <c r="H430" s="49"/>
      <c r="I430" s="49"/>
      <c r="J430" s="49"/>
      <c r="K430" s="443"/>
      <c r="L430" s="46"/>
      <c r="M430" s="46"/>
      <c r="N430" s="46"/>
      <c r="O430" s="46"/>
      <c r="P430" s="231"/>
      <c r="Q430" s="46"/>
      <c r="R430" s="49"/>
      <c r="S430" s="49"/>
      <c r="T430" s="46"/>
      <c r="U430" s="46"/>
      <c r="V430" s="49"/>
      <c r="W430" s="49"/>
      <c r="X430" s="49"/>
      <c r="Y430" s="49"/>
      <c r="Z430" s="49"/>
      <c r="AA430" s="49"/>
      <c r="AB430" s="49"/>
      <c r="AC430" s="37"/>
      <c r="AD430" s="37"/>
      <c r="AE430" s="37"/>
      <c r="AF430" s="37"/>
      <c r="AG430" s="37"/>
    </row>
    <row r="431">
      <c r="A431" s="46"/>
      <c r="B431" s="46"/>
      <c r="C431" s="46"/>
      <c r="D431" s="49"/>
      <c r="E431" s="49"/>
      <c r="F431" s="49"/>
      <c r="G431" s="49"/>
      <c r="H431" s="49"/>
      <c r="I431" s="49"/>
      <c r="J431" s="49"/>
      <c r="K431" s="443"/>
      <c r="L431" s="46"/>
      <c r="M431" s="46"/>
      <c r="N431" s="46"/>
      <c r="O431" s="46"/>
      <c r="P431" s="231"/>
      <c r="Q431" s="46"/>
      <c r="R431" s="49"/>
      <c r="S431" s="49"/>
      <c r="T431" s="46"/>
      <c r="U431" s="46"/>
      <c r="V431" s="49"/>
      <c r="W431" s="49"/>
      <c r="X431" s="49"/>
      <c r="Y431" s="49"/>
      <c r="Z431" s="49"/>
      <c r="AA431" s="49"/>
      <c r="AB431" s="49"/>
      <c r="AC431" s="37"/>
      <c r="AD431" s="37"/>
      <c r="AE431" s="37"/>
      <c r="AF431" s="37"/>
      <c r="AG431" s="37"/>
    </row>
    <row r="432">
      <c r="A432" s="46"/>
      <c r="B432" s="46"/>
      <c r="C432" s="46"/>
      <c r="D432" s="49"/>
      <c r="E432" s="49"/>
      <c r="F432" s="49"/>
      <c r="G432" s="49"/>
      <c r="H432" s="49"/>
      <c r="I432" s="49"/>
      <c r="J432" s="49"/>
      <c r="K432" s="443"/>
      <c r="L432" s="46"/>
      <c r="M432" s="46"/>
      <c r="N432" s="46"/>
      <c r="O432" s="46"/>
      <c r="P432" s="231"/>
      <c r="Q432" s="46"/>
      <c r="R432" s="49"/>
      <c r="S432" s="49"/>
      <c r="T432" s="46"/>
      <c r="U432" s="46"/>
      <c r="V432" s="49"/>
      <c r="W432" s="49"/>
      <c r="X432" s="49"/>
      <c r="Y432" s="49"/>
      <c r="Z432" s="49"/>
      <c r="AA432" s="49"/>
      <c r="AB432" s="49"/>
      <c r="AC432" s="37"/>
      <c r="AD432" s="37"/>
      <c r="AE432" s="37"/>
      <c r="AF432" s="37"/>
      <c r="AG432" s="37"/>
    </row>
    <row r="433">
      <c r="A433" s="46"/>
      <c r="B433" s="46"/>
      <c r="C433" s="46"/>
      <c r="D433" s="49"/>
      <c r="E433" s="49"/>
      <c r="F433" s="49"/>
      <c r="G433" s="49"/>
      <c r="H433" s="49"/>
      <c r="I433" s="49"/>
      <c r="J433" s="49"/>
      <c r="K433" s="443"/>
      <c r="L433" s="46"/>
      <c r="M433" s="46"/>
      <c r="N433" s="46"/>
      <c r="O433" s="46"/>
      <c r="P433" s="231"/>
      <c r="Q433" s="46"/>
      <c r="R433" s="49"/>
      <c r="S433" s="49"/>
      <c r="T433" s="46"/>
      <c r="U433" s="46"/>
      <c r="V433" s="49"/>
      <c r="W433" s="49"/>
      <c r="X433" s="49"/>
      <c r="Y433" s="49"/>
      <c r="Z433" s="49"/>
      <c r="AA433" s="49"/>
      <c r="AB433" s="49"/>
      <c r="AC433" s="37"/>
      <c r="AD433" s="37"/>
      <c r="AE433" s="37"/>
      <c r="AF433" s="37"/>
      <c r="AG433" s="37"/>
    </row>
    <row r="434">
      <c r="A434" s="46"/>
      <c r="B434" s="46"/>
      <c r="C434" s="46"/>
      <c r="D434" s="49"/>
      <c r="E434" s="49"/>
      <c r="F434" s="49"/>
      <c r="G434" s="49"/>
      <c r="H434" s="49"/>
      <c r="I434" s="49"/>
      <c r="J434" s="49"/>
      <c r="K434" s="443"/>
      <c r="L434" s="46"/>
      <c r="M434" s="46"/>
      <c r="N434" s="46"/>
      <c r="O434" s="46"/>
      <c r="P434" s="231"/>
      <c r="Q434" s="46"/>
      <c r="R434" s="49"/>
      <c r="S434" s="49"/>
      <c r="T434" s="46"/>
      <c r="U434" s="46"/>
      <c r="V434" s="49"/>
      <c r="W434" s="49"/>
      <c r="X434" s="49"/>
      <c r="Y434" s="49"/>
      <c r="Z434" s="49"/>
      <c r="AA434" s="49"/>
      <c r="AB434" s="49"/>
      <c r="AC434" s="37"/>
      <c r="AD434" s="37"/>
      <c r="AE434" s="37"/>
      <c r="AF434" s="37"/>
      <c r="AG434" s="37"/>
    </row>
    <row r="435">
      <c r="A435" s="46"/>
      <c r="B435" s="46"/>
      <c r="C435" s="46"/>
      <c r="D435" s="49"/>
      <c r="E435" s="49"/>
      <c r="F435" s="49"/>
      <c r="G435" s="49"/>
      <c r="H435" s="49"/>
      <c r="I435" s="49"/>
      <c r="J435" s="49"/>
      <c r="K435" s="443"/>
      <c r="L435" s="46"/>
      <c r="M435" s="46"/>
      <c r="N435" s="46"/>
      <c r="O435" s="46"/>
      <c r="P435" s="231"/>
      <c r="Q435" s="46"/>
      <c r="R435" s="49"/>
      <c r="S435" s="49"/>
      <c r="T435" s="46"/>
      <c r="U435" s="46"/>
      <c r="V435" s="49"/>
      <c r="W435" s="49"/>
      <c r="X435" s="49"/>
      <c r="Y435" s="49"/>
      <c r="Z435" s="49"/>
      <c r="AA435" s="49"/>
      <c r="AB435" s="49"/>
      <c r="AC435" s="37"/>
      <c r="AD435" s="37"/>
      <c r="AE435" s="37"/>
      <c r="AF435" s="37"/>
      <c r="AG435" s="37"/>
    </row>
    <row r="436">
      <c r="A436" s="46"/>
      <c r="B436" s="46"/>
      <c r="C436" s="46"/>
      <c r="D436" s="49"/>
      <c r="E436" s="49"/>
      <c r="F436" s="49"/>
      <c r="G436" s="49"/>
      <c r="H436" s="49"/>
      <c r="I436" s="49"/>
      <c r="J436" s="49"/>
      <c r="K436" s="443"/>
      <c r="L436" s="46"/>
      <c r="M436" s="46"/>
      <c r="N436" s="46"/>
      <c r="O436" s="46"/>
      <c r="P436" s="231"/>
      <c r="Q436" s="46"/>
      <c r="R436" s="49"/>
      <c r="S436" s="49"/>
      <c r="T436" s="46"/>
      <c r="U436" s="46"/>
      <c r="V436" s="49"/>
      <c r="W436" s="49"/>
      <c r="X436" s="49"/>
      <c r="Y436" s="49"/>
      <c r="Z436" s="49"/>
      <c r="AA436" s="49"/>
      <c r="AB436" s="49"/>
      <c r="AC436" s="37"/>
      <c r="AD436" s="37"/>
      <c r="AE436" s="37"/>
      <c r="AF436" s="37"/>
      <c r="AG436" s="37"/>
    </row>
    <row r="437">
      <c r="A437" s="46"/>
      <c r="B437" s="46"/>
      <c r="C437" s="46"/>
      <c r="D437" s="49"/>
      <c r="E437" s="49"/>
      <c r="F437" s="49"/>
      <c r="G437" s="49"/>
      <c r="H437" s="49"/>
      <c r="I437" s="49"/>
      <c r="J437" s="49"/>
      <c r="K437" s="443"/>
      <c r="L437" s="46"/>
      <c r="M437" s="46"/>
      <c r="N437" s="46"/>
      <c r="O437" s="46"/>
      <c r="P437" s="231"/>
      <c r="Q437" s="46"/>
      <c r="R437" s="49"/>
      <c r="S437" s="49"/>
      <c r="T437" s="46"/>
      <c r="U437" s="46"/>
      <c r="V437" s="49"/>
      <c r="W437" s="49"/>
      <c r="X437" s="49"/>
      <c r="Y437" s="49"/>
      <c r="Z437" s="49"/>
      <c r="AA437" s="49"/>
      <c r="AB437" s="49"/>
      <c r="AC437" s="37"/>
      <c r="AD437" s="37"/>
      <c r="AE437" s="37"/>
      <c r="AF437" s="37"/>
      <c r="AG437" s="37"/>
    </row>
    <row r="438">
      <c r="A438" s="46"/>
      <c r="B438" s="46"/>
      <c r="C438" s="46"/>
      <c r="D438" s="49"/>
      <c r="E438" s="49"/>
      <c r="F438" s="49"/>
      <c r="G438" s="49"/>
      <c r="H438" s="49"/>
      <c r="I438" s="49"/>
      <c r="J438" s="49"/>
      <c r="K438" s="443"/>
      <c r="L438" s="46"/>
      <c r="M438" s="46"/>
      <c r="N438" s="46"/>
      <c r="O438" s="46"/>
      <c r="P438" s="231"/>
      <c r="Q438" s="46"/>
      <c r="R438" s="49"/>
      <c r="S438" s="49"/>
      <c r="T438" s="46"/>
      <c r="U438" s="46"/>
      <c r="V438" s="49"/>
      <c r="W438" s="49"/>
      <c r="X438" s="49"/>
      <c r="Y438" s="49"/>
      <c r="Z438" s="49"/>
      <c r="AA438" s="49"/>
      <c r="AB438" s="49"/>
      <c r="AC438" s="37"/>
      <c r="AD438" s="37"/>
      <c r="AE438" s="37"/>
      <c r="AF438" s="37"/>
      <c r="AG438" s="37"/>
    </row>
    <row r="439">
      <c r="A439" s="46"/>
      <c r="B439" s="46"/>
      <c r="C439" s="46"/>
      <c r="D439" s="49"/>
      <c r="E439" s="49"/>
      <c r="F439" s="49"/>
      <c r="G439" s="49"/>
      <c r="H439" s="49"/>
      <c r="I439" s="49"/>
      <c r="J439" s="49"/>
      <c r="K439" s="443"/>
      <c r="L439" s="46"/>
      <c r="M439" s="46"/>
      <c r="N439" s="46"/>
      <c r="O439" s="46"/>
      <c r="P439" s="231"/>
      <c r="Q439" s="46"/>
      <c r="R439" s="49"/>
      <c r="S439" s="49"/>
      <c r="T439" s="46"/>
      <c r="U439" s="46"/>
      <c r="V439" s="49"/>
      <c r="W439" s="49"/>
      <c r="X439" s="49"/>
      <c r="Y439" s="49"/>
      <c r="Z439" s="49"/>
      <c r="AA439" s="49"/>
      <c r="AB439" s="49"/>
      <c r="AC439" s="37"/>
      <c r="AD439" s="37"/>
      <c r="AE439" s="37"/>
      <c r="AF439" s="37"/>
      <c r="AG439" s="37"/>
    </row>
    <row r="440">
      <c r="A440" s="46"/>
      <c r="B440" s="46"/>
      <c r="C440" s="46"/>
      <c r="D440" s="49"/>
      <c r="E440" s="49"/>
      <c r="F440" s="49"/>
      <c r="G440" s="49"/>
      <c r="H440" s="49"/>
      <c r="I440" s="49"/>
      <c r="J440" s="49"/>
      <c r="K440" s="443"/>
      <c r="L440" s="46"/>
      <c r="M440" s="46"/>
      <c r="N440" s="46"/>
      <c r="O440" s="46"/>
      <c r="P440" s="231"/>
      <c r="Q440" s="46"/>
      <c r="R440" s="49"/>
      <c r="S440" s="49"/>
      <c r="T440" s="46"/>
      <c r="U440" s="46"/>
      <c r="V440" s="49"/>
      <c r="W440" s="49"/>
      <c r="X440" s="49"/>
      <c r="Y440" s="49"/>
      <c r="Z440" s="49"/>
      <c r="AA440" s="49"/>
      <c r="AB440" s="49"/>
      <c r="AC440" s="37"/>
      <c r="AD440" s="37"/>
      <c r="AE440" s="37"/>
      <c r="AF440" s="37"/>
      <c r="AG440" s="37"/>
    </row>
    <row r="441">
      <c r="A441" s="46"/>
      <c r="B441" s="46"/>
      <c r="C441" s="46"/>
      <c r="D441" s="49"/>
      <c r="E441" s="49"/>
      <c r="F441" s="49"/>
      <c r="G441" s="49"/>
      <c r="H441" s="49"/>
      <c r="I441" s="49"/>
      <c r="J441" s="49"/>
      <c r="K441" s="443"/>
      <c r="L441" s="46"/>
      <c r="M441" s="46"/>
      <c r="N441" s="46"/>
      <c r="O441" s="46"/>
      <c r="P441" s="231"/>
      <c r="Q441" s="46"/>
      <c r="R441" s="49"/>
      <c r="S441" s="49"/>
      <c r="T441" s="46"/>
      <c r="U441" s="46"/>
      <c r="V441" s="49"/>
      <c r="W441" s="49"/>
      <c r="X441" s="49"/>
      <c r="Y441" s="49"/>
      <c r="Z441" s="49"/>
      <c r="AA441" s="49"/>
      <c r="AB441" s="49"/>
      <c r="AC441" s="37"/>
      <c r="AD441" s="37"/>
      <c r="AE441" s="37"/>
      <c r="AF441" s="37"/>
      <c r="AG441" s="37"/>
    </row>
    <row r="442">
      <c r="A442" s="46"/>
      <c r="B442" s="46"/>
      <c r="C442" s="46"/>
      <c r="D442" s="49"/>
      <c r="E442" s="49"/>
      <c r="F442" s="49"/>
      <c r="G442" s="49"/>
      <c r="H442" s="49"/>
      <c r="I442" s="49"/>
      <c r="J442" s="49"/>
      <c r="K442" s="443"/>
      <c r="L442" s="46"/>
      <c r="M442" s="46"/>
      <c r="N442" s="46"/>
      <c r="O442" s="46"/>
      <c r="P442" s="231"/>
      <c r="Q442" s="46"/>
      <c r="R442" s="49"/>
      <c r="S442" s="49"/>
      <c r="T442" s="46"/>
      <c r="U442" s="46"/>
      <c r="V442" s="49"/>
      <c r="W442" s="49"/>
      <c r="X442" s="49"/>
      <c r="Y442" s="49"/>
      <c r="Z442" s="49"/>
      <c r="AA442" s="49"/>
      <c r="AB442" s="49"/>
      <c r="AC442" s="37"/>
      <c r="AD442" s="37"/>
      <c r="AE442" s="37"/>
      <c r="AF442" s="37"/>
      <c r="AG442" s="37"/>
    </row>
    <row r="443">
      <c r="A443" s="46"/>
      <c r="B443" s="46"/>
      <c r="C443" s="46"/>
      <c r="D443" s="49"/>
      <c r="E443" s="49"/>
      <c r="F443" s="49"/>
      <c r="G443" s="49"/>
      <c r="H443" s="49"/>
      <c r="I443" s="49"/>
      <c r="J443" s="49"/>
      <c r="K443" s="443"/>
      <c r="L443" s="46"/>
      <c r="M443" s="46"/>
      <c r="N443" s="46"/>
      <c r="O443" s="46"/>
      <c r="P443" s="231"/>
      <c r="Q443" s="46"/>
      <c r="R443" s="49"/>
      <c r="S443" s="49"/>
      <c r="T443" s="46"/>
      <c r="U443" s="46"/>
      <c r="V443" s="49"/>
      <c r="W443" s="49"/>
      <c r="X443" s="49"/>
      <c r="Y443" s="49"/>
      <c r="Z443" s="49"/>
      <c r="AA443" s="49"/>
      <c r="AB443" s="49"/>
      <c r="AC443" s="37"/>
      <c r="AD443" s="37"/>
      <c r="AE443" s="37"/>
      <c r="AF443" s="37"/>
      <c r="AG443" s="37"/>
    </row>
    <row r="444">
      <c r="A444" s="46"/>
      <c r="B444" s="46"/>
      <c r="C444" s="46"/>
      <c r="D444" s="49"/>
      <c r="E444" s="49"/>
      <c r="F444" s="49"/>
      <c r="G444" s="49"/>
      <c r="H444" s="49"/>
      <c r="I444" s="49"/>
      <c r="J444" s="49"/>
      <c r="K444" s="443"/>
      <c r="L444" s="46"/>
      <c r="M444" s="46"/>
      <c r="N444" s="46"/>
      <c r="O444" s="46"/>
      <c r="P444" s="231"/>
      <c r="Q444" s="46"/>
      <c r="R444" s="49"/>
      <c r="S444" s="49"/>
      <c r="T444" s="46"/>
      <c r="U444" s="46"/>
      <c r="V444" s="49"/>
      <c r="W444" s="49"/>
      <c r="X444" s="49"/>
      <c r="Y444" s="49"/>
      <c r="Z444" s="49"/>
      <c r="AA444" s="49"/>
      <c r="AB444" s="49"/>
      <c r="AC444" s="37"/>
      <c r="AD444" s="37"/>
      <c r="AE444" s="37"/>
      <c r="AF444" s="37"/>
      <c r="AG444" s="37"/>
    </row>
    <row r="445">
      <c r="A445" s="46"/>
      <c r="B445" s="46"/>
      <c r="C445" s="46"/>
      <c r="D445" s="49"/>
      <c r="E445" s="49"/>
      <c r="F445" s="49"/>
      <c r="G445" s="49"/>
      <c r="H445" s="49"/>
      <c r="I445" s="49"/>
      <c r="J445" s="49"/>
      <c r="K445" s="443"/>
      <c r="L445" s="46"/>
      <c r="M445" s="46"/>
      <c r="N445" s="46"/>
      <c r="O445" s="46"/>
      <c r="P445" s="231"/>
      <c r="Q445" s="46"/>
      <c r="R445" s="49"/>
      <c r="S445" s="49"/>
      <c r="T445" s="46"/>
      <c r="U445" s="46"/>
      <c r="V445" s="49"/>
      <c r="W445" s="49"/>
      <c r="X445" s="49"/>
      <c r="Y445" s="49"/>
      <c r="Z445" s="49"/>
      <c r="AA445" s="49"/>
      <c r="AB445" s="49"/>
      <c r="AC445" s="37"/>
      <c r="AD445" s="37"/>
      <c r="AE445" s="37"/>
      <c r="AF445" s="37"/>
      <c r="AG445" s="37"/>
    </row>
    <row r="446">
      <c r="A446" s="46"/>
      <c r="B446" s="46"/>
      <c r="C446" s="46"/>
      <c r="D446" s="49"/>
      <c r="E446" s="49"/>
      <c r="F446" s="49"/>
      <c r="G446" s="49"/>
      <c r="H446" s="49"/>
      <c r="I446" s="49"/>
      <c r="J446" s="49"/>
      <c r="K446" s="443"/>
      <c r="L446" s="46"/>
      <c r="M446" s="46"/>
      <c r="N446" s="46"/>
      <c r="O446" s="46"/>
      <c r="P446" s="231"/>
      <c r="Q446" s="46"/>
      <c r="R446" s="49"/>
      <c r="S446" s="49"/>
      <c r="T446" s="46"/>
      <c r="U446" s="46"/>
      <c r="V446" s="49"/>
      <c r="W446" s="49"/>
      <c r="X446" s="49"/>
      <c r="Y446" s="49"/>
      <c r="Z446" s="49"/>
      <c r="AA446" s="49"/>
      <c r="AB446" s="49"/>
      <c r="AC446" s="37"/>
      <c r="AD446" s="37"/>
      <c r="AE446" s="37"/>
      <c r="AF446" s="37"/>
      <c r="AG446" s="37"/>
    </row>
    <row r="447">
      <c r="A447" s="46"/>
      <c r="B447" s="46"/>
      <c r="C447" s="46"/>
      <c r="D447" s="49"/>
      <c r="E447" s="49"/>
      <c r="F447" s="49"/>
      <c r="G447" s="49"/>
      <c r="H447" s="49"/>
      <c r="I447" s="49"/>
      <c r="J447" s="49"/>
      <c r="K447" s="443"/>
      <c r="L447" s="46"/>
      <c r="M447" s="46"/>
      <c r="N447" s="46"/>
      <c r="O447" s="46"/>
      <c r="P447" s="231"/>
      <c r="Q447" s="46"/>
      <c r="R447" s="49"/>
      <c r="S447" s="49"/>
      <c r="T447" s="46"/>
      <c r="U447" s="46"/>
      <c r="V447" s="49"/>
      <c r="W447" s="49"/>
      <c r="X447" s="49"/>
      <c r="Y447" s="49"/>
      <c r="Z447" s="49"/>
      <c r="AA447" s="49"/>
      <c r="AB447" s="49"/>
      <c r="AC447" s="37"/>
      <c r="AD447" s="37"/>
      <c r="AE447" s="37"/>
      <c r="AF447" s="37"/>
      <c r="AG447" s="37"/>
    </row>
    <row r="448">
      <c r="A448" s="46"/>
      <c r="B448" s="46"/>
      <c r="C448" s="46"/>
      <c r="D448" s="49"/>
      <c r="E448" s="49"/>
      <c r="F448" s="49"/>
      <c r="G448" s="49"/>
      <c r="H448" s="49"/>
      <c r="I448" s="49"/>
      <c r="J448" s="49"/>
      <c r="K448" s="443"/>
      <c r="L448" s="46"/>
      <c r="M448" s="46"/>
      <c r="N448" s="46"/>
      <c r="O448" s="46"/>
      <c r="P448" s="231"/>
      <c r="Q448" s="46"/>
      <c r="R448" s="49"/>
      <c r="S448" s="49"/>
      <c r="T448" s="46"/>
      <c r="U448" s="46"/>
      <c r="V448" s="49"/>
      <c r="W448" s="49"/>
      <c r="X448" s="49"/>
      <c r="Y448" s="49"/>
      <c r="Z448" s="49"/>
      <c r="AA448" s="49"/>
      <c r="AB448" s="49"/>
      <c r="AC448" s="37"/>
      <c r="AD448" s="37"/>
      <c r="AE448" s="37"/>
      <c r="AF448" s="37"/>
      <c r="AG448" s="37"/>
    </row>
    <row r="449">
      <c r="A449" s="46"/>
      <c r="B449" s="46"/>
      <c r="C449" s="46"/>
      <c r="D449" s="49"/>
      <c r="E449" s="49"/>
      <c r="F449" s="49"/>
      <c r="G449" s="49"/>
      <c r="H449" s="49"/>
      <c r="I449" s="49"/>
      <c r="J449" s="49"/>
      <c r="K449" s="443"/>
      <c r="L449" s="46"/>
      <c r="M449" s="46"/>
      <c r="N449" s="46"/>
      <c r="O449" s="46"/>
      <c r="P449" s="231"/>
      <c r="Q449" s="46"/>
      <c r="R449" s="49"/>
      <c r="S449" s="49"/>
      <c r="T449" s="46"/>
      <c r="U449" s="46"/>
      <c r="V449" s="49"/>
      <c r="W449" s="49"/>
      <c r="X449" s="49"/>
      <c r="Y449" s="49"/>
      <c r="Z449" s="49"/>
      <c r="AA449" s="49"/>
      <c r="AB449" s="49"/>
      <c r="AC449" s="37"/>
      <c r="AD449" s="37"/>
      <c r="AE449" s="37"/>
      <c r="AF449" s="37"/>
      <c r="AG449" s="37"/>
    </row>
    <row r="450">
      <c r="A450" s="46"/>
      <c r="B450" s="46"/>
      <c r="C450" s="46"/>
      <c r="D450" s="49"/>
      <c r="E450" s="49"/>
      <c r="F450" s="49"/>
      <c r="G450" s="49"/>
      <c r="H450" s="49"/>
      <c r="I450" s="49"/>
      <c r="J450" s="49"/>
      <c r="K450" s="443"/>
      <c r="L450" s="46"/>
      <c r="M450" s="46"/>
      <c r="N450" s="46"/>
      <c r="O450" s="46"/>
      <c r="P450" s="231"/>
      <c r="Q450" s="46"/>
      <c r="R450" s="49"/>
      <c r="S450" s="49"/>
      <c r="T450" s="46"/>
      <c r="U450" s="46"/>
      <c r="V450" s="49"/>
      <c r="W450" s="49"/>
      <c r="X450" s="49"/>
      <c r="Y450" s="49"/>
      <c r="Z450" s="49"/>
      <c r="AA450" s="49"/>
      <c r="AB450" s="49"/>
      <c r="AC450" s="37"/>
      <c r="AD450" s="37"/>
      <c r="AE450" s="37"/>
      <c r="AF450" s="37"/>
      <c r="AG450" s="37"/>
    </row>
    <row r="451">
      <c r="A451" s="46"/>
      <c r="B451" s="46"/>
      <c r="C451" s="46"/>
      <c r="D451" s="49"/>
      <c r="E451" s="49"/>
      <c r="F451" s="49"/>
      <c r="G451" s="49"/>
      <c r="H451" s="49"/>
      <c r="I451" s="49"/>
      <c r="J451" s="49"/>
      <c r="K451" s="443"/>
      <c r="L451" s="46"/>
      <c r="M451" s="46"/>
      <c r="N451" s="46"/>
      <c r="O451" s="46"/>
      <c r="P451" s="231"/>
      <c r="Q451" s="46"/>
      <c r="R451" s="49"/>
      <c r="S451" s="49"/>
      <c r="T451" s="46"/>
      <c r="U451" s="46"/>
      <c r="V451" s="49"/>
      <c r="W451" s="49"/>
      <c r="X451" s="49"/>
      <c r="Y451" s="49"/>
      <c r="Z451" s="49"/>
      <c r="AA451" s="49"/>
      <c r="AB451" s="49"/>
      <c r="AC451" s="37"/>
      <c r="AD451" s="37"/>
      <c r="AE451" s="37"/>
      <c r="AF451" s="37"/>
      <c r="AG451" s="37"/>
    </row>
    <row r="452">
      <c r="A452" s="46"/>
      <c r="B452" s="46"/>
      <c r="C452" s="46"/>
      <c r="D452" s="49"/>
      <c r="E452" s="49"/>
      <c r="F452" s="49"/>
      <c r="G452" s="49"/>
      <c r="H452" s="49"/>
      <c r="I452" s="49"/>
      <c r="J452" s="49"/>
      <c r="K452" s="443"/>
      <c r="L452" s="46"/>
      <c r="M452" s="46"/>
      <c r="N452" s="46"/>
      <c r="O452" s="46"/>
      <c r="P452" s="231"/>
      <c r="Q452" s="46"/>
      <c r="R452" s="49"/>
      <c r="S452" s="49"/>
      <c r="T452" s="46"/>
      <c r="U452" s="46"/>
      <c r="V452" s="49"/>
      <c r="W452" s="49"/>
      <c r="X452" s="49"/>
      <c r="Y452" s="49"/>
      <c r="Z452" s="49"/>
      <c r="AA452" s="49"/>
      <c r="AB452" s="49"/>
      <c r="AC452" s="37"/>
      <c r="AD452" s="37"/>
      <c r="AE452" s="37"/>
      <c r="AF452" s="37"/>
      <c r="AG452" s="37"/>
    </row>
    <row r="453">
      <c r="A453" s="46"/>
      <c r="B453" s="46"/>
      <c r="C453" s="46"/>
      <c r="D453" s="49"/>
      <c r="E453" s="49"/>
      <c r="F453" s="49"/>
      <c r="G453" s="49"/>
      <c r="H453" s="49"/>
      <c r="I453" s="49"/>
      <c r="J453" s="49"/>
      <c r="K453" s="443"/>
      <c r="L453" s="46"/>
      <c r="M453" s="46"/>
      <c r="N453" s="46"/>
      <c r="O453" s="46"/>
      <c r="P453" s="231"/>
      <c r="Q453" s="46"/>
      <c r="R453" s="49"/>
      <c r="S453" s="49"/>
      <c r="T453" s="46"/>
      <c r="U453" s="46"/>
      <c r="V453" s="49"/>
      <c r="W453" s="49"/>
      <c r="X453" s="49"/>
      <c r="Y453" s="49"/>
      <c r="Z453" s="49"/>
      <c r="AA453" s="49"/>
      <c r="AB453" s="49"/>
      <c r="AC453" s="37"/>
      <c r="AD453" s="37"/>
      <c r="AE453" s="37"/>
      <c r="AF453" s="37"/>
      <c r="AG453" s="37"/>
    </row>
    <row r="454">
      <c r="A454" s="46"/>
      <c r="B454" s="46"/>
      <c r="C454" s="46"/>
      <c r="D454" s="49"/>
      <c r="E454" s="49"/>
      <c r="F454" s="49"/>
      <c r="G454" s="49"/>
      <c r="H454" s="49"/>
      <c r="I454" s="49"/>
      <c r="J454" s="49"/>
      <c r="K454" s="443"/>
      <c r="L454" s="46"/>
      <c r="M454" s="46"/>
      <c r="N454" s="46"/>
      <c r="O454" s="46"/>
      <c r="P454" s="231"/>
      <c r="Q454" s="46"/>
      <c r="R454" s="49"/>
      <c r="S454" s="49"/>
      <c r="T454" s="46"/>
      <c r="U454" s="46"/>
      <c r="V454" s="49"/>
      <c r="W454" s="49"/>
      <c r="X454" s="49"/>
      <c r="Y454" s="49"/>
      <c r="Z454" s="49"/>
      <c r="AA454" s="49"/>
      <c r="AB454" s="49"/>
      <c r="AC454" s="37"/>
      <c r="AD454" s="37"/>
      <c r="AE454" s="37"/>
      <c r="AF454" s="37"/>
      <c r="AG454" s="37"/>
    </row>
    <row r="455">
      <c r="A455" s="46"/>
      <c r="B455" s="46"/>
      <c r="C455" s="46"/>
      <c r="D455" s="49"/>
      <c r="E455" s="49"/>
      <c r="F455" s="49"/>
      <c r="G455" s="49"/>
      <c r="H455" s="49"/>
      <c r="I455" s="49"/>
      <c r="J455" s="49"/>
      <c r="K455" s="443"/>
      <c r="L455" s="46"/>
      <c r="M455" s="46"/>
      <c r="N455" s="46"/>
      <c r="O455" s="46"/>
      <c r="P455" s="231"/>
      <c r="Q455" s="46"/>
      <c r="R455" s="49"/>
      <c r="S455" s="49"/>
      <c r="T455" s="46"/>
      <c r="U455" s="46"/>
      <c r="V455" s="49"/>
      <c r="W455" s="49"/>
      <c r="X455" s="49"/>
      <c r="Y455" s="49"/>
      <c r="Z455" s="49"/>
      <c r="AA455" s="49"/>
      <c r="AB455" s="49"/>
      <c r="AC455" s="37"/>
      <c r="AD455" s="37"/>
      <c r="AE455" s="37"/>
      <c r="AF455" s="37"/>
      <c r="AG455" s="37"/>
    </row>
    <row r="456">
      <c r="A456" s="46"/>
      <c r="B456" s="46"/>
      <c r="C456" s="46"/>
      <c r="D456" s="49"/>
      <c r="E456" s="49"/>
      <c r="F456" s="49"/>
      <c r="G456" s="49"/>
      <c r="H456" s="49"/>
      <c r="I456" s="49"/>
      <c r="J456" s="49"/>
      <c r="K456" s="443"/>
      <c r="L456" s="46"/>
      <c r="M456" s="46"/>
      <c r="N456" s="46"/>
      <c r="O456" s="46"/>
      <c r="P456" s="231"/>
      <c r="Q456" s="46"/>
      <c r="R456" s="49"/>
      <c r="S456" s="49"/>
      <c r="T456" s="46"/>
      <c r="U456" s="46"/>
      <c r="V456" s="49"/>
      <c r="W456" s="49"/>
      <c r="X456" s="49"/>
      <c r="Y456" s="49"/>
      <c r="Z456" s="49"/>
      <c r="AA456" s="49"/>
      <c r="AB456" s="49"/>
      <c r="AC456" s="37"/>
      <c r="AD456" s="37"/>
      <c r="AE456" s="37"/>
      <c r="AF456" s="37"/>
      <c r="AG456" s="37"/>
    </row>
    <row r="457">
      <c r="A457" s="46"/>
      <c r="B457" s="46"/>
      <c r="C457" s="46"/>
      <c r="D457" s="49"/>
      <c r="E457" s="49"/>
      <c r="F457" s="49"/>
      <c r="G457" s="49"/>
      <c r="H457" s="49"/>
      <c r="I457" s="49"/>
      <c r="J457" s="49"/>
      <c r="K457" s="443"/>
      <c r="L457" s="46"/>
      <c r="M457" s="46"/>
      <c r="N457" s="46"/>
      <c r="O457" s="46"/>
      <c r="P457" s="231"/>
      <c r="Q457" s="46"/>
      <c r="R457" s="49"/>
      <c r="S457" s="49"/>
      <c r="T457" s="46"/>
      <c r="U457" s="46"/>
      <c r="V457" s="49"/>
      <c r="W457" s="49"/>
      <c r="X457" s="49"/>
      <c r="Y457" s="49"/>
      <c r="Z457" s="49"/>
      <c r="AA457" s="49"/>
      <c r="AB457" s="49"/>
      <c r="AC457" s="37"/>
      <c r="AD457" s="37"/>
      <c r="AE457" s="37"/>
      <c r="AF457" s="37"/>
      <c r="AG457" s="37"/>
    </row>
    <row r="458">
      <c r="A458" s="46"/>
      <c r="B458" s="46"/>
      <c r="C458" s="46"/>
      <c r="D458" s="49"/>
      <c r="E458" s="49"/>
      <c r="F458" s="49"/>
      <c r="G458" s="49"/>
      <c r="H458" s="49"/>
      <c r="I458" s="49"/>
      <c r="J458" s="49"/>
      <c r="K458" s="443"/>
      <c r="L458" s="46"/>
      <c r="M458" s="46"/>
      <c r="N458" s="46"/>
      <c r="O458" s="46"/>
      <c r="P458" s="231"/>
      <c r="Q458" s="46"/>
      <c r="R458" s="49"/>
      <c r="S458" s="49"/>
      <c r="T458" s="46"/>
      <c r="U458" s="46"/>
      <c r="V458" s="49"/>
      <c r="W458" s="49"/>
      <c r="X458" s="49"/>
      <c r="Y458" s="49"/>
      <c r="Z458" s="49"/>
      <c r="AA458" s="49"/>
      <c r="AB458" s="49"/>
      <c r="AC458" s="37"/>
      <c r="AD458" s="37"/>
      <c r="AE458" s="37"/>
      <c r="AF458" s="37"/>
      <c r="AG458" s="37"/>
    </row>
    <row r="459">
      <c r="A459" s="46"/>
      <c r="B459" s="46"/>
      <c r="C459" s="46"/>
      <c r="D459" s="49"/>
      <c r="E459" s="49"/>
      <c r="F459" s="49"/>
      <c r="G459" s="49"/>
      <c r="H459" s="49"/>
      <c r="I459" s="49"/>
      <c r="J459" s="49"/>
      <c r="K459" s="443"/>
      <c r="L459" s="46"/>
      <c r="M459" s="46"/>
      <c r="N459" s="46"/>
      <c r="O459" s="46"/>
      <c r="P459" s="231"/>
      <c r="Q459" s="46"/>
      <c r="R459" s="49"/>
      <c r="S459" s="49"/>
      <c r="T459" s="46"/>
      <c r="U459" s="46"/>
      <c r="V459" s="49"/>
      <c r="W459" s="49"/>
      <c r="X459" s="49"/>
      <c r="Y459" s="49"/>
      <c r="Z459" s="49"/>
      <c r="AA459" s="49"/>
      <c r="AB459" s="49"/>
      <c r="AC459" s="37"/>
      <c r="AD459" s="37"/>
      <c r="AE459" s="37"/>
      <c r="AF459" s="37"/>
      <c r="AG459" s="37"/>
    </row>
    <row r="460">
      <c r="A460" s="46"/>
      <c r="B460" s="46"/>
      <c r="C460" s="46"/>
      <c r="D460" s="49"/>
      <c r="E460" s="49"/>
      <c r="F460" s="49"/>
      <c r="G460" s="49"/>
      <c r="H460" s="49"/>
      <c r="I460" s="49"/>
      <c r="J460" s="49"/>
      <c r="K460" s="443"/>
      <c r="L460" s="46"/>
      <c r="M460" s="46"/>
      <c r="N460" s="46"/>
      <c r="O460" s="46"/>
      <c r="P460" s="231"/>
      <c r="Q460" s="46"/>
      <c r="R460" s="49"/>
      <c r="S460" s="49"/>
      <c r="T460" s="46"/>
      <c r="U460" s="46"/>
      <c r="V460" s="49"/>
      <c r="W460" s="49"/>
      <c r="X460" s="49"/>
      <c r="Y460" s="49"/>
      <c r="Z460" s="49"/>
      <c r="AA460" s="49"/>
      <c r="AB460" s="49"/>
      <c r="AC460" s="37"/>
      <c r="AD460" s="37"/>
      <c r="AE460" s="37"/>
      <c r="AF460" s="37"/>
      <c r="AG460" s="37"/>
    </row>
    <row r="461">
      <c r="A461" s="46"/>
      <c r="B461" s="46"/>
      <c r="C461" s="46"/>
      <c r="D461" s="49"/>
      <c r="E461" s="49"/>
      <c r="F461" s="49"/>
      <c r="G461" s="49"/>
      <c r="H461" s="49"/>
      <c r="I461" s="49"/>
      <c r="J461" s="49"/>
      <c r="K461" s="443"/>
      <c r="L461" s="46"/>
      <c r="M461" s="46"/>
      <c r="N461" s="46"/>
      <c r="O461" s="46"/>
      <c r="P461" s="231"/>
      <c r="Q461" s="46"/>
      <c r="R461" s="49"/>
      <c r="S461" s="49"/>
      <c r="T461" s="46"/>
      <c r="U461" s="46"/>
      <c r="V461" s="49"/>
      <c r="W461" s="49"/>
      <c r="X461" s="49"/>
      <c r="Y461" s="49"/>
      <c r="Z461" s="49"/>
      <c r="AA461" s="49"/>
      <c r="AB461" s="49"/>
      <c r="AC461" s="37"/>
      <c r="AD461" s="37"/>
      <c r="AE461" s="37"/>
      <c r="AF461" s="37"/>
      <c r="AG461" s="37"/>
    </row>
    <row r="462">
      <c r="A462" s="46"/>
      <c r="B462" s="46"/>
      <c r="C462" s="46"/>
      <c r="D462" s="49"/>
      <c r="E462" s="49"/>
      <c r="F462" s="49"/>
      <c r="G462" s="49"/>
      <c r="H462" s="49"/>
      <c r="I462" s="49"/>
      <c r="J462" s="49"/>
      <c r="K462" s="443"/>
      <c r="L462" s="46"/>
      <c r="M462" s="46"/>
      <c r="N462" s="46"/>
      <c r="O462" s="46"/>
      <c r="P462" s="231"/>
      <c r="Q462" s="46"/>
      <c r="R462" s="49"/>
      <c r="S462" s="49"/>
      <c r="T462" s="46"/>
      <c r="U462" s="46"/>
      <c r="V462" s="49"/>
      <c r="W462" s="49"/>
      <c r="X462" s="49"/>
      <c r="Y462" s="49"/>
      <c r="Z462" s="49"/>
      <c r="AA462" s="49"/>
      <c r="AB462" s="49"/>
      <c r="AC462" s="37"/>
      <c r="AD462" s="37"/>
      <c r="AE462" s="37"/>
      <c r="AF462" s="37"/>
      <c r="AG462" s="37"/>
    </row>
    <row r="463">
      <c r="A463" s="46"/>
      <c r="B463" s="46"/>
      <c r="C463" s="46"/>
      <c r="D463" s="49"/>
      <c r="E463" s="49"/>
      <c r="F463" s="49"/>
      <c r="G463" s="49"/>
      <c r="H463" s="49"/>
      <c r="I463" s="49"/>
      <c r="J463" s="49"/>
      <c r="K463" s="443"/>
      <c r="L463" s="46"/>
      <c r="M463" s="46"/>
      <c r="N463" s="46"/>
      <c r="O463" s="46"/>
      <c r="P463" s="231"/>
      <c r="Q463" s="46"/>
      <c r="R463" s="49"/>
      <c r="S463" s="49"/>
      <c r="T463" s="46"/>
      <c r="U463" s="46"/>
      <c r="V463" s="49"/>
      <c r="W463" s="49"/>
      <c r="X463" s="49"/>
      <c r="Y463" s="49"/>
      <c r="Z463" s="49"/>
      <c r="AA463" s="49"/>
      <c r="AB463" s="49"/>
      <c r="AC463" s="37"/>
      <c r="AD463" s="37"/>
      <c r="AE463" s="37"/>
      <c r="AF463" s="37"/>
      <c r="AG463" s="37"/>
    </row>
    <row r="464">
      <c r="A464" s="46"/>
      <c r="B464" s="46"/>
      <c r="C464" s="46"/>
      <c r="D464" s="49"/>
      <c r="E464" s="49"/>
      <c r="F464" s="49"/>
      <c r="G464" s="49"/>
      <c r="H464" s="49"/>
      <c r="I464" s="49"/>
      <c r="J464" s="49"/>
      <c r="K464" s="443"/>
      <c r="L464" s="46"/>
      <c r="M464" s="46"/>
      <c r="N464" s="46"/>
      <c r="O464" s="46"/>
      <c r="P464" s="231"/>
      <c r="Q464" s="46"/>
      <c r="R464" s="49"/>
      <c r="S464" s="49"/>
      <c r="T464" s="46"/>
      <c r="U464" s="46"/>
      <c r="V464" s="49"/>
      <c r="W464" s="49"/>
      <c r="X464" s="49"/>
      <c r="Y464" s="49"/>
      <c r="Z464" s="49"/>
      <c r="AA464" s="49"/>
      <c r="AB464" s="49"/>
      <c r="AC464" s="37"/>
      <c r="AD464" s="37"/>
      <c r="AE464" s="37"/>
      <c r="AF464" s="37"/>
      <c r="AG464" s="37"/>
    </row>
    <row r="465">
      <c r="A465" s="46"/>
      <c r="B465" s="46"/>
      <c r="C465" s="46"/>
      <c r="D465" s="49"/>
      <c r="E465" s="49"/>
      <c r="F465" s="49"/>
      <c r="G465" s="49"/>
      <c r="H465" s="49"/>
      <c r="I465" s="49"/>
      <c r="J465" s="49"/>
      <c r="K465" s="443"/>
      <c r="L465" s="46"/>
      <c r="M465" s="46"/>
      <c r="N465" s="46"/>
      <c r="O465" s="46"/>
      <c r="P465" s="231"/>
      <c r="Q465" s="46"/>
      <c r="R465" s="49"/>
      <c r="S465" s="49"/>
      <c r="T465" s="46"/>
      <c r="U465" s="46"/>
      <c r="V465" s="49"/>
      <c r="W465" s="49"/>
      <c r="X465" s="49"/>
      <c r="Y465" s="49"/>
      <c r="Z465" s="49"/>
      <c r="AA465" s="49"/>
      <c r="AB465" s="49"/>
      <c r="AC465" s="37"/>
      <c r="AD465" s="37"/>
      <c r="AE465" s="37"/>
      <c r="AF465" s="37"/>
      <c r="AG465" s="37"/>
    </row>
    <row r="466">
      <c r="A466" s="46"/>
      <c r="B466" s="46"/>
      <c r="C466" s="46"/>
      <c r="D466" s="49"/>
      <c r="E466" s="49"/>
      <c r="F466" s="49"/>
      <c r="G466" s="49"/>
      <c r="H466" s="49"/>
      <c r="I466" s="49"/>
      <c r="J466" s="49"/>
      <c r="K466" s="443"/>
      <c r="L466" s="46"/>
      <c r="M466" s="46"/>
      <c r="N466" s="46"/>
      <c r="O466" s="46"/>
      <c r="P466" s="231"/>
      <c r="Q466" s="46"/>
      <c r="R466" s="49"/>
      <c r="S466" s="49"/>
      <c r="T466" s="46"/>
      <c r="U466" s="46"/>
      <c r="V466" s="49"/>
      <c r="W466" s="49"/>
      <c r="X466" s="49"/>
      <c r="Y466" s="49"/>
      <c r="Z466" s="49"/>
      <c r="AA466" s="49"/>
      <c r="AB466" s="49"/>
      <c r="AC466" s="37"/>
      <c r="AD466" s="37"/>
      <c r="AE466" s="37"/>
      <c r="AF466" s="37"/>
      <c r="AG466" s="37"/>
    </row>
    <row r="467">
      <c r="A467" s="46"/>
      <c r="B467" s="46"/>
      <c r="C467" s="46"/>
      <c r="D467" s="49"/>
      <c r="E467" s="49"/>
      <c r="F467" s="49"/>
      <c r="G467" s="49"/>
      <c r="H467" s="49"/>
      <c r="I467" s="49"/>
      <c r="J467" s="49"/>
      <c r="K467" s="443"/>
      <c r="L467" s="46"/>
      <c r="M467" s="46"/>
      <c r="N467" s="46"/>
      <c r="O467" s="46"/>
      <c r="P467" s="231"/>
      <c r="Q467" s="46"/>
      <c r="R467" s="49"/>
      <c r="S467" s="49"/>
      <c r="T467" s="46"/>
      <c r="U467" s="46"/>
      <c r="V467" s="49"/>
      <c r="W467" s="49"/>
      <c r="X467" s="49"/>
      <c r="Y467" s="49"/>
      <c r="Z467" s="49"/>
      <c r="AA467" s="49"/>
      <c r="AB467" s="49"/>
      <c r="AC467" s="37"/>
      <c r="AD467" s="37"/>
      <c r="AE467" s="37"/>
      <c r="AF467" s="37"/>
      <c r="AG467" s="37"/>
    </row>
    <row r="468">
      <c r="A468" s="46"/>
      <c r="B468" s="46"/>
      <c r="C468" s="46"/>
      <c r="D468" s="49"/>
      <c r="E468" s="49"/>
      <c r="F468" s="49"/>
      <c r="G468" s="49"/>
      <c r="H468" s="49"/>
      <c r="I468" s="49"/>
      <c r="J468" s="49"/>
      <c r="K468" s="443"/>
      <c r="L468" s="46"/>
      <c r="M468" s="46"/>
      <c r="N468" s="46"/>
      <c r="O468" s="46"/>
      <c r="P468" s="231"/>
      <c r="Q468" s="46"/>
      <c r="R468" s="49"/>
      <c r="S468" s="49"/>
      <c r="T468" s="46"/>
      <c r="U468" s="46"/>
      <c r="V468" s="49"/>
      <c r="W468" s="49"/>
      <c r="X468" s="49"/>
      <c r="Y468" s="49"/>
      <c r="Z468" s="49"/>
      <c r="AA468" s="49"/>
      <c r="AB468" s="49"/>
      <c r="AC468" s="37"/>
      <c r="AD468" s="37"/>
      <c r="AE468" s="37"/>
      <c r="AF468" s="37"/>
      <c r="AG468" s="37"/>
    </row>
    <row r="469">
      <c r="A469" s="46"/>
      <c r="B469" s="46"/>
      <c r="C469" s="46"/>
      <c r="D469" s="49"/>
      <c r="E469" s="49"/>
      <c r="F469" s="49"/>
      <c r="G469" s="49"/>
      <c r="H469" s="49"/>
      <c r="I469" s="49"/>
      <c r="J469" s="49"/>
      <c r="K469" s="443"/>
      <c r="L469" s="46"/>
      <c r="M469" s="46"/>
      <c r="N469" s="46"/>
      <c r="O469" s="46"/>
      <c r="P469" s="231"/>
      <c r="Q469" s="46"/>
      <c r="R469" s="49"/>
      <c r="S469" s="49"/>
      <c r="T469" s="46"/>
      <c r="U469" s="46"/>
      <c r="V469" s="49"/>
      <c r="W469" s="49"/>
      <c r="X469" s="49"/>
      <c r="Y469" s="49"/>
      <c r="Z469" s="49"/>
      <c r="AA469" s="49"/>
      <c r="AB469" s="49"/>
      <c r="AC469" s="37"/>
      <c r="AD469" s="37"/>
      <c r="AE469" s="37"/>
      <c r="AF469" s="37"/>
      <c r="AG469" s="37"/>
    </row>
    <row r="470">
      <c r="A470" s="46"/>
      <c r="B470" s="46"/>
      <c r="C470" s="46"/>
      <c r="D470" s="49"/>
      <c r="E470" s="49"/>
      <c r="F470" s="49"/>
      <c r="G470" s="49"/>
      <c r="H470" s="49"/>
      <c r="I470" s="49"/>
      <c r="J470" s="49"/>
      <c r="K470" s="443"/>
      <c r="L470" s="46"/>
      <c r="M470" s="46"/>
      <c r="N470" s="46"/>
      <c r="O470" s="46"/>
      <c r="P470" s="231"/>
      <c r="Q470" s="46"/>
      <c r="R470" s="49"/>
      <c r="S470" s="49"/>
      <c r="T470" s="46"/>
      <c r="U470" s="46"/>
      <c r="V470" s="49"/>
      <c r="W470" s="49"/>
      <c r="X470" s="49"/>
      <c r="Y470" s="49"/>
      <c r="Z470" s="49"/>
      <c r="AA470" s="49"/>
      <c r="AB470" s="49"/>
      <c r="AC470" s="37"/>
      <c r="AD470" s="37"/>
      <c r="AE470" s="37"/>
      <c r="AF470" s="37"/>
      <c r="AG470" s="37"/>
    </row>
    <row r="471">
      <c r="A471" s="46"/>
      <c r="B471" s="46"/>
      <c r="C471" s="46"/>
      <c r="D471" s="49"/>
      <c r="E471" s="49"/>
      <c r="F471" s="49"/>
      <c r="G471" s="49"/>
      <c r="H471" s="49"/>
      <c r="I471" s="49"/>
      <c r="J471" s="49"/>
      <c r="K471" s="443"/>
      <c r="L471" s="46"/>
      <c r="M471" s="46"/>
      <c r="N471" s="46"/>
      <c r="O471" s="46"/>
      <c r="P471" s="231"/>
      <c r="Q471" s="46"/>
      <c r="R471" s="49"/>
      <c r="S471" s="49"/>
      <c r="T471" s="46"/>
      <c r="U471" s="46"/>
      <c r="V471" s="49"/>
      <c r="W471" s="49"/>
      <c r="X471" s="49"/>
      <c r="Y471" s="49"/>
      <c r="Z471" s="49"/>
      <c r="AA471" s="49"/>
      <c r="AB471" s="49"/>
      <c r="AC471" s="37"/>
      <c r="AD471" s="37"/>
      <c r="AE471" s="37"/>
      <c r="AF471" s="37"/>
      <c r="AG471" s="37"/>
    </row>
    <row r="472">
      <c r="A472" s="46"/>
      <c r="B472" s="46"/>
      <c r="C472" s="46"/>
      <c r="D472" s="49"/>
      <c r="E472" s="49"/>
      <c r="F472" s="49"/>
      <c r="G472" s="49"/>
      <c r="H472" s="49"/>
      <c r="I472" s="49"/>
      <c r="J472" s="49"/>
      <c r="K472" s="443"/>
      <c r="L472" s="46"/>
      <c r="M472" s="46"/>
      <c r="N472" s="46"/>
      <c r="O472" s="46"/>
      <c r="P472" s="231"/>
      <c r="Q472" s="46"/>
      <c r="R472" s="49"/>
      <c r="S472" s="49"/>
      <c r="T472" s="46"/>
      <c r="U472" s="46"/>
      <c r="V472" s="49"/>
      <c r="W472" s="49"/>
      <c r="X472" s="49"/>
      <c r="Y472" s="49"/>
      <c r="Z472" s="49"/>
      <c r="AA472" s="49"/>
      <c r="AB472" s="49"/>
      <c r="AC472" s="37"/>
      <c r="AD472" s="37"/>
      <c r="AE472" s="37"/>
      <c r="AF472" s="37"/>
      <c r="AG472" s="37"/>
    </row>
    <row r="473">
      <c r="A473" s="46"/>
      <c r="B473" s="46"/>
      <c r="C473" s="46"/>
      <c r="D473" s="49"/>
      <c r="E473" s="49"/>
      <c r="F473" s="49"/>
      <c r="G473" s="49"/>
      <c r="H473" s="49"/>
      <c r="I473" s="49"/>
      <c r="J473" s="49"/>
      <c r="K473" s="443"/>
      <c r="L473" s="46"/>
      <c r="M473" s="46"/>
      <c r="N473" s="46"/>
      <c r="O473" s="46"/>
      <c r="P473" s="231"/>
      <c r="Q473" s="46"/>
      <c r="R473" s="49"/>
      <c r="S473" s="49"/>
      <c r="T473" s="46"/>
      <c r="U473" s="46"/>
      <c r="V473" s="49"/>
      <c r="W473" s="49"/>
      <c r="X473" s="49"/>
      <c r="Y473" s="49"/>
      <c r="Z473" s="49"/>
      <c r="AA473" s="49"/>
      <c r="AB473" s="49"/>
      <c r="AC473" s="37"/>
      <c r="AD473" s="37"/>
      <c r="AE473" s="37"/>
      <c r="AF473" s="37"/>
      <c r="AG473" s="37"/>
    </row>
    <row r="474">
      <c r="A474" s="46"/>
      <c r="B474" s="46"/>
      <c r="C474" s="46"/>
      <c r="D474" s="49"/>
      <c r="E474" s="49"/>
      <c r="F474" s="49"/>
      <c r="G474" s="49"/>
      <c r="H474" s="49"/>
      <c r="I474" s="49"/>
      <c r="J474" s="49"/>
      <c r="K474" s="443"/>
      <c r="L474" s="46"/>
      <c r="M474" s="46"/>
      <c r="N474" s="46"/>
      <c r="O474" s="46"/>
      <c r="P474" s="231"/>
      <c r="Q474" s="46"/>
      <c r="R474" s="49"/>
      <c r="S474" s="49"/>
      <c r="T474" s="46"/>
      <c r="U474" s="46"/>
      <c r="V474" s="49"/>
      <c r="W474" s="49"/>
      <c r="X474" s="49"/>
      <c r="Y474" s="49"/>
      <c r="Z474" s="49"/>
      <c r="AA474" s="49"/>
      <c r="AB474" s="49"/>
      <c r="AC474" s="37"/>
      <c r="AD474" s="37"/>
      <c r="AE474" s="37"/>
      <c r="AF474" s="37"/>
      <c r="AG474" s="37"/>
    </row>
    <row r="475">
      <c r="A475" s="46"/>
      <c r="B475" s="46"/>
      <c r="C475" s="46"/>
      <c r="D475" s="49"/>
      <c r="E475" s="49"/>
      <c r="F475" s="49"/>
      <c r="G475" s="49"/>
      <c r="H475" s="49"/>
      <c r="I475" s="49"/>
      <c r="J475" s="49"/>
      <c r="K475" s="443"/>
      <c r="L475" s="46"/>
      <c r="M475" s="46"/>
      <c r="N475" s="46"/>
      <c r="O475" s="46"/>
      <c r="P475" s="231"/>
      <c r="Q475" s="46"/>
      <c r="R475" s="49"/>
      <c r="S475" s="49"/>
      <c r="T475" s="46"/>
      <c r="U475" s="46"/>
      <c r="V475" s="49"/>
      <c r="W475" s="49"/>
      <c r="X475" s="49"/>
      <c r="Y475" s="49"/>
      <c r="Z475" s="49"/>
      <c r="AA475" s="49"/>
      <c r="AB475" s="49"/>
      <c r="AC475" s="37"/>
      <c r="AD475" s="37"/>
      <c r="AE475" s="37"/>
      <c r="AF475" s="37"/>
      <c r="AG475" s="37"/>
    </row>
    <row r="476">
      <c r="A476" s="46"/>
      <c r="B476" s="46"/>
      <c r="C476" s="46"/>
      <c r="D476" s="49"/>
      <c r="E476" s="49"/>
      <c r="F476" s="49"/>
      <c r="G476" s="49"/>
      <c r="H476" s="49"/>
      <c r="I476" s="49"/>
      <c r="J476" s="49"/>
      <c r="K476" s="443"/>
      <c r="L476" s="46"/>
      <c r="M476" s="46"/>
      <c r="N476" s="46"/>
      <c r="O476" s="46"/>
      <c r="P476" s="231"/>
      <c r="Q476" s="46"/>
      <c r="R476" s="49"/>
      <c r="S476" s="49"/>
      <c r="T476" s="46"/>
      <c r="U476" s="46"/>
      <c r="V476" s="49"/>
      <c r="W476" s="49"/>
      <c r="X476" s="49"/>
      <c r="Y476" s="49"/>
      <c r="Z476" s="49"/>
      <c r="AA476" s="49"/>
      <c r="AB476" s="49"/>
      <c r="AC476" s="37"/>
      <c r="AD476" s="37"/>
      <c r="AE476" s="37"/>
      <c r="AF476" s="37"/>
      <c r="AG476" s="37"/>
    </row>
    <row r="477">
      <c r="A477" s="46"/>
      <c r="B477" s="46"/>
      <c r="C477" s="46"/>
      <c r="D477" s="49"/>
      <c r="E477" s="49"/>
      <c r="F477" s="49"/>
      <c r="G477" s="49"/>
      <c r="H477" s="49"/>
      <c r="I477" s="49"/>
      <c r="J477" s="49"/>
      <c r="K477" s="443"/>
      <c r="L477" s="46"/>
      <c r="M477" s="46"/>
      <c r="N477" s="46"/>
      <c r="O477" s="46"/>
      <c r="P477" s="231"/>
      <c r="Q477" s="46"/>
      <c r="R477" s="49"/>
      <c r="S477" s="49"/>
      <c r="T477" s="46"/>
      <c r="U477" s="46"/>
      <c r="V477" s="49"/>
      <c r="W477" s="49"/>
      <c r="X477" s="49"/>
      <c r="Y477" s="49"/>
      <c r="Z477" s="49"/>
      <c r="AA477" s="49"/>
      <c r="AB477" s="49"/>
      <c r="AC477" s="37"/>
      <c r="AD477" s="37"/>
      <c r="AE477" s="37"/>
      <c r="AF477" s="37"/>
      <c r="AG477" s="37"/>
    </row>
    <row r="478">
      <c r="A478" s="46"/>
      <c r="B478" s="46"/>
      <c r="C478" s="46"/>
      <c r="D478" s="49"/>
      <c r="E478" s="49"/>
      <c r="F478" s="49"/>
      <c r="G478" s="49"/>
      <c r="H478" s="49"/>
      <c r="I478" s="49"/>
      <c r="J478" s="49"/>
      <c r="K478" s="443"/>
      <c r="L478" s="46"/>
      <c r="M478" s="46"/>
      <c r="N478" s="46"/>
      <c r="O478" s="46"/>
      <c r="P478" s="231"/>
      <c r="Q478" s="46"/>
      <c r="R478" s="49"/>
      <c r="S478" s="49"/>
      <c r="T478" s="46"/>
      <c r="U478" s="46"/>
      <c r="V478" s="49"/>
      <c r="W478" s="49"/>
      <c r="X478" s="49"/>
      <c r="Y478" s="49"/>
      <c r="Z478" s="49"/>
      <c r="AA478" s="49"/>
      <c r="AB478" s="49"/>
      <c r="AC478" s="37"/>
      <c r="AD478" s="37"/>
      <c r="AE478" s="37"/>
      <c r="AF478" s="37"/>
      <c r="AG478" s="37"/>
    </row>
    <row r="479">
      <c r="A479" s="46"/>
      <c r="B479" s="46"/>
      <c r="C479" s="46"/>
      <c r="D479" s="49"/>
      <c r="E479" s="49"/>
      <c r="F479" s="49"/>
      <c r="G479" s="49"/>
      <c r="H479" s="49"/>
      <c r="I479" s="49"/>
      <c r="J479" s="49"/>
      <c r="K479" s="443"/>
      <c r="L479" s="46"/>
      <c r="M479" s="46"/>
      <c r="N479" s="46"/>
      <c r="O479" s="46"/>
      <c r="P479" s="231"/>
      <c r="Q479" s="46"/>
      <c r="R479" s="49"/>
      <c r="S479" s="49"/>
      <c r="T479" s="46"/>
      <c r="U479" s="46"/>
      <c r="V479" s="49"/>
      <c r="W479" s="49"/>
      <c r="X479" s="49"/>
      <c r="Y479" s="49"/>
      <c r="Z479" s="49"/>
      <c r="AA479" s="49"/>
      <c r="AB479" s="49"/>
      <c r="AC479" s="37"/>
      <c r="AD479" s="37"/>
      <c r="AE479" s="37"/>
      <c r="AF479" s="37"/>
      <c r="AG479" s="37"/>
    </row>
    <row r="480">
      <c r="A480" s="46"/>
      <c r="B480" s="46"/>
      <c r="C480" s="46"/>
      <c r="D480" s="49"/>
      <c r="E480" s="49"/>
      <c r="F480" s="49"/>
      <c r="G480" s="49"/>
      <c r="H480" s="49"/>
      <c r="I480" s="49"/>
      <c r="J480" s="49"/>
      <c r="K480" s="443"/>
      <c r="L480" s="46"/>
      <c r="M480" s="46"/>
      <c r="N480" s="46"/>
      <c r="O480" s="46"/>
      <c r="P480" s="231"/>
      <c r="Q480" s="46"/>
      <c r="R480" s="49"/>
      <c r="S480" s="49"/>
      <c r="T480" s="46"/>
      <c r="U480" s="46"/>
      <c r="V480" s="49"/>
      <c r="W480" s="49"/>
      <c r="X480" s="49"/>
      <c r="Y480" s="49"/>
      <c r="Z480" s="49"/>
      <c r="AA480" s="49"/>
      <c r="AB480" s="49"/>
      <c r="AC480" s="37"/>
      <c r="AD480" s="37"/>
      <c r="AE480" s="37"/>
      <c r="AF480" s="37"/>
      <c r="AG480" s="37"/>
    </row>
    <row r="481">
      <c r="A481" s="46"/>
      <c r="B481" s="46"/>
      <c r="C481" s="46"/>
      <c r="D481" s="49"/>
      <c r="E481" s="49"/>
      <c r="F481" s="49"/>
      <c r="G481" s="49"/>
      <c r="H481" s="49"/>
      <c r="I481" s="49"/>
      <c r="J481" s="49"/>
      <c r="K481" s="443"/>
      <c r="L481" s="46"/>
      <c r="M481" s="46"/>
      <c r="N481" s="46"/>
      <c r="O481" s="46"/>
      <c r="P481" s="231"/>
      <c r="Q481" s="46"/>
      <c r="R481" s="49"/>
      <c r="S481" s="49"/>
      <c r="T481" s="46"/>
      <c r="U481" s="46"/>
      <c r="V481" s="49"/>
      <c r="W481" s="49"/>
      <c r="X481" s="49"/>
      <c r="Y481" s="49"/>
      <c r="Z481" s="49"/>
      <c r="AA481" s="49"/>
      <c r="AB481" s="49"/>
      <c r="AC481" s="37"/>
      <c r="AD481" s="37"/>
      <c r="AE481" s="37"/>
      <c r="AF481" s="37"/>
      <c r="AG481" s="37"/>
    </row>
    <row r="482">
      <c r="A482" s="46"/>
      <c r="B482" s="46"/>
      <c r="C482" s="46"/>
      <c r="D482" s="49"/>
      <c r="E482" s="49"/>
      <c r="F482" s="49"/>
      <c r="G482" s="49"/>
      <c r="H482" s="49"/>
      <c r="I482" s="49"/>
      <c r="J482" s="49"/>
      <c r="K482" s="443"/>
      <c r="L482" s="46"/>
      <c r="M482" s="46"/>
      <c r="N482" s="46"/>
      <c r="O482" s="46"/>
      <c r="P482" s="231"/>
      <c r="Q482" s="46"/>
      <c r="R482" s="49"/>
      <c r="S482" s="49"/>
      <c r="T482" s="46"/>
      <c r="U482" s="46"/>
      <c r="V482" s="49"/>
      <c r="W482" s="49"/>
      <c r="X482" s="49"/>
      <c r="Y482" s="49"/>
      <c r="Z482" s="49"/>
      <c r="AA482" s="49"/>
      <c r="AB482" s="49"/>
      <c r="AC482" s="37"/>
      <c r="AD482" s="37"/>
      <c r="AE482" s="37"/>
      <c r="AF482" s="37"/>
      <c r="AG482" s="37"/>
    </row>
    <row r="483">
      <c r="A483" s="46"/>
      <c r="B483" s="46"/>
      <c r="C483" s="46"/>
      <c r="D483" s="49"/>
      <c r="E483" s="49"/>
      <c r="F483" s="49"/>
      <c r="G483" s="49"/>
      <c r="H483" s="49"/>
      <c r="I483" s="49"/>
      <c r="J483" s="49"/>
      <c r="K483" s="443"/>
      <c r="L483" s="46"/>
      <c r="M483" s="46"/>
      <c r="N483" s="46"/>
      <c r="O483" s="46"/>
      <c r="P483" s="231"/>
      <c r="Q483" s="46"/>
      <c r="R483" s="49"/>
      <c r="S483" s="49"/>
      <c r="T483" s="46"/>
      <c r="U483" s="46"/>
      <c r="V483" s="49"/>
      <c r="W483" s="49"/>
      <c r="X483" s="49"/>
      <c r="Y483" s="49"/>
      <c r="Z483" s="49"/>
      <c r="AA483" s="49"/>
      <c r="AB483" s="49"/>
      <c r="AC483" s="37"/>
      <c r="AD483" s="37"/>
      <c r="AE483" s="37"/>
      <c r="AF483" s="37"/>
      <c r="AG483" s="37"/>
    </row>
    <row r="484">
      <c r="A484" s="46"/>
      <c r="B484" s="46"/>
      <c r="C484" s="46"/>
      <c r="D484" s="49"/>
      <c r="E484" s="49"/>
      <c r="F484" s="49"/>
      <c r="G484" s="49"/>
      <c r="H484" s="49"/>
      <c r="I484" s="49"/>
      <c r="J484" s="49"/>
      <c r="K484" s="443"/>
      <c r="L484" s="46"/>
      <c r="M484" s="46"/>
      <c r="N484" s="46"/>
      <c r="O484" s="46"/>
      <c r="P484" s="231"/>
      <c r="Q484" s="46"/>
      <c r="R484" s="49"/>
      <c r="S484" s="49"/>
      <c r="T484" s="46"/>
      <c r="U484" s="46"/>
      <c r="V484" s="49"/>
      <c r="W484" s="49"/>
      <c r="X484" s="49"/>
      <c r="Y484" s="49"/>
      <c r="Z484" s="49"/>
      <c r="AA484" s="49"/>
      <c r="AB484" s="49"/>
      <c r="AC484" s="37"/>
      <c r="AD484" s="37"/>
      <c r="AE484" s="37"/>
      <c r="AF484" s="37"/>
      <c r="AG484" s="37"/>
    </row>
    <row r="485">
      <c r="A485" s="46"/>
      <c r="B485" s="46"/>
      <c r="C485" s="46"/>
      <c r="D485" s="49"/>
      <c r="E485" s="49"/>
      <c r="F485" s="49"/>
      <c r="G485" s="49"/>
      <c r="H485" s="49"/>
      <c r="I485" s="49"/>
      <c r="J485" s="49"/>
      <c r="K485" s="443"/>
      <c r="L485" s="46"/>
      <c r="M485" s="46"/>
      <c r="N485" s="46"/>
      <c r="O485" s="46"/>
      <c r="P485" s="231"/>
      <c r="Q485" s="46"/>
      <c r="R485" s="49"/>
      <c r="S485" s="49"/>
      <c r="T485" s="46"/>
      <c r="U485" s="46"/>
      <c r="V485" s="49"/>
      <c r="W485" s="49"/>
      <c r="X485" s="49"/>
      <c r="Y485" s="49"/>
      <c r="Z485" s="49"/>
      <c r="AA485" s="49"/>
      <c r="AB485" s="49"/>
      <c r="AC485" s="37"/>
      <c r="AD485" s="37"/>
      <c r="AE485" s="37"/>
      <c r="AF485" s="37"/>
      <c r="AG485" s="37"/>
    </row>
    <row r="486">
      <c r="A486" s="46"/>
      <c r="B486" s="46"/>
      <c r="C486" s="46"/>
      <c r="D486" s="49"/>
      <c r="E486" s="49"/>
      <c r="F486" s="49"/>
      <c r="G486" s="49"/>
      <c r="H486" s="49"/>
      <c r="I486" s="49"/>
      <c r="J486" s="49"/>
      <c r="K486" s="443"/>
      <c r="L486" s="46"/>
      <c r="M486" s="46"/>
      <c r="N486" s="46"/>
      <c r="O486" s="46"/>
      <c r="P486" s="231"/>
      <c r="Q486" s="46"/>
      <c r="R486" s="49"/>
      <c r="S486" s="49"/>
      <c r="T486" s="46"/>
      <c r="U486" s="46"/>
      <c r="V486" s="49"/>
      <c r="W486" s="49"/>
      <c r="X486" s="49"/>
      <c r="Y486" s="49"/>
      <c r="Z486" s="49"/>
      <c r="AA486" s="49"/>
      <c r="AB486" s="49"/>
      <c r="AC486" s="37"/>
      <c r="AD486" s="37"/>
      <c r="AE486" s="37"/>
      <c r="AF486" s="37"/>
      <c r="AG486" s="37"/>
    </row>
    <row r="487">
      <c r="A487" s="46"/>
      <c r="B487" s="46"/>
      <c r="C487" s="46"/>
      <c r="D487" s="49"/>
      <c r="E487" s="49"/>
      <c r="F487" s="49"/>
      <c r="G487" s="49"/>
      <c r="H487" s="49"/>
      <c r="I487" s="49"/>
      <c r="J487" s="49"/>
      <c r="K487" s="443"/>
      <c r="L487" s="46"/>
      <c r="M487" s="46"/>
      <c r="N487" s="46"/>
      <c r="O487" s="46"/>
      <c r="P487" s="231"/>
      <c r="Q487" s="46"/>
      <c r="R487" s="49"/>
      <c r="S487" s="49"/>
      <c r="T487" s="46"/>
      <c r="U487" s="46"/>
      <c r="V487" s="49"/>
      <c r="W487" s="49"/>
      <c r="X487" s="49"/>
      <c r="Y487" s="49"/>
      <c r="Z487" s="49"/>
      <c r="AA487" s="49"/>
      <c r="AB487" s="49"/>
      <c r="AC487" s="37"/>
      <c r="AD487" s="37"/>
      <c r="AE487" s="37"/>
      <c r="AF487" s="37"/>
      <c r="AG487" s="37"/>
    </row>
    <row r="488">
      <c r="A488" s="46"/>
      <c r="B488" s="46"/>
      <c r="C488" s="46"/>
      <c r="D488" s="49"/>
      <c r="E488" s="49"/>
      <c r="F488" s="49"/>
      <c r="G488" s="49"/>
      <c r="H488" s="49"/>
      <c r="I488" s="49"/>
      <c r="J488" s="49"/>
      <c r="K488" s="443"/>
      <c r="L488" s="46"/>
      <c r="M488" s="46"/>
      <c r="N488" s="46"/>
      <c r="O488" s="46"/>
      <c r="P488" s="231"/>
      <c r="Q488" s="46"/>
      <c r="R488" s="49"/>
      <c r="S488" s="49"/>
      <c r="T488" s="46"/>
      <c r="U488" s="46"/>
      <c r="V488" s="49"/>
      <c r="W488" s="49"/>
      <c r="X488" s="49"/>
      <c r="Y488" s="49"/>
      <c r="Z488" s="49"/>
      <c r="AA488" s="49"/>
      <c r="AB488" s="49"/>
      <c r="AC488" s="37"/>
      <c r="AD488" s="37"/>
      <c r="AE488" s="37"/>
      <c r="AF488" s="37"/>
      <c r="AG488" s="37"/>
    </row>
    <row r="489">
      <c r="A489" s="46"/>
      <c r="B489" s="46"/>
      <c r="C489" s="46"/>
      <c r="D489" s="49"/>
      <c r="E489" s="49"/>
      <c r="F489" s="49"/>
      <c r="G489" s="49"/>
      <c r="H489" s="49"/>
      <c r="I489" s="49"/>
      <c r="J489" s="49"/>
      <c r="K489" s="443"/>
      <c r="L489" s="46"/>
      <c r="M489" s="46"/>
      <c r="N489" s="46"/>
      <c r="O489" s="46"/>
      <c r="P489" s="231"/>
      <c r="Q489" s="46"/>
      <c r="R489" s="49"/>
      <c r="S489" s="49"/>
      <c r="T489" s="46"/>
      <c r="U489" s="46"/>
      <c r="V489" s="49"/>
      <c r="W489" s="49"/>
      <c r="X489" s="49"/>
      <c r="Y489" s="49"/>
      <c r="Z489" s="49"/>
      <c r="AA489" s="49"/>
      <c r="AB489" s="49"/>
      <c r="AC489" s="37"/>
      <c r="AD489" s="37"/>
      <c r="AE489" s="37"/>
      <c r="AF489" s="37"/>
      <c r="AG489" s="37"/>
    </row>
    <row r="490">
      <c r="A490" s="46"/>
      <c r="B490" s="46"/>
      <c r="C490" s="46"/>
      <c r="D490" s="49"/>
      <c r="E490" s="49"/>
      <c r="F490" s="49"/>
      <c r="G490" s="49"/>
      <c r="H490" s="49"/>
      <c r="I490" s="49"/>
      <c r="J490" s="49"/>
      <c r="K490" s="443"/>
      <c r="L490" s="46"/>
      <c r="M490" s="46"/>
      <c r="N490" s="46"/>
      <c r="O490" s="46"/>
      <c r="P490" s="231"/>
      <c r="Q490" s="46"/>
      <c r="R490" s="49"/>
      <c r="S490" s="49"/>
      <c r="T490" s="46"/>
      <c r="U490" s="46"/>
      <c r="V490" s="49"/>
      <c r="W490" s="49"/>
      <c r="X490" s="49"/>
      <c r="Y490" s="49"/>
      <c r="Z490" s="49"/>
      <c r="AA490" s="49"/>
      <c r="AB490" s="49"/>
      <c r="AC490" s="37"/>
      <c r="AD490" s="37"/>
      <c r="AE490" s="37"/>
      <c r="AF490" s="37"/>
      <c r="AG490" s="37"/>
    </row>
    <row r="491">
      <c r="A491" s="46"/>
      <c r="B491" s="46"/>
      <c r="C491" s="46"/>
      <c r="D491" s="49"/>
      <c r="E491" s="49"/>
      <c r="F491" s="49"/>
      <c r="G491" s="49"/>
      <c r="H491" s="49"/>
      <c r="I491" s="49"/>
      <c r="J491" s="49"/>
      <c r="K491" s="443"/>
      <c r="L491" s="46"/>
      <c r="M491" s="46"/>
      <c r="N491" s="46"/>
      <c r="O491" s="46"/>
      <c r="P491" s="231"/>
      <c r="Q491" s="46"/>
      <c r="R491" s="49"/>
      <c r="S491" s="49"/>
      <c r="T491" s="46"/>
      <c r="U491" s="46"/>
      <c r="V491" s="49"/>
      <c r="W491" s="49"/>
      <c r="X491" s="49"/>
      <c r="Y491" s="49"/>
      <c r="Z491" s="49"/>
      <c r="AA491" s="49"/>
      <c r="AB491" s="49"/>
      <c r="AC491" s="37"/>
      <c r="AD491" s="37"/>
      <c r="AE491" s="37"/>
      <c r="AF491" s="37"/>
      <c r="AG491" s="37"/>
    </row>
    <row r="492">
      <c r="A492" s="46"/>
      <c r="B492" s="46"/>
      <c r="C492" s="46"/>
      <c r="D492" s="49"/>
      <c r="E492" s="49"/>
      <c r="F492" s="49"/>
      <c r="G492" s="49"/>
      <c r="H492" s="49"/>
      <c r="I492" s="49"/>
      <c r="J492" s="49"/>
      <c r="K492" s="443"/>
      <c r="L492" s="46"/>
      <c r="M492" s="46"/>
      <c r="N492" s="46"/>
      <c r="O492" s="46"/>
      <c r="P492" s="231"/>
      <c r="Q492" s="46"/>
      <c r="R492" s="49"/>
      <c r="S492" s="49"/>
      <c r="T492" s="46"/>
      <c r="U492" s="46"/>
      <c r="V492" s="49"/>
      <c r="W492" s="49"/>
      <c r="X492" s="49"/>
      <c r="Y492" s="49"/>
      <c r="Z492" s="49"/>
      <c r="AA492" s="49"/>
      <c r="AB492" s="49"/>
      <c r="AC492" s="37"/>
      <c r="AD492" s="37"/>
      <c r="AE492" s="37"/>
      <c r="AF492" s="37"/>
      <c r="AG492" s="37"/>
    </row>
    <row r="493">
      <c r="A493" s="46"/>
      <c r="B493" s="46"/>
      <c r="C493" s="46"/>
      <c r="D493" s="49"/>
      <c r="E493" s="49"/>
      <c r="F493" s="49"/>
      <c r="G493" s="49"/>
      <c r="H493" s="49"/>
      <c r="I493" s="49"/>
      <c r="J493" s="49"/>
      <c r="K493" s="443"/>
      <c r="L493" s="46"/>
      <c r="M493" s="46"/>
      <c r="N493" s="46"/>
      <c r="O493" s="46"/>
      <c r="P493" s="231"/>
      <c r="Q493" s="46"/>
      <c r="R493" s="49"/>
      <c r="S493" s="49"/>
      <c r="T493" s="46"/>
      <c r="U493" s="46"/>
      <c r="V493" s="49"/>
      <c r="W493" s="49"/>
      <c r="X493" s="49"/>
      <c r="Y493" s="49"/>
      <c r="Z493" s="49"/>
      <c r="AA493" s="49"/>
      <c r="AB493" s="49"/>
      <c r="AC493" s="37"/>
      <c r="AD493" s="37"/>
      <c r="AE493" s="37"/>
      <c r="AF493" s="37"/>
      <c r="AG493" s="37"/>
    </row>
    <row r="494">
      <c r="A494" s="46"/>
      <c r="B494" s="46"/>
      <c r="C494" s="46"/>
      <c r="D494" s="49"/>
      <c r="E494" s="49"/>
      <c r="F494" s="49"/>
      <c r="G494" s="49"/>
      <c r="H494" s="49"/>
      <c r="I494" s="49"/>
      <c r="J494" s="49"/>
      <c r="K494" s="443"/>
      <c r="L494" s="46"/>
      <c r="M494" s="46"/>
      <c r="N494" s="46"/>
      <c r="O494" s="46"/>
      <c r="P494" s="231"/>
      <c r="Q494" s="46"/>
      <c r="R494" s="49"/>
      <c r="S494" s="49"/>
      <c r="T494" s="46"/>
      <c r="U494" s="46"/>
      <c r="V494" s="49"/>
      <c r="W494" s="49"/>
      <c r="X494" s="49"/>
      <c r="Y494" s="49"/>
      <c r="Z494" s="49"/>
      <c r="AA494" s="49"/>
      <c r="AB494" s="49"/>
      <c r="AC494" s="37"/>
      <c r="AD494" s="37"/>
      <c r="AE494" s="37"/>
      <c r="AF494" s="37"/>
      <c r="AG494" s="37"/>
    </row>
    <row r="495">
      <c r="A495" s="46"/>
      <c r="B495" s="46"/>
      <c r="C495" s="46"/>
      <c r="D495" s="49"/>
      <c r="E495" s="49"/>
      <c r="F495" s="49"/>
      <c r="G495" s="49"/>
      <c r="H495" s="49"/>
      <c r="I495" s="49"/>
      <c r="J495" s="49"/>
      <c r="K495" s="443"/>
      <c r="L495" s="46"/>
      <c r="M495" s="46"/>
      <c r="N495" s="46"/>
      <c r="O495" s="46"/>
      <c r="P495" s="231"/>
      <c r="Q495" s="46"/>
      <c r="R495" s="49"/>
      <c r="S495" s="49"/>
      <c r="T495" s="46"/>
      <c r="U495" s="46"/>
      <c r="V495" s="49"/>
      <c r="W495" s="49"/>
      <c r="X495" s="49"/>
      <c r="Y495" s="49"/>
      <c r="Z495" s="49"/>
      <c r="AA495" s="49"/>
      <c r="AB495" s="49"/>
      <c r="AC495" s="37"/>
      <c r="AD495" s="37"/>
      <c r="AE495" s="37"/>
      <c r="AF495" s="37"/>
      <c r="AG495" s="37"/>
    </row>
    <row r="496">
      <c r="A496" s="46"/>
      <c r="B496" s="46"/>
      <c r="C496" s="46"/>
      <c r="D496" s="49"/>
      <c r="E496" s="49"/>
      <c r="F496" s="49"/>
      <c r="G496" s="49"/>
      <c r="H496" s="49"/>
      <c r="I496" s="49"/>
      <c r="J496" s="49"/>
      <c r="K496" s="443"/>
      <c r="L496" s="46"/>
      <c r="M496" s="46"/>
      <c r="N496" s="46"/>
      <c r="O496" s="46"/>
      <c r="P496" s="231"/>
      <c r="Q496" s="46"/>
      <c r="R496" s="49"/>
      <c r="S496" s="49"/>
      <c r="T496" s="46"/>
      <c r="U496" s="46"/>
      <c r="V496" s="49"/>
      <c r="W496" s="49"/>
      <c r="X496" s="49"/>
      <c r="Y496" s="49"/>
      <c r="Z496" s="49"/>
      <c r="AA496" s="49"/>
      <c r="AB496" s="49"/>
      <c r="AC496" s="37"/>
      <c r="AD496" s="37"/>
      <c r="AE496" s="37"/>
      <c r="AF496" s="37"/>
      <c r="AG496" s="37"/>
    </row>
    <row r="497">
      <c r="A497" s="46"/>
      <c r="B497" s="46"/>
      <c r="C497" s="46"/>
      <c r="D497" s="49"/>
      <c r="E497" s="49"/>
      <c r="F497" s="49"/>
      <c r="G497" s="49"/>
      <c r="H497" s="49"/>
      <c r="I497" s="49"/>
      <c r="J497" s="49"/>
      <c r="K497" s="443"/>
      <c r="L497" s="46"/>
      <c r="M497" s="46"/>
      <c r="N497" s="46"/>
      <c r="O497" s="46"/>
      <c r="P497" s="231"/>
      <c r="Q497" s="46"/>
      <c r="R497" s="49"/>
      <c r="S497" s="49"/>
      <c r="T497" s="46"/>
      <c r="U497" s="46"/>
      <c r="V497" s="49"/>
      <c r="W497" s="49"/>
      <c r="X497" s="49"/>
      <c r="Y497" s="49"/>
      <c r="Z497" s="49"/>
      <c r="AA497" s="49"/>
      <c r="AB497" s="49"/>
      <c r="AC497" s="37"/>
      <c r="AD497" s="37"/>
      <c r="AE497" s="37"/>
      <c r="AF497" s="37"/>
      <c r="AG497" s="37"/>
    </row>
    <row r="498">
      <c r="A498" s="46"/>
      <c r="B498" s="46"/>
      <c r="C498" s="46"/>
      <c r="D498" s="49"/>
      <c r="E498" s="49"/>
      <c r="F498" s="49"/>
      <c r="G498" s="49"/>
      <c r="H498" s="49"/>
      <c r="I498" s="49"/>
      <c r="J498" s="49"/>
      <c r="K498" s="443"/>
      <c r="L498" s="46"/>
      <c r="M498" s="46"/>
      <c r="N498" s="46"/>
      <c r="O498" s="46"/>
      <c r="P498" s="231"/>
      <c r="Q498" s="46"/>
      <c r="R498" s="49"/>
      <c r="S498" s="49"/>
      <c r="T498" s="46"/>
      <c r="U498" s="46"/>
      <c r="V498" s="49"/>
      <c r="W498" s="49"/>
      <c r="X498" s="49"/>
      <c r="Y498" s="49"/>
      <c r="Z498" s="49"/>
      <c r="AA498" s="49"/>
      <c r="AB498" s="49"/>
      <c r="AC498" s="37"/>
      <c r="AD498" s="37"/>
      <c r="AE498" s="37"/>
      <c r="AF498" s="37"/>
      <c r="AG498" s="37"/>
    </row>
    <row r="499">
      <c r="A499" s="46"/>
      <c r="B499" s="46"/>
      <c r="C499" s="46"/>
      <c r="D499" s="49"/>
      <c r="E499" s="49"/>
      <c r="F499" s="49"/>
      <c r="G499" s="49"/>
      <c r="H499" s="49"/>
      <c r="I499" s="49"/>
      <c r="J499" s="49"/>
      <c r="K499" s="443"/>
      <c r="L499" s="46"/>
      <c r="M499" s="46"/>
      <c r="N499" s="46"/>
      <c r="O499" s="46"/>
      <c r="P499" s="231"/>
      <c r="Q499" s="46"/>
      <c r="R499" s="49"/>
      <c r="S499" s="49"/>
      <c r="T499" s="46"/>
      <c r="U499" s="46"/>
      <c r="V499" s="49"/>
      <c r="W499" s="49"/>
      <c r="X499" s="49"/>
      <c r="Y499" s="49"/>
      <c r="Z499" s="49"/>
      <c r="AA499" s="49"/>
      <c r="AB499" s="49"/>
      <c r="AC499" s="37"/>
      <c r="AD499" s="37"/>
      <c r="AE499" s="37"/>
      <c r="AF499" s="37"/>
      <c r="AG499" s="37"/>
    </row>
    <row r="500">
      <c r="A500" s="46"/>
      <c r="B500" s="46"/>
      <c r="C500" s="46"/>
      <c r="D500" s="49"/>
      <c r="E500" s="49"/>
      <c r="F500" s="49"/>
      <c r="G500" s="49"/>
      <c r="H500" s="49"/>
      <c r="I500" s="49"/>
      <c r="J500" s="49"/>
      <c r="K500" s="443"/>
      <c r="L500" s="46"/>
      <c r="M500" s="46"/>
      <c r="N500" s="46"/>
      <c r="O500" s="46"/>
      <c r="P500" s="231"/>
      <c r="Q500" s="46"/>
      <c r="R500" s="49"/>
      <c r="S500" s="49"/>
      <c r="T500" s="46"/>
      <c r="U500" s="46"/>
      <c r="V500" s="49"/>
      <c r="W500" s="49"/>
      <c r="X500" s="49"/>
      <c r="Y500" s="49"/>
      <c r="Z500" s="49"/>
      <c r="AA500" s="49"/>
      <c r="AB500" s="49"/>
      <c r="AC500" s="37"/>
      <c r="AD500" s="37"/>
      <c r="AE500" s="37"/>
      <c r="AF500" s="37"/>
      <c r="AG500" s="37"/>
    </row>
    <row r="501">
      <c r="A501" s="46"/>
      <c r="B501" s="46"/>
      <c r="C501" s="46"/>
      <c r="D501" s="49"/>
      <c r="E501" s="49"/>
      <c r="F501" s="49"/>
      <c r="G501" s="49"/>
      <c r="H501" s="49"/>
      <c r="I501" s="49"/>
      <c r="J501" s="49"/>
      <c r="K501" s="443"/>
      <c r="L501" s="46"/>
      <c r="M501" s="46"/>
      <c r="N501" s="46"/>
      <c r="O501" s="46"/>
      <c r="P501" s="231"/>
      <c r="Q501" s="46"/>
      <c r="R501" s="49"/>
      <c r="S501" s="49"/>
      <c r="T501" s="46"/>
      <c r="U501" s="46"/>
      <c r="V501" s="49"/>
      <c r="W501" s="49"/>
      <c r="X501" s="49"/>
      <c r="Y501" s="49"/>
      <c r="Z501" s="49"/>
      <c r="AA501" s="49"/>
      <c r="AB501" s="49"/>
      <c r="AC501" s="37"/>
      <c r="AD501" s="37"/>
      <c r="AE501" s="37"/>
      <c r="AF501" s="37"/>
      <c r="AG501" s="37"/>
    </row>
    <row r="502">
      <c r="A502" s="46"/>
      <c r="B502" s="46"/>
      <c r="C502" s="46"/>
      <c r="D502" s="49"/>
      <c r="E502" s="49"/>
      <c r="F502" s="49"/>
      <c r="G502" s="49"/>
      <c r="H502" s="49"/>
      <c r="I502" s="49"/>
      <c r="J502" s="49"/>
      <c r="K502" s="443"/>
      <c r="L502" s="46"/>
      <c r="M502" s="46"/>
      <c r="N502" s="46"/>
      <c r="O502" s="46"/>
      <c r="P502" s="231"/>
      <c r="Q502" s="46"/>
      <c r="R502" s="49"/>
      <c r="S502" s="49"/>
      <c r="T502" s="46"/>
      <c r="U502" s="46"/>
      <c r="V502" s="49"/>
      <c r="W502" s="49"/>
      <c r="X502" s="49"/>
      <c r="Y502" s="49"/>
      <c r="Z502" s="49"/>
      <c r="AA502" s="49"/>
      <c r="AB502" s="49"/>
      <c r="AC502" s="37"/>
      <c r="AD502" s="37"/>
      <c r="AE502" s="37"/>
      <c r="AF502" s="37"/>
      <c r="AG502" s="37"/>
    </row>
    <row r="503">
      <c r="A503" s="46"/>
      <c r="B503" s="46"/>
      <c r="C503" s="46"/>
      <c r="D503" s="49"/>
      <c r="E503" s="49"/>
      <c r="F503" s="49"/>
      <c r="G503" s="49"/>
      <c r="H503" s="49"/>
      <c r="I503" s="49"/>
      <c r="J503" s="49"/>
      <c r="K503" s="443"/>
      <c r="L503" s="46"/>
      <c r="M503" s="46"/>
      <c r="N503" s="46"/>
      <c r="O503" s="46"/>
      <c r="P503" s="231"/>
      <c r="Q503" s="46"/>
      <c r="R503" s="49"/>
      <c r="S503" s="49"/>
      <c r="T503" s="46"/>
      <c r="U503" s="46"/>
      <c r="V503" s="49"/>
      <c r="W503" s="49"/>
      <c r="X503" s="49"/>
      <c r="Y503" s="49"/>
      <c r="Z503" s="49"/>
      <c r="AA503" s="49"/>
      <c r="AB503" s="49"/>
      <c r="AC503" s="37"/>
      <c r="AD503" s="37"/>
      <c r="AE503" s="37"/>
      <c r="AF503" s="37"/>
      <c r="AG503" s="37"/>
    </row>
    <row r="504">
      <c r="A504" s="46"/>
      <c r="B504" s="46"/>
      <c r="C504" s="46"/>
      <c r="D504" s="49"/>
      <c r="E504" s="49"/>
      <c r="F504" s="49"/>
      <c r="G504" s="49"/>
      <c r="H504" s="49"/>
      <c r="I504" s="49"/>
      <c r="J504" s="49"/>
      <c r="K504" s="443"/>
      <c r="L504" s="46"/>
      <c r="M504" s="46"/>
      <c r="N504" s="46"/>
      <c r="O504" s="46"/>
      <c r="P504" s="231"/>
      <c r="Q504" s="46"/>
      <c r="R504" s="49"/>
      <c r="S504" s="49"/>
      <c r="T504" s="46"/>
      <c r="U504" s="46"/>
      <c r="V504" s="49"/>
      <c r="W504" s="49"/>
      <c r="X504" s="49"/>
      <c r="Y504" s="49"/>
      <c r="Z504" s="49"/>
      <c r="AA504" s="49"/>
      <c r="AB504" s="49"/>
      <c r="AC504" s="37"/>
      <c r="AD504" s="37"/>
      <c r="AE504" s="37"/>
      <c r="AF504" s="37"/>
      <c r="AG504" s="37"/>
    </row>
    <row r="505">
      <c r="A505" s="46"/>
      <c r="B505" s="46"/>
      <c r="C505" s="46"/>
      <c r="D505" s="49"/>
      <c r="E505" s="49"/>
      <c r="F505" s="49"/>
      <c r="G505" s="49"/>
      <c r="H505" s="49"/>
      <c r="I505" s="49"/>
      <c r="J505" s="49"/>
      <c r="K505" s="443"/>
      <c r="L505" s="46"/>
      <c r="M505" s="46"/>
      <c r="N505" s="46"/>
      <c r="O505" s="46"/>
      <c r="P505" s="231"/>
      <c r="Q505" s="46"/>
      <c r="R505" s="49"/>
      <c r="S505" s="49"/>
      <c r="T505" s="46"/>
      <c r="U505" s="46"/>
      <c r="V505" s="49"/>
      <c r="W505" s="49"/>
      <c r="X505" s="49"/>
      <c r="Y505" s="49"/>
      <c r="Z505" s="49"/>
      <c r="AA505" s="49"/>
      <c r="AB505" s="49"/>
      <c r="AC505" s="37"/>
      <c r="AD505" s="37"/>
      <c r="AE505" s="37"/>
      <c r="AF505" s="37"/>
      <c r="AG505" s="37"/>
    </row>
    <row r="506">
      <c r="A506" s="46"/>
      <c r="B506" s="46"/>
      <c r="C506" s="46"/>
      <c r="D506" s="49"/>
      <c r="E506" s="49"/>
      <c r="F506" s="49"/>
      <c r="G506" s="49"/>
      <c r="H506" s="49"/>
      <c r="I506" s="49"/>
      <c r="J506" s="49"/>
      <c r="K506" s="443"/>
      <c r="L506" s="46"/>
      <c r="M506" s="46"/>
      <c r="N506" s="46"/>
      <c r="O506" s="46"/>
      <c r="P506" s="231"/>
      <c r="Q506" s="46"/>
      <c r="R506" s="49"/>
      <c r="S506" s="49"/>
      <c r="T506" s="46"/>
      <c r="U506" s="46"/>
      <c r="V506" s="49"/>
      <c r="W506" s="49"/>
      <c r="X506" s="49"/>
      <c r="Y506" s="49"/>
      <c r="Z506" s="49"/>
      <c r="AA506" s="49"/>
      <c r="AB506" s="49"/>
      <c r="AC506" s="37"/>
      <c r="AD506" s="37"/>
      <c r="AE506" s="37"/>
      <c r="AF506" s="37"/>
      <c r="AG506" s="37"/>
    </row>
    <row r="507">
      <c r="A507" s="46"/>
      <c r="B507" s="46"/>
      <c r="C507" s="46"/>
      <c r="D507" s="49"/>
      <c r="E507" s="49"/>
      <c r="F507" s="49"/>
      <c r="G507" s="49"/>
      <c r="H507" s="49"/>
      <c r="I507" s="49"/>
      <c r="J507" s="49"/>
      <c r="K507" s="443"/>
      <c r="L507" s="46"/>
      <c r="M507" s="46"/>
      <c r="N507" s="46"/>
      <c r="O507" s="46"/>
      <c r="P507" s="231"/>
      <c r="Q507" s="46"/>
      <c r="R507" s="49"/>
      <c r="S507" s="49"/>
      <c r="T507" s="46"/>
      <c r="U507" s="46"/>
      <c r="V507" s="49"/>
      <c r="W507" s="49"/>
      <c r="X507" s="49"/>
      <c r="Y507" s="49"/>
      <c r="Z507" s="49"/>
      <c r="AA507" s="49"/>
      <c r="AB507" s="49"/>
      <c r="AC507" s="37"/>
      <c r="AD507" s="37"/>
      <c r="AE507" s="37"/>
      <c r="AF507" s="37"/>
      <c r="AG507" s="37"/>
    </row>
    <row r="508">
      <c r="A508" s="46"/>
      <c r="B508" s="46"/>
      <c r="C508" s="46"/>
      <c r="D508" s="49"/>
      <c r="E508" s="49"/>
      <c r="F508" s="49"/>
      <c r="G508" s="49"/>
      <c r="H508" s="49"/>
      <c r="I508" s="49"/>
      <c r="J508" s="49"/>
      <c r="K508" s="443"/>
      <c r="L508" s="46"/>
      <c r="M508" s="46"/>
      <c r="N508" s="46"/>
      <c r="O508" s="46"/>
      <c r="P508" s="231"/>
      <c r="Q508" s="46"/>
      <c r="R508" s="49"/>
      <c r="S508" s="49"/>
      <c r="T508" s="46"/>
      <c r="U508" s="46"/>
      <c r="V508" s="49"/>
      <c r="W508" s="49"/>
      <c r="X508" s="49"/>
      <c r="Y508" s="49"/>
      <c r="Z508" s="49"/>
      <c r="AA508" s="49"/>
      <c r="AB508" s="49"/>
      <c r="AC508" s="37"/>
      <c r="AD508" s="37"/>
      <c r="AE508" s="37"/>
      <c r="AF508" s="37"/>
      <c r="AG508" s="37"/>
    </row>
    <row r="509">
      <c r="A509" s="46"/>
      <c r="B509" s="46"/>
      <c r="C509" s="46"/>
      <c r="D509" s="49"/>
      <c r="E509" s="49"/>
      <c r="F509" s="49"/>
      <c r="G509" s="49"/>
      <c r="H509" s="49"/>
      <c r="I509" s="49"/>
      <c r="J509" s="49"/>
      <c r="K509" s="443"/>
      <c r="L509" s="46"/>
      <c r="M509" s="46"/>
      <c r="N509" s="46"/>
      <c r="O509" s="46"/>
      <c r="P509" s="231"/>
      <c r="Q509" s="46"/>
      <c r="R509" s="49"/>
      <c r="S509" s="49"/>
      <c r="T509" s="46"/>
      <c r="U509" s="46"/>
      <c r="V509" s="49"/>
      <c r="W509" s="49"/>
      <c r="X509" s="49"/>
      <c r="Y509" s="49"/>
      <c r="Z509" s="49"/>
      <c r="AA509" s="49"/>
      <c r="AB509" s="49"/>
      <c r="AC509" s="37"/>
      <c r="AD509" s="37"/>
      <c r="AE509" s="37"/>
      <c r="AF509" s="37"/>
      <c r="AG509" s="37"/>
    </row>
    <row r="510">
      <c r="A510" s="46"/>
      <c r="B510" s="46"/>
      <c r="C510" s="46"/>
      <c r="D510" s="49"/>
      <c r="E510" s="49"/>
      <c r="F510" s="49"/>
      <c r="G510" s="49"/>
      <c r="H510" s="49"/>
      <c r="I510" s="49"/>
      <c r="J510" s="49"/>
      <c r="K510" s="443"/>
      <c r="L510" s="46"/>
      <c r="M510" s="46"/>
      <c r="N510" s="46"/>
      <c r="O510" s="46"/>
      <c r="P510" s="231"/>
      <c r="Q510" s="46"/>
      <c r="R510" s="49"/>
      <c r="S510" s="49"/>
      <c r="T510" s="46"/>
      <c r="U510" s="46"/>
      <c r="V510" s="49"/>
      <c r="W510" s="49"/>
      <c r="X510" s="49"/>
      <c r="Y510" s="49"/>
      <c r="Z510" s="49"/>
      <c r="AA510" s="49"/>
      <c r="AB510" s="49"/>
      <c r="AC510" s="37"/>
      <c r="AD510" s="37"/>
      <c r="AE510" s="37"/>
      <c r="AF510" s="37"/>
      <c r="AG510" s="37"/>
    </row>
    <row r="511">
      <c r="A511" s="46"/>
      <c r="B511" s="46"/>
      <c r="C511" s="46"/>
      <c r="D511" s="49"/>
      <c r="E511" s="49"/>
      <c r="F511" s="49"/>
      <c r="G511" s="49"/>
      <c r="H511" s="49"/>
      <c r="I511" s="49"/>
      <c r="J511" s="49"/>
      <c r="K511" s="443"/>
      <c r="L511" s="46"/>
      <c r="M511" s="46"/>
      <c r="N511" s="46"/>
      <c r="O511" s="46"/>
      <c r="P511" s="231"/>
      <c r="Q511" s="46"/>
      <c r="R511" s="49"/>
      <c r="S511" s="49"/>
      <c r="T511" s="46"/>
      <c r="U511" s="46"/>
      <c r="V511" s="49"/>
      <c r="W511" s="49"/>
      <c r="X511" s="49"/>
      <c r="Y511" s="49"/>
      <c r="Z511" s="49"/>
      <c r="AA511" s="49"/>
      <c r="AB511" s="49"/>
      <c r="AC511" s="37"/>
      <c r="AD511" s="37"/>
      <c r="AE511" s="37"/>
      <c r="AF511" s="37"/>
      <c r="AG511" s="37"/>
    </row>
    <row r="512">
      <c r="A512" s="46"/>
      <c r="B512" s="46"/>
      <c r="C512" s="46"/>
      <c r="D512" s="49"/>
      <c r="E512" s="49"/>
      <c r="F512" s="49"/>
      <c r="G512" s="49"/>
      <c r="H512" s="49"/>
      <c r="I512" s="49"/>
      <c r="J512" s="49"/>
      <c r="K512" s="443"/>
      <c r="L512" s="46"/>
      <c r="M512" s="46"/>
      <c r="N512" s="46"/>
      <c r="O512" s="46"/>
      <c r="P512" s="231"/>
      <c r="Q512" s="46"/>
      <c r="R512" s="49"/>
      <c r="S512" s="49"/>
      <c r="T512" s="46"/>
      <c r="U512" s="46"/>
      <c r="V512" s="49"/>
      <c r="W512" s="49"/>
      <c r="X512" s="49"/>
      <c r="Y512" s="49"/>
      <c r="Z512" s="49"/>
      <c r="AA512" s="49"/>
      <c r="AB512" s="49"/>
      <c r="AC512" s="37"/>
      <c r="AD512" s="37"/>
      <c r="AE512" s="37"/>
      <c r="AF512" s="37"/>
      <c r="AG512" s="37"/>
    </row>
    <row r="513">
      <c r="A513" s="46"/>
      <c r="B513" s="46"/>
      <c r="C513" s="46"/>
      <c r="D513" s="49"/>
      <c r="E513" s="49"/>
      <c r="F513" s="49"/>
      <c r="G513" s="49"/>
      <c r="H513" s="49"/>
      <c r="I513" s="49"/>
      <c r="J513" s="49"/>
      <c r="K513" s="443"/>
      <c r="L513" s="46"/>
      <c r="M513" s="46"/>
      <c r="N513" s="46"/>
      <c r="O513" s="46"/>
      <c r="P513" s="231"/>
      <c r="Q513" s="46"/>
      <c r="R513" s="49"/>
      <c r="S513" s="49"/>
      <c r="T513" s="46"/>
      <c r="U513" s="46"/>
      <c r="V513" s="49"/>
      <c r="W513" s="49"/>
      <c r="X513" s="49"/>
      <c r="Y513" s="49"/>
      <c r="Z513" s="49"/>
      <c r="AA513" s="49"/>
      <c r="AB513" s="49"/>
      <c r="AC513" s="37"/>
      <c r="AD513" s="37"/>
      <c r="AE513" s="37"/>
      <c r="AF513" s="37"/>
      <c r="AG513" s="37"/>
    </row>
    <row r="514">
      <c r="A514" s="46"/>
      <c r="B514" s="46"/>
      <c r="C514" s="46"/>
      <c r="D514" s="49"/>
      <c r="E514" s="49"/>
      <c r="F514" s="49"/>
      <c r="G514" s="49"/>
      <c r="H514" s="49"/>
      <c r="I514" s="49"/>
      <c r="J514" s="49"/>
      <c r="K514" s="443"/>
      <c r="L514" s="46"/>
      <c r="M514" s="46"/>
      <c r="N514" s="46"/>
      <c r="O514" s="46"/>
      <c r="P514" s="231"/>
      <c r="Q514" s="46"/>
      <c r="R514" s="49"/>
      <c r="S514" s="49"/>
      <c r="T514" s="46"/>
      <c r="U514" s="46"/>
      <c r="V514" s="49"/>
      <c r="W514" s="49"/>
      <c r="X514" s="49"/>
      <c r="Y514" s="49"/>
      <c r="Z514" s="49"/>
      <c r="AA514" s="49"/>
      <c r="AB514" s="49"/>
      <c r="AC514" s="37"/>
      <c r="AD514" s="37"/>
      <c r="AE514" s="37"/>
      <c r="AF514" s="37"/>
      <c r="AG514" s="37"/>
    </row>
    <row r="515">
      <c r="A515" s="46"/>
      <c r="B515" s="46"/>
      <c r="C515" s="46"/>
      <c r="D515" s="49"/>
      <c r="E515" s="49"/>
      <c r="F515" s="49"/>
      <c r="G515" s="49"/>
      <c r="H515" s="49"/>
      <c r="I515" s="49"/>
      <c r="J515" s="49"/>
      <c r="K515" s="443"/>
      <c r="L515" s="46"/>
      <c r="M515" s="46"/>
      <c r="N515" s="46"/>
      <c r="O515" s="46"/>
      <c r="P515" s="231"/>
      <c r="Q515" s="46"/>
      <c r="R515" s="49"/>
      <c r="S515" s="49"/>
      <c r="T515" s="46"/>
      <c r="U515" s="46"/>
      <c r="V515" s="49"/>
      <c r="W515" s="49"/>
      <c r="X515" s="49"/>
      <c r="Y515" s="49"/>
      <c r="Z515" s="49"/>
      <c r="AA515" s="49"/>
      <c r="AB515" s="49"/>
      <c r="AC515" s="37"/>
      <c r="AD515" s="37"/>
      <c r="AE515" s="37"/>
      <c r="AF515" s="37"/>
      <c r="AG515" s="37"/>
    </row>
    <row r="516">
      <c r="A516" s="46"/>
      <c r="B516" s="46"/>
      <c r="C516" s="46"/>
      <c r="D516" s="49"/>
      <c r="E516" s="49"/>
      <c r="F516" s="49"/>
      <c r="G516" s="49"/>
      <c r="H516" s="49"/>
      <c r="I516" s="49"/>
      <c r="J516" s="49"/>
      <c r="K516" s="443"/>
      <c r="L516" s="46"/>
      <c r="M516" s="46"/>
      <c r="N516" s="46"/>
      <c r="O516" s="46"/>
      <c r="P516" s="231"/>
      <c r="Q516" s="46"/>
      <c r="R516" s="49"/>
      <c r="S516" s="49"/>
      <c r="T516" s="46"/>
      <c r="U516" s="46"/>
      <c r="V516" s="49"/>
      <c r="W516" s="49"/>
      <c r="X516" s="49"/>
      <c r="Y516" s="49"/>
      <c r="Z516" s="49"/>
      <c r="AA516" s="49"/>
      <c r="AB516" s="49"/>
      <c r="AC516" s="37"/>
      <c r="AD516" s="37"/>
      <c r="AE516" s="37"/>
      <c r="AF516" s="37"/>
      <c r="AG516" s="37"/>
    </row>
    <row r="517">
      <c r="A517" s="46"/>
      <c r="B517" s="46"/>
      <c r="C517" s="46"/>
      <c r="D517" s="49"/>
      <c r="E517" s="49"/>
      <c r="F517" s="49"/>
      <c r="G517" s="49"/>
      <c r="H517" s="49"/>
      <c r="I517" s="49"/>
      <c r="J517" s="49"/>
      <c r="K517" s="443"/>
      <c r="L517" s="46"/>
      <c r="M517" s="46"/>
      <c r="N517" s="46"/>
      <c r="O517" s="46"/>
      <c r="P517" s="231"/>
      <c r="Q517" s="46"/>
      <c r="R517" s="49"/>
      <c r="S517" s="49"/>
      <c r="T517" s="46"/>
      <c r="U517" s="46"/>
      <c r="V517" s="49"/>
      <c r="W517" s="49"/>
      <c r="X517" s="49"/>
      <c r="Y517" s="49"/>
      <c r="Z517" s="49"/>
      <c r="AA517" s="49"/>
      <c r="AB517" s="49"/>
      <c r="AC517" s="37"/>
      <c r="AD517" s="37"/>
      <c r="AE517" s="37"/>
      <c r="AF517" s="37"/>
      <c r="AG517" s="37"/>
    </row>
    <row r="518">
      <c r="A518" s="46"/>
      <c r="B518" s="46"/>
      <c r="C518" s="46"/>
      <c r="D518" s="49"/>
      <c r="E518" s="49"/>
      <c r="F518" s="49"/>
      <c r="G518" s="49"/>
      <c r="H518" s="49"/>
      <c r="I518" s="49"/>
      <c r="J518" s="49"/>
      <c r="K518" s="443"/>
      <c r="L518" s="46"/>
      <c r="M518" s="46"/>
      <c r="N518" s="46"/>
      <c r="O518" s="46"/>
      <c r="P518" s="231"/>
      <c r="Q518" s="46"/>
      <c r="R518" s="49"/>
      <c r="S518" s="49"/>
      <c r="T518" s="46"/>
      <c r="U518" s="46"/>
      <c r="V518" s="49"/>
      <c r="W518" s="49"/>
      <c r="X518" s="49"/>
      <c r="Y518" s="49"/>
      <c r="Z518" s="49"/>
      <c r="AA518" s="49"/>
      <c r="AB518" s="49"/>
      <c r="AC518" s="37"/>
      <c r="AD518" s="37"/>
      <c r="AE518" s="37"/>
      <c r="AF518" s="37"/>
      <c r="AG518" s="37"/>
    </row>
    <row r="519">
      <c r="A519" s="46"/>
      <c r="B519" s="46"/>
      <c r="C519" s="46"/>
      <c r="D519" s="49"/>
      <c r="E519" s="49"/>
      <c r="F519" s="49"/>
      <c r="G519" s="49"/>
      <c r="H519" s="49"/>
      <c r="I519" s="49"/>
      <c r="J519" s="49"/>
      <c r="K519" s="443"/>
      <c r="L519" s="46"/>
      <c r="M519" s="46"/>
      <c r="N519" s="46"/>
      <c r="O519" s="46"/>
      <c r="P519" s="231"/>
      <c r="Q519" s="46"/>
      <c r="R519" s="49"/>
      <c r="S519" s="49"/>
      <c r="T519" s="46"/>
      <c r="U519" s="46"/>
      <c r="V519" s="49"/>
      <c r="W519" s="49"/>
      <c r="X519" s="49"/>
      <c r="Y519" s="49"/>
      <c r="Z519" s="49"/>
      <c r="AA519" s="49"/>
      <c r="AB519" s="49"/>
      <c r="AC519" s="37"/>
      <c r="AD519" s="37"/>
      <c r="AE519" s="37"/>
      <c r="AF519" s="37"/>
      <c r="AG519" s="37"/>
    </row>
    <row r="520">
      <c r="A520" s="46"/>
      <c r="B520" s="46"/>
      <c r="C520" s="46"/>
      <c r="D520" s="49"/>
      <c r="E520" s="49"/>
      <c r="F520" s="49"/>
      <c r="G520" s="49"/>
      <c r="H520" s="49"/>
      <c r="I520" s="49"/>
      <c r="J520" s="49"/>
      <c r="K520" s="443"/>
      <c r="L520" s="46"/>
      <c r="M520" s="46"/>
      <c r="N520" s="46"/>
      <c r="O520" s="46"/>
      <c r="P520" s="231"/>
      <c r="Q520" s="46"/>
      <c r="R520" s="49"/>
      <c r="S520" s="49"/>
      <c r="T520" s="46"/>
      <c r="U520" s="46"/>
      <c r="V520" s="49"/>
      <c r="W520" s="49"/>
      <c r="X520" s="49"/>
      <c r="Y520" s="49"/>
      <c r="Z520" s="49"/>
      <c r="AA520" s="49"/>
      <c r="AB520" s="49"/>
      <c r="AC520" s="37"/>
      <c r="AD520" s="37"/>
      <c r="AE520" s="37"/>
      <c r="AF520" s="37"/>
      <c r="AG520" s="37"/>
    </row>
    <row r="521">
      <c r="A521" s="46"/>
      <c r="B521" s="46"/>
      <c r="C521" s="46"/>
      <c r="D521" s="49"/>
      <c r="E521" s="49"/>
      <c r="F521" s="49"/>
      <c r="G521" s="49"/>
      <c r="H521" s="49"/>
      <c r="I521" s="49"/>
      <c r="J521" s="49"/>
      <c r="K521" s="443"/>
      <c r="L521" s="46"/>
      <c r="M521" s="46"/>
      <c r="N521" s="46"/>
      <c r="O521" s="46"/>
      <c r="P521" s="231"/>
      <c r="Q521" s="46"/>
      <c r="R521" s="49"/>
      <c r="S521" s="49"/>
      <c r="T521" s="46"/>
      <c r="U521" s="46"/>
      <c r="V521" s="49"/>
      <c r="W521" s="49"/>
      <c r="X521" s="49"/>
      <c r="Y521" s="49"/>
      <c r="Z521" s="49"/>
      <c r="AA521" s="49"/>
      <c r="AB521" s="49"/>
      <c r="AC521" s="37"/>
      <c r="AD521" s="37"/>
      <c r="AE521" s="37"/>
      <c r="AF521" s="37"/>
      <c r="AG521" s="37"/>
    </row>
    <row r="522">
      <c r="A522" s="46"/>
      <c r="B522" s="46"/>
      <c r="C522" s="46"/>
      <c r="D522" s="49"/>
      <c r="E522" s="49"/>
      <c r="F522" s="49"/>
      <c r="G522" s="49"/>
      <c r="H522" s="49"/>
      <c r="I522" s="49"/>
      <c r="J522" s="49"/>
      <c r="K522" s="443"/>
      <c r="L522" s="46"/>
      <c r="M522" s="46"/>
      <c r="N522" s="46"/>
      <c r="O522" s="46"/>
      <c r="P522" s="231"/>
      <c r="Q522" s="46"/>
      <c r="R522" s="49"/>
      <c r="S522" s="49"/>
      <c r="T522" s="46"/>
      <c r="U522" s="46"/>
      <c r="V522" s="49"/>
      <c r="W522" s="49"/>
      <c r="X522" s="49"/>
      <c r="Y522" s="49"/>
      <c r="Z522" s="49"/>
      <c r="AA522" s="49"/>
      <c r="AB522" s="49"/>
      <c r="AC522" s="37"/>
      <c r="AD522" s="37"/>
      <c r="AE522" s="37"/>
      <c r="AF522" s="37"/>
      <c r="AG522" s="37"/>
    </row>
    <row r="523">
      <c r="A523" s="46"/>
      <c r="B523" s="46"/>
      <c r="C523" s="46"/>
      <c r="D523" s="49"/>
      <c r="E523" s="49"/>
      <c r="F523" s="49"/>
      <c r="G523" s="49"/>
      <c r="H523" s="49"/>
      <c r="I523" s="49"/>
      <c r="J523" s="49"/>
      <c r="K523" s="443"/>
      <c r="L523" s="46"/>
      <c r="M523" s="46"/>
      <c r="N523" s="46"/>
      <c r="O523" s="46"/>
      <c r="P523" s="231"/>
      <c r="Q523" s="46"/>
      <c r="R523" s="49"/>
      <c r="S523" s="49"/>
      <c r="T523" s="46"/>
      <c r="U523" s="46"/>
      <c r="V523" s="49"/>
      <c r="W523" s="49"/>
      <c r="X523" s="49"/>
      <c r="Y523" s="49"/>
      <c r="Z523" s="49"/>
      <c r="AA523" s="49"/>
      <c r="AB523" s="49"/>
      <c r="AC523" s="37"/>
      <c r="AD523" s="37"/>
      <c r="AE523" s="37"/>
      <c r="AF523" s="37"/>
      <c r="AG523" s="37"/>
    </row>
    <row r="524">
      <c r="A524" s="46"/>
      <c r="B524" s="46"/>
      <c r="C524" s="46"/>
      <c r="D524" s="49"/>
      <c r="E524" s="49"/>
      <c r="F524" s="49"/>
      <c r="G524" s="49"/>
      <c r="H524" s="49"/>
      <c r="I524" s="49"/>
      <c r="J524" s="49"/>
      <c r="K524" s="443"/>
      <c r="L524" s="46"/>
      <c r="M524" s="46"/>
      <c r="N524" s="46"/>
      <c r="O524" s="46"/>
      <c r="P524" s="231"/>
      <c r="Q524" s="46"/>
      <c r="R524" s="49"/>
      <c r="S524" s="49"/>
      <c r="T524" s="46"/>
      <c r="U524" s="46"/>
      <c r="V524" s="49"/>
      <c r="W524" s="49"/>
      <c r="X524" s="49"/>
      <c r="Y524" s="49"/>
      <c r="Z524" s="49"/>
      <c r="AA524" s="49"/>
      <c r="AB524" s="49"/>
      <c r="AC524" s="37"/>
      <c r="AD524" s="37"/>
      <c r="AE524" s="37"/>
      <c r="AF524" s="37"/>
      <c r="AG524" s="37"/>
    </row>
    <row r="525">
      <c r="A525" s="46"/>
      <c r="B525" s="46"/>
      <c r="C525" s="46"/>
      <c r="D525" s="49"/>
      <c r="E525" s="49"/>
      <c r="F525" s="49"/>
      <c r="G525" s="49"/>
      <c r="H525" s="49"/>
      <c r="I525" s="49"/>
      <c r="J525" s="49"/>
      <c r="K525" s="443"/>
      <c r="L525" s="46"/>
      <c r="M525" s="46"/>
      <c r="N525" s="46"/>
      <c r="O525" s="46"/>
      <c r="P525" s="231"/>
      <c r="Q525" s="46"/>
      <c r="R525" s="49"/>
      <c r="S525" s="49"/>
      <c r="T525" s="46"/>
      <c r="U525" s="46"/>
      <c r="V525" s="49"/>
      <c r="W525" s="49"/>
      <c r="X525" s="49"/>
      <c r="Y525" s="49"/>
      <c r="Z525" s="49"/>
      <c r="AA525" s="49"/>
      <c r="AB525" s="49"/>
      <c r="AC525" s="37"/>
      <c r="AD525" s="37"/>
      <c r="AE525" s="37"/>
      <c r="AF525" s="37"/>
      <c r="AG525" s="37"/>
    </row>
    <row r="526">
      <c r="A526" s="46"/>
      <c r="B526" s="46"/>
      <c r="C526" s="46"/>
      <c r="D526" s="49"/>
      <c r="E526" s="49"/>
      <c r="F526" s="49"/>
      <c r="G526" s="49"/>
      <c r="H526" s="49"/>
      <c r="I526" s="49"/>
      <c r="J526" s="49"/>
      <c r="K526" s="443"/>
      <c r="L526" s="46"/>
      <c r="M526" s="46"/>
      <c r="N526" s="46"/>
      <c r="O526" s="46"/>
      <c r="P526" s="231"/>
      <c r="Q526" s="46"/>
      <c r="R526" s="49"/>
      <c r="S526" s="49"/>
      <c r="T526" s="46"/>
      <c r="U526" s="46"/>
      <c r="V526" s="49"/>
      <c r="W526" s="49"/>
      <c r="X526" s="49"/>
      <c r="Y526" s="49"/>
      <c r="Z526" s="49"/>
      <c r="AA526" s="49"/>
      <c r="AB526" s="49"/>
      <c r="AC526" s="37"/>
      <c r="AD526" s="37"/>
      <c r="AE526" s="37"/>
      <c r="AF526" s="37"/>
      <c r="AG526" s="37"/>
    </row>
    <row r="527">
      <c r="A527" s="46"/>
      <c r="B527" s="46"/>
      <c r="C527" s="46"/>
      <c r="D527" s="49"/>
      <c r="E527" s="49"/>
      <c r="F527" s="49"/>
      <c r="G527" s="49"/>
      <c r="H527" s="49"/>
      <c r="I527" s="49"/>
      <c r="J527" s="49"/>
      <c r="K527" s="443"/>
      <c r="L527" s="46"/>
      <c r="M527" s="46"/>
      <c r="N527" s="46"/>
      <c r="O527" s="46"/>
      <c r="P527" s="231"/>
      <c r="Q527" s="46"/>
      <c r="R527" s="49"/>
      <c r="S527" s="49"/>
      <c r="T527" s="46"/>
      <c r="U527" s="46"/>
      <c r="V527" s="49"/>
      <c r="W527" s="49"/>
      <c r="X527" s="49"/>
      <c r="Y527" s="49"/>
      <c r="Z527" s="49"/>
      <c r="AA527" s="49"/>
      <c r="AB527" s="49"/>
      <c r="AC527" s="37"/>
      <c r="AD527" s="37"/>
      <c r="AE527" s="37"/>
      <c r="AF527" s="37"/>
      <c r="AG527" s="37"/>
    </row>
    <row r="528">
      <c r="A528" s="46"/>
      <c r="B528" s="46"/>
      <c r="C528" s="46"/>
      <c r="D528" s="49"/>
      <c r="E528" s="49"/>
      <c r="F528" s="49"/>
      <c r="G528" s="49"/>
      <c r="H528" s="49"/>
      <c r="I528" s="49"/>
      <c r="J528" s="49"/>
      <c r="K528" s="443"/>
      <c r="L528" s="46"/>
      <c r="M528" s="46"/>
      <c r="N528" s="46"/>
      <c r="O528" s="46"/>
      <c r="P528" s="231"/>
      <c r="Q528" s="46"/>
      <c r="R528" s="49"/>
      <c r="S528" s="49"/>
      <c r="T528" s="46"/>
      <c r="U528" s="46"/>
      <c r="V528" s="49"/>
      <c r="W528" s="49"/>
      <c r="X528" s="49"/>
      <c r="Y528" s="49"/>
      <c r="Z528" s="49"/>
      <c r="AA528" s="49"/>
      <c r="AB528" s="49"/>
      <c r="AC528" s="37"/>
      <c r="AD528" s="37"/>
      <c r="AE528" s="37"/>
      <c r="AF528" s="37"/>
      <c r="AG528" s="37"/>
    </row>
    <row r="529">
      <c r="A529" s="46"/>
      <c r="B529" s="46"/>
      <c r="C529" s="46"/>
      <c r="D529" s="49"/>
      <c r="E529" s="49"/>
      <c r="F529" s="49"/>
      <c r="G529" s="49"/>
      <c r="H529" s="49"/>
      <c r="I529" s="49"/>
      <c r="J529" s="49"/>
      <c r="K529" s="443"/>
      <c r="L529" s="46"/>
      <c r="M529" s="46"/>
      <c r="N529" s="46"/>
      <c r="O529" s="46"/>
      <c r="P529" s="231"/>
      <c r="Q529" s="46"/>
      <c r="R529" s="49"/>
      <c r="S529" s="49"/>
      <c r="T529" s="46"/>
      <c r="U529" s="46"/>
      <c r="V529" s="49"/>
      <c r="W529" s="49"/>
      <c r="X529" s="49"/>
      <c r="Y529" s="49"/>
      <c r="Z529" s="49"/>
      <c r="AA529" s="49"/>
      <c r="AB529" s="49"/>
      <c r="AC529" s="37"/>
      <c r="AD529" s="37"/>
      <c r="AE529" s="37"/>
      <c r="AF529" s="37"/>
      <c r="AG529" s="37"/>
    </row>
    <row r="530">
      <c r="A530" s="46"/>
      <c r="B530" s="46"/>
      <c r="C530" s="46"/>
      <c r="D530" s="49"/>
      <c r="E530" s="49"/>
      <c r="F530" s="49"/>
      <c r="G530" s="49"/>
      <c r="H530" s="49"/>
      <c r="I530" s="49"/>
      <c r="J530" s="49"/>
      <c r="K530" s="443"/>
      <c r="L530" s="46"/>
      <c r="M530" s="46"/>
      <c r="N530" s="46"/>
      <c r="O530" s="46"/>
      <c r="P530" s="231"/>
      <c r="Q530" s="46"/>
      <c r="R530" s="49"/>
      <c r="S530" s="49"/>
      <c r="T530" s="46"/>
      <c r="U530" s="46"/>
      <c r="V530" s="49"/>
      <c r="W530" s="49"/>
      <c r="X530" s="49"/>
      <c r="Y530" s="49"/>
      <c r="Z530" s="49"/>
      <c r="AA530" s="49"/>
      <c r="AB530" s="49"/>
      <c r="AC530" s="37"/>
      <c r="AD530" s="37"/>
      <c r="AE530" s="37"/>
      <c r="AF530" s="37"/>
      <c r="AG530" s="37"/>
    </row>
    <row r="531">
      <c r="A531" s="46"/>
      <c r="B531" s="46"/>
      <c r="C531" s="46"/>
      <c r="D531" s="49"/>
      <c r="E531" s="49"/>
      <c r="F531" s="49"/>
      <c r="G531" s="49"/>
      <c r="H531" s="49"/>
      <c r="I531" s="49"/>
      <c r="J531" s="49"/>
      <c r="K531" s="443"/>
      <c r="L531" s="46"/>
      <c r="M531" s="46"/>
      <c r="N531" s="46"/>
      <c r="O531" s="46"/>
      <c r="P531" s="231"/>
      <c r="Q531" s="46"/>
      <c r="R531" s="49"/>
      <c r="S531" s="49"/>
      <c r="T531" s="46"/>
      <c r="U531" s="46"/>
      <c r="V531" s="49"/>
      <c r="W531" s="49"/>
      <c r="X531" s="49"/>
      <c r="Y531" s="49"/>
      <c r="Z531" s="49"/>
      <c r="AA531" s="49"/>
      <c r="AB531" s="49"/>
      <c r="AC531" s="37"/>
      <c r="AD531" s="37"/>
      <c r="AE531" s="37"/>
      <c r="AF531" s="37"/>
      <c r="AG531" s="37"/>
    </row>
    <row r="532">
      <c r="A532" s="46"/>
      <c r="B532" s="46"/>
      <c r="C532" s="46"/>
      <c r="D532" s="49"/>
      <c r="E532" s="49"/>
      <c r="F532" s="49"/>
      <c r="G532" s="49"/>
      <c r="H532" s="49"/>
      <c r="I532" s="49"/>
      <c r="J532" s="49"/>
      <c r="K532" s="443"/>
      <c r="L532" s="46"/>
      <c r="M532" s="46"/>
      <c r="N532" s="46"/>
      <c r="O532" s="46"/>
      <c r="P532" s="231"/>
      <c r="Q532" s="46"/>
      <c r="R532" s="49"/>
      <c r="S532" s="49"/>
      <c r="T532" s="46"/>
      <c r="U532" s="46"/>
      <c r="V532" s="49"/>
      <c r="W532" s="49"/>
      <c r="X532" s="49"/>
      <c r="Y532" s="49"/>
      <c r="Z532" s="49"/>
      <c r="AA532" s="49"/>
      <c r="AB532" s="49"/>
      <c r="AC532" s="37"/>
      <c r="AD532" s="37"/>
      <c r="AE532" s="37"/>
      <c r="AF532" s="37"/>
      <c r="AG532" s="37"/>
    </row>
    <row r="533">
      <c r="A533" s="46"/>
      <c r="B533" s="46"/>
      <c r="C533" s="46"/>
      <c r="D533" s="49"/>
      <c r="E533" s="49"/>
      <c r="F533" s="49"/>
      <c r="G533" s="49"/>
      <c r="H533" s="49"/>
      <c r="I533" s="49"/>
      <c r="J533" s="49"/>
      <c r="K533" s="443"/>
      <c r="L533" s="46"/>
      <c r="M533" s="46"/>
      <c r="N533" s="46"/>
      <c r="O533" s="46"/>
      <c r="P533" s="231"/>
      <c r="Q533" s="46"/>
      <c r="R533" s="49"/>
      <c r="S533" s="49"/>
      <c r="T533" s="46"/>
      <c r="U533" s="46"/>
      <c r="V533" s="49"/>
      <c r="W533" s="49"/>
      <c r="X533" s="49"/>
      <c r="Y533" s="49"/>
      <c r="Z533" s="49"/>
      <c r="AA533" s="49"/>
      <c r="AB533" s="49"/>
      <c r="AC533" s="37"/>
      <c r="AD533" s="37"/>
      <c r="AE533" s="37"/>
      <c r="AF533" s="37"/>
      <c r="AG533" s="37"/>
    </row>
    <row r="534">
      <c r="A534" s="46"/>
      <c r="B534" s="46"/>
      <c r="C534" s="46"/>
      <c r="D534" s="49"/>
      <c r="E534" s="49"/>
      <c r="F534" s="49"/>
      <c r="G534" s="49"/>
      <c r="H534" s="49"/>
      <c r="I534" s="49"/>
      <c r="J534" s="49"/>
      <c r="K534" s="443"/>
      <c r="L534" s="46"/>
      <c r="M534" s="46"/>
      <c r="N534" s="46"/>
      <c r="O534" s="46"/>
      <c r="P534" s="231"/>
      <c r="Q534" s="46"/>
      <c r="R534" s="49"/>
      <c r="S534" s="49"/>
      <c r="T534" s="46"/>
      <c r="U534" s="46"/>
      <c r="V534" s="49"/>
      <c r="W534" s="49"/>
      <c r="X534" s="49"/>
      <c r="Y534" s="49"/>
      <c r="Z534" s="49"/>
      <c r="AA534" s="49"/>
      <c r="AB534" s="49"/>
      <c r="AC534" s="37"/>
      <c r="AD534" s="37"/>
      <c r="AE534" s="37"/>
      <c r="AF534" s="37"/>
      <c r="AG534" s="37"/>
    </row>
    <row r="535">
      <c r="A535" s="46"/>
      <c r="B535" s="46"/>
      <c r="C535" s="46"/>
      <c r="D535" s="49"/>
      <c r="E535" s="49"/>
      <c r="F535" s="49"/>
      <c r="G535" s="49"/>
      <c r="H535" s="49"/>
      <c r="I535" s="49"/>
      <c r="J535" s="49"/>
      <c r="K535" s="443"/>
      <c r="L535" s="46"/>
      <c r="M535" s="46"/>
      <c r="N535" s="46"/>
      <c r="O535" s="46"/>
      <c r="P535" s="231"/>
      <c r="Q535" s="46"/>
      <c r="R535" s="49"/>
      <c r="S535" s="49"/>
      <c r="T535" s="46"/>
      <c r="U535" s="46"/>
      <c r="V535" s="49"/>
      <c r="W535" s="49"/>
      <c r="X535" s="49"/>
      <c r="Y535" s="49"/>
      <c r="Z535" s="49"/>
      <c r="AA535" s="49"/>
      <c r="AB535" s="49"/>
      <c r="AC535" s="37"/>
      <c r="AD535" s="37"/>
      <c r="AE535" s="37"/>
      <c r="AF535" s="37"/>
      <c r="AG535" s="37"/>
    </row>
    <row r="536">
      <c r="A536" s="46"/>
      <c r="B536" s="46"/>
      <c r="C536" s="46"/>
      <c r="D536" s="49"/>
      <c r="E536" s="49"/>
      <c r="F536" s="49"/>
      <c r="G536" s="49"/>
      <c r="H536" s="49"/>
      <c r="I536" s="49"/>
      <c r="J536" s="49"/>
      <c r="K536" s="443"/>
      <c r="L536" s="46"/>
      <c r="M536" s="46"/>
      <c r="N536" s="46"/>
      <c r="O536" s="46"/>
      <c r="P536" s="231"/>
      <c r="Q536" s="46"/>
      <c r="R536" s="49"/>
      <c r="S536" s="49"/>
      <c r="T536" s="46"/>
      <c r="U536" s="46"/>
      <c r="V536" s="49"/>
      <c r="W536" s="49"/>
      <c r="X536" s="49"/>
      <c r="Y536" s="49"/>
      <c r="Z536" s="49"/>
      <c r="AA536" s="49"/>
      <c r="AB536" s="49"/>
      <c r="AC536" s="37"/>
      <c r="AD536" s="37"/>
      <c r="AE536" s="37"/>
      <c r="AF536" s="37"/>
      <c r="AG536" s="37"/>
    </row>
    <row r="537">
      <c r="A537" s="46"/>
      <c r="B537" s="46"/>
      <c r="C537" s="46"/>
      <c r="D537" s="49"/>
      <c r="E537" s="49"/>
      <c r="F537" s="49"/>
      <c r="G537" s="49"/>
      <c r="H537" s="49"/>
      <c r="I537" s="49"/>
      <c r="J537" s="49"/>
      <c r="K537" s="443"/>
      <c r="L537" s="46"/>
      <c r="M537" s="46"/>
      <c r="N537" s="46"/>
      <c r="O537" s="46"/>
      <c r="P537" s="231"/>
      <c r="Q537" s="46"/>
      <c r="R537" s="49"/>
      <c r="S537" s="49"/>
      <c r="T537" s="46"/>
      <c r="U537" s="46"/>
      <c r="V537" s="49"/>
      <c r="W537" s="49"/>
      <c r="X537" s="49"/>
      <c r="Y537" s="49"/>
      <c r="Z537" s="49"/>
      <c r="AA537" s="49"/>
      <c r="AB537" s="49"/>
      <c r="AC537" s="37"/>
      <c r="AD537" s="37"/>
      <c r="AE537" s="37"/>
      <c r="AF537" s="37"/>
      <c r="AG537" s="37"/>
    </row>
    <row r="538">
      <c r="A538" s="46"/>
      <c r="B538" s="46"/>
      <c r="C538" s="46"/>
      <c r="D538" s="49"/>
      <c r="E538" s="49"/>
      <c r="F538" s="49"/>
      <c r="G538" s="49"/>
      <c r="H538" s="49"/>
      <c r="I538" s="49"/>
      <c r="J538" s="49"/>
      <c r="K538" s="443"/>
      <c r="L538" s="46"/>
      <c r="M538" s="46"/>
      <c r="N538" s="46"/>
      <c r="O538" s="46"/>
      <c r="P538" s="231"/>
      <c r="Q538" s="46"/>
      <c r="R538" s="49"/>
      <c r="S538" s="49"/>
      <c r="T538" s="46"/>
      <c r="U538" s="46"/>
      <c r="V538" s="49"/>
      <c r="W538" s="49"/>
      <c r="X538" s="49"/>
      <c r="Y538" s="49"/>
      <c r="Z538" s="49"/>
      <c r="AA538" s="49"/>
      <c r="AB538" s="49"/>
      <c r="AC538" s="37"/>
      <c r="AD538" s="37"/>
      <c r="AE538" s="37"/>
      <c r="AF538" s="37"/>
      <c r="AG538" s="37"/>
    </row>
    <row r="539">
      <c r="A539" s="46"/>
      <c r="B539" s="46"/>
      <c r="C539" s="46"/>
      <c r="D539" s="49"/>
      <c r="E539" s="49"/>
      <c r="F539" s="49"/>
      <c r="G539" s="49"/>
      <c r="H539" s="49"/>
      <c r="I539" s="49"/>
      <c r="J539" s="49"/>
      <c r="K539" s="443"/>
      <c r="L539" s="46"/>
      <c r="M539" s="46"/>
      <c r="N539" s="46"/>
      <c r="O539" s="46"/>
      <c r="P539" s="231"/>
      <c r="Q539" s="46"/>
      <c r="R539" s="49"/>
      <c r="S539" s="49"/>
      <c r="T539" s="46"/>
      <c r="U539" s="46"/>
      <c r="V539" s="49"/>
      <c r="W539" s="49"/>
      <c r="X539" s="49"/>
      <c r="Y539" s="49"/>
      <c r="Z539" s="49"/>
      <c r="AA539" s="49"/>
      <c r="AB539" s="49"/>
      <c r="AC539" s="37"/>
      <c r="AD539" s="37"/>
      <c r="AE539" s="37"/>
      <c r="AF539" s="37"/>
      <c r="AG539" s="37"/>
    </row>
    <row r="540">
      <c r="A540" s="46"/>
      <c r="B540" s="46"/>
      <c r="C540" s="46"/>
      <c r="D540" s="49"/>
      <c r="E540" s="49"/>
      <c r="F540" s="49"/>
      <c r="G540" s="49"/>
      <c r="H540" s="49"/>
      <c r="I540" s="49"/>
      <c r="J540" s="49"/>
      <c r="K540" s="443"/>
      <c r="L540" s="46"/>
      <c r="M540" s="46"/>
      <c r="N540" s="46"/>
      <c r="O540" s="46"/>
      <c r="P540" s="231"/>
      <c r="Q540" s="46"/>
      <c r="R540" s="49"/>
      <c r="S540" s="49"/>
      <c r="T540" s="46"/>
      <c r="U540" s="46"/>
      <c r="V540" s="49"/>
      <c r="W540" s="49"/>
      <c r="X540" s="49"/>
      <c r="Y540" s="49"/>
      <c r="Z540" s="49"/>
      <c r="AA540" s="49"/>
      <c r="AB540" s="49"/>
      <c r="AC540" s="37"/>
      <c r="AD540" s="37"/>
      <c r="AE540" s="37"/>
      <c r="AF540" s="37"/>
      <c r="AG540" s="37"/>
    </row>
    <row r="541">
      <c r="A541" s="46"/>
      <c r="B541" s="46"/>
      <c r="C541" s="46"/>
      <c r="D541" s="49"/>
      <c r="E541" s="49"/>
      <c r="F541" s="49"/>
      <c r="G541" s="49"/>
      <c r="H541" s="49"/>
      <c r="I541" s="49"/>
      <c r="J541" s="49"/>
      <c r="K541" s="443"/>
      <c r="L541" s="46"/>
      <c r="M541" s="46"/>
      <c r="N541" s="46"/>
      <c r="O541" s="46"/>
      <c r="P541" s="231"/>
      <c r="Q541" s="46"/>
      <c r="R541" s="49"/>
      <c r="S541" s="49"/>
      <c r="T541" s="46"/>
      <c r="U541" s="46"/>
      <c r="V541" s="49"/>
      <c r="W541" s="49"/>
      <c r="X541" s="49"/>
      <c r="Y541" s="49"/>
      <c r="Z541" s="49"/>
      <c r="AA541" s="49"/>
      <c r="AB541" s="49"/>
      <c r="AC541" s="37"/>
      <c r="AD541" s="37"/>
      <c r="AE541" s="37"/>
      <c r="AF541" s="37"/>
      <c r="AG541" s="37"/>
    </row>
    <row r="542">
      <c r="A542" s="46"/>
      <c r="B542" s="46"/>
      <c r="C542" s="46"/>
      <c r="D542" s="49"/>
      <c r="E542" s="49"/>
      <c r="F542" s="49"/>
      <c r="G542" s="49"/>
      <c r="H542" s="49"/>
      <c r="I542" s="49"/>
      <c r="J542" s="49"/>
      <c r="K542" s="443"/>
      <c r="L542" s="46"/>
      <c r="M542" s="46"/>
      <c r="N542" s="46"/>
      <c r="O542" s="46"/>
      <c r="P542" s="231"/>
      <c r="Q542" s="46"/>
      <c r="R542" s="49"/>
      <c r="S542" s="49"/>
      <c r="T542" s="46"/>
      <c r="U542" s="46"/>
      <c r="V542" s="49"/>
      <c r="W542" s="49"/>
      <c r="X542" s="49"/>
      <c r="Y542" s="49"/>
      <c r="Z542" s="49"/>
      <c r="AA542" s="49"/>
      <c r="AB542" s="49"/>
      <c r="AC542" s="37"/>
      <c r="AD542" s="37"/>
      <c r="AE542" s="37"/>
      <c r="AF542" s="37"/>
      <c r="AG542" s="37"/>
    </row>
    <row r="543">
      <c r="A543" s="46"/>
      <c r="B543" s="46"/>
      <c r="C543" s="46"/>
      <c r="D543" s="49"/>
      <c r="E543" s="49"/>
      <c r="F543" s="49"/>
      <c r="G543" s="49"/>
      <c r="H543" s="49"/>
      <c r="I543" s="49"/>
      <c r="J543" s="49"/>
      <c r="K543" s="443"/>
      <c r="L543" s="46"/>
      <c r="M543" s="46"/>
      <c r="N543" s="46"/>
      <c r="O543" s="46"/>
      <c r="P543" s="231"/>
      <c r="Q543" s="46"/>
      <c r="R543" s="49"/>
      <c r="S543" s="49"/>
      <c r="T543" s="46"/>
      <c r="U543" s="46"/>
      <c r="V543" s="49"/>
      <c r="W543" s="49"/>
      <c r="X543" s="49"/>
      <c r="Y543" s="49"/>
      <c r="Z543" s="49"/>
      <c r="AA543" s="49"/>
      <c r="AB543" s="49"/>
      <c r="AC543" s="37"/>
      <c r="AD543" s="37"/>
      <c r="AE543" s="37"/>
      <c r="AF543" s="37"/>
      <c r="AG543" s="37"/>
    </row>
    <row r="544">
      <c r="A544" s="46"/>
      <c r="B544" s="46"/>
      <c r="C544" s="46"/>
      <c r="D544" s="49"/>
      <c r="E544" s="49"/>
      <c r="F544" s="49"/>
      <c r="G544" s="49"/>
      <c r="H544" s="49"/>
      <c r="I544" s="49"/>
      <c r="J544" s="49"/>
      <c r="K544" s="443"/>
      <c r="L544" s="46"/>
      <c r="M544" s="46"/>
      <c r="N544" s="46"/>
      <c r="O544" s="46"/>
      <c r="P544" s="231"/>
      <c r="Q544" s="46"/>
      <c r="R544" s="49"/>
      <c r="S544" s="49"/>
      <c r="T544" s="46"/>
      <c r="U544" s="46"/>
      <c r="V544" s="49"/>
      <c r="W544" s="49"/>
      <c r="X544" s="49"/>
      <c r="Y544" s="49"/>
      <c r="Z544" s="49"/>
      <c r="AA544" s="49"/>
      <c r="AB544" s="49"/>
      <c r="AC544" s="37"/>
      <c r="AD544" s="37"/>
      <c r="AE544" s="37"/>
      <c r="AF544" s="37"/>
      <c r="AG544" s="37"/>
    </row>
    <row r="545">
      <c r="A545" s="46"/>
      <c r="B545" s="46"/>
      <c r="C545" s="46"/>
      <c r="D545" s="49"/>
      <c r="E545" s="49"/>
      <c r="F545" s="49"/>
      <c r="G545" s="49"/>
      <c r="H545" s="49"/>
      <c r="I545" s="49"/>
      <c r="J545" s="49"/>
      <c r="K545" s="443"/>
      <c r="L545" s="46"/>
      <c r="M545" s="46"/>
      <c r="N545" s="46"/>
      <c r="O545" s="46"/>
      <c r="P545" s="231"/>
      <c r="Q545" s="46"/>
      <c r="R545" s="49"/>
      <c r="S545" s="49"/>
      <c r="T545" s="46"/>
      <c r="U545" s="46"/>
      <c r="V545" s="49"/>
      <c r="W545" s="49"/>
      <c r="X545" s="49"/>
      <c r="Y545" s="49"/>
      <c r="Z545" s="49"/>
      <c r="AA545" s="49"/>
      <c r="AB545" s="49"/>
      <c r="AC545" s="37"/>
      <c r="AD545" s="37"/>
      <c r="AE545" s="37"/>
      <c r="AF545" s="37"/>
      <c r="AG545" s="37"/>
    </row>
    <row r="546">
      <c r="A546" s="46"/>
      <c r="B546" s="46"/>
      <c r="C546" s="46"/>
      <c r="D546" s="49"/>
      <c r="E546" s="49"/>
      <c r="F546" s="49"/>
      <c r="G546" s="49"/>
      <c r="H546" s="49"/>
      <c r="I546" s="49"/>
      <c r="J546" s="49"/>
      <c r="K546" s="443"/>
      <c r="L546" s="46"/>
      <c r="M546" s="46"/>
      <c r="N546" s="46"/>
      <c r="O546" s="46"/>
      <c r="P546" s="231"/>
      <c r="Q546" s="46"/>
      <c r="R546" s="49"/>
      <c r="S546" s="49"/>
      <c r="T546" s="46"/>
      <c r="U546" s="46"/>
      <c r="V546" s="49"/>
      <c r="W546" s="49"/>
      <c r="X546" s="49"/>
      <c r="Y546" s="49"/>
      <c r="Z546" s="49"/>
      <c r="AA546" s="49"/>
      <c r="AB546" s="49"/>
      <c r="AC546" s="37"/>
      <c r="AD546" s="37"/>
      <c r="AE546" s="37"/>
      <c r="AF546" s="37"/>
      <c r="AG546" s="37"/>
    </row>
    <row r="547">
      <c r="A547" s="46"/>
      <c r="B547" s="46"/>
      <c r="C547" s="46"/>
      <c r="D547" s="49"/>
      <c r="E547" s="49"/>
      <c r="F547" s="49"/>
      <c r="G547" s="49"/>
      <c r="H547" s="49"/>
      <c r="I547" s="49"/>
      <c r="J547" s="49"/>
      <c r="K547" s="443"/>
      <c r="L547" s="46"/>
      <c r="M547" s="46"/>
      <c r="N547" s="46"/>
      <c r="O547" s="46"/>
      <c r="P547" s="231"/>
      <c r="Q547" s="46"/>
      <c r="R547" s="49"/>
      <c r="S547" s="49"/>
      <c r="T547" s="46"/>
      <c r="U547" s="46"/>
      <c r="V547" s="49"/>
      <c r="W547" s="49"/>
      <c r="X547" s="49"/>
      <c r="Y547" s="49"/>
      <c r="Z547" s="49"/>
      <c r="AA547" s="49"/>
      <c r="AB547" s="49"/>
      <c r="AC547" s="37"/>
      <c r="AD547" s="37"/>
      <c r="AE547" s="37"/>
      <c r="AF547" s="37"/>
      <c r="AG547" s="37"/>
    </row>
    <row r="548">
      <c r="A548" s="46"/>
      <c r="B548" s="46"/>
      <c r="C548" s="46"/>
      <c r="D548" s="49"/>
      <c r="E548" s="49"/>
      <c r="F548" s="49"/>
      <c r="G548" s="49"/>
      <c r="H548" s="49"/>
      <c r="I548" s="49"/>
      <c r="J548" s="49"/>
      <c r="K548" s="443"/>
      <c r="L548" s="46"/>
      <c r="M548" s="46"/>
      <c r="N548" s="46"/>
      <c r="O548" s="46"/>
      <c r="P548" s="231"/>
      <c r="Q548" s="46"/>
      <c r="R548" s="49"/>
      <c r="S548" s="49"/>
      <c r="T548" s="46"/>
      <c r="U548" s="46"/>
      <c r="V548" s="49"/>
      <c r="W548" s="49"/>
      <c r="X548" s="49"/>
      <c r="Y548" s="49"/>
      <c r="Z548" s="49"/>
      <c r="AA548" s="49"/>
      <c r="AB548" s="49"/>
      <c r="AC548" s="37"/>
      <c r="AD548" s="37"/>
      <c r="AE548" s="37"/>
      <c r="AF548" s="37"/>
      <c r="AG548" s="37"/>
    </row>
    <row r="549">
      <c r="A549" s="46"/>
      <c r="B549" s="46"/>
      <c r="C549" s="46"/>
      <c r="D549" s="49"/>
      <c r="E549" s="49"/>
      <c r="F549" s="49"/>
      <c r="G549" s="49"/>
      <c r="H549" s="49"/>
      <c r="I549" s="49"/>
      <c r="J549" s="49"/>
      <c r="K549" s="443"/>
      <c r="L549" s="46"/>
      <c r="M549" s="46"/>
      <c r="N549" s="46"/>
      <c r="O549" s="46"/>
      <c r="P549" s="231"/>
      <c r="Q549" s="46"/>
      <c r="R549" s="49"/>
      <c r="S549" s="49"/>
      <c r="T549" s="46"/>
      <c r="U549" s="46"/>
      <c r="V549" s="49"/>
      <c r="W549" s="49"/>
      <c r="X549" s="49"/>
      <c r="Y549" s="49"/>
      <c r="Z549" s="49"/>
      <c r="AA549" s="49"/>
      <c r="AB549" s="49"/>
      <c r="AC549" s="37"/>
      <c r="AD549" s="37"/>
      <c r="AE549" s="37"/>
      <c r="AF549" s="37"/>
      <c r="AG549" s="37"/>
    </row>
    <row r="550">
      <c r="A550" s="46"/>
      <c r="B550" s="46"/>
      <c r="C550" s="46"/>
      <c r="D550" s="49"/>
      <c r="E550" s="49"/>
      <c r="F550" s="49"/>
      <c r="G550" s="49"/>
      <c r="H550" s="49"/>
      <c r="I550" s="49"/>
      <c r="J550" s="49"/>
      <c r="K550" s="443"/>
      <c r="L550" s="46"/>
      <c r="M550" s="46"/>
      <c r="N550" s="46"/>
      <c r="O550" s="46"/>
      <c r="P550" s="231"/>
      <c r="Q550" s="46"/>
      <c r="R550" s="49"/>
      <c r="S550" s="49"/>
      <c r="T550" s="46"/>
      <c r="U550" s="46"/>
      <c r="V550" s="49"/>
      <c r="W550" s="49"/>
      <c r="X550" s="49"/>
      <c r="Y550" s="49"/>
      <c r="Z550" s="49"/>
      <c r="AA550" s="49"/>
      <c r="AB550" s="49"/>
      <c r="AC550" s="37"/>
      <c r="AD550" s="37"/>
      <c r="AE550" s="37"/>
      <c r="AF550" s="37"/>
      <c r="AG550" s="37"/>
    </row>
    <row r="551">
      <c r="A551" s="46"/>
      <c r="B551" s="46"/>
      <c r="C551" s="46"/>
      <c r="D551" s="49"/>
      <c r="E551" s="49"/>
      <c r="F551" s="49"/>
      <c r="G551" s="49"/>
      <c r="H551" s="49"/>
      <c r="I551" s="49"/>
      <c r="J551" s="49"/>
      <c r="K551" s="443"/>
      <c r="L551" s="46"/>
      <c r="M551" s="46"/>
      <c r="N551" s="46"/>
      <c r="O551" s="46"/>
      <c r="P551" s="231"/>
      <c r="Q551" s="46"/>
      <c r="R551" s="49"/>
      <c r="S551" s="49"/>
      <c r="T551" s="46"/>
      <c r="U551" s="46"/>
      <c r="V551" s="49"/>
      <c r="W551" s="49"/>
      <c r="X551" s="49"/>
      <c r="Y551" s="49"/>
      <c r="Z551" s="49"/>
      <c r="AA551" s="49"/>
      <c r="AB551" s="49"/>
      <c r="AC551" s="37"/>
      <c r="AD551" s="37"/>
      <c r="AE551" s="37"/>
      <c r="AF551" s="37"/>
      <c r="AG551" s="37"/>
    </row>
    <row r="552">
      <c r="A552" s="46"/>
      <c r="B552" s="46"/>
      <c r="C552" s="46"/>
      <c r="D552" s="49"/>
      <c r="E552" s="49"/>
      <c r="F552" s="49"/>
      <c r="G552" s="49"/>
      <c r="H552" s="49"/>
      <c r="I552" s="49"/>
      <c r="J552" s="49"/>
      <c r="K552" s="443"/>
      <c r="L552" s="46"/>
      <c r="M552" s="46"/>
      <c r="N552" s="46"/>
      <c r="O552" s="46"/>
      <c r="P552" s="231"/>
      <c r="Q552" s="46"/>
      <c r="R552" s="49"/>
      <c r="S552" s="49"/>
      <c r="T552" s="46"/>
      <c r="U552" s="46"/>
      <c r="V552" s="49"/>
      <c r="W552" s="49"/>
      <c r="X552" s="49"/>
      <c r="Y552" s="49"/>
      <c r="Z552" s="49"/>
      <c r="AA552" s="49"/>
      <c r="AB552" s="49"/>
      <c r="AC552" s="37"/>
      <c r="AD552" s="37"/>
      <c r="AE552" s="37"/>
      <c r="AF552" s="37"/>
      <c r="AG552" s="37"/>
    </row>
    <row r="553">
      <c r="A553" s="46"/>
      <c r="B553" s="46"/>
      <c r="C553" s="46"/>
      <c r="D553" s="49"/>
      <c r="E553" s="49"/>
      <c r="F553" s="49"/>
      <c r="G553" s="49"/>
      <c r="H553" s="49"/>
      <c r="I553" s="49"/>
      <c r="J553" s="49"/>
      <c r="K553" s="443"/>
      <c r="L553" s="46"/>
      <c r="M553" s="46"/>
      <c r="N553" s="46"/>
      <c r="O553" s="46"/>
      <c r="P553" s="231"/>
      <c r="Q553" s="46"/>
      <c r="R553" s="49"/>
      <c r="S553" s="49"/>
      <c r="T553" s="46"/>
      <c r="U553" s="46"/>
      <c r="V553" s="49"/>
      <c r="W553" s="49"/>
      <c r="X553" s="49"/>
      <c r="Y553" s="49"/>
      <c r="Z553" s="49"/>
      <c r="AA553" s="49"/>
      <c r="AB553" s="49"/>
      <c r="AC553" s="37"/>
      <c r="AD553" s="37"/>
      <c r="AE553" s="37"/>
      <c r="AF553" s="37"/>
      <c r="AG553" s="37"/>
    </row>
    <row r="554">
      <c r="A554" s="46"/>
      <c r="B554" s="46"/>
      <c r="C554" s="46"/>
      <c r="D554" s="49"/>
      <c r="E554" s="49"/>
      <c r="F554" s="49"/>
      <c r="G554" s="49"/>
      <c r="H554" s="49"/>
      <c r="I554" s="49"/>
      <c r="J554" s="49"/>
      <c r="K554" s="443"/>
      <c r="L554" s="46"/>
      <c r="M554" s="46"/>
      <c r="N554" s="46"/>
      <c r="O554" s="46"/>
      <c r="P554" s="231"/>
      <c r="Q554" s="46"/>
      <c r="R554" s="49"/>
      <c r="S554" s="49"/>
      <c r="T554" s="46"/>
      <c r="U554" s="46"/>
      <c r="V554" s="49"/>
      <c r="W554" s="49"/>
      <c r="X554" s="49"/>
      <c r="Y554" s="49"/>
      <c r="Z554" s="49"/>
      <c r="AA554" s="49"/>
      <c r="AB554" s="49"/>
      <c r="AC554" s="37"/>
      <c r="AD554" s="37"/>
      <c r="AE554" s="37"/>
      <c r="AF554" s="37"/>
      <c r="AG554" s="37"/>
    </row>
    <row r="555">
      <c r="A555" s="46"/>
      <c r="B555" s="46"/>
      <c r="C555" s="46"/>
      <c r="D555" s="49"/>
      <c r="E555" s="49"/>
      <c r="F555" s="49"/>
      <c r="G555" s="49"/>
      <c r="H555" s="49"/>
      <c r="I555" s="49"/>
      <c r="J555" s="49"/>
      <c r="K555" s="443"/>
      <c r="L555" s="46"/>
      <c r="M555" s="46"/>
      <c r="N555" s="46"/>
      <c r="O555" s="46"/>
      <c r="P555" s="231"/>
      <c r="Q555" s="46"/>
      <c r="R555" s="49"/>
      <c r="S555" s="49"/>
      <c r="T555" s="46"/>
      <c r="U555" s="46"/>
      <c r="V555" s="49"/>
      <c r="W555" s="49"/>
      <c r="X555" s="49"/>
      <c r="Y555" s="49"/>
      <c r="Z555" s="49"/>
      <c r="AA555" s="49"/>
      <c r="AB555" s="49"/>
      <c r="AC555" s="37"/>
      <c r="AD555" s="37"/>
      <c r="AE555" s="37"/>
      <c r="AF555" s="37"/>
      <c r="AG555" s="37"/>
    </row>
    <row r="556">
      <c r="A556" s="46"/>
      <c r="B556" s="46"/>
      <c r="C556" s="46"/>
      <c r="D556" s="49"/>
      <c r="E556" s="49"/>
      <c r="F556" s="49"/>
      <c r="G556" s="49"/>
      <c r="H556" s="49"/>
      <c r="I556" s="49"/>
      <c r="J556" s="49"/>
      <c r="K556" s="443"/>
      <c r="L556" s="46"/>
      <c r="M556" s="46"/>
      <c r="N556" s="46"/>
      <c r="O556" s="46"/>
      <c r="P556" s="231"/>
      <c r="Q556" s="46"/>
      <c r="R556" s="49"/>
      <c r="S556" s="49"/>
      <c r="T556" s="46"/>
      <c r="U556" s="46"/>
      <c r="V556" s="49"/>
      <c r="W556" s="49"/>
      <c r="X556" s="49"/>
      <c r="Y556" s="49"/>
      <c r="Z556" s="49"/>
      <c r="AA556" s="49"/>
      <c r="AB556" s="49"/>
      <c r="AC556" s="37"/>
      <c r="AD556" s="37"/>
      <c r="AE556" s="37"/>
      <c r="AF556" s="37"/>
      <c r="AG556" s="37"/>
    </row>
    <row r="557">
      <c r="A557" s="46"/>
      <c r="B557" s="46"/>
      <c r="C557" s="46"/>
      <c r="D557" s="49"/>
      <c r="E557" s="49"/>
      <c r="F557" s="49"/>
      <c r="G557" s="49"/>
      <c r="H557" s="49"/>
      <c r="I557" s="49"/>
      <c r="J557" s="49"/>
      <c r="K557" s="443"/>
      <c r="L557" s="46"/>
      <c r="M557" s="46"/>
      <c r="N557" s="46"/>
      <c r="O557" s="46"/>
      <c r="P557" s="231"/>
      <c r="Q557" s="46"/>
      <c r="R557" s="49"/>
      <c r="S557" s="49"/>
      <c r="T557" s="46"/>
      <c r="U557" s="46"/>
      <c r="V557" s="49"/>
      <c r="W557" s="49"/>
      <c r="X557" s="49"/>
      <c r="Y557" s="49"/>
      <c r="Z557" s="49"/>
      <c r="AA557" s="49"/>
      <c r="AB557" s="49"/>
      <c r="AC557" s="37"/>
      <c r="AD557" s="37"/>
      <c r="AE557" s="37"/>
      <c r="AF557" s="37"/>
      <c r="AG557" s="37"/>
    </row>
    <row r="558">
      <c r="A558" s="46"/>
      <c r="B558" s="46"/>
      <c r="C558" s="46"/>
      <c r="D558" s="49"/>
      <c r="E558" s="49"/>
      <c r="F558" s="49"/>
      <c r="G558" s="49"/>
      <c r="H558" s="49"/>
      <c r="I558" s="49"/>
      <c r="J558" s="49"/>
      <c r="K558" s="443"/>
      <c r="L558" s="46"/>
      <c r="M558" s="46"/>
      <c r="N558" s="46"/>
      <c r="O558" s="46"/>
      <c r="P558" s="231"/>
      <c r="Q558" s="46"/>
      <c r="R558" s="49"/>
      <c r="S558" s="49"/>
      <c r="T558" s="46"/>
      <c r="U558" s="46"/>
      <c r="V558" s="49"/>
      <c r="W558" s="49"/>
      <c r="X558" s="49"/>
      <c r="Y558" s="49"/>
      <c r="Z558" s="49"/>
      <c r="AA558" s="49"/>
      <c r="AB558" s="49"/>
      <c r="AC558" s="37"/>
      <c r="AD558" s="37"/>
      <c r="AE558" s="37"/>
      <c r="AF558" s="37"/>
      <c r="AG558" s="37"/>
    </row>
    <row r="559">
      <c r="A559" s="46"/>
      <c r="B559" s="46"/>
      <c r="C559" s="46"/>
      <c r="D559" s="49"/>
      <c r="E559" s="49"/>
      <c r="F559" s="49"/>
      <c r="G559" s="49"/>
      <c r="H559" s="49"/>
      <c r="I559" s="49"/>
      <c r="J559" s="49"/>
      <c r="K559" s="443"/>
      <c r="L559" s="46"/>
      <c r="M559" s="46"/>
      <c r="N559" s="46"/>
      <c r="O559" s="46"/>
      <c r="P559" s="231"/>
      <c r="Q559" s="46"/>
      <c r="R559" s="49"/>
      <c r="S559" s="49"/>
      <c r="T559" s="46"/>
      <c r="U559" s="46"/>
      <c r="V559" s="49"/>
      <c r="W559" s="49"/>
      <c r="X559" s="49"/>
      <c r="Y559" s="49"/>
      <c r="Z559" s="49"/>
      <c r="AA559" s="49"/>
      <c r="AB559" s="49"/>
      <c r="AC559" s="37"/>
      <c r="AD559" s="37"/>
      <c r="AE559" s="37"/>
      <c r="AF559" s="37"/>
      <c r="AG559" s="37"/>
    </row>
    <row r="560">
      <c r="A560" s="46"/>
      <c r="B560" s="46"/>
      <c r="C560" s="46"/>
      <c r="D560" s="49"/>
      <c r="E560" s="49"/>
      <c r="F560" s="49"/>
      <c r="G560" s="49"/>
      <c r="H560" s="49"/>
      <c r="I560" s="49"/>
      <c r="J560" s="49"/>
      <c r="K560" s="443"/>
      <c r="L560" s="46"/>
      <c r="M560" s="46"/>
      <c r="N560" s="46"/>
      <c r="O560" s="46"/>
      <c r="P560" s="231"/>
      <c r="Q560" s="46"/>
      <c r="R560" s="49"/>
      <c r="S560" s="49"/>
      <c r="T560" s="46"/>
      <c r="U560" s="46"/>
      <c r="V560" s="49"/>
      <c r="W560" s="49"/>
      <c r="X560" s="49"/>
      <c r="Y560" s="49"/>
      <c r="Z560" s="49"/>
      <c r="AA560" s="49"/>
      <c r="AB560" s="49"/>
      <c r="AC560" s="37"/>
      <c r="AD560" s="37"/>
      <c r="AE560" s="37"/>
      <c r="AF560" s="37"/>
      <c r="AG560" s="37"/>
    </row>
    <row r="561">
      <c r="A561" s="46"/>
      <c r="B561" s="46"/>
      <c r="C561" s="46"/>
      <c r="D561" s="49"/>
      <c r="E561" s="49"/>
      <c r="F561" s="49"/>
      <c r="G561" s="49"/>
      <c r="H561" s="49"/>
      <c r="I561" s="49"/>
      <c r="J561" s="49"/>
      <c r="K561" s="443"/>
      <c r="L561" s="46"/>
      <c r="M561" s="46"/>
      <c r="N561" s="46"/>
      <c r="O561" s="46"/>
      <c r="P561" s="231"/>
      <c r="Q561" s="46"/>
      <c r="R561" s="49"/>
      <c r="S561" s="49"/>
      <c r="T561" s="46"/>
      <c r="U561" s="46"/>
      <c r="V561" s="49"/>
      <c r="W561" s="49"/>
      <c r="X561" s="49"/>
      <c r="Y561" s="49"/>
      <c r="Z561" s="49"/>
      <c r="AA561" s="49"/>
      <c r="AB561" s="49"/>
      <c r="AC561" s="37"/>
      <c r="AD561" s="37"/>
      <c r="AE561" s="37"/>
      <c r="AF561" s="37"/>
      <c r="AG561" s="37"/>
    </row>
    <row r="562">
      <c r="A562" s="46"/>
      <c r="B562" s="46"/>
      <c r="C562" s="46"/>
      <c r="D562" s="49"/>
      <c r="E562" s="49"/>
      <c r="F562" s="49"/>
      <c r="G562" s="49"/>
      <c r="H562" s="49"/>
      <c r="I562" s="49"/>
      <c r="J562" s="49"/>
      <c r="K562" s="443"/>
      <c r="L562" s="46"/>
      <c r="M562" s="46"/>
      <c r="N562" s="46"/>
      <c r="O562" s="46"/>
      <c r="P562" s="231"/>
      <c r="Q562" s="46"/>
      <c r="R562" s="49"/>
      <c r="S562" s="49"/>
      <c r="T562" s="46"/>
      <c r="U562" s="46"/>
      <c r="V562" s="49"/>
      <c r="W562" s="49"/>
      <c r="X562" s="49"/>
      <c r="Y562" s="49"/>
      <c r="Z562" s="49"/>
      <c r="AA562" s="49"/>
      <c r="AB562" s="49"/>
      <c r="AC562" s="37"/>
      <c r="AD562" s="37"/>
      <c r="AE562" s="37"/>
      <c r="AF562" s="37"/>
      <c r="AG562" s="37"/>
    </row>
    <row r="563">
      <c r="A563" s="46"/>
      <c r="B563" s="46"/>
      <c r="C563" s="46"/>
      <c r="D563" s="49"/>
      <c r="E563" s="49"/>
      <c r="F563" s="49"/>
      <c r="G563" s="49"/>
      <c r="H563" s="49"/>
      <c r="I563" s="49"/>
      <c r="J563" s="49"/>
      <c r="K563" s="443"/>
      <c r="L563" s="46"/>
      <c r="M563" s="46"/>
      <c r="N563" s="46"/>
      <c r="O563" s="46"/>
      <c r="P563" s="231"/>
      <c r="Q563" s="46"/>
      <c r="R563" s="49"/>
      <c r="S563" s="49"/>
      <c r="T563" s="46"/>
      <c r="U563" s="46"/>
      <c r="V563" s="49"/>
      <c r="W563" s="49"/>
      <c r="X563" s="49"/>
      <c r="Y563" s="49"/>
      <c r="Z563" s="49"/>
      <c r="AA563" s="49"/>
      <c r="AB563" s="49"/>
      <c r="AC563" s="37"/>
      <c r="AD563" s="37"/>
      <c r="AE563" s="37"/>
      <c r="AF563" s="37"/>
      <c r="AG563" s="37"/>
    </row>
    <row r="564">
      <c r="A564" s="46"/>
      <c r="B564" s="46"/>
      <c r="C564" s="46"/>
      <c r="D564" s="49"/>
      <c r="E564" s="49"/>
      <c r="F564" s="49"/>
      <c r="G564" s="49"/>
      <c r="H564" s="49"/>
      <c r="I564" s="49"/>
      <c r="J564" s="49"/>
      <c r="K564" s="443"/>
      <c r="L564" s="46"/>
      <c r="M564" s="46"/>
      <c r="N564" s="46"/>
      <c r="O564" s="46"/>
      <c r="P564" s="231"/>
      <c r="Q564" s="46"/>
      <c r="R564" s="49"/>
      <c r="S564" s="49"/>
      <c r="T564" s="46"/>
      <c r="U564" s="46"/>
      <c r="V564" s="49"/>
      <c r="W564" s="49"/>
      <c r="X564" s="49"/>
      <c r="Y564" s="49"/>
      <c r="Z564" s="49"/>
      <c r="AA564" s="49"/>
      <c r="AB564" s="49"/>
      <c r="AC564" s="37"/>
      <c r="AD564" s="37"/>
      <c r="AE564" s="37"/>
      <c r="AF564" s="37"/>
      <c r="AG564" s="37"/>
    </row>
    <row r="565">
      <c r="A565" s="46"/>
      <c r="B565" s="46"/>
      <c r="C565" s="46"/>
      <c r="D565" s="49"/>
      <c r="E565" s="49"/>
      <c r="F565" s="49"/>
      <c r="G565" s="49"/>
      <c r="H565" s="49"/>
      <c r="I565" s="49"/>
      <c r="J565" s="49"/>
      <c r="K565" s="443"/>
      <c r="L565" s="46"/>
      <c r="M565" s="46"/>
      <c r="N565" s="46"/>
      <c r="O565" s="46"/>
      <c r="P565" s="231"/>
      <c r="Q565" s="46"/>
      <c r="R565" s="49"/>
      <c r="S565" s="49"/>
      <c r="T565" s="46"/>
      <c r="U565" s="46"/>
      <c r="V565" s="49"/>
      <c r="W565" s="49"/>
      <c r="X565" s="49"/>
      <c r="Y565" s="49"/>
      <c r="Z565" s="49"/>
      <c r="AA565" s="49"/>
      <c r="AB565" s="49"/>
      <c r="AC565" s="37"/>
      <c r="AD565" s="37"/>
      <c r="AE565" s="37"/>
      <c r="AF565" s="37"/>
      <c r="AG565" s="37"/>
    </row>
    <row r="566">
      <c r="A566" s="46"/>
      <c r="B566" s="46"/>
      <c r="C566" s="46"/>
      <c r="D566" s="49"/>
      <c r="E566" s="49"/>
      <c r="F566" s="49"/>
      <c r="G566" s="49"/>
      <c r="H566" s="49"/>
      <c r="I566" s="49"/>
      <c r="J566" s="49"/>
      <c r="K566" s="443"/>
      <c r="L566" s="46"/>
      <c r="M566" s="46"/>
      <c r="N566" s="46"/>
      <c r="O566" s="46"/>
      <c r="P566" s="231"/>
      <c r="Q566" s="46"/>
      <c r="R566" s="49"/>
      <c r="S566" s="49"/>
      <c r="T566" s="46"/>
      <c r="U566" s="46"/>
      <c r="V566" s="49"/>
      <c r="W566" s="49"/>
      <c r="X566" s="49"/>
      <c r="Y566" s="49"/>
      <c r="Z566" s="49"/>
      <c r="AA566" s="49"/>
      <c r="AB566" s="49"/>
      <c r="AC566" s="37"/>
      <c r="AD566" s="37"/>
      <c r="AE566" s="37"/>
      <c r="AF566" s="37"/>
      <c r="AG566" s="37"/>
    </row>
    <row r="567">
      <c r="A567" s="46"/>
      <c r="B567" s="46"/>
      <c r="C567" s="46"/>
      <c r="D567" s="49"/>
      <c r="E567" s="49"/>
      <c r="F567" s="49"/>
      <c r="G567" s="49"/>
      <c r="H567" s="49"/>
      <c r="I567" s="49"/>
      <c r="J567" s="49"/>
      <c r="K567" s="443"/>
      <c r="L567" s="46"/>
      <c r="M567" s="46"/>
      <c r="N567" s="46"/>
      <c r="O567" s="46"/>
      <c r="P567" s="231"/>
      <c r="Q567" s="46"/>
      <c r="R567" s="49"/>
      <c r="S567" s="49"/>
      <c r="T567" s="46"/>
      <c r="U567" s="46"/>
      <c r="V567" s="49"/>
      <c r="W567" s="49"/>
      <c r="X567" s="49"/>
      <c r="Y567" s="49"/>
      <c r="Z567" s="49"/>
      <c r="AA567" s="49"/>
      <c r="AB567" s="49"/>
      <c r="AC567" s="37"/>
      <c r="AD567" s="37"/>
      <c r="AE567" s="37"/>
      <c r="AF567" s="37"/>
      <c r="AG567" s="37"/>
    </row>
    <row r="568">
      <c r="A568" s="46"/>
      <c r="B568" s="46"/>
      <c r="C568" s="46"/>
      <c r="D568" s="49"/>
      <c r="E568" s="49"/>
      <c r="F568" s="49"/>
      <c r="G568" s="49"/>
      <c r="H568" s="49"/>
      <c r="I568" s="49"/>
      <c r="J568" s="49"/>
      <c r="K568" s="443"/>
      <c r="L568" s="46"/>
      <c r="M568" s="46"/>
      <c r="N568" s="46"/>
      <c r="O568" s="46"/>
      <c r="P568" s="231"/>
      <c r="Q568" s="46"/>
      <c r="R568" s="49"/>
      <c r="S568" s="49"/>
      <c r="T568" s="46"/>
      <c r="U568" s="46"/>
      <c r="V568" s="49"/>
      <c r="W568" s="49"/>
      <c r="X568" s="49"/>
      <c r="Y568" s="49"/>
      <c r="Z568" s="49"/>
      <c r="AA568" s="49"/>
      <c r="AB568" s="49"/>
      <c r="AC568" s="37"/>
      <c r="AD568" s="37"/>
      <c r="AE568" s="37"/>
      <c r="AF568" s="37"/>
      <c r="AG568" s="37"/>
    </row>
    <row r="569">
      <c r="A569" s="46"/>
      <c r="B569" s="46"/>
      <c r="C569" s="46"/>
      <c r="D569" s="49"/>
      <c r="E569" s="49"/>
      <c r="F569" s="49"/>
      <c r="G569" s="49"/>
      <c r="H569" s="49"/>
      <c r="I569" s="49"/>
      <c r="J569" s="49"/>
      <c r="K569" s="443"/>
      <c r="L569" s="46"/>
      <c r="M569" s="46"/>
      <c r="N569" s="46"/>
      <c r="O569" s="46"/>
      <c r="P569" s="231"/>
      <c r="Q569" s="46"/>
      <c r="R569" s="49"/>
      <c r="S569" s="49"/>
      <c r="T569" s="46"/>
      <c r="U569" s="46"/>
      <c r="V569" s="49"/>
      <c r="W569" s="49"/>
      <c r="X569" s="49"/>
      <c r="Y569" s="49"/>
      <c r="Z569" s="49"/>
      <c r="AA569" s="49"/>
      <c r="AB569" s="49"/>
      <c r="AC569" s="37"/>
      <c r="AD569" s="37"/>
      <c r="AE569" s="37"/>
      <c r="AF569" s="37"/>
      <c r="AG569" s="37"/>
    </row>
    <row r="570">
      <c r="A570" s="46"/>
      <c r="B570" s="46"/>
      <c r="C570" s="46"/>
      <c r="D570" s="49"/>
      <c r="E570" s="49"/>
      <c r="F570" s="49"/>
      <c r="G570" s="49"/>
      <c r="H570" s="49"/>
      <c r="I570" s="49"/>
      <c r="J570" s="49"/>
      <c r="K570" s="443"/>
      <c r="L570" s="46"/>
      <c r="M570" s="46"/>
      <c r="N570" s="46"/>
      <c r="O570" s="46"/>
      <c r="P570" s="231"/>
      <c r="Q570" s="46"/>
      <c r="R570" s="49"/>
      <c r="S570" s="49"/>
      <c r="T570" s="46"/>
      <c r="U570" s="46"/>
      <c r="V570" s="49"/>
      <c r="W570" s="49"/>
      <c r="X570" s="49"/>
      <c r="Y570" s="49"/>
      <c r="Z570" s="49"/>
      <c r="AA570" s="49"/>
      <c r="AB570" s="49"/>
      <c r="AC570" s="37"/>
      <c r="AD570" s="37"/>
      <c r="AE570" s="37"/>
      <c r="AF570" s="37"/>
      <c r="AG570" s="37"/>
    </row>
    <row r="571">
      <c r="A571" s="46"/>
      <c r="B571" s="46"/>
      <c r="C571" s="46"/>
      <c r="D571" s="49"/>
      <c r="E571" s="49"/>
      <c r="F571" s="49"/>
      <c r="G571" s="49"/>
      <c r="H571" s="49"/>
      <c r="I571" s="49"/>
      <c r="J571" s="49"/>
      <c r="K571" s="443"/>
      <c r="L571" s="46"/>
      <c r="M571" s="46"/>
      <c r="N571" s="46"/>
      <c r="O571" s="46"/>
      <c r="P571" s="231"/>
      <c r="Q571" s="46"/>
      <c r="R571" s="49"/>
      <c r="S571" s="49"/>
      <c r="T571" s="46"/>
      <c r="U571" s="46"/>
      <c r="V571" s="49"/>
      <c r="W571" s="49"/>
      <c r="X571" s="49"/>
      <c r="Y571" s="49"/>
      <c r="Z571" s="49"/>
      <c r="AA571" s="49"/>
      <c r="AB571" s="49"/>
      <c r="AC571" s="37"/>
      <c r="AD571" s="37"/>
      <c r="AE571" s="37"/>
      <c r="AF571" s="37"/>
      <c r="AG571" s="37"/>
    </row>
    <row r="572">
      <c r="A572" s="46"/>
      <c r="B572" s="46"/>
      <c r="C572" s="46"/>
      <c r="D572" s="49"/>
      <c r="E572" s="49"/>
      <c r="F572" s="49"/>
      <c r="G572" s="49"/>
      <c r="H572" s="49"/>
      <c r="I572" s="49"/>
      <c r="J572" s="49"/>
      <c r="K572" s="443"/>
      <c r="L572" s="46"/>
      <c r="M572" s="46"/>
      <c r="N572" s="46"/>
      <c r="O572" s="46"/>
      <c r="P572" s="231"/>
      <c r="Q572" s="46"/>
      <c r="R572" s="49"/>
      <c r="S572" s="49"/>
      <c r="T572" s="46"/>
      <c r="U572" s="46"/>
      <c r="V572" s="49"/>
      <c r="W572" s="49"/>
      <c r="X572" s="49"/>
      <c r="Y572" s="49"/>
      <c r="Z572" s="49"/>
      <c r="AA572" s="49"/>
      <c r="AB572" s="49"/>
      <c r="AC572" s="37"/>
      <c r="AD572" s="37"/>
      <c r="AE572" s="37"/>
      <c r="AF572" s="37"/>
      <c r="AG572" s="37"/>
    </row>
    <row r="573">
      <c r="A573" s="46"/>
      <c r="B573" s="46"/>
      <c r="C573" s="46"/>
      <c r="D573" s="49"/>
      <c r="E573" s="49"/>
      <c r="F573" s="49"/>
      <c r="G573" s="49"/>
      <c r="H573" s="49"/>
      <c r="I573" s="49"/>
      <c r="J573" s="49"/>
      <c r="K573" s="443"/>
      <c r="L573" s="46"/>
      <c r="M573" s="46"/>
      <c r="N573" s="46"/>
      <c r="O573" s="46"/>
      <c r="P573" s="231"/>
      <c r="Q573" s="46"/>
      <c r="R573" s="49"/>
      <c r="S573" s="49"/>
      <c r="T573" s="46"/>
      <c r="U573" s="46"/>
      <c r="V573" s="49"/>
      <c r="W573" s="49"/>
      <c r="X573" s="49"/>
      <c r="Y573" s="49"/>
      <c r="Z573" s="49"/>
      <c r="AA573" s="49"/>
      <c r="AB573" s="49"/>
      <c r="AC573" s="37"/>
      <c r="AD573" s="37"/>
      <c r="AE573" s="37"/>
      <c r="AF573" s="37"/>
      <c r="AG573" s="37"/>
    </row>
    <row r="574">
      <c r="A574" s="46"/>
      <c r="B574" s="46"/>
      <c r="C574" s="46"/>
      <c r="D574" s="49"/>
      <c r="E574" s="49"/>
      <c r="F574" s="49"/>
      <c r="G574" s="49"/>
      <c r="H574" s="49"/>
      <c r="I574" s="49"/>
      <c r="J574" s="49"/>
      <c r="K574" s="443"/>
      <c r="L574" s="46"/>
      <c r="M574" s="46"/>
      <c r="N574" s="46"/>
      <c r="O574" s="46"/>
      <c r="P574" s="231"/>
      <c r="Q574" s="46"/>
      <c r="R574" s="49"/>
      <c r="S574" s="49"/>
      <c r="T574" s="46"/>
      <c r="U574" s="46"/>
      <c r="V574" s="49"/>
      <c r="W574" s="49"/>
      <c r="X574" s="49"/>
      <c r="Y574" s="49"/>
      <c r="Z574" s="49"/>
      <c r="AA574" s="49"/>
      <c r="AB574" s="49"/>
      <c r="AC574" s="37"/>
      <c r="AD574" s="37"/>
      <c r="AE574" s="37"/>
      <c r="AF574" s="37"/>
      <c r="AG574" s="37"/>
    </row>
    <row r="575">
      <c r="A575" s="46"/>
      <c r="B575" s="46"/>
      <c r="C575" s="46"/>
      <c r="D575" s="49"/>
      <c r="E575" s="49"/>
      <c r="F575" s="49"/>
      <c r="G575" s="49"/>
      <c r="H575" s="49"/>
      <c r="I575" s="49"/>
      <c r="J575" s="49"/>
      <c r="K575" s="443"/>
      <c r="L575" s="46"/>
      <c r="M575" s="46"/>
      <c r="N575" s="46"/>
      <c r="O575" s="46"/>
      <c r="P575" s="231"/>
      <c r="Q575" s="46"/>
      <c r="R575" s="49"/>
      <c r="S575" s="49"/>
      <c r="T575" s="46"/>
      <c r="U575" s="46"/>
      <c r="V575" s="49"/>
      <c r="W575" s="49"/>
      <c r="X575" s="49"/>
      <c r="Y575" s="49"/>
      <c r="Z575" s="49"/>
      <c r="AA575" s="49"/>
      <c r="AB575" s="49"/>
      <c r="AC575" s="37"/>
      <c r="AD575" s="37"/>
      <c r="AE575" s="37"/>
      <c r="AF575" s="37"/>
      <c r="AG575" s="37"/>
    </row>
    <row r="576">
      <c r="A576" s="46"/>
      <c r="B576" s="46"/>
      <c r="C576" s="46"/>
      <c r="D576" s="49"/>
      <c r="E576" s="49"/>
      <c r="F576" s="49"/>
      <c r="G576" s="49"/>
      <c r="H576" s="49"/>
      <c r="I576" s="49"/>
      <c r="J576" s="49"/>
      <c r="K576" s="443"/>
      <c r="L576" s="46"/>
      <c r="M576" s="46"/>
      <c r="N576" s="46"/>
      <c r="O576" s="46"/>
      <c r="P576" s="231"/>
      <c r="Q576" s="46"/>
      <c r="R576" s="49"/>
      <c r="S576" s="49"/>
      <c r="T576" s="46"/>
      <c r="U576" s="46"/>
      <c r="V576" s="49"/>
      <c r="W576" s="49"/>
      <c r="X576" s="49"/>
      <c r="Y576" s="49"/>
      <c r="Z576" s="49"/>
      <c r="AA576" s="49"/>
      <c r="AB576" s="49"/>
      <c r="AC576" s="37"/>
      <c r="AD576" s="37"/>
      <c r="AE576" s="37"/>
      <c r="AF576" s="37"/>
      <c r="AG576" s="37"/>
    </row>
    <row r="577">
      <c r="A577" s="46"/>
      <c r="B577" s="46"/>
      <c r="C577" s="46"/>
      <c r="D577" s="49"/>
      <c r="E577" s="49"/>
      <c r="F577" s="49"/>
      <c r="G577" s="49"/>
      <c r="H577" s="49"/>
      <c r="I577" s="49"/>
      <c r="J577" s="49"/>
      <c r="K577" s="443"/>
      <c r="L577" s="46"/>
      <c r="M577" s="46"/>
      <c r="N577" s="46"/>
      <c r="O577" s="46"/>
      <c r="P577" s="231"/>
      <c r="Q577" s="46"/>
      <c r="R577" s="49"/>
      <c r="S577" s="49"/>
      <c r="T577" s="46"/>
      <c r="U577" s="46"/>
      <c r="V577" s="49"/>
      <c r="W577" s="49"/>
      <c r="X577" s="49"/>
      <c r="Y577" s="49"/>
      <c r="Z577" s="49"/>
      <c r="AA577" s="49"/>
      <c r="AB577" s="49"/>
      <c r="AC577" s="37"/>
      <c r="AD577" s="37"/>
      <c r="AE577" s="37"/>
      <c r="AF577" s="37"/>
      <c r="AG577" s="37"/>
    </row>
    <row r="578">
      <c r="A578" s="46"/>
      <c r="B578" s="46"/>
      <c r="C578" s="46"/>
      <c r="D578" s="49"/>
      <c r="E578" s="49"/>
      <c r="F578" s="49"/>
      <c r="G578" s="49"/>
      <c r="H578" s="49"/>
      <c r="I578" s="49"/>
      <c r="J578" s="49"/>
      <c r="K578" s="443"/>
      <c r="L578" s="46"/>
      <c r="M578" s="46"/>
      <c r="N578" s="46"/>
      <c r="O578" s="46"/>
      <c r="P578" s="231"/>
      <c r="Q578" s="46"/>
      <c r="R578" s="49"/>
      <c r="S578" s="49"/>
      <c r="T578" s="46"/>
      <c r="U578" s="46"/>
      <c r="V578" s="49"/>
      <c r="W578" s="49"/>
      <c r="X578" s="49"/>
      <c r="Y578" s="49"/>
      <c r="Z578" s="49"/>
      <c r="AA578" s="49"/>
      <c r="AB578" s="49"/>
      <c r="AC578" s="37"/>
      <c r="AD578" s="37"/>
      <c r="AE578" s="37"/>
      <c r="AF578" s="37"/>
      <c r="AG578" s="37"/>
    </row>
    <row r="579">
      <c r="A579" s="46"/>
      <c r="B579" s="46"/>
      <c r="C579" s="46"/>
      <c r="D579" s="49"/>
      <c r="E579" s="49"/>
      <c r="F579" s="49"/>
      <c r="G579" s="49"/>
      <c r="H579" s="49"/>
      <c r="I579" s="49"/>
      <c r="J579" s="49"/>
      <c r="K579" s="443"/>
      <c r="L579" s="46"/>
      <c r="M579" s="46"/>
      <c r="N579" s="46"/>
      <c r="O579" s="46"/>
      <c r="P579" s="231"/>
      <c r="Q579" s="46"/>
      <c r="R579" s="49"/>
      <c r="S579" s="49"/>
      <c r="T579" s="46"/>
      <c r="U579" s="46"/>
      <c r="V579" s="49"/>
      <c r="W579" s="49"/>
      <c r="X579" s="49"/>
      <c r="Y579" s="49"/>
      <c r="Z579" s="49"/>
      <c r="AA579" s="49"/>
      <c r="AB579" s="49"/>
      <c r="AC579" s="37"/>
      <c r="AD579" s="37"/>
      <c r="AE579" s="37"/>
      <c r="AF579" s="37"/>
      <c r="AG579" s="37"/>
    </row>
    <row r="580">
      <c r="A580" s="46"/>
      <c r="B580" s="46"/>
      <c r="C580" s="46"/>
      <c r="D580" s="49"/>
      <c r="E580" s="49"/>
      <c r="F580" s="49"/>
      <c r="G580" s="49"/>
      <c r="H580" s="49"/>
      <c r="I580" s="49"/>
      <c r="J580" s="49"/>
      <c r="K580" s="443"/>
      <c r="L580" s="46"/>
      <c r="M580" s="46"/>
      <c r="N580" s="46"/>
      <c r="O580" s="46"/>
      <c r="P580" s="231"/>
      <c r="Q580" s="46"/>
      <c r="R580" s="49"/>
      <c r="S580" s="49"/>
      <c r="T580" s="46"/>
      <c r="U580" s="46"/>
      <c r="V580" s="49"/>
      <c r="W580" s="49"/>
      <c r="X580" s="49"/>
      <c r="Y580" s="49"/>
      <c r="Z580" s="49"/>
      <c r="AA580" s="49"/>
      <c r="AB580" s="49"/>
      <c r="AC580" s="37"/>
      <c r="AD580" s="37"/>
      <c r="AE580" s="37"/>
      <c r="AF580" s="37"/>
      <c r="AG580" s="37"/>
    </row>
    <row r="581">
      <c r="A581" s="46"/>
      <c r="B581" s="46"/>
      <c r="C581" s="46"/>
      <c r="D581" s="49"/>
      <c r="E581" s="49"/>
      <c r="F581" s="49"/>
      <c r="G581" s="49"/>
      <c r="H581" s="49"/>
      <c r="I581" s="49"/>
      <c r="J581" s="49"/>
      <c r="K581" s="443"/>
      <c r="L581" s="46"/>
      <c r="M581" s="46"/>
      <c r="N581" s="46"/>
      <c r="O581" s="46"/>
      <c r="P581" s="231"/>
      <c r="Q581" s="46"/>
      <c r="R581" s="49"/>
      <c r="S581" s="49"/>
      <c r="T581" s="46"/>
      <c r="U581" s="46"/>
      <c r="V581" s="49"/>
      <c r="W581" s="49"/>
      <c r="X581" s="49"/>
      <c r="Y581" s="49"/>
      <c r="Z581" s="49"/>
      <c r="AA581" s="49"/>
      <c r="AB581" s="49"/>
      <c r="AC581" s="37"/>
      <c r="AD581" s="37"/>
      <c r="AE581" s="37"/>
      <c r="AF581" s="37"/>
      <c r="AG581" s="37"/>
    </row>
    <row r="582">
      <c r="A582" s="46"/>
      <c r="B582" s="46"/>
      <c r="C582" s="46"/>
      <c r="D582" s="49"/>
      <c r="E582" s="49"/>
      <c r="F582" s="49"/>
      <c r="G582" s="49"/>
      <c r="H582" s="49"/>
      <c r="I582" s="49"/>
      <c r="J582" s="49"/>
      <c r="K582" s="443"/>
      <c r="L582" s="46"/>
      <c r="M582" s="46"/>
      <c r="N582" s="46"/>
      <c r="O582" s="46"/>
      <c r="P582" s="231"/>
      <c r="Q582" s="46"/>
      <c r="R582" s="49"/>
      <c r="S582" s="49"/>
      <c r="T582" s="46"/>
      <c r="U582" s="46"/>
      <c r="V582" s="49"/>
      <c r="W582" s="49"/>
      <c r="X582" s="49"/>
      <c r="Y582" s="49"/>
      <c r="Z582" s="49"/>
      <c r="AA582" s="49"/>
      <c r="AB582" s="49"/>
      <c r="AC582" s="37"/>
      <c r="AD582" s="37"/>
      <c r="AE582" s="37"/>
      <c r="AF582" s="37"/>
      <c r="AG582" s="37"/>
    </row>
    <row r="583">
      <c r="A583" s="46"/>
      <c r="B583" s="46"/>
      <c r="C583" s="46"/>
      <c r="D583" s="49"/>
      <c r="E583" s="49"/>
      <c r="F583" s="49"/>
      <c r="G583" s="49"/>
      <c r="H583" s="49"/>
      <c r="I583" s="49"/>
      <c r="J583" s="49"/>
      <c r="K583" s="443"/>
      <c r="L583" s="46"/>
      <c r="M583" s="46"/>
      <c r="N583" s="46"/>
      <c r="O583" s="46"/>
      <c r="P583" s="231"/>
      <c r="Q583" s="46"/>
      <c r="R583" s="49"/>
      <c r="S583" s="49"/>
      <c r="T583" s="46"/>
      <c r="U583" s="46"/>
      <c r="V583" s="49"/>
      <c r="W583" s="49"/>
      <c r="X583" s="49"/>
      <c r="Y583" s="49"/>
      <c r="Z583" s="49"/>
      <c r="AA583" s="49"/>
      <c r="AB583" s="49"/>
      <c r="AC583" s="37"/>
      <c r="AD583" s="37"/>
      <c r="AE583" s="37"/>
      <c r="AF583" s="37"/>
      <c r="AG583" s="37"/>
    </row>
    <row r="584">
      <c r="A584" s="46"/>
      <c r="B584" s="46"/>
      <c r="C584" s="46"/>
      <c r="D584" s="49"/>
      <c r="E584" s="49"/>
      <c r="F584" s="49"/>
      <c r="G584" s="49"/>
      <c r="H584" s="49"/>
      <c r="I584" s="49"/>
      <c r="J584" s="49"/>
      <c r="K584" s="443"/>
      <c r="L584" s="46"/>
      <c r="M584" s="46"/>
      <c r="N584" s="46"/>
      <c r="O584" s="46"/>
      <c r="P584" s="231"/>
      <c r="Q584" s="46"/>
      <c r="R584" s="49"/>
      <c r="S584" s="49"/>
      <c r="T584" s="46"/>
      <c r="U584" s="46"/>
      <c r="V584" s="49"/>
      <c r="W584" s="49"/>
      <c r="X584" s="49"/>
      <c r="Y584" s="49"/>
      <c r="Z584" s="49"/>
      <c r="AA584" s="49"/>
      <c r="AB584" s="49"/>
      <c r="AC584" s="37"/>
      <c r="AD584" s="37"/>
      <c r="AE584" s="37"/>
      <c r="AF584" s="37"/>
      <c r="AG584" s="37"/>
    </row>
    <row r="585">
      <c r="A585" s="46"/>
      <c r="B585" s="46"/>
      <c r="C585" s="46"/>
      <c r="D585" s="49"/>
      <c r="E585" s="49"/>
      <c r="F585" s="49"/>
      <c r="G585" s="49"/>
      <c r="H585" s="49"/>
      <c r="I585" s="49"/>
      <c r="J585" s="49"/>
      <c r="K585" s="443"/>
      <c r="L585" s="46"/>
      <c r="M585" s="46"/>
      <c r="N585" s="46"/>
      <c r="O585" s="46"/>
      <c r="P585" s="231"/>
      <c r="Q585" s="46"/>
      <c r="R585" s="49"/>
      <c r="S585" s="49"/>
      <c r="T585" s="46"/>
      <c r="U585" s="46"/>
      <c r="V585" s="49"/>
      <c r="W585" s="49"/>
      <c r="X585" s="49"/>
      <c r="Y585" s="49"/>
      <c r="Z585" s="49"/>
      <c r="AA585" s="49"/>
      <c r="AB585" s="49"/>
      <c r="AC585" s="37"/>
      <c r="AD585" s="37"/>
      <c r="AE585" s="37"/>
      <c r="AF585" s="37"/>
      <c r="AG585" s="37"/>
    </row>
    <row r="586">
      <c r="A586" s="46"/>
      <c r="B586" s="46"/>
      <c r="C586" s="46"/>
      <c r="D586" s="49"/>
      <c r="E586" s="49"/>
      <c r="F586" s="49"/>
      <c r="G586" s="49"/>
      <c r="H586" s="49"/>
      <c r="I586" s="49"/>
      <c r="J586" s="49"/>
      <c r="K586" s="443"/>
      <c r="L586" s="46"/>
      <c r="M586" s="46"/>
      <c r="N586" s="46"/>
      <c r="O586" s="46"/>
      <c r="P586" s="231"/>
      <c r="Q586" s="46"/>
      <c r="R586" s="49"/>
      <c r="S586" s="49"/>
      <c r="T586" s="46"/>
      <c r="U586" s="46"/>
      <c r="V586" s="49"/>
      <c r="W586" s="49"/>
      <c r="X586" s="49"/>
      <c r="Y586" s="49"/>
      <c r="Z586" s="49"/>
      <c r="AA586" s="49"/>
      <c r="AB586" s="49"/>
      <c r="AC586" s="37"/>
      <c r="AD586" s="37"/>
      <c r="AE586" s="37"/>
      <c r="AF586" s="37"/>
      <c r="AG586" s="37"/>
    </row>
    <row r="587">
      <c r="A587" s="46"/>
      <c r="B587" s="46"/>
      <c r="C587" s="46"/>
      <c r="D587" s="49"/>
      <c r="E587" s="49"/>
      <c r="F587" s="49"/>
      <c r="G587" s="49"/>
      <c r="H587" s="49"/>
      <c r="I587" s="49"/>
      <c r="J587" s="49"/>
      <c r="K587" s="443"/>
      <c r="L587" s="46"/>
      <c r="M587" s="46"/>
      <c r="N587" s="46"/>
      <c r="O587" s="46"/>
      <c r="P587" s="231"/>
      <c r="Q587" s="46"/>
      <c r="R587" s="49"/>
      <c r="S587" s="49"/>
      <c r="T587" s="46"/>
      <c r="U587" s="46"/>
      <c r="V587" s="49"/>
      <c r="W587" s="49"/>
      <c r="X587" s="49"/>
      <c r="Y587" s="49"/>
      <c r="Z587" s="49"/>
      <c r="AA587" s="49"/>
      <c r="AB587" s="49"/>
      <c r="AC587" s="37"/>
      <c r="AD587" s="37"/>
      <c r="AE587" s="37"/>
      <c r="AF587" s="37"/>
      <c r="AG587" s="37"/>
    </row>
    <row r="588">
      <c r="A588" s="46"/>
      <c r="B588" s="46"/>
      <c r="C588" s="46"/>
      <c r="D588" s="49"/>
      <c r="E588" s="49"/>
      <c r="F588" s="49"/>
      <c r="G588" s="49"/>
      <c r="H588" s="49"/>
      <c r="I588" s="49"/>
      <c r="J588" s="49"/>
      <c r="K588" s="443"/>
      <c r="L588" s="46"/>
      <c r="M588" s="46"/>
      <c r="N588" s="46"/>
      <c r="O588" s="46"/>
      <c r="P588" s="231"/>
      <c r="Q588" s="46"/>
      <c r="R588" s="49"/>
      <c r="S588" s="49"/>
      <c r="T588" s="46"/>
      <c r="U588" s="46"/>
      <c r="V588" s="49"/>
      <c r="W588" s="49"/>
      <c r="X588" s="49"/>
      <c r="Y588" s="49"/>
      <c r="Z588" s="49"/>
      <c r="AA588" s="49"/>
      <c r="AB588" s="49"/>
      <c r="AC588" s="37"/>
      <c r="AD588" s="37"/>
      <c r="AE588" s="37"/>
      <c r="AF588" s="37"/>
      <c r="AG588" s="37"/>
    </row>
    <row r="589">
      <c r="A589" s="46"/>
      <c r="B589" s="46"/>
      <c r="C589" s="46"/>
      <c r="D589" s="49"/>
      <c r="E589" s="49"/>
      <c r="F589" s="49"/>
      <c r="G589" s="49"/>
      <c r="H589" s="49"/>
      <c r="I589" s="49"/>
      <c r="J589" s="49"/>
      <c r="K589" s="443"/>
      <c r="L589" s="46"/>
      <c r="M589" s="46"/>
      <c r="N589" s="46"/>
      <c r="O589" s="46"/>
      <c r="P589" s="231"/>
      <c r="Q589" s="46"/>
      <c r="R589" s="49"/>
      <c r="S589" s="49"/>
      <c r="T589" s="46"/>
      <c r="U589" s="46"/>
      <c r="V589" s="49"/>
      <c r="W589" s="49"/>
      <c r="X589" s="49"/>
      <c r="Y589" s="49"/>
      <c r="Z589" s="49"/>
      <c r="AA589" s="49"/>
      <c r="AB589" s="49"/>
      <c r="AC589" s="37"/>
      <c r="AD589" s="37"/>
      <c r="AE589" s="37"/>
      <c r="AF589" s="37"/>
      <c r="AG589" s="37"/>
    </row>
    <row r="590">
      <c r="A590" s="46"/>
      <c r="B590" s="46"/>
      <c r="C590" s="46"/>
      <c r="D590" s="49"/>
      <c r="E590" s="49"/>
      <c r="F590" s="49"/>
      <c r="G590" s="49"/>
      <c r="H590" s="49"/>
      <c r="I590" s="49"/>
      <c r="J590" s="49"/>
      <c r="K590" s="443"/>
      <c r="L590" s="46"/>
      <c r="M590" s="46"/>
      <c r="N590" s="46"/>
      <c r="O590" s="46"/>
      <c r="P590" s="231"/>
      <c r="Q590" s="46"/>
      <c r="R590" s="49"/>
      <c r="S590" s="49"/>
      <c r="T590" s="46"/>
      <c r="U590" s="46"/>
      <c r="V590" s="49"/>
      <c r="W590" s="49"/>
      <c r="X590" s="49"/>
      <c r="Y590" s="49"/>
      <c r="Z590" s="49"/>
      <c r="AA590" s="49"/>
      <c r="AB590" s="49"/>
      <c r="AC590" s="37"/>
      <c r="AD590" s="37"/>
      <c r="AE590" s="37"/>
      <c r="AF590" s="37"/>
      <c r="AG590" s="37"/>
    </row>
    <row r="591">
      <c r="A591" s="46"/>
      <c r="B591" s="46"/>
      <c r="C591" s="46"/>
      <c r="D591" s="49"/>
      <c r="E591" s="49"/>
      <c r="F591" s="49"/>
      <c r="G591" s="49"/>
      <c r="H591" s="49"/>
      <c r="I591" s="49"/>
      <c r="J591" s="49"/>
      <c r="K591" s="443"/>
      <c r="L591" s="46"/>
      <c r="M591" s="46"/>
      <c r="N591" s="46"/>
      <c r="O591" s="46"/>
      <c r="P591" s="231"/>
      <c r="Q591" s="46"/>
      <c r="R591" s="49"/>
      <c r="S591" s="49"/>
      <c r="T591" s="46"/>
      <c r="U591" s="46"/>
      <c r="V591" s="49"/>
      <c r="W591" s="49"/>
      <c r="X591" s="49"/>
      <c r="Y591" s="49"/>
      <c r="Z591" s="49"/>
      <c r="AA591" s="49"/>
      <c r="AB591" s="49"/>
      <c r="AC591" s="37"/>
      <c r="AD591" s="37"/>
      <c r="AE591" s="37"/>
      <c r="AF591" s="37"/>
      <c r="AG591" s="37"/>
    </row>
    <row r="592">
      <c r="A592" s="46"/>
      <c r="B592" s="46"/>
      <c r="C592" s="46"/>
      <c r="D592" s="49"/>
      <c r="E592" s="49"/>
      <c r="F592" s="49"/>
      <c r="G592" s="49"/>
      <c r="H592" s="49"/>
      <c r="I592" s="49"/>
      <c r="J592" s="49"/>
      <c r="K592" s="443"/>
      <c r="L592" s="46"/>
      <c r="M592" s="46"/>
      <c r="N592" s="46"/>
      <c r="O592" s="46"/>
      <c r="P592" s="231"/>
      <c r="Q592" s="46"/>
      <c r="R592" s="49"/>
      <c r="S592" s="49"/>
      <c r="T592" s="46"/>
      <c r="U592" s="46"/>
      <c r="V592" s="49"/>
      <c r="W592" s="49"/>
      <c r="X592" s="49"/>
      <c r="Y592" s="49"/>
      <c r="Z592" s="49"/>
      <c r="AA592" s="49"/>
      <c r="AB592" s="49"/>
      <c r="AC592" s="37"/>
      <c r="AD592" s="37"/>
      <c r="AE592" s="37"/>
      <c r="AF592" s="37"/>
      <c r="AG592" s="37"/>
    </row>
    <row r="593">
      <c r="A593" s="46"/>
      <c r="B593" s="46"/>
      <c r="C593" s="46"/>
      <c r="D593" s="49"/>
      <c r="E593" s="49"/>
      <c r="F593" s="49"/>
      <c r="G593" s="49"/>
      <c r="H593" s="49"/>
      <c r="I593" s="49"/>
      <c r="J593" s="49"/>
      <c r="K593" s="443"/>
      <c r="L593" s="46"/>
      <c r="M593" s="46"/>
      <c r="N593" s="46"/>
      <c r="O593" s="46"/>
      <c r="P593" s="231"/>
      <c r="Q593" s="46"/>
      <c r="R593" s="49"/>
      <c r="S593" s="49"/>
      <c r="T593" s="46"/>
      <c r="U593" s="46"/>
      <c r="V593" s="49"/>
      <c r="W593" s="49"/>
      <c r="X593" s="49"/>
      <c r="Y593" s="49"/>
      <c r="Z593" s="49"/>
      <c r="AA593" s="49"/>
      <c r="AB593" s="49"/>
      <c r="AC593" s="37"/>
      <c r="AD593" s="37"/>
      <c r="AE593" s="37"/>
      <c r="AF593" s="37"/>
      <c r="AG593" s="37"/>
    </row>
    <row r="594">
      <c r="A594" s="46"/>
      <c r="B594" s="46"/>
      <c r="C594" s="46"/>
      <c r="D594" s="49"/>
      <c r="E594" s="49"/>
      <c r="F594" s="49"/>
      <c r="G594" s="49"/>
      <c r="H594" s="49"/>
      <c r="I594" s="49"/>
      <c r="J594" s="49"/>
      <c r="K594" s="443"/>
      <c r="L594" s="46"/>
      <c r="M594" s="46"/>
      <c r="N594" s="46"/>
      <c r="O594" s="46"/>
      <c r="P594" s="231"/>
      <c r="Q594" s="46"/>
      <c r="R594" s="49"/>
      <c r="S594" s="49"/>
      <c r="T594" s="46"/>
      <c r="U594" s="46"/>
      <c r="V594" s="49"/>
      <c r="W594" s="49"/>
      <c r="X594" s="49"/>
      <c r="Y594" s="49"/>
      <c r="Z594" s="49"/>
      <c r="AA594" s="49"/>
      <c r="AB594" s="49"/>
      <c r="AC594" s="37"/>
      <c r="AD594" s="37"/>
      <c r="AE594" s="37"/>
      <c r="AF594" s="37"/>
      <c r="AG594" s="37"/>
    </row>
    <row r="595">
      <c r="A595" s="46"/>
      <c r="B595" s="46"/>
      <c r="C595" s="46"/>
      <c r="D595" s="49"/>
      <c r="E595" s="49"/>
      <c r="F595" s="49"/>
      <c r="G595" s="49"/>
      <c r="H595" s="49"/>
      <c r="I595" s="49"/>
      <c r="J595" s="49"/>
      <c r="K595" s="443"/>
      <c r="L595" s="46"/>
      <c r="M595" s="46"/>
      <c r="N595" s="46"/>
      <c r="O595" s="46"/>
      <c r="P595" s="231"/>
      <c r="Q595" s="46"/>
      <c r="R595" s="49"/>
      <c r="S595" s="49"/>
      <c r="T595" s="46"/>
      <c r="U595" s="46"/>
      <c r="V595" s="49"/>
      <c r="W595" s="49"/>
      <c r="X595" s="49"/>
      <c r="Y595" s="49"/>
      <c r="Z595" s="49"/>
      <c r="AA595" s="49"/>
      <c r="AB595" s="49"/>
      <c r="AC595" s="37"/>
      <c r="AD595" s="37"/>
      <c r="AE595" s="37"/>
      <c r="AF595" s="37"/>
      <c r="AG595" s="37"/>
    </row>
    <row r="596">
      <c r="A596" s="46"/>
      <c r="B596" s="46"/>
      <c r="C596" s="46"/>
      <c r="D596" s="49"/>
      <c r="E596" s="49"/>
      <c r="F596" s="49"/>
      <c r="G596" s="49"/>
      <c r="H596" s="49"/>
      <c r="I596" s="49"/>
      <c r="J596" s="49"/>
      <c r="K596" s="443"/>
      <c r="L596" s="46"/>
      <c r="M596" s="46"/>
      <c r="N596" s="46"/>
      <c r="O596" s="46"/>
      <c r="P596" s="231"/>
      <c r="Q596" s="46"/>
      <c r="R596" s="49"/>
      <c r="S596" s="49"/>
      <c r="T596" s="46"/>
      <c r="U596" s="46"/>
      <c r="V596" s="49"/>
      <c r="W596" s="49"/>
      <c r="X596" s="49"/>
      <c r="Y596" s="49"/>
      <c r="Z596" s="49"/>
      <c r="AA596" s="49"/>
      <c r="AB596" s="49"/>
      <c r="AC596" s="37"/>
      <c r="AD596" s="37"/>
      <c r="AE596" s="37"/>
      <c r="AF596" s="37"/>
      <c r="AG596" s="37"/>
    </row>
    <row r="597">
      <c r="A597" s="46"/>
      <c r="B597" s="46"/>
      <c r="C597" s="46"/>
      <c r="D597" s="49"/>
      <c r="E597" s="49"/>
      <c r="F597" s="49"/>
      <c r="G597" s="49"/>
      <c r="H597" s="49"/>
      <c r="I597" s="49"/>
      <c r="J597" s="49"/>
      <c r="K597" s="443"/>
      <c r="L597" s="46"/>
      <c r="M597" s="46"/>
      <c r="N597" s="46"/>
      <c r="O597" s="46"/>
      <c r="P597" s="231"/>
      <c r="Q597" s="46"/>
      <c r="R597" s="49"/>
      <c r="S597" s="49"/>
      <c r="T597" s="46"/>
      <c r="U597" s="46"/>
      <c r="V597" s="49"/>
      <c r="W597" s="49"/>
      <c r="X597" s="49"/>
      <c r="Y597" s="49"/>
      <c r="Z597" s="49"/>
      <c r="AA597" s="49"/>
      <c r="AB597" s="49"/>
      <c r="AC597" s="37"/>
      <c r="AD597" s="37"/>
      <c r="AE597" s="37"/>
      <c r="AF597" s="37"/>
      <c r="AG597" s="37"/>
    </row>
    <row r="598">
      <c r="A598" s="46"/>
      <c r="B598" s="46"/>
      <c r="C598" s="46"/>
      <c r="D598" s="49"/>
      <c r="E598" s="49"/>
      <c r="F598" s="49"/>
      <c r="G598" s="49"/>
      <c r="H598" s="49"/>
      <c r="I598" s="49"/>
      <c r="J598" s="49"/>
      <c r="K598" s="443"/>
      <c r="L598" s="46"/>
      <c r="M598" s="46"/>
      <c r="N598" s="46"/>
      <c r="O598" s="46"/>
      <c r="P598" s="231"/>
      <c r="Q598" s="46"/>
      <c r="R598" s="49"/>
      <c r="S598" s="49"/>
      <c r="T598" s="46"/>
      <c r="U598" s="46"/>
      <c r="V598" s="49"/>
      <c r="W598" s="49"/>
      <c r="X598" s="49"/>
      <c r="Y598" s="49"/>
      <c r="Z598" s="49"/>
      <c r="AA598" s="49"/>
      <c r="AB598" s="49"/>
      <c r="AC598" s="37"/>
      <c r="AD598" s="37"/>
      <c r="AE598" s="37"/>
      <c r="AF598" s="37"/>
      <c r="AG598" s="37"/>
    </row>
    <row r="599">
      <c r="A599" s="46"/>
      <c r="B599" s="46"/>
      <c r="C599" s="46"/>
      <c r="D599" s="49"/>
      <c r="E599" s="49"/>
      <c r="F599" s="49"/>
      <c r="G599" s="49"/>
      <c r="H599" s="49"/>
      <c r="I599" s="49"/>
      <c r="J599" s="49"/>
      <c r="K599" s="443"/>
      <c r="L599" s="46"/>
      <c r="M599" s="46"/>
      <c r="N599" s="46"/>
      <c r="O599" s="46"/>
      <c r="P599" s="231"/>
      <c r="Q599" s="46"/>
      <c r="R599" s="49"/>
      <c r="S599" s="49"/>
      <c r="T599" s="46"/>
      <c r="U599" s="46"/>
      <c r="V599" s="49"/>
      <c r="W599" s="49"/>
      <c r="X599" s="49"/>
      <c r="Y599" s="49"/>
      <c r="Z599" s="49"/>
      <c r="AA599" s="49"/>
      <c r="AB599" s="49"/>
      <c r="AC599" s="37"/>
      <c r="AD599" s="37"/>
      <c r="AE599" s="37"/>
      <c r="AF599" s="37"/>
      <c r="AG599" s="37"/>
    </row>
    <row r="600">
      <c r="A600" s="46"/>
      <c r="B600" s="46"/>
      <c r="C600" s="46"/>
      <c r="D600" s="49"/>
      <c r="E600" s="49"/>
      <c r="F600" s="49"/>
      <c r="G600" s="49"/>
      <c r="H600" s="49"/>
      <c r="I600" s="49"/>
      <c r="J600" s="49"/>
      <c r="K600" s="443"/>
      <c r="L600" s="46"/>
      <c r="M600" s="46"/>
      <c r="N600" s="46"/>
      <c r="O600" s="46"/>
      <c r="P600" s="231"/>
      <c r="Q600" s="46"/>
      <c r="R600" s="49"/>
      <c r="S600" s="49"/>
      <c r="T600" s="46"/>
      <c r="U600" s="46"/>
      <c r="V600" s="49"/>
      <c r="W600" s="49"/>
      <c r="X600" s="49"/>
      <c r="Y600" s="49"/>
      <c r="Z600" s="49"/>
      <c r="AA600" s="49"/>
      <c r="AB600" s="49"/>
      <c r="AC600" s="37"/>
      <c r="AD600" s="37"/>
      <c r="AE600" s="37"/>
      <c r="AF600" s="37"/>
      <c r="AG600" s="37"/>
    </row>
    <row r="601">
      <c r="A601" s="46"/>
      <c r="B601" s="46"/>
      <c r="C601" s="46"/>
      <c r="D601" s="49"/>
      <c r="E601" s="49"/>
      <c r="F601" s="49"/>
      <c r="G601" s="49"/>
      <c r="H601" s="49"/>
      <c r="I601" s="49"/>
      <c r="J601" s="49"/>
      <c r="K601" s="443"/>
      <c r="L601" s="46"/>
      <c r="M601" s="46"/>
      <c r="N601" s="46"/>
      <c r="O601" s="46"/>
      <c r="P601" s="231"/>
      <c r="Q601" s="46"/>
      <c r="R601" s="49"/>
      <c r="S601" s="49"/>
      <c r="T601" s="46"/>
      <c r="U601" s="46"/>
      <c r="V601" s="49"/>
      <c r="W601" s="49"/>
      <c r="X601" s="49"/>
      <c r="Y601" s="49"/>
      <c r="Z601" s="49"/>
      <c r="AA601" s="49"/>
      <c r="AB601" s="49"/>
      <c r="AC601" s="37"/>
      <c r="AD601" s="37"/>
      <c r="AE601" s="37"/>
      <c r="AF601" s="37"/>
      <c r="AG601" s="37"/>
    </row>
    <row r="602">
      <c r="A602" s="46"/>
      <c r="B602" s="46"/>
      <c r="C602" s="46"/>
      <c r="D602" s="49"/>
      <c r="E602" s="49"/>
      <c r="F602" s="49"/>
      <c r="G602" s="49"/>
      <c r="H602" s="49"/>
      <c r="I602" s="49"/>
      <c r="J602" s="49"/>
      <c r="K602" s="443"/>
      <c r="L602" s="46"/>
      <c r="M602" s="46"/>
      <c r="N602" s="46"/>
      <c r="O602" s="46"/>
      <c r="P602" s="231"/>
      <c r="Q602" s="46"/>
      <c r="R602" s="49"/>
      <c r="S602" s="49"/>
      <c r="T602" s="46"/>
      <c r="U602" s="46"/>
      <c r="V602" s="49"/>
      <c r="W602" s="49"/>
      <c r="X602" s="49"/>
      <c r="Y602" s="49"/>
      <c r="Z602" s="49"/>
      <c r="AA602" s="49"/>
      <c r="AB602" s="49"/>
      <c r="AC602" s="37"/>
      <c r="AD602" s="37"/>
      <c r="AE602" s="37"/>
      <c r="AF602" s="37"/>
      <c r="AG602" s="37"/>
    </row>
    <row r="603">
      <c r="A603" s="46"/>
      <c r="B603" s="46"/>
      <c r="C603" s="46"/>
      <c r="D603" s="49"/>
      <c r="E603" s="49"/>
      <c r="F603" s="49"/>
      <c r="G603" s="49"/>
      <c r="H603" s="49"/>
      <c r="I603" s="49"/>
      <c r="J603" s="49"/>
      <c r="K603" s="443"/>
      <c r="L603" s="46"/>
      <c r="M603" s="46"/>
      <c r="N603" s="46"/>
      <c r="O603" s="46"/>
      <c r="P603" s="231"/>
      <c r="Q603" s="46"/>
      <c r="R603" s="49"/>
      <c r="S603" s="49"/>
      <c r="T603" s="46"/>
      <c r="U603" s="46"/>
      <c r="V603" s="49"/>
      <c r="W603" s="49"/>
      <c r="X603" s="49"/>
      <c r="Y603" s="49"/>
      <c r="Z603" s="49"/>
      <c r="AA603" s="49"/>
      <c r="AB603" s="49"/>
      <c r="AC603" s="37"/>
      <c r="AD603" s="37"/>
      <c r="AE603" s="37"/>
      <c r="AF603" s="37"/>
      <c r="AG603" s="37"/>
    </row>
    <row r="604">
      <c r="A604" s="46"/>
      <c r="B604" s="46"/>
      <c r="C604" s="46"/>
      <c r="D604" s="49"/>
      <c r="E604" s="49"/>
      <c r="F604" s="49"/>
      <c r="G604" s="49"/>
      <c r="H604" s="49"/>
      <c r="I604" s="49"/>
      <c r="J604" s="49"/>
      <c r="K604" s="443"/>
      <c r="L604" s="46"/>
      <c r="M604" s="46"/>
      <c r="N604" s="46"/>
      <c r="O604" s="46"/>
      <c r="P604" s="231"/>
      <c r="Q604" s="46"/>
      <c r="R604" s="49"/>
      <c r="S604" s="49"/>
      <c r="T604" s="46"/>
      <c r="U604" s="46"/>
      <c r="V604" s="49"/>
      <c r="W604" s="49"/>
      <c r="X604" s="49"/>
      <c r="Y604" s="49"/>
      <c r="Z604" s="49"/>
      <c r="AA604" s="49"/>
      <c r="AB604" s="49"/>
      <c r="AC604" s="37"/>
      <c r="AD604" s="37"/>
      <c r="AE604" s="37"/>
      <c r="AF604" s="37"/>
      <c r="AG604" s="37"/>
    </row>
    <row r="605">
      <c r="A605" s="46"/>
      <c r="B605" s="46"/>
      <c r="C605" s="46"/>
      <c r="D605" s="49"/>
      <c r="E605" s="49"/>
      <c r="F605" s="49"/>
      <c r="G605" s="49"/>
      <c r="H605" s="49"/>
      <c r="I605" s="49"/>
      <c r="J605" s="49"/>
      <c r="K605" s="443"/>
      <c r="L605" s="46"/>
      <c r="M605" s="46"/>
      <c r="N605" s="46"/>
      <c r="O605" s="46"/>
      <c r="P605" s="231"/>
      <c r="Q605" s="46"/>
      <c r="R605" s="49"/>
      <c r="S605" s="49"/>
      <c r="T605" s="46"/>
      <c r="U605" s="46"/>
      <c r="V605" s="49"/>
      <c r="W605" s="49"/>
      <c r="X605" s="49"/>
      <c r="Y605" s="49"/>
      <c r="Z605" s="49"/>
      <c r="AA605" s="49"/>
      <c r="AB605" s="49"/>
      <c r="AC605" s="37"/>
      <c r="AD605" s="37"/>
      <c r="AE605" s="37"/>
      <c r="AF605" s="37"/>
      <c r="AG605" s="37"/>
    </row>
    <row r="606">
      <c r="A606" s="46"/>
      <c r="B606" s="46"/>
      <c r="C606" s="46"/>
      <c r="D606" s="49"/>
      <c r="E606" s="49"/>
      <c r="F606" s="49"/>
      <c r="G606" s="49"/>
      <c r="H606" s="49"/>
      <c r="I606" s="49"/>
      <c r="J606" s="49"/>
      <c r="K606" s="443"/>
      <c r="L606" s="46"/>
      <c r="M606" s="46"/>
      <c r="N606" s="46"/>
      <c r="O606" s="46"/>
      <c r="P606" s="231"/>
      <c r="Q606" s="46"/>
      <c r="R606" s="49"/>
      <c r="S606" s="49"/>
      <c r="T606" s="46"/>
      <c r="U606" s="46"/>
      <c r="V606" s="49"/>
      <c r="W606" s="49"/>
      <c r="X606" s="49"/>
      <c r="Y606" s="49"/>
      <c r="Z606" s="49"/>
      <c r="AA606" s="49"/>
      <c r="AB606" s="49"/>
      <c r="AC606" s="37"/>
      <c r="AD606" s="37"/>
      <c r="AE606" s="37"/>
      <c r="AF606" s="37"/>
      <c r="AG606" s="37"/>
    </row>
    <row r="607">
      <c r="A607" s="46"/>
      <c r="B607" s="46"/>
      <c r="C607" s="46"/>
      <c r="D607" s="49"/>
      <c r="E607" s="49"/>
      <c r="F607" s="49"/>
      <c r="G607" s="49"/>
      <c r="H607" s="49"/>
      <c r="I607" s="49"/>
      <c r="J607" s="49"/>
      <c r="K607" s="443"/>
      <c r="L607" s="46"/>
      <c r="M607" s="46"/>
      <c r="N607" s="46"/>
      <c r="O607" s="46"/>
      <c r="P607" s="231"/>
      <c r="Q607" s="46"/>
      <c r="R607" s="49"/>
      <c r="S607" s="49"/>
      <c r="T607" s="46"/>
      <c r="U607" s="46"/>
      <c r="V607" s="49"/>
      <c r="W607" s="49"/>
      <c r="X607" s="49"/>
      <c r="Y607" s="49"/>
      <c r="Z607" s="49"/>
      <c r="AA607" s="49"/>
      <c r="AB607" s="49"/>
      <c r="AC607" s="37"/>
      <c r="AD607" s="37"/>
      <c r="AE607" s="37"/>
      <c r="AF607" s="37"/>
      <c r="AG607" s="37"/>
    </row>
    <row r="608">
      <c r="A608" s="46"/>
      <c r="B608" s="46"/>
      <c r="C608" s="46"/>
      <c r="D608" s="49"/>
      <c r="E608" s="49"/>
      <c r="F608" s="49"/>
      <c r="G608" s="49"/>
      <c r="H608" s="49"/>
      <c r="I608" s="49"/>
      <c r="J608" s="49"/>
      <c r="K608" s="443"/>
      <c r="L608" s="46"/>
      <c r="M608" s="46"/>
      <c r="N608" s="46"/>
      <c r="O608" s="46"/>
      <c r="P608" s="231"/>
      <c r="Q608" s="46"/>
      <c r="R608" s="49"/>
      <c r="S608" s="49"/>
      <c r="T608" s="46"/>
      <c r="U608" s="46"/>
      <c r="V608" s="49"/>
      <c r="W608" s="49"/>
      <c r="X608" s="49"/>
      <c r="Y608" s="49"/>
      <c r="Z608" s="49"/>
      <c r="AA608" s="49"/>
      <c r="AB608" s="49"/>
      <c r="AC608" s="37"/>
      <c r="AD608" s="37"/>
      <c r="AE608" s="37"/>
      <c r="AF608" s="37"/>
      <c r="AG608" s="37"/>
    </row>
    <row r="609">
      <c r="A609" s="46"/>
      <c r="B609" s="46"/>
      <c r="C609" s="46"/>
      <c r="D609" s="49"/>
      <c r="E609" s="49"/>
      <c r="F609" s="49"/>
      <c r="G609" s="49"/>
      <c r="H609" s="49"/>
      <c r="I609" s="49"/>
      <c r="J609" s="49"/>
      <c r="K609" s="443"/>
      <c r="L609" s="46"/>
      <c r="M609" s="46"/>
      <c r="N609" s="46"/>
      <c r="O609" s="46"/>
      <c r="P609" s="231"/>
      <c r="Q609" s="46"/>
      <c r="R609" s="49"/>
      <c r="S609" s="49"/>
      <c r="T609" s="46"/>
      <c r="U609" s="46"/>
      <c r="V609" s="49"/>
      <c r="W609" s="49"/>
      <c r="X609" s="49"/>
      <c r="Y609" s="49"/>
      <c r="Z609" s="49"/>
      <c r="AA609" s="49"/>
      <c r="AB609" s="49"/>
      <c r="AC609" s="37"/>
      <c r="AD609" s="37"/>
      <c r="AE609" s="37"/>
      <c r="AF609" s="37"/>
      <c r="AG609" s="37"/>
    </row>
    <row r="610">
      <c r="A610" s="46"/>
      <c r="B610" s="46"/>
      <c r="C610" s="46"/>
      <c r="D610" s="49"/>
      <c r="E610" s="49"/>
      <c r="F610" s="49"/>
      <c r="G610" s="49"/>
      <c r="H610" s="49"/>
      <c r="I610" s="49"/>
      <c r="J610" s="49"/>
      <c r="K610" s="443"/>
      <c r="L610" s="46"/>
      <c r="M610" s="46"/>
      <c r="N610" s="46"/>
      <c r="O610" s="46"/>
      <c r="P610" s="231"/>
      <c r="Q610" s="46"/>
      <c r="R610" s="49"/>
      <c r="S610" s="49"/>
      <c r="T610" s="46"/>
      <c r="U610" s="46"/>
      <c r="V610" s="49"/>
      <c r="W610" s="49"/>
      <c r="X610" s="49"/>
      <c r="Y610" s="49"/>
      <c r="Z610" s="49"/>
      <c r="AA610" s="49"/>
      <c r="AB610" s="49"/>
      <c r="AC610" s="37"/>
      <c r="AD610" s="37"/>
      <c r="AE610" s="37"/>
      <c r="AF610" s="37"/>
      <c r="AG610" s="37"/>
    </row>
    <row r="611">
      <c r="A611" s="46"/>
      <c r="B611" s="46"/>
      <c r="C611" s="46"/>
      <c r="D611" s="49"/>
      <c r="E611" s="49"/>
      <c r="F611" s="49"/>
      <c r="G611" s="49"/>
      <c r="H611" s="49"/>
      <c r="I611" s="49"/>
      <c r="J611" s="49"/>
      <c r="K611" s="443"/>
      <c r="L611" s="46"/>
      <c r="M611" s="46"/>
      <c r="N611" s="46"/>
      <c r="O611" s="46"/>
      <c r="P611" s="231"/>
      <c r="Q611" s="46"/>
      <c r="R611" s="49"/>
      <c r="S611" s="49"/>
      <c r="T611" s="46"/>
      <c r="U611" s="46"/>
      <c r="V611" s="49"/>
      <c r="W611" s="49"/>
      <c r="X611" s="49"/>
      <c r="Y611" s="49"/>
      <c r="Z611" s="49"/>
      <c r="AA611" s="49"/>
      <c r="AB611" s="49"/>
      <c r="AC611" s="37"/>
      <c r="AD611" s="37"/>
      <c r="AE611" s="37"/>
      <c r="AF611" s="37"/>
      <c r="AG611" s="37"/>
    </row>
    <row r="612">
      <c r="A612" s="46"/>
      <c r="B612" s="46"/>
      <c r="C612" s="46"/>
      <c r="D612" s="49"/>
      <c r="E612" s="49"/>
      <c r="F612" s="49"/>
      <c r="G612" s="49"/>
      <c r="H612" s="49"/>
      <c r="I612" s="49"/>
      <c r="J612" s="49"/>
      <c r="K612" s="443"/>
      <c r="L612" s="46"/>
      <c r="M612" s="46"/>
      <c r="N612" s="46"/>
      <c r="O612" s="46"/>
      <c r="P612" s="231"/>
      <c r="Q612" s="46"/>
      <c r="R612" s="49"/>
      <c r="S612" s="49"/>
      <c r="T612" s="46"/>
      <c r="U612" s="46"/>
      <c r="V612" s="49"/>
      <c r="W612" s="49"/>
      <c r="X612" s="49"/>
      <c r="Y612" s="49"/>
      <c r="Z612" s="49"/>
      <c r="AA612" s="49"/>
      <c r="AB612" s="49"/>
      <c r="AC612" s="37"/>
      <c r="AD612" s="37"/>
      <c r="AE612" s="37"/>
      <c r="AF612" s="37"/>
      <c r="AG612" s="37"/>
    </row>
    <row r="613">
      <c r="A613" s="46"/>
      <c r="B613" s="46"/>
      <c r="C613" s="46"/>
      <c r="D613" s="49"/>
      <c r="E613" s="49"/>
      <c r="F613" s="49"/>
      <c r="G613" s="49"/>
      <c r="H613" s="49"/>
      <c r="I613" s="49"/>
      <c r="J613" s="49"/>
      <c r="K613" s="443"/>
      <c r="L613" s="46"/>
      <c r="M613" s="46"/>
      <c r="N613" s="46"/>
      <c r="O613" s="46"/>
      <c r="P613" s="231"/>
      <c r="Q613" s="46"/>
      <c r="R613" s="49"/>
      <c r="S613" s="49"/>
      <c r="T613" s="46"/>
      <c r="U613" s="46"/>
      <c r="V613" s="49"/>
      <c r="W613" s="49"/>
      <c r="X613" s="49"/>
      <c r="Y613" s="49"/>
      <c r="Z613" s="49"/>
      <c r="AA613" s="49"/>
      <c r="AB613" s="49"/>
      <c r="AC613" s="37"/>
      <c r="AD613" s="37"/>
      <c r="AE613" s="37"/>
      <c r="AF613" s="37"/>
      <c r="AG613" s="37"/>
    </row>
    <row r="614">
      <c r="A614" s="46"/>
      <c r="B614" s="46"/>
      <c r="C614" s="46"/>
      <c r="D614" s="49"/>
      <c r="E614" s="49"/>
      <c r="F614" s="49"/>
      <c r="G614" s="49"/>
      <c r="H614" s="49"/>
      <c r="I614" s="49"/>
      <c r="J614" s="49"/>
      <c r="K614" s="443"/>
      <c r="L614" s="46"/>
      <c r="M614" s="46"/>
      <c r="N614" s="46"/>
      <c r="O614" s="46"/>
      <c r="P614" s="231"/>
      <c r="Q614" s="46"/>
      <c r="R614" s="49"/>
      <c r="S614" s="49"/>
      <c r="T614" s="46"/>
      <c r="U614" s="46"/>
      <c r="V614" s="49"/>
      <c r="W614" s="49"/>
      <c r="X614" s="49"/>
      <c r="Y614" s="49"/>
      <c r="Z614" s="49"/>
      <c r="AA614" s="49"/>
      <c r="AB614" s="49"/>
      <c r="AC614" s="37"/>
      <c r="AD614" s="37"/>
      <c r="AE614" s="37"/>
      <c r="AF614" s="37"/>
      <c r="AG614" s="37"/>
    </row>
    <row r="615">
      <c r="A615" s="46"/>
      <c r="B615" s="46"/>
      <c r="C615" s="46"/>
      <c r="D615" s="49"/>
      <c r="E615" s="49"/>
      <c r="F615" s="49"/>
      <c r="G615" s="49"/>
      <c r="H615" s="49"/>
      <c r="I615" s="49"/>
      <c r="J615" s="49"/>
      <c r="K615" s="443"/>
      <c r="L615" s="46"/>
      <c r="M615" s="46"/>
      <c r="N615" s="46"/>
      <c r="O615" s="46"/>
      <c r="P615" s="231"/>
      <c r="Q615" s="46"/>
      <c r="R615" s="49"/>
      <c r="S615" s="49"/>
      <c r="T615" s="46"/>
      <c r="U615" s="46"/>
      <c r="V615" s="49"/>
      <c r="W615" s="49"/>
      <c r="X615" s="49"/>
      <c r="Y615" s="49"/>
      <c r="Z615" s="49"/>
      <c r="AA615" s="49"/>
      <c r="AB615" s="49"/>
      <c r="AC615" s="37"/>
      <c r="AD615" s="37"/>
      <c r="AE615" s="37"/>
      <c r="AF615" s="37"/>
      <c r="AG615" s="37"/>
    </row>
    <row r="616">
      <c r="A616" s="46"/>
      <c r="B616" s="46"/>
      <c r="C616" s="46"/>
      <c r="D616" s="49"/>
      <c r="E616" s="49"/>
      <c r="F616" s="49"/>
      <c r="G616" s="49"/>
      <c r="H616" s="49"/>
      <c r="I616" s="49"/>
      <c r="J616" s="49"/>
      <c r="K616" s="443"/>
      <c r="L616" s="46"/>
      <c r="M616" s="46"/>
      <c r="N616" s="46"/>
      <c r="O616" s="46"/>
      <c r="P616" s="231"/>
      <c r="Q616" s="46"/>
      <c r="R616" s="49"/>
      <c r="S616" s="49"/>
      <c r="T616" s="46"/>
      <c r="U616" s="46"/>
      <c r="V616" s="49"/>
      <c r="W616" s="49"/>
      <c r="X616" s="49"/>
      <c r="Y616" s="49"/>
      <c r="Z616" s="49"/>
      <c r="AA616" s="49"/>
      <c r="AB616" s="49"/>
      <c r="AC616" s="37"/>
      <c r="AD616" s="37"/>
      <c r="AE616" s="37"/>
      <c r="AF616" s="37"/>
      <c r="AG616" s="37"/>
    </row>
    <row r="617">
      <c r="A617" s="46"/>
      <c r="B617" s="46"/>
      <c r="C617" s="46"/>
      <c r="D617" s="49"/>
      <c r="E617" s="49"/>
      <c r="F617" s="49"/>
      <c r="G617" s="49"/>
      <c r="H617" s="49"/>
      <c r="I617" s="49"/>
      <c r="J617" s="49"/>
      <c r="K617" s="443"/>
      <c r="L617" s="46"/>
      <c r="M617" s="46"/>
      <c r="N617" s="46"/>
      <c r="O617" s="46"/>
      <c r="P617" s="231"/>
      <c r="Q617" s="46"/>
      <c r="R617" s="49"/>
      <c r="S617" s="49"/>
      <c r="T617" s="46"/>
      <c r="U617" s="46"/>
      <c r="V617" s="49"/>
      <c r="W617" s="49"/>
      <c r="X617" s="49"/>
      <c r="Y617" s="49"/>
      <c r="Z617" s="49"/>
      <c r="AA617" s="49"/>
      <c r="AB617" s="49"/>
      <c r="AC617" s="37"/>
      <c r="AD617" s="37"/>
      <c r="AE617" s="37"/>
      <c r="AF617" s="37"/>
      <c r="AG617" s="37"/>
    </row>
    <row r="618">
      <c r="A618" s="46"/>
      <c r="B618" s="46"/>
      <c r="C618" s="46"/>
      <c r="D618" s="49"/>
      <c r="E618" s="49"/>
      <c r="F618" s="49"/>
      <c r="G618" s="49"/>
      <c r="H618" s="49"/>
      <c r="I618" s="49"/>
      <c r="J618" s="49"/>
      <c r="K618" s="443"/>
      <c r="L618" s="46"/>
      <c r="M618" s="46"/>
      <c r="N618" s="46"/>
      <c r="O618" s="46"/>
      <c r="P618" s="231"/>
      <c r="Q618" s="46"/>
      <c r="R618" s="49"/>
      <c r="S618" s="49"/>
      <c r="T618" s="46"/>
      <c r="U618" s="46"/>
      <c r="V618" s="49"/>
      <c r="W618" s="49"/>
      <c r="X618" s="49"/>
      <c r="Y618" s="49"/>
      <c r="Z618" s="49"/>
      <c r="AA618" s="49"/>
      <c r="AB618" s="49"/>
      <c r="AC618" s="37"/>
      <c r="AD618" s="37"/>
      <c r="AE618" s="37"/>
      <c r="AF618" s="37"/>
      <c r="AG618" s="37"/>
    </row>
    <row r="619">
      <c r="A619" s="46"/>
      <c r="B619" s="46"/>
      <c r="C619" s="46"/>
      <c r="D619" s="49"/>
      <c r="E619" s="49"/>
      <c r="F619" s="49"/>
      <c r="G619" s="49"/>
      <c r="H619" s="49"/>
      <c r="I619" s="49"/>
      <c r="J619" s="49"/>
      <c r="K619" s="443"/>
      <c r="L619" s="46"/>
      <c r="M619" s="46"/>
      <c r="N619" s="46"/>
      <c r="O619" s="46"/>
      <c r="P619" s="231"/>
      <c r="Q619" s="46"/>
      <c r="R619" s="49"/>
      <c r="S619" s="49"/>
      <c r="T619" s="46"/>
      <c r="U619" s="46"/>
      <c r="V619" s="49"/>
      <c r="W619" s="49"/>
      <c r="X619" s="49"/>
      <c r="Y619" s="49"/>
      <c r="Z619" s="49"/>
      <c r="AA619" s="49"/>
      <c r="AB619" s="49"/>
      <c r="AC619" s="37"/>
      <c r="AD619" s="37"/>
      <c r="AE619" s="37"/>
      <c r="AF619" s="37"/>
      <c r="AG619" s="37"/>
    </row>
    <row r="620">
      <c r="A620" s="46"/>
      <c r="B620" s="46"/>
      <c r="C620" s="46"/>
      <c r="D620" s="49"/>
      <c r="E620" s="49"/>
      <c r="F620" s="49"/>
      <c r="G620" s="49"/>
      <c r="H620" s="49"/>
      <c r="I620" s="49"/>
      <c r="J620" s="49"/>
      <c r="K620" s="443"/>
      <c r="L620" s="46"/>
      <c r="M620" s="46"/>
      <c r="N620" s="46"/>
      <c r="O620" s="46"/>
      <c r="P620" s="231"/>
      <c r="Q620" s="46"/>
      <c r="R620" s="49"/>
      <c r="S620" s="49"/>
      <c r="T620" s="46"/>
      <c r="U620" s="46"/>
      <c r="V620" s="49"/>
      <c r="W620" s="49"/>
      <c r="X620" s="49"/>
      <c r="Y620" s="49"/>
      <c r="Z620" s="49"/>
      <c r="AA620" s="49"/>
      <c r="AB620" s="49"/>
      <c r="AC620" s="37"/>
      <c r="AD620" s="37"/>
      <c r="AE620" s="37"/>
      <c r="AF620" s="37"/>
      <c r="AG620" s="37"/>
    </row>
    <row r="621">
      <c r="A621" s="46"/>
      <c r="B621" s="46"/>
      <c r="C621" s="46"/>
      <c r="D621" s="49"/>
      <c r="E621" s="49"/>
      <c r="F621" s="49"/>
      <c r="G621" s="49"/>
      <c r="H621" s="49"/>
      <c r="I621" s="49"/>
      <c r="J621" s="49"/>
      <c r="K621" s="443"/>
      <c r="L621" s="46"/>
      <c r="M621" s="46"/>
      <c r="N621" s="46"/>
      <c r="O621" s="46"/>
      <c r="P621" s="231"/>
      <c r="Q621" s="46"/>
      <c r="R621" s="49"/>
      <c r="S621" s="49"/>
      <c r="T621" s="46"/>
      <c r="U621" s="46"/>
      <c r="V621" s="49"/>
      <c r="W621" s="49"/>
      <c r="X621" s="49"/>
      <c r="Y621" s="49"/>
      <c r="Z621" s="49"/>
      <c r="AA621" s="49"/>
      <c r="AB621" s="49"/>
      <c r="AC621" s="37"/>
      <c r="AD621" s="37"/>
      <c r="AE621" s="37"/>
      <c r="AF621" s="37"/>
      <c r="AG621" s="37"/>
    </row>
    <row r="622">
      <c r="A622" s="46"/>
      <c r="B622" s="46"/>
      <c r="C622" s="46"/>
      <c r="D622" s="49"/>
      <c r="E622" s="49"/>
      <c r="F622" s="49"/>
      <c r="G622" s="49"/>
      <c r="H622" s="49"/>
      <c r="I622" s="49"/>
      <c r="J622" s="49"/>
      <c r="K622" s="443"/>
      <c r="L622" s="46"/>
      <c r="M622" s="46"/>
      <c r="N622" s="46"/>
      <c r="O622" s="46"/>
      <c r="P622" s="231"/>
      <c r="Q622" s="46"/>
      <c r="R622" s="49"/>
      <c r="S622" s="49"/>
      <c r="T622" s="46"/>
      <c r="U622" s="46"/>
      <c r="V622" s="49"/>
      <c r="W622" s="49"/>
      <c r="X622" s="49"/>
      <c r="Y622" s="49"/>
      <c r="Z622" s="49"/>
      <c r="AA622" s="49"/>
      <c r="AB622" s="49"/>
      <c r="AC622" s="37"/>
      <c r="AD622" s="37"/>
      <c r="AE622" s="37"/>
      <c r="AF622" s="37"/>
      <c r="AG622" s="37"/>
    </row>
    <row r="623">
      <c r="A623" s="46"/>
      <c r="B623" s="46"/>
      <c r="C623" s="46"/>
      <c r="D623" s="49"/>
      <c r="E623" s="49"/>
      <c r="F623" s="49"/>
      <c r="G623" s="49"/>
      <c r="H623" s="49"/>
      <c r="I623" s="49"/>
      <c r="J623" s="49"/>
      <c r="K623" s="443"/>
      <c r="L623" s="46"/>
      <c r="M623" s="46"/>
      <c r="N623" s="46"/>
      <c r="O623" s="46"/>
      <c r="P623" s="231"/>
      <c r="Q623" s="46"/>
      <c r="R623" s="49"/>
      <c r="S623" s="49"/>
      <c r="T623" s="46"/>
      <c r="U623" s="46"/>
      <c r="V623" s="49"/>
      <c r="W623" s="49"/>
      <c r="X623" s="49"/>
      <c r="Y623" s="49"/>
      <c r="Z623" s="49"/>
      <c r="AA623" s="49"/>
      <c r="AB623" s="49"/>
      <c r="AC623" s="37"/>
      <c r="AD623" s="37"/>
      <c r="AE623" s="37"/>
      <c r="AF623" s="37"/>
      <c r="AG623" s="37"/>
    </row>
    <row r="624">
      <c r="A624" s="46"/>
      <c r="B624" s="46"/>
      <c r="C624" s="46"/>
      <c r="D624" s="49"/>
      <c r="E624" s="49"/>
      <c r="F624" s="49"/>
      <c r="G624" s="49"/>
      <c r="H624" s="49"/>
      <c r="I624" s="49"/>
      <c r="J624" s="49"/>
      <c r="K624" s="443"/>
      <c r="L624" s="46"/>
      <c r="M624" s="46"/>
      <c r="N624" s="46"/>
      <c r="O624" s="46"/>
      <c r="P624" s="231"/>
      <c r="Q624" s="46"/>
      <c r="R624" s="49"/>
      <c r="S624" s="49"/>
      <c r="T624" s="46"/>
      <c r="U624" s="46"/>
      <c r="V624" s="49"/>
      <c r="W624" s="49"/>
      <c r="X624" s="49"/>
      <c r="Y624" s="49"/>
      <c r="Z624" s="49"/>
      <c r="AA624" s="49"/>
      <c r="AB624" s="49"/>
      <c r="AC624" s="37"/>
      <c r="AD624" s="37"/>
      <c r="AE624" s="37"/>
      <c r="AF624" s="37"/>
      <c r="AG624" s="37"/>
    </row>
    <row r="625">
      <c r="A625" s="46"/>
      <c r="B625" s="46"/>
      <c r="C625" s="46"/>
      <c r="D625" s="49"/>
      <c r="E625" s="49"/>
      <c r="F625" s="49"/>
      <c r="G625" s="49"/>
      <c r="H625" s="49"/>
      <c r="I625" s="49"/>
      <c r="J625" s="49"/>
      <c r="K625" s="443"/>
      <c r="L625" s="46"/>
      <c r="M625" s="46"/>
      <c r="N625" s="46"/>
      <c r="O625" s="46"/>
      <c r="P625" s="231"/>
      <c r="Q625" s="46"/>
      <c r="R625" s="49"/>
      <c r="S625" s="49"/>
      <c r="T625" s="46"/>
      <c r="U625" s="46"/>
      <c r="V625" s="49"/>
      <c r="W625" s="49"/>
      <c r="X625" s="49"/>
      <c r="Y625" s="49"/>
      <c r="Z625" s="49"/>
      <c r="AA625" s="49"/>
      <c r="AB625" s="49"/>
      <c r="AC625" s="37"/>
      <c r="AD625" s="37"/>
      <c r="AE625" s="37"/>
      <c r="AF625" s="37"/>
      <c r="AG625" s="37"/>
    </row>
    <row r="626">
      <c r="A626" s="46"/>
      <c r="B626" s="46"/>
      <c r="C626" s="46"/>
      <c r="D626" s="49"/>
      <c r="E626" s="49"/>
      <c r="F626" s="49"/>
      <c r="G626" s="49"/>
      <c r="H626" s="49"/>
      <c r="I626" s="49"/>
      <c r="J626" s="49"/>
      <c r="K626" s="443"/>
      <c r="L626" s="46"/>
      <c r="M626" s="46"/>
      <c r="N626" s="46"/>
      <c r="O626" s="46"/>
      <c r="P626" s="231"/>
      <c r="Q626" s="46"/>
      <c r="R626" s="49"/>
      <c r="S626" s="49"/>
      <c r="T626" s="46"/>
      <c r="U626" s="46"/>
      <c r="V626" s="49"/>
      <c r="W626" s="49"/>
      <c r="X626" s="49"/>
      <c r="Y626" s="49"/>
      <c r="Z626" s="49"/>
      <c r="AA626" s="49"/>
      <c r="AB626" s="49"/>
      <c r="AC626" s="37"/>
      <c r="AD626" s="37"/>
      <c r="AE626" s="37"/>
      <c r="AF626" s="37"/>
      <c r="AG626" s="37"/>
    </row>
    <row r="627">
      <c r="A627" s="46"/>
      <c r="B627" s="46"/>
      <c r="C627" s="46"/>
      <c r="D627" s="49"/>
      <c r="E627" s="49"/>
      <c r="F627" s="49"/>
      <c r="G627" s="49"/>
      <c r="H627" s="49"/>
      <c r="I627" s="49"/>
      <c r="J627" s="49"/>
      <c r="K627" s="443"/>
      <c r="L627" s="46"/>
      <c r="M627" s="46"/>
      <c r="N627" s="46"/>
      <c r="O627" s="46"/>
      <c r="P627" s="231"/>
      <c r="Q627" s="46"/>
      <c r="R627" s="49"/>
      <c r="S627" s="49"/>
      <c r="T627" s="46"/>
      <c r="U627" s="46"/>
      <c r="V627" s="49"/>
      <c r="W627" s="49"/>
      <c r="X627" s="49"/>
      <c r="Y627" s="49"/>
      <c r="Z627" s="49"/>
      <c r="AA627" s="49"/>
      <c r="AB627" s="49"/>
      <c r="AC627" s="37"/>
      <c r="AD627" s="37"/>
      <c r="AE627" s="37"/>
      <c r="AF627" s="37"/>
      <c r="AG627" s="37"/>
    </row>
    <row r="628">
      <c r="A628" s="46"/>
      <c r="B628" s="46"/>
      <c r="C628" s="46"/>
      <c r="D628" s="49"/>
      <c r="E628" s="49"/>
      <c r="F628" s="49"/>
      <c r="G628" s="49"/>
      <c r="H628" s="49"/>
      <c r="I628" s="49"/>
      <c r="J628" s="49"/>
      <c r="K628" s="443"/>
      <c r="L628" s="46"/>
      <c r="M628" s="46"/>
      <c r="N628" s="46"/>
      <c r="O628" s="46"/>
      <c r="P628" s="231"/>
      <c r="Q628" s="46"/>
      <c r="R628" s="49"/>
      <c r="S628" s="49"/>
      <c r="T628" s="46"/>
      <c r="U628" s="46"/>
      <c r="V628" s="49"/>
      <c r="W628" s="49"/>
      <c r="X628" s="49"/>
      <c r="Y628" s="49"/>
      <c r="Z628" s="49"/>
      <c r="AA628" s="49"/>
      <c r="AB628" s="49"/>
      <c r="AC628" s="37"/>
      <c r="AD628" s="37"/>
      <c r="AE628" s="37"/>
      <c r="AF628" s="37"/>
      <c r="AG628" s="37"/>
    </row>
    <row r="629">
      <c r="A629" s="46"/>
      <c r="B629" s="46"/>
      <c r="C629" s="46"/>
      <c r="D629" s="49"/>
      <c r="E629" s="49"/>
      <c r="F629" s="49"/>
      <c r="G629" s="49"/>
      <c r="H629" s="49"/>
      <c r="I629" s="49"/>
      <c r="J629" s="49"/>
      <c r="K629" s="443"/>
      <c r="L629" s="46"/>
      <c r="M629" s="46"/>
      <c r="N629" s="46"/>
      <c r="O629" s="46"/>
      <c r="P629" s="231"/>
      <c r="Q629" s="46"/>
      <c r="R629" s="49"/>
      <c r="S629" s="49"/>
      <c r="T629" s="46"/>
      <c r="U629" s="46"/>
      <c r="V629" s="49"/>
      <c r="W629" s="49"/>
      <c r="X629" s="49"/>
      <c r="Y629" s="49"/>
      <c r="Z629" s="49"/>
      <c r="AA629" s="49"/>
      <c r="AB629" s="49"/>
      <c r="AC629" s="37"/>
      <c r="AD629" s="37"/>
      <c r="AE629" s="37"/>
      <c r="AF629" s="37"/>
      <c r="AG629" s="37"/>
    </row>
    <row r="630">
      <c r="A630" s="46"/>
      <c r="B630" s="46"/>
      <c r="C630" s="46"/>
      <c r="D630" s="49"/>
      <c r="E630" s="49"/>
      <c r="F630" s="49"/>
      <c r="G630" s="49"/>
      <c r="H630" s="49"/>
      <c r="I630" s="49"/>
      <c r="J630" s="49"/>
      <c r="K630" s="443"/>
      <c r="L630" s="46"/>
      <c r="M630" s="46"/>
      <c r="N630" s="46"/>
      <c r="O630" s="46"/>
      <c r="P630" s="231"/>
      <c r="Q630" s="46"/>
      <c r="R630" s="49"/>
      <c r="S630" s="49"/>
      <c r="T630" s="46"/>
      <c r="U630" s="46"/>
      <c r="V630" s="49"/>
      <c r="W630" s="49"/>
      <c r="X630" s="49"/>
      <c r="Y630" s="49"/>
      <c r="Z630" s="49"/>
      <c r="AA630" s="49"/>
      <c r="AB630" s="49"/>
      <c r="AC630" s="37"/>
      <c r="AD630" s="37"/>
      <c r="AE630" s="37"/>
      <c r="AF630" s="37"/>
      <c r="AG630" s="37"/>
    </row>
    <row r="631">
      <c r="A631" s="46"/>
      <c r="B631" s="46"/>
      <c r="C631" s="46"/>
      <c r="D631" s="49"/>
      <c r="E631" s="49"/>
      <c r="F631" s="49"/>
      <c r="G631" s="49"/>
      <c r="H631" s="49"/>
      <c r="I631" s="49"/>
      <c r="J631" s="49"/>
      <c r="K631" s="443"/>
      <c r="L631" s="46"/>
      <c r="M631" s="46"/>
      <c r="N631" s="46"/>
      <c r="O631" s="46"/>
      <c r="P631" s="231"/>
      <c r="Q631" s="46"/>
      <c r="R631" s="49"/>
      <c r="S631" s="49"/>
      <c r="T631" s="46"/>
      <c r="U631" s="46"/>
      <c r="V631" s="49"/>
      <c r="W631" s="49"/>
      <c r="X631" s="49"/>
      <c r="Y631" s="49"/>
      <c r="Z631" s="49"/>
      <c r="AA631" s="49"/>
      <c r="AB631" s="49"/>
      <c r="AC631" s="37"/>
      <c r="AD631" s="37"/>
      <c r="AE631" s="37"/>
      <c r="AF631" s="37"/>
      <c r="AG631" s="37"/>
    </row>
    <row r="632">
      <c r="A632" s="46"/>
      <c r="B632" s="46"/>
      <c r="C632" s="46"/>
      <c r="D632" s="49"/>
      <c r="E632" s="49"/>
      <c r="F632" s="49"/>
      <c r="G632" s="49"/>
      <c r="H632" s="49"/>
      <c r="I632" s="49"/>
      <c r="J632" s="49"/>
      <c r="K632" s="443"/>
      <c r="L632" s="46"/>
      <c r="M632" s="46"/>
      <c r="N632" s="46"/>
      <c r="O632" s="46"/>
      <c r="P632" s="231"/>
      <c r="Q632" s="46"/>
      <c r="R632" s="49"/>
      <c r="S632" s="49"/>
      <c r="T632" s="46"/>
      <c r="U632" s="46"/>
      <c r="V632" s="49"/>
      <c r="W632" s="49"/>
      <c r="X632" s="49"/>
      <c r="Y632" s="49"/>
      <c r="Z632" s="49"/>
      <c r="AA632" s="49"/>
      <c r="AB632" s="49"/>
      <c r="AC632" s="37"/>
      <c r="AD632" s="37"/>
      <c r="AE632" s="37"/>
      <c r="AF632" s="37"/>
      <c r="AG632" s="37"/>
    </row>
    <row r="633">
      <c r="A633" s="46"/>
      <c r="B633" s="46"/>
      <c r="C633" s="46"/>
      <c r="D633" s="49"/>
      <c r="E633" s="49"/>
      <c r="F633" s="49"/>
      <c r="G633" s="49"/>
      <c r="H633" s="49"/>
      <c r="I633" s="49"/>
      <c r="J633" s="49"/>
      <c r="K633" s="443"/>
      <c r="L633" s="46"/>
      <c r="M633" s="46"/>
      <c r="N633" s="46"/>
      <c r="O633" s="46"/>
      <c r="P633" s="231"/>
      <c r="Q633" s="46"/>
      <c r="R633" s="49"/>
      <c r="S633" s="49"/>
      <c r="T633" s="46"/>
      <c r="U633" s="46"/>
      <c r="V633" s="49"/>
      <c r="W633" s="49"/>
      <c r="X633" s="49"/>
      <c r="Y633" s="49"/>
      <c r="Z633" s="49"/>
      <c r="AA633" s="49"/>
      <c r="AB633" s="49"/>
      <c r="AC633" s="37"/>
      <c r="AD633" s="37"/>
      <c r="AE633" s="37"/>
      <c r="AF633" s="37"/>
      <c r="AG633" s="37"/>
    </row>
    <row r="634">
      <c r="A634" s="46"/>
      <c r="B634" s="46"/>
      <c r="C634" s="46"/>
      <c r="D634" s="49"/>
      <c r="E634" s="49"/>
      <c r="F634" s="49"/>
      <c r="G634" s="49"/>
      <c r="H634" s="49"/>
      <c r="I634" s="49"/>
      <c r="J634" s="49"/>
      <c r="K634" s="443"/>
      <c r="L634" s="46"/>
      <c r="M634" s="46"/>
      <c r="N634" s="46"/>
      <c r="O634" s="46"/>
      <c r="P634" s="231"/>
      <c r="Q634" s="46"/>
      <c r="R634" s="49"/>
      <c r="S634" s="49"/>
      <c r="T634" s="46"/>
      <c r="U634" s="46"/>
      <c r="V634" s="49"/>
      <c r="W634" s="49"/>
      <c r="X634" s="49"/>
      <c r="Y634" s="49"/>
      <c r="Z634" s="49"/>
      <c r="AA634" s="49"/>
      <c r="AB634" s="49"/>
      <c r="AC634" s="37"/>
      <c r="AD634" s="37"/>
      <c r="AE634" s="37"/>
      <c r="AF634" s="37"/>
      <c r="AG634" s="37"/>
    </row>
    <row r="635">
      <c r="A635" s="46"/>
      <c r="B635" s="46"/>
      <c r="C635" s="46"/>
      <c r="D635" s="49"/>
      <c r="E635" s="49"/>
      <c r="F635" s="49"/>
      <c r="G635" s="49"/>
      <c r="H635" s="49"/>
      <c r="I635" s="49"/>
      <c r="J635" s="49"/>
      <c r="K635" s="443"/>
      <c r="L635" s="46"/>
      <c r="M635" s="46"/>
      <c r="N635" s="46"/>
      <c r="O635" s="46"/>
      <c r="P635" s="231"/>
      <c r="Q635" s="46"/>
      <c r="R635" s="49"/>
      <c r="S635" s="49"/>
      <c r="T635" s="46"/>
      <c r="U635" s="46"/>
      <c r="V635" s="49"/>
      <c r="W635" s="49"/>
      <c r="X635" s="49"/>
      <c r="Y635" s="49"/>
      <c r="Z635" s="49"/>
      <c r="AA635" s="49"/>
      <c r="AB635" s="49"/>
      <c r="AC635" s="37"/>
      <c r="AD635" s="37"/>
      <c r="AE635" s="37"/>
      <c r="AF635" s="37"/>
      <c r="AG635" s="37"/>
    </row>
    <row r="636">
      <c r="A636" s="46"/>
      <c r="B636" s="46"/>
      <c r="C636" s="46"/>
      <c r="D636" s="49"/>
      <c r="E636" s="49"/>
      <c r="F636" s="49"/>
      <c r="G636" s="49"/>
      <c r="H636" s="49"/>
      <c r="I636" s="49"/>
      <c r="J636" s="49"/>
      <c r="K636" s="443"/>
      <c r="L636" s="46"/>
      <c r="M636" s="46"/>
      <c r="N636" s="46"/>
      <c r="O636" s="46"/>
      <c r="P636" s="231"/>
      <c r="Q636" s="46"/>
      <c r="R636" s="49"/>
      <c r="S636" s="49"/>
      <c r="T636" s="46"/>
      <c r="U636" s="46"/>
      <c r="V636" s="49"/>
      <c r="W636" s="49"/>
      <c r="X636" s="49"/>
      <c r="Y636" s="49"/>
      <c r="Z636" s="49"/>
      <c r="AA636" s="49"/>
      <c r="AB636" s="49"/>
      <c r="AC636" s="37"/>
      <c r="AD636" s="37"/>
      <c r="AE636" s="37"/>
      <c r="AF636" s="37"/>
      <c r="AG636" s="37"/>
    </row>
    <row r="637">
      <c r="A637" s="46"/>
      <c r="B637" s="46"/>
      <c r="C637" s="46"/>
      <c r="D637" s="49"/>
      <c r="E637" s="49"/>
      <c r="F637" s="49"/>
      <c r="G637" s="49"/>
      <c r="H637" s="49"/>
      <c r="I637" s="49"/>
      <c r="J637" s="49"/>
      <c r="K637" s="443"/>
      <c r="L637" s="46"/>
      <c r="M637" s="46"/>
      <c r="N637" s="46"/>
      <c r="O637" s="46"/>
      <c r="P637" s="231"/>
      <c r="Q637" s="46"/>
      <c r="R637" s="49"/>
      <c r="S637" s="49"/>
      <c r="T637" s="46"/>
      <c r="U637" s="46"/>
      <c r="V637" s="49"/>
      <c r="W637" s="49"/>
      <c r="X637" s="49"/>
      <c r="Y637" s="49"/>
      <c r="Z637" s="49"/>
      <c r="AA637" s="49"/>
      <c r="AB637" s="49"/>
      <c r="AC637" s="37"/>
      <c r="AD637" s="37"/>
      <c r="AE637" s="37"/>
      <c r="AF637" s="37"/>
      <c r="AG637" s="37"/>
    </row>
    <row r="638">
      <c r="A638" s="46"/>
      <c r="B638" s="46"/>
      <c r="C638" s="46"/>
      <c r="D638" s="49"/>
      <c r="E638" s="49"/>
      <c r="F638" s="49"/>
      <c r="G638" s="49"/>
      <c r="H638" s="49"/>
      <c r="I638" s="49"/>
      <c r="J638" s="49"/>
      <c r="K638" s="443"/>
      <c r="L638" s="46"/>
      <c r="M638" s="46"/>
      <c r="N638" s="46"/>
      <c r="O638" s="46"/>
      <c r="P638" s="231"/>
      <c r="Q638" s="46"/>
      <c r="R638" s="49"/>
      <c r="S638" s="49"/>
      <c r="T638" s="46"/>
      <c r="U638" s="46"/>
      <c r="V638" s="49"/>
      <c r="W638" s="49"/>
      <c r="X638" s="49"/>
      <c r="Y638" s="49"/>
      <c r="Z638" s="49"/>
      <c r="AA638" s="49"/>
      <c r="AB638" s="49"/>
      <c r="AC638" s="37"/>
      <c r="AD638" s="37"/>
      <c r="AE638" s="37"/>
      <c r="AF638" s="37"/>
      <c r="AG638" s="37"/>
    </row>
    <row r="639">
      <c r="A639" s="46"/>
      <c r="B639" s="46"/>
      <c r="C639" s="46"/>
      <c r="D639" s="49"/>
      <c r="E639" s="49"/>
      <c r="F639" s="49"/>
      <c r="G639" s="49"/>
      <c r="H639" s="49"/>
      <c r="I639" s="49"/>
      <c r="J639" s="49"/>
      <c r="K639" s="443"/>
      <c r="L639" s="46"/>
      <c r="M639" s="46"/>
      <c r="N639" s="46"/>
      <c r="O639" s="46"/>
      <c r="P639" s="231"/>
      <c r="Q639" s="46"/>
      <c r="R639" s="49"/>
      <c r="S639" s="49"/>
      <c r="T639" s="46"/>
      <c r="U639" s="46"/>
      <c r="V639" s="49"/>
      <c r="W639" s="49"/>
      <c r="X639" s="49"/>
      <c r="Y639" s="49"/>
      <c r="Z639" s="49"/>
      <c r="AA639" s="49"/>
      <c r="AB639" s="49"/>
      <c r="AC639" s="37"/>
      <c r="AD639" s="37"/>
      <c r="AE639" s="37"/>
      <c r="AF639" s="37"/>
      <c r="AG639" s="37"/>
    </row>
    <row r="640">
      <c r="A640" s="46"/>
      <c r="B640" s="46"/>
      <c r="C640" s="46"/>
      <c r="D640" s="49"/>
      <c r="E640" s="49"/>
      <c r="F640" s="49"/>
      <c r="G640" s="49"/>
      <c r="H640" s="49"/>
      <c r="I640" s="49"/>
      <c r="J640" s="49"/>
      <c r="K640" s="443"/>
      <c r="L640" s="46"/>
      <c r="M640" s="46"/>
      <c r="N640" s="46"/>
      <c r="O640" s="46"/>
      <c r="P640" s="231"/>
      <c r="Q640" s="46"/>
      <c r="R640" s="49"/>
      <c r="S640" s="49"/>
      <c r="T640" s="46"/>
      <c r="U640" s="46"/>
      <c r="V640" s="49"/>
      <c r="W640" s="49"/>
      <c r="X640" s="49"/>
      <c r="Y640" s="49"/>
      <c r="Z640" s="49"/>
      <c r="AA640" s="49"/>
      <c r="AB640" s="49"/>
      <c r="AC640" s="37"/>
      <c r="AD640" s="37"/>
      <c r="AE640" s="37"/>
      <c r="AF640" s="37"/>
      <c r="AG640" s="37"/>
    </row>
    <row r="641">
      <c r="A641" s="46"/>
      <c r="B641" s="46"/>
      <c r="C641" s="46"/>
      <c r="D641" s="49"/>
      <c r="E641" s="49"/>
      <c r="F641" s="49"/>
      <c r="G641" s="49"/>
      <c r="H641" s="49"/>
      <c r="I641" s="49"/>
      <c r="J641" s="49"/>
      <c r="K641" s="443"/>
      <c r="L641" s="46"/>
      <c r="M641" s="46"/>
      <c r="N641" s="46"/>
      <c r="O641" s="46"/>
      <c r="P641" s="231"/>
      <c r="Q641" s="46"/>
      <c r="R641" s="49"/>
      <c r="S641" s="49"/>
      <c r="T641" s="46"/>
      <c r="U641" s="46"/>
      <c r="V641" s="49"/>
      <c r="W641" s="49"/>
      <c r="X641" s="49"/>
      <c r="Y641" s="49"/>
      <c r="Z641" s="49"/>
      <c r="AA641" s="49"/>
      <c r="AB641" s="49"/>
      <c r="AC641" s="37"/>
      <c r="AD641" s="37"/>
      <c r="AE641" s="37"/>
      <c r="AF641" s="37"/>
      <c r="AG641" s="37"/>
    </row>
    <row r="642">
      <c r="A642" s="46"/>
      <c r="B642" s="46"/>
      <c r="C642" s="46"/>
      <c r="D642" s="49"/>
      <c r="E642" s="49"/>
      <c r="F642" s="49"/>
      <c r="G642" s="49"/>
      <c r="H642" s="49"/>
      <c r="I642" s="49"/>
      <c r="J642" s="49"/>
      <c r="K642" s="443"/>
      <c r="L642" s="46"/>
      <c r="M642" s="46"/>
      <c r="N642" s="46"/>
      <c r="O642" s="46"/>
      <c r="P642" s="231"/>
      <c r="Q642" s="46"/>
      <c r="R642" s="49"/>
      <c r="S642" s="49"/>
      <c r="T642" s="46"/>
      <c r="U642" s="46"/>
      <c r="V642" s="49"/>
      <c r="W642" s="49"/>
      <c r="X642" s="49"/>
      <c r="Y642" s="49"/>
      <c r="Z642" s="49"/>
      <c r="AA642" s="49"/>
      <c r="AB642" s="49"/>
      <c r="AC642" s="37"/>
      <c r="AD642" s="37"/>
      <c r="AE642" s="37"/>
      <c r="AF642" s="37"/>
      <c r="AG642" s="37"/>
    </row>
    <row r="643">
      <c r="A643" s="46"/>
      <c r="B643" s="46"/>
      <c r="C643" s="46"/>
      <c r="D643" s="49"/>
      <c r="E643" s="49"/>
      <c r="F643" s="49"/>
      <c r="G643" s="49"/>
      <c r="H643" s="49"/>
      <c r="I643" s="49"/>
      <c r="J643" s="49"/>
      <c r="K643" s="443"/>
      <c r="L643" s="46"/>
      <c r="M643" s="46"/>
      <c r="N643" s="46"/>
      <c r="O643" s="46"/>
      <c r="P643" s="231"/>
      <c r="Q643" s="46"/>
      <c r="R643" s="49"/>
      <c r="S643" s="49"/>
      <c r="T643" s="46"/>
      <c r="U643" s="46"/>
      <c r="V643" s="49"/>
      <c r="W643" s="49"/>
      <c r="X643" s="49"/>
      <c r="Y643" s="49"/>
      <c r="Z643" s="49"/>
      <c r="AA643" s="49"/>
      <c r="AB643" s="49"/>
      <c r="AC643" s="37"/>
      <c r="AD643" s="37"/>
      <c r="AE643" s="37"/>
      <c r="AF643" s="37"/>
      <c r="AG643" s="37"/>
    </row>
    <row r="644">
      <c r="A644" s="46"/>
      <c r="B644" s="46"/>
      <c r="C644" s="46"/>
      <c r="D644" s="49"/>
      <c r="E644" s="49"/>
      <c r="F644" s="49"/>
      <c r="G644" s="49"/>
      <c r="H644" s="49"/>
      <c r="I644" s="49"/>
      <c r="J644" s="49"/>
      <c r="K644" s="443"/>
      <c r="L644" s="46"/>
      <c r="M644" s="46"/>
      <c r="N644" s="46"/>
      <c r="O644" s="46"/>
      <c r="P644" s="231"/>
      <c r="Q644" s="46"/>
      <c r="R644" s="49"/>
      <c r="S644" s="49"/>
      <c r="T644" s="46"/>
      <c r="U644" s="46"/>
      <c r="V644" s="49"/>
      <c r="W644" s="49"/>
      <c r="X644" s="49"/>
      <c r="Y644" s="49"/>
      <c r="Z644" s="49"/>
      <c r="AA644" s="49"/>
      <c r="AB644" s="49"/>
      <c r="AC644" s="37"/>
      <c r="AD644" s="37"/>
      <c r="AE644" s="37"/>
      <c r="AF644" s="37"/>
      <c r="AG644" s="37"/>
    </row>
    <row r="645">
      <c r="A645" s="46"/>
      <c r="B645" s="46"/>
      <c r="C645" s="46"/>
      <c r="D645" s="49"/>
      <c r="E645" s="49"/>
      <c r="F645" s="49"/>
      <c r="G645" s="49"/>
      <c r="H645" s="49"/>
      <c r="I645" s="49"/>
      <c r="J645" s="49"/>
      <c r="K645" s="443"/>
      <c r="L645" s="46"/>
      <c r="M645" s="46"/>
      <c r="N645" s="46"/>
      <c r="O645" s="46"/>
      <c r="P645" s="231"/>
      <c r="Q645" s="46"/>
      <c r="R645" s="49"/>
      <c r="S645" s="49"/>
      <c r="T645" s="46"/>
      <c r="U645" s="46"/>
      <c r="V645" s="49"/>
      <c r="W645" s="49"/>
      <c r="X645" s="49"/>
      <c r="Y645" s="49"/>
      <c r="Z645" s="49"/>
      <c r="AA645" s="49"/>
      <c r="AB645" s="49"/>
      <c r="AC645" s="37"/>
      <c r="AD645" s="37"/>
      <c r="AE645" s="37"/>
      <c r="AF645" s="37"/>
      <c r="AG645" s="37"/>
    </row>
    <row r="646">
      <c r="A646" s="46"/>
      <c r="B646" s="46"/>
      <c r="C646" s="46"/>
      <c r="D646" s="49"/>
      <c r="E646" s="49"/>
      <c r="F646" s="49"/>
      <c r="G646" s="49"/>
      <c r="H646" s="49"/>
      <c r="I646" s="49"/>
      <c r="J646" s="49"/>
      <c r="K646" s="443"/>
      <c r="L646" s="46"/>
      <c r="M646" s="46"/>
      <c r="N646" s="46"/>
      <c r="O646" s="46"/>
      <c r="P646" s="231"/>
      <c r="Q646" s="46"/>
      <c r="R646" s="49"/>
      <c r="S646" s="49"/>
      <c r="T646" s="46"/>
      <c r="U646" s="46"/>
      <c r="V646" s="49"/>
      <c r="W646" s="49"/>
      <c r="X646" s="49"/>
      <c r="Y646" s="49"/>
      <c r="Z646" s="49"/>
      <c r="AA646" s="49"/>
      <c r="AB646" s="49"/>
      <c r="AC646" s="37"/>
      <c r="AD646" s="37"/>
      <c r="AE646" s="37"/>
      <c r="AF646" s="37"/>
      <c r="AG646" s="37"/>
    </row>
    <row r="647">
      <c r="A647" s="46"/>
      <c r="B647" s="46"/>
      <c r="C647" s="46"/>
      <c r="D647" s="49"/>
      <c r="E647" s="49"/>
      <c r="F647" s="49"/>
      <c r="G647" s="49"/>
      <c r="H647" s="49"/>
      <c r="I647" s="49"/>
      <c r="J647" s="49"/>
      <c r="K647" s="443"/>
      <c r="L647" s="46"/>
      <c r="M647" s="46"/>
      <c r="N647" s="46"/>
      <c r="O647" s="46"/>
      <c r="P647" s="231"/>
      <c r="Q647" s="46"/>
      <c r="R647" s="49"/>
      <c r="S647" s="49"/>
      <c r="T647" s="46"/>
      <c r="U647" s="46"/>
      <c r="V647" s="49"/>
      <c r="W647" s="49"/>
      <c r="X647" s="49"/>
      <c r="Y647" s="49"/>
      <c r="Z647" s="49"/>
      <c r="AA647" s="49"/>
      <c r="AB647" s="49"/>
      <c r="AC647" s="37"/>
      <c r="AD647" s="37"/>
      <c r="AE647" s="37"/>
      <c r="AF647" s="37"/>
      <c r="AG647" s="37"/>
    </row>
    <row r="648">
      <c r="A648" s="46"/>
      <c r="B648" s="46"/>
      <c r="C648" s="46"/>
      <c r="D648" s="49"/>
      <c r="E648" s="49"/>
      <c r="F648" s="49"/>
      <c r="G648" s="49"/>
      <c r="H648" s="49"/>
      <c r="I648" s="49"/>
      <c r="J648" s="49"/>
      <c r="K648" s="443"/>
      <c r="L648" s="46"/>
      <c r="M648" s="46"/>
      <c r="N648" s="46"/>
      <c r="O648" s="46"/>
      <c r="P648" s="231"/>
      <c r="Q648" s="46"/>
      <c r="R648" s="49"/>
      <c r="S648" s="49"/>
      <c r="T648" s="46"/>
      <c r="U648" s="46"/>
      <c r="V648" s="49"/>
      <c r="W648" s="49"/>
      <c r="X648" s="49"/>
      <c r="Y648" s="49"/>
      <c r="Z648" s="49"/>
      <c r="AA648" s="49"/>
      <c r="AB648" s="49"/>
      <c r="AC648" s="37"/>
      <c r="AD648" s="37"/>
      <c r="AE648" s="37"/>
      <c r="AF648" s="37"/>
      <c r="AG648" s="37"/>
    </row>
    <row r="649">
      <c r="A649" s="46"/>
      <c r="B649" s="46"/>
      <c r="C649" s="46"/>
      <c r="D649" s="49"/>
      <c r="E649" s="49"/>
      <c r="F649" s="49"/>
      <c r="G649" s="49"/>
      <c r="H649" s="49"/>
      <c r="I649" s="49"/>
      <c r="J649" s="49"/>
      <c r="K649" s="443"/>
      <c r="L649" s="46"/>
      <c r="M649" s="46"/>
      <c r="N649" s="46"/>
      <c r="O649" s="46"/>
      <c r="P649" s="231"/>
      <c r="Q649" s="46"/>
      <c r="R649" s="49"/>
      <c r="S649" s="49"/>
      <c r="T649" s="46"/>
      <c r="U649" s="46"/>
      <c r="V649" s="49"/>
      <c r="W649" s="49"/>
      <c r="X649" s="49"/>
      <c r="Y649" s="49"/>
      <c r="Z649" s="49"/>
      <c r="AA649" s="49"/>
      <c r="AB649" s="49"/>
      <c r="AC649" s="37"/>
      <c r="AD649" s="37"/>
      <c r="AE649" s="37"/>
      <c r="AF649" s="37"/>
      <c r="AG649" s="37"/>
    </row>
    <row r="650">
      <c r="A650" s="46"/>
      <c r="B650" s="46"/>
      <c r="C650" s="46"/>
      <c r="D650" s="49"/>
      <c r="E650" s="49"/>
      <c r="F650" s="49"/>
      <c r="G650" s="49"/>
      <c r="H650" s="49"/>
      <c r="I650" s="49"/>
      <c r="J650" s="49"/>
      <c r="K650" s="443"/>
      <c r="L650" s="46"/>
      <c r="M650" s="46"/>
      <c r="N650" s="46"/>
      <c r="O650" s="46"/>
      <c r="P650" s="231"/>
      <c r="Q650" s="46"/>
      <c r="R650" s="49"/>
      <c r="S650" s="49"/>
      <c r="T650" s="46"/>
      <c r="U650" s="46"/>
      <c r="V650" s="49"/>
      <c r="W650" s="49"/>
      <c r="X650" s="49"/>
      <c r="Y650" s="49"/>
      <c r="Z650" s="49"/>
      <c r="AA650" s="49"/>
      <c r="AB650" s="49"/>
      <c r="AC650" s="37"/>
      <c r="AD650" s="37"/>
      <c r="AE650" s="37"/>
      <c r="AF650" s="37"/>
      <c r="AG650" s="37"/>
    </row>
    <row r="651">
      <c r="A651" s="46"/>
      <c r="B651" s="46"/>
      <c r="C651" s="46"/>
      <c r="D651" s="49"/>
      <c r="E651" s="49"/>
      <c r="F651" s="49"/>
      <c r="G651" s="49"/>
      <c r="H651" s="49"/>
      <c r="I651" s="49"/>
      <c r="J651" s="49"/>
      <c r="K651" s="443"/>
      <c r="L651" s="46"/>
      <c r="M651" s="46"/>
      <c r="N651" s="46"/>
      <c r="O651" s="46"/>
      <c r="P651" s="231"/>
      <c r="Q651" s="46"/>
      <c r="R651" s="49"/>
      <c r="S651" s="49"/>
      <c r="T651" s="46"/>
      <c r="U651" s="46"/>
      <c r="V651" s="49"/>
      <c r="W651" s="49"/>
      <c r="X651" s="49"/>
      <c r="Y651" s="49"/>
      <c r="Z651" s="49"/>
      <c r="AA651" s="49"/>
      <c r="AB651" s="49"/>
      <c r="AC651" s="37"/>
      <c r="AD651" s="37"/>
      <c r="AE651" s="37"/>
      <c r="AF651" s="37"/>
      <c r="AG651" s="37"/>
    </row>
    <row r="652">
      <c r="A652" s="46"/>
      <c r="B652" s="46"/>
      <c r="C652" s="46"/>
      <c r="D652" s="49"/>
      <c r="E652" s="49"/>
      <c r="F652" s="49"/>
      <c r="G652" s="49"/>
      <c r="H652" s="49"/>
      <c r="I652" s="49"/>
      <c r="J652" s="49"/>
      <c r="K652" s="443"/>
      <c r="L652" s="46"/>
      <c r="M652" s="46"/>
      <c r="N652" s="46"/>
      <c r="O652" s="46"/>
      <c r="P652" s="231"/>
      <c r="Q652" s="46"/>
      <c r="R652" s="49"/>
      <c r="S652" s="49"/>
      <c r="T652" s="46"/>
      <c r="U652" s="46"/>
      <c r="V652" s="49"/>
      <c r="W652" s="49"/>
      <c r="X652" s="49"/>
      <c r="Y652" s="49"/>
      <c r="Z652" s="49"/>
      <c r="AA652" s="49"/>
      <c r="AB652" s="49"/>
      <c r="AC652" s="37"/>
      <c r="AD652" s="37"/>
      <c r="AE652" s="37"/>
      <c r="AF652" s="37"/>
      <c r="AG652" s="37"/>
    </row>
    <row r="653">
      <c r="A653" s="46"/>
      <c r="B653" s="46"/>
      <c r="C653" s="46"/>
      <c r="D653" s="49"/>
      <c r="E653" s="49"/>
      <c r="F653" s="49"/>
      <c r="G653" s="49"/>
      <c r="H653" s="49"/>
      <c r="I653" s="49"/>
      <c r="J653" s="49"/>
      <c r="K653" s="443"/>
      <c r="L653" s="46"/>
      <c r="M653" s="46"/>
      <c r="N653" s="46"/>
      <c r="O653" s="46"/>
      <c r="P653" s="231"/>
      <c r="Q653" s="46"/>
      <c r="R653" s="49"/>
      <c r="S653" s="49"/>
      <c r="T653" s="46"/>
      <c r="U653" s="46"/>
      <c r="V653" s="49"/>
      <c r="W653" s="49"/>
      <c r="X653" s="49"/>
      <c r="Y653" s="49"/>
      <c r="Z653" s="49"/>
      <c r="AA653" s="49"/>
      <c r="AB653" s="49"/>
      <c r="AC653" s="37"/>
      <c r="AD653" s="37"/>
      <c r="AE653" s="37"/>
      <c r="AF653" s="37"/>
      <c r="AG653" s="37"/>
    </row>
    <row r="654">
      <c r="A654" s="46"/>
      <c r="B654" s="46"/>
      <c r="C654" s="46"/>
      <c r="D654" s="49"/>
      <c r="E654" s="49"/>
      <c r="F654" s="49"/>
      <c r="G654" s="49"/>
      <c r="H654" s="49"/>
      <c r="I654" s="49"/>
      <c r="J654" s="49"/>
      <c r="K654" s="443"/>
      <c r="L654" s="46"/>
      <c r="M654" s="46"/>
      <c r="N654" s="46"/>
      <c r="O654" s="46"/>
      <c r="P654" s="231"/>
      <c r="Q654" s="46"/>
      <c r="R654" s="49"/>
      <c r="S654" s="49"/>
      <c r="T654" s="46"/>
      <c r="U654" s="46"/>
      <c r="V654" s="49"/>
      <c r="W654" s="49"/>
      <c r="X654" s="49"/>
      <c r="Y654" s="49"/>
      <c r="Z654" s="49"/>
      <c r="AA654" s="49"/>
      <c r="AB654" s="49"/>
      <c r="AC654" s="37"/>
      <c r="AD654" s="37"/>
      <c r="AE654" s="37"/>
      <c r="AF654" s="37"/>
      <c r="AG654" s="37"/>
    </row>
    <row r="655">
      <c r="A655" s="46"/>
      <c r="B655" s="46"/>
      <c r="C655" s="46"/>
      <c r="D655" s="49"/>
      <c r="E655" s="49"/>
      <c r="F655" s="49"/>
      <c r="G655" s="49"/>
      <c r="H655" s="49"/>
      <c r="I655" s="49"/>
      <c r="J655" s="49"/>
      <c r="K655" s="443"/>
      <c r="L655" s="46"/>
      <c r="M655" s="46"/>
      <c r="N655" s="46"/>
      <c r="O655" s="46"/>
      <c r="P655" s="231"/>
      <c r="Q655" s="46"/>
      <c r="R655" s="49"/>
      <c r="S655" s="49"/>
      <c r="T655" s="46"/>
      <c r="U655" s="46"/>
      <c r="V655" s="49"/>
      <c r="W655" s="49"/>
      <c r="X655" s="49"/>
      <c r="Y655" s="49"/>
      <c r="Z655" s="49"/>
      <c r="AA655" s="49"/>
      <c r="AB655" s="49"/>
      <c r="AC655" s="37"/>
      <c r="AD655" s="37"/>
      <c r="AE655" s="37"/>
      <c r="AF655" s="37"/>
      <c r="AG655" s="37"/>
    </row>
    <row r="656">
      <c r="A656" s="46"/>
      <c r="B656" s="46"/>
      <c r="C656" s="46"/>
      <c r="D656" s="49"/>
      <c r="E656" s="49"/>
      <c r="F656" s="49"/>
      <c r="G656" s="49"/>
      <c r="H656" s="49"/>
      <c r="I656" s="49"/>
      <c r="J656" s="49"/>
      <c r="K656" s="443"/>
      <c r="L656" s="46"/>
      <c r="M656" s="46"/>
      <c r="N656" s="46"/>
      <c r="O656" s="46"/>
      <c r="P656" s="231"/>
      <c r="Q656" s="46"/>
      <c r="R656" s="49"/>
      <c r="S656" s="49"/>
      <c r="T656" s="46"/>
      <c r="U656" s="46"/>
      <c r="V656" s="49"/>
      <c r="W656" s="49"/>
      <c r="X656" s="49"/>
      <c r="Y656" s="49"/>
      <c r="Z656" s="49"/>
      <c r="AA656" s="49"/>
      <c r="AB656" s="49"/>
      <c r="AC656" s="37"/>
      <c r="AD656" s="37"/>
      <c r="AE656" s="37"/>
      <c r="AF656" s="37"/>
      <c r="AG656" s="37"/>
    </row>
    <row r="657">
      <c r="A657" s="46"/>
      <c r="B657" s="46"/>
      <c r="C657" s="46"/>
      <c r="D657" s="49"/>
      <c r="E657" s="49"/>
      <c r="F657" s="49"/>
      <c r="G657" s="49"/>
      <c r="H657" s="49"/>
      <c r="I657" s="49"/>
      <c r="J657" s="49"/>
      <c r="K657" s="443"/>
      <c r="L657" s="46"/>
      <c r="M657" s="46"/>
      <c r="N657" s="46"/>
      <c r="O657" s="46"/>
      <c r="P657" s="231"/>
      <c r="Q657" s="46"/>
      <c r="R657" s="49"/>
      <c r="S657" s="49"/>
      <c r="T657" s="46"/>
      <c r="U657" s="46"/>
      <c r="V657" s="49"/>
      <c r="W657" s="49"/>
      <c r="X657" s="49"/>
      <c r="Y657" s="49"/>
      <c r="Z657" s="49"/>
      <c r="AA657" s="49"/>
      <c r="AB657" s="49"/>
      <c r="AC657" s="37"/>
      <c r="AD657" s="37"/>
      <c r="AE657" s="37"/>
      <c r="AF657" s="37"/>
      <c r="AG657" s="37"/>
    </row>
    <row r="658">
      <c r="A658" s="46"/>
      <c r="B658" s="46"/>
      <c r="C658" s="46"/>
      <c r="D658" s="49"/>
      <c r="E658" s="49"/>
      <c r="F658" s="49"/>
      <c r="G658" s="49"/>
      <c r="H658" s="49"/>
      <c r="I658" s="49"/>
      <c r="J658" s="49"/>
      <c r="K658" s="443"/>
      <c r="L658" s="46"/>
      <c r="M658" s="46"/>
      <c r="N658" s="46"/>
      <c r="O658" s="46"/>
      <c r="P658" s="231"/>
      <c r="Q658" s="46"/>
      <c r="R658" s="49"/>
      <c r="S658" s="49"/>
      <c r="T658" s="46"/>
      <c r="U658" s="46"/>
      <c r="V658" s="49"/>
      <c r="W658" s="49"/>
      <c r="X658" s="49"/>
      <c r="Y658" s="49"/>
      <c r="Z658" s="49"/>
      <c r="AA658" s="49"/>
      <c r="AB658" s="49"/>
      <c r="AC658" s="37"/>
      <c r="AD658" s="37"/>
      <c r="AE658" s="37"/>
      <c r="AF658" s="37"/>
      <c r="AG658" s="37"/>
    </row>
    <row r="659">
      <c r="A659" s="46"/>
      <c r="B659" s="46"/>
      <c r="C659" s="46"/>
      <c r="D659" s="49"/>
      <c r="E659" s="49"/>
      <c r="F659" s="49"/>
      <c r="G659" s="49"/>
      <c r="H659" s="49"/>
      <c r="I659" s="49"/>
      <c r="J659" s="49"/>
      <c r="K659" s="443"/>
      <c r="L659" s="46"/>
      <c r="M659" s="46"/>
      <c r="N659" s="46"/>
      <c r="O659" s="46"/>
      <c r="P659" s="231"/>
      <c r="Q659" s="46"/>
      <c r="R659" s="49"/>
      <c r="S659" s="49"/>
      <c r="T659" s="46"/>
      <c r="U659" s="46"/>
      <c r="V659" s="49"/>
      <c r="W659" s="49"/>
      <c r="X659" s="49"/>
      <c r="Y659" s="49"/>
      <c r="Z659" s="49"/>
      <c r="AA659" s="49"/>
      <c r="AB659" s="49"/>
      <c r="AC659" s="37"/>
      <c r="AD659" s="37"/>
      <c r="AE659" s="37"/>
      <c r="AF659" s="37"/>
      <c r="AG659" s="37"/>
    </row>
    <row r="660">
      <c r="A660" s="46"/>
      <c r="B660" s="46"/>
      <c r="C660" s="46"/>
      <c r="D660" s="49"/>
      <c r="E660" s="49"/>
      <c r="F660" s="49"/>
      <c r="G660" s="49"/>
      <c r="H660" s="49"/>
      <c r="I660" s="49"/>
      <c r="J660" s="49"/>
      <c r="K660" s="443"/>
      <c r="L660" s="46"/>
      <c r="M660" s="46"/>
      <c r="N660" s="46"/>
      <c r="O660" s="46"/>
      <c r="P660" s="231"/>
      <c r="Q660" s="46"/>
      <c r="R660" s="49"/>
      <c r="S660" s="49"/>
      <c r="T660" s="46"/>
      <c r="U660" s="46"/>
      <c r="V660" s="49"/>
      <c r="W660" s="49"/>
      <c r="X660" s="49"/>
      <c r="Y660" s="49"/>
      <c r="Z660" s="49"/>
      <c r="AA660" s="49"/>
      <c r="AB660" s="49"/>
      <c r="AC660" s="37"/>
      <c r="AD660" s="37"/>
      <c r="AE660" s="37"/>
      <c r="AF660" s="37"/>
      <c r="AG660" s="37"/>
    </row>
    <row r="661">
      <c r="A661" s="46"/>
      <c r="B661" s="46"/>
      <c r="C661" s="46"/>
      <c r="D661" s="49"/>
      <c r="E661" s="49"/>
      <c r="F661" s="49"/>
      <c r="G661" s="49"/>
      <c r="H661" s="49"/>
      <c r="I661" s="49"/>
      <c r="J661" s="49"/>
      <c r="K661" s="443"/>
      <c r="L661" s="46"/>
      <c r="M661" s="46"/>
      <c r="N661" s="46"/>
      <c r="O661" s="46"/>
      <c r="P661" s="231"/>
      <c r="Q661" s="46"/>
      <c r="R661" s="49"/>
      <c r="S661" s="49"/>
      <c r="T661" s="46"/>
      <c r="U661" s="46"/>
      <c r="V661" s="49"/>
      <c r="W661" s="49"/>
      <c r="X661" s="49"/>
      <c r="Y661" s="49"/>
      <c r="Z661" s="49"/>
      <c r="AA661" s="49"/>
      <c r="AB661" s="49"/>
      <c r="AC661" s="37"/>
      <c r="AD661" s="37"/>
      <c r="AE661" s="37"/>
      <c r="AF661" s="37"/>
      <c r="AG661" s="37"/>
    </row>
    <row r="662">
      <c r="A662" s="46"/>
      <c r="B662" s="46"/>
      <c r="C662" s="46"/>
      <c r="D662" s="49"/>
      <c r="E662" s="49"/>
      <c r="F662" s="49"/>
      <c r="G662" s="49"/>
      <c r="H662" s="49"/>
      <c r="I662" s="49"/>
      <c r="J662" s="49"/>
      <c r="K662" s="443"/>
      <c r="L662" s="46"/>
      <c r="M662" s="46"/>
      <c r="N662" s="46"/>
      <c r="O662" s="46"/>
      <c r="P662" s="231"/>
      <c r="Q662" s="46"/>
      <c r="R662" s="49"/>
      <c r="S662" s="49"/>
      <c r="T662" s="46"/>
      <c r="U662" s="46"/>
      <c r="V662" s="49"/>
      <c r="W662" s="49"/>
      <c r="X662" s="49"/>
      <c r="Y662" s="49"/>
      <c r="Z662" s="49"/>
      <c r="AA662" s="49"/>
      <c r="AB662" s="49"/>
      <c r="AC662" s="37"/>
      <c r="AD662" s="37"/>
      <c r="AE662" s="37"/>
      <c r="AF662" s="37"/>
      <c r="AG662" s="37"/>
    </row>
    <row r="663">
      <c r="A663" s="46"/>
      <c r="B663" s="46"/>
      <c r="C663" s="46"/>
      <c r="D663" s="49"/>
      <c r="E663" s="49"/>
      <c r="F663" s="49"/>
      <c r="G663" s="49"/>
      <c r="H663" s="49"/>
      <c r="I663" s="49"/>
      <c r="J663" s="49"/>
      <c r="K663" s="443"/>
      <c r="L663" s="46"/>
      <c r="M663" s="46"/>
      <c r="N663" s="46"/>
      <c r="O663" s="46"/>
      <c r="P663" s="231"/>
      <c r="Q663" s="46"/>
      <c r="R663" s="49"/>
      <c r="S663" s="49"/>
      <c r="T663" s="46"/>
      <c r="U663" s="46"/>
      <c r="V663" s="49"/>
      <c r="W663" s="49"/>
      <c r="X663" s="49"/>
      <c r="Y663" s="49"/>
      <c r="Z663" s="49"/>
      <c r="AA663" s="49"/>
      <c r="AB663" s="49"/>
      <c r="AC663" s="37"/>
      <c r="AD663" s="37"/>
      <c r="AE663" s="37"/>
      <c r="AF663" s="37"/>
      <c r="AG663" s="37"/>
    </row>
    <row r="664">
      <c r="A664" s="46"/>
      <c r="B664" s="46"/>
      <c r="C664" s="46"/>
      <c r="D664" s="49"/>
      <c r="E664" s="49"/>
      <c r="F664" s="49"/>
      <c r="G664" s="49"/>
      <c r="H664" s="49"/>
      <c r="I664" s="49"/>
      <c r="J664" s="49"/>
      <c r="K664" s="443"/>
      <c r="L664" s="46"/>
      <c r="M664" s="46"/>
      <c r="N664" s="46"/>
      <c r="O664" s="46"/>
      <c r="P664" s="231"/>
      <c r="Q664" s="46"/>
      <c r="R664" s="49"/>
      <c r="S664" s="49"/>
      <c r="T664" s="46"/>
      <c r="U664" s="46"/>
      <c r="V664" s="49"/>
      <c r="W664" s="49"/>
      <c r="X664" s="49"/>
      <c r="Y664" s="49"/>
      <c r="Z664" s="49"/>
      <c r="AA664" s="49"/>
      <c r="AB664" s="49"/>
      <c r="AC664" s="37"/>
      <c r="AD664" s="37"/>
      <c r="AE664" s="37"/>
      <c r="AF664" s="37"/>
      <c r="AG664" s="37"/>
    </row>
    <row r="665">
      <c r="A665" s="46"/>
      <c r="B665" s="46"/>
      <c r="C665" s="46"/>
      <c r="D665" s="49"/>
      <c r="E665" s="49"/>
      <c r="F665" s="49"/>
      <c r="G665" s="49"/>
      <c r="H665" s="49"/>
      <c r="I665" s="49"/>
      <c r="J665" s="49"/>
      <c r="K665" s="443"/>
      <c r="L665" s="46"/>
      <c r="M665" s="46"/>
      <c r="N665" s="46"/>
      <c r="O665" s="46"/>
      <c r="P665" s="231"/>
      <c r="Q665" s="46"/>
      <c r="R665" s="49"/>
      <c r="S665" s="49"/>
      <c r="T665" s="46"/>
      <c r="U665" s="46"/>
      <c r="V665" s="49"/>
      <c r="W665" s="49"/>
      <c r="X665" s="49"/>
      <c r="Y665" s="49"/>
      <c r="Z665" s="49"/>
      <c r="AA665" s="49"/>
      <c r="AB665" s="49"/>
      <c r="AC665" s="37"/>
      <c r="AD665" s="37"/>
      <c r="AE665" s="37"/>
      <c r="AF665" s="37"/>
      <c r="AG665" s="37"/>
    </row>
    <row r="666">
      <c r="A666" s="46"/>
      <c r="B666" s="46"/>
      <c r="C666" s="46"/>
      <c r="D666" s="49"/>
      <c r="E666" s="49"/>
      <c r="F666" s="49"/>
      <c r="G666" s="49"/>
      <c r="H666" s="49"/>
      <c r="I666" s="49"/>
      <c r="J666" s="49"/>
      <c r="K666" s="443"/>
      <c r="L666" s="46"/>
      <c r="M666" s="46"/>
      <c r="N666" s="46"/>
      <c r="O666" s="46"/>
      <c r="P666" s="231"/>
      <c r="Q666" s="46"/>
      <c r="R666" s="49"/>
      <c r="S666" s="49"/>
      <c r="T666" s="46"/>
      <c r="U666" s="46"/>
      <c r="V666" s="49"/>
      <c r="W666" s="49"/>
      <c r="X666" s="49"/>
      <c r="Y666" s="49"/>
      <c r="Z666" s="49"/>
      <c r="AA666" s="49"/>
      <c r="AB666" s="49"/>
      <c r="AC666" s="37"/>
      <c r="AD666" s="37"/>
      <c r="AE666" s="37"/>
      <c r="AF666" s="37"/>
      <c r="AG666" s="37"/>
    </row>
    <row r="667">
      <c r="A667" s="46"/>
      <c r="B667" s="46"/>
      <c r="C667" s="46"/>
      <c r="D667" s="49"/>
      <c r="E667" s="49"/>
      <c r="F667" s="49"/>
      <c r="G667" s="49"/>
      <c r="H667" s="49"/>
      <c r="I667" s="49"/>
      <c r="J667" s="49"/>
      <c r="K667" s="443"/>
      <c r="L667" s="46"/>
      <c r="M667" s="46"/>
      <c r="N667" s="46"/>
      <c r="O667" s="46"/>
      <c r="P667" s="231"/>
      <c r="Q667" s="46"/>
      <c r="R667" s="49"/>
      <c r="S667" s="49"/>
      <c r="T667" s="46"/>
      <c r="U667" s="46"/>
      <c r="V667" s="49"/>
      <c r="W667" s="49"/>
      <c r="X667" s="49"/>
      <c r="Y667" s="49"/>
      <c r="Z667" s="49"/>
      <c r="AA667" s="49"/>
      <c r="AB667" s="49"/>
      <c r="AC667" s="37"/>
      <c r="AD667" s="37"/>
      <c r="AE667" s="37"/>
      <c r="AF667" s="37"/>
      <c r="AG667" s="37"/>
    </row>
    <row r="668">
      <c r="A668" s="46"/>
      <c r="B668" s="46"/>
      <c r="C668" s="46"/>
      <c r="D668" s="49"/>
      <c r="E668" s="49"/>
      <c r="F668" s="49"/>
      <c r="G668" s="49"/>
      <c r="H668" s="49"/>
      <c r="I668" s="49"/>
      <c r="J668" s="49"/>
      <c r="K668" s="443"/>
      <c r="L668" s="46"/>
      <c r="M668" s="46"/>
      <c r="N668" s="46"/>
      <c r="O668" s="46"/>
      <c r="P668" s="231"/>
      <c r="Q668" s="46"/>
      <c r="R668" s="49"/>
      <c r="S668" s="49"/>
      <c r="T668" s="46"/>
      <c r="U668" s="46"/>
      <c r="V668" s="49"/>
      <c r="W668" s="49"/>
      <c r="X668" s="49"/>
      <c r="Y668" s="49"/>
      <c r="Z668" s="49"/>
      <c r="AA668" s="49"/>
      <c r="AB668" s="49"/>
      <c r="AC668" s="37"/>
      <c r="AD668" s="37"/>
      <c r="AE668" s="37"/>
      <c r="AF668" s="37"/>
      <c r="AG668" s="37"/>
    </row>
    <row r="669">
      <c r="A669" s="46"/>
      <c r="B669" s="46"/>
      <c r="C669" s="46"/>
      <c r="D669" s="49"/>
      <c r="E669" s="49"/>
      <c r="F669" s="49"/>
      <c r="G669" s="49"/>
      <c r="H669" s="49"/>
      <c r="I669" s="49"/>
      <c r="J669" s="49"/>
      <c r="K669" s="443"/>
      <c r="L669" s="46"/>
      <c r="M669" s="46"/>
      <c r="N669" s="46"/>
      <c r="O669" s="46"/>
      <c r="P669" s="231"/>
      <c r="Q669" s="46"/>
      <c r="R669" s="49"/>
      <c r="S669" s="49"/>
      <c r="T669" s="46"/>
      <c r="U669" s="46"/>
      <c r="V669" s="49"/>
      <c r="W669" s="49"/>
      <c r="X669" s="49"/>
      <c r="Y669" s="49"/>
      <c r="Z669" s="49"/>
      <c r="AA669" s="49"/>
      <c r="AB669" s="49"/>
      <c r="AC669" s="37"/>
      <c r="AD669" s="37"/>
      <c r="AE669" s="37"/>
      <c r="AF669" s="37"/>
      <c r="AG669" s="37"/>
    </row>
    <row r="670">
      <c r="A670" s="46"/>
      <c r="B670" s="46"/>
      <c r="C670" s="46"/>
      <c r="D670" s="49"/>
      <c r="E670" s="49"/>
      <c r="F670" s="49"/>
      <c r="G670" s="49"/>
      <c r="H670" s="49"/>
      <c r="I670" s="49"/>
      <c r="J670" s="49"/>
      <c r="K670" s="443"/>
      <c r="L670" s="46"/>
      <c r="M670" s="46"/>
      <c r="N670" s="46"/>
      <c r="O670" s="46"/>
      <c r="P670" s="231"/>
      <c r="Q670" s="46"/>
      <c r="R670" s="49"/>
      <c r="S670" s="49"/>
      <c r="T670" s="46"/>
      <c r="U670" s="46"/>
      <c r="V670" s="49"/>
      <c r="W670" s="49"/>
      <c r="X670" s="49"/>
      <c r="Y670" s="49"/>
      <c r="Z670" s="49"/>
      <c r="AA670" s="49"/>
      <c r="AB670" s="49"/>
      <c r="AC670" s="37"/>
      <c r="AD670" s="37"/>
      <c r="AE670" s="37"/>
      <c r="AF670" s="37"/>
      <c r="AG670" s="37"/>
    </row>
    <row r="671">
      <c r="A671" s="46"/>
      <c r="B671" s="46"/>
      <c r="C671" s="46"/>
      <c r="D671" s="49"/>
      <c r="E671" s="49"/>
      <c r="F671" s="49"/>
      <c r="G671" s="49"/>
      <c r="H671" s="49"/>
      <c r="I671" s="49"/>
      <c r="J671" s="49"/>
      <c r="K671" s="443"/>
      <c r="L671" s="46"/>
      <c r="M671" s="46"/>
      <c r="N671" s="46"/>
      <c r="O671" s="46"/>
      <c r="P671" s="231"/>
      <c r="Q671" s="46"/>
      <c r="R671" s="49"/>
      <c r="S671" s="49"/>
      <c r="T671" s="46"/>
      <c r="U671" s="46"/>
      <c r="V671" s="49"/>
      <c r="W671" s="49"/>
      <c r="X671" s="49"/>
      <c r="Y671" s="49"/>
      <c r="Z671" s="49"/>
      <c r="AA671" s="49"/>
      <c r="AB671" s="49"/>
      <c r="AC671" s="37"/>
      <c r="AD671" s="37"/>
      <c r="AE671" s="37"/>
      <c r="AF671" s="37"/>
      <c r="AG671" s="37"/>
    </row>
    <row r="672">
      <c r="A672" s="46"/>
      <c r="B672" s="46"/>
      <c r="C672" s="46"/>
      <c r="D672" s="49"/>
      <c r="E672" s="49"/>
      <c r="F672" s="49"/>
      <c r="G672" s="49"/>
      <c r="H672" s="49"/>
      <c r="I672" s="49"/>
      <c r="J672" s="49"/>
      <c r="K672" s="443"/>
      <c r="L672" s="46"/>
      <c r="M672" s="46"/>
      <c r="N672" s="46"/>
      <c r="O672" s="46"/>
      <c r="P672" s="231"/>
      <c r="Q672" s="46"/>
      <c r="R672" s="49"/>
      <c r="S672" s="49"/>
      <c r="T672" s="46"/>
      <c r="U672" s="46"/>
      <c r="V672" s="49"/>
      <c r="W672" s="49"/>
      <c r="X672" s="49"/>
      <c r="Y672" s="49"/>
      <c r="Z672" s="49"/>
      <c r="AA672" s="49"/>
      <c r="AB672" s="49"/>
      <c r="AC672" s="37"/>
      <c r="AD672" s="37"/>
      <c r="AE672" s="37"/>
      <c r="AF672" s="37"/>
      <c r="AG672" s="37"/>
    </row>
    <row r="673">
      <c r="A673" s="46"/>
      <c r="B673" s="46"/>
      <c r="C673" s="46"/>
      <c r="D673" s="49"/>
      <c r="E673" s="49"/>
      <c r="F673" s="49"/>
      <c r="G673" s="49"/>
      <c r="H673" s="49"/>
      <c r="I673" s="49"/>
      <c r="J673" s="49"/>
      <c r="K673" s="443"/>
      <c r="L673" s="46"/>
      <c r="M673" s="46"/>
      <c r="N673" s="46"/>
      <c r="O673" s="46"/>
      <c r="P673" s="231"/>
      <c r="Q673" s="46"/>
      <c r="R673" s="49"/>
      <c r="S673" s="49"/>
      <c r="T673" s="46"/>
      <c r="U673" s="46"/>
      <c r="V673" s="49"/>
      <c r="W673" s="49"/>
      <c r="X673" s="49"/>
      <c r="Y673" s="49"/>
      <c r="Z673" s="49"/>
      <c r="AA673" s="49"/>
      <c r="AB673" s="49"/>
      <c r="AC673" s="37"/>
      <c r="AD673" s="37"/>
      <c r="AE673" s="37"/>
      <c r="AF673" s="37"/>
      <c r="AG673" s="37"/>
    </row>
    <row r="674">
      <c r="A674" s="46"/>
      <c r="B674" s="46"/>
      <c r="C674" s="46"/>
      <c r="D674" s="49"/>
      <c r="E674" s="49"/>
      <c r="F674" s="49"/>
      <c r="G674" s="49"/>
      <c r="H674" s="49"/>
      <c r="I674" s="49"/>
      <c r="J674" s="49"/>
      <c r="K674" s="443"/>
      <c r="L674" s="46"/>
      <c r="M674" s="46"/>
      <c r="N674" s="46"/>
      <c r="O674" s="46"/>
      <c r="P674" s="231"/>
      <c r="Q674" s="46"/>
      <c r="R674" s="49"/>
      <c r="S674" s="49"/>
      <c r="T674" s="46"/>
      <c r="U674" s="46"/>
      <c r="V674" s="49"/>
      <c r="W674" s="49"/>
      <c r="X674" s="49"/>
      <c r="Y674" s="49"/>
      <c r="Z674" s="49"/>
      <c r="AA674" s="49"/>
      <c r="AB674" s="49"/>
      <c r="AC674" s="37"/>
      <c r="AD674" s="37"/>
      <c r="AE674" s="37"/>
      <c r="AF674" s="37"/>
      <c r="AG674" s="37"/>
    </row>
    <row r="675">
      <c r="A675" s="46"/>
      <c r="B675" s="46"/>
      <c r="C675" s="46"/>
      <c r="D675" s="49"/>
      <c r="E675" s="49"/>
      <c r="F675" s="49"/>
      <c r="G675" s="49"/>
      <c r="H675" s="49"/>
      <c r="I675" s="49"/>
      <c r="J675" s="49"/>
      <c r="K675" s="443"/>
      <c r="L675" s="46"/>
      <c r="M675" s="46"/>
      <c r="N675" s="46"/>
      <c r="O675" s="46"/>
      <c r="P675" s="231"/>
      <c r="Q675" s="46"/>
      <c r="R675" s="49"/>
      <c r="S675" s="49"/>
      <c r="T675" s="46"/>
      <c r="U675" s="46"/>
      <c r="V675" s="49"/>
      <c r="W675" s="49"/>
      <c r="X675" s="49"/>
      <c r="Y675" s="49"/>
      <c r="Z675" s="49"/>
      <c r="AA675" s="49"/>
      <c r="AB675" s="49"/>
      <c r="AC675" s="37"/>
      <c r="AD675" s="37"/>
      <c r="AE675" s="37"/>
      <c r="AF675" s="37"/>
      <c r="AG675" s="37"/>
    </row>
    <row r="676">
      <c r="A676" s="46"/>
      <c r="B676" s="46"/>
      <c r="C676" s="46"/>
      <c r="D676" s="49"/>
      <c r="E676" s="49"/>
      <c r="F676" s="49"/>
      <c r="G676" s="49"/>
      <c r="H676" s="49"/>
      <c r="I676" s="49"/>
      <c r="J676" s="49"/>
      <c r="K676" s="443"/>
      <c r="L676" s="46"/>
      <c r="M676" s="46"/>
      <c r="N676" s="46"/>
      <c r="O676" s="46"/>
      <c r="P676" s="231"/>
      <c r="Q676" s="46"/>
      <c r="R676" s="49"/>
      <c r="S676" s="49"/>
      <c r="T676" s="46"/>
      <c r="U676" s="46"/>
      <c r="V676" s="49"/>
      <c r="W676" s="49"/>
      <c r="X676" s="49"/>
      <c r="Y676" s="49"/>
      <c r="Z676" s="49"/>
      <c r="AA676" s="49"/>
      <c r="AB676" s="49"/>
      <c r="AC676" s="37"/>
      <c r="AD676" s="37"/>
      <c r="AE676" s="37"/>
      <c r="AF676" s="37"/>
      <c r="AG676" s="37"/>
    </row>
    <row r="677">
      <c r="A677" s="46"/>
      <c r="B677" s="46"/>
      <c r="C677" s="46"/>
      <c r="D677" s="49"/>
      <c r="E677" s="49"/>
      <c r="F677" s="49"/>
      <c r="G677" s="49"/>
      <c r="H677" s="49"/>
      <c r="I677" s="49"/>
      <c r="J677" s="49"/>
      <c r="K677" s="443"/>
      <c r="L677" s="46"/>
      <c r="M677" s="46"/>
      <c r="N677" s="46"/>
      <c r="O677" s="46"/>
      <c r="P677" s="231"/>
      <c r="Q677" s="46"/>
      <c r="R677" s="49"/>
      <c r="S677" s="49"/>
      <c r="T677" s="46"/>
      <c r="U677" s="46"/>
      <c r="V677" s="49"/>
      <c r="W677" s="49"/>
      <c r="X677" s="49"/>
      <c r="Y677" s="49"/>
      <c r="Z677" s="49"/>
      <c r="AA677" s="49"/>
      <c r="AB677" s="49"/>
      <c r="AC677" s="37"/>
      <c r="AD677" s="37"/>
      <c r="AE677" s="37"/>
      <c r="AF677" s="37"/>
      <c r="AG677" s="37"/>
    </row>
    <row r="678">
      <c r="A678" s="46"/>
      <c r="B678" s="46"/>
      <c r="C678" s="46"/>
      <c r="D678" s="49"/>
      <c r="E678" s="49"/>
      <c r="F678" s="49"/>
      <c r="G678" s="49"/>
      <c r="H678" s="49"/>
      <c r="I678" s="49"/>
      <c r="J678" s="49"/>
      <c r="K678" s="443"/>
      <c r="L678" s="46"/>
      <c r="M678" s="46"/>
      <c r="N678" s="46"/>
      <c r="O678" s="46"/>
      <c r="P678" s="231"/>
      <c r="Q678" s="46"/>
      <c r="R678" s="49"/>
      <c r="S678" s="49"/>
      <c r="T678" s="46"/>
      <c r="U678" s="46"/>
      <c r="V678" s="49"/>
      <c r="W678" s="49"/>
      <c r="X678" s="49"/>
      <c r="Y678" s="49"/>
      <c r="Z678" s="49"/>
      <c r="AA678" s="49"/>
      <c r="AB678" s="49"/>
      <c r="AC678" s="37"/>
      <c r="AD678" s="37"/>
      <c r="AE678" s="37"/>
      <c r="AF678" s="37"/>
      <c r="AG678" s="37"/>
    </row>
    <row r="679">
      <c r="A679" s="46"/>
      <c r="B679" s="46"/>
      <c r="C679" s="46"/>
      <c r="D679" s="49"/>
      <c r="E679" s="49"/>
      <c r="F679" s="49"/>
      <c r="G679" s="49"/>
      <c r="H679" s="49"/>
      <c r="I679" s="49"/>
      <c r="J679" s="49"/>
      <c r="K679" s="443"/>
      <c r="L679" s="46"/>
      <c r="M679" s="46"/>
      <c r="N679" s="46"/>
      <c r="O679" s="46"/>
      <c r="P679" s="231"/>
      <c r="Q679" s="46"/>
      <c r="R679" s="49"/>
      <c r="S679" s="49"/>
      <c r="T679" s="46"/>
      <c r="U679" s="46"/>
      <c r="V679" s="49"/>
      <c r="W679" s="49"/>
      <c r="X679" s="49"/>
      <c r="Y679" s="49"/>
      <c r="Z679" s="49"/>
      <c r="AA679" s="49"/>
      <c r="AB679" s="49"/>
      <c r="AC679" s="37"/>
      <c r="AD679" s="37"/>
      <c r="AE679" s="37"/>
      <c r="AF679" s="37"/>
      <c r="AG679" s="37"/>
    </row>
    <row r="680">
      <c r="A680" s="46"/>
      <c r="B680" s="46"/>
      <c r="C680" s="46"/>
      <c r="D680" s="49"/>
      <c r="E680" s="49"/>
      <c r="F680" s="49"/>
      <c r="G680" s="49"/>
      <c r="H680" s="49"/>
      <c r="I680" s="49"/>
      <c r="J680" s="49"/>
      <c r="K680" s="443"/>
      <c r="L680" s="46"/>
      <c r="M680" s="46"/>
      <c r="N680" s="46"/>
      <c r="O680" s="46"/>
      <c r="P680" s="231"/>
      <c r="Q680" s="46"/>
      <c r="R680" s="49"/>
      <c r="S680" s="49"/>
      <c r="T680" s="46"/>
      <c r="U680" s="46"/>
      <c r="V680" s="49"/>
      <c r="W680" s="49"/>
      <c r="X680" s="49"/>
      <c r="Y680" s="49"/>
      <c r="Z680" s="49"/>
      <c r="AA680" s="49"/>
      <c r="AB680" s="49"/>
      <c r="AC680" s="37"/>
      <c r="AD680" s="37"/>
      <c r="AE680" s="37"/>
      <c r="AF680" s="37"/>
      <c r="AG680" s="37"/>
    </row>
    <row r="681">
      <c r="A681" s="46"/>
      <c r="B681" s="46"/>
      <c r="C681" s="46"/>
      <c r="D681" s="49"/>
      <c r="E681" s="49"/>
      <c r="F681" s="49"/>
      <c r="G681" s="49"/>
      <c r="H681" s="49"/>
      <c r="I681" s="49"/>
      <c r="J681" s="49"/>
      <c r="K681" s="443"/>
      <c r="L681" s="46"/>
      <c r="M681" s="46"/>
      <c r="N681" s="46"/>
      <c r="O681" s="46"/>
      <c r="P681" s="231"/>
      <c r="Q681" s="46"/>
      <c r="R681" s="49"/>
      <c r="S681" s="49"/>
      <c r="T681" s="46"/>
      <c r="U681" s="46"/>
      <c r="V681" s="49"/>
      <c r="W681" s="49"/>
      <c r="X681" s="49"/>
      <c r="Y681" s="49"/>
      <c r="Z681" s="49"/>
      <c r="AA681" s="49"/>
      <c r="AB681" s="49"/>
      <c r="AC681" s="37"/>
      <c r="AD681" s="37"/>
      <c r="AE681" s="37"/>
      <c r="AF681" s="37"/>
      <c r="AG681" s="37"/>
    </row>
    <row r="682">
      <c r="A682" s="46"/>
      <c r="B682" s="46"/>
      <c r="C682" s="46"/>
      <c r="D682" s="49"/>
      <c r="E682" s="49"/>
      <c r="F682" s="49"/>
      <c r="G682" s="49"/>
      <c r="H682" s="49"/>
      <c r="I682" s="49"/>
      <c r="J682" s="49"/>
      <c r="K682" s="443"/>
      <c r="L682" s="46"/>
      <c r="M682" s="46"/>
      <c r="N682" s="46"/>
      <c r="O682" s="46"/>
      <c r="P682" s="231"/>
      <c r="Q682" s="46"/>
      <c r="R682" s="49"/>
      <c r="S682" s="49"/>
      <c r="T682" s="46"/>
      <c r="U682" s="46"/>
      <c r="V682" s="49"/>
      <c r="W682" s="49"/>
      <c r="X682" s="49"/>
      <c r="Y682" s="49"/>
      <c r="Z682" s="49"/>
      <c r="AA682" s="49"/>
      <c r="AB682" s="49"/>
      <c r="AC682" s="37"/>
      <c r="AD682" s="37"/>
      <c r="AE682" s="37"/>
      <c r="AF682" s="37"/>
      <c r="AG682" s="37"/>
    </row>
    <row r="683">
      <c r="A683" s="46"/>
      <c r="B683" s="46"/>
      <c r="C683" s="46"/>
      <c r="D683" s="49"/>
      <c r="E683" s="49"/>
      <c r="F683" s="49"/>
      <c r="G683" s="49"/>
      <c r="H683" s="49"/>
      <c r="I683" s="49"/>
      <c r="J683" s="49"/>
      <c r="K683" s="443"/>
      <c r="L683" s="46"/>
      <c r="M683" s="46"/>
      <c r="N683" s="46"/>
      <c r="O683" s="46"/>
      <c r="P683" s="231"/>
      <c r="Q683" s="46"/>
      <c r="R683" s="49"/>
      <c r="S683" s="49"/>
      <c r="T683" s="46"/>
      <c r="U683" s="46"/>
      <c r="V683" s="49"/>
      <c r="W683" s="49"/>
      <c r="X683" s="49"/>
      <c r="Y683" s="49"/>
      <c r="Z683" s="49"/>
      <c r="AA683" s="49"/>
      <c r="AB683" s="49"/>
      <c r="AC683" s="37"/>
      <c r="AD683" s="37"/>
      <c r="AE683" s="37"/>
      <c r="AF683" s="37"/>
      <c r="AG683" s="37"/>
    </row>
    <row r="684">
      <c r="A684" s="46"/>
      <c r="B684" s="46"/>
      <c r="C684" s="46"/>
      <c r="D684" s="49"/>
      <c r="E684" s="49"/>
      <c r="F684" s="49"/>
      <c r="G684" s="49"/>
      <c r="H684" s="49"/>
      <c r="I684" s="49"/>
      <c r="J684" s="49"/>
      <c r="K684" s="443"/>
      <c r="L684" s="46"/>
      <c r="M684" s="46"/>
      <c r="N684" s="46"/>
      <c r="O684" s="46"/>
      <c r="P684" s="231"/>
      <c r="Q684" s="46"/>
      <c r="R684" s="49"/>
      <c r="S684" s="49"/>
      <c r="T684" s="46"/>
      <c r="U684" s="46"/>
      <c r="V684" s="49"/>
      <c r="W684" s="49"/>
      <c r="X684" s="49"/>
      <c r="Y684" s="49"/>
      <c r="Z684" s="49"/>
      <c r="AA684" s="49"/>
      <c r="AB684" s="49"/>
      <c r="AC684" s="37"/>
      <c r="AD684" s="37"/>
      <c r="AE684" s="37"/>
      <c r="AF684" s="37"/>
      <c r="AG684" s="37"/>
    </row>
    <row r="685">
      <c r="A685" s="46"/>
      <c r="B685" s="46"/>
      <c r="C685" s="46"/>
      <c r="D685" s="49"/>
      <c r="E685" s="49"/>
      <c r="F685" s="49"/>
      <c r="G685" s="49"/>
      <c r="H685" s="49"/>
      <c r="I685" s="49"/>
      <c r="J685" s="49"/>
      <c r="K685" s="443"/>
      <c r="L685" s="46"/>
      <c r="M685" s="46"/>
      <c r="N685" s="46"/>
      <c r="O685" s="46"/>
      <c r="P685" s="231"/>
      <c r="Q685" s="46"/>
      <c r="R685" s="49"/>
      <c r="S685" s="49"/>
      <c r="T685" s="46"/>
      <c r="U685" s="46"/>
      <c r="V685" s="49"/>
      <c r="W685" s="49"/>
      <c r="X685" s="49"/>
      <c r="Y685" s="49"/>
      <c r="Z685" s="49"/>
      <c r="AA685" s="49"/>
      <c r="AB685" s="49"/>
      <c r="AC685" s="37"/>
      <c r="AD685" s="37"/>
      <c r="AE685" s="37"/>
      <c r="AF685" s="37"/>
      <c r="AG685" s="37"/>
    </row>
    <row r="686">
      <c r="A686" s="46"/>
      <c r="B686" s="46"/>
      <c r="C686" s="46"/>
      <c r="D686" s="49"/>
      <c r="E686" s="49"/>
      <c r="F686" s="49"/>
      <c r="G686" s="49"/>
      <c r="H686" s="49"/>
      <c r="I686" s="49"/>
      <c r="J686" s="49"/>
      <c r="K686" s="443"/>
      <c r="L686" s="46"/>
      <c r="M686" s="46"/>
      <c r="N686" s="46"/>
      <c r="O686" s="46"/>
      <c r="P686" s="231"/>
      <c r="Q686" s="46"/>
      <c r="R686" s="49"/>
      <c r="S686" s="49"/>
      <c r="T686" s="46"/>
      <c r="U686" s="46"/>
      <c r="V686" s="49"/>
      <c r="W686" s="49"/>
      <c r="X686" s="49"/>
      <c r="Y686" s="49"/>
      <c r="Z686" s="49"/>
      <c r="AA686" s="49"/>
      <c r="AB686" s="49"/>
      <c r="AC686" s="37"/>
      <c r="AD686" s="37"/>
      <c r="AE686" s="37"/>
      <c r="AF686" s="37"/>
      <c r="AG686" s="37"/>
    </row>
    <row r="687">
      <c r="A687" s="46"/>
      <c r="B687" s="46"/>
      <c r="C687" s="46"/>
      <c r="D687" s="49"/>
      <c r="E687" s="49"/>
      <c r="F687" s="49"/>
      <c r="G687" s="49"/>
      <c r="H687" s="49"/>
      <c r="I687" s="49"/>
      <c r="J687" s="49"/>
      <c r="K687" s="443"/>
      <c r="L687" s="46"/>
      <c r="M687" s="46"/>
      <c r="N687" s="46"/>
      <c r="O687" s="46"/>
      <c r="P687" s="231"/>
      <c r="Q687" s="46"/>
      <c r="R687" s="49"/>
      <c r="S687" s="49"/>
      <c r="T687" s="46"/>
      <c r="U687" s="46"/>
      <c r="V687" s="49"/>
      <c r="W687" s="49"/>
      <c r="X687" s="49"/>
      <c r="Y687" s="49"/>
      <c r="Z687" s="49"/>
      <c r="AA687" s="49"/>
      <c r="AB687" s="49"/>
      <c r="AC687" s="37"/>
      <c r="AD687" s="37"/>
      <c r="AE687" s="37"/>
      <c r="AF687" s="37"/>
      <c r="AG687" s="37"/>
    </row>
    <row r="688">
      <c r="A688" s="46"/>
      <c r="B688" s="46"/>
      <c r="C688" s="46"/>
      <c r="D688" s="49"/>
      <c r="E688" s="49"/>
      <c r="F688" s="49"/>
      <c r="G688" s="49"/>
      <c r="H688" s="49"/>
      <c r="I688" s="49"/>
      <c r="J688" s="49"/>
      <c r="K688" s="443"/>
      <c r="L688" s="46"/>
      <c r="M688" s="46"/>
      <c r="N688" s="46"/>
      <c r="O688" s="46"/>
      <c r="P688" s="231"/>
      <c r="Q688" s="46"/>
      <c r="R688" s="49"/>
      <c r="S688" s="49"/>
      <c r="T688" s="46"/>
      <c r="U688" s="46"/>
      <c r="V688" s="49"/>
      <c r="W688" s="49"/>
      <c r="X688" s="49"/>
      <c r="Y688" s="49"/>
      <c r="Z688" s="49"/>
      <c r="AA688" s="49"/>
      <c r="AB688" s="49"/>
      <c r="AC688" s="37"/>
      <c r="AD688" s="37"/>
      <c r="AE688" s="37"/>
      <c r="AF688" s="37"/>
      <c r="AG688" s="37"/>
    </row>
    <row r="689">
      <c r="A689" s="46"/>
      <c r="B689" s="46"/>
      <c r="C689" s="46"/>
      <c r="D689" s="49"/>
      <c r="E689" s="49"/>
      <c r="F689" s="49"/>
      <c r="G689" s="49"/>
      <c r="H689" s="49"/>
      <c r="I689" s="49"/>
      <c r="J689" s="49"/>
      <c r="K689" s="443"/>
      <c r="L689" s="46"/>
      <c r="M689" s="46"/>
      <c r="N689" s="46"/>
      <c r="O689" s="46"/>
      <c r="P689" s="231"/>
      <c r="Q689" s="46"/>
      <c r="R689" s="49"/>
      <c r="S689" s="49"/>
      <c r="T689" s="46"/>
      <c r="U689" s="46"/>
      <c r="V689" s="49"/>
      <c r="W689" s="49"/>
      <c r="X689" s="49"/>
      <c r="Y689" s="49"/>
      <c r="Z689" s="49"/>
      <c r="AA689" s="49"/>
      <c r="AB689" s="49"/>
      <c r="AC689" s="37"/>
      <c r="AD689" s="37"/>
      <c r="AE689" s="37"/>
      <c r="AF689" s="37"/>
      <c r="AG689" s="37"/>
    </row>
    <row r="690">
      <c r="A690" s="46"/>
      <c r="B690" s="46"/>
      <c r="C690" s="46"/>
      <c r="D690" s="49"/>
      <c r="E690" s="49"/>
      <c r="F690" s="49"/>
      <c r="G690" s="49"/>
      <c r="H690" s="49"/>
      <c r="I690" s="49"/>
      <c r="J690" s="49"/>
      <c r="K690" s="443"/>
      <c r="L690" s="46"/>
      <c r="M690" s="46"/>
      <c r="N690" s="46"/>
      <c r="O690" s="46"/>
      <c r="P690" s="231"/>
      <c r="Q690" s="46"/>
      <c r="R690" s="49"/>
      <c r="S690" s="49"/>
      <c r="T690" s="46"/>
      <c r="U690" s="46"/>
      <c r="V690" s="49"/>
      <c r="W690" s="49"/>
      <c r="X690" s="49"/>
      <c r="Y690" s="49"/>
      <c r="Z690" s="49"/>
      <c r="AA690" s="49"/>
      <c r="AB690" s="49"/>
      <c r="AC690" s="37"/>
      <c r="AD690" s="37"/>
      <c r="AE690" s="37"/>
      <c r="AF690" s="37"/>
      <c r="AG690" s="37"/>
    </row>
    <row r="691">
      <c r="A691" s="46"/>
      <c r="B691" s="46"/>
      <c r="C691" s="46"/>
      <c r="D691" s="49"/>
      <c r="E691" s="49"/>
      <c r="F691" s="49"/>
      <c r="G691" s="49"/>
      <c r="H691" s="49"/>
      <c r="I691" s="49"/>
      <c r="J691" s="49"/>
      <c r="K691" s="443"/>
      <c r="L691" s="46"/>
      <c r="M691" s="46"/>
      <c r="N691" s="46"/>
      <c r="O691" s="46"/>
      <c r="P691" s="231"/>
      <c r="Q691" s="46"/>
      <c r="R691" s="49"/>
      <c r="S691" s="49"/>
      <c r="T691" s="46"/>
      <c r="U691" s="46"/>
      <c r="V691" s="49"/>
      <c r="W691" s="49"/>
      <c r="X691" s="49"/>
      <c r="Y691" s="49"/>
      <c r="Z691" s="49"/>
      <c r="AA691" s="49"/>
      <c r="AB691" s="49"/>
      <c r="AC691" s="37"/>
      <c r="AD691" s="37"/>
      <c r="AE691" s="37"/>
      <c r="AF691" s="37"/>
      <c r="AG691" s="37"/>
    </row>
    <row r="692">
      <c r="A692" s="46"/>
      <c r="B692" s="46"/>
      <c r="C692" s="46"/>
      <c r="D692" s="49"/>
      <c r="E692" s="49"/>
      <c r="F692" s="49"/>
      <c r="G692" s="49"/>
      <c r="H692" s="49"/>
      <c r="I692" s="49"/>
      <c r="J692" s="49"/>
      <c r="K692" s="443"/>
      <c r="L692" s="46"/>
      <c r="M692" s="46"/>
      <c r="N692" s="46"/>
      <c r="O692" s="46"/>
      <c r="P692" s="231"/>
      <c r="Q692" s="46"/>
      <c r="R692" s="49"/>
      <c r="S692" s="49"/>
      <c r="T692" s="46"/>
      <c r="U692" s="46"/>
      <c r="V692" s="49"/>
      <c r="W692" s="49"/>
      <c r="X692" s="49"/>
      <c r="Y692" s="49"/>
      <c r="Z692" s="49"/>
      <c r="AA692" s="49"/>
      <c r="AB692" s="49"/>
      <c r="AC692" s="37"/>
      <c r="AD692" s="37"/>
      <c r="AE692" s="37"/>
      <c r="AF692" s="37"/>
      <c r="AG692" s="37"/>
    </row>
    <row r="693">
      <c r="A693" s="46"/>
      <c r="B693" s="46"/>
      <c r="C693" s="46"/>
      <c r="D693" s="49"/>
      <c r="E693" s="49"/>
      <c r="F693" s="49"/>
      <c r="G693" s="49"/>
      <c r="H693" s="49"/>
      <c r="I693" s="49"/>
      <c r="J693" s="49"/>
      <c r="K693" s="443"/>
      <c r="L693" s="46"/>
      <c r="M693" s="46"/>
      <c r="N693" s="46"/>
      <c r="O693" s="46"/>
      <c r="P693" s="231"/>
      <c r="Q693" s="46"/>
      <c r="R693" s="49"/>
      <c r="S693" s="49"/>
      <c r="T693" s="46"/>
      <c r="U693" s="46"/>
      <c r="V693" s="49"/>
      <c r="W693" s="49"/>
      <c r="X693" s="49"/>
      <c r="Y693" s="49"/>
      <c r="Z693" s="49"/>
      <c r="AA693" s="49"/>
      <c r="AB693" s="49"/>
      <c r="AC693" s="37"/>
      <c r="AD693" s="37"/>
      <c r="AE693" s="37"/>
      <c r="AF693" s="37"/>
      <c r="AG693" s="37"/>
    </row>
    <row r="694">
      <c r="A694" s="46"/>
      <c r="B694" s="46"/>
      <c r="C694" s="46"/>
      <c r="D694" s="49"/>
      <c r="E694" s="49"/>
      <c r="F694" s="49"/>
      <c r="G694" s="49"/>
      <c r="H694" s="49"/>
      <c r="I694" s="49"/>
      <c r="J694" s="49"/>
      <c r="K694" s="443"/>
      <c r="L694" s="46"/>
      <c r="M694" s="46"/>
      <c r="N694" s="46"/>
      <c r="O694" s="46"/>
      <c r="P694" s="231"/>
      <c r="Q694" s="46"/>
      <c r="R694" s="49"/>
      <c r="S694" s="49"/>
      <c r="T694" s="46"/>
      <c r="U694" s="46"/>
      <c r="V694" s="49"/>
      <c r="W694" s="49"/>
      <c r="X694" s="49"/>
      <c r="Y694" s="49"/>
      <c r="Z694" s="49"/>
      <c r="AA694" s="49"/>
      <c r="AB694" s="49"/>
      <c r="AC694" s="37"/>
      <c r="AD694" s="37"/>
      <c r="AE694" s="37"/>
      <c r="AF694" s="37"/>
      <c r="AG694" s="37"/>
    </row>
    <row r="695">
      <c r="A695" s="46"/>
      <c r="B695" s="46"/>
      <c r="C695" s="46"/>
      <c r="D695" s="49"/>
      <c r="E695" s="49"/>
      <c r="F695" s="49"/>
      <c r="G695" s="49"/>
      <c r="H695" s="49"/>
      <c r="I695" s="49"/>
      <c r="J695" s="49"/>
      <c r="K695" s="443"/>
      <c r="L695" s="46"/>
      <c r="M695" s="46"/>
      <c r="N695" s="46"/>
      <c r="O695" s="46"/>
      <c r="P695" s="231"/>
      <c r="Q695" s="46"/>
      <c r="R695" s="49"/>
      <c r="S695" s="49"/>
      <c r="T695" s="46"/>
      <c r="U695" s="46"/>
      <c r="V695" s="49"/>
      <c r="W695" s="49"/>
      <c r="X695" s="49"/>
      <c r="Y695" s="49"/>
      <c r="Z695" s="49"/>
      <c r="AA695" s="49"/>
      <c r="AB695" s="49"/>
      <c r="AC695" s="37"/>
      <c r="AD695" s="37"/>
      <c r="AE695" s="37"/>
      <c r="AF695" s="37"/>
      <c r="AG695" s="37"/>
    </row>
    <row r="696">
      <c r="A696" s="46"/>
      <c r="B696" s="46"/>
      <c r="C696" s="46"/>
      <c r="D696" s="49"/>
      <c r="E696" s="49"/>
      <c r="F696" s="49"/>
      <c r="G696" s="49"/>
      <c r="H696" s="49"/>
      <c r="I696" s="49"/>
      <c r="J696" s="49"/>
      <c r="K696" s="443"/>
      <c r="L696" s="46"/>
      <c r="M696" s="46"/>
      <c r="N696" s="46"/>
      <c r="O696" s="46"/>
      <c r="P696" s="231"/>
      <c r="Q696" s="46"/>
      <c r="R696" s="49"/>
      <c r="S696" s="49"/>
      <c r="T696" s="46"/>
      <c r="U696" s="46"/>
      <c r="V696" s="49"/>
      <c r="W696" s="49"/>
      <c r="X696" s="49"/>
      <c r="Y696" s="49"/>
      <c r="Z696" s="49"/>
      <c r="AA696" s="49"/>
      <c r="AB696" s="49"/>
      <c r="AC696" s="37"/>
      <c r="AD696" s="37"/>
      <c r="AE696" s="37"/>
      <c r="AF696" s="37"/>
      <c r="AG696" s="37"/>
    </row>
    <row r="697">
      <c r="A697" s="46"/>
      <c r="B697" s="46"/>
      <c r="C697" s="46"/>
      <c r="D697" s="49"/>
      <c r="E697" s="49"/>
      <c r="F697" s="49"/>
      <c r="G697" s="49"/>
      <c r="H697" s="49"/>
      <c r="I697" s="49"/>
      <c r="J697" s="49"/>
      <c r="K697" s="443"/>
      <c r="L697" s="46"/>
      <c r="M697" s="46"/>
      <c r="N697" s="46"/>
      <c r="O697" s="46"/>
      <c r="P697" s="231"/>
      <c r="Q697" s="46"/>
      <c r="R697" s="49"/>
      <c r="S697" s="49"/>
      <c r="T697" s="46"/>
      <c r="U697" s="46"/>
      <c r="V697" s="49"/>
      <c r="W697" s="49"/>
      <c r="X697" s="49"/>
      <c r="Y697" s="49"/>
      <c r="Z697" s="49"/>
      <c r="AA697" s="49"/>
      <c r="AB697" s="49"/>
      <c r="AC697" s="37"/>
      <c r="AD697" s="37"/>
      <c r="AE697" s="37"/>
      <c r="AF697" s="37"/>
      <c r="AG697" s="37"/>
    </row>
    <row r="698">
      <c r="A698" s="46"/>
      <c r="B698" s="46"/>
      <c r="C698" s="46"/>
      <c r="D698" s="49"/>
      <c r="E698" s="49"/>
      <c r="F698" s="49"/>
      <c r="G698" s="49"/>
      <c r="H698" s="49"/>
      <c r="I698" s="49"/>
      <c r="J698" s="49"/>
      <c r="K698" s="443"/>
      <c r="L698" s="46"/>
      <c r="M698" s="46"/>
      <c r="N698" s="46"/>
      <c r="O698" s="46"/>
      <c r="P698" s="231"/>
      <c r="Q698" s="46"/>
      <c r="R698" s="49"/>
      <c r="S698" s="49"/>
      <c r="T698" s="46"/>
      <c r="U698" s="46"/>
      <c r="V698" s="49"/>
      <c r="W698" s="49"/>
      <c r="X698" s="49"/>
      <c r="Y698" s="49"/>
      <c r="Z698" s="49"/>
      <c r="AA698" s="49"/>
      <c r="AB698" s="49"/>
      <c r="AC698" s="37"/>
      <c r="AD698" s="37"/>
      <c r="AE698" s="37"/>
      <c r="AF698" s="37"/>
      <c r="AG698" s="37"/>
    </row>
    <row r="699">
      <c r="A699" s="46"/>
      <c r="B699" s="46"/>
      <c r="C699" s="46"/>
      <c r="D699" s="49"/>
      <c r="E699" s="49"/>
      <c r="F699" s="49"/>
      <c r="G699" s="49"/>
      <c r="H699" s="49"/>
      <c r="I699" s="49"/>
      <c r="J699" s="49"/>
      <c r="K699" s="443"/>
      <c r="L699" s="46"/>
      <c r="M699" s="46"/>
      <c r="N699" s="46"/>
      <c r="O699" s="46"/>
      <c r="P699" s="231"/>
      <c r="Q699" s="46"/>
      <c r="R699" s="49"/>
      <c r="S699" s="49"/>
      <c r="T699" s="46"/>
      <c r="U699" s="46"/>
      <c r="V699" s="49"/>
      <c r="W699" s="49"/>
      <c r="X699" s="49"/>
      <c r="Y699" s="49"/>
      <c r="Z699" s="49"/>
      <c r="AA699" s="49"/>
      <c r="AB699" s="49"/>
      <c r="AC699" s="37"/>
      <c r="AD699" s="37"/>
      <c r="AE699" s="37"/>
      <c r="AF699" s="37"/>
      <c r="AG699" s="37"/>
    </row>
    <row r="700">
      <c r="A700" s="46"/>
      <c r="B700" s="46"/>
      <c r="C700" s="46"/>
      <c r="D700" s="49"/>
      <c r="E700" s="49"/>
      <c r="F700" s="49"/>
      <c r="G700" s="49"/>
      <c r="H700" s="49"/>
      <c r="I700" s="49"/>
      <c r="J700" s="49"/>
      <c r="K700" s="443"/>
      <c r="L700" s="46"/>
      <c r="M700" s="46"/>
      <c r="N700" s="46"/>
      <c r="O700" s="46"/>
      <c r="P700" s="231"/>
      <c r="Q700" s="46"/>
      <c r="R700" s="49"/>
      <c r="S700" s="49"/>
      <c r="T700" s="46"/>
      <c r="U700" s="46"/>
      <c r="V700" s="49"/>
      <c r="W700" s="49"/>
      <c r="X700" s="49"/>
      <c r="Y700" s="49"/>
      <c r="Z700" s="49"/>
      <c r="AA700" s="49"/>
      <c r="AB700" s="49"/>
      <c r="AC700" s="37"/>
      <c r="AD700" s="37"/>
      <c r="AE700" s="37"/>
      <c r="AF700" s="37"/>
      <c r="AG700" s="37"/>
    </row>
    <row r="701">
      <c r="A701" s="46"/>
      <c r="B701" s="46"/>
      <c r="C701" s="46"/>
      <c r="D701" s="49"/>
      <c r="E701" s="49"/>
      <c r="F701" s="49"/>
      <c r="G701" s="49"/>
      <c r="H701" s="49"/>
      <c r="I701" s="49"/>
      <c r="J701" s="49"/>
      <c r="K701" s="443"/>
      <c r="L701" s="46"/>
      <c r="M701" s="46"/>
      <c r="N701" s="46"/>
      <c r="O701" s="46"/>
      <c r="P701" s="231"/>
      <c r="Q701" s="46"/>
      <c r="R701" s="49"/>
      <c r="S701" s="49"/>
      <c r="T701" s="46"/>
      <c r="U701" s="46"/>
      <c r="V701" s="49"/>
      <c r="W701" s="49"/>
      <c r="X701" s="49"/>
      <c r="Y701" s="49"/>
      <c r="Z701" s="49"/>
      <c r="AA701" s="49"/>
      <c r="AB701" s="49"/>
      <c r="AC701" s="37"/>
      <c r="AD701" s="37"/>
      <c r="AE701" s="37"/>
      <c r="AF701" s="37"/>
      <c r="AG701" s="37"/>
    </row>
    <row r="702">
      <c r="A702" s="46"/>
      <c r="B702" s="46"/>
      <c r="C702" s="46"/>
      <c r="D702" s="49"/>
      <c r="E702" s="49"/>
      <c r="F702" s="49"/>
      <c r="G702" s="49"/>
      <c r="H702" s="49"/>
      <c r="I702" s="49"/>
      <c r="J702" s="49"/>
      <c r="K702" s="443"/>
      <c r="L702" s="46"/>
      <c r="M702" s="46"/>
      <c r="N702" s="46"/>
      <c r="O702" s="46"/>
      <c r="P702" s="231"/>
      <c r="Q702" s="46"/>
      <c r="R702" s="49"/>
      <c r="S702" s="49"/>
      <c r="T702" s="46"/>
      <c r="U702" s="46"/>
      <c r="V702" s="49"/>
      <c r="W702" s="49"/>
      <c r="X702" s="49"/>
      <c r="Y702" s="49"/>
      <c r="Z702" s="49"/>
      <c r="AA702" s="49"/>
      <c r="AB702" s="49"/>
      <c r="AC702" s="37"/>
      <c r="AD702" s="37"/>
      <c r="AE702" s="37"/>
      <c r="AF702" s="37"/>
      <c r="AG702" s="37"/>
    </row>
    <row r="703">
      <c r="A703" s="46"/>
      <c r="B703" s="46"/>
      <c r="C703" s="46"/>
      <c r="D703" s="49"/>
      <c r="E703" s="49"/>
      <c r="F703" s="49"/>
      <c r="G703" s="49"/>
      <c r="H703" s="49"/>
      <c r="I703" s="49"/>
      <c r="J703" s="49"/>
      <c r="K703" s="443"/>
      <c r="L703" s="46"/>
      <c r="M703" s="46"/>
      <c r="N703" s="46"/>
      <c r="O703" s="46"/>
      <c r="P703" s="231"/>
      <c r="Q703" s="46"/>
      <c r="R703" s="49"/>
      <c r="S703" s="49"/>
      <c r="T703" s="46"/>
      <c r="U703" s="46"/>
      <c r="V703" s="49"/>
      <c r="W703" s="49"/>
      <c r="X703" s="49"/>
      <c r="Y703" s="49"/>
      <c r="Z703" s="49"/>
      <c r="AA703" s="49"/>
      <c r="AB703" s="49"/>
      <c r="AC703" s="37"/>
      <c r="AD703" s="37"/>
      <c r="AE703" s="37"/>
      <c r="AF703" s="37"/>
      <c r="AG703" s="37"/>
    </row>
    <row r="704">
      <c r="A704" s="46"/>
      <c r="B704" s="46"/>
      <c r="C704" s="46"/>
      <c r="D704" s="49"/>
      <c r="E704" s="49"/>
      <c r="F704" s="49"/>
      <c r="G704" s="49"/>
      <c r="H704" s="49"/>
      <c r="I704" s="49"/>
      <c r="J704" s="49"/>
      <c r="K704" s="443"/>
      <c r="L704" s="46"/>
      <c r="M704" s="46"/>
      <c r="N704" s="46"/>
      <c r="O704" s="46"/>
      <c r="P704" s="231"/>
      <c r="Q704" s="46"/>
      <c r="R704" s="49"/>
      <c r="S704" s="49"/>
      <c r="T704" s="46"/>
      <c r="U704" s="46"/>
      <c r="V704" s="49"/>
      <c r="W704" s="49"/>
      <c r="X704" s="49"/>
      <c r="Y704" s="49"/>
      <c r="Z704" s="49"/>
      <c r="AA704" s="49"/>
      <c r="AB704" s="49"/>
      <c r="AC704" s="37"/>
      <c r="AD704" s="37"/>
      <c r="AE704" s="37"/>
      <c r="AF704" s="37"/>
      <c r="AG704" s="37"/>
    </row>
    <row r="705">
      <c r="A705" s="46"/>
      <c r="B705" s="46"/>
      <c r="C705" s="46"/>
      <c r="D705" s="49"/>
      <c r="E705" s="49"/>
      <c r="F705" s="49"/>
      <c r="G705" s="49"/>
      <c r="H705" s="49"/>
      <c r="I705" s="49"/>
      <c r="J705" s="49"/>
      <c r="K705" s="443"/>
      <c r="L705" s="46"/>
      <c r="M705" s="46"/>
      <c r="N705" s="46"/>
      <c r="O705" s="46"/>
      <c r="P705" s="231"/>
      <c r="Q705" s="46"/>
      <c r="R705" s="49"/>
      <c r="S705" s="49"/>
      <c r="T705" s="46"/>
      <c r="U705" s="46"/>
      <c r="V705" s="49"/>
      <c r="W705" s="49"/>
      <c r="X705" s="49"/>
      <c r="Y705" s="49"/>
      <c r="Z705" s="49"/>
      <c r="AA705" s="49"/>
      <c r="AB705" s="49"/>
      <c r="AC705" s="37"/>
      <c r="AD705" s="37"/>
      <c r="AE705" s="37"/>
      <c r="AF705" s="37"/>
      <c r="AG705" s="37"/>
    </row>
    <row r="706">
      <c r="A706" s="46"/>
      <c r="B706" s="46"/>
      <c r="C706" s="46"/>
      <c r="D706" s="49"/>
      <c r="E706" s="49"/>
      <c r="F706" s="49"/>
      <c r="G706" s="49"/>
      <c r="H706" s="49"/>
      <c r="I706" s="49"/>
      <c r="J706" s="49"/>
      <c r="K706" s="443"/>
      <c r="L706" s="46"/>
      <c r="M706" s="46"/>
      <c r="N706" s="46"/>
      <c r="O706" s="46"/>
      <c r="P706" s="231"/>
      <c r="Q706" s="46"/>
      <c r="R706" s="49"/>
      <c r="S706" s="49"/>
      <c r="T706" s="46"/>
      <c r="U706" s="46"/>
      <c r="V706" s="49"/>
      <c r="W706" s="49"/>
      <c r="X706" s="49"/>
      <c r="Y706" s="49"/>
      <c r="Z706" s="49"/>
      <c r="AA706" s="49"/>
      <c r="AB706" s="49"/>
      <c r="AC706" s="37"/>
      <c r="AD706" s="37"/>
      <c r="AE706" s="37"/>
      <c r="AF706" s="37"/>
      <c r="AG706" s="37"/>
    </row>
    <row r="707">
      <c r="A707" s="46"/>
      <c r="B707" s="46"/>
      <c r="C707" s="46"/>
      <c r="D707" s="49"/>
      <c r="E707" s="49"/>
      <c r="F707" s="49"/>
      <c r="G707" s="49"/>
      <c r="H707" s="49"/>
      <c r="I707" s="49"/>
      <c r="J707" s="49"/>
      <c r="K707" s="443"/>
      <c r="L707" s="46"/>
      <c r="M707" s="46"/>
      <c r="N707" s="46"/>
      <c r="O707" s="46"/>
      <c r="P707" s="231"/>
      <c r="Q707" s="46"/>
      <c r="R707" s="49"/>
      <c r="S707" s="49"/>
      <c r="T707" s="46"/>
      <c r="U707" s="46"/>
      <c r="V707" s="49"/>
      <c r="W707" s="49"/>
      <c r="X707" s="49"/>
      <c r="Y707" s="49"/>
      <c r="Z707" s="49"/>
      <c r="AA707" s="49"/>
      <c r="AB707" s="49"/>
      <c r="AC707" s="37"/>
      <c r="AD707" s="37"/>
      <c r="AE707" s="37"/>
      <c r="AF707" s="37"/>
      <c r="AG707" s="37"/>
    </row>
    <row r="708">
      <c r="A708" s="46"/>
      <c r="B708" s="46"/>
      <c r="C708" s="46"/>
      <c r="D708" s="49"/>
      <c r="E708" s="49"/>
      <c r="F708" s="49"/>
      <c r="G708" s="49"/>
      <c r="H708" s="49"/>
      <c r="I708" s="49"/>
      <c r="J708" s="49"/>
      <c r="K708" s="443"/>
      <c r="L708" s="46"/>
      <c r="M708" s="46"/>
      <c r="N708" s="46"/>
      <c r="O708" s="46"/>
      <c r="P708" s="231"/>
      <c r="Q708" s="46"/>
      <c r="R708" s="49"/>
      <c r="S708" s="49"/>
      <c r="T708" s="46"/>
      <c r="U708" s="46"/>
      <c r="V708" s="49"/>
      <c r="W708" s="49"/>
      <c r="X708" s="49"/>
      <c r="Y708" s="49"/>
      <c r="Z708" s="49"/>
      <c r="AA708" s="49"/>
      <c r="AB708" s="49"/>
      <c r="AC708" s="37"/>
      <c r="AD708" s="37"/>
      <c r="AE708" s="37"/>
      <c r="AF708" s="37"/>
      <c r="AG708" s="37"/>
    </row>
    <row r="709">
      <c r="A709" s="46"/>
      <c r="B709" s="46"/>
      <c r="C709" s="46"/>
      <c r="D709" s="49"/>
      <c r="E709" s="49"/>
      <c r="F709" s="49"/>
      <c r="G709" s="49"/>
      <c r="H709" s="49"/>
      <c r="I709" s="49"/>
      <c r="J709" s="49"/>
      <c r="K709" s="443"/>
      <c r="L709" s="46"/>
      <c r="M709" s="46"/>
      <c r="N709" s="46"/>
      <c r="O709" s="46"/>
      <c r="P709" s="231"/>
      <c r="Q709" s="46"/>
      <c r="R709" s="49"/>
      <c r="S709" s="49"/>
      <c r="T709" s="46"/>
      <c r="U709" s="46"/>
      <c r="V709" s="49"/>
      <c r="W709" s="49"/>
      <c r="X709" s="49"/>
      <c r="Y709" s="49"/>
      <c r="Z709" s="49"/>
      <c r="AA709" s="49"/>
      <c r="AB709" s="49"/>
      <c r="AC709" s="37"/>
      <c r="AD709" s="37"/>
      <c r="AE709" s="37"/>
      <c r="AF709" s="37"/>
      <c r="AG709" s="37"/>
    </row>
    <row r="710">
      <c r="A710" s="46"/>
      <c r="B710" s="46"/>
      <c r="C710" s="46"/>
      <c r="D710" s="49"/>
      <c r="E710" s="49"/>
      <c r="F710" s="49"/>
      <c r="G710" s="49"/>
      <c r="H710" s="49"/>
      <c r="I710" s="49"/>
      <c r="J710" s="49"/>
      <c r="K710" s="443"/>
      <c r="L710" s="46"/>
      <c r="M710" s="46"/>
      <c r="N710" s="46"/>
      <c r="O710" s="46"/>
      <c r="P710" s="231"/>
      <c r="Q710" s="46"/>
      <c r="R710" s="49"/>
      <c r="S710" s="49"/>
      <c r="T710" s="46"/>
      <c r="U710" s="46"/>
      <c r="V710" s="49"/>
      <c r="W710" s="49"/>
      <c r="X710" s="49"/>
      <c r="Y710" s="49"/>
      <c r="Z710" s="49"/>
      <c r="AA710" s="49"/>
      <c r="AB710" s="49"/>
      <c r="AC710" s="37"/>
      <c r="AD710" s="37"/>
      <c r="AE710" s="37"/>
      <c r="AF710" s="37"/>
      <c r="AG710" s="37"/>
    </row>
    <row r="711">
      <c r="A711" s="46"/>
      <c r="B711" s="46"/>
      <c r="C711" s="46"/>
      <c r="D711" s="49"/>
      <c r="E711" s="49"/>
      <c r="F711" s="49"/>
      <c r="G711" s="49"/>
      <c r="H711" s="49"/>
      <c r="I711" s="49"/>
      <c r="J711" s="49"/>
      <c r="K711" s="443"/>
      <c r="L711" s="46"/>
      <c r="M711" s="46"/>
      <c r="N711" s="46"/>
      <c r="O711" s="46"/>
      <c r="P711" s="231"/>
      <c r="Q711" s="46"/>
      <c r="R711" s="49"/>
      <c r="S711" s="49"/>
      <c r="T711" s="46"/>
      <c r="U711" s="46"/>
      <c r="V711" s="49"/>
      <c r="W711" s="49"/>
      <c r="X711" s="49"/>
      <c r="Y711" s="49"/>
      <c r="Z711" s="49"/>
      <c r="AA711" s="49"/>
      <c r="AB711" s="49"/>
      <c r="AC711" s="37"/>
      <c r="AD711" s="37"/>
      <c r="AE711" s="37"/>
      <c r="AF711" s="37"/>
      <c r="AG711" s="37"/>
    </row>
    <row r="712">
      <c r="A712" s="46"/>
      <c r="B712" s="46"/>
      <c r="C712" s="46"/>
      <c r="D712" s="49"/>
      <c r="E712" s="49"/>
      <c r="F712" s="49"/>
      <c r="G712" s="49"/>
      <c r="H712" s="49"/>
      <c r="I712" s="49"/>
      <c r="J712" s="49"/>
      <c r="K712" s="443"/>
      <c r="L712" s="46"/>
      <c r="M712" s="46"/>
      <c r="N712" s="46"/>
      <c r="O712" s="46"/>
      <c r="P712" s="231"/>
      <c r="Q712" s="46"/>
      <c r="R712" s="49"/>
      <c r="S712" s="49"/>
      <c r="T712" s="46"/>
      <c r="U712" s="46"/>
      <c r="V712" s="49"/>
      <c r="W712" s="49"/>
      <c r="X712" s="49"/>
      <c r="Y712" s="49"/>
      <c r="Z712" s="49"/>
      <c r="AA712" s="49"/>
      <c r="AB712" s="49"/>
      <c r="AC712" s="37"/>
      <c r="AD712" s="37"/>
      <c r="AE712" s="37"/>
      <c r="AF712" s="37"/>
      <c r="AG712" s="37"/>
    </row>
    <row r="713">
      <c r="A713" s="46"/>
      <c r="B713" s="46"/>
      <c r="C713" s="46"/>
      <c r="D713" s="49"/>
      <c r="E713" s="49"/>
      <c r="F713" s="49"/>
      <c r="G713" s="49"/>
      <c r="H713" s="49"/>
      <c r="I713" s="49"/>
      <c r="J713" s="49"/>
      <c r="K713" s="443"/>
      <c r="L713" s="46"/>
      <c r="M713" s="46"/>
      <c r="N713" s="46"/>
      <c r="O713" s="46"/>
      <c r="P713" s="231"/>
      <c r="Q713" s="46"/>
      <c r="R713" s="49"/>
      <c r="S713" s="49"/>
      <c r="T713" s="46"/>
      <c r="U713" s="46"/>
      <c r="V713" s="49"/>
      <c r="W713" s="49"/>
      <c r="X713" s="49"/>
      <c r="Y713" s="49"/>
      <c r="Z713" s="49"/>
      <c r="AA713" s="49"/>
      <c r="AB713" s="49"/>
      <c r="AC713" s="37"/>
      <c r="AD713" s="37"/>
      <c r="AE713" s="37"/>
      <c r="AF713" s="37"/>
      <c r="AG713" s="37"/>
    </row>
    <row r="714">
      <c r="A714" s="46"/>
      <c r="B714" s="46"/>
      <c r="C714" s="46"/>
      <c r="D714" s="49"/>
      <c r="E714" s="49"/>
      <c r="F714" s="49"/>
      <c r="G714" s="49"/>
      <c r="H714" s="49"/>
      <c r="I714" s="49"/>
      <c r="J714" s="49"/>
      <c r="K714" s="443"/>
      <c r="L714" s="46"/>
      <c r="M714" s="46"/>
      <c r="N714" s="46"/>
      <c r="O714" s="46"/>
      <c r="P714" s="231"/>
      <c r="Q714" s="46"/>
      <c r="R714" s="49"/>
      <c r="S714" s="49"/>
      <c r="T714" s="46"/>
      <c r="U714" s="46"/>
      <c r="V714" s="49"/>
      <c r="W714" s="49"/>
      <c r="X714" s="49"/>
      <c r="Y714" s="49"/>
      <c r="Z714" s="49"/>
      <c r="AA714" s="49"/>
      <c r="AB714" s="49"/>
      <c r="AC714" s="37"/>
      <c r="AD714" s="37"/>
      <c r="AE714" s="37"/>
      <c r="AF714" s="37"/>
      <c r="AG714" s="37"/>
    </row>
    <row r="715">
      <c r="A715" s="46"/>
      <c r="B715" s="46"/>
      <c r="C715" s="46"/>
      <c r="D715" s="49"/>
      <c r="E715" s="49"/>
      <c r="F715" s="49"/>
      <c r="G715" s="49"/>
      <c r="H715" s="49"/>
      <c r="I715" s="49"/>
      <c r="J715" s="49"/>
      <c r="K715" s="443"/>
      <c r="L715" s="46"/>
      <c r="M715" s="46"/>
      <c r="N715" s="46"/>
      <c r="O715" s="46"/>
      <c r="P715" s="231"/>
      <c r="Q715" s="46"/>
      <c r="R715" s="49"/>
      <c r="S715" s="49"/>
      <c r="T715" s="46"/>
      <c r="U715" s="46"/>
      <c r="V715" s="49"/>
      <c r="W715" s="49"/>
      <c r="X715" s="49"/>
      <c r="Y715" s="49"/>
      <c r="Z715" s="49"/>
      <c r="AA715" s="49"/>
      <c r="AB715" s="49"/>
      <c r="AC715" s="37"/>
      <c r="AD715" s="37"/>
      <c r="AE715" s="37"/>
      <c r="AF715" s="37"/>
      <c r="AG715" s="37"/>
    </row>
    <row r="716">
      <c r="A716" s="46"/>
      <c r="B716" s="46"/>
      <c r="C716" s="46"/>
      <c r="D716" s="49"/>
      <c r="E716" s="49"/>
      <c r="F716" s="49"/>
      <c r="G716" s="49"/>
      <c r="H716" s="49"/>
      <c r="I716" s="49"/>
      <c r="J716" s="49"/>
      <c r="K716" s="443"/>
      <c r="L716" s="46"/>
      <c r="M716" s="46"/>
      <c r="N716" s="46"/>
      <c r="O716" s="46"/>
      <c r="P716" s="231"/>
      <c r="Q716" s="46"/>
      <c r="R716" s="49"/>
      <c r="S716" s="49"/>
      <c r="T716" s="46"/>
      <c r="U716" s="46"/>
      <c r="V716" s="49"/>
      <c r="W716" s="49"/>
      <c r="X716" s="49"/>
      <c r="Y716" s="49"/>
      <c r="Z716" s="49"/>
      <c r="AA716" s="49"/>
      <c r="AB716" s="49"/>
      <c r="AC716" s="37"/>
      <c r="AD716" s="37"/>
      <c r="AE716" s="37"/>
      <c r="AF716" s="37"/>
      <c r="AG716" s="37"/>
    </row>
    <row r="717">
      <c r="A717" s="46"/>
      <c r="B717" s="46"/>
      <c r="C717" s="46"/>
      <c r="D717" s="49"/>
      <c r="E717" s="49"/>
      <c r="F717" s="49"/>
      <c r="G717" s="49"/>
      <c r="H717" s="49"/>
      <c r="I717" s="49"/>
      <c r="J717" s="49"/>
      <c r="K717" s="443"/>
      <c r="L717" s="46"/>
      <c r="M717" s="46"/>
      <c r="N717" s="46"/>
      <c r="O717" s="46"/>
      <c r="P717" s="231"/>
      <c r="Q717" s="46"/>
      <c r="R717" s="49"/>
      <c r="S717" s="49"/>
      <c r="T717" s="46"/>
      <c r="U717" s="46"/>
      <c r="V717" s="49"/>
      <c r="W717" s="49"/>
      <c r="X717" s="49"/>
      <c r="Y717" s="49"/>
      <c r="Z717" s="49"/>
      <c r="AA717" s="49"/>
      <c r="AB717" s="49"/>
      <c r="AC717" s="37"/>
      <c r="AD717" s="37"/>
      <c r="AE717" s="37"/>
      <c r="AF717" s="37"/>
      <c r="AG717" s="37"/>
    </row>
    <row r="718">
      <c r="A718" s="46"/>
      <c r="B718" s="46"/>
      <c r="C718" s="46"/>
      <c r="D718" s="49"/>
      <c r="E718" s="49"/>
      <c r="F718" s="49"/>
      <c r="G718" s="49"/>
      <c r="H718" s="49"/>
      <c r="I718" s="49"/>
      <c r="J718" s="49"/>
      <c r="K718" s="443"/>
      <c r="L718" s="46"/>
      <c r="M718" s="46"/>
      <c r="N718" s="46"/>
      <c r="O718" s="46"/>
      <c r="P718" s="231"/>
      <c r="Q718" s="46"/>
      <c r="R718" s="49"/>
      <c r="S718" s="49"/>
      <c r="T718" s="46"/>
      <c r="U718" s="46"/>
      <c r="V718" s="49"/>
      <c r="W718" s="49"/>
      <c r="X718" s="49"/>
      <c r="Y718" s="49"/>
      <c r="Z718" s="49"/>
      <c r="AA718" s="49"/>
      <c r="AB718" s="49"/>
      <c r="AC718" s="37"/>
      <c r="AD718" s="37"/>
      <c r="AE718" s="37"/>
      <c r="AF718" s="37"/>
      <c r="AG718" s="37"/>
    </row>
    <row r="719">
      <c r="A719" s="46"/>
      <c r="B719" s="46"/>
      <c r="C719" s="46"/>
      <c r="D719" s="49"/>
      <c r="E719" s="49"/>
      <c r="F719" s="49"/>
      <c r="G719" s="49"/>
      <c r="H719" s="49"/>
      <c r="I719" s="49"/>
      <c r="J719" s="49"/>
      <c r="K719" s="443"/>
      <c r="L719" s="46"/>
      <c r="M719" s="46"/>
      <c r="N719" s="46"/>
      <c r="O719" s="46"/>
      <c r="P719" s="231"/>
      <c r="Q719" s="46"/>
      <c r="R719" s="49"/>
      <c r="S719" s="49"/>
      <c r="T719" s="46"/>
      <c r="U719" s="46"/>
      <c r="V719" s="49"/>
      <c r="W719" s="49"/>
      <c r="X719" s="49"/>
      <c r="Y719" s="49"/>
      <c r="Z719" s="49"/>
      <c r="AA719" s="49"/>
      <c r="AB719" s="49"/>
      <c r="AC719" s="37"/>
      <c r="AD719" s="37"/>
      <c r="AE719" s="37"/>
      <c r="AF719" s="37"/>
      <c r="AG719" s="37"/>
    </row>
    <row r="720">
      <c r="A720" s="46"/>
      <c r="B720" s="46"/>
      <c r="C720" s="46"/>
      <c r="D720" s="49"/>
      <c r="E720" s="49"/>
      <c r="F720" s="49"/>
      <c r="G720" s="49"/>
      <c r="H720" s="49"/>
      <c r="I720" s="49"/>
      <c r="J720" s="49"/>
      <c r="K720" s="443"/>
      <c r="L720" s="46"/>
      <c r="M720" s="46"/>
      <c r="N720" s="46"/>
      <c r="O720" s="46"/>
      <c r="P720" s="231"/>
      <c r="Q720" s="46"/>
      <c r="R720" s="49"/>
      <c r="S720" s="49"/>
      <c r="T720" s="46"/>
      <c r="U720" s="46"/>
      <c r="V720" s="49"/>
      <c r="W720" s="49"/>
      <c r="X720" s="49"/>
      <c r="Y720" s="49"/>
      <c r="Z720" s="49"/>
      <c r="AA720" s="49"/>
      <c r="AB720" s="49"/>
      <c r="AC720" s="37"/>
      <c r="AD720" s="37"/>
      <c r="AE720" s="37"/>
      <c r="AF720" s="37"/>
      <c r="AG720" s="37"/>
    </row>
    <row r="721">
      <c r="A721" s="46"/>
      <c r="B721" s="46"/>
      <c r="C721" s="46"/>
      <c r="D721" s="49"/>
      <c r="E721" s="49"/>
      <c r="F721" s="49"/>
      <c r="G721" s="49"/>
      <c r="H721" s="49"/>
      <c r="I721" s="49"/>
      <c r="J721" s="49"/>
      <c r="K721" s="443"/>
      <c r="L721" s="46"/>
      <c r="M721" s="46"/>
      <c r="N721" s="46"/>
      <c r="O721" s="46"/>
      <c r="P721" s="231"/>
      <c r="Q721" s="46"/>
      <c r="R721" s="49"/>
      <c r="S721" s="49"/>
      <c r="T721" s="46"/>
      <c r="U721" s="46"/>
      <c r="V721" s="49"/>
      <c r="W721" s="49"/>
      <c r="X721" s="49"/>
      <c r="Y721" s="49"/>
      <c r="Z721" s="49"/>
      <c r="AA721" s="49"/>
      <c r="AB721" s="49"/>
      <c r="AC721" s="37"/>
      <c r="AD721" s="37"/>
      <c r="AE721" s="37"/>
      <c r="AF721" s="37"/>
      <c r="AG721" s="37"/>
    </row>
    <row r="722">
      <c r="A722" s="46"/>
      <c r="B722" s="46"/>
      <c r="C722" s="46"/>
      <c r="D722" s="49"/>
      <c r="E722" s="49"/>
      <c r="F722" s="49"/>
      <c r="G722" s="49"/>
      <c r="H722" s="49"/>
      <c r="I722" s="49"/>
      <c r="J722" s="49"/>
      <c r="K722" s="443"/>
      <c r="L722" s="46"/>
      <c r="M722" s="46"/>
      <c r="N722" s="46"/>
      <c r="O722" s="46"/>
      <c r="P722" s="231"/>
      <c r="Q722" s="46"/>
      <c r="R722" s="49"/>
      <c r="S722" s="49"/>
      <c r="T722" s="46"/>
      <c r="U722" s="46"/>
      <c r="V722" s="49"/>
      <c r="W722" s="49"/>
      <c r="X722" s="49"/>
      <c r="Y722" s="49"/>
      <c r="Z722" s="49"/>
      <c r="AA722" s="49"/>
      <c r="AB722" s="49"/>
      <c r="AC722" s="37"/>
      <c r="AD722" s="37"/>
      <c r="AE722" s="37"/>
      <c r="AF722" s="37"/>
      <c r="AG722" s="37"/>
    </row>
    <row r="723">
      <c r="A723" s="46"/>
      <c r="B723" s="46"/>
      <c r="C723" s="46"/>
      <c r="D723" s="49"/>
      <c r="E723" s="49"/>
      <c r="F723" s="49"/>
      <c r="G723" s="49"/>
      <c r="H723" s="49"/>
      <c r="I723" s="49"/>
      <c r="J723" s="49"/>
      <c r="K723" s="443"/>
      <c r="L723" s="46"/>
      <c r="M723" s="46"/>
      <c r="N723" s="46"/>
      <c r="O723" s="46"/>
      <c r="P723" s="231"/>
      <c r="Q723" s="46"/>
      <c r="R723" s="49"/>
      <c r="S723" s="49"/>
      <c r="T723" s="46"/>
      <c r="U723" s="46"/>
      <c r="V723" s="49"/>
      <c r="W723" s="49"/>
      <c r="X723" s="49"/>
      <c r="Y723" s="49"/>
      <c r="Z723" s="49"/>
      <c r="AA723" s="49"/>
      <c r="AB723" s="49"/>
      <c r="AC723" s="37"/>
      <c r="AD723" s="37"/>
      <c r="AE723" s="37"/>
      <c r="AF723" s="37"/>
      <c r="AG723" s="37"/>
    </row>
    <row r="724">
      <c r="A724" s="46"/>
      <c r="B724" s="46"/>
      <c r="C724" s="46"/>
      <c r="D724" s="49"/>
      <c r="E724" s="49"/>
      <c r="F724" s="49"/>
      <c r="G724" s="49"/>
      <c r="H724" s="49"/>
      <c r="I724" s="49"/>
      <c r="J724" s="49"/>
      <c r="K724" s="443"/>
      <c r="L724" s="46"/>
      <c r="M724" s="46"/>
      <c r="N724" s="46"/>
      <c r="O724" s="46"/>
      <c r="P724" s="231"/>
      <c r="Q724" s="46"/>
      <c r="R724" s="49"/>
      <c r="S724" s="49"/>
      <c r="T724" s="46"/>
      <c r="U724" s="46"/>
      <c r="V724" s="49"/>
      <c r="W724" s="49"/>
      <c r="X724" s="49"/>
      <c r="Y724" s="49"/>
      <c r="Z724" s="49"/>
      <c r="AA724" s="49"/>
      <c r="AB724" s="49"/>
      <c r="AC724" s="37"/>
      <c r="AD724" s="37"/>
      <c r="AE724" s="37"/>
      <c r="AF724" s="37"/>
      <c r="AG724" s="37"/>
    </row>
    <row r="725">
      <c r="A725" s="46"/>
      <c r="B725" s="46"/>
      <c r="C725" s="46"/>
      <c r="D725" s="49"/>
      <c r="E725" s="49"/>
      <c r="F725" s="49"/>
      <c r="G725" s="49"/>
      <c r="H725" s="49"/>
      <c r="I725" s="49"/>
      <c r="J725" s="49"/>
      <c r="K725" s="443"/>
      <c r="L725" s="46"/>
      <c r="M725" s="46"/>
      <c r="N725" s="46"/>
      <c r="O725" s="46"/>
      <c r="P725" s="231"/>
      <c r="Q725" s="46"/>
      <c r="R725" s="49"/>
      <c r="S725" s="49"/>
      <c r="T725" s="46"/>
      <c r="U725" s="46"/>
      <c r="V725" s="49"/>
      <c r="W725" s="49"/>
      <c r="X725" s="49"/>
      <c r="Y725" s="49"/>
      <c r="Z725" s="49"/>
      <c r="AA725" s="49"/>
      <c r="AB725" s="49"/>
      <c r="AC725" s="37"/>
      <c r="AD725" s="37"/>
      <c r="AE725" s="37"/>
      <c r="AF725" s="37"/>
      <c r="AG725" s="37"/>
    </row>
    <row r="726">
      <c r="A726" s="46"/>
      <c r="B726" s="46"/>
      <c r="C726" s="46"/>
      <c r="D726" s="49"/>
      <c r="E726" s="49"/>
      <c r="F726" s="49"/>
      <c r="G726" s="49"/>
      <c r="H726" s="49"/>
      <c r="I726" s="49"/>
      <c r="J726" s="49"/>
      <c r="K726" s="443"/>
      <c r="L726" s="46"/>
      <c r="M726" s="46"/>
      <c r="N726" s="46"/>
      <c r="O726" s="46"/>
      <c r="P726" s="231"/>
      <c r="Q726" s="46"/>
      <c r="R726" s="49"/>
      <c r="S726" s="49"/>
      <c r="T726" s="46"/>
      <c r="U726" s="46"/>
      <c r="V726" s="49"/>
      <c r="W726" s="49"/>
      <c r="X726" s="49"/>
      <c r="Y726" s="49"/>
      <c r="Z726" s="49"/>
      <c r="AA726" s="49"/>
      <c r="AB726" s="49"/>
      <c r="AC726" s="37"/>
      <c r="AD726" s="37"/>
      <c r="AE726" s="37"/>
      <c r="AF726" s="37"/>
      <c r="AG726" s="37"/>
    </row>
    <row r="727">
      <c r="A727" s="46"/>
      <c r="B727" s="46"/>
      <c r="C727" s="46"/>
      <c r="D727" s="49"/>
      <c r="E727" s="49"/>
      <c r="F727" s="49"/>
      <c r="G727" s="49"/>
      <c r="H727" s="49"/>
      <c r="I727" s="49"/>
      <c r="J727" s="49"/>
      <c r="K727" s="443"/>
      <c r="L727" s="46"/>
      <c r="M727" s="46"/>
      <c r="N727" s="46"/>
      <c r="O727" s="46"/>
      <c r="P727" s="231"/>
      <c r="Q727" s="46"/>
      <c r="R727" s="49"/>
      <c r="S727" s="49"/>
      <c r="T727" s="46"/>
      <c r="U727" s="46"/>
      <c r="V727" s="49"/>
      <c r="W727" s="49"/>
      <c r="X727" s="49"/>
      <c r="Y727" s="49"/>
      <c r="Z727" s="49"/>
      <c r="AA727" s="49"/>
      <c r="AB727" s="49"/>
      <c r="AC727" s="37"/>
      <c r="AD727" s="37"/>
      <c r="AE727" s="37"/>
      <c r="AF727" s="37"/>
      <c r="AG727" s="37"/>
    </row>
    <row r="728">
      <c r="A728" s="46"/>
      <c r="B728" s="46"/>
      <c r="C728" s="46"/>
      <c r="D728" s="49"/>
      <c r="E728" s="49"/>
      <c r="F728" s="49"/>
      <c r="G728" s="49"/>
      <c r="H728" s="49"/>
      <c r="I728" s="49"/>
      <c r="J728" s="49"/>
      <c r="K728" s="443"/>
      <c r="L728" s="46"/>
      <c r="M728" s="46"/>
      <c r="N728" s="46"/>
      <c r="O728" s="46"/>
      <c r="P728" s="231"/>
      <c r="Q728" s="46"/>
      <c r="R728" s="49"/>
      <c r="S728" s="49"/>
      <c r="T728" s="46"/>
      <c r="U728" s="46"/>
      <c r="V728" s="49"/>
      <c r="W728" s="49"/>
      <c r="X728" s="49"/>
      <c r="Y728" s="49"/>
      <c r="Z728" s="49"/>
      <c r="AA728" s="49"/>
      <c r="AB728" s="49"/>
      <c r="AC728" s="37"/>
      <c r="AD728" s="37"/>
      <c r="AE728" s="37"/>
      <c r="AF728" s="37"/>
      <c r="AG728" s="37"/>
    </row>
    <row r="729">
      <c r="A729" s="46"/>
      <c r="B729" s="46"/>
      <c r="C729" s="46"/>
      <c r="D729" s="49"/>
      <c r="E729" s="49"/>
      <c r="F729" s="49"/>
      <c r="G729" s="49"/>
      <c r="H729" s="49"/>
      <c r="I729" s="49"/>
      <c r="J729" s="49"/>
      <c r="K729" s="443"/>
      <c r="L729" s="46"/>
      <c r="M729" s="46"/>
      <c r="N729" s="46"/>
      <c r="O729" s="46"/>
      <c r="P729" s="231"/>
      <c r="Q729" s="46"/>
      <c r="R729" s="49"/>
      <c r="S729" s="49"/>
      <c r="T729" s="46"/>
      <c r="U729" s="46"/>
      <c r="V729" s="49"/>
      <c r="W729" s="49"/>
      <c r="X729" s="49"/>
      <c r="Y729" s="49"/>
      <c r="Z729" s="49"/>
      <c r="AA729" s="49"/>
      <c r="AB729" s="49"/>
      <c r="AC729" s="37"/>
      <c r="AD729" s="37"/>
      <c r="AE729" s="37"/>
      <c r="AF729" s="37"/>
      <c r="AG729" s="37"/>
    </row>
    <row r="730">
      <c r="A730" s="46"/>
      <c r="B730" s="46"/>
      <c r="C730" s="46"/>
      <c r="D730" s="49"/>
      <c r="E730" s="49"/>
      <c r="F730" s="49"/>
      <c r="G730" s="49"/>
      <c r="H730" s="49"/>
      <c r="I730" s="49"/>
      <c r="J730" s="49"/>
      <c r="K730" s="443"/>
      <c r="L730" s="46"/>
      <c r="M730" s="46"/>
      <c r="N730" s="46"/>
      <c r="O730" s="46"/>
      <c r="P730" s="231"/>
      <c r="Q730" s="46"/>
      <c r="R730" s="49"/>
      <c r="S730" s="49"/>
      <c r="T730" s="46"/>
      <c r="U730" s="46"/>
      <c r="V730" s="49"/>
      <c r="W730" s="49"/>
      <c r="X730" s="49"/>
      <c r="Y730" s="49"/>
      <c r="Z730" s="49"/>
      <c r="AA730" s="49"/>
      <c r="AB730" s="49"/>
      <c r="AC730" s="37"/>
      <c r="AD730" s="37"/>
      <c r="AE730" s="37"/>
      <c r="AF730" s="37"/>
      <c r="AG730" s="37"/>
    </row>
    <row r="731">
      <c r="A731" s="46"/>
      <c r="B731" s="46"/>
      <c r="C731" s="46"/>
      <c r="D731" s="49"/>
      <c r="E731" s="49"/>
      <c r="F731" s="49"/>
      <c r="G731" s="49"/>
      <c r="H731" s="49"/>
      <c r="I731" s="49"/>
      <c r="J731" s="49"/>
      <c r="K731" s="443"/>
      <c r="L731" s="46"/>
      <c r="M731" s="46"/>
      <c r="N731" s="46"/>
      <c r="O731" s="46"/>
      <c r="P731" s="231"/>
      <c r="Q731" s="46"/>
      <c r="R731" s="49"/>
      <c r="S731" s="49"/>
      <c r="T731" s="46"/>
      <c r="U731" s="46"/>
      <c r="V731" s="49"/>
      <c r="W731" s="49"/>
      <c r="X731" s="49"/>
      <c r="Y731" s="49"/>
      <c r="Z731" s="49"/>
      <c r="AA731" s="49"/>
      <c r="AB731" s="49"/>
      <c r="AC731" s="37"/>
      <c r="AD731" s="37"/>
      <c r="AE731" s="37"/>
      <c r="AF731" s="37"/>
      <c r="AG731" s="37"/>
    </row>
    <row r="732">
      <c r="A732" s="46"/>
      <c r="B732" s="46"/>
      <c r="C732" s="46"/>
      <c r="D732" s="49"/>
      <c r="E732" s="49"/>
      <c r="F732" s="49"/>
      <c r="G732" s="49"/>
      <c r="H732" s="49"/>
      <c r="I732" s="49"/>
      <c r="J732" s="49"/>
      <c r="K732" s="443"/>
      <c r="L732" s="46"/>
      <c r="M732" s="46"/>
      <c r="N732" s="46"/>
      <c r="O732" s="46"/>
      <c r="P732" s="231"/>
      <c r="Q732" s="46"/>
      <c r="R732" s="49"/>
      <c r="S732" s="49"/>
      <c r="T732" s="46"/>
      <c r="U732" s="46"/>
      <c r="V732" s="49"/>
      <c r="W732" s="49"/>
      <c r="X732" s="49"/>
      <c r="Y732" s="49"/>
      <c r="Z732" s="49"/>
      <c r="AA732" s="49"/>
      <c r="AB732" s="49"/>
      <c r="AC732" s="37"/>
      <c r="AD732" s="37"/>
      <c r="AE732" s="37"/>
      <c r="AF732" s="37"/>
      <c r="AG732" s="37"/>
    </row>
    <row r="733">
      <c r="A733" s="46"/>
      <c r="B733" s="46"/>
      <c r="C733" s="46"/>
      <c r="D733" s="49"/>
      <c r="E733" s="49"/>
      <c r="F733" s="49"/>
      <c r="G733" s="49"/>
      <c r="H733" s="49"/>
      <c r="I733" s="49"/>
      <c r="J733" s="49"/>
      <c r="K733" s="443"/>
      <c r="L733" s="46"/>
      <c r="M733" s="46"/>
      <c r="N733" s="46"/>
      <c r="O733" s="46"/>
      <c r="P733" s="231"/>
      <c r="Q733" s="46"/>
      <c r="R733" s="49"/>
      <c r="S733" s="49"/>
      <c r="T733" s="46"/>
      <c r="U733" s="46"/>
      <c r="V733" s="49"/>
      <c r="W733" s="49"/>
      <c r="X733" s="49"/>
      <c r="Y733" s="49"/>
      <c r="Z733" s="49"/>
      <c r="AA733" s="49"/>
      <c r="AB733" s="49"/>
      <c r="AC733" s="37"/>
      <c r="AD733" s="37"/>
      <c r="AE733" s="37"/>
      <c r="AF733" s="37"/>
      <c r="AG733" s="37"/>
    </row>
    <row r="734">
      <c r="A734" s="46"/>
      <c r="B734" s="46"/>
      <c r="C734" s="46"/>
      <c r="D734" s="49"/>
      <c r="E734" s="49"/>
      <c r="F734" s="49"/>
      <c r="G734" s="49"/>
      <c r="H734" s="49"/>
      <c r="I734" s="49"/>
      <c r="J734" s="49"/>
      <c r="K734" s="443"/>
      <c r="L734" s="46"/>
      <c r="M734" s="46"/>
      <c r="N734" s="46"/>
      <c r="O734" s="46"/>
      <c r="P734" s="231"/>
      <c r="Q734" s="46"/>
      <c r="R734" s="49"/>
      <c r="S734" s="49"/>
      <c r="T734" s="46"/>
      <c r="U734" s="46"/>
      <c r="V734" s="49"/>
      <c r="W734" s="49"/>
      <c r="X734" s="49"/>
      <c r="Y734" s="49"/>
      <c r="Z734" s="49"/>
      <c r="AA734" s="49"/>
      <c r="AB734" s="49"/>
      <c r="AC734" s="37"/>
      <c r="AD734" s="37"/>
      <c r="AE734" s="37"/>
      <c r="AF734" s="37"/>
      <c r="AG734" s="37"/>
    </row>
    <row r="735">
      <c r="A735" s="46"/>
      <c r="B735" s="46"/>
      <c r="C735" s="46"/>
      <c r="D735" s="49"/>
      <c r="E735" s="49"/>
      <c r="F735" s="49"/>
      <c r="G735" s="49"/>
      <c r="H735" s="49"/>
      <c r="I735" s="49"/>
      <c r="J735" s="49"/>
      <c r="K735" s="443"/>
      <c r="L735" s="46"/>
      <c r="M735" s="46"/>
      <c r="N735" s="46"/>
      <c r="O735" s="46"/>
      <c r="P735" s="231"/>
      <c r="Q735" s="46"/>
      <c r="R735" s="49"/>
      <c r="S735" s="49"/>
      <c r="T735" s="46"/>
      <c r="U735" s="46"/>
      <c r="V735" s="49"/>
      <c r="W735" s="49"/>
      <c r="X735" s="49"/>
      <c r="Y735" s="49"/>
      <c r="Z735" s="49"/>
      <c r="AA735" s="49"/>
      <c r="AB735" s="49"/>
      <c r="AC735" s="37"/>
      <c r="AD735" s="37"/>
      <c r="AE735" s="37"/>
      <c r="AF735" s="37"/>
      <c r="AG735" s="37"/>
    </row>
    <row r="736">
      <c r="A736" s="46"/>
      <c r="B736" s="46"/>
      <c r="C736" s="46"/>
      <c r="D736" s="49"/>
      <c r="E736" s="49"/>
      <c r="F736" s="49"/>
      <c r="G736" s="49"/>
      <c r="H736" s="49"/>
      <c r="I736" s="49"/>
      <c r="J736" s="49"/>
      <c r="K736" s="443"/>
      <c r="L736" s="46"/>
      <c r="M736" s="46"/>
      <c r="N736" s="46"/>
      <c r="O736" s="46"/>
      <c r="P736" s="231"/>
      <c r="Q736" s="46"/>
      <c r="R736" s="49"/>
      <c r="S736" s="49"/>
      <c r="T736" s="46"/>
      <c r="U736" s="46"/>
      <c r="V736" s="49"/>
      <c r="W736" s="49"/>
      <c r="X736" s="49"/>
      <c r="Y736" s="49"/>
      <c r="Z736" s="49"/>
      <c r="AA736" s="49"/>
      <c r="AB736" s="49"/>
      <c r="AC736" s="37"/>
      <c r="AD736" s="37"/>
      <c r="AE736" s="37"/>
      <c r="AF736" s="37"/>
      <c r="AG736" s="37"/>
    </row>
    <row r="737">
      <c r="A737" s="46"/>
      <c r="B737" s="46"/>
      <c r="C737" s="46"/>
      <c r="D737" s="49"/>
      <c r="E737" s="49"/>
      <c r="F737" s="49"/>
      <c r="G737" s="49"/>
      <c r="H737" s="49"/>
      <c r="I737" s="49"/>
      <c r="J737" s="49"/>
      <c r="K737" s="443"/>
      <c r="L737" s="46"/>
      <c r="M737" s="46"/>
      <c r="N737" s="46"/>
      <c r="O737" s="46"/>
      <c r="P737" s="231"/>
      <c r="Q737" s="46"/>
      <c r="R737" s="49"/>
      <c r="S737" s="49"/>
      <c r="T737" s="46"/>
      <c r="U737" s="46"/>
      <c r="V737" s="49"/>
      <c r="W737" s="49"/>
      <c r="X737" s="49"/>
      <c r="Y737" s="49"/>
      <c r="Z737" s="49"/>
      <c r="AA737" s="49"/>
      <c r="AB737" s="49"/>
      <c r="AC737" s="37"/>
      <c r="AD737" s="37"/>
      <c r="AE737" s="37"/>
      <c r="AF737" s="37"/>
      <c r="AG737" s="37"/>
    </row>
    <row r="738">
      <c r="A738" s="46"/>
      <c r="B738" s="46"/>
      <c r="C738" s="46"/>
      <c r="D738" s="49"/>
      <c r="E738" s="49"/>
      <c r="F738" s="49"/>
      <c r="G738" s="49"/>
      <c r="H738" s="49"/>
      <c r="I738" s="49"/>
      <c r="J738" s="49"/>
      <c r="K738" s="443"/>
      <c r="L738" s="46"/>
      <c r="M738" s="46"/>
      <c r="N738" s="46"/>
      <c r="O738" s="46"/>
      <c r="P738" s="231"/>
      <c r="Q738" s="46"/>
      <c r="R738" s="49"/>
      <c r="S738" s="49"/>
      <c r="T738" s="46"/>
      <c r="U738" s="46"/>
      <c r="V738" s="49"/>
      <c r="W738" s="49"/>
      <c r="X738" s="49"/>
      <c r="Y738" s="49"/>
      <c r="Z738" s="49"/>
      <c r="AA738" s="49"/>
      <c r="AB738" s="49"/>
      <c r="AC738" s="37"/>
      <c r="AD738" s="37"/>
      <c r="AE738" s="37"/>
      <c r="AF738" s="37"/>
      <c r="AG738" s="37"/>
    </row>
    <row r="739">
      <c r="A739" s="46"/>
      <c r="B739" s="46"/>
      <c r="C739" s="46"/>
      <c r="D739" s="49"/>
      <c r="E739" s="49"/>
      <c r="F739" s="49"/>
      <c r="G739" s="49"/>
      <c r="H739" s="49"/>
      <c r="I739" s="49"/>
      <c r="J739" s="49"/>
      <c r="K739" s="443"/>
      <c r="L739" s="46"/>
      <c r="M739" s="46"/>
      <c r="N739" s="46"/>
      <c r="O739" s="46"/>
      <c r="P739" s="231"/>
      <c r="Q739" s="46"/>
      <c r="R739" s="49"/>
      <c r="S739" s="49"/>
      <c r="T739" s="46"/>
      <c r="U739" s="46"/>
      <c r="V739" s="49"/>
      <c r="W739" s="49"/>
      <c r="X739" s="49"/>
      <c r="Y739" s="49"/>
      <c r="Z739" s="49"/>
      <c r="AA739" s="49"/>
      <c r="AB739" s="49"/>
      <c r="AC739" s="37"/>
      <c r="AD739" s="37"/>
      <c r="AE739" s="37"/>
      <c r="AF739" s="37"/>
      <c r="AG739" s="37"/>
    </row>
    <row r="740">
      <c r="A740" s="46"/>
      <c r="B740" s="46"/>
      <c r="C740" s="46"/>
      <c r="D740" s="49"/>
      <c r="E740" s="49"/>
      <c r="F740" s="49"/>
      <c r="G740" s="49"/>
      <c r="H740" s="49"/>
      <c r="I740" s="49"/>
      <c r="J740" s="49"/>
      <c r="K740" s="443"/>
      <c r="L740" s="46"/>
      <c r="M740" s="46"/>
      <c r="N740" s="46"/>
      <c r="O740" s="46"/>
      <c r="P740" s="231"/>
      <c r="Q740" s="46"/>
      <c r="R740" s="49"/>
      <c r="S740" s="49"/>
      <c r="T740" s="46"/>
      <c r="U740" s="46"/>
      <c r="V740" s="49"/>
      <c r="W740" s="49"/>
      <c r="X740" s="49"/>
      <c r="Y740" s="49"/>
      <c r="Z740" s="49"/>
      <c r="AA740" s="49"/>
      <c r="AB740" s="49"/>
      <c r="AC740" s="37"/>
      <c r="AD740" s="37"/>
      <c r="AE740" s="37"/>
      <c r="AF740" s="37"/>
      <c r="AG740" s="37"/>
    </row>
    <row r="741">
      <c r="A741" s="46"/>
      <c r="B741" s="46"/>
      <c r="C741" s="46"/>
      <c r="D741" s="49"/>
      <c r="E741" s="49"/>
      <c r="F741" s="49"/>
      <c r="G741" s="49"/>
      <c r="H741" s="49"/>
      <c r="I741" s="49"/>
      <c r="J741" s="49"/>
      <c r="K741" s="443"/>
      <c r="L741" s="46"/>
      <c r="M741" s="46"/>
      <c r="N741" s="46"/>
      <c r="O741" s="46"/>
      <c r="P741" s="231"/>
      <c r="Q741" s="46"/>
      <c r="R741" s="49"/>
      <c r="S741" s="49"/>
      <c r="T741" s="46"/>
      <c r="U741" s="46"/>
      <c r="V741" s="49"/>
      <c r="W741" s="49"/>
      <c r="X741" s="49"/>
      <c r="Y741" s="49"/>
      <c r="Z741" s="49"/>
      <c r="AA741" s="49"/>
      <c r="AB741" s="49"/>
      <c r="AC741" s="37"/>
      <c r="AD741" s="37"/>
      <c r="AE741" s="37"/>
      <c r="AF741" s="37"/>
      <c r="AG741" s="37"/>
    </row>
    <row r="742">
      <c r="A742" s="46"/>
      <c r="B742" s="46"/>
      <c r="C742" s="46"/>
      <c r="D742" s="49"/>
      <c r="E742" s="49"/>
      <c r="F742" s="49"/>
      <c r="G742" s="49"/>
      <c r="H742" s="49"/>
      <c r="I742" s="49"/>
      <c r="J742" s="49"/>
      <c r="K742" s="443"/>
      <c r="L742" s="46"/>
      <c r="M742" s="46"/>
      <c r="N742" s="46"/>
      <c r="O742" s="46"/>
      <c r="P742" s="231"/>
      <c r="Q742" s="46"/>
      <c r="R742" s="49"/>
      <c r="S742" s="49"/>
      <c r="T742" s="46"/>
      <c r="U742" s="46"/>
      <c r="V742" s="49"/>
      <c r="W742" s="49"/>
      <c r="X742" s="49"/>
      <c r="Y742" s="49"/>
      <c r="Z742" s="49"/>
      <c r="AA742" s="49"/>
      <c r="AB742" s="49"/>
      <c r="AC742" s="37"/>
      <c r="AD742" s="37"/>
      <c r="AE742" s="37"/>
      <c r="AF742" s="37"/>
      <c r="AG742" s="37"/>
    </row>
    <row r="743">
      <c r="A743" s="46"/>
      <c r="B743" s="46"/>
      <c r="C743" s="46"/>
      <c r="D743" s="49"/>
      <c r="E743" s="49"/>
      <c r="F743" s="49"/>
      <c r="G743" s="49"/>
      <c r="H743" s="49"/>
      <c r="I743" s="49"/>
      <c r="J743" s="49"/>
      <c r="K743" s="443"/>
      <c r="L743" s="46"/>
      <c r="M743" s="46"/>
      <c r="N743" s="46"/>
      <c r="O743" s="46"/>
      <c r="P743" s="231"/>
      <c r="Q743" s="46"/>
      <c r="R743" s="49"/>
      <c r="S743" s="49"/>
      <c r="T743" s="46"/>
      <c r="U743" s="46"/>
      <c r="V743" s="49"/>
      <c r="W743" s="49"/>
      <c r="X743" s="49"/>
      <c r="Y743" s="49"/>
      <c r="Z743" s="49"/>
      <c r="AA743" s="49"/>
      <c r="AB743" s="49"/>
      <c r="AC743" s="37"/>
      <c r="AD743" s="37"/>
      <c r="AE743" s="37"/>
      <c r="AF743" s="37"/>
      <c r="AG743" s="37"/>
    </row>
    <row r="744">
      <c r="A744" s="46"/>
      <c r="B744" s="46"/>
      <c r="C744" s="46"/>
      <c r="D744" s="49"/>
      <c r="E744" s="49"/>
      <c r="F744" s="49"/>
      <c r="G744" s="49"/>
      <c r="H744" s="49"/>
      <c r="I744" s="49"/>
      <c r="J744" s="49"/>
      <c r="K744" s="443"/>
      <c r="L744" s="46"/>
      <c r="M744" s="46"/>
      <c r="N744" s="46"/>
      <c r="O744" s="46"/>
      <c r="P744" s="231"/>
      <c r="Q744" s="46"/>
      <c r="R744" s="49"/>
      <c r="S744" s="49"/>
      <c r="T744" s="46"/>
      <c r="U744" s="46"/>
      <c r="V744" s="49"/>
      <c r="W744" s="49"/>
      <c r="X744" s="49"/>
      <c r="Y744" s="49"/>
      <c r="Z744" s="49"/>
      <c r="AA744" s="49"/>
      <c r="AB744" s="49"/>
      <c r="AC744" s="37"/>
      <c r="AD744" s="37"/>
      <c r="AE744" s="37"/>
      <c r="AF744" s="37"/>
      <c r="AG744" s="37"/>
    </row>
    <row r="745">
      <c r="A745" s="46"/>
      <c r="B745" s="46"/>
      <c r="C745" s="46"/>
      <c r="D745" s="49"/>
      <c r="E745" s="49"/>
      <c r="F745" s="49"/>
      <c r="G745" s="49"/>
      <c r="H745" s="49"/>
      <c r="I745" s="49"/>
      <c r="J745" s="49"/>
      <c r="K745" s="443"/>
      <c r="L745" s="46"/>
      <c r="M745" s="46"/>
      <c r="N745" s="46"/>
      <c r="O745" s="46"/>
      <c r="P745" s="231"/>
      <c r="Q745" s="46"/>
      <c r="R745" s="49"/>
      <c r="S745" s="49"/>
      <c r="T745" s="46"/>
      <c r="U745" s="46"/>
      <c r="V745" s="49"/>
      <c r="W745" s="49"/>
      <c r="X745" s="49"/>
      <c r="Y745" s="49"/>
      <c r="Z745" s="49"/>
      <c r="AA745" s="49"/>
      <c r="AB745" s="49"/>
      <c r="AC745" s="37"/>
      <c r="AD745" s="37"/>
      <c r="AE745" s="37"/>
      <c r="AF745" s="37"/>
      <c r="AG745" s="37"/>
    </row>
    <row r="746">
      <c r="A746" s="46"/>
      <c r="B746" s="46"/>
      <c r="C746" s="46"/>
      <c r="D746" s="49"/>
      <c r="E746" s="49"/>
      <c r="F746" s="49"/>
      <c r="G746" s="49"/>
      <c r="H746" s="49"/>
      <c r="I746" s="49"/>
      <c r="J746" s="49"/>
      <c r="K746" s="443"/>
      <c r="L746" s="46"/>
      <c r="M746" s="46"/>
      <c r="N746" s="46"/>
      <c r="O746" s="46"/>
      <c r="P746" s="231"/>
      <c r="Q746" s="46"/>
      <c r="R746" s="49"/>
      <c r="S746" s="49"/>
      <c r="T746" s="46"/>
      <c r="U746" s="46"/>
      <c r="V746" s="49"/>
      <c r="W746" s="49"/>
      <c r="X746" s="49"/>
      <c r="Y746" s="49"/>
      <c r="Z746" s="49"/>
      <c r="AA746" s="49"/>
      <c r="AB746" s="49"/>
      <c r="AC746" s="37"/>
      <c r="AD746" s="37"/>
      <c r="AE746" s="37"/>
      <c r="AF746" s="37"/>
      <c r="AG746" s="37"/>
    </row>
    <row r="747">
      <c r="A747" s="46"/>
      <c r="B747" s="46"/>
      <c r="C747" s="46"/>
      <c r="D747" s="49"/>
      <c r="E747" s="49"/>
      <c r="F747" s="49"/>
      <c r="G747" s="49"/>
      <c r="H747" s="49"/>
      <c r="I747" s="49"/>
      <c r="J747" s="49"/>
      <c r="K747" s="443"/>
      <c r="L747" s="46"/>
      <c r="M747" s="46"/>
      <c r="N747" s="46"/>
      <c r="O747" s="46"/>
      <c r="P747" s="231"/>
      <c r="Q747" s="46"/>
      <c r="R747" s="49"/>
      <c r="S747" s="49"/>
      <c r="T747" s="46"/>
      <c r="U747" s="46"/>
      <c r="V747" s="49"/>
      <c r="W747" s="49"/>
      <c r="X747" s="49"/>
      <c r="Y747" s="49"/>
      <c r="Z747" s="49"/>
      <c r="AA747" s="49"/>
      <c r="AB747" s="49"/>
      <c r="AC747" s="37"/>
      <c r="AD747" s="37"/>
      <c r="AE747" s="37"/>
      <c r="AF747" s="37"/>
      <c r="AG747" s="37"/>
    </row>
    <row r="748">
      <c r="A748" s="46"/>
      <c r="B748" s="46"/>
      <c r="C748" s="46"/>
      <c r="D748" s="49"/>
      <c r="E748" s="49"/>
      <c r="F748" s="49"/>
      <c r="G748" s="49"/>
      <c r="H748" s="49"/>
      <c r="I748" s="49"/>
      <c r="J748" s="49"/>
      <c r="K748" s="443"/>
      <c r="L748" s="46"/>
      <c r="M748" s="46"/>
      <c r="N748" s="46"/>
      <c r="O748" s="46"/>
      <c r="P748" s="231"/>
      <c r="Q748" s="46"/>
      <c r="R748" s="49"/>
      <c r="S748" s="49"/>
      <c r="T748" s="46"/>
      <c r="U748" s="46"/>
      <c r="V748" s="49"/>
      <c r="W748" s="49"/>
      <c r="X748" s="49"/>
      <c r="Y748" s="49"/>
      <c r="Z748" s="49"/>
      <c r="AA748" s="49"/>
      <c r="AB748" s="49"/>
      <c r="AC748" s="37"/>
      <c r="AD748" s="37"/>
      <c r="AE748" s="37"/>
      <c r="AF748" s="37"/>
      <c r="AG748" s="37"/>
    </row>
    <row r="749">
      <c r="A749" s="46"/>
      <c r="B749" s="46"/>
      <c r="C749" s="46"/>
      <c r="D749" s="49"/>
      <c r="E749" s="49"/>
      <c r="F749" s="49"/>
      <c r="G749" s="49"/>
      <c r="H749" s="49"/>
      <c r="I749" s="49"/>
      <c r="J749" s="49"/>
      <c r="K749" s="443"/>
      <c r="L749" s="46"/>
      <c r="M749" s="46"/>
      <c r="N749" s="46"/>
      <c r="O749" s="46"/>
      <c r="P749" s="231"/>
      <c r="Q749" s="46"/>
      <c r="R749" s="49"/>
      <c r="S749" s="49"/>
      <c r="T749" s="46"/>
      <c r="U749" s="46"/>
      <c r="V749" s="49"/>
      <c r="W749" s="49"/>
      <c r="X749" s="49"/>
      <c r="Y749" s="49"/>
      <c r="Z749" s="49"/>
      <c r="AA749" s="49"/>
      <c r="AB749" s="49"/>
      <c r="AC749" s="37"/>
      <c r="AD749" s="37"/>
      <c r="AE749" s="37"/>
      <c r="AF749" s="37"/>
      <c r="AG749" s="37"/>
    </row>
    <row r="750">
      <c r="A750" s="46"/>
      <c r="B750" s="46"/>
      <c r="C750" s="46"/>
      <c r="D750" s="49"/>
      <c r="E750" s="49"/>
      <c r="F750" s="49"/>
      <c r="G750" s="49"/>
      <c r="H750" s="49"/>
      <c r="I750" s="49"/>
      <c r="J750" s="49"/>
      <c r="K750" s="443"/>
      <c r="L750" s="46"/>
      <c r="M750" s="46"/>
      <c r="N750" s="46"/>
      <c r="O750" s="46"/>
      <c r="P750" s="231"/>
      <c r="Q750" s="46"/>
      <c r="R750" s="49"/>
      <c r="S750" s="49"/>
      <c r="T750" s="46"/>
      <c r="U750" s="46"/>
      <c r="V750" s="49"/>
      <c r="W750" s="49"/>
      <c r="X750" s="49"/>
      <c r="Y750" s="49"/>
      <c r="Z750" s="49"/>
      <c r="AA750" s="49"/>
      <c r="AB750" s="49"/>
      <c r="AC750" s="37"/>
      <c r="AD750" s="37"/>
      <c r="AE750" s="37"/>
      <c r="AF750" s="37"/>
      <c r="AG750" s="37"/>
    </row>
    <row r="751">
      <c r="A751" s="46"/>
      <c r="B751" s="46"/>
      <c r="C751" s="46"/>
      <c r="D751" s="49"/>
      <c r="E751" s="49"/>
      <c r="F751" s="49"/>
      <c r="G751" s="49"/>
      <c r="H751" s="49"/>
      <c r="I751" s="49"/>
      <c r="J751" s="49"/>
      <c r="K751" s="443"/>
      <c r="L751" s="46"/>
      <c r="M751" s="46"/>
      <c r="N751" s="46"/>
      <c r="O751" s="46"/>
      <c r="P751" s="231"/>
      <c r="Q751" s="46"/>
      <c r="R751" s="49"/>
      <c r="S751" s="49"/>
      <c r="T751" s="46"/>
      <c r="U751" s="46"/>
      <c r="V751" s="49"/>
      <c r="W751" s="49"/>
      <c r="X751" s="49"/>
      <c r="Y751" s="49"/>
      <c r="Z751" s="49"/>
      <c r="AA751" s="49"/>
      <c r="AB751" s="49"/>
      <c r="AC751" s="37"/>
      <c r="AD751" s="37"/>
      <c r="AE751" s="37"/>
      <c r="AF751" s="37"/>
      <c r="AG751" s="37"/>
    </row>
    <row r="752">
      <c r="A752" s="46"/>
      <c r="B752" s="46"/>
      <c r="C752" s="46"/>
      <c r="D752" s="49"/>
      <c r="E752" s="49"/>
      <c r="F752" s="49"/>
      <c r="G752" s="49"/>
      <c r="H752" s="49"/>
      <c r="I752" s="49"/>
      <c r="J752" s="49"/>
      <c r="K752" s="443"/>
      <c r="L752" s="46"/>
      <c r="M752" s="46"/>
      <c r="N752" s="46"/>
      <c r="O752" s="46"/>
      <c r="P752" s="231"/>
      <c r="Q752" s="46"/>
      <c r="R752" s="49"/>
      <c r="S752" s="49"/>
      <c r="T752" s="46"/>
      <c r="U752" s="46"/>
      <c r="V752" s="49"/>
      <c r="W752" s="49"/>
      <c r="X752" s="49"/>
      <c r="Y752" s="49"/>
      <c r="Z752" s="49"/>
      <c r="AA752" s="49"/>
      <c r="AB752" s="49"/>
      <c r="AC752" s="37"/>
      <c r="AD752" s="37"/>
      <c r="AE752" s="37"/>
      <c r="AF752" s="37"/>
      <c r="AG752" s="37"/>
    </row>
    <row r="753">
      <c r="A753" s="46"/>
      <c r="B753" s="46"/>
      <c r="C753" s="46"/>
      <c r="D753" s="49"/>
      <c r="E753" s="49"/>
      <c r="F753" s="49"/>
      <c r="G753" s="49"/>
      <c r="H753" s="49"/>
      <c r="I753" s="49"/>
      <c r="J753" s="49"/>
      <c r="K753" s="443"/>
      <c r="L753" s="46"/>
      <c r="M753" s="46"/>
      <c r="N753" s="46"/>
      <c r="O753" s="46"/>
      <c r="P753" s="231"/>
      <c r="Q753" s="46"/>
      <c r="R753" s="49"/>
      <c r="S753" s="49"/>
      <c r="T753" s="46"/>
      <c r="U753" s="46"/>
      <c r="V753" s="49"/>
      <c r="W753" s="49"/>
      <c r="X753" s="49"/>
      <c r="Y753" s="49"/>
      <c r="Z753" s="49"/>
      <c r="AA753" s="49"/>
      <c r="AB753" s="49"/>
      <c r="AC753" s="37"/>
      <c r="AD753" s="37"/>
      <c r="AE753" s="37"/>
      <c r="AF753" s="37"/>
      <c r="AG753" s="37"/>
    </row>
    <row r="754">
      <c r="A754" s="46"/>
      <c r="B754" s="46"/>
      <c r="C754" s="46"/>
      <c r="D754" s="49"/>
      <c r="E754" s="49"/>
      <c r="F754" s="49"/>
      <c r="G754" s="49"/>
      <c r="H754" s="49"/>
      <c r="I754" s="49"/>
      <c r="J754" s="49"/>
      <c r="K754" s="443"/>
      <c r="L754" s="46"/>
      <c r="M754" s="46"/>
      <c r="N754" s="46"/>
      <c r="O754" s="46"/>
      <c r="P754" s="231"/>
      <c r="Q754" s="46"/>
      <c r="R754" s="49"/>
      <c r="S754" s="49"/>
      <c r="T754" s="46"/>
      <c r="U754" s="46"/>
      <c r="V754" s="49"/>
      <c r="W754" s="49"/>
      <c r="X754" s="49"/>
      <c r="Y754" s="49"/>
      <c r="Z754" s="49"/>
      <c r="AA754" s="49"/>
      <c r="AB754" s="49"/>
      <c r="AC754" s="37"/>
      <c r="AD754" s="37"/>
      <c r="AE754" s="37"/>
      <c r="AF754" s="37"/>
      <c r="AG754" s="37"/>
    </row>
    <row r="755">
      <c r="A755" s="46"/>
      <c r="B755" s="46"/>
      <c r="C755" s="46"/>
      <c r="D755" s="49"/>
      <c r="E755" s="49"/>
      <c r="F755" s="49"/>
      <c r="G755" s="49"/>
      <c r="H755" s="49"/>
      <c r="I755" s="49"/>
      <c r="J755" s="49"/>
      <c r="K755" s="443"/>
      <c r="L755" s="46"/>
      <c r="M755" s="46"/>
      <c r="N755" s="46"/>
      <c r="O755" s="46"/>
      <c r="P755" s="231"/>
      <c r="Q755" s="46"/>
      <c r="R755" s="49"/>
      <c r="S755" s="49"/>
      <c r="T755" s="46"/>
      <c r="U755" s="46"/>
      <c r="V755" s="49"/>
      <c r="W755" s="49"/>
      <c r="X755" s="49"/>
      <c r="Y755" s="49"/>
      <c r="Z755" s="49"/>
      <c r="AA755" s="49"/>
      <c r="AB755" s="49"/>
      <c r="AC755" s="37"/>
      <c r="AD755" s="37"/>
      <c r="AE755" s="37"/>
      <c r="AF755" s="37"/>
      <c r="AG755" s="37"/>
    </row>
    <row r="756">
      <c r="A756" s="46"/>
      <c r="B756" s="46"/>
      <c r="C756" s="46"/>
      <c r="D756" s="49"/>
      <c r="E756" s="49"/>
      <c r="F756" s="49"/>
      <c r="G756" s="49"/>
      <c r="H756" s="49"/>
      <c r="I756" s="49"/>
      <c r="J756" s="49"/>
      <c r="K756" s="443"/>
      <c r="L756" s="46"/>
      <c r="M756" s="46"/>
      <c r="N756" s="46"/>
      <c r="O756" s="46"/>
      <c r="P756" s="231"/>
      <c r="Q756" s="46"/>
      <c r="R756" s="49"/>
      <c r="S756" s="49"/>
      <c r="T756" s="46"/>
      <c r="U756" s="46"/>
      <c r="V756" s="49"/>
      <c r="W756" s="49"/>
      <c r="X756" s="49"/>
      <c r="Y756" s="49"/>
      <c r="Z756" s="49"/>
      <c r="AA756" s="49"/>
      <c r="AB756" s="49"/>
      <c r="AC756" s="37"/>
      <c r="AD756" s="37"/>
      <c r="AE756" s="37"/>
      <c r="AF756" s="37"/>
      <c r="AG756" s="37"/>
    </row>
    <row r="757">
      <c r="A757" s="46"/>
      <c r="B757" s="46"/>
      <c r="C757" s="46"/>
      <c r="D757" s="49"/>
      <c r="E757" s="49"/>
      <c r="F757" s="49"/>
      <c r="G757" s="49"/>
      <c r="H757" s="49"/>
      <c r="I757" s="49"/>
      <c r="J757" s="49"/>
      <c r="K757" s="443"/>
      <c r="L757" s="46"/>
      <c r="M757" s="46"/>
      <c r="N757" s="46"/>
      <c r="O757" s="46"/>
      <c r="P757" s="231"/>
      <c r="Q757" s="46"/>
      <c r="R757" s="49"/>
      <c r="S757" s="49"/>
      <c r="T757" s="46"/>
      <c r="U757" s="46"/>
      <c r="V757" s="49"/>
      <c r="W757" s="49"/>
      <c r="X757" s="49"/>
      <c r="Y757" s="49"/>
      <c r="Z757" s="49"/>
      <c r="AA757" s="49"/>
      <c r="AB757" s="49"/>
      <c r="AC757" s="37"/>
      <c r="AD757" s="37"/>
      <c r="AE757" s="37"/>
      <c r="AF757" s="37"/>
      <c r="AG757" s="37"/>
    </row>
    <row r="758">
      <c r="A758" s="46"/>
      <c r="B758" s="46"/>
      <c r="C758" s="46"/>
      <c r="D758" s="49"/>
      <c r="E758" s="49"/>
      <c r="F758" s="49"/>
      <c r="G758" s="49"/>
      <c r="H758" s="49"/>
      <c r="I758" s="49"/>
      <c r="J758" s="49"/>
      <c r="K758" s="443"/>
      <c r="L758" s="46"/>
      <c r="M758" s="46"/>
      <c r="N758" s="46"/>
      <c r="O758" s="46"/>
      <c r="P758" s="231"/>
      <c r="Q758" s="46"/>
      <c r="R758" s="49"/>
      <c r="S758" s="49"/>
      <c r="T758" s="46"/>
      <c r="U758" s="46"/>
      <c r="V758" s="49"/>
      <c r="W758" s="49"/>
      <c r="X758" s="49"/>
      <c r="Y758" s="49"/>
      <c r="Z758" s="49"/>
      <c r="AA758" s="49"/>
      <c r="AB758" s="49"/>
      <c r="AC758" s="37"/>
      <c r="AD758" s="37"/>
      <c r="AE758" s="37"/>
      <c r="AF758" s="37"/>
      <c r="AG758" s="37"/>
    </row>
    <row r="759">
      <c r="A759" s="46"/>
      <c r="B759" s="46"/>
      <c r="C759" s="46"/>
      <c r="D759" s="49"/>
      <c r="E759" s="49"/>
      <c r="F759" s="49"/>
      <c r="G759" s="49"/>
      <c r="H759" s="49"/>
      <c r="I759" s="49"/>
      <c r="J759" s="49"/>
      <c r="K759" s="443"/>
      <c r="L759" s="46"/>
      <c r="M759" s="46"/>
      <c r="N759" s="46"/>
      <c r="O759" s="46"/>
      <c r="P759" s="231"/>
      <c r="Q759" s="46"/>
      <c r="R759" s="49"/>
      <c r="S759" s="49"/>
      <c r="T759" s="46"/>
      <c r="U759" s="46"/>
      <c r="V759" s="49"/>
      <c r="W759" s="49"/>
      <c r="X759" s="49"/>
      <c r="Y759" s="49"/>
      <c r="Z759" s="49"/>
      <c r="AA759" s="49"/>
      <c r="AB759" s="49"/>
      <c r="AC759" s="37"/>
      <c r="AD759" s="37"/>
      <c r="AE759" s="37"/>
      <c r="AF759" s="37"/>
      <c r="AG759" s="37"/>
    </row>
    <row r="760">
      <c r="A760" s="46"/>
      <c r="B760" s="46"/>
      <c r="C760" s="46"/>
      <c r="D760" s="49"/>
      <c r="E760" s="49"/>
      <c r="F760" s="49"/>
      <c r="G760" s="49"/>
      <c r="H760" s="49"/>
      <c r="I760" s="49"/>
      <c r="J760" s="49"/>
      <c r="K760" s="443"/>
      <c r="L760" s="46"/>
      <c r="M760" s="46"/>
      <c r="N760" s="46"/>
      <c r="O760" s="46"/>
      <c r="P760" s="231"/>
      <c r="Q760" s="46"/>
      <c r="R760" s="49"/>
      <c r="S760" s="49"/>
      <c r="T760" s="46"/>
      <c r="U760" s="46"/>
      <c r="V760" s="49"/>
      <c r="W760" s="49"/>
      <c r="X760" s="49"/>
      <c r="Y760" s="49"/>
      <c r="Z760" s="49"/>
      <c r="AA760" s="49"/>
      <c r="AB760" s="49"/>
      <c r="AC760" s="37"/>
      <c r="AD760" s="37"/>
      <c r="AE760" s="37"/>
      <c r="AF760" s="37"/>
      <c r="AG760" s="37"/>
    </row>
    <row r="761">
      <c r="A761" s="46"/>
      <c r="B761" s="46"/>
      <c r="C761" s="46"/>
      <c r="D761" s="49"/>
      <c r="E761" s="49"/>
      <c r="F761" s="49"/>
      <c r="G761" s="49"/>
      <c r="H761" s="49"/>
      <c r="I761" s="49"/>
      <c r="J761" s="49"/>
      <c r="K761" s="443"/>
      <c r="L761" s="46"/>
      <c r="M761" s="46"/>
      <c r="N761" s="46"/>
      <c r="O761" s="46"/>
      <c r="P761" s="231"/>
      <c r="Q761" s="46"/>
      <c r="R761" s="49"/>
      <c r="S761" s="49"/>
      <c r="T761" s="46"/>
      <c r="U761" s="46"/>
      <c r="V761" s="49"/>
      <c r="W761" s="49"/>
      <c r="X761" s="49"/>
      <c r="Y761" s="49"/>
      <c r="Z761" s="49"/>
      <c r="AA761" s="49"/>
      <c r="AB761" s="49"/>
      <c r="AC761" s="37"/>
      <c r="AD761" s="37"/>
      <c r="AE761" s="37"/>
      <c r="AF761" s="37"/>
      <c r="AG761" s="37"/>
    </row>
    <row r="762">
      <c r="A762" s="46"/>
      <c r="B762" s="46"/>
      <c r="C762" s="46"/>
      <c r="D762" s="49"/>
      <c r="E762" s="49"/>
      <c r="F762" s="49"/>
      <c r="G762" s="49"/>
      <c r="H762" s="49"/>
      <c r="I762" s="49"/>
      <c r="J762" s="49"/>
      <c r="K762" s="443"/>
      <c r="L762" s="46"/>
      <c r="M762" s="46"/>
      <c r="N762" s="46"/>
      <c r="O762" s="46"/>
      <c r="P762" s="231"/>
      <c r="Q762" s="46"/>
      <c r="R762" s="49"/>
      <c r="S762" s="49"/>
      <c r="T762" s="46"/>
      <c r="U762" s="46"/>
      <c r="V762" s="49"/>
      <c r="W762" s="49"/>
      <c r="X762" s="49"/>
      <c r="Y762" s="49"/>
      <c r="Z762" s="49"/>
      <c r="AA762" s="49"/>
      <c r="AB762" s="49"/>
      <c r="AC762" s="37"/>
      <c r="AD762" s="37"/>
      <c r="AE762" s="37"/>
      <c r="AF762" s="37"/>
      <c r="AG762" s="37"/>
    </row>
    <row r="763">
      <c r="A763" s="46"/>
      <c r="B763" s="46"/>
      <c r="C763" s="46"/>
      <c r="D763" s="49"/>
      <c r="E763" s="49"/>
      <c r="F763" s="49"/>
      <c r="G763" s="49"/>
      <c r="H763" s="49"/>
      <c r="I763" s="49"/>
      <c r="J763" s="49"/>
      <c r="K763" s="443"/>
      <c r="L763" s="46"/>
      <c r="M763" s="46"/>
      <c r="N763" s="46"/>
      <c r="O763" s="46"/>
      <c r="P763" s="231"/>
      <c r="Q763" s="46"/>
      <c r="R763" s="49"/>
      <c r="S763" s="49"/>
      <c r="T763" s="46"/>
      <c r="U763" s="46"/>
      <c r="V763" s="49"/>
      <c r="W763" s="49"/>
      <c r="X763" s="49"/>
      <c r="Y763" s="49"/>
      <c r="Z763" s="49"/>
      <c r="AA763" s="49"/>
      <c r="AB763" s="49"/>
      <c r="AC763" s="37"/>
      <c r="AD763" s="37"/>
      <c r="AE763" s="37"/>
      <c r="AF763" s="37"/>
      <c r="AG763" s="37"/>
    </row>
    <row r="764">
      <c r="A764" s="46"/>
      <c r="B764" s="46"/>
      <c r="C764" s="46"/>
      <c r="D764" s="49"/>
      <c r="E764" s="49"/>
      <c r="F764" s="49"/>
      <c r="G764" s="49"/>
      <c r="H764" s="49"/>
      <c r="I764" s="49"/>
      <c r="J764" s="49"/>
      <c r="K764" s="443"/>
      <c r="L764" s="46"/>
      <c r="M764" s="46"/>
      <c r="N764" s="46"/>
      <c r="O764" s="46"/>
      <c r="P764" s="231"/>
      <c r="Q764" s="46"/>
      <c r="R764" s="49"/>
      <c r="S764" s="49"/>
      <c r="T764" s="46"/>
      <c r="U764" s="46"/>
      <c r="V764" s="49"/>
      <c r="W764" s="49"/>
      <c r="X764" s="49"/>
      <c r="Y764" s="49"/>
      <c r="Z764" s="49"/>
      <c r="AA764" s="49"/>
      <c r="AB764" s="49"/>
      <c r="AC764" s="37"/>
      <c r="AD764" s="37"/>
      <c r="AE764" s="37"/>
      <c r="AF764" s="37"/>
      <c r="AG764" s="37"/>
    </row>
    <row r="765">
      <c r="A765" s="46"/>
      <c r="B765" s="46"/>
      <c r="C765" s="46"/>
      <c r="D765" s="49"/>
      <c r="E765" s="49"/>
      <c r="F765" s="49"/>
      <c r="G765" s="49"/>
      <c r="H765" s="49"/>
      <c r="I765" s="49"/>
      <c r="J765" s="49"/>
      <c r="K765" s="443"/>
      <c r="L765" s="46"/>
      <c r="M765" s="46"/>
      <c r="N765" s="46"/>
      <c r="O765" s="46"/>
      <c r="P765" s="231"/>
      <c r="Q765" s="46"/>
      <c r="R765" s="49"/>
      <c r="S765" s="49"/>
      <c r="T765" s="46"/>
      <c r="U765" s="46"/>
      <c r="V765" s="49"/>
      <c r="W765" s="49"/>
      <c r="X765" s="49"/>
      <c r="Y765" s="49"/>
      <c r="Z765" s="49"/>
      <c r="AA765" s="49"/>
      <c r="AB765" s="49"/>
      <c r="AC765" s="37"/>
      <c r="AD765" s="37"/>
      <c r="AE765" s="37"/>
      <c r="AF765" s="37"/>
      <c r="AG765" s="37"/>
    </row>
    <row r="766">
      <c r="A766" s="46"/>
      <c r="B766" s="46"/>
      <c r="C766" s="46"/>
      <c r="D766" s="49"/>
      <c r="E766" s="49"/>
      <c r="F766" s="49"/>
      <c r="G766" s="49"/>
      <c r="H766" s="49"/>
      <c r="I766" s="49"/>
      <c r="J766" s="49"/>
      <c r="K766" s="443"/>
      <c r="L766" s="46"/>
      <c r="M766" s="46"/>
      <c r="N766" s="46"/>
      <c r="O766" s="46"/>
      <c r="P766" s="231"/>
      <c r="Q766" s="46"/>
      <c r="R766" s="49"/>
      <c r="S766" s="49"/>
      <c r="T766" s="46"/>
      <c r="U766" s="46"/>
      <c r="V766" s="49"/>
      <c r="W766" s="49"/>
      <c r="X766" s="49"/>
      <c r="Y766" s="49"/>
      <c r="Z766" s="49"/>
      <c r="AA766" s="49"/>
      <c r="AB766" s="49"/>
      <c r="AC766" s="37"/>
      <c r="AD766" s="37"/>
      <c r="AE766" s="37"/>
      <c r="AF766" s="37"/>
      <c r="AG766" s="37"/>
    </row>
    <row r="767">
      <c r="A767" s="46"/>
      <c r="B767" s="46"/>
      <c r="C767" s="46"/>
      <c r="D767" s="49"/>
      <c r="E767" s="49"/>
      <c r="F767" s="49"/>
      <c r="G767" s="49"/>
      <c r="H767" s="49"/>
      <c r="I767" s="49"/>
      <c r="J767" s="49"/>
      <c r="K767" s="443"/>
      <c r="L767" s="46"/>
      <c r="M767" s="46"/>
      <c r="N767" s="46"/>
      <c r="O767" s="46"/>
      <c r="P767" s="231"/>
      <c r="Q767" s="46"/>
      <c r="R767" s="49"/>
      <c r="S767" s="49"/>
      <c r="T767" s="46"/>
      <c r="U767" s="46"/>
      <c r="V767" s="49"/>
      <c r="W767" s="49"/>
      <c r="X767" s="49"/>
      <c r="Y767" s="49"/>
      <c r="Z767" s="49"/>
      <c r="AA767" s="49"/>
      <c r="AB767" s="49"/>
      <c r="AC767" s="37"/>
      <c r="AD767" s="37"/>
      <c r="AE767" s="37"/>
      <c r="AF767" s="37"/>
      <c r="AG767" s="37"/>
    </row>
    <row r="768">
      <c r="A768" s="46"/>
      <c r="B768" s="46"/>
      <c r="C768" s="46"/>
      <c r="D768" s="49"/>
      <c r="E768" s="49"/>
      <c r="F768" s="49"/>
      <c r="G768" s="49"/>
      <c r="H768" s="49"/>
      <c r="I768" s="49"/>
      <c r="J768" s="49"/>
      <c r="K768" s="443"/>
      <c r="L768" s="46"/>
      <c r="M768" s="46"/>
      <c r="N768" s="46"/>
      <c r="O768" s="46"/>
      <c r="P768" s="231"/>
      <c r="Q768" s="46"/>
      <c r="R768" s="49"/>
      <c r="S768" s="49"/>
      <c r="T768" s="46"/>
      <c r="U768" s="46"/>
      <c r="V768" s="49"/>
      <c r="W768" s="49"/>
      <c r="X768" s="49"/>
      <c r="Y768" s="49"/>
      <c r="Z768" s="49"/>
      <c r="AA768" s="49"/>
      <c r="AB768" s="49"/>
      <c r="AC768" s="37"/>
      <c r="AD768" s="37"/>
      <c r="AE768" s="37"/>
      <c r="AF768" s="37"/>
      <c r="AG768" s="37"/>
    </row>
    <row r="769">
      <c r="A769" s="46"/>
      <c r="B769" s="46"/>
      <c r="C769" s="46"/>
      <c r="D769" s="49"/>
      <c r="E769" s="49"/>
      <c r="F769" s="49"/>
      <c r="G769" s="49"/>
      <c r="H769" s="49"/>
      <c r="I769" s="49"/>
      <c r="J769" s="49"/>
      <c r="K769" s="443"/>
      <c r="L769" s="46"/>
      <c r="M769" s="46"/>
      <c r="N769" s="46"/>
      <c r="O769" s="46"/>
      <c r="P769" s="231"/>
      <c r="Q769" s="46"/>
      <c r="R769" s="49"/>
      <c r="S769" s="49"/>
      <c r="T769" s="46"/>
      <c r="U769" s="46"/>
      <c r="V769" s="49"/>
      <c r="W769" s="49"/>
      <c r="X769" s="49"/>
      <c r="Y769" s="49"/>
      <c r="Z769" s="49"/>
      <c r="AA769" s="49"/>
      <c r="AB769" s="49"/>
      <c r="AC769" s="37"/>
      <c r="AD769" s="37"/>
      <c r="AE769" s="37"/>
      <c r="AF769" s="37"/>
      <c r="AG769" s="37"/>
    </row>
    <row r="770">
      <c r="A770" s="46"/>
      <c r="B770" s="46"/>
      <c r="C770" s="46"/>
      <c r="D770" s="49"/>
      <c r="E770" s="49"/>
      <c r="F770" s="49"/>
      <c r="G770" s="49"/>
      <c r="H770" s="49"/>
      <c r="I770" s="49"/>
      <c r="J770" s="49"/>
      <c r="K770" s="443"/>
      <c r="L770" s="46"/>
      <c r="M770" s="46"/>
      <c r="N770" s="46"/>
      <c r="O770" s="46"/>
      <c r="P770" s="231"/>
      <c r="Q770" s="46"/>
      <c r="R770" s="49"/>
      <c r="S770" s="49"/>
      <c r="T770" s="46"/>
      <c r="U770" s="46"/>
      <c r="V770" s="49"/>
      <c r="W770" s="49"/>
      <c r="X770" s="49"/>
      <c r="Y770" s="49"/>
      <c r="Z770" s="49"/>
      <c r="AA770" s="49"/>
      <c r="AB770" s="49"/>
      <c r="AC770" s="37"/>
      <c r="AD770" s="37"/>
      <c r="AE770" s="37"/>
      <c r="AF770" s="37"/>
      <c r="AG770" s="37"/>
    </row>
    <row r="771">
      <c r="A771" s="46"/>
      <c r="B771" s="46"/>
      <c r="C771" s="46"/>
      <c r="D771" s="49"/>
      <c r="E771" s="49"/>
      <c r="F771" s="49"/>
      <c r="G771" s="49"/>
      <c r="H771" s="49"/>
      <c r="I771" s="49"/>
      <c r="J771" s="49"/>
      <c r="K771" s="443"/>
      <c r="L771" s="46"/>
      <c r="M771" s="46"/>
      <c r="N771" s="46"/>
      <c r="O771" s="46"/>
      <c r="P771" s="231"/>
      <c r="Q771" s="46"/>
      <c r="R771" s="49"/>
      <c r="S771" s="49"/>
      <c r="T771" s="46"/>
      <c r="U771" s="46"/>
      <c r="V771" s="49"/>
      <c r="W771" s="49"/>
      <c r="X771" s="49"/>
      <c r="Y771" s="49"/>
      <c r="Z771" s="49"/>
      <c r="AA771" s="49"/>
      <c r="AB771" s="49"/>
      <c r="AC771" s="37"/>
      <c r="AD771" s="37"/>
      <c r="AE771" s="37"/>
      <c r="AF771" s="37"/>
      <c r="AG771" s="37"/>
    </row>
    <row r="772">
      <c r="A772" s="46"/>
      <c r="B772" s="46"/>
      <c r="C772" s="46"/>
      <c r="D772" s="49"/>
      <c r="E772" s="49"/>
      <c r="F772" s="49"/>
      <c r="G772" s="49"/>
      <c r="H772" s="49"/>
      <c r="I772" s="49"/>
      <c r="J772" s="49"/>
      <c r="K772" s="443"/>
      <c r="L772" s="46"/>
      <c r="M772" s="46"/>
      <c r="N772" s="46"/>
      <c r="O772" s="46"/>
      <c r="P772" s="231"/>
      <c r="Q772" s="46"/>
      <c r="R772" s="49"/>
      <c r="S772" s="49"/>
      <c r="T772" s="46"/>
      <c r="U772" s="46"/>
      <c r="V772" s="49"/>
      <c r="W772" s="49"/>
      <c r="X772" s="49"/>
      <c r="Y772" s="49"/>
      <c r="Z772" s="49"/>
      <c r="AA772" s="49"/>
      <c r="AB772" s="49"/>
      <c r="AC772" s="37"/>
      <c r="AD772" s="37"/>
      <c r="AE772" s="37"/>
      <c r="AF772" s="37"/>
      <c r="AG772" s="37"/>
    </row>
    <row r="773">
      <c r="A773" s="46"/>
      <c r="B773" s="46"/>
      <c r="C773" s="46"/>
      <c r="D773" s="49"/>
      <c r="E773" s="49"/>
      <c r="F773" s="49"/>
      <c r="G773" s="49"/>
      <c r="H773" s="49"/>
      <c r="I773" s="49"/>
      <c r="J773" s="49"/>
      <c r="K773" s="443"/>
      <c r="L773" s="46"/>
      <c r="M773" s="46"/>
      <c r="N773" s="46"/>
      <c r="O773" s="46"/>
      <c r="P773" s="231"/>
      <c r="Q773" s="46"/>
      <c r="R773" s="49"/>
      <c r="S773" s="49"/>
      <c r="T773" s="46"/>
      <c r="U773" s="46"/>
      <c r="V773" s="49"/>
      <c r="W773" s="49"/>
      <c r="X773" s="49"/>
      <c r="Y773" s="49"/>
      <c r="Z773" s="49"/>
      <c r="AA773" s="49"/>
      <c r="AB773" s="49"/>
      <c r="AC773" s="37"/>
      <c r="AD773" s="37"/>
      <c r="AE773" s="37"/>
      <c r="AF773" s="37"/>
      <c r="AG773" s="37"/>
    </row>
    <row r="774">
      <c r="A774" s="46"/>
      <c r="B774" s="46"/>
      <c r="C774" s="46"/>
      <c r="D774" s="49"/>
      <c r="E774" s="49"/>
      <c r="F774" s="49"/>
      <c r="G774" s="49"/>
      <c r="H774" s="49"/>
      <c r="I774" s="49"/>
      <c r="J774" s="49"/>
      <c r="K774" s="443"/>
      <c r="L774" s="46"/>
      <c r="M774" s="46"/>
      <c r="N774" s="46"/>
      <c r="O774" s="46"/>
      <c r="P774" s="231"/>
      <c r="Q774" s="46"/>
      <c r="R774" s="49"/>
      <c r="S774" s="49"/>
      <c r="T774" s="46"/>
      <c r="U774" s="46"/>
      <c r="V774" s="49"/>
      <c r="W774" s="49"/>
      <c r="X774" s="49"/>
      <c r="Y774" s="49"/>
      <c r="Z774" s="49"/>
      <c r="AA774" s="49"/>
      <c r="AB774" s="49"/>
      <c r="AC774" s="37"/>
      <c r="AD774" s="37"/>
      <c r="AE774" s="37"/>
      <c r="AF774" s="37"/>
      <c r="AG774" s="37"/>
    </row>
    <row r="775">
      <c r="A775" s="46"/>
      <c r="B775" s="46"/>
      <c r="C775" s="46"/>
      <c r="D775" s="49"/>
      <c r="E775" s="49"/>
      <c r="F775" s="49"/>
      <c r="G775" s="49"/>
      <c r="H775" s="49"/>
      <c r="I775" s="49"/>
      <c r="J775" s="49"/>
      <c r="K775" s="443"/>
      <c r="L775" s="46"/>
      <c r="M775" s="46"/>
      <c r="N775" s="46"/>
      <c r="O775" s="46"/>
      <c r="P775" s="231"/>
      <c r="Q775" s="46"/>
      <c r="R775" s="49"/>
      <c r="S775" s="49"/>
      <c r="T775" s="46"/>
      <c r="U775" s="46"/>
      <c r="V775" s="49"/>
      <c r="W775" s="49"/>
      <c r="X775" s="49"/>
      <c r="Y775" s="49"/>
      <c r="Z775" s="49"/>
      <c r="AA775" s="49"/>
      <c r="AB775" s="49"/>
      <c r="AC775" s="37"/>
      <c r="AD775" s="37"/>
      <c r="AE775" s="37"/>
      <c r="AF775" s="37"/>
      <c r="AG775" s="37"/>
    </row>
    <row r="776">
      <c r="A776" s="46"/>
      <c r="B776" s="46"/>
      <c r="C776" s="46"/>
      <c r="D776" s="49"/>
      <c r="E776" s="49"/>
      <c r="F776" s="49"/>
      <c r="G776" s="49"/>
      <c r="H776" s="49"/>
      <c r="I776" s="49"/>
      <c r="J776" s="49"/>
      <c r="K776" s="443"/>
      <c r="L776" s="46"/>
      <c r="M776" s="46"/>
      <c r="N776" s="46"/>
      <c r="O776" s="46"/>
      <c r="P776" s="231"/>
      <c r="Q776" s="46"/>
      <c r="R776" s="49"/>
      <c r="S776" s="49"/>
      <c r="T776" s="46"/>
      <c r="U776" s="46"/>
      <c r="V776" s="49"/>
      <c r="W776" s="49"/>
      <c r="X776" s="49"/>
      <c r="Y776" s="49"/>
      <c r="Z776" s="49"/>
      <c r="AA776" s="49"/>
      <c r="AB776" s="49"/>
      <c r="AC776" s="37"/>
      <c r="AD776" s="37"/>
      <c r="AE776" s="37"/>
      <c r="AF776" s="37"/>
      <c r="AG776" s="37"/>
    </row>
    <row r="777">
      <c r="A777" s="46"/>
      <c r="B777" s="46"/>
      <c r="C777" s="46"/>
      <c r="D777" s="49"/>
      <c r="E777" s="49"/>
      <c r="F777" s="49"/>
      <c r="G777" s="49"/>
      <c r="H777" s="49"/>
      <c r="I777" s="49"/>
      <c r="J777" s="49"/>
      <c r="K777" s="443"/>
      <c r="L777" s="46"/>
      <c r="M777" s="46"/>
      <c r="N777" s="46"/>
      <c r="O777" s="46"/>
      <c r="P777" s="231"/>
      <c r="Q777" s="46"/>
      <c r="R777" s="49"/>
      <c r="S777" s="49"/>
      <c r="T777" s="46"/>
      <c r="U777" s="46"/>
      <c r="V777" s="49"/>
      <c r="W777" s="49"/>
      <c r="X777" s="49"/>
      <c r="Y777" s="49"/>
      <c r="Z777" s="49"/>
      <c r="AA777" s="49"/>
      <c r="AB777" s="49"/>
      <c r="AC777" s="37"/>
      <c r="AD777" s="37"/>
      <c r="AE777" s="37"/>
      <c r="AF777" s="37"/>
      <c r="AG777" s="37"/>
    </row>
    <row r="778">
      <c r="A778" s="46"/>
      <c r="B778" s="46"/>
      <c r="C778" s="46"/>
      <c r="D778" s="49"/>
      <c r="E778" s="49"/>
      <c r="F778" s="49"/>
      <c r="G778" s="49"/>
      <c r="H778" s="49"/>
      <c r="I778" s="49"/>
      <c r="J778" s="49"/>
      <c r="K778" s="443"/>
      <c r="L778" s="46"/>
      <c r="M778" s="46"/>
      <c r="N778" s="46"/>
      <c r="O778" s="46"/>
      <c r="P778" s="231"/>
      <c r="Q778" s="46"/>
      <c r="R778" s="49"/>
      <c r="S778" s="49"/>
      <c r="T778" s="46"/>
      <c r="U778" s="46"/>
      <c r="V778" s="49"/>
      <c r="W778" s="49"/>
      <c r="X778" s="49"/>
      <c r="Y778" s="49"/>
      <c r="Z778" s="49"/>
      <c r="AA778" s="49"/>
      <c r="AB778" s="49"/>
      <c r="AC778" s="37"/>
      <c r="AD778" s="37"/>
      <c r="AE778" s="37"/>
      <c r="AF778" s="37"/>
      <c r="AG778" s="37"/>
    </row>
    <row r="779">
      <c r="A779" s="46"/>
      <c r="B779" s="46"/>
      <c r="C779" s="46"/>
      <c r="D779" s="49"/>
      <c r="E779" s="49"/>
      <c r="F779" s="49"/>
      <c r="G779" s="49"/>
      <c r="H779" s="49"/>
      <c r="I779" s="49"/>
      <c r="J779" s="49"/>
      <c r="K779" s="443"/>
      <c r="L779" s="46"/>
      <c r="M779" s="46"/>
      <c r="N779" s="46"/>
      <c r="O779" s="46"/>
      <c r="P779" s="231"/>
      <c r="Q779" s="46"/>
      <c r="R779" s="49"/>
      <c r="S779" s="49"/>
      <c r="T779" s="46"/>
      <c r="U779" s="46"/>
      <c r="V779" s="49"/>
      <c r="W779" s="49"/>
      <c r="X779" s="49"/>
      <c r="Y779" s="49"/>
      <c r="Z779" s="49"/>
      <c r="AA779" s="49"/>
      <c r="AB779" s="49"/>
      <c r="AC779" s="37"/>
      <c r="AD779" s="37"/>
      <c r="AE779" s="37"/>
      <c r="AF779" s="37"/>
      <c r="AG779" s="37"/>
    </row>
    <row r="780">
      <c r="A780" s="46"/>
      <c r="B780" s="46"/>
      <c r="C780" s="46"/>
      <c r="D780" s="49"/>
      <c r="E780" s="49"/>
      <c r="F780" s="49"/>
      <c r="G780" s="49"/>
      <c r="H780" s="49"/>
      <c r="I780" s="49"/>
      <c r="J780" s="49"/>
      <c r="K780" s="443"/>
      <c r="L780" s="46"/>
      <c r="M780" s="46"/>
      <c r="N780" s="46"/>
      <c r="O780" s="46"/>
      <c r="P780" s="231"/>
      <c r="Q780" s="46"/>
      <c r="R780" s="49"/>
      <c r="S780" s="49"/>
      <c r="T780" s="46"/>
      <c r="U780" s="46"/>
      <c r="V780" s="49"/>
      <c r="W780" s="49"/>
      <c r="X780" s="49"/>
      <c r="Y780" s="49"/>
      <c r="Z780" s="49"/>
      <c r="AA780" s="49"/>
      <c r="AB780" s="49"/>
      <c r="AC780" s="37"/>
      <c r="AD780" s="37"/>
      <c r="AE780" s="37"/>
      <c r="AF780" s="37"/>
      <c r="AG780" s="37"/>
    </row>
    <row r="781">
      <c r="A781" s="46"/>
      <c r="B781" s="46"/>
      <c r="C781" s="46"/>
      <c r="D781" s="49"/>
      <c r="E781" s="49"/>
      <c r="F781" s="49"/>
      <c r="G781" s="49"/>
      <c r="H781" s="49"/>
      <c r="I781" s="49"/>
      <c r="J781" s="49"/>
      <c r="K781" s="443"/>
      <c r="L781" s="46"/>
      <c r="M781" s="46"/>
      <c r="N781" s="46"/>
      <c r="O781" s="46"/>
      <c r="P781" s="231"/>
      <c r="Q781" s="46"/>
      <c r="R781" s="49"/>
      <c r="S781" s="49"/>
      <c r="T781" s="46"/>
      <c r="U781" s="46"/>
      <c r="V781" s="49"/>
      <c r="W781" s="49"/>
      <c r="X781" s="49"/>
      <c r="Y781" s="49"/>
      <c r="Z781" s="49"/>
      <c r="AA781" s="49"/>
      <c r="AB781" s="49"/>
      <c r="AC781" s="37"/>
      <c r="AD781" s="37"/>
      <c r="AE781" s="37"/>
      <c r="AF781" s="37"/>
      <c r="AG781" s="37"/>
    </row>
    <row r="782">
      <c r="A782" s="46"/>
      <c r="B782" s="46"/>
      <c r="C782" s="46"/>
      <c r="D782" s="49"/>
      <c r="E782" s="49"/>
      <c r="F782" s="49"/>
      <c r="G782" s="49"/>
      <c r="H782" s="49"/>
      <c r="I782" s="49"/>
      <c r="J782" s="49"/>
      <c r="K782" s="443"/>
      <c r="L782" s="46"/>
      <c r="M782" s="46"/>
      <c r="N782" s="46"/>
      <c r="O782" s="46"/>
      <c r="P782" s="231"/>
      <c r="Q782" s="46"/>
      <c r="R782" s="49"/>
      <c r="S782" s="49"/>
      <c r="T782" s="46"/>
      <c r="U782" s="46"/>
      <c r="V782" s="49"/>
      <c r="W782" s="49"/>
      <c r="X782" s="49"/>
      <c r="Y782" s="49"/>
      <c r="Z782" s="49"/>
      <c r="AA782" s="49"/>
      <c r="AB782" s="49"/>
      <c r="AC782" s="37"/>
      <c r="AD782" s="37"/>
      <c r="AE782" s="37"/>
      <c r="AF782" s="37"/>
      <c r="AG782" s="37"/>
    </row>
    <row r="783">
      <c r="A783" s="46"/>
      <c r="B783" s="46"/>
      <c r="C783" s="46"/>
      <c r="D783" s="49"/>
      <c r="E783" s="49"/>
      <c r="F783" s="49"/>
      <c r="G783" s="49"/>
      <c r="H783" s="49"/>
      <c r="I783" s="49"/>
      <c r="J783" s="49"/>
      <c r="K783" s="443"/>
      <c r="L783" s="46"/>
      <c r="M783" s="46"/>
      <c r="N783" s="46"/>
      <c r="O783" s="46"/>
      <c r="P783" s="231"/>
      <c r="Q783" s="46"/>
      <c r="R783" s="49"/>
      <c r="S783" s="49"/>
      <c r="T783" s="46"/>
      <c r="U783" s="46"/>
      <c r="V783" s="49"/>
      <c r="W783" s="49"/>
      <c r="X783" s="49"/>
      <c r="Y783" s="49"/>
      <c r="Z783" s="49"/>
      <c r="AA783" s="49"/>
      <c r="AB783" s="49"/>
      <c r="AC783" s="37"/>
      <c r="AD783" s="37"/>
      <c r="AE783" s="37"/>
      <c r="AF783" s="37"/>
      <c r="AG783" s="37"/>
    </row>
    <row r="784">
      <c r="A784" s="46"/>
      <c r="B784" s="46"/>
      <c r="C784" s="46"/>
      <c r="D784" s="49"/>
      <c r="E784" s="49"/>
      <c r="F784" s="49"/>
      <c r="G784" s="49"/>
      <c r="H784" s="49"/>
      <c r="I784" s="49"/>
      <c r="J784" s="49"/>
      <c r="K784" s="443"/>
      <c r="L784" s="46"/>
      <c r="M784" s="46"/>
      <c r="N784" s="46"/>
      <c r="O784" s="46"/>
      <c r="P784" s="231"/>
      <c r="Q784" s="46"/>
      <c r="R784" s="49"/>
      <c r="S784" s="49"/>
      <c r="T784" s="46"/>
      <c r="U784" s="46"/>
      <c r="V784" s="49"/>
      <c r="W784" s="49"/>
      <c r="X784" s="49"/>
      <c r="Y784" s="49"/>
      <c r="Z784" s="49"/>
      <c r="AA784" s="49"/>
      <c r="AB784" s="49"/>
      <c r="AC784" s="37"/>
      <c r="AD784" s="37"/>
      <c r="AE784" s="37"/>
      <c r="AF784" s="37"/>
      <c r="AG784" s="37"/>
    </row>
    <row r="785">
      <c r="A785" s="46"/>
      <c r="B785" s="46"/>
      <c r="C785" s="46"/>
      <c r="D785" s="49"/>
      <c r="E785" s="49"/>
      <c r="F785" s="49"/>
      <c r="G785" s="49"/>
      <c r="H785" s="49"/>
      <c r="I785" s="49"/>
      <c r="J785" s="49"/>
      <c r="K785" s="443"/>
      <c r="L785" s="46"/>
      <c r="M785" s="46"/>
      <c r="N785" s="46"/>
      <c r="O785" s="46"/>
      <c r="P785" s="231"/>
      <c r="Q785" s="46"/>
      <c r="R785" s="49"/>
      <c r="S785" s="49"/>
      <c r="T785" s="46"/>
      <c r="U785" s="46"/>
      <c r="V785" s="49"/>
      <c r="W785" s="49"/>
      <c r="X785" s="49"/>
      <c r="Y785" s="49"/>
      <c r="Z785" s="49"/>
      <c r="AA785" s="49"/>
      <c r="AB785" s="49"/>
      <c r="AC785" s="37"/>
      <c r="AD785" s="37"/>
      <c r="AE785" s="37"/>
      <c r="AF785" s="37"/>
      <c r="AG785" s="37"/>
    </row>
    <row r="786">
      <c r="A786" s="46"/>
      <c r="B786" s="46"/>
      <c r="C786" s="46"/>
      <c r="D786" s="49"/>
      <c r="E786" s="49"/>
      <c r="F786" s="49"/>
      <c r="G786" s="49"/>
      <c r="H786" s="49"/>
      <c r="I786" s="49"/>
      <c r="J786" s="49"/>
      <c r="K786" s="443"/>
      <c r="L786" s="46"/>
      <c r="M786" s="46"/>
      <c r="N786" s="46"/>
      <c r="O786" s="46"/>
      <c r="P786" s="231"/>
      <c r="Q786" s="46"/>
      <c r="R786" s="49"/>
      <c r="S786" s="49"/>
      <c r="T786" s="46"/>
      <c r="U786" s="46"/>
      <c r="V786" s="49"/>
      <c r="W786" s="49"/>
      <c r="X786" s="49"/>
      <c r="Y786" s="49"/>
      <c r="Z786" s="49"/>
      <c r="AA786" s="49"/>
      <c r="AB786" s="49"/>
      <c r="AC786" s="37"/>
      <c r="AD786" s="37"/>
      <c r="AE786" s="37"/>
      <c r="AF786" s="37"/>
      <c r="AG786" s="37"/>
    </row>
    <row r="787">
      <c r="A787" s="46"/>
      <c r="B787" s="46"/>
      <c r="C787" s="46"/>
      <c r="D787" s="49"/>
      <c r="E787" s="49"/>
      <c r="F787" s="49"/>
      <c r="G787" s="49"/>
      <c r="H787" s="49"/>
      <c r="I787" s="49"/>
      <c r="J787" s="49"/>
      <c r="K787" s="443"/>
      <c r="L787" s="46"/>
      <c r="M787" s="46"/>
      <c r="N787" s="46"/>
      <c r="O787" s="46"/>
      <c r="P787" s="231"/>
      <c r="Q787" s="46"/>
      <c r="R787" s="49"/>
      <c r="S787" s="49"/>
      <c r="T787" s="46"/>
      <c r="U787" s="46"/>
      <c r="V787" s="49"/>
      <c r="W787" s="49"/>
      <c r="X787" s="49"/>
      <c r="Y787" s="49"/>
      <c r="Z787" s="49"/>
      <c r="AA787" s="49"/>
      <c r="AB787" s="49"/>
      <c r="AC787" s="37"/>
      <c r="AD787" s="37"/>
      <c r="AE787" s="37"/>
      <c r="AF787" s="37"/>
      <c r="AG787" s="37"/>
    </row>
    <row r="788">
      <c r="A788" s="46"/>
      <c r="B788" s="46"/>
      <c r="C788" s="46"/>
      <c r="D788" s="49"/>
      <c r="E788" s="49"/>
      <c r="F788" s="49"/>
      <c r="G788" s="49"/>
      <c r="H788" s="49"/>
      <c r="I788" s="49"/>
      <c r="J788" s="49"/>
      <c r="K788" s="443"/>
      <c r="L788" s="46"/>
      <c r="M788" s="46"/>
      <c r="N788" s="46"/>
      <c r="O788" s="46"/>
      <c r="P788" s="231"/>
      <c r="Q788" s="46"/>
      <c r="R788" s="49"/>
      <c r="S788" s="49"/>
      <c r="T788" s="46"/>
      <c r="U788" s="46"/>
      <c r="V788" s="49"/>
      <c r="W788" s="49"/>
      <c r="X788" s="49"/>
      <c r="Y788" s="49"/>
      <c r="Z788" s="49"/>
      <c r="AA788" s="49"/>
      <c r="AB788" s="49"/>
      <c r="AC788" s="37"/>
      <c r="AD788" s="37"/>
      <c r="AE788" s="37"/>
      <c r="AF788" s="37"/>
      <c r="AG788" s="37"/>
    </row>
    <row r="789">
      <c r="A789" s="46"/>
      <c r="B789" s="46"/>
      <c r="C789" s="46"/>
      <c r="D789" s="49"/>
      <c r="E789" s="49"/>
      <c r="F789" s="49"/>
      <c r="G789" s="49"/>
      <c r="H789" s="49"/>
      <c r="I789" s="49"/>
      <c r="J789" s="49"/>
      <c r="K789" s="443"/>
      <c r="L789" s="46"/>
      <c r="M789" s="46"/>
      <c r="N789" s="46"/>
      <c r="O789" s="46"/>
      <c r="P789" s="231"/>
      <c r="Q789" s="46"/>
      <c r="R789" s="49"/>
      <c r="S789" s="49"/>
      <c r="T789" s="46"/>
      <c r="U789" s="46"/>
      <c r="V789" s="49"/>
      <c r="W789" s="49"/>
      <c r="X789" s="49"/>
      <c r="Y789" s="49"/>
      <c r="Z789" s="49"/>
      <c r="AA789" s="49"/>
      <c r="AB789" s="49"/>
      <c r="AC789" s="37"/>
      <c r="AD789" s="37"/>
      <c r="AE789" s="37"/>
      <c r="AF789" s="37"/>
      <c r="AG789" s="37"/>
    </row>
    <row r="790">
      <c r="A790" s="46"/>
      <c r="B790" s="46"/>
      <c r="C790" s="46"/>
      <c r="D790" s="49"/>
      <c r="E790" s="49"/>
      <c r="F790" s="49"/>
      <c r="G790" s="49"/>
      <c r="H790" s="49"/>
      <c r="I790" s="49"/>
      <c r="J790" s="49"/>
      <c r="K790" s="443"/>
      <c r="L790" s="46"/>
      <c r="M790" s="46"/>
      <c r="N790" s="46"/>
      <c r="O790" s="46"/>
      <c r="P790" s="231"/>
      <c r="Q790" s="46"/>
      <c r="R790" s="49"/>
      <c r="S790" s="49"/>
      <c r="T790" s="46"/>
      <c r="U790" s="46"/>
      <c r="V790" s="49"/>
      <c r="W790" s="49"/>
      <c r="X790" s="49"/>
      <c r="Y790" s="49"/>
      <c r="Z790" s="49"/>
      <c r="AA790" s="49"/>
      <c r="AB790" s="49"/>
      <c r="AC790" s="37"/>
      <c r="AD790" s="37"/>
      <c r="AE790" s="37"/>
      <c r="AF790" s="37"/>
      <c r="AG790" s="37"/>
    </row>
    <row r="791">
      <c r="A791" s="46"/>
      <c r="B791" s="46"/>
      <c r="C791" s="46"/>
      <c r="D791" s="49"/>
      <c r="E791" s="49"/>
      <c r="F791" s="49"/>
      <c r="G791" s="49"/>
      <c r="H791" s="49"/>
      <c r="I791" s="49"/>
      <c r="J791" s="49"/>
      <c r="K791" s="443"/>
      <c r="L791" s="46"/>
      <c r="M791" s="46"/>
      <c r="N791" s="46"/>
      <c r="O791" s="46"/>
      <c r="P791" s="231"/>
      <c r="Q791" s="46"/>
      <c r="R791" s="49"/>
      <c r="S791" s="49"/>
      <c r="T791" s="46"/>
      <c r="U791" s="46"/>
      <c r="V791" s="49"/>
      <c r="W791" s="49"/>
      <c r="X791" s="49"/>
      <c r="Y791" s="49"/>
      <c r="Z791" s="49"/>
      <c r="AA791" s="49"/>
      <c r="AB791" s="49"/>
      <c r="AC791" s="37"/>
      <c r="AD791" s="37"/>
      <c r="AE791" s="37"/>
      <c r="AF791" s="37"/>
      <c r="AG791" s="37"/>
    </row>
    <row r="792">
      <c r="A792" s="46"/>
      <c r="B792" s="46"/>
      <c r="C792" s="46"/>
      <c r="D792" s="49"/>
      <c r="E792" s="49"/>
      <c r="F792" s="49"/>
      <c r="G792" s="49"/>
      <c r="H792" s="49"/>
      <c r="I792" s="49"/>
      <c r="J792" s="49"/>
      <c r="K792" s="443"/>
      <c r="L792" s="46"/>
      <c r="M792" s="46"/>
      <c r="N792" s="46"/>
      <c r="O792" s="46"/>
      <c r="P792" s="231"/>
      <c r="Q792" s="46"/>
      <c r="R792" s="49"/>
      <c r="S792" s="49"/>
      <c r="T792" s="46"/>
      <c r="U792" s="46"/>
      <c r="V792" s="49"/>
      <c r="W792" s="49"/>
      <c r="X792" s="49"/>
      <c r="Y792" s="49"/>
      <c r="Z792" s="49"/>
      <c r="AA792" s="49"/>
      <c r="AB792" s="49"/>
      <c r="AC792" s="37"/>
      <c r="AD792" s="37"/>
      <c r="AE792" s="37"/>
      <c r="AF792" s="37"/>
      <c r="AG792" s="37"/>
    </row>
    <row r="793">
      <c r="A793" s="46"/>
      <c r="B793" s="46"/>
      <c r="C793" s="46"/>
      <c r="D793" s="49"/>
      <c r="E793" s="49"/>
      <c r="F793" s="49"/>
      <c r="G793" s="49"/>
      <c r="H793" s="49"/>
      <c r="I793" s="49"/>
      <c r="J793" s="49"/>
      <c r="K793" s="443"/>
      <c r="L793" s="46"/>
      <c r="M793" s="46"/>
      <c r="N793" s="46"/>
      <c r="O793" s="46"/>
      <c r="P793" s="231"/>
      <c r="Q793" s="46"/>
      <c r="R793" s="49"/>
      <c r="S793" s="49"/>
      <c r="T793" s="46"/>
      <c r="U793" s="46"/>
      <c r="V793" s="49"/>
      <c r="W793" s="49"/>
      <c r="X793" s="49"/>
      <c r="Y793" s="49"/>
      <c r="Z793" s="49"/>
      <c r="AA793" s="49"/>
      <c r="AB793" s="49"/>
      <c r="AC793" s="37"/>
      <c r="AD793" s="37"/>
      <c r="AE793" s="37"/>
      <c r="AF793" s="37"/>
      <c r="AG793" s="37"/>
    </row>
    <row r="794">
      <c r="A794" s="46"/>
      <c r="B794" s="46"/>
      <c r="C794" s="46"/>
      <c r="D794" s="49"/>
      <c r="E794" s="49"/>
      <c r="F794" s="49"/>
      <c r="G794" s="49"/>
      <c r="H794" s="49"/>
      <c r="I794" s="49"/>
      <c r="J794" s="49"/>
      <c r="K794" s="443"/>
      <c r="L794" s="46"/>
      <c r="M794" s="46"/>
      <c r="N794" s="46"/>
      <c r="O794" s="46"/>
      <c r="P794" s="231"/>
      <c r="Q794" s="46"/>
      <c r="R794" s="49"/>
      <c r="S794" s="49"/>
      <c r="T794" s="46"/>
      <c r="U794" s="46"/>
      <c r="V794" s="49"/>
      <c r="W794" s="49"/>
      <c r="X794" s="49"/>
      <c r="Y794" s="49"/>
      <c r="Z794" s="49"/>
      <c r="AA794" s="49"/>
      <c r="AB794" s="49"/>
      <c r="AC794" s="37"/>
      <c r="AD794" s="37"/>
      <c r="AE794" s="37"/>
      <c r="AF794" s="37"/>
      <c r="AG794" s="37"/>
    </row>
    <row r="795">
      <c r="A795" s="46"/>
      <c r="B795" s="46"/>
      <c r="C795" s="46"/>
      <c r="D795" s="49"/>
      <c r="E795" s="49"/>
      <c r="F795" s="49"/>
      <c r="G795" s="49"/>
      <c r="H795" s="49"/>
      <c r="I795" s="49"/>
      <c r="J795" s="49"/>
      <c r="K795" s="443"/>
      <c r="L795" s="46"/>
      <c r="M795" s="46"/>
      <c r="N795" s="46"/>
      <c r="O795" s="46"/>
      <c r="P795" s="231"/>
      <c r="Q795" s="46"/>
      <c r="R795" s="49"/>
      <c r="S795" s="49"/>
      <c r="T795" s="46"/>
      <c r="U795" s="46"/>
      <c r="V795" s="49"/>
      <c r="W795" s="49"/>
      <c r="X795" s="49"/>
      <c r="Y795" s="49"/>
      <c r="Z795" s="49"/>
      <c r="AA795" s="49"/>
      <c r="AB795" s="49"/>
      <c r="AC795" s="37"/>
      <c r="AD795" s="37"/>
      <c r="AE795" s="37"/>
      <c r="AF795" s="37"/>
      <c r="AG795" s="37"/>
    </row>
    <row r="796">
      <c r="A796" s="46"/>
      <c r="B796" s="46"/>
      <c r="C796" s="46"/>
      <c r="D796" s="49"/>
      <c r="E796" s="49"/>
      <c r="F796" s="49"/>
      <c r="G796" s="49"/>
      <c r="H796" s="49"/>
      <c r="I796" s="49"/>
      <c r="J796" s="49"/>
      <c r="K796" s="443"/>
      <c r="L796" s="46"/>
      <c r="M796" s="46"/>
      <c r="N796" s="46"/>
      <c r="O796" s="46"/>
      <c r="P796" s="231"/>
      <c r="Q796" s="46"/>
      <c r="R796" s="49"/>
      <c r="S796" s="49"/>
      <c r="T796" s="46"/>
      <c r="U796" s="46"/>
      <c r="V796" s="49"/>
      <c r="W796" s="49"/>
      <c r="X796" s="49"/>
      <c r="Y796" s="49"/>
      <c r="Z796" s="49"/>
      <c r="AA796" s="49"/>
      <c r="AB796" s="49"/>
      <c r="AC796" s="37"/>
      <c r="AD796" s="37"/>
      <c r="AE796" s="37"/>
      <c r="AF796" s="37"/>
      <c r="AG796" s="37"/>
    </row>
    <row r="797">
      <c r="A797" s="46"/>
      <c r="B797" s="46"/>
      <c r="C797" s="46"/>
      <c r="D797" s="49"/>
      <c r="E797" s="49"/>
      <c r="F797" s="49"/>
      <c r="G797" s="49"/>
      <c r="H797" s="49"/>
      <c r="I797" s="49"/>
      <c r="J797" s="49"/>
      <c r="K797" s="443"/>
      <c r="L797" s="46"/>
      <c r="M797" s="46"/>
      <c r="N797" s="46"/>
      <c r="O797" s="46"/>
      <c r="P797" s="231"/>
      <c r="Q797" s="46"/>
      <c r="R797" s="49"/>
      <c r="S797" s="49"/>
      <c r="T797" s="46"/>
      <c r="U797" s="46"/>
      <c r="V797" s="49"/>
      <c r="W797" s="49"/>
      <c r="X797" s="49"/>
      <c r="Y797" s="49"/>
      <c r="Z797" s="49"/>
      <c r="AA797" s="49"/>
      <c r="AB797" s="49"/>
      <c r="AC797" s="37"/>
      <c r="AD797" s="37"/>
      <c r="AE797" s="37"/>
      <c r="AF797" s="37"/>
      <c r="AG797" s="37"/>
    </row>
    <row r="798">
      <c r="A798" s="46"/>
      <c r="B798" s="46"/>
      <c r="C798" s="46"/>
      <c r="D798" s="49"/>
      <c r="E798" s="49"/>
      <c r="F798" s="49"/>
      <c r="G798" s="49"/>
      <c r="H798" s="49"/>
      <c r="I798" s="49"/>
      <c r="J798" s="49"/>
      <c r="K798" s="443"/>
      <c r="L798" s="46"/>
      <c r="M798" s="46"/>
      <c r="N798" s="46"/>
      <c r="O798" s="46"/>
      <c r="P798" s="231"/>
      <c r="Q798" s="46"/>
      <c r="R798" s="49"/>
      <c r="S798" s="49"/>
      <c r="T798" s="46"/>
      <c r="U798" s="46"/>
      <c r="V798" s="49"/>
      <c r="W798" s="49"/>
      <c r="X798" s="49"/>
      <c r="Y798" s="49"/>
      <c r="Z798" s="49"/>
      <c r="AA798" s="49"/>
      <c r="AB798" s="49"/>
      <c r="AC798" s="37"/>
      <c r="AD798" s="37"/>
      <c r="AE798" s="37"/>
      <c r="AF798" s="37"/>
      <c r="AG798" s="37"/>
    </row>
    <row r="799">
      <c r="A799" s="46"/>
      <c r="B799" s="46"/>
      <c r="C799" s="46"/>
      <c r="D799" s="49"/>
      <c r="E799" s="49"/>
      <c r="F799" s="49"/>
      <c r="G799" s="49"/>
      <c r="H799" s="49"/>
      <c r="I799" s="49"/>
      <c r="J799" s="49"/>
      <c r="K799" s="443"/>
      <c r="L799" s="46"/>
      <c r="M799" s="46"/>
      <c r="N799" s="46"/>
      <c r="O799" s="46"/>
      <c r="P799" s="231"/>
      <c r="Q799" s="46"/>
      <c r="R799" s="49"/>
      <c r="S799" s="49"/>
      <c r="T799" s="46"/>
      <c r="U799" s="46"/>
      <c r="V799" s="49"/>
      <c r="W799" s="49"/>
      <c r="X799" s="49"/>
      <c r="Y799" s="49"/>
      <c r="Z799" s="49"/>
      <c r="AA799" s="49"/>
      <c r="AB799" s="49"/>
      <c r="AC799" s="37"/>
      <c r="AD799" s="37"/>
      <c r="AE799" s="37"/>
      <c r="AF799" s="37"/>
      <c r="AG799" s="37"/>
    </row>
    <row r="800">
      <c r="A800" s="46"/>
      <c r="B800" s="46"/>
      <c r="C800" s="46"/>
      <c r="D800" s="49"/>
      <c r="E800" s="49"/>
      <c r="F800" s="49"/>
      <c r="G800" s="49"/>
      <c r="H800" s="49"/>
      <c r="I800" s="49"/>
      <c r="J800" s="49"/>
      <c r="K800" s="443"/>
      <c r="L800" s="46"/>
      <c r="M800" s="46"/>
      <c r="N800" s="46"/>
      <c r="O800" s="46"/>
      <c r="P800" s="231"/>
      <c r="Q800" s="46"/>
      <c r="R800" s="49"/>
      <c r="S800" s="49"/>
      <c r="T800" s="46"/>
      <c r="U800" s="46"/>
      <c r="V800" s="49"/>
      <c r="W800" s="49"/>
      <c r="X800" s="49"/>
      <c r="Y800" s="49"/>
      <c r="Z800" s="49"/>
      <c r="AA800" s="49"/>
      <c r="AB800" s="49"/>
      <c r="AC800" s="37"/>
      <c r="AD800" s="37"/>
      <c r="AE800" s="37"/>
      <c r="AF800" s="37"/>
      <c r="AG800" s="37"/>
    </row>
    <row r="801">
      <c r="A801" s="46"/>
      <c r="B801" s="46"/>
      <c r="C801" s="46"/>
      <c r="D801" s="49"/>
      <c r="E801" s="49"/>
      <c r="F801" s="49"/>
      <c r="G801" s="49"/>
      <c r="H801" s="49"/>
      <c r="I801" s="49"/>
      <c r="J801" s="49"/>
      <c r="K801" s="443"/>
      <c r="L801" s="46"/>
      <c r="M801" s="46"/>
      <c r="N801" s="46"/>
      <c r="O801" s="46"/>
      <c r="P801" s="231"/>
      <c r="Q801" s="46"/>
      <c r="R801" s="49"/>
      <c r="S801" s="49"/>
      <c r="T801" s="46"/>
      <c r="U801" s="46"/>
      <c r="V801" s="49"/>
      <c r="W801" s="49"/>
      <c r="X801" s="49"/>
      <c r="Y801" s="49"/>
      <c r="Z801" s="49"/>
      <c r="AA801" s="49"/>
      <c r="AB801" s="49"/>
      <c r="AC801" s="37"/>
      <c r="AD801" s="37"/>
      <c r="AE801" s="37"/>
      <c r="AF801" s="37"/>
      <c r="AG801" s="37"/>
    </row>
    <row r="802">
      <c r="A802" s="46"/>
      <c r="B802" s="46"/>
      <c r="C802" s="46"/>
      <c r="D802" s="49"/>
      <c r="E802" s="49"/>
      <c r="F802" s="49"/>
      <c r="G802" s="49"/>
      <c r="H802" s="49"/>
      <c r="I802" s="49"/>
      <c r="J802" s="49"/>
      <c r="K802" s="443"/>
      <c r="L802" s="46"/>
      <c r="M802" s="46"/>
      <c r="N802" s="46"/>
      <c r="O802" s="46"/>
      <c r="P802" s="231"/>
      <c r="Q802" s="46"/>
      <c r="R802" s="49"/>
      <c r="S802" s="49"/>
      <c r="T802" s="46"/>
      <c r="U802" s="46"/>
      <c r="V802" s="49"/>
      <c r="W802" s="49"/>
      <c r="X802" s="49"/>
      <c r="Y802" s="49"/>
      <c r="Z802" s="49"/>
      <c r="AA802" s="49"/>
      <c r="AB802" s="49"/>
      <c r="AC802" s="37"/>
      <c r="AD802" s="37"/>
      <c r="AE802" s="37"/>
      <c r="AF802" s="37"/>
      <c r="AG802" s="37"/>
    </row>
    <row r="803">
      <c r="A803" s="46"/>
      <c r="B803" s="46"/>
      <c r="C803" s="46"/>
      <c r="D803" s="49"/>
      <c r="E803" s="49"/>
      <c r="F803" s="49"/>
      <c r="G803" s="49"/>
      <c r="H803" s="49"/>
      <c r="I803" s="49"/>
      <c r="J803" s="49"/>
      <c r="K803" s="443"/>
      <c r="L803" s="46"/>
      <c r="M803" s="46"/>
      <c r="N803" s="46"/>
      <c r="O803" s="46"/>
      <c r="P803" s="231"/>
      <c r="Q803" s="46"/>
      <c r="R803" s="49"/>
      <c r="S803" s="49"/>
      <c r="T803" s="46"/>
      <c r="U803" s="46"/>
      <c r="V803" s="49"/>
      <c r="W803" s="49"/>
      <c r="X803" s="49"/>
      <c r="Y803" s="49"/>
      <c r="Z803" s="49"/>
      <c r="AA803" s="49"/>
      <c r="AB803" s="49"/>
      <c r="AC803" s="37"/>
      <c r="AD803" s="37"/>
      <c r="AE803" s="37"/>
      <c r="AF803" s="37"/>
      <c r="AG803" s="37"/>
    </row>
    <row r="804">
      <c r="A804" s="46"/>
      <c r="B804" s="46"/>
      <c r="C804" s="46"/>
      <c r="D804" s="49"/>
      <c r="E804" s="49"/>
      <c r="F804" s="49"/>
      <c r="G804" s="49"/>
      <c r="H804" s="49"/>
      <c r="I804" s="49"/>
      <c r="J804" s="49"/>
      <c r="K804" s="443"/>
      <c r="L804" s="46"/>
      <c r="M804" s="46"/>
      <c r="N804" s="46"/>
      <c r="O804" s="46"/>
      <c r="P804" s="231"/>
      <c r="Q804" s="46"/>
      <c r="R804" s="49"/>
      <c r="S804" s="49"/>
      <c r="T804" s="46"/>
      <c r="U804" s="46"/>
      <c r="V804" s="49"/>
      <c r="W804" s="49"/>
      <c r="X804" s="49"/>
      <c r="Y804" s="49"/>
      <c r="Z804" s="49"/>
      <c r="AA804" s="49"/>
      <c r="AB804" s="49"/>
      <c r="AC804" s="37"/>
      <c r="AD804" s="37"/>
      <c r="AE804" s="37"/>
      <c r="AF804" s="37"/>
      <c r="AG804" s="37"/>
    </row>
    <row r="805">
      <c r="A805" s="46"/>
      <c r="B805" s="46"/>
      <c r="C805" s="46"/>
      <c r="D805" s="49"/>
      <c r="E805" s="49"/>
      <c r="F805" s="49"/>
      <c r="G805" s="49"/>
      <c r="H805" s="49"/>
      <c r="I805" s="49"/>
      <c r="J805" s="49"/>
      <c r="K805" s="443"/>
      <c r="L805" s="46"/>
      <c r="M805" s="46"/>
      <c r="N805" s="46"/>
      <c r="O805" s="46"/>
      <c r="P805" s="231"/>
      <c r="Q805" s="46"/>
      <c r="R805" s="49"/>
      <c r="S805" s="49"/>
      <c r="T805" s="46"/>
      <c r="U805" s="46"/>
      <c r="V805" s="49"/>
      <c r="W805" s="49"/>
      <c r="X805" s="49"/>
      <c r="Y805" s="49"/>
      <c r="Z805" s="49"/>
      <c r="AA805" s="49"/>
      <c r="AB805" s="49"/>
      <c r="AC805" s="37"/>
      <c r="AD805" s="37"/>
      <c r="AE805" s="37"/>
      <c r="AF805" s="37"/>
      <c r="AG805" s="37"/>
    </row>
    <row r="806">
      <c r="A806" s="46"/>
      <c r="B806" s="46"/>
      <c r="C806" s="46"/>
      <c r="D806" s="49"/>
      <c r="E806" s="49"/>
      <c r="F806" s="49"/>
      <c r="G806" s="49"/>
      <c r="H806" s="49"/>
      <c r="I806" s="49"/>
      <c r="J806" s="49"/>
      <c r="K806" s="443"/>
      <c r="L806" s="46"/>
      <c r="M806" s="46"/>
      <c r="N806" s="46"/>
      <c r="O806" s="46"/>
      <c r="P806" s="231"/>
      <c r="Q806" s="46"/>
      <c r="R806" s="49"/>
      <c r="S806" s="49"/>
      <c r="T806" s="46"/>
      <c r="U806" s="46"/>
      <c r="V806" s="49"/>
      <c r="W806" s="49"/>
      <c r="X806" s="49"/>
      <c r="Y806" s="49"/>
      <c r="Z806" s="49"/>
      <c r="AA806" s="49"/>
      <c r="AB806" s="49"/>
      <c r="AC806" s="37"/>
      <c r="AD806" s="37"/>
      <c r="AE806" s="37"/>
      <c r="AF806" s="37"/>
      <c r="AG806" s="37"/>
    </row>
    <row r="807">
      <c r="A807" s="46"/>
      <c r="B807" s="46"/>
      <c r="C807" s="46"/>
      <c r="D807" s="49"/>
      <c r="E807" s="49"/>
      <c r="F807" s="49"/>
      <c r="G807" s="49"/>
      <c r="H807" s="49"/>
      <c r="I807" s="49"/>
      <c r="J807" s="49"/>
      <c r="K807" s="443"/>
      <c r="L807" s="46"/>
      <c r="M807" s="46"/>
      <c r="N807" s="46"/>
      <c r="O807" s="46"/>
      <c r="P807" s="231"/>
      <c r="Q807" s="46"/>
      <c r="R807" s="49"/>
      <c r="S807" s="49"/>
      <c r="T807" s="46"/>
      <c r="U807" s="46"/>
      <c r="V807" s="49"/>
      <c r="W807" s="49"/>
      <c r="X807" s="49"/>
      <c r="Y807" s="49"/>
      <c r="Z807" s="49"/>
      <c r="AA807" s="49"/>
      <c r="AB807" s="49"/>
      <c r="AC807" s="37"/>
      <c r="AD807" s="37"/>
      <c r="AE807" s="37"/>
      <c r="AF807" s="37"/>
      <c r="AG807" s="37"/>
    </row>
    <row r="808">
      <c r="A808" s="46"/>
      <c r="B808" s="46"/>
      <c r="C808" s="46"/>
      <c r="D808" s="49"/>
      <c r="E808" s="49"/>
      <c r="F808" s="49"/>
      <c r="G808" s="49"/>
      <c r="H808" s="49"/>
      <c r="I808" s="49"/>
      <c r="J808" s="49"/>
      <c r="K808" s="443"/>
      <c r="L808" s="46"/>
      <c r="M808" s="46"/>
      <c r="N808" s="46"/>
      <c r="O808" s="46"/>
      <c r="P808" s="231"/>
      <c r="Q808" s="46"/>
      <c r="R808" s="49"/>
      <c r="S808" s="49"/>
      <c r="T808" s="46"/>
      <c r="U808" s="46"/>
      <c r="V808" s="49"/>
      <c r="W808" s="49"/>
      <c r="X808" s="49"/>
      <c r="Y808" s="49"/>
      <c r="Z808" s="49"/>
      <c r="AA808" s="49"/>
      <c r="AB808" s="49"/>
      <c r="AC808" s="37"/>
      <c r="AD808" s="37"/>
      <c r="AE808" s="37"/>
      <c r="AF808" s="37"/>
      <c r="AG808" s="37"/>
    </row>
    <row r="809">
      <c r="A809" s="46"/>
      <c r="B809" s="46"/>
      <c r="C809" s="46"/>
      <c r="D809" s="49"/>
      <c r="E809" s="49"/>
      <c r="F809" s="49"/>
      <c r="G809" s="49"/>
      <c r="H809" s="49"/>
      <c r="I809" s="49"/>
      <c r="J809" s="49"/>
      <c r="K809" s="443"/>
      <c r="L809" s="46"/>
      <c r="M809" s="46"/>
      <c r="N809" s="46"/>
      <c r="O809" s="46"/>
      <c r="P809" s="231"/>
      <c r="Q809" s="46"/>
      <c r="R809" s="49"/>
      <c r="S809" s="49"/>
      <c r="T809" s="46"/>
      <c r="U809" s="46"/>
      <c r="V809" s="49"/>
      <c r="W809" s="49"/>
      <c r="X809" s="49"/>
      <c r="Y809" s="49"/>
      <c r="Z809" s="49"/>
      <c r="AA809" s="49"/>
      <c r="AB809" s="49"/>
      <c r="AC809" s="37"/>
      <c r="AD809" s="37"/>
      <c r="AE809" s="37"/>
      <c r="AF809" s="37"/>
      <c r="AG809" s="37"/>
    </row>
    <row r="810">
      <c r="A810" s="46"/>
      <c r="B810" s="46"/>
      <c r="C810" s="46"/>
      <c r="D810" s="49"/>
      <c r="E810" s="49"/>
      <c r="F810" s="49"/>
      <c r="G810" s="49"/>
      <c r="H810" s="49"/>
      <c r="I810" s="49"/>
      <c r="J810" s="49"/>
      <c r="K810" s="443"/>
      <c r="L810" s="46"/>
      <c r="M810" s="46"/>
      <c r="N810" s="46"/>
      <c r="O810" s="46"/>
      <c r="P810" s="231"/>
      <c r="Q810" s="46"/>
      <c r="R810" s="49"/>
      <c r="S810" s="49"/>
      <c r="T810" s="46"/>
      <c r="U810" s="46"/>
      <c r="V810" s="49"/>
      <c r="W810" s="49"/>
      <c r="X810" s="49"/>
      <c r="Y810" s="49"/>
      <c r="Z810" s="49"/>
      <c r="AA810" s="49"/>
      <c r="AB810" s="49"/>
      <c r="AC810" s="37"/>
      <c r="AD810" s="37"/>
      <c r="AE810" s="37"/>
      <c r="AF810" s="37"/>
      <c r="AG810" s="37"/>
    </row>
    <row r="811">
      <c r="A811" s="46"/>
      <c r="B811" s="46"/>
      <c r="C811" s="46"/>
      <c r="D811" s="49"/>
      <c r="E811" s="49"/>
      <c r="F811" s="49"/>
      <c r="G811" s="49"/>
      <c r="H811" s="49"/>
      <c r="I811" s="49"/>
      <c r="J811" s="49"/>
      <c r="K811" s="443"/>
      <c r="L811" s="46"/>
      <c r="M811" s="46"/>
      <c r="N811" s="46"/>
      <c r="O811" s="46"/>
      <c r="P811" s="231"/>
      <c r="Q811" s="46"/>
      <c r="R811" s="49"/>
      <c r="S811" s="49"/>
      <c r="T811" s="46"/>
      <c r="U811" s="46"/>
      <c r="V811" s="49"/>
      <c r="W811" s="49"/>
      <c r="X811" s="49"/>
      <c r="Y811" s="49"/>
      <c r="Z811" s="49"/>
      <c r="AA811" s="49"/>
      <c r="AB811" s="49"/>
      <c r="AC811" s="37"/>
      <c r="AD811" s="37"/>
      <c r="AE811" s="37"/>
      <c r="AF811" s="37"/>
      <c r="AG811" s="37"/>
    </row>
    <row r="812">
      <c r="A812" s="46"/>
      <c r="B812" s="46"/>
      <c r="C812" s="46"/>
      <c r="D812" s="49"/>
      <c r="E812" s="49"/>
      <c r="F812" s="49"/>
      <c r="G812" s="49"/>
      <c r="H812" s="49"/>
      <c r="I812" s="49"/>
      <c r="J812" s="49"/>
      <c r="K812" s="443"/>
      <c r="L812" s="46"/>
      <c r="M812" s="46"/>
      <c r="N812" s="46"/>
      <c r="O812" s="46"/>
      <c r="P812" s="231"/>
      <c r="Q812" s="46"/>
      <c r="R812" s="49"/>
      <c r="S812" s="49"/>
      <c r="T812" s="46"/>
      <c r="U812" s="46"/>
      <c r="V812" s="49"/>
      <c r="W812" s="49"/>
      <c r="X812" s="49"/>
      <c r="Y812" s="49"/>
      <c r="Z812" s="49"/>
      <c r="AA812" s="49"/>
      <c r="AB812" s="49"/>
      <c r="AC812" s="37"/>
      <c r="AD812" s="37"/>
      <c r="AE812" s="37"/>
      <c r="AF812" s="37"/>
      <c r="AG812" s="37"/>
    </row>
    <row r="813">
      <c r="A813" s="46"/>
      <c r="B813" s="46"/>
      <c r="C813" s="46"/>
      <c r="D813" s="49"/>
      <c r="E813" s="49"/>
      <c r="F813" s="49"/>
      <c r="G813" s="49"/>
      <c r="H813" s="49"/>
      <c r="I813" s="49"/>
      <c r="J813" s="49"/>
      <c r="K813" s="443"/>
      <c r="L813" s="46"/>
      <c r="M813" s="46"/>
      <c r="N813" s="46"/>
      <c r="O813" s="46"/>
      <c r="P813" s="231"/>
      <c r="Q813" s="46"/>
      <c r="R813" s="49"/>
      <c r="S813" s="49"/>
      <c r="T813" s="46"/>
      <c r="U813" s="46"/>
      <c r="V813" s="49"/>
      <c r="W813" s="49"/>
      <c r="X813" s="49"/>
      <c r="Y813" s="49"/>
      <c r="Z813" s="49"/>
      <c r="AA813" s="49"/>
      <c r="AB813" s="49"/>
      <c r="AC813" s="37"/>
      <c r="AD813" s="37"/>
      <c r="AE813" s="37"/>
      <c r="AF813" s="37"/>
      <c r="AG813" s="37"/>
    </row>
    <row r="814">
      <c r="A814" s="46"/>
      <c r="B814" s="46"/>
      <c r="C814" s="46"/>
      <c r="D814" s="49"/>
      <c r="E814" s="49"/>
      <c r="F814" s="49"/>
      <c r="G814" s="49"/>
      <c r="H814" s="49"/>
      <c r="I814" s="49"/>
      <c r="J814" s="49"/>
      <c r="K814" s="443"/>
      <c r="L814" s="46"/>
      <c r="M814" s="46"/>
      <c r="N814" s="46"/>
      <c r="O814" s="46"/>
      <c r="P814" s="231"/>
      <c r="Q814" s="46"/>
      <c r="R814" s="49"/>
      <c r="S814" s="49"/>
      <c r="T814" s="46"/>
      <c r="U814" s="46"/>
      <c r="V814" s="49"/>
      <c r="W814" s="49"/>
      <c r="X814" s="49"/>
      <c r="Y814" s="49"/>
      <c r="Z814" s="49"/>
      <c r="AA814" s="49"/>
      <c r="AB814" s="49"/>
      <c r="AC814" s="37"/>
      <c r="AD814" s="37"/>
      <c r="AE814" s="37"/>
      <c r="AF814" s="37"/>
      <c r="AG814" s="37"/>
    </row>
    <row r="815">
      <c r="A815" s="46"/>
      <c r="B815" s="46"/>
      <c r="C815" s="46"/>
      <c r="D815" s="49"/>
      <c r="E815" s="49"/>
      <c r="F815" s="49"/>
      <c r="G815" s="49"/>
      <c r="H815" s="49"/>
      <c r="I815" s="49"/>
      <c r="J815" s="49"/>
      <c r="K815" s="443"/>
      <c r="L815" s="46"/>
      <c r="M815" s="46"/>
      <c r="N815" s="46"/>
      <c r="O815" s="46"/>
      <c r="P815" s="231"/>
      <c r="Q815" s="46"/>
      <c r="R815" s="49"/>
      <c r="S815" s="49"/>
      <c r="T815" s="46"/>
      <c r="U815" s="46"/>
      <c r="V815" s="49"/>
      <c r="W815" s="49"/>
      <c r="X815" s="49"/>
      <c r="Y815" s="49"/>
      <c r="Z815" s="49"/>
      <c r="AA815" s="49"/>
      <c r="AB815" s="49"/>
      <c r="AC815" s="37"/>
      <c r="AD815" s="37"/>
      <c r="AE815" s="37"/>
      <c r="AF815" s="37"/>
      <c r="AG815" s="37"/>
    </row>
    <row r="816">
      <c r="A816" s="46"/>
      <c r="B816" s="46"/>
      <c r="C816" s="46"/>
      <c r="D816" s="49"/>
      <c r="E816" s="49"/>
      <c r="F816" s="49"/>
      <c r="G816" s="49"/>
      <c r="H816" s="49"/>
      <c r="I816" s="49"/>
      <c r="J816" s="49"/>
      <c r="K816" s="443"/>
      <c r="L816" s="46"/>
      <c r="M816" s="46"/>
      <c r="N816" s="46"/>
      <c r="O816" s="46"/>
      <c r="P816" s="231"/>
      <c r="Q816" s="46"/>
      <c r="R816" s="49"/>
      <c r="S816" s="49"/>
      <c r="T816" s="46"/>
      <c r="U816" s="46"/>
      <c r="V816" s="49"/>
      <c r="W816" s="49"/>
      <c r="X816" s="49"/>
      <c r="Y816" s="49"/>
      <c r="Z816" s="49"/>
      <c r="AA816" s="49"/>
      <c r="AB816" s="49"/>
      <c r="AC816" s="37"/>
      <c r="AD816" s="37"/>
      <c r="AE816" s="37"/>
      <c r="AF816" s="37"/>
      <c r="AG816" s="37"/>
    </row>
    <row r="817">
      <c r="A817" s="46"/>
      <c r="B817" s="46"/>
      <c r="C817" s="46"/>
      <c r="D817" s="49"/>
      <c r="E817" s="49"/>
      <c r="F817" s="49"/>
      <c r="G817" s="49"/>
      <c r="H817" s="49"/>
      <c r="I817" s="49"/>
      <c r="J817" s="49"/>
      <c r="K817" s="443"/>
      <c r="L817" s="46"/>
      <c r="M817" s="46"/>
      <c r="N817" s="46"/>
      <c r="O817" s="46"/>
      <c r="P817" s="231"/>
      <c r="Q817" s="46"/>
      <c r="R817" s="49"/>
      <c r="S817" s="49"/>
      <c r="T817" s="46"/>
      <c r="U817" s="46"/>
      <c r="V817" s="49"/>
      <c r="W817" s="49"/>
      <c r="X817" s="49"/>
      <c r="Y817" s="49"/>
      <c r="Z817" s="49"/>
      <c r="AA817" s="49"/>
      <c r="AB817" s="49"/>
      <c r="AC817" s="37"/>
      <c r="AD817" s="37"/>
      <c r="AE817" s="37"/>
      <c r="AF817" s="37"/>
      <c r="AG817" s="37"/>
    </row>
    <row r="818">
      <c r="A818" s="46"/>
      <c r="B818" s="46"/>
      <c r="C818" s="46"/>
      <c r="D818" s="49"/>
      <c r="E818" s="49"/>
      <c r="F818" s="49"/>
      <c r="G818" s="49"/>
      <c r="H818" s="49"/>
      <c r="I818" s="49"/>
      <c r="J818" s="49"/>
      <c r="K818" s="443"/>
      <c r="L818" s="46"/>
      <c r="M818" s="46"/>
      <c r="N818" s="46"/>
      <c r="O818" s="46"/>
      <c r="P818" s="231"/>
      <c r="Q818" s="46"/>
      <c r="R818" s="49"/>
      <c r="S818" s="49"/>
      <c r="T818" s="46"/>
      <c r="U818" s="46"/>
      <c r="V818" s="49"/>
      <c r="W818" s="49"/>
      <c r="X818" s="49"/>
      <c r="Y818" s="49"/>
      <c r="Z818" s="49"/>
      <c r="AA818" s="49"/>
      <c r="AB818" s="49"/>
      <c r="AC818" s="37"/>
      <c r="AD818" s="37"/>
      <c r="AE818" s="37"/>
      <c r="AF818" s="37"/>
      <c r="AG818" s="37"/>
    </row>
    <row r="819">
      <c r="A819" s="46"/>
      <c r="B819" s="46"/>
      <c r="C819" s="46"/>
      <c r="D819" s="49"/>
      <c r="E819" s="49"/>
      <c r="F819" s="49"/>
      <c r="G819" s="49"/>
      <c r="H819" s="49"/>
      <c r="I819" s="49"/>
      <c r="J819" s="49"/>
      <c r="K819" s="443"/>
      <c r="L819" s="46"/>
      <c r="M819" s="46"/>
      <c r="N819" s="46"/>
      <c r="O819" s="46"/>
      <c r="P819" s="231"/>
      <c r="Q819" s="46"/>
      <c r="R819" s="49"/>
      <c r="S819" s="49"/>
      <c r="T819" s="46"/>
      <c r="U819" s="46"/>
      <c r="V819" s="49"/>
      <c r="W819" s="49"/>
      <c r="X819" s="49"/>
      <c r="Y819" s="49"/>
      <c r="Z819" s="49"/>
      <c r="AA819" s="49"/>
      <c r="AB819" s="49"/>
      <c r="AC819" s="37"/>
      <c r="AD819" s="37"/>
      <c r="AE819" s="37"/>
      <c r="AF819" s="37"/>
      <c r="AG819" s="37"/>
    </row>
    <row r="820">
      <c r="A820" s="46"/>
      <c r="B820" s="46"/>
      <c r="C820" s="46"/>
      <c r="D820" s="49"/>
      <c r="E820" s="49"/>
      <c r="F820" s="49"/>
      <c r="G820" s="49"/>
      <c r="H820" s="49"/>
      <c r="I820" s="49"/>
      <c r="J820" s="49"/>
      <c r="K820" s="443"/>
      <c r="L820" s="46"/>
      <c r="M820" s="46"/>
      <c r="N820" s="46"/>
      <c r="O820" s="46"/>
      <c r="P820" s="231"/>
      <c r="Q820" s="46"/>
      <c r="R820" s="49"/>
      <c r="S820" s="49"/>
      <c r="T820" s="46"/>
      <c r="U820" s="46"/>
      <c r="V820" s="49"/>
      <c r="W820" s="49"/>
      <c r="X820" s="49"/>
      <c r="Y820" s="49"/>
      <c r="Z820" s="49"/>
      <c r="AA820" s="49"/>
      <c r="AB820" s="49"/>
      <c r="AC820" s="37"/>
      <c r="AD820" s="37"/>
      <c r="AE820" s="37"/>
      <c r="AF820" s="37"/>
      <c r="AG820" s="37"/>
    </row>
    <row r="821">
      <c r="A821" s="46"/>
      <c r="B821" s="46"/>
      <c r="C821" s="46"/>
      <c r="D821" s="49"/>
      <c r="E821" s="49"/>
      <c r="F821" s="49"/>
      <c r="G821" s="49"/>
      <c r="H821" s="49"/>
      <c r="I821" s="49"/>
      <c r="J821" s="49"/>
      <c r="K821" s="443"/>
      <c r="L821" s="46"/>
      <c r="M821" s="46"/>
      <c r="N821" s="46"/>
      <c r="O821" s="46"/>
      <c r="P821" s="231"/>
      <c r="Q821" s="46"/>
      <c r="R821" s="49"/>
      <c r="S821" s="49"/>
      <c r="T821" s="46"/>
      <c r="U821" s="46"/>
      <c r="V821" s="49"/>
      <c r="W821" s="49"/>
      <c r="X821" s="49"/>
      <c r="Y821" s="49"/>
      <c r="Z821" s="49"/>
      <c r="AA821" s="49"/>
      <c r="AB821" s="49"/>
      <c r="AC821" s="37"/>
      <c r="AD821" s="37"/>
      <c r="AE821" s="37"/>
      <c r="AF821" s="37"/>
      <c r="AG821" s="37"/>
    </row>
    <row r="822">
      <c r="A822" s="46"/>
      <c r="B822" s="46"/>
      <c r="C822" s="46"/>
      <c r="D822" s="49"/>
      <c r="E822" s="49"/>
      <c r="F822" s="49"/>
      <c r="G822" s="49"/>
      <c r="H822" s="49"/>
      <c r="I822" s="49"/>
      <c r="J822" s="49"/>
      <c r="K822" s="443"/>
      <c r="L822" s="46"/>
      <c r="M822" s="46"/>
      <c r="N822" s="46"/>
      <c r="O822" s="46"/>
      <c r="P822" s="231"/>
      <c r="Q822" s="46"/>
      <c r="R822" s="49"/>
      <c r="S822" s="49"/>
      <c r="T822" s="46"/>
      <c r="U822" s="46"/>
      <c r="V822" s="49"/>
      <c r="W822" s="49"/>
      <c r="X822" s="49"/>
      <c r="Y822" s="49"/>
      <c r="Z822" s="49"/>
      <c r="AA822" s="49"/>
      <c r="AB822" s="49"/>
      <c r="AC822" s="37"/>
      <c r="AD822" s="37"/>
      <c r="AE822" s="37"/>
      <c r="AF822" s="37"/>
      <c r="AG822" s="37"/>
    </row>
    <row r="823">
      <c r="A823" s="46"/>
      <c r="B823" s="46"/>
      <c r="C823" s="46"/>
      <c r="D823" s="49"/>
      <c r="E823" s="49"/>
      <c r="F823" s="49"/>
      <c r="G823" s="49"/>
      <c r="H823" s="49"/>
      <c r="I823" s="49"/>
      <c r="J823" s="49"/>
      <c r="K823" s="443"/>
      <c r="L823" s="46"/>
      <c r="M823" s="46"/>
      <c r="N823" s="46"/>
      <c r="O823" s="46"/>
      <c r="P823" s="231"/>
      <c r="Q823" s="46"/>
      <c r="R823" s="49"/>
      <c r="S823" s="49"/>
      <c r="T823" s="46"/>
      <c r="U823" s="46"/>
      <c r="V823" s="49"/>
      <c r="W823" s="49"/>
      <c r="X823" s="49"/>
      <c r="Y823" s="49"/>
      <c r="Z823" s="49"/>
      <c r="AA823" s="49"/>
      <c r="AB823" s="49"/>
      <c r="AC823" s="37"/>
      <c r="AD823" s="37"/>
      <c r="AE823" s="37"/>
      <c r="AF823" s="37"/>
      <c r="AG823" s="37"/>
    </row>
    <row r="824">
      <c r="A824" s="46"/>
      <c r="B824" s="46"/>
      <c r="C824" s="46"/>
      <c r="D824" s="49"/>
      <c r="E824" s="49"/>
      <c r="F824" s="49"/>
      <c r="G824" s="49"/>
      <c r="H824" s="49"/>
      <c r="I824" s="49"/>
      <c r="J824" s="49"/>
      <c r="K824" s="443"/>
      <c r="L824" s="46"/>
      <c r="M824" s="46"/>
      <c r="N824" s="46"/>
      <c r="O824" s="46"/>
      <c r="P824" s="231"/>
      <c r="Q824" s="46"/>
      <c r="R824" s="49"/>
      <c r="S824" s="49"/>
      <c r="T824" s="46"/>
      <c r="U824" s="46"/>
      <c r="V824" s="49"/>
      <c r="W824" s="49"/>
      <c r="X824" s="49"/>
      <c r="Y824" s="49"/>
      <c r="Z824" s="49"/>
      <c r="AA824" s="49"/>
      <c r="AB824" s="49"/>
      <c r="AC824" s="37"/>
      <c r="AD824" s="37"/>
      <c r="AE824" s="37"/>
      <c r="AF824" s="37"/>
      <c r="AG824" s="37"/>
    </row>
    <row r="825">
      <c r="A825" s="46"/>
      <c r="B825" s="46"/>
      <c r="C825" s="46"/>
      <c r="D825" s="49"/>
      <c r="E825" s="49"/>
      <c r="F825" s="49"/>
      <c r="G825" s="49"/>
      <c r="H825" s="49"/>
      <c r="I825" s="49"/>
      <c r="J825" s="49"/>
      <c r="K825" s="443"/>
      <c r="L825" s="46"/>
      <c r="M825" s="46"/>
      <c r="N825" s="46"/>
      <c r="O825" s="46"/>
      <c r="P825" s="231"/>
      <c r="Q825" s="46"/>
      <c r="R825" s="49"/>
      <c r="S825" s="49"/>
      <c r="T825" s="46"/>
      <c r="U825" s="46"/>
      <c r="V825" s="49"/>
      <c r="W825" s="49"/>
      <c r="X825" s="49"/>
      <c r="Y825" s="49"/>
      <c r="Z825" s="49"/>
      <c r="AA825" s="49"/>
      <c r="AB825" s="49"/>
      <c r="AC825" s="37"/>
      <c r="AD825" s="37"/>
      <c r="AE825" s="37"/>
      <c r="AF825" s="37"/>
      <c r="AG825" s="37"/>
    </row>
    <row r="826">
      <c r="A826" s="46"/>
      <c r="B826" s="46"/>
      <c r="C826" s="46"/>
      <c r="D826" s="49"/>
      <c r="E826" s="49"/>
      <c r="F826" s="49"/>
      <c r="G826" s="49"/>
      <c r="H826" s="49"/>
      <c r="I826" s="49"/>
      <c r="J826" s="49"/>
      <c r="K826" s="443"/>
      <c r="L826" s="46"/>
      <c r="M826" s="46"/>
      <c r="N826" s="46"/>
      <c r="O826" s="46"/>
      <c r="P826" s="231"/>
      <c r="Q826" s="46"/>
      <c r="R826" s="49"/>
      <c r="S826" s="49"/>
      <c r="T826" s="46"/>
      <c r="U826" s="46"/>
      <c r="V826" s="49"/>
      <c r="W826" s="49"/>
      <c r="X826" s="49"/>
      <c r="Y826" s="49"/>
      <c r="Z826" s="49"/>
      <c r="AA826" s="49"/>
      <c r="AB826" s="49"/>
      <c r="AC826" s="37"/>
      <c r="AD826" s="37"/>
      <c r="AE826" s="37"/>
      <c r="AF826" s="37"/>
      <c r="AG826" s="37"/>
    </row>
    <row r="827">
      <c r="A827" s="46"/>
      <c r="B827" s="46"/>
      <c r="C827" s="46"/>
      <c r="D827" s="49"/>
      <c r="E827" s="49"/>
      <c r="F827" s="49"/>
      <c r="G827" s="49"/>
      <c r="H827" s="49"/>
      <c r="I827" s="49"/>
      <c r="J827" s="49"/>
      <c r="K827" s="443"/>
      <c r="L827" s="46"/>
      <c r="M827" s="46"/>
      <c r="N827" s="46"/>
      <c r="O827" s="46"/>
      <c r="P827" s="231"/>
      <c r="Q827" s="46"/>
      <c r="R827" s="49"/>
      <c r="S827" s="49"/>
      <c r="T827" s="46"/>
      <c r="U827" s="46"/>
      <c r="V827" s="49"/>
      <c r="W827" s="49"/>
      <c r="X827" s="49"/>
      <c r="Y827" s="49"/>
      <c r="Z827" s="49"/>
      <c r="AA827" s="49"/>
      <c r="AB827" s="49"/>
      <c r="AC827" s="37"/>
      <c r="AD827" s="37"/>
      <c r="AE827" s="37"/>
      <c r="AF827" s="37"/>
      <c r="AG827" s="37"/>
    </row>
    <row r="828">
      <c r="A828" s="46"/>
      <c r="B828" s="46"/>
      <c r="C828" s="46"/>
      <c r="D828" s="49"/>
      <c r="E828" s="49"/>
      <c r="F828" s="49"/>
      <c r="G828" s="49"/>
      <c r="H828" s="49"/>
      <c r="I828" s="49"/>
      <c r="J828" s="49"/>
      <c r="K828" s="443"/>
      <c r="L828" s="46"/>
      <c r="M828" s="46"/>
      <c r="N828" s="46"/>
      <c r="O828" s="46"/>
      <c r="P828" s="231"/>
      <c r="Q828" s="46"/>
      <c r="R828" s="49"/>
      <c r="S828" s="49"/>
      <c r="T828" s="46"/>
      <c r="U828" s="46"/>
      <c r="V828" s="49"/>
      <c r="W828" s="49"/>
      <c r="X828" s="49"/>
      <c r="Y828" s="49"/>
      <c r="Z828" s="49"/>
      <c r="AA828" s="49"/>
      <c r="AB828" s="49"/>
      <c r="AC828" s="37"/>
      <c r="AD828" s="37"/>
      <c r="AE828" s="37"/>
      <c r="AF828" s="37"/>
      <c r="AG828" s="37"/>
    </row>
    <row r="829">
      <c r="A829" s="46"/>
      <c r="B829" s="46"/>
      <c r="C829" s="46"/>
      <c r="D829" s="49"/>
      <c r="E829" s="49"/>
      <c r="F829" s="49"/>
      <c r="G829" s="49"/>
      <c r="H829" s="49"/>
      <c r="I829" s="49"/>
      <c r="J829" s="49"/>
      <c r="K829" s="443"/>
      <c r="L829" s="46"/>
      <c r="M829" s="46"/>
      <c r="N829" s="46"/>
      <c r="O829" s="46"/>
      <c r="P829" s="231"/>
      <c r="Q829" s="46"/>
      <c r="R829" s="49"/>
      <c r="S829" s="49"/>
      <c r="T829" s="46"/>
      <c r="U829" s="46"/>
      <c r="V829" s="49"/>
      <c r="W829" s="49"/>
      <c r="X829" s="49"/>
      <c r="Y829" s="49"/>
      <c r="Z829" s="49"/>
      <c r="AA829" s="49"/>
      <c r="AB829" s="49"/>
      <c r="AC829" s="37"/>
      <c r="AD829" s="37"/>
      <c r="AE829" s="37"/>
      <c r="AF829" s="37"/>
      <c r="AG829" s="37"/>
    </row>
    <row r="830">
      <c r="A830" s="46"/>
      <c r="B830" s="46"/>
      <c r="C830" s="46"/>
      <c r="D830" s="49"/>
      <c r="E830" s="49"/>
      <c r="F830" s="49"/>
      <c r="G830" s="49"/>
      <c r="H830" s="49"/>
      <c r="I830" s="49"/>
      <c r="J830" s="49"/>
      <c r="K830" s="443"/>
      <c r="L830" s="46"/>
      <c r="M830" s="46"/>
      <c r="N830" s="46"/>
      <c r="O830" s="46"/>
      <c r="P830" s="231"/>
      <c r="Q830" s="46"/>
      <c r="R830" s="49"/>
      <c r="S830" s="49"/>
      <c r="T830" s="46"/>
      <c r="U830" s="46"/>
      <c r="V830" s="49"/>
      <c r="W830" s="49"/>
      <c r="X830" s="49"/>
      <c r="Y830" s="49"/>
      <c r="Z830" s="49"/>
      <c r="AA830" s="49"/>
      <c r="AB830" s="49"/>
      <c r="AC830" s="37"/>
      <c r="AD830" s="37"/>
      <c r="AE830" s="37"/>
      <c r="AF830" s="37"/>
      <c r="AG830" s="37"/>
    </row>
    <row r="831">
      <c r="A831" s="46"/>
      <c r="B831" s="46"/>
      <c r="C831" s="46"/>
      <c r="D831" s="49"/>
      <c r="E831" s="49"/>
      <c r="F831" s="49"/>
      <c r="G831" s="49"/>
      <c r="H831" s="49"/>
      <c r="I831" s="49"/>
      <c r="J831" s="49"/>
      <c r="K831" s="443"/>
      <c r="L831" s="46"/>
      <c r="M831" s="46"/>
      <c r="N831" s="46"/>
      <c r="O831" s="46"/>
      <c r="P831" s="231"/>
      <c r="Q831" s="46"/>
      <c r="R831" s="49"/>
      <c r="S831" s="49"/>
      <c r="T831" s="46"/>
      <c r="U831" s="46"/>
      <c r="V831" s="49"/>
      <c r="W831" s="49"/>
      <c r="X831" s="49"/>
      <c r="Y831" s="49"/>
      <c r="Z831" s="49"/>
      <c r="AA831" s="49"/>
      <c r="AB831" s="49"/>
      <c r="AC831" s="37"/>
      <c r="AD831" s="37"/>
      <c r="AE831" s="37"/>
      <c r="AF831" s="37"/>
      <c r="AG831" s="37"/>
    </row>
    <row r="832">
      <c r="A832" s="46"/>
      <c r="B832" s="46"/>
      <c r="C832" s="46"/>
      <c r="D832" s="49"/>
      <c r="E832" s="49"/>
      <c r="F832" s="49"/>
      <c r="G832" s="49"/>
      <c r="H832" s="49"/>
      <c r="I832" s="49"/>
      <c r="J832" s="49"/>
      <c r="K832" s="443"/>
      <c r="L832" s="46"/>
      <c r="M832" s="46"/>
      <c r="N832" s="46"/>
      <c r="O832" s="46"/>
      <c r="P832" s="231"/>
      <c r="Q832" s="46"/>
      <c r="R832" s="49"/>
      <c r="S832" s="49"/>
      <c r="T832" s="46"/>
      <c r="U832" s="46"/>
      <c r="V832" s="49"/>
      <c r="W832" s="49"/>
      <c r="X832" s="49"/>
      <c r="Y832" s="49"/>
      <c r="Z832" s="49"/>
      <c r="AA832" s="49"/>
      <c r="AB832" s="49"/>
      <c r="AC832" s="37"/>
      <c r="AD832" s="37"/>
      <c r="AE832" s="37"/>
      <c r="AF832" s="37"/>
      <c r="AG832" s="37"/>
    </row>
    <row r="833">
      <c r="A833" s="46"/>
      <c r="B833" s="46"/>
      <c r="C833" s="46"/>
      <c r="D833" s="49"/>
      <c r="E833" s="49"/>
      <c r="F833" s="49"/>
      <c r="G833" s="49"/>
      <c r="H833" s="49"/>
      <c r="I833" s="49"/>
      <c r="J833" s="49"/>
      <c r="K833" s="443"/>
      <c r="L833" s="46"/>
      <c r="M833" s="46"/>
      <c r="N833" s="46"/>
      <c r="O833" s="46"/>
      <c r="P833" s="231"/>
      <c r="Q833" s="46"/>
      <c r="R833" s="49"/>
      <c r="S833" s="49"/>
      <c r="T833" s="46"/>
      <c r="U833" s="46"/>
      <c r="V833" s="49"/>
      <c r="W833" s="49"/>
      <c r="X833" s="49"/>
      <c r="Y833" s="49"/>
      <c r="Z833" s="49"/>
      <c r="AA833" s="49"/>
      <c r="AB833" s="49"/>
      <c r="AC833" s="37"/>
      <c r="AD833" s="37"/>
      <c r="AE833" s="37"/>
      <c r="AF833" s="37"/>
      <c r="AG833" s="37"/>
    </row>
    <row r="834">
      <c r="A834" s="46"/>
      <c r="B834" s="46"/>
      <c r="C834" s="46"/>
      <c r="D834" s="49"/>
      <c r="E834" s="49"/>
      <c r="F834" s="49"/>
      <c r="G834" s="49"/>
      <c r="H834" s="49"/>
      <c r="I834" s="49"/>
      <c r="J834" s="49"/>
      <c r="K834" s="443"/>
      <c r="L834" s="46"/>
      <c r="M834" s="46"/>
      <c r="N834" s="46"/>
      <c r="O834" s="46"/>
      <c r="P834" s="231"/>
      <c r="Q834" s="46"/>
      <c r="R834" s="49"/>
      <c r="S834" s="49"/>
      <c r="T834" s="46"/>
      <c r="U834" s="46"/>
      <c r="V834" s="49"/>
      <c r="W834" s="49"/>
      <c r="X834" s="49"/>
      <c r="Y834" s="49"/>
      <c r="Z834" s="49"/>
      <c r="AA834" s="49"/>
      <c r="AB834" s="49"/>
      <c r="AC834" s="37"/>
      <c r="AD834" s="37"/>
      <c r="AE834" s="37"/>
      <c r="AF834" s="37"/>
      <c r="AG834" s="37"/>
    </row>
    <row r="835">
      <c r="A835" s="46"/>
      <c r="B835" s="46"/>
      <c r="C835" s="46"/>
      <c r="D835" s="49"/>
      <c r="E835" s="49"/>
      <c r="F835" s="49"/>
      <c r="G835" s="49"/>
      <c r="H835" s="49"/>
      <c r="I835" s="49"/>
      <c r="J835" s="49"/>
      <c r="K835" s="443"/>
      <c r="L835" s="46"/>
      <c r="M835" s="46"/>
      <c r="N835" s="46"/>
      <c r="O835" s="46"/>
      <c r="P835" s="231"/>
      <c r="Q835" s="46"/>
      <c r="R835" s="49"/>
      <c r="S835" s="49"/>
      <c r="T835" s="46"/>
      <c r="U835" s="46"/>
      <c r="V835" s="49"/>
      <c r="W835" s="49"/>
      <c r="X835" s="49"/>
      <c r="Y835" s="49"/>
      <c r="Z835" s="49"/>
      <c r="AA835" s="49"/>
      <c r="AB835" s="49"/>
      <c r="AC835" s="37"/>
      <c r="AD835" s="37"/>
      <c r="AE835" s="37"/>
      <c r="AF835" s="37"/>
      <c r="AG835" s="37"/>
    </row>
    <row r="836">
      <c r="A836" s="46"/>
      <c r="B836" s="46"/>
      <c r="C836" s="46"/>
      <c r="D836" s="49"/>
      <c r="E836" s="49"/>
      <c r="F836" s="49"/>
      <c r="G836" s="49"/>
      <c r="H836" s="49"/>
      <c r="I836" s="49"/>
      <c r="J836" s="49"/>
      <c r="K836" s="443"/>
      <c r="L836" s="46"/>
      <c r="M836" s="46"/>
      <c r="N836" s="46"/>
      <c r="O836" s="46"/>
      <c r="P836" s="231"/>
      <c r="Q836" s="46"/>
      <c r="R836" s="49"/>
      <c r="S836" s="49"/>
      <c r="T836" s="46"/>
      <c r="U836" s="46"/>
      <c r="V836" s="49"/>
      <c r="W836" s="49"/>
      <c r="X836" s="49"/>
      <c r="Y836" s="49"/>
      <c r="Z836" s="49"/>
      <c r="AA836" s="49"/>
      <c r="AB836" s="49"/>
      <c r="AC836" s="37"/>
      <c r="AD836" s="37"/>
      <c r="AE836" s="37"/>
      <c r="AF836" s="37"/>
      <c r="AG836" s="37"/>
    </row>
    <row r="837">
      <c r="A837" s="46"/>
      <c r="B837" s="46"/>
      <c r="C837" s="46"/>
      <c r="D837" s="49"/>
      <c r="E837" s="49"/>
      <c r="F837" s="49"/>
      <c r="G837" s="49"/>
      <c r="H837" s="49"/>
      <c r="I837" s="49"/>
      <c r="J837" s="49"/>
      <c r="K837" s="443"/>
      <c r="L837" s="46"/>
      <c r="M837" s="46"/>
      <c r="N837" s="46"/>
      <c r="O837" s="46"/>
      <c r="P837" s="231"/>
      <c r="Q837" s="46"/>
      <c r="R837" s="49"/>
      <c r="S837" s="49"/>
      <c r="T837" s="46"/>
      <c r="U837" s="46"/>
      <c r="V837" s="49"/>
      <c r="W837" s="49"/>
      <c r="X837" s="49"/>
      <c r="Y837" s="49"/>
      <c r="Z837" s="49"/>
      <c r="AA837" s="49"/>
      <c r="AB837" s="49"/>
      <c r="AC837" s="37"/>
      <c r="AD837" s="37"/>
      <c r="AE837" s="37"/>
      <c r="AF837" s="37"/>
      <c r="AG837" s="37"/>
    </row>
    <row r="838">
      <c r="A838" s="46"/>
      <c r="B838" s="46"/>
      <c r="C838" s="46"/>
      <c r="D838" s="49"/>
      <c r="E838" s="49"/>
      <c r="F838" s="49"/>
      <c r="G838" s="49"/>
      <c r="H838" s="49"/>
      <c r="I838" s="49"/>
      <c r="J838" s="49"/>
      <c r="K838" s="443"/>
      <c r="L838" s="46"/>
      <c r="M838" s="46"/>
      <c r="N838" s="46"/>
      <c r="O838" s="46"/>
      <c r="P838" s="231"/>
      <c r="Q838" s="46"/>
      <c r="R838" s="49"/>
      <c r="S838" s="49"/>
      <c r="T838" s="46"/>
      <c r="U838" s="46"/>
      <c r="V838" s="49"/>
      <c r="W838" s="49"/>
      <c r="X838" s="49"/>
      <c r="Y838" s="49"/>
      <c r="Z838" s="49"/>
      <c r="AA838" s="49"/>
      <c r="AB838" s="49"/>
      <c r="AC838" s="37"/>
      <c r="AD838" s="37"/>
      <c r="AE838" s="37"/>
      <c r="AF838" s="37"/>
      <c r="AG838" s="37"/>
    </row>
    <row r="839">
      <c r="A839" s="46"/>
      <c r="B839" s="46"/>
      <c r="C839" s="46"/>
      <c r="D839" s="49"/>
      <c r="E839" s="49"/>
      <c r="F839" s="49"/>
      <c r="G839" s="49"/>
      <c r="H839" s="49"/>
      <c r="I839" s="49"/>
      <c r="J839" s="49"/>
      <c r="K839" s="443"/>
      <c r="L839" s="46"/>
      <c r="M839" s="46"/>
      <c r="N839" s="46"/>
      <c r="O839" s="46"/>
      <c r="P839" s="231"/>
      <c r="Q839" s="46"/>
      <c r="R839" s="49"/>
      <c r="S839" s="49"/>
      <c r="T839" s="46"/>
      <c r="U839" s="46"/>
      <c r="V839" s="49"/>
      <c r="W839" s="49"/>
      <c r="X839" s="49"/>
      <c r="Y839" s="49"/>
      <c r="Z839" s="49"/>
      <c r="AA839" s="49"/>
      <c r="AB839" s="49"/>
      <c r="AC839" s="37"/>
      <c r="AD839" s="37"/>
      <c r="AE839" s="37"/>
      <c r="AF839" s="37"/>
      <c r="AG839" s="37"/>
    </row>
    <row r="840">
      <c r="A840" s="46"/>
      <c r="B840" s="46"/>
      <c r="C840" s="46"/>
      <c r="D840" s="49"/>
      <c r="E840" s="49"/>
      <c r="F840" s="49"/>
      <c r="G840" s="49"/>
      <c r="H840" s="49"/>
      <c r="I840" s="49"/>
      <c r="J840" s="49"/>
      <c r="K840" s="443"/>
      <c r="L840" s="46"/>
      <c r="M840" s="46"/>
      <c r="N840" s="46"/>
      <c r="O840" s="46"/>
      <c r="P840" s="231"/>
      <c r="Q840" s="46"/>
      <c r="R840" s="49"/>
      <c r="S840" s="49"/>
      <c r="T840" s="46"/>
      <c r="U840" s="46"/>
      <c r="V840" s="49"/>
      <c r="W840" s="49"/>
      <c r="X840" s="49"/>
      <c r="Y840" s="49"/>
      <c r="Z840" s="49"/>
      <c r="AA840" s="49"/>
      <c r="AB840" s="49"/>
      <c r="AC840" s="37"/>
      <c r="AD840" s="37"/>
      <c r="AE840" s="37"/>
      <c r="AF840" s="37"/>
      <c r="AG840" s="37"/>
    </row>
    <row r="841">
      <c r="A841" s="46"/>
      <c r="B841" s="46"/>
      <c r="C841" s="46"/>
      <c r="D841" s="49"/>
      <c r="E841" s="49"/>
      <c r="F841" s="49"/>
      <c r="G841" s="49"/>
      <c r="H841" s="49"/>
      <c r="I841" s="49"/>
      <c r="J841" s="49"/>
      <c r="K841" s="443"/>
      <c r="L841" s="46"/>
      <c r="M841" s="46"/>
      <c r="N841" s="46"/>
      <c r="O841" s="46"/>
      <c r="P841" s="231"/>
      <c r="Q841" s="46"/>
      <c r="R841" s="49"/>
      <c r="S841" s="49"/>
      <c r="T841" s="46"/>
      <c r="U841" s="46"/>
      <c r="V841" s="49"/>
      <c r="W841" s="49"/>
      <c r="X841" s="49"/>
      <c r="Y841" s="49"/>
      <c r="Z841" s="49"/>
      <c r="AA841" s="49"/>
      <c r="AB841" s="49"/>
      <c r="AC841" s="37"/>
      <c r="AD841" s="37"/>
      <c r="AE841" s="37"/>
      <c r="AF841" s="37"/>
      <c r="AG841" s="37"/>
    </row>
    <row r="842">
      <c r="A842" s="46"/>
      <c r="B842" s="46"/>
      <c r="C842" s="46"/>
      <c r="D842" s="49"/>
      <c r="E842" s="49"/>
      <c r="F842" s="49"/>
      <c r="G842" s="49"/>
      <c r="H842" s="49"/>
      <c r="I842" s="49"/>
      <c r="J842" s="49"/>
      <c r="K842" s="443"/>
      <c r="L842" s="46"/>
      <c r="M842" s="46"/>
      <c r="N842" s="46"/>
      <c r="O842" s="46"/>
      <c r="P842" s="231"/>
      <c r="Q842" s="46"/>
      <c r="R842" s="49"/>
      <c r="S842" s="49"/>
      <c r="T842" s="46"/>
      <c r="U842" s="46"/>
      <c r="V842" s="49"/>
      <c r="W842" s="49"/>
      <c r="X842" s="49"/>
      <c r="Y842" s="49"/>
      <c r="Z842" s="49"/>
      <c r="AA842" s="49"/>
      <c r="AB842" s="49"/>
      <c r="AC842" s="37"/>
      <c r="AD842" s="37"/>
      <c r="AE842" s="37"/>
      <c r="AF842" s="37"/>
      <c r="AG842" s="37"/>
    </row>
    <row r="843">
      <c r="A843" s="46"/>
      <c r="B843" s="46"/>
      <c r="C843" s="46"/>
      <c r="D843" s="49"/>
      <c r="E843" s="49"/>
      <c r="F843" s="49"/>
      <c r="G843" s="49"/>
      <c r="H843" s="49"/>
      <c r="I843" s="49"/>
      <c r="J843" s="49"/>
      <c r="K843" s="443"/>
      <c r="L843" s="46"/>
      <c r="M843" s="46"/>
      <c r="N843" s="46"/>
      <c r="O843" s="46"/>
      <c r="P843" s="231"/>
      <c r="Q843" s="46"/>
      <c r="R843" s="49"/>
      <c r="S843" s="49"/>
      <c r="T843" s="46"/>
      <c r="U843" s="46"/>
      <c r="V843" s="49"/>
      <c r="W843" s="49"/>
      <c r="X843" s="49"/>
      <c r="Y843" s="49"/>
      <c r="Z843" s="49"/>
      <c r="AA843" s="49"/>
      <c r="AB843" s="49"/>
      <c r="AC843" s="37"/>
      <c r="AD843" s="37"/>
      <c r="AE843" s="37"/>
      <c r="AF843" s="37"/>
      <c r="AG843" s="37"/>
    </row>
    <row r="844">
      <c r="A844" s="46"/>
      <c r="B844" s="46"/>
      <c r="C844" s="46"/>
      <c r="D844" s="49"/>
      <c r="E844" s="49"/>
      <c r="F844" s="49"/>
      <c r="G844" s="49"/>
      <c r="H844" s="49"/>
      <c r="I844" s="49"/>
      <c r="J844" s="49"/>
      <c r="K844" s="443"/>
      <c r="L844" s="46"/>
      <c r="M844" s="46"/>
      <c r="N844" s="46"/>
      <c r="O844" s="46"/>
      <c r="P844" s="231"/>
      <c r="Q844" s="46"/>
      <c r="R844" s="49"/>
      <c r="S844" s="49"/>
      <c r="T844" s="46"/>
      <c r="U844" s="46"/>
      <c r="V844" s="49"/>
      <c r="W844" s="49"/>
      <c r="X844" s="49"/>
      <c r="Y844" s="49"/>
      <c r="Z844" s="49"/>
      <c r="AA844" s="49"/>
      <c r="AB844" s="49"/>
      <c r="AC844" s="37"/>
      <c r="AD844" s="37"/>
      <c r="AE844" s="37"/>
      <c r="AF844" s="37"/>
      <c r="AG844" s="37"/>
    </row>
    <row r="845">
      <c r="A845" s="46"/>
      <c r="B845" s="46"/>
      <c r="C845" s="46"/>
      <c r="D845" s="49"/>
      <c r="E845" s="49"/>
      <c r="F845" s="49"/>
      <c r="G845" s="49"/>
      <c r="H845" s="49"/>
      <c r="I845" s="49"/>
      <c r="J845" s="49"/>
      <c r="K845" s="443"/>
      <c r="L845" s="46"/>
      <c r="M845" s="46"/>
      <c r="N845" s="46"/>
      <c r="O845" s="46"/>
      <c r="P845" s="231"/>
      <c r="Q845" s="46"/>
      <c r="R845" s="49"/>
      <c r="S845" s="49"/>
      <c r="T845" s="46"/>
      <c r="U845" s="46"/>
      <c r="V845" s="49"/>
      <c r="W845" s="49"/>
      <c r="X845" s="49"/>
      <c r="Y845" s="49"/>
      <c r="Z845" s="49"/>
      <c r="AA845" s="49"/>
      <c r="AB845" s="49"/>
      <c r="AC845" s="37"/>
      <c r="AD845" s="37"/>
      <c r="AE845" s="37"/>
      <c r="AF845" s="37"/>
      <c r="AG845" s="37"/>
    </row>
    <row r="846">
      <c r="A846" s="46"/>
      <c r="B846" s="46"/>
      <c r="C846" s="46"/>
      <c r="D846" s="49"/>
      <c r="E846" s="49"/>
      <c r="F846" s="49"/>
      <c r="G846" s="49"/>
      <c r="H846" s="49"/>
      <c r="I846" s="49"/>
      <c r="J846" s="49"/>
      <c r="K846" s="443"/>
      <c r="L846" s="46"/>
      <c r="M846" s="46"/>
      <c r="N846" s="46"/>
      <c r="O846" s="46"/>
      <c r="P846" s="231"/>
      <c r="Q846" s="46"/>
      <c r="R846" s="49"/>
      <c r="S846" s="49"/>
      <c r="T846" s="46"/>
      <c r="U846" s="46"/>
      <c r="V846" s="49"/>
      <c r="W846" s="49"/>
      <c r="X846" s="49"/>
      <c r="Y846" s="49"/>
      <c r="Z846" s="49"/>
      <c r="AA846" s="49"/>
      <c r="AB846" s="49"/>
      <c r="AC846" s="37"/>
      <c r="AD846" s="37"/>
      <c r="AE846" s="37"/>
      <c r="AF846" s="37"/>
      <c r="AG846" s="37"/>
    </row>
    <row r="847">
      <c r="A847" s="46"/>
      <c r="B847" s="46"/>
      <c r="C847" s="46"/>
      <c r="D847" s="49"/>
      <c r="E847" s="49"/>
      <c r="F847" s="49"/>
      <c r="G847" s="49"/>
      <c r="H847" s="49"/>
      <c r="I847" s="49"/>
      <c r="J847" s="49"/>
      <c r="K847" s="443"/>
      <c r="L847" s="46"/>
      <c r="M847" s="46"/>
      <c r="N847" s="46"/>
      <c r="O847" s="46"/>
      <c r="P847" s="231"/>
      <c r="Q847" s="46"/>
      <c r="R847" s="49"/>
      <c r="S847" s="49"/>
      <c r="T847" s="46"/>
      <c r="U847" s="46"/>
      <c r="V847" s="49"/>
      <c r="W847" s="49"/>
      <c r="X847" s="49"/>
      <c r="Y847" s="49"/>
      <c r="Z847" s="49"/>
      <c r="AA847" s="49"/>
      <c r="AB847" s="49"/>
      <c r="AC847" s="37"/>
      <c r="AD847" s="37"/>
      <c r="AE847" s="37"/>
      <c r="AF847" s="37"/>
      <c r="AG847" s="37"/>
    </row>
    <row r="848">
      <c r="A848" s="46"/>
      <c r="B848" s="46"/>
      <c r="C848" s="46"/>
      <c r="D848" s="49"/>
      <c r="E848" s="49"/>
      <c r="F848" s="49"/>
      <c r="G848" s="49"/>
      <c r="H848" s="49"/>
      <c r="I848" s="49"/>
      <c r="J848" s="49"/>
      <c r="K848" s="443"/>
      <c r="L848" s="46"/>
      <c r="M848" s="46"/>
      <c r="N848" s="46"/>
      <c r="O848" s="46"/>
      <c r="P848" s="231"/>
      <c r="Q848" s="46"/>
      <c r="R848" s="49"/>
      <c r="S848" s="49"/>
      <c r="T848" s="46"/>
      <c r="U848" s="46"/>
      <c r="V848" s="49"/>
      <c r="W848" s="49"/>
      <c r="X848" s="49"/>
      <c r="Y848" s="49"/>
      <c r="Z848" s="49"/>
      <c r="AA848" s="49"/>
      <c r="AB848" s="49"/>
      <c r="AC848" s="37"/>
      <c r="AD848" s="37"/>
      <c r="AE848" s="37"/>
      <c r="AF848" s="37"/>
      <c r="AG848" s="37"/>
    </row>
    <row r="849">
      <c r="A849" s="46"/>
      <c r="B849" s="46"/>
      <c r="C849" s="46"/>
      <c r="D849" s="49"/>
      <c r="E849" s="49"/>
      <c r="F849" s="49"/>
      <c r="G849" s="49"/>
      <c r="H849" s="49"/>
      <c r="I849" s="49"/>
      <c r="J849" s="49"/>
      <c r="K849" s="443"/>
      <c r="L849" s="46"/>
      <c r="M849" s="46"/>
      <c r="N849" s="46"/>
      <c r="O849" s="46"/>
      <c r="P849" s="231"/>
      <c r="Q849" s="46"/>
      <c r="R849" s="49"/>
      <c r="S849" s="49"/>
      <c r="T849" s="46"/>
      <c r="U849" s="46"/>
      <c r="V849" s="49"/>
      <c r="W849" s="49"/>
      <c r="X849" s="49"/>
      <c r="Y849" s="49"/>
      <c r="Z849" s="49"/>
      <c r="AA849" s="49"/>
      <c r="AB849" s="49"/>
      <c r="AC849" s="37"/>
      <c r="AD849" s="37"/>
      <c r="AE849" s="37"/>
      <c r="AF849" s="37"/>
      <c r="AG849" s="37"/>
    </row>
    <row r="850">
      <c r="A850" s="46"/>
      <c r="B850" s="46"/>
      <c r="C850" s="46"/>
      <c r="D850" s="49"/>
      <c r="E850" s="49"/>
      <c r="F850" s="49"/>
      <c r="G850" s="49"/>
      <c r="H850" s="49"/>
      <c r="I850" s="49"/>
      <c r="J850" s="49"/>
      <c r="K850" s="443"/>
      <c r="L850" s="46"/>
      <c r="M850" s="46"/>
      <c r="N850" s="46"/>
      <c r="O850" s="46"/>
      <c r="P850" s="231"/>
      <c r="Q850" s="46"/>
      <c r="R850" s="49"/>
      <c r="S850" s="49"/>
      <c r="T850" s="46"/>
      <c r="U850" s="46"/>
      <c r="V850" s="49"/>
      <c r="W850" s="49"/>
      <c r="X850" s="49"/>
      <c r="Y850" s="49"/>
      <c r="Z850" s="49"/>
      <c r="AA850" s="49"/>
      <c r="AB850" s="49"/>
      <c r="AC850" s="37"/>
      <c r="AD850" s="37"/>
      <c r="AE850" s="37"/>
      <c r="AF850" s="37"/>
      <c r="AG850" s="37"/>
    </row>
    <row r="851">
      <c r="A851" s="46"/>
      <c r="B851" s="46"/>
      <c r="C851" s="46"/>
      <c r="D851" s="49"/>
      <c r="E851" s="49"/>
      <c r="F851" s="49"/>
      <c r="G851" s="49"/>
      <c r="H851" s="49"/>
      <c r="I851" s="49"/>
      <c r="J851" s="49"/>
      <c r="K851" s="443"/>
      <c r="L851" s="46"/>
      <c r="M851" s="46"/>
      <c r="N851" s="46"/>
      <c r="O851" s="46"/>
      <c r="P851" s="231"/>
      <c r="Q851" s="46"/>
      <c r="R851" s="49"/>
      <c r="S851" s="49"/>
      <c r="T851" s="46"/>
      <c r="U851" s="46"/>
      <c r="V851" s="49"/>
      <c r="W851" s="49"/>
      <c r="X851" s="49"/>
      <c r="Y851" s="49"/>
      <c r="Z851" s="49"/>
      <c r="AA851" s="49"/>
      <c r="AB851" s="49"/>
      <c r="AC851" s="37"/>
      <c r="AD851" s="37"/>
      <c r="AE851" s="37"/>
      <c r="AF851" s="37"/>
      <c r="AG851" s="37"/>
    </row>
    <row r="852">
      <c r="A852" s="46"/>
      <c r="B852" s="46"/>
      <c r="C852" s="46"/>
      <c r="D852" s="49"/>
      <c r="E852" s="49"/>
      <c r="F852" s="49"/>
      <c r="G852" s="49"/>
      <c r="H852" s="49"/>
      <c r="I852" s="49"/>
      <c r="J852" s="49"/>
      <c r="K852" s="443"/>
      <c r="L852" s="46"/>
      <c r="M852" s="46"/>
      <c r="N852" s="46"/>
      <c r="O852" s="46"/>
      <c r="P852" s="231"/>
      <c r="Q852" s="46"/>
      <c r="R852" s="49"/>
      <c r="S852" s="49"/>
      <c r="T852" s="46"/>
      <c r="U852" s="46"/>
      <c r="V852" s="49"/>
      <c r="W852" s="49"/>
      <c r="X852" s="49"/>
      <c r="Y852" s="49"/>
      <c r="Z852" s="49"/>
      <c r="AA852" s="49"/>
      <c r="AB852" s="49"/>
      <c r="AC852" s="37"/>
      <c r="AD852" s="37"/>
      <c r="AE852" s="37"/>
      <c r="AF852" s="37"/>
      <c r="AG852" s="37"/>
    </row>
    <row r="853">
      <c r="A853" s="46"/>
      <c r="B853" s="46"/>
      <c r="C853" s="46"/>
      <c r="D853" s="49"/>
      <c r="E853" s="49"/>
      <c r="F853" s="49"/>
      <c r="G853" s="49"/>
      <c r="H853" s="49"/>
      <c r="I853" s="49"/>
      <c r="J853" s="49"/>
      <c r="K853" s="443"/>
      <c r="L853" s="46"/>
      <c r="M853" s="46"/>
      <c r="N853" s="46"/>
      <c r="O853" s="46"/>
      <c r="P853" s="231"/>
      <c r="Q853" s="46"/>
      <c r="R853" s="49"/>
      <c r="S853" s="49"/>
      <c r="T853" s="46"/>
      <c r="U853" s="46"/>
      <c r="V853" s="49"/>
      <c r="W853" s="49"/>
      <c r="X853" s="49"/>
      <c r="Y853" s="49"/>
      <c r="Z853" s="49"/>
      <c r="AA853" s="49"/>
      <c r="AB853" s="49"/>
      <c r="AC853" s="37"/>
      <c r="AD853" s="37"/>
      <c r="AE853" s="37"/>
      <c r="AF853" s="37"/>
      <c r="AG853" s="37"/>
    </row>
    <row r="854">
      <c r="A854" s="46"/>
      <c r="B854" s="46"/>
      <c r="C854" s="46"/>
      <c r="D854" s="49"/>
      <c r="E854" s="49"/>
      <c r="F854" s="49"/>
      <c r="G854" s="49"/>
      <c r="H854" s="49"/>
      <c r="I854" s="49"/>
      <c r="J854" s="49"/>
      <c r="K854" s="443"/>
      <c r="L854" s="46"/>
      <c r="M854" s="46"/>
      <c r="N854" s="46"/>
      <c r="O854" s="46"/>
      <c r="P854" s="231"/>
      <c r="Q854" s="46"/>
      <c r="R854" s="49"/>
      <c r="S854" s="49"/>
      <c r="T854" s="46"/>
      <c r="U854" s="46"/>
      <c r="V854" s="49"/>
      <c r="W854" s="49"/>
      <c r="X854" s="49"/>
      <c r="Y854" s="49"/>
      <c r="Z854" s="49"/>
      <c r="AA854" s="49"/>
      <c r="AB854" s="49"/>
      <c r="AC854" s="37"/>
      <c r="AD854" s="37"/>
      <c r="AE854" s="37"/>
      <c r="AF854" s="37"/>
      <c r="AG854" s="37"/>
    </row>
    <row r="855">
      <c r="A855" s="46"/>
      <c r="B855" s="46"/>
      <c r="C855" s="46"/>
      <c r="D855" s="49"/>
      <c r="E855" s="49"/>
      <c r="F855" s="49"/>
      <c r="G855" s="49"/>
      <c r="H855" s="49"/>
      <c r="I855" s="49"/>
      <c r="J855" s="49"/>
      <c r="K855" s="443"/>
      <c r="L855" s="46"/>
      <c r="M855" s="46"/>
      <c r="N855" s="46"/>
      <c r="O855" s="46"/>
      <c r="P855" s="231"/>
      <c r="Q855" s="46"/>
      <c r="R855" s="49"/>
      <c r="S855" s="49"/>
      <c r="T855" s="46"/>
      <c r="U855" s="46"/>
      <c r="V855" s="49"/>
      <c r="W855" s="49"/>
      <c r="X855" s="49"/>
      <c r="Y855" s="49"/>
      <c r="Z855" s="49"/>
      <c r="AA855" s="49"/>
      <c r="AB855" s="49"/>
      <c r="AC855" s="37"/>
      <c r="AD855" s="37"/>
      <c r="AE855" s="37"/>
      <c r="AF855" s="37"/>
      <c r="AG855" s="37"/>
    </row>
    <row r="856">
      <c r="A856" s="46"/>
      <c r="B856" s="46"/>
      <c r="C856" s="46"/>
      <c r="D856" s="49"/>
      <c r="E856" s="49"/>
      <c r="F856" s="49"/>
      <c r="G856" s="49"/>
      <c r="H856" s="49"/>
      <c r="I856" s="49"/>
      <c r="J856" s="49"/>
      <c r="K856" s="443"/>
      <c r="L856" s="46"/>
      <c r="M856" s="46"/>
      <c r="N856" s="46"/>
      <c r="O856" s="46"/>
      <c r="P856" s="231"/>
      <c r="Q856" s="46"/>
      <c r="R856" s="49"/>
      <c r="S856" s="49"/>
      <c r="T856" s="46"/>
      <c r="U856" s="46"/>
      <c r="V856" s="49"/>
      <c r="W856" s="49"/>
      <c r="X856" s="49"/>
      <c r="Y856" s="49"/>
      <c r="Z856" s="49"/>
      <c r="AA856" s="49"/>
      <c r="AB856" s="49"/>
      <c r="AC856" s="37"/>
      <c r="AD856" s="37"/>
      <c r="AE856" s="37"/>
      <c r="AF856" s="37"/>
      <c r="AG856" s="37"/>
    </row>
    <row r="857">
      <c r="A857" s="46"/>
      <c r="B857" s="46"/>
      <c r="C857" s="46"/>
      <c r="D857" s="49"/>
      <c r="E857" s="49"/>
      <c r="F857" s="49"/>
      <c r="G857" s="49"/>
      <c r="H857" s="49"/>
      <c r="I857" s="49"/>
      <c r="J857" s="49"/>
      <c r="K857" s="443"/>
      <c r="L857" s="46"/>
      <c r="M857" s="46"/>
      <c r="N857" s="46"/>
      <c r="O857" s="46"/>
      <c r="P857" s="231"/>
      <c r="Q857" s="46"/>
      <c r="R857" s="49"/>
      <c r="S857" s="49"/>
      <c r="T857" s="46"/>
      <c r="U857" s="46"/>
      <c r="V857" s="49"/>
      <c r="W857" s="49"/>
      <c r="X857" s="49"/>
      <c r="Y857" s="49"/>
      <c r="Z857" s="49"/>
      <c r="AA857" s="49"/>
      <c r="AB857" s="49"/>
      <c r="AC857" s="37"/>
      <c r="AD857" s="37"/>
      <c r="AE857" s="37"/>
      <c r="AF857" s="37"/>
      <c r="AG857" s="37"/>
    </row>
    <row r="858">
      <c r="A858" s="46"/>
      <c r="B858" s="46"/>
      <c r="C858" s="46"/>
      <c r="D858" s="49"/>
      <c r="E858" s="49"/>
      <c r="F858" s="49"/>
      <c r="G858" s="49"/>
      <c r="H858" s="49"/>
      <c r="I858" s="49"/>
      <c r="J858" s="49"/>
      <c r="K858" s="443"/>
      <c r="L858" s="46"/>
      <c r="M858" s="46"/>
      <c r="N858" s="46"/>
      <c r="O858" s="46"/>
      <c r="P858" s="231"/>
      <c r="Q858" s="46"/>
      <c r="R858" s="49"/>
      <c r="S858" s="49"/>
      <c r="T858" s="46"/>
      <c r="U858" s="46"/>
      <c r="V858" s="49"/>
      <c r="W858" s="49"/>
      <c r="X858" s="49"/>
      <c r="Y858" s="49"/>
      <c r="Z858" s="49"/>
      <c r="AA858" s="49"/>
      <c r="AB858" s="49"/>
      <c r="AC858" s="37"/>
      <c r="AD858" s="37"/>
      <c r="AE858" s="37"/>
      <c r="AF858" s="37"/>
      <c r="AG858" s="37"/>
    </row>
    <row r="859">
      <c r="A859" s="46"/>
      <c r="B859" s="46"/>
      <c r="C859" s="46"/>
      <c r="D859" s="49"/>
      <c r="E859" s="49"/>
      <c r="F859" s="49"/>
      <c r="G859" s="49"/>
      <c r="H859" s="49"/>
      <c r="I859" s="49"/>
      <c r="J859" s="49"/>
      <c r="K859" s="443"/>
      <c r="L859" s="46"/>
      <c r="M859" s="46"/>
      <c r="N859" s="46"/>
      <c r="O859" s="46"/>
      <c r="P859" s="231"/>
      <c r="Q859" s="46"/>
      <c r="R859" s="49"/>
      <c r="S859" s="49"/>
      <c r="T859" s="46"/>
      <c r="U859" s="46"/>
      <c r="V859" s="49"/>
      <c r="W859" s="49"/>
      <c r="X859" s="49"/>
      <c r="Y859" s="49"/>
      <c r="Z859" s="49"/>
      <c r="AA859" s="49"/>
      <c r="AB859" s="49"/>
      <c r="AC859" s="37"/>
      <c r="AD859" s="37"/>
      <c r="AE859" s="37"/>
      <c r="AF859" s="37"/>
      <c r="AG859" s="37"/>
    </row>
    <row r="860">
      <c r="A860" s="46"/>
      <c r="B860" s="46"/>
      <c r="C860" s="46"/>
      <c r="D860" s="49"/>
      <c r="E860" s="49"/>
      <c r="F860" s="49"/>
      <c r="G860" s="49"/>
      <c r="H860" s="49"/>
      <c r="I860" s="49"/>
      <c r="J860" s="49"/>
      <c r="K860" s="443"/>
      <c r="L860" s="46"/>
      <c r="M860" s="46"/>
      <c r="N860" s="46"/>
      <c r="O860" s="46"/>
      <c r="P860" s="231"/>
      <c r="Q860" s="46"/>
      <c r="R860" s="49"/>
      <c r="S860" s="49"/>
      <c r="T860" s="46"/>
      <c r="U860" s="46"/>
      <c r="V860" s="49"/>
      <c r="W860" s="49"/>
      <c r="X860" s="49"/>
      <c r="Y860" s="49"/>
      <c r="Z860" s="49"/>
      <c r="AA860" s="49"/>
      <c r="AB860" s="49"/>
      <c r="AC860" s="37"/>
      <c r="AD860" s="37"/>
      <c r="AE860" s="37"/>
      <c r="AF860" s="37"/>
      <c r="AG860" s="37"/>
    </row>
    <row r="861">
      <c r="A861" s="46"/>
      <c r="B861" s="46"/>
      <c r="C861" s="46"/>
      <c r="D861" s="49"/>
      <c r="E861" s="49"/>
      <c r="F861" s="49"/>
      <c r="G861" s="49"/>
      <c r="H861" s="49"/>
      <c r="I861" s="49"/>
      <c r="J861" s="49"/>
      <c r="K861" s="443"/>
      <c r="L861" s="46"/>
      <c r="M861" s="46"/>
      <c r="N861" s="46"/>
      <c r="O861" s="46"/>
      <c r="P861" s="231"/>
      <c r="Q861" s="46"/>
      <c r="R861" s="49"/>
      <c r="S861" s="49"/>
      <c r="T861" s="46"/>
      <c r="U861" s="46"/>
      <c r="V861" s="49"/>
      <c r="W861" s="49"/>
      <c r="X861" s="49"/>
      <c r="Y861" s="49"/>
      <c r="Z861" s="49"/>
      <c r="AA861" s="49"/>
      <c r="AB861" s="49"/>
      <c r="AC861" s="37"/>
      <c r="AD861" s="37"/>
      <c r="AE861" s="37"/>
      <c r="AF861" s="37"/>
      <c r="AG861" s="37"/>
    </row>
    <row r="862">
      <c r="A862" s="46"/>
      <c r="B862" s="46"/>
      <c r="C862" s="46"/>
      <c r="D862" s="49"/>
      <c r="E862" s="49"/>
      <c r="F862" s="49"/>
      <c r="G862" s="49"/>
      <c r="H862" s="49"/>
      <c r="I862" s="49"/>
      <c r="J862" s="49"/>
      <c r="K862" s="443"/>
      <c r="L862" s="46"/>
      <c r="M862" s="46"/>
      <c r="N862" s="46"/>
      <c r="O862" s="46"/>
      <c r="P862" s="231"/>
      <c r="Q862" s="46"/>
      <c r="R862" s="49"/>
      <c r="S862" s="49"/>
      <c r="T862" s="46"/>
      <c r="U862" s="46"/>
      <c r="V862" s="49"/>
      <c r="W862" s="49"/>
      <c r="X862" s="49"/>
      <c r="Y862" s="49"/>
      <c r="Z862" s="49"/>
      <c r="AA862" s="49"/>
      <c r="AB862" s="49"/>
      <c r="AC862" s="37"/>
      <c r="AD862" s="37"/>
      <c r="AE862" s="37"/>
      <c r="AF862" s="37"/>
      <c r="AG862" s="37"/>
    </row>
    <row r="863">
      <c r="A863" s="46"/>
      <c r="B863" s="46"/>
      <c r="C863" s="46"/>
      <c r="D863" s="49"/>
      <c r="E863" s="49"/>
      <c r="F863" s="49"/>
      <c r="G863" s="49"/>
      <c r="H863" s="49"/>
      <c r="I863" s="49"/>
      <c r="J863" s="49"/>
      <c r="K863" s="443"/>
      <c r="L863" s="46"/>
      <c r="M863" s="46"/>
      <c r="N863" s="46"/>
      <c r="O863" s="46"/>
      <c r="P863" s="231"/>
      <c r="Q863" s="46"/>
      <c r="R863" s="49"/>
      <c r="S863" s="49"/>
      <c r="T863" s="46"/>
      <c r="U863" s="46"/>
      <c r="V863" s="49"/>
      <c r="W863" s="49"/>
      <c r="X863" s="49"/>
      <c r="Y863" s="49"/>
      <c r="Z863" s="49"/>
      <c r="AA863" s="49"/>
      <c r="AB863" s="49"/>
      <c r="AC863" s="37"/>
      <c r="AD863" s="37"/>
      <c r="AE863" s="37"/>
      <c r="AF863" s="37"/>
      <c r="AG863" s="37"/>
    </row>
    <row r="864">
      <c r="A864" s="46"/>
      <c r="B864" s="46"/>
      <c r="C864" s="46"/>
      <c r="D864" s="49"/>
      <c r="E864" s="49"/>
      <c r="F864" s="49"/>
      <c r="G864" s="49"/>
      <c r="H864" s="49"/>
      <c r="I864" s="49"/>
      <c r="J864" s="49"/>
      <c r="K864" s="443"/>
      <c r="L864" s="46"/>
      <c r="M864" s="46"/>
      <c r="N864" s="46"/>
      <c r="O864" s="46"/>
      <c r="P864" s="231"/>
      <c r="Q864" s="46"/>
      <c r="R864" s="49"/>
      <c r="S864" s="49"/>
      <c r="T864" s="46"/>
      <c r="U864" s="46"/>
      <c r="V864" s="49"/>
      <c r="W864" s="49"/>
      <c r="X864" s="49"/>
      <c r="Y864" s="49"/>
      <c r="Z864" s="49"/>
      <c r="AA864" s="49"/>
      <c r="AB864" s="49"/>
      <c r="AC864" s="37"/>
      <c r="AD864" s="37"/>
      <c r="AE864" s="37"/>
      <c r="AF864" s="37"/>
      <c r="AG864" s="37"/>
    </row>
    <row r="865">
      <c r="A865" s="46"/>
      <c r="B865" s="46"/>
      <c r="C865" s="46"/>
      <c r="D865" s="49"/>
      <c r="E865" s="49"/>
      <c r="F865" s="49"/>
      <c r="G865" s="49"/>
      <c r="H865" s="49"/>
      <c r="I865" s="49"/>
      <c r="J865" s="49"/>
      <c r="K865" s="443"/>
      <c r="L865" s="46"/>
      <c r="M865" s="46"/>
      <c r="N865" s="46"/>
      <c r="O865" s="46"/>
      <c r="P865" s="231"/>
      <c r="Q865" s="46"/>
      <c r="R865" s="49"/>
      <c r="S865" s="49"/>
      <c r="T865" s="46"/>
      <c r="U865" s="46"/>
      <c r="V865" s="49"/>
      <c r="W865" s="49"/>
      <c r="X865" s="49"/>
      <c r="Y865" s="49"/>
      <c r="Z865" s="49"/>
      <c r="AA865" s="49"/>
      <c r="AB865" s="49"/>
      <c r="AC865" s="37"/>
      <c r="AD865" s="37"/>
      <c r="AE865" s="37"/>
      <c r="AF865" s="37"/>
      <c r="AG865" s="37"/>
    </row>
    <row r="866">
      <c r="A866" s="46"/>
      <c r="B866" s="46"/>
      <c r="C866" s="46"/>
      <c r="D866" s="49"/>
      <c r="E866" s="49"/>
      <c r="F866" s="49"/>
      <c r="G866" s="49"/>
      <c r="H866" s="49"/>
      <c r="I866" s="49"/>
      <c r="J866" s="49"/>
      <c r="K866" s="443"/>
      <c r="L866" s="46"/>
      <c r="M866" s="46"/>
      <c r="N866" s="46"/>
      <c r="O866" s="46"/>
      <c r="P866" s="231"/>
      <c r="Q866" s="46"/>
      <c r="R866" s="49"/>
      <c r="S866" s="49"/>
      <c r="T866" s="46"/>
      <c r="U866" s="46"/>
      <c r="V866" s="49"/>
      <c r="W866" s="49"/>
      <c r="X866" s="49"/>
      <c r="Y866" s="49"/>
      <c r="Z866" s="49"/>
      <c r="AA866" s="49"/>
      <c r="AB866" s="49"/>
      <c r="AC866" s="37"/>
      <c r="AD866" s="37"/>
      <c r="AE866" s="37"/>
      <c r="AF866" s="37"/>
      <c r="AG866" s="37"/>
    </row>
    <row r="867">
      <c r="A867" s="46"/>
      <c r="B867" s="46"/>
      <c r="C867" s="46"/>
      <c r="D867" s="49"/>
      <c r="E867" s="49"/>
      <c r="F867" s="49"/>
      <c r="G867" s="49"/>
      <c r="H867" s="49"/>
      <c r="I867" s="49"/>
      <c r="J867" s="49"/>
      <c r="K867" s="443"/>
      <c r="L867" s="46"/>
      <c r="M867" s="46"/>
      <c r="N867" s="46"/>
      <c r="O867" s="46"/>
      <c r="P867" s="231"/>
      <c r="Q867" s="46"/>
      <c r="R867" s="49"/>
      <c r="S867" s="49"/>
      <c r="T867" s="46"/>
      <c r="U867" s="46"/>
      <c r="V867" s="49"/>
      <c r="W867" s="49"/>
      <c r="X867" s="49"/>
      <c r="Y867" s="49"/>
      <c r="Z867" s="49"/>
      <c r="AA867" s="49"/>
      <c r="AB867" s="49"/>
      <c r="AC867" s="37"/>
      <c r="AD867" s="37"/>
      <c r="AE867" s="37"/>
      <c r="AF867" s="37"/>
      <c r="AG867" s="37"/>
    </row>
    <row r="868">
      <c r="A868" s="46"/>
      <c r="B868" s="46"/>
      <c r="C868" s="46"/>
      <c r="D868" s="49"/>
      <c r="E868" s="49"/>
      <c r="F868" s="49"/>
      <c r="G868" s="49"/>
      <c r="H868" s="49"/>
      <c r="I868" s="49"/>
      <c r="J868" s="49"/>
      <c r="K868" s="443"/>
      <c r="L868" s="46"/>
      <c r="M868" s="46"/>
      <c r="N868" s="46"/>
      <c r="O868" s="46"/>
      <c r="P868" s="231"/>
      <c r="Q868" s="46"/>
      <c r="R868" s="49"/>
      <c r="S868" s="49"/>
      <c r="T868" s="46"/>
      <c r="U868" s="46"/>
      <c r="V868" s="49"/>
      <c r="W868" s="49"/>
      <c r="X868" s="49"/>
      <c r="Y868" s="49"/>
      <c r="Z868" s="49"/>
      <c r="AA868" s="49"/>
      <c r="AB868" s="49"/>
      <c r="AC868" s="37"/>
      <c r="AD868" s="37"/>
      <c r="AE868" s="37"/>
      <c r="AF868" s="37"/>
      <c r="AG868" s="37"/>
    </row>
    <row r="869">
      <c r="A869" s="46"/>
      <c r="B869" s="46"/>
      <c r="C869" s="46"/>
      <c r="D869" s="49"/>
      <c r="E869" s="49"/>
      <c r="F869" s="49"/>
      <c r="G869" s="49"/>
      <c r="H869" s="49"/>
      <c r="I869" s="49"/>
      <c r="J869" s="49"/>
      <c r="K869" s="443"/>
      <c r="L869" s="46"/>
      <c r="M869" s="46"/>
      <c r="N869" s="46"/>
      <c r="O869" s="46"/>
      <c r="P869" s="231"/>
      <c r="Q869" s="46"/>
      <c r="R869" s="49"/>
      <c r="S869" s="49"/>
      <c r="T869" s="46"/>
      <c r="U869" s="46"/>
      <c r="V869" s="49"/>
      <c r="W869" s="49"/>
      <c r="X869" s="49"/>
      <c r="Y869" s="49"/>
      <c r="Z869" s="49"/>
      <c r="AA869" s="49"/>
      <c r="AB869" s="49"/>
      <c r="AC869" s="37"/>
      <c r="AD869" s="37"/>
      <c r="AE869" s="37"/>
      <c r="AF869" s="37"/>
      <c r="AG869" s="37"/>
    </row>
    <row r="870">
      <c r="A870" s="46"/>
      <c r="B870" s="46"/>
      <c r="C870" s="46"/>
      <c r="D870" s="49"/>
      <c r="E870" s="49"/>
      <c r="F870" s="49"/>
      <c r="G870" s="49"/>
      <c r="H870" s="49"/>
      <c r="I870" s="49"/>
      <c r="J870" s="49"/>
      <c r="K870" s="443"/>
      <c r="L870" s="46"/>
      <c r="M870" s="46"/>
      <c r="N870" s="46"/>
      <c r="O870" s="46"/>
      <c r="P870" s="231"/>
      <c r="Q870" s="46"/>
      <c r="R870" s="49"/>
      <c r="S870" s="49"/>
      <c r="T870" s="46"/>
      <c r="U870" s="46"/>
      <c r="V870" s="49"/>
      <c r="W870" s="49"/>
      <c r="X870" s="49"/>
      <c r="Y870" s="49"/>
      <c r="Z870" s="49"/>
      <c r="AA870" s="49"/>
      <c r="AB870" s="49"/>
      <c r="AC870" s="37"/>
      <c r="AD870" s="37"/>
      <c r="AE870" s="37"/>
      <c r="AF870" s="37"/>
      <c r="AG870" s="37"/>
    </row>
    <row r="871">
      <c r="A871" s="46"/>
      <c r="B871" s="46"/>
      <c r="C871" s="46"/>
      <c r="D871" s="49"/>
      <c r="E871" s="49"/>
      <c r="F871" s="49"/>
      <c r="G871" s="49"/>
      <c r="H871" s="49"/>
      <c r="I871" s="49"/>
      <c r="J871" s="49"/>
      <c r="K871" s="443"/>
      <c r="L871" s="46"/>
      <c r="M871" s="46"/>
      <c r="N871" s="46"/>
      <c r="O871" s="46"/>
      <c r="P871" s="231"/>
      <c r="Q871" s="46"/>
      <c r="R871" s="49"/>
      <c r="S871" s="49"/>
      <c r="T871" s="46"/>
      <c r="U871" s="46"/>
      <c r="V871" s="49"/>
      <c r="W871" s="49"/>
      <c r="X871" s="49"/>
      <c r="Y871" s="49"/>
      <c r="Z871" s="49"/>
      <c r="AA871" s="49"/>
      <c r="AB871" s="49"/>
      <c r="AC871" s="37"/>
      <c r="AD871" s="37"/>
      <c r="AE871" s="37"/>
      <c r="AF871" s="37"/>
      <c r="AG871" s="37"/>
    </row>
    <row r="872">
      <c r="A872" s="46"/>
      <c r="B872" s="46"/>
      <c r="C872" s="46"/>
      <c r="D872" s="49"/>
      <c r="E872" s="49"/>
      <c r="F872" s="49"/>
      <c r="G872" s="49"/>
      <c r="H872" s="49"/>
      <c r="I872" s="49"/>
      <c r="J872" s="49"/>
      <c r="K872" s="443"/>
      <c r="L872" s="46"/>
      <c r="M872" s="46"/>
      <c r="N872" s="46"/>
      <c r="O872" s="46"/>
      <c r="P872" s="231"/>
      <c r="Q872" s="46"/>
      <c r="R872" s="49"/>
      <c r="S872" s="49"/>
      <c r="T872" s="46"/>
      <c r="U872" s="46"/>
      <c r="V872" s="49"/>
      <c r="W872" s="49"/>
      <c r="X872" s="49"/>
      <c r="Y872" s="49"/>
      <c r="Z872" s="49"/>
      <c r="AA872" s="49"/>
      <c r="AB872" s="49"/>
      <c r="AC872" s="37"/>
      <c r="AD872" s="37"/>
      <c r="AE872" s="37"/>
      <c r="AF872" s="37"/>
      <c r="AG872" s="37"/>
    </row>
    <row r="873">
      <c r="A873" s="46"/>
      <c r="B873" s="46"/>
      <c r="C873" s="46"/>
      <c r="D873" s="49"/>
      <c r="E873" s="49"/>
      <c r="F873" s="49"/>
      <c r="G873" s="49"/>
      <c r="H873" s="49"/>
      <c r="I873" s="49"/>
      <c r="J873" s="49"/>
      <c r="K873" s="443"/>
      <c r="L873" s="46"/>
      <c r="M873" s="46"/>
      <c r="N873" s="46"/>
      <c r="O873" s="46"/>
      <c r="P873" s="231"/>
      <c r="Q873" s="46"/>
      <c r="R873" s="49"/>
      <c r="S873" s="49"/>
      <c r="T873" s="46"/>
      <c r="U873" s="46"/>
      <c r="V873" s="49"/>
      <c r="W873" s="49"/>
      <c r="X873" s="49"/>
      <c r="Y873" s="49"/>
      <c r="Z873" s="49"/>
      <c r="AA873" s="49"/>
      <c r="AB873" s="49"/>
      <c r="AC873" s="37"/>
      <c r="AD873" s="37"/>
      <c r="AE873" s="37"/>
      <c r="AF873" s="37"/>
      <c r="AG873" s="37"/>
    </row>
    <row r="874">
      <c r="A874" s="46"/>
      <c r="B874" s="46"/>
      <c r="C874" s="46"/>
      <c r="D874" s="49"/>
      <c r="E874" s="49"/>
      <c r="F874" s="49"/>
      <c r="G874" s="49"/>
      <c r="H874" s="49"/>
      <c r="I874" s="49"/>
      <c r="J874" s="49"/>
      <c r="K874" s="443"/>
      <c r="L874" s="46"/>
      <c r="M874" s="46"/>
      <c r="N874" s="46"/>
      <c r="O874" s="46"/>
      <c r="P874" s="231"/>
      <c r="Q874" s="46"/>
      <c r="R874" s="49"/>
      <c r="S874" s="49"/>
      <c r="T874" s="46"/>
      <c r="U874" s="46"/>
      <c r="V874" s="49"/>
      <c r="W874" s="49"/>
      <c r="X874" s="49"/>
      <c r="Y874" s="49"/>
      <c r="Z874" s="49"/>
      <c r="AA874" s="49"/>
      <c r="AB874" s="49"/>
      <c r="AC874" s="37"/>
      <c r="AD874" s="37"/>
      <c r="AE874" s="37"/>
      <c r="AF874" s="37"/>
      <c r="AG874" s="37"/>
    </row>
    <row r="875">
      <c r="A875" s="46"/>
      <c r="B875" s="46"/>
      <c r="C875" s="46"/>
      <c r="D875" s="49"/>
      <c r="E875" s="49"/>
      <c r="F875" s="49"/>
      <c r="G875" s="49"/>
      <c r="H875" s="49"/>
      <c r="I875" s="49"/>
      <c r="J875" s="49"/>
      <c r="K875" s="443"/>
      <c r="L875" s="46"/>
      <c r="M875" s="46"/>
      <c r="N875" s="46"/>
      <c r="O875" s="46"/>
      <c r="P875" s="231"/>
      <c r="Q875" s="46"/>
      <c r="R875" s="49"/>
      <c r="S875" s="49"/>
      <c r="T875" s="46"/>
      <c r="U875" s="46"/>
      <c r="V875" s="49"/>
      <c r="W875" s="49"/>
      <c r="X875" s="49"/>
      <c r="Y875" s="49"/>
      <c r="Z875" s="49"/>
      <c r="AA875" s="49"/>
      <c r="AB875" s="49"/>
      <c r="AC875" s="37"/>
      <c r="AD875" s="37"/>
      <c r="AE875" s="37"/>
      <c r="AF875" s="37"/>
      <c r="AG875" s="37"/>
    </row>
    <row r="876">
      <c r="A876" s="46"/>
      <c r="B876" s="46"/>
      <c r="C876" s="46"/>
      <c r="D876" s="49"/>
      <c r="E876" s="49"/>
      <c r="F876" s="49"/>
      <c r="G876" s="49"/>
      <c r="H876" s="49"/>
      <c r="I876" s="49"/>
      <c r="J876" s="49"/>
      <c r="K876" s="443"/>
      <c r="L876" s="46"/>
      <c r="M876" s="46"/>
      <c r="N876" s="46"/>
      <c r="O876" s="46"/>
      <c r="P876" s="231"/>
      <c r="Q876" s="46"/>
      <c r="R876" s="49"/>
      <c r="S876" s="49"/>
      <c r="T876" s="46"/>
      <c r="U876" s="46"/>
      <c r="V876" s="49"/>
      <c r="W876" s="49"/>
      <c r="X876" s="49"/>
      <c r="Y876" s="49"/>
      <c r="Z876" s="49"/>
      <c r="AA876" s="49"/>
      <c r="AB876" s="49"/>
      <c r="AC876" s="37"/>
      <c r="AD876" s="37"/>
      <c r="AE876" s="37"/>
      <c r="AF876" s="37"/>
      <c r="AG876" s="37"/>
    </row>
    <row r="877">
      <c r="A877" s="46"/>
      <c r="B877" s="46"/>
      <c r="C877" s="46"/>
      <c r="D877" s="49"/>
      <c r="E877" s="49"/>
      <c r="F877" s="49"/>
      <c r="G877" s="49"/>
      <c r="H877" s="49"/>
      <c r="I877" s="49"/>
      <c r="J877" s="49"/>
      <c r="K877" s="443"/>
      <c r="L877" s="46"/>
      <c r="M877" s="46"/>
      <c r="N877" s="46"/>
      <c r="O877" s="46"/>
      <c r="P877" s="231"/>
      <c r="Q877" s="46"/>
      <c r="R877" s="49"/>
      <c r="S877" s="49"/>
      <c r="T877" s="46"/>
      <c r="U877" s="46"/>
      <c r="V877" s="49"/>
      <c r="W877" s="49"/>
      <c r="X877" s="49"/>
      <c r="Y877" s="49"/>
      <c r="Z877" s="49"/>
      <c r="AA877" s="49"/>
      <c r="AB877" s="49"/>
      <c r="AC877" s="37"/>
      <c r="AD877" s="37"/>
      <c r="AE877" s="37"/>
      <c r="AF877" s="37"/>
      <c r="AG877" s="37"/>
    </row>
    <row r="878">
      <c r="A878" s="46"/>
      <c r="B878" s="46"/>
      <c r="C878" s="46"/>
      <c r="D878" s="49"/>
      <c r="E878" s="49"/>
      <c r="F878" s="49"/>
      <c r="G878" s="49"/>
      <c r="H878" s="49"/>
      <c r="I878" s="49"/>
      <c r="J878" s="49"/>
      <c r="K878" s="443"/>
      <c r="L878" s="46"/>
      <c r="M878" s="46"/>
      <c r="N878" s="46"/>
      <c r="O878" s="46"/>
      <c r="P878" s="231"/>
      <c r="Q878" s="46"/>
      <c r="R878" s="49"/>
      <c r="S878" s="49"/>
      <c r="T878" s="46"/>
      <c r="U878" s="46"/>
      <c r="V878" s="49"/>
      <c r="W878" s="49"/>
      <c r="X878" s="49"/>
      <c r="Y878" s="49"/>
      <c r="Z878" s="49"/>
      <c r="AA878" s="49"/>
      <c r="AB878" s="49"/>
      <c r="AC878" s="37"/>
      <c r="AD878" s="37"/>
      <c r="AE878" s="37"/>
      <c r="AF878" s="37"/>
      <c r="AG878" s="37"/>
    </row>
    <row r="879">
      <c r="A879" s="46"/>
      <c r="B879" s="46"/>
      <c r="C879" s="46"/>
      <c r="D879" s="49"/>
      <c r="E879" s="49"/>
      <c r="F879" s="49"/>
      <c r="G879" s="49"/>
      <c r="H879" s="49"/>
      <c r="I879" s="49"/>
      <c r="J879" s="49"/>
      <c r="K879" s="443"/>
      <c r="L879" s="46"/>
      <c r="M879" s="46"/>
      <c r="N879" s="46"/>
      <c r="O879" s="46"/>
      <c r="P879" s="231"/>
      <c r="Q879" s="46"/>
      <c r="R879" s="49"/>
      <c r="S879" s="49"/>
      <c r="T879" s="46"/>
      <c r="U879" s="46"/>
      <c r="V879" s="49"/>
      <c r="W879" s="49"/>
      <c r="X879" s="49"/>
      <c r="Y879" s="49"/>
      <c r="Z879" s="49"/>
      <c r="AA879" s="49"/>
      <c r="AB879" s="49"/>
      <c r="AC879" s="37"/>
      <c r="AD879" s="37"/>
      <c r="AE879" s="37"/>
      <c r="AF879" s="37"/>
      <c r="AG879" s="37"/>
    </row>
    <row r="880">
      <c r="A880" s="46"/>
      <c r="B880" s="46"/>
      <c r="C880" s="46"/>
      <c r="D880" s="49"/>
      <c r="E880" s="49"/>
      <c r="F880" s="49"/>
      <c r="G880" s="49"/>
      <c r="H880" s="49"/>
      <c r="I880" s="49"/>
      <c r="J880" s="49"/>
      <c r="K880" s="443"/>
      <c r="L880" s="46"/>
      <c r="M880" s="46"/>
      <c r="N880" s="46"/>
      <c r="O880" s="46"/>
      <c r="P880" s="231"/>
      <c r="Q880" s="46"/>
      <c r="R880" s="49"/>
      <c r="S880" s="49"/>
      <c r="T880" s="46"/>
      <c r="U880" s="46"/>
      <c r="V880" s="49"/>
      <c r="W880" s="49"/>
      <c r="X880" s="49"/>
      <c r="Y880" s="49"/>
      <c r="Z880" s="49"/>
      <c r="AA880" s="49"/>
      <c r="AB880" s="49"/>
      <c r="AC880" s="37"/>
      <c r="AD880" s="37"/>
      <c r="AE880" s="37"/>
      <c r="AF880" s="37"/>
      <c r="AG880" s="37"/>
    </row>
    <row r="881">
      <c r="A881" s="46"/>
      <c r="B881" s="46"/>
      <c r="C881" s="46"/>
      <c r="D881" s="49"/>
      <c r="E881" s="49"/>
      <c r="F881" s="49"/>
      <c r="G881" s="49"/>
      <c r="H881" s="49"/>
      <c r="I881" s="49"/>
      <c r="J881" s="49"/>
      <c r="K881" s="443"/>
      <c r="L881" s="46"/>
      <c r="M881" s="46"/>
      <c r="N881" s="46"/>
      <c r="O881" s="46"/>
      <c r="P881" s="231"/>
      <c r="Q881" s="46"/>
      <c r="R881" s="49"/>
      <c r="S881" s="49"/>
      <c r="T881" s="46"/>
      <c r="U881" s="46"/>
      <c r="V881" s="49"/>
      <c r="W881" s="49"/>
      <c r="X881" s="49"/>
      <c r="Y881" s="49"/>
      <c r="Z881" s="49"/>
      <c r="AA881" s="49"/>
      <c r="AB881" s="49"/>
      <c r="AC881" s="37"/>
      <c r="AD881" s="37"/>
      <c r="AE881" s="37"/>
      <c r="AF881" s="37"/>
      <c r="AG881" s="37"/>
    </row>
    <row r="882">
      <c r="A882" s="46"/>
      <c r="B882" s="46"/>
      <c r="C882" s="46"/>
      <c r="D882" s="49"/>
      <c r="E882" s="49"/>
      <c r="F882" s="49"/>
      <c r="G882" s="49"/>
      <c r="H882" s="49"/>
      <c r="I882" s="49"/>
      <c r="J882" s="49"/>
      <c r="K882" s="443"/>
      <c r="L882" s="46"/>
      <c r="M882" s="46"/>
      <c r="N882" s="46"/>
      <c r="O882" s="46"/>
      <c r="P882" s="231"/>
      <c r="Q882" s="46"/>
      <c r="R882" s="49"/>
      <c r="S882" s="49"/>
      <c r="T882" s="46"/>
      <c r="U882" s="46"/>
      <c r="V882" s="49"/>
      <c r="W882" s="49"/>
      <c r="X882" s="49"/>
      <c r="Y882" s="49"/>
      <c r="Z882" s="49"/>
      <c r="AA882" s="49"/>
      <c r="AB882" s="49"/>
      <c r="AC882" s="37"/>
      <c r="AD882" s="37"/>
      <c r="AE882" s="37"/>
      <c r="AF882" s="37"/>
      <c r="AG882" s="37"/>
    </row>
    <row r="883">
      <c r="A883" s="46"/>
      <c r="B883" s="46"/>
      <c r="C883" s="46"/>
      <c r="D883" s="49"/>
      <c r="E883" s="49"/>
      <c r="F883" s="49"/>
      <c r="G883" s="49"/>
      <c r="H883" s="49"/>
      <c r="I883" s="49"/>
      <c r="J883" s="49"/>
      <c r="K883" s="443"/>
      <c r="L883" s="46"/>
      <c r="M883" s="46"/>
      <c r="N883" s="46"/>
      <c r="O883" s="46"/>
      <c r="P883" s="231"/>
      <c r="Q883" s="46"/>
      <c r="R883" s="49"/>
      <c r="S883" s="49"/>
      <c r="T883" s="46"/>
      <c r="U883" s="46"/>
      <c r="V883" s="49"/>
      <c r="W883" s="49"/>
      <c r="X883" s="49"/>
      <c r="Y883" s="49"/>
      <c r="Z883" s="49"/>
      <c r="AA883" s="49"/>
      <c r="AB883" s="49"/>
      <c r="AC883" s="37"/>
      <c r="AD883" s="37"/>
      <c r="AE883" s="37"/>
      <c r="AF883" s="37"/>
      <c r="AG883" s="37"/>
    </row>
    <row r="884">
      <c r="A884" s="46"/>
      <c r="B884" s="46"/>
      <c r="C884" s="46"/>
      <c r="D884" s="49"/>
      <c r="E884" s="49"/>
      <c r="F884" s="49"/>
      <c r="G884" s="49"/>
      <c r="H884" s="49"/>
      <c r="I884" s="49"/>
      <c r="J884" s="49"/>
      <c r="K884" s="443"/>
      <c r="L884" s="46"/>
      <c r="M884" s="46"/>
      <c r="N884" s="46"/>
      <c r="O884" s="46"/>
      <c r="P884" s="231"/>
      <c r="Q884" s="46"/>
      <c r="R884" s="49"/>
      <c r="S884" s="49"/>
      <c r="T884" s="46"/>
      <c r="U884" s="46"/>
      <c r="V884" s="49"/>
      <c r="W884" s="49"/>
      <c r="X884" s="49"/>
      <c r="Y884" s="49"/>
      <c r="Z884" s="49"/>
      <c r="AA884" s="49"/>
      <c r="AB884" s="49"/>
      <c r="AC884" s="37"/>
      <c r="AD884" s="37"/>
      <c r="AE884" s="37"/>
      <c r="AF884" s="37"/>
      <c r="AG884" s="37"/>
    </row>
    <row r="885">
      <c r="A885" s="46"/>
      <c r="B885" s="46"/>
      <c r="C885" s="46"/>
      <c r="D885" s="49"/>
      <c r="E885" s="49"/>
      <c r="F885" s="49"/>
      <c r="G885" s="49"/>
      <c r="H885" s="49"/>
      <c r="I885" s="49"/>
      <c r="J885" s="49"/>
      <c r="K885" s="443"/>
      <c r="L885" s="46"/>
      <c r="M885" s="46"/>
      <c r="N885" s="46"/>
      <c r="O885" s="46"/>
      <c r="P885" s="231"/>
      <c r="Q885" s="46"/>
      <c r="R885" s="49"/>
      <c r="S885" s="49"/>
      <c r="T885" s="46"/>
      <c r="U885" s="46"/>
      <c r="V885" s="49"/>
      <c r="W885" s="49"/>
      <c r="X885" s="49"/>
      <c r="Y885" s="49"/>
      <c r="Z885" s="49"/>
      <c r="AA885" s="49"/>
      <c r="AB885" s="49"/>
      <c r="AC885" s="37"/>
      <c r="AD885" s="37"/>
      <c r="AE885" s="37"/>
      <c r="AF885" s="37"/>
      <c r="AG885" s="37"/>
    </row>
    <row r="886">
      <c r="A886" s="46"/>
      <c r="B886" s="46"/>
      <c r="C886" s="46"/>
      <c r="D886" s="49"/>
      <c r="E886" s="49"/>
      <c r="F886" s="49"/>
      <c r="G886" s="49"/>
      <c r="H886" s="49"/>
      <c r="I886" s="49"/>
      <c r="J886" s="49"/>
      <c r="K886" s="443"/>
      <c r="L886" s="46"/>
      <c r="M886" s="46"/>
      <c r="N886" s="46"/>
      <c r="O886" s="46"/>
      <c r="P886" s="231"/>
      <c r="Q886" s="46"/>
      <c r="R886" s="49"/>
      <c r="S886" s="49"/>
      <c r="T886" s="46"/>
      <c r="U886" s="46"/>
      <c r="V886" s="49"/>
      <c r="W886" s="49"/>
      <c r="X886" s="49"/>
      <c r="Y886" s="49"/>
      <c r="Z886" s="49"/>
      <c r="AA886" s="49"/>
      <c r="AB886" s="49"/>
      <c r="AC886" s="37"/>
      <c r="AD886" s="37"/>
      <c r="AE886" s="37"/>
      <c r="AF886" s="37"/>
      <c r="AG886" s="37"/>
    </row>
    <row r="887">
      <c r="A887" s="46"/>
      <c r="B887" s="46"/>
      <c r="C887" s="46"/>
      <c r="D887" s="49"/>
      <c r="E887" s="49"/>
      <c r="F887" s="49"/>
      <c r="G887" s="49"/>
      <c r="H887" s="49"/>
      <c r="I887" s="49"/>
      <c r="J887" s="49"/>
      <c r="K887" s="443"/>
      <c r="L887" s="46"/>
      <c r="M887" s="46"/>
      <c r="N887" s="46"/>
      <c r="O887" s="46"/>
      <c r="P887" s="231"/>
      <c r="Q887" s="46"/>
      <c r="R887" s="49"/>
      <c r="S887" s="49"/>
      <c r="T887" s="46"/>
      <c r="U887" s="46"/>
      <c r="V887" s="49"/>
      <c r="W887" s="49"/>
      <c r="X887" s="49"/>
      <c r="Y887" s="49"/>
      <c r="Z887" s="49"/>
      <c r="AA887" s="49"/>
      <c r="AB887" s="49"/>
      <c r="AC887" s="37"/>
      <c r="AD887" s="37"/>
      <c r="AE887" s="37"/>
      <c r="AF887" s="37"/>
      <c r="AG887" s="37"/>
    </row>
    <row r="888">
      <c r="A888" s="46"/>
      <c r="B888" s="46"/>
      <c r="C888" s="46"/>
      <c r="D888" s="49"/>
      <c r="E888" s="49"/>
      <c r="F888" s="49"/>
      <c r="G888" s="49"/>
      <c r="H888" s="49"/>
      <c r="I888" s="49"/>
      <c r="J888" s="49"/>
      <c r="K888" s="443"/>
      <c r="L888" s="46"/>
      <c r="M888" s="46"/>
      <c r="N888" s="46"/>
      <c r="O888" s="46"/>
      <c r="P888" s="231"/>
      <c r="Q888" s="46"/>
      <c r="R888" s="49"/>
      <c r="S888" s="49"/>
      <c r="T888" s="46"/>
      <c r="U888" s="46"/>
      <c r="V888" s="49"/>
      <c r="W888" s="49"/>
      <c r="X888" s="49"/>
      <c r="Y888" s="49"/>
      <c r="Z888" s="49"/>
      <c r="AA888" s="49"/>
      <c r="AB888" s="49"/>
      <c r="AC888" s="37"/>
      <c r="AD888" s="37"/>
      <c r="AE888" s="37"/>
      <c r="AF888" s="37"/>
      <c r="AG888" s="37"/>
    </row>
    <row r="889">
      <c r="A889" s="46"/>
      <c r="B889" s="46"/>
      <c r="C889" s="46"/>
      <c r="D889" s="49"/>
      <c r="E889" s="49"/>
      <c r="F889" s="49"/>
      <c r="G889" s="49"/>
      <c r="H889" s="49"/>
      <c r="I889" s="49"/>
      <c r="J889" s="49"/>
      <c r="K889" s="443"/>
      <c r="L889" s="46"/>
      <c r="M889" s="46"/>
      <c r="N889" s="46"/>
      <c r="O889" s="46"/>
      <c r="P889" s="231"/>
      <c r="Q889" s="46"/>
      <c r="R889" s="49"/>
      <c r="S889" s="49"/>
      <c r="T889" s="46"/>
      <c r="U889" s="46"/>
      <c r="V889" s="49"/>
      <c r="W889" s="49"/>
      <c r="X889" s="49"/>
      <c r="Y889" s="49"/>
      <c r="Z889" s="49"/>
      <c r="AA889" s="49"/>
      <c r="AB889" s="49"/>
      <c r="AC889" s="37"/>
      <c r="AD889" s="37"/>
      <c r="AE889" s="37"/>
      <c r="AF889" s="37"/>
      <c r="AG889" s="37"/>
    </row>
    <row r="890">
      <c r="A890" s="46"/>
      <c r="B890" s="46"/>
      <c r="C890" s="46"/>
      <c r="D890" s="49"/>
      <c r="E890" s="49"/>
      <c r="F890" s="49"/>
      <c r="G890" s="49"/>
      <c r="H890" s="49"/>
      <c r="I890" s="49"/>
      <c r="J890" s="49"/>
      <c r="K890" s="443"/>
      <c r="L890" s="46"/>
      <c r="M890" s="46"/>
      <c r="N890" s="46"/>
      <c r="O890" s="46"/>
      <c r="P890" s="231"/>
      <c r="Q890" s="46"/>
      <c r="R890" s="49"/>
      <c r="S890" s="49"/>
      <c r="T890" s="46"/>
      <c r="U890" s="46"/>
      <c r="V890" s="49"/>
      <c r="W890" s="49"/>
      <c r="X890" s="49"/>
      <c r="Y890" s="49"/>
      <c r="Z890" s="49"/>
      <c r="AA890" s="49"/>
      <c r="AB890" s="49"/>
      <c r="AC890" s="37"/>
      <c r="AD890" s="37"/>
      <c r="AE890" s="37"/>
      <c r="AF890" s="37"/>
      <c r="AG890" s="37"/>
    </row>
    <row r="891">
      <c r="A891" s="46"/>
      <c r="B891" s="46"/>
      <c r="C891" s="46"/>
      <c r="D891" s="49"/>
      <c r="E891" s="49"/>
      <c r="F891" s="49"/>
      <c r="G891" s="49"/>
      <c r="H891" s="49"/>
      <c r="I891" s="49"/>
      <c r="J891" s="49"/>
      <c r="K891" s="443"/>
      <c r="L891" s="46"/>
      <c r="M891" s="46"/>
      <c r="N891" s="46"/>
      <c r="O891" s="46"/>
      <c r="P891" s="231"/>
      <c r="Q891" s="46"/>
      <c r="R891" s="49"/>
      <c r="S891" s="49"/>
      <c r="T891" s="46"/>
      <c r="U891" s="46"/>
      <c r="V891" s="49"/>
      <c r="W891" s="49"/>
      <c r="X891" s="49"/>
      <c r="Y891" s="49"/>
      <c r="Z891" s="49"/>
      <c r="AA891" s="49"/>
      <c r="AB891" s="49"/>
      <c r="AC891" s="37"/>
      <c r="AD891" s="37"/>
      <c r="AE891" s="37"/>
      <c r="AF891" s="37"/>
      <c r="AG891" s="37"/>
    </row>
    <row r="892">
      <c r="A892" s="46"/>
      <c r="B892" s="46"/>
      <c r="C892" s="46"/>
      <c r="D892" s="49"/>
      <c r="E892" s="49"/>
      <c r="F892" s="49"/>
      <c r="G892" s="49"/>
      <c r="H892" s="49"/>
      <c r="I892" s="49"/>
      <c r="J892" s="49"/>
      <c r="K892" s="443"/>
      <c r="L892" s="46"/>
      <c r="M892" s="46"/>
      <c r="N892" s="46"/>
      <c r="O892" s="46"/>
      <c r="P892" s="231"/>
      <c r="Q892" s="46"/>
      <c r="R892" s="49"/>
      <c r="S892" s="49"/>
      <c r="T892" s="46"/>
      <c r="U892" s="46"/>
      <c r="V892" s="49"/>
      <c r="W892" s="49"/>
      <c r="X892" s="49"/>
      <c r="Y892" s="49"/>
      <c r="Z892" s="49"/>
      <c r="AA892" s="49"/>
      <c r="AB892" s="49"/>
      <c r="AC892" s="37"/>
      <c r="AD892" s="37"/>
      <c r="AE892" s="37"/>
      <c r="AF892" s="37"/>
      <c r="AG892" s="37"/>
    </row>
    <row r="893">
      <c r="A893" s="46"/>
      <c r="B893" s="46"/>
      <c r="C893" s="46"/>
      <c r="D893" s="49"/>
      <c r="E893" s="49"/>
      <c r="F893" s="49"/>
      <c r="G893" s="49"/>
      <c r="H893" s="49"/>
      <c r="I893" s="49"/>
      <c r="J893" s="49"/>
      <c r="K893" s="443"/>
      <c r="L893" s="46"/>
      <c r="M893" s="46"/>
      <c r="N893" s="46"/>
      <c r="O893" s="46"/>
      <c r="P893" s="231"/>
      <c r="Q893" s="46"/>
      <c r="R893" s="49"/>
      <c r="S893" s="49"/>
      <c r="T893" s="46"/>
      <c r="U893" s="46"/>
      <c r="V893" s="49"/>
      <c r="W893" s="49"/>
      <c r="X893" s="49"/>
      <c r="Y893" s="49"/>
      <c r="Z893" s="49"/>
      <c r="AA893" s="49"/>
      <c r="AB893" s="49"/>
      <c r="AC893" s="37"/>
      <c r="AD893" s="37"/>
      <c r="AE893" s="37"/>
      <c r="AF893" s="37"/>
      <c r="AG893" s="37"/>
    </row>
    <row r="894">
      <c r="A894" s="46"/>
      <c r="B894" s="46"/>
      <c r="C894" s="46"/>
      <c r="D894" s="49"/>
      <c r="E894" s="49"/>
      <c r="F894" s="49"/>
      <c r="G894" s="49"/>
      <c r="H894" s="49"/>
      <c r="I894" s="49"/>
      <c r="J894" s="49"/>
      <c r="K894" s="443"/>
      <c r="L894" s="46"/>
      <c r="M894" s="46"/>
      <c r="N894" s="46"/>
      <c r="O894" s="46"/>
      <c r="P894" s="231"/>
      <c r="Q894" s="46"/>
      <c r="R894" s="49"/>
      <c r="S894" s="49"/>
      <c r="T894" s="46"/>
      <c r="U894" s="46"/>
      <c r="V894" s="49"/>
      <c r="W894" s="49"/>
      <c r="X894" s="49"/>
      <c r="Y894" s="49"/>
      <c r="Z894" s="49"/>
      <c r="AA894" s="49"/>
      <c r="AB894" s="49"/>
      <c r="AC894" s="37"/>
      <c r="AD894" s="37"/>
      <c r="AE894" s="37"/>
      <c r="AF894" s="37"/>
      <c r="AG894" s="37"/>
    </row>
    <row r="895">
      <c r="A895" s="46"/>
      <c r="B895" s="46"/>
      <c r="C895" s="46"/>
      <c r="D895" s="49"/>
      <c r="E895" s="49"/>
      <c r="F895" s="49"/>
      <c r="G895" s="49"/>
      <c r="H895" s="49"/>
      <c r="I895" s="49"/>
      <c r="J895" s="49"/>
      <c r="K895" s="443"/>
      <c r="L895" s="46"/>
      <c r="M895" s="46"/>
      <c r="N895" s="46"/>
      <c r="O895" s="46"/>
      <c r="P895" s="231"/>
      <c r="Q895" s="46"/>
      <c r="R895" s="49"/>
      <c r="S895" s="49"/>
      <c r="T895" s="46"/>
      <c r="U895" s="46"/>
      <c r="V895" s="49"/>
      <c r="W895" s="49"/>
      <c r="X895" s="49"/>
      <c r="Y895" s="49"/>
      <c r="Z895" s="49"/>
      <c r="AA895" s="49"/>
      <c r="AB895" s="49"/>
      <c r="AC895" s="37"/>
      <c r="AD895" s="37"/>
      <c r="AE895" s="37"/>
      <c r="AF895" s="37"/>
      <c r="AG895" s="37"/>
    </row>
    <row r="896">
      <c r="A896" s="46"/>
      <c r="B896" s="46"/>
      <c r="C896" s="46"/>
      <c r="D896" s="49"/>
      <c r="E896" s="49"/>
      <c r="F896" s="49"/>
      <c r="G896" s="49"/>
      <c r="H896" s="49"/>
      <c r="I896" s="49"/>
      <c r="J896" s="49"/>
      <c r="K896" s="443"/>
      <c r="L896" s="46"/>
      <c r="M896" s="46"/>
      <c r="N896" s="46"/>
      <c r="O896" s="46"/>
      <c r="P896" s="231"/>
      <c r="Q896" s="46"/>
      <c r="R896" s="49"/>
      <c r="S896" s="49"/>
      <c r="T896" s="46"/>
      <c r="U896" s="46"/>
      <c r="V896" s="49"/>
      <c r="W896" s="49"/>
      <c r="X896" s="49"/>
      <c r="Y896" s="49"/>
      <c r="Z896" s="49"/>
      <c r="AA896" s="49"/>
      <c r="AB896" s="49"/>
      <c r="AC896" s="37"/>
      <c r="AD896" s="37"/>
      <c r="AE896" s="37"/>
      <c r="AF896" s="37"/>
      <c r="AG896" s="37"/>
    </row>
    <row r="897">
      <c r="A897" s="46"/>
      <c r="B897" s="46"/>
      <c r="C897" s="46"/>
      <c r="D897" s="49"/>
      <c r="E897" s="49"/>
      <c r="F897" s="49"/>
      <c r="G897" s="49"/>
      <c r="H897" s="49"/>
      <c r="I897" s="49"/>
      <c r="J897" s="49"/>
      <c r="K897" s="443"/>
      <c r="L897" s="46"/>
      <c r="M897" s="46"/>
      <c r="N897" s="46"/>
      <c r="O897" s="46"/>
      <c r="P897" s="231"/>
      <c r="Q897" s="46"/>
      <c r="R897" s="49"/>
      <c r="S897" s="49"/>
      <c r="T897" s="46"/>
      <c r="U897" s="46"/>
      <c r="V897" s="49"/>
      <c r="W897" s="49"/>
      <c r="X897" s="49"/>
      <c r="Y897" s="49"/>
      <c r="Z897" s="49"/>
      <c r="AA897" s="49"/>
      <c r="AB897" s="49"/>
      <c r="AC897" s="37"/>
      <c r="AD897" s="37"/>
      <c r="AE897" s="37"/>
      <c r="AF897" s="37"/>
      <c r="AG897" s="37"/>
    </row>
    <row r="898">
      <c r="A898" s="46"/>
      <c r="B898" s="46"/>
      <c r="C898" s="46"/>
      <c r="D898" s="49"/>
      <c r="E898" s="49"/>
      <c r="F898" s="49"/>
      <c r="G898" s="49"/>
      <c r="H898" s="49"/>
      <c r="I898" s="49"/>
      <c r="J898" s="49"/>
      <c r="K898" s="443"/>
      <c r="L898" s="46"/>
      <c r="M898" s="46"/>
      <c r="N898" s="46"/>
      <c r="O898" s="46"/>
      <c r="P898" s="231"/>
      <c r="Q898" s="46"/>
      <c r="R898" s="49"/>
      <c r="S898" s="49"/>
      <c r="T898" s="46"/>
      <c r="U898" s="46"/>
      <c r="V898" s="49"/>
      <c r="W898" s="49"/>
      <c r="X898" s="49"/>
      <c r="Y898" s="49"/>
      <c r="Z898" s="49"/>
      <c r="AA898" s="49"/>
      <c r="AB898" s="49"/>
      <c r="AC898" s="37"/>
      <c r="AD898" s="37"/>
      <c r="AE898" s="37"/>
      <c r="AF898" s="37"/>
      <c r="AG898" s="37"/>
    </row>
    <row r="899">
      <c r="A899" s="46"/>
      <c r="B899" s="46"/>
      <c r="C899" s="46"/>
      <c r="D899" s="49"/>
      <c r="E899" s="49"/>
      <c r="F899" s="49"/>
      <c r="G899" s="49"/>
      <c r="H899" s="49"/>
      <c r="I899" s="49"/>
      <c r="J899" s="49"/>
      <c r="K899" s="443"/>
      <c r="L899" s="46"/>
      <c r="M899" s="46"/>
      <c r="N899" s="46"/>
      <c r="O899" s="46"/>
      <c r="P899" s="231"/>
      <c r="Q899" s="46"/>
      <c r="R899" s="49"/>
      <c r="S899" s="49"/>
      <c r="T899" s="46"/>
      <c r="U899" s="46"/>
      <c r="V899" s="49"/>
      <c r="W899" s="49"/>
      <c r="X899" s="49"/>
      <c r="Y899" s="49"/>
      <c r="Z899" s="49"/>
      <c r="AA899" s="49"/>
      <c r="AB899" s="49"/>
      <c r="AC899" s="37"/>
      <c r="AD899" s="37"/>
      <c r="AE899" s="37"/>
      <c r="AF899" s="37"/>
      <c r="AG899" s="37"/>
    </row>
    <row r="900">
      <c r="A900" s="46"/>
      <c r="B900" s="46"/>
      <c r="C900" s="46"/>
      <c r="D900" s="49"/>
      <c r="E900" s="49"/>
      <c r="F900" s="49"/>
      <c r="G900" s="49"/>
      <c r="H900" s="49"/>
      <c r="I900" s="49"/>
      <c r="J900" s="49"/>
      <c r="K900" s="443"/>
      <c r="L900" s="46"/>
      <c r="M900" s="46"/>
      <c r="N900" s="46"/>
      <c r="O900" s="46"/>
      <c r="P900" s="231"/>
      <c r="Q900" s="46"/>
      <c r="R900" s="49"/>
      <c r="S900" s="49"/>
      <c r="T900" s="46"/>
      <c r="U900" s="46"/>
      <c r="V900" s="49"/>
      <c r="W900" s="49"/>
      <c r="X900" s="49"/>
      <c r="Y900" s="49"/>
      <c r="Z900" s="49"/>
      <c r="AA900" s="49"/>
      <c r="AB900" s="49"/>
      <c r="AC900" s="37"/>
      <c r="AD900" s="37"/>
      <c r="AE900" s="37"/>
      <c r="AF900" s="37"/>
      <c r="AG900" s="37"/>
    </row>
    <row r="901">
      <c r="A901" s="46"/>
      <c r="B901" s="46"/>
      <c r="C901" s="46"/>
      <c r="D901" s="49"/>
      <c r="E901" s="49"/>
      <c r="F901" s="49"/>
      <c r="G901" s="49"/>
      <c r="H901" s="49"/>
      <c r="I901" s="49"/>
      <c r="J901" s="49"/>
      <c r="K901" s="443"/>
      <c r="L901" s="46"/>
      <c r="M901" s="46"/>
      <c r="N901" s="46"/>
      <c r="O901" s="46"/>
      <c r="P901" s="231"/>
      <c r="Q901" s="46"/>
      <c r="R901" s="49"/>
      <c r="S901" s="49"/>
      <c r="T901" s="46"/>
      <c r="U901" s="46"/>
      <c r="V901" s="49"/>
      <c r="W901" s="49"/>
      <c r="X901" s="49"/>
      <c r="Y901" s="49"/>
      <c r="Z901" s="49"/>
      <c r="AA901" s="49"/>
      <c r="AB901" s="49"/>
      <c r="AC901" s="37"/>
      <c r="AD901" s="37"/>
      <c r="AE901" s="37"/>
      <c r="AF901" s="37"/>
      <c r="AG901" s="37"/>
    </row>
    <row r="902">
      <c r="A902" s="46"/>
      <c r="B902" s="46"/>
      <c r="C902" s="46"/>
      <c r="D902" s="49"/>
      <c r="E902" s="49"/>
      <c r="F902" s="49"/>
      <c r="G902" s="49"/>
      <c r="H902" s="49"/>
      <c r="I902" s="49"/>
      <c r="J902" s="49"/>
      <c r="K902" s="443"/>
      <c r="L902" s="46"/>
      <c r="M902" s="46"/>
      <c r="N902" s="46"/>
      <c r="O902" s="46"/>
      <c r="P902" s="231"/>
      <c r="Q902" s="46"/>
      <c r="R902" s="49"/>
      <c r="S902" s="49"/>
      <c r="T902" s="46"/>
      <c r="U902" s="46"/>
      <c r="V902" s="49"/>
      <c r="W902" s="49"/>
      <c r="X902" s="49"/>
      <c r="Y902" s="49"/>
      <c r="Z902" s="49"/>
      <c r="AA902" s="49"/>
      <c r="AB902" s="49"/>
      <c r="AC902" s="37"/>
      <c r="AD902" s="37"/>
      <c r="AE902" s="37"/>
      <c r="AF902" s="37"/>
      <c r="AG902" s="37"/>
    </row>
    <row r="903">
      <c r="A903" s="46"/>
      <c r="B903" s="46"/>
      <c r="C903" s="46"/>
      <c r="D903" s="49"/>
      <c r="E903" s="49"/>
      <c r="F903" s="49"/>
      <c r="G903" s="49"/>
      <c r="H903" s="49"/>
      <c r="I903" s="49"/>
      <c r="J903" s="49"/>
      <c r="K903" s="443"/>
      <c r="L903" s="46"/>
      <c r="M903" s="46"/>
      <c r="N903" s="46"/>
      <c r="O903" s="46"/>
      <c r="P903" s="231"/>
      <c r="Q903" s="46"/>
      <c r="R903" s="49"/>
      <c r="S903" s="49"/>
      <c r="T903" s="46"/>
      <c r="U903" s="46"/>
      <c r="V903" s="49"/>
      <c r="W903" s="49"/>
      <c r="X903" s="49"/>
      <c r="Y903" s="49"/>
      <c r="Z903" s="49"/>
      <c r="AA903" s="49"/>
      <c r="AB903" s="49"/>
      <c r="AC903" s="37"/>
      <c r="AD903" s="37"/>
      <c r="AE903" s="37"/>
      <c r="AF903" s="37"/>
      <c r="AG903" s="37"/>
    </row>
    <row r="904">
      <c r="A904" s="46"/>
      <c r="B904" s="46"/>
      <c r="C904" s="46"/>
      <c r="D904" s="49"/>
      <c r="E904" s="49"/>
      <c r="F904" s="49"/>
      <c r="G904" s="49"/>
      <c r="H904" s="49"/>
      <c r="I904" s="49"/>
      <c r="J904" s="49"/>
      <c r="K904" s="443"/>
      <c r="L904" s="46"/>
      <c r="M904" s="46"/>
      <c r="N904" s="46"/>
      <c r="O904" s="46"/>
      <c r="P904" s="231"/>
      <c r="Q904" s="46"/>
      <c r="R904" s="49"/>
      <c r="S904" s="49"/>
      <c r="T904" s="46"/>
      <c r="U904" s="46"/>
      <c r="V904" s="49"/>
      <c r="W904" s="49"/>
      <c r="X904" s="49"/>
      <c r="Y904" s="49"/>
      <c r="Z904" s="49"/>
      <c r="AA904" s="49"/>
      <c r="AB904" s="49"/>
      <c r="AC904" s="37"/>
      <c r="AD904" s="37"/>
      <c r="AE904" s="37"/>
      <c r="AF904" s="37"/>
      <c r="AG904" s="37"/>
    </row>
    <row r="905">
      <c r="A905" s="46"/>
      <c r="B905" s="46"/>
      <c r="C905" s="46"/>
      <c r="D905" s="49"/>
      <c r="E905" s="49"/>
      <c r="F905" s="49"/>
      <c r="G905" s="49"/>
      <c r="H905" s="49"/>
      <c r="I905" s="49"/>
      <c r="J905" s="49"/>
      <c r="K905" s="443"/>
      <c r="L905" s="46"/>
      <c r="M905" s="46"/>
      <c r="N905" s="46"/>
      <c r="O905" s="46"/>
      <c r="P905" s="231"/>
      <c r="Q905" s="46"/>
      <c r="R905" s="49"/>
      <c r="S905" s="49"/>
      <c r="T905" s="46"/>
      <c r="U905" s="46"/>
      <c r="V905" s="49"/>
      <c r="W905" s="49"/>
      <c r="X905" s="49"/>
      <c r="Y905" s="49"/>
      <c r="Z905" s="49"/>
      <c r="AA905" s="49"/>
      <c r="AB905" s="49"/>
      <c r="AC905" s="37"/>
      <c r="AD905" s="37"/>
      <c r="AE905" s="37"/>
      <c r="AF905" s="37"/>
      <c r="AG905" s="37"/>
    </row>
    <row r="906">
      <c r="A906" s="46"/>
      <c r="B906" s="46"/>
      <c r="C906" s="46"/>
      <c r="D906" s="49"/>
      <c r="E906" s="49"/>
      <c r="F906" s="49"/>
      <c r="G906" s="49"/>
      <c r="H906" s="49"/>
      <c r="I906" s="49"/>
      <c r="J906" s="49"/>
      <c r="K906" s="443"/>
      <c r="L906" s="46"/>
      <c r="M906" s="46"/>
      <c r="N906" s="46"/>
      <c r="O906" s="46"/>
      <c r="P906" s="231"/>
      <c r="Q906" s="46"/>
      <c r="R906" s="49"/>
      <c r="S906" s="49"/>
      <c r="T906" s="46"/>
      <c r="U906" s="46"/>
      <c r="V906" s="49"/>
      <c r="W906" s="49"/>
      <c r="X906" s="49"/>
      <c r="Y906" s="49"/>
      <c r="Z906" s="49"/>
      <c r="AA906" s="49"/>
      <c r="AB906" s="49"/>
      <c r="AC906" s="37"/>
      <c r="AD906" s="37"/>
      <c r="AE906" s="37"/>
      <c r="AF906" s="37"/>
      <c r="AG906" s="37"/>
    </row>
    <row r="907">
      <c r="A907" s="46"/>
      <c r="B907" s="46"/>
      <c r="C907" s="46"/>
      <c r="D907" s="49"/>
      <c r="E907" s="49"/>
      <c r="F907" s="49"/>
      <c r="G907" s="49"/>
      <c r="H907" s="49"/>
      <c r="I907" s="49"/>
      <c r="J907" s="49"/>
      <c r="K907" s="443"/>
      <c r="L907" s="46"/>
      <c r="M907" s="46"/>
      <c r="N907" s="46"/>
      <c r="O907" s="46"/>
      <c r="P907" s="231"/>
      <c r="Q907" s="46"/>
      <c r="R907" s="49"/>
      <c r="S907" s="49"/>
      <c r="T907" s="46"/>
      <c r="U907" s="46"/>
      <c r="V907" s="49"/>
      <c r="W907" s="49"/>
      <c r="X907" s="49"/>
      <c r="Y907" s="49"/>
      <c r="Z907" s="49"/>
      <c r="AA907" s="49"/>
      <c r="AB907" s="49"/>
      <c r="AC907" s="37"/>
      <c r="AD907" s="37"/>
      <c r="AE907" s="37"/>
      <c r="AF907" s="37"/>
      <c r="AG907" s="37"/>
    </row>
    <row r="908">
      <c r="A908" s="46"/>
      <c r="B908" s="46"/>
      <c r="C908" s="46"/>
      <c r="D908" s="49"/>
      <c r="E908" s="49"/>
      <c r="F908" s="49"/>
      <c r="G908" s="49"/>
      <c r="H908" s="49"/>
      <c r="I908" s="49"/>
      <c r="J908" s="49"/>
      <c r="K908" s="443"/>
      <c r="L908" s="46"/>
      <c r="M908" s="46"/>
      <c r="N908" s="46"/>
      <c r="O908" s="46"/>
      <c r="P908" s="231"/>
      <c r="Q908" s="46"/>
      <c r="R908" s="49"/>
      <c r="S908" s="49"/>
      <c r="T908" s="46"/>
      <c r="U908" s="46"/>
      <c r="V908" s="49"/>
      <c r="W908" s="49"/>
      <c r="X908" s="49"/>
      <c r="Y908" s="49"/>
      <c r="Z908" s="49"/>
      <c r="AA908" s="49"/>
      <c r="AB908" s="49"/>
      <c r="AC908" s="37"/>
      <c r="AD908" s="37"/>
      <c r="AE908" s="37"/>
      <c r="AF908" s="37"/>
      <c r="AG908" s="37"/>
    </row>
    <row r="909">
      <c r="A909" s="46"/>
      <c r="B909" s="46"/>
      <c r="C909" s="46"/>
      <c r="D909" s="49"/>
      <c r="E909" s="49"/>
      <c r="F909" s="49"/>
      <c r="G909" s="49"/>
      <c r="H909" s="49"/>
      <c r="I909" s="49"/>
      <c r="J909" s="49"/>
      <c r="K909" s="443"/>
      <c r="L909" s="46"/>
      <c r="M909" s="46"/>
      <c r="N909" s="46"/>
      <c r="O909" s="46"/>
      <c r="P909" s="231"/>
      <c r="Q909" s="46"/>
      <c r="R909" s="49"/>
      <c r="S909" s="49"/>
      <c r="T909" s="46"/>
      <c r="U909" s="46"/>
      <c r="V909" s="49"/>
      <c r="W909" s="49"/>
      <c r="X909" s="49"/>
      <c r="Y909" s="49"/>
      <c r="Z909" s="49"/>
      <c r="AA909" s="49"/>
      <c r="AB909" s="49"/>
      <c r="AC909" s="37"/>
      <c r="AD909" s="37"/>
      <c r="AE909" s="37"/>
      <c r="AF909" s="37"/>
      <c r="AG909" s="37"/>
    </row>
    <row r="910">
      <c r="A910" s="46"/>
      <c r="B910" s="46"/>
      <c r="C910" s="46"/>
      <c r="D910" s="49"/>
      <c r="E910" s="49"/>
      <c r="F910" s="49"/>
      <c r="G910" s="49"/>
      <c r="H910" s="49"/>
      <c r="I910" s="49"/>
      <c r="J910" s="49"/>
      <c r="K910" s="443"/>
      <c r="L910" s="46"/>
      <c r="M910" s="46"/>
      <c r="N910" s="46"/>
      <c r="O910" s="46"/>
      <c r="P910" s="231"/>
      <c r="Q910" s="46"/>
      <c r="R910" s="49"/>
      <c r="S910" s="49"/>
      <c r="T910" s="46"/>
      <c r="U910" s="46"/>
      <c r="V910" s="49"/>
      <c r="W910" s="49"/>
      <c r="X910" s="49"/>
      <c r="Y910" s="49"/>
      <c r="Z910" s="49"/>
      <c r="AA910" s="49"/>
      <c r="AB910" s="49"/>
      <c r="AC910" s="37"/>
      <c r="AD910" s="37"/>
      <c r="AE910" s="37"/>
      <c r="AF910" s="37"/>
      <c r="AG910" s="37"/>
    </row>
    <row r="911">
      <c r="A911" s="46"/>
      <c r="B911" s="46"/>
      <c r="C911" s="46"/>
      <c r="D911" s="49"/>
      <c r="E911" s="49"/>
      <c r="F911" s="49"/>
      <c r="G911" s="49"/>
      <c r="H911" s="49"/>
      <c r="I911" s="49"/>
      <c r="J911" s="49"/>
      <c r="K911" s="443"/>
      <c r="L911" s="46"/>
      <c r="M911" s="46"/>
      <c r="N911" s="46"/>
      <c r="O911" s="46"/>
      <c r="P911" s="231"/>
      <c r="Q911" s="46"/>
      <c r="R911" s="49"/>
      <c r="S911" s="49"/>
      <c r="T911" s="46"/>
      <c r="U911" s="46"/>
      <c r="V911" s="49"/>
      <c r="W911" s="49"/>
      <c r="X911" s="49"/>
      <c r="Y911" s="49"/>
      <c r="Z911" s="49"/>
      <c r="AA911" s="49"/>
      <c r="AB911" s="49"/>
      <c r="AC911" s="37"/>
      <c r="AD911" s="37"/>
      <c r="AE911" s="37"/>
      <c r="AF911" s="37"/>
      <c r="AG911" s="37"/>
    </row>
    <row r="912">
      <c r="A912" s="46"/>
      <c r="B912" s="46"/>
      <c r="C912" s="46"/>
      <c r="D912" s="49"/>
      <c r="E912" s="49"/>
      <c r="F912" s="49"/>
      <c r="G912" s="49"/>
      <c r="H912" s="49"/>
      <c r="I912" s="49"/>
      <c r="J912" s="49"/>
      <c r="K912" s="443"/>
      <c r="L912" s="46"/>
      <c r="M912" s="46"/>
      <c r="N912" s="46"/>
      <c r="O912" s="46"/>
      <c r="P912" s="231"/>
      <c r="Q912" s="46"/>
      <c r="R912" s="49"/>
      <c r="S912" s="49"/>
      <c r="T912" s="46"/>
      <c r="U912" s="46"/>
      <c r="V912" s="49"/>
      <c r="W912" s="49"/>
      <c r="X912" s="49"/>
      <c r="Y912" s="49"/>
      <c r="Z912" s="49"/>
      <c r="AA912" s="49"/>
      <c r="AB912" s="49"/>
      <c r="AC912" s="37"/>
      <c r="AD912" s="37"/>
      <c r="AE912" s="37"/>
      <c r="AF912" s="37"/>
      <c r="AG912" s="37"/>
    </row>
    <row r="913">
      <c r="A913" s="46"/>
      <c r="B913" s="46"/>
      <c r="C913" s="46"/>
      <c r="D913" s="49"/>
      <c r="E913" s="49"/>
      <c r="F913" s="49"/>
      <c r="G913" s="49"/>
      <c r="H913" s="49"/>
      <c r="I913" s="49"/>
      <c r="J913" s="49"/>
      <c r="K913" s="443"/>
      <c r="L913" s="46"/>
      <c r="M913" s="46"/>
      <c r="N913" s="46"/>
      <c r="O913" s="46"/>
      <c r="P913" s="231"/>
      <c r="Q913" s="46"/>
      <c r="R913" s="49"/>
      <c r="S913" s="49"/>
      <c r="T913" s="46"/>
      <c r="U913" s="46"/>
      <c r="V913" s="49"/>
      <c r="W913" s="49"/>
      <c r="X913" s="49"/>
      <c r="Y913" s="49"/>
      <c r="Z913" s="49"/>
      <c r="AA913" s="49"/>
      <c r="AB913" s="49"/>
      <c r="AC913" s="37"/>
      <c r="AD913" s="37"/>
      <c r="AE913" s="37"/>
      <c r="AF913" s="37"/>
      <c r="AG913" s="37"/>
    </row>
    <row r="914">
      <c r="A914" s="46"/>
      <c r="B914" s="46"/>
      <c r="C914" s="46"/>
      <c r="D914" s="49"/>
      <c r="E914" s="49"/>
      <c r="F914" s="49"/>
      <c r="G914" s="49"/>
      <c r="H914" s="49"/>
      <c r="I914" s="49"/>
      <c r="J914" s="49"/>
      <c r="K914" s="443"/>
      <c r="L914" s="46"/>
      <c r="M914" s="46"/>
      <c r="N914" s="46"/>
      <c r="O914" s="46"/>
      <c r="P914" s="231"/>
      <c r="Q914" s="46"/>
      <c r="R914" s="49"/>
      <c r="S914" s="49"/>
      <c r="T914" s="46"/>
      <c r="U914" s="46"/>
      <c r="V914" s="49"/>
      <c r="W914" s="49"/>
      <c r="X914" s="49"/>
      <c r="Y914" s="49"/>
      <c r="Z914" s="49"/>
      <c r="AA914" s="49"/>
      <c r="AB914" s="49"/>
      <c r="AC914" s="37"/>
      <c r="AD914" s="37"/>
      <c r="AE914" s="37"/>
      <c r="AF914" s="37"/>
      <c r="AG914" s="37"/>
    </row>
    <row r="915">
      <c r="A915" s="46"/>
      <c r="B915" s="46"/>
      <c r="C915" s="46"/>
      <c r="D915" s="49"/>
      <c r="E915" s="49"/>
      <c r="F915" s="49"/>
      <c r="G915" s="49"/>
      <c r="H915" s="49"/>
      <c r="I915" s="49"/>
      <c r="J915" s="49"/>
      <c r="K915" s="443"/>
      <c r="L915" s="46"/>
      <c r="M915" s="46"/>
      <c r="N915" s="46"/>
      <c r="O915" s="46"/>
      <c r="P915" s="231"/>
      <c r="Q915" s="46"/>
      <c r="R915" s="49"/>
      <c r="S915" s="49"/>
      <c r="T915" s="46"/>
      <c r="U915" s="46"/>
      <c r="V915" s="49"/>
      <c r="W915" s="49"/>
      <c r="X915" s="49"/>
      <c r="Y915" s="49"/>
      <c r="Z915" s="49"/>
      <c r="AA915" s="49"/>
      <c r="AB915" s="49"/>
      <c r="AC915" s="37"/>
      <c r="AD915" s="37"/>
      <c r="AE915" s="37"/>
      <c r="AF915" s="37"/>
      <c r="AG915" s="37"/>
    </row>
    <row r="916">
      <c r="A916" s="46"/>
      <c r="B916" s="46"/>
      <c r="C916" s="46"/>
      <c r="D916" s="49"/>
      <c r="E916" s="49"/>
      <c r="F916" s="49"/>
      <c r="G916" s="49"/>
      <c r="H916" s="49"/>
      <c r="I916" s="49"/>
      <c r="J916" s="49"/>
      <c r="K916" s="443"/>
      <c r="L916" s="46"/>
      <c r="M916" s="46"/>
      <c r="N916" s="46"/>
      <c r="O916" s="46"/>
      <c r="P916" s="231"/>
      <c r="Q916" s="46"/>
      <c r="R916" s="49"/>
      <c r="S916" s="49"/>
      <c r="T916" s="46"/>
      <c r="U916" s="46"/>
      <c r="V916" s="49"/>
      <c r="W916" s="49"/>
      <c r="X916" s="49"/>
      <c r="Y916" s="49"/>
      <c r="Z916" s="49"/>
      <c r="AA916" s="49"/>
      <c r="AB916" s="49"/>
      <c r="AC916" s="37"/>
      <c r="AD916" s="37"/>
      <c r="AE916" s="37"/>
      <c r="AF916" s="37"/>
      <c r="AG916" s="37"/>
    </row>
    <row r="917">
      <c r="A917" s="46"/>
      <c r="B917" s="46"/>
      <c r="C917" s="46"/>
      <c r="D917" s="49"/>
      <c r="E917" s="49"/>
      <c r="F917" s="49"/>
      <c r="G917" s="49"/>
      <c r="H917" s="49"/>
      <c r="I917" s="49"/>
      <c r="J917" s="49"/>
      <c r="K917" s="443"/>
      <c r="L917" s="46"/>
      <c r="M917" s="46"/>
      <c r="N917" s="46"/>
      <c r="O917" s="46"/>
      <c r="P917" s="231"/>
      <c r="Q917" s="46"/>
      <c r="R917" s="49"/>
      <c r="S917" s="49"/>
      <c r="T917" s="46"/>
      <c r="U917" s="46"/>
      <c r="V917" s="49"/>
      <c r="W917" s="49"/>
      <c r="X917" s="49"/>
      <c r="Y917" s="49"/>
      <c r="Z917" s="49"/>
      <c r="AA917" s="49"/>
      <c r="AB917" s="49"/>
      <c r="AC917" s="37"/>
      <c r="AD917" s="37"/>
      <c r="AE917" s="37"/>
      <c r="AF917" s="37"/>
      <c r="AG917" s="37"/>
    </row>
    <row r="918">
      <c r="A918" s="46"/>
      <c r="B918" s="46"/>
      <c r="C918" s="46"/>
      <c r="D918" s="49"/>
      <c r="E918" s="49"/>
      <c r="F918" s="49"/>
      <c r="G918" s="49"/>
      <c r="H918" s="49"/>
      <c r="I918" s="49"/>
      <c r="J918" s="49"/>
      <c r="K918" s="443"/>
      <c r="L918" s="46"/>
      <c r="M918" s="46"/>
      <c r="N918" s="46"/>
      <c r="O918" s="46"/>
      <c r="P918" s="231"/>
      <c r="Q918" s="46"/>
      <c r="R918" s="49"/>
      <c r="S918" s="49"/>
      <c r="T918" s="46"/>
      <c r="U918" s="46"/>
      <c r="V918" s="49"/>
      <c r="W918" s="49"/>
      <c r="X918" s="49"/>
      <c r="Y918" s="49"/>
      <c r="Z918" s="49"/>
      <c r="AA918" s="49"/>
      <c r="AB918" s="49"/>
      <c r="AC918" s="37"/>
      <c r="AD918" s="37"/>
      <c r="AE918" s="37"/>
      <c r="AF918" s="37"/>
      <c r="AG918" s="37"/>
    </row>
    <row r="919">
      <c r="A919" s="46"/>
      <c r="B919" s="46"/>
      <c r="C919" s="46"/>
      <c r="D919" s="49"/>
      <c r="E919" s="49"/>
      <c r="F919" s="49"/>
      <c r="G919" s="49"/>
      <c r="H919" s="49"/>
      <c r="I919" s="49"/>
      <c r="J919" s="49"/>
      <c r="K919" s="443"/>
      <c r="L919" s="46"/>
      <c r="M919" s="46"/>
      <c r="N919" s="46"/>
      <c r="O919" s="46"/>
      <c r="P919" s="231"/>
      <c r="Q919" s="46"/>
      <c r="R919" s="49"/>
      <c r="S919" s="49"/>
      <c r="T919" s="46"/>
      <c r="U919" s="46"/>
      <c r="V919" s="49"/>
      <c r="W919" s="49"/>
      <c r="X919" s="49"/>
      <c r="Y919" s="49"/>
      <c r="Z919" s="49"/>
      <c r="AA919" s="49"/>
      <c r="AB919" s="49"/>
      <c r="AC919" s="37"/>
      <c r="AD919" s="37"/>
      <c r="AE919" s="37"/>
      <c r="AF919" s="37"/>
      <c r="AG919" s="37"/>
    </row>
    <row r="920">
      <c r="A920" s="46"/>
      <c r="B920" s="46"/>
      <c r="C920" s="46"/>
      <c r="D920" s="49"/>
      <c r="E920" s="49"/>
      <c r="F920" s="49"/>
      <c r="G920" s="49"/>
      <c r="H920" s="49"/>
      <c r="I920" s="49"/>
      <c r="J920" s="49"/>
      <c r="K920" s="443"/>
      <c r="L920" s="46"/>
      <c r="M920" s="46"/>
      <c r="N920" s="46"/>
      <c r="O920" s="46"/>
      <c r="P920" s="231"/>
      <c r="Q920" s="46"/>
      <c r="R920" s="49"/>
      <c r="S920" s="49"/>
      <c r="T920" s="46"/>
      <c r="U920" s="46"/>
      <c r="V920" s="49"/>
      <c r="W920" s="49"/>
      <c r="X920" s="49"/>
      <c r="Y920" s="49"/>
      <c r="Z920" s="49"/>
      <c r="AA920" s="49"/>
      <c r="AB920" s="49"/>
      <c r="AC920" s="37"/>
      <c r="AD920" s="37"/>
      <c r="AE920" s="37"/>
      <c r="AF920" s="37"/>
      <c r="AG920" s="37"/>
    </row>
    <row r="921">
      <c r="A921" s="46"/>
      <c r="B921" s="46"/>
      <c r="C921" s="46"/>
      <c r="D921" s="49"/>
      <c r="E921" s="49"/>
      <c r="F921" s="49"/>
      <c r="G921" s="49"/>
      <c r="H921" s="49"/>
      <c r="I921" s="49"/>
      <c r="J921" s="49"/>
      <c r="K921" s="443"/>
      <c r="L921" s="46"/>
      <c r="M921" s="46"/>
      <c r="N921" s="46"/>
      <c r="O921" s="46"/>
      <c r="P921" s="231"/>
      <c r="Q921" s="46"/>
      <c r="R921" s="49"/>
      <c r="S921" s="49"/>
      <c r="T921" s="46"/>
      <c r="U921" s="46"/>
      <c r="V921" s="49"/>
      <c r="W921" s="49"/>
      <c r="X921" s="49"/>
      <c r="Y921" s="49"/>
      <c r="Z921" s="49"/>
      <c r="AA921" s="49"/>
      <c r="AB921" s="49"/>
      <c r="AC921" s="37"/>
      <c r="AD921" s="37"/>
      <c r="AE921" s="37"/>
      <c r="AF921" s="37"/>
      <c r="AG921" s="37"/>
    </row>
    <row r="922">
      <c r="A922" s="46"/>
      <c r="B922" s="46"/>
      <c r="C922" s="46"/>
      <c r="D922" s="49"/>
      <c r="E922" s="49"/>
      <c r="F922" s="49"/>
      <c r="G922" s="49"/>
      <c r="H922" s="49"/>
      <c r="I922" s="49"/>
      <c r="J922" s="49"/>
      <c r="K922" s="443"/>
      <c r="L922" s="46"/>
      <c r="M922" s="46"/>
      <c r="N922" s="46"/>
      <c r="O922" s="46"/>
      <c r="P922" s="231"/>
      <c r="Q922" s="46"/>
      <c r="R922" s="49"/>
      <c r="S922" s="49"/>
      <c r="T922" s="46"/>
      <c r="U922" s="46"/>
      <c r="V922" s="49"/>
      <c r="W922" s="49"/>
      <c r="X922" s="49"/>
      <c r="Y922" s="49"/>
      <c r="Z922" s="49"/>
      <c r="AA922" s="49"/>
      <c r="AB922" s="49"/>
      <c r="AC922" s="37"/>
      <c r="AD922" s="37"/>
      <c r="AE922" s="37"/>
      <c r="AF922" s="37"/>
      <c r="AG922" s="37"/>
    </row>
    <row r="923">
      <c r="A923" s="46"/>
      <c r="B923" s="46"/>
      <c r="C923" s="46"/>
      <c r="D923" s="49"/>
      <c r="E923" s="49"/>
      <c r="F923" s="49"/>
      <c r="G923" s="49"/>
      <c r="H923" s="49"/>
      <c r="I923" s="49"/>
      <c r="J923" s="49"/>
      <c r="K923" s="443"/>
      <c r="L923" s="46"/>
      <c r="M923" s="46"/>
      <c r="N923" s="46"/>
      <c r="O923" s="46"/>
      <c r="P923" s="231"/>
      <c r="Q923" s="46"/>
      <c r="R923" s="49"/>
      <c r="S923" s="49"/>
      <c r="T923" s="46"/>
      <c r="U923" s="46"/>
      <c r="V923" s="49"/>
      <c r="W923" s="49"/>
      <c r="X923" s="49"/>
      <c r="Y923" s="49"/>
      <c r="Z923" s="49"/>
      <c r="AA923" s="49"/>
      <c r="AB923" s="49"/>
      <c r="AC923" s="37"/>
      <c r="AD923" s="37"/>
      <c r="AE923" s="37"/>
      <c r="AF923" s="37"/>
      <c r="AG923" s="37"/>
    </row>
    <row r="924">
      <c r="A924" s="46"/>
      <c r="B924" s="46"/>
      <c r="C924" s="46"/>
      <c r="D924" s="49"/>
      <c r="E924" s="49"/>
      <c r="F924" s="49"/>
      <c r="G924" s="49"/>
      <c r="H924" s="49"/>
      <c r="I924" s="49"/>
      <c r="J924" s="49"/>
      <c r="K924" s="443"/>
      <c r="L924" s="46"/>
      <c r="M924" s="46"/>
      <c r="N924" s="46"/>
      <c r="O924" s="46"/>
      <c r="P924" s="231"/>
      <c r="Q924" s="46"/>
      <c r="R924" s="49"/>
      <c r="S924" s="49"/>
      <c r="T924" s="46"/>
      <c r="U924" s="46"/>
      <c r="V924" s="49"/>
      <c r="W924" s="49"/>
      <c r="X924" s="49"/>
      <c r="Y924" s="49"/>
      <c r="Z924" s="49"/>
      <c r="AA924" s="49"/>
      <c r="AB924" s="49"/>
      <c r="AC924" s="37"/>
      <c r="AD924" s="37"/>
      <c r="AE924" s="37"/>
      <c r="AF924" s="37"/>
      <c r="AG924" s="37"/>
    </row>
    <row r="925">
      <c r="A925" s="46"/>
      <c r="B925" s="46"/>
      <c r="C925" s="46"/>
      <c r="D925" s="49"/>
      <c r="E925" s="49"/>
      <c r="F925" s="49"/>
      <c r="G925" s="49"/>
      <c r="H925" s="49"/>
      <c r="I925" s="49"/>
      <c r="J925" s="49"/>
      <c r="K925" s="443"/>
      <c r="L925" s="46"/>
      <c r="M925" s="46"/>
      <c r="N925" s="46"/>
      <c r="O925" s="46"/>
      <c r="P925" s="231"/>
      <c r="Q925" s="46"/>
      <c r="R925" s="49"/>
      <c r="S925" s="49"/>
      <c r="T925" s="46"/>
      <c r="U925" s="46"/>
      <c r="V925" s="49"/>
      <c r="W925" s="49"/>
      <c r="X925" s="49"/>
      <c r="Y925" s="49"/>
      <c r="Z925" s="49"/>
      <c r="AA925" s="49"/>
      <c r="AB925" s="49"/>
      <c r="AC925" s="37"/>
      <c r="AD925" s="37"/>
      <c r="AE925" s="37"/>
      <c r="AF925" s="37"/>
      <c r="AG925" s="37"/>
    </row>
    <row r="926">
      <c r="A926" s="46"/>
      <c r="B926" s="46"/>
      <c r="C926" s="46"/>
      <c r="D926" s="49"/>
      <c r="E926" s="49"/>
      <c r="F926" s="49"/>
      <c r="G926" s="49"/>
      <c r="H926" s="49"/>
      <c r="I926" s="49"/>
      <c r="J926" s="49"/>
      <c r="K926" s="443"/>
      <c r="L926" s="46"/>
      <c r="M926" s="46"/>
      <c r="N926" s="46"/>
      <c r="O926" s="46"/>
      <c r="P926" s="231"/>
      <c r="Q926" s="46"/>
      <c r="R926" s="49"/>
      <c r="S926" s="49"/>
      <c r="T926" s="46"/>
      <c r="U926" s="46"/>
      <c r="V926" s="49"/>
      <c r="W926" s="49"/>
      <c r="X926" s="49"/>
      <c r="Y926" s="49"/>
      <c r="Z926" s="49"/>
      <c r="AA926" s="49"/>
      <c r="AB926" s="49"/>
      <c r="AC926" s="37"/>
      <c r="AD926" s="37"/>
      <c r="AE926" s="37"/>
      <c r="AF926" s="37"/>
      <c r="AG926" s="37"/>
    </row>
    <row r="927">
      <c r="A927" s="46"/>
      <c r="B927" s="46"/>
      <c r="C927" s="46"/>
      <c r="D927" s="49"/>
      <c r="E927" s="49"/>
      <c r="F927" s="49"/>
      <c r="G927" s="49"/>
      <c r="H927" s="49"/>
      <c r="I927" s="49"/>
      <c r="J927" s="49"/>
      <c r="K927" s="443"/>
      <c r="L927" s="46"/>
      <c r="M927" s="46"/>
      <c r="N927" s="46"/>
      <c r="O927" s="46"/>
      <c r="P927" s="231"/>
      <c r="Q927" s="46"/>
      <c r="R927" s="49"/>
      <c r="S927" s="49"/>
      <c r="T927" s="46"/>
      <c r="U927" s="46"/>
      <c r="V927" s="49"/>
      <c r="W927" s="49"/>
      <c r="X927" s="49"/>
      <c r="Y927" s="49"/>
      <c r="Z927" s="49"/>
      <c r="AA927" s="49"/>
      <c r="AB927" s="49"/>
      <c r="AC927" s="37"/>
      <c r="AD927" s="37"/>
      <c r="AE927" s="37"/>
      <c r="AF927" s="37"/>
      <c r="AG927" s="37"/>
    </row>
    <row r="928">
      <c r="A928" s="46"/>
      <c r="B928" s="46"/>
      <c r="C928" s="46"/>
      <c r="D928" s="49"/>
      <c r="E928" s="49"/>
      <c r="F928" s="49"/>
      <c r="G928" s="49"/>
      <c r="H928" s="49"/>
      <c r="I928" s="49"/>
      <c r="J928" s="49"/>
      <c r="K928" s="443"/>
      <c r="L928" s="46"/>
      <c r="M928" s="46"/>
      <c r="N928" s="46"/>
      <c r="O928" s="46"/>
      <c r="P928" s="231"/>
      <c r="Q928" s="46"/>
      <c r="R928" s="49"/>
      <c r="S928" s="49"/>
      <c r="T928" s="46"/>
      <c r="U928" s="46"/>
      <c r="V928" s="49"/>
      <c r="W928" s="49"/>
      <c r="X928" s="49"/>
      <c r="Y928" s="49"/>
      <c r="Z928" s="49"/>
      <c r="AA928" s="49"/>
      <c r="AB928" s="49"/>
      <c r="AC928" s="37"/>
      <c r="AD928" s="37"/>
      <c r="AE928" s="37"/>
      <c r="AF928" s="37"/>
      <c r="AG928" s="37"/>
    </row>
    <row r="929">
      <c r="A929" s="46"/>
      <c r="B929" s="46"/>
      <c r="C929" s="46"/>
      <c r="D929" s="49"/>
      <c r="E929" s="49"/>
      <c r="F929" s="49"/>
      <c r="G929" s="49"/>
      <c r="H929" s="49"/>
      <c r="I929" s="49"/>
      <c r="J929" s="49"/>
      <c r="K929" s="443"/>
      <c r="L929" s="46"/>
      <c r="M929" s="46"/>
      <c r="N929" s="46"/>
      <c r="O929" s="46"/>
      <c r="P929" s="231"/>
      <c r="Q929" s="46"/>
      <c r="R929" s="49"/>
      <c r="S929" s="49"/>
      <c r="T929" s="46"/>
      <c r="U929" s="46"/>
      <c r="V929" s="49"/>
      <c r="W929" s="49"/>
      <c r="X929" s="49"/>
      <c r="Y929" s="49"/>
      <c r="Z929" s="49"/>
      <c r="AA929" s="49"/>
      <c r="AB929" s="49"/>
      <c r="AC929" s="37"/>
      <c r="AD929" s="37"/>
      <c r="AE929" s="37"/>
      <c r="AF929" s="37"/>
      <c r="AG929" s="37"/>
    </row>
    <row r="930">
      <c r="A930" s="46"/>
      <c r="B930" s="46"/>
      <c r="C930" s="46"/>
      <c r="D930" s="49"/>
      <c r="E930" s="49"/>
      <c r="F930" s="49"/>
      <c r="G930" s="49"/>
      <c r="H930" s="49"/>
      <c r="I930" s="49"/>
      <c r="J930" s="49"/>
      <c r="K930" s="443"/>
      <c r="L930" s="46"/>
      <c r="M930" s="46"/>
      <c r="N930" s="46"/>
      <c r="O930" s="46"/>
      <c r="P930" s="231"/>
      <c r="Q930" s="46"/>
      <c r="R930" s="49"/>
      <c r="S930" s="49"/>
      <c r="T930" s="46"/>
      <c r="U930" s="46"/>
      <c r="V930" s="49"/>
      <c r="W930" s="49"/>
      <c r="X930" s="49"/>
      <c r="Y930" s="49"/>
      <c r="Z930" s="49"/>
      <c r="AA930" s="49"/>
      <c r="AB930" s="49"/>
      <c r="AC930" s="37"/>
      <c r="AD930" s="37"/>
      <c r="AE930" s="37"/>
      <c r="AF930" s="37"/>
      <c r="AG930" s="37"/>
    </row>
    <row r="931">
      <c r="A931" s="46"/>
      <c r="B931" s="46"/>
      <c r="C931" s="46"/>
      <c r="D931" s="49"/>
      <c r="E931" s="49"/>
      <c r="F931" s="49"/>
      <c r="G931" s="49"/>
      <c r="H931" s="49"/>
      <c r="I931" s="49"/>
      <c r="J931" s="49"/>
      <c r="K931" s="443"/>
      <c r="L931" s="46"/>
      <c r="M931" s="46"/>
      <c r="N931" s="46"/>
      <c r="O931" s="46"/>
      <c r="P931" s="231"/>
      <c r="Q931" s="46"/>
      <c r="R931" s="49"/>
      <c r="S931" s="49"/>
      <c r="T931" s="46"/>
      <c r="U931" s="46"/>
      <c r="V931" s="49"/>
      <c r="W931" s="49"/>
      <c r="X931" s="49"/>
      <c r="Y931" s="49"/>
      <c r="Z931" s="49"/>
      <c r="AA931" s="49"/>
      <c r="AB931" s="49"/>
      <c r="AC931" s="37"/>
      <c r="AD931" s="37"/>
      <c r="AE931" s="37"/>
      <c r="AF931" s="37"/>
      <c r="AG931" s="37"/>
    </row>
    <row r="932">
      <c r="A932" s="46"/>
      <c r="B932" s="46"/>
      <c r="C932" s="46"/>
      <c r="D932" s="49"/>
      <c r="E932" s="49"/>
      <c r="F932" s="49"/>
      <c r="G932" s="49"/>
      <c r="H932" s="49"/>
      <c r="I932" s="49"/>
      <c r="J932" s="49"/>
      <c r="K932" s="443"/>
      <c r="L932" s="46"/>
      <c r="M932" s="46"/>
      <c r="N932" s="46"/>
      <c r="O932" s="46"/>
      <c r="P932" s="231"/>
      <c r="Q932" s="46"/>
      <c r="R932" s="49"/>
      <c r="S932" s="49"/>
      <c r="T932" s="46"/>
      <c r="U932" s="46"/>
      <c r="V932" s="49"/>
      <c r="W932" s="49"/>
      <c r="X932" s="49"/>
      <c r="Y932" s="49"/>
      <c r="Z932" s="49"/>
      <c r="AA932" s="49"/>
      <c r="AB932" s="49"/>
      <c r="AC932" s="37"/>
      <c r="AD932" s="37"/>
      <c r="AE932" s="37"/>
      <c r="AF932" s="37"/>
      <c r="AG932" s="37"/>
    </row>
    <row r="933">
      <c r="A933" s="46"/>
      <c r="B933" s="46"/>
      <c r="C933" s="46"/>
      <c r="D933" s="49"/>
      <c r="E933" s="49"/>
      <c r="F933" s="49"/>
      <c r="G933" s="49"/>
      <c r="H933" s="49"/>
      <c r="I933" s="49"/>
      <c r="J933" s="49"/>
      <c r="K933" s="443"/>
      <c r="L933" s="46"/>
      <c r="M933" s="46"/>
      <c r="N933" s="46"/>
      <c r="O933" s="46"/>
      <c r="P933" s="231"/>
      <c r="Q933" s="46"/>
      <c r="R933" s="49"/>
      <c r="S933" s="49"/>
      <c r="T933" s="46"/>
      <c r="U933" s="46"/>
      <c r="V933" s="49"/>
      <c r="W933" s="49"/>
      <c r="X933" s="49"/>
      <c r="Y933" s="49"/>
      <c r="Z933" s="49"/>
      <c r="AA933" s="49"/>
      <c r="AB933" s="49"/>
      <c r="AC933" s="37"/>
      <c r="AD933" s="37"/>
      <c r="AE933" s="37"/>
      <c r="AF933" s="37"/>
      <c r="AG933" s="37"/>
    </row>
    <row r="934">
      <c r="A934" s="46"/>
      <c r="B934" s="46"/>
      <c r="C934" s="46"/>
      <c r="D934" s="49"/>
      <c r="E934" s="49"/>
      <c r="F934" s="49"/>
      <c r="G934" s="49"/>
      <c r="H934" s="49"/>
      <c r="I934" s="49"/>
      <c r="J934" s="49"/>
      <c r="K934" s="443"/>
      <c r="L934" s="46"/>
      <c r="M934" s="46"/>
      <c r="N934" s="46"/>
      <c r="O934" s="46"/>
      <c r="P934" s="231"/>
      <c r="Q934" s="46"/>
      <c r="R934" s="49"/>
      <c r="S934" s="49"/>
      <c r="T934" s="46"/>
      <c r="U934" s="46"/>
      <c r="V934" s="49"/>
      <c r="W934" s="49"/>
      <c r="X934" s="49"/>
      <c r="Y934" s="49"/>
      <c r="Z934" s="49"/>
      <c r="AA934" s="49"/>
      <c r="AB934" s="49"/>
      <c r="AC934" s="37"/>
      <c r="AD934" s="37"/>
      <c r="AE934" s="37"/>
      <c r="AF934" s="37"/>
      <c r="AG934" s="37"/>
    </row>
    <row r="935">
      <c r="A935" s="46"/>
      <c r="B935" s="46"/>
      <c r="C935" s="46"/>
      <c r="D935" s="49"/>
      <c r="E935" s="49"/>
      <c r="F935" s="49"/>
      <c r="G935" s="49"/>
      <c r="H935" s="49"/>
      <c r="I935" s="49"/>
      <c r="J935" s="49"/>
      <c r="K935" s="443"/>
      <c r="L935" s="46"/>
      <c r="M935" s="46"/>
      <c r="N935" s="46"/>
      <c r="O935" s="46"/>
      <c r="P935" s="231"/>
      <c r="Q935" s="46"/>
      <c r="R935" s="49"/>
      <c r="S935" s="49"/>
      <c r="T935" s="46"/>
      <c r="U935" s="46"/>
      <c r="V935" s="49"/>
      <c r="W935" s="49"/>
      <c r="X935" s="49"/>
      <c r="Y935" s="49"/>
      <c r="Z935" s="49"/>
      <c r="AA935" s="49"/>
      <c r="AB935" s="49"/>
      <c r="AC935" s="37"/>
      <c r="AD935" s="37"/>
      <c r="AE935" s="37"/>
      <c r="AF935" s="37"/>
      <c r="AG935" s="37"/>
    </row>
    <row r="936">
      <c r="A936" s="46"/>
      <c r="B936" s="46"/>
      <c r="C936" s="46"/>
      <c r="D936" s="49"/>
      <c r="E936" s="49"/>
      <c r="F936" s="49"/>
      <c r="G936" s="49"/>
      <c r="H936" s="49"/>
      <c r="I936" s="49"/>
      <c r="J936" s="49"/>
      <c r="K936" s="443"/>
      <c r="L936" s="46"/>
      <c r="M936" s="46"/>
      <c r="N936" s="46"/>
      <c r="O936" s="46"/>
      <c r="P936" s="231"/>
      <c r="Q936" s="46"/>
      <c r="R936" s="49"/>
      <c r="S936" s="49"/>
      <c r="T936" s="46"/>
      <c r="U936" s="46"/>
      <c r="V936" s="49"/>
      <c r="W936" s="49"/>
      <c r="X936" s="49"/>
      <c r="Y936" s="49"/>
      <c r="Z936" s="49"/>
      <c r="AA936" s="49"/>
      <c r="AB936" s="49"/>
      <c r="AC936" s="37"/>
      <c r="AD936" s="37"/>
      <c r="AE936" s="37"/>
      <c r="AF936" s="37"/>
      <c r="AG936" s="37"/>
    </row>
    <row r="937">
      <c r="A937" s="46"/>
      <c r="B937" s="46"/>
      <c r="C937" s="46"/>
      <c r="D937" s="49"/>
      <c r="E937" s="49"/>
      <c r="F937" s="49"/>
      <c r="G937" s="49"/>
      <c r="H937" s="49"/>
      <c r="I937" s="49"/>
      <c r="J937" s="49"/>
      <c r="K937" s="443"/>
      <c r="L937" s="46"/>
      <c r="M937" s="46"/>
      <c r="N937" s="46"/>
      <c r="O937" s="46"/>
      <c r="P937" s="231"/>
      <c r="Q937" s="46"/>
      <c r="R937" s="49"/>
      <c r="S937" s="49"/>
      <c r="T937" s="46"/>
      <c r="U937" s="46"/>
      <c r="V937" s="49"/>
      <c r="W937" s="49"/>
      <c r="X937" s="49"/>
      <c r="Y937" s="49"/>
      <c r="Z937" s="49"/>
      <c r="AA937" s="49"/>
      <c r="AB937" s="49"/>
      <c r="AC937" s="37"/>
      <c r="AD937" s="37"/>
      <c r="AE937" s="37"/>
      <c r="AF937" s="37"/>
      <c r="AG937" s="37"/>
    </row>
    <row r="938">
      <c r="A938" s="46"/>
      <c r="B938" s="46"/>
      <c r="C938" s="46"/>
      <c r="D938" s="49"/>
      <c r="E938" s="49"/>
      <c r="F938" s="49"/>
      <c r="G938" s="49"/>
      <c r="H938" s="49"/>
      <c r="I938" s="49"/>
      <c r="J938" s="49"/>
      <c r="K938" s="443"/>
      <c r="L938" s="46"/>
      <c r="M938" s="46"/>
      <c r="N938" s="46"/>
      <c r="O938" s="46"/>
      <c r="P938" s="231"/>
      <c r="Q938" s="46"/>
      <c r="R938" s="49"/>
      <c r="S938" s="49"/>
      <c r="T938" s="46"/>
      <c r="U938" s="46"/>
      <c r="V938" s="49"/>
      <c r="W938" s="49"/>
      <c r="X938" s="49"/>
      <c r="Y938" s="49"/>
      <c r="Z938" s="49"/>
      <c r="AA938" s="49"/>
      <c r="AB938" s="49"/>
      <c r="AC938" s="37"/>
      <c r="AD938" s="37"/>
      <c r="AE938" s="37"/>
      <c r="AF938" s="37"/>
      <c r="AG938" s="37"/>
    </row>
    <row r="939">
      <c r="A939" s="46"/>
      <c r="B939" s="46"/>
      <c r="C939" s="46"/>
      <c r="D939" s="49"/>
      <c r="E939" s="49"/>
      <c r="F939" s="49"/>
      <c r="G939" s="49"/>
      <c r="H939" s="49"/>
      <c r="I939" s="49"/>
      <c r="J939" s="49"/>
      <c r="K939" s="443"/>
      <c r="L939" s="46"/>
      <c r="M939" s="46"/>
      <c r="N939" s="46"/>
      <c r="O939" s="46"/>
      <c r="P939" s="231"/>
      <c r="Q939" s="46"/>
      <c r="R939" s="49"/>
      <c r="S939" s="49"/>
      <c r="T939" s="46"/>
      <c r="U939" s="46"/>
      <c r="V939" s="49"/>
      <c r="W939" s="49"/>
      <c r="X939" s="49"/>
      <c r="Y939" s="49"/>
      <c r="Z939" s="49"/>
      <c r="AA939" s="49"/>
      <c r="AB939" s="49"/>
      <c r="AC939" s="37"/>
      <c r="AD939" s="37"/>
      <c r="AE939" s="37"/>
      <c r="AF939" s="37"/>
      <c r="AG939" s="37"/>
    </row>
    <row r="940">
      <c r="A940" s="46"/>
      <c r="B940" s="46"/>
      <c r="C940" s="46"/>
      <c r="D940" s="49"/>
      <c r="E940" s="49"/>
      <c r="F940" s="49"/>
      <c r="G940" s="49"/>
      <c r="H940" s="49"/>
      <c r="I940" s="49"/>
      <c r="J940" s="49"/>
      <c r="K940" s="443"/>
      <c r="L940" s="46"/>
      <c r="M940" s="46"/>
      <c r="N940" s="46"/>
      <c r="O940" s="46"/>
      <c r="P940" s="231"/>
      <c r="Q940" s="46"/>
      <c r="R940" s="49"/>
      <c r="S940" s="49"/>
      <c r="T940" s="46"/>
      <c r="U940" s="46"/>
      <c r="V940" s="49"/>
      <c r="W940" s="49"/>
      <c r="X940" s="49"/>
      <c r="Y940" s="49"/>
      <c r="Z940" s="49"/>
      <c r="AA940" s="49"/>
      <c r="AB940" s="49"/>
      <c r="AC940" s="37"/>
      <c r="AD940" s="37"/>
      <c r="AE940" s="37"/>
      <c r="AF940" s="37"/>
      <c r="AG940" s="37"/>
    </row>
    <row r="941">
      <c r="A941" s="46"/>
      <c r="B941" s="46"/>
      <c r="C941" s="46"/>
      <c r="D941" s="49"/>
      <c r="E941" s="49"/>
      <c r="F941" s="49"/>
      <c r="G941" s="49"/>
      <c r="H941" s="49"/>
      <c r="I941" s="49"/>
      <c r="J941" s="49"/>
      <c r="K941" s="443"/>
      <c r="L941" s="46"/>
      <c r="M941" s="46"/>
      <c r="N941" s="46"/>
      <c r="O941" s="46"/>
      <c r="P941" s="231"/>
      <c r="Q941" s="46"/>
      <c r="R941" s="49"/>
      <c r="S941" s="49"/>
      <c r="T941" s="46"/>
      <c r="U941" s="46"/>
      <c r="V941" s="49"/>
      <c r="W941" s="49"/>
      <c r="X941" s="49"/>
      <c r="Y941" s="49"/>
      <c r="Z941" s="49"/>
      <c r="AA941" s="49"/>
      <c r="AB941" s="49"/>
      <c r="AC941" s="37"/>
      <c r="AD941" s="37"/>
      <c r="AE941" s="37"/>
      <c r="AF941" s="37"/>
      <c r="AG941" s="37"/>
    </row>
    <row r="942">
      <c r="A942" s="46"/>
      <c r="B942" s="46"/>
      <c r="C942" s="46"/>
      <c r="D942" s="49"/>
      <c r="E942" s="49"/>
      <c r="F942" s="49"/>
      <c r="G942" s="49"/>
      <c r="H942" s="49"/>
      <c r="I942" s="49"/>
      <c r="J942" s="49"/>
      <c r="K942" s="443"/>
      <c r="L942" s="46"/>
      <c r="M942" s="46"/>
      <c r="N942" s="46"/>
      <c r="O942" s="46"/>
      <c r="P942" s="231"/>
      <c r="Q942" s="46"/>
      <c r="R942" s="49"/>
      <c r="S942" s="49"/>
      <c r="T942" s="46"/>
      <c r="U942" s="46"/>
      <c r="V942" s="49"/>
      <c r="W942" s="49"/>
      <c r="X942" s="49"/>
      <c r="Y942" s="49"/>
      <c r="Z942" s="49"/>
      <c r="AA942" s="49"/>
      <c r="AB942" s="49"/>
      <c r="AC942" s="37"/>
      <c r="AD942" s="37"/>
      <c r="AE942" s="37"/>
      <c r="AF942" s="37"/>
      <c r="AG942" s="37"/>
    </row>
    <row r="943">
      <c r="A943" s="46"/>
      <c r="B943" s="46"/>
      <c r="C943" s="46"/>
      <c r="D943" s="49"/>
      <c r="E943" s="49"/>
      <c r="F943" s="49"/>
      <c r="G943" s="49"/>
      <c r="H943" s="49"/>
      <c r="I943" s="49"/>
      <c r="J943" s="49"/>
      <c r="K943" s="443"/>
      <c r="L943" s="46"/>
      <c r="M943" s="46"/>
      <c r="N943" s="46"/>
      <c r="O943" s="46"/>
      <c r="P943" s="231"/>
      <c r="Q943" s="46"/>
      <c r="R943" s="49"/>
      <c r="S943" s="49"/>
      <c r="T943" s="46"/>
      <c r="U943" s="46"/>
      <c r="V943" s="49"/>
      <c r="W943" s="49"/>
      <c r="X943" s="49"/>
      <c r="Y943" s="49"/>
      <c r="Z943" s="49"/>
      <c r="AA943" s="49"/>
      <c r="AB943" s="49"/>
      <c r="AC943" s="37"/>
      <c r="AD943" s="37"/>
      <c r="AE943" s="37"/>
      <c r="AF943" s="37"/>
      <c r="AG943" s="37"/>
    </row>
    <row r="944">
      <c r="A944" s="46"/>
      <c r="B944" s="46"/>
      <c r="C944" s="46"/>
      <c r="D944" s="49"/>
      <c r="E944" s="49"/>
      <c r="F944" s="49"/>
      <c r="G944" s="49"/>
      <c r="H944" s="49"/>
      <c r="I944" s="49"/>
      <c r="J944" s="49"/>
      <c r="K944" s="443"/>
      <c r="L944" s="46"/>
      <c r="M944" s="46"/>
      <c r="N944" s="46"/>
      <c r="O944" s="46"/>
      <c r="P944" s="231"/>
      <c r="Q944" s="46"/>
      <c r="R944" s="49"/>
      <c r="S944" s="49"/>
      <c r="T944" s="46"/>
      <c r="U944" s="46"/>
      <c r="V944" s="49"/>
      <c r="W944" s="49"/>
      <c r="X944" s="49"/>
      <c r="Y944" s="49"/>
      <c r="Z944" s="49"/>
      <c r="AA944" s="49"/>
      <c r="AB944" s="49"/>
      <c r="AC944" s="37"/>
      <c r="AD944" s="37"/>
      <c r="AE944" s="37"/>
      <c r="AF944" s="37"/>
      <c r="AG944" s="37"/>
    </row>
    <row r="945">
      <c r="A945" s="46"/>
      <c r="B945" s="46"/>
      <c r="C945" s="46"/>
      <c r="D945" s="49"/>
      <c r="E945" s="49"/>
      <c r="F945" s="49"/>
      <c r="G945" s="49"/>
      <c r="H945" s="49"/>
      <c r="I945" s="49"/>
      <c r="J945" s="49"/>
      <c r="K945" s="443"/>
      <c r="L945" s="46"/>
      <c r="M945" s="46"/>
      <c r="N945" s="46"/>
      <c r="O945" s="46"/>
      <c r="P945" s="231"/>
      <c r="Q945" s="46"/>
      <c r="R945" s="49"/>
      <c r="S945" s="49"/>
      <c r="T945" s="46"/>
      <c r="U945" s="46"/>
      <c r="V945" s="49"/>
      <c r="W945" s="49"/>
      <c r="X945" s="49"/>
      <c r="Y945" s="49"/>
      <c r="Z945" s="49"/>
      <c r="AA945" s="49"/>
      <c r="AB945" s="49"/>
      <c r="AC945" s="37"/>
      <c r="AD945" s="37"/>
      <c r="AE945" s="37"/>
      <c r="AF945" s="37"/>
      <c r="AG945" s="37"/>
    </row>
    <row r="946">
      <c r="A946" s="46"/>
      <c r="B946" s="46"/>
      <c r="C946" s="46"/>
      <c r="D946" s="49"/>
      <c r="E946" s="49"/>
      <c r="F946" s="49"/>
      <c r="G946" s="49"/>
      <c r="H946" s="49"/>
      <c r="I946" s="49"/>
      <c r="J946" s="49"/>
      <c r="K946" s="443"/>
      <c r="L946" s="46"/>
      <c r="M946" s="46"/>
      <c r="N946" s="46"/>
      <c r="O946" s="46"/>
      <c r="P946" s="231"/>
      <c r="Q946" s="46"/>
      <c r="R946" s="49"/>
      <c r="S946" s="49"/>
      <c r="T946" s="46"/>
      <c r="U946" s="46"/>
      <c r="V946" s="49"/>
      <c r="W946" s="49"/>
      <c r="X946" s="49"/>
      <c r="Y946" s="49"/>
      <c r="Z946" s="49"/>
      <c r="AA946" s="49"/>
      <c r="AB946" s="49"/>
      <c r="AC946" s="37"/>
      <c r="AD946" s="37"/>
      <c r="AE946" s="37"/>
      <c r="AF946" s="37"/>
      <c r="AG946" s="37"/>
    </row>
    <row r="947">
      <c r="A947" s="46"/>
      <c r="B947" s="46"/>
      <c r="C947" s="46"/>
      <c r="D947" s="49"/>
      <c r="E947" s="49"/>
      <c r="F947" s="49"/>
      <c r="G947" s="49"/>
      <c r="H947" s="49"/>
      <c r="I947" s="49"/>
      <c r="J947" s="49"/>
      <c r="K947" s="443"/>
      <c r="L947" s="46"/>
      <c r="M947" s="46"/>
      <c r="N947" s="46"/>
      <c r="O947" s="46"/>
      <c r="P947" s="231"/>
      <c r="Q947" s="46"/>
      <c r="R947" s="49"/>
      <c r="S947" s="49"/>
      <c r="T947" s="46"/>
      <c r="U947" s="46"/>
      <c r="V947" s="49"/>
      <c r="W947" s="49"/>
      <c r="X947" s="49"/>
      <c r="Y947" s="49"/>
      <c r="Z947" s="49"/>
      <c r="AA947" s="49"/>
      <c r="AB947" s="49"/>
      <c r="AC947" s="37"/>
      <c r="AD947" s="37"/>
      <c r="AE947" s="37"/>
      <c r="AF947" s="37"/>
      <c r="AG947" s="37"/>
    </row>
    <row r="948">
      <c r="A948" s="46"/>
      <c r="B948" s="46"/>
      <c r="C948" s="46"/>
      <c r="D948" s="49"/>
      <c r="E948" s="49"/>
      <c r="F948" s="49"/>
      <c r="G948" s="49"/>
      <c r="H948" s="49"/>
      <c r="I948" s="49"/>
      <c r="J948" s="49"/>
      <c r="K948" s="443"/>
      <c r="L948" s="46"/>
      <c r="M948" s="46"/>
      <c r="N948" s="46"/>
      <c r="O948" s="46"/>
      <c r="P948" s="231"/>
      <c r="Q948" s="46"/>
      <c r="R948" s="49"/>
      <c r="S948" s="49"/>
      <c r="T948" s="46"/>
      <c r="U948" s="46"/>
      <c r="V948" s="49"/>
      <c r="W948" s="49"/>
      <c r="X948" s="49"/>
      <c r="Y948" s="49"/>
      <c r="Z948" s="49"/>
      <c r="AA948" s="49"/>
      <c r="AB948" s="49"/>
      <c r="AC948" s="37"/>
      <c r="AD948" s="37"/>
      <c r="AE948" s="37"/>
      <c r="AF948" s="37"/>
      <c r="AG948" s="37"/>
    </row>
    <row r="949">
      <c r="A949" s="46"/>
      <c r="B949" s="46"/>
      <c r="C949" s="46"/>
      <c r="D949" s="49"/>
      <c r="E949" s="49"/>
      <c r="F949" s="49"/>
      <c r="G949" s="49"/>
      <c r="H949" s="49"/>
      <c r="I949" s="49"/>
      <c r="J949" s="49"/>
      <c r="K949" s="443"/>
      <c r="L949" s="46"/>
      <c r="M949" s="46"/>
      <c r="N949" s="46"/>
      <c r="O949" s="46"/>
      <c r="P949" s="231"/>
      <c r="Q949" s="46"/>
      <c r="R949" s="49"/>
      <c r="S949" s="49"/>
      <c r="T949" s="46"/>
      <c r="U949" s="46"/>
      <c r="V949" s="49"/>
      <c r="W949" s="49"/>
      <c r="X949" s="49"/>
      <c r="Y949" s="49"/>
      <c r="Z949" s="49"/>
      <c r="AA949" s="49"/>
      <c r="AB949" s="49"/>
      <c r="AC949" s="37"/>
      <c r="AD949" s="37"/>
      <c r="AE949" s="37"/>
      <c r="AF949" s="37"/>
      <c r="AG949" s="37"/>
    </row>
    <row r="950">
      <c r="A950" s="46"/>
      <c r="B950" s="46"/>
      <c r="C950" s="46"/>
      <c r="D950" s="49"/>
      <c r="E950" s="49"/>
      <c r="F950" s="49"/>
      <c r="G950" s="49"/>
      <c r="H950" s="49"/>
      <c r="I950" s="49"/>
      <c r="J950" s="49"/>
      <c r="K950" s="443"/>
      <c r="L950" s="46"/>
      <c r="M950" s="46"/>
      <c r="N950" s="46"/>
      <c r="O950" s="46"/>
      <c r="P950" s="231"/>
      <c r="Q950" s="46"/>
      <c r="R950" s="49"/>
      <c r="S950" s="49"/>
      <c r="T950" s="46"/>
      <c r="U950" s="46"/>
      <c r="V950" s="49"/>
      <c r="W950" s="49"/>
      <c r="X950" s="49"/>
      <c r="Y950" s="49"/>
      <c r="Z950" s="49"/>
      <c r="AA950" s="49"/>
      <c r="AB950" s="49"/>
      <c r="AC950" s="37"/>
      <c r="AD950" s="37"/>
      <c r="AE950" s="37"/>
      <c r="AF950" s="37"/>
      <c r="AG950" s="37"/>
    </row>
    <row r="951">
      <c r="A951" s="46"/>
      <c r="B951" s="46"/>
      <c r="C951" s="46"/>
      <c r="D951" s="49"/>
      <c r="E951" s="49"/>
      <c r="F951" s="49"/>
      <c r="G951" s="49"/>
      <c r="H951" s="49"/>
      <c r="I951" s="49"/>
      <c r="J951" s="49"/>
      <c r="K951" s="443"/>
      <c r="L951" s="46"/>
      <c r="M951" s="46"/>
      <c r="N951" s="46"/>
      <c r="O951" s="46"/>
      <c r="P951" s="231"/>
      <c r="Q951" s="46"/>
      <c r="R951" s="49"/>
      <c r="S951" s="49"/>
      <c r="T951" s="46"/>
      <c r="U951" s="46"/>
      <c r="V951" s="49"/>
      <c r="W951" s="49"/>
      <c r="X951" s="49"/>
      <c r="Y951" s="49"/>
      <c r="Z951" s="49"/>
      <c r="AA951" s="49"/>
      <c r="AB951" s="49"/>
      <c r="AC951" s="37"/>
      <c r="AD951" s="37"/>
      <c r="AE951" s="37"/>
      <c r="AF951" s="37"/>
      <c r="AG951" s="37"/>
    </row>
    <row r="952">
      <c r="A952" s="46"/>
      <c r="B952" s="46"/>
      <c r="C952" s="46"/>
      <c r="D952" s="49"/>
      <c r="E952" s="49"/>
      <c r="F952" s="49"/>
      <c r="G952" s="49"/>
      <c r="H952" s="49"/>
      <c r="I952" s="49"/>
      <c r="J952" s="49"/>
      <c r="K952" s="443"/>
      <c r="L952" s="46"/>
      <c r="M952" s="46"/>
      <c r="N952" s="46"/>
      <c r="O952" s="46"/>
      <c r="P952" s="231"/>
      <c r="Q952" s="46"/>
      <c r="R952" s="49"/>
      <c r="S952" s="49"/>
      <c r="T952" s="46"/>
      <c r="U952" s="46"/>
      <c r="V952" s="49"/>
      <c r="W952" s="49"/>
      <c r="X952" s="49"/>
      <c r="Y952" s="49"/>
      <c r="Z952" s="49"/>
      <c r="AA952" s="49"/>
      <c r="AB952" s="49"/>
      <c r="AC952" s="37"/>
      <c r="AD952" s="37"/>
      <c r="AE952" s="37"/>
      <c r="AF952" s="37"/>
      <c r="AG952" s="37"/>
    </row>
    <row r="953">
      <c r="A953" s="46"/>
      <c r="B953" s="46"/>
      <c r="C953" s="46"/>
      <c r="D953" s="49"/>
      <c r="E953" s="49"/>
      <c r="F953" s="49"/>
      <c r="G953" s="49"/>
      <c r="H953" s="49"/>
      <c r="I953" s="49"/>
      <c r="J953" s="49"/>
      <c r="K953" s="443"/>
      <c r="L953" s="46"/>
      <c r="M953" s="46"/>
      <c r="N953" s="46"/>
      <c r="O953" s="46"/>
      <c r="P953" s="231"/>
      <c r="Q953" s="46"/>
      <c r="R953" s="49"/>
      <c r="S953" s="49"/>
      <c r="T953" s="46"/>
      <c r="U953" s="46"/>
      <c r="V953" s="49"/>
      <c r="W953" s="49"/>
      <c r="X953" s="49"/>
      <c r="Y953" s="49"/>
      <c r="Z953" s="49"/>
      <c r="AA953" s="49"/>
      <c r="AB953" s="49"/>
      <c r="AC953" s="37"/>
      <c r="AD953" s="37"/>
      <c r="AE953" s="37"/>
      <c r="AF953" s="37"/>
      <c r="AG953" s="37"/>
    </row>
    <row r="954">
      <c r="A954" s="46"/>
      <c r="B954" s="46"/>
      <c r="C954" s="46"/>
      <c r="D954" s="49"/>
      <c r="E954" s="49"/>
      <c r="F954" s="49"/>
      <c r="G954" s="49"/>
      <c r="H954" s="49"/>
      <c r="I954" s="49"/>
      <c r="J954" s="49"/>
      <c r="K954" s="443"/>
      <c r="L954" s="46"/>
      <c r="M954" s="46"/>
      <c r="N954" s="46"/>
      <c r="O954" s="46"/>
      <c r="P954" s="231"/>
      <c r="Q954" s="46"/>
      <c r="R954" s="49"/>
      <c r="S954" s="49"/>
      <c r="T954" s="46"/>
      <c r="U954" s="46"/>
      <c r="V954" s="49"/>
      <c r="W954" s="49"/>
      <c r="X954" s="49"/>
      <c r="Y954" s="49"/>
      <c r="Z954" s="49"/>
      <c r="AA954" s="49"/>
      <c r="AB954" s="49"/>
      <c r="AC954" s="37"/>
      <c r="AD954" s="37"/>
      <c r="AE954" s="37"/>
      <c r="AF954" s="37"/>
      <c r="AG954" s="37"/>
    </row>
    <row r="955">
      <c r="A955" s="46"/>
      <c r="B955" s="46"/>
      <c r="C955" s="46"/>
      <c r="D955" s="49"/>
      <c r="E955" s="49"/>
      <c r="F955" s="49"/>
      <c r="G955" s="49"/>
      <c r="H955" s="49"/>
      <c r="I955" s="49"/>
      <c r="J955" s="49"/>
      <c r="K955" s="443"/>
      <c r="L955" s="46"/>
      <c r="M955" s="46"/>
      <c r="N955" s="46"/>
      <c r="O955" s="46"/>
      <c r="P955" s="231"/>
      <c r="Q955" s="46"/>
      <c r="R955" s="49"/>
      <c r="S955" s="49"/>
      <c r="T955" s="46"/>
      <c r="U955" s="46"/>
      <c r="V955" s="49"/>
      <c r="W955" s="49"/>
      <c r="X955" s="49"/>
      <c r="Y955" s="49"/>
      <c r="Z955" s="49"/>
      <c r="AA955" s="49"/>
      <c r="AB955" s="49"/>
      <c r="AC955" s="37"/>
      <c r="AD955" s="37"/>
      <c r="AE955" s="37"/>
      <c r="AF955" s="37"/>
      <c r="AG955" s="37"/>
    </row>
    <row r="956">
      <c r="A956" s="46"/>
      <c r="B956" s="46"/>
      <c r="C956" s="46"/>
      <c r="D956" s="49"/>
      <c r="E956" s="49"/>
      <c r="F956" s="49"/>
      <c r="G956" s="49"/>
      <c r="H956" s="49"/>
      <c r="I956" s="49"/>
      <c r="J956" s="49"/>
      <c r="K956" s="443"/>
      <c r="L956" s="46"/>
      <c r="M956" s="46"/>
      <c r="N956" s="46"/>
      <c r="O956" s="46"/>
      <c r="P956" s="231"/>
      <c r="Q956" s="46"/>
      <c r="R956" s="49"/>
      <c r="S956" s="49"/>
      <c r="T956" s="46"/>
      <c r="U956" s="46"/>
      <c r="V956" s="49"/>
      <c r="W956" s="49"/>
      <c r="X956" s="49"/>
      <c r="Y956" s="49"/>
      <c r="Z956" s="49"/>
      <c r="AA956" s="49"/>
      <c r="AB956" s="49"/>
      <c r="AC956" s="37"/>
      <c r="AD956" s="37"/>
      <c r="AE956" s="37"/>
      <c r="AF956" s="37"/>
      <c r="AG956" s="37"/>
    </row>
    <row r="957">
      <c r="A957" s="46"/>
      <c r="B957" s="46"/>
      <c r="C957" s="46"/>
      <c r="D957" s="49"/>
      <c r="E957" s="49"/>
      <c r="F957" s="49"/>
      <c r="G957" s="49"/>
      <c r="H957" s="49"/>
      <c r="I957" s="49"/>
      <c r="J957" s="49"/>
      <c r="K957" s="443"/>
      <c r="L957" s="46"/>
      <c r="M957" s="46"/>
      <c r="N957" s="46"/>
      <c r="O957" s="46"/>
      <c r="P957" s="231"/>
      <c r="Q957" s="46"/>
      <c r="R957" s="49"/>
      <c r="S957" s="49"/>
      <c r="T957" s="46"/>
      <c r="U957" s="46"/>
      <c r="V957" s="49"/>
      <c r="W957" s="49"/>
      <c r="X957" s="49"/>
      <c r="Y957" s="49"/>
      <c r="Z957" s="49"/>
      <c r="AA957" s="49"/>
      <c r="AB957" s="49"/>
      <c r="AC957" s="37"/>
      <c r="AD957" s="37"/>
      <c r="AE957" s="37"/>
      <c r="AF957" s="37"/>
      <c r="AG957" s="37"/>
    </row>
    <row r="958">
      <c r="A958" s="46"/>
      <c r="B958" s="46"/>
      <c r="C958" s="46"/>
      <c r="D958" s="49"/>
      <c r="E958" s="49"/>
      <c r="F958" s="49"/>
      <c r="G958" s="49"/>
      <c r="H958" s="49"/>
      <c r="I958" s="49"/>
      <c r="J958" s="49"/>
      <c r="K958" s="443"/>
      <c r="L958" s="46"/>
      <c r="M958" s="46"/>
      <c r="N958" s="46"/>
      <c r="O958" s="46"/>
      <c r="P958" s="231"/>
      <c r="Q958" s="46"/>
      <c r="R958" s="49"/>
      <c r="S958" s="49"/>
      <c r="T958" s="46"/>
      <c r="U958" s="46"/>
      <c r="V958" s="49"/>
      <c r="W958" s="49"/>
      <c r="X958" s="49"/>
      <c r="Y958" s="49"/>
      <c r="Z958" s="49"/>
      <c r="AA958" s="49"/>
      <c r="AB958" s="49"/>
      <c r="AC958" s="37"/>
      <c r="AD958" s="37"/>
      <c r="AE958" s="37"/>
      <c r="AF958" s="37"/>
      <c r="AG958" s="37"/>
    </row>
    <row r="959">
      <c r="A959" s="46"/>
      <c r="B959" s="46"/>
      <c r="C959" s="46"/>
      <c r="D959" s="49"/>
      <c r="E959" s="49"/>
      <c r="F959" s="49"/>
      <c r="G959" s="49"/>
      <c r="H959" s="49"/>
      <c r="I959" s="49"/>
      <c r="J959" s="49"/>
      <c r="K959" s="443"/>
      <c r="L959" s="46"/>
      <c r="M959" s="46"/>
      <c r="N959" s="46"/>
      <c r="O959" s="46"/>
      <c r="P959" s="231"/>
      <c r="Q959" s="46"/>
      <c r="R959" s="49"/>
      <c r="S959" s="49"/>
      <c r="T959" s="46"/>
      <c r="U959" s="46"/>
      <c r="V959" s="49"/>
      <c r="W959" s="49"/>
      <c r="X959" s="49"/>
      <c r="Y959" s="49"/>
      <c r="Z959" s="49"/>
      <c r="AA959" s="49"/>
      <c r="AB959" s="49"/>
      <c r="AC959" s="37"/>
      <c r="AD959" s="37"/>
      <c r="AE959" s="37"/>
      <c r="AF959" s="37"/>
      <c r="AG959" s="37"/>
    </row>
    <row r="960">
      <c r="A960" s="46"/>
      <c r="B960" s="46"/>
      <c r="C960" s="46"/>
      <c r="D960" s="49"/>
      <c r="E960" s="49"/>
      <c r="F960" s="49"/>
      <c r="G960" s="49"/>
      <c r="H960" s="49"/>
      <c r="I960" s="49"/>
      <c r="J960" s="49"/>
      <c r="K960" s="443"/>
      <c r="L960" s="46"/>
      <c r="M960" s="46"/>
      <c r="N960" s="46"/>
      <c r="O960" s="46"/>
      <c r="P960" s="231"/>
      <c r="Q960" s="46"/>
      <c r="R960" s="49"/>
      <c r="S960" s="49"/>
      <c r="T960" s="46"/>
      <c r="U960" s="46"/>
      <c r="V960" s="49"/>
      <c r="W960" s="49"/>
      <c r="X960" s="49"/>
      <c r="Y960" s="49"/>
      <c r="Z960" s="49"/>
      <c r="AA960" s="49"/>
      <c r="AB960" s="49"/>
      <c r="AC960" s="37"/>
      <c r="AD960" s="37"/>
      <c r="AE960" s="37"/>
      <c r="AF960" s="37"/>
      <c r="AG960" s="37"/>
    </row>
    <row r="961">
      <c r="A961" s="46"/>
      <c r="B961" s="46"/>
      <c r="C961" s="46"/>
      <c r="D961" s="49"/>
      <c r="E961" s="49"/>
      <c r="F961" s="49"/>
      <c r="G961" s="49"/>
      <c r="H961" s="49"/>
      <c r="I961" s="49"/>
      <c r="J961" s="49"/>
      <c r="K961" s="443"/>
      <c r="L961" s="46"/>
      <c r="M961" s="46"/>
      <c r="N961" s="46"/>
      <c r="O961" s="46"/>
      <c r="P961" s="231"/>
      <c r="Q961" s="46"/>
      <c r="R961" s="49"/>
      <c r="S961" s="49"/>
      <c r="T961" s="46"/>
      <c r="U961" s="46"/>
      <c r="V961" s="49"/>
      <c r="W961" s="49"/>
      <c r="X961" s="49"/>
      <c r="Y961" s="49"/>
      <c r="Z961" s="49"/>
      <c r="AA961" s="49"/>
      <c r="AB961" s="49"/>
      <c r="AC961" s="37"/>
      <c r="AD961" s="37"/>
      <c r="AE961" s="37"/>
      <c r="AF961" s="37"/>
      <c r="AG961" s="37"/>
    </row>
    <row r="962">
      <c r="A962" s="46"/>
      <c r="B962" s="46"/>
      <c r="C962" s="46"/>
      <c r="D962" s="49"/>
      <c r="E962" s="49"/>
      <c r="F962" s="49"/>
      <c r="G962" s="49"/>
      <c r="H962" s="49"/>
      <c r="I962" s="49"/>
      <c r="J962" s="49"/>
      <c r="K962" s="443"/>
      <c r="L962" s="46"/>
      <c r="M962" s="46"/>
      <c r="N962" s="46"/>
      <c r="O962" s="46"/>
      <c r="P962" s="231"/>
      <c r="Q962" s="46"/>
      <c r="R962" s="49"/>
      <c r="S962" s="49"/>
      <c r="T962" s="46"/>
      <c r="U962" s="46"/>
      <c r="V962" s="49"/>
      <c r="W962" s="49"/>
      <c r="X962" s="49"/>
      <c r="Y962" s="49"/>
      <c r="Z962" s="49"/>
      <c r="AA962" s="49"/>
      <c r="AB962" s="49"/>
      <c r="AC962" s="37"/>
      <c r="AD962" s="37"/>
      <c r="AE962" s="37"/>
      <c r="AF962" s="37"/>
      <c r="AG962" s="37"/>
    </row>
    <row r="963">
      <c r="A963" s="46"/>
      <c r="B963" s="46"/>
      <c r="C963" s="46"/>
      <c r="D963" s="49"/>
      <c r="E963" s="49"/>
      <c r="F963" s="49"/>
      <c r="G963" s="49"/>
      <c r="H963" s="49"/>
      <c r="I963" s="49"/>
      <c r="J963" s="49"/>
      <c r="K963" s="443"/>
      <c r="L963" s="46"/>
      <c r="M963" s="46"/>
      <c r="N963" s="46"/>
      <c r="O963" s="46"/>
      <c r="P963" s="231"/>
      <c r="Q963" s="46"/>
      <c r="R963" s="49"/>
      <c r="S963" s="49"/>
      <c r="T963" s="46"/>
      <c r="U963" s="46"/>
      <c r="V963" s="49"/>
      <c r="W963" s="49"/>
      <c r="X963" s="49"/>
      <c r="Y963" s="49"/>
      <c r="Z963" s="49"/>
      <c r="AA963" s="49"/>
      <c r="AB963" s="49"/>
      <c r="AC963" s="37"/>
      <c r="AD963" s="37"/>
      <c r="AE963" s="37"/>
      <c r="AF963" s="37"/>
      <c r="AG963" s="37"/>
    </row>
    <row r="964">
      <c r="A964" s="46"/>
      <c r="B964" s="46"/>
      <c r="C964" s="46"/>
      <c r="D964" s="49"/>
      <c r="E964" s="49"/>
      <c r="F964" s="49"/>
      <c r="G964" s="49"/>
      <c r="H964" s="49"/>
      <c r="I964" s="49"/>
      <c r="J964" s="49"/>
      <c r="K964" s="443"/>
      <c r="L964" s="46"/>
      <c r="M964" s="46"/>
      <c r="N964" s="46"/>
      <c r="O964" s="46"/>
      <c r="P964" s="231"/>
      <c r="Q964" s="46"/>
      <c r="R964" s="49"/>
      <c r="S964" s="49"/>
      <c r="T964" s="46"/>
      <c r="U964" s="46"/>
      <c r="V964" s="49"/>
      <c r="W964" s="49"/>
      <c r="X964" s="49"/>
      <c r="Y964" s="49"/>
      <c r="Z964" s="49"/>
      <c r="AA964" s="49"/>
      <c r="AB964" s="49"/>
      <c r="AC964" s="37"/>
      <c r="AD964" s="37"/>
      <c r="AE964" s="37"/>
      <c r="AF964" s="37"/>
      <c r="AG964" s="37"/>
    </row>
    <row r="965">
      <c r="A965" s="46"/>
      <c r="B965" s="46"/>
      <c r="C965" s="46"/>
      <c r="D965" s="49"/>
      <c r="E965" s="49"/>
      <c r="F965" s="49"/>
      <c r="G965" s="49"/>
      <c r="H965" s="49"/>
      <c r="I965" s="49"/>
      <c r="J965" s="49"/>
      <c r="K965" s="443"/>
      <c r="L965" s="46"/>
      <c r="M965" s="46"/>
      <c r="N965" s="46"/>
      <c r="O965" s="46"/>
      <c r="P965" s="231"/>
      <c r="Q965" s="46"/>
      <c r="R965" s="49"/>
      <c r="S965" s="49"/>
      <c r="T965" s="46"/>
      <c r="U965" s="46"/>
      <c r="V965" s="49"/>
      <c r="W965" s="49"/>
      <c r="X965" s="49"/>
      <c r="Y965" s="49"/>
      <c r="Z965" s="49"/>
      <c r="AA965" s="49"/>
      <c r="AB965" s="49"/>
      <c r="AC965" s="37"/>
      <c r="AD965" s="37"/>
      <c r="AE965" s="37"/>
      <c r="AF965" s="37"/>
      <c r="AG965" s="37"/>
    </row>
    <row r="966">
      <c r="A966" s="46"/>
      <c r="B966" s="46"/>
      <c r="C966" s="46"/>
      <c r="D966" s="49"/>
      <c r="E966" s="49"/>
      <c r="F966" s="49"/>
      <c r="G966" s="49"/>
      <c r="H966" s="49"/>
      <c r="I966" s="49"/>
      <c r="J966" s="49"/>
      <c r="K966" s="443"/>
      <c r="L966" s="46"/>
      <c r="M966" s="46"/>
      <c r="N966" s="46"/>
      <c r="O966" s="46"/>
      <c r="P966" s="231"/>
      <c r="Q966" s="46"/>
      <c r="R966" s="49"/>
      <c r="S966" s="49"/>
      <c r="T966" s="46"/>
      <c r="U966" s="46"/>
      <c r="V966" s="49"/>
      <c r="W966" s="49"/>
      <c r="X966" s="49"/>
      <c r="Y966" s="49"/>
      <c r="Z966" s="49"/>
      <c r="AA966" s="49"/>
      <c r="AB966" s="49"/>
      <c r="AC966" s="37"/>
      <c r="AD966" s="37"/>
      <c r="AE966" s="37"/>
      <c r="AF966" s="37"/>
      <c r="AG966" s="37"/>
    </row>
    <row r="967">
      <c r="A967" s="46"/>
      <c r="B967" s="46"/>
      <c r="C967" s="46"/>
      <c r="D967" s="49"/>
      <c r="E967" s="49"/>
      <c r="F967" s="49"/>
      <c r="G967" s="49"/>
      <c r="H967" s="49"/>
      <c r="I967" s="49"/>
      <c r="J967" s="49"/>
      <c r="K967" s="443"/>
      <c r="L967" s="46"/>
      <c r="M967" s="46"/>
      <c r="N967" s="46"/>
      <c r="O967" s="46"/>
      <c r="P967" s="231"/>
      <c r="Q967" s="46"/>
      <c r="R967" s="49"/>
      <c r="S967" s="49"/>
      <c r="T967" s="46"/>
      <c r="U967" s="46"/>
      <c r="V967" s="49"/>
      <c r="W967" s="49"/>
      <c r="X967" s="49"/>
      <c r="Y967" s="49"/>
      <c r="Z967" s="49"/>
      <c r="AA967" s="49"/>
      <c r="AB967" s="49"/>
      <c r="AC967" s="37"/>
      <c r="AD967" s="37"/>
      <c r="AE967" s="37"/>
      <c r="AF967" s="37"/>
      <c r="AG967" s="37"/>
    </row>
    <row r="968">
      <c r="A968" s="46"/>
      <c r="B968" s="46"/>
      <c r="C968" s="46"/>
      <c r="D968" s="49"/>
      <c r="E968" s="49"/>
      <c r="F968" s="49"/>
      <c r="G968" s="49"/>
      <c r="H968" s="49"/>
      <c r="I968" s="49"/>
      <c r="J968" s="49"/>
      <c r="K968" s="443"/>
      <c r="L968" s="46"/>
      <c r="M968" s="46"/>
      <c r="N968" s="46"/>
      <c r="O968" s="46"/>
      <c r="P968" s="231"/>
      <c r="Q968" s="46"/>
      <c r="R968" s="49"/>
      <c r="S968" s="49"/>
      <c r="T968" s="46"/>
      <c r="U968" s="46"/>
      <c r="V968" s="49"/>
      <c r="W968" s="49"/>
      <c r="X968" s="49"/>
      <c r="Y968" s="49"/>
      <c r="Z968" s="49"/>
      <c r="AA968" s="49"/>
      <c r="AB968" s="49"/>
      <c r="AC968" s="37"/>
      <c r="AD968" s="37"/>
      <c r="AE968" s="37"/>
      <c r="AF968" s="37"/>
      <c r="AG968" s="37"/>
    </row>
    <row r="969">
      <c r="A969" s="46"/>
      <c r="B969" s="46"/>
      <c r="C969" s="46"/>
      <c r="D969" s="49"/>
      <c r="E969" s="49"/>
      <c r="F969" s="49"/>
      <c r="G969" s="49"/>
      <c r="H969" s="49"/>
      <c r="I969" s="49"/>
      <c r="J969" s="49"/>
      <c r="K969" s="443"/>
      <c r="L969" s="46"/>
      <c r="M969" s="46"/>
      <c r="N969" s="46"/>
      <c r="O969" s="46"/>
      <c r="P969" s="231"/>
      <c r="Q969" s="46"/>
      <c r="R969" s="49"/>
      <c r="S969" s="49"/>
      <c r="T969" s="46"/>
      <c r="U969" s="46"/>
      <c r="V969" s="49"/>
      <c r="W969" s="49"/>
      <c r="X969" s="49"/>
      <c r="Y969" s="49"/>
      <c r="Z969" s="49"/>
      <c r="AA969" s="49"/>
      <c r="AB969" s="49"/>
      <c r="AC969" s="37"/>
      <c r="AD969" s="37"/>
      <c r="AE969" s="37"/>
      <c r="AF969" s="37"/>
      <c r="AG969" s="37"/>
    </row>
    <row r="970">
      <c r="A970" s="46"/>
      <c r="B970" s="46"/>
      <c r="C970" s="46"/>
      <c r="D970" s="49"/>
      <c r="E970" s="49"/>
      <c r="F970" s="49"/>
      <c r="G970" s="49"/>
      <c r="H970" s="49"/>
      <c r="I970" s="49"/>
      <c r="J970" s="49"/>
      <c r="K970" s="443"/>
      <c r="L970" s="46"/>
      <c r="M970" s="46"/>
      <c r="N970" s="46"/>
      <c r="O970" s="46"/>
      <c r="P970" s="231"/>
      <c r="Q970" s="46"/>
      <c r="R970" s="49"/>
      <c r="S970" s="49"/>
      <c r="T970" s="46"/>
      <c r="U970" s="46"/>
      <c r="V970" s="49"/>
      <c r="W970" s="49"/>
      <c r="X970" s="49"/>
      <c r="Y970" s="49"/>
      <c r="Z970" s="49"/>
      <c r="AA970" s="49"/>
      <c r="AB970" s="49"/>
      <c r="AC970" s="37"/>
      <c r="AD970" s="37"/>
      <c r="AE970" s="37"/>
      <c r="AF970" s="37"/>
      <c r="AG970" s="37"/>
    </row>
    <row r="971">
      <c r="A971" s="46"/>
      <c r="B971" s="46"/>
      <c r="C971" s="46"/>
      <c r="D971" s="49"/>
      <c r="E971" s="49"/>
      <c r="F971" s="49"/>
      <c r="G971" s="49"/>
      <c r="H971" s="49"/>
      <c r="I971" s="49"/>
      <c r="J971" s="49"/>
      <c r="K971" s="443"/>
      <c r="L971" s="46"/>
      <c r="M971" s="46"/>
      <c r="N971" s="46"/>
      <c r="O971" s="46"/>
      <c r="P971" s="231"/>
      <c r="Q971" s="46"/>
      <c r="R971" s="49"/>
      <c r="S971" s="49"/>
      <c r="T971" s="46"/>
      <c r="U971" s="46"/>
      <c r="V971" s="49"/>
      <c r="W971" s="49"/>
      <c r="X971" s="49"/>
      <c r="Y971" s="49"/>
      <c r="Z971" s="49"/>
      <c r="AA971" s="49"/>
      <c r="AB971" s="49"/>
      <c r="AC971" s="37"/>
      <c r="AD971" s="37"/>
      <c r="AE971" s="37"/>
      <c r="AF971" s="37"/>
      <c r="AG971" s="37"/>
    </row>
    <row r="972">
      <c r="A972" s="46"/>
      <c r="B972" s="46"/>
      <c r="C972" s="46"/>
      <c r="D972" s="49"/>
      <c r="E972" s="49"/>
      <c r="F972" s="49"/>
      <c r="G972" s="49"/>
      <c r="H972" s="49"/>
      <c r="I972" s="49"/>
      <c r="J972" s="49"/>
      <c r="K972" s="443"/>
      <c r="L972" s="46"/>
      <c r="M972" s="46"/>
      <c r="N972" s="46"/>
      <c r="O972" s="46"/>
      <c r="P972" s="231"/>
      <c r="Q972" s="46"/>
      <c r="R972" s="49"/>
      <c r="S972" s="49"/>
      <c r="T972" s="46"/>
      <c r="U972" s="46"/>
      <c r="V972" s="49"/>
      <c r="W972" s="49"/>
      <c r="X972" s="49"/>
      <c r="Y972" s="49"/>
      <c r="Z972" s="49"/>
      <c r="AA972" s="49"/>
      <c r="AB972" s="49"/>
      <c r="AC972" s="37"/>
      <c r="AD972" s="37"/>
      <c r="AE972" s="37"/>
      <c r="AF972" s="37"/>
      <c r="AG972" s="37"/>
    </row>
    <row r="973">
      <c r="A973" s="46"/>
      <c r="B973" s="46"/>
      <c r="C973" s="46"/>
      <c r="D973" s="49"/>
      <c r="E973" s="49"/>
      <c r="F973" s="49"/>
      <c r="G973" s="49"/>
      <c r="H973" s="49"/>
      <c r="I973" s="49"/>
      <c r="J973" s="49"/>
      <c r="K973" s="443"/>
      <c r="L973" s="46"/>
      <c r="M973" s="46"/>
      <c r="N973" s="46"/>
      <c r="O973" s="46"/>
      <c r="P973" s="231"/>
      <c r="Q973" s="46"/>
      <c r="R973" s="49"/>
      <c r="S973" s="49"/>
      <c r="T973" s="46"/>
      <c r="U973" s="46"/>
      <c r="V973" s="49"/>
      <c r="W973" s="49"/>
      <c r="X973" s="49"/>
      <c r="Y973" s="49"/>
      <c r="Z973" s="49"/>
      <c r="AA973" s="49"/>
      <c r="AB973" s="49"/>
      <c r="AC973" s="37"/>
      <c r="AD973" s="37"/>
      <c r="AE973" s="37"/>
      <c r="AF973" s="37"/>
      <c r="AG973" s="37"/>
    </row>
    <row r="974">
      <c r="A974" s="46"/>
      <c r="B974" s="46"/>
      <c r="C974" s="46"/>
      <c r="D974" s="49"/>
      <c r="E974" s="49"/>
      <c r="F974" s="49"/>
      <c r="G974" s="49"/>
      <c r="H974" s="49"/>
      <c r="I974" s="49"/>
      <c r="J974" s="49"/>
      <c r="K974" s="443"/>
      <c r="L974" s="46"/>
      <c r="M974" s="46"/>
      <c r="N974" s="46"/>
      <c r="O974" s="46"/>
      <c r="P974" s="231"/>
      <c r="Q974" s="46"/>
      <c r="R974" s="49"/>
      <c r="S974" s="49"/>
      <c r="T974" s="46"/>
      <c r="U974" s="46"/>
      <c r="V974" s="49"/>
      <c r="W974" s="49"/>
      <c r="X974" s="49"/>
      <c r="Y974" s="49"/>
      <c r="Z974" s="49"/>
      <c r="AA974" s="49"/>
      <c r="AB974" s="49"/>
      <c r="AC974" s="37"/>
      <c r="AD974" s="37"/>
      <c r="AE974" s="37"/>
      <c r="AF974" s="37"/>
      <c r="AG974" s="37"/>
    </row>
    <row r="975">
      <c r="A975" s="46"/>
      <c r="B975" s="46"/>
      <c r="C975" s="46"/>
      <c r="D975" s="49"/>
      <c r="E975" s="49"/>
      <c r="F975" s="49"/>
      <c r="G975" s="49"/>
      <c r="H975" s="49"/>
      <c r="I975" s="49"/>
      <c r="J975" s="49"/>
      <c r="K975" s="443"/>
      <c r="L975" s="46"/>
      <c r="M975" s="46"/>
      <c r="N975" s="46"/>
      <c r="O975" s="46"/>
      <c r="P975" s="231"/>
      <c r="Q975" s="46"/>
      <c r="R975" s="49"/>
      <c r="S975" s="49"/>
      <c r="T975" s="46"/>
      <c r="U975" s="46"/>
      <c r="V975" s="49"/>
      <c r="W975" s="49"/>
      <c r="X975" s="49"/>
      <c r="Y975" s="49"/>
      <c r="Z975" s="49"/>
      <c r="AA975" s="49"/>
      <c r="AB975" s="49"/>
      <c r="AC975" s="37"/>
      <c r="AD975" s="37"/>
      <c r="AE975" s="37"/>
      <c r="AF975" s="37"/>
      <c r="AG975" s="37"/>
    </row>
    <row r="976">
      <c r="A976" s="46"/>
      <c r="B976" s="46"/>
      <c r="C976" s="46"/>
      <c r="D976" s="49"/>
      <c r="E976" s="49"/>
      <c r="F976" s="49"/>
      <c r="G976" s="49"/>
      <c r="H976" s="49"/>
      <c r="I976" s="49"/>
      <c r="J976" s="49"/>
      <c r="K976" s="443"/>
      <c r="L976" s="46"/>
      <c r="M976" s="46"/>
      <c r="N976" s="46"/>
      <c r="O976" s="46"/>
      <c r="P976" s="231"/>
      <c r="Q976" s="46"/>
      <c r="R976" s="49"/>
      <c r="S976" s="49"/>
      <c r="T976" s="46"/>
      <c r="U976" s="46"/>
      <c r="V976" s="49"/>
      <c r="W976" s="49"/>
      <c r="X976" s="49"/>
      <c r="Y976" s="49"/>
      <c r="Z976" s="49"/>
      <c r="AA976" s="49"/>
      <c r="AB976" s="49"/>
      <c r="AC976" s="37"/>
      <c r="AD976" s="37"/>
      <c r="AE976" s="37"/>
      <c r="AF976" s="37"/>
      <c r="AG976" s="37"/>
    </row>
    <row r="977">
      <c r="A977" s="46"/>
      <c r="B977" s="46"/>
      <c r="C977" s="46"/>
      <c r="D977" s="49"/>
      <c r="E977" s="49"/>
      <c r="F977" s="49"/>
      <c r="G977" s="49"/>
      <c r="H977" s="49"/>
      <c r="I977" s="49"/>
      <c r="J977" s="49"/>
      <c r="K977" s="443"/>
      <c r="L977" s="46"/>
      <c r="M977" s="46"/>
      <c r="N977" s="46"/>
      <c r="O977" s="46"/>
      <c r="P977" s="231"/>
      <c r="Q977" s="46"/>
      <c r="R977" s="49"/>
      <c r="S977" s="49"/>
      <c r="T977" s="46"/>
      <c r="U977" s="46"/>
      <c r="V977" s="49"/>
      <c r="W977" s="49"/>
      <c r="X977" s="49"/>
      <c r="Y977" s="49"/>
      <c r="Z977" s="49"/>
      <c r="AA977" s="49"/>
      <c r="AB977" s="49"/>
      <c r="AC977" s="37"/>
      <c r="AD977" s="37"/>
      <c r="AE977" s="37"/>
      <c r="AF977" s="37"/>
      <c r="AG977" s="37"/>
    </row>
    <row r="978">
      <c r="A978" s="46"/>
      <c r="B978" s="46"/>
      <c r="C978" s="46"/>
      <c r="D978" s="49"/>
      <c r="E978" s="49"/>
      <c r="F978" s="49"/>
      <c r="G978" s="49"/>
      <c r="H978" s="49"/>
      <c r="I978" s="49"/>
      <c r="J978" s="49"/>
      <c r="K978" s="443"/>
      <c r="L978" s="46"/>
      <c r="M978" s="46"/>
      <c r="N978" s="46"/>
      <c r="O978" s="46"/>
      <c r="P978" s="231"/>
      <c r="Q978" s="46"/>
      <c r="R978" s="49"/>
      <c r="S978" s="49"/>
      <c r="T978" s="46"/>
      <c r="U978" s="46"/>
      <c r="V978" s="49"/>
      <c r="W978" s="49"/>
      <c r="X978" s="49"/>
      <c r="Y978" s="49"/>
      <c r="Z978" s="49"/>
      <c r="AA978" s="49"/>
      <c r="AB978" s="49"/>
      <c r="AC978" s="37"/>
      <c r="AD978" s="37"/>
      <c r="AE978" s="37"/>
      <c r="AF978" s="37"/>
      <c r="AG978" s="37"/>
    </row>
    <row r="979">
      <c r="A979" s="46"/>
      <c r="B979" s="46"/>
      <c r="C979" s="46"/>
      <c r="D979" s="49"/>
      <c r="E979" s="49"/>
      <c r="F979" s="49"/>
      <c r="G979" s="49"/>
      <c r="H979" s="49"/>
      <c r="I979" s="49"/>
      <c r="J979" s="49"/>
      <c r="K979" s="443"/>
      <c r="L979" s="46"/>
      <c r="M979" s="46"/>
      <c r="N979" s="46"/>
      <c r="O979" s="46"/>
      <c r="P979" s="231"/>
      <c r="Q979" s="46"/>
      <c r="R979" s="49"/>
      <c r="S979" s="49"/>
      <c r="T979" s="46"/>
      <c r="U979" s="46"/>
      <c r="V979" s="49"/>
      <c r="W979" s="49"/>
      <c r="X979" s="49"/>
      <c r="Y979" s="49"/>
      <c r="Z979" s="49"/>
      <c r="AA979" s="49"/>
      <c r="AB979" s="49"/>
      <c r="AC979" s="37"/>
      <c r="AD979" s="37"/>
      <c r="AE979" s="37"/>
      <c r="AF979" s="37"/>
      <c r="AG979" s="37"/>
    </row>
    <row r="980">
      <c r="A980" s="46"/>
      <c r="B980" s="46"/>
      <c r="C980" s="46"/>
      <c r="D980" s="49"/>
      <c r="E980" s="49"/>
      <c r="F980" s="49"/>
      <c r="G980" s="49"/>
      <c r="H980" s="49"/>
      <c r="I980" s="49"/>
      <c r="J980" s="49"/>
      <c r="K980" s="443"/>
      <c r="L980" s="46"/>
      <c r="M980" s="46"/>
      <c r="N980" s="46"/>
      <c r="O980" s="46"/>
      <c r="P980" s="231"/>
      <c r="Q980" s="46"/>
      <c r="R980" s="49"/>
      <c r="S980" s="49"/>
      <c r="T980" s="46"/>
      <c r="U980" s="46"/>
      <c r="V980" s="49"/>
      <c r="W980" s="49"/>
      <c r="X980" s="49"/>
      <c r="Y980" s="49"/>
      <c r="Z980" s="49"/>
      <c r="AA980" s="49"/>
      <c r="AB980" s="49"/>
      <c r="AC980" s="37"/>
      <c r="AD980" s="37"/>
      <c r="AE980" s="37"/>
      <c r="AF980" s="37"/>
      <c r="AG980" s="37"/>
    </row>
    <row r="981">
      <c r="A981" s="46"/>
      <c r="B981" s="46"/>
      <c r="C981" s="46"/>
      <c r="D981" s="49"/>
      <c r="E981" s="49"/>
      <c r="F981" s="49"/>
      <c r="G981" s="49"/>
      <c r="H981" s="49"/>
      <c r="I981" s="49"/>
      <c r="J981" s="49"/>
      <c r="K981" s="443"/>
      <c r="L981" s="46"/>
      <c r="M981" s="46"/>
      <c r="N981" s="46"/>
      <c r="O981" s="46"/>
      <c r="P981" s="231"/>
      <c r="Q981" s="46"/>
      <c r="R981" s="49"/>
      <c r="S981" s="49"/>
      <c r="T981" s="46"/>
      <c r="U981" s="46"/>
      <c r="V981" s="49"/>
      <c r="W981" s="49"/>
      <c r="X981" s="49"/>
      <c r="Y981" s="49"/>
      <c r="Z981" s="49"/>
      <c r="AA981" s="49"/>
      <c r="AB981" s="49"/>
      <c r="AC981" s="37"/>
      <c r="AD981" s="37"/>
      <c r="AE981" s="37"/>
      <c r="AF981" s="37"/>
      <c r="AG981" s="37"/>
    </row>
    <row r="982">
      <c r="A982" s="46"/>
      <c r="B982" s="46"/>
      <c r="C982" s="46"/>
      <c r="D982" s="49"/>
      <c r="E982" s="49"/>
      <c r="F982" s="49"/>
      <c r="G982" s="49"/>
      <c r="H982" s="49"/>
      <c r="I982" s="49"/>
      <c r="J982" s="49"/>
      <c r="K982" s="443"/>
      <c r="L982" s="46"/>
      <c r="M982" s="46"/>
      <c r="N982" s="46"/>
      <c r="O982" s="46"/>
      <c r="P982" s="231"/>
      <c r="Q982" s="46"/>
      <c r="R982" s="49"/>
      <c r="S982" s="49"/>
      <c r="T982" s="46"/>
      <c r="U982" s="46"/>
      <c r="V982" s="49"/>
      <c r="W982" s="49"/>
      <c r="X982" s="49"/>
      <c r="Y982" s="49"/>
      <c r="Z982" s="49"/>
      <c r="AA982" s="49"/>
      <c r="AB982" s="49"/>
      <c r="AC982" s="37"/>
      <c r="AD982" s="37"/>
      <c r="AE982" s="37"/>
      <c r="AF982" s="37"/>
      <c r="AG982" s="37"/>
    </row>
    <row r="983">
      <c r="A983" s="46"/>
      <c r="B983" s="46"/>
      <c r="C983" s="46"/>
      <c r="D983" s="49"/>
      <c r="E983" s="49"/>
      <c r="F983" s="49"/>
      <c r="G983" s="49"/>
      <c r="H983" s="49"/>
      <c r="I983" s="49"/>
      <c r="J983" s="49"/>
      <c r="K983" s="443"/>
      <c r="L983" s="46"/>
      <c r="M983" s="46"/>
      <c r="N983" s="46"/>
      <c r="O983" s="46"/>
      <c r="P983" s="231"/>
      <c r="Q983" s="46"/>
      <c r="R983" s="49"/>
      <c r="S983" s="49"/>
      <c r="T983" s="46"/>
      <c r="U983" s="46"/>
      <c r="V983" s="49"/>
      <c r="W983" s="49"/>
      <c r="X983" s="49"/>
      <c r="Y983" s="49"/>
      <c r="Z983" s="49"/>
      <c r="AA983" s="49"/>
      <c r="AB983" s="49"/>
      <c r="AC983" s="37"/>
      <c r="AD983" s="37"/>
      <c r="AE983" s="37"/>
      <c r="AF983" s="37"/>
      <c r="AG983" s="37"/>
    </row>
    <row r="984">
      <c r="A984" s="46"/>
      <c r="B984" s="46"/>
      <c r="C984" s="46"/>
      <c r="D984" s="49"/>
      <c r="E984" s="49"/>
      <c r="F984" s="49"/>
      <c r="G984" s="49"/>
      <c r="H984" s="49"/>
      <c r="I984" s="49"/>
      <c r="J984" s="49"/>
      <c r="K984" s="443"/>
      <c r="L984" s="46"/>
      <c r="M984" s="46"/>
      <c r="N984" s="46"/>
      <c r="O984" s="46"/>
      <c r="P984" s="231"/>
      <c r="Q984" s="46"/>
      <c r="R984" s="49"/>
      <c r="S984" s="49"/>
      <c r="T984" s="46"/>
      <c r="U984" s="46"/>
      <c r="V984" s="49"/>
      <c r="W984" s="49"/>
      <c r="X984" s="49"/>
      <c r="Y984" s="49"/>
      <c r="Z984" s="49"/>
      <c r="AA984" s="49"/>
      <c r="AB984" s="49"/>
      <c r="AC984" s="37"/>
      <c r="AD984" s="37"/>
      <c r="AE984" s="37"/>
      <c r="AF984" s="37"/>
      <c r="AG984" s="37"/>
    </row>
    <row r="985">
      <c r="A985" s="46"/>
      <c r="B985" s="46"/>
      <c r="C985" s="46"/>
      <c r="D985" s="49"/>
      <c r="E985" s="49"/>
      <c r="F985" s="49"/>
      <c r="G985" s="49"/>
      <c r="H985" s="49"/>
      <c r="I985" s="49"/>
      <c r="J985" s="49"/>
      <c r="K985" s="443"/>
      <c r="L985" s="46"/>
      <c r="M985" s="46"/>
      <c r="N985" s="46"/>
      <c r="O985" s="46"/>
      <c r="P985" s="231"/>
      <c r="Q985" s="46"/>
      <c r="R985" s="49"/>
      <c r="S985" s="49"/>
      <c r="T985" s="46"/>
      <c r="U985" s="46"/>
      <c r="V985" s="49"/>
      <c r="W985" s="49"/>
      <c r="X985" s="49"/>
      <c r="Y985" s="49"/>
      <c r="Z985" s="49"/>
      <c r="AA985" s="49"/>
      <c r="AB985" s="49"/>
      <c r="AC985" s="37"/>
      <c r="AD985" s="37"/>
      <c r="AE985" s="37"/>
      <c r="AF985" s="37"/>
      <c r="AG985" s="37"/>
    </row>
    <row r="986">
      <c r="A986" s="46"/>
      <c r="B986" s="46"/>
      <c r="C986" s="46"/>
      <c r="D986" s="49"/>
      <c r="E986" s="49"/>
      <c r="F986" s="49"/>
      <c r="G986" s="49"/>
      <c r="H986" s="49"/>
      <c r="I986" s="49"/>
      <c r="J986" s="49"/>
      <c r="K986" s="443"/>
      <c r="L986" s="46"/>
      <c r="M986" s="46"/>
      <c r="N986" s="46"/>
      <c r="O986" s="46"/>
      <c r="P986" s="231"/>
      <c r="Q986" s="46"/>
      <c r="R986" s="49"/>
      <c r="S986" s="49"/>
      <c r="T986" s="46"/>
      <c r="U986" s="46"/>
      <c r="V986" s="49"/>
      <c r="W986" s="49"/>
      <c r="X986" s="49"/>
      <c r="Y986" s="49"/>
      <c r="Z986" s="49"/>
      <c r="AA986" s="49"/>
      <c r="AB986" s="49"/>
      <c r="AC986" s="37"/>
      <c r="AD986" s="37"/>
      <c r="AE986" s="37"/>
      <c r="AF986" s="37"/>
      <c r="AG986" s="37"/>
    </row>
    <row r="987">
      <c r="A987" s="46"/>
      <c r="B987" s="46"/>
      <c r="C987" s="46"/>
      <c r="D987" s="49"/>
      <c r="E987" s="49"/>
      <c r="F987" s="49"/>
      <c r="G987" s="49"/>
      <c r="H987" s="49"/>
      <c r="I987" s="49"/>
      <c r="J987" s="49"/>
      <c r="K987" s="443"/>
      <c r="L987" s="46"/>
      <c r="M987" s="46"/>
      <c r="N987" s="46"/>
      <c r="O987" s="46"/>
      <c r="P987" s="231"/>
      <c r="Q987" s="46"/>
      <c r="R987" s="49"/>
      <c r="S987" s="49"/>
      <c r="T987" s="46"/>
      <c r="U987" s="46"/>
      <c r="V987" s="49"/>
      <c r="W987" s="49"/>
      <c r="X987" s="49"/>
      <c r="Y987" s="49"/>
      <c r="Z987" s="49"/>
      <c r="AA987" s="49"/>
      <c r="AB987" s="49"/>
      <c r="AC987" s="37"/>
      <c r="AD987" s="37"/>
      <c r="AE987" s="37"/>
      <c r="AF987" s="37"/>
      <c r="AG987" s="37"/>
    </row>
    <row r="988">
      <c r="A988" s="46"/>
      <c r="B988" s="46"/>
      <c r="C988" s="46"/>
      <c r="D988" s="49"/>
      <c r="E988" s="49"/>
      <c r="F988" s="49"/>
      <c r="G988" s="49"/>
      <c r="H988" s="49"/>
      <c r="I988" s="49"/>
      <c r="J988" s="49"/>
      <c r="K988" s="443"/>
      <c r="L988" s="46"/>
      <c r="M988" s="46"/>
      <c r="N988" s="46"/>
      <c r="O988" s="46"/>
      <c r="P988" s="231"/>
      <c r="Q988" s="46"/>
      <c r="R988" s="49"/>
      <c r="S988" s="49"/>
      <c r="T988" s="46"/>
      <c r="U988" s="46"/>
      <c r="V988" s="49"/>
      <c r="W988" s="49"/>
      <c r="X988" s="49"/>
      <c r="Y988" s="49"/>
      <c r="Z988" s="49"/>
      <c r="AA988" s="49"/>
      <c r="AB988" s="49"/>
      <c r="AC988" s="37"/>
      <c r="AD988" s="37"/>
      <c r="AE988" s="37"/>
      <c r="AF988" s="37"/>
      <c r="AG988" s="37"/>
    </row>
    <row r="989">
      <c r="A989" s="46"/>
      <c r="B989" s="46"/>
      <c r="C989" s="46"/>
      <c r="D989" s="49"/>
      <c r="E989" s="49"/>
      <c r="F989" s="49"/>
      <c r="G989" s="49"/>
      <c r="H989" s="49"/>
      <c r="I989" s="49"/>
      <c r="J989" s="49"/>
      <c r="K989" s="443"/>
      <c r="L989" s="46"/>
      <c r="M989" s="46"/>
      <c r="N989" s="46"/>
      <c r="O989" s="46"/>
      <c r="P989" s="231"/>
      <c r="Q989" s="46"/>
      <c r="R989" s="49"/>
      <c r="S989" s="49"/>
      <c r="T989" s="46"/>
      <c r="U989" s="46"/>
      <c r="V989" s="49"/>
      <c r="W989" s="49"/>
      <c r="X989" s="49"/>
      <c r="Y989" s="49"/>
      <c r="Z989" s="49"/>
      <c r="AA989" s="49"/>
      <c r="AB989" s="49"/>
      <c r="AC989" s="37"/>
      <c r="AD989" s="37"/>
      <c r="AE989" s="37"/>
      <c r="AF989" s="37"/>
      <c r="AG989" s="37"/>
    </row>
    <row r="990">
      <c r="A990" s="46"/>
      <c r="B990" s="46"/>
      <c r="C990" s="46"/>
      <c r="D990" s="49"/>
      <c r="E990" s="49"/>
      <c r="F990" s="49"/>
      <c r="G990" s="49"/>
      <c r="H990" s="49"/>
      <c r="I990" s="49"/>
      <c r="J990" s="49"/>
      <c r="K990" s="443"/>
      <c r="L990" s="46"/>
      <c r="M990" s="46"/>
      <c r="N990" s="46"/>
      <c r="O990" s="46"/>
      <c r="P990" s="231"/>
      <c r="Q990" s="46"/>
      <c r="R990" s="49"/>
      <c r="S990" s="49"/>
      <c r="T990" s="46"/>
      <c r="U990" s="46"/>
      <c r="V990" s="49"/>
      <c r="W990" s="49"/>
      <c r="X990" s="49"/>
      <c r="Y990" s="49"/>
      <c r="Z990" s="49"/>
      <c r="AA990" s="49"/>
      <c r="AB990" s="49"/>
      <c r="AC990" s="37"/>
      <c r="AD990" s="37"/>
      <c r="AE990" s="37"/>
      <c r="AF990" s="37"/>
      <c r="AG990" s="37"/>
    </row>
    <row r="991">
      <c r="A991" s="46"/>
      <c r="B991" s="46"/>
      <c r="C991" s="46"/>
      <c r="D991" s="49"/>
      <c r="E991" s="49"/>
      <c r="F991" s="49"/>
      <c r="G991" s="49"/>
      <c r="H991" s="49"/>
      <c r="I991" s="49"/>
      <c r="J991" s="49"/>
      <c r="K991" s="443"/>
      <c r="L991" s="46"/>
      <c r="M991" s="46"/>
      <c r="N991" s="46"/>
      <c r="O991" s="46"/>
      <c r="P991" s="231"/>
      <c r="Q991" s="46"/>
      <c r="R991" s="49"/>
      <c r="S991" s="49"/>
      <c r="T991" s="46"/>
      <c r="U991" s="46"/>
      <c r="V991" s="49"/>
      <c r="W991" s="49"/>
      <c r="X991" s="49"/>
      <c r="Y991" s="49"/>
      <c r="Z991" s="49"/>
      <c r="AA991" s="49"/>
      <c r="AB991" s="49"/>
      <c r="AC991" s="37"/>
      <c r="AD991" s="37"/>
      <c r="AE991" s="37"/>
      <c r="AF991" s="37"/>
      <c r="AG991" s="37"/>
    </row>
    <row r="992">
      <c r="A992" s="46"/>
      <c r="B992" s="46"/>
      <c r="C992" s="46"/>
      <c r="D992" s="49"/>
      <c r="E992" s="49"/>
      <c r="F992" s="49"/>
      <c r="G992" s="49"/>
      <c r="H992" s="49"/>
      <c r="I992" s="49"/>
      <c r="J992" s="49"/>
      <c r="K992" s="443"/>
      <c r="L992" s="46"/>
      <c r="M992" s="46"/>
      <c r="N992" s="46"/>
      <c r="O992" s="46"/>
      <c r="P992" s="231"/>
      <c r="Q992" s="46"/>
      <c r="R992" s="49"/>
      <c r="S992" s="49"/>
      <c r="T992" s="46"/>
      <c r="U992" s="46"/>
      <c r="V992" s="49"/>
      <c r="W992" s="49"/>
      <c r="X992" s="49"/>
      <c r="Y992" s="49"/>
      <c r="Z992" s="49"/>
      <c r="AA992" s="49"/>
      <c r="AB992" s="49"/>
      <c r="AC992" s="37"/>
      <c r="AD992" s="37"/>
      <c r="AE992" s="37"/>
      <c r="AF992" s="37"/>
      <c r="AG992" s="37"/>
    </row>
    <row r="993">
      <c r="A993" s="46"/>
      <c r="B993" s="46"/>
      <c r="C993" s="46"/>
      <c r="D993" s="49"/>
      <c r="E993" s="49"/>
      <c r="F993" s="49"/>
      <c r="G993" s="49"/>
      <c r="H993" s="49"/>
      <c r="I993" s="49"/>
      <c r="J993" s="49"/>
      <c r="K993" s="443"/>
      <c r="L993" s="46"/>
      <c r="M993" s="46"/>
      <c r="N993" s="46"/>
      <c r="O993" s="46"/>
      <c r="P993" s="231"/>
      <c r="Q993" s="46"/>
      <c r="R993" s="49"/>
      <c r="S993" s="49"/>
      <c r="T993" s="46"/>
      <c r="U993" s="46"/>
      <c r="V993" s="49"/>
      <c r="W993" s="49"/>
      <c r="X993" s="49"/>
      <c r="Y993" s="49"/>
      <c r="Z993" s="49"/>
      <c r="AA993" s="49"/>
      <c r="AB993" s="49"/>
      <c r="AC993" s="37"/>
      <c r="AD993" s="37"/>
      <c r="AE993" s="37"/>
      <c r="AF993" s="37"/>
      <c r="AG993" s="37"/>
    </row>
    <row r="994">
      <c r="A994" s="46"/>
      <c r="B994" s="46"/>
      <c r="C994" s="46"/>
      <c r="D994" s="49"/>
      <c r="E994" s="49"/>
      <c r="F994" s="49"/>
      <c r="G994" s="49"/>
      <c r="H994" s="49"/>
      <c r="I994" s="49"/>
      <c r="J994" s="49"/>
      <c r="K994" s="443"/>
      <c r="L994" s="46"/>
      <c r="M994" s="46"/>
      <c r="N994" s="46"/>
      <c r="O994" s="46"/>
      <c r="P994" s="231"/>
      <c r="Q994" s="46"/>
      <c r="R994" s="49"/>
      <c r="S994" s="49"/>
      <c r="T994" s="46"/>
      <c r="U994" s="46"/>
      <c r="V994" s="49"/>
      <c r="W994" s="49"/>
      <c r="X994" s="49"/>
      <c r="Y994" s="49"/>
      <c r="Z994" s="49"/>
      <c r="AA994" s="49"/>
      <c r="AB994" s="49"/>
      <c r="AC994" s="37"/>
      <c r="AD994" s="37"/>
      <c r="AE994" s="37"/>
      <c r="AF994" s="37"/>
      <c r="AG994" s="37"/>
    </row>
    <row r="995">
      <c r="A995" s="46"/>
      <c r="B995" s="46"/>
      <c r="C995" s="46"/>
      <c r="D995" s="49"/>
      <c r="E995" s="49"/>
      <c r="F995" s="49"/>
      <c r="G995" s="49"/>
      <c r="H995" s="49"/>
      <c r="I995" s="49"/>
      <c r="J995" s="49"/>
      <c r="K995" s="443"/>
      <c r="L995" s="46"/>
      <c r="M995" s="46"/>
      <c r="N995" s="46"/>
      <c r="O995" s="46"/>
      <c r="P995" s="231"/>
      <c r="Q995" s="46"/>
      <c r="R995" s="49"/>
      <c r="S995" s="49"/>
      <c r="T995" s="46"/>
      <c r="U995" s="46"/>
      <c r="V995" s="49"/>
      <c r="W995" s="49"/>
      <c r="X995" s="49"/>
      <c r="Y995" s="49"/>
      <c r="Z995" s="49"/>
      <c r="AA995" s="49"/>
      <c r="AB995" s="49"/>
      <c r="AC995" s="37"/>
      <c r="AD995" s="37"/>
      <c r="AE995" s="37"/>
      <c r="AF995" s="37"/>
      <c r="AG995" s="37"/>
    </row>
    <row r="996">
      <c r="A996" s="46"/>
      <c r="B996" s="46"/>
      <c r="C996" s="46"/>
      <c r="D996" s="49"/>
      <c r="E996" s="49"/>
      <c r="F996" s="49"/>
      <c r="G996" s="49"/>
      <c r="H996" s="49"/>
      <c r="I996" s="49"/>
      <c r="J996" s="49"/>
      <c r="K996" s="443"/>
      <c r="L996" s="46"/>
      <c r="M996" s="46"/>
      <c r="N996" s="46"/>
      <c r="O996" s="46"/>
      <c r="P996" s="231"/>
      <c r="Q996" s="46"/>
      <c r="R996" s="49"/>
      <c r="S996" s="49"/>
      <c r="T996" s="46"/>
      <c r="U996" s="46"/>
      <c r="V996" s="49"/>
      <c r="W996" s="49"/>
      <c r="X996" s="49"/>
      <c r="Y996" s="49"/>
      <c r="Z996" s="49"/>
      <c r="AA996" s="49"/>
      <c r="AB996" s="49"/>
      <c r="AC996" s="37"/>
      <c r="AD996" s="37"/>
      <c r="AE996" s="37"/>
      <c r="AF996" s="37"/>
      <c r="AG996" s="37"/>
    </row>
    <row r="997">
      <c r="A997" s="46"/>
      <c r="B997" s="46"/>
      <c r="C997" s="46"/>
      <c r="D997" s="49"/>
      <c r="E997" s="49"/>
      <c r="F997" s="49"/>
      <c r="G997" s="49"/>
      <c r="H997" s="49"/>
      <c r="I997" s="49"/>
      <c r="J997" s="49"/>
      <c r="K997" s="443"/>
      <c r="L997" s="46"/>
      <c r="M997" s="46"/>
      <c r="N997" s="46"/>
      <c r="O997" s="46"/>
      <c r="P997" s="231"/>
      <c r="Q997" s="46"/>
      <c r="R997" s="49"/>
      <c r="S997" s="49"/>
      <c r="T997" s="46"/>
      <c r="U997" s="46"/>
      <c r="V997" s="49"/>
      <c r="W997" s="49"/>
      <c r="X997" s="49"/>
      <c r="Y997" s="49"/>
      <c r="Z997" s="49"/>
      <c r="AA997" s="49"/>
      <c r="AB997" s="49"/>
      <c r="AC997" s="37"/>
      <c r="AD997" s="37"/>
      <c r="AE997" s="37"/>
      <c r="AF997" s="37"/>
      <c r="AG997" s="37"/>
    </row>
    <row r="998">
      <c r="A998" s="46"/>
      <c r="B998" s="46"/>
      <c r="C998" s="46"/>
      <c r="D998" s="49"/>
      <c r="E998" s="49"/>
      <c r="F998" s="49"/>
      <c r="G998" s="49"/>
      <c r="H998" s="49"/>
      <c r="I998" s="49"/>
      <c r="J998" s="49"/>
      <c r="K998" s="443"/>
      <c r="L998" s="46"/>
      <c r="M998" s="46"/>
      <c r="N998" s="46"/>
      <c r="O998" s="46"/>
      <c r="P998" s="231"/>
      <c r="Q998" s="46"/>
      <c r="R998" s="49"/>
      <c r="S998" s="49"/>
      <c r="T998" s="46"/>
      <c r="U998" s="46"/>
      <c r="V998" s="49"/>
      <c r="W998" s="49"/>
      <c r="X998" s="49"/>
      <c r="Y998" s="49"/>
      <c r="Z998" s="49"/>
      <c r="AA998" s="49"/>
      <c r="AB998" s="49"/>
      <c r="AC998" s="37"/>
      <c r="AD998" s="37"/>
      <c r="AE998" s="37"/>
      <c r="AF998" s="37"/>
      <c r="AG998" s="37"/>
    </row>
    <row r="999">
      <c r="A999" s="46"/>
      <c r="B999" s="46"/>
      <c r="C999" s="46"/>
      <c r="D999" s="49"/>
      <c r="E999" s="49"/>
      <c r="F999" s="49"/>
      <c r="G999" s="49"/>
      <c r="H999" s="49"/>
      <c r="I999" s="49"/>
      <c r="J999" s="49"/>
      <c r="K999" s="443"/>
      <c r="L999" s="46"/>
      <c r="M999" s="46"/>
      <c r="N999" s="46"/>
      <c r="O999" s="46"/>
      <c r="P999" s="231"/>
      <c r="Q999" s="46"/>
      <c r="R999" s="49"/>
      <c r="S999" s="49"/>
      <c r="T999" s="46"/>
      <c r="U999" s="46"/>
      <c r="V999" s="49"/>
      <c r="W999" s="49"/>
      <c r="X999" s="49"/>
      <c r="Y999" s="49"/>
      <c r="Z999" s="49"/>
      <c r="AA999" s="49"/>
      <c r="AB999" s="49"/>
      <c r="AC999" s="37"/>
      <c r="AD999" s="37"/>
      <c r="AE999" s="37"/>
      <c r="AF999" s="37"/>
      <c r="AG999" s="37"/>
    </row>
    <row r="1000">
      <c r="A1000" s="46"/>
      <c r="B1000" s="46"/>
      <c r="C1000" s="46"/>
      <c r="D1000" s="49"/>
      <c r="E1000" s="49"/>
      <c r="F1000" s="49"/>
      <c r="G1000" s="49"/>
      <c r="H1000" s="49"/>
      <c r="I1000" s="49"/>
      <c r="J1000" s="49"/>
      <c r="K1000" s="443"/>
      <c r="L1000" s="46"/>
      <c r="M1000" s="46"/>
      <c r="N1000" s="46"/>
      <c r="O1000" s="46"/>
      <c r="P1000" s="231"/>
      <c r="Q1000" s="46"/>
      <c r="R1000" s="49"/>
      <c r="S1000" s="49"/>
      <c r="T1000" s="46"/>
      <c r="U1000" s="46"/>
      <c r="V1000" s="49"/>
      <c r="W1000" s="49"/>
      <c r="X1000" s="49"/>
      <c r="Y1000" s="49"/>
      <c r="Z1000" s="49"/>
      <c r="AA1000" s="49"/>
      <c r="AB1000" s="49"/>
      <c r="AC1000" s="37"/>
      <c r="AD1000" s="37"/>
      <c r="AE1000" s="37"/>
      <c r="AF1000" s="37"/>
      <c r="AG1000" s="37"/>
    </row>
  </sheetData>
  <dataValidations>
    <dataValidation type="list" allowBlank="1" sqref="P2:P12">
      <formula1>Enumerations!$I$2:$I$11</formula1>
    </dataValidation>
  </dataValidations>
  <hyperlinks>
    <hyperlink r:id="rId1" ref="I2"/>
    <hyperlink r:id="rId2" ref="I3"/>
    <hyperlink r:id="rId3" ref="I6"/>
    <hyperlink r:id="rId4" ref="I9"/>
    <hyperlink r:id="rId5" ref="I10"/>
    <hyperlink r:id="rId6" ref="I11"/>
    <hyperlink r:id="rId7" ref="I13"/>
    <hyperlink r:id="rId8" ref="I14"/>
    <hyperlink r:id="rId9" ref="I15"/>
    <hyperlink r:id="rId10" ref="I16"/>
    <hyperlink r:id="rId11" ref="I17"/>
    <hyperlink r:id="rId12" ref="I18"/>
    <hyperlink r:id="rId13" ref="I19"/>
    <hyperlink r:id="rId14" ref="I20"/>
    <hyperlink r:id="rId15" ref="I21"/>
    <hyperlink r:id="rId16" ref="I24"/>
  </hyperlinks>
  <drawing r:id="rId17"/>
  <tableParts count="1">
    <tablePart r:id="rId19"/>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966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5"/>
    <col customWidth="1" min="2" max="3" width="15.75"/>
    <col customWidth="1" min="4" max="4" width="12.63"/>
    <col customWidth="1" min="5" max="5" width="18.88"/>
    <col customWidth="1" min="6" max="6" width="15.75"/>
    <col customWidth="1" min="7" max="7" width="9.5"/>
    <col customWidth="1" min="8" max="8" width="18.88"/>
    <col customWidth="1" min="9" max="9" width="22.0"/>
    <col customWidth="1" min="10" max="10" width="9.5"/>
    <col customWidth="1" min="11" max="11" width="6.38"/>
    <col customWidth="1" min="12" max="12" width="43.88"/>
    <col customWidth="1" min="13" max="13" width="12.63"/>
    <col customWidth="1" min="14" max="15" width="15.75"/>
    <col customWidth="1" min="16" max="32" width="12.63"/>
  </cols>
  <sheetData>
    <row r="1" ht="24.0" customHeight="1">
      <c r="A1" s="4" t="s">
        <v>1</v>
      </c>
      <c r="B1" s="4" t="s">
        <v>7</v>
      </c>
      <c r="C1" s="4" t="s">
        <v>16</v>
      </c>
      <c r="D1" s="4" t="s">
        <v>18</v>
      </c>
      <c r="E1" s="4" t="s">
        <v>20</v>
      </c>
      <c r="F1" s="4" t="s">
        <v>22</v>
      </c>
      <c r="G1" s="4" t="s">
        <v>3395</v>
      </c>
      <c r="H1" s="4" t="s">
        <v>26</v>
      </c>
      <c r="I1" s="4" t="s">
        <v>1519</v>
      </c>
      <c r="J1" s="4" t="s">
        <v>35</v>
      </c>
      <c r="K1" s="4" t="s">
        <v>37</v>
      </c>
      <c r="L1" s="4" t="s">
        <v>38</v>
      </c>
      <c r="M1" s="4" t="s">
        <v>39</v>
      </c>
      <c r="N1" s="4" t="s">
        <v>40</v>
      </c>
      <c r="O1" s="4" t="s">
        <v>41</v>
      </c>
      <c r="P1" s="444"/>
      <c r="Q1" s="444"/>
      <c r="R1" s="444"/>
      <c r="S1" s="444"/>
      <c r="T1" s="444"/>
      <c r="U1" s="444"/>
      <c r="V1" s="444"/>
      <c r="W1" s="444"/>
      <c r="X1" s="444"/>
      <c r="Y1" s="444"/>
      <c r="Z1" s="444"/>
      <c r="AA1" s="444"/>
      <c r="AB1" s="444"/>
      <c r="AC1" s="444"/>
      <c r="AD1" s="444"/>
      <c r="AE1" s="444"/>
      <c r="AF1" s="445"/>
    </row>
    <row r="2">
      <c r="A2" s="269" t="s">
        <v>2788</v>
      </c>
      <c r="B2" s="269" t="str">
        <f>'Cover Page'!$I$8</f>
        <v>GHXSTSHIP</v>
      </c>
      <c r="C2" s="269" t="str">
        <f>'Cover Page'!$C$7</f>
        <v>CSMIA26</v>
      </c>
      <c r="D2" s="271" t="s">
        <v>3410</v>
      </c>
      <c r="E2" s="271" t="s">
        <v>3418</v>
      </c>
      <c r="F2" s="271" t="s">
        <v>3419</v>
      </c>
      <c r="G2" s="269" t="s">
        <v>3420</v>
      </c>
      <c r="H2" s="271" t="s">
        <v>1785</v>
      </c>
      <c r="I2" s="269" t="s">
        <v>1536</v>
      </c>
      <c r="J2" s="269" t="s">
        <v>86</v>
      </c>
      <c r="K2" s="269" t="b">
        <v>0</v>
      </c>
      <c r="L2" s="271" t="s">
        <v>3431</v>
      </c>
      <c r="M2" s="271" t="s">
        <v>88</v>
      </c>
      <c r="N2" s="446">
        <v>46295.54513888889</v>
      </c>
      <c r="O2" s="446">
        <v>46295.54513888889</v>
      </c>
      <c r="P2" s="447"/>
      <c r="Q2" s="447"/>
      <c r="R2" s="447"/>
      <c r="S2" s="447"/>
      <c r="T2" s="447"/>
      <c r="U2" s="447"/>
      <c r="V2" s="447"/>
      <c r="W2" s="447"/>
      <c r="X2" s="447"/>
      <c r="Y2" s="447"/>
      <c r="Z2" s="447"/>
      <c r="AA2" s="447"/>
      <c r="AB2" s="447"/>
      <c r="AC2" s="447"/>
      <c r="AD2" s="447"/>
      <c r="AE2" s="447"/>
      <c r="AF2" s="447"/>
    </row>
    <row r="3">
      <c r="A3" s="274" t="s">
        <v>2431</v>
      </c>
      <c r="B3" s="274" t="str">
        <f>'Cover Page'!$I$8</f>
        <v>GHXSTSHIP</v>
      </c>
      <c r="C3" s="274" t="str">
        <f>'Cover Page'!$C$7</f>
        <v>CSMIA26</v>
      </c>
      <c r="D3" s="275" t="s">
        <v>3410</v>
      </c>
      <c r="E3" s="275" t="s">
        <v>3418</v>
      </c>
      <c r="F3" s="275" t="s">
        <v>3419</v>
      </c>
      <c r="G3" s="274" t="s">
        <v>3444</v>
      </c>
      <c r="H3" s="275" t="s">
        <v>1587</v>
      </c>
      <c r="I3" s="274" t="s">
        <v>1585</v>
      </c>
      <c r="J3" s="274" t="s">
        <v>86</v>
      </c>
      <c r="K3" s="274" t="b">
        <v>0</v>
      </c>
      <c r="L3" s="275" t="s">
        <v>3446</v>
      </c>
      <c r="M3" s="275" t="s">
        <v>88</v>
      </c>
      <c r="N3" s="448">
        <v>46295.54513888889</v>
      </c>
      <c r="O3" s="448">
        <v>46295.54513888889</v>
      </c>
      <c r="P3" s="449"/>
      <c r="Q3" s="449"/>
      <c r="R3" s="449"/>
      <c r="S3" s="449"/>
      <c r="T3" s="449"/>
      <c r="U3" s="449"/>
      <c r="V3" s="449"/>
      <c r="W3" s="449"/>
      <c r="X3" s="449"/>
      <c r="Y3" s="449"/>
      <c r="Z3" s="449"/>
      <c r="AA3" s="449"/>
      <c r="AB3" s="449"/>
      <c r="AC3" s="449"/>
      <c r="AD3" s="449"/>
      <c r="AE3" s="449"/>
      <c r="AF3" s="449"/>
    </row>
    <row r="4">
      <c r="A4" s="269" t="s">
        <v>2655</v>
      </c>
      <c r="B4" s="269" t="str">
        <f>'Cover Page'!$I$8</f>
        <v>GHXSTSHIP</v>
      </c>
      <c r="C4" s="269" t="str">
        <f>'Cover Page'!$C$7</f>
        <v>CSMIA26</v>
      </c>
      <c r="D4" s="271" t="s">
        <v>3410</v>
      </c>
      <c r="E4" s="271" t="s">
        <v>3418</v>
      </c>
      <c r="F4" s="271" t="s">
        <v>3419</v>
      </c>
      <c r="G4" s="269" t="s">
        <v>3456</v>
      </c>
      <c r="H4" s="271" t="s">
        <v>3457</v>
      </c>
      <c r="I4" s="269" t="s">
        <v>3458</v>
      </c>
      <c r="J4" s="269" t="s">
        <v>86</v>
      </c>
      <c r="K4" s="269" t="b">
        <v>0</v>
      </c>
      <c r="L4" s="271" t="s">
        <v>3460</v>
      </c>
      <c r="M4" s="271" t="s">
        <v>88</v>
      </c>
      <c r="N4" s="446">
        <v>46295.54513888889</v>
      </c>
      <c r="O4" s="446">
        <v>46295.54513888889</v>
      </c>
      <c r="P4" s="447"/>
      <c r="Q4" s="447"/>
      <c r="R4" s="447"/>
      <c r="S4" s="447"/>
      <c r="T4" s="447"/>
      <c r="U4" s="447"/>
      <c r="V4" s="447"/>
      <c r="W4" s="447"/>
      <c r="X4" s="447"/>
      <c r="Y4" s="447"/>
      <c r="Z4" s="447"/>
      <c r="AA4" s="447"/>
      <c r="AB4" s="447"/>
      <c r="AC4" s="447"/>
      <c r="AD4" s="447"/>
      <c r="AE4" s="447"/>
      <c r="AF4" s="447"/>
    </row>
    <row r="5">
      <c r="A5" s="274" t="s">
        <v>2682</v>
      </c>
      <c r="B5" s="274" t="str">
        <f>'Cover Page'!$I$8</f>
        <v>GHXSTSHIP</v>
      </c>
      <c r="C5" s="274" t="str">
        <f>'Cover Page'!$C$7</f>
        <v>CSMIA26</v>
      </c>
      <c r="D5" s="275" t="s">
        <v>3410</v>
      </c>
      <c r="E5" s="275" t="s">
        <v>3418</v>
      </c>
      <c r="F5" s="275" t="s">
        <v>3419</v>
      </c>
      <c r="G5" s="274" t="s">
        <v>3467</v>
      </c>
      <c r="H5" s="275" t="s">
        <v>3468</v>
      </c>
      <c r="I5" s="274" t="s">
        <v>3469</v>
      </c>
      <c r="J5" s="274" t="s">
        <v>86</v>
      </c>
      <c r="K5" s="274" t="b">
        <v>0</v>
      </c>
      <c r="L5" s="275" t="s">
        <v>3471</v>
      </c>
      <c r="M5" s="275" t="s">
        <v>88</v>
      </c>
      <c r="N5" s="448">
        <v>46295.54513888889</v>
      </c>
      <c r="O5" s="448">
        <v>46295.54513888889</v>
      </c>
      <c r="P5" s="449"/>
      <c r="Q5" s="449"/>
      <c r="R5" s="449"/>
      <c r="S5" s="449"/>
      <c r="T5" s="449"/>
      <c r="U5" s="449"/>
      <c r="V5" s="449"/>
      <c r="W5" s="449"/>
      <c r="X5" s="449"/>
      <c r="Y5" s="449"/>
      <c r="Z5" s="449"/>
      <c r="AA5" s="449"/>
      <c r="AB5" s="449"/>
      <c r="AC5" s="449"/>
      <c r="AD5" s="449"/>
      <c r="AE5" s="449"/>
      <c r="AF5" s="449"/>
    </row>
    <row r="6">
      <c r="A6" s="269" t="s">
        <v>3474</v>
      </c>
      <c r="B6" s="269" t="str">
        <f>'Cover Page'!$I$8</f>
        <v>GHXSTSHIP</v>
      </c>
      <c r="C6" s="269" t="str">
        <f>'Cover Page'!$C$7</f>
        <v>CSMIA26</v>
      </c>
      <c r="D6" s="271" t="s">
        <v>3410</v>
      </c>
      <c r="E6" s="271" t="s">
        <v>3418</v>
      </c>
      <c r="F6" s="271" t="s">
        <v>3419</v>
      </c>
      <c r="G6" s="269" t="s">
        <v>3478</v>
      </c>
      <c r="H6" s="271" t="s">
        <v>3479</v>
      </c>
      <c r="I6" s="269" t="s">
        <v>3458</v>
      </c>
      <c r="J6" s="269" t="s">
        <v>86</v>
      </c>
      <c r="K6" s="269" t="b">
        <v>0</v>
      </c>
      <c r="L6" s="271" t="s">
        <v>3481</v>
      </c>
      <c r="M6" s="271" t="s">
        <v>88</v>
      </c>
      <c r="N6" s="446">
        <v>46295.54513888889</v>
      </c>
      <c r="O6" s="446">
        <v>46295.54513888889</v>
      </c>
      <c r="P6" s="447"/>
      <c r="Q6" s="447"/>
      <c r="R6" s="447"/>
      <c r="S6" s="447"/>
      <c r="T6" s="447"/>
      <c r="U6" s="447"/>
      <c r="V6" s="447"/>
      <c r="W6" s="447"/>
      <c r="X6" s="447"/>
      <c r="Y6" s="447"/>
      <c r="Z6" s="447"/>
      <c r="AA6" s="447"/>
      <c r="AB6" s="447"/>
      <c r="AC6" s="447"/>
      <c r="AD6" s="447"/>
      <c r="AE6" s="447"/>
      <c r="AF6" s="447"/>
    </row>
    <row r="7">
      <c r="A7" s="274" t="s">
        <v>2593</v>
      </c>
      <c r="B7" s="274" t="str">
        <f>'Cover Page'!$I$8</f>
        <v>GHXSTSHIP</v>
      </c>
      <c r="C7" s="274" t="str">
        <f>'Cover Page'!$C$7</f>
        <v>CSMIA26</v>
      </c>
      <c r="D7" s="275" t="s">
        <v>3410</v>
      </c>
      <c r="E7" s="275" t="s">
        <v>3418</v>
      </c>
      <c r="F7" s="275" t="s">
        <v>3419</v>
      </c>
      <c r="G7" s="274" t="s">
        <v>3487</v>
      </c>
      <c r="H7" s="275" t="s">
        <v>916</v>
      </c>
      <c r="I7" s="274" t="s">
        <v>3458</v>
      </c>
      <c r="J7" s="274" t="s">
        <v>86</v>
      </c>
      <c r="K7" s="274" t="b">
        <v>0</v>
      </c>
      <c r="L7" s="275" t="s">
        <v>3489</v>
      </c>
      <c r="M7" s="275" t="s">
        <v>88</v>
      </c>
      <c r="N7" s="448">
        <v>46295.54513888889</v>
      </c>
      <c r="O7" s="448">
        <v>46295.54513888889</v>
      </c>
      <c r="P7" s="449"/>
      <c r="Q7" s="449"/>
      <c r="R7" s="449"/>
      <c r="S7" s="449"/>
      <c r="T7" s="449"/>
      <c r="U7" s="449"/>
      <c r="V7" s="449"/>
      <c r="W7" s="449"/>
      <c r="X7" s="449"/>
      <c r="Y7" s="449"/>
      <c r="Z7" s="449"/>
      <c r="AA7" s="449"/>
      <c r="AB7" s="449"/>
      <c r="AC7" s="449"/>
      <c r="AD7" s="449"/>
      <c r="AE7" s="449"/>
      <c r="AF7" s="449"/>
    </row>
    <row r="8">
      <c r="A8" s="274" t="s">
        <v>2577</v>
      </c>
      <c r="B8" s="274" t="str">
        <f>'Cover Page'!$I$8</f>
        <v>GHXSTSHIP</v>
      </c>
      <c r="C8" s="274" t="str">
        <f>'Cover Page'!$C$7</f>
        <v>CSMIA26</v>
      </c>
      <c r="D8" s="275" t="s">
        <v>3410</v>
      </c>
      <c r="E8" s="275" t="s">
        <v>3418</v>
      </c>
      <c r="F8" s="275" t="s">
        <v>3419</v>
      </c>
      <c r="G8" s="274" t="s">
        <v>3495</v>
      </c>
      <c r="H8" s="275" t="s">
        <v>2578</v>
      </c>
      <c r="I8" s="274" t="s">
        <v>3496</v>
      </c>
      <c r="J8" s="274" t="s">
        <v>86</v>
      </c>
      <c r="K8" s="274" t="b">
        <v>0</v>
      </c>
      <c r="L8" s="275" t="s">
        <v>3498</v>
      </c>
      <c r="M8" s="275" t="s">
        <v>88</v>
      </c>
      <c r="N8" s="448">
        <v>46295.54513888889</v>
      </c>
      <c r="O8" s="448">
        <v>46295.54513888889</v>
      </c>
      <c r="P8" s="449"/>
      <c r="Q8" s="449"/>
      <c r="R8" s="449"/>
      <c r="S8" s="449"/>
      <c r="T8" s="449"/>
      <c r="U8" s="449"/>
      <c r="V8" s="449"/>
      <c r="W8" s="449"/>
      <c r="X8" s="449"/>
      <c r="Y8" s="449"/>
      <c r="Z8" s="449"/>
      <c r="AA8" s="449"/>
      <c r="AB8" s="449"/>
      <c r="AC8" s="449"/>
      <c r="AD8" s="449"/>
      <c r="AE8" s="449"/>
      <c r="AF8" s="449"/>
    </row>
    <row r="9">
      <c r="A9" s="269" t="s">
        <v>3500</v>
      </c>
      <c r="B9" s="269" t="str">
        <f>'Cover Page'!$I$8</f>
        <v>GHXSTSHIP</v>
      </c>
      <c r="C9" s="269" t="str">
        <f>'Cover Page'!$C$7</f>
        <v>CSMIA26</v>
      </c>
      <c r="D9" s="271" t="s">
        <v>3410</v>
      </c>
      <c r="E9" s="271" t="s">
        <v>3418</v>
      </c>
      <c r="F9" s="271" t="s">
        <v>3419</v>
      </c>
      <c r="G9" s="269" t="s">
        <v>3503</v>
      </c>
      <c r="H9" s="271" t="s">
        <v>3504</v>
      </c>
      <c r="I9" s="269" t="s">
        <v>3505</v>
      </c>
      <c r="J9" s="269" t="s">
        <v>86</v>
      </c>
      <c r="K9" s="269" t="b">
        <v>0</v>
      </c>
      <c r="L9" s="271" t="s">
        <v>3506</v>
      </c>
      <c r="M9" s="271" t="s">
        <v>88</v>
      </c>
      <c r="N9" s="446">
        <v>46295.54513888889</v>
      </c>
      <c r="O9" s="446">
        <v>46295.54513888889</v>
      </c>
      <c r="P9" s="447"/>
      <c r="Q9" s="447"/>
      <c r="R9" s="447"/>
      <c r="S9" s="447"/>
      <c r="T9" s="447"/>
      <c r="U9" s="447"/>
      <c r="V9" s="447"/>
      <c r="W9" s="447"/>
      <c r="X9" s="447"/>
      <c r="Y9" s="447"/>
      <c r="Z9" s="447"/>
      <c r="AA9" s="447"/>
      <c r="AB9" s="447"/>
      <c r="AC9" s="447"/>
      <c r="AD9" s="447"/>
      <c r="AE9" s="447"/>
      <c r="AF9" s="447"/>
    </row>
    <row r="10">
      <c r="A10" s="274" t="s">
        <v>2487</v>
      </c>
      <c r="B10" s="274" t="str">
        <f>'Cover Page'!$I$8</f>
        <v>GHXSTSHIP</v>
      </c>
      <c r="C10" s="274" t="str">
        <f>'Cover Page'!$C$7</f>
        <v>CSMIA26</v>
      </c>
      <c r="D10" s="275" t="s">
        <v>3410</v>
      </c>
      <c r="E10" s="275" t="s">
        <v>3418</v>
      </c>
      <c r="F10" s="275" t="s">
        <v>3419</v>
      </c>
      <c r="G10" s="274" t="s">
        <v>3514</v>
      </c>
      <c r="H10" s="275" t="s">
        <v>2488</v>
      </c>
      <c r="I10" s="274" t="s">
        <v>3505</v>
      </c>
      <c r="J10" s="274" t="s">
        <v>86</v>
      </c>
      <c r="K10" s="274" t="b">
        <v>0</v>
      </c>
      <c r="L10" s="275" t="s">
        <v>3516</v>
      </c>
      <c r="M10" s="275" t="s">
        <v>88</v>
      </c>
      <c r="N10" s="448">
        <v>46295.54513888889</v>
      </c>
      <c r="O10" s="448">
        <v>46295.54513888889</v>
      </c>
      <c r="P10" s="449"/>
      <c r="Q10" s="449"/>
      <c r="R10" s="449"/>
      <c r="S10" s="449"/>
      <c r="T10" s="449"/>
      <c r="U10" s="449"/>
      <c r="V10" s="449"/>
      <c r="W10" s="449"/>
      <c r="X10" s="449"/>
      <c r="Y10" s="449"/>
      <c r="Z10" s="449"/>
      <c r="AA10" s="449"/>
      <c r="AB10" s="449"/>
      <c r="AC10" s="449"/>
      <c r="AD10" s="449"/>
      <c r="AE10" s="449"/>
      <c r="AF10" s="449"/>
    </row>
    <row r="11">
      <c r="A11" s="269" t="s">
        <v>3518</v>
      </c>
      <c r="B11" s="269" t="str">
        <f>'Cover Page'!$I$8</f>
        <v>GHXSTSHIP</v>
      </c>
      <c r="C11" s="269" t="str">
        <f>'Cover Page'!$C$7</f>
        <v>CSMIA26</v>
      </c>
      <c r="D11" s="271" t="s">
        <v>3410</v>
      </c>
      <c r="E11" s="271" t="s">
        <v>3418</v>
      </c>
      <c r="F11" s="271" t="s">
        <v>3419</v>
      </c>
      <c r="G11" s="269" t="s">
        <v>3522</v>
      </c>
      <c r="H11" s="271" t="s">
        <v>3523</v>
      </c>
      <c r="I11" s="269" t="s">
        <v>3505</v>
      </c>
      <c r="J11" s="269" t="s">
        <v>86</v>
      </c>
      <c r="K11" s="269" t="b">
        <v>0</v>
      </c>
      <c r="L11" s="271" t="s">
        <v>3526</v>
      </c>
      <c r="M11" s="271" t="s">
        <v>88</v>
      </c>
      <c r="N11" s="446">
        <v>46295.54513888889</v>
      </c>
      <c r="O11" s="446">
        <v>46295.54513888889</v>
      </c>
      <c r="P11" s="447"/>
      <c r="Q11" s="447"/>
      <c r="R11" s="447"/>
      <c r="S11" s="447"/>
      <c r="T11" s="447"/>
      <c r="U11" s="447"/>
      <c r="V11" s="447"/>
      <c r="W11" s="447"/>
      <c r="X11" s="447"/>
      <c r="Y11" s="447"/>
      <c r="Z11" s="447"/>
      <c r="AA11" s="447"/>
      <c r="AB11" s="447"/>
      <c r="AC11" s="447"/>
      <c r="AD11" s="447"/>
      <c r="AE11" s="447"/>
      <c r="AF11" s="447"/>
    </row>
    <row r="12">
      <c r="A12" s="274" t="s">
        <v>2631</v>
      </c>
      <c r="B12" s="274" t="str">
        <f>'Cover Page'!$I$8</f>
        <v>GHXSTSHIP</v>
      </c>
      <c r="C12" s="274" t="str">
        <f>'Cover Page'!$C$7</f>
        <v>CSMIA26</v>
      </c>
      <c r="D12" s="275" t="s">
        <v>3410</v>
      </c>
      <c r="E12" s="275" t="s">
        <v>3418</v>
      </c>
      <c r="F12" s="275" t="s">
        <v>3419</v>
      </c>
      <c r="G12" s="274" t="s">
        <v>3532</v>
      </c>
      <c r="H12" s="275" t="s">
        <v>2632</v>
      </c>
      <c r="I12" s="274" t="s">
        <v>3469</v>
      </c>
      <c r="J12" s="274" t="s">
        <v>86</v>
      </c>
      <c r="K12" s="274" t="b">
        <v>0</v>
      </c>
      <c r="L12" s="275" t="s">
        <v>3533</v>
      </c>
      <c r="M12" s="275" t="s">
        <v>88</v>
      </c>
      <c r="N12" s="448">
        <v>46295.54513888889</v>
      </c>
      <c r="O12" s="448">
        <v>46295.54513888889</v>
      </c>
      <c r="P12" s="449"/>
      <c r="Q12" s="449"/>
      <c r="R12" s="449"/>
      <c r="S12" s="449"/>
      <c r="T12" s="449"/>
      <c r="U12" s="449"/>
      <c r="V12" s="449"/>
      <c r="W12" s="449"/>
      <c r="X12" s="449"/>
      <c r="Y12" s="449"/>
      <c r="Z12" s="449"/>
      <c r="AA12" s="449"/>
      <c r="AB12" s="449"/>
      <c r="AC12" s="449"/>
      <c r="AD12" s="449"/>
      <c r="AE12" s="449"/>
      <c r="AF12" s="449"/>
    </row>
    <row r="13">
      <c r="A13" s="257"/>
      <c r="B13" s="257"/>
      <c r="C13" s="257"/>
      <c r="D13" s="261"/>
      <c r="E13" s="261"/>
      <c r="F13" s="261"/>
      <c r="G13" s="257"/>
      <c r="H13" s="450"/>
      <c r="I13" s="257"/>
      <c r="J13" s="257"/>
      <c r="K13" s="257"/>
      <c r="L13" s="261"/>
      <c r="M13" s="261"/>
      <c r="N13" s="257"/>
      <c r="O13" s="257"/>
      <c r="P13" s="447"/>
      <c r="Q13" s="447"/>
      <c r="R13" s="447"/>
      <c r="S13" s="447"/>
      <c r="T13" s="447"/>
      <c r="U13" s="447"/>
      <c r="V13" s="447"/>
      <c r="W13" s="447"/>
      <c r="X13" s="447"/>
      <c r="Y13" s="447"/>
      <c r="Z13" s="447"/>
      <c r="AA13" s="447"/>
      <c r="AB13" s="447"/>
      <c r="AC13" s="447"/>
      <c r="AD13" s="447"/>
      <c r="AE13" s="447"/>
      <c r="AF13" s="447"/>
    </row>
    <row r="14">
      <c r="A14" s="256"/>
      <c r="B14" s="256"/>
      <c r="C14" s="256"/>
      <c r="D14" s="260"/>
      <c r="E14" s="260"/>
      <c r="F14" s="260"/>
      <c r="G14" s="256"/>
      <c r="H14" s="451"/>
      <c r="I14" s="256"/>
      <c r="J14" s="256"/>
      <c r="K14" s="256"/>
      <c r="L14" s="260"/>
      <c r="M14" s="260"/>
      <c r="N14" s="256"/>
      <c r="O14" s="256"/>
      <c r="P14" s="449"/>
      <c r="Q14" s="449"/>
      <c r="R14" s="449"/>
      <c r="S14" s="449"/>
      <c r="T14" s="449"/>
      <c r="U14" s="449"/>
      <c r="V14" s="449"/>
      <c r="W14" s="449"/>
      <c r="X14" s="449"/>
      <c r="Y14" s="449"/>
      <c r="Z14" s="449"/>
      <c r="AA14" s="449"/>
      <c r="AB14" s="449"/>
      <c r="AC14" s="449"/>
      <c r="AD14" s="449"/>
      <c r="AE14" s="449"/>
      <c r="AF14" s="449"/>
    </row>
    <row r="15">
      <c r="A15" s="257"/>
      <c r="B15" s="257"/>
      <c r="C15" s="257"/>
      <c r="D15" s="261"/>
      <c r="E15" s="261"/>
      <c r="F15" s="261"/>
      <c r="G15" s="257"/>
      <c r="H15" s="450"/>
      <c r="I15" s="257"/>
      <c r="J15" s="257"/>
      <c r="K15" s="257"/>
      <c r="L15" s="261"/>
      <c r="M15" s="261"/>
      <c r="N15" s="257"/>
      <c r="O15" s="257"/>
      <c r="P15" s="447"/>
      <c r="Q15" s="447"/>
      <c r="R15" s="447"/>
      <c r="S15" s="447"/>
      <c r="T15" s="447"/>
      <c r="U15" s="447"/>
      <c r="V15" s="447"/>
      <c r="W15" s="447"/>
      <c r="X15" s="447"/>
      <c r="Y15" s="447"/>
      <c r="Z15" s="447"/>
      <c r="AA15" s="447"/>
      <c r="AB15" s="447"/>
      <c r="AC15" s="447"/>
      <c r="AD15" s="447"/>
      <c r="AE15" s="447"/>
      <c r="AF15" s="447"/>
    </row>
    <row r="16">
      <c r="A16" s="256"/>
      <c r="B16" s="256"/>
      <c r="C16" s="256"/>
      <c r="D16" s="260"/>
      <c r="E16" s="260"/>
      <c r="F16" s="260"/>
      <c r="G16" s="256"/>
      <c r="H16" s="451"/>
      <c r="I16" s="256"/>
      <c r="J16" s="256"/>
      <c r="K16" s="256"/>
      <c r="L16" s="260"/>
      <c r="M16" s="260"/>
      <c r="N16" s="256"/>
      <c r="O16" s="256"/>
      <c r="P16" s="449"/>
      <c r="Q16" s="449"/>
      <c r="R16" s="449"/>
      <c r="S16" s="449"/>
      <c r="T16" s="449"/>
      <c r="U16" s="449"/>
      <c r="V16" s="449"/>
      <c r="W16" s="449"/>
      <c r="X16" s="449"/>
      <c r="Y16" s="449"/>
      <c r="Z16" s="449"/>
      <c r="AA16" s="449"/>
      <c r="AB16" s="449"/>
      <c r="AC16" s="449"/>
      <c r="AD16" s="449"/>
      <c r="AE16" s="449"/>
      <c r="AF16" s="449"/>
    </row>
    <row r="17">
      <c r="A17" s="257"/>
      <c r="B17" s="257"/>
      <c r="C17" s="257"/>
      <c r="D17" s="261"/>
      <c r="E17" s="261"/>
      <c r="F17" s="261"/>
      <c r="G17" s="257"/>
      <c r="H17" s="450"/>
      <c r="I17" s="257"/>
      <c r="J17" s="257"/>
      <c r="K17" s="257"/>
      <c r="L17" s="261"/>
      <c r="M17" s="261"/>
      <c r="N17" s="257"/>
      <c r="O17" s="257"/>
      <c r="P17" s="447"/>
      <c r="Q17" s="447"/>
      <c r="R17" s="447"/>
      <c r="S17" s="447"/>
      <c r="T17" s="447"/>
      <c r="U17" s="447"/>
      <c r="V17" s="447"/>
      <c r="W17" s="447"/>
      <c r="X17" s="447"/>
      <c r="Y17" s="447"/>
      <c r="Z17" s="447"/>
      <c r="AA17" s="447"/>
      <c r="AB17" s="447"/>
      <c r="AC17" s="447"/>
      <c r="AD17" s="447"/>
      <c r="AE17" s="447"/>
      <c r="AF17" s="447"/>
    </row>
    <row r="18">
      <c r="A18" s="256"/>
      <c r="B18" s="256"/>
      <c r="C18" s="256"/>
      <c r="D18" s="260"/>
      <c r="E18" s="260"/>
      <c r="F18" s="260"/>
      <c r="G18" s="256"/>
      <c r="H18" s="451"/>
      <c r="I18" s="256"/>
      <c r="J18" s="256"/>
      <c r="K18" s="256"/>
      <c r="L18" s="260"/>
      <c r="M18" s="260"/>
      <c r="N18" s="256"/>
      <c r="O18" s="256"/>
      <c r="P18" s="449"/>
      <c r="Q18" s="449"/>
      <c r="R18" s="449"/>
      <c r="S18" s="449"/>
      <c r="T18" s="449"/>
      <c r="U18" s="449"/>
      <c r="V18" s="449"/>
      <c r="W18" s="449"/>
      <c r="X18" s="449"/>
      <c r="Y18" s="449"/>
      <c r="Z18" s="449"/>
      <c r="AA18" s="449"/>
      <c r="AB18" s="449"/>
      <c r="AC18" s="449"/>
      <c r="AD18" s="449"/>
      <c r="AE18" s="449"/>
      <c r="AF18" s="449"/>
    </row>
    <row r="19">
      <c r="A19" s="257"/>
      <c r="B19" s="257"/>
      <c r="C19" s="257"/>
      <c r="D19" s="261"/>
      <c r="E19" s="261"/>
      <c r="F19" s="261"/>
      <c r="G19" s="257"/>
      <c r="H19" s="450"/>
      <c r="I19" s="257"/>
      <c r="J19" s="257"/>
      <c r="K19" s="257"/>
      <c r="L19" s="261"/>
      <c r="M19" s="261"/>
      <c r="N19" s="257"/>
      <c r="O19" s="257"/>
      <c r="P19" s="447"/>
      <c r="Q19" s="447"/>
      <c r="R19" s="447"/>
      <c r="S19" s="447"/>
      <c r="T19" s="447"/>
      <c r="U19" s="447"/>
      <c r="V19" s="447"/>
      <c r="W19" s="447"/>
      <c r="X19" s="447"/>
      <c r="Y19" s="447"/>
      <c r="Z19" s="447"/>
      <c r="AA19" s="447"/>
      <c r="AB19" s="447"/>
      <c r="AC19" s="447"/>
      <c r="AD19" s="447"/>
      <c r="AE19" s="447"/>
      <c r="AF19" s="447"/>
    </row>
    <row r="20">
      <c r="A20" s="256"/>
      <c r="B20" s="256"/>
      <c r="C20" s="256"/>
      <c r="D20" s="260"/>
      <c r="E20" s="260"/>
      <c r="F20" s="260"/>
      <c r="G20" s="256"/>
      <c r="H20" s="451"/>
      <c r="I20" s="256"/>
      <c r="J20" s="256"/>
      <c r="K20" s="256"/>
      <c r="L20" s="260"/>
      <c r="M20" s="260"/>
      <c r="N20" s="256"/>
      <c r="O20" s="256"/>
      <c r="P20" s="449"/>
      <c r="Q20" s="449"/>
      <c r="R20" s="449"/>
      <c r="S20" s="449"/>
      <c r="T20" s="449"/>
      <c r="U20" s="449"/>
      <c r="V20" s="449"/>
      <c r="W20" s="449"/>
      <c r="X20" s="449"/>
      <c r="Y20" s="449"/>
      <c r="Z20" s="449"/>
      <c r="AA20" s="449"/>
      <c r="AB20" s="449"/>
      <c r="AC20" s="449"/>
      <c r="AD20" s="449"/>
      <c r="AE20" s="449"/>
      <c r="AF20" s="449"/>
    </row>
    <row r="21">
      <c r="A21" s="257"/>
      <c r="B21" s="257"/>
      <c r="C21" s="257"/>
      <c r="D21" s="261"/>
      <c r="E21" s="261"/>
      <c r="F21" s="261"/>
      <c r="G21" s="257"/>
      <c r="H21" s="450"/>
      <c r="I21" s="257"/>
      <c r="J21" s="257"/>
      <c r="K21" s="257"/>
      <c r="L21" s="261"/>
      <c r="M21" s="261"/>
      <c r="N21" s="257"/>
      <c r="O21" s="257"/>
      <c r="P21" s="447"/>
      <c r="Q21" s="447"/>
      <c r="R21" s="447"/>
      <c r="S21" s="447"/>
      <c r="T21" s="447"/>
      <c r="U21" s="447"/>
      <c r="V21" s="447"/>
      <c r="W21" s="447"/>
      <c r="X21" s="447"/>
      <c r="Y21" s="447"/>
      <c r="Z21" s="447"/>
      <c r="AA21" s="447"/>
      <c r="AB21" s="447"/>
      <c r="AC21" s="447"/>
      <c r="AD21" s="447"/>
      <c r="AE21" s="447"/>
      <c r="AF21" s="447"/>
    </row>
    <row r="22">
      <c r="A22" s="256"/>
      <c r="B22" s="256"/>
      <c r="C22" s="256"/>
      <c r="D22" s="260"/>
      <c r="E22" s="260"/>
      <c r="F22" s="260"/>
      <c r="G22" s="256"/>
      <c r="H22" s="451"/>
      <c r="I22" s="256"/>
      <c r="J22" s="256"/>
      <c r="K22" s="256"/>
      <c r="L22" s="260"/>
      <c r="M22" s="260"/>
      <c r="N22" s="256"/>
      <c r="O22" s="256"/>
      <c r="P22" s="449"/>
      <c r="Q22" s="449"/>
      <c r="R22" s="449"/>
      <c r="S22" s="449"/>
      <c r="T22" s="449"/>
      <c r="U22" s="449"/>
      <c r="V22" s="449"/>
      <c r="W22" s="449"/>
      <c r="X22" s="449"/>
      <c r="Y22" s="449"/>
      <c r="Z22" s="449"/>
      <c r="AA22" s="449"/>
      <c r="AB22" s="449"/>
      <c r="AC22" s="449"/>
      <c r="AD22" s="449"/>
      <c r="AE22" s="449"/>
      <c r="AF22" s="449"/>
    </row>
    <row r="23">
      <c r="A23" s="257"/>
      <c r="B23" s="257"/>
      <c r="C23" s="257"/>
      <c r="D23" s="261"/>
      <c r="E23" s="261"/>
      <c r="F23" s="261"/>
      <c r="G23" s="257"/>
      <c r="H23" s="450"/>
      <c r="I23" s="257"/>
      <c r="J23" s="257"/>
      <c r="K23" s="257"/>
      <c r="L23" s="261"/>
      <c r="M23" s="261"/>
      <c r="N23" s="257"/>
      <c r="O23" s="257"/>
      <c r="P23" s="447"/>
      <c r="Q23" s="447"/>
      <c r="R23" s="447"/>
      <c r="S23" s="447"/>
      <c r="T23" s="447"/>
      <c r="U23" s="447"/>
      <c r="V23" s="447"/>
      <c r="W23" s="447"/>
      <c r="X23" s="447"/>
      <c r="Y23" s="447"/>
      <c r="Z23" s="447"/>
      <c r="AA23" s="447"/>
      <c r="AB23" s="447"/>
      <c r="AC23" s="447"/>
      <c r="AD23" s="447"/>
      <c r="AE23" s="447"/>
      <c r="AF23" s="447"/>
    </row>
    <row r="24">
      <c r="A24" s="256"/>
      <c r="B24" s="256"/>
      <c r="C24" s="256"/>
      <c r="D24" s="260"/>
      <c r="E24" s="260"/>
      <c r="F24" s="260"/>
      <c r="G24" s="256"/>
      <c r="H24" s="451"/>
      <c r="I24" s="256"/>
      <c r="J24" s="256"/>
      <c r="K24" s="256"/>
      <c r="L24" s="260"/>
      <c r="M24" s="260"/>
      <c r="N24" s="256"/>
      <c r="O24" s="256"/>
      <c r="P24" s="449"/>
      <c r="Q24" s="449"/>
      <c r="R24" s="449"/>
      <c r="S24" s="449"/>
      <c r="T24" s="449"/>
      <c r="U24" s="449"/>
      <c r="V24" s="449"/>
      <c r="W24" s="449"/>
      <c r="X24" s="449"/>
      <c r="Y24" s="449"/>
      <c r="Z24" s="449"/>
      <c r="AA24" s="449"/>
      <c r="AB24" s="449"/>
      <c r="AC24" s="449"/>
      <c r="AD24" s="449"/>
      <c r="AE24" s="449"/>
      <c r="AF24" s="449"/>
    </row>
    <row r="25">
      <c r="A25" s="257"/>
      <c r="B25" s="257"/>
      <c r="C25" s="257"/>
      <c r="D25" s="261"/>
      <c r="E25" s="261"/>
      <c r="F25" s="261"/>
      <c r="G25" s="257"/>
      <c r="H25" s="450"/>
      <c r="I25" s="257"/>
      <c r="J25" s="257"/>
      <c r="K25" s="257"/>
      <c r="L25" s="261"/>
      <c r="M25" s="261"/>
      <c r="N25" s="257"/>
      <c r="O25" s="257"/>
      <c r="P25" s="447"/>
      <c r="Q25" s="447"/>
      <c r="R25" s="447"/>
      <c r="S25" s="447"/>
      <c r="T25" s="447"/>
      <c r="U25" s="447"/>
      <c r="V25" s="447"/>
      <c r="W25" s="447"/>
      <c r="X25" s="447"/>
      <c r="Y25" s="447"/>
      <c r="Z25" s="447"/>
      <c r="AA25" s="447"/>
      <c r="AB25" s="447"/>
      <c r="AC25" s="447"/>
      <c r="AD25" s="447"/>
      <c r="AE25" s="447"/>
      <c r="AF25" s="447"/>
    </row>
    <row r="26">
      <c r="A26" s="256"/>
      <c r="B26" s="256"/>
      <c r="C26" s="256"/>
      <c r="D26" s="260"/>
      <c r="E26" s="260"/>
      <c r="F26" s="260"/>
      <c r="G26" s="256"/>
      <c r="H26" s="451"/>
      <c r="I26" s="256"/>
      <c r="J26" s="256"/>
      <c r="K26" s="256"/>
      <c r="L26" s="260"/>
      <c r="M26" s="260"/>
      <c r="N26" s="256"/>
      <c r="O26" s="256"/>
      <c r="P26" s="449"/>
      <c r="Q26" s="449"/>
      <c r="R26" s="449"/>
      <c r="S26" s="449"/>
      <c r="T26" s="449"/>
      <c r="U26" s="449"/>
      <c r="V26" s="449"/>
      <c r="W26" s="449"/>
      <c r="X26" s="449"/>
      <c r="Y26" s="449"/>
      <c r="Z26" s="449"/>
      <c r="AA26" s="449"/>
      <c r="AB26" s="449"/>
      <c r="AC26" s="449"/>
      <c r="AD26" s="449"/>
      <c r="AE26" s="449"/>
      <c r="AF26" s="449"/>
    </row>
    <row r="27">
      <c r="A27" s="257"/>
      <c r="B27" s="257"/>
      <c r="C27" s="257"/>
      <c r="D27" s="261"/>
      <c r="E27" s="261"/>
      <c r="F27" s="261"/>
      <c r="G27" s="257"/>
      <c r="H27" s="450"/>
      <c r="I27" s="257"/>
      <c r="J27" s="257"/>
      <c r="K27" s="257"/>
      <c r="L27" s="261"/>
      <c r="M27" s="261"/>
      <c r="N27" s="257"/>
      <c r="O27" s="257"/>
      <c r="P27" s="447"/>
      <c r="Q27" s="447"/>
      <c r="R27" s="447"/>
      <c r="S27" s="447"/>
      <c r="T27" s="447"/>
      <c r="U27" s="447"/>
      <c r="V27" s="447"/>
      <c r="W27" s="447"/>
      <c r="X27" s="447"/>
      <c r="Y27" s="447"/>
      <c r="Z27" s="447"/>
      <c r="AA27" s="447"/>
      <c r="AB27" s="447"/>
      <c r="AC27" s="447"/>
      <c r="AD27" s="447"/>
      <c r="AE27" s="447"/>
      <c r="AF27" s="447"/>
    </row>
    <row r="28">
      <c r="A28" s="256"/>
      <c r="B28" s="256"/>
      <c r="C28" s="256"/>
      <c r="D28" s="260"/>
      <c r="E28" s="260"/>
      <c r="F28" s="260"/>
      <c r="G28" s="256"/>
      <c r="H28" s="451"/>
      <c r="I28" s="256"/>
      <c r="J28" s="256"/>
      <c r="K28" s="256"/>
      <c r="L28" s="260"/>
      <c r="M28" s="260"/>
      <c r="N28" s="256"/>
      <c r="O28" s="256"/>
      <c r="P28" s="449"/>
      <c r="Q28" s="449"/>
      <c r="R28" s="449"/>
      <c r="S28" s="449"/>
      <c r="T28" s="449"/>
      <c r="U28" s="449"/>
      <c r="V28" s="449"/>
      <c r="W28" s="449"/>
      <c r="X28" s="449"/>
      <c r="Y28" s="449"/>
      <c r="Z28" s="449"/>
      <c r="AA28" s="449"/>
      <c r="AB28" s="449"/>
      <c r="AC28" s="449"/>
      <c r="AD28" s="449"/>
      <c r="AE28" s="449"/>
      <c r="AF28" s="449"/>
    </row>
    <row r="29">
      <c r="A29" s="257"/>
      <c r="B29" s="257"/>
      <c r="C29" s="257"/>
      <c r="D29" s="261"/>
      <c r="E29" s="261"/>
      <c r="F29" s="261"/>
      <c r="G29" s="257"/>
      <c r="H29" s="450"/>
      <c r="I29" s="257"/>
      <c r="J29" s="257"/>
      <c r="K29" s="257"/>
      <c r="L29" s="261"/>
      <c r="M29" s="261"/>
      <c r="N29" s="257"/>
      <c r="O29" s="257"/>
      <c r="P29" s="447"/>
      <c r="Q29" s="447"/>
      <c r="R29" s="447"/>
      <c r="S29" s="447"/>
      <c r="T29" s="447"/>
      <c r="U29" s="447"/>
      <c r="V29" s="447"/>
      <c r="W29" s="447"/>
      <c r="X29" s="447"/>
      <c r="Y29" s="447"/>
      <c r="Z29" s="447"/>
      <c r="AA29" s="447"/>
      <c r="AB29" s="447"/>
      <c r="AC29" s="447"/>
      <c r="AD29" s="447"/>
      <c r="AE29" s="447"/>
      <c r="AF29" s="447"/>
    </row>
    <row r="30">
      <c r="A30" s="256"/>
      <c r="B30" s="256"/>
      <c r="C30" s="256"/>
      <c r="D30" s="260"/>
      <c r="E30" s="260"/>
      <c r="F30" s="260"/>
      <c r="G30" s="256"/>
      <c r="H30" s="451"/>
      <c r="I30" s="256"/>
      <c r="J30" s="256"/>
      <c r="K30" s="256"/>
      <c r="L30" s="260"/>
      <c r="M30" s="260"/>
      <c r="N30" s="256"/>
      <c r="O30" s="256"/>
      <c r="P30" s="449"/>
      <c r="Q30" s="449"/>
      <c r="R30" s="449"/>
      <c r="S30" s="449"/>
      <c r="T30" s="449"/>
      <c r="U30" s="449"/>
      <c r="V30" s="449"/>
      <c r="W30" s="449"/>
      <c r="X30" s="449"/>
      <c r="Y30" s="449"/>
      <c r="Z30" s="449"/>
      <c r="AA30" s="449"/>
      <c r="AB30" s="449"/>
      <c r="AC30" s="449"/>
      <c r="AD30" s="449"/>
      <c r="AE30" s="449"/>
      <c r="AF30" s="449"/>
    </row>
    <row r="31">
      <c r="A31" s="257"/>
      <c r="B31" s="257"/>
      <c r="C31" s="257"/>
      <c r="D31" s="261"/>
      <c r="E31" s="261"/>
      <c r="F31" s="261"/>
      <c r="G31" s="257"/>
      <c r="H31" s="450"/>
      <c r="I31" s="257"/>
      <c r="J31" s="257"/>
      <c r="K31" s="257"/>
      <c r="L31" s="261"/>
      <c r="M31" s="261"/>
      <c r="N31" s="257"/>
      <c r="O31" s="257"/>
      <c r="P31" s="447"/>
      <c r="Q31" s="447"/>
      <c r="R31" s="447"/>
      <c r="S31" s="447"/>
      <c r="T31" s="447"/>
      <c r="U31" s="447"/>
      <c r="V31" s="447"/>
      <c r="W31" s="447"/>
      <c r="X31" s="447"/>
      <c r="Y31" s="447"/>
      <c r="Z31" s="447"/>
      <c r="AA31" s="447"/>
      <c r="AB31" s="447"/>
      <c r="AC31" s="447"/>
      <c r="AD31" s="447"/>
      <c r="AE31" s="447"/>
      <c r="AF31" s="447"/>
    </row>
    <row r="32">
      <c r="A32" s="256"/>
      <c r="B32" s="256"/>
      <c r="C32" s="256"/>
      <c r="D32" s="260"/>
      <c r="E32" s="260"/>
      <c r="F32" s="260"/>
      <c r="G32" s="256"/>
      <c r="H32" s="451"/>
      <c r="I32" s="256"/>
      <c r="J32" s="256"/>
      <c r="K32" s="256"/>
      <c r="L32" s="260"/>
      <c r="M32" s="260"/>
      <c r="N32" s="256"/>
      <c r="O32" s="256"/>
      <c r="P32" s="449"/>
      <c r="Q32" s="449"/>
      <c r="R32" s="449"/>
      <c r="S32" s="449"/>
      <c r="T32" s="449"/>
      <c r="U32" s="449"/>
      <c r="V32" s="449"/>
      <c r="W32" s="449"/>
      <c r="X32" s="449"/>
      <c r="Y32" s="449"/>
      <c r="Z32" s="449"/>
      <c r="AA32" s="449"/>
      <c r="AB32" s="449"/>
      <c r="AC32" s="449"/>
      <c r="AD32" s="449"/>
      <c r="AE32" s="449"/>
      <c r="AF32" s="449"/>
    </row>
    <row r="33">
      <c r="A33" s="257"/>
      <c r="B33" s="257"/>
      <c r="C33" s="257"/>
      <c r="D33" s="261"/>
      <c r="E33" s="261"/>
      <c r="F33" s="261"/>
      <c r="G33" s="257"/>
      <c r="H33" s="450"/>
      <c r="I33" s="257"/>
      <c r="J33" s="257"/>
      <c r="K33" s="257"/>
      <c r="L33" s="261"/>
      <c r="M33" s="261"/>
      <c r="N33" s="257"/>
      <c r="O33" s="257"/>
      <c r="P33" s="447"/>
      <c r="Q33" s="447"/>
      <c r="R33" s="447"/>
      <c r="S33" s="447"/>
      <c r="T33" s="447"/>
      <c r="U33" s="447"/>
      <c r="V33" s="447"/>
      <c r="W33" s="447"/>
      <c r="X33" s="447"/>
      <c r="Y33" s="447"/>
      <c r="Z33" s="447"/>
      <c r="AA33" s="447"/>
      <c r="AB33" s="447"/>
      <c r="AC33" s="447"/>
      <c r="AD33" s="447"/>
      <c r="AE33" s="447"/>
      <c r="AF33" s="447"/>
    </row>
    <row r="34">
      <c r="A34" s="256"/>
      <c r="B34" s="256"/>
      <c r="C34" s="256"/>
      <c r="D34" s="260"/>
      <c r="E34" s="260"/>
      <c r="F34" s="260"/>
      <c r="G34" s="256"/>
      <c r="H34" s="451"/>
      <c r="I34" s="256"/>
      <c r="J34" s="256"/>
      <c r="K34" s="256"/>
      <c r="L34" s="260"/>
      <c r="M34" s="260"/>
      <c r="N34" s="256"/>
      <c r="O34" s="256"/>
      <c r="P34" s="449"/>
      <c r="Q34" s="449"/>
      <c r="R34" s="449"/>
      <c r="S34" s="449"/>
      <c r="T34" s="449"/>
      <c r="U34" s="449"/>
      <c r="V34" s="449"/>
      <c r="W34" s="449"/>
      <c r="X34" s="449"/>
      <c r="Y34" s="449"/>
      <c r="Z34" s="449"/>
      <c r="AA34" s="449"/>
      <c r="AB34" s="449"/>
      <c r="AC34" s="449"/>
      <c r="AD34" s="449"/>
      <c r="AE34" s="449"/>
      <c r="AF34" s="449"/>
    </row>
    <row r="35">
      <c r="A35" s="257"/>
      <c r="B35" s="257"/>
      <c r="C35" s="257"/>
      <c r="D35" s="261"/>
      <c r="E35" s="261"/>
      <c r="F35" s="261"/>
      <c r="G35" s="257"/>
      <c r="H35" s="450"/>
      <c r="I35" s="257"/>
      <c r="J35" s="257"/>
      <c r="K35" s="257"/>
      <c r="L35" s="261"/>
      <c r="M35" s="261"/>
      <c r="N35" s="257"/>
      <c r="O35" s="257"/>
      <c r="P35" s="447"/>
      <c r="Q35" s="447"/>
      <c r="R35" s="447"/>
      <c r="S35" s="447"/>
      <c r="T35" s="447"/>
      <c r="U35" s="447"/>
      <c r="V35" s="447"/>
      <c r="W35" s="447"/>
      <c r="X35" s="447"/>
      <c r="Y35" s="447"/>
      <c r="Z35" s="447"/>
      <c r="AA35" s="447"/>
      <c r="AB35" s="447"/>
      <c r="AC35" s="447"/>
      <c r="AD35" s="447"/>
      <c r="AE35" s="447"/>
      <c r="AF35" s="447"/>
    </row>
    <row r="36">
      <c r="A36" s="256"/>
      <c r="B36" s="256"/>
      <c r="C36" s="256"/>
      <c r="D36" s="260"/>
      <c r="E36" s="260"/>
      <c r="F36" s="260"/>
      <c r="G36" s="256"/>
      <c r="H36" s="451"/>
      <c r="I36" s="256"/>
      <c r="J36" s="256"/>
      <c r="K36" s="256"/>
      <c r="L36" s="260"/>
      <c r="M36" s="260"/>
      <c r="N36" s="256"/>
      <c r="O36" s="256"/>
      <c r="P36" s="449"/>
      <c r="Q36" s="449"/>
      <c r="R36" s="449"/>
      <c r="S36" s="449"/>
      <c r="T36" s="449"/>
      <c r="U36" s="449"/>
      <c r="V36" s="449"/>
      <c r="W36" s="449"/>
      <c r="X36" s="449"/>
      <c r="Y36" s="449"/>
      <c r="Z36" s="449"/>
      <c r="AA36" s="449"/>
      <c r="AB36" s="449"/>
      <c r="AC36" s="449"/>
      <c r="AD36" s="449"/>
      <c r="AE36" s="449"/>
      <c r="AF36" s="449"/>
    </row>
    <row r="37">
      <c r="A37" s="257"/>
      <c r="B37" s="257"/>
      <c r="C37" s="257"/>
      <c r="D37" s="261"/>
      <c r="E37" s="261"/>
      <c r="F37" s="261"/>
      <c r="G37" s="257"/>
      <c r="H37" s="450"/>
      <c r="I37" s="257"/>
      <c r="J37" s="257"/>
      <c r="K37" s="257"/>
      <c r="L37" s="261"/>
      <c r="M37" s="261"/>
      <c r="N37" s="257"/>
      <c r="O37" s="257"/>
      <c r="P37" s="447"/>
      <c r="Q37" s="447"/>
      <c r="R37" s="447"/>
      <c r="S37" s="447"/>
      <c r="T37" s="447"/>
      <c r="U37" s="447"/>
      <c r="V37" s="447"/>
      <c r="W37" s="447"/>
      <c r="X37" s="447"/>
      <c r="Y37" s="447"/>
      <c r="Z37" s="447"/>
      <c r="AA37" s="447"/>
      <c r="AB37" s="447"/>
      <c r="AC37" s="447"/>
      <c r="AD37" s="447"/>
      <c r="AE37" s="447"/>
      <c r="AF37" s="447"/>
    </row>
    <row r="38">
      <c r="A38" s="256"/>
      <c r="B38" s="256"/>
      <c r="C38" s="256"/>
      <c r="D38" s="260"/>
      <c r="E38" s="260"/>
      <c r="F38" s="260"/>
      <c r="G38" s="256"/>
      <c r="H38" s="451"/>
      <c r="I38" s="256"/>
      <c r="J38" s="256"/>
      <c r="K38" s="256"/>
      <c r="L38" s="260"/>
      <c r="M38" s="260"/>
      <c r="N38" s="256"/>
      <c r="O38" s="256"/>
      <c r="P38" s="449"/>
      <c r="Q38" s="449"/>
      <c r="R38" s="449"/>
      <c r="S38" s="449"/>
      <c r="T38" s="449"/>
      <c r="U38" s="449"/>
      <c r="V38" s="449"/>
      <c r="W38" s="449"/>
      <c r="X38" s="449"/>
      <c r="Y38" s="449"/>
      <c r="Z38" s="449"/>
      <c r="AA38" s="449"/>
      <c r="AB38" s="449"/>
      <c r="AC38" s="449"/>
      <c r="AD38" s="449"/>
      <c r="AE38" s="449"/>
      <c r="AF38" s="449"/>
    </row>
    <row r="39">
      <c r="A39" s="257"/>
      <c r="B39" s="257"/>
      <c r="C39" s="257"/>
      <c r="D39" s="261"/>
      <c r="E39" s="261"/>
      <c r="F39" s="261"/>
      <c r="G39" s="257"/>
      <c r="H39" s="450"/>
      <c r="I39" s="257"/>
      <c r="J39" s="257"/>
      <c r="K39" s="257"/>
      <c r="L39" s="261"/>
      <c r="M39" s="261"/>
      <c r="N39" s="257"/>
      <c r="O39" s="257"/>
      <c r="P39" s="447"/>
      <c r="Q39" s="447"/>
      <c r="R39" s="447"/>
      <c r="S39" s="447"/>
      <c r="T39" s="447"/>
      <c r="U39" s="447"/>
      <c r="V39" s="447"/>
      <c r="W39" s="447"/>
      <c r="X39" s="447"/>
      <c r="Y39" s="447"/>
      <c r="Z39" s="447"/>
      <c r="AA39" s="447"/>
      <c r="AB39" s="447"/>
      <c r="AC39" s="447"/>
      <c r="AD39" s="447"/>
      <c r="AE39" s="447"/>
      <c r="AF39" s="447"/>
    </row>
    <row r="40">
      <c r="A40" s="256"/>
      <c r="B40" s="256"/>
      <c r="C40" s="256"/>
      <c r="D40" s="260"/>
      <c r="E40" s="260"/>
      <c r="F40" s="260"/>
      <c r="G40" s="256"/>
      <c r="H40" s="451"/>
      <c r="I40" s="256"/>
      <c r="J40" s="256"/>
      <c r="K40" s="256"/>
      <c r="L40" s="260"/>
      <c r="M40" s="260"/>
      <c r="N40" s="256"/>
      <c r="O40" s="256"/>
      <c r="P40" s="449"/>
      <c r="Q40" s="449"/>
      <c r="R40" s="449"/>
      <c r="S40" s="449"/>
      <c r="T40" s="449"/>
      <c r="U40" s="449"/>
      <c r="V40" s="449"/>
      <c r="W40" s="449"/>
      <c r="X40" s="449"/>
      <c r="Y40" s="449"/>
      <c r="Z40" s="449"/>
      <c r="AA40" s="449"/>
      <c r="AB40" s="449"/>
      <c r="AC40" s="449"/>
      <c r="AD40" s="449"/>
      <c r="AE40" s="449"/>
      <c r="AF40" s="449"/>
    </row>
    <row r="41">
      <c r="A41" s="257"/>
      <c r="B41" s="257"/>
      <c r="C41" s="257"/>
      <c r="D41" s="261"/>
      <c r="E41" s="261"/>
      <c r="F41" s="261"/>
      <c r="G41" s="257"/>
      <c r="H41" s="450"/>
      <c r="I41" s="257"/>
      <c r="J41" s="257"/>
      <c r="K41" s="257"/>
      <c r="L41" s="261"/>
      <c r="M41" s="261"/>
      <c r="N41" s="257"/>
      <c r="O41" s="257"/>
      <c r="P41" s="447"/>
      <c r="Q41" s="447"/>
      <c r="R41" s="447"/>
      <c r="S41" s="447"/>
      <c r="T41" s="447"/>
      <c r="U41" s="447"/>
      <c r="V41" s="447"/>
      <c r="W41" s="447"/>
      <c r="X41" s="447"/>
      <c r="Y41" s="447"/>
      <c r="Z41" s="447"/>
      <c r="AA41" s="447"/>
      <c r="AB41" s="447"/>
      <c r="AC41" s="447"/>
      <c r="AD41" s="447"/>
      <c r="AE41" s="447"/>
      <c r="AF41" s="447"/>
    </row>
    <row r="42">
      <c r="A42" s="256"/>
      <c r="B42" s="256"/>
      <c r="C42" s="256"/>
      <c r="D42" s="260"/>
      <c r="E42" s="260"/>
      <c r="F42" s="260"/>
      <c r="G42" s="256"/>
      <c r="H42" s="451"/>
      <c r="I42" s="256"/>
      <c r="J42" s="256"/>
      <c r="K42" s="256"/>
      <c r="L42" s="260"/>
      <c r="M42" s="260"/>
      <c r="N42" s="256"/>
      <c r="O42" s="256"/>
      <c r="P42" s="449"/>
      <c r="Q42" s="449"/>
      <c r="R42" s="449"/>
      <c r="S42" s="449"/>
      <c r="T42" s="449"/>
      <c r="U42" s="449"/>
      <c r="V42" s="449"/>
      <c r="W42" s="449"/>
      <c r="X42" s="449"/>
      <c r="Y42" s="449"/>
      <c r="Z42" s="449"/>
      <c r="AA42" s="449"/>
      <c r="AB42" s="449"/>
      <c r="AC42" s="449"/>
      <c r="AD42" s="449"/>
      <c r="AE42" s="449"/>
      <c r="AF42" s="449"/>
    </row>
    <row r="43">
      <c r="A43" s="257"/>
      <c r="B43" s="257"/>
      <c r="C43" s="257"/>
      <c r="D43" s="261"/>
      <c r="E43" s="261"/>
      <c r="F43" s="261"/>
      <c r="G43" s="257"/>
      <c r="H43" s="450"/>
      <c r="I43" s="257"/>
      <c r="J43" s="257"/>
      <c r="K43" s="257"/>
      <c r="L43" s="261"/>
      <c r="M43" s="261"/>
      <c r="N43" s="257"/>
      <c r="O43" s="257"/>
      <c r="P43" s="447"/>
      <c r="Q43" s="447"/>
      <c r="R43" s="447"/>
      <c r="S43" s="447"/>
      <c r="T43" s="447"/>
      <c r="U43" s="447"/>
      <c r="V43" s="447"/>
      <c r="W43" s="447"/>
      <c r="X43" s="447"/>
      <c r="Y43" s="447"/>
      <c r="Z43" s="447"/>
      <c r="AA43" s="447"/>
      <c r="AB43" s="447"/>
      <c r="AC43" s="447"/>
      <c r="AD43" s="447"/>
      <c r="AE43" s="447"/>
      <c r="AF43" s="447"/>
    </row>
    <row r="44">
      <c r="A44" s="256"/>
      <c r="B44" s="256"/>
      <c r="C44" s="256"/>
      <c r="D44" s="260"/>
      <c r="E44" s="260"/>
      <c r="F44" s="260"/>
      <c r="G44" s="256"/>
      <c r="H44" s="451"/>
      <c r="I44" s="256"/>
      <c r="J44" s="256"/>
      <c r="K44" s="256"/>
      <c r="L44" s="260"/>
      <c r="M44" s="260"/>
      <c r="N44" s="256"/>
      <c r="O44" s="256"/>
      <c r="P44" s="449"/>
      <c r="Q44" s="449"/>
      <c r="R44" s="449"/>
      <c r="S44" s="449"/>
      <c r="T44" s="449"/>
      <c r="U44" s="449"/>
      <c r="V44" s="449"/>
      <c r="W44" s="449"/>
      <c r="X44" s="449"/>
      <c r="Y44" s="449"/>
      <c r="Z44" s="449"/>
      <c r="AA44" s="449"/>
      <c r="AB44" s="449"/>
      <c r="AC44" s="449"/>
      <c r="AD44" s="449"/>
      <c r="AE44" s="449"/>
      <c r="AF44" s="449"/>
    </row>
    <row r="45">
      <c r="A45" s="257"/>
      <c r="B45" s="257"/>
      <c r="C45" s="257"/>
      <c r="D45" s="261"/>
      <c r="E45" s="261"/>
      <c r="F45" s="261"/>
      <c r="G45" s="257"/>
      <c r="H45" s="450"/>
      <c r="I45" s="257"/>
      <c r="J45" s="257"/>
      <c r="K45" s="257"/>
      <c r="L45" s="261"/>
      <c r="M45" s="261"/>
      <c r="N45" s="257"/>
      <c r="O45" s="257"/>
      <c r="P45" s="447"/>
      <c r="Q45" s="447"/>
      <c r="R45" s="447"/>
      <c r="S45" s="447"/>
      <c r="T45" s="447"/>
      <c r="U45" s="447"/>
      <c r="V45" s="447"/>
      <c r="W45" s="447"/>
      <c r="X45" s="447"/>
      <c r="Y45" s="447"/>
      <c r="Z45" s="447"/>
      <c r="AA45" s="447"/>
      <c r="AB45" s="447"/>
      <c r="AC45" s="447"/>
      <c r="AD45" s="447"/>
      <c r="AE45" s="447"/>
      <c r="AF45" s="447"/>
    </row>
    <row r="46">
      <c r="A46" s="256"/>
      <c r="B46" s="256"/>
      <c r="C46" s="256"/>
      <c r="D46" s="260"/>
      <c r="E46" s="260"/>
      <c r="F46" s="260"/>
      <c r="G46" s="256"/>
      <c r="H46" s="451"/>
      <c r="I46" s="256"/>
      <c r="J46" s="256"/>
      <c r="K46" s="256"/>
      <c r="L46" s="260"/>
      <c r="M46" s="260"/>
      <c r="N46" s="256"/>
      <c r="O46" s="256"/>
      <c r="P46" s="449"/>
      <c r="Q46" s="449"/>
      <c r="R46" s="449"/>
      <c r="S46" s="449"/>
      <c r="T46" s="449"/>
      <c r="U46" s="449"/>
      <c r="V46" s="449"/>
      <c r="W46" s="449"/>
      <c r="X46" s="449"/>
      <c r="Y46" s="449"/>
      <c r="Z46" s="449"/>
      <c r="AA46" s="449"/>
      <c r="AB46" s="449"/>
      <c r="AC46" s="449"/>
      <c r="AD46" s="449"/>
      <c r="AE46" s="449"/>
      <c r="AF46" s="449"/>
    </row>
    <row r="47">
      <c r="A47" s="257"/>
      <c r="B47" s="257"/>
      <c r="C47" s="257"/>
      <c r="D47" s="261"/>
      <c r="E47" s="261"/>
      <c r="F47" s="261"/>
      <c r="G47" s="257"/>
      <c r="H47" s="450"/>
      <c r="I47" s="257"/>
      <c r="J47" s="257"/>
      <c r="K47" s="257"/>
      <c r="L47" s="261"/>
      <c r="M47" s="261"/>
      <c r="N47" s="257"/>
      <c r="O47" s="257"/>
      <c r="P47" s="447"/>
      <c r="Q47" s="447"/>
      <c r="R47" s="447"/>
      <c r="S47" s="447"/>
      <c r="T47" s="447"/>
      <c r="U47" s="447"/>
      <c r="V47" s="447"/>
      <c r="W47" s="447"/>
      <c r="X47" s="447"/>
      <c r="Y47" s="447"/>
      <c r="Z47" s="447"/>
      <c r="AA47" s="447"/>
      <c r="AB47" s="447"/>
      <c r="AC47" s="447"/>
      <c r="AD47" s="447"/>
      <c r="AE47" s="447"/>
      <c r="AF47" s="447"/>
    </row>
    <row r="48">
      <c r="A48" s="256"/>
      <c r="B48" s="256"/>
      <c r="C48" s="256"/>
      <c r="D48" s="260"/>
      <c r="E48" s="260"/>
      <c r="F48" s="260"/>
      <c r="G48" s="256"/>
      <c r="H48" s="451"/>
      <c r="I48" s="256"/>
      <c r="J48" s="256"/>
      <c r="K48" s="256"/>
      <c r="L48" s="260"/>
      <c r="M48" s="260"/>
      <c r="N48" s="256"/>
      <c r="O48" s="256"/>
      <c r="P48" s="449"/>
      <c r="Q48" s="449"/>
      <c r="R48" s="449"/>
      <c r="S48" s="449"/>
      <c r="T48" s="449"/>
      <c r="U48" s="449"/>
      <c r="V48" s="449"/>
      <c r="W48" s="449"/>
      <c r="X48" s="449"/>
      <c r="Y48" s="449"/>
      <c r="Z48" s="449"/>
      <c r="AA48" s="449"/>
      <c r="AB48" s="449"/>
      <c r="AC48" s="449"/>
      <c r="AD48" s="449"/>
      <c r="AE48" s="449"/>
      <c r="AF48" s="449"/>
    </row>
    <row r="49">
      <c r="A49" s="257"/>
      <c r="B49" s="257"/>
      <c r="C49" s="257"/>
      <c r="D49" s="261"/>
      <c r="E49" s="261"/>
      <c r="F49" s="261"/>
      <c r="G49" s="257"/>
      <c r="H49" s="450"/>
      <c r="I49" s="257"/>
      <c r="J49" s="257"/>
      <c r="K49" s="257"/>
      <c r="L49" s="261"/>
      <c r="M49" s="261"/>
      <c r="N49" s="257"/>
      <c r="O49" s="257"/>
      <c r="P49" s="447"/>
      <c r="Q49" s="447"/>
      <c r="R49" s="447"/>
      <c r="S49" s="447"/>
      <c r="T49" s="447"/>
      <c r="U49" s="447"/>
      <c r="V49" s="447"/>
      <c r="W49" s="447"/>
      <c r="X49" s="447"/>
      <c r="Y49" s="447"/>
      <c r="Z49" s="447"/>
      <c r="AA49" s="447"/>
      <c r="AB49" s="447"/>
      <c r="AC49" s="447"/>
      <c r="AD49" s="447"/>
      <c r="AE49" s="447"/>
      <c r="AF49" s="447"/>
    </row>
    <row r="50">
      <c r="A50" s="256"/>
      <c r="B50" s="256"/>
      <c r="C50" s="256"/>
      <c r="D50" s="260"/>
      <c r="E50" s="260"/>
      <c r="F50" s="260"/>
      <c r="G50" s="256"/>
      <c r="H50" s="451"/>
      <c r="I50" s="256"/>
      <c r="J50" s="256"/>
      <c r="K50" s="256"/>
      <c r="L50" s="260"/>
      <c r="M50" s="260"/>
      <c r="N50" s="256"/>
      <c r="O50" s="256"/>
      <c r="P50" s="449"/>
      <c r="Q50" s="449"/>
      <c r="R50" s="449"/>
      <c r="S50" s="449"/>
      <c r="T50" s="449"/>
      <c r="U50" s="449"/>
      <c r="V50" s="449"/>
      <c r="W50" s="449"/>
      <c r="X50" s="449"/>
      <c r="Y50" s="449"/>
      <c r="Z50" s="449"/>
      <c r="AA50" s="449"/>
      <c r="AB50" s="449"/>
      <c r="AC50" s="449"/>
      <c r="AD50" s="449"/>
      <c r="AE50" s="449"/>
      <c r="AF50" s="449"/>
    </row>
    <row r="51">
      <c r="A51" s="257"/>
      <c r="B51" s="257"/>
      <c r="C51" s="257"/>
      <c r="D51" s="261"/>
      <c r="E51" s="261"/>
      <c r="F51" s="261"/>
      <c r="G51" s="257"/>
      <c r="H51" s="450"/>
      <c r="I51" s="257"/>
      <c r="J51" s="257"/>
      <c r="K51" s="257"/>
      <c r="L51" s="261"/>
      <c r="M51" s="261"/>
      <c r="N51" s="257"/>
      <c r="O51" s="257"/>
      <c r="P51" s="447"/>
      <c r="Q51" s="447"/>
      <c r="R51" s="447"/>
      <c r="S51" s="447"/>
      <c r="T51" s="447"/>
      <c r="U51" s="447"/>
      <c r="V51" s="447"/>
      <c r="W51" s="447"/>
      <c r="X51" s="447"/>
      <c r="Y51" s="447"/>
      <c r="Z51" s="447"/>
      <c r="AA51" s="447"/>
      <c r="AB51" s="447"/>
      <c r="AC51" s="447"/>
      <c r="AD51" s="447"/>
      <c r="AE51" s="447"/>
      <c r="AF51" s="447"/>
    </row>
    <row r="52">
      <c r="A52" s="256"/>
      <c r="B52" s="256"/>
      <c r="C52" s="256"/>
      <c r="D52" s="260"/>
      <c r="E52" s="260"/>
      <c r="F52" s="260"/>
      <c r="G52" s="256"/>
      <c r="H52" s="451"/>
      <c r="I52" s="256"/>
      <c r="J52" s="256"/>
      <c r="K52" s="256"/>
      <c r="L52" s="260"/>
      <c r="M52" s="260"/>
      <c r="N52" s="256"/>
      <c r="O52" s="256"/>
      <c r="P52" s="449"/>
      <c r="Q52" s="449"/>
      <c r="R52" s="449"/>
      <c r="S52" s="449"/>
      <c r="T52" s="449"/>
      <c r="U52" s="449"/>
      <c r="V52" s="449"/>
      <c r="W52" s="449"/>
      <c r="X52" s="449"/>
      <c r="Y52" s="449"/>
      <c r="Z52" s="449"/>
      <c r="AA52" s="449"/>
      <c r="AB52" s="449"/>
      <c r="AC52" s="449"/>
      <c r="AD52" s="449"/>
      <c r="AE52" s="449"/>
      <c r="AF52" s="449"/>
    </row>
    <row r="53">
      <c r="A53" s="257"/>
      <c r="B53" s="257"/>
      <c r="C53" s="257"/>
      <c r="D53" s="261"/>
      <c r="E53" s="261"/>
      <c r="F53" s="261"/>
      <c r="G53" s="257"/>
      <c r="H53" s="450"/>
      <c r="I53" s="257"/>
      <c r="J53" s="257"/>
      <c r="K53" s="257"/>
      <c r="L53" s="261"/>
      <c r="M53" s="261"/>
      <c r="N53" s="257"/>
      <c r="O53" s="257"/>
      <c r="P53" s="447"/>
      <c r="Q53" s="447"/>
      <c r="R53" s="447"/>
      <c r="S53" s="447"/>
      <c r="T53" s="447"/>
      <c r="U53" s="447"/>
      <c r="V53" s="447"/>
      <c r="W53" s="447"/>
      <c r="X53" s="447"/>
      <c r="Y53" s="447"/>
      <c r="Z53" s="447"/>
      <c r="AA53" s="447"/>
      <c r="AB53" s="447"/>
      <c r="AC53" s="447"/>
      <c r="AD53" s="447"/>
      <c r="AE53" s="447"/>
      <c r="AF53" s="447"/>
    </row>
    <row r="54">
      <c r="A54" s="256"/>
      <c r="B54" s="256"/>
      <c r="C54" s="256"/>
      <c r="D54" s="260"/>
      <c r="E54" s="260"/>
      <c r="F54" s="260"/>
      <c r="G54" s="256"/>
      <c r="H54" s="451"/>
      <c r="I54" s="256"/>
      <c r="J54" s="256"/>
      <c r="K54" s="256"/>
      <c r="L54" s="260"/>
      <c r="M54" s="260"/>
      <c r="N54" s="256"/>
      <c r="O54" s="256"/>
      <c r="P54" s="449"/>
      <c r="Q54" s="449"/>
      <c r="R54" s="449"/>
      <c r="S54" s="449"/>
      <c r="T54" s="449"/>
      <c r="U54" s="449"/>
      <c r="V54" s="449"/>
      <c r="W54" s="449"/>
      <c r="X54" s="449"/>
      <c r="Y54" s="449"/>
      <c r="Z54" s="449"/>
      <c r="AA54" s="449"/>
      <c r="AB54" s="449"/>
      <c r="AC54" s="449"/>
      <c r="AD54" s="449"/>
      <c r="AE54" s="449"/>
      <c r="AF54" s="449"/>
    </row>
    <row r="55">
      <c r="A55" s="257"/>
      <c r="B55" s="257"/>
      <c r="C55" s="257"/>
      <c r="D55" s="261"/>
      <c r="E55" s="261"/>
      <c r="F55" s="261"/>
      <c r="G55" s="257"/>
      <c r="H55" s="450"/>
      <c r="I55" s="257"/>
      <c r="J55" s="257"/>
      <c r="K55" s="257"/>
      <c r="L55" s="261"/>
      <c r="M55" s="261"/>
      <c r="N55" s="257"/>
      <c r="O55" s="257"/>
      <c r="P55" s="447"/>
      <c r="Q55" s="447"/>
      <c r="R55" s="447"/>
      <c r="S55" s="447"/>
      <c r="T55" s="447"/>
      <c r="U55" s="447"/>
      <c r="V55" s="447"/>
      <c r="W55" s="447"/>
      <c r="X55" s="447"/>
      <c r="Y55" s="447"/>
      <c r="Z55" s="447"/>
      <c r="AA55" s="447"/>
      <c r="AB55" s="447"/>
      <c r="AC55" s="447"/>
      <c r="AD55" s="447"/>
      <c r="AE55" s="447"/>
      <c r="AF55" s="447"/>
    </row>
    <row r="56">
      <c r="A56" s="256"/>
      <c r="B56" s="256"/>
      <c r="C56" s="256"/>
      <c r="D56" s="260"/>
      <c r="E56" s="260"/>
      <c r="F56" s="260"/>
      <c r="G56" s="256"/>
      <c r="H56" s="451"/>
      <c r="I56" s="256"/>
      <c r="J56" s="256"/>
      <c r="K56" s="256"/>
      <c r="L56" s="260"/>
      <c r="M56" s="260"/>
      <c r="N56" s="256"/>
      <c r="O56" s="256"/>
      <c r="P56" s="449"/>
      <c r="Q56" s="449"/>
      <c r="R56" s="449"/>
      <c r="S56" s="449"/>
      <c r="T56" s="449"/>
      <c r="U56" s="449"/>
      <c r="V56" s="449"/>
      <c r="W56" s="449"/>
      <c r="X56" s="449"/>
      <c r="Y56" s="449"/>
      <c r="Z56" s="449"/>
      <c r="AA56" s="449"/>
      <c r="AB56" s="449"/>
      <c r="AC56" s="449"/>
      <c r="AD56" s="449"/>
      <c r="AE56" s="449"/>
      <c r="AF56" s="449"/>
    </row>
    <row r="57">
      <c r="A57" s="257"/>
      <c r="B57" s="257"/>
      <c r="C57" s="257"/>
      <c r="D57" s="261"/>
      <c r="E57" s="261"/>
      <c r="F57" s="261"/>
      <c r="G57" s="257"/>
      <c r="H57" s="450"/>
      <c r="I57" s="257"/>
      <c r="J57" s="257"/>
      <c r="K57" s="257"/>
      <c r="L57" s="261"/>
      <c r="M57" s="261"/>
      <c r="N57" s="257"/>
      <c r="O57" s="257"/>
      <c r="P57" s="447"/>
      <c r="Q57" s="447"/>
      <c r="R57" s="447"/>
      <c r="S57" s="447"/>
      <c r="T57" s="447"/>
      <c r="U57" s="447"/>
      <c r="V57" s="447"/>
      <c r="W57" s="447"/>
      <c r="X57" s="447"/>
      <c r="Y57" s="447"/>
      <c r="Z57" s="447"/>
      <c r="AA57" s="447"/>
      <c r="AB57" s="447"/>
      <c r="AC57" s="447"/>
      <c r="AD57" s="447"/>
      <c r="AE57" s="447"/>
      <c r="AF57" s="447"/>
    </row>
    <row r="58">
      <c r="A58" s="256"/>
      <c r="B58" s="256"/>
      <c r="C58" s="256"/>
      <c r="D58" s="260"/>
      <c r="E58" s="260"/>
      <c r="F58" s="260"/>
      <c r="G58" s="256"/>
      <c r="H58" s="451"/>
      <c r="I58" s="256"/>
      <c r="J58" s="256"/>
      <c r="K58" s="256"/>
      <c r="L58" s="260"/>
      <c r="M58" s="260"/>
      <c r="N58" s="256"/>
      <c r="O58" s="256"/>
      <c r="P58" s="449"/>
      <c r="Q58" s="449"/>
      <c r="R58" s="449"/>
      <c r="S58" s="449"/>
      <c r="T58" s="449"/>
      <c r="U58" s="449"/>
      <c r="V58" s="449"/>
      <c r="W58" s="449"/>
      <c r="X58" s="449"/>
      <c r="Y58" s="449"/>
      <c r="Z58" s="449"/>
      <c r="AA58" s="449"/>
      <c r="AB58" s="449"/>
      <c r="AC58" s="449"/>
      <c r="AD58" s="449"/>
      <c r="AE58" s="449"/>
      <c r="AF58" s="449"/>
    </row>
    <row r="59">
      <c r="A59" s="257"/>
      <c r="B59" s="257"/>
      <c r="C59" s="257"/>
      <c r="D59" s="261"/>
      <c r="E59" s="261"/>
      <c r="F59" s="261"/>
      <c r="G59" s="257"/>
      <c r="H59" s="450"/>
      <c r="I59" s="257"/>
      <c r="J59" s="257"/>
      <c r="K59" s="257"/>
      <c r="L59" s="261"/>
      <c r="M59" s="261"/>
      <c r="N59" s="257"/>
      <c r="O59" s="257"/>
      <c r="P59" s="447"/>
      <c r="Q59" s="447"/>
      <c r="R59" s="447"/>
      <c r="S59" s="447"/>
      <c r="T59" s="447"/>
      <c r="U59" s="447"/>
      <c r="V59" s="447"/>
      <c r="W59" s="447"/>
      <c r="X59" s="447"/>
      <c r="Y59" s="447"/>
      <c r="Z59" s="447"/>
      <c r="AA59" s="447"/>
      <c r="AB59" s="447"/>
      <c r="AC59" s="447"/>
      <c r="AD59" s="447"/>
      <c r="AE59" s="447"/>
      <c r="AF59" s="447"/>
    </row>
    <row r="60">
      <c r="A60" s="256"/>
      <c r="B60" s="256"/>
      <c r="C60" s="256"/>
      <c r="D60" s="260"/>
      <c r="E60" s="260"/>
      <c r="F60" s="260"/>
      <c r="G60" s="256"/>
      <c r="H60" s="451"/>
      <c r="I60" s="256"/>
      <c r="J60" s="256"/>
      <c r="K60" s="256"/>
      <c r="L60" s="260"/>
      <c r="M60" s="260"/>
      <c r="N60" s="256"/>
      <c r="O60" s="256"/>
      <c r="P60" s="449"/>
      <c r="Q60" s="449"/>
      <c r="R60" s="449"/>
      <c r="S60" s="449"/>
      <c r="T60" s="449"/>
      <c r="U60" s="449"/>
      <c r="V60" s="449"/>
      <c r="W60" s="449"/>
      <c r="X60" s="449"/>
      <c r="Y60" s="449"/>
      <c r="Z60" s="449"/>
      <c r="AA60" s="449"/>
      <c r="AB60" s="449"/>
      <c r="AC60" s="449"/>
      <c r="AD60" s="449"/>
      <c r="AE60" s="449"/>
      <c r="AF60" s="449"/>
    </row>
    <row r="61">
      <c r="A61" s="257"/>
      <c r="B61" s="257"/>
      <c r="C61" s="257"/>
      <c r="D61" s="261"/>
      <c r="E61" s="261"/>
      <c r="F61" s="261"/>
      <c r="G61" s="257"/>
      <c r="H61" s="450"/>
      <c r="I61" s="257"/>
      <c r="J61" s="257"/>
      <c r="K61" s="257"/>
      <c r="L61" s="261"/>
      <c r="M61" s="261"/>
      <c r="N61" s="257"/>
      <c r="O61" s="257"/>
      <c r="P61" s="447"/>
      <c r="Q61" s="447"/>
      <c r="R61" s="447"/>
      <c r="S61" s="447"/>
      <c r="T61" s="447"/>
      <c r="U61" s="447"/>
      <c r="V61" s="447"/>
      <c r="W61" s="447"/>
      <c r="X61" s="447"/>
      <c r="Y61" s="447"/>
      <c r="Z61" s="447"/>
      <c r="AA61" s="447"/>
      <c r="AB61" s="447"/>
      <c r="AC61" s="447"/>
      <c r="AD61" s="447"/>
      <c r="AE61" s="447"/>
      <c r="AF61" s="447"/>
    </row>
    <row r="62">
      <c r="A62" s="256"/>
      <c r="B62" s="256"/>
      <c r="C62" s="256"/>
      <c r="D62" s="260"/>
      <c r="E62" s="260"/>
      <c r="F62" s="260"/>
      <c r="G62" s="256"/>
      <c r="H62" s="451"/>
      <c r="I62" s="256"/>
      <c r="J62" s="256"/>
      <c r="K62" s="256"/>
      <c r="L62" s="260"/>
      <c r="M62" s="260"/>
      <c r="N62" s="256"/>
      <c r="O62" s="256"/>
      <c r="P62" s="449"/>
      <c r="Q62" s="449"/>
      <c r="R62" s="449"/>
      <c r="S62" s="449"/>
      <c r="T62" s="449"/>
      <c r="U62" s="449"/>
      <c r="V62" s="449"/>
      <c r="W62" s="449"/>
      <c r="X62" s="449"/>
      <c r="Y62" s="449"/>
      <c r="Z62" s="449"/>
      <c r="AA62" s="449"/>
      <c r="AB62" s="449"/>
      <c r="AC62" s="449"/>
      <c r="AD62" s="449"/>
      <c r="AE62" s="449"/>
      <c r="AF62" s="449"/>
    </row>
    <row r="63">
      <c r="A63" s="257"/>
      <c r="B63" s="257"/>
      <c r="C63" s="257"/>
      <c r="D63" s="261"/>
      <c r="E63" s="261"/>
      <c r="F63" s="261"/>
      <c r="G63" s="257"/>
      <c r="H63" s="450"/>
      <c r="I63" s="257"/>
      <c r="J63" s="257"/>
      <c r="K63" s="257"/>
      <c r="L63" s="261"/>
      <c r="M63" s="261"/>
      <c r="N63" s="257"/>
      <c r="O63" s="257"/>
      <c r="P63" s="447"/>
      <c r="Q63" s="447"/>
      <c r="R63" s="447"/>
      <c r="S63" s="447"/>
      <c r="T63" s="447"/>
      <c r="U63" s="447"/>
      <c r="V63" s="447"/>
      <c r="W63" s="447"/>
      <c r="X63" s="447"/>
      <c r="Y63" s="447"/>
      <c r="Z63" s="447"/>
      <c r="AA63" s="447"/>
      <c r="AB63" s="447"/>
      <c r="AC63" s="447"/>
      <c r="AD63" s="447"/>
      <c r="AE63" s="447"/>
      <c r="AF63" s="447"/>
    </row>
    <row r="64">
      <c r="A64" s="256"/>
      <c r="B64" s="256"/>
      <c r="C64" s="256"/>
      <c r="D64" s="260"/>
      <c r="E64" s="260"/>
      <c r="F64" s="260"/>
      <c r="G64" s="256"/>
      <c r="H64" s="451"/>
      <c r="I64" s="256"/>
      <c r="J64" s="256"/>
      <c r="K64" s="256"/>
      <c r="L64" s="260"/>
      <c r="M64" s="260"/>
      <c r="N64" s="256"/>
      <c r="O64" s="256"/>
      <c r="P64" s="449"/>
      <c r="Q64" s="449"/>
      <c r="R64" s="449"/>
      <c r="S64" s="449"/>
      <c r="T64" s="449"/>
      <c r="U64" s="449"/>
      <c r="V64" s="449"/>
      <c r="W64" s="449"/>
      <c r="X64" s="449"/>
      <c r="Y64" s="449"/>
      <c r="Z64" s="449"/>
      <c r="AA64" s="449"/>
      <c r="AB64" s="449"/>
      <c r="AC64" s="449"/>
      <c r="AD64" s="449"/>
      <c r="AE64" s="449"/>
      <c r="AF64" s="449"/>
    </row>
    <row r="65">
      <c r="A65" s="257"/>
      <c r="B65" s="257"/>
      <c r="C65" s="257"/>
      <c r="D65" s="261"/>
      <c r="E65" s="261"/>
      <c r="F65" s="261"/>
      <c r="G65" s="257"/>
      <c r="H65" s="450"/>
      <c r="I65" s="257"/>
      <c r="J65" s="257"/>
      <c r="K65" s="257"/>
      <c r="L65" s="261"/>
      <c r="M65" s="261"/>
      <c r="N65" s="257"/>
      <c r="O65" s="257"/>
      <c r="P65" s="447"/>
      <c r="Q65" s="447"/>
      <c r="R65" s="447"/>
      <c r="S65" s="447"/>
      <c r="T65" s="447"/>
      <c r="U65" s="447"/>
      <c r="V65" s="447"/>
      <c r="W65" s="447"/>
      <c r="X65" s="447"/>
      <c r="Y65" s="447"/>
      <c r="Z65" s="447"/>
      <c r="AA65" s="447"/>
      <c r="AB65" s="447"/>
      <c r="AC65" s="447"/>
      <c r="AD65" s="447"/>
      <c r="AE65" s="447"/>
      <c r="AF65" s="447"/>
    </row>
    <row r="66">
      <c r="A66" s="256"/>
      <c r="B66" s="256"/>
      <c r="C66" s="256"/>
      <c r="D66" s="260"/>
      <c r="E66" s="260"/>
      <c r="F66" s="260"/>
      <c r="G66" s="256"/>
      <c r="H66" s="451"/>
      <c r="I66" s="256"/>
      <c r="J66" s="256"/>
      <c r="K66" s="256"/>
      <c r="L66" s="260"/>
      <c r="M66" s="260"/>
      <c r="N66" s="256"/>
      <c r="O66" s="256"/>
      <c r="P66" s="449"/>
      <c r="Q66" s="449"/>
      <c r="R66" s="449"/>
      <c r="S66" s="449"/>
      <c r="T66" s="449"/>
      <c r="U66" s="449"/>
      <c r="V66" s="449"/>
      <c r="W66" s="449"/>
      <c r="X66" s="449"/>
      <c r="Y66" s="449"/>
      <c r="Z66" s="449"/>
      <c r="AA66" s="449"/>
      <c r="AB66" s="449"/>
      <c r="AC66" s="449"/>
      <c r="AD66" s="449"/>
      <c r="AE66" s="449"/>
      <c r="AF66" s="449"/>
    </row>
    <row r="67">
      <c r="A67" s="257"/>
      <c r="B67" s="257"/>
      <c r="C67" s="257"/>
      <c r="D67" s="261"/>
      <c r="E67" s="261"/>
      <c r="F67" s="261"/>
      <c r="G67" s="257"/>
      <c r="H67" s="450"/>
      <c r="I67" s="257"/>
      <c r="J67" s="257"/>
      <c r="K67" s="257"/>
      <c r="L67" s="261"/>
      <c r="M67" s="261"/>
      <c r="N67" s="257"/>
      <c r="O67" s="257"/>
      <c r="P67" s="447"/>
      <c r="Q67" s="447"/>
      <c r="R67" s="447"/>
      <c r="S67" s="447"/>
      <c r="T67" s="447"/>
      <c r="U67" s="447"/>
      <c r="V67" s="447"/>
      <c r="W67" s="447"/>
      <c r="X67" s="447"/>
      <c r="Y67" s="447"/>
      <c r="Z67" s="447"/>
      <c r="AA67" s="447"/>
      <c r="AB67" s="447"/>
      <c r="AC67" s="447"/>
      <c r="AD67" s="447"/>
      <c r="AE67" s="447"/>
      <c r="AF67" s="447"/>
    </row>
    <row r="68">
      <c r="A68" s="256"/>
      <c r="B68" s="256"/>
      <c r="C68" s="256"/>
      <c r="D68" s="260"/>
      <c r="E68" s="260"/>
      <c r="F68" s="260"/>
      <c r="G68" s="256"/>
      <c r="H68" s="451"/>
      <c r="I68" s="256"/>
      <c r="J68" s="256"/>
      <c r="K68" s="256"/>
      <c r="L68" s="260"/>
      <c r="M68" s="260"/>
      <c r="N68" s="256"/>
      <c r="O68" s="256"/>
      <c r="P68" s="449"/>
      <c r="Q68" s="449"/>
      <c r="R68" s="449"/>
      <c r="S68" s="449"/>
      <c r="T68" s="449"/>
      <c r="U68" s="449"/>
      <c r="V68" s="449"/>
      <c r="W68" s="449"/>
      <c r="X68" s="449"/>
      <c r="Y68" s="449"/>
      <c r="Z68" s="449"/>
      <c r="AA68" s="449"/>
      <c r="AB68" s="449"/>
      <c r="AC68" s="449"/>
      <c r="AD68" s="449"/>
      <c r="AE68" s="449"/>
      <c r="AF68" s="449"/>
    </row>
    <row r="69">
      <c r="A69" s="257"/>
      <c r="B69" s="257"/>
      <c r="C69" s="257"/>
      <c r="D69" s="261"/>
      <c r="E69" s="261"/>
      <c r="F69" s="261"/>
      <c r="G69" s="257"/>
      <c r="H69" s="450"/>
      <c r="I69" s="257"/>
      <c r="J69" s="257"/>
      <c r="K69" s="257"/>
      <c r="L69" s="261"/>
      <c r="M69" s="261"/>
      <c r="N69" s="257"/>
      <c r="O69" s="257"/>
      <c r="P69" s="447"/>
      <c r="Q69" s="447"/>
      <c r="R69" s="447"/>
      <c r="S69" s="447"/>
      <c r="T69" s="447"/>
      <c r="U69" s="447"/>
      <c r="V69" s="447"/>
      <c r="W69" s="447"/>
      <c r="X69" s="447"/>
      <c r="Y69" s="447"/>
      <c r="Z69" s="447"/>
      <c r="AA69" s="447"/>
      <c r="AB69" s="447"/>
      <c r="AC69" s="447"/>
      <c r="AD69" s="447"/>
      <c r="AE69" s="447"/>
      <c r="AF69" s="447"/>
    </row>
    <row r="70">
      <c r="A70" s="256"/>
      <c r="B70" s="256"/>
      <c r="C70" s="256"/>
      <c r="D70" s="260"/>
      <c r="E70" s="260"/>
      <c r="F70" s="260"/>
      <c r="G70" s="256"/>
      <c r="H70" s="451"/>
      <c r="I70" s="256"/>
      <c r="J70" s="256"/>
      <c r="K70" s="256"/>
      <c r="L70" s="260"/>
      <c r="M70" s="260"/>
      <c r="N70" s="256"/>
      <c r="O70" s="256"/>
      <c r="P70" s="449"/>
      <c r="Q70" s="449"/>
      <c r="R70" s="449"/>
      <c r="S70" s="449"/>
      <c r="T70" s="449"/>
      <c r="U70" s="449"/>
      <c r="V70" s="449"/>
      <c r="W70" s="449"/>
      <c r="X70" s="449"/>
      <c r="Y70" s="449"/>
      <c r="Z70" s="449"/>
      <c r="AA70" s="449"/>
      <c r="AB70" s="449"/>
      <c r="AC70" s="449"/>
      <c r="AD70" s="449"/>
      <c r="AE70" s="449"/>
      <c r="AF70" s="449"/>
    </row>
    <row r="71">
      <c r="A71" s="257"/>
      <c r="B71" s="257"/>
      <c r="C71" s="257"/>
      <c r="D71" s="261"/>
      <c r="E71" s="261"/>
      <c r="F71" s="261"/>
      <c r="G71" s="257"/>
      <c r="H71" s="450"/>
      <c r="I71" s="257"/>
      <c r="J71" s="257"/>
      <c r="K71" s="257"/>
      <c r="L71" s="261"/>
      <c r="M71" s="261"/>
      <c r="N71" s="257"/>
      <c r="O71" s="257"/>
      <c r="P71" s="447"/>
      <c r="Q71" s="447"/>
      <c r="R71" s="447"/>
      <c r="S71" s="447"/>
      <c r="T71" s="447"/>
      <c r="U71" s="447"/>
      <c r="V71" s="447"/>
      <c r="W71" s="447"/>
      <c r="X71" s="447"/>
      <c r="Y71" s="447"/>
      <c r="Z71" s="447"/>
      <c r="AA71" s="447"/>
      <c r="AB71" s="447"/>
      <c r="AC71" s="447"/>
      <c r="AD71" s="447"/>
      <c r="AE71" s="447"/>
      <c r="AF71" s="447"/>
    </row>
    <row r="72">
      <c r="A72" s="256"/>
      <c r="B72" s="256"/>
      <c r="C72" s="256"/>
      <c r="D72" s="260"/>
      <c r="E72" s="260"/>
      <c r="F72" s="260"/>
      <c r="G72" s="256"/>
      <c r="H72" s="451"/>
      <c r="I72" s="256"/>
      <c r="J72" s="256"/>
      <c r="K72" s="256"/>
      <c r="L72" s="260"/>
      <c r="M72" s="260"/>
      <c r="N72" s="256"/>
      <c r="O72" s="256"/>
      <c r="P72" s="449"/>
      <c r="Q72" s="449"/>
      <c r="R72" s="449"/>
      <c r="S72" s="449"/>
      <c r="T72" s="449"/>
      <c r="U72" s="449"/>
      <c r="V72" s="449"/>
      <c r="W72" s="449"/>
      <c r="X72" s="449"/>
      <c r="Y72" s="449"/>
      <c r="Z72" s="449"/>
      <c r="AA72" s="449"/>
      <c r="AB72" s="449"/>
      <c r="AC72" s="449"/>
      <c r="AD72" s="449"/>
      <c r="AE72" s="449"/>
      <c r="AF72" s="449"/>
    </row>
    <row r="73">
      <c r="A73" s="257"/>
      <c r="B73" s="257"/>
      <c r="C73" s="257"/>
      <c r="D73" s="261"/>
      <c r="E73" s="261"/>
      <c r="F73" s="261"/>
      <c r="G73" s="257"/>
      <c r="H73" s="450"/>
      <c r="I73" s="257"/>
      <c r="J73" s="257"/>
      <c r="K73" s="257"/>
      <c r="L73" s="261"/>
      <c r="M73" s="261"/>
      <c r="N73" s="257"/>
      <c r="O73" s="257"/>
      <c r="P73" s="447"/>
      <c r="Q73" s="447"/>
      <c r="R73" s="447"/>
      <c r="S73" s="447"/>
      <c r="T73" s="447"/>
      <c r="U73" s="447"/>
      <c r="V73" s="447"/>
      <c r="W73" s="447"/>
      <c r="X73" s="447"/>
      <c r="Y73" s="447"/>
      <c r="Z73" s="447"/>
      <c r="AA73" s="447"/>
      <c r="AB73" s="447"/>
      <c r="AC73" s="447"/>
      <c r="AD73" s="447"/>
      <c r="AE73" s="447"/>
      <c r="AF73" s="447"/>
    </row>
    <row r="74">
      <c r="A74" s="256"/>
      <c r="B74" s="256"/>
      <c r="C74" s="256"/>
      <c r="D74" s="260"/>
      <c r="E74" s="260"/>
      <c r="F74" s="260"/>
      <c r="G74" s="256"/>
      <c r="H74" s="451"/>
      <c r="I74" s="256"/>
      <c r="J74" s="256"/>
      <c r="K74" s="256"/>
      <c r="L74" s="260"/>
      <c r="M74" s="260"/>
      <c r="N74" s="256"/>
      <c r="O74" s="256"/>
      <c r="P74" s="449"/>
      <c r="Q74" s="449"/>
      <c r="R74" s="449"/>
      <c r="S74" s="449"/>
      <c r="T74" s="449"/>
      <c r="U74" s="449"/>
      <c r="V74" s="449"/>
      <c r="W74" s="449"/>
      <c r="X74" s="449"/>
      <c r="Y74" s="449"/>
      <c r="Z74" s="449"/>
      <c r="AA74" s="449"/>
      <c r="AB74" s="449"/>
      <c r="AC74" s="449"/>
      <c r="AD74" s="449"/>
      <c r="AE74" s="449"/>
      <c r="AF74" s="449"/>
    </row>
    <row r="75">
      <c r="A75" s="257"/>
      <c r="B75" s="257"/>
      <c r="C75" s="257"/>
      <c r="D75" s="261"/>
      <c r="E75" s="261"/>
      <c r="F75" s="261"/>
      <c r="G75" s="257"/>
      <c r="H75" s="450"/>
      <c r="I75" s="257"/>
      <c r="J75" s="257"/>
      <c r="K75" s="257"/>
      <c r="L75" s="261"/>
      <c r="M75" s="261"/>
      <c r="N75" s="257"/>
      <c r="O75" s="257"/>
      <c r="P75" s="447"/>
      <c r="Q75" s="447"/>
      <c r="R75" s="447"/>
      <c r="S75" s="447"/>
      <c r="T75" s="447"/>
      <c r="U75" s="447"/>
      <c r="V75" s="447"/>
      <c r="W75" s="447"/>
      <c r="X75" s="447"/>
      <c r="Y75" s="447"/>
      <c r="Z75" s="447"/>
      <c r="AA75" s="447"/>
      <c r="AB75" s="447"/>
      <c r="AC75" s="447"/>
      <c r="AD75" s="447"/>
      <c r="AE75" s="447"/>
      <c r="AF75" s="447"/>
    </row>
    <row r="76">
      <c r="A76" s="256"/>
      <c r="B76" s="256"/>
      <c r="C76" s="256"/>
      <c r="D76" s="260"/>
      <c r="E76" s="260"/>
      <c r="F76" s="260"/>
      <c r="G76" s="256"/>
      <c r="H76" s="451"/>
      <c r="I76" s="256"/>
      <c r="J76" s="256"/>
      <c r="K76" s="256"/>
      <c r="L76" s="260"/>
      <c r="M76" s="260"/>
      <c r="N76" s="256"/>
      <c r="O76" s="256"/>
      <c r="P76" s="449"/>
      <c r="Q76" s="449"/>
      <c r="R76" s="449"/>
      <c r="S76" s="449"/>
      <c r="T76" s="449"/>
      <c r="U76" s="449"/>
      <c r="V76" s="449"/>
      <c r="W76" s="449"/>
      <c r="X76" s="449"/>
      <c r="Y76" s="449"/>
      <c r="Z76" s="449"/>
      <c r="AA76" s="449"/>
      <c r="AB76" s="449"/>
      <c r="AC76" s="449"/>
      <c r="AD76" s="449"/>
      <c r="AE76" s="449"/>
      <c r="AF76" s="449"/>
    </row>
    <row r="77">
      <c r="A77" s="257"/>
      <c r="B77" s="257"/>
      <c r="C77" s="257"/>
      <c r="D77" s="261"/>
      <c r="E77" s="261"/>
      <c r="F77" s="261"/>
      <c r="G77" s="257"/>
      <c r="H77" s="450"/>
      <c r="I77" s="257"/>
      <c r="J77" s="257"/>
      <c r="K77" s="257"/>
      <c r="L77" s="261"/>
      <c r="M77" s="261"/>
      <c r="N77" s="257"/>
      <c r="O77" s="257"/>
      <c r="P77" s="447"/>
      <c r="Q77" s="447"/>
      <c r="R77" s="447"/>
      <c r="S77" s="447"/>
      <c r="T77" s="447"/>
      <c r="U77" s="447"/>
      <c r="V77" s="447"/>
      <c r="W77" s="447"/>
      <c r="X77" s="447"/>
      <c r="Y77" s="447"/>
      <c r="Z77" s="447"/>
      <c r="AA77" s="447"/>
      <c r="AB77" s="447"/>
      <c r="AC77" s="447"/>
      <c r="AD77" s="447"/>
      <c r="AE77" s="447"/>
      <c r="AF77" s="447"/>
    </row>
    <row r="78">
      <c r="A78" s="256"/>
      <c r="B78" s="256"/>
      <c r="C78" s="256"/>
      <c r="D78" s="260"/>
      <c r="E78" s="260"/>
      <c r="F78" s="260"/>
      <c r="G78" s="256"/>
      <c r="H78" s="451"/>
      <c r="I78" s="256"/>
      <c r="J78" s="256"/>
      <c r="K78" s="256"/>
      <c r="L78" s="260"/>
      <c r="M78" s="260"/>
      <c r="N78" s="256"/>
      <c r="O78" s="256"/>
      <c r="P78" s="449"/>
      <c r="Q78" s="449"/>
      <c r="R78" s="449"/>
      <c r="S78" s="449"/>
      <c r="T78" s="449"/>
      <c r="U78" s="449"/>
      <c r="V78" s="449"/>
      <c r="W78" s="449"/>
      <c r="X78" s="449"/>
      <c r="Y78" s="449"/>
      <c r="Z78" s="449"/>
      <c r="AA78" s="449"/>
      <c r="AB78" s="449"/>
      <c r="AC78" s="449"/>
      <c r="AD78" s="449"/>
      <c r="AE78" s="449"/>
      <c r="AF78" s="449"/>
    </row>
    <row r="79">
      <c r="A79" s="257"/>
      <c r="B79" s="257"/>
      <c r="C79" s="257"/>
      <c r="D79" s="261"/>
      <c r="E79" s="261"/>
      <c r="F79" s="261"/>
      <c r="G79" s="257"/>
      <c r="H79" s="450"/>
      <c r="I79" s="257"/>
      <c r="J79" s="257"/>
      <c r="K79" s="257"/>
      <c r="L79" s="261"/>
      <c r="M79" s="261"/>
      <c r="N79" s="257"/>
      <c r="O79" s="257"/>
      <c r="P79" s="447"/>
      <c r="Q79" s="447"/>
      <c r="R79" s="447"/>
      <c r="S79" s="447"/>
      <c r="T79" s="447"/>
      <c r="U79" s="447"/>
      <c r="V79" s="447"/>
      <c r="W79" s="447"/>
      <c r="X79" s="447"/>
      <c r="Y79" s="447"/>
      <c r="Z79" s="447"/>
      <c r="AA79" s="447"/>
      <c r="AB79" s="447"/>
      <c r="AC79" s="447"/>
      <c r="AD79" s="447"/>
      <c r="AE79" s="447"/>
      <c r="AF79" s="447"/>
    </row>
    <row r="80">
      <c r="A80" s="256"/>
      <c r="B80" s="256"/>
      <c r="C80" s="256"/>
      <c r="D80" s="260"/>
      <c r="E80" s="260"/>
      <c r="F80" s="260"/>
      <c r="G80" s="256"/>
      <c r="H80" s="451"/>
      <c r="I80" s="256"/>
      <c r="J80" s="256"/>
      <c r="K80" s="256"/>
      <c r="L80" s="260"/>
      <c r="M80" s="260"/>
      <c r="N80" s="256"/>
      <c r="O80" s="256"/>
      <c r="P80" s="449"/>
      <c r="Q80" s="449"/>
      <c r="R80" s="449"/>
      <c r="S80" s="449"/>
      <c r="T80" s="449"/>
      <c r="U80" s="449"/>
      <c r="V80" s="449"/>
      <c r="W80" s="449"/>
      <c r="X80" s="449"/>
      <c r="Y80" s="449"/>
      <c r="Z80" s="449"/>
      <c r="AA80" s="449"/>
      <c r="AB80" s="449"/>
      <c r="AC80" s="449"/>
      <c r="AD80" s="449"/>
      <c r="AE80" s="449"/>
      <c r="AF80" s="449"/>
    </row>
    <row r="81">
      <c r="A81" s="257"/>
      <c r="B81" s="257"/>
      <c r="C81" s="257"/>
      <c r="D81" s="261"/>
      <c r="E81" s="261"/>
      <c r="F81" s="261"/>
      <c r="G81" s="257"/>
      <c r="H81" s="450"/>
      <c r="I81" s="257"/>
      <c r="J81" s="257"/>
      <c r="K81" s="257"/>
      <c r="L81" s="261"/>
      <c r="M81" s="261"/>
      <c r="N81" s="257"/>
      <c r="O81" s="257"/>
      <c r="P81" s="447"/>
      <c r="Q81" s="447"/>
      <c r="R81" s="447"/>
      <c r="S81" s="447"/>
      <c r="T81" s="447"/>
      <c r="U81" s="447"/>
      <c r="V81" s="447"/>
      <c r="W81" s="447"/>
      <c r="X81" s="447"/>
      <c r="Y81" s="447"/>
      <c r="Z81" s="447"/>
      <c r="AA81" s="447"/>
      <c r="AB81" s="447"/>
      <c r="AC81" s="447"/>
      <c r="AD81" s="447"/>
      <c r="AE81" s="447"/>
      <c r="AF81" s="447"/>
    </row>
    <row r="82">
      <c r="A82" s="256"/>
      <c r="B82" s="256"/>
      <c r="C82" s="256"/>
      <c r="D82" s="260"/>
      <c r="E82" s="260"/>
      <c r="F82" s="260"/>
      <c r="G82" s="256"/>
      <c r="H82" s="451"/>
      <c r="I82" s="256"/>
      <c r="J82" s="256"/>
      <c r="K82" s="256"/>
      <c r="L82" s="260"/>
      <c r="M82" s="260"/>
      <c r="N82" s="256"/>
      <c r="O82" s="256"/>
      <c r="P82" s="449"/>
      <c r="Q82" s="449"/>
      <c r="R82" s="449"/>
      <c r="S82" s="449"/>
      <c r="T82" s="449"/>
      <c r="U82" s="449"/>
      <c r="V82" s="449"/>
      <c r="W82" s="449"/>
      <c r="X82" s="449"/>
      <c r="Y82" s="449"/>
      <c r="Z82" s="449"/>
      <c r="AA82" s="449"/>
      <c r="AB82" s="449"/>
      <c r="AC82" s="449"/>
      <c r="AD82" s="449"/>
      <c r="AE82" s="449"/>
      <c r="AF82" s="449"/>
    </row>
    <row r="83">
      <c r="A83" s="257"/>
      <c r="B83" s="257"/>
      <c r="C83" s="257"/>
      <c r="D83" s="261"/>
      <c r="E83" s="261"/>
      <c r="F83" s="261"/>
      <c r="G83" s="257"/>
      <c r="H83" s="450"/>
      <c r="I83" s="257"/>
      <c r="J83" s="257"/>
      <c r="K83" s="257"/>
      <c r="L83" s="261"/>
      <c r="M83" s="261"/>
      <c r="N83" s="257"/>
      <c r="O83" s="257"/>
      <c r="P83" s="447"/>
      <c r="Q83" s="447"/>
      <c r="R83" s="447"/>
      <c r="S83" s="447"/>
      <c r="T83" s="447"/>
      <c r="U83" s="447"/>
      <c r="V83" s="447"/>
      <c r="W83" s="447"/>
      <c r="X83" s="447"/>
      <c r="Y83" s="447"/>
      <c r="Z83" s="447"/>
      <c r="AA83" s="447"/>
      <c r="AB83" s="447"/>
      <c r="AC83" s="447"/>
      <c r="AD83" s="447"/>
      <c r="AE83" s="447"/>
      <c r="AF83" s="447"/>
    </row>
    <row r="84">
      <c r="A84" s="256"/>
      <c r="B84" s="256"/>
      <c r="C84" s="256"/>
      <c r="D84" s="260"/>
      <c r="E84" s="260"/>
      <c r="F84" s="260"/>
      <c r="G84" s="256"/>
      <c r="H84" s="451"/>
      <c r="I84" s="256"/>
      <c r="J84" s="256"/>
      <c r="K84" s="256"/>
      <c r="L84" s="260"/>
      <c r="M84" s="260"/>
      <c r="N84" s="256"/>
      <c r="O84" s="256"/>
      <c r="P84" s="449"/>
      <c r="Q84" s="449"/>
      <c r="R84" s="449"/>
      <c r="S84" s="449"/>
      <c r="T84" s="449"/>
      <c r="U84" s="449"/>
      <c r="V84" s="449"/>
      <c r="W84" s="449"/>
      <c r="X84" s="449"/>
      <c r="Y84" s="449"/>
      <c r="Z84" s="449"/>
      <c r="AA84" s="449"/>
      <c r="AB84" s="449"/>
      <c r="AC84" s="449"/>
      <c r="AD84" s="449"/>
      <c r="AE84" s="449"/>
      <c r="AF84" s="449"/>
    </row>
    <row r="85">
      <c r="A85" s="257"/>
      <c r="B85" s="257"/>
      <c r="C85" s="257"/>
      <c r="D85" s="261"/>
      <c r="E85" s="261"/>
      <c r="F85" s="261"/>
      <c r="G85" s="257"/>
      <c r="H85" s="450"/>
      <c r="I85" s="257"/>
      <c r="J85" s="257"/>
      <c r="K85" s="257"/>
      <c r="L85" s="261"/>
      <c r="M85" s="261"/>
      <c r="N85" s="257"/>
      <c r="O85" s="257"/>
      <c r="P85" s="447"/>
      <c r="Q85" s="447"/>
      <c r="R85" s="447"/>
      <c r="S85" s="447"/>
      <c r="T85" s="447"/>
      <c r="U85" s="447"/>
      <c r="V85" s="447"/>
      <c r="W85" s="447"/>
      <c r="X85" s="447"/>
      <c r="Y85" s="447"/>
      <c r="Z85" s="447"/>
      <c r="AA85" s="447"/>
      <c r="AB85" s="447"/>
      <c r="AC85" s="447"/>
      <c r="AD85" s="447"/>
      <c r="AE85" s="447"/>
      <c r="AF85" s="447"/>
    </row>
    <row r="86">
      <c r="A86" s="256"/>
      <c r="B86" s="256"/>
      <c r="C86" s="256"/>
      <c r="D86" s="260"/>
      <c r="E86" s="260"/>
      <c r="F86" s="260"/>
      <c r="G86" s="256"/>
      <c r="H86" s="451"/>
      <c r="I86" s="256"/>
      <c r="J86" s="256"/>
      <c r="K86" s="256"/>
      <c r="L86" s="260"/>
      <c r="M86" s="260"/>
      <c r="N86" s="256"/>
      <c r="O86" s="256"/>
      <c r="P86" s="449"/>
      <c r="Q86" s="449"/>
      <c r="R86" s="449"/>
      <c r="S86" s="449"/>
      <c r="T86" s="449"/>
      <c r="U86" s="449"/>
      <c r="V86" s="449"/>
      <c r="W86" s="449"/>
      <c r="X86" s="449"/>
      <c r="Y86" s="449"/>
      <c r="Z86" s="449"/>
      <c r="AA86" s="449"/>
      <c r="AB86" s="449"/>
      <c r="AC86" s="449"/>
      <c r="AD86" s="449"/>
      <c r="AE86" s="449"/>
      <c r="AF86" s="449"/>
    </row>
    <row r="87">
      <c r="A87" s="257"/>
      <c r="B87" s="257"/>
      <c r="C87" s="257"/>
      <c r="D87" s="261"/>
      <c r="E87" s="261"/>
      <c r="F87" s="261"/>
      <c r="G87" s="257"/>
      <c r="H87" s="450"/>
      <c r="I87" s="257"/>
      <c r="J87" s="257"/>
      <c r="K87" s="257"/>
      <c r="L87" s="261"/>
      <c r="M87" s="261"/>
      <c r="N87" s="257"/>
      <c r="O87" s="257"/>
      <c r="P87" s="447"/>
      <c r="Q87" s="447"/>
      <c r="R87" s="447"/>
      <c r="S87" s="447"/>
      <c r="T87" s="447"/>
      <c r="U87" s="447"/>
      <c r="V87" s="447"/>
      <c r="W87" s="447"/>
      <c r="X87" s="447"/>
      <c r="Y87" s="447"/>
      <c r="Z87" s="447"/>
      <c r="AA87" s="447"/>
      <c r="AB87" s="447"/>
      <c r="AC87" s="447"/>
      <c r="AD87" s="447"/>
      <c r="AE87" s="447"/>
      <c r="AF87" s="447"/>
    </row>
    <row r="88">
      <c r="A88" s="256"/>
      <c r="B88" s="256"/>
      <c r="C88" s="256"/>
      <c r="D88" s="260"/>
      <c r="E88" s="260"/>
      <c r="F88" s="260"/>
      <c r="G88" s="256"/>
      <c r="H88" s="451"/>
      <c r="I88" s="256"/>
      <c r="J88" s="256"/>
      <c r="K88" s="256"/>
      <c r="L88" s="260"/>
      <c r="M88" s="260"/>
      <c r="N88" s="256"/>
      <c r="O88" s="256"/>
      <c r="P88" s="449"/>
      <c r="Q88" s="449"/>
      <c r="R88" s="449"/>
      <c r="S88" s="449"/>
      <c r="T88" s="449"/>
      <c r="U88" s="449"/>
      <c r="V88" s="449"/>
      <c r="W88" s="449"/>
      <c r="X88" s="449"/>
      <c r="Y88" s="449"/>
      <c r="Z88" s="449"/>
      <c r="AA88" s="449"/>
      <c r="AB88" s="449"/>
      <c r="AC88" s="449"/>
      <c r="AD88" s="449"/>
      <c r="AE88" s="449"/>
      <c r="AF88" s="449"/>
    </row>
    <row r="89">
      <c r="A89" s="257"/>
      <c r="B89" s="257"/>
      <c r="C89" s="257"/>
      <c r="D89" s="261"/>
      <c r="E89" s="261"/>
      <c r="F89" s="261"/>
      <c r="G89" s="257"/>
      <c r="H89" s="450"/>
      <c r="I89" s="257"/>
      <c r="J89" s="257"/>
      <c r="K89" s="257"/>
      <c r="L89" s="261"/>
      <c r="M89" s="261"/>
      <c r="N89" s="257"/>
      <c r="O89" s="257"/>
      <c r="P89" s="447"/>
      <c r="Q89" s="447"/>
      <c r="R89" s="447"/>
      <c r="S89" s="447"/>
      <c r="T89" s="447"/>
      <c r="U89" s="447"/>
      <c r="V89" s="447"/>
      <c r="W89" s="447"/>
      <c r="X89" s="447"/>
      <c r="Y89" s="447"/>
      <c r="Z89" s="447"/>
      <c r="AA89" s="447"/>
      <c r="AB89" s="447"/>
      <c r="AC89" s="447"/>
      <c r="AD89" s="447"/>
      <c r="AE89" s="447"/>
      <c r="AF89" s="447"/>
    </row>
    <row r="90">
      <c r="A90" s="256"/>
      <c r="B90" s="256"/>
      <c r="C90" s="256"/>
      <c r="D90" s="260"/>
      <c r="E90" s="260"/>
      <c r="F90" s="260"/>
      <c r="G90" s="256"/>
      <c r="H90" s="451"/>
      <c r="I90" s="256"/>
      <c r="J90" s="256"/>
      <c r="K90" s="256"/>
      <c r="L90" s="260"/>
      <c r="M90" s="260"/>
      <c r="N90" s="256"/>
      <c r="O90" s="256"/>
      <c r="P90" s="449"/>
      <c r="Q90" s="449"/>
      <c r="R90" s="449"/>
      <c r="S90" s="449"/>
      <c r="T90" s="449"/>
      <c r="U90" s="449"/>
      <c r="V90" s="449"/>
      <c r="W90" s="449"/>
      <c r="X90" s="449"/>
      <c r="Y90" s="449"/>
      <c r="Z90" s="449"/>
      <c r="AA90" s="449"/>
      <c r="AB90" s="449"/>
      <c r="AC90" s="449"/>
      <c r="AD90" s="449"/>
      <c r="AE90" s="449"/>
      <c r="AF90" s="449"/>
    </row>
    <row r="91">
      <c r="A91" s="257"/>
      <c r="B91" s="257"/>
      <c r="C91" s="257"/>
      <c r="D91" s="261"/>
      <c r="E91" s="261"/>
      <c r="F91" s="261"/>
      <c r="G91" s="257"/>
      <c r="H91" s="450"/>
      <c r="I91" s="257"/>
      <c r="J91" s="257"/>
      <c r="K91" s="257"/>
      <c r="L91" s="261"/>
      <c r="M91" s="261"/>
      <c r="N91" s="257"/>
      <c r="O91" s="257"/>
      <c r="P91" s="447"/>
      <c r="Q91" s="447"/>
      <c r="R91" s="447"/>
      <c r="S91" s="447"/>
      <c r="T91" s="447"/>
      <c r="U91" s="447"/>
      <c r="V91" s="447"/>
      <c r="W91" s="447"/>
      <c r="X91" s="447"/>
      <c r="Y91" s="447"/>
      <c r="Z91" s="447"/>
      <c r="AA91" s="447"/>
      <c r="AB91" s="447"/>
      <c r="AC91" s="447"/>
      <c r="AD91" s="447"/>
      <c r="AE91" s="447"/>
      <c r="AF91" s="447"/>
    </row>
    <row r="92">
      <c r="A92" s="256"/>
      <c r="B92" s="256"/>
      <c r="C92" s="256"/>
      <c r="D92" s="260"/>
      <c r="E92" s="260"/>
      <c r="F92" s="260"/>
      <c r="G92" s="256"/>
      <c r="H92" s="451"/>
      <c r="I92" s="256"/>
      <c r="J92" s="256"/>
      <c r="K92" s="256"/>
      <c r="L92" s="260"/>
      <c r="M92" s="260"/>
      <c r="N92" s="256"/>
      <c r="O92" s="256"/>
      <c r="P92" s="449"/>
      <c r="Q92" s="449"/>
      <c r="R92" s="449"/>
      <c r="S92" s="449"/>
      <c r="T92" s="449"/>
      <c r="U92" s="449"/>
      <c r="V92" s="449"/>
      <c r="W92" s="449"/>
      <c r="X92" s="449"/>
      <c r="Y92" s="449"/>
      <c r="Z92" s="449"/>
      <c r="AA92" s="449"/>
      <c r="AB92" s="449"/>
      <c r="AC92" s="449"/>
      <c r="AD92" s="449"/>
      <c r="AE92" s="449"/>
      <c r="AF92" s="449"/>
    </row>
    <row r="93">
      <c r="A93" s="257"/>
      <c r="B93" s="257"/>
      <c r="C93" s="257"/>
      <c r="D93" s="261"/>
      <c r="E93" s="261"/>
      <c r="F93" s="261"/>
      <c r="G93" s="257"/>
      <c r="H93" s="450"/>
      <c r="I93" s="257"/>
      <c r="J93" s="257"/>
      <c r="K93" s="257"/>
      <c r="L93" s="261"/>
      <c r="M93" s="261"/>
      <c r="N93" s="257"/>
      <c r="O93" s="257"/>
      <c r="P93" s="447"/>
      <c r="Q93" s="447"/>
      <c r="R93" s="447"/>
      <c r="S93" s="447"/>
      <c r="T93" s="447"/>
      <c r="U93" s="447"/>
      <c r="V93" s="447"/>
      <c r="W93" s="447"/>
      <c r="X93" s="447"/>
      <c r="Y93" s="447"/>
      <c r="Z93" s="447"/>
      <c r="AA93" s="447"/>
      <c r="AB93" s="447"/>
      <c r="AC93" s="447"/>
      <c r="AD93" s="447"/>
      <c r="AE93" s="447"/>
      <c r="AF93" s="447"/>
    </row>
    <row r="94">
      <c r="A94" s="256"/>
      <c r="B94" s="256"/>
      <c r="C94" s="256"/>
      <c r="D94" s="260"/>
      <c r="E94" s="260"/>
      <c r="F94" s="260"/>
      <c r="G94" s="256"/>
      <c r="H94" s="451"/>
      <c r="I94" s="256"/>
      <c r="J94" s="256"/>
      <c r="K94" s="256"/>
      <c r="L94" s="260"/>
      <c r="M94" s="260"/>
      <c r="N94" s="256"/>
      <c r="O94" s="256"/>
      <c r="P94" s="449"/>
      <c r="Q94" s="449"/>
      <c r="R94" s="449"/>
      <c r="S94" s="449"/>
      <c r="T94" s="449"/>
      <c r="U94" s="449"/>
      <c r="V94" s="449"/>
      <c r="W94" s="449"/>
      <c r="X94" s="449"/>
      <c r="Y94" s="449"/>
      <c r="Z94" s="449"/>
      <c r="AA94" s="449"/>
      <c r="AB94" s="449"/>
      <c r="AC94" s="449"/>
      <c r="AD94" s="449"/>
      <c r="AE94" s="449"/>
      <c r="AF94" s="449"/>
    </row>
    <row r="95">
      <c r="A95" s="257"/>
      <c r="B95" s="257"/>
      <c r="C95" s="257"/>
      <c r="D95" s="261"/>
      <c r="E95" s="261"/>
      <c r="F95" s="261"/>
      <c r="G95" s="257"/>
      <c r="H95" s="450"/>
      <c r="I95" s="257"/>
      <c r="J95" s="257"/>
      <c r="K95" s="257"/>
      <c r="L95" s="261"/>
      <c r="M95" s="261"/>
      <c r="N95" s="257"/>
      <c r="O95" s="257"/>
      <c r="P95" s="447"/>
      <c r="Q95" s="447"/>
      <c r="R95" s="447"/>
      <c r="S95" s="447"/>
      <c r="T95" s="447"/>
      <c r="U95" s="447"/>
      <c r="V95" s="447"/>
      <c r="W95" s="447"/>
      <c r="X95" s="447"/>
      <c r="Y95" s="447"/>
      <c r="Z95" s="447"/>
      <c r="AA95" s="447"/>
      <c r="AB95" s="447"/>
      <c r="AC95" s="447"/>
      <c r="AD95" s="447"/>
      <c r="AE95" s="447"/>
      <c r="AF95" s="447"/>
    </row>
    <row r="96">
      <c r="A96" s="256"/>
      <c r="B96" s="256"/>
      <c r="C96" s="256"/>
      <c r="D96" s="260"/>
      <c r="E96" s="260"/>
      <c r="F96" s="260"/>
      <c r="G96" s="256"/>
      <c r="H96" s="451"/>
      <c r="I96" s="256"/>
      <c r="J96" s="256"/>
      <c r="K96" s="256"/>
      <c r="L96" s="260"/>
      <c r="M96" s="260"/>
      <c r="N96" s="256"/>
      <c r="O96" s="256"/>
      <c r="P96" s="449"/>
      <c r="Q96" s="449"/>
      <c r="R96" s="449"/>
      <c r="S96" s="449"/>
      <c r="T96" s="449"/>
      <c r="U96" s="449"/>
      <c r="V96" s="449"/>
      <c r="W96" s="449"/>
      <c r="X96" s="449"/>
      <c r="Y96" s="449"/>
      <c r="Z96" s="449"/>
      <c r="AA96" s="449"/>
      <c r="AB96" s="449"/>
      <c r="AC96" s="449"/>
      <c r="AD96" s="449"/>
      <c r="AE96" s="449"/>
      <c r="AF96" s="449"/>
    </row>
    <row r="97">
      <c r="A97" s="257"/>
      <c r="B97" s="257"/>
      <c r="C97" s="257"/>
      <c r="D97" s="261"/>
      <c r="E97" s="261"/>
      <c r="F97" s="261"/>
      <c r="G97" s="257"/>
      <c r="H97" s="450"/>
      <c r="I97" s="257"/>
      <c r="J97" s="257"/>
      <c r="K97" s="257"/>
      <c r="L97" s="261"/>
      <c r="M97" s="261"/>
      <c r="N97" s="257"/>
      <c r="O97" s="257"/>
      <c r="P97" s="447"/>
      <c r="Q97" s="447"/>
      <c r="R97" s="447"/>
      <c r="S97" s="447"/>
      <c r="T97" s="447"/>
      <c r="U97" s="447"/>
      <c r="V97" s="447"/>
      <c r="W97" s="447"/>
      <c r="X97" s="447"/>
      <c r="Y97" s="447"/>
      <c r="Z97" s="447"/>
      <c r="AA97" s="447"/>
      <c r="AB97" s="447"/>
      <c r="AC97" s="447"/>
      <c r="AD97" s="447"/>
      <c r="AE97" s="447"/>
      <c r="AF97" s="447"/>
    </row>
    <row r="98">
      <c r="A98" s="256"/>
      <c r="B98" s="256"/>
      <c r="C98" s="256"/>
      <c r="D98" s="260"/>
      <c r="E98" s="260"/>
      <c r="F98" s="260"/>
      <c r="G98" s="256"/>
      <c r="H98" s="451"/>
      <c r="I98" s="256"/>
      <c r="J98" s="256"/>
      <c r="K98" s="256"/>
      <c r="L98" s="260"/>
      <c r="M98" s="260"/>
      <c r="N98" s="256"/>
      <c r="O98" s="256"/>
      <c r="P98" s="449"/>
      <c r="Q98" s="449"/>
      <c r="R98" s="449"/>
      <c r="S98" s="449"/>
      <c r="T98" s="449"/>
      <c r="U98" s="449"/>
      <c r="V98" s="449"/>
      <c r="W98" s="449"/>
      <c r="X98" s="449"/>
      <c r="Y98" s="449"/>
      <c r="Z98" s="449"/>
      <c r="AA98" s="449"/>
      <c r="AB98" s="449"/>
      <c r="AC98" s="449"/>
      <c r="AD98" s="449"/>
      <c r="AE98" s="449"/>
      <c r="AF98" s="449"/>
    </row>
    <row r="99">
      <c r="A99" s="257"/>
      <c r="B99" s="257"/>
      <c r="C99" s="257"/>
      <c r="D99" s="261"/>
      <c r="E99" s="261"/>
      <c r="F99" s="261"/>
      <c r="G99" s="257"/>
      <c r="H99" s="450"/>
      <c r="I99" s="257"/>
      <c r="J99" s="257"/>
      <c r="K99" s="257"/>
      <c r="L99" s="261"/>
      <c r="M99" s="261"/>
      <c r="N99" s="257"/>
      <c r="O99" s="257"/>
      <c r="P99" s="447"/>
      <c r="Q99" s="447"/>
      <c r="R99" s="447"/>
      <c r="S99" s="447"/>
      <c r="T99" s="447"/>
      <c r="U99" s="447"/>
      <c r="V99" s="447"/>
      <c r="W99" s="447"/>
      <c r="X99" s="447"/>
      <c r="Y99" s="447"/>
      <c r="Z99" s="447"/>
      <c r="AA99" s="447"/>
      <c r="AB99" s="447"/>
      <c r="AC99" s="447"/>
      <c r="AD99" s="447"/>
      <c r="AE99" s="447"/>
      <c r="AF99" s="447"/>
    </row>
    <row r="100">
      <c r="A100" s="256"/>
      <c r="B100" s="256"/>
      <c r="C100" s="256"/>
      <c r="D100" s="260"/>
      <c r="E100" s="260"/>
      <c r="F100" s="260"/>
      <c r="G100" s="256"/>
      <c r="H100" s="451"/>
      <c r="I100" s="256"/>
      <c r="J100" s="256"/>
      <c r="K100" s="256"/>
      <c r="L100" s="260"/>
      <c r="M100" s="260"/>
      <c r="N100" s="256"/>
      <c r="O100" s="256"/>
      <c r="P100" s="449"/>
      <c r="Q100" s="449"/>
      <c r="R100" s="449"/>
      <c r="S100" s="449"/>
      <c r="T100" s="449"/>
      <c r="U100" s="449"/>
      <c r="V100" s="449"/>
      <c r="W100" s="449"/>
      <c r="X100" s="449"/>
      <c r="Y100" s="449"/>
      <c r="Z100" s="449"/>
      <c r="AA100" s="449"/>
      <c r="AB100" s="449"/>
      <c r="AC100" s="449"/>
      <c r="AD100" s="449"/>
      <c r="AE100" s="449"/>
      <c r="AF100" s="449"/>
    </row>
    <row r="101">
      <c r="A101" s="257"/>
      <c r="B101" s="257"/>
      <c r="C101" s="257"/>
      <c r="D101" s="261"/>
      <c r="E101" s="261"/>
      <c r="F101" s="261"/>
      <c r="G101" s="257"/>
      <c r="H101" s="450"/>
      <c r="I101" s="257"/>
      <c r="J101" s="257"/>
      <c r="K101" s="257"/>
      <c r="L101" s="261"/>
      <c r="M101" s="261"/>
      <c r="N101" s="257"/>
      <c r="O101" s="257"/>
      <c r="P101" s="447"/>
      <c r="Q101" s="447"/>
      <c r="R101" s="447"/>
      <c r="S101" s="447"/>
      <c r="T101" s="447"/>
      <c r="U101" s="447"/>
      <c r="V101" s="447"/>
      <c r="W101" s="447"/>
      <c r="X101" s="447"/>
      <c r="Y101" s="447"/>
      <c r="Z101" s="447"/>
      <c r="AA101" s="447"/>
      <c r="AB101" s="447"/>
      <c r="AC101" s="447"/>
      <c r="AD101" s="447"/>
      <c r="AE101" s="447"/>
      <c r="AF101" s="447"/>
    </row>
    <row r="102">
      <c r="A102" s="256"/>
      <c r="B102" s="256"/>
      <c r="C102" s="256"/>
      <c r="D102" s="260"/>
      <c r="E102" s="260"/>
      <c r="F102" s="260"/>
      <c r="G102" s="256"/>
      <c r="H102" s="451"/>
      <c r="I102" s="256"/>
      <c r="J102" s="256"/>
      <c r="K102" s="256"/>
      <c r="L102" s="260"/>
      <c r="M102" s="260"/>
      <c r="N102" s="256"/>
      <c r="O102" s="256"/>
      <c r="P102" s="449"/>
      <c r="Q102" s="449"/>
      <c r="R102" s="449"/>
      <c r="S102" s="449"/>
      <c r="T102" s="449"/>
      <c r="U102" s="449"/>
      <c r="V102" s="449"/>
      <c r="W102" s="449"/>
      <c r="X102" s="449"/>
      <c r="Y102" s="449"/>
      <c r="Z102" s="449"/>
      <c r="AA102" s="449"/>
      <c r="AB102" s="449"/>
      <c r="AC102" s="449"/>
      <c r="AD102" s="449"/>
      <c r="AE102" s="449"/>
      <c r="AF102" s="449"/>
    </row>
    <row r="103">
      <c r="A103" s="257"/>
      <c r="B103" s="257"/>
      <c r="C103" s="257"/>
      <c r="D103" s="261"/>
      <c r="E103" s="261"/>
      <c r="F103" s="261"/>
      <c r="G103" s="257"/>
      <c r="H103" s="450"/>
      <c r="I103" s="257"/>
      <c r="J103" s="257"/>
      <c r="K103" s="257"/>
      <c r="L103" s="261"/>
      <c r="M103" s="261"/>
      <c r="N103" s="257"/>
      <c r="O103" s="257"/>
      <c r="P103" s="447"/>
      <c r="Q103" s="447"/>
      <c r="R103" s="447"/>
      <c r="S103" s="447"/>
      <c r="T103" s="447"/>
      <c r="U103" s="447"/>
      <c r="V103" s="447"/>
      <c r="W103" s="447"/>
      <c r="X103" s="447"/>
      <c r="Y103" s="447"/>
      <c r="Z103" s="447"/>
      <c r="AA103" s="447"/>
      <c r="AB103" s="447"/>
      <c r="AC103" s="447"/>
      <c r="AD103" s="447"/>
      <c r="AE103" s="447"/>
      <c r="AF103" s="447"/>
    </row>
    <row r="104">
      <c r="A104" s="256"/>
      <c r="B104" s="256"/>
      <c r="C104" s="256"/>
      <c r="D104" s="260"/>
      <c r="E104" s="260"/>
      <c r="F104" s="260"/>
      <c r="G104" s="256"/>
      <c r="H104" s="451"/>
      <c r="I104" s="256"/>
      <c r="J104" s="256"/>
      <c r="K104" s="256"/>
      <c r="L104" s="260"/>
      <c r="M104" s="260"/>
      <c r="N104" s="256"/>
      <c r="O104" s="256"/>
      <c r="P104" s="449"/>
      <c r="Q104" s="449"/>
      <c r="R104" s="449"/>
      <c r="S104" s="449"/>
      <c r="T104" s="449"/>
      <c r="U104" s="449"/>
      <c r="V104" s="449"/>
      <c r="W104" s="449"/>
      <c r="X104" s="449"/>
      <c r="Y104" s="449"/>
      <c r="Z104" s="449"/>
      <c r="AA104" s="449"/>
      <c r="AB104" s="449"/>
      <c r="AC104" s="449"/>
      <c r="AD104" s="449"/>
      <c r="AE104" s="449"/>
      <c r="AF104" s="449"/>
    </row>
    <row r="105">
      <c r="A105" s="257"/>
      <c r="B105" s="257"/>
      <c r="C105" s="257"/>
      <c r="D105" s="261"/>
      <c r="E105" s="261"/>
      <c r="F105" s="261"/>
      <c r="G105" s="257"/>
      <c r="H105" s="450"/>
      <c r="I105" s="257"/>
      <c r="J105" s="257"/>
      <c r="K105" s="257"/>
      <c r="L105" s="261"/>
      <c r="M105" s="261"/>
      <c r="N105" s="257"/>
      <c r="O105" s="257"/>
      <c r="P105" s="447"/>
      <c r="Q105" s="447"/>
      <c r="R105" s="447"/>
      <c r="S105" s="447"/>
      <c r="T105" s="447"/>
      <c r="U105" s="447"/>
      <c r="V105" s="447"/>
      <c r="W105" s="447"/>
      <c r="X105" s="447"/>
      <c r="Y105" s="447"/>
      <c r="Z105" s="447"/>
      <c r="AA105" s="447"/>
      <c r="AB105" s="447"/>
      <c r="AC105" s="447"/>
      <c r="AD105" s="447"/>
      <c r="AE105" s="447"/>
      <c r="AF105" s="447"/>
    </row>
    <row r="106">
      <c r="A106" s="256"/>
      <c r="B106" s="256"/>
      <c r="C106" s="256"/>
      <c r="D106" s="260"/>
      <c r="E106" s="260"/>
      <c r="F106" s="260"/>
      <c r="G106" s="256"/>
      <c r="H106" s="451"/>
      <c r="I106" s="256"/>
      <c r="J106" s="256"/>
      <c r="K106" s="256"/>
      <c r="L106" s="260"/>
      <c r="M106" s="260"/>
      <c r="N106" s="256"/>
      <c r="O106" s="256"/>
      <c r="P106" s="449"/>
      <c r="Q106" s="449"/>
      <c r="R106" s="449"/>
      <c r="S106" s="449"/>
      <c r="T106" s="449"/>
      <c r="U106" s="449"/>
      <c r="V106" s="449"/>
      <c r="W106" s="449"/>
      <c r="X106" s="449"/>
      <c r="Y106" s="449"/>
      <c r="Z106" s="449"/>
      <c r="AA106" s="449"/>
      <c r="AB106" s="449"/>
      <c r="AC106" s="449"/>
      <c r="AD106" s="449"/>
      <c r="AE106" s="449"/>
      <c r="AF106" s="449"/>
    </row>
    <row r="107">
      <c r="A107" s="257"/>
      <c r="B107" s="257"/>
      <c r="C107" s="257"/>
      <c r="D107" s="261"/>
      <c r="E107" s="261"/>
      <c r="F107" s="261"/>
      <c r="G107" s="257"/>
      <c r="H107" s="450"/>
      <c r="I107" s="257"/>
      <c r="J107" s="257"/>
      <c r="K107" s="257"/>
      <c r="L107" s="261"/>
      <c r="M107" s="261"/>
      <c r="N107" s="257"/>
      <c r="O107" s="257"/>
      <c r="P107" s="447"/>
      <c r="Q107" s="447"/>
      <c r="R107" s="447"/>
      <c r="S107" s="447"/>
      <c r="T107" s="447"/>
      <c r="U107" s="447"/>
      <c r="V107" s="447"/>
      <c r="W107" s="447"/>
      <c r="X107" s="447"/>
      <c r="Y107" s="447"/>
      <c r="Z107" s="447"/>
      <c r="AA107" s="447"/>
      <c r="AB107" s="447"/>
      <c r="AC107" s="447"/>
      <c r="AD107" s="447"/>
      <c r="AE107" s="447"/>
      <c r="AF107" s="447"/>
    </row>
    <row r="108">
      <c r="A108" s="256"/>
      <c r="B108" s="256"/>
      <c r="C108" s="256"/>
      <c r="D108" s="260"/>
      <c r="E108" s="260"/>
      <c r="F108" s="260"/>
      <c r="G108" s="256"/>
      <c r="H108" s="451"/>
      <c r="I108" s="256"/>
      <c r="J108" s="256"/>
      <c r="K108" s="256"/>
      <c r="L108" s="260"/>
      <c r="M108" s="260"/>
      <c r="N108" s="256"/>
      <c r="O108" s="256"/>
      <c r="P108" s="449"/>
      <c r="Q108" s="449"/>
      <c r="R108" s="449"/>
      <c r="S108" s="449"/>
      <c r="T108" s="449"/>
      <c r="U108" s="449"/>
      <c r="V108" s="449"/>
      <c r="W108" s="449"/>
      <c r="X108" s="449"/>
      <c r="Y108" s="449"/>
      <c r="Z108" s="449"/>
      <c r="AA108" s="449"/>
      <c r="AB108" s="449"/>
      <c r="AC108" s="449"/>
      <c r="AD108" s="449"/>
      <c r="AE108" s="449"/>
      <c r="AF108" s="449"/>
    </row>
    <row r="109">
      <c r="A109" s="257"/>
      <c r="B109" s="257"/>
      <c r="C109" s="257"/>
      <c r="D109" s="261"/>
      <c r="E109" s="261"/>
      <c r="F109" s="261"/>
      <c r="G109" s="257"/>
      <c r="H109" s="450"/>
      <c r="I109" s="257"/>
      <c r="J109" s="257"/>
      <c r="K109" s="257"/>
      <c r="L109" s="261"/>
      <c r="M109" s="261"/>
      <c r="N109" s="257"/>
      <c r="O109" s="257"/>
      <c r="P109" s="447"/>
      <c r="Q109" s="447"/>
      <c r="R109" s="447"/>
      <c r="S109" s="447"/>
      <c r="T109" s="447"/>
      <c r="U109" s="447"/>
      <c r="V109" s="447"/>
      <c r="W109" s="447"/>
      <c r="X109" s="447"/>
      <c r="Y109" s="447"/>
      <c r="Z109" s="447"/>
      <c r="AA109" s="447"/>
      <c r="AB109" s="447"/>
      <c r="AC109" s="447"/>
      <c r="AD109" s="447"/>
      <c r="AE109" s="447"/>
      <c r="AF109" s="447"/>
    </row>
    <row r="110">
      <c r="A110" s="256"/>
      <c r="B110" s="256"/>
      <c r="C110" s="256"/>
      <c r="D110" s="260"/>
      <c r="E110" s="260"/>
      <c r="F110" s="260"/>
      <c r="G110" s="256"/>
      <c r="H110" s="451"/>
      <c r="I110" s="256"/>
      <c r="J110" s="256"/>
      <c r="K110" s="256"/>
      <c r="L110" s="260"/>
      <c r="M110" s="260"/>
      <c r="N110" s="256"/>
      <c r="O110" s="256"/>
      <c r="P110" s="449"/>
      <c r="Q110" s="449"/>
      <c r="R110" s="449"/>
      <c r="S110" s="449"/>
      <c r="T110" s="449"/>
      <c r="U110" s="449"/>
      <c r="V110" s="449"/>
      <c r="W110" s="449"/>
      <c r="X110" s="449"/>
      <c r="Y110" s="449"/>
      <c r="Z110" s="449"/>
      <c r="AA110" s="449"/>
      <c r="AB110" s="449"/>
      <c r="AC110" s="449"/>
      <c r="AD110" s="449"/>
      <c r="AE110" s="449"/>
      <c r="AF110" s="449"/>
    </row>
    <row r="111">
      <c r="A111" s="257"/>
      <c r="B111" s="257"/>
      <c r="C111" s="257"/>
      <c r="D111" s="261"/>
      <c r="E111" s="261"/>
      <c r="F111" s="261"/>
      <c r="G111" s="257"/>
      <c r="H111" s="450"/>
      <c r="I111" s="257"/>
      <c r="J111" s="257"/>
      <c r="K111" s="257"/>
      <c r="L111" s="261"/>
      <c r="M111" s="261"/>
      <c r="N111" s="257"/>
      <c r="O111" s="257"/>
      <c r="P111" s="447"/>
      <c r="Q111" s="447"/>
      <c r="R111" s="447"/>
      <c r="S111" s="447"/>
      <c r="T111" s="447"/>
      <c r="U111" s="447"/>
      <c r="V111" s="447"/>
      <c r="W111" s="447"/>
      <c r="X111" s="447"/>
      <c r="Y111" s="447"/>
      <c r="Z111" s="447"/>
      <c r="AA111" s="447"/>
      <c r="AB111" s="447"/>
      <c r="AC111" s="447"/>
      <c r="AD111" s="447"/>
      <c r="AE111" s="447"/>
      <c r="AF111" s="447"/>
    </row>
    <row r="112">
      <c r="A112" s="256"/>
      <c r="B112" s="256"/>
      <c r="C112" s="256"/>
      <c r="D112" s="260"/>
      <c r="E112" s="260"/>
      <c r="F112" s="260"/>
      <c r="G112" s="256"/>
      <c r="H112" s="451"/>
      <c r="I112" s="256"/>
      <c r="J112" s="256"/>
      <c r="K112" s="256"/>
      <c r="L112" s="260"/>
      <c r="M112" s="260"/>
      <c r="N112" s="256"/>
      <c r="O112" s="256"/>
      <c r="P112" s="449"/>
      <c r="Q112" s="449"/>
      <c r="R112" s="449"/>
      <c r="S112" s="449"/>
      <c r="T112" s="449"/>
      <c r="U112" s="449"/>
      <c r="V112" s="449"/>
      <c r="W112" s="449"/>
      <c r="X112" s="449"/>
      <c r="Y112" s="449"/>
      <c r="Z112" s="449"/>
      <c r="AA112" s="449"/>
      <c r="AB112" s="449"/>
      <c r="AC112" s="449"/>
      <c r="AD112" s="449"/>
      <c r="AE112" s="449"/>
      <c r="AF112" s="449"/>
    </row>
    <row r="113">
      <c r="A113" s="257"/>
      <c r="B113" s="257"/>
      <c r="C113" s="257"/>
      <c r="D113" s="261"/>
      <c r="E113" s="261"/>
      <c r="F113" s="261"/>
      <c r="G113" s="257"/>
      <c r="H113" s="450"/>
      <c r="I113" s="257"/>
      <c r="J113" s="257"/>
      <c r="K113" s="257"/>
      <c r="L113" s="261"/>
      <c r="M113" s="261"/>
      <c r="N113" s="257"/>
      <c r="O113" s="257"/>
      <c r="P113" s="447"/>
      <c r="Q113" s="447"/>
      <c r="R113" s="447"/>
      <c r="S113" s="447"/>
      <c r="T113" s="447"/>
      <c r="U113" s="447"/>
      <c r="V113" s="447"/>
      <c r="W113" s="447"/>
      <c r="X113" s="447"/>
      <c r="Y113" s="447"/>
      <c r="Z113" s="447"/>
      <c r="AA113" s="447"/>
      <c r="AB113" s="447"/>
      <c r="AC113" s="447"/>
      <c r="AD113" s="447"/>
      <c r="AE113" s="447"/>
      <c r="AF113" s="447"/>
    </row>
    <row r="114">
      <c r="A114" s="256"/>
      <c r="B114" s="256"/>
      <c r="C114" s="256"/>
      <c r="D114" s="260"/>
      <c r="E114" s="260"/>
      <c r="F114" s="260"/>
      <c r="G114" s="256"/>
      <c r="H114" s="451"/>
      <c r="I114" s="256"/>
      <c r="J114" s="256"/>
      <c r="K114" s="256"/>
      <c r="L114" s="260"/>
      <c r="M114" s="260"/>
      <c r="N114" s="256"/>
      <c r="O114" s="256"/>
      <c r="P114" s="449"/>
      <c r="Q114" s="449"/>
      <c r="R114" s="449"/>
      <c r="S114" s="449"/>
      <c r="T114" s="449"/>
      <c r="U114" s="449"/>
      <c r="V114" s="449"/>
      <c r="W114" s="449"/>
      <c r="X114" s="449"/>
      <c r="Y114" s="449"/>
      <c r="Z114" s="449"/>
      <c r="AA114" s="449"/>
      <c r="AB114" s="449"/>
      <c r="AC114" s="449"/>
      <c r="AD114" s="449"/>
      <c r="AE114" s="449"/>
      <c r="AF114" s="449"/>
    </row>
    <row r="115">
      <c r="A115" s="257"/>
      <c r="B115" s="257"/>
      <c r="C115" s="257"/>
      <c r="D115" s="261"/>
      <c r="E115" s="261"/>
      <c r="F115" s="261"/>
      <c r="G115" s="257"/>
      <c r="H115" s="450"/>
      <c r="I115" s="257"/>
      <c r="J115" s="257"/>
      <c r="K115" s="257"/>
      <c r="L115" s="261"/>
      <c r="M115" s="261"/>
      <c r="N115" s="257"/>
      <c r="O115" s="257"/>
      <c r="P115" s="447"/>
      <c r="Q115" s="447"/>
      <c r="R115" s="447"/>
      <c r="S115" s="447"/>
      <c r="T115" s="447"/>
      <c r="U115" s="447"/>
      <c r="V115" s="447"/>
      <c r="W115" s="447"/>
      <c r="X115" s="447"/>
      <c r="Y115" s="447"/>
      <c r="Z115" s="447"/>
      <c r="AA115" s="447"/>
      <c r="AB115" s="447"/>
      <c r="AC115" s="447"/>
      <c r="AD115" s="447"/>
      <c r="AE115" s="447"/>
      <c r="AF115" s="447"/>
    </row>
    <row r="116">
      <c r="A116" s="256"/>
      <c r="B116" s="256"/>
      <c r="C116" s="256"/>
      <c r="D116" s="260"/>
      <c r="E116" s="260"/>
      <c r="F116" s="260"/>
      <c r="G116" s="256"/>
      <c r="H116" s="451"/>
      <c r="I116" s="256"/>
      <c r="J116" s="256"/>
      <c r="K116" s="256"/>
      <c r="L116" s="260"/>
      <c r="M116" s="260"/>
      <c r="N116" s="256"/>
      <c r="O116" s="256"/>
      <c r="P116" s="449"/>
      <c r="Q116" s="449"/>
      <c r="R116" s="449"/>
      <c r="S116" s="449"/>
      <c r="T116" s="449"/>
      <c r="U116" s="449"/>
      <c r="V116" s="449"/>
      <c r="W116" s="449"/>
      <c r="X116" s="449"/>
      <c r="Y116" s="449"/>
      <c r="Z116" s="449"/>
      <c r="AA116" s="449"/>
      <c r="AB116" s="449"/>
      <c r="AC116" s="449"/>
      <c r="AD116" s="449"/>
      <c r="AE116" s="449"/>
      <c r="AF116" s="449"/>
    </row>
    <row r="117">
      <c r="A117" s="257"/>
      <c r="B117" s="257"/>
      <c r="C117" s="257"/>
      <c r="D117" s="261"/>
      <c r="E117" s="261"/>
      <c r="F117" s="261"/>
      <c r="G117" s="257"/>
      <c r="H117" s="450"/>
      <c r="I117" s="257"/>
      <c r="J117" s="257"/>
      <c r="K117" s="257"/>
      <c r="L117" s="261"/>
      <c r="M117" s="261"/>
      <c r="N117" s="257"/>
      <c r="O117" s="257"/>
      <c r="P117" s="447"/>
      <c r="Q117" s="447"/>
      <c r="R117" s="447"/>
      <c r="S117" s="447"/>
      <c r="T117" s="447"/>
      <c r="U117" s="447"/>
      <c r="V117" s="447"/>
      <c r="W117" s="447"/>
      <c r="X117" s="447"/>
      <c r="Y117" s="447"/>
      <c r="Z117" s="447"/>
      <c r="AA117" s="447"/>
      <c r="AB117" s="447"/>
      <c r="AC117" s="447"/>
      <c r="AD117" s="447"/>
      <c r="AE117" s="447"/>
      <c r="AF117" s="447"/>
    </row>
    <row r="118">
      <c r="A118" s="256"/>
      <c r="B118" s="256"/>
      <c r="C118" s="256"/>
      <c r="D118" s="260"/>
      <c r="E118" s="260"/>
      <c r="F118" s="260"/>
      <c r="G118" s="256"/>
      <c r="H118" s="451"/>
      <c r="I118" s="256"/>
      <c r="J118" s="256"/>
      <c r="K118" s="256"/>
      <c r="L118" s="260"/>
      <c r="M118" s="260"/>
      <c r="N118" s="256"/>
      <c r="O118" s="256"/>
      <c r="P118" s="449"/>
      <c r="Q118" s="449"/>
      <c r="R118" s="449"/>
      <c r="S118" s="449"/>
      <c r="T118" s="449"/>
      <c r="U118" s="449"/>
      <c r="V118" s="449"/>
      <c r="W118" s="449"/>
      <c r="X118" s="449"/>
      <c r="Y118" s="449"/>
      <c r="Z118" s="449"/>
      <c r="AA118" s="449"/>
      <c r="AB118" s="449"/>
      <c r="AC118" s="449"/>
      <c r="AD118" s="449"/>
      <c r="AE118" s="449"/>
      <c r="AF118" s="449"/>
    </row>
    <row r="119">
      <c r="A119" s="257"/>
      <c r="B119" s="257"/>
      <c r="C119" s="257"/>
      <c r="D119" s="261"/>
      <c r="E119" s="261"/>
      <c r="F119" s="261"/>
      <c r="G119" s="257"/>
      <c r="H119" s="450"/>
      <c r="I119" s="257"/>
      <c r="J119" s="257"/>
      <c r="K119" s="257"/>
      <c r="L119" s="261"/>
      <c r="M119" s="261"/>
      <c r="N119" s="257"/>
      <c r="O119" s="257"/>
      <c r="P119" s="447"/>
      <c r="Q119" s="447"/>
      <c r="R119" s="447"/>
      <c r="S119" s="447"/>
      <c r="T119" s="447"/>
      <c r="U119" s="447"/>
      <c r="V119" s="447"/>
      <c r="W119" s="447"/>
      <c r="X119" s="447"/>
      <c r="Y119" s="447"/>
      <c r="Z119" s="447"/>
      <c r="AA119" s="447"/>
      <c r="AB119" s="447"/>
      <c r="AC119" s="447"/>
      <c r="AD119" s="447"/>
      <c r="AE119" s="447"/>
      <c r="AF119" s="447"/>
    </row>
    <row r="120">
      <c r="A120" s="256"/>
      <c r="B120" s="256"/>
      <c r="C120" s="256"/>
      <c r="D120" s="260"/>
      <c r="E120" s="260"/>
      <c r="F120" s="260"/>
      <c r="G120" s="256"/>
      <c r="H120" s="451"/>
      <c r="I120" s="256"/>
      <c r="J120" s="256"/>
      <c r="K120" s="256"/>
      <c r="L120" s="260"/>
      <c r="M120" s="260"/>
      <c r="N120" s="256"/>
      <c r="O120" s="256"/>
      <c r="P120" s="449"/>
      <c r="Q120" s="449"/>
      <c r="R120" s="449"/>
      <c r="S120" s="449"/>
      <c r="T120" s="449"/>
      <c r="U120" s="449"/>
      <c r="V120" s="449"/>
      <c r="W120" s="449"/>
      <c r="X120" s="449"/>
      <c r="Y120" s="449"/>
      <c r="Z120" s="449"/>
      <c r="AA120" s="449"/>
      <c r="AB120" s="449"/>
      <c r="AC120" s="449"/>
      <c r="AD120" s="449"/>
      <c r="AE120" s="449"/>
      <c r="AF120" s="449"/>
    </row>
    <row r="121">
      <c r="A121" s="257"/>
      <c r="B121" s="257"/>
      <c r="C121" s="257"/>
      <c r="D121" s="261"/>
      <c r="E121" s="261"/>
      <c r="F121" s="261"/>
      <c r="G121" s="257"/>
      <c r="H121" s="450"/>
      <c r="I121" s="257"/>
      <c r="J121" s="257"/>
      <c r="K121" s="257"/>
      <c r="L121" s="261"/>
      <c r="M121" s="261"/>
      <c r="N121" s="257"/>
      <c r="O121" s="257"/>
      <c r="P121" s="447"/>
      <c r="Q121" s="447"/>
      <c r="R121" s="447"/>
      <c r="S121" s="447"/>
      <c r="T121" s="447"/>
      <c r="U121" s="447"/>
      <c r="V121" s="447"/>
      <c r="W121" s="447"/>
      <c r="X121" s="447"/>
      <c r="Y121" s="447"/>
      <c r="Z121" s="447"/>
      <c r="AA121" s="447"/>
      <c r="AB121" s="447"/>
      <c r="AC121" s="447"/>
      <c r="AD121" s="447"/>
      <c r="AE121" s="447"/>
      <c r="AF121" s="447"/>
    </row>
    <row r="122">
      <c r="A122" s="256"/>
      <c r="B122" s="256"/>
      <c r="C122" s="256"/>
      <c r="D122" s="260"/>
      <c r="E122" s="260"/>
      <c r="F122" s="260"/>
      <c r="G122" s="256"/>
      <c r="H122" s="451"/>
      <c r="I122" s="256"/>
      <c r="J122" s="256"/>
      <c r="K122" s="256"/>
      <c r="L122" s="260"/>
      <c r="M122" s="260"/>
      <c r="N122" s="256"/>
      <c r="O122" s="256"/>
      <c r="P122" s="449"/>
      <c r="Q122" s="449"/>
      <c r="R122" s="449"/>
      <c r="S122" s="449"/>
      <c r="T122" s="449"/>
      <c r="U122" s="449"/>
      <c r="V122" s="449"/>
      <c r="W122" s="449"/>
      <c r="X122" s="449"/>
      <c r="Y122" s="449"/>
      <c r="Z122" s="449"/>
      <c r="AA122" s="449"/>
      <c r="AB122" s="449"/>
      <c r="AC122" s="449"/>
      <c r="AD122" s="449"/>
      <c r="AE122" s="449"/>
      <c r="AF122" s="449"/>
    </row>
    <row r="123">
      <c r="A123" s="257"/>
      <c r="B123" s="257"/>
      <c r="C123" s="257"/>
      <c r="D123" s="261"/>
      <c r="E123" s="261"/>
      <c r="F123" s="261"/>
      <c r="G123" s="257"/>
      <c r="H123" s="450"/>
      <c r="I123" s="257"/>
      <c r="J123" s="257"/>
      <c r="K123" s="257"/>
      <c r="L123" s="261"/>
      <c r="M123" s="261"/>
      <c r="N123" s="257"/>
      <c r="O123" s="257"/>
      <c r="P123" s="447"/>
      <c r="Q123" s="447"/>
      <c r="R123" s="447"/>
      <c r="S123" s="447"/>
      <c r="T123" s="447"/>
      <c r="U123" s="447"/>
      <c r="V123" s="447"/>
      <c r="W123" s="447"/>
      <c r="X123" s="447"/>
      <c r="Y123" s="447"/>
      <c r="Z123" s="447"/>
      <c r="AA123" s="447"/>
      <c r="AB123" s="447"/>
      <c r="AC123" s="447"/>
      <c r="AD123" s="447"/>
      <c r="AE123" s="447"/>
      <c r="AF123" s="447"/>
    </row>
    <row r="124">
      <c r="A124" s="256"/>
      <c r="B124" s="256"/>
      <c r="C124" s="256"/>
      <c r="D124" s="260"/>
      <c r="E124" s="260"/>
      <c r="F124" s="260"/>
      <c r="G124" s="256"/>
      <c r="H124" s="451"/>
      <c r="I124" s="256"/>
      <c r="J124" s="256"/>
      <c r="K124" s="256"/>
      <c r="L124" s="260"/>
      <c r="M124" s="260"/>
      <c r="N124" s="256"/>
      <c r="O124" s="256"/>
      <c r="P124" s="449"/>
      <c r="Q124" s="449"/>
      <c r="R124" s="449"/>
      <c r="S124" s="449"/>
      <c r="T124" s="449"/>
      <c r="U124" s="449"/>
      <c r="V124" s="449"/>
      <c r="W124" s="449"/>
      <c r="X124" s="449"/>
      <c r="Y124" s="449"/>
      <c r="Z124" s="449"/>
      <c r="AA124" s="449"/>
      <c r="AB124" s="449"/>
      <c r="AC124" s="449"/>
      <c r="AD124" s="449"/>
      <c r="AE124" s="449"/>
      <c r="AF124" s="449"/>
    </row>
    <row r="125">
      <c r="A125" s="257"/>
      <c r="B125" s="257"/>
      <c r="C125" s="257"/>
      <c r="D125" s="261"/>
      <c r="E125" s="261"/>
      <c r="F125" s="261"/>
      <c r="G125" s="257"/>
      <c r="H125" s="450"/>
      <c r="I125" s="257"/>
      <c r="J125" s="257"/>
      <c r="K125" s="257"/>
      <c r="L125" s="261"/>
      <c r="M125" s="261"/>
      <c r="N125" s="257"/>
      <c r="O125" s="257"/>
      <c r="P125" s="447"/>
      <c r="Q125" s="447"/>
      <c r="R125" s="447"/>
      <c r="S125" s="447"/>
      <c r="T125" s="447"/>
      <c r="U125" s="447"/>
      <c r="V125" s="447"/>
      <c r="W125" s="447"/>
      <c r="X125" s="447"/>
      <c r="Y125" s="447"/>
      <c r="Z125" s="447"/>
      <c r="AA125" s="447"/>
      <c r="AB125" s="447"/>
      <c r="AC125" s="447"/>
      <c r="AD125" s="447"/>
      <c r="AE125" s="447"/>
      <c r="AF125" s="447"/>
    </row>
    <row r="126">
      <c r="A126" s="256"/>
      <c r="B126" s="256"/>
      <c r="C126" s="256"/>
      <c r="D126" s="260"/>
      <c r="E126" s="260"/>
      <c r="F126" s="260"/>
      <c r="G126" s="256"/>
      <c r="H126" s="451"/>
      <c r="I126" s="256"/>
      <c r="J126" s="256"/>
      <c r="K126" s="256"/>
      <c r="L126" s="260"/>
      <c r="M126" s="260"/>
      <c r="N126" s="256"/>
      <c r="O126" s="256"/>
      <c r="P126" s="449"/>
      <c r="Q126" s="449"/>
      <c r="R126" s="449"/>
      <c r="S126" s="449"/>
      <c r="T126" s="449"/>
      <c r="U126" s="449"/>
      <c r="V126" s="449"/>
      <c r="W126" s="449"/>
      <c r="X126" s="449"/>
      <c r="Y126" s="449"/>
      <c r="Z126" s="449"/>
      <c r="AA126" s="449"/>
      <c r="AB126" s="449"/>
      <c r="AC126" s="449"/>
      <c r="AD126" s="449"/>
      <c r="AE126" s="449"/>
      <c r="AF126" s="449"/>
    </row>
    <row r="127">
      <c r="A127" s="257"/>
      <c r="B127" s="257"/>
      <c r="C127" s="257"/>
      <c r="D127" s="261"/>
      <c r="E127" s="261"/>
      <c r="F127" s="261"/>
      <c r="G127" s="257"/>
      <c r="H127" s="450"/>
      <c r="I127" s="257"/>
      <c r="J127" s="257"/>
      <c r="K127" s="257"/>
      <c r="L127" s="261"/>
      <c r="M127" s="261"/>
      <c r="N127" s="257"/>
      <c r="O127" s="257"/>
      <c r="P127" s="447"/>
      <c r="Q127" s="447"/>
      <c r="R127" s="447"/>
      <c r="S127" s="447"/>
      <c r="T127" s="447"/>
      <c r="U127" s="447"/>
      <c r="V127" s="447"/>
      <c r="W127" s="447"/>
      <c r="X127" s="447"/>
      <c r="Y127" s="447"/>
      <c r="Z127" s="447"/>
      <c r="AA127" s="447"/>
      <c r="AB127" s="447"/>
      <c r="AC127" s="447"/>
      <c r="AD127" s="447"/>
      <c r="AE127" s="447"/>
      <c r="AF127" s="447"/>
    </row>
    <row r="128">
      <c r="A128" s="256"/>
      <c r="B128" s="256"/>
      <c r="C128" s="256"/>
      <c r="D128" s="260"/>
      <c r="E128" s="260"/>
      <c r="F128" s="260"/>
      <c r="G128" s="256"/>
      <c r="H128" s="451"/>
      <c r="I128" s="256"/>
      <c r="J128" s="256"/>
      <c r="K128" s="256"/>
      <c r="L128" s="260"/>
      <c r="M128" s="260"/>
      <c r="N128" s="256"/>
      <c r="O128" s="256"/>
      <c r="P128" s="449"/>
      <c r="Q128" s="449"/>
      <c r="R128" s="449"/>
      <c r="S128" s="449"/>
      <c r="T128" s="449"/>
      <c r="U128" s="449"/>
      <c r="V128" s="449"/>
      <c r="W128" s="449"/>
      <c r="X128" s="449"/>
      <c r="Y128" s="449"/>
      <c r="Z128" s="449"/>
      <c r="AA128" s="449"/>
      <c r="AB128" s="449"/>
      <c r="AC128" s="449"/>
      <c r="AD128" s="449"/>
      <c r="AE128" s="449"/>
      <c r="AF128" s="449"/>
    </row>
    <row r="129">
      <c r="A129" s="257"/>
      <c r="B129" s="257"/>
      <c r="C129" s="257"/>
      <c r="D129" s="261"/>
      <c r="E129" s="261"/>
      <c r="F129" s="261"/>
      <c r="G129" s="257"/>
      <c r="H129" s="450"/>
      <c r="I129" s="257"/>
      <c r="J129" s="257"/>
      <c r="K129" s="257"/>
      <c r="L129" s="261"/>
      <c r="M129" s="261"/>
      <c r="N129" s="257"/>
      <c r="O129" s="257"/>
      <c r="P129" s="447"/>
      <c r="Q129" s="447"/>
      <c r="R129" s="447"/>
      <c r="S129" s="447"/>
      <c r="T129" s="447"/>
      <c r="U129" s="447"/>
      <c r="V129" s="447"/>
      <c r="W129" s="447"/>
      <c r="X129" s="447"/>
      <c r="Y129" s="447"/>
      <c r="Z129" s="447"/>
      <c r="AA129" s="447"/>
      <c r="AB129" s="447"/>
      <c r="AC129" s="447"/>
      <c r="AD129" s="447"/>
      <c r="AE129" s="447"/>
      <c r="AF129" s="447"/>
    </row>
    <row r="130">
      <c r="A130" s="256"/>
      <c r="B130" s="256"/>
      <c r="C130" s="256"/>
      <c r="D130" s="260"/>
      <c r="E130" s="260"/>
      <c r="F130" s="260"/>
      <c r="G130" s="256"/>
      <c r="H130" s="451"/>
      <c r="I130" s="256"/>
      <c r="J130" s="256"/>
      <c r="K130" s="256"/>
      <c r="L130" s="260"/>
      <c r="M130" s="260"/>
      <c r="N130" s="256"/>
      <c r="O130" s="256"/>
      <c r="P130" s="449"/>
      <c r="Q130" s="449"/>
      <c r="R130" s="449"/>
      <c r="S130" s="449"/>
      <c r="T130" s="449"/>
      <c r="U130" s="449"/>
      <c r="V130" s="449"/>
      <c r="W130" s="449"/>
      <c r="X130" s="449"/>
      <c r="Y130" s="449"/>
      <c r="Z130" s="449"/>
      <c r="AA130" s="449"/>
      <c r="AB130" s="449"/>
      <c r="AC130" s="449"/>
      <c r="AD130" s="449"/>
      <c r="AE130" s="449"/>
      <c r="AF130" s="449"/>
    </row>
    <row r="131">
      <c r="A131" s="257"/>
      <c r="B131" s="257"/>
      <c r="C131" s="257"/>
      <c r="D131" s="261"/>
      <c r="E131" s="261"/>
      <c r="F131" s="261"/>
      <c r="G131" s="257"/>
      <c r="H131" s="450"/>
      <c r="I131" s="257"/>
      <c r="J131" s="257"/>
      <c r="K131" s="257"/>
      <c r="L131" s="261"/>
      <c r="M131" s="261"/>
      <c r="N131" s="257"/>
      <c r="O131" s="257"/>
      <c r="P131" s="447"/>
      <c r="Q131" s="447"/>
      <c r="R131" s="447"/>
      <c r="S131" s="447"/>
      <c r="T131" s="447"/>
      <c r="U131" s="447"/>
      <c r="V131" s="447"/>
      <c r="W131" s="447"/>
      <c r="X131" s="447"/>
      <c r="Y131" s="447"/>
      <c r="Z131" s="447"/>
      <c r="AA131" s="447"/>
      <c r="AB131" s="447"/>
      <c r="AC131" s="447"/>
      <c r="AD131" s="447"/>
      <c r="AE131" s="447"/>
      <c r="AF131" s="447"/>
    </row>
    <row r="132">
      <c r="A132" s="256"/>
      <c r="B132" s="256"/>
      <c r="C132" s="256"/>
      <c r="D132" s="260"/>
      <c r="E132" s="260"/>
      <c r="F132" s="260"/>
      <c r="G132" s="256"/>
      <c r="H132" s="451"/>
      <c r="I132" s="256"/>
      <c r="J132" s="256"/>
      <c r="K132" s="256"/>
      <c r="L132" s="260"/>
      <c r="M132" s="260"/>
      <c r="N132" s="256"/>
      <c r="O132" s="256"/>
      <c r="P132" s="449"/>
      <c r="Q132" s="449"/>
      <c r="R132" s="449"/>
      <c r="S132" s="449"/>
      <c r="T132" s="449"/>
      <c r="U132" s="449"/>
      <c r="V132" s="449"/>
      <c r="W132" s="449"/>
      <c r="X132" s="449"/>
      <c r="Y132" s="449"/>
      <c r="Z132" s="449"/>
      <c r="AA132" s="449"/>
      <c r="AB132" s="449"/>
      <c r="AC132" s="449"/>
      <c r="AD132" s="449"/>
      <c r="AE132" s="449"/>
      <c r="AF132" s="449"/>
    </row>
    <row r="133">
      <c r="A133" s="257"/>
      <c r="B133" s="257"/>
      <c r="C133" s="257"/>
      <c r="D133" s="261"/>
      <c r="E133" s="261"/>
      <c r="F133" s="261"/>
      <c r="G133" s="257"/>
      <c r="H133" s="450"/>
      <c r="I133" s="257"/>
      <c r="J133" s="257"/>
      <c r="K133" s="257"/>
      <c r="L133" s="261"/>
      <c r="M133" s="261"/>
      <c r="N133" s="257"/>
      <c r="O133" s="257"/>
      <c r="P133" s="447"/>
      <c r="Q133" s="447"/>
      <c r="R133" s="447"/>
      <c r="S133" s="447"/>
      <c r="T133" s="447"/>
      <c r="U133" s="447"/>
      <c r="V133" s="447"/>
      <c r="W133" s="447"/>
      <c r="X133" s="447"/>
      <c r="Y133" s="447"/>
      <c r="Z133" s="447"/>
      <c r="AA133" s="447"/>
      <c r="AB133" s="447"/>
      <c r="AC133" s="447"/>
      <c r="AD133" s="447"/>
      <c r="AE133" s="447"/>
      <c r="AF133" s="447"/>
    </row>
    <row r="134">
      <c r="A134" s="256"/>
      <c r="B134" s="256"/>
      <c r="C134" s="256"/>
      <c r="D134" s="260"/>
      <c r="E134" s="260"/>
      <c r="F134" s="260"/>
      <c r="G134" s="256"/>
      <c r="H134" s="451"/>
      <c r="I134" s="256"/>
      <c r="J134" s="256"/>
      <c r="K134" s="256"/>
      <c r="L134" s="260"/>
      <c r="M134" s="260"/>
      <c r="N134" s="256"/>
      <c r="O134" s="256"/>
      <c r="P134" s="449"/>
      <c r="Q134" s="449"/>
      <c r="R134" s="449"/>
      <c r="S134" s="449"/>
      <c r="T134" s="449"/>
      <c r="U134" s="449"/>
      <c r="V134" s="449"/>
      <c r="W134" s="449"/>
      <c r="X134" s="449"/>
      <c r="Y134" s="449"/>
      <c r="Z134" s="449"/>
      <c r="AA134" s="449"/>
      <c r="AB134" s="449"/>
      <c r="AC134" s="449"/>
      <c r="AD134" s="449"/>
      <c r="AE134" s="449"/>
      <c r="AF134" s="449"/>
    </row>
    <row r="135">
      <c r="A135" s="257"/>
      <c r="B135" s="257"/>
      <c r="C135" s="257"/>
      <c r="D135" s="261"/>
      <c r="E135" s="261"/>
      <c r="F135" s="261"/>
      <c r="G135" s="257"/>
      <c r="H135" s="450"/>
      <c r="I135" s="257"/>
      <c r="J135" s="257"/>
      <c r="K135" s="257"/>
      <c r="L135" s="261"/>
      <c r="M135" s="261"/>
      <c r="N135" s="257"/>
      <c r="O135" s="257"/>
      <c r="P135" s="447"/>
      <c r="Q135" s="447"/>
      <c r="R135" s="447"/>
      <c r="S135" s="447"/>
      <c r="T135" s="447"/>
      <c r="U135" s="447"/>
      <c r="V135" s="447"/>
      <c r="W135" s="447"/>
      <c r="X135" s="447"/>
      <c r="Y135" s="447"/>
      <c r="Z135" s="447"/>
      <c r="AA135" s="447"/>
      <c r="AB135" s="447"/>
      <c r="AC135" s="447"/>
      <c r="AD135" s="447"/>
      <c r="AE135" s="447"/>
      <c r="AF135" s="447"/>
    </row>
    <row r="136">
      <c r="A136" s="256"/>
      <c r="B136" s="256"/>
      <c r="C136" s="256"/>
      <c r="D136" s="260"/>
      <c r="E136" s="260"/>
      <c r="F136" s="260"/>
      <c r="G136" s="256"/>
      <c r="H136" s="451"/>
      <c r="I136" s="256"/>
      <c r="J136" s="256"/>
      <c r="K136" s="256"/>
      <c r="L136" s="260"/>
      <c r="M136" s="260"/>
      <c r="N136" s="256"/>
      <c r="O136" s="256"/>
      <c r="P136" s="449"/>
      <c r="Q136" s="449"/>
      <c r="R136" s="449"/>
      <c r="S136" s="449"/>
      <c r="T136" s="449"/>
      <c r="U136" s="449"/>
      <c r="V136" s="449"/>
      <c r="W136" s="449"/>
      <c r="X136" s="449"/>
      <c r="Y136" s="449"/>
      <c r="Z136" s="449"/>
      <c r="AA136" s="449"/>
      <c r="AB136" s="449"/>
      <c r="AC136" s="449"/>
      <c r="AD136" s="449"/>
      <c r="AE136" s="449"/>
      <c r="AF136" s="449"/>
    </row>
    <row r="137">
      <c r="A137" s="257"/>
      <c r="B137" s="257"/>
      <c r="C137" s="257"/>
      <c r="D137" s="261"/>
      <c r="E137" s="261"/>
      <c r="F137" s="261"/>
      <c r="G137" s="257"/>
      <c r="H137" s="450"/>
      <c r="I137" s="257"/>
      <c r="J137" s="257"/>
      <c r="K137" s="257"/>
      <c r="L137" s="261"/>
      <c r="M137" s="261"/>
      <c r="N137" s="257"/>
      <c r="O137" s="257"/>
      <c r="P137" s="447"/>
      <c r="Q137" s="447"/>
      <c r="R137" s="447"/>
      <c r="S137" s="447"/>
      <c r="T137" s="447"/>
      <c r="U137" s="447"/>
      <c r="V137" s="447"/>
      <c r="W137" s="447"/>
      <c r="X137" s="447"/>
      <c r="Y137" s="447"/>
      <c r="Z137" s="447"/>
      <c r="AA137" s="447"/>
      <c r="AB137" s="447"/>
      <c r="AC137" s="447"/>
      <c r="AD137" s="447"/>
      <c r="AE137" s="447"/>
      <c r="AF137" s="447"/>
    </row>
    <row r="138">
      <c r="A138" s="256"/>
      <c r="B138" s="256"/>
      <c r="C138" s="256"/>
      <c r="D138" s="260"/>
      <c r="E138" s="260"/>
      <c r="F138" s="260"/>
      <c r="G138" s="256"/>
      <c r="H138" s="451"/>
      <c r="I138" s="256"/>
      <c r="J138" s="256"/>
      <c r="K138" s="256"/>
      <c r="L138" s="260"/>
      <c r="M138" s="260"/>
      <c r="N138" s="256"/>
      <c r="O138" s="256"/>
      <c r="P138" s="449"/>
      <c r="Q138" s="449"/>
      <c r="R138" s="449"/>
      <c r="S138" s="449"/>
      <c r="T138" s="449"/>
      <c r="U138" s="449"/>
      <c r="V138" s="449"/>
      <c r="W138" s="449"/>
      <c r="X138" s="449"/>
      <c r="Y138" s="449"/>
      <c r="Z138" s="449"/>
      <c r="AA138" s="449"/>
      <c r="AB138" s="449"/>
      <c r="AC138" s="449"/>
      <c r="AD138" s="449"/>
      <c r="AE138" s="449"/>
      <c r="AF138" s="449"/>
    </row>
    <row r="139">
      <c r="A139" s="257"/>
      <c r="B139" s="257"/>
      <c r="C139" s="257"/>
      <c r="D139" s="261"/>
      <c r="E139" s="261"/>
      <c r="F139" s="261"/>
      <c r="G139" s="257"/>
      <c r="H139" s="450"/>
      <c r="I139" s="257"/>
      <c r="J139" s="257"/>
      <c r="K139" s="257"/>
      <c r="L139" s="261"/>
      <c r="M139" s="261"/>
      <c r="N139" s="257"/>
      <c r="O139" s="257"/>
      <c r="P139" s="447"/>
      <c r="Q139" s="447"/>
      <c r="R139" s="447"/>
      <c r="S139" s="447"/>
      <c r="T139" s="447"/>
      <c r="U139" s="447"/>
      <c r="V139" s="447"/>
      <c r="W139" s="447"/>
      <c r="X139" s="447"/>
      <c r="Y139" s="447"/>
      <c r="Z139" s="447"/>
      <c r="AA139" s="447"/>
      <c r="AB139" s="447"/>
      <c r="AC139" s="447"/>
      <c r="AD139" s="447"/>
      <c r="AE139" s="447"/>
      <c r="AF139" s="447"/>
    </row>
    <row r="140">
      <c r="A140" s="256"/>
      <c r="B140" s="256"/>
      <c r="C140" s="256"/>
      <c r="D140" s="260"/>
      <c r="E140" s="260"/>
      <c r="F140" s="260"/>
      <c r="G140" s="256"/>
      <c r="H140" s="451"/>
      <c r="I140" s="256"/>
      <c r="J140" s="256"/>
      <c r="K140" s="256"/>
      <c r="L140" s="260"/>
      <c r="M140" s="260"/>
      <c r="N140" s="256"/>
      <c r="O140" s="256"/>
      <c r="P140" s="449"/>
      <c r="Q140" s="449"/>
      <c r="R140" s="449"/>
      <c r="S140" s="449"/>
      <c r="T140" s="449"/>
      <c r="U140" s="449"/>
      <c r="V140" s="449"/>
      <c r="W140" s="449"/>
      <c r="X140" s="449"/>
      <c r="Y140" s="449"/>
      <c r="Z140" s="449"/>
      <c r="AA140" s="449"/>
      <c r="AB140" s="449"/>
      <c r="AC140" s="449"/>
      <c r="AD140" s="449"/>
      <c r="AE140" s="449"/>
      <c r="AF140" s="449"/>
    </row>
    <row r="141">
      <c r="A141" s="257"/>
      <c r="B141" s="257"/>
      <c r="C141" s="257"/>
      <c r="D141" s="261"/>
      <c r="E141" s="261"/>
      <c r="F141" s="261"/>
      <c r="G141" s="257"/>
      <c r="H141" s="450"/>
      <c r="I141" s="257"/>
      <c r="J141" s="257"/>
      <c r="K141" s="257"/>
      <c r="L141" s="261"/>
      <c r="M141" s="261"/>
      <c r="N141" s="257"/>
      <c r="O141" s="257"/>
      <c r="P141" s="447"/>
      <c r="Q141" s="447"/>
      <c r="R141" s="447"/>
      <c r="S141" s="447"/>
      <c r="T141" s="447"/>
      <c r="U141" s="447"/>
      <c r="V141" s="447"/>
      <c r="W141" s="447"/>
      <c r="X141" s="447"/>
      <c r="Y141" s="447"/>
      <c r="Z141" s="447"/>
      <c r="AA141" s="447"/>
      <c r="AB141" s="447"/>
      <c r="AC141" s="447"/>
      <c r="AD141" s="447"/>
      <c r="AE141" s="447"/>
      <c r="AF141" s="447"/>
    </row>
    <row r="142">
      <c r="A142" s="256"/>
      <c r="B142" s="256"/>
      <c r="C142" s="256"/>
      <c r="D142" s="260"/>
      <c r="E142" s="260"/>
      <c r="F142" s="260"/>
      <c r="G142" s="256"/>
      <c r="H142" s="451"/>
      <c r="I142" s="256"/>
      <c r="J142" s="256"/>
      <c r="K142" s="256"/>
      <c r="L142" s="260"/>
      <c r="M142" s="260"/>
      <c r="N142" s="256"/>
      <c r="O142" s="256"/>
      <c r="P142" s="449"/>
      <c r="Q142" s="449"/>
      <c r="R142" s="449"/>
      <c r="S142" s="449"/>
      <c r="T142" s="449"/>
      <c r="U142" s="449"/>
      <c r="V142" s="449"/>
      <c r="W142" s="449"/>
      <c r="X142" s="449"/>
      <c r="Y142" s="449"/>
      <c r="Z142" s="449"/>
      <c r="AA142" s="449"/>
      <c r="AB142" s="449"/>
      <c r="AC142" s="449"/>
      <c r="AD142" s="449"/>
      <c r="AE142" s="449"/>
      <c r="AF142" s="449"/>
    </row>
    <row r="143">
      <c r="A143" s="257"/>
      <c r="B143" s="257"/>
      <c r="C143" s="257"/>
      <c r="D143" s="261"/>
      <c r="E143" s="261"/>
      <c r="F143" s="261"/>
      <c r="G143" s="257"/>
      <c r="H143" s="450"/>
      <c r="I143" s="257"/>
      <c r="J143" s="257"/>
      <c r="K143" s="257"/>
      <c r="L143" s="261"/>
      <c r="M143" s="261"/>
      <c r="N143" s="257"/>
      <c r="O143" s="257"/>
      <c r="P143" s="447"/>
      <c r="Q143" s="447"/>
      <c r="R143" s="447"/>
      <c r="S143" s="447"/>
      <c r="T143" s="447"/>
      <c r="U143" s="447"/>
      <c r="V143" s="447"/>
      <c r="W143" s="447"/>
      <c r="X143" s="447"/>
      <c r="Y143" s="447"/>
      <c r="Z143" s="447"/>
      <c r="AA143" s="447"/>
      <c r="AB143" s="447"/>
      <c r="AC143" s="447"/>
      <c r="AD143" s="447"/>
      <c r="AE143" s="447"/>
      <c r="AF143" s="447"/>
    </row>
    <row r="144">
      <c r="A144" s="256"/>
      <c r="B144" s="256"/>
      <c r="C144" s="256"/>
      <c r="D144" s="260"/>
      <c r="E144" s="260"/>
      <c r="F144" s="260"/>
      <c r="G144" s="256"/>
      <c r="H144" s="451"/>
      <c r="I144" s="256"/>
      <c r="J144" s="256"/>
      <c r="K144" s="256"/>
      <c r="L144" s="260"/>
      <c r="M144" s="260"/>
      <c r="N144" s="256"/>
      <c r="O144" s="256"/>
      <c r="P144" s="449"/>
      <c r="Q144" s="449"/>
      <c r="R144" s="449"/>
      <c r="S144" s="449"/>
      <c r="T144" s="449"/>
      <c r="U144" s="449"/>
      <c r="V144" s="449"/>
      <c r="W144" s="449"/>
      <c r="X144" s="449"/>
      <c r="Y144" s="449"/>
      <c r="Z144" s="449"/>
      <c r="AA144" s="449"/>
      <c r="AB144" s="449"/>
      <c r="AC144" s="449"/>
      <c r="AD144" s="449"/>
      <c r="AE144" s="449"/>
      <c r="AF144" s="449"/>
    </row>
    <row r="145">
      <c r="A145" s="257"/>
      <c r="B145" s="257"/>
      <c r="C145" s="257"/>
      <c r="D145" s="261"/>
      <c r="E145" s="261"/>
      <c r="F145" s="261"/>
      <c r="G145" s="257"/>
      <c r="H145" s="450"/>
      <c r="I145" s="257"/>
      <c r="J145" s="257"/>
      <c r="K145" s="257"/>
      <c r="L145" s="261"/>
      <c r="M145" s="261"/>
      <c r="N145" s="257"/>
      <c r="O145" s="257"/>
      <c r="P145" s="447"/>
      <c r="Q145" s="447"/>
      <c r="R145" s="447"/>
      <c r="S145" s="447"/>
      <c r="T145" s="447"/>
      <c r="U145" s="447"/>
      <c r="V145" s="447"/>
      <c r="W145" s="447"/>
      <c r="X145" s="447"/>
      <c r="Y145" s="447"/>
      <c r="Z145" s="447"/>
      <c r="AA145" s="447"/>
      <c r="AB145" s="447"/>
      <c r="AC145" s="447"/>
      <c r="AD145" s="447"/>
      <c r="AE145" s="447"/>
      <c r="AF145" s="447"/>
    </row>
    <row r="146">
      <c r="A146" s="256"/>
      <c r="B146" s="256"/>
      <c r="C146" s="256"/>
      <c r="D146" s="260"/>
      <c r="E146" s="260"/>
      <c r="F146" s="260"/>
      <c r="G146" s="256"/>
      <c r="H146" s="451"/>
      <c r="I146" s="256"/>
      <c r="J146" s="256"/>
      <c r="K146" s="256"/>
      <c r="L146" s="260"/>
      <c r="M146" s="260"/>
      <c r="N146" s="256"/>
      <c r="O146" s="256"/>
      <c r="P146" s="449"/>
      <c r="Q146" s="449"/>
      <c r="R146" s="449"/>
      <c r="S146" s="449"/>
      <c r="T146" s="449"/>
      <c r="U146" s="449"/>
      <c r="V146" s="449"/>
      <c r="W146" s="449"/>
      <c r="X146" s="449"/>
      <c r="Y146" s="449"/>
      <c r="Z146" s="449"/>
      <c r="AA146" s="449"/>
      <c r="AB146" s="449"/>
      <c r="AC146" s="449"/>
      <c r="AD146" s="449"/>
      <c r="AE146" s="449"/>
      <c r="AF146" s="449"/>
    </row>
    <row r="147">
      <c r="A147" s="257"/>
      <c r="B147" s="257"/>
      <c r="C147" s="257"/>
      <c r="D147" s="261"/>
      <c r="E147" s="261"/>
      <c r="F147" s="261"/>
      <c r="G147" s="257"/>
      <c r="H147" s="450"/>
      <c r="I147" s="257"/>
      <c r="J147" s="257"/>
      <c r="K147" s="257"/>
      <c r="L147" s="261"/>
      <c r="M147" s="261"/>
      <c r="N147" s="257"/>
      <c r="O147" s="257"/>
      <c r="P147" s="447"/>
      <c r="Q147" s="447"/>
      <c r="R147" s="447"/>
      <c r="S147" s="447"/>
      <c r="T147" s="447"/>
      <c r="U147" s="447"/>
      <c r="V147" s="447"/>
      <c r="W147" s="447"/>
      <c r="X147" s="447"/>
      <c r="Y147" s="447"/>
      <c r="Z147" s="447"/>
      <c r="AA147" s="447"/>
      <c r="AB147" s="447"/>
      <c r="AC147" s="447"/>
      <c r="AD147" s="447"/>
      <c r="AE147" s="447"/>
      <c r="AF147" s="447"/>
    </row>
    <row r="148">
      <c r="A148" s="256"/>
      <c r="B148" s="256"/>
      <c r="C148" s="256"/>
      <c r="D148" s="260"/>
      <c r="E148" s="260"/>
      <c r="F148" s="260"/>
      <c r="G148" s="256"/>
      <c r="H148" s="451"/>
      <c r="I148" s="256"/>
      <c r="J148" s="256"/>
      <c r="K148" s="256"/>
      <c r="L148" s="260"/>
      <c r="M148" s="260"/>
      <c r="N148" s="256"/>
      <c r="O148" s="256"/>
      <c r="P148" s="449"/>
      <c r="Q148" s="449"/>
      <c r="R148" s="449"/>
      <c r="S148" s="449"/>
      <c r="T148" s="449"/>
      <c r="U148" s="449"/>
      <c r="V148" s="449"/>
      <c r="W148" s="449"/>
      <c r="X148" s="449"/>
      <c r="Y148" s="449"/>
      <c r="Z148" s="449"/>
      <c r="AA148" s="449"/>
      <c r="AB148" s="449"/>
      <c r="AC148" s="449"/>
      <c r="AD148" s="449"/>
      <c r="AE148" s="449"/>
      <c r="AF148" s="449"/>
    </row>
    <row r="149">
      <c r="A149" s="257"/>
      <c r="B149" s="257"/>
      <c r="C149" s="257"/>
      <c r="D149" s="261"/>
      <c r="E149" s="261"/>
      <c r="F149" s="261"/>
      <c r="G149" s="257"/>
      <c r="H149" s="450"/>
      <c r="I149" s="257"/>
      <c r="J149" s="257"/>
      <c r="K149" s="257"/>
      <c r="L149" s="261"/>
      <c r="M149" s="261"/>
      <c r="N149" s="257"/>
      <c r="O149" s="257"/>
      <c r="P149" s="447"/>
      <c r="Q149" s="447"/>
      <c r="R149" s="447"/>
      <c r="S149" s="447"/>
      <c r="T149" s="447"/>
      <c r="U149" s="447"/>
      <c r="V149" s="447"/>
      <c r="W149" s="447"/>
      <c r="X149" s="447"/>
      <c r="Y149" s="447"/>
      <c r="Z149" s="447"/>
      <c r="AA149" s="447"/>
      <c r="AB149" s="447"/>
      <c r="AC149" s="447"/>
      <c r="AD149" s="447"/>
      <c r="AE149" s="447"/>
      <c r="AF149" s="447"/>
    </row>
    <row r="150">
      <c r="A150" s="256"/>
      <c r="B150" s="256"/>
      <c r="C150" s="256"/>
      <c r="D150" s="260"/>
      <c r="E150" s="260"/>
      <c r="F150" s="260"/>
      <c r="G150" s="256"/>
      <c r="H150" s="451"/>
      <c r="I150" s="256"/>
      <c r="J150" s="256"/>
      <c r="K150" s="256"/>
      <c r="L150" s="260"/>
      <c r="M150" s="260"/>
      <c r="N150" s="256"/>
      <c r="O150" s="256"/>
      <c r="P150" s="449"/>
      <c r="Q150" s="449"/>
      <c r="R150" s="449"/>
      <c r="S150" s="449"/>
      <c r="T150" s="449"/>
      <c r="U150" s="449"/>
      <c r="V150" s="449"/>
      <c r="W150" s="449"/>
      <c r="X150" s="449"/>
      <c r="Y150" s="449"/>
      <c r="Z150" s="449"/>
      <c r="AA150" s="449"/>
      <c r="AB150" s="449"/>
      <c r="AC150" s="449"/>
      <c r="AD150" s="449"/>
      <c r="AE150" s="449"/>
      <c r="AF150" s="449"/>
    </row>
    <row r="151">
      <c r="A151" s="257"/>
      <c r="B151" s="257"/>
      <c r="C151" s="257"/>
      <c r="D151" s="261"/>
      <c r="E151" s="261"/>
      <c r="F151" s="261"/>
      <c r="G151" s="257"/>
      <c r="H151" s="450"/>
      <c r="I151" s="257"/>
      <c r="J151" s="257"/>
      <c r="K151" s="257"/>
      <c r="L151" s="261"/>
      <c r="M151" s="261"/>
      <c r="N151" s="257"/>
      <c r="O151" s="257"/>
      <c r="P151" s="447"/>
      <c r="Q151" s="447"/>
      <c r="R151" s="447"/>
      <c r="S151" s="447"/>
      <c r="T151" s="447"/>
      <c r="U151" s="447"/>
      <c r="V151" s="447"/>
      <c r="W151" s="447"/>
      <c r="X151" s="447"/>
      <c r="Y151" s="447"/>
      <c r="Z151" s="447"/>
      <c r="AA151" s="447"/>
      <c r="AB151" s="447"/>
      <c r="AC151" s="447"/>
      <c r="AD151" s="447"/>
      <c r="AE151" s="447"/>
      <c r="AF151" s="447"/>
    </row>
    <row r="152">
      <c r="A152" s="256"/>
      <c r="B152" s="256"/>
      <c r="C152" s="256"/>
      <c r="D152" s="260"/>
      <c r="E152" s="260"/>
      <c r="F152" s="260"/>
      <c r="G152" s="256"/>
      <c r="H152" s="451"/>
      <c r="I152" s="256"/>
      <c r="J152" s="256"/>
      <c r="K152" s="256"/>
      <c r="L152" s="260"/>
      <c r="M152" s="260"/>
      <c r="N152" s="256"/>
      <c r="O152" s="256"/>
      <c r="P152" s="449"/>
      <c r="Q152" s="449"/>
      <c r="R152" s="449"/>
      <c r="S152" s="449"/>
      <c r="T152" s="449"/>
      <c r="U152" s="449"/>
      <c r="V152" s="449"/>
      <c r="W152" s="449"/>
      <c r="X152" s="449"/>
      <c r="Y152" s="449"/>
      <c r="Z152" s="449"/>
      <c r="AA152" s="449"/>
      <c r="AB152" s="449"/>
      <c r="AC152" s="449"/>
      <c r="AD152" s="449"/>
      <c r="AE152" s="449"/>
      <c r="AF152" s="449"/>
    </row>
    <row r="153">
      <c r="A153" s="257"/>
      <c r="B153" s="257"/>
      <c r="C153" s="257"/>
      <c r="D153" s="261"/>
      <c r="E153" s="261"/>
      <c r="F153" s="261"/>
      <c r="G153" s="257"/>
      <c r="H153" s="450"/>
      <c r="I153" s="257"/>
      <c r="J153" s="257"/>
      <c r="K153" s="257"/>
      <c r="L153" s="261"/>
      <c r="M153" s="261"/>
      <c r="N153" s="257"/>
      <c r="O153" s="257"/>
      <c r="P153" s="447"/>
      <c r="Q153" s="447"/>
      <c r="R153" s="447"/>
      <c r="S153" s="447"/>
      <c r="T153" s="447"/>
      <c r="U153" s="447"/>
      <c r="V153" s="447"/>
      <c r="W153" s="447"/>
      <c r="X153" s="447"/>
      <c r="Y153" s="447"/>
      <c r="Z153" s="447"/>
      <c r="AA153" s="447"/>
      <c r="AB153" s="447"/>
      <c r="AC153" s="447"/>
      <c r="AD153" s="447"/>
      <c r="AE153" s="447"/>
      <c r="AF153" s="447"/>
    </row>
    <row r="154">
      <c r="A154" s="256"/>
      <c r="B154" s="256"/>
      <c r="C154" s="256"/>
      <c r="D154" s="260"/>
      <c r="E154" s="260"/>
      <c r="F154" s="260"/>
      <c r="G154" s="256"/>
      <c r="H154" s="451"/>
      <c r="I154" s="256"/>
      <c r="J154" s="256"/>
      <c r="K154" s="256"/>
      <c r="L154" s="260"/>
      <c r="M154" s="260"/>
      <c r="N154" s="256"/>
      <c r="O154" s="256"/>
      <c r="P154" s="449"/>
      <c r="Q154" s="449"/>
      <c r="R154" s="449"/>
      <c r="S154" s="449"/>
      <c r="T154" s="449"/>
      <c r="U154" s="449"/>
      <c r="V154" s="449"/>
      <c r="W154" s="449"/>
      <c r="X154" s="449"/>
      <c r="Y154" s="449"/>
      <c r="Z154" s="449"/>
      <c r="AA154" s="449"/>
      <c r="AB154" s="449"/>
      <c r="AC154" s="449"/>
      <c r="AD154" s="449"/>
      <c r="AE154" s="449"/>
      <c r="AF154" s="449"/>
    </row>
    <row r="155">
      <c r="A155" s="257"/>
      <c r="B155" s="257"/>
      <c r="C155" s="257"/>
      <c r="D155" s="261"/>
      <c r="E155" s="261"/>
      <c r="F155" s="261"/>
      <c r="G155" s="257"/>
      <c r="H155" s="450"/>
      <c r="I155" s="257"/>
      <c r="J155" s="257"/>
      <c r="K155" s="257"/>
      <c r="L155" s="261"/>
      <c r="M155" s="261"/>
      <c r="N155" s="257"/>
      <c r="O155" s="257"/>
      <c r="P155" s="447"/>
      <c r="Q155" s="447"/>
      <c r="R155" s="447"/>
      <c r="S155" s="447"/>
      <c r="T155" s="447"/>
      <c r="U155" s="447"/>
      <c r="V155" s="447"/>
      <c r="W155" s="447"/>
      <c r="X155" s="447"/>
      <c r="Y155" s="447"/>
      <c r="Z155" s="447"/>
      <c r="AA155" s="447"/>
      <c r="AB155" s="447"/>
      <c r="AC155" s="447"/>
      <c r="AD155" s="447"/>
      <c r="AE155" s="447"/>
      <c r="AF155" s="447"/>
    </row>
    <row r="156">
      <c r="A156" s="256"/>
      <c r="B156" s="256"/>
      <c r="C156" s="256"/>
      <c r="D156" s="260"/>
      <c r="E156" s="260"/>
      <c r="F156" s="260"/>
      <c r="G156" s="256"/>
      <c r="H156" s="451"/>
      <c r="I156" s="256"/>
      <c r="J156" s="256"/>
      <c r="K156" s="256"/>
      <c r="L156" s="260"/>
      <c r="M156" s="260"/>
      <c r="N156" s="256"/>
      <c r="O156" s="256"/>
      <c r="P156" s="449"/>
      <c r="Q156" s="449"/>
      <c r="R156" s="449"/>
      <c r="S156" s="449"/>
      <c r="T156" s="449"/>
      <c r="U156" s="449"/>
      <c r="V156" s="449"/>
      <c r="W156" s="449"/>
      <c r="X156" s="449"/>
      <c r="Y156" s="449"/>
      <c r="Z156" s="449"/>
      <c r="AA156" s="449"/>
      <c r="AB156" s="449"/>
      <c r="AC156" s="449"/>
      <c r="AD156" s="449"/>
      <c r="AE156" s="449"/>
      <c r="AF156" s="449"/>
    </row>
    <row r="157">
      <c r="A157" s="257"/>
      <c r="B157" s="257"/>
      <c r="C157" s="257"/>
      <c r="D157" s="261"/>
      <c r="E157" s="261"/>
      <c r="F157" s="261"/>
      <c r="G157" s="257"/>
      <c r="H157" s="450"/>
      <c r="I157" s="257"/>
      <c r="J157" s="257"/>
      <c r="K157" s="257"/>
      <c r="L157" s="261"/>
      <c r="M157" s="261"/>
      <c r="N157" s="257"/>
      <c r="O157" s="257"/>
      <c r="P157" s="447"/>
      <c r="Q157" s="447"/>
      <c r="R157" s="447"/>
      <c r="S157" s="447"/>
      <c r="T157" s="447"/>
      <c r="U157" s="447"/>
      <c r="V157" s="447"/>
      <c r="W157" s="447"/>
      <c r="X157" s="447"/>
      <c r="Y157" s="447"/>
      <c r="Z157" s="447"/>
      <c r="AA157" s="447"/>
      <c r="AB157" s="447"/>
      <c r="AC157" s="447"/>
      <c r="AD157" s="447"/>
      <c r="AE157" s="447"/>
      <c r="AF157" s="447"/>
    </row>
    <row r="158">
      <c r="A158" s="256"/>
      <c r="B158" s="256"/>
      <c r="C158" s="256"/>
      <c r="D158" s="260"/>
      <c r="E158" s="260"/>
      <c r="F158" s="260"/>
      <c r="G158" s="256"/>
      <c r="H158" s="451"/>
      <c r="I158" s="256"/>
      <c r="J158" s="256"/>
      <c r="K158" s="256"/>
      <c r="L158" s="260"/>
      <c r="M158" s="260"/>
      <c r="N158" s="256"/>
      <c r="O158" s="256"/>
      <c r="P158" s="449"/>
      <c r="Q158" s="449"/>
      <c r="R158" s="449"/>
      <c r="S158" s="449"/>
      <c r="T158" s="449"/>
      <c r="U158" s="449"/>
      <c r="V158" s="449"/>
      <c r="W158" s="449"/>
      <c r="X158" s="449"/>
      <c r="Y158" s="449"/>
      <c r="Z158" s="449"/>
      <c r="AA158" s="449"/>
      <c r="AB158" s="449"/>
      <c r="AC158" s="449"/>
      <c r="AD158" s="449"/>
      <c r="AE158" s="449"/>
      <c r="AF158" s="449"/>
    </row>
    <row r="159">
      <c r="A159" s="257"/>
      <c r="B159" s="257"/>
      <c r="C159" s="257"/>
      <c r="D159" s="261"/>
      <c r="E159" s="261"/>
      <c r="F159" s="261"/>
      <c r="G159" s="257"/>
      <c r="H159" s="450"/>
      <c r="I159" s="257"/>
      <c r="J159" s="257"/>
      <c r="K159" s="257"/>
      <c r="L159" s="261"/>
      <c r="M159" s="261"/>
      <c r="N159" s="257"/>
      <c r="O159" s="257"/>
      <c r="P159" s="447"/>
      <c r="Q159" s="447"/>
      <c r="R159" s="447"/>
      <c r="S159" s="447"/>
      <c r="T159" s="447"/>
      <c r="U159" s="447"/>
      <c r="V159" s="447"/>
      <c r="W159" s="447"/>
      <c r="X159" s="447"/>
      <c r="Y159" s="447"/>
      <c r="Z159" s="447"/>
      <c r="AA159" s="447"/>
      <c r="AB159" s="447"/>
      <c r="AC159" s="447"/>
      <c r="AD159" s="447"/>
      <c r="AE159" s="447"/>
      <c r="AF159" s="447"/>
    </row>
    <row r="160">
      <c r="A160" s="256"/>
      <c r="B160" s="256"/>
      <c r="C160" s="256"/>
      <c r="D160" s="260"/>
      <c r="E160" s="260"/>
      <c r="F160" s="260"/>
      <c r="G160" s="256"/>
      <c r="H160" s="451"/>
      <c r="I160" s="256"/>
      <c r="J160" s="256"/>
      <c r="K160" s="256"/>
      <c r="L160" s="260"/>
      <c r="M160" s="260"/>
      <c r="N160" s="256"/>
      <c r="O160" s="256"/>
      <c r="P160" s="449"/>
      <c r="Q160" s="449"/>
      <c r="R160" s="449"/>
      <c r="S160" s="449"/>
      <c r="T160" s="449"/>
      <c r="U160" s="449"/>
      <c r="V160" s="449"/>
      <c r="W160" s="449"/>
      <c r="X160" s="449"/>
      <c r="Y160" s="449"/>
      <c r="Z160" s="449"/>
      <c r="AA160" s="449"/>
      <c r="AB160" s="449"/>
      <c r="AC160" s="449"/>
      <c r="AD160" s="449"/>
      <c r="AE160" s="449"/>
      <c r="AF160" s="449"/>
    </row>
    <row r="161">
      <c r="A161" s="257"/>
      <c r="B161" s="257"/>
      <c r="C161" s="257"/>
      <c r="D161" s="261"/>
      <c r="E161" s="261"/>
      <c r="F161" s="261"/>
      <c r="G161" s="257"/>
      <c r="H161" s="450"/>
      <c r="I161" s="257"/>
      <c r="J161" s="257"/>
      <c r="K161" s="257"/>
      <c r="L161" s="261"/>
      <c r="M161" s="261"/>
      <c r="N161" s="257"/>
      <c r="O161" s="257"/>
      <c r="P161" s="447"/>
      <c r="Q161" s="447"/>
      <c r="R161" s="447"/>
      <c r="S161" s="447"/>
      <c r="T161" s="447"/>
      <c r="U161" s="447"/>
      <c r="V161" s="447"/>
      <c r="W161" s="447"/>
      <c r="X161" s="447"/>
      <c r="Y161" s="447"/>
      <c r="Z161" s="447"/>
      <c r="AA161" s="447"/>
      <c r="AB161" s="447"/>
      <c r="AC161" s="447"/>
      <c r="AD161" s="447"/>
      <c r="AE161" s="447"/>
      <c r="AF161" s="447"/>
    </row>
    <row r="162">
      <c r="A162" s="256"/>
      <c r="B162" s="256"/>
      <c r="C162" s="256"/>
      <c r="D162" s="260"/>
      <c r="E162" s="260"/>
      <c r="F162" s="260"/>
      <c r="G162" s="256"/>
      <c r="H162" s="451"/>
      <c r="I162" s="256"/>
      <c r="J162" s="256"/>
      <c r="K162" s="256"/>
      <c r="L162" s="260"/>
      <c r="M162" s="260"/>
      <c r="N162" s="256"/>
      <c r="O162" s="256"/>
      <c r="P162" s="449"/>
      <c r="Q162" s="449"/>
      <c r="R162" s="449"/>
      <c r="S162" s="449"/>
      <c r="T162" s="449"/>
      <c r="U162" s="449"/>
      <c r="V162" s="449"/>
      <c r="W162" s="449"/>
      <c r="X162" s="449"/>
      <c r="Y162" s="449"/>
      <c r="Z162" s="449"/>
      <c r="AA162" s="449"/>
      <c r="AB162" s="449"/>
      <c r="AC162" s="449"/>
      <c r="AD162" s="449"/>
      <c r="AE162" s="449"/>
      <c r="AF162" s="449"/>
    </row>
    <row r="163">
      <c r="A163" s="257"/>
      <c r="B163" s="257"/>
      <c r="C163" s="257"/>
      <c r="D163" s="261"/>
      <c r="E163" s="261"/>
      <c r="F163" s="261"/>
      <c r="G163" s="257"/>
      <c r="H163" s="450"/>
      <c r="I163" s="257"/>
      <c r="J163" s="257"/>
      <c r="K163" s="257"/>
      <c r="L163" s="261"/>
      <c r="M163" s="261"/>
      <c r="N163" s="257"/>
      <c r="O163" s="257"/>
      <c r="P163" s="447"/>
      <c r="Q163" s="447"/>
      <c r="R163" s="447"/>
      <c r="S163" s="447"/>
      <c r="T163" s="447"/>
      <c r="U163" s="447"/>
      <c r="V163" s="447"/>
      <c r="W163" s="447"/>
      <c r="X163" s="447"/>
      <c r="Y163" s="447"/>
      <c r="Z163" s="447"/>
      <c r="AA163" s="447"/>
      <c r="AB163" s="447"/>
      <c r="AC163" s="447"/>
      <c r="AD163" s="447"/>
      <c r="AE163" s="447"/>
      <c r="AF163" s="447"/>
    </row>
    <row r="164">
      <c r="A164" s="256"/>
      <c r="B164" s="256"/>
      <c r="C164" s="256"/>
      <c r="D164" s="260"/>
      <c r="E164" s="260"/>
      <c r="F164" s="260"/>
      <c r="G164" s="256"/>
      <c r="H164" s="451"/>
      <c r="I164" s="256"/>
      <c r="J164" s="256"/>
      <c r="K164" s="256"/>
      <c r="L164" s="260"/>
      <c r="M164" s="260"/>
      <c r="N164" s="256"/>
      <c r="O164" s="256"/>
      <c r="P164" s="449"/>
      <c r="Q164" s="449"/>
      <c r="R164" s="449"/>
      <c r="S164" s="449"/>
      <c r="T164" s="449"/>
      <c r="U164" s="449"/>
      <c r="V164" s="449"/>
      <c r="W164" s="449"/>
      <c r="X164" s="449"/>
      <c r="Y164" s="449"/>
      <c r="Z164" s="449"/>
      <c r="AA164" s="449"/>
      <c r="AB164" s="449"/>
      <c r="AC164" s="449"/>
      <c r="AD164" s="449"/>
      <c r="AE164" s="449"/>
      <c r="AF164" s="449"/>
    </row>
    <row r="165">
      <c r="A165" s="257"/>
      <c r="B165" s="257"/>
      <c r="C165" s="257"/>
      <c r="D165" s="261"/>
      <c r="E165" s="261"/>
      <c r="F165" s="261"/>
      <c r="G165" s="257"/>
      <c r="H165" s="450"/>
      <c r="I165" s="257"/>
      <c r="J165" s="257"/>
      <c r="K165" s="257"/>
      <c r="L165" s="261"/>
      <c r="M165" s="261"/>
      <c r="N165" s="257"/>
      <c r="O165" s="257"/>
      <c r="P165" s="447"/>
      <c r="Q165" s="447"/>
      <c r="R165" s="447"/>
      <c r="S165" s="447"/>
      <c r="T165" s="447"/>
      <c r="U165" s="447"/>
      <c r="V165" s="447"/>
      <c r="W165" s="447"/>
      <c r="X165" s="447"/>
      <c r="Y165" s="447"/>
      <c r="Z165" s="447"/>
      <c r="AA165" s="447"/>
      <c r="AB165" s="447"/>
      <c r="AC165" s="447"/>
      <c r="AD165" s="447"/>
      <c r="AE165" s="447"/>
      <c r="AF165" s="447"/>
    </row>
    <row r="166">
      <c r="A166" s="256"/>
      <c r="B166" s="256"/>
      <c r="C166" s="256"/>
      <c r="D166" s="260"/>
      <c r="E166" s="260"/>
      <c r="F166" s="260"/>
      <c r="G166" s="256"/>
      <c r="H166" s="451"/>
      <c r="I166" s="256"/>
      <c r="J166" s="256"/>
      <c r="K166" s="256"/>
      <c r="L166" s="260"/>
      <c r="M166" s="260"/>
      <c r="N166" s="256"/>
      <c r="O166" s="256"/>
      <c r="P166" s="449"/>
      <c r="Q166" s="449"/>
      <c r="R166" s="449"/>
      <c r="S166" s="449"/>
      <c r="T166" s="449"/>
      <c r="U166" s="449"/>
      <c r="V166" s="449"/>
      <c r="W166" s="449"/>
      <c r="X166" s="449"/>
      <c r="Y166" s="449"/>
      <c r="Z166" s="449"/>
      <c r="AA166" s="449"/>
      <c r="AB166" s="449"/>
      <c r="AC166" s="449"/>
      <c r="AD166" s="449"/>
      <c r="AE166" s="449"/>
      <c r="AF166" s="449"/>
    </row>
    <row r="167">
      <c r="A167" s="257"/>
      <c r="B167" s="257"/>
      <c r="C167" s="257"/>
      <c r="D167" s="261"/>
      <c r="E167" s="261"/>
      <c r="F167" s="261"/>
      <c r="G167" s="257"/>
      <c r="H167" s="450"/>
      <c r="I167" s="257"/>
      <c r="J167" s="257"/>
      <c r="K167" s="257"/>
      <c r="L167" s="261"/>
      <c r="M167" s="261"/>
      <c r="N167" s="257"/>
      <c r="O167" s="257"/>
      <c r="P167" s="447"/>
      <c r="Q167" s="447"/>
      <c r="R167" s="447"/>
      <c r="S167" s="447"/>
      <c r="T167" s="447"/>
      <c r="U167" s="447"/>
      <c r="V167" s="447"/>
      <c r="W167" s="447"/>
      <c r="X167" s="447"/>
      <c r="Y167" s="447"/>
      <c r="Z167" s="447"/>
      <c r="AA167" s="447"/>
      <c r="AB167" s="447"/>
      <c r="AC167" s="447"/>
      <c r="AD167" s="447"/>
      <c r="AE167" s="447"/>
      <c r="AF167" s="447"/>
    </row>
    <row r="168">
      <c r="A168" s="256"/>
      <c r="B168" s="256"/>
      <c r="C168" s="256"/>
      <c r="D168" s="260"/>
      <c r="E168" s="260"/>
      <c r="F168" s="260"/>
      <c r="G168" s="256"/>
      <c r="H168" s="451"/>
      <c r="I168" s="256"/>
      <c r="J168" s="256"/>
      <c r="K168" s="256"/>
      <c r="L168" s="260"/>
      <c r="M168" s="260"/>
      <c r="N168" s="256"/>
      <c r="O168" s="256"/>
      <c r="P168" s="449"/>
      <c r="Q168" s="449"/>
      <c r="R168" s="449"/>
      <c r="S168" s="449"/>
      <c r="T168" s="449"/>
      <c r="U168" s="449"/>
      <c r="V168" s="449"/>
      <c r="W168" s="449"/>
      <c r="X168" s="449"/>
      <c r="Y168" s="449"/>
      <c r="Z168" s="449"/>
      <c r="AA168" s="449"/>
      <c r="AB168" s="449"/>
      <c r="AC168" s="449"/>
      <c r="AD168" s="449"/>
      <c r="AE168" s="449"/>
      <c r="AF168" s="449"/>
    </row>
    <row r="169">
      <c r="A169" s="257"/>
      <c r="B169" s="257"/>
      <c r="C169" s="257"/>
      <c r="D169" s="261"/>
      <c r="E169" s="261"/>
      <c r="F169" s="261"/>
      <c r="G169" s="257"/>
      <c r="H169" s="450"/>
      <c r="I169" s="257"/>
      <c r="J169" s="257"/>
      <c r="K169" s="257"/>
      <c r="L169" s="261"/>
      <c r="M169" s="261"/>
      <c r="N169" s="257"/>
      <c r="O169" s="257"/>
      <c r="P169" s="447"/>
      <c r="Q169" s="447"/>
      <c r="R169" s="447"/>
      <c r="S169" s="447"/>
      <c r="T169" s="447"/>
      <c r="U169" s="447"/>
      <c r="V169" s="447"/>
      <c r="W169" s="447"/>
      <c r="X169" s="447"/>
      <c r="Y169" s="447"/>
      <c r="Z169" s="447"/>
      <c r="AA169" s="447"/>
      <c r="AB169" s="447"/>
      <c r="AC169" s="447"/>
      <c r="AD169" s="447"/>
      <c r="AE169" s="447"/>
      <c r="AF169" s="447"/>
    </row>
    <row r="170">
      <c r="A170" s="256"/>
      <c r="B170" s="256"/>
      <c r="C170" s="256"/>
      <c r="D170" s="260"/>
      <c r="E170" s="260"/>
      <c r="F170" s="260"/>
      <c r="G170" s="256"/>
      <c r="H170" s="451"/>
      <c r="I170" s="256"/>
      <c r="J170" s="256"/>
      <c r="K170" s="256"/>
      <c r="L170" s="260"/>
      <c r="M170" s="260"/>
      <c r="N170" s="256"/>
      <c r="O170" s="256"/>
      <c r="P170" s="449"/>
      <c r="Q170" s="449"/>
      <c r="R170" s="449"/>
      <c r="S170" s="449"/>
      <c r="T170" s="449"/>
      <c r="U170" s="449"/>
      <c r="V170" s="449"/>
      <c r="W170" s="449"/>
      <c r="X170" s="449"/>
      <c r="Y170" s="449"/>
      <c r="Z170" s="449"/>
      <c r="AA170" s="449"/>
      <c r="AB170" s="449"/>
      <c r="AC170" s="449"/>
      <c r="AD170" s="449"/>
      <c r="AE170" s="449"/>
      <c r="AF170" s="449"/>
    </row>
    <row r="171">
      <c r="A171" s="257"/>
      <c r="B171" s="257"/>
      <c r="C171" s="257"/>
      <c r="D171" s="261"/>
      <c r="E171" s="261"/>
      <c r="F171" s="261"/>
      <c r="G171" s="257"/>
      <c r="H171" s="450"/>
      <c r="I171" s="257"/>
      <c r="J171" s="257"/>
      <c r="K171" s="257"/>
      <c r="L171" s="261"/>
      <c r="M171" s="261"/>
      <c r="N171" s="257"/>
      <c r="O171" s="257"/>
      <c r="P171" s="447"/>
      <c r="Q171" s="447"/>
      <c r="R171" s="447"/>
      <c r="S171" s="447"/>
      <c r="T171" s="447"/>
      <c r="U171" s="447"/>
      <c r="V171" s="447"/>
      <c r="W171" s="447"/>
      <c r="X171" s="447"/>
      <c r="Y171" s="447"/>
      <c r="Z171" s="447"/>
      <c r="AA171" s="447"/>
      <c r="AB171" s="447"/>
      <c r="AC171" s="447"/>
      <c r="AD171" s="447"/>
      <c r="AE171" s="447"/>
      <c r="AF171" s="447"/>
    </row>
    <row r="172">
      <c r="A172" s="256"/>
      <c r="B172" s="256"/>
      <c r="C172" s="256"/>
      <c r="D172" s="260"/>
      <c r="E172" s="260"/>
      <c r="F172" s="260"/>
      <c r="G172" s="256"/>
      <c r="H172" s="451"/>
      <c r="I172" s="256"/>
      <c r="J172" s="256"/>
      <c r="K172" s="256"/>
      <c r="L172" s="260"/>
      <c r="M172" s="260"/>
      <c r="N172" s="256"/>
      <c r="O172" s="256"/>
      <c r="P172" s="449"/>
      <c r="Q172" s="449"/>
      <c r="R172" s="449"/>
      <c r="S172" s="449"/>
      <c r="T172" s="449"/>
      <c r="U172" s="449"/>
      <c r="V172" s="449"/>
      <c r="W172" s="449"/>
      <c r="X172" s="449"/>
      <c r="Y172" s="449"/>
      <c r="Z172" s="449"/>
      <c r="AA172" s="449"/>
      <c r="AB172" s="449"/>
      <c r="AC172" s="449"/>
      <c r="AD172" s="449"/>
      <c r="AE172" s="449"/>
      <c r="AF172" s="449"/>
    </row>
    <row r="173">
      <c r="A173" s="257"/>
      <c r="B173" s="257"/>
      <c r="C173" s="257"/>
      <c r="D173" s="261"/>
      <c r="E173" s="261"/>
      <c r="F173" s="261"/>
      <c r="G173" s="257"/>
      <c r="H173" s="450"/>
      <c r="I173" s="257"/>
      <c r="J173" s="257"/>
      <c r="K173" s="257"/>
      <c r="L173" s="261"/>
      <c r="M173" s="261"/>
      <c r="N173" s="257"/>
      <c r="O173" s="257"/>
      <c r="P173" s="447"/>
      <c r="Q173" s="447"/>
      <c r="R173" s="447"/>
      <c r="S173" s="447"/>
      <c r="T173" s="447"/>
      <c r="U173" s="447"/>
      <c r="V173" s="447"/>
      <c r="W173" s="447"/>
      <c r="X173" s="447"/>
      <c r="Y173" s="447"/>
      <c r="Z173" s="447"/>
      <c r="AA173" s="447"/>
      <c r="AB173" s="447"/>
      <c r="AC173" s="447"/>
      <c r="AD173" s="447"/>
      <c r="AE173" s="447"/>
      <c r="AF173" s="447"/>
    </row>
    <row r="174">
      <c r="A174" s="256"/>
      <c r="B174" s="256"/>
      <c r="C174" s="256"/>
      <c r="D174" s="260"/>
      <c r="E174" s="260"/>
      <c r="F174" s="260"/>
      <c r="G174" s="256"/>
      <c r="H174" s="451"/>
      <c r="I174" s="256"/>
      <c r="J174" s="256"/>
      <c r="K174" s="256"/>
      <c r="L174" s="260"/>
      <c r="M174" s="260"/>
      <c r="N174" s="256"/>
      <c r="O174" s="256"/>
      <c r="P174" s="449"/>
      <c r="Q174" s="449"/>
      <c r="R174" s="449"/>
      <c r="S174" s="449"/>
      <c r="T174" s="449"/>
      <c r="U174" s="449"/>
      <c r="V174" s="449"/>
      <c r="W174" s="449"/>
      <c r="X174" s="449"/>
      <c r="Y174" s="449"/>
      <c r="Z174" s="449"/>
      <c r="AA174" s="449"/>
      <c r="AB174" s="449"/>
      <c r="AC174" s="449"/>
      <c r="AD174" s="449"/>
      <c r="AE174" s="449"/>
      <c r="AF174" s="449"/>
    </row>
    <row r="175">
      <c r="A175" s="257"/>
      <c r="B175" s="257"/>
      <c r="C175" s="257"/>
      <c r="D175" s="261"/>
      <c r="E175" s="261"/>
      <c r="F175" s="261"/>
      <c r="G175" s="257"/>
      <c r="H175" s="450"/>
      <c r="I175" s="257"/>
      <c r="J175" s="257"/>
      <c r="K175" s="257"/>
      <c r="L175" s="261"/>
      <c r="M175" s="261"/>
      <c r="N175" s="257"/>
      <c r="O175" s="257"/>
      <c r="P175" s="447"/>
      <c r="Q175" s="447"/>
      <c r="R175" s="447"/>
      <c r="S175" s="447"/>
      <c r="T175" s="447"/>
      <c r="U175" s="447"/>
      <c r="V175" s="447"/>
      <c r="W175" s="447"/>
      <c r="X175" s="447"/>
      <c r="Y175" s="447"/>
      <c r="Z175" s="447"/>
      <c r="AA175" s="447"/>
      <c r="AB175" s="447"/>
      <c r="AC175" s="447"/>
      <c r="AD175" s="447"/>
      <c r="AE175" s="447"/>
      <c r="AF175" s="447"/>
    </row>
    <row r="176">
      <c r="A176" s="256"/>
      <c r="B176" s="256"/>
      <c r="C176" s="256"/>
      <c r="D176" s="260"/>
      <c r="E176" s="260"/>
      <c r="F176" s="260"/>
      <c r="G176" s="256"/>
      <c r="H176" s="451"/>
      <c r="I176" s="256"/>
      <c r="J176" s="256"/>
      <c r="K176" s="256"/>
      <c r="L176" s="260"/>
      <c r="M176" s="260"/>
      <c r="N176" s="256"/>
      <c r="O176" s="256"/>
      <c r="P176" s="449"/>
      <c r="Q176" s="449"/>
      <c r="R176" s="449"/>
      <c r="S176" s="449"/>
      <c r="T176" s="449"/>
      <c r="U176" s="449"/>
      <c r="V176" s="449"/>
      <c r="W176" s="449"/>
      <c r="X176" s="449"/>
      <c r="Y176" s="449"/>
      <c r="Z176" s="449"/>
      <c r="AA176" s="449"/>
      <c r="AB176" s="449"/>
      <c r="AC176" s="449"/>
      <c r="AD176" s="449"/>
      <c r="AE176" s="449"/>
      <c r="AF176" s="449"/>
    </row>
    <row r="177">
      <c r="A177" s="257"/>
      <c r="B177" s="257"/>
      <c r="C177" s="257"/>
      <c r="D177" s="261"/>
      <c r="E177" s="261"/>
      <c r="F177" s="261"/>
      <c r="G177" s="257"/>
      <c r="H177" s="450"/>
      <c r="I177" s="257"/>
      <c r="J177" s="257"/>
      <c r="K177" s="257"/>
      <c r="L177" s="261"/>
      <c r="M177" s="261"/>
      <c r="N177" s="257"/>
      <c r="O177" s="257"/>
      <c r="P177" s="447"/>
      <c r="Q177" s="447"/>
      <c r="R177" s="447"/>
      <c r="S177" s="447"/>
      <c r="T177" s="447"/>
      <c r="U177" s="447"/>
      <c r="V177" s="447"/>
      <c r="W177" s="447"/>
      <c r="X177" s="447"/>
      <c r="Y177" s="447"/>
      <c r="Z177" s="447"/>
      <c r="AA177" s="447"/>
      <c r="AB177" s="447"/>
      <c r="AC177" s="447"/>
      <c r="AD177" s="447"/>
      <c r="AE177" s="447"/>
      <c r="AF177" s="447"/>
    </row>
    <row r="178">
      <c r="A178" s="256"/>
      <c r="B178" s="256"/>
      <c r="C178" s="256"/>
      <c r="D178" s="260"/>
      <c r="E178" s="260"/>
      <c r="F178" s="260"/>
      <c r="G178" s="256"/>
      <c r="H178" s="451"/>
      <c r="I178" s="256"/>
      <c r="J178" s="256"/>
      <c r="K178" s="256"/>
      <c r="L178" s="260"/>
      <c r="M178" s="260"/>
      <c r="N178" s="256"/>
      <c r="O178" s="256"/>
      <c r="P178" s="449"/>
      <c r="Q178" s="449"/>
      <c r="R178" s="449"/>
      <c r="S178" s="449"/>
      <c r="T178" s="449"/>
      <c r="U178" s="449"/>
      <c r="V178" s="449"/>
      <c r="W178" s="449"/>
      <c r="X178" s="449"/>
      <c r="Y178" s="449"/>
      <c r="Z178" s="449"/>
      <c r="AA178" s="449"/>
      <c r="AB178" s="449"/>
      <c r="AC178" s="449"/>
      <c r="AD178" s="449"/>
      <c r="AE178" s="449"/>
      <c r="AF178" s="449"/>
    </row>
    <row r="179">
      <c r="A179" s="257"/>
      <c r="B179" s="257"/>
      <c r="C179" s="257"/>
      <c r="D179" s="261"/>
      <c r="E179" s="261"/>
      <c r="F179" s="261"/>
      <c r="G179" s="257"/>
      <c r="H179" s="450"/>
      <c r="I179" s="257"/>
      <c r="J179" s="257"/>
      <c r="K179" s="257"/>
      <c r="L179" s="261"/>
      <c r="M179" s="261"/>
      <c r="N179" s="257"/>
      <c r="O179" s="257"/>
      <c r="P179" s="447"/>
      <c r="Q179" s="447"/>
      <c r="R179" s="447"/>
      <c r="S179" s="447"/>
      <c r="T179" s="447"/>
      <c r="U179" s="447"/>
      <c r="V179" s="447"/>
      <c r="W179" s="447"/>
      <c r="X179" s="447"/>
      <c r="Y179" s="447"/>
      <c r="Z179" s="447"/>
      <c r="AA179" s="447"/>
      <c r="AB179" s="447"/>
      <c r="AC179" s="447"/>
      <c r="AD179" s="447"/>
      <c r="AE179" s="447"/>
      <c r="AF179" s="447"/>
    </row>
    <row r="180">
      <c r="A180" s="256"/>
      <c r="B180" s="256"/>
      <c r="C180" s="256"/>
      <c r="D180" s="260"/>
      <c r="E180" s="260"/>
      <c r="F180" s="260"/>
      <c r="G180" s="256"/>
      <c r="H180" s="451"/>
      <c r="I180" s="256"/>
      <c r="J180" s="256"/>
      <c r="K180" s="256"/>
      <c r="L180" s="260"/>
      <c r="M180" s="260"/>
      <c r="N180" s="256"/>
      <c r="O180" s="256"/>
      <c r="P180" s="449"/>
      <c r="Q180" s="449"/>
      <c r="R180" s="449"/>
      <c r="S180" s="449"/>
      <c r="T180" s="449"/>
      <c r="U180" s="449"/>
      <c r="V180" s="449"/>
      <c r="W180" s="449"/>
      <c r="X180" s="449"/>
      <c r="Y180" s="449"/>
      <c r="Z180" s="449"/>
      <c r="AA180" s="449"/>
      <c r="AB180" s="449"/>
      <c r="AC180" s="449"/>
      <c r="AD180" s="449"/>
      <c r="AE180" s="449"/>
      <c r="AF180" s="449"/>
    </row>
    <row r="181">
      <c r="A181" s="257"/>
      <c r="B181" s="257"/>
      <c r="C181" s="257"/>
      <c r="D181" s="261"/>
      <c r="E181" s="261"/>
      <c r="F181" s="261"/>
      <c r="G181" s="257"/>
      <c r="H181" s="450"/>
      <c r="I181" s="257"/>
      <c r="J181" s="257"/>
      <c r="K181" s="257"/>
      <c r="L181" s="261"/>
      <c r="M181" s="261"/>
      <c r="N181" s="257"/>
      <c r="O181" s="257"/>
      <c r="P181" s="447"/>
      <c r="Q181" s="447"/>
      <c r="R181" s="447"/>
      <c r="S181" s="447"/>
      <c r="T181" s="447"/>
      <c r="U181" s="447"/>
      <c r="V181" s="447"/>
      <c r="W181" s="447"/>
      <c r="X181" s="447"/>
      <c r="Y181" s="447"/>
      <c r="Z181" s="447"/>
      <c r="AA181" s="447"/>
      <c r="AB181" s="447"/>
      <c r="AC181" s="447"/>
      <c r="AD181" s="447"/>
      <c r="AE181" s="447"/>
      <c r="AF181" s="447"/>
    </row>
    <row r="182">
      <c r="A182" s="256"/>
      <c r="B182" s="256"/>
      <c r="C182" s="256"/>
      <c r="D182" s="260"/>
      <c r="E182" s="260"/>
      <c r="F182" s="260"/>
      <c r="G182" s="256"/>
      <c r="H182" s="451"/>
      <c r="I182" s="256"/>
      <c r="J182" s="256"/>
      <c r="K182" s="256"/>
      <c r="L182" s="260"/>
      <c r="M182" s="260"/>
      <c r="N182" s="256"/>
      <c r="O182" s="256"/>
      <c r="P182" s="449"/>
      <c r="Q182" s="449"/>
      <c r="R182" s="449"/>
      <c r="S182" s="449"/>
      <c r="T182" s="449"/>
      <c r="U182" s="449"/>
      <c r="V182" s="449"/>
      <c r="W182" s="449"/>
      <c r="X182" s="449"/>
      <c r="Y182" s="449"/>
      <c r="Z182" s="449"/>
      <c r="AA182" s="449"/>
      <c r="AB182" s="449"/>
      <c r="AC182" s="449"/>
      <c r="AD182" s="449"/>
      <c r="AE182" s="449"/>
      <c r="AF182" s="449"/>
    </row>
    <row r="183">
      <c r="A183" s="257"/>
      <c r="B183" s="257"/>
      <c r="C183" s="257"/>
      <c r="D183" s="261"/>
      <c r="E183" s="261"/>
      <c r="F183" s="261"/>
      <c r="G183" s="257"/>
      <c r="H183" s="450"/>
      <c r="I183" s="257"/>
      <c r="J183" s="257"/>
      <c r="K183" s="257"/>
      <c r="L183" s="261"/>
      <c r="M183" s="261"/>
      <c r="N183" s="257"/>
      <c r="O183" s="257"/>
      <c r="P183" s="447"/>
      <c r="Q183" s="447"/>
      <c r="R183" s="447"/>
      <c r="S183" s="447"/>
      <c r="T183" s="447"/>
      <c r="U183" s="447"/>
      <c r="V183" s="447"/>
      <c r="W183" s="447"/>
      <c r="X183" s="447"/>
      <c r="Y183" s="447"/>
      <c r="Z183" s="447"/>
      <c r="AA183" s="447"/>
      <c r="AB183" s="447"/>
      <c r="AC183" s="447"/>
      <c r="AD183" s="447"/>
      <c r="AE183" s="447"/>
      <c r="AF183" s="447"/>
    </row>
    <row r="184">
      <c r="A184" s="256"/>
      <c r="B184" s="256"/>
      <c r="C184" s="256"/>
      <c r="D184" s="260"/>
      <c r="E184" s="260"/>
      <c r="F184" s="260"/>
      <c r="G184" s="256"/>
      <c r="H184" s="451"/>
      <c r="I184" s="256"/>
      <c r="J184" s="256"/>
      <c r="K184" s="256"/>
      <c r="L184" s="260"/>
      <c r="M184" s="260"/>
      <c r="N184" s="256"/>
      <c r="O184" s="256"/>
      <c r="P184" s="449"/>
      <c r="Q184" s="449"/>
      <c r="R184" s="449"/>
      <c r="S184" s="449"/>
      <c r="T184" s="449"/>
      <c r="U184" s="449"/>
      <c r="V184" s="449"/>
      <c r="W184" s="449"/>
      <c r="X184" s="449"/>
      <c r="Y184" s="449"/>
      <c r="Z184" s="449"/>
      <c r="AA184" s="449"/>
      <c r="AB184" s="449"/>
      <c r="AC184" s="449"/>
      <c r="AD184" s="449"/>
      <c r="AE184" s="449"/>
      <c r="AF184" s="449"/>
    </row>
    <row r="185">
      <c r="A185" s="257"/>
      <c r="B185" s="257"/>
      <c r="C185" s="257"/>
      <c r="D185" s="261"/>
      <c r="E185" s="261"/>
      <c r="F185" s="261"/>
      <c r="G185" s="257"/>
      <c r="H185" s="450"/>
      <c r="I185" s="257"/>
      <c r="J185" s="257"/>
      <c r="K185" s="257"/>
      <c r="L185" s="261"/>
      <c r="M185" s="261"/>
      <c r="N185" s="257"/>
      <c r="O185" s="257"/>
      <c r="P185" s="447"/>
      <c r="Q185" s="447"/>
      <c r="R185" s="447"/>
      <c r="S185" s="447"/>
      <c r="T185" s="447"/>
      <c r="U185" s="447"/>
      <c r="V185" s="447"/>
      <c r="W185" s="447"/>
      <c r="X185" s="447"/>
      <c r="Y185" s="447"/>
      <c r="Z185" s="447"/>
      <c r="AA185" s="447"/>
      <c r="AB185" s="447"/>
      <c r="AC185" s="447"/>
      <c r="AD185" s="447"/>
      <c r="AE185" s="447"/>
      <c r="AF185" s="447"/>
    </row>
    <row r="186">
      <c r="A186" s="256"/>
      <c r="B186" s="256"/>
      <c r="C186" s="256"/>
      <c r="D186" s="260"/>
      <c r="E186" s="260"/>
      <c r="F186" s="260"/>
      <c r="G186" s="256"/>
      <c r="H186" s="451"/>
      <c r="I186" s="256"/>
      <c r="J186" s="256"/>
      <c r="K186" s="256"/>
      <c r="L186" s="260"/>
      <c r="M186" s="260"/>
      <c r="N186" s="256"/>
      <c r="O186" s="256"/>
      <c r="P186" s="449"/>
      <c r="Q186" s="449"/>
      <c r="R186" s="449"/>
      <c r="S186" s="449"/>
      <c r="T186" s="449"/>
      <c r="U186" s="449"/>
      <c r="V186" s="449"/>
      <c r="W186" s="449"/>
      <c r="X186" s="449"/>
      <c r="Y186" s="449"/>
      <c r="Z186" s="449"/>
      <c r="AA186" s="449"/>
      <c r="AB186" s="449"/>
      <c r="AC186" s="449"/>
      <c r="AD186" s="449"/>
      <c r="AE186" s="449"/>
      <c r="AF186" s="449"/>
    </row>
    <row r="187">
      <c r="A187" s="257"/>
      <c r="B187" s="257"/>
      <c r="C187" s="257"/>
      <c r="D187" s="261"/>
      <c r="E187" s="261"/>
      <c r="F187" s="261"/>
      <c r="G187" s="257"/>
      <c r="H187" s="450"/>
      <c r="I187" s="257"/>
      <c r="J187" s="257"/>
      <c r="K187" s="257"/>
      <c r="L187" s="261"/>
      <c r="M187" s="261"/>
      <c r="N187" s="257"/>
      <c r="O187" s="257"/>
      <c r="P187" s="447"/>
      <c r="Q187" s="447"/>
      <c r="R187" s="447"/>
      <c r="S187" s="447"/>
      <c r="T187" s="447"/>
      <c r="U187" s="447"/>
      <c r="V187" s="447"/>
      <c r="W187" s="447"/>
      <c r="X187" s="447"/>
      <c r="Y187" s="447"/>
      <c r="Z187" s="447"/>
      <c r="AA187" s="447"/>
      <c r="AB187" s="447"/>
      <c r="AC187" s="447"/>
      <c r="AD187" s="447"/>
      <c r="AE187" s="447"/>
      <c r="AF187" s="447"/>
    </row>
    <row r="188">
      <c r="A188" s="256"/>
      <c r="B188" s="256"/>
      <c r="C188" s="256"/>
      <c r="D188" s="260"/>
      <c r="E188" s="260"/>
      <c r="F188" s="260"/>
      <c r="G188" s="256"/>
      <c r="H188" s="451"/>
      <c r="I188" s="256"/>
      <c r="J188" s="256"/>
      <c r="K188" s="256"/>
      <c r="L188" s="260"/>
      <c r="M188" s="260"/>
      <c r="N188" s="256"/>
      <c r="O188" s="256"/>
      <c r="P188" s="449"/>
      <c r="Q188" s="449"/>
      <c r="R188" s="449"/>
      <c r="S188" s="449"/>
      <c r="T188" s="449"/>
      <c r="U188" s="449"/>
      <c r="V188" s="449"/>
      <c r="W188" s="449"/>
      <c r="X188" s="449"/>
      <c r="Y188" s="449"/>
      <c r="Z188" s="449"/>
      <c r="AA188" s="449"/>
      <c r="AB188" s="449"/>
      <c r="AC188" s="449"/>
      <c r="AD188" s="449"/>
      <c r="AE188" s="449"/>
      <c r="AF188" s="449"/>
    </row>
    <row r="189">
      <c r="A189" s="257"/>
      <c r="B189" s="257"/>
      <c r="C189" s="257"/>
      <c r="D189" s="261"/>
      <c r="E189" s="261"/>
      <c r="F189" s="261"/>
      <c r="G189" s="257"/>
      <c r="H189" s="450"/>
      <c r="I189" s="257"/>
      <c r="J189" s="257"/>
      <c r="K189" s="257"/>
      <c r="L189" s="261"/>
      <c r="M189" s="261"/>
      <c r="N189" s="257"/>
      <c r="O189" s="257"/>
      <c r="P189" s="447"/>
      <c r="Q189" s="447"/>
      <c r="R189" s="447"/>
      <c r="S189" s="447"/>
      <c r="T189" s="447"/>
      <c r="U189" s="447"/>
      <c r="V189" s="447"/>
      <c r="W189" s="447"/>
      <c r="X189" s="447"/>
      <c r="Y189" s="447"/>
      <c r="Z189" s="447"/>
      <c r="AA189" s="447"/>
      <c r="AB189" s="447"/>
      <c r="AC189" s="447"/>
      <c r="AD189" s="447"/>
      <c r="AE189" s="447"/>
      <c r="AF189" s="447"/>
    </row>
    <row r="190">
      <c r="A190" s="256"/>
      <c r="B190" s="256"/>
      <c r="C190" s="256"/>
      <c r="D190" s="260"/>
      <c r="E190" s="260"/>
      <c r="F190" s="260"/>
      <c r="G190" s="256"/>
      <c r="H190" s="451"/>
      <c r="I190" s="256"/>
      <c r="J190" s="256"/>
      <c r="K190" s="256"/>
      <c r="L190" s="260"/>
      <c r="M190" s="260"/>
      <c r="N190" s="256"/>
      <c r="O190" s="256"/>
      <c r="P190" s="449"/>
      <c r="Q190" s="449"/>
      <c r="R190" s="449"/>
      <c r="S190" s="449"/>
      <c r="T190" s="449"/>
      <c r="U190" s="449"/>
      <c r="V190" s="449"/>
      <c r="W190" s="449"/>
      <c r="X190" s="449"/>
      <c r="Y190" s="449"/>
      <c r="Z190" s="449"/>
      <c r="AA190" s="449"/>
      <c r="AB190" s="449"/>
      <c r="AC190" s="449"/>
      <c r="AD190" s="449"/>
      <c r="AE190" s="449"/>
      <c r="AF190" s="449"/>
    </row>
    <row r="191">
      <c r="A191" s="257"/>
      <c r="B191" s="257"/>
      <c r="C191" s="257"/>
      <c r="D191" s="261"/>
      <c r="E191" s="261"/>
      <c r="F191" s="261"/>
      <c r="G191" s="257"/>
      <c r="H191" s="450"/>
      <c r="I191" s="257"/>
      <c r="J191" s="257"/>
      <c r="K191" s="257"/>
      <c r="L191" s="261"/>
      <c r="M191" s="261"/>
      <c r="N191" s="257"/>
      <c r="O191" s="257"/>
      <c r="P191" s="447"/>
      <c r="Q191" s="447"/>
      <c r="R191" s="447"/>
      <c r="S191" s="447"/>
      <c r="T191" s="447"/>
      <c r="U191" s="447"/>
      <c r="V191" s="447"/>
      <c r="W191" s="447"/>
      <c r="X191" s="447"/>
      <c r="Y191" s="447"/>
      <c r="Z191" s="447"/>
      <c r="AA191" s="447"/>
      <c r="AB191" s="447"/>
      <c r="AC191" s="447"/>
      <c r="AD191" s="447"/>
      <c r="AE191" s="447"/>
      <c r="AF191" s="447"/>
    </row>
    <row r="192">
      <c r="A192" s="256"/>
      <c r="B192" s="256"/>
      <c r="C192" s="256"/>
      <c r="D192" s="260"/>
      <c r="E192" s="260"/>
      <c r="F192" s="260"/>
      <c r="G192" s="256"/>
      <c r="H192" s="451"/>
      <c r="I192" s="256"/>
      <c r="J192" s="256"/>
      <c r="K192" s="256"/>
      <c r="L192" s="260"/>
      <c r="M192" s="260"/>
      <c r="N192" s="256"/>
      <c r="O192" s="256"/>
      <c r="P192" s="449"/>
      <c r="Q192" s="449"/>
      <c r="R192" s="449"/>
      <c r="S192" s="449"/>
      <c r="T192" s="449"/>
      <c r="U192" s="449"/>
      <c r="V192" s="449"/>
      <c r="W192" s="449"/>
      <c r="X192" s="449"/>
      <c r="Y192" s="449"/>
      <c r="Z192" s="449"/>
      <c r="AA192" s="449"/>
      <c r="AB192" s="449"/>
      <c r="AC192" s="449"/>
      <c r="AD192" s="449"/>
      <c r="AE192" s="449"/>
      <c r="AF192" s="449"/>
    </row>
    <row r="193">
      <c r="A193" s="257"/>
      <c r="B193" s="257"/>
      <c r="C193" s="257"/>
      <c r="D193" s="261"/>
      <c r="E193" s="261"/>
      <c r="F193" s="261"/>
      <c r="G193" s="257"/>
      <c r="H193" s="450"/>
      <c r="I193" s="257"/>
      <c r="J193" s="257"/>
      <c r="K193" s="257"/>
      <c r="L193" s="261"/>
      <c r="M193" s="261"/>
      <c r="N193" s="257"/>
      <c r="O193" s="257"/>
      <c r="P193" s="447"/>
      <c r="Q193" s="447"/>
      <c r="R193" s="447"/>
      <c r="S193" s="447"/>
      <c r="T193" s="447"/>
      <c r="U193" s="447"/>
      <c r="V193" s="447"/>
      <c r="W193" s="447"/>
      <c r="X193" s="447"/>
      <c r="Y193" s="447"/>
      <c r="Z193" s="447"/>
      <c r="AA193" s="447"/>
      <c r="AB193" s="447"/>
      <c r="AC193" s="447"/>
      <c r="AD193" s="447"/>
      <c r="AE193" s="447"/>
      <c r="AF193" s="447"/>
    </row>
    <row r="194">
      <c r="A194" s="256"/>
      <c r="B194" s="256"/>
      <c r="C194" s="256"/>
      <c r="D194" s="260"/>
      <c r="E194" s="260"/>
      <c r="F194" s="260"/>
      <c r="G194" s="256"/>
      <c r="H194" s="451"/>
      <c r="I194" s="256"/>
      <c r="J194" s="256"/>
      <c r="K194" s="256"/>
      <c r="L194" s="260"/>
      <c r="M194" s="260"/>
      <c r="N194" s="256"/>
      <c r="O194" s="256"/>
      <c r="P194" s="449"/>
      <c r="Q194" s="449"/>
      <c r="R194" s="449"/>
      <c r="S194" s="449"/>
      <c r="T194" s="449"/>
      <c r="U194" s="449"/>
      <c r="V194" s="449"/>
      <c r="W194" s="449"/>
      <c r="X194" s="449"/>
      <c r="Y194" s="449"/>
      <c r="Z194" s="449"/>
      <c r="AA194" s="449"/>
      <c r="AB194" s="449"/>
      <c r="AC194" s="449"/>
      <c r="AD194" s="449"/>
      <c r="AE194" s="449"/>
      <c r="AF194" s="449"/>
    </row>
    <row r="195">
      <c r="A195" s="257"/>
      <c r="B195" s="257"/>
      <c r="C195" s="257"/>
      <c r="D195" s="261"/>
      <c r="E195" s="261"/>
      <c r="F195" s="261"/>
      <c r="G195" s="257"/>
      <c r="H195" s="450"/>
      <c r="I195" s="257"/>
      <c r="J195" s="257"/>
      <c r="K195" s="257"/>
      <c r="L195" s="261"/>
      <c r="M195" s="261"/>
      <c r="N195" s="257"/>
      <c r="O195" s="257"/>
      <c r="P195" s="447"/>
      <c r="Q195" s="447"/>
      <c r="R195" s="447"/>
      <c r="S195" s="447"/>
      <c r="T195" s="447"/>
      <c r="U195" s="447"/>
      <c r="V195" s="447"/>
      <c r="W195" s="447"/>
      <c r="X195" s="447"/>
      <c r="Y195" s="447"/>
      <c r="Z195" s="447"/>
      <c r="AA195" s="447"/>
      <c r="AB195" s="447"/>
      <c r="AC195" s="447"/>
      <c r="AD195" s="447"/>
      <c r="AE195" s="447"/>
      <c r="AF195" s="447"/>
    </row>
    <row r="196">
      <c r="A196" s="256"/>
      <c r="B196" s="256"/>
      <c r="C196" s="256"/>
      <c r="D196" s="260"/>
      <c r="E196" s="260"/>
      <c r="F196" s="260"/>
      <c r="G196" s="256"/>
      <c r="H196" s="451"/>
      <c r="I196" s="256"/>
      <c r="J196" s="256"/>
      <c r="K196" s="256"/>
      <c r="L196" s="260"/>
      <c r="M196" s="260"/>
      <c r="N196" s="256"/>
      <c r="O196" s="256"/>
      <c r="P196" s="449"/>
      <c r="Q196" s="449"/>
      <c r="R196" s="449"/>
      <c r="S196" s="449"/>
      <c r="T196" s="449"/>
      <c r="U196" s="449"/>
      <c r="V196" s="449"/>
      <c r="W196" s="449"/>
      <c r="X196" s="449"/>
      <c r="Y196" s="449"/>
      <c r="Z196" s="449"/>
      <c r="AA196" s="449"/>
      <c r="AB196" s="449"/>
      <c r="AC196" s="449"/>
      <c r="AD196" s="449"/>
      <c r="AE196" s="449"/>
      <c r="AF196" s="449"/>
    </row>
    <row r="197">
      <c r="A197" s="257"/>
      <c r="B197" s="257"/>
      <c r="C197" s="257"/>
      <c r="D197" s="261"/>
      <c r="E197" s="261"/>
      <c r="F197" s="261"/>
      <c r="G197" s="257"/>
      <c r="H197" s="450"/>
      <c r="I197" s="257"/>
      <c r="J197" s="257"/>
      <c r="K197" s="257"/>
      <c r="L197" s="261"/>
      <c r="M197" s="261"/>
      <c r="N197" s="257"/>
      <c r="O197" s="257"/>
      <c r="P197" s="447"/>
      <c r="Q197" s="447"/>
      <c r="R197" s="447"/>
      <c r="S197" s="447"/>
      <c r="T197" s="447"/>
      <c r="U197" s="447"/>
      <c r="V197" s="447"/>
      <c r="W197" s="447"/>
      <c r="X197" s="447"/>
      <c r="Y197" s="447"/>
      <c r="Z197" s="447"/>
      <c r="AA197" s="447"/>
      <c r="AB197" s="447"/>
      <c r="AC197" s="447"/>
      <c r="AD197" s="447"/>
      <c r="AE197" s="447"/>
      <c r="AF197" s="447"/>
    </row>
    <row r="198">
      <c r="A198" s="256"/>
      <c r="B198" s="256"/>
      <c r="C198" s="256"/>
      <c r="D198" s="260"/>
      <c r="E198" s="260"/>
      <c r="F198" s="260"/>
      <c r="G198" s="256"/>
      <c r="H198" s="451"/>
      <c r="I198" s="256"/>
      <c r="J198" s="256"/>
      <c r="K198" s="256"/>
      <c r="L198" s="260"/>
      <c r="M198" s="260"/>
      <c r="N198" s="256"/>
      <c r="O198" s="256"/>
      <c r="P198" s="449"/>
      <c r="Q198" s="449"/>
      <c r="R198" s="449"/>
      <c r="S198" s="449"/>
      <c r="T198" s="449"/>
      <c r="U198" s="449"/>
      <c r="V198" s="449"/>
      <c r="W198" s="449"/>
      <c r="X198" s="449"/>
      <c r="Y198" s="449"/>
      <c r="Z198" s="449"/>
      <c r="AA198" s="449"/>
      <c r="AB198" s="449"/>
      <c r="AC198" s="449"/>
      <c r="AD198" s="449"/>
      <c r="AE198" s="449"/>
      <c r="AF198" s="449"/>
    </row>
    <row r="199">
      <c r="A199" s="257"/>
      <c r="B199" s="257"/>
      <c r="C199" s="257"/>
      <c r="D199" s="261"/>
      <c r="E199" s="261"/>
      <c r="F199" s="261"/>
      <c r="G199" s="257"/>
      <c r="H199" s="450"/>
      <c r="I199" s="257"/>
      <c r="J199" s="257"/>
      <c r="K199" s="257"/>
      <c r="L199" s="261"/>
      <c r="M199" s="261"/>
      <c r="N199" s="257"/>
      <c r="O199" s="257"/>
      <c r="P199" s="447"/>
      <c r="Q199" s="447"/>
      <c r="R199" s="447"/>
      <c r="S199" s="447"/>
      <c r="T199" s="447"/>
      <c r="U199" s="447"/>
      <c r="V199" s="447"/>
      <c r="W199" s="447"/>
      <c r="X199" s="447"/>
      <c r="Y199" s="447"/>
      <c r="Z199" s="447"/>
      <c r="AA199" s="447"/>
      <c r="AB199" s="447"/>
      <c r="AC199" s="447"/>
      <c r="AD199" s="447"/>
      <c r="AE199" s="447"/>
      <c r="AF199" s="447"/>
    </row>
    <row r="200">
      <c r="A200" s="256"/>
      <c r="B200" s="256"/>
      <c r="C200" s="256"/>
      <c r="D200" s="260"/>
      <c r="E200" s="260"/>
      <c r="F200" s="260"/>
      <c r="G200" s="256"/>
      <c r="H200" s="451"/>
      <c r="I200" s="256"/>
      <c r="J200" s="256"/>
      <c r="K200" s="256"/>
      <c r="L200" s="260"/>
      <c r="M200" s="260"/>
      <c r="N200" s="256"/>
      <c r="O200" s="256"/>
      <c r="P200" s="449"/>
      <c r="Q200" s="449"/>
      <c r="R200" s="449"/>
      <c r="S200" s="449"/>
      <c r="T200" s="449"/>
      <c r="U200" s="449"/>
      <c r="V200" s="449"/>
      <c r="W200" s="449"/>
      <c r="X200" s="449"/>
      <c r="Y200" s="449"/>
      <c r="Z200" s="449"/>
      <c r="AA200" s="449"/>
      <c r="AB200" s="449"/>
      <c r="AC200" s="449"/>
      <c r="AD200" s="449"/>
      <c r="AE200" s="449"/>
      <c r="AF200" s="449"/>
    </row>
    <row r="201">
      <c r="A201" s="257"/>
      <c r="B201" s="257"/>
      <c r="C201" s="257"/>
      <c r="D201" s="261"/>
      <c r="E201" s="261"/>
      <c r="F201" s="261"/>
      <c r="G201" s="257"/>
      <c r="H201" s="450"/>
      <c r="I201" s="257"/>
      <c r="J201" s="257"/>
      <c r="K201" s="257"/>
      <c r="L201" s="261"/>
      <c r="M201" s="261"/>
      <c r="N201" s="257"/>
      <c r="O201" s="257"/>
      <c r="P201" s="447"/>
      <c r="Q201" s="447"/>
      <c r="R201" s="447"/>
      <c r="S201" s="447"/>
      <c r="T201" s="447"/>
      <c r="U201" s="447"/>
      <c r="V201" s="447"/>
      <c r="W201" s="447"/>
      <c r="X201" s="447"/>
      <c r="Y201" s="447"/>
      <c r="Z201" s="447"/>
      <c r="AA201" s="447"/>
      <c r="AB201" s="447"/>
      <c r="AC201" s="447"/>
      <c r="AD201" s="447"/>
      <c r="AE201" s="447"/>
      <c r="AF201" s="447"/>
    </row>
    <row r="202">
      <c r="A202" s="256"/>
      <c r="B202" s="256"/>
      <c r="C202" s="256"/>
      <c r="D202" s="260"/>
      <c r="E202" s="260"/>
      <c r="F202" s="260"/>
      <c r="G202" s="256"/>
      <c r="H202" s="451"/>
      <c r="I202" s="256"/>
      <c r="J202" s="256"/>
      <c r="K202" s="256"/>
      <c r="L202" s="260"/>
      <c r="M202" s="260"/>
      <c r="N202" s="256"/>
      <c r="O202" s="256"/>
      <c r="P202" s="449"/>
      <c r="Q202" s="449"/>
      <c r="R202" s="449"/>
      <c r="S202" s="449"/>
      <c r="T202" s="449"/>
      <c r="U202" s="449"/>
      <c r="V202" s="449"/>
      <c r="W202" s="449"/>
      <c r="X202" s="449"/>
      <c r="Y202" s="449"/>
      <c r="Z202" s="449"/>
      <c r="AA202" s="449"/>
      <c r="AB202" s="449"/>
      <c r="AC202" s="449"/>
      <c r="AD202" s="449"/>
      <c r="AE202" s="449"/>
      <c r="AF202" s="449"/>
    </row>
    <row r="203">
      <c r="A203" s="257"/>
      <c r="B203" s="257"/>
      <c r="C203" s="257"/>
      <c r="D203" s="261"/>
      <c r="E203" s="261"/>
      <c r="F203" s="261"/>
      <c r="G203" s="257"/>
      <c r="H203" s="450"/>
      <c r="I203" s="257"/>
      <c r="J203" s="257"/>
      <c r="K203" s="257"/>
      <c r="L203" s="261"/>
      <c r="M203" s="261"/>
      <c r="N203" s="257"/>
      <c r="O203" s="257"/>
      <c r="P203" s="447"/>
      <c r="Q203" s="447"/>
      <c r="R203" s="447"/>
      <c r="S203" s="447"/>
      <c r="T203" s="447"/>
      <c r="U203" s="447"/>
      <c r="V203" s="447"/>
      <c r="W203" s="447"/>
      <c r="X203" s="447"/>
      <c r="Y203" s="447"/>
      <c r="Z203" s="447"/>
      <c r="AA203" s="447"/>
      <c r="AB203" s="447"/>
      <c r="AC203" s="447"/>
      <c r="AD203" s="447"/>
      <c r="AE203" s="447"/>
      <c r="AF203" s="447"/>
    </row>
    <row r="204">
      <c r="A204" s="256"/>
      <c r="B204" s="256"/>
      <c r="C204" s="256"/>
      <c r="D204" s="260"/>
      <c r="E204" s="260"/>
      <c r="F204" s="260"/>
      <c r="G204" s="256"/>
      <c r="H204" s="451"/>
      <c r="I204" s="256"/>
      <c r="J204" s="256"/>
      <c r="K204" s="256"/>
      <c r="L204" s="260"/>
      <c r="M204" s="260"/>
      <c r="N204" s="256"/>
      <c r="O204" s="256"/>
      <c r="P204" s="449"/>
      <c r="Q204" s="449"/>
      <c r="R204" s="449"/>
      <c r="S204" s="449"/>
      <c r="T204" s="449"/>
      <c r="U204" s="449"/>
      <c r="V204" s="449"/>
      <c r="W204" s="449"/>
      <c r="X204" s="449"/>
      <c r="Y204" s="449"/>
      <c r="Z204" s="449"/>
      <c r="AA204" s="449"/>
      <c r="AB204" s="449"/>
      <c r="AC204" s="449"/>
      <c r="AD204" s="449"/>
      <c r="AE204" s="449"/>
      <c r="AF204" s="449"/>
    </row>
    <row r="205">
      <c r="A205" s="257"/>
      <c r="B205" s="257"/>
      <c r="C205" s="257"/>
      <c r="D205" s="261"/>
      <c r="E205" s="261"/>
      <c r="F205" s="261"/>
      <c r="G205" s="257"/>
      <c r="H205" s="450"/>
      <c r="I205" s="257"/>
      <c r="J205" s="257"/>
      <c r="K205" s="257"/>
      <c r="L205" s="261"/>
      <c r="M205" s="261"/>
      <c r="N205" s="257"/>
      <c r="O205" s="257"/>
      <c r="P205" s="447"/>
      <c r="Q205" s="447"/>
      <c r="R205" s="447"/>
      <c r="S205" s="447"/>
      <c r="T205" s="447"/>
      <c r="U205" s="447"/>
      <c r="V205" s="447"/>
      <c r="W205" s="447"/>
      <c r="X205" s="447"/>
      <c r="Y205" s="447"/>
      <c r="Z205" s="447"/>
      <c r="AA205" s="447"/>
      <c r="AB205" s="447"/>
      <c r="AC205" s="447"/>
      <c r="AD205" s="447"/>
      <c r="AE205" s="447"/>
      <c r="AF205" s="447"/>
    </row>
    <row r="206">
      <c r="A206" s="256"/>
      <c r="B206" s="256"/>
      <c r="C206" s="256"/>
      <c r="D206" s="260"/>
      <c r="E206" s="260"/>
      <c r="F206" s="260"/>
      <c r="G206" s="256"/>
      <c r="H206" s="451"/>
      <c r="I206" s="256"/>
      <c r="J206" s="256"/>
      <c r="K206" s="256"/>
      <c r="L206" s="260"/>
      <c r="M206" s="260"/>
      <c r="N206" s="256"/>
      <c r="O206" s="256"/>
      <c r="P206" s="449"/>
      <c r="Q206" s="449"/>
      <c r="R206" s="449"/>
      <c r="S206" s="449"/>
      <c r="T206" s="449"/>
      <c r="U206" s="449"/>
      <c r="V206" s="449"/>
      <c r="W206" s="449"/>
      <c r="X206" s="449"/>
      <c r="Y206" s="449"/>
      <c r="Z206" s="449"/>
      <c r="AA206" s="449"/>
      <c r="AB206" s="449"/>
      <c r="AC206" s="449"/>
      <c r="AD206" s="449"/>
      <c r="AE206" s="449"/>
      <c r="AF206" s="449"/>
    </row>
    <row r="207">
      <c r="A207" s="257"/>
      <c r="B207" s="257"/>
      <c r="C207" s="257"/>
      <c r="D207" s="261"/>
      <c r="E207" s="261"/>
      <c r="F207" s="261"/>
      <c r="G207" s="257"/>
      <c r="H207" s="450"/>
      <c r="I207" s="257"/>
      <c r="J207" s="257"/>
      <c r="K207" s="257"/>
      <c r="L207" s="261"/>
      <c r="M207" s="261"/>
      <c r="N207" s="257"/>
      <c r="O207" s="257"/>
      <c r="P207" s="447"/>
      <c r="Q207" s="447"/>
      <c r="R207" s="447"/>
      <c r="S207" s="447"/>
      <c r="T207" s="447"/>
      <c r="U207" s="447"/>
      <c r="V207" s="447"/>
      <c r="W207" s="447"/>
      <c r="X207" s="447"/>
      <c r="Y207" s="447"/>
      <c r="Z207" s="447"/>
      <c r="AA207" s="447"/>
      <c r="AB207" s="447"/>
      <c r="AC207" s="447"/>
      <c r="AD207" s="447"/>
      <c r="AE207" s="447"/>
      <c r="AF207" s="447"/>
    </row>
    <row r="208">
      <c r="A208" s="256"/>
      <c r="B208" s="256"/>
      <c r="C208" s="256"/>
      <c r="D208" s="260"/>
      <c r="E208" s="260"/>
      <c r="F208" s="260"/>
      <c r="G208" s="256"/>
      <c r="H208" s="451"/>
      <c r="I208" s="256"/>
      <c r="J208" s="256"/>
      <c r="K208" s="256"/>
      <c r="L208" s="260"/>
      <c r="M208" s="260"/>
      <c r="N208" s="256"/>
      <c r="O208" s="256"/>
      <c r="P208" s="449"/>
      <c r="Q208" s="449"/>
      <c r="R208" s="449"/>
      <c r="S208" s="449"/>
      <c r="T208" s="449"/>
      <c r="U208" s="449"/>
      <c r="V208" s="449"/>
      <c r="W208" s="449"/>
      <c r="X208" s="449"/>
      <c r="Y208" s="449"/>
      <c r="Z208" s="449"/>
      <c r="AA208" s="449"/>
      <c r="AB208" s="449"/>
      <c r="AC208" s="449"/>
      <c r="AD208" s="449"/>
      <c r="AE208" s="449"/>
      <c r="AF208" s="449"/>
    </row>
    <row r="209">
      <c r="A209" s="257"/>
      <c r="B209" s="257"/>
      <c r="C209" s="257"/>
      <c r="D209" s="261"/>
      <c r="E209" s="261"/>
      <c r="F209" s="261"/>
      <c r="G209" s="257"/>
      <c r="H209" s="450"/>
      <c r="I209" s="257"/>
      <c r="J209" s="257"/>
      <c r="K209" s="257"/>
      <c r="L209" s="261"/>
      <c r="M209" s="261"/>
      <c r="N209" s="257"/>
      <c r="O209" s="257"/>
      <c r="P209" s="447"/>
      <c r="Q209" s="447"/>
      <c r="R209" s="447"/>
      <c r="S209" s="447"/>
      <c r="T209" s="447"/>
      <c r="U209" s="447"/>
      <c r="V209" s="447"/>
      <c r="W209" s="447"/>
      <c r="X209" s="447"/>
      <c r="Y209" s="447"/>
      <c r="Z209" s="447"/>
      <c r="AA209" s="447"/>
      <c r="AB209" s="447"/>
      <c r="AC209" s="447"/>
      <c r="AD209" s="447"/>
      <c r="AE209" s="447"/>
      <c r="AF209" s="447"/>
    </row>
    <row r="210">
      <c r="A210" s="256"/>
      <c r="B210" s="256"/>
      <c r="C210" s="256"/>
      <c r="D210" s="260"/>
      <c r="E210" s="260"/>
      <c r="F210" s="260"/>
      <c r="G210" s="256"/>
      <c r="H210" s="451"/>
      <c r="I210" s="256"/>
      <c r="J210" s="256"/>
      <c r="K210" s="256"/>
      <c r="L210" s="260"/>
      <c r="M210" s="260"/>
      <c r="N210" s="256"/>
      <c r="O210" s="256"/>
      <c r="P210" s="449"/>
      <c r="Q210" s="449"/>
      <c r="R210" s="449"/>
      <c r="S210" s="449"/>
      <c r="T210" s="449"/>
      <c r="U210" s="449"/>
      <c r="V210" s="449"/>
      <c r="W210" s="449"/>
      <c r="X210" s="449"/>
      <c r="Y210" s="449"/>
      <c r="Z210" s="449"/>
      <c r="AA210" s="449"/>
      <c r="AB210" s="449"/>
      <c r="AC210" s="449"/>
      <c r="AD210" s="449"/>
      <c r="AE210" s="449"/>
      <c r="AF210" s="449"/>
    </row>
    <row r="211">
      <c r="A211" s="257"/>
      <c r="B211" s="257"/>
      <c r="C211" s="257"/>
      <c r="D211" s="261"/>
      <c r="E211" s="261"/>
      <c r="F211" s="261"/>
      <c r="G211" s="257"/>
      <c r="H211" s="450"/>
      <c r="I211" s="257"/>
      <c r="J211" s="257"/>
      <c r="K211" s="257"/>
      <c r="L211" s="261"/>
      <c r="M211" s="261"/>
      <c r="N211" s="257"/>
      <c r="O211" s="257"/>
      <c r="P211" s="447"/>
      <c r="Q211" s="447"/>
      <c r="R211" s="447"/>
      <c r="S211" s="447"/>
      <c r="T211" s="447"/>
      <c r="U211" s="447"/>
      <c r="V211" s="447"/>
      <c r="W211" s="447"/>
      <c r="X211" s="447"/>
      <c r="Y211" s="447"/>
      <c r="Z211" s="447"/>
      <c r="AA211" s="447"/>
      <c r="AB211" s="447"/>
      <c r="AC211" s="447"/>
      <c r="AD211" s="447"/>
      <c r="AE211" s="447"/>
      <c r="AF211" s="447"/>
    </row>
    <row r="212">
      <c r="A212" s="256"/>
      <c r="B212" s="256"/>
      <c r="C212" s="256"/>
      <c r="D212" s="260"/>
      <c r="E212" s="260"/>
      <c r="F212" s="260"/>
      <c r="G212" s="256"/>
      <c r="H212" s="451"/>
      <c r="I212" s="256"/>
      <c r="J212" s="256"/>
      <c r="K212" s="256"/>
      <c r="L212" s="260"/>
      <c r="M212" s="260"/>
      <c r="N212" s="256"/>
      <c r="O212" s="256"/>
      <c r="P212" s="449"/>
      <c r="Q212" s="449"/>
      <c r="R212" s="449"/>
      <c r="S212" s="449"/>
      <c r="T212" s="449"/>
      <c r="U212" s="449"/>
      <c r="V212" s="449"/>
      <c r="W212" s="449"/>
      <c r="X212" s="449"/>
      <c r="Y212" s="449"/>
      <c r="Z212" s="449"/>
      <c r="AA212" s="449"/>
      <c r="AB212" s="449"/>
      <c r="AC212" s="449"/>
      <c r="AD212" s="449"/>
      <c r="AE212" s="449"/>
      <c r="AF212" s="449"/>
    </row>
    <row r="213">
      <c r="A213" s="257"/>
      <c r="B213" s="257"/>
      <c r="C213" s="257"/>
      <c r="D213" s="261"/>
      <c r="E213" s="261"/>
      <c r="F213" s="261"/>
      <c r="G213" s="257"/>
      <c r="H213" s="450"/>
      <c r="I213" s="257"/>
      <c r="J213" s="257"/>
      <c r="K213" s="257"/>
      <c r="L213" s="261"/>
      <c r="M213" s="261"/>
      <c r="N213" s="257"/>
      <c r="O213" s="257"/>
      <c r="P213" s="447"/>
      <c r="Q213" s="447"/>
      <c r="R213" s="447"/>
      <c r="S213" s="447"/>
      <c r="T213" s="447"/>
      <c r="U213" s="447"/>
      <c r="V213" s="447"/>
      <c r="W213" s="447"/>
      <c r="X213" s="447"/>
      <c r="Y213" s="447"/>
      <c r="Z213" s="447"/>
      <c r="AA213" s="447"/>
      <c r="AB213" s="447"/>
      <c r="AC213" s="447"/>
      <c r="AD213" s="447"/>
      <c r="AE213" s="447"/>
      <c r="AF213" s="447"/>
    </row>
    <row r="214">
      <c r="A214" s="256"/>
      <c r="B214" s="256"/>
      <c r="C214" s="256"/>
      <c r="D214" s="260"/>
      <c r="E214" s="260"/>
      <c r="F214" s="260"/>
      <c r="G214" s="256"/>
      <c r="H214" s="451"/>
      <c r="I214" s="256"/>
      <c r="J214" s="256"/>
      <c r="K214" s="256"/>
      <c r="L214" s="260"/>
      <c r="M214" s="260"/>
      <c r="N214" s="256"/>
      <c r="O214" s="256"/>
      <c r="P214" s="449"/>
      <c r="Q214" s="449"/>
      <c r="R214" s="449"/>
      <c r="S214" s="449"/>
      <c r="T214" s="449"/>
      <c r="U214" s="449"/>
      <c r="V214" s="449"/>
      <c r="W214" s="449"/>
      <c r="X214" s="449"/>
      <c r="Y214" s="449"/>
      <c r="Z214" s="449"/>
      <c r="AA214" s="449"/>
      <c r="AB214" s="449"/>
      <c r="AC214" s="449"/>
      <c r="AD214" s="449"/>
      <c r="AE214" s="449"/>
      <c r="AF214" s="449"/>
    </row>
    <row r="215">
      <c r="A215" s="257"/>
      <c r="B215" s="257"/>
      <c r="C215" s="257"/>
      <c r="D215" s="261"/>
      <c r="E215" s="261"/>
      <c r="F215" s="261"/>
      <c r="G215" s="257"/>
      <c r="H215" s="450"/>
      <c r="I215" s="257"/>
      <c r="J215" s="257"/>
      <c r="K215" s="257"/>
      <c r="L215" s="261"/>
      <c r="M215" s="261"/>
      <c r="N215" s="257"/>
      <c r="O215" s="257"/>
      <c r="P215" s="447"/>
      <c r="Q215" s="447"/>
      <c r="R215" s="447"/>
      <c r="S215" s="447"/>
      <c r="T215" s="447"/>
      <c r="U215" s="447"/>
      <c r="V215" s="447"/>
      <c r="W215" s="447"/>
      <c r="X215" s="447"/>
      <c r="Y215" s="447"/>
      <c r="Z215" s="447"/>
      <c r="AA215" s="447"/>
      <c r="AB215" s="447"/>
      <c r="AC215" s="447"/>
      <c r="AD215" s="447"/>
      <c r="AE215" s="447"/>
      <c r="AF215" s="447"/>
    </row>
    <row r="216">
      <c r="A216" s="256"/>
      <c r="B216" s="256"/>
      <c r="C216" s="256"/>
      <c r="D216" s="260"/>
      <c r="E216" s="260"/>
      <c r="F216" s="260"/>
      <c r="G216" s="256"/>
      <c r="H216" s="451"/>
      <c r="I216" s="256"/>
      <c r="J216" s="256"/>
      <c r="K216" s="256"/>
      <c r="L216" s="260"/>
      <c r="M216" s="260"/>
      <c r="N216" s="256"/>
      <c r="O216" s="256"/>
      <c r="P216" s="449"/>
      <c r="Q216" s="449"/>
      <c r="R216" s="449"/>
      <c r="S216" s="449"/>
      <c r="T216" s="449"/>
      <c r="U216" s="449"/>
      <c r="V216" s="449"/>
      <c r="W216" s="449"/>
      <c r="X216" s="449"/>
      <c r="Y216" s="449"/>
      <c r="Z216" s="449"/>
      <c r="AA216" s="449"/>
      <c r="AB216" s="449"/>
      <c r="AC216" s="449"/>
      <c r="AD216" s="449"/>
      <c r="AE216" s="449"/>
      <c r="AF216" s="449"/>
    </row>
    <row r="217">
      <c r="A217" s="257"/>
      <c r="B217" s="257"/>
      <c r="C217" s="257"/>
      <c r="D217" s="261"/>
      <c r="E217" s="261"/>
      <c r="F217" s="261"/>
      <c r="G217" s="257"/>
      <c r="H217" s="450"/>
      <c r="I217" s="257"/>
      <c r="J217" s="257"/>
      <c r="K217" s="257"/>
      <c r="L217" s="261"/>
      <c r="M217" s="261"/>
      <c r="N217" s="257"/>
      <c r="O217" s="257"/>
      <c r="P217" s="447"/>
      <c r="Q217" s="447"/>
      <c r="R217" s="447"/>
      <c r="S217" s="447"/>
      <c r="T217" s="447"/>
      <c r="U217" s="447"/>
      <c r="V217" s="447"/>
      <c r="W217" s="447"/>
      <c r="X217" s="447"/>
      <c r="Y217" s="447"/>
      <c r="Z217" s="447"/>
      <c r="AA217" s="447"/>
      <c r="AB217" s="447"/>
      <c r="AC217" s="447"/>
      <c r="AD217" s="447"/>
      <c r="AE217" s="447"/>
      <c r="AF217" s="447"/>
    </row>
    <row r="218">
      <c r="A218" s="256"/>
      <c r="B218" s="256"/>
      <c r="C218" s="256"/>
      <c r="D218" s="260"/>
      <c r="E218" s="260"/>
      <c r="F218" s="260"/>
      <c r="G218" s="256"/>
      <c r="H218" s="451"/>
      <c r="I218" s="256"/>
      <c r="J218" s="256"/>
      <c r="K218" s="256"/>
      <c r="L218" s="260"/>
      <c r="M218" s="260"/>
      <c r="N218" s="256"/>
      <c r="O218" s="256"/>
      <c r="P218" s="449"/>
      <c r="Q218" s="449"/>
      <c r="R218" s="449"/>
      <c r="S218" s="449"/>
      <c r="T218" s="449"/>
      <c r="U218" s="449"/>
      <c r="V218" s="449"/>
      <c r="W218" s="449"/>
      <c r="X218" s="449"/>
      <c r="Y218" s="449"/>
      <c r="Z218" s="449"/>
      <c r="AA218" s="449"/>
      <c r="AB218" s="449"/>
      <c r="AC218" s="449"/>
      <c r="AD218" s="449"/>
      <c r="AE218" s="449"/>
      <c r="AF218" s="449"/>
    </row>
    <row r="219">
      <c r="A219" s="257"/>
      <c r="B219" s="257"/>
      <c r="C219" s="257"/>
      <c r="D219" s="261"/>
      <c r="E219" s="261"/>
      <c r="F219" s="261"/>
      <c r="G219" s="257"/>
      <c r="H219" s="450"/>
      <c r="I219" s="257"/>
      <c r="J219" s="257"/>
      <c r="K219" s="257"/>
      <c r="L219" s="261"/>
      <c r="M219" s="261"/>
      <c r="N219" s="257"/>
      <c r="O219" s="257"/>
      <c r="P219" s="447"/>
      <c r="Q219" s="447"/>
      <c r="R219" s="447"/>
      <c r="S219" s="447"/>
      <c r="T219" s="447"/>
      <c r="U219" s="447"/>
      <c r="V219" s="447"/>
      <c r="W219" s="447"/>
      <c r="X219" s="447"/>
      <c r="Y219" s="447"/>
      <c r="Z219" s="447"/>
      <c r="AA219" s="447"/>
      <c r="AB219" s="447"/>
      <c r="AC219" s="447"/>
      <c r="AD219" s="447"/>
      <c r="AE219" s="447"/>
      <c r="AF219" s="447"/>
    </row>
    <row r="220">
      <c r="A220" s="256"/>
      <c r="B220" s="256"/>
      <c r="C220" s="256"/>
      <c r="D220" s="260"/>
      <c r="E220" s="260"/>
      <c r="F220" s="260"/>
      <c r="G220" s="256"/>
      <c r="H220" s="451"/>
      <c r="I220" s="256"/>
      <c r="J220" s="256"/>
      <c r="K220" s="256"/>
      <c r="L220" s="260"/>
      <c r="M220" s="260"/>
      <c r="N220" s="256"/>
      <c r="O220" s="256"/>
      <c r="P220" s="449"/>
      <c r="Q220" s="449"/>
      <c r="R220" s="449"/>
      <c r="S220" s="449"/>
      <c r="T220" s="449"/>
      <c r="U220" s="449"/>
      <c r="V220" s="449"/>
      <c r="W220" s="449"/>
      <c r="X220" s="449"/>
      <c r="Y220" s="449"/>
      <c r="Z220" s="449"/>
      <c r="AA220" s="449"/>
      <c r="AB220" s="449"/>
      <c r="AC220" s="449"/>
      <c r="AD220" s="449"/>
      <c r="AE220" s="449"/>
      <c r="AF220" s="449"/>
    </row>
    <row r="221">
      <c r="A221" s="257"/>
      <c r="B221" s="257"/>
      <c r="C221" s="257"/>
      <c r="D221" s="261"/>
      <c r="E221" s="261"/>
      <c r="F221" s="261"/>
      <c r="G221" s="257"/>
      <c r="H221" s="450"/>
      <c r="I221" s="257"/>
      <c r="J221" s="257"/>
      <c r="K221" s="257"/>
      <c r="L221" s="261"/>
      <c r="M221" s="261"/>
      <c r="N221" s="257"/>
      <c r="O221" s="257"/>
      <c r="P221" s="447"/>
      <c r="Q221" s="447"/>
      <c r="R221" s="447"/>
      <c r="S221" s="447"/>
      <c r="T221" s="447"/>
      <c r="U221" s="447"/>
      <c r="V221" s="447"/>
      <c r="W221" s="447"/>
      <c r="X221" s="447"/>
      <c r="Y221" s="447"/>
      <c r="Z221" s="447"/>
      <c r="AA221" s="447"/>
      <c r="AB221" s="447"/>
      <c r="AC221" s="447"/>
      <c r="AD221" s="447"/>
      <c r="AE221" s="447"/>
      <c r="AF221" s="447"/>
    </row>
    <row r="222">
      <c r="A222" s="256"/>
      <c r="B222" s="256"/>
      <c r="C222" s="256"/>
      <c r="D222" s="260"/>
      <c r="E222" s="260"/>
      <c r="F222" s="260"/>
      <c r="G222" s="256"/>
      <c r="H222" s="451"/>
      <c r="I222" s="256"/>
      <c r="J222" s="256"/>
      <c r="K222" s="256"/>
      <c r="L222" s="260"/>
      <c r="M222" s="260"/>
      <c r="N222" s="256"/>
      <c r="O222" s="256"/>
      <c r="P222" s="449"/>
      <c r="Q222" s="449"/>
      <c r="R222" s="449"/>
      <c r="S222" s="449"/>
      <c r="T222" s="449"/>
      <c r="U222" s="449"/>
      <c r="V222" s="449"/>
      <c r="W222" s="449"/>
      <c r="X222" s="449"/>
      <c r="Y222" s="449"/>
      <c r="Z222" s="449"/>
      <c r="AA222" s="449"/>
      <c r="AB222" s="449"/>
      <c r="AC222" s="449"/>
      <c r="AD222" s="449"/>
      <c r="AE222" s="449"/>
      <c r="AF222" s="449"/>
    </row>
    <row r="223">
      <c r="A223" s="257"/>
      <c r="B223" s="257"/>
      <c r="C223" s="257"/>
      <c r="D223" s="261"/>
      <c r="E223" s="261"/>
      <c r="F223" s="261"/>
      <c r="G223" s="257"/>
      <c r="H223" s="450"/>
      <c r="I223" s="257"/>
      <c r="J223" s="257"/>
      <c r="K223" s="257"/>
      <c r="L223" s="261"/>
      <c r="M223" s="261"/>
      <c r="N223" s="257"/>
      <c r="O223" s="257"/>
      <c r="P223" s="447"/>
      <c r="Q223" s="447"/>
      <c r="R223" s="447"/>
      <c r="S223" s="447"/>
      <c r="T223" s="447"/>
      <c r="U223" s="447"/>
      <c r="V223" s="447"/>
      <c r="W223" s="447"/>
      <c r="X223" s="447"/>
      <c r="Y223" s="447"/>
      <c r="Z223" s="447"/>
      <c r="AA223" s="447"/>
      <c r="AB223" s="447"/>
      <c r="AC223" s="447"/>
      <c r="AD223" s="447"/>
      <c r="AE223" s="447"/>
      <c r="AF223" s="447"/>
    </row>
    <row r="224">
      <c r="A224" s="256"/>
      <c r="B224" s="256"/>
      <c r="C224" s="256"/>
      <c r="D224" s="260"/>
      <c r="E224" s="260"/>
      <c r="F224" s="260"/>
      <c r="G224" s="256"/>
      <c r="H224" s="451"/>
      <c r="I224" s="256"/>
      <c r="J224" s="256"/>
      <c r="K224" s="256"/>
      <c r="L224" s="260"/>
      <c r="M224" s="260"/>
      <c r="N224" s="256"/>
      <c r="O224" s="256"/>
      <c r="P224" s="449"/>
      <c r="Q224" s="449"/>
      <c r="R224" s="449"/>
      <c r="S224" s="449"/>
      <c r="T224" s="449"/>
      <c r="U224" s="449"/>
      <c r="V224" s="449"/>
      <c r="W224" s="449"/>
      <c r="X224" s="449"/>
      <c r="Y224" s="449"/>
      <c r="Z224" s="449"/>
      <c r="AA224" s="449"/>
      <c r="AB224" s="449"/>
      <c r="AC224" s="449"/>
      <c r="AD224" s="449"/>
      <c r="AE224" s="449"/>
      <c r="AF224" s="449"/>
    </row>
    <row r="225">
      <c r="A225" s="257"/>
      <c r="B225" s="257"/>
      <c r="C225" s="257"/>
      <c r="D225" s="261"/>
      <c r="E225" s="261"/>
      <c r="F225" s="261"/>
      <c r="G225" s="257"/>
      <c r="H225" s="450"/>
      <c r="I225" s="257"/>
      <c r="J225" s="257"/>
      <c r="K225" s="257"/>
      <c r="L225" s="261"/>
      <c r="M225" s="261"/>
      <c r="N225" s="257"/>
      <c r="O225" s="257"/>
      <c r="P225" s="447"/>
      <c r="Q225" s="447"/>
      <c r="R225" s="447"/>
      <c r="S225" s="447"/>
      <c r="T225" s="447"/>
      <c r="U225" s="447"/>
      <c r="V225" s="447"/>
      <c r="W225" s="447"/>
      <c r="X225" s="447"/>
      <c r="Y225" s="447"/>
      <c r="Z225" s="447"/>
      <c r="AA225" s="447"/>
      <c r="AB225" s="447"/>
      <c r="AC225" s="447"/>
      <c r="AD225" s="447"/>
      <c r="AE225" s="447"/>
      <c r="AF225" s="447"/>
    </row>
    <row r="226">
      <c r="A226" s="256"/>
      <c r="B226" s="256"/>
      <c r="C226" s="256"/>
      <c r="D226" s="260"/>
      <c r="E226" s="260"/>
      <c r="F226" s="260"/>
      <c r="G226" s="256"/>
      <c r="H226" s="451"/>
      <c r="I226" s="256"/>
      <c r="J226" s="256"/>
      <c r="K226" s="256"/>
      <c r="L226" s="260"/>
      <c r="M226" s="260"/>
      <c r="N226" s="256"/>
      <c r="O226" s="256"/>
      <c r="P226" s="449"/>
      <c r="Q226" s="449"/>
      <c r="R226" s="449"/>
      <c r="S226" s="449"/>
      <c r="T226" s="449"/>
      <c r="U226" s="449"/>
      <c r="V226" s="449"/>
      <c r="W226" s="449"/>
      <c r="X226" s="449"/>
      <c r="Y226" s="449"/>
      <c r="Z226" s="449"/>
      <c r="AA226" s="449"/>
      <c r="AB226" s="449"/>
      <c r="AC226" s="449"/>
      <c r="AD226" s="449"/>
      <c r="AE226" s="449"/>
      <c r="AF226" s="449"/>
    </row>
    <row r="227">
      <c r="A227" s="257"/>
      <c r="B227" s="257"/>
      <c r="C227" s="257"/>
      <c r="D227" s="261"/>
      <c r="E227" s="261"/>
      <c r="F227" s="261"/>
      <c r="G227" s="257"/>
      <c r="H227" s="450"/>
      <c r="I227" s="257"/>
      <c r="J227" s="257"/>
      <c r="K227" s="257"/>
      <c r="L227" s="261"/>
      <c r="M227" s="261"/>
      <c r="N227" s="257"/>
      <c r="O227" s="257"/>
      <c r="P227" s="447"/>
      <c r="Q227" s="447"/>
      <c r="R227" s="447"/>
      <c r="S227" s="447"/>
      <c r="T227" s="447"/>
      <c r="U227" s="447"/>
      <c r="V227" s="447"/>
      <c r="W227" s="447"/>
      <c r="X227" s="447"/>
      <c r="Y227" s="447"/>
      <c r="Z227" s="447"/>
      <c r="AA227" s="447"/>
      <c r="AB227" s="447"/>
      <c r="AC227" s="447"/>
      <c r="AD227" s="447"/>
      <c r="AE227" s="447"/>
      <c r="AF227" s="447"/>
    </row>
    <row r="228">
      <c r="A228" s="256"/>
      <c r="B228" s="256"/>
      <c r="C228" s="256"/>
      <c r="D228" s="260"/>
      <c r="E228" s="260"/>
      <c r="F228" s="260"/>
      <c r="G228" s="256"/>
      <c r="H228" s="451"/>
      <c r="I228" s="256"/>
      <c r="J228" s="256"/>
      <c r="K228" s="256"/>
      <c r="L228" s="260"/>
      <c r="M228" s="260"/>
      <c r="N228" s="256"/>
      <c r="O228" s="256"/>
      <c r="P228" s="449"/>
      <c r="Q228" s="449"/>
      <c r="R228" s="449"/>
      <c r="S228" s="449"/>
      <c r="T228" s="449"/>
      <c r="U228" s="449"/>
      <c r="V228" s="449"/>
      <c r="W228" s="449"/>
      <c r="X228" s="449"/>
      <c r="Y228" s="449"/>
      <c r="Z228" s="449"/>
      <c r="AA228" s="449"/>
      <c r="AB228" s="449"/>
      <c r="AC228" s="449"/>
      <c r="AD228" s="449"/>
      <c r="AE228" s="449"/>
      <c r="AF228" s="449"/>
    </row>
    <row r="229">
      <c r="A229" s="257"/>
      <c r="B229" s="257"/>
      <c r="C229" s="257"/>
      <c r="D229" s="261"/>
      <c r="E229" s="261"/>
      <c r="F229" s="261"/>
      <c r="G229" s="257"/>
      <c r="H229" s="450"/>
      <c r="I229" s="257"/>
      <c r="J229" s="257"/>
      <c r="K229" s="257"/>
      <c r="L229" s="261"/>
      <c r="M229" s="261"/>
      <c r="N229" s="257"/>
      <c r="O229" s="257"/>
      <c r="P229" s="447"/>
      <c r="Q229" s="447"/>
      <c r="R229" s="447"/>
      <c r="S229" s="447"/>
      <c r="T229" s="447"/>
      <c r="U229" s="447"/>
      <c r="V229" s="447"/>
      <c r="W229" s="447"/>
      <c r="X229" s="447"/>
      <c r="Y229" s="447"/>
      <c r="Z229" s="447"/>
      <c r="AA229" s="447"/>
      <c r="AB229" s="447"/>
      <c r="AC229" s="447"/>
      <c r="AD229" s="447"/>
      <c r="AE229" s="447"/>
      <c r="AF229" s="447"/>
    </row>
    <row r="230">
      <c r="A230" s="256"/>
      <c r="B230" s="256"/>
      <c r="C230" s="256"/>
      <c r="D230" s="260"/>
      <c r="E230" s="260"/>
      <c r="F230" s="260"/>
      <c r="G230" s="256"/>
      <c r="H230" s="451"/>
      <c r="I230" s="256"/>
      <c r="J230" s="256"/>
      <c r="K230" s="256"/>
      <c r="L230" s="260"/>
      <c r="M230" s="260"/>
      <c r="N230" s="256"/>
      <c r="O230" s="256"/>
      <c r="P230" s="449"/>
      <c r="Q230" s="449"/>
      <c r="R230" s="449"/>
      <c r="S230" s="449"/>
      <c r="T230" s="449"/>
      <c r="U230" s="449"/>
      <c r="V230" s="449"/>
      <c r="W230" s="449"/>
      <c r="X230" s="449"/>
      <c r="Y230" s="449"/>
      <c r="Z230" s="449"/>
      <c r="AA230" s="449"/>
      <c r="AB230" s="449"/>
      <c r="AC230" s="449"/>
      <c r="AD230" s="449"/>
      <c r="AE230" s="449"/>
      <c r="AF230" s="449"/>
    </row>
    <row r="231">
      <c r="A231" s="257"/>
      <c r="B231" s="257"/>
      <c r="C231" s="257"/>
      <c r="D231" s="261"/>
      <c r="E231" s="261"/>
      <c r="F231" s="261"/>
      <c r="G231" s="257"/>
      <c r="H231" s="450"/>
      <c r="I231" s="257"/>
      <c r="J231" s="257"/>
      <c r="K231" s="257"/>
      <c r="L231" s="261"/>
      <c r="M231" s="261"/>
      <c r="N231" s="257"/>
      <c r="O231" s="257"/>
      <c r="P231" s="447"/>
      <c r="Q231" s="447"/>
      <c r="R231" s="447"/>
      <c r="S231" s="447"/>
      <c r="T231" s="447"/>
      <c r="U231" s="447"/>
      <c r="V231" s="447"/>
      <c r="W231" s="447"/>
      <c r="X231" s="447"/>
      <c r="Y231" s="447"/>
      <c r="Z231" s="447"/>
      <c r="AA231" s="447"/>
      <c r="AB231" s="447"/>
      <c r="AC231" s="447"/>
      <c r="AD231" s="447"/>
      <c r="AE231" s="447"/>
      <c r="AF231" s="447"/>
    </row>
    <row r="232">
      <c r="A232" s="256"/>
      <c r="B232" s="256"/>
      <c r="C232" s="256"/>
      <c r="D232" s="260"/>
      <c r="E232" s="260"/>
      <c r="F232" s="260"/>
      <c r="G232" s="256"/>
      <c r="H232" s="451"/>
      <c r="I232" s="256"/>
      <c r="J232" s="256"/>
      <c r="K232" s="256"/>
      <c r="L232" s="260"/>
      <c r="M232" s="260"/>
      <c r="N232" s="256"/>
      <c r="O232" s="256"/>
      <c r="P232" s="449"/>
      <c r="Q232" s="449"/>
      <c r="R232" s="449"/>
      <c r="S232" s="449"/>
      <c r="T232" s="449"/>
      <c r="U232" s="449"/>
      <c r="V232" s="449"/>
      <c r="W232" s="449"/>
      <c r="X232" s="449"/>
      <c r="Y232" s="449"/>
      <c r="Z232" s="449"/>
      <c r="AA232" s="449"/>
      <c r="AB232" s="449"/>
      <c r="AC232" s="449"/>
      <c r="AD232" s="449"/>
      <c r="AE232" s="449"/>
      <c r="AF232" s="449"/>
    </row>
    <row r="233">
      <c r="A233" s="257"/>
      <c r="B233" s="257"/>
      <c r="C233" s="257"/>
      <c r="D233" s="261"/>
      <c r="E233" s="261"/>
      <c r="F233" s="261"/>
      <c r="G233" s="257"/>
      <c r="H233" s="450"/>
      <c r="I233" s="257"/>
      <c r="J233" s="257"/>
      <c r="K233" s="257"/>
      <c r="L233" s="261"/>
      <c r="M233" s="261"/>
      <c r="N233" s="257"/>
      <c r="O233" s="257"/>
      <c r="P233" s="447"/>
      <c r="Q233" s="447"/>
      <c r="R233" s="447"/>
      <c r="S233" s="447"/>
      <c r="T233" s="447"/>
      <c r="U233" s="447"/>
      <c r="V233" s="447"/>
      <c r="W233" s="447"/>
      <c r="X233" s="447"/>
      <c r="Y233" s="447"/>
      <c r="Z233" s="447"/>
      <c r="AA233" s="447"/>
      <c r="AB233" s="447"/>
      <c r="AC233" s="447"/>
      <c r="AD233" s="447"/>
      <c r="AE233" s="447"/>
      <c r="AF233" s="447"/>
    </row>
    <row r="234">
      <c r="A234" s="256"/>
      <c r="B234" s="256"/>
      <c r="C234" s="256"/>
      <c r="D234" s="260"/>
      <c r="E234" s="260"/>
      <c r="F234" s="260"/>
      <c r="G234" s="256"/>
      <c r="H234" s="451"/>
      <c r="I234" s="256"/>
      <c r="J234" s="256"/>
      <c r="K234" s="256"/>
      <c r="L234" s="260"/>
      <c r="M234" s="260"/>
      <c r="N234" s="256"/>
      <c r="O234" s="256"/>
      <c r="P234" s="449"/>
      <c r="Q234" s="449"/>
      <c r="R234" s="449"/>
      <c r="S234" s="449"/>
      <c r="T234" s="449"/>
      <c r="U234" s="449"/>
      <c r="V234" s="449"/>
      <c r="W234" s="449"/>
      <c r="X234" s="449"/>
      <c r="Y234" s="449"/>
      <c r="Z234" s="449"/>
      <c r="AA234" s="449"/>
      <c r="AB234" s="449"/>
      <c r="AC234" s="449"/>
      <c r="AD234" s="449"/>
      <c r="AE234" s="449"/>
      <c r="AF234" s="449"/>
    </row>
    <row r="235">
      <c r="A235" s="257"/>
      <c r="B235" s="257"/>
      <c r="C235" s="257"/>
      <c r="D235" s="261"/>
      <c r="E235" s="261"/>
      <c r="F235" s="261"/>
      <c r="G235" s="257"/>
      <c r="H235" s="450"/>
      <c r="I235" s="257"/>
      <c r="J235" s="257"/>
      <c r="K235" s="257"/>
      <c r="L235" s="261"/>
      <c r="M235" s="261"/>
      <c r="N235" s="257"/>
      <c r="O235" s="257"/>
      <c r="P235" s="447"/>
      <c r="Q235" s="447"/>
      <c r="R235" s="447"/>
      <c r="S235" s="447"/>
      <c r="T235" s="447"/>
      <c r="U235" s="447"/>
      <c r="V235" s="447"/>
      <c r="W235" s="447"/>
      <c r="X235" s="447"/>
      <c r="Y235" s="447"/>
      <c r="Z235" s="447"/>
      <c r="AA235" s="447"/>
      <c r="AB235" s="447"/>
      <c r="AC235" s="447"/>
      <c r="AD235" s="447"/>
      <c r="AE235" s="447"/>
      <c r="AF235" s="447"/>
    </row>
    <row r="236">
      <c r="A236" s="256"/>
      <c r="B236" s="256"/>
      <c r="C236" s="256"/>
      <c r="D236" s="260"/>
      <c r="E236" s="260"/>
      <c r="F236" s="260"/>
      <c r="G236" s="256"/>
      <c r="H236" s="451"/>
      <c r="I236" s="256"/>
      <c r="J236" s="256"/>
      <c r="K236" s="256"/>
      <c r="L236" s="260"/>
      <c r="M236" s="260"/>
      <c r="N236" s="256"/>
      <c r="O236" s="256"/>
      <c r="P236" s="449"/>
      <c r="Q236" s="449"/>
      <c r="R236" s="449"/>
      <c r="S236" s="449"/>
      <c r="T236" s="449"/>
      <c r="U236" s="449"/>
      <c r="V236" s="449"/>
      <c r="W236" s="449"/>
      <c r="X236" s="449"/>
      <c r="Y236" s="449"/>
      <c r="Z236" s="449"/>
      <c r="AA236" s="449"/>
      <c r="AB236" s="449"/>
      <c r="AC236" s="449"/>
      <c r="AD236" s="449"/>
      <c r="AE236" s="449"/>
      <c r="AF236" s="449"/>
    </row>
    <row r="237">
      <c r="A237" s="257"/>
      <c r="B237" s="257"/>
      <c r="C237" s="257"/>
      <c r="D237" s="261"/>
      <c r="E237" s="261"/>
      <c r="F237" s="261"/>
      <c r="G237" s="257"/>
      <c r="H237" s="450"/>
      <c r="I237" s="257"/>
      <c r="J237" s="257"/>
      <c r="K237" s="257"/>
      <c r="L237" s="261"/>
      <c r="M237" s="261"/>
      <c r="N237" s="257"/>
      <c r="O237" s="257"/>
      <c r="P237" s="447"/>
      <c r="Q237" s="447"/>
      <c r="R237" s="447"/>
      <c r="S237" s="447"/>
      <c r="T237" s="447"/>
      <c r="U237" s="447"/>
      <c r="V237" s="447"/>
      <c r="W237" s="447"/>
      <c r="X237" s="447"/>
      <c r="Y237" s="447"/>
      <c r="Z237" s="447"/>
      <c r="AA237" s="447"/>
      <c r="AB237" s="447"/>
      <c r="AC237" s="447"/>
      <c r="AD237" s="447"/>
      <c r="AE237" s="447"/>
      <c r="AF237" s="447"/>
    </row>
    <row r="238">
      <c r="A238" s="256"/>
      <c r="B238" s="256"/>
      <c r="C238" s="256"/>
      <c r="D238" s="260"/>
      <c r="E238" s="260"/>
      <c r="F238" s="260"/>
      <c r="G238" s="256"/>
      <c r="H238" s="451"/>
      <c r="I238" s="256"/>
      <c r="J238" s="256"/>
      <c r="K238" s="256"/>
      <c r="L238" s="260"/>
      <c r="M238" s="260"/>
      <c r="N238" s="256"/>
      <c r="O238" s="256"/>
      <c r="P238" s="449"/>
      <c r="Q238" s="449"/>
      <c r="R238" s="449"/>
      <c r="S238" s="449"/>
      <c r="T238" s="449"/>
      <c r="U238" s="449"/>
      <c r="V238" s="449"/>
      <c r="W238" s="449"/>
      <c r="X238" s="449"/>
      <c r="Y238" s="449"/>
      <c r="Z238" s="449"/>
      <c r="AA238" s="449"/>
      <c r="AB238" s="449"/>
      <c r="AC238" s="449"/>
      <c r="AD238" s="449"/>
      <c r="AE238" s="449"/>
      <c r="AF238" s="449"/>
    </row>
    <row r="239">
      <c r="A239" s="257"/>
      <c r="B239" s="257"/>
      <c r="C239" s="257"/>
      <c r="D239" s="261"/>
      <c r="E239" s="261"/>
      <c r="F239" s="261"/>
      <c r="G239" s="257"/>
      <c r="H239" s="450"/>
      <c r="I239" s="257"/>
      <c r="J239" s="257"/>
      <c r="K239" s="257"/>
      <c r="L239" s="261"/>
      <c r="M239" s="261"/>
      <c r="N239" s="257"/>
      <c r="O239" s="257"/>
      <c r="P239" s="447"/>
      <c r="Q239" s="447"/>
      <c r="R239" s="447"/>
      <c r="S239" s="447"/>
      <c r="T239" s="447"/>
      <c r="U239" s="447"/>
      <c r="V239" s="447"/>
      <c r="W239" s="447"/>
      <c r="X239" s="447"/>
      <c r="Y239" s="447"/>
      <c r="Z239" s="447"/>
      <c r="AA239" s="447"/>
      <c r="AB239" s="447"/>
      <c r="AC239" s="447"/>
      <c r="AD239" s="447"/>
      <c r="AE239" s="447"/>
      <c r="AF239" s="447"/>
    </row>
    <row r="240">
      <c r="A240" s="256"/>
      <c r="B240" s="256"/>
      <c r="C240" s="256"/>
      <c r="D240" s="260"/>
      <c r="E240" s="260"/>
      <c r="F240" s="260"/>
      <c r="G240" s="256"/>
      <c r="H240" s="451"/>
      <c r="I240" s="256"/>
      <c r="J240" s="256"/>
      <c r="K240" s="256"/>
      <c r="L240" s="260"/>
      <c r="M240" s="260"/>
      <c r="N240" s="256"/>
      <c r="O240" s="256"/>
      <c r="P240" s="449"/>
      <c r="Q240" s="449"/>
      <c r="R240" s="449"/>
      <c r="S240" s="449"/>
      <c r="T240" s="449"/>
      <c r="U240" s="449"/>
      <c r="V240" s="449"/>
      <c r="W240" s="449"/>
      <c r="X240" s="449"/>
      <c r="Y240" s="449"/>
      <c r="Z240" s="449"/>
      <c r="AA240" s="449"/>
      <c r="AB240" s="449"/>
      <c r="AC240" s="449"/>
      <c r="AD240" s="449"/>
      <c r="AE240" s="449"/>
      <c r="AF240" s="449"/>
    </row>
    <row r="241">
      <c r="A241" s="257"/>
      <c r="B241" s="257"/>
      <c r="C241" s="257"/>
      <c r="D241" s="261"/>
      <c r="E241" s="261"/>
      <c r="F241" s="261"/>
      <c r="G241" s="257"/>
      <c r="H241" s="450"/>
      <c r="I241" s="257"/>
      <c r="J241" s="257"/>
      <c r="K241" s="257"/>
      <c r="L241" s="261"/>
      <c r="M241" s="261"/>
      <c r="N241" s="257"/>
      <c r="O241" s="257"/>
      <c r="P241" s="447"/>
      <c r="Q241" s="447"/>
      <c r="R241" s="447"/>
      <c r="S241" s="447"/>
      <c r="T241" s="447"/>
      <c r="U241" s="447"/>
      <c r="V241" s="447"/>
      <c r="W241" s="447"/>
      <c r="X241" s="447"/>
      <c r="Y241" s="447"/>
      <c r="Z241" s="447"/>
      <c r="AA241" s="447"/>
      <c r="AB241" s="447"/>
      <c r="AC241" s="447"/>
      <c r="AD241" s="447"/>
      <c r="AE241" s="447"/>
      <c r="AF241" s="447"/>
    </row>
    <row r="242">
      <c r="A242" s="256"/>
      <c r="B242" s="256"/>
      <c r="C242" s="256"/>
      <c r="D242" s="260"/>
      <c r="E242" s="260"/>
      <c r="F242" s="260"/>
      <c r="G242" s="256"/>
      <c r="H242" s="451"/>
      <c r="I242" s="256"/>
      <c r="J242" s="256"/>
      <c r="K242" s="256"/>
      <c r="L242" s="260"/>
      <c r="M242" s="260"/>
      <c r="N242" s="256"/>
      <c r="O242" s="256"/>
      <c r="P242" s="449"/>
      <c r="Q242" s="449"/>
      <c r="R242" s="449"/>
      <c r="S242" s="449"/>
      <c r="T242" s="449"/>
      <c r="U242" s="449"/>
      <c r="V242" s="449"/>
      <c r="W242" s="449"/>
      <c r="X242" s="449"/>
      <c r="Y242" s="449"/>
      <c r="Z242" s="449"/>
      <c r="AA242" s="449"/>
      <c r="AB242" s="449"/>
      <c r="AC242" s="449"/>
      <c r="AD242" s="449"/>
      <c r="AE242" s="449"/>
      <c r="AF242" s="449"/>
    </row>
    <row r="243">
      <c r="A243" s="257"/>
      <c r="B243" s="257"/>
      <c r="C243" s="257"/>
      <c r="D243" s="261"/>
      <c r="E243" s="261"/>
      <c r="F243" s="261"/>
      <c r="G243" s="257"/>
      <c r="H243" s="450"/>
      <c r="I243" s="257"/>
      <c r="J243" s="257"/>
      <c r="K243" s="257"/>
      <c r="L243" s="261"/>
      <c r="M243" s="261"/>
      <c r="N243" s="257"/>
      <c r="O243" s="257"/>
      <c r="P243" s="447"/>
      <c r="Q243" s="447"/>
      <c r="R243" s="447"/>
      <c r="S243" s="447"/>
      <c r="T243" s="447"/>
      <c r="U243" s="447"/>
      <c r="V243" s="447"/>
      <c r="W243" s="447"/>
      <c r="X243" s="447"/>
      <c r="Y243" s="447"/>
      <c r="Z243" s="447"/>
      <c r="AA243" s="447"/>
      <c r="AB243" s="447"/>
      <c r="AC243" s="447"/>
      <c r="AD243" s="447"/>
      <c r="AE243" s="447"/>
      <c r="AF243" s="447"/>
    </row>
    <row r="244">
      <c r="A244" s="256"/>
      <c r="B244" s="256"/>
      <c r="C244" s="256"/>
      <c r="D244" s="260"/>
      <c r="E244" s="260"/>
      <c r="F244" s="260"/>
      <c r="G244" s="256"/>
      <c r="H244" s="451"/>
      <c r="I244" s="256"/>
      <c r="J244" s="256"/>
      <c r="K244" s="256"/>
      <c r="L244" s="260"/>
      <c r="M244" s="260"/>
      <c r="N244" s="256"/>
      <c r="O244" s="256"/>
      <c r="P244" s="449"/>
      <c r="Q244" s="449"/>
      <c r="R244" s="449"/>
      <c r="S244" s="449"/>
      <c r="T244" s="449"/>
      <c r="U244" s="449"/>
      <c r="V244" s="449"/>
      <c r="W244" s="449"/>
      <c r="X244" s="449"/>
      <c r="Y244" s="449"/>
      <c r="Z244" s="449"/>
      <c r="AA244" s="449"/>
      <c r="AB244" s="449"/>
      <c r="AC244" s="449"/>
      <c r="AD244" s="449"/>
      <c r="AE244" s="449"/>
      <c r="AF244" s="449"/>
    </row>
    <row r="245">
      <c r="A245" s="257"/>
      <c r="B245" s="257"/>
      <c r="C245" s="257"/>
      <c r="D245" s="261"/>
      <c r="E245" s="261"/>
      <c r="F245" s="261"/>
      <c r="G245" s="257"/>
      <c r="H245" s="450"/>
      <c r="I245" s="257"/>
      <c r="J245" s="257"/>
      <c r="K245" s="257"/>
      <c r="L245" s="261"/>
      <c r="M245" s="261"/>
      <c r="N245" s="257"/>
      <c r="O245" s="257"/>
      <c r="P245" s="447"/>
      <c r="Q245" s="447"/>
      <c r="R245" s="447"/>
      <c r="S245" s="447"/>
      <c r="T245" s="447"/>
      <c r="U245" s="447"/>
      <c r="V245" s="447"/>
      <c r="W245" s="447"/>
      <c r="X245" s="447"/>
      <c r="Y245" s="447"/>
      <c r="Z245" s="447"/>
      <c r="AA245" s="447"/>
      <c r="AB245" s="447"/>
      <c r="AC245" s="447"/>
      <c r="AD245" s="447"/>
      <c r="AE245" s="447"/>
      <c r="AF245" s="447"/>
    </row>
    <row r="246">
      <c r="A246" s="256"/>
      <c r="B246" s="256"/>
      <c r="C246" s="256"/>
      <c r="D246" s="260"/>
      <c r="E246" s="260"/>
      <c r="F246" s="260"/>
      <c r="G246" s="256"/>
      <c r="H246" s="451"/>
      <c r="I246" s="256"/>
      <c r="J246" s="256"/>
      <c r="K246" s="256"/>
      <c r="L246" s="260"/>
      <c r="M246" s="260"/>
      <c r="N246" s="256"/>
      <c r="O246" s="256"/>
      <c r="P246" s="449"/>
      <c r="Q246" s="449"/>
      <c r="R246" s="449"/>
      <c r="S246" s="449"/>
      <c r="T246" s="449"/>
      <c r="U246" s="449"/>
      <c r="V246" s="449"/>
      <c r="W246" s="449"/>
      <c r="X246" s="449"/>
      <c r="Y246" s="449"/>
      <c r="Z246" s="449"/>
      <c r="AA246" s="449"/>
      <c r="AB246" s="449"/>
      <c r="AC246" s="449"/>
      <c r="AD246" s="449"/>
      <c r="AE246" s="449"/>
      <c r="AF246" s="449"/>
    </row>
    <row r="247">
      <c r="A247" s="257"/>
      <c r="B247" s="257"/>
      <c r="C247" s="257"/>
      <c r="D247" s="261"/>
      <c r="E247" s="261"/>
      <c r="F247" s="261"/>
      <c r="G247" s="257"/>
      <c r="H247" s="450"/>
      <c r="I247" s="257"/>
      <c r="J247" s="257"/>
      <c r="K247" s="257"/>
      <c r="L247" s="261"/>
      <c r="M247" s="261"/>
      <c r="N247" s="257"/>
      <c r="O247" s="257"/>
      <c r="P247" s="447"/>
      <c r="Q247" s="447"/>
      <c r="R247" s="447"/>
      <c r="S247" s="447"/>
      <c r="T247" s="447"/>
      <c r="U247" s="447"/>
      <c r="V247" s="447"/>
      <c r="W247" s="447"/>
      <c r="X247" s="447"/>
      <c r="Y247" s="447"/>
      <c r="Z247" s="447"/>
      <c r="AA247" s="447"/>
      <c r="AB247" s="447"/>
      <c r="AC247" s="447"/>
      <c r="AD247" s="447"/>
      <c r="AE247" s="447"/>
      <c r="AF247" s="447"/>
    </row>
    <row r="248">
      <c r="A248" s="256"/>
      <c r="B248" s="256"/>
      <c r="C248" s="256"/>
      <c r="D248" s="260"/>
      <c r="E248" s="260"/>
      <c r="F248" s="260"/>
      <c r="G248" s="256"/>
      <c r="H248" s="451"/>
      <c r="I248" s="256"/>
      <c r="J248" s="256"/>
      <c r="K248" s="256"/>
      <c r="L248" s="260"/>
      <c r="M248" s="260"/>
      <c r="N248" s="256"/>
      <c r="O248" s="256"/>
      <c r="P248" s="449"/>
      <c r="Q248" s="449"/>
      <c r="R248" s="449"/>
      <c r="S248" s="449"/>
      <c r="T248" s="449"/>
      <c r="U248" s="449"/>
      <c r="V248" s="449"/>
      <c r="W248" s="449"/>
      <c r="X248" s="449"/>
      <c r="Y248" s="449"/>
      <c r="Z248" s="449"/>
      <c r="AA248" s="449"/>
      <c r="AB248" s="449"/>
      <c r="AC248" s="449"/>
      <c r="AD248" s="449"/>
      <c r="AE248" s="449"/>
      <c r="AF248" s="449"/>
    </row>
    <row r="249">
      <c r="A249" s="257"/>
      <c r="B249" s="257"/>
      <c r="C249" s="257"/>
      <c r="D249" s="261"/>
      <c r="E249" s="261"/>
      <c r="F249" s="261"/>
      <c r="G249" s="257"/>
      <c r="H249" s="450"/>
      <c r="I249" s="257"/>
      <c r="J249" s="257"/>
      <c r="K249" s="257"/>
      <c r="L249" s="261"/>
      <c r="M249" s="261"/>
      <c r="N249" s="257"/>
      <c r="O249" s="257"/>
      <c r="P249" s="447"/>
      <c r="Q249" s="447"/>
      <c r="R249" s="447"/>
      <c r="S249" s="447"/>
      <c r="T249" s="447"/>
      <c r="U249" s="447"/>
      <c r="V249" s="447"/>
      <c r="W249" s="447"/>
      <c r="X249" s="447"/>
      <c r="Y249" s="447"/>
      <c r="Z249" s="447"/>
      <c r="AA249" s="447"/>
      <c r="AB249" s="447"/>
      <c r="AC249" s="447"/>
      <c r="AD249" s="447"/>
      <c r="AE249" s="447"/>
      <c r="AF249" s="447"/>
    </row>
    <row r="250">
      <c r="A250" s="256"/>
      <c r="B250" s="256"/>
      <c r="C250" s="256"/>
      <c r="D250" s="260"/>
      <c r="E250" s="260"/>
      <c r="F250" s="260"/>
      <c r="G250" s="256"/>
      <c r="H250" s="451"/>
      <c r="I250" s="256"/>
      <c r="J250" s="256"/>
      <c r="K250" s="256"/>
      <c r="L250" s="260"/>
      <c r="M250" s="260"/>
      <c r="N250" s="256"/>
      <c r="O250" s="256"/>
      <c r="P250" s="449"/>
      <c r="Q250" s="449"/>
      <c r="R250" s="449"/>
      <c r="S250" s="449"/>
      <c r="T250" s="449"/>
      <c r="U250" s="449"/>
      <c r="V250" s="449"/>
      <c r="W250" s="449"/>
      <c r="X250" s="449"/>
      <c r="Y250" s="449"/>
      <c r="Z250" s="449"/>
      <c r="AA250" s="449"/>
      <c r="AB250" s="449"/>
      <c r="AC250" s="449"/>
      <c r="AD250" s="449"/>
      <c r="AE250" s="449"/>
      <c r="AF250" s="449"/>
    </row>
    <row r="251">
      <c r="A251" s="257"/>
      <c r="B251" s="257"/>
      <c r="C251" s="257"/>
      <c r="D251" s="261"/>
      <c r="E251" s="261"/>
      <c r="F251" s="261"/>
      <c r="G251" s="257"/>
      <c r="H251" s="450"/>
      <c r="I251" s="257"/>
      <c r="J251" s="257"/>
      <c r="K251" s="257"/>
      <c r="L251" s="261"/>
      <c r="M251" s="261"/>
      <c r="N251" s="257"/>
      <c r="O251" s="257"/>
      <c r="P251" s="447"/>
      <c r="Q251" s="447"/>
      <c r="R251" s="447"/>
      <c r="S251" s="447"/>
      <c r="T251" s="447"/>
      <c r="U251" s="447"/>
      <c r="V251" s="447"/>
      <c r="W251" s="447"/>
      <c r="X251" s="447"/>
      <c r="Y251" s="447"/>
      <c r="Z251" s="447"/>
      <c r="AA251" s="447"/>
      <c r="AB251" s="447"/>
      <c r="AC251" s="447"/>
      <c r="AD251" s="447"/>
      <c r="AE251" s="447"/>
      <c r="AF251" s="447"/>
    </row>
    <row r="252">
      <c r="A252" s="256"/>
      <c r="B252" s="256"/>
      <c r="C252" s="256"/>
      <c r="D252" s="260"/>
      <c r="E252" s="260"/>
      <c r="F252" s="260"/>
      <c r="G252" s="256"/>
      <c r="H252" s="451"/>
      <c r="I252" s="256"/>
      <c r="J252" s="256"/>
      <c r="K252" s="256"/>
      <c r="L252" s="260"/>
      <c r="M252" s="260"/>
      <c r="N252" s="256"/>
      <c r="O252" s="256"/>
      <c r="P252" s="449"/>
      <c r="Q252" s="449"/>
      <c r="R252" s="449"/>
      <c r="S252" s="449"/>
      <c r="T252" s="449"/>
      <c r="U252" s="449"/>
      <c r="V252" s="449"/>
      <c r="W252" s="449"/>
      <c r="X252" s="449"/>
      <c r="Y252" s="449"/>
      <c r="Z252" s="449"/>
      <c r="AA252" s="449"/>
      <c r="AB252" s="449"/>
      <c r="AC252" s="449"/>
      <c r="AD252" s="449"/>
      <c r="AE252" s="449"/>
      <c r="AF252" s="449"/>
    </row>
    <row r="253">
      <c r="A253" s="257"/>
      <c r="B253" s="257"/>
      <c r="C253" s="257"/>
      <c r="D253" s="261"/>
      <c r="E253" s="261"/>
      <c r="F253" s="261"/>
      <c r="G253" s="257"/>
      <c r="H253" s="450"/>
      <c r="I253" s="257"/>
      <c r="J253" s="257"/>
      <c r="K253" s="257"/>
      <c r="L253" s="261"/>
      <c r="M253" s="261"/>
      <c r="N253" s="257"/>
      <c r="O253" s="257"/>
      <c r="P253" s="447"/>
      <c r="Q253" s="447"/>
      <c r="R253" s="447"/>
      <c r="S253" s="447"/>
      <c r="T253" s="447"/>
      <c r="U253" s="447"/>
      <c r="V253" s="447"/>
      <c r="W253" s="447"/>
      <c r="X253" s="447"/>
      <c r="Y253" s="447"/>
      <c r="Z253" s="447"/>
      <c r="AA253" s="447"/>
      <c r="AB253" s="447"/>
      <c r="AC253" s="447"/>
      <c r="AD253" s="447"/>
      <c r="AE253" s="447"/>
      <c r="AF253" s="447"/>
    </row>
    <row r="254">
      <c r="A254" s="256"/>
      <c r="B254" s="256"/>
      <c r="C254" s="256"/>
      <c r="D254" s="260"/>
      <c r="E254" s="260"/>
      <c r="F254" s="260"/>
      <c r="G254" s="256"/>
      <c r="H254" s="451"/>
      <c r="I254" s="256"/>
      <c r="J254" s="256"/>
      <c r="K254" s="256"/>
      <c r="L254" s="260"/>
      <c r="M254" s="260"/>
      <c r="N254" s="256"/>
      <c r="O254" s="256"/>
      <c r="P254" s="449"/>
      <c r="Q254" s="449"/>
      <c r="R254" s="449"/>
      <c r="S254" s="449"/>
      <c r="T254" s="449"/>
      <c r="U254" s="449"/>
      <c r="V254" s="449"/>
      <c r="W254" s="449"/>
      <c r="X254" s="449"/>
      <c r="Y254" s="449"/>
      <c r="Z254" s="449"/>
      <c r="AA254" s="449"/>
      <c r="AB254" s="449"/>
      <c r="AC254" s="449"/>
      <c r="AD254" s="449"/>
      <c r="AE254" s="449"/>
      <c r="AF254" s="449"/>
    </row>
    <row r="255">
      <c r="A255" s="257"/>
      <c r="B255" s="257"/>
      <c r="C255" s="257"/>
      <c r="D255" s="261"/>
      <c r="E255" s="261"/>
      <c r="F255" s="261"/>
      <c r="G255" s="257"/>
      <c r="H255" s="450"/>
      <c r="I255" s="257"/>
      <c r="J255" s="257"/>
      <c r="K255" s="257"/>
      <c r="L255" s="261"/>
      <c r="M255" s="261"/>
      <c r="N255" s="257"/>
      <c r="O255" s="257"/>
      <c r="P255" s="447"/>
      <c r="Q255" s="447"/>
      <c r="R255" s="447"/>
      <c r="S255" s="447"/>
      <c r="T255" s="447"/>
      <c r="U255" s="447"/>
      <c r="V255" s="447"/>
      <c r="W255" s="447"/>
      <c r="X255" s="447"/>
      <c r="Y255" s="447"/>
      <c r="Z255" s="447"/>
      <c r="AA255" s="447"/>
      <c r="AB255" s="447"/>
      <c r="AC255" s="447"/>
      <c r="AD255" s="447"/>
      <c r="AE255" s="447"/>
      <c r="AF255" s="447"/>
    </row>
    <row r="256">
      <c r="A256" s="256"/>
      <c r="B256" s="256"/>
      <c r="C256" s="256"/>
      <c r="D256" s="260"/>
      <c r="E256" s="260"/>
      <c r="F256" s="260"/>
      <c r="G256" s="256"/>
      <c r="H256" s="451"/>
      <c r="I256" s="256"/>
      <c r="J256" s="256"/>
      <c r="K256" s="256"/>
      <c r="L256" s="260"/>
      <c r="M256" s="260"/>
      <c r="N256" s="256"/>
      <c r="O256" s="256"/>
      <c r="P256" s="449"/>
      <c r="Q256" s="449"/>
      <c r="R256" s="449"/>
      <c r="S256" s="449"/>
      <c r="T256" s="449"/>
      <c r="U256" s="449"/>
      <c r="V256" s="449"/>
      <c r="W256" s="449"/>
      <c r="X256" s="449"/>
      <c r="Y256" s="449"/>
      <c r="Z256" s="449"/>
      <c r="AA256" s="449"/>
      <c r="AB256" s="449"/>
      <c r="AC256" s="449"/>
      <c r="AD256" s="449"/>
      <c r="AE256" s="449"/>
      <c r="AF256" s="449"/>
    </row>
    <row r="257">
      <c r="A257" s="257"/>
      <c r="B257" s="257"/>
      <c r="C257" s="257"/>
      <c r="D257" s="261"/>
      <c r="E257" s="261"/>
      <c r="F257" s="261"/>
      <c r="G257" s="257"/>
      <c r="H257" s="450"/>
      <c r="I257" s="257"/>
      <c r="J257" s="257"/>
      <c r="K257" s="257"/>
      <c r="L257" s="261"/>
      <c r="M257" s="261"/>
      <c r="N257" s="257"/>
      <c r="O257" s="257"/>
      <c r="P257" s="447"/>
      <c r="Q257" s="447"/>
      <c r="R257" s="447"/>
      <c r="S257" s="447"/>
      <c r="T257" s="447"/>
      <c r="U257" s="447"/>
      <c r="V257" s="447"/>
      <c r="W257" s="447"/>
      <c r="X257" s="447"/>
      <c r="Y257" s="447"/>
      <c r="Z257" s="447"/>
      <c r="AA257" s="447"/>
      <c r="AB257" s="447"/>
      <c r="AC257" s="447"/>
      <c r="AD257" s="447"/>
      <c r="AE257" s="447"/>
      <c r="AF257" s="447"/>
    </row>
    <row r="258">
      <c r="A258" s="256"/>
      <c r="B258" s="256"/>
      <c r="C258" s="256"/>
      <c r="D258" s="260"/>
      <c r="E258" s="260"/>
      <c r="F258" s="260"/>
      <c r="G258" s="256"/>
      <c r="H258" s="451"/>
      <c r="I258" s="256"/>
      <c r="J258" s="256"/>
      <c r="K258" s="256"/>
      <c r="L258" s="260"/>
      <c r="M258" s="260"/>
      <c r="N258" s="256"/>
      <c r="O258" s="256"/>
      <c r="P258" s="449"/>
      <c r="Q258" s="449"/>
      <c r="R258" s="449"/>
      <c r="S258" s="449"/>
      <c r="T258" s="449"/>
      <c r="U258" s="449"/>
      <c r="V258" s="449"/>
      <c r="W258" s="449"/>
      <c r="X258" s="449"/>
      <c r="Y258" s="449"/>
      <c r="Z258" s="449"/>
      <c r="AA258" s="449"/>
      <c r="AB258" s="449"/>
      <c r="AC258" s="449"/>
      <c r="AD258" s="449"/>
      <c r="AE258" s="449"/>
      <c r="AF258" s="449"/>
    </row>
    <row r="259">
      <c r="A259" s="257"/>
      <c r="B259" s="257"/>
      <c r="C259" s="257"/>
      <c r="D259" s="261"/>
      <c r="E259" s="261"/>
      <c r="F259" s="261"/>
      <c r="G259" s="257"/>
      <c r="H259" s="450"/>
      <c r="I259" s="257"/>
      <c r="J259" s="257"/>
      <c r="K259" s="257"/>
      <c r="L259" s="261"/>
      <c r="M259" s="261"/>
      <c r="N259" s="257"/>
      <c r="O259" s="257"/>
      <c r="P259" s="447"/>
      <c r="Q259" s="447"/>
      <c r="R259" s="447"/>
      <c r="S259" s="447"/>
      <c r="T259" s="447"/>
      <c r="U259" s="447"/>
      <c r="V259" s="447"/>
      <c r="W259" s="447"/>
      <c r="X259" s="447"/>
      <c r="Y259" s="447"/>
      <c r="Z259" s="447"/>
      <c r="AA259" s="447"/>
      <c r="AB259" s="447"/>
      <c r="AC259" s="447"/>
      <c r="AD259" s="447"/>
      <c r="AE259" s="447"/>
      <c r="AF259" s="447"/>
    </row>
    <row r="260">
      <c r="A260" s="256"/>
      <c r="B260" s="256"/>
      <c r="C260" s="256"/>
      <c r="D260" s="260"/>
      <c r="E260" s="260"/>
      <c r="F260" s="260"/>
      <c r="G260" s="256"/>
      <c r="H260" s="451"/>
      <c r="I260" s="256"/>
      <c r="J260" s="256"/>
      <c r="K260" s="256"/>
      <c r="L260" s="260"/>
      <c r="M260" s="260"/>
      <c r="N260" s="256"/>
      <c r="O260" s="256"/>
      <c r="P260" s="449"/>
      <c r="Q260" s="449"/>
      <c r="R260" s="449"/>
      <c r="S260" s="449"/>
      <c r="T260" s="449"/>
      <c r="U260" s="449"/>
      <c r="V260" s="449"/>
      <c r="W260" s="449"/>
      <c r="X260" s="449"/>
      <c r="Y260" s="449"/>
      <c r="Z260" s="449"/>
      <c r="AA260" s="449"/>
      <c r="AB260" s="449"/>
      <c r="AC260" s="449"/>
      <c r="AD260" s="449"/>
      <c r="AE260" s="449"/>
      <c r="AF260" s="449"/>
    </row>
    <row r="261">
      <c r="A261" s="257"/>
      <c r="B261" s="257"/>
      <c r="C261" s="257"/>
      <c r="D261" s="261"/>
      <c r="E261" s="261"/>
      <c r="F261" s="261"/>
      <c r="G261" s="257"/>
      <c r="H261" s="450"/>
      <c r="I261" s="257"/>
      <c r="J261" s="257"/>
      <c r="K261" s="257"/>
      <c r="L261" s="261"/>
      <c r="M261" s="261"/>
      <c r="N261" s="257"/>
      <c r="O261" s="257"/>
      <c r="P261" s="447"/>
      <c r="Q261" s="447"/>
      <c r="R261" s="447"/>
      <c r="S261" s="447"/>
      <c r="T261" s="447"/>
      <c r="U261" s="447"/>
      <c r="V261" s="447"/>
      <c r="W261" s="447"/>
      <c r="X261" s="447"/>
      <c r="Y261" s="447"/>
      <c r="Z261" s="447"/>
      <c r="AA261" s="447"/>
      <c r="AB261" s="447"/>
      <c r="AC261" s="447"/>
      <c r="AD261" s="447"/>
      <c r="AE261" s="447"/>
      <c r="AF261" s="447"/>
    </row>
    <row r="262">
      <c r="A262" s="256"/>
      <c r="B262" s="256"/>
      <c r="C262" s="256"/>
      <c r="D262" s="260"/>
      <c r="E262" s="260"/>
      <c r="F262" s="260"/>
      <c r="G262" s="256"/>
      <c r="H262" s="451"/>
      <c r="I262" s="256"/>
      <c r="J262" s="256"/>
      <c r="K262" s="256"/>
      <c r="L262" s="260"/>
      <c r="M262" s="260"/>
      <c r="N262" s="256"/>
      <c r="O262" s="256"/>
      <c r="P262" s="449"/>
      <c r="Q262" s="449"/>
      <c r="R262" s="449"/>
      <c r="S262" s="449"/>
      <c r="T262" s="449"/>
      <c r="U262" s="449"/>
      <c r="V262" s="449"/>
      <c r="W262" s="449"/>
      <c r="X262" s="449"/>
      <c r="Y262" s="449"/>
      <c r="Z262" s="449"/>
      <c r="AA262" s="449"/>
      <c r="AB262" s="449"/>
      <c r="AC262" s="449"/>
      <c r="AD262" s="449"/>
      <c r="AE262" s="449"/>
      <c r="AF262" s="449"/>
    </row>
    <row r="263">
      <c r="A263" s="257"/>
      <c r="B263" s="257"/>
      <c r="C263" s="257"/>
      <c r="D263" s="261"/>
      <c r="E263" s="261"/>
      <c r="F263" s="261"/>
      <c r="G263" s="257"/>
      <c r="H263" s="450"/>
      <c r="I263" s="257"/>
      <c r="J263" s="257"/>
      <c r="K263" s="257"/>
      <c r="L263" s="261"/>
      <c r="M263" s="261"/>
      <c r="N263" s="257"/>
      <c r="O263" s="257"/>
      <c r="P263" s="447"/>
      <c r="Q263" s="447"/>
      <c r="R263" s="447"/>
      <c r="S263" s="447"/>
      <c r="T263" s="447"/>
      <c r="U263" s="447"/>
      <c r="V263" s="447"/>
      <c r="W263" s="447"/>
      <c r="X263" s="447"/>
      <c r="Y263" s="447"/>
      <c r="Z263" s="447"/>
      <c r="AA263" s="447"/>
      <c r="AB263" s="447"/>
      <c r="AC263" s="447"/>
      <c r="AD263" s="447"/>
      <c r="AE263" s="447"/>
      <c r="AF263" s="447"/>
    </row>
    <row r="264">
      <c r="A264" s="256"/>
      <c r="B264" s="256"/>
      <c r="C264" s="256"/>
      <c r="D264" s="260"/>
      <c r="E264" s="260"/>
      <c r="F264" s="260"/>
      <c r="G264" s="256"/>
      <c r="H264" s="451"/>
      <c r="I264" s="256"/>
      <c r="J264" s="256"/>
      <c r="K264" s="256"/>
      <c r="L264" s="260"/>
      <c r="M264" s="260"/>
      <c r="N264" s="256"/>
      <c r="O264" s="256"/>
      <c r="P264" s="449"/>
      <c r="Q264" s="449"/>
      <c r="R264" s="449"/>
      <c r="S264" s="449"/>
      <c r="T264" s="449"/>
      <c r="U264" s="449"/>
      <c r="V264" s="449"/>
      <c r="W264" s="449"/>
      <c r="X264" s="449"/>
      <c r="Y264" s="449"/>
      <c r="Z264" s="449"/>
      <c r="AA264" s="449"/>
      <c r="AB264" s="449"/>
      <c r="AC264" s="449"/>
      <c r="AD264" s="449"/>
      <c r="AE264" s="449"/>
      <c r="AF264" s="449"/>
    </row>
    <row r="265">
      <c r="A265" s="257"/>
      <c r="B265" s="257"/>
      <c r="C265" s="257"/>
      <c r="D265" s="261"/>
      <c r="E265" s="261"/>
      <c r="F265" s="261"/>
      <c r="G265" s="257"/>
      <c r="H265" s="450"/>
      <c r="I265" s="257"/>
      <c r="J265" s="257"/>
      <c r="K265" s="257"/>
      <c r="L265" s="261"/>
      <c r="M265" s="261"/>
      <c r="N265" s="257"/>
      <c r="O265" s="257"/>
      <c r="P265" s="447"/>
      <c r="Q265" s="447"/>
      <c r="R265" s="447"/>
      <c r="S265" s="447"/>
      <c r="T265" s="447"/>
      <c r="U265" s="447"/>
      <c r="V265" s="447"/>
      <c r="W265" s="447"/>
      <c r="X265" s="447"/>
      <c r="Y265" s="447"/>
      <c r="Z265" s="447"/>
      <c r="AA265" s="447"/>
      <c r="AB265" s="447"/>
      <c r="AC265" s="447"/>
      <c r="AD265" s="447"/>
      <c r="AE265" s="447"/>
      <c r="AF265" s="447"/>
    </row>
    <row r="266">
      <c r="A266" s="256"/>
      <c r="B266" s="256"/>
      <c r="C266" s="256"/>
      <c r="D266" s="260"/>
      <c r="E266" s="260"/>
      <c r="F266" s="260"/>
      <c r="G266" s="256"/>
      <c r="H266" s="451"/>
      <c r="I266" s="256"/>
      <c r="J266" s="256"/>
      <c r="K266" s="256"/>
      <c r="L266" s="260"/>
      <c r="M266" s="260"/>
      <c r="N266" s="256"/>
      <c r="O266" s="256"/>
      <c r="P266" s="449"/>
      <c r="Q266" s="449"/>
      <c r="R266" s="449"/>
      <c r="S266" s="449"/>
      <c r="T266" s="449"/>
      <c r="U266" s="449"/>
      <c r="V266" s="449"/>
      <c r="W266" s="449"/>
      <c r="X266" s="449"/>
      <c r="Y266" s="449"/>
      <c r="Z266" s="449"/>
      <c r="AA266" s="449"/>
      <c r="AB266" s="449"/>
      <c r="AC266" s="449"/>
      <c r="AD266" s="449"/>
      <c r="AE266" s="449"/>
      <c r="AF266" s="449"/>
    </row>
    <row r="267">
      <c r="A267" s="257"/>
      <c r="B267" s="257"/>
      <c r="C267" s="257"/>
      <c r="D267" s="261"/>
      <c r="E267" s="261"/>
      <c r="F267" s="261"/>
      <c r="G267" s="257"/>
      <c r="H267" s="450"/>
      <c r="I267" s="257"/>
      <c r="J267" s="257"/>
      <c r="K267" s="257"/>
      <c r="L267" s="261"/>
      <c r="M267" s="261"/>
      <c r="N267" s="257"/>
      <c r="O267" s="257"/>
      <c r="P267" s="447"/>
      <c r="Q267" s="447"/>
      <c r="R267" s="447"/>
      <c r="S267" s="447"/>
      <c r="T267" s="447"/>
      <c r="U267" s="447"/>
      <c r="V267" s="447"/>
      <c r="W267" s="447"/>
      <c r="X267" s="447"/>
      <c r="Y267" s="447"/>
      <c r="Z267" s="447"/>
      <c r="AA267" s="447"/>
      <c r="AB267" s="447"/>
      <c r="AC267" s="447"/>
      <c r="AD267" s="447"/>
      <c r="AE267" s="447"/>
      <c r="AF267" s="447"/>
    </row>
    <row r="268">
      <c r="A268" s="256"/>
      <c r="B268" s="256"/>
      <c r="C268" s="256"/>
      <c r="D268" s="260"/>
      <c r="E268" s="260"/>
      <c r="F268" s="260"/>
      <c r="G268" s="256"/>
      <c r="H268" s="451"/>
      <c r="I268" s="256"/>
      <c r="J268" s="256"/>
      <c r="K268" s="256"/>
      <c r="L268" s="260"/>
      <c r="M268" s="260"/>
      <c r="N268" s="256"/>
      <c r="O268" s="256"/>
      <c r="P268" s="449"/>
      <c r="Q268" s="449"/>
      <c r="R268" s="449"/>
      <c r="S268" s="449"/>
      <c r="T268" s="449"/>
      <c r="U268" s="449"/>
      <c r="V268" s="449"/>
      <c r="W268" s="449"/>
      <c r="X268" s="449"/>
      <c r="Y268" s="449"/>
      <c r="Z268" s="449"/>
      <c r="AA268" s="449"/>
      <c r="AB268" s="449"/>
      <c r="AC268" s="449"/>
      <c r="AD268" s="449"/>
      <c r="AE268" s="449"/>
      <c r="AF268" s="449"/>
    </row>
    <row r="269">
      <c r="A269" s="257"/>
      <c r="B269" s="257"/>
      <c r="C269" s="257"/>
      <c r="D269" s="261"/>
      <c r="E269" s="261"/>
      <c r="F269" s="261"/>
      <c r="G269" s="257"/>
      <c r="H269" s="450"/>
      <c r="I269" s="257"/>
      <c r="J269" s="257"/>
      <c r="K269" s="257"/>
      <c r="L269" s="261"/>
      <c r="M269" s="261"/>
      <c r="N269" s="257"/>
      <c r="O269" s="257"/>
      <c r="P269" s="447"/>
      <c r="Q269" s="447"/>
      <c r="R269" s="447"/>
      <c r="S269" s="447"/>
      <c r="T269" s="447"/>
      <c r="U269" s="447"/>
      <c r="V269" s="447"/>
      <c r="W269" s="447"/>
      <c r="X269" s="447"/>
      <c r="Y269" s="447"/>
      <c r="Z269" s="447"/>
      <c r="AA269" s="447"/>
      <c r="AB269" s="447"/>
      <c r="AC269" s="447"/>
      <c r="AD269" s="447"/>
      <c r="AE269" s="447"/>
      <c r="AF269" s="447"/>
    </row>
    <row r="270">
      <c r="A270" s="256"/>
      <c r="B270" s="256"/>
      <c r="C270" s="256"/>
      <c r="D270" s="260"/>
      <c r="E270" s="260"/>
      <c r="F270" s="260"/>
      <c r="G270" s="256"/>
      <c r="H270" s="451"/>
      <c r="I270" s="256"/>
      <c r="J270" s="256"/>
      <c r="K270" s="256"/>
      <c r="L270" s="260"/>
      <c r="M270" s="260"/>
      <c r="N270" s="256"/>
      <c r="O270" s="256"/>
      <c r="P270" s="449"/>
      <c r="Q270" s="449"/>
      <c r="R270" s="449"/>
      <c r="S270" s="449"/>
      <c r="T270" s="449"/>
      <c r="U270" s="449"/>
      <c r="V270" s="449"/>
      <c r="W270" s="449"/>
      <c r="X270" s="449"/>
      <c r="Y270" s="449"/>
      <c r="Z270" s="449"/>
      <c r="AA270" s="449"/>
      <c r="AB270" s="449"/>
      <c r="AC270" s="449"/>
      <c r="AD270" s="449"/>
      <c r="AE270" s="449"/>
      <c r="AF270" s="449"/>
    </row>
    <row r="271">
      <c r="A271" s="257"/>
      <c r="B271" s="257"/>
      <c r="C271" s="257"/>
      <c r="D271" s="261"/>
      <c r="E271" s="261"/>
      <c r="F271" s="261"/>
      <c r="G271" s="257"/>
      <c r="H271" s="450"/>
      <c r="I271" s="257"/>
      <c r="J271" s="257"/>
      <c r="K271" s="257"/>
      <c r="L271" s="261"/>
      <c r="M271" s="261"/>
      <c r="N271" s="257"/>
      <c r="O271" s="257"/>
      <c r="P271" s="447"/>
      <c r="Q271" s="447"/>
      <c r="R271" s="447"/>
      <c r="S271" s="447"/>
      <c r="T271" s="447"/>
      <c r="U271" s="447"/>
      <c r="V271" s="447"/>
      <c r="W271" s="447"/>
      <c r="X271" s="447"/>
      <c r="Y271" s="447"/>
      <c r="Z271" s="447"/>
      <c r="AA271" s="447"/>
      <c r="AB271" s="447"/>
      <c r="AC271" s="447"/>
      <c r="AD271" s="447"/>
      <c r="AE271" s="447"/>
      <c r="AF271" s="447"/>
    </row>
    <row r="272">
      <c r="A272" s="256"/>
      <c r="B272" s="256"/>
      <c r="C272" s="256"/>
      <c r="D272" s="260"/>
      <c r="E272" s="260"/>
      <c r="F272" s="260"/>
      <c r="G272" s="256"/>
      <c r="H272" s="451"/>
      <c r="I272" s="256"/>
      <c r="J272" s="256"/>
      <c r="K272" s="256"/>
      <c r="L272" s="260"/>
      <c r="M272" s="260"/>
      <c r="N272" s="256"/>
      <c r="O272" s="256"/>
      <c r="P272" s="449"/>
      <c r="Q272" s="449"/>
      <c r="R272" s="449"/>
      <c r="S272" s="449"/>
      <c r="T272" s="449"/>
      <c r="U272" s="449"/>
      <c r="V272" s="449"/>
      <c r="W272" s="449"/>
      <c r="X272" s="449"/>
      <c r="Y272" s="449"/>
      <c r="Z272" s="449"/>
      <c r="AA272" s="449"/>
      <c r="AB272" s="449"/>
      <c r="AC272" s="449"/>
      <c r="AD272" s="449"/>
      <c r="AE272" s="449"/>
      <c r="AF272" s="449"/>
    </row>
    <row r="273">
      <c r="A273" s="257"/>
      <c r="B273" s="257"/>
      <c r="C273" s="257"/>
      <c r="D273" s="261"/>
      <c r="E273" s="261"/>
      <c r="F273" s="261"/>
      <c r="G273" s="257"/>
      <c r="H273" s="450"/>
      <c r="I273" s="257"/>
      <c r="J273" s="257"/>
      <c r="K273" s="257"/>
      <c r="L273" s="261"/>
      <c r="M273" s="261"/>
      <c r="N273" s="257"/>
      <c r="O273" s="257"/>
      <c r="P273" s="447"/>
      <c r="Q273" s="447"/>
      <c r="R273" s="447"/>
      <c r="S273" s="447"/>
      <c r="T273" s="447"/>
      <c r="U273" s="447"/>
      <c r="V273" s="447"/>
      <c r="W273" s="447"/>
      <c r="X273" s="447"/>
      <c r="Y273" s="447"/>
      <c r="Z273" s="447"/>
      <c r="AA273" s="447"/>
      <c r="AB273" s="447"/>
      <c r="AC273" s="447"/>
      <c r="AD273" s="447"/>
      <c r="AE273" s="447"/>
      <c r="AF273" s="447"/>
    </row>
    <row r="274">
      <c r="A274" s="256"/>
      <c r="B274" s="256"/>
      <c r="C274" s="256"/>
      <c r="D274" s="260"/>
      <c r="E274" s="260"/>
      <c r="F274" s="260"/>
      <c r="G274" s="256"/>
      <c r="H274" s="451"/>
      <c r="I274" s="256"/>
      <c r="J274" s="256"/>
      <c r="K274" s="256"/>
      <c r="L274" s="260"/>
      <c r="M274" s="260"/>
      <c r="N274" s="256"/>
      <c r="O274" s="256"/>
      <c r="P274" s="449"/>
      <c r="Q274" s="449"/>
      <c r="R274" s="449"/>
      <c r="S274" s="449"/>
      <c r="T274" s="449"/>
      <c r="U274" s="449"/>
      <c r="V274" s="449"/>
      <c r="W274" s="449"/>
      <c r="X274" s="449"/>
      <c r="Y274" s="449"/>
      <c r="Z274" s="449"/>
      <c r="AA274" s="449"/>
      <c r="AB274" s="449"/>
      <c r="AC274" s="449"/>
      <c r="AD274" s="449"/>
      <c r="AE274" s="449"/>
      <c r="AF274" s="449"/>
    </row>
    <row r="275">
      <c r="A275" s="257"/>
      <c r="B275" s="257"/>
      <c r="C275" s="257"/>
      <c r="D275" s="261"/>
      <c r="E275" s="261"/>
      <c r="F275" s="261"/>
      <c r="G275" s="257"/>
      <c r="H275" s="450"/>
      <c r="I275" s="257"/>
      <c r="J275" s="257"/>
      <c r="K275" s="257"/>
      <c r="L275" s="261"/>
      <c r="M275" s="261"/>
      <c r="N275" s="257"/>
      <c r="O275" s="257"/>
      <c r="P275" s="447"/>
      <c r="Q275" s="447"/>
      <c r="R275" s="447"/>
      <c r="S275" s="447"/>
      <c r="T275" s="447"/>
      <c r="U275" s="447"/>
      <c r="V275" s="447"/>
      <c r="W275" s="447"/>
      <c r="X275" s="447"/>
      <c r="Y275" s="447"/>
      <c r="Z275" s="447"/>
      <c r="AA275" s="447"/>
      <c r="AB275" s="447"/>
      <c r="AC275" s="447"/>
      <c r="AD275" s="447"/>
      <c r="AE275" s="447"/>
      <c r="AF275" s="447"/>
    </row>
    <row r="276">
      <c r="A276" s="256"/>
      <c r="B276" s="256"/>
      <c r="C276" s="256"/>
      <c r="D276" s="260"/>
      <c r="E276" s="260"/>
      <c r="F276" s="260"/>
      <c r="G276" s="256"/>
      <c r="H276" s="451"/>
      <c r="I276" s="256"/>
      <c r="J276" s="256"/>
      <c r="K276" s="256"/>
      <c r="L276" s="260"/>
      <c r="M276" s="260"/>
      <c r="N276" s="256"/>
      <c r="O276" s="256"/>
      <c r="P276" s="449"/>
      <c r="Q276" s="449"/>
      <c r="R276" s="449"/>
      <c r="S276" s="449"/>
      <c r="T276" s="449"/>
      <c r="U276" s="449"/>
      <c r="V276" s="449"/>
      <c r="W276" s="449"/>
      <c r="X276" s="449"/>
      <c r="Y276" s="449"/>
      <c r="Z276" s="449"/>
      <c r="AA276" s="449"/>
      <c r="AB276" s="449"/>
      <c r="AC276" s="449"/>
      <c r="AD276" s="449"/>
      <c r="AE276" s="449"/>
      <c r="AF276" s="449"/>
    </row>
    <row r="277">
      <c r="A277" s="257"/>
      <c r="B277" s="257"/>
      <c r="C277" s="257"/>
      <c r="D277" s="261"/>
      <c r="E277" s="261"/>
      <c r="F277" s="261"/>
      <c r="G277" s="257"/>
      <c r="H277" s="450"/>
      <c r="I277" s="257"/>
      <c r="J277" s="257"/>
      <c r="K277" s="257"/>
      <c r="L277" s="261"/>
      <c r="M277" s="261"/>
      <c r="N277" s="257"/>
      <c r="O277" s="257"/>
      <c r="P277" s="447"/>
      <c r="Q277" s="447"/>
      <c r="R277" s="447"/>
      <c r="S277" s="447"/>
      <c r="T277" s="447"/>
      <c r="U277" s="447"/>
      <c r="V277" s="447"/>
      <c r="W277" s="447"/>
      <c r="X277" s="447"/>
      <c r="Y277" s="447"/>
      <c r="Z277" s="447"/>
      <c r="AA277" s="447"/>
      <c r="AB277" s="447"/>
      <c r="AC277" s="447"/>
      <c r="AD277" s="447"/>
      <c r="AE277" s="447"/>
      <c r="AF277" s="447"/>
    </row>
    <row r="278">
      <c r="A278" s="256"/>
      <c r="B278" s="256"/>
      <c r="C278" s="256"/>
      <c r="D278" s="260"/>
      <c r="E278" s="260"/>
      <c r="F278" s="260"/>
      <c r="G278" s="256"/>
      <c r="H278" s="451"/>
      <c r="I278" s="256"/>
      <c r="J278" s="256"/>
      <c r="K278" s="256"/>
      <c r="L278" s="260"/>
      <c r="M278" s="260"/>
      <c r="N278" s="256"/>
      <c r="O278" s="256"/>
      <c r="P278" s="449"/>
      <c r="Q278" s="449"/>
      <c r="R278" s="449"/>
      <c r="S278" s="449"/>
      <c r="T278" s="449"/>
      <c r="U278" s="449"/>
      <c r="V278" s="449"/>
      <c r="W278" s="449"/>
      <c r="X278" s="449"/>
      <c r="Y278" s="449"/>
      <c r="Z278" s="449"/>
      <c r="AA278" s="449"/>
      <c r="AB278" s="449"/>
      <c r="AC278" s="449"/>
      <c r="AD278" s="449"/>
      <c r="AE278" s="449"/>
      <c r="AF278" s="449"/>
    </row>
    <row r="279">
      <c r="A279" s="257"/>
      <c r="B279" s="257"/>
      <c r="C279" s="257"/>
      <c r="D279" s="261"/>
      <c r="E279" s="261"/>
      <c r="F279" s="261"/>
      <c r="G279" s="257"/>
      <c r="H279" s="450"/>
      <c r="I279" s="257"/>
      <c r="J279" s="257"/>
      <c r="K279" s="257"/>
      <c r="L279" s="261"/>
      <c r="M279" s="261"/>
      <c r="N279" s="257"/>
      <c r="O279" s="257"/>
      <c r="P279" s="447"/>
      <c r="Q279" s="447"/>
      <c r="R279" s="447"/>
      <c r="S279" s="447"/>
      <c r="T279" s="447"/>
      <c r="U279" s="447"/>
      <c r="V279" s="447"/>
      <c r="W279" s="447"/>
      <c r="X279" s="447"/>
      <c r="Y279" s="447"/>
      <c r="Z279" s="447"/>
      <c r="AA279" s="447"/>
      <c r="AB279" s="447"/>
      <c r="AC279" s="447"/>
      <c r="AD279" s="447"/>
      <c r="AE279" s="447"/>
      <c r="AF279" s="447"/>
    </row>
    <row r="280">
      <c r="A280" s="256"/>
      <c r="B280" s="256"/>
      <c r="C280" s="256"/>
      <c r="D280" s="260"/>
      <c r="E280" s="260"/>
      <c r="F280" s="260"/>
      <c r="G280" s="256"/>
      <c r="H280" s="451"/>
      <c r="I280" s="256"/>
      <c r="J280" s="256"/>
      <c r="K280" s="256"/>
      <c r="L280" s="260"/>
      <c r="M280" s="260"/>
      <c r="N280" s="256"/>
      <c r="O280" s="256"/>
      <c r="P280" s="449"/>
      <c r="Q280" s="449"/>
      <c r="R280" s="449"/>
      <c r="S280" s="449"/>
      <c r="T280" s="449"/>
      <c r="U280" s="449"/>
      <c r="V280" s="449"/>
      <c r="W280" s="449"/>
      <c r="X280" s="449"/>
      <c r="Y280" s="449"/>
      <c r="Z280" s="449"/>
      <c r="AA280" s="449"/>
      <c r="AB280" s="449"/>
      <c r="AC280" s="449"/>
      <c r="AD280" s="449"/>
      <c r="AE280" s="449"/>
      <c r="AF280" s="449"/>
    </row>
    <row r="281">
      <c r="A281" s="257"/>
      <c r="B281" s="257"/>
      <c r="C281" s="257"/>
      <c r="D281" s="261"/>
      <c r="E281" s="261"/>
      <c r="F281" s="261"/>
      <c r="G281" s="257"/>
      <c r="H281" s="450"/>
      <c r="I281" s="257"/>
      <c r="J281" s="257"/>
      <c r="K281" s="257"/>
      <c r="L281" s="261"/>
      <c r="M281" s="261"/>
      <c r="N281" s="257"/>
      <c r="O281" s="257"/>
      <c r="P281" s="447"/>
      <c r="Q281" s="447"/>
      <c r="R281" s="447"/>
      <c r="S281" s="447"/>
      <c r="T281" s="447"/>
      <c r="U281" s="447"/>
      <c r="V281" s="447"/>
      <c r="W281" s="447"/>
      <c r="X281" s="447"/>
      <c r="Y281" s="447"/>
      <c r="Z281" s="447"/>
      <c r="AA281" s="447"/>
      <c r="AB281" s="447"/>
      <c r="AC281" s="447"/>
      <c r="AD281" s="447"/>
      <c r="AE281" s="447"/>
      <c r="AF281" s="447"/>
    </row>
    <row r="282">
      <c r="A282" s="256"/>
      <c r="B282" s="256"/>
      <c r="C282" s="256"/>
      <c r="D282" s="260"/>
      <c r="E282" s="260"/>
      <c r="F282" s="260"/>
      <c r="G282" s="256"/>
      <c r="H282" s="451"/>
      <c r="I282" s="256"/>
      <c r="J282" s="256"/>
      <c r="K282" s="256"/>
      <c r="L282" s="260"/>
      <c r="M282" s="260"/>
      <c r="N282" s="256"/>
      <c r="O282" s="256"/>
      <c r="P282" s="449"/>
      <c r="Q282" s="449"/>
      <c r="R282" s="449"/>
      <c r="S282" s="449"/>
      <c r="T282" s="449"/>
      <c r="U282" s="449"/>
      <c r="V282" s="449"/>
      <c r="W282" s="449"/>
      <c r="X282" s="449"/>
      <c r="Y282" s="449"/>
      <c r="Z282" s="449"/>
      <c r="AA282" s="449"/>
      <c r="AB282" s="449"/>
      <c r="AC282" s="449"/>
      <c r="AD282" s="449"/>
      <c r="AE282" s="449"/>
      <c r="AF282" s="449"/>
    </row>
    <row r="283">
      <c r="A283" s="257"/>
      <c r="B283" s="257"/>
      <c r="C283" s="257"/>
      <c r="D283" s="261"/>
      <c r="E283" s="261"/>
      <c r="F283" s="261"/>
      <c r="G283" s="257"/>
      <c r="H283" s="450"/>
      <c r="I283" s="257"/>
      <c r="J283" s="257"/>
      <c r="K283" s="257"/>
      <c r="L283" s="261"/>
      <c r="M283" s="261"/>
      <c r="N283" s="257"/>
      <c r="O283" s="257"/>
      <c r="P283" s="447"/>
      <c r="Q283" s="447"/>
      <c r="R283" s="447"/>
      <c r="S283" s="447"/>
      <c r="T283" s="447"/>
      <c r="U283" s="447"/>
      <c r="V283" s="447"/>
      <c r="W283" s="447"/>
      <c r="X283" s="447"/>
      <c r="Y283" s="447"/>
      <c r="Z283" s="447"/>
      <c r="AA283" s="447"/>
      <c r="AB283" s="447"/>
      <c r="AC283" s="447"/>
      <c r="AD283" s="447"/>
      <c r="AE283" s="447"/>
      <c r="AF283" s="447"/>
    </row>
    <row r="284">
      <c r="A284" s="256"/>
      <c r="B284" s="256"/>
      <c r="C284" s="256"/>
      <c r="D284" s="260"/>
      <c r="E284" s="260"/>
      <c r="F284" s="260"/>
      <c r="G284" s="256"/>
      <c r="H284" s="451"/>
      <c r="I284" s="256"/>
      <c r="J284" s="256"/>
      <c r="K284" s="256"/>
      <c r="L284" s="260"/>
      <c r="M284" s="260"/>
      <c r="N284" s="256"/>
      <c r="O284" s="256"/>
      <c r="P284" s="449"/>
      <c r="Q284" s="449"/>
      <c r="R284" s="449"/>
      <c r="S284" s="449"/>
      <c r="T284" s="449"/>
      <c r="U284" s="449"/>
      <c r="V284" s="449"/>
      <c r="W284" s="449"/>
      <c r="X284" s="449"/>
      <c r="Y284" s="449"/>
      <c r="Z284" s="449"/>
      <c r="AA284" s="449"/>
      <c r="AB284" s="449"/>
      <c r="AC284" s="449"/>
      <c r="AD284" s="449"/>
      <c r="AE284" s="449"/>
      <c r="AF284" s="449"/>
    </row>
    <row r="285">
      <c r="A285" s="257"/>
      <c r="B285" s="257"/>
      <c r="C285" s="257"/>
      <c r="D285" s="261"/>
      <c r="E285" s="261"/>
      <c r="F285" s="261"/>
      <c r="G285" s="257"/>
      <c r="H285" s="450"/>
      <c r="I285" s="257"/>
      <c r="J285" s="257"/>
      <c r="K285" s="257"/>
      <c r="L285" s="261"/>
      <c r="M285" s="261"/>
      <c r="N285" s="257"/>
      <c r="O285" s="257"/>
      <c r="P285" s="447"/>
      <c r="Q285" s="447"/>
      <c r="R285" s="447"/>
      <c r="S285" s="447"/>
      <c r="T285" s="447"/>
      <c r="U285" s="447"/>
      <c r="V285" s="447"/>
      <c r="W285" s="447"/>
      <c r="X285" s="447"/>
      <c r="Y285" s="447"/>
      <c r="Z285" s="447"/>
      <c r="AA285" s="447"/>
      <c r="AB285" s="447"/>
      <c r="AC285" s="447"/>
      <c r="AD285" s="447"/>
      <c r="AE285" s="447"/>
      <c r="AF285" s="447"/>
    </row>
    <row r="286">
      <c r="A286" s="256"/>
      <c r="B286" s="256"/>
      <c r="C286" s="256"/>
      <c r="D286" s="260"/>
      <c r="E286" s="260"/>
      <c r="F286" s="260"/>
      <c r="G286" s="256"/>
      <c r="H286" s="451"/>
      <c r="I286" s="256"/>
      <c r="J286" s="256"/>
      <c r="K286" s="256"/>
      <c r="L286" s="260"/>
      <c r="M286" s="260"/>
      <c r="N286" s="256"/>
      <c r="O286" s="256"/>
      <c r="P286" s="449"/>
      <c r="Q286" s="449"/>
      <c r="R286" s="449"/>
      <c r="S286" s="449"/>
      <c r="T286" s="449"/>
      <c r="U286" s="449"/>
      <c r="V286" s="449"/>
      <c r="W286" s="449"/>
      <c r="X286" s="449"/>
      <c r="Y286" s="449"/>
      <c r="Z286" s="449"/>
      <c r="AA286" s="449"/>
      <c r="AB286" s="449"/>
      <c r="AC286" s="449"/>
      <c r="AD286" s="449"/>
      <c r="AE286" s="449"/>
      <c r="AF286" s="449"/>
    </row>
    <row r="287">
      <c r="A287" s="257"/>
      <c r="B287" s="257"/>
      <c r="C287" s="257"/>
      <c r="D287" s="261"/>
      <c r="E287" s="261"/>
      <c r="F287" s="261"/>
      <c r="G287" s="257"/>
      <c r="H287" s="450"/>
      <c r="I287" s="257"/>
      <c r="J287" s="257"/>
      <c r="K287" s="257"/>
      <c r="L287" s="261"/>
      <c r="M287" s="261"/>
      <c r="N287" s="257"/>
      <c r="O287" s="257"/>
      <c r="P287" s="447"/>
      <c r="Q287" s="447"/>
      <c r="R287" s="447"/>
      <c r="S287" s="447"/>
      <c r="T287" s="447"/>
      <c r="U287" s="447"/>
      <c r="V287" s="447"/>
      <c r="W287" s="447"/>
      <c r="X287" s="447"/>
      <c r="Y287" s="447"/>
      <c r="Z287" s="447"/>
      <c r="AA287" s="447"/>
      <c r="AB287" s="447"/>
      <c r="AC287" s="447"/>
      <c r="AD287" s="447"/>
      <c r="AE287" s="447"/>
      <c r="AF287" s="447"/>
    </row>
    <row r="288">
      <c r="A288" s="256"/>
      <c r="B288" s="256"/>
      <c r="C288" s="256"/>
      <c r="D288" s="260"/>
      <c r="E288" s="260"/>
      <c r="F288" s="260"/>
      <c r="G288" s="256"/>
      <c r="H288" s="451"/>
      <c r="I288" s="256"/>
      <c r="J288" s="256"/>
      <c r="K288" s="256"/>
      <c r="L288" s="260"/>
      <c r="M288" s="260"/>
      <c r="N288" s="256"/>
      <c r="O288" s="256"/>
      <c r="P288" s="449"/>
      <c r="Q288" s="449"/>
      <c r="R288" s="449"/>
      <c r="S288" s="449"/>
      <c r="T288" s="449"/>
      <c r="U288" s="449"/>
      <c r="V288" s="449"/>
      <c r="W288" s="449"/>
      <c r="X288" s="449"/>
      <c r="Y288" s="449"/>
      <c r="Z288" s="449"/>
      <c r="AA288" s="449"/>
      <c r="AB288" s="449"/>
      <c r="AC288" s="449"/>
      <c r="AD288" s="449"/>
      <c r="AE288" s="449"/>
      <c r="AF288" s="449"/>
    </row>
    <row r="289">
      <c r="A289" s="257"/>
      <c r="B289" s="257"/>
      <c r="C289" s="257"/>
      <c r="D289" s="261"/>
      <c r="E289" s="261"/>
      <c r="F289" s="261"/>
      <c r="G289" s="257"/>
      <c r="H289" s="450"/>
      <c r="I289" s="257"/>
      <c r="J289" s="257"/>
      <c r="K289" s="257"/>
      <c r="L289" s="261"/>
      <c r="M289" s="261"/>
      <c r="N289" s="257"/>
      <c r="O289" s="257"/>
      <c r="P289" s="447"/>
      <c r="Q289" s="447"/>
      <c r="R289" s="447"/>
      <c r="S289" s="447"/>
      <c r="T289" s="447"/>
      <c r="U289" s="447"/>
      <c r="V289" s="447"/>
      <c r="W289" s="447"/>
      <c r="X289" s="447"/>
      <c r="Y289" s="447"/>
      <c r="Z289" s="447"/>
      <c r="AA289" s="447"/>
      <c r="AB289" s="447"/>
      <c r="AC289" s="447"/>
      <c r="AD289" s="447"/>
      <c r="AE289" s="447"/>
      <c r="AF289" s="447"/>
    </row>
    <row r="290">
      <c r="A290" s="256"/>
      <c r="B290" s="256"/>
      <c r="C290" s="256"/>
      <c r="D290" s="260"/>
      <c r="E290" s="260"/>
      <c r="F290" s="260"/>
      <c r="G290" s="256"/>
      <c r="H290" s="451"/>
      <c r="I290" s="256"/>
      <c r="J290" s="256"/>
      <c r="K290" s="256"/>
      <c r="L290" s="260"/>
      <c r="M290" s="260"/>
      <c r="N290" s="256"/>
      <c r="O290" s="256"/>
      <c r="P290" s="449"/>
      <c r="Q290" s="449"/>
      <c r="R290" s="449"/>
      <c r="S290" s="449"/>
      <c r="T290" s="449"/>
      <c r="U290" s="449"/>
      <c r="V290" s="449"/>
      <c r="W290" s="449"/>
      <c r="X290" s="449"/>
      <c r="Y290" s="449"/>
      <c r="Z290" s="449"/>
      <c r="AA290" s="449"/>
      <c r="AB290" s="449"/>
      <c r="AC290" s="449"/>
      <c r="AD290" s="449"/>
      <c r="AE290" s="449"/>
      <c r="AF290" s="449"/>
    </row>
    <row r="291">
      <c r="A291" s="257"/>
      <c r="B291" s="257"/>
      <c r="C291" s="257"/>
      <c r="D291" s="261"/>
      <c r="E291" s="261"/>
      <c r="F291" s="261"/>
      <c r="G291" s="257"/>
      <c r="H291" s="450"/>
      <c r="I291" s="257"/>
      <c r="J291" s="257"/>
      <c r="K291" s="257"/>
      <c r="L291" s="261"/>
      <c r="M291" s="261"/>
      <c r="N291" s="257"/>
      <c r="O291" s="257"/>
      <c r="P291" s="447"/>
      <c r="Q291" s="447"/>
      <c r="R291" s="447"/>
      <c r="S291" s="447"/>
      <c r="T291" s="447"/>
      <c r="U291" s="447"/>
      <c r="V291" s="447"/>
      <c r="W291" s="447"/>
      <c r="X291" s="447"/>
      <c r="Y291" s="447"/>
      <c r="Z291" s="447"/>
      <c r="AA291" s="447"/>
      <c r="AB291" s="447"/>
      <c r="AC291" s="447"/>
      <c r="AD291" s="447"/>
      <c r="AE291" s="447"/>
      <c r="AF291" s="447"/>
    </row>
    <row r="292">
      <c r="A292" s="256"/>
      <c r="B292" s="256"/>
      <c r="C292" s="256"/>
      <c r="D292" s="260"/>
      <c r="E292" s="260"/>
      <c r="F292" s="260"/>
      <c r="G292" s="256"/>
      <c r="H292" s="451"/>
      <c r="I292" s="256"/>
      <c r="J292" s="256"/>
      <c r="K292" s="256"/>
      <c r="L292" s="260"/>
      <c r="M292" s="260"/>
      <c r="N292" s="256"/>
      <c r="O292" s="256"/>
      <c r="P292" s="449"/>
      <c r="Q292" s="449"/>
      <c r="R292" s="449"/>
      <c r="S292" s="449"/>
      <c r="T292" s="449"/>
      <c r="U292" s="449"/>
      <c r="V292" s="449"/>
      <c r="W292" s="449"/>
      <c r="X292" s="449"/>
      <c r="Y292" s="449"/>
      <c r="Z292" s="449"/>
      <c r="AA292" s="449"/>
      <c r="AB292" s="449"/>
      <c r="AC292" s="449"/>
      <c r="AD292" s="449"/>
      <c r="AE292" s="449"/>
      <c r="AF292" s="449"/>
    </row>
    <row r="293">
      <c r="A293" s="257"/>
      <c r="B293" s="257"/>
      <c r="C293" s="257"/>
      <c r="D293" s="261"/>
      <c r="E293" s="261"/>
      <c r="F293" s="261"/>
      <c r="G293" s="257"/>
      <c r="H293" s="450"/>
      <c r="I293" s="257"/>
      <c r="J293" s="257"/>
      <c r="K293" s="257"/>
      <c r="L293" s="261"/>
      <c r="M293" s="261"/>
      <c r="N293" s="257"/>
      <c r="O293" s="257"/>
      <c r="P293" s="447"/>
      <c r="Q293" s="447"/>
      <c r="R293" s="447"/>
      <c r="S293" s="447"/>
      <c r="T293" s="447"/>
      <c r="U293" s="447"/>
      <c r="V293" s="447"/>
      <c r="W293" s="447"/>
      <c r="X293" s="447"/>
      <c r="Y293" s="447"/>
      <c r="Z293" s="447"/>
      <c r="AA293" s="447"/>
      <c r="AB293" s="447"/>
      <c r="AC293" s="447"/>
      <c r="AD293" s="447"/>
      <c r="AE293" s="447"/>
      <c r="AF293" s="447"/>
    </row>
    <row r="294">
      <c r="A294" s="256"/>
      <c r="B294" s="256"/>
      <c r="C294" s="256"/>
      <c r="D294" s="260"/>
      <c r="E294" s="260"/>
      <c r="F294" s="260"/>
      <c r="G294" s="256"/>
      <c r="H294" s="451"/>
      <c r="I294" s="256"/>
      <c r="J294" s="256"/>
      <c r="K294" s="256"/>
      <c r="L294" s="260"/>
      <c r="M294" s="260"/>
      <c r="N294" s="256"/>
      <c r="O294" s="256"/>
      <c r="P294" s="449"/>
      <c r="Q294" s="449"/>
      <c r="R294" s="449"/>
      <c r="S294" s="449"/>
      <c r="T294" s="449"/>
      <c r="U294" s="449"/>
      <c r="V294" s="449"/>
      <c r="W294" s="449"/>
      <c r="X294" s="449"/>
      <c r="Y294" s="449"/>
      <c r="Z294" s="449"/>
      <c r="AA294" s="449"/>
      <c r="AB294" s="449"/>
      <c r="AC294" s="449"/>
      <c r="AD294" s="449"/>
      <c r="AE294" s="449"/>
      <c r="AF294" s="449"/>
    </row>
    <row r="295">
      <c r="A295" s="257"/>
      <c r="B295" s="257"/>
      <c r="C295" s="257"/>
      <c r="D295" s="261"/>
      <c r="E295" s="261"/>
      <c r="F295" s="261"/>
      <c r="G295" s="257"/>
      <c r="H295" s="450"/>
      <c r="I295" s="257"/>
      <c r="J295" s="257"/>
      <c r="K295" s="257"/>
      <c r="L295" s="261"/>
      <c r="M295" s="261"/>
      <c r="N295" s="257"/>
      <c r="O295" s="257"/>
      <c r="P295" s="447"/>
      <c r="Q295" s="447"/>
      <c r="R295" s="447"/>
      <c r="S295" s="447"/>
      <c r="T295" s="447"/>
      <c r="U295" s="447"/>
      <c r="V295" s="447"/>
      <c r="W295" s="447"/>
      <c r="X295" s="447"/>
      <c r="Y295" s="447"/>
      <c r="Z295" s="447"/>
      <c r="AA295" s="447"/>
      <c r="AB295" s="447"/>
      <c r="AC295" s="447"/>
      <c r="AD295" s="447"/>
      <c r="AE295" s="447"/>
      <c r="AF295" s="447"/>
    </row>
    <row r="296">
      <c r="A296" s="256"/>
      <c r="B296" s="256"/>
      <c r="C296" s="256"/>
      <c r="D296" s="260"/>
      <c r="E296" s="260"/>
      <c r="F296" s="260"/>
      <c r="G296" s="256"/>
      <c r="H296" s="451"/>
      <c r="I296" s="256"/>
      <c r="J296" s="256"/>
      <c r="K296" s="256"/>
      <c r="L296" s="260"/>
      <c r="M296" s="260"/>
      <c r="N296" s="256"/>
      <c r="O296" s="256"/>
      <c r="P296" s="449"/>
      <c r="Q296" s="449"/>
      <c r="R296" s="449"/>
      <c r="S296" s="449"/>
      <c r="T296" s="449"/>
      <c r="U296" s="449"/>
      <c r="V296" s="449"/>
      <c r="W296" s="449"/>
      <c r="X296" s="449"/>
      <c r="Y296" s="449"/>
      <c r="Z296" s="449"/>
      <c r="AA296" s="449"/>
      <c r="AB296" s="449"/>
      <c r="AC296" s="449"/>
      <c r="AD296" s="449"/>
      <c r="AE296" s="449"/>
      <c r="AF296" s="449"/>
    </row>
    <row r="297">
      <c r="A297" s="257"/>
      <c r="B297" s="257"/>
      <c r="C297" s="257"/>
      <c r="D297" s="261"/>
      <c r="E297" s="261"/>
      <c r="F297" s="261"/>
      <c r="G297" s="257"/>
      <c r="H297" s="450"/>
      <c r="I297" s="257"/>
      <c r="J297" s="257"/>
      <c r="K297" s="257"/>
      <c r="L297" s="261"/>
      <c r="M297" s="261"/>
      <c r="N297" s="257"/>
      <c r="O297" s="257"/>
      <c r="P297" s="447"/>
      <c r="Q297" s="447"/>
      <c r="R297" s="447"/>
      <c r="S297" s="447"/>
      <c r="T297" s="447"/>
      <c r="U297" s="447"/>
      <c r="V297" s="447"/>
      <c r="W297" s="447"/>
      <c r="X297" s="447"/>
      <c r="Y297" s="447"/>
      <c r="Z297" s="447"/>
      <c r="AA297" s="447"/>
      <c r="AB297" s="447"/>
      <c r="AC297" s="447"/>
      <c r="AD297" s="447"/>
      <c r="AE297" s="447"/>
      <c r="AF297" s="447"/>
    </row>
    <row r="298">
      <c r="A298" s="256"/>
      <c r="B298" s="256"/>
      <c r="C298" s="256"/>
      <c r="D298" s="260"/>
      <c r="E298" s="260"/>
      <c r="F298" s="260"/>
      <c r="G298" s="256"/>
      <c r="H298" s="451"/>
      <c r="I298" s="256"/>
      <c r="J298" s="256"/>
      <c r="K298" s="256"/>
      <c r="L298" s="260"/>
      <c r="M298" s="260"/>
      <c r="N298" s="256"/>
      <c r="O298" s="256"/>
      <c r="P298" s="449"/>
      <c r="Q298" s="449"/>
      <c r="R298" s="449"/>
      <c r="S298" s="449"/>
      <c r="T298" s="449"/>
      <c r="U298" s="449"/>
      <c r="V298" s="449"/>
      <c r="W298" s="449"/>
      <c r="X298" s="449"/>
      <c r="Y298" s="449"/>
      <c r="Z298" s="449"/>
      <c r="AA298" s="449"/>
      <c r="AB298" s="449"/>
      <c r="AC298" s="449"/>
      <c r="AD298" s="449"/>
      <c r="AE298" s="449"/>
      <c r="AF298" s="449"/>
    </row>
    <row r="299">
      <c r="A299" s="257"/>
      <c r="B299" s="257"/>
      <c r="C299" s="257"/>
      <c r="D299" s="261"/>
      <c r="E299" s="261"/>
      <c r="F299" s="261"/>
      <c r="G299" s="257"/>
      <c r="H299" s="450"/>
      <c r="I299" s="257"/>
      <c r="J299" s="257"/>
      <c r="K299" s="257"/>
      <c r="L299" s="261"/>
      <c r="M299" s="261"/>
      <c r="N299" s="257"/>
      <c r="O299" s="257"/>
      <c r="P299" s="447"/>
      <c r="Q299" s="447"/>
      <c r="R299" s="447"/>
      <c r="S299" s="447"/>
      <c r="T299" s="447"/>
      <c r="U299" s="447"/>
      <c r="V299" s="447"/>
      <c r="W299" s="447"/>
      <c r="X299" s="447"/>
      <c r="Y299" s="447"/>
      <c r="Z299" s="447"/>
      <c r="AA299" s="447"/>
      <c r="AB299" s="447"/>
      <c r="AC299" s="447"/>
      <c r="AD299" s="447"/>
      <c r="AE299" s="447"/>
      <c r="AF299" s="447"/>
    </row>
    <row r="300">
      <c r="A300" s="256"/>
      <c r="B300" s="256"/>
      <c r="C300" s="256"/>
      <c r="D300" s="260"/>
      <c r="E300" s="260"/>
      <c r="F300" s="260"/>
      <c r="G300" s="256"/>
      <c r="H300" s="451"/>
      <c r="I300" s="256"/>
      <c r="J300" s="256"/>
      <c r="K300" s="256"/>
      <c r="L300" s="260"/>
      <c r="M300" s="260"/>
      <c r="N300" s="256"/>
      <c r="O300" s="256"/>
      <c r="P300" s="449"/>
      <c r="Q300" s="449"/>
      <c r="R300" s="449"/>
      <c r="S300" s="449"/>
      <c r="T300" s="449"/>
      <c r="U300" s="449"/>
      <c r="V300" s="449"/>
      <c r="W300" s="449"/>
      <c r="X300" s="449"/>
      <c r="Y300" s="449"/>
      <c r="Z300" s="449"/>
      <c r="AA300" s="449"/>
      <c r="AB300" s="449"/>
      <c r="AC300" s="449"/>
      <c r="AD300" s="449"/>
      <c r="AE300" s="449"/>
      <c r="AF300" s="449"/>
    </row>
    <row r="301">
      <c r="A301" s="257"/>
      <c r="B301" s="257"/>
      <c r="C301" s="257"/>
      <c r="D301" s="261"/>
      <c r="E301" s="261"/>
      <c r="F301" s="261"/>
      <c r="G301" s="257"/>
      <c r="H301" s="450"/>
      <c r="I301" s="257"/>
      <c r="J301" s="257"/>
      <c r="K301" s="257"/>
      <c r="L301" s="261"/>
      <c r="M301" s="261"/>
      <c r="N301" s="257"/>
      <c r="O301" s="257"/>
      <c r="P301" s="447"/>
      <c r="Q301" s="447"/>
      <c r="R301" s="447"/>
      <c r="S301" s="447"/>
      <c r="T301" s="447"/>
      <c r="U301" s="447"/>
      <c r="V301" s="447"/>
      <c r="W301" s="447"/>
      <c r="X301" s="447"/>
      <c r="Y301" s="447"/>
      <c r="Z301" s="447"/>
      <c r="AA301" s="447"/>
      <c r="AB301" s="447"/>
      <c r="AC301" s="447"/>
      <c r="AD301" s="447"/>
      <c r="AE301" s="447"/>
      <c r="AF301" s="447"/>
    </row>
    <row r="302">
      <c r="A302" s="256"/>
      <c r="B302" s="256"/>
      <c r="C302" s="256"/>
      <c r="D302" s="260"/>
      <c r="E302" s="260"/>
      <c r="F302" s="260"/>
      <c r="G302" s="256"/>
      <c r="H302" s="451"/>
      <c r="I302" s="256"/>
      <c r="J302" s="256"/>
      <c r="K302" s="256"/>
      <c r="L302" s="260"/>
      <c r="M302" s="260"/>
      <c r="N302" s="256"/>
      <c r="O302" s="256"/>
      <c r="P302" s="449"/>
      <c r="Q302" s="449"/>
      <c r="R302" s="449"/>
      <c r="S302" s="449"/>
      <c r="T302" s="449"/>
      <c r="U302" s="449"/>
      <c r="V302" s="449"/>
      <c r="W302" s="449"/>
      <c r="X302" s="449"/>
      <c r="Y302" s="449"/>
      <c r="Z302" s="449"/>
      <c r="AA302" s="449"/>
      <c r="AB302" s="449"/>
      <c r="AC302" s="449"/>
      <c r="AD302" s="449"/>
      <c r="AE302" s="449"/>
      <c r="AF302" s="449"/>
    </row>
    <row r="303">
      <c r="A303" s="257"/>
      <c r="B303" s="257"/>
      <c r="C303" s="257"/>
      <c r="D303" s="261"/>
      <c r="E303" s="261"/>
      <c r="F303" s="261"/>
      <c r="G303" s="257"/>
      <c r="H303" s="450"/>
      <c r="I303" s="257"/>
      <c r="J303" s="257"/>
      <c r="K303" s="257"/>
      <c r="L303" s="261"/>
      <c r="M303" s="261"/>
      <c r="N303" s="257"/>
      <c r="O303" s="257"/>
      <c r="P303" s="447"/>
      <c r="Q303" s="447"/>
      <c r="R303" s="447"/>
      <c r="S303" s="447"/>
      <c r="T303" s="447"/>
      <c r="U303" s="447"/>
      <c r="V303" s="447"/>
      <c r="W303" s="447"/>
      <c r="X303" s="447"/>
      <c r="Y303" s="447"/>
      <c r="Z303" s="447"/>
      <c r="AA303" s="447"/>
      <c r="AB303" s="447"/>
      <c r="AC303" s="447"/>
      <c r="AD303" s="447"/>
      <c r="AE303" s="447"/>
      <c r="AF303" s="447"/>
    </row>
    <row r="304">
      <c r="A304" s="256"/>
      <c r="B304" s="256"/>
      <c r="C304" s="256"/>
      <c r="D304" s="260"/>
      <c r="E304" s="260"/>
      <c r="F304" s="260"/>
      <c r="G304" s="256"/>
      <c r="H304" s="451"/>
      <c r="I304" s="256"/>
      <c r="J304" s="256"/>
      <c r="K304" s="256"/>
      <c r="L304" s="260"/>
      <c r="M304" s="260"/>
      <c r="N304" s="256"/>
      <c r="O304" s="256"/>
      <c r="P304" s="449"/>
      <c r="Q304" s="449"/>
      <c r="R304" s="449"/>
      <c r="S304" s="449"/>
      <c r="T304" s="449"/>
      <c r="U304" s="449"/>
      <c r="V304" s="449"/>
      <c r="W304" s="449"/>
      <c r="X304" s="449"/>
      <c r="Y304" s="449"/>
      <c r="Z304" s="449"/>
      <c r="AA304" s="449"/>
      <c r="AB304" s="449"/>
      <c r="AC304" s="449"/>
      <c r="AD304" s="449"/>
      <c r="AE304" s="449"/>
      <c r="AF304" s="449"/>
    </row>
    <row r="305">
      <c r="A305" s="257"/>
      <c r="B305" s="257"/>
      <c r="C305" s="257"/>
      <c r="D305" s="261"/>
      <c r="E305" s="261"/>
      <c r="F305" s="261"/>
      <c r="G305" s="257"/>
      <c r="H305" s="450"/>
      <c r="I305" s="257"/>
      <c r="J305" s="257"/>
      <c r="K305" s="257"/>
      <c r="L305" s="261"/>
      <c r="M305" s="261"/>
      <c r="N305" s="257"/>
      <c r="O305" s="257"/>
      <c r="P305" s="447"/>
      <c r="Q305" s="447"/>
      <c r="R305" s="447"/>
      <c r="S305" s="447"/>
      <c r="T305" s="447"/>
      <c r="U305" s="447"/>
      <c r="V305" s="447"/>
      <c r="W305" s="447"/>
      <c r="X305" s="447"/>
      <c r="Y305" s="447"/>
      <c r="Z305" s="447"/>
      <c r="AA305" s="447"/>
      <c r="AB305" s="447"/>
      <c r="AC305" s="447"/>
      <c r="AD305" s="447"/>
      <c r="AE305" s="447"/>
      <c r="AF305" s="447"/>
    </row>
    <row r="306">
      <c r="A306" s="256"/>
      <c r="B306" s="256"/>
      <c r="C306" s="256"/>
      <c r="D306" s="260"/>
      <c r="E306" s="260"/>
      <c r="F306" s="260"/>
      <c r="G306" s="256"/>
      <c r="H306" s="451"/>
      <c r="I306" s="256"/>
      <c r="J306" s="256"/>
      <c r="K306" s="256"/>
      <c r="L306" s="260"/>
      <c r="M306" s="260"/>
      <c r="N306" s="256"/>
      <c r="O306" s="256"/>
      <c r="P306" s="449"/>
      <c r="Q306" s="449"/>
      <c r="R306" s="449"/>
      <c r="S306" s="449"/>
      <c r="T306" s="449"/>
      <c r="U306" s="449"/>
      <c r="V306" s="449"/>
      <c r="W306" s="449"/>
      <c r="X306" s="449"/>
      <c r="Y306" s="449"/>
      <c r="Z306" s="449"/>
      <c r="AA306" s="449"/>
      <c r="AB306" s="449"/>
      <c r="AC306" s="449"/>
      <c r="AD306" s="449"/>
      <c r="AE306" s="449"/>
      <c r="AF306" s="449"/>
    </row>
    <row r="307">
      <c r="A307" s="257"/>
      <c r="B307" s="257"/>
      <c r="C307" s="257"/>
      <c r="D307" s="261"/>
      <c r="E307" s="261"/>
      <c r="F307" s="261"/>
      <c r="G307" s="257"/>
      <c r="H307" s="450"/>
      <c r="I307" s="257"/>
      <c r="J307" s="257"/>
      <c r="K307" s="257"/>
      <c r="L307" s="261"/>
      <c r="M307" s="261"/>
      <c r="N307" s="257"/>
      <c r="O307" s="257"/>
      <c r="P307" s="447"/>
      <c r="Q307" s="447"/>
      <c r="R307" s="447"/>
      <c r="S307" s="447"/>
      <c r="T307" s="447"/>
      <c r="U307" s="447"/>
      <c r="V307" s="447"/>
      <c r="W307" s="447"/>
      <c r="X307" s="447"/>
      <c r="Y307" s="447"/>
      <c r="Z307" s="447"/>
      <c r="AA307" s="447"/>
      <c r="AB307" s="447"/>
      <c r="AC307" s="447"/>
      <c r="AD307" s="447"/>
      <c r="AE307" s="447"/>
      <c r="AF307" s="447"/>
    </row>
    <row r="308">
      <c r="A308" s="256"/>
      <c r="B308" s="256"/>
      <c r="C308" s="256"/>
      <c r="D308" s="260"/>
      <c r="E308" s="260"/>
      <c r="F308" s="260"/>
      <c r="G308" s="256"/>
      <c r="H308" s="451"/>
      <c r="I308" s="256"/>
      <c r="J308" s="256"/>
      <c r="K308" s="256"/>
      <c r="L308" s="260"/>
      <c r="M308" s="260"/>
      <c r="N308" s="256"/>
      <c r="O308" s="256"/>
      <c r="P308" s="449"/>
      <c r="Q308" s="449"/>
      <c r="R308" s="449"/>
      <c r="S308" s="449"/>
      <c r="T308" s="449"/>
      <c r="U308" s="449"/>
      <c r="V308" s="449"/>
      <c r="W308" s="449"/>
      <c r="X308" s="449"/>
      <c r="Y308" s="449"/>
      <c r="Z308" s="449"/>
      <c r="AA308" s="449"/>
      <c r="AB308" s="449"/>
      <c r="AC308" s="449"/>
      <c r="AD308" s="449"/>
      <c r="AE308" s="449"/>
      <c r="AF308" s="449"/>
    </row>
    <row r="309">
      <c r="A309" s="257"/>
      <c r="B309" s="257"/>
      <c r="C309" s="257"/>
      <c r="D309" s="261"/>
      <c r="E309" s="261"/>
      <c r="F309" s="261"/>
      <c r="G309" s="257"/>
      <c r="H309" s="450"/>
      <c r="I309" s="257"/>
      <c r="J309" s="257"/>
      <c r="K309" s="257"/>
      <c r="L309" s="261"/>
      <c r="M309" s="261"/>
      <c r="N309" s="257"/>
      <c r="O309" s="257"/>
      <c r="P309" s="447"/>
      <c r="Q309" s="447"/>
      <c r="R309" s="447"/>
      <c r="S309" s="447"/>
      <c r="T309" s="447"/>
      <c r="U309" s="447"/>
      <c r="V309" s="447"/>
      <c r="W309" s="447"/>
      <c r="X309" s="447"/>
      <c r="Y309" s="447"/>
      <c r="Z309" s="447"/>
      <c r="AA309" s="447"/>
      <c r="AB309" s="447"/>
      <c r="AC309" s="447"/>
      <c r="AD309" s="447"/>
      <c r="AE309" s="447"/>
      <c r="AF309" s="447"/>
    </row>
    <row r="310">
      <c r="A310" s="256"/>
      <c r="B310" s="256"/>
      <c r="C310" s="256"/>
      <c r="D310" s="260"/>
      <c r="E310" s="260"/>
      <c r="F310" s="260"/>
      <c r="G310" s="256"/>
      <c r="H310" s="451"/>
      <c r="I310" s="256"/>
      <c r="J310" s="256"/>
      <c r="K310" s="256"/>
      <c r="L310" s="260"/>
      <c r="M310" s="260"/>
      <c r="N310" s="256"/>
      <c r="O310" s="256"/>
      <c r="P310" s="449"/>
      <c r="Q310" s="449"/>
      <c r="R310" s="449"/>
      <c r="S310" s="449"/>
      <c r="T310" s="449"/>
      <c r="U310" s="449"/>
      <c r="V310" s="449"/>
      <c r="W310" s="449"/>
      <c r="X310" s="449"/>
      <c r="Y310" s="449"/>
      <c r="Z310" s="449"/>
      <c r="AA310" s="449"/>
      <c r="AB310" s="449"/>
      <c r="AC310" s="449"/>
      <c r="AD310" s="449"/>
      <c r="AE310" s="449"/>
      <c r="AF310" s="449"/>
    </row>
    <row r="311">
      <c r="A311" s="257"/>
      <c r="B311" s="257"/>
      <c r="C311" s="257"/>
      <c r="D311" s="261"/>
      <c r="E311" s="261"/>
      <c r="F311" s="261"/>
      <c r="G311" s="257"/>
      <c r="H311" s="450"/>
      <c r="I311" s="257"/>
      <c r="J311" s="257"/>
      <c r="K311" s="257"/>
      <c r="L311" s="261"/>
      <c r="M311" s="261"/>
      <c r="N311" s="257"/>
      <c r="O311" s="257"/>
      <c r="P311" s="447"/>
      <c r="Q311" s="447"/>
      <c r="R311" s="447"/>
      <c r="S311" s="447"/>
      <c r="T311" s="447"/>
      <c r="U311" s="447"/>
      <c r="V311" s="447"/>
      <c r="W311" s="447"/>
      <c r="X311" s="447"/>
      <c r="Y311" s="447"/>
      <c r="Z311" s="447"/>
      <c r="AA311" s="447"/>
      <c r="AB311" s="447"/>
      <c r="AC311" s="447"/>
      <c r="AD311" s="447"/>
      <c r="AE311" s="447"/>
      <c r="AF311" s="447"/>
    </row>
    <row r="312">
      <c r="A312" s="256"/>
      <c r="B312" s="256"/>
      <c r="C312" s="256"/>
      <c r="D312" s="260"/>
      <c r="E312" s="260"/>
      <c r="F312" s="260"/>
      <c r="G312" s="256"/>
      <c r="H312" s="451"/>
      <c r="I312" s="256"/>
      <c r="J312" s="256"/>
      <c r="K312" s="256"/>
      <c r="L312" s="260"/>
      <c r="M312" s="260"/>
      <c r="N312" s="256"/>
      <c r="O312" s="256"/>
      <c r="P312" s="449"/>
      <c r="Q312" s="449"/>
      <c r="R312" s="449"/>
      <c r="S312" s="449"/>
      <c r="T312" s="449"/>
      <c r="U312" s="449"/>
      <c r="V312" s="449"/>
      <c r="W312" s="449"/>
      <c r="X312" s="449"/>
      <c r="Y312" s="449"/>
      <c r="Z312" s="449"/>
      <c r="AA312" s="449"/>
      <c r="AB312" s="449"/>
      <c r="AC312" s="449"/>
      <c r="AD312" s="449"/>
      <c r="AE312" s="449"/>
      <c r="AF312" s="449"/>
    </row>
    <row r="313">
      <c r="A313" s="257"/>
      <c r="B313" s="257"/>
      <c r="C313" s="257"/>
      <c r="D313" s="261"/>
      <c r="E313" s="261"/>
      <c r="F313" s="261"/>
      <c r="G313" s="257"/>
      <c r="H313" s="450"/>
      <c r="I313" s="257"/>
      <c r="J313" s="257"/>
      <c r="K313" s="257"/>
      <c r="L313" s="261"/>
      <c r="M313" s="261"/>
      <c r="N313" s="257"/>
      <c r="O313" s="257"/>
      <c r="P313" s="447"/>
      <c r="Q313" s="447"/>
      <c r="R313" s="447"/>
      <c r="S313" s="447"/>
      <c r="T313" s="447"/>
      <c r="U313" s="447"/>
      <c r="V313" s="447"/>
      <c r="W313" s="447"/>
      <c r="X313" s="447"/>
      <c r="Y313" s="447"/>
      <c r="Z313" s="447"/>
      <c r="AA313" s="447"/>
      <c r="AB313" s="447"/>
      <c r="AC313" s="447"/>
      <c r="AD313" s="447"/>
      <c r="AE313" s="447"/>
      <c r="AF313" s="447"/>
    </row>
    <row r="314">
      <c r="A314" s="256"/>
      <c r="B314" s="256"/>
      <c r="C314" s="256"/>
      <c r="D314" s="260"/>
      <c r="E314" s="260"/>
      <c r="F314" s="260"/>
      <c r="G314" s="256"/>
      <c r="H314" s="451"/>
      <c r="I314" s="256"/>
      <c r="J314" s="256"/>
      <c r="K314" s="256"/>
      <c r="L314" s="260"/>
      <c r="M314" s="260"/>
      <c r="N314" s="256"/>
      <c r="O314" s="256"/>
      <c r="P314" s="449"/>
      <c r="Q314" s="449"/>
      <c r="R314" s="449"/>
      <c r="S314" s="449"/>
      <c r="T314" s="449"/>
      <c r="U314" s="449"/>
      <c r="V314" s="449"/>
      <c r="W314" s="449"/>
      <c r="X314" s="449"/>
      <c r="Y314" s="449"/>
      <c r="Z314" s="449"/>
      <c r="AA314" s="449"/>
      <c r="AB314" s="449"/>
      <c r="AC314" s="449"/>
      <c r="AD314" s="449"/>
      <c r="AE314" s="449"/>
      <c r="AF314" s="449"/>
    </row>
    <row r="315">
      <c r="A315" s="257"/>
      <c r="B315" s="257"/>
      <c r="C315" s="257"/>
      <c r="D315" s="261"/>
      <c r="E315" s="261"/>
      <c r="F315" s="261"/>
      <c r="G315" s="257"/>
      <c r="H315" s="450"/>
      <c r="I315" s="257"/>
      <c r="J315" s="257"/>
      <c r="K315" s="257"/>
      <c r="L315" s="261"/>
      <c r="M315" s="261"/>
      <c r="N315" s="257"/>
      <c r="O315" s="257"/>
      <c r="P315" s="447"/>
      <c r="Q315" s="447"/>
      <c r="R315" s="447"/>
      <c r="S315" s="447"/>
      <c r="T315" s="447"/>
      <c r="U315" s="447"/>
      <c r="V315" s="447"/>
      <c r="W315" s="447"/>
      <c r="X315" s="447"/>
      <c r="Y315" s="447"/>
      <c r="Z315" s="447"/>
      <c r="AA315" s="447"/>
      <c r="AB315" s="447"/>
      <c r="AC315" s="447"/>
      <c r="AD315" s="447"/>
      <c r="AE315" s="447"/>
      <c r="AF315" s="447"/>
    </row>
    <row r="316">
      <c r="A316" s="256"/>
      <c r="B316" s="256"/>
      <c r="C316" s="256"/>
      <c r="D316" s="260"/>
      <c r="E316" s="260"/>
      <c r="F316" s="260"/>
      <c r="G316" s="256"/>
      <c r="H316" s="451"/>
      <c r="I316" s="256"/>
      <c r="J316" s="256"/>
      <c r="K316" s="256"/>
      <c r="L316" s="260"/>
      <c r="M316" s="260"/>
      <c r="N316" s="256"/>
      <c r="O316" s="256"/>
      <c r="P316" s="449"/>
      <c r="Q316" s="449"/>
      <c r="R316" s="449"/>
      <c r="S316" s="449"/>
      <c r="T316" s="449"/>
      <c r="U316" s="449"/>
      <c r="V316" s="449"/>
      <c r="W316" s="449"/>
      <c r="X316" s="449"/>
      <c r="Y316" s="449"/>
      <c r="Z316" s="449"/>
      <c r="AA316" s="449"/>
      <c r="AB316" s="449"/>
      <c r="AC316" s="449"/>
      <c r="AD316" s="449"/>
      <c r="AE316" s="449"/>
      <c r="AF316" s="449"/>
    </row>
    <row r="317">
      <c r="A317" s="257"/>
      <c r="B317" s="257"/>
      <c r="C317" s="257"/>
      <c r="D317" s="261"/>
      <c r="E317" s="261"/>
      <c r="F317" s="261"/>
      <c r="G317" s="257"/>
      <c r="H317" s="450"/>
      <c r="I317" s="257"/>
      <c r="J317" s="257"/>
      <c r="K317" s="257"/>
      <c r="L317" s="261"/>
      <c r="M317" s="261"/>
      <c r="N317" s="257"/>
      <c r="O317" s="257"/>
      <c r="P317" s="447"/>
      <c r="Q317" s="447"/>
      <c r="R317" s="447"/>
      <c r="S317" s="447"/>
      <c r="T317" s="447"/>
      <c r="U317" s="447"/>
      <c r="V317" s="447"/>
      <c r="W317" s="447"/>
      <c r="X317" s="447"/>
      <c r="Y317" s="447"/>
      <c r="Z317" s="447"/>
      <c r="AA317" s="447"/>
      <c r="AB317" s="447"/>
      <c r="AC317" s="447"/>
      <c r="AD317" s="447"/>
      <c r="AE317" s="447"/>
      <c r="AF317" s="447"/>
    </row>
    <row r="318">
      <c r="A318" s="256"/>
      <c r="B318" s="256"/>
      <c r="C318" s="256"/>
      <c r="D318" s="260"/>
      <c r="E318" s="260"/>
      <c r="F318" s="260"/>
      <c r="G318" s="256"/>
      <c r="H318" s="451"/>
      <c r="I318" s="256"/>
      <c r="J318" s="256"/>
      <c r="K318" s="256"/>
      <c r="L318" s="260"/>
      <c r="M318" s="260"/>
      <c r="N318" s="256"/>
      <c r="O318" s="256"/>
      <c r="P318" s="449"/>
      <c r="Q318" s="449"/>
      <c r="R318" s="449"/>
      <c r="S318" s="449"/>
      <c r="T318" s="449"/>
      <c r="U318" s="449"/>
      <c r="V318" s="449"/>
      <c r="W318" s="449"/>
      <c r="X318" s="449"/>
      <c r="Y318" s="449"/>
      <c r="Z318" s="449"/>
      <c r="AA318" s="449"/>
      <c r="AB318" s="449"/>
      <c r="AC318" s="449"/>
      <c r="AD318" s="449"/>
      <c r="AE318" s="449"/>
      <c r="AF318" s="449"/>
    </row>
    <row r="319">
      <c r="A319" s="257"/>
      <c r="B319" s="257"/>
      <c r="C319" s="257"/>
      <c r="D319" s="261"/>
      <c r="E319" s="261"/>
      <c r="F319" s="261"/>
      <c r="G319" s="257"/>
      <c r="H319" s="450"/>
      <c r="I319" s="257"/>
      <c r="J319" s="257"/>
      <c r="K319" s="257"/>
      <c r="L319" s="261"/>
      <c r="M319" s="261"/>
      <c r="N319" s="257"/>
      <c r="O319" s="257"/>
      <c r="P319" s="447"/>
      <c r="Q319" s="447"/>
      <c r="R319" s="447"/>
      <c r="S319" s="447"/>
      <c r="T319" s="447"/>
      <c r="U319" s="447"/>
      <c r="V319" s="447"/>
      <c r="W319" s="447"/>
      <c r="X319" s="447"/>
      <c r="Y319" s="447"/>
      <c r="Z319" s="447"/>
      <c r="AA319" s="447"/>
      <c r="AB319" s="447"/>
      <c r="AC319" s="447"/>
      <c r="AD319" s="447"/>
      <c r="AE319" s="447"/>
      <c r="AF319" s="447"/>
    </row>
    <row r="320">
      <c r="A320" s="256"/>
      <c r="B320" s="256"/>
      <c r="C320" s="256"/>
      <c r="D320" s="260"/>
      <c r="E320" s="260"/>
      <c r="F320" s="260"/>
      <c r="G320" s="256"/>
      <c r="H320" s="451"/>
      <c r="I320" s="256"/>
      <c r="J320" s="256"/>
      <c r="K320" s="256"/>
      <c r="L320" s="260"/>
      <c r="M320" s="260"/>
      <c r="N320" s="256"/>
      <c r="O320" s="256"/>
      <c r="P320" s="449"/>
      <c r="Q320" s="449"/>
      <c r="R320" s="449"/>
      <c r="S320" s="449"/>
      <c r="T320" s="449"/>
      <c r="U320" s="449"/>
      <c r="V320" s="449"/>
      <c r="W320" s="449"/>
      <c r="X320" s="449"/>
      <c r="Y320" s="449"/>
      <c r="Z320" s="449"/>
      <c r="AA320" s="449"/>
      <c r="AB320" s="449"/>
      <c r="AC320" s="449"/>
      <c r="AD320" s="449"/>
      <c r="AE320" s="449"/>
      <c r="AF320" s="449"/>
    </row>
    <row r="321">
      <c r="A321" s="257"/>
      <c r="B321" s="257"/>
      <c r="C321" s="257"/>
      <c r="D321" s="261"/>
      <c r="E321" s="261"/>
      <c r="F321" s="261"/>
      <c r="G321" s="257"/>
      <c r="H321" s="450"/>
      <c r="I321" s="257"/>
      <c r="J321" s="257"/>
      <c r="K321" s="257"/>
      <c r="L321" s="261"/>
      <c r="M321" s="261"/>
      <c r="N321" s="257"/>
      <c r="O321" s="257"/>
      <c r="P321" s="447"/>
      <c r="Q321" s="447"/>
      <c r="R321" s="447"/>
      <c r="S321" s="447"/>
      <c r="T321" s="447"/>
      <c r="U321" s="447"/>
      <c r="V321" s="447"/>
      <c r="W321" s="447"/>
      <c r="X321" s="447"/>
      <c r="Y321" s="447"/>
      <c r="Z321" s="447"/>
      <c r="AA321" s="447"/>
      <c r="AB321" s="447"/>
      <c r="AC321" s="447"/>
      <c r="AD321" s="447"/>
      <c r="AE321" s="447"/>
      <c r="AF321" s="447"/>
    </row>
    <row r="322">
      <c r="A322" s="256"/>
      <c r="B322" s="256"/>
      <c r="C322" s="256"/>
      <c r="D322" s="260"/>
      <c r="E322" s="260"/>
      <c r="F322" s="260"/>
      <c r="G322" s="256"/>
      <c r="H322" s="451"/>
      <c r="I322" s="256"/>
      <c r="J322" s="256"/>
      <c r="K322" s="256"/>
      <c r="L322" s="260"/>
      <c r="M322" s="260"/>
      <c r="N322" s="256"/>
      <c r="O322" s="256"/>
      <c r="P322" s="449"/>
      <c r="Q322" s="449"/>
      <c r="R322" s="449"/>
      <c r="S322" s="449"/>
      <c r="T322" s="449"/>
      <c r="U322" s="449"/>
      <c r="V322" s="449"/>
      <c r="W322" s="449"/>
      <c r="X322" s="449"/>
      <c r="Y322" s="449"/>
      <c r="Z322" s="449"/>
      <c r="AA322" s="449"/>
      <c r="AB322" s="449"/>
      <c r="AC322" s="449"/>
      <c r="AD322" s="449"/>
      <c r="AE322" s="449"/>
      <c r="AF322" s="449"/>
    </row>
    <row r="323">
      <c r="A323" s="257"/>
      <c r="B323" s="257"/>
      <c r="C323" s="257"/>
      <c r="D323" s="261"/>
      <c r="E323" s="261"/>
      <c r="F323" s="261"/>
      <c r="G323" s="257"/>
      <c r="H323" s="450"/>
      <c r="I323" s="257"/>
      <c r="J323" s="257"/>
      <c r="K323" s="257"/>
      <c r="L323" s="261"/>
      <c r="M323" s="261"/>
      <c r="N323" s="257"/>
      <c r="O323" s="257"/>
      <c r="P323" s="447"/>
      <c r="Q323" s="447"/>
      <c r="R323" s="447"/>
      <c r="S323" s="447"/>
      <c r="T323" s="447"/>
      <c r="U323" s="447"/>
      <c r="V323" s="447"/>
      <c r="W323" s="447"/>
      <c r="X323" s="447"/>
      <c r="Y323" s="447"/>
      <c r="Z323" s="447"/>
      <c r="AA323" s="447"/>
      <c r="AB323" s="447"/>
      <c r="AC323" s="447"/>
      <c r="AD323" s="447"/>
      <c r="AE323" s="447"/>
      <c r="AF323" s="447"/>
    </row>
    <row r="324">
      <c r="A324" s="256"/>
      <c r="B324" s="256"/>
      <c r="C324" s="256"/>
      <c r="D324" s="260"/>
      <c r="E324" s="260"/>
      <c r="F324" s="260"/>
      <c r="G324" s="256"/>
      <c r="H324" s="451"/>
      <c r="I324" s="256"/>
      <c r="J324" s="256"/>
      <c r="K324" s="256"/>
      <c r="L324" s="260"/>
      <c r="M324" s="260"/>
      <c r="N324" s="256"/>
      <c r="O324" s="256"/>
      <c r="P324" s="449"/>
      <c r="Q324" s="449"/>
      <c r="R324" s="449"/>
      <c r="S324" s="449"/>
      <c r="T324" s="449"/>
      <c r="U324" s="449"/>
      <c r="V324" s="449"/>
      <c r="W324" s="449"/>
      <c r="X324" s="449"/>
      <c r="Y324" s="449"/>
      <c r="Z324" s="449"/>
      <c r="AA324" s="449"/>
      <c r="AB324" s="449"/>
      <c r="AC324" s="449"/>
      <c r="AD324" s="449"/>
      <c r="AE324" s="449"/>
      <c r="AF324" s="449"/>
    </row>
    <row r="325">
      <c r="A325" s="257"/>
      <c r="B325" s="257"/>
      <c r="C325" s="257"/>
      <c r="D325" s="261"/>
      <c r="E325" s="261"/>
      <c r="F325" s="261"/>
      <c r="G325" s="257"/>
      <c r="H325" s="450"/>
      <c r="I325" s="257"/>
      <c r="J325" s="257"/>
      <c r="K325" s="257"/>
      <c r="L325" s="261"/>
      <c r="M325" s="261"/>
      <c r="N325" s="257"/>
      <c r="O325" s="257"/>
      <c r="P325" s="447"/>
      <c r="Q325" s="447"/>
      <c r="R325" s="447"/>
      <c r="S325" s="447"/>
      <c r="T325" s="447"/>
      <c r="U325" s="447"/>
      <c r="V325" s="447"/>
      <c r="W325" s="447"/>
      <c r="X325" s="447"/>
      <c r="Y325" s="447"/>
      <c r="Z325" s="447"/>
      <c r="AA325" s="447"/>
      <c r="AB325" s="447"/>
      <c r="AC325" s="447"/>
      <c r="AD325" s="447"/>
      <c r="AE325" s="447"/>
      <c r="AF325" s="447"/>
    </row>
    <row r="326">
      <c r="A326" s="256"/>
      <c r="B326" s="256"/>
      <c r="C326" s="256"/>
      <c r="D326" s="260"/>
      <c r="E326" s="260"/>
      <c r="F326" s="260"/>
      <c r="G326" s="256"/>
      <c r="H326" s="451"/>
      <c r="I326" s="256"/>
      <c r="J326" s="256"/>
      <c r="K326" s="256"/>
      <c r="L326" s="260"/>
      <c r="M326" s="260"/>
      <c r="N326" s="256"/>
      <c r="O326" s="256"/>
      <c r="P326" s="449"/>
      <c r="Q326" s="449"/>
      <c r="R326" s="449"/>
      <c r="S326" s="449"/>
      <c r="T326" s="449"/>
      <c r="U326" s="449"/>
      <c r="V326" s="449"/>
      <c r="W326" s="449"/>
      <c r="X326" s="449"/>
      <c r="Y326" s="449"/>
      <c r="Z326" s="449"/>
      <c r="AA326" s="449"/>
      <c r="AB326" s="449"/>
      <c r="AC326" s="449"/>
      <c r="AD326" s="449"/>
      <c r="AE326" s="449"/>
      <c r="AF326" s="449"/>
    </row>
    <row r="327">
      <c r="A327" s="257"/>
      <c r="B327" s="257"/>
      <c r="C327" s="257"/>
      <c r="D327" s="261"/>
      <c r="E327" s="261"/>
      <c r="F327" s="261"/>
      <c r="G327" s="257"/>
      <c r="H327" s="450"/>
      <c r="I327" s="257"/>
      <c r="J327" s="257"/>
      <c r="K327" s="257"/>
      <c r="L327" s="261"/>
      <c r="M327" s="261"/>
      <c r="N327" s="257"/>
      <c r="O327" s="257"/>
      <c r="P327" s="447"/>
      <c r="Q327" s="447"/>
      <c r="R327" s="447"/>
      <c r="S327" s="447"/>
      <c r="T327" s="447"/>
      <c r="U327" s="447"/>
      <c r="V327" s="447"/>
      <c r="W327" s="447"/>
      <c r="X327" s="447"/>
      <c r="Y327" s="447"/>
      <c r="Z327" s="447"/>
      <c r="AA327" s="447"/>
      <c r="AB327" s="447"/>
      <c r="AC327" s="447"/>
      <c r="AD327" s="447"/>
      <c r="AE327" s="447"/>
      <c r="AF327" s="447"/>
    </row>
    <row r="328">
      <c r="A328" s="256"/>
      <c r="B328" s="256"/>
      <c r="C328" s="256"/>
      <c r="D328" s="260"/>
      <c r="E328" s="260"/>
      <c r="F328" s="260"/>
      <c r="G328" s="256"/>
      <c r="H328" s="451"/>
      <c r="I328" s="256"/>
      <c r="J328" s="256"/>
      <c r="K328" s="256"/>
      <c r="L328" s="260"/>
      <c r="M328" s="260"/>
      <c r="N328" s="256"/>
      <c r="O328" s="256"/>
      <c r="P328" s="449"/>
      <c r="Q328" s="449"/>
      <c r="R328" s="449"/>
      <c r="S328" s="449"/>
      <c r="T328" s="449"/>
      <c r="U328" s="449"/>
      <c r="V328" s="449"/>
      <c r="W328" s="449"/>
      <c r="X328" s="449"/>
      <c r="Y328" s="449"/>
      <c r="Z328" s="449"/>
      <c r="AA328" s="449"/>
      <c r="AB328" s="449"/>
      <c r="AC328" s="449"/>
      <c r="AD328" s="449"/>
      <c r="AE328" s="449"/>
      <c r="AF328" s="449"/>
    </row>
    <row r="329">
      <c r="A329" s="257"/>
      <c r="B329" s="257"/>
      <c r="C329" s="257"/>
      <c r="D329" s="261"/>
      <c r="E329" s="261"/>
      <c r="F329" s="261"/>
      <c r="G329" s="257"/>
      <c r="H329" s="450"/>
      <c r="I329" s="257"/>
      <c r="J329" s="257"/>
      <c r="K329" s="257"/>
      <c r="L329" s="261"/>
      <c r="M329" s="261"/>
      <c r="N329" s="257"/>
      <c r="O329" s="257"/>
      <c r="P329" s="447"/>
      <c r="Q329" s="447"/>
      <c r="R329" s="447"/>
      <c r="S329" s="447"/>
      <c r="T329" s="447"/>
      <c r="U329" s="447"/>
      <c r="V329" s="447"/>
      <c r="W329" s="447"/>
      <c r="X329" s="447"/>
      <c r="Y329" s="447"/>
      <c r="Z329" s="447"/>
      <c r="AA329" s="447"/>
      <c r="AB329" s="447"/>
      <c r="AC329" s="447"/>
      <c r="AD329" s="447"/>
      <c r="AE329" s="447"/>
      <c r="AF329" s="447"/>
    </row>
    <row r="330">
      <c r="A330" s="256"/>
      <c r="B330" s="256"/>
      <c r="C330" s="256"/>
      <c r="D330" s="260"/>
      <c r="E330" s="260"/>
      <c r="F330" s="260"/>
      <c r="G330" s="256"/>
      <c r="H330" s="451"/>
      <c r="I330" s="256"/>
      <c r="J330" s="256"/>
      <c r="K330" s="256"/>
      <c r="L330" s="260"/>
      <c r="M330" s="260"/>
      <c r="N330" s="256"/>
      <c r="O330" s="256"/>
      <c r="P330" s="449"/>
      <c r="Q330" s="449"/>
      <c r="R330" s="449"/>
      <c r="S330" s="449"/>
      <c r="T330" s="449"/>
      <c r="U330" s="449"/>
      <c r="V330" s="449"/>
      <c r="W330" s="449"/>
      <c r="X330" s="449"/>
      <c r="Y330" s="449"/>
      <c r="Z330" s="449"/>
      <c r="AA330" s="449"/>
      <c r="AB330" s="449"/>
      <c r="AC330" s="449"/>
      <c r="AD330" s="449"/>
      <c r="AE330" s="449"/>
      <c r="AF330" s="449"/>
    </row>
    <row r="331">
      <c r="A331" s="257"/>
      <c r="B331" s="257"/>
      <c r="C331" s="257"/>
      <c r="D331" s="261"/>
      <c r="E331" s="261"/>
      <c r="F331" s="261"/>
      <c r="G331" s="257"/>
      <c r="H331" s="450"/>
      <c r="I331" s="257"/>
      <c r="J331" s="257"/>
      <c r="K331" s="257"/>
      <c r="L331" s="261"/>
      <c r="M331" s="261"/>
      <c r="N331" s="257"/>
      <c r="O331" s="257"/>
      <c r="P331" s="447"/>
      <c r="Q331" s="447"/>
      <c r="R331" s="447"/>
      <c r="S331" s="447"/>
      <c r="T331" s="447"/>
      <c r="U331" s="447"/>
      <c r="V331" s="447"/>
      <c r="W331" s="447"/>
      <c r="X331" s="447"/>
      <c r="Y331" s="447"/>
      <c r="Z331" s="447"/>
      <c r="AA331" s="447"/>
      <c r="AB331" s="447"/>
      <c r="AC331" s="447"/>
      <c r="AD331" s="447"/>
      <c r="AE331" s="447"/>
      <c r="AF331" s="447"/>
    </row>
    <row r="332">
      <c r="A332" s="256"/>
      <c r="B332" s="256"/>
      <c r="C332" s="256"/>
      <c r="D332" s="260"/>
      <c r="E332" s="260"/>
      <c r="F332" s="260"/>
      <c r="G332" s="256"/>
      <c r="H332" s="451"/>
      <c r="I332" s="256"/>
      <c r="J332" s="256"/>
      <c r="K332" s="256"/>
      <c r="L332" s="260"/>
      <c r="M332" s="260"/>
      <c r="N332" s="256"/>
      <c r="O332" s="256"/>
      <c r="P332" s="449"/>
      <c r="Q332" s="449"/>
      <c r="R332" s="449"/>
      <c r="S332" s="449"/>
      <c r="T332" s="449"/>
      <c r="U332" s="449"/>
      <c r="V332" s="449"/>
      <c r="W332" s="449"/>
      <c r="X332" s="449"/>
      <c r="Y332" s="449"/>
      <c r="Z332" s="449"/>
      <c r="AA332" s="449"/>
      <c r="AB332" s="449"/>
      <c r="AC332" s="449"/>
      <c r="AD332" s="449"/>
      <c r="AE332" s="449"/>
      <c r="AF332" s="449"/>
    </row>
    <row r="333">
      <c r="A333" s="257"/>
      <c r="B333" s="257"/>
      <c r="C333" s="257"/>
      <c r="D333" s="261"/>
      <c r="E333" s="261"/>
      <c r="F333" s="261"/>
      <c r="G333" s="257"/>
      <c r="H333" s="450"/>
      <c r="I333" s="257"/>
      <c r="J333" s="257"/>
      <c r="K333" s="257"/>
      <c r="L333" s="261"/>
      <c r="M333" s="261"/>
      <c r="N333" s="257"/>
      <c r="O333" s="257"/>
      <c r="P333" s="447"/>
      <c r="Q333" s="447"/>
      <c r="R333" s="447"/>
      <c r="S333" s="447"/>
      <c r="T333" s="447"/>
      <c r="U333" s="447"/>
      <c r="V333" s="447"/>
      <c r="W333" s="447"/>
      <c r="X333" s="447"/>
      <c r="Y333" s="447"/>
      <c r="Z333" s="447"/>
      <c r="AA333" s="447"/>
      <c r="AB333" s="447"/>
      <c r="AC333" s="447"/>
      <c r="AD333" s="447"/>
      <c r="AE333" s="447"/>
      <c r="AF333" s="447"/>
    </row>
    <row r="334">
      <c r="A334" s="256"/>
      <c r="B334" s="256"/>
      <c r="C334" s="256"/>
      <c r="D334" s="260"/>
      <c r="E334" s="260"/>
      <c r="F334" s="260"/>
      <c r="G334" s="256"/>
      <c r="H334" s="451"/>
      <c r="I334" s="256"/>
      <c r="J334" s="256"/>
      <c r="K334" s="256"/>
      <c r="L334" s="260"/>
      <c r="M334" s="260"/>
      <c r="N334" s="256"/>
      <c r="O334" s="256"/>
      <c r="P334" s="449"/>
      <c r="Q334" s="449"/>
      <c r="R334" s="449"/>
      <c r="S334" s="449"/>
      <c r="T334" s="449"/>
      <c r="U334" s="449"/>
      <c r="V334" s="449"/>
      <c r="W334" s="449"/>
      <c r="X334" s="449"/>
      <c r="Y334" s="449"/>
      <c r="Z334" s="449"/>
      <c r="AA334" s="449"/>
      <c r="AB334" s="449"/>
      <c r="AC334" s="449"/>
      <c r="AD334" s="449"/>
      <c r="AE334" s="449"/>
      <c r="AF334" s="449"/>
    </row>
    <row r="335">
      <c r="A335" s="257"/>
      <c r="B335" s="257"/>
      <c r="C335" s="257"/>
      <c r="D335" s="261"/>
      <c r="E335" s="261"/>
      <c r="F335" s="261"/>
      <c r="G335" s="257"/>
      <c r="H335" s="450"/>
      <c r="I335" s="257"/>
      <c r="J335" s="257"/>
      <c r="K335" s="257"/>
      <c r="L335" s="261"/>
      <c r="M335" s="261"/>
      <c r="N335" s="257"/>
      <c r="O335" s="257"/>
      <c r="P335" s="447"/>
      <c r="Q335" s="447"/>
      <c r="R335" s="447"/>
      <c r="S335" s="447"/>
      <c r="T335" s="447"/>
      <c r="U335" s="447"/>
      <c r="V335" s="447"/>
      <c r="W335" s="447"/>
      <c r="X335" s="447"/>
      <c r="Y335" s="447"/>
      <c r="Z335" s="447"/>
      <c r="AA335" s="447"/>
      <c r="AB335" s="447"/>
      <c r="AC335" s="447"/>
      <c r="AD335" s="447"/>
      <c r="AE335" s="447"/>
      <c r="AF335" s="447"/>
    </row>
    <row r="336">
      <c r="A336" s="256"/>
      <c r="B336" s="256"/>
      <c r="C336" s="256"/>
      <c r="D336" s="260"/>
      <c r="E336" s="260"/>
      <c r="F336" s="260"/>
      <c r="G336" s="256"/>
      <c r="H336" s="451"/>
      <c r="I336" s="256"/>
      <c r="J336" s="256"/>
      <c r="K336" s="256"/>
      <c r="L336" s="260"/>
      <c r="M336" s="260"/>
      <c r="N336" s="256"/>
      <c r="O336" s="256"/>
      <c r="P336" s="449"/>
      <c r="Q336" s="449"/>
      <c r="R336" s="449"/>
      <c r="S336" s="449"/>
      <c r="T336" s="449"/>
      <c r="U336" s="449"/>
      <c r="V336" s="449"/>
      <c r="W336" s="449"/>
      <c r="X336" s="449"/>
      <c r="Y336" s="449"/>
      <c r="Z336" s="449"/>
      <c r="AA336" s="449"/>
      <c r="AB336" s="449"/>
      <c r="AC336" s="449"/>
      <c r="AD336" s="449"/>
      <c r="AE336" s="449"/>
      <c r="AF336" s="449"/>
    </row>
    <row r="337">
      <c r="A337" s="257"/>
      <c r="B337" s="257"/>
      <c r="C337" s="257"/>
      <c r="D337" s="261"/>
      <c r="E337" s="261"/>
      <c r="F337" s="261"/>
      <c r="G337" s="257"/>
      <c r="H337" s="450"/>
      <c r="I337" s="257"/>
      <c r="J337" s="257"/>
      <c r="K337" s="257"/>
      <c r="L337" s="261"/>
      <c r="M337" s="261"/>
      <c r="N337" s="257"/>
      <c r="O337" s="257"/>
      <c r="P337" s="447"/>
      <c r="Q337" s="447"/>
      <c r="R337" s="447"/>
      <c r="S337" s="447"/>
      <c r="T337" s="447"/>
      <c r="U337" s="447"/>
      <c r="V337" s="447"/>
      <c r="W337" s="447"/>
      <c r="X337" s="447"/>
      <c r="Y337" s="447"/>
      <c r="Z337" s="447"/>
      <c r="AA337" s="447"/>
      <c r="AB337" s="447"/>
      <c r="AC337" s="447"/>
      <c r="AD337" s="447"/>
      <c r="AE337" s="447"/>
      <c r="AF337" s="447"/>
    </row>
    <row r="338">
      <c r="A338" s="256"/>
      <c r="B338" s="256"/>
      <c r="C338" s="256"/>
      <c r="D338" s="260"/>
      <c r="E338" s="260"/>
      <c r="F338" s="260"/>
      <c r="G338" s="256"/>
      <c r="H338" s="451"/>
      <c r="I338" s="256"/>
      <c r="J338" s="256"/>
      <c r="K338" s="256"/>
      <c r="L338" s="260"/>
      <c r="M338" s="260"/>
      <c r="N338" s="256"/>
      <c r="O338" s="256"/>
      <c r="P338" s="449"/>
      <c r="Q338" s="449"/>
      <c r="R338" s="449"/>
      <c r="S338" s="449"/>
      <c r="T338" s="449"/>
      <c r="U338" s="449"/>
      <c r="V338" s="449"/>
      <c r="W338" s="449"/>
      <c r="X338" s="449"/>
      <c r="Y338" s="449"/>
      <c r="Z338" s="449"/>
      <c r="AA338" s="449"/>
      <c r="AB338" s="449"/>
      <c r="AC338" s="449"/>
      <c r="AD338" s="449"/>
      <c r="AE338" s="449"/>
      <c r="AF338" s="449"/>
    </row>
    <row r="339">
      <c r="A339" s="257"/>
      <c r="B339" s="257"/>
      <c r="C339" s="257"/>
      <c r="D339" s="261"/>
      <c r="E339" s="261"/>
      <c r="F339" s="261"/>
      <c r="G339" s="257"/>
      <c r="H339" s="450"/>
      <c r="I339" s="257"/>
      <c r="J339" s="257"/>
      <c r="K339" s="257"/>
      <c r="L339" s="261"/>
      <c r="M339" s="261"/>
      <c r="N339" s="257"/>
      <c r="O339" s="257"/>
      <c r="P339" s="447"/>
      <c r="Q339" s="447"/>
      <c r="R339" s="447"/>
      <c r="S339" s="447"/>
      <c r="T339" s="447"/>
      <c r="U339" s="447"/>
      <c r="V339" s="447"/>
      <c r="W339" s="447"/>
      <c r="X339" s="447"/>
      <c r="Y339" s="447"/>
      <c r="Z339" s="447"/>
      <c r="AA339" s="447"/>
      <c r="AB339" s="447"/>
      <c r="AC339" s="447"/>
      <c r="AD339" s="447"/>
      <c r="AE339" s="447"/>
      <c r="AF339" s="447"/>
    </row>
    <row r="340">
      <c r="A340" s="256"/>
      <c r="B340" s="256"/>
      <c r="C340" s="256"/>
      <c r="D340" s="260"/>
      <c r="E340" s="260"/>
      <c r="F340" s="260"/>
      <c r="G340" s="256"/>
      <c r="H340" s="451"/>
      <c r="I340" s="256"/>
      <c r="J340" s="256"/>
      <c r="K340" s="256"/>
      <c r="L340" s="260"/>
      <c r="M340" s="260"/>
      <c r="N340" s="256"/>
      <c r="O340" s="256"/>
      <c r="P340" s="449"/>
      <c r="Q340" s="449"/>
      <c r="R340" s="449"/>
      <c r="S340" s="449"/>
      <c r="T340" s="449"/>
      <c r="U340" s="449"/>
      <c r="V340" s="449"/>
      <c r="W340" s="449"/>
      <c r="X340" s="449"/>
      <c r="Y340" s="449"/>
      <c r="Z340" s="449"/>
      <c r="AA340" s="449"/>
      <c r="AB340" s="449"/>
      <c r="AC340" s="449"/>
      <c r="AD340" s="449"/>
      <c r="AE340" s="449"/>
      <c r="AF340" s="449"/>
    </row>
    <row r="341">
      <c r="A341" s="257"/>
      <c r="B341" s="257"/>
      <c r="C341" s="257"/>
      <c r="D341" s="261"/>
      <c r="E341" s="261"/>
      <c r="F341" s="261"/>
      <c r="G341" s="257"/>
      <c r="H341" s="450"/>
      <c r="I341" s="257"/>
      <c r="J341" s="257"/>
      <c r="K341" s="257"/>
      <c r="L341" s="261"/>
      <c r="M341" s="261"/>
      <c r="N341" s="257"/>
      <c r="O341" s="257"/>
      <c r="P341" s="447"/>
      <c r="Q341" s="447"/>
      <c r="R341" s="447"/>
      <c r="S341" s="447"/>
      <c r="T341" s="447"/>
      <c r="U341" s="447"/>
      <c r="V341" s="447"/>
      <c r="W341" s="447"/>
      <c r="X341" s="447"/>
      <c r="Y341" s="447"/>
      <c r="Z341" s="447"/>
      <c r="AA341" s="447"/>
      <c r="AB341" s="447"/>
      <c r="AC341" s="447"/>
      <c r="AD341" s="447"/>
      <c r="AE341" s="447"/>
      <c r="AF341" s="447"/>
    </row>
    <row r="342">
      <c r="A342" s="256"/>
      <c r="B342" s="256"/>
      <c r="C342" s="256"/>
      <c r="D342" s="260"/>
      <c r="E342" s="260"/>
      <c r="F342" s="260"/>
      <c r="G342" s="256"/>
      <c r="H342" s="451"/>
      <c r="I342" s="256"/>
      <c r="J342" s="256"/>
      <c r="K342" s="256"/>
      <c r="L342" s="260"/>
      <c r="M342" s="260"/>
      <c r="N342" s="256"/>
      <c r="O342" s="256"/>
      <c r="P342" s="449"/>
      <c r="Q342" s="449"/>
      <c r="R342" s="449"/>
      <c r="S342" s="449"/>
      <c r="T342" s="449"/>
      <c r="U342" s="449"/>
      <c r="V342" s="449"/>
      <c r="W342" s="449"/>
      <c r="X342" s="449"/>
      <c r="Y342" s="449"/>
      <c r="Z342" s="449"/>
      <c r="AA342" s="449"/>
      <c r="AB342" s="449"/>
      <c r="AC342" s="449"/>
      <c r="AD342" s="449"/>
      <c r="AE342" s="449"/>
      <c r="AF342" s="449"/>
    </row>
    <row r="343">
      <c r="A343" s="257"/>
      <c r="B343" s="257"/>
      <c r="C343" s="257"/>
      <c r="D343" s="261"/>
      <c r="E343" s="261"/>
      <c r="F343" s="261"/>
      <c r="G343" s="257"/>
      <c r="H343" s="450"/>
      <c r="I343" s="257"/>
      <c r="J343" s="257"/>
      <c r="K343" s="257"/>
      <c r="L343" s="261"/>
      <c r="M343" s="261"/>
      <c r="N343" s="257"/>
      <c r="O343" s="257"/>
      <c r="P343" s="447"/>
      <c r="Q343" s="447"/>
      <c r="R343" s="447"/>
      <c r="S343" s="447"/>
      <c r="T343" s="447"/>
      <c r="U343" s="447"/>
      <c r="V343" s="447"/>
      <c r="W343" s="447"/>
      <c r="X343" s="447"/>
      <c r="Y343" s="447"/>
      <c r="Z343" s="447"/>
      <c r="AA343" s="447"/>
      <c r="AB343" s="447"/>
      <c r="AC343" s="447"/>
      <c r="AD343" s="447"/>
      <c r="AE343" s="447"/>
      <c r="AF343" s="447"/>
    </row>
    <row r="344">
      <c r="A344" s="256"/>
      <c r="B344" s="256"/>
      <c r="C344" s="256"/>
      <c r="D344" s="260"/>
      <c r="E344" s="260"/>
      <c r="F344" s="260"/>
      <c r="G344" s="256"/>
      <c r="H344" s="451"/>
      <c r="I344" s="256"/>
      <c r="J344" s="256"/>
      <c r="K344" s="256"/>
      <c r="L344" s="260"/>
      <c r="M344" s="260"/>
      <c r="N344" s="256"/>
      <c r="O344" s="256"/>
      <c r="P344" s="449"/>
      <c r="Q344" s="449"/>
      <c r="R344" s="449"/>
      <c r="S344" s="449"/>
      <c r="T344" s="449"/>
      <c r="U344" s="449"/>
      <c r="V344" s="449"/>
      <c r="W344" s="449"/>
      <c r="X344" s="449"/>
      <c r="Y344" s="449"/>
      <c r="Z344" s="449"/>
      <c r="AA344" s="449"/>
      <c r="AB344" s="449"/>
      <c r="AC344" s="449"/>
      <c r="AD344" s="449"/>
      <c r="AE344" s="449"/>
      <c r="AF344" s="449"/>
    </row>
    <row r="345">
      <c r="A345" s="257"/>
      <c r="B345" s="257"/>
      <c r="C345" s="257"/>
      <c r="D345" s="261"/>
      <c r="E345" s="261"/>
      <c r="F345" s="261"/>
      <c r="G345" s="257"/>
      <c r="H345" s="450"/>
      <c r="I345" s="257"/>
      <c r="J345" s="257"/>
      <c r="K345" s="257"/>
      <c r="L345" s="261"/>
      <c r="M345" s="261"/>
      <c r="N345" s="257"/>
      <c r="O345" s="257"/>
      <c r="P345" s="447"/>
      <c r="Q345" s="447"/>
      <c r="R345" s="447"/>
      <c r="S345" s="447"/>
      <c r="T345" s="447"/>
      <c r="U345" s="447"/>
      <c r="V345" s="447"/>
      <c r="W345" s="447"/>
      <c r="X345" s="447"/>
      <c r="Y345" s="447"/>
      <c r="Z345" s="447"/>
      <c r="AA345" s="447"/>
      <c r="AB345" s="447"/>
      <c r="AC345" s="447"/>
      <c r="AD345" s="447"/>
      <c r="AE345" s="447"/>
      <c r="AF345" s="447"/>
    </row>
    <row r="346">
      <c r="A346" s="256"/>
      <c r="B346" s="256"/>
      <c r="C346" s="256"/>
      <c r="D346" s="260"/>
      <c r="E346" s="260"/>
      <c r="F346" s="260"/>
      <c r="G346" s="256"/>
      <c r="H346" s="451"/>
      <c r="I346" s="256"/>
      <c r="J346" s="256"/>
      <c r="K346" s="256"/>
      <c r="L346" s="260"/>
      <c r="M346" s="260"/>
      <c r="N346" s="256"/>
      <c r="O346" s="256"/>
      <c r="P346" s="449"/>
      <c r="Q346" s="449"/>
      <c r="R346" s="449"/>
      <c r="S346" s="449"/>
      <c r="T346" s="449"/>
      <c r="U346" s="449"/>
      <c r="V346" s="449"/>
      <c r="W346" s="449"/>
      <c r="X346" s="449"/>
      <c r="Y346" s="449"/>
      <c r="Z346" s="449"/>
      <c r="AA346" s="449"/>
      <c r="AB346" s="449"/>
      <c r="AC346" s="449"/>
      <c r="AD346" s="449"/>
      <c r="AE346" s="449"/>
      <c r="AF346" s="449"/>
    </row>
    <row r="347">
      <c r="A347" s="257"/>
      <c r="B347" s="257"/>
      <c r="C347" s="257"/>
      <c r="D347" s="261"/>
      <c r="E347" s="261"/>
      <c r="F347" s="261"/>
      <c r="G347" s="257"/>
      <c r="H347" s="450"/>
      <c r="I347" s="257"/>
      <c r="J347" s="257"/>
      <c r="K347" s="257"/>
      <c r="L347" s="261"/>
      <c r="M347" s="261"/>
      <c r="N347" s="257"/>
      <c r="O347" s="257"/>
      <c r="P347" s="447"/>
      <c r="Q347" s="447"/>
      <c r="R347" s="447"/>
      <c r="S347" s="447"/>
      <c r="T347" s="447"/>
      <c r="U347" s="447"/>
      <c r="V347" s="447"/>
      <c r="W347" s="447"/>
      <c r="X347" s="447"/>
      <c r="Y347" s="447"/>
      <c r="Z347" s="447"/>
      <c r="AA347" s="447"/>
      <c r="AB347" s="447"/>
      <c r="AC347" s="447"/>
      <c r="AD347" s="447"/>
      <c r="AE347" s="447"/>
      <c r="AF347" s="447"/>
    </row>
    <row r="348">
      <c r="A348" s="256"/>
      <c r="B348" s="256"/>
      <c r="C348" s="256"/>
      <c r="D348" s="260"/>
      <c r="E348" s="260"/>
      <c r="F348" s="260"/>
      <c r="G348" s="256"/>
      <c r="H348" s="451"/>
      <c r="I348" s="256"/>
      <c r="J348" s="256"/>
      <c r="K348" s="256"/>
      <c r="L348" s="260"/>
      <c r="M348" s="260"/>
      <c r="N348" s="256"/>
      <c r="O348" s="256"/>
      <c r="P348" s="449"/>
      <c r="Q348" s="449"/>
      <c r="R348" s="449"/>
      <c r="S348" s="449"/>
      <c r="T348" s="449"/>
      <c r="U348" s="449"/>
      <c r="V348" s="449"/>
      <c r="W348" s="449"/>
      <c r="X348" s="449"/>
      <c r="Y348" s="449"/>
      <c r="Z348" s="449"/>
      <c r="AA348" s="449"/>
      <c r="AB348" s="449"/>
      <c r="AC348" s="449"/>
      <c r="AD348" s="449"/>
      <c r="AE348" s="449"/>
      <c r="AF348" s="449"/>
    </row>
    <row r="349">
      <c r="A349" s="257"/>
      <c r="B349" s="257"/>
      <c r="C349" s="257"/>
      <c r="D349" s="261"/>
      <c r="E349" s="261"/>
      <c r="F349" s="261"/>
      <c r="G349" s="257"/>
      <c r="H349" s="450"/>
      <c r="I349" s="257"/>
      <c r="J349" s="257"/>
      <c r="K349" s="257"/>
      <c r="L349" s="261"/>
      <c r="M349" s="261"/>
      <c r="N349" s="257"/>
      <c r="O349" s="257"/>
      <c r="P349" s="447"/>
      <c r="Q349" s="447"/>
      <c r="R349" s="447"/>
      <c r="S349" s="447"/>
      <c r="T349" s="447"/>
      <c r="U349" s="447"/>
      <c r="V349" s="447"/>
      <c r="W349" s="447"/>
      <c r="X349" s="447"/>
      <c r="Y349" s="447"/>
      <c r="Z349" s="447"/>
      <c r="AA349" s="447"/>
      <c r="AB349" s="447"/>
      <c r="AC349" s="447"/>
      <c r="AD349" s="447"/>
      <c r="AE349" s="447"/>
      <c r="AF349" s="447"/>
    </row>
    <row r="350">
      <c r="A350" s="256"/>
      <c r="B350" s="256"/>
      <c r="C350" s="256"/>
      <c r="D350" s="260"/>
      <c r="E350" s="260"/>
      <c r="F350" s="260"/>
      <c r="G350" s="256"/>
      <c r="H350" s="451"/>
      <c r="I350" s="256"/>
      <c r="J350" s="256"/>
      <c r="K350" s="256"/>
      <c r="L350" s="260"/>
      <c r="M350" s="260"/>
      <c r="N350" s="256"/>
      <c r="O350" s="256"/>
      <c r="P350" s="449"/>
      <c r="Q350" s="449"/>
      <c r="R350" s="449"/>
      <c r="S350" s="449"/>
      <c r="T350" s="449"/>
      <c r="U350" s="449"/>
      <c r="V350" s="449"/>
      <c r="W350" s="449"/>
      <c r="X350" s="449"/>
      <c r="Y350" s="449"/>
      <c r="Z350" s="449"/>
      <c r="AA350" s="449"/>
      <c r="AB350" s="449"/>
      <c r="AC350" s="449"/>
      <c r="AD350" s="449"/>
      <c r="AE350" s="449"/>
      <c r="AF350" s="449"/>
    </row>
    <row r="351">
      <c r="A351" s="257"/>
      <c r="B351" s="257"/>
      <c r="C351" s="257"/>
      <c r="D351" s="261"/>
      <c r="E351" s="261"/>
      <c r="F351" s="261"/>
      <c r="G351" s="257"/>
      <c r="H351" s="450"/>
      <c r="I351" s="257"/>
      <c r="J351" s="257"/>
      <c r="K351" s="257"/>
      <c r="L351" s="261"/>
      <c r="M351" s="261"/>
      <c r="N351" s="257"/>
      <c r="O351" s="257"/>
      <c r="P351" s="447"/>
      <c r="Q351" s="447"/>
      <c r="R351" s="447"/>
      <c r="S351" s="447"/>
      <c r="T351" s="447"/>
      <c r="U351" s="447"/>
      <c r="V351" s="447"/>
      <c r="W351" s="447"/>
      <c r="X351" s="447"/>
      <c r="Y351" s="447"/>
      <c r="Z351" s="447"/>
      <c r="AA351" s="447"/>
      <c r="AB351" s="447"/>
      <c r="AC351" s="447"/>
      <c r="AD351" s="447"/>
      <c r="AE351" s="447"/>
      <c r="AF351" s="447"/>
    </row>
    <row r="352">
      <c r="A352" s="256"/>
      <c r="B352" s="256"/>
      <c r="C352" s="256"/>
      <c r="D352" s="260"/>
      <c r="E352" s="260"/>
      <c r="F352" s="260"/>
      <c r="G352" s="256"/>
      <c r="H352" s="451"/>
      <c r="I352" s="256"/>
      <c r="J352" s="256"/>
      <c r="K352" s="256"/>
      <c r="L352" s="260"/>
      <c r="M352" s="260"/>
      <c r="N352" s="256"/>
      <c r="O352" s="256"/>
      <c r="P352" s="449"/>
      <c r="Q352" s="449"/>
      <c r="R352" s="449"/>
      <c r="S352" s="449"/>
      <c r="T352" s="449"/>
      <c r="U352" s="449"/>
      <c r="V352" s="449"/>
      <c r="W352" s="449"/>
      <c r="X352" s="449"/>
      <c r="Y352" s="449"/>
      <c r="Z352" s="449"/>
      <c r="AA352" s="449"/>
      <c r="AB352" s="449"/>
      <c r="AC352" s="449"/>
      <c r="AD352" s="449"/>
      <c r="AE352" s="449"/>
      <c r="AF352" s="449"/>
    </row>
    <row r="353">
      <c r="A353" s="257"/>
      <c r="B353" s="257"/>
      <c r="C353" s="257"/>
      <c r="D353" s="261"/>
      <c r="E353" s="261"/>
      <c r="F353" s="261"/>
      <c r="G353" s="257"/>
      <c r="H353" s="450"/>
      <c r="I353" s="257"/>
      <c r="J353" s="257"/>
      <c r="K353" s="257"/>
      <c r="L353" s="261"/>
      <c r="M353" s="261"/>
      <c r="N353" s="257"/>
      <c r="O353" s="257"/>
      <c r="P353" s="447"/>
      <c r="Q353" s="447"/>
      <c r="R353" s="447"/>
      <c r="S353" s="447"/>
      <c r="T353" s="447"/>
      <c r="U353" s="447"/>
      <c r="V353" s="447"/>
      <c r="W353" s="447"/>
      <c r="X353" s="447"/>
      <c r="Y353" s="447"/>
      <c r="Z353" s="447"/>
      <c r="AA353" s="447"/>
      <c r="AB353" s="447"/>
      <c r="AC353" s="447"/>
      <c r="AD353" s="447"/>
      <c r="AE353" s="447"/>
      <c r="AF353" s="447"/>
    </row>
    <row r="354">
      <c r="A354" s="256"/>
      <c r="B354" s="256"/>
      <c r="C354" s="256"/>
      <c r="D354" s="260"/>
      <c r="E354" s="260"/>
      <c r="F354" s="260"/>
      <c r="G354" s="256"/>
      <c r="H354" s="451"/>
      <c r="I354" s="256"/>
      <c r="J354" s="256"/>
      <c r="K354" s="256"/>
      <c r="L354" s="260"/>
      <c r="M354" s="260"/>
      <c r="N354" s="256"/>
      <c r="O354" s="256"/>
      <c r="P354" s="449"/>
      <c r="Q354" s="449"/>
      <c r="R354" s="449"/>
      <c r="S354" s="449"/>
      <c r="T354" s="449"/>
      <c r="U354" s="449"/>
      <c r="V354" s="449"/>
      <c r="W354" s="449"/>
      <c r="X354" s="449"/>
      <c r="Y354" s="449"/>
      <c r="Z354" s="449"/>
      <c r="AA354" s="449"/>
      <c r="AB354" s="449"/>
      <c r="AC354" s="449"/>
      <c r="AD354" s="449"/>
      <c r="AE354" s="449"/>
      <c r="AF354" s="449"/>
    </row>
    <row r="355">
      <c r="A355" s="257"/>
      <c r="B355" s="257"/>
      <c r="C355" s="257"/>
      <c r="D355" s="261"/>
      <c r="E355" s="261"/>
      <c r="F355" s="261"/>
      <c r="G355" s="257"/>
      <c r="H355" s="450"/>
      <c r="I355" s="257"/>
      <c r="J355" s="257"/>
      <c r="K355" s="257"/>
      <c r="L355" s="261"/>
      <c r="M355" s="261"/>
      <c r="N355" s="257"/>
      <c r="O355" s="257"/>
      <c r="P355" s="447"/>
      <c r="Q355" s="447"/>
      <c r="R355" s="447"/>
      <c r="S355" s="447"/>
      <c r="T355" s="447"/>
      <c r="U355" s="447"/>
      <c r="V355" s="447"/>
      <c r="W355" s="447"/>
      <c r="X355" s="447"/>
      <c r="Y355" s="447"/>
      <c r="Z355" s="447"/>
      <c r="AA355" s="447"/>
      <c r="AB355" s="447"/>
      <c r="AC355" s="447"/>
      <c r="AD355" s="447"/>
      <c r="AE355" s="447"/>
      <c r="AF355" s="447"/>
    </row>
    <row r="356">
      <c r="A356" s="256"/>
      <c r="B356" s="256"/>
      <c r="C356" s="256"/>
      <c r="D356" s="260"/>
      <c r="E356" s="260"/>
      <c r="F356" s="260"/>
      <c r="G356" s="256"/>
      <c r="H356" s="451"/>
      <c r="I356" s="256"/>
      <c r="J356" s="256"/>
      <c r="K356" s="256"/>
      <c r="L356" s="260"/>
      <c r="M356" s="260"/>
      <c r="N356" s="256"/>
      <c r="O356" s="256"/>
      <c r="P356" s="449"/>
      <c r="Q356" s="449"/>
      <c r="R356" s="449"/>
      <c r="S356" s="449"/>
      <c r="T356" s="449"/>
      <c r="U356" s="449"/>
      <c r="V356" s="449"/>
      <c r="W356" s="449"/>
      <c r="X356" s="449"/>
      <c r="Y356" s="449"/>
      <c r="Z356" s="449"/>
      <c r="AA356" s="449"/>
      <c r="AB356" s="449"/>
      <c r="AC356" s="449"/>
      <c r="AD356" s="449"/>
      <c r="AE356" s="449"/>
      <c r="AF356" s="449"/>
    </row>
    <row r="357">
      <c r="A357" s="257"/>
      <c r="B357" s="257"/>
      <c r="C357" s="257"/>
      <c r="D357" s="261"/>
      <c r="E357" s="261"/>
      <c r="F357" s="261"/>
      <c r="G357" s="257"/>
      <c r="H357" s="450"/>
      <c r="I357" s="257"/>
      <c r="J357" s="257"/>
      <c r="K357" s="257"/>
      <c r="L357" s="261"/>
      <c r="M357" s="261"/>
      <c r="N357" s="257"/>
      <c r="O357" s="257"/>
      <c r="P357" s="447"/>
      <c r="Q357" s="447"/>
      <c r="R357" s="447"/>
      <c r="S357" s="447"/>
      <c r="T357" s="447"/>
      <c r="U357" s="447"/>
      <c r="V357" s="447"/>
      <c r="W357" s="447"/>
      <c r="X357" s="447"/>
      <c r="Y357" s="447"/>
      <c r="Z357" s="447"/>
      <c r="AA357" s="447"/>
      <c r="AB357" s="447"/>
      <c r="AC357" s="447"/>
      <c r="AD357" s="447"/>
      <c r="AE357" s="447"/>
      <c r="AF357" s="447"/>
    </row>
    <row r="358">
      <c r="A358" s="256"/>
      <c r="B358" s="256"/>
      <c r="C358" s="256"/>
      <c r="D358" s="260"/>
      <c r="E358" s="260"/>
      <c r="F358" s="260"/>
      <c r="G358" s="256"/>
      <c r="H358" s="451"/>
      <c r="I358" s="256"/>
      <c r="J358" s="256"/>
      <c r="K358" s="256"/>
      <c r="L358" s="260"/>
      <c r="M358" s="260"/>
      <c r="N358" s="256"/>
      <c r="O358" s="256"/>
      <c r="P358" s="449"/>
      <c r="Q358" s="449"/>
      <c r="R358" s="449"/>
      <c r="S358" s="449"/>
      <c r="T358" s="449"/>
      <c r="U358" s="449"/>
      <c r="V358" s="449"/>
      <c r="W358" s="449"/>
      <c r="X358" s="449"/>
      <c r="Y358" s="449"/>
      <c r="Z358" s="449"/>
      <c r="AA358" s="449"/>
      <c r="AB358" s="449"/>
      <c r="AC358" s="449"/>
      <c r="AD358" s="449"/>
      <c r="AE358" s="449"/>
      <c r="AF358" s="449"/>
    </row>
    <row r="359">
      <c r="A359" s="257"/>
      <c r="B359" s="257"/>
      <c r="C359" s="257"/>
      <c r="D359" s="261"/>
      <c r="E359" s="261"/>
      <c r="F359" s="261"/>
      <c r="G359" s="257"/>
      <c r="H359" s="450"/>
      <c r="I359" s="257"/>
      <c r="J359" s="257"/>
      <c r="K359" s="257"/>
      <c r="L359" s="261"/>
      <c r="M359" s="261"/>
      <c r="N359" s="257"/>
      <c r="O359" s="257"/>
      <c r="P359" s="447"/>
      <c r="Q359" s="447"/>
      <c r="R359" s="447"/>
      <c r="S359" s="447"/>
      <c r="T359" s="447"/>
      <c r="U359" s="447"/>
      <c r="V359" s="447"/>
      <c r="W359" s="447"/>
      <c r="X359" s="447"/>
      <c r="Y359" s="447"/>
      <c r="Z359" s="447"/>
      <c r="AA359" s="447"/>
      <c r="AB359" s="447"/>
      <c r="AC359" s="447"/>
      <c r="AD359" s="447"/>
      <c r="AE359" s="447"/>
      <c r="AF359" s="447"/>
    </row>
    <row r="360">
      <c r="A360" s="256"/>
      <c r="B360" s="256"/>
      <c r="C360" s="256"/>
      <c r="D360" s="260"/>
      <c r="E360" s="260"/>
      <c r="F360" s="260"/>
      <c r="G360" s="256"/>
      <c r="H360" s="451"/>
      <c r="I360" s="256"/>
      <c r="J360" s="256"/>
      <c r="K360" s="256"/>
      <c r="L360" s="260"/>
      <c r="M360" s="260"/>
      <c r="N360" s="256"/>
      <c r="O360" s="256"/>
      <c r="P360" s="449"/>
      <c r="Q360" s="449"/>
      <c r="R360" s="449"/>
      <c r="S360" s="449"/>
      <c r="T360" s="449"/>
      <c r="U360" s="449"/>
      <c r="V360" s="449"/>
      <c r="W360" s="449"/>
      <c r="X360" s="449"/>
      <c r="Y360" s="449"/>
      <c r="Z360" s="449"/>
      <c r="AA360" s="449"/>
      <c r="AB360" s="449"/>
      <c r="AC360" s="449"/>
      <c r="AD360" s="449"/>
      <c r="AE360" s="449"/>
      <c r="AF360" s="449"/>
    </row>
    <row r="361">
      <c r="A361" s="257"/>
      <c r="B361" s="257"/>
      <c r="C361" s="257"/>
      <c r="D361" s="261"/>
      <c r="E361" s="261"/>
      <c r="F361" s="261"/>
      <c r="G361" s="257"/>
      <c r="H361" s="450"/>
      <c r="I361" s="257"/>
      <c r="J361" s="257"/>
      <c r="K361" s="257"/>
      <c r="L361" s="261"/>
      <c r="M361" s="261"/>
      <c r="N361" s="257"/>
      <c r="O361" s="257"/>
      <c r="P361" s="447"/>
      <c r="Q361" s="447"/>
      <c r="R361" s="447"/>
      <c r="S361" s="447"/>
      <c r="T361" s="447"/>
      <c r="U361" s="447"/>
      <c r="V361" s="447"/>
      <c r="W361" s="447"/>
      <c r="X361" s="447"/>
      <c r="Y361" s="447"/>
      <c r="Z361" s="447"/>
      <c r="AA361" s="447"/>
      <c r="AB361" s="447"/>
      <c r="AC361" s="447"/>
      <c r="AD361" s="447"/>
      <c r="AE361" s="447"/>
      <c r="AF361" s="447"/>
    </row>
    <row r="362">
      <c r="A362" s="256"/>
      <c r="B362" s="256"/>
      <c r="C362" s="256"/>
      <c r="D362" s="260"/>
      <c r="E362" s="260"/>
      <c r="F362" s="260"/>
      <c r="G362" s="256"/>
      <c r="H362" s="451"/>
      <c r="I362" s="256"/>
      <c r="J362" s="256"/>
      <c r="K362" s="256"/>
      <c r="L362" s="260"/>
      <c r="M362" s="260"/>
      <c r="N362" s="256"/>
      <c r="O362" s="256"/>
      <c r="P362" s="449"/>
      <c r="Q362" s="449"/>
      <c r="R362" s="449"/>
      <c r="S362" s="449"/>
      <c r="T362" s="449"/>
      <c r="U362" s="449"/>
      <c r="V362" s="449"/>
      <c r="W362" s="449"/>
      <c r="X362" s="449"/>
      <c r="Y362" s="449"/>
      <c r="Z362" s="449"/>
      <c r="AA362" s="449"/>
      <c r="AB362" s="449"/>
      <c r="AC362" s="449"/>
      <c r="AD362" s="449"/>
      <c r="AE362" s="449"/>
      <c r="AF362" s="449"/>
    </row>
    <row r="363">
      <c r="A363" s="257"/>
      <c r="B363" s="257"/>
      <c r="C363" s="257"/>
      <c r="D363" s="261"/>
      <c r="E363" s="261"/>
      <c r="F363" s="261"/>
      <c r="G363" s="257"/>
      <c r="H363" s="450"/>
      <c r="I363" s="257"/>
      <c r="J363" s="257"/>
      <c r="K363" s="257"/>
      <c r="L363" s="261"/>
      <c r="M363" s="261"/>
      <c r="N363" s="257"/>
      <c r="O363" s="257"/>
      <c r="P363" s="447"/>
      <c r="Q363" s="447"/>
      <c r="R363" s="447"/>
      <c r="S363" s="447"/>
      <c r="T363" s="447"/>
      <c r="U363" s="447"/>
      <c r="V363" s="447"/>
      <c r="W363" s="447"/>
      <c r="X363" s="447"/>
      <c r="Y363" s="447"/>
      <c r="Z363" s="447"/>
      <c r="AA363" s="447"/>
      <c r="AB363" s="447"/>
      <c r="AC363" s="447"/>
      <c r="AD363" s="447"/>
      <c r="AE363" s="447"/>
      <c r="AF363" s="447"/>
    </row>
    <row r="364">
      <c r="A364" s="256"/>
      <c r="B364" s="256"/>
      <c r="C364" s="256"/>
      <c r="D364" s="260"/>
      <c r="E364" s="260"/>
      <c r="F364" s="260"/>
      <c r="G364" s="256"/>
      <c r="H364" s="451"/>
      <c r="I364" s="256"/>
      <c r="J364" s="256"/>
      <c r="K364" s="256"/>
      <c r="L364" s="260"/>
      <c r="M364" s="260"/>
      <c r="N364" s="256"/>
      <c r="O364" s="256"/>
      <c r="P364" s="449"/>
      <c r="Q364" s="449"/>
      <c r="R364" s="449"/>
      <c r="S364" s="449"/>
      <c r="T364" s="449"/>
      <c r="U364" s="449"/>
      <c r="V364" s="449"/>
      <c r="W364" s="449"/>
      <c r="X364" s="449"/>
      <c r="Y364" s="449"/>
      <c r="Z364" s="449"/>
      <c r="AA364" s="449"/>
      <c r="AB364" s="449"/>
      <c r="AC364" s="449"/>
      <c r="AD364" s="449"/>
      <c r="AE364" s="449"/>
      <c r="AF364" s="449"/>
    </row>
    <row r="365">
      <c r="A365" s="257"/>
      <c r="B365" s="257"/>
      <c r="C365" s="257"/>
      <c r="D365" s="261"/>
      <c r="E365" s="261"/>
      <c r="F365" s="261"/>
      <c r="G365" s="257"/>
      <c r="H365" s="450"/>
      <c r="I365" s="257"/>
      <c r="J365" s="257"/>
      <c r="K365" s="257"/>
      <c r="L365" s="261"/>
      <c r="M365" s="261"/>
      <c r="N365" s="257"/>
      <c r="O365" s="257"/>
      <c r="P365" s="447"/>
      <c r="Q365" s="447"/>
      <c r="R365" s="447"/>
      <c r="S365" s="447"/>
      <c r="T365" s="447"/>
      <c r="U365" s="447"/>
      <c r="V365" s="447"/>
      <c r="W365" s="447"/>
      <c r="X365" s="447"/>
      <c r="Y365" s="447"/>
      <c r="Z365" s="447"/>
      <c r="AA365" s="447"/>
      <c r="AB365" s="447"/>
      <c r="AC365" s="447"/>
      <c r="AD365" s="447"/>
      <c r="AE365" s="447"/>
      <c r="AF365" s="447"/>
    </row>
    <row r="366">
      <c r="A366" s="256"/>
      <c r="B366" s="256"/>
      <c r="C366" s="256"/>
      <c r="D366" s="260"/>
      <c r="E366" s="260"/>
      <c r="F366" s="260"/>
      <c r="G366" s="256"/>
      <c r="H366" s="451"/>
      <c r="I366" s="256"/>
      <c r="J366" s="256"/>
      <c r="K366" s="256"/>
      <c r="L366" s="260"/>
      <c r="M366" s="260"/>
      <c r="N366" s="256"/>
      <c r="O366" s="256"/>
      <c r="P366" s="449"/>
      <c r="Q366" s="449"/>
      <c r="R366" s="449"/>
      <c r="S366" s="449"/>
      <c r="T366" s="449"/>
      <c r="U366" s="449"/>
      <c r="V366" s="449"/>
      <c r="W366" s="449"/>
      <c r="X366" s="449"/>
      <c r="Y366" s="449"/>
      <c r="Z366" s="449"/>
      <c r="AA366" s="449"/>
      <c r="AB366" s="449"/>
      <c r="AC366" s="449"/>
      <c r="AD366" s="449"/>
      <c r="AE366" s="449"/>
      <c r="AF366" s="449"/>
    </row>
    <row r="367">
      <c r="A367" s="257"/>
      <c r="B367" s="257"/>
      <c r="C367" s="257"/>
      <c r="D367" s="261"/>
      <c r="E367" s="261"/>
      <c r="F367" s="261"/>
      <c r="G367" s="257"/>
      <c r="H367" s="450"/>
      <c r="I367" s="257"/>
      <c r="J367" s="257"/>
      <c r="K367" s="257"/>
      <c r="L367" s="261"/>
      <c r="M367" s="261"/>
      <c r="N367" s="257"/>
      <c r="O367" s="257"/>
      <c r="P367" s="447"/>
      <c r="Q367" s="447"/>
      <c r="R367" s="447"/>
      <c r="S367" s="447"/>
      <c r="T367" s="447"/>
      <c r="U367" s="447"/>
      <c r="V367" s="447"/>
      <c r="W367" s="447"/>
      <c r="X367" s="447"/>
      <c r="Y367" s="447"/>
      <c r="Z367" s="447"/>
      <c r="AA367" s="447"/>
      <c r="AB367" s="447"/>
      <c r="AC367" s="447"/>
      <c r="AD367" s="447"/>
      <c r="AE367" s="447"/>
      <c r="AF367" s="447"/>
    </row>
    <row r="368">
      <c r="A368" s="256"/>
      <c r="B368" s="256"/>
      <c r="C368" s="256"/>
      <c r="D368" s="260"/>
      <c r="E368" s="260"/>
      <c r="F368" s="260"/>
      <c r="G368" s="256"/>
      <c r="H368" s="451"/>
      <c r="I368" s="256"/>
      <c r="J368" s="256"/>
      <c r="K368" s="256"/>
      <c r="L368" s="260"/>
      <c r="M368" s="260"/>
      <c r="N368" s="256"/>
      <c r="O368" s="256"/>
      <c r="P368" s="449"/>
      <c r="Q368" s="449"/>
      <c r="R368" s="449"/>
      <c r="S368" s="449"/>
      <c r="T368" s="449"/>
      <c r="U368" s="449"/>
      <c r="V368" s="449"/>
      <c r="W368" s="449"/>
      <c r="X368" s="449"/>
      <c r="Y368" s="449"/>
      <c r="Z368" s="449"/>
      <c r="AA368" s="449"/>
      <c r="AB368" s="449"/>
      <c r="AC368" s="449"/>
      <c r="AD368" s="449"/>
      <c r="AE368" s="449"/>
      <c r="AF368" s="449"/>
    </row>
    <row r="369">
      <c r="A369" s="257"/>
      <c r="B369" s="257"/>
      <c r="C369" s="257"/>
      <c r="D369" s="261"/>
      <c r="E369" s="261"/>
      <c r="F369" s="261"/>
      <c r="G369" s="257"/>
      <c r="H369" s="450"/>
      <c r="I369" s="257"/>
      <c r="J369" s="257"/>
      <c r="K369" s="257"/>
      <c r="L369" s="261"/>
      <c r="M369" s="261"/>
      <c r="N369" s="257"/>
      <c r="O369" s="257"/>
      <c r="P369" s="447"/>
      <c r="Q369" s="447"/>
      <c r="R369" s="447"/>
      <c r="S369" s="447"/>
      <c r="T369" s="447"/>
      <c r="U369" s="447"/>
      <c r="V369" s="447"/>
      <c r="W369" s="447"/>
      <c r="X369" s="447"/>
      <c r="Y369" s="447"/>
      <c r="Z369" s="447"/>
      <c r="AA369" s="447"/>
      <c r="AB369" s="447"/>
      <c r="AC369" s="447"/>
      <c r="AD369" s="447"/>
      <c r="AE369" s="447"/>
      <c r="AF369" s="447"/>
    </row>
    <row r="370">
      <c r="A370" s="256"/>
      <c r="B370" s="256"/>
      <c r="C370" s="256"/>
      <c r="D370" s="260"/>
      <c r="E370" s="260"/>
      <c r="F370" s="260"/>
      <c r="G370" s="256"/>
      <c r="H370" s="451"/>
      <c r="I370" s="256"/>
      <c r="J370" s="256"/>
      <c r="K370" s="256"/>
      <c r="L370" s="260"/>
      <c r="M370" s="260"/>
      <c r="N370" s="256"/>
      <c r="O370" s="256"/>
      <c r="P370" s="449"/>
      <c r="Q370" s="449"/>
      <c r="R370" s="449"/>
      <c r="S370" s="449"/>
      <c r="T370" s="449"/>
      <c r="U370" s="449"/>
      <c r="V370" s="449"/>
      <c r="W370" s="449"/>
      <c r="X370" s="449"/>
      <c r="Y370" s="449"/>
      <c r="Z370" s="449"/>
      <c r="AA370" s="449"/>
      <c r="AB370" s="449"/>
      <c r="AC370" s="449"/>
      <c r="AD370" s="449"/>
      <c r="AE370" s="449"/>
      <c r="AF370" s="449"/>
    </row>
    <row r="371">
      <c r="A371" s="257"/>
      <c r="B371" s="257"/>
      <c r="C371" s="257"/>
      <c r="D371" s="261"/>
      <c r="E371" s="261"/>
      <c r="F371" s="261"/>
      <c r="G371" s="257"/>
      <c r="H371" s="450"/>
      <c r="I371" s="257"/>
      <c r="J371" s="257"/>
      <c r="K371" s="257"/>
      <c r="L371" s="261"/>
      <c r="M371" s="261"/>
      <c r="N371" s="257"/>
      <c r="O371" s="257"/>
      <c r="P371" s="447"/>
      <c r="Q371" s="447"/>
      <c r="R371" s="447"/>
      <c r="S371" s="447"/>
      <c r="T371" s="447"/>
      <c r="U371" s="447"/>
      <c r="V371" s="447"/>
      <c r="W371" s="447"/>
      <c r="X371" s="447"/>
      <c r="Y371" s="447"/>
      <c r="Z371" s="447"/>
      <c r="AA371" s="447"/>
      <c r="AB371" s="447"/>
      <c r="AC371" s="447"/>
      <c r="AD371" s="447"/>
      <c r="AE371" s="447"/>
      <c r="AF371" s="447"/>
    </row>
    <row r="372">
      <c r="A372" s="256"/>
      <c r="B372" s="256"/>
      <c r="C372" s="256"/>
      <c r="D372" s="260"/>
      <c r="E372" s="260"/>
      <c r="F372" s="260"/>
      <c r="G372" s="256"/>
      <c r="H372" s="451"/>
      <c r="I372" s="256"/>
      <c r="J372" s="256"/>
      <c r="K372" s="256"/>
      <c r="L372" s="260"/>
      <c r="M372" s="260"/>
      <c r="N372" s="256"/>
      <c r="O372" s="256"/>
      <c r="P372" s="449"/>
      <c r="Q372" s="449"/>
      <c r="R372" s="449"/>
      <c r="S372" s="449"/>
      <c r="T372" s="449"/>
      <c r="U372" s="449"/>
      <c r="V372" s="449"/>
      <c r="W372" s="449"/>
      <c r="X372" s="449"/>
      <c r="Y372" s="449"/>
      <c r="Z372" s="449"/>
      <c r="AA372" s="449"/>
      <c r="AB372" s="449"/>
      <c r="AC372" s="449"/>
      <c r="AD372" s="449"/>
      <c r="AE372" s="449"/>
      <c r="AF372" s="449"/>
    </row>
    <row r="373">
      <c r="A373" s="257"/>
      <c r="B373" s="257"/>
      <c r="C373" s="257"/>
      <c r="D373" s="261"/>
      <c r="E373" s="261"/>
      <c r="F373" s="261"/>
      <c r="G373" s="257"/>
      <c r="H373" s="450"/>
      <c r="I373" s="257"/>
      <c r="J373" s="257"/>
      <c r="K373" s="257"/>
      <c r="L373" s="261"/>
      <c r="M373" s="261"/>
      <c r="N373" s="257"/>
      <c r="O373" s="257"/>
      <c r="P373" s="447"/>
      <c r="Q373" s="447"/>
      <c r="R373" s="447"/>
      <c r="S373" s="447"/>
      <c r="T373" s="447"/>
      <c r="U373" s="447"/>
      <c r="V373" s="447"/>
      <c r="W373" s="447"/>
      <c r="X373" s="447"/>
      <c r="Y373" s="447"/>
      <c r="Z373" s="447"/>
      <c r="AA373" s="447"/>
      <c r="AB373" s="447"/>
      <c r="AC373" s="447"/>
      <c r="AD373" s="447"/>
      <c r="AE373" s="447"/>
      <c r="AF373" s="447"/>
    </row>
    <row r="374">
      <c r="A374" s="256"/>
      <c r="B374" s="256"/>
      <c r="C374" s="256"/>
      <c r="D374" s="260"/>
      <c r="E374" s="260"/>
      <c r="F374" s="260"/>
      <c r="G374" s="256"/>
      <c r="H374" s="451"/>
      <c r="I374" s="256"/>
      <c r="J374" s="256"/>
      <c r="K374" s="256"/>
      <c r="L374" s="260"/>
      <c r="M374" s="260"/>
      <c r="N374" s="256"/>
      <c r="O374" s="256"/>
      <c r="P374" s="449"/>
      <c r="Q374" s="449"/>
      <c r="R374" s="449"/>
      <c r="S374" s="449"/>
      <c r="T374" s="449"/>
      <c r="U374" s="449"/>
      <c r="V374" s="449"/>
      <c r="W374" s="449"/>
      <c r="X374" s="449"/>
      <c r="Y374" s="449"/>
      <c r="Z374" s="449"/>
      <c r="AA374" s="449"/>
      <c r="AB374" s="449"/>
      <c r="AC374" s="449"/>
      <c r="AD374" s="449"/>
      <c r="AE374" s="449"/>
      <c r="AF374" s="449"/>
    </row>
    <row r="375">
      <c r="A375" s="257"/>
      <c r="B375" s="257"/>
      <c r="C375" s="257"/>
      <c r="D375" s="261"/>
      <c r="E375" s="261"/>
      <c r="F375" s="261"/>
      <c r="G375" s="257"/>
      <c r="H375" s="450"/>
      <c r="I375" s="257"/>
      <c r="J375" s="257"/>
      <c r="K375" s="257"/>
      <c r="L375" s="261"/>
      <c r="M375" s="261"/>
      <c r="N375" s="257"/>
      <c r="O375" s="257"/>
      <c r="P375" s="447"/>
      <c r="Q375" s="447"/>
      <c r="R375" s="447"/>
      <c r="S375" s="447"/>
      <c r="T375" s="447"/>
      <c r="U375" s="447"/>
      <c r="V375" s="447"/>
      <c r="W375" s="447"/>
      <c r="X375" s="447"/>
      <c r="Y375" s="447"/>
      <c r="Z375" s="447"/>
      <c r="AA375" s="447"/>
      <c r="AB375" s="447"/>
      <c r="AC375" s="447"/>
      <c r="AD375" s="447"/>
      <c r="AE375" s="447"/>
      <c r="AF375" s="447"/>
    </row>
    <row r="376">
      <c r="A376" s="256"/>
      <c r="B376" s="256"/>
      <c r="C376" s="256"/>
      <c r="D376" s="260"/>
      <c r="E376" s="260"/>
      <c r="F376" s="260"/>
      <c r="G376" s="256"/>
      <c r="H376" s="451"/>
      <c r="I376" s="256"/>
      <c r="J376" s="256"/>
      <c r="K376" s="256"/>
      <c r="L376" s="260"/>
      <c r="M376" s="260"/>
      <c r="N376" s="256"/>
      <c r="O376" s="256"/>
      <c r="P376" s="449"/>
      <c r="Q376" s="449"/>
      <c r="R376" s="449"/>
      <c r="S376" s="449"/>
      <c r="T376" s="449"/>
      <c r="U376" s="449"/>
      <c r="V376" s="449"/>
      <c r="W376" s="449"/>
      <c r="X376" s="449"/>
      <c r="Y376" s="449"/>
      <c r="Z376" s="449"/>
      <c r="AA376" s="449"/>
      <c r="AB376" s="449"/>
      <c r="AC376" s="449"/>
      <c r="AD376" s="449"/>
      <c r="AE376" s="449"/>
      <c r="AF376" s="449"/>
    </row>
    <row r="377">
      <c r="A377" s="257"/>
      <c r="B377" s="257"/>
      <c r="C377" s="257"/>
      <c r="D377" s="261"/>
      <c r="E377" s="261"/>
      <c r="F377" s="261"/>
      <c r="G377" s="257"/>
      <c r="H377" s="450"/>
      <c r="I377" s="257"/>
      <c r="J377" s="257"/>
      <c r="K377" s="257"/>
      <c r="L377" s="261"/>
      <c r="M377" s="261"/>
      <c r="N377" s="257"/>
      <c r="O377" s="257"/>
      <c r="P377" s="447"/>
      <c r="Q377" s="447"/>
      <c r="R377" s="447"/>
      <c r="S377" s="447"/>
      <c r="T377" s="447"/>
      <c r="U377" s="447"/>
      <c r="V377" s="447"/>
      <c r="W377" s="447"/>
      <c r="X377" s="447"/>
      <c r="Y377" s="447"/>
      <c r="Z377" s="447"/>
      <c r="AA377" s="447"/>
      <c r="AB377" s="447"/>
      <c r="AC377" s="447"/>
      <c r="AD377" s="447"/>
      <c r="AE377" s="447"/>
      <c r="AF377" s="447"/>
    </row>
    <row r="378">
      <c r="A378" s="256"/>
      <c r="B378" s="256"/>
      <c r="C378" s="256"/>
      <c r="D378" s="260"/>
      <c r="E378" s="260"/>
      <c r="F378" s="260"/>
      <c r="G378" s="256"/>
      <c r="H378" s="451"/>
      <c r="I378" s="256"/>
      <c r="J378" s="256"/>
      <c r="K378" s="256"/>
      <c r="L378" s="260"/>
      <c r="M378" s="260"/>
      <c r="N378" s="256"/>
      <c r="O378" s="256"/>
      <c r="P378" s="449"/>
      <c r="Q378" s="449"/>
      <c r="R378" s="449"/>
      <c r="S378" s="449"/>
      <c r="T378" s="449"/>
      <c r="U378" s="449"/>
      <c r="V378" s="449"/>
      <c r="W378" s="449"/>
      <c r="X378" s="449"/>
      <c r="Y378" s="449"/>
      <c r="Z378" s="449"/>
      <c r="AA378" s="449"/>
      <c r="AB378" s="449"/>
      <c r="AC378" s="449"/>
      <c r="AD378" s="449"/>
      <c r="AE378" s="449"/>
      <c r="AF378" s="449"/>
    </row>
    <row r="379">
      <c r="A379" s="257"/>
      <c r="B379" s="257"/>
      <c r="C379" s="257"/>
      <c r="D379" s="261"/>
      <c r="E379" s="261"/>
      <c r="F379" s="261"/>
      <c r="G379" s="257"/>
      <c r="H379" s="450"/>
      <c r="I379" s="257"/>
      <c r="J379" s="257"/>
      <c r="K379" s="257"/>
      <c r="L379" s="261"/>
      <c r="M379" s="261"/>
      <c r="N379" s="257"/>
      <c r="O379" s="257"/>
      <c r="P379" s="447"/>
      <c r="Q379" s="447"/>
      <c r="R379" s="447"/>
      <c r="S379" s="447"/>
      <c r="T379" s="447"/>
      <c r="U379" s="447"/>
      <c r="V379" s="447"/>
      <c r="W379" s="447"/>
      <c r="X379" s="447"/>
      <c r="Y379" s="447"/>
      <c r="Z379" s="447"/>
      <c r="AA379" s="447"/>
      <c r="AB379" s="447"/>
      <c r="AC379" s="447"/>
      <c r="AD379" s="447"/>
      <c r="AE379" s="447"/>
      <c r="AF379" s="447"/>
    </row>
    <row r="380">
      <c r="A380" s="256"/>
      <c r="B380" s="256"/>
      <c r="C380" s="256"/>
      <c r="D380" s="260"/>
      <c r="E380" s="260"/>
      <c r="F380" s="260"/>
      <c r="G380" s="256"/>
      <c r="H380" s="451"/>
      <c r="I380" s="256"/>
      <c r="J380" s="256"/>
      <c r="K380" s="256"/>
      <c r="L380" s="260"/>
      <c r="M380" s="260"/>
      <c r="N380" s="256"/>
      <c r="O380" s="256"/>
      <c r="P380" s="449"/>
      <c r="Q380" s="449"/>
      <c r="R380" s="449"/>
      <c r="S380" s="449"/>
      <c r="T380" s="449"/>
      <c r="U380" s="449"/>
      <c r="V380" s="449"/>
      <c r="W380" s="449"/>
      <c r="X380" s="449"/>
      <c r="Y380" s="449"/>
      <c r="Z380" s="449"/>
      <c r="AA380" s="449"/>
      <c r="AB380" s="449"/>
      <c r="AC380" s="449"/>
      <c r="AD380" s="449"/>
      <c r="AE380" s="449"/>
      <c r="AF380" s="449"/>
    </row>
    <row r="381">
      <c r="A381" s="257"/>
      <c r="B381" s="257"/>
      <c r="C381" s="257"/>
      <c r="D381" s="261"/>
      <c r="E381" s="261"/>
      <c r="F381" s="261"/>
      <c r="G381" s="257"/>
      <c r="H381" s="450"/>
      <c r="I381" s="257"/>
      <c r="J381" s="257"/>
      <c r="K381" s="257"/>
      <c r="L381" s="261"/>
      <c r="M381" s="261"/>
      <c r="N381" s="257"/>
      <c r="O381" s="257"/>
      <c r="P381" s="447"/>
      <c r="Q381" s="447"/>
      <c r="R381" s="447"/>
      <c r="S381" s="447"/>
      <c r="T381" s="447"/>
      <c r="U381" s="447"/>
      <c r="V381" s="447"/>
      <c r="W381" s="447"/>
      <c r="X381" s="447"/>
      <c r="Y381" s="447"/>
      <c r="Z381" s="447"/>
      <c r="AA381" s="447"/>
      <c r="AB381" s="447"/>
      <c r="AC381" s="447"/>
      <c r="AD381" s="447"/>
      <c r="AE381" s="447"/>
      <c r="AF381" s="447"/>
    </row>
    <row r="382">
      <c r="A382" s="256"/>
      <c r="B382" s="256"/>
      <c r="C382" s="256"/>
      <c r="D382" s="260"/>
      <c r="E382" s="260"/>
      <c r="F382" s="260"/>
      <c r="G382" s="256"/>
      <c r="H382" s="451"/>
      <c r="I382" s="256"/>
      <c r="J382" s="256"/>
      <c r="K382" s="256"/>
      <c r="L382" s="260"/>
      <c r="M382" s="260"/>
      <c r="N382" s="256"/>
      <c r="O382" s="256"/>
      <c r="P382" s="449"/>
      <c r="Q382" s="449"/>
      <c r="R382" s="449"/>
      <c r="S382" s="449"/>
      <c r="T382" s="449"/>
      <c r="U382" s="449"/>
      <c r="V382" s="449"/>
      <c r="W382" s="449"/>
      <c r="X382" s="449"/>
      <c r="Y382" s="449"/>
      <c r="Z382" s="449"/>
      <c r="AA382" s="449"/>
      <c r="AB382" s="449"/>
      <c r="AC382" s="449"/>
      <c r="AD382" s="449"/>
      <c r="AE382" s="449"/>
      <c r="AF382" s="449"/>
    </row>
    <row r="383">
      <c r="A383" s="257"/>
      <c r="B383" s="257"/>
      <c r="C383" s="257"/>
      <c r="D383" s="261"/>
      <c r="E383" s="261"/>
      <c r="F383" s="261"/>
      <c r="G383" s="257"/>
      <c r="H383" s="450"/>
      <c r="I383" s="257"/>
      <c r="J383" s="257"/>
      <c r="K383" s="257"/>
      <c r="L383" s="261"/>
      <c r="M383" s="261"/>
      <c r="N383" s="257"/>
      <c r="O383" s="257"/>
      <c r="P383" s="447"/>
      <c r="Q383" s="447"/>
      <c r="R383" s="447"/>
      <c r="S383" s="447"/>
      <c r="T383" s="447"/>
      <c r="U383" s="447"/>
      <c r="V383" s="447"/>
      <c r="W383" s="447"/>
      <c r="X383" s="447"/>
      <c r="Y383" s="447"/>
      <c r="Z383" s="447"/>
      <c r="AA383" s="447"/>
      <c r="AB383" s="447"/>
      <c r="AC383" s="447"/>
      <c r="AD383" s="447"/>
      <c r="AE383" s="447"/>
      <c r="AF383" s="447"/>
    </row>
    <row r="384">
      <c r="A384" s="256"/>
      <c r="B384" s="256"/>
      <c r="C384" s="256"/>
      <c r="D384" s="260"/>
      <c r="E384" s="260"/>
      <c r="F384" s="260"/>
      <c r="G384" s="256"/>
      <c r="H384" s="451"/>
      <c r="I384" s="256"/>
      <c r="J384" s="256"/>
      <c r="K384" s="256"/>
      <c r="L384" s="260"/>
      <c r="M384" s="260"/>
      <c r="N384" s="256"/>
      <c r="O384" s="256"/>
      <c r="P384" s="449"/>
      <c r="Q384" s="449"/>
      <c r="R384" s="449"/>
      <c r="S384" s="449"/>
      <c r="T384" s="449"/>
      <c r="U384" s="449"/>
      <c r="V384" s="449"/>
      <c r="W384" s="449"/>
      <c r="X384" s="449"/>
      <c r="Y384" s="449"/>
      <c r="Z384" s="449"/>
      <c r="AA384" s="449"/>
      <c r="AB384" s="449"/>
      <c r="AC384" s="449"/>
      <c r="AD384" s="449"/>
      <c r="AE384" s="449"/>
      <c r="AF384" s="449"/>
    </row>
    <row r="385">
      <c r="A385" s="257"/>
      <c r="B385" s="257"/>
      <c r="C385" s="257"/>
      <c r="D385" s="261"/>
      <c r="E385" s="261"/>
      <c r="F385" s="261"/>
      <c r="G385" s="257"/>
      <c r="H385" s="450"/>
      <c r="I385" s="257"/>
      <c r="J385" s="257"/>
      <c r="K385" s="257"/>
      <c r="L385" s="261"/>
      <c r="M385" s="261"/>
      <c r="N385" s="257"/>
      <c r="O385" s="257"/>
      <c r="P385" s="447"/>
      <c r="Q385" s="447"/>
      <c r="R385" s="447"/>
      <c r="S385" s="447"/>
      <c r="T385" s="447"/>
      <c r="U385" s="447"/>
      <c r="V385" s="447"/>
      <c r="W385" s="447"/>
      <c r="X385" s="447"/>
      <c r="Y385" s="447"/>
      <c r="Z385" s="447"/>
      <c r="AA385" s="447"/>
      <c r="AB385" s="447"/>
      <c r="AC385" s="447"/>
      <c r="AD385" s="447"/>
      <c r="AE385" s="447"/>
      <c r="AF385" s="447"/>
    </row>
    <row r="386">
      <c r="A386" s="256"/>
      <c r="B386" s="256"/>
      <c r="C386" s="256"/>
      <c r="D386" s="260"/>
      <c r="E386" s="260"/>
      <c r="F386" s="260"/>
      <c r="G386" s="256"/>
      <c r="H386" s="451"/>
      <c r="I386" s="256"/>
      <c r="J386" s="256"/>
      <c r="K386" s="256"/>
      <c r="L386" s="260"/>
      <c r="M386" s="260"/>
      <c r="N386" s="256"/>
      <c r="O386" s="256"/>
      <c r="P386" s="449"/>
      <c r="Q386" s="449"/>
      <c r="R386" s="449"/>
      <c r="S386" s="449"/>
      <c r="T386" s="449"/>
      <c r="U386" s="449"/>
      <c r="V386" s="449"/>
      <c r="W386" s="449"/>
      <c r="X386" s="449"/>
      <c r="Y386" s="449"/>
      <c r="Z386" s="449"/>
      <c r="AA386" s="449"/>
      <c r="AB386" s="449"/>
      <c r="AC386" s="449"/>
      <c r="AD386" s="449"/>
      <c r="AE386" s="449"/>
      <c r="AF386" s="449"/>
    </row>
    <row r="387">
      <c r="A387" s="257"/>
      <c r="B387" s="257"/>
      <c r="C387" s="257"/>
      <c r="D387" s="261"/>
      <c r="E387" s="261"/>
      <c r="F387" s="261"/>
      <c r="G387" s="257"/>
      <c r="H387" s="450"/>
      <c r="I387" s="257"/>
      <c r="J387" s="257"/>
      <c r="K387" s="257"/>
      <c r="L387" s="261"/>
      <c r="M387" s="261"/>
      <c r="N387" s="257"/>
      <c r="O387" s="257"/>
      <c r="P387" s="447"/>
      <c r="Q387" s="447"/>
      <c r="R387" s="447"/>
      <c r="S387" s="447"/>
      <c r="T387" s="447"/>
      <c r="U387" s="447"/>
      <c r="V387" s="447"/>
      <c r="W387" s="447"/>
      <c r="X387" s="447"/>
      <c r="Y387" s="447"/>
      <c r="Z387" s="447"/>
      <c r="AA387" s="447"/>
      <c r="AB387" s="447"/>
      <c r="AC387" s="447"/>
      <c r="AD387" s="447"/>
      <c r="AE387" s="447"/>
      <c r="AF387" s="447"/>
    </row>
    <row r="388">
      <c r="A388" s="256"/>
      <c r="B388" s="256"/>
      <c r="C388" s="256"/>
      <c r="D388" s="260"/>
      <c r="E388" s="260"/>
      <c r="F388" s="260"/>
      <c r="G388" s="256"/>
      <c r="H388" s="451"/>
      <c r="I388" s="256"/>
      <c r="J388" s="256"/>
      <c r="K388" s="256"/>
      <c r="L388" s="260"/>
      <c r="M388" s="260"/>
      <c r="N388" s="256"/>
      <c r="O388" s="256"/>
      <c r="P388" s="449"/>
      <c r="Q388" s="449"/>
      <c r="R388" s="449"/>
      <c r="S388" s="449"/>
      <c r="T388" s="449"/>
      <c r="U388" s="449"/>
      <c r="V388" s="449"/>
      <c r="W388" s="449"/>
      <c r="X388" s="449"/>
      <c r="Y388" s="449"/>
      <c r="Z388" s="449"/>
      <c r="AA388" s="449"/>
      <c r="AB388" s="449"/>
      <c r="AC388" s="449"/>
      <c r="AD388" s="449"/>
      <c r="AE388" s="449"/>
      <c r="AF388" s="449"/>
    </row>
    <row r="389">
      <c r="A389" s="257"/>
      <c r="B389" s="257"/>
      <c r="C389" s="257"/>
      <c r="D389" s="261"/>
      <c r="E389" s="261"/>
      <c r="F389" s="261"/>
      <c r="G389" s="257"/>
      <c r="H389" s="450"/>
      <c r="I389" s="257"/>
      <c r="J389" s="257"/>
      <c r="K389" s="257"/>
      <c r="L389" s="261"/>
      <c r="M389" s="261"/>
      <c r="N389" s="257"/>
      <c r="O389" s="257"/>
      <c r="P389" s="447"/>
      <c r="Q389" s="447"/>
      <c r="R389" s="447"/>
      <c r="S389" s="447"/>
      <c r="T389" s="447"/>
      <c r="U389" s="447"/>
      <c r="V389" s="447"/>
      <c r="W389" s="447"/>
      <c r="X389" s="447"/>
      <c r="Y389" s="447"/>
      <c r="Z389" s="447"/>
      <c r="AA389" s="447"/>
      <c r="AB389" s="447"/>
      <c r="AC389" s="447"/>
      <c r="AD389" s="447"/>
      <c r="AE389" s="447"/>
      <c r="AF389" s="447"/>
    </row>
    <row r="390">
      <c r="A390" s="256"/>
      <c r="B390" s="256"/>
      <c r="C390" s="256"/>
      <c r="D390" s="260"/>
      <c r="E390" s="260"/>
      <c r="F390" s="260"/>
      <c r="G390" s="256"/>
      <c r="H390" s="451"/>
      <c r="I390" s="256"/>
      <c r="J390" s="256"/>
      <c r="K390" s="256"/>
      <c r="L390" s="260"/>
      <c r="M390" s="260"/>
      <c r="N390" s="256"/>
      <c r="O390" s="256"/>
      <c r="P390" s="449"/>
      <c r="Q390" s="449"/>
      <c r="R390" s="449"/>
      <c r="S390" s="449"/>
      <c r="T390" s="449"/>
      <c r="U390" s="449"/>
      <c r="V390" s="449"/>
      <c r="W390" s="449"/>
      <c r="X390" s="449"/>
      <c r="Y390" s="449"/>
      <c r="Z390" s="449"/>
      <c r="AA390" s="449"/>
      <c r="AB390" s="449"/>
      <c r="AC390" s="449"/>
      <c r="AD390" s="449"/>
      <c r="AE390" s="449"/>
      <c r="AF390" s="449"/>
    </row>
    <row r="391">
      <c r="A391" s="257"/>
      <c r="B391" s="257"/>
      <c r="C391" s="257"/>
      <c r="D391" s="261"/>
      <c r="E391" s="261"/>
      <c r="F391" s="261"/>
      <c r="G391" s="257"/>
      <c r="H391" s="450"/>
      <c r="I391" s="257"/>
      <c r="J391" s="257"/>
      <c r="K391" s="257"/>
      <c r="L391" s="261"/>
      <c r="M391" s="261"/>
      <c r="N391" s="257"/>
      <c r="O391" s="257"/>
      <c r="P391" s="447"/>
      <c r="Q391" s="447"/>
      <c r="R391" s="447"/>
      <c r="S391" s="447"/>
      <c r="T391" s="447"/>
      <c r="U391" s="447"/>
      <c r="V391" s="447"/>
      <c r="W391" s="447"/>
      <c r="X391" s="447"/>
      <c r="Y391" s="447"/>
      <c r="Z391" s="447"/>
      <c r="AA391" s="447"/>
      <c r="AB391" s="447"/>
      <c r="AC391" s="447"/>
      <c r="AD391" s="447"/>
      <c r="AE391" s="447"/>
      <c r="AF391" s="447"/>
    </row>
    <row r="392">
      <c r="A392" s="256"/>
      <c r="B392" s="256"/>
      <c r="C392" s="256"/>
      <c r="D392" s="260"/>
      <c r="E392" s="260"/>
      <c r="F392" s="260"/>
      <c r="G392" s="256"/>
      <c r="H392" s="451"/>
      <c r="I392" s="256"/>
      <c r="J392" s="256"/>
      <c r="K392" s="256"/>
      <c r="L392" s="260"/>
      <c r="M392" s="260"/>
      <c r="N392" s="256"/>
      <c r="O392" s="256"/>
      <c r="P392" s="449"/>
      <c r="Q392" s="449"/>
      <c r="R392" s="449"/>
      <c r="S392" s="449"/>
      <c r="T392" s="449"/>
      <c r="U392" s="449"/>
      <c r="V392" s="449"/>
      <c r="W392" s="449"/>
      <c r="X392" s="449"/>
      <c r="Y392" s="449"/>
      <c r="Z392" s="449"/>
      <c r="AA392" s="449"/>
      <c r="AB392" s="449"/>
      <c r="AC392" s="449"/>
      <c r="AD392" s="449"/>
      <c r="AE392" s="449"/>
      <c r="AF392" s="449"/>
    </row>
    <row r="393">
      <c r="A393" s="257"/>
      <c r="B393" s="257"/>
      <c r="C393" s="257"/>
      <c r="D393" s="261"/>
      <c r="E393" s="261"/>
      <c r="F393" s="261"/>
      <c r="G393" s="257"/>
      <c r="H393" s="450"/>
      <c r="I393" s="257"/>
      <c r="J393" s="257"/>
      <c r="K393" s="257"/>
      <c r="L393" s="261"/>
      <c r="M393" s="261"/>
      <c r="N393" s="257"/>
      <c r="O393" s="257"/>
      <c r="P393" s="447"/>
      <c r="Q393" s="447"/>
      <c r="R393" s="447"/>
      <c r="S393" s="447"/>
      <c r="T393" s="447"/>
      <c r="U393" s="447"/>
      <c r="V393" s="447"/>
      <c r="W393" s="447"/>
      <c r="X393" s="447"/>
      <c r="Y393" s="447"/>
      <c r="Z393" s="447"/>
      <c r="AA393" s="447"/>
      <c r="AB393" s="447"/>
      <c r="AC393" s="447"/>
      <c r="AD393" s="447"/>
      <c r="AE393" s="447"/>
      <c r="AF393" s="447"/>
    </row>
    <row r="394">
      <c r="A394" s="256"/>
      <c r="B394" s="256"/>
      <c r="C394" s="256"/>
      <c r="D394" s="260"/>
      <c r="E394" s="260"/>
      <c r="F394" s="260"/>
      <c r="G394" s="256"/>
      <c r="H394" s="451"/>
      <c r="I394" s="256"/>
      <c r="J394" s="256"/>
      <c r="K394" s="256"/>
      <c r="L394" s="260"/>
      <c r="M394" s="260"/>
      <c r="N394" s="256"/>
      <c r="O394" s="256"/>
      <c r="P394" s="449"/>
      <c r="Q394" s="449"/>
      <c r="R394" s="449"/>
      <c r="S394" s="449"/>
      <c r="T394" s="449"/>
      <c r="U394" s="449"/>
      <c r="V394" s="449"/>
      <c r="W394" s="449"/>
      <c r="X394" s="449"/>
      <c r="Y394" s="449"/>
      <c r="Z394" s="449"/>
      <c r="AA394" s="449"/>
      <c r="AB394" s="449"/>
      <c r="AC394" s="449"/>
      <c r="AD394" s="449"/>
      <c r="AE394" s="449"/>
      <c r="AF394" s="449"/>
    </row>
    <row r="395">
      <c r="A395" s="257"/>
      <c r="B395" s="257"/>
      <c r="C395" s="257"/>
      <c r="D395" s="261"/>
      <c r="E395" s="261"/>
      <c r="F395" s="261"/>
      <c r="G395" s="257"/>
      <c r="H395" s="450"/>
      <c r="I395" s="257"/>
      <c r="J395" s="257"/>
      <c r="K395" s="257"/>
      <c r="L395" s="261"/>
      <c r="M395" s="261"/>
      <c r="N395" s="257"/>
      <c r="O395" s="257"/>
      <c r="P395" s="447"/>
      <c r="Q395" s="447"/>
      <c r="R395" s="447"/>
      <c r="S395" s="447"/>
      <c r="T395" s="447"/>
      <c r="U395" s="447"/>
      <c r="V395" s="447"/>
      <c r="W395" s="447"/>
      <c r="X395" s="447"/>
      <c r="Y395" s="447"/>
      <c r="Z395" s="447"/>
      <c r="AA395" s="447"/>
      <c r="AB395" s="447"/>
      <c r="AC395" s="447"/>
      <c r="AD395" s="447"/>
      <c r="AE395" s="447"/>
      <c r="AF395" s="447"/>
    </row>
    <row r="396">
      <c r="A396" s="256"/>
      <c r="B396" s="256"/>
      <c r="C396" s="256"/>
      <c r="D396" s="260"/>
      <c r="E396" s="260"/>
      <c r="F396" s="260"/>
      <c r="G396" s="256"/>
      <c r="H396" s="451"/>
      <c r="I396" s="256"/>
      <c r="J396" s="256"/>
      <c r="K396" s="256"/>
      <c r="L396" s="260"/>
      <c r="M396" s="260"/>
      <c r="N396" s="256"/>
      <c r="O396" s="256"/>
      <c r="P396" s="449"/>
      <c r="Q396" s="449"/>
      <c r="R396" s="449"/>
      <c r="S396" s="449"/>
      <c r="T396" s="449"/>
      <c r="U396" s="449"/>
      <c r="V396" s="449"/>
      <c r="W396" s="449"/>
      <c r="X396" s="449"/>
      <c r="Y396" s="449"/>
      <c r="Z396" s="449"/>
      <c r="AA396" s="449"/>
      <c r="AB396" s="449"/>
      <c r="AC396" s="449"/>
      <c r="AD396" s="449"/>
      <c r="AE396" s="449"/>
      <c r="AF396" s="449"/>
    </row>
    <row r="397">
      <c r="A397" s="257"/>
      <c r="B397" s="257"/>
      <c r="C397" s="257"/>
      <c r="D397" s="261"/>
      <c r="E397" s="261"/>
      <c r="F397" s="261"/>
      <c r="G397" s="257"/>
      <c r="H397" s="450"/>
      <c r="I397" s="257"/>
      <c r="J397" s="257"/>
      <c r="K397" s="257"/>
      <c r="L397" s="261"/>
      <c r="M397" s="261"/>
      <c r="N397" s="257"/>
      <c r="O397" s="257"/>
      <c r="P397" s="447"/>
      <c r="Q397" s="447"/>
      <c r="R397" s="447"/>
      <c r="S397" s="447"/>
      <c r="T397" s="447"/>
      <c r="U397" s="447"/>
      <c r="V397" s="447"/>
      <c r="W397" s="447"/>
      <c r="X397" s="447"/>
      <c r="Y397" s="447"/>
      <c r="Z397" s="447"/>
      <c r="AA397" s="447"/>
      <c r="AB397" s="447"/>
      <c r="AC397" s="447"/>
      <c r="AD397" s="447"/>
      <c r="AE397" s="447"/>
      <c r="AF397" s="447"/>
    </row>
    <row r="398">
      <c r="A398" s="256"/>
      <c r="B398" s="256"/>
      <c r="C398" s="256"/>
      <c r="D398" s="260"/>
      <c r="E398" s="260"/>
      <c r="F398" s="260"/>
      <c r="G398" s="256"/>
      <c r="H398" s="451"/>
      <c r="I398" s="256"/>
      <c r="J398" s="256"/>
      <c r="K398" s="256"/>
      <c r="L398" s="260"/>
      <c r="M398" s="260"/>
      <c r="N398" s="256"/>
      <c r="O398" s="256"/>
      <c r="P398" s="449"/>
      <c r="Q398" s="449"/>
      <c r="R398" s="449"/>
      <c r="S398" s="449"/>
      <c r="T398" s="449"/>
      <c r="U398" s="449"/>
      <c r="V398" s="449"/>
      <c r="W398" s="449"/>
      <c r="X398" s="449"/>
      <c r="Y398" s="449"/>
      <c r="Z398" s="449"/>
      <c r="AA398" s="449"/>
      <c r="AB398" s="449"/>
      <c r="AC398" s="449"/>
      <c r="AD398" s="449"/>
      <c r="AE398" s="449"/>
      <c r="AF398" s="449"/>
    </row>
    <row r="399">
      <c r="A399" s="257"/>
      <c r="B399" s="257"/>
      <c r="C399" s="257"/>
      <c r="D399" s="261"/>
      <c r="E399" s="261"/>
      <c r="F399" s="261"/>
      <c r="G399" s="257"/>
      <c r="H399" s="450"/>
      <c r="I399" s="257"/>
      <c r="J399" s="257"/>
      <c r="K399" s="257"/>
      <c r="L399" s="261"/>
      <c r="M399" s="261"/>
      <c r="N399" s="257"/>
      <c r="O399" s="257"/>
      <c r="P399" s="447"/>
      <c r="Q399" s="447"/>
      <c r="R399" s="447"/>
      <c r="S399" s="447"/>
      <c r="T399" s="447"/>
      <c r="U399" s="447"/>
      <c r="V399" s="447"/>
      <c r="W399" s="447"/>
      <c r="X399" s="447"/>
      <c r="Y399" s="447"/>
      <c r="Z399" s="447"/>
      <c r="AA399" s="447"/>
      <c r="AB399" s="447"/>
      <c r="AC399" s="447"/>
      <c r="AD399" s="447"/>
      <c r="AE399" s="447"/>
      <c r="AF399" s="447"/>
    </row>
    <row r="400">
      <c r="A400" s="256"/>
      <c r="B400" s="256"/>
      <c r="C400" s="256"/>
      <c r="D400" s="260"/>
      <c r="E400" s="260"/>
      <c r="F400" s="260"/>
      <c r="G400" s="256"/>
      <c r="H400" s="451"/>
      <c r="I400" s="256"/>
      <c r="J400" s="256"/>
      <c r="K400" s="256"/>
      <c r="L400" s="260"/>
      <c r="M400" s="260"/>
      <c r="N400" s="256"/>
      <c r="O400" s="256"/>
      <c r="P400" s="449"/>
      <c r="Q400" s="449"/>
      <c r="R400" s="449"/>
      <c r="S400" s="449"/>
      <c r="T400" s="449"/>
      <c r="U400" s="449"/>
      <c r="V400" s="449"/>
      <c r="W400" s="449"/>
      <c r="X400" s="449"/>
      <c r="Y400" s="449"/>
      <c r="Z400" s="449"/>
      <c r="AA400" s="449"/>
      <c r="AB400" s="449"/>
      <c r="AC400" s="449"/>
      <c r="AD400" s="449"/>
      <c r="AE400" s="449"/>
      <c r="AF400" s="449"/>
    </row>
    <row r="401">
      <c r="A401" s="257"/>
      <c r="B401" s="257"/>
      <c r="C401" s="257"/>
      <c r="D401" s="261"/>
      <c r="E401" s="261"/>
      <c r="F401" s="261"/>
      <c r="G401" s="257"/>
      <c r="H401" s="450"/>
      <c r="I401" s="257"/>
      <c r="J401" s="257"/>
      <c r="K401" s="257"/>
      <c r="L401" s="261"/>
      <c r="M401" s="261"/>
      <c r="N401" s="257"/>
      <c r="O401" s="257"/>
      <c r="P401" s="447"/>
      <c r="Q401" s="447"/>
      <c r="R401" s="447"/>
      <c r="S401" s="447"/>
      <c r="T401" s="447"/>
      <c r="U401" s="447"/>
      <c r="V401" s="447"/>
      <c r="W401" s="447"/>
      <c r="X401" s="447"/>
      <c r="Y401" s="447"/>
      <c r="Z401" s="447"/>
      <c r="AA401" s="447"/>
      <c r="AB401" s="447"/>
      <c r="AC401" s="447"/>
      <c r="AD401" s="447"/>
      <c r="AE401" s="447"/>
      <c r="AF401" s="447"/>
    </row>
    <row r="402">
      <c r="A402" s="256"/>
      <c r="B402" s="256"/>
      <c r="C402" s="256"/>
      <c r="D402" s="260"/>
      <c r="E402" s="260"/>
      <c r="F402" s="260"/>
      <c r="G402" s="256"/>
      <c r="H402" s="451"/>
      <c r="I402" s="256"/>
      <c r="J402" s="256"/>
      <c r="K402" s="256"/>
      <c r="L402" s="260"/>
      <c r="M402" s="260"/>
      <c r="N402" s="256"/>
      <c r="O402" s="256"/>
      <c r="P402" s="449"/>
      <c r="Q402" s="449"/>
      <c r="R402" s="449"/>
      <c r="S402" s="449"/>
      <c r="T402" s="449"/>
      <c r="U402" s="449"/>
      <c r="V402" s="449"/>
      <c r="W402" s="449"/>
      <c r="X402" s="449"/>
      <c r="Y402" s="449"/>
      <c r="Z402" s="449"/>
      <c r="AA402" s="449"/>
      <c r="AB402" s="449"/>
      <c r="AC402" s="449"/>
      <c r="AD402" s="449"/>
      <c r="AE402" s="449"/>
      <c r="AF402" s="449"/>
    </row>
    <row r="403">
      <c r="A403" s="257"/>
      <c r="B403" s="257"/>
      <c r="C403" s="257"/>
      <c r="D403" s="261"/>
      <c r="E403" s="261"/>
      <c r="F403" s="261"/>
      <c r="G403" s="257"/>
      <c r="H403" s="450"/>
      <c r="I403" s="257"/>
      <c r="J403" s="257"/>
      <c r="K403" s="257"/>
      <c r="L403" s="261"/>
      <c r="M403" s="261"/>
      <c r="N403" s="257"/>
      <c r="O403" s="257"/>
      <c r="P403" s="447"/>
      <c r="Q403" s="447"/>
      <c r="R403" s="447"/>
      <c r="S403" s="447"/>
      <c r="T403" s="447"/>
      <c r="U403" s="447"/>
      <c r="V403" s="447"/>
      <c r="W403" s="447"/>
      <c r="X403" s="447"/>
      <c r="Y403" s="447"/>
      <c r="Z403" s="447"/>
      <c r="AA403" s="447"/>
      <c r="AB403" s="447"/>
      <c r="AC403" s="447"/>
      <c r="AD403" s="447"/>
      <c r="AE403" s="447"/>
      <c r="AF403" s="447"/>
    </row>
    <row r="404">
      <c r="A404" s="256"/>
      <c r="B404" s="256"/>
      <c r="C404" s="256"/>
      <c r="D404" s="260"/>
      <c r="E404" s="260"/>
      <c r="F404" s="260"/>
      <c r="G404" s="256"/>
      <c r="H404" s="451"/>
      <c r="I404" s="256"/>
      <c r="J404" s="256"/>
      <c r="K404" s="256"/>
      <c r="L404" s="260"/>
      <c r="M404" s="260"/>
      <c r="N404" s="256"/>
      <c r="O404" s="256"/>
      <c r="P404" s="449"/>
      <c r="Q404" s="449"/>
      <c r="R404" s="449"/>
      <c r="S404" s="449"/>
      <c r="T404" s="449"/>
      <c r="U404" s="449"/>
      <c r="V404" s="449"/>
      <c r="W404" s="449"/>
      <c r="X404" s="449"/>
      <c r="Y404" s="449"/>
      <c r="Z404" s="449"/>
      <c r="AA404" s="449"/>
      <c r="AB404" s="449"/>
      <c r="AC404" s="449"/>
      <c r="AD404" s="449"/>
      <c r="AE404" s="449"/>
      <c r="AF404" s="449"/>
    </row>
    <row r="405">
      <c r="A405" s="257"/>
      <c r="B405" s="257"/>
      <c r="C405" s="257"/>
      <c r="D405" s="261"/>
      <c r="E405" s="261"/>
      <c r="F405" s="261"/>
      <c r="G405" s="257"/>
      <c r="H405" s="450"/>
      <c r="I405" s="257"/>
      <c r="J405" s="257"/>
      <c r="K405" s="257"/>
      <c r="L405" s="261"/>
      <c r="M405" s="261"/>
      <c r="N405" s="257"/>
      <c r="O405" s="257"/>
      <c r="P405" s="447"/>
      <c r="Q405" s="447"/>
      <c r="R405" s="447"/>
      <c r="S405" s="447"/>
      <c r="T405" s="447"/>
      <c r="U405" s="447"/>
      <c r="V405" s="447"/>
      <c r="W405" s="447"/>
      <c r="X405" s="447"/>
      <c r="Y405" s="447"/>
      <c r="Z405" s="447"/>
      <c r="AA405" s="447"/>
      <c r="AB405" s="447"/>
      <c r="AC405" s="447"/>
      <c r="AD405" s="447"/>
      <c r="AE405" s="447"/>
      <c r="AF405" s="447"/>
    </row>
    <row r="406">
      <c r="A406" s="256"/>
      <c r="B406" s="256"/>
      <c r="C406" s="256"/>
      <c r="D406" s="260"/>
      <c r="E406" s="260"/>
      <c r="F406" s="260"/>
      <c r="G406" s="256"/>
      <c r="H406" s="451"/>
      <c r="I406" s="256"/>
      <c r="J406" s="256"/>
      <c r="K406" s="256"/>
      <c r="L406" s="260"/>
      <c r="M406" s="260"/>
      <c r="N406" s="256"/>
      <c r="O406" s="256"/>
      <c r="P406" s="449"/>
      <c r="Q406" s="449"/>
      <c r="R406" s="449"/>
      <c r="S406" s="449"/>
      <c r="T406" s="449"/>
      <c r="U406" s="449"/>
      <c r="V406" s="449"/>
      <c r="W406" s="449"/>
      <c r="X406" s="449"/>
      <c r="Y406" s="449"/>
      <c r="Z406" s="449"/>
      <c r="AA406" s="449"/>
      <c r="AB406" s="449"/>
      <c r="AC406" s="449"/>
      <c r="AD406" s="449"/>
      <c r="AE406" s="449"/>
      <c r="AF406" s="449"/>
    </row>
    <row r="407">
      <c r="A407" s="257"/>
      <c r="B407" s="257"/>
      <c r="C407" s="257"/>
      <c r="D407" s="261"/>
      <c r="E407" s="261"/>
      <c r="F407" s="261"/>
      <c r="G407" s="257"/>
      <c r="H407" s="450"/>
      <c r="I407" s="257"/>
      <c r="J407" s="257"/>
      <c r="K407" s="257"/>
      <c r="L407" s="261"/>
      <c r="M407" s="261"/>
      <c r="N407" s="257"/>
      <c r="O407" s="257"/>
      <c r="P407" s="447"/>
      <c r="Q407" s="447"/>
      <c r="R407" s="447"/>
      <c r="S407" s="447"/>
      <c r="T407" s="447"/>
      <c r="U407" s="447"/>
      <c r="V407" s="447"/>
      <c r="W407" s="447"/>
      <c r="X407" s="447"/>
      <c r="Y407" s="447"/>
      <c r="Z407" s="447"/>
      <c r="AA407" s="447"/>
      <c r="AB407" s="447"/>
      <c r="AC407" s="447"/>
      <c r="AD407" s="447"/>
      <c r="AE407" s="447"/>
      <c r="AF407" s="447"/>
    </row>
    <row r="408">
      <c r="A408" s="256"/>
      <c r="B408" s="256"/>
      <c r="C408" s="256"/>
      <c r="D408" s="260"/>
      <c r="E408" s="260"/>
      <c r="F408" s="260"/>
      <c r="G408" s="256"/>
      <c r="H408" s="451"/>
      <c r="I408" s="256"/>
      <c r="J408" s="256"/>
      <c r="K408" s="256"/>
      <c r="L408" s="260"/>
      <c r="M408" s="260"/>
      <c r="N408" s="256"/>
      <c r="O408" s="256"/>
      <c r="P408" s="449"/>
      <c r="Q408" s="449"/>
      <c r="R408" s="449"/>
      <c r="S408" s="449"/>
      <c r="T408" s="449"/>
      <c r="U408" s="449"/>
      <c r="V408" s="449"/>
      <c r="W408" s="449"/>
      <c r="X408" s="449"/>
      <c r="Y408" s="449"/>
      <c r="Z408" s="449"/>
      <c r="AA408" s="449"/>
      <c r="AB408" s="449"/>
      <c r="AC408" s="449"/>
      <c r="AD408" s="449"/>
      <c r="AE408" s="449"/>
      <c r="AF408" s="449"/>
    </row>
    <row r="409">
      <c r="A409" s="257"/>
      <c r="B409" s="257"/>
      <c r="C409" s="257"/>
      <c r="D409" s="261"/>
      <c r="E409" s="261"/>
      <c r="F409" s="261"/>
      <c r="G409" s="257"/>
      <c r="H409" s="450"/>
      <c r="I409" s="257"/>
      <c r="J409" s="257"/>
      <c r="K409" s="257"/>
      <c r="L409" s="261"/>
      <c r="M409" s="261"/>
      <c r="N409" s="257"/>
      <c r="O409" s="257"/>
      <c r="P409" s="447"/>
      <c r="Q409" s="447"/>
      <c r="R409" s="447"/>
      <c r="S409" s="447"/>
      <c r="T409" s="447"/>
      <c r="U409" s="447"/>
      <c r="V409" s="447"/>
      <c r="W409" s="447"/>
      <c r="X409" s="447"/>
      <c r="Y409" s="447"/>
      <c r="Z409" s="447"/>
      <c r="AA409" s="447"/>
      <c r="AB409" s="447"/>
      <c r="AC409" s="447"/>
      <c r="AD409" s="447"/>
      <c r="AE409" s="447"/>
      <c r="AF409" s="447"/>
    </row>
    <row r="410">
      <c r="A410" s="256"/>
      <c r="B410" s="256"/>
      <c r="C410" s="256"/>
      <c r="D410" s="260"/>
      <c r="E410" s="260"/>
      <c r="F410" s="260"/>
      <c r="G410" s="256"/>
      <c r="H410" s="451"/>
      <c r="I410" s="256"/>
      <c r="J410" s="256"/>
      <c r="K410" s="256"/>
      <c r="L410" s="260"/>
      <c r="M410" s="260"/>
      <c r="N410" s="256"/>
      <c r="O410" s="256"/>
      <c r="P410" s="449"/>
      <c r="Q410" s="449"/>
      <c r="R410" s="449"/>
      <c r="S410" s="449"/>
      <c r="T410" s="449"/>
      <c r="U410" s="449"/>
      <c r="V410" s="449"/>
      <c r="W410" s="449"/>
      <c r="X410" s="449"/>
      <c r="Y410" s="449"/>
      <c r="Z410" s="449"/>
      <c r="AA410" s="449"/>
      <c r="AB410" s="449"/>
      <c r="AC410" s="449"/>
      <c r="AD410" s="449"/>
      <c r="AE410" s="449"/>
      <c r="AF410" s="449"/>
    </row>
    <row r="411">
      <c r="A411" s="257"/>
      <c r="B411" s="257"/>
      <c r="C411" s="257"/>
      <c r="D411" s="261"/>
      <c r="E411" s="261"/>
      <c r="F411" s="261"/>
      <c r="G411" s="257"/>
      <c r="H411" s="450"/>
      <c r="I411" s="257"/>
      <c r="J411" s="257"/>
      <c r="K411" s="257"/>
      <c r="L411" s="261"/>
      <c r="M411" s="261"/>
      <c r="N411" s="257"/>
      <c r="O411" s="257"/>
      <c r="P411" s="447"/>
      <c r="Q411" s="447"/>
      <c r="R411" s="447"/>
      <c r="S411" s="447"/>
      <c r="T411" s="447"/>
      <c r="U411" s="447"/>
      <c r="V411" s="447"/>
      <c r="W411" s="447"/>
      <c r="X411" s="447"/>
      <c r="Y411" s="447"/>
      <c r="Z411" s="447"/>
      <c r="AA411" s="447"/>
      <c r="AB411" s="447"/>
      <c r="AC411" s="447"/>
      <c r="AD411" s="447"/>
      <c r="AE411" s="447"/>
      <c r="AF411" s="447"/>
    </row>
    <row r="412">
      <c r="A412" s="256"/>
      <c r="B412" s="256"/>
      <c r="C412" s="256"/>
      <c r="D412" s="260"/>
      <c r="E412" s="260"/>
      <c r="F412" s="260"/>
      <c r="G412" s="256"/>
      <c r="H412" s="451"/>
      <c r="I412" s="256"/>
      <c r="J412" s="256"/>
      <c r="K412" s="256"/>
      <c r="L412" s="260"/>
      <c r="M412" s="260"/>
      <c r="N412" s="256"/>
      <c r="O412" s="256"/>
      <c r="P412" s="449"/>
      <c r="Q412" s="449"/>
      <c r="R412" s="449"/>
      <c r="S412" s="449"/>
      <c r="T412" s="449"/>
      <c r="U412" s="449"/>
      <c r="V412" s="449"/>
      <c r="W412" s="449"/>
      <c r="X412" s="449"/>
      <c r="Y412" s="449"/>
      <c r="Z412" s="449"/>
      <c r="AA412" s="449"/>
      <c r="AB412" s="449"/>
      <c r="AC412" s="449"/>
      <c r="AD412" s="449"/>
      <c r="AE412" s="449"/>
      <c r="AF412" s="449"/>
    </row>
    <row r="413">
      <c r="A413" s="257"/>
      <c r="B413" s="257"/>
      <c r="C413" s="257"/>
      <c r="D413" s="261"/>
      <c r="E413" s="261"/>
      <c r="F413" s="261"/>
      <c r="G413" s="257"/>
      <c r="H413" s="450"/>
      <c r="I413" s="257"/>
      <c r="J413" s="257"/>
      <c r="K413" s="257"/>
      <c r="L413" s="261"/>
      <c r="M413" s="261"/>
      <c r="N413" s="257"/>
      <c r="O413" s="257"/>
      <c r="P413" s="447"/>
      <c r="Q413" s="447"/>
      <c r="R413" s="447"/>
      <c r="S413" s="447"/>
      <c r="T413" s="447"/>
      <c r="U413" s="447"/>
      <c r="V413" s="447"/>
      <c r="W413" s="447"/>
      <c r="X413" s="447"/>
      <c r="Y413" s="447"/>
      <c r="Z413" s="447"/>
      <c r="AA413" s="447"/>
      <c r="AB413" s="447"/>
      <c r="AC413" s="447"/>
      <c r="AD413" s="447"/>
      <c r="AE413" s="447"/>
      <c r="AF413" s="447"/>
    </row>
    <row r="414">
      <c r="A414" s="256"/>
      <c r="B414" s="256"/>
      <c r="C414" s="256"/>
      <c r="D414" s="260"/>
      <c r="E414" s="260"/>
      <c r="F414" s="260"/>
      <c r="G414" s="256"/>
      <c r="H414" s="451"/>
      <c r="I414" s="256"/>
      <c r="J414" s="256"/>
      <c r="K414" s="256"/>
      <c r="L414" s="260"/>
      <c r="M414" s="260"/>
      <c r="N414" s="256"/>
      <c r="O414" s="256"/>
      <c r="P414" s="449"/>
      <c r="Q414" s="449"/>
      <c r="R414" s="449"/>
      <c r="S414" s="449"/>
      <c r="T414" s="449"/>
      <c r="U414" s="449"/>
      <c r="V414" s="449"/>
      <c r="W414" s="449"/>
      <c r="X414" s="449"/>
      <c r="Y414" s="449"/>
      <c r="Z414" s="449"/>
      <c r="AA414" s="449"/>
      <c r="AB414" s="449"/>
      <c r="AC414" s="449"/>
      <c r="AD414" s="449"/>
      <c r="AE414" s="449"/>
      <c r="AF414" s="449"/>
    </row>
    <row r="415">
      <c r="A415" s="257"/>
      <c r="B415" s="257"/>
      <c r="C415" s="257"/>
      <c r="D415" s="261"/>
      <c r="E415" s="261"/>
      <c r="F415" s="261"/>
      <c r="G415" s="257"/>
      <c r="H415" s="450"/>
      <c r="I415" s="257"/>
      <c r="J415" s="257"/>
      <c r="K415" s="257"/>
      <c r="L415" s="261"/>
      <c r="M415" s="261"/>
      <c r="N415" s="257"/>
      <c r="O415" s="257"/>
      <c r="P415" s="447"/>
      <c r="Q415" s="447"/>
      <c r="R415" s="447"/>
      <c r="S415" s="447"/>
      <c r="T415" s="447"/>
      <c r="U415" s="447"/>
      <c r="V415" s="447"/>
      <c r="W415" s="447"/>
      <c r="X415" s="447"/>
      <c r="Y415" s="447"/>
      <c r="Z415" s="447"/>
      <c r="AA415" s="447"/>
      <c r="AB415" s="447"/>
      <c r="AC415" s="447"/>
      <c r="AD415" s="447"/>
      <c r="AE415" s="447"/>
      <c r="AF415" s="447"/>
    </row>
    <row r="416">
      <c r="A416" s="256"/>
      <c r="B416" s="256"/>
      <c r="C416" s="256"/>
      <c r="D416" s="260"/>
      <c r="E416" s="260"/>
      <c r="F416" s="260"/>
      <c r="G416" s="256"/>
      <c r="H416" s="451"/>
      <c r="I416" s="256"/>
      <c r="J416" s="256"/>
      <c r="K416" s="256"/>
      <c r="L416" s="260"/>
      <c r="M416" s="260"/>
      <c r="N416" s="256"/>
      <c r="O416" s="256"/>
      <c r="P416" s="449"/>
      <c r="Q416" s="449"/>
      <c r="R416" s="449"/>
      <c r="S416" s="449"/>
      <c r="T416" s="449"/>
      <c r="U416" s="449"/>
      <c r="V416" s="449"/>
      <c r="W416" s="449"/>
      <c r="X416" s="449"/>
      <c r="Y416" s="449"/>
      <c r="Z416" s="449"/>
      <c r="AA416" s="449"/>
      <c r="AB416" s="449"/>
      <c r="AC416" s="449"/>
      <c r="AD416" s="449"/>
      <c r="AE416" s="449"/>
      <c r="AF416" s="449"/>
    </row>
    <row r="417">
      <c r="A417" s="257"/>
      <c r="B417" s="257"/>
      <c r="C417" s="257"/>
      <c r="D417" s="261"/>
      <c r="E417" s="261"/>
      <c r="F417" s="261"/>
      <c r="G417" s="257"/>
      <c r="H417" s="450"/>
      <c r="I417" s="257"/>
      <c r="J417" s="257"/>
      <c r="K417" s="257"/>
      <c r="L417" s="261"/>
      <c r="M417" s="261"/>
      <c r="N417" s="257"/>
      <c r="O417" s="257"/>
      <c r="P417" s="447"/>
      <c r="Q417" s="447"/>
      <c r="R417" s="447"/>
      <c r="S417" s="447"/>
      <c r="T417" s="447"/>
      <c r="U417" s="447"/>
      <c r="V417" s="447"/>
      <c r="W417" s="447"/>
      <c r="X417" s="447"/>
      <c r="Y417" s="447"/>
      <c r="Z417" s="447"/>
      <c r="AA417" s="447"/>
      <c r="AB417" s="447"/>
      <c r="AC417" s="447"/>
      <c r="AD417" s="447"/>
      <c r="AE417" s="447"/>
      <c r="AF417" s="447"/>
    </row>
    <row r="418">
      <c r="A418" s="256"/>
      <c r="B418" s="256"/>
      <c r="C418" s="256"/>
      <c r="D418" s="260"/>
      <c r="E418" s="260"/>
      <c r="F418" s="260"/>
      <c r="G418" s="256"/>
      <c r="H418" s="451"/>
      <c r="I418" s="256"/>
      <c r="J418" s="256"/>
      <c r="K418" s="256"/>
      <c r="L418" s="260"/>
      <c r="M418" s="260"/>
      <c r="N418" s="256"/>
      <c r="O418" s="256"/>
      <c r="P418" s="449"/>
      <c r="Q418" s="449"/>
      <c r="R418" s="449"/>
      <c r="S418" s="449"/>
      <c r="T418" s="449"/>
      <c r="U418" s="449"/>
      <c r="V418" s="449"/>
      <c r="W418" s="449"/>
      <c r="X418" s="449"/>
      <c r="Y418" s="449"/>
      <c r="Z418" s="449"/>
      <c r="AA418" s="449"/>
      <c r="AB418" s="449"/>
      <c r="AC418" s="449"/>
      <c r="AD418" s="449"/>
      <c r="AE418" s="449"/>
      <c r="AF418" s="449"/>
    </row>
    <row r="419">
      <c r="A419" s="257"/>
      <c r="B419" s="257"/>
      <c r="C419" s="257"/>
      <c r="D419" s="261"/>
      <c r="E419" s="261"/>
      <c r="F419" s="261"/>
      <c r="G419" s="257"/>
      <c r="H419" s="450"/>
      <c r="I419" s="257"/>
      <c r="J419" s="257"/>
      <c r="K419" s="257"/>
      <c r="L419" s="261"/>
      <c r="M419" s="261"/>
      <c r="N419" s="257"/>
      <c r="O419" s="257"/>
      <c r="P419" s="447"/>
      <c r="Q419" s="447"/>
      <c r="R419" s="447"/>
      <c r="S419" s="447"/>
      <c r="T419" s="447"/>
      <c r="U419" s="447"/>
      <c r="V419" s="447"/>
      <c r="W419" s="447"/>
      <c r="X419" s="447"/>
      <c r="Y419" s="447"/>
      <c r="Z419" s="447"/>
      <c r="AA419" s="447"/>
      <c r="AB419" s="447"/>
      <c r="AC419" s="447"/>
      <c r="AD419" s="447"/>
      <c r="AE419" s="447"/>
      <c r="AF419" s="447"/>
    </row>
    <row r="420">
      <c r="A420" s="256"/>
      <c r="B420" s="256"/>
      <c r="C420" s="256"/>
      <c r="D420" s="260"/>
      <c r="E420" s="260"/>
      <c r="F420" s="260"/>
      <c r="G420" s="256"/>
      <c r="H420" s="451"/>
      <c r="I420" s="256"/>
      <c r="J420" s="256"/>
      <c r="K420" s="256"/>
      <c r="L420" s="260"/>
      <c r="M420" s="260"/>
      <c r="N420" s="256"/>
      <c r="O420" s="256"/>
      <c r="P420" s="449"/>
      <c r="Q420" s="449"/>
      <c r="R420" s="449"/>
      <c r="S420" s="449"/>
      <c r="T420" s="449"/>
      <c r="U420" s="449"/>
      <c r="V420" s="449"/>
      <c r="W420" s="449"/>
      <c r="X420" s="449"/>
      <c r="Y420" s="449"/>
      <c r="Z420" s="449"/>
      <c r="AA420" s="449"/>
      <c r="AB420" s="449"/>
      <c r="AC420" s="449"/>
      <c r="AD420" s="449"/>
      <c r="AE420" s="449"/>
      <c r="AF420" s="449"/>
    </row>
    <row r="421">
      <c r="A421" s="257"/>
      <c r="B421" s="257"/>
      <c r="C421" s="257"/>
      <c r="D421" s="261"/>
      <c r="E421" s="261"/>
      <c r="F421" s="261"/>
      <c r="G421" s="257"/>
      <c r="H421" s="450"/>
      <c r="I421" s="257"/>
      <c r="J421" s="257"/>
      <c r="K421" s="257"/>
      <c r="L421" s="261"/>
      <c r="M421" s="261"/>
      <c r="N421" s="257"/>
      <c r="O421" s="257"/>
      <c r="P421" s="447"/>
      <c r="Q421" s="447"/>
      <c r="R421" s="447"/>
      <c r="S421" s="447"/>
      <c r="T421" s="447"/>
      <c r="U421" s="447"/>
      <c r="V421" s="447"/>
      <c r="W421" s="447"/>
      <c r="X421" s="447"/>
      <c r="Y421" s="447"/>
      <c r="Z421" s="447"/>
      <c r="AA421" s="447"/>
      <c r="AB421" s="447"/>
      <c r="AC421" s="447"/>
      <c r="AD421" s="447"/>
      <c r="AE421" s="447"/>
      <c r="AF421" s="447"/>
    </row>
    <row r="422">
      <c r="A422" s="256"/>
      <c r="B422" s="256"/>
      <c r="C422" s="256"/>
      <c r="D422" s="260"/>
      <c r="E422" s="260"/>
      <c r="F422" s="260"/>
      <c r="G422" s="256"/>
      <c r="H422" s="451"/>
      <c r="I422" s="256"/>
      <c r="J422" s="256"/>
      <c r="K422" s="256"/>
      <c r="L422" s="260"/>
      <c r="M422" s="260"/>
      <c r="N422" s="256"/>
      <c r="O422" s="256"/>
      <c r="P422" s="449"/>
      <c r="Q422" s="449"/>
      <c r="R422" s="449"/>
      <c r="S422" s="449"/>
      <c r="T422" s="449"/>
      <c r="U422" s="449"/>
      <c r="V422" s="449"/>
      <c r="W422" s="449"/>
      <c r="X422" s="449"/>
      <c r="Y422" s="449"/>
      <c r="Z422" s="449"/>
      <c r="AA422" s="449"/>
      <c r="AB422" s="449"/>
      <c r="AC422" s="449"/>
      <c r="AD422" s="449"/>
      <c r="AE422" s="449"/>
      <c r="AF422" s="449"/>
    </row>
    <row r="423">
      <c r="A423" s="257"/>
      <c r="B423" s="257"/>
      <c r="C423" s="257"/>
      <c r="D423" s="261"/>
      <c r="E423" s="261"/>
      <c r="F423" s="261"/>
      <c r="G423" s="257"/>
      <c r="H423" s="450"/>
      <c r="I423" s="257"/>
      <c r="J423" s="257"/>
      <c r="K423" s="257"/>
      <c r="L423" s="261"/>
      <c r="M423" s="261"/>
      <c r="N423" s="257"/>
      <c r="O423" s="257"/>
      <c r="P423" s="447"/>
      <c r="Q423" s="447"/>
      <c r="R423" s="447"/>
      <c r="S423" s="447"/>
      <c r="T423" s="447"/>
      <c r="U423" s="447"/>
      <c r="V423" s="447"/>
      <c r="W423" s="447"/>
      <c r="X423" s="447"/>
      <c r="Y423" s="447"/>
      <c r="Z423" s="447"/>
      <c r="AA423" s="447"/>
      <c r="AB423" s="447"/>
      <c r="AC423" s="447"/>
      <c r="AD423" s="447"/>
      <c r="AE423" s="447"/>
      <c r="AF423" s="447"/>
    </row>
    <row r="424">
      <c r="A424" s="256"/>
      <c r="B424" s="256"/>
      <c r="C424" s="256"/>
      <c r="D424" s="260"/>
      <c r="E424" s="260"/>
      <c r="F424" s="260"/>
      <c r="G424" s="256"/>
      <c r="H424" s="451"/>
      <c r="I424" s="256"/>
      <c r="J424" s="256"/>
      <c r="K424" s="256"/>
      <c r="L424" s="260"/>
      <c r="M424" s="260"/>
      <c r="N424" s="256"/>
      <c r="O424" s="256"/>
      <c r="P424" s="449"/>
      <c r="Q424" s="449"/>
      <c r="R424" s="449"/>
      <c r="S424" s="449"/>
      <c r="T424" s="449"/>
      <c r="U424" s="449"/>
      <c r="V424" s="449"/>
      <c r="W424" s="449"/>
      <c r="X424" s="449"/>
      <c r="Y424" s="449"/>
      <c r="Z424" s="449"/>
      <c r="AA424" s="449"/>
      <c r="AB424" s="449"/>
      <c r="AC424" s="449"/>
      <c r="AD424" s="449"/>
      <c r="AE424" s="449"/>
      <c r="AF424" s="449"/>
    </row>
    <row r="425">
      <c r="A425" s="257"/>
      <c r="B425" s="257"/>
      <c r="C425" s="257"/>
      <c r="D425" s="261"/>
      <c r="E425" s="261"/>
      <c r="F425" s="261"/>
      <c r="G425" s="257"/>
      <c r="H425" s="450"/>
      <c r="I425" s="257"/>
      <c r="J425" s="257"/>
      <c r="K425" s="257"/>
      <c r="L425" s="261"/>
      <c r="M425" s="261"/>
      <c r="N425" s="257"/>
      <c r="O425" s="257"/>
      <c r="P425" s="447"/>
      <c r="Q425" s="447"/>
      <c r="R425" s="447"/>
      <c r="S425" s="447"/>
      <c r="T425" s="447"/>
      <c r="U425" s="447"/>
      <c r="V425" s="447"/>
      <c r="W425" s="447"/>
      <c r="X425" s="447"/>
      <c r="Y425" s="447"/>
      <c r="Z425" s="447"/>
      <c r="AA425" s="447"/>
      <c r="AB425" s="447"/>
      <c r="AC425" s="447"/>
      <c r="AD425" s="447"/>
      <c r="AE425" s="447"/>
      <c r="AF425" s="447"/>
    </row>
    <row r="426">
      <c r="A426" s="256"/>
      <c r="B426" s="256"/>
      <c r="C426" s="256"/>
      <c r="D426" s="260"/>
      <c r="E426" s="260"/>
      <c r="F426" s="260"/>
      <c r="G426" s="256"/>
      <c r="H426" s="451"/>
      <c r="I426" s="256"/>
      <c r="J426" s="256"/>
      <c r="K426" s="256"/>
      <c r="L426" s="260"/>
      <c r="M426" s="260"/>
      <c r="N426" s="256"/>
      <c r="O426" s="256"/>
      <c r="P426" s="449"/>
      <c r="Q426" s="449"/>
      <c r="R426" s="449"/>
      <c r="S426" s="449"/>
      <c r="T426" s="449"/>
      <c r="U426" s="449"/>
      <c r="V426" s="449"/>
      <c r="W426" s="449"/>
      <c r="X426" s="449"/>
      <c r="Y426" s="449"/>
      <c r="Z426" s="449"/>
      <c r="AA426" s="449"/>
      <c r="AB426" s="449"/>
      <c r="AC426" s="449"/>
      <c r="AD426" s="449"/>
      <c r="AE426" s="449"/>
      <c r="AF426" s="449"/>
    </row>
    <row r="427">
      <c r="A427" s="257"/>
      <c r="B427" s="257"/>
      <c r="C427" s="257"/>
      <c r="D427" s="261"/>
      <c r="E427" s="261"/>
      <c r="F427" s="261"/>
      <c r="G427" s="257"/>
      <c r="H427" s="450"/>
      <c r="I427" s="257"/>
      <c r="J427" s="257"/>
      <c r="K427" s="257"/>
      <c r="L427" s="261"/>
      <c r="M427" s="261"/>
      <c r="N427" s="257"/>
      <c r="O427" s="257"/>
      <c r="P427" s="447"/>
      <c r="Q427" s="447"/>
      <c r="R427" s="447"/>
      <c r="S427" s="447"/>
      <c r="T427" s="447"/>
      <c r="U427" s="447"/>
      <c r="V427" s="447"/>
      <c r="W427" s="447"/>
      <c r="X427" s="447"/>
      <c r="Y427" s="447"/>
      <c r="Z427" s="447"/>
      <c r="AA427" s="447"/>
      <c r="AB427" s="447"/>
      <c r="AC427" s="447"/>
      <c r="AD427" s="447"/>
      <c r="AE427" s="447"/>
      <c r="AF427" s="447"/>
    </row>
    <row r="428">
      <c r="A428" s="256"/>
      <c r="B428" s="256"/>
      <c r="C428" s="256"/>
      <c r="D428" s="260"/>
      <c r="E428" s="260"/>
      <c r="F428" s="260"/>
      <c r="G428" s="256"/>
      <c r="H428" s="451"/>
      <c r="I428" s="256"/>
      <c r="J428" s="256"/>
      <c r="K428" s="256"/>
      <c r="L428" s="260"/>
      <c r="M428" s="260"/>
      <c r="N428" s="256"/>
      <c r="O428" s="256"/>
      <c r="P428" s="449"/>
      <c r="Q428" s="449"/>
      <c r="R428" s="449"/>
      <c r="S428" s="449"/>
      <c r="T428" s="449"/>
      <c r="U428" s="449"/>
      <c r="V428" s="449"/>
      <c r="W428" s="449"/>
      <c r="X428" s="449"/>
      <c r="Y428" s="449"/>
      <c r="Z428" s="449"/>
      <c r="AA428" s="449"/>
      <c r="AB428" s="449"/>
      <c r="AC428" s="449"/>
      <c r="AD428" s="449"/>
      <c r="AE428" s="449"/>
      <c r="AF428" s="449"/>
    </row>
    <row r="429">
      <c r="A429" s="257"/>
      <c r="B429" s="257"/>
      <c r="C429" s="257"/>
      <c r="D429" s="261"/>
      <c r="E429" s="261"/>
      <c r="F429" s="261"/>
      <c r="G429" s="257"/>
      <c r="H429" s="450"/>
      <c r="I429" s="257"/>
      <c r="J429" s="257"/>
      <c r="K429" s="257"/>
      <c r="L429" s="261"/>
      <c r="M429" s="261"/>
      <c r="N429" s="257"/>
      <c r="O429" s="257"/>
      <c r="P429" s="447"/>
      <c r="Q429" s="447"/>
      <c r="R429" s="447"/>
      <c r="S429" s="447"/>
      <c r="T429" s="447"/>
      <c r="U429" s="447"/>
      <c r="V429" s="447"/>
      <c r="W429" s="447"/>
      <c r="X429" s="447"/>
      <c r="Y429" s="447"/>
      <c r="Z429" s="447"/>
      <c r="AA429" s="447"/>
      <c r="AB429" s="447"/>
      <c r="AC429" s="447"/>
      <c r="AD429" s="447"/>
      <c r="AE429" s="447"/>
      <c r="AF429" s="447"/>
    </row>
    <row r="430">
      <c r="A430" s="256"/>
      <c r="B430" s="256"/>
      <c r="C430" s="256"/>
      <c r="D430" s="260"/>
      <c r="E430" s="260"/>
      <c r="F430" s="260"/>
      <c r="G430" s="256"/>
      <c r="H430" s="451"/>
      <c r="I430" s="256"/>
      <c r="J430" s="256"/>
      <c r="K430" s="256"/>
      <c r="L430" s="260"/>
      <c r="M430" s="260"/>
      <c r="N430" s="256"/>
      <c r="O430" s="256"/>
      <c r="P430" s="449"/>
      <c r="Q430" s="449"/>
      <c r="R430" s="449"/>
      <c r="S430" s="449"/>
      <c r="T430" s="449"/>
      <c r="U430" s="449"/>
      <c r="V430" s="449"/>
      <c r="W430" s="449"/>
      <c r="X430" s="449"/>
      <c r="Y430" s="449"/>
      <c r="Z430" s="449"/>
      <c r="AA430" s="449"/>
      <c r="AB430" s="449"/>
      <c r="AC430" s="449"/>
      <c r="AD430" s="449"/>
      <c r="AE430" s="449"/>
      <c r="AF430" s="449"/>
    </row>
    <row r="431">
      <c r="A431" s="257"/>
      <c r="B431" s="257"/>
      <c r="C431" s="257"/>
      <c r="D431" s="261"/>
      <c r="E431" s="261"/>
      <c r="F431" s="261"/>
      <c r="G431" s="257"/>
      <c r="H431" s="450"/>
      <c r="I431" s="257"/>
      <c r="J431" s="257"/>
      <c r="K431" s="257"/>
      <c r="L431" s="261"/>
      <c r="M431" s="261"/>
      <c r="N431" s="257"/>
      <c r="O431" s="257"/>
      <c r="P431" s="447"/>
      <c r="Q431" s="447"/>
      <c r="R431" s="447"/>
      <c r="S431" s="447"/>
      <c r="T431" s="447"/>
      <c r="U431" s="447"/>
      <c r="V431" s="447"/>
      <c r="W431" s="447"/>
      <c r="X431" s="447"/>
      <c r="Y431" s="447"/>
      <c r="Z431" s="447"/>
      <c r="AA431" s="447"/>
      <c r="AB431" s="447"/>
      <c r="AC431" s="447"/>
      <c r="AD431" s="447"/>
      <c r="AE431" s="447"/>
      <c r="AF431" s="447"/>
    </row>
    <row r="432">
      <c r="A432" s="256"/>
      <c r="B432" s="256"/>
      <c r="C432" s="256"/>
      <c r="D432" s="260"/>
      <c r="E432" s="260"/>
      <c r="F432" s="260"/>
      <c r="G432" s="256"/>
      <c r="H432" s="451"/>
      <c r="I432" s="256"/>
      <c r="J432" s="256"/>
      <c r="K432" s="256"/>
      <c r="L432" s="260"/>
      <c r="M432" s="260"/>
      <c r="N432" s="256"/>
      <c r="O432" s="256"/>
      <c r="P432" s="449"/>
      <c r="Q432" s="449"/>
      <c r="R432" s="449"/>
      <c r="S432" s="449"/>
      <c r="T432" s="449"/>
      <c r="U432" s="449"/>
      <c r="V432" s="449"/>
      <c r="W432" s="449"/>
      <c r="X432" s="449"/>
      <c r="Y432" s="449"/>
      <c r="Z432" s="449"/>
      <c r="AA432" s="449"/>
      <c r="AB432" s="449"/>
      <c r="AC432" s="449"/>
      <c r="AD432" s="449"/>
      <c r="AE432" s="449"/>
      <c r="AF432" s="449"/>
    </row>
    <row r="433">
      <c r="A433" s="257"/>
      <c r="B433" s="257"/>
      <c r="C433" s="257"/>
      <c r="D433" s="261"/>
      <c r="E433" s="261"/>
      <c r="F433" s="261"/>
      <c r="G433" s="257"/>
      <c r="H433" s="450"/>
      <c r="I433" s="257"/>
      <c r="J433" s="257"/>
      <c r="K433" s="257"/>
      <c r="L433" s="261"/>
      <c r="M433" s="261"/>
      <c r="N433" s="257"/>
      <c r="O433" s="257"/>
      <c r="P433" s="447"/>
      <c r="Q433" s="447"/>
      <c r="R433" s="447"/>
      <c r="S433" s="447"/>
      <c r="T433" s="447"/>
      <c r="U433" s="447"/>
      <c r="V433" s="447"/>
      <c r="W433" s="447"/>
      <c r="X433" s="447"/>
      <c r="Y433" s="447"/>
      <c r="Z433" s="447"/>
      <c r="AA433" s="447"/>
      <c r="AB433" s="447"/>
      <c r="AC433" s="447"/>
      <c r="AD433" s="447"/>
      <c r="AE433" s="447"/>
      <c r="AF433" s="447"/>
    </row>
    <row r="434">
      <c r="A434" s="256"/>
      <c r="B434" s="256"/>
      <c r="C434" s="256"/>
      <c r="D434" s="260"/>
      <c r="E434" s="260"/>
      <c r="F434" s="260"/>
      <c r="G434" s="256"/>
      <c r="H434" s="451"/>
      <c r="I434" s="256"/>
      <c r="J434" s="256"/>
      <c r="K434" s="256"/>
      <c r="L434" s="260"/>
      <c r="M434" s="260"/>
      <c r="N434" s="256"/>
      <c r="O434" s="256"/>
      <c r="P434" s="449"/>
      <c r="Q434" s="449"/>
      <c r="R434" s="449"/>
      <c r="S434" s="449"/>
      <c r="T434" s="449"/>
      <c r="U434" s="449"/>
      <c r="V434" s="449"/>
      <c r="W434" s="449"/>
      <c r="X434" s="449"/>
      <c r="Y434" s="449"/>
      <c r="Z434" s="449"/>
      <c r="AA434" s="449"/>
      <c r="AB434" s="449"/>
      <c r="AC434" s="449"/>
      <c r="AD434" s="449"/>
      <c r="AE434" s="449"/>
      <c r="AF434" s="449"/>
    </row>
    <row r="435">
      <c r="A435" s="257"/>
      <c r="B435" s="257"/>
      <c r="C435" s="257"/>
      <c r="D435" s="261"/>
      <c r="E435" s="261"/>
      <c r="F435" s="261"/>
      <c r="G435" s="257"/>
      <c r="H435" s="450"/>
      <c r="I435" s="257"/>
      <c r="J435" s="257"/>
      <c r="K435" s="257"/>
      <c r="L435" s="261"/>
      <c r="M435" s="261"/>
      <c r="N435" s="257"/>
      <c r="O435" s="257"/>
      <c r="P435" s="447"/>
      <c r="Q435" s="447"/>
      <c r="R435" s="447"/>
      <c r="S435" s="447"/>
      <c r="T435" s="447"/>
      <c r="U435" s="447"/>
      <c r="V435" s="447"/>
      <c r="W435" s="447"/>
      <c r="X435" s="447"/>
      <c r="Y435" s="447"/>
      <c r="Z435" s="447"/>
      <c r="AA435" s="447"/>
      <c r="AB435" s="447"/>
      <c r="AC435" s="447"/>
      <c r="AD435" s="447"/>
      <c r="AE435" s="447"/>
      <c r="AF435" s="447"/>
    </row>
    <row r="436">
      <c r="A436" s="256"/>
      <c r="B436" s="256"/>
      <c r="C436" s="256"/>
      <c r="D436" s="260"/>
      <c r="E436" s="260"/>
      <c r="F436" s="260"/>
      <c r="G436" s="256"/>
      <c r="H436" s="451"/>
      <c r="I436" s="256"/>
      <c r="J436" s="256"/>
      <c r="K436" s="256"/>
      <c r="L436" s="260"/>
      <c r="M436" s="260"/>
      <c r="N436" s="256"/>
      <c r="O436" s="256"/>
      <c r="P436" s="449"/>
      <c r="Q436" s="449"/>
      <c r="R436" s="449"/>
      <c r="S436" s="449"/>
      <c r="T436" s="449"/>
      <c r="U436" s="449"/>
      <c r="V436" s="449"/>
      <c r="W436" s="449"/>
      <c r="X436" s="449"/>
      <c r="Y436" s="449"/>
      <c r="Z436" s="449"/>
      <c r="AA436" s="449"/>
      <c r="AB436" s="449"/>
      <c r="AC436" s="449"/>
      <c r="AD436" s="449"/>
      <c r="AE436" s="449"/>
      <c r="AF436" s="449"/>
    </row>
    <row r="437">
      <c r="A437" s="257"/>
      <c r="B437" s="257"/>
      <c r="C437" s="257"/>
      <c r="D437" s="261"/>
      <c r="E437" s="261"/>
      <c r="F437" s="261"/>
      <c r="G437" s="257"/>
      <c r="H437" s="450"/>
      <c r="I437" s="257"/>
      <c r="J437" s="257"/>
      <c r="K437" s="257"/>
      <c r="L437" s="261"/>
      <c r="M437" s="261"/>
      <c r="N437" s="257"/>
      <c r="O437" s="257"/>
      <c r="P437" s="447"/>
      <c r="Q437" s="447"/>
      <c r="R437" s="447"/>
      <c r="S437" s="447"/>
      <c r="T437" s="447"/>
      <c r="U437" s="447"/>
      <c r="V437" s="447"/>
      <c r="W437" s="447"/>
      <c r="X437" s="447"/>
      <c r="Y437" s="447"/>
      <c r="Z437" s="447"/>
      <c r="AA437" s="447"/>
      <c r="AB437" s="447"/>
      <c r="AC437" s="447"/>
      <c r="AD437" s="447"/>
      <c r="AE437" s="447"/>
      <c r="AF437" s="447"/>
    </row>
    <row r="438">
      <c r="A438" s="256"/>
      <c r="B438" s="256"/>
      <c r="C438" s="256"/>
      <c r="D438" s="260"/>
      <c r="E438" s="260"/>
      <c r="F438" s="260"/>
      <c r="G438" s="256"/>
      <c r="H438" s="451"/>
      <c r="I438" s="256"/>
      <c r="J438" s="256"/>
      <c r="K438" s="256"/>
      <c r="L438" s="260"/>
      <c r="M438" s="260"/>
      <c r="N438" s="256"/>
      <c r="O438" s="256"/>
      <c r="P438" s="449"/>
      <c r="Q438" s="449"/>
      <c r="R438" s="449"/>
      <c r="S438" s="449"/>
      <c r="T438" s="449"/>
      <c r="U438" s="449"/>
      <c r="V438" s="449"/>
      <c r="W438" s="449"/>
      <c r="X438" s="449"/>
      <c r="Y438" s="449"/>
      <c r="Z438" s="449"/>
      <c r="AA438" s="449"/>
      <c r="AB438" s="449"/>
      <c r="AC438" s="449"/>
      <c r="AD438" s="449"/>
      <c r="AE438" s="449"/>
      <c r="AF438" s="449"/>
    </row>
    <row r="439">
      <c r="A439" s="257"/>
      <c r="B439" s="257"/>
      <c r="C439" s="257"/>
      <c r="D439" s="261"/>
      <c r="E439" s="261"/>
      <c r="F439" s="261"/>
      <c r="G439" s="257"/>
      <c r="H439" s="450"/>
      <c r="I439" s="257"/>
      <c r="J439" s="257"/>
      <c r="K439" s="257"/>
      <c r="L439" s="261"/>
      <c r="M439" s="261"/>
      <c r="N439" s="257"/>
      <c r="O439" s="257"/>
      <c r="P439" s="447"/>
      <c r="Q439" s="447"/>
      <c r="R439" s="447"/>
      <c r="S439" s="447"/>
      <c r="T439" s="447"/>
      <c r="U439" s="447"/>
      <c r="V439" s="447"/>
      <c r="W439" s="447"/>
      <c r="X439" s="447"/>
      <c r="Y439" s="447"/>
      <c r="Z439" s="447"/>
      <c r="AA439" s="447"/>
      <c r="AB439" s="447"/>
      <c r="AC439" s="447"/>
      <c r="AD439" s="447"/>
      <c r="AE439" s="447"/>
      <c r="AF439" s="447"/>
    </row>
    <row r="440">
      <c r="A440" s="256"/>
      <c r="B440" s="256"/>
      <c r="C440" s="256"/>
      <c r="D440" s="260"/>
      <c r="E440" s="260"/>
      <c r="F440" s="260"/>
      <c r="G440" s="256"/>
      <c r="H440" s="451"/>
      <c r="I440" s="256"/>
      <c r="J440" s="256"/>
      <c r="K440" s="256"/>
      <c r="L440" s="260"/>
      <c r="M440" s="260"/>
      <c r="N440" s="256"/>
      <c r="O440" s="256"/>
      <c r="P440" s="449"/>
      <c r="Q440" s="449"/>
      <c r="R440" s="449"/>
      <c r="S440" s="449"/>
      <c r="T440" s="449"/>
      <c r="U440" s="449"/>
      <c r="V440" s="449"/>
      <c r="W440" s="449"/>
      <c r="X440" s="449"/>
      <c r="Y440" s="449"/>
      <c r="Z440" s="449"/>
      <c r="AA440" s="449"/>
      <c r="AB440" s="449"/>
      <c r="AC440" s="449"/>
      <c r="AD440" s="449"/>
      <c r="AE440" s="449"/>
      <c r="AF440" s="449"/>
    </row>
    <row r="441">
      <c r="A441" s="257"/>
      <c r="B441" s="257"/>
      <c r="C441" s="257"/>
      <c r="D441" s="261"/>
      <c r="E441" s="261"/>
      <c r="F441" s="261"/>
      <c r="G441" s="257"/>
      <c r="H441" s="450"/>
      <c r="I441" s="257"/>
      <c r="J441" s="257"/>
      <c r="K441" s="257"/>
      <c r="L441" s="261"/>
      <c r="M441" s="261"/>
      <c r="N441" s="257"/>
      <c r="O441" s="257"/>
      <c r="P441" s="447"/>
      <c r="Q441" s="447"/>
      <c r="R441" s="447"/>
      <c r="S441" s="447"/>
      <c r="T441" s="447"/>
      <c r="U441" s="447"/>
      <c r="V441" s="447"/>
      <c r="W441" s="447"/>
      <c r="X441" s="447"/>
      <c r="Y441" s="447"/>
      <c r="Z441" s="447"/>
      <c r="AA441" s="447"/>
      <c r="AB441" s="447"/>
      <c r="AC441" s="447"/>
      <c r="AD441" s="447"/>
      <c r="AE441" s="447"/>
      <c r="AF441" s="447"/>
    </row>
    <row r="442">
      <c r="A442" s="256"/>
      <c r="B442" s="256"/>
      <c r="C442" s="256"/>
      <c r="D442" s="260"/>
      <c r="E442" s="260"/>
      <c r="F442" s="260"/>
      <c r="G442" s="256"/>
      <c r="H442" s="451"/>
      <c r="I442" s="256"/>
      <c r="J442" s="256"/>
      <c r="K442" s="256"/>
      <c r="L442" s="260"/>
      <c r="M442" s="260"/>
      <c r="N442" s="256"/>
      <c r="O442" s="256"/>
      <c r="P442" s="449"/>
      <c r="Q442" s="449"/>
      <c r="R442" s="449"/>
      <c r="S442" s="449"/>
      <c r="T442" s="449"/>
      <c r="U442" s="449"/>
      <c r="V442" s="449"/>
      <c r="W442" s="449"/>
      <c r="X442" s="449"/>
      <c r="Y442" s="449"/>
      <c r="Z442" s="449"/>
      <c r="AA442" s="449"/>
      <c r="AB442" s="449"/>
      <c r="AC442" s="449"/>
      <c r="AD442" s="449"/>
      <c r="AE442" s="449"/>
      <c r="AF442" s="449"/>
    </row>
    <row r="443">
      <c r="A443" s="257"/>
      <c r="B443" s="257"/>
      <c r="C443" s="257"/>
      <c r="D443" s="261"/>
      <c r="E443" s="261"/>
      <c r="F443" s="261"/>
      <c r="G443" s="257"/>
      <c r="H443" s="450"/>
      <c r="I443" s="257"/>
      <c r="J443" s="257"/>
      <c r="K443" s="257"/>
      <c r="L443" s="261"/>
      <c r="M443" s="261"/>
      <c r="N443" s="257"/>
      <c r="O443" s="257"/>
      <c r="P443" s="447"/>
      <c r="Q443" s="447"/>
      <c r="R443" s="447"/>
      <c r="S443" s="447"/>
      <c r="T443" s="447"/>
      <c r="U443" s="447"/>
      <c r="V443" s="447"/>
      <c r="W443" s="447"/>
      <c r="X443" s="447"/>
      <c r="Y443" s="447"/>
      <c r="Z443" s="447"/>
      <c r="AA443" s="447"/>
      <c r="AB443" s="447"/>
      <c r="AC443" s="447"/>
      <c r="AD443" s="447"/>
      <c r="AE443" s="447"/>
      <c r="AF443" s="447"/>
    </row>
    <row r="444">
      <c r="A444" s="256"/>
      <c r="B444" s="256"/>
      <c r="C444" s="256"/>
      <c r="D444" s="260"/>
      <c r="E444" s="260"/>
      <c r="F444" s="260"/>
      <c r="G444" s="256"/>
      <c r="H444" s="451"/>
      <c r="I444" s="256"/>
      <c r="J444" s="256"/>
      <c r="K444" s="256"/>
      <c r="L444" s="260"/>
      <c r="M444" s="260"/>
      <c r="N444" s="256"/>
      <c r="O444" s="256"/>
      <c r="P444" s="449"/>
      <c r="Q444" s="449"/>
      <c r="R444" s="449"/>
      <c r="S444" s="449"/>
      <c r="T444" s="449"/>
      <c r="U444" s="449"/>
      <c r="V444" s="449"/>
      <c r="W444" s="449"/>
      <c r="X444" s="449"/>
      <c r="Y444" s="449"/>
      <c r="Z444" s="449"/>
      <c r="AA444" s="449"/>
      <c r="AB444" s="449"/>
      <c r="AC444" s="449"/>
      <c r="AD444" s="449"/>
      <c r="AE444" s="449"/>
      <c r="AF444" s="449"/>
    </row>
    <row r="445">
      <c r="A445" s="257"/>
      <c r="B445" s="257"/>
      <c r="C445" s="257"/>
      <c r="D445" s="261"/>
      <c r="E445" s="261"/>
      <c r="F445" s="261"/>
      <c r="G445" s="257"/>
      <c r="H445" s="450"/>
      <c r="I445" s="257"/>
      <c r="J445" s="257"/>
      <c r="K445" s="257"/>
      <c r="L445" s="261"/>
      <c r="M445" s="261"/>
      <c r="N445" s="257"/>
      <c r="O445" s="257"/>
      <c r="P445" s="447"/>
      <c r="Q445" s="447"/>
      <c r="R445" s="447"/>
      <c r="S445" s="447"/>
      <c r="T445" s="447"/>
      <c r="U445" s="447"/>
      <c r="V445" s="447"/>
      <c r="W445" s="447"/>
      <c r="X445" s="447"/>
      <c r="Y445" s="447"/>
      <c r="Z445" s="447"/>
      <c r="AA445" s="447"/>
      <c r="AB445" s="447"/>
      <c r="AC445" s="447"/>
      <c r="AD445" s="447"/>
      <c r="AE445" s="447"/>
      <c r="AF445" s="447"/>
    </row>
    <row r="446">
      <c r="A446" s="256"/>
      <c r="B446" s="256"/>
      <c r="C446" s="256"/>
      <c r="D446" s="260"/>
      <c r="E446" s="260"/>
      <c r="F446" s="260"/>
      <c r="G446" s="256"/>
      <c r="H446" s="451"/>
      <c r="I446" s="256"/>
      <c r="J446" s="256"/>
      <c r="K446" s="256"/>
      <c r="L446" s="260"/>
      <c r="M446" s="260"/>
      <c r="N446" s="256"/>
      <c r="O446" s="256"/>
      <c r="P446" s="449"/>
      <c r="Q446" s="449"/>
      <c r="R446" s="449"/>
      <c r="S446" s="449"/>
      <c r="T446" s="449"/>
      <c r="U446" s="449"/>
      <c r="V446" s="449"/>
      <c r="W446" s="449"/>
      <c r="X446" s="449"/>
      <c r="Y446" s="449"/>
      <c r="Z446" s="449"/>
      <c r="AA446" s="449"/>
      <c r="AB446" s="449"/>
      <c r="AC446" s="449"/>
      <c r="AD446" s="449"/>
      <c r="AE446" s="449"/>
      <c r="AF446" s="449"/>
    </row>
    <row r="447">
      <c r="A447" s="257"/>
      <c r="B447" s="257"/>
      <c r="C447" s="257"/>
      <c r="D447" s="261"/>
      <c r="E447" s="261"/>
      <c r="F447" s="261"/>
      <c r="G447" s="257"/>
      <c r="H447" s="450"/>
      <c r="I447" s="257"/>
      <c r="J447" s="257"/>
      <c r="K447" s="257"/>
      <c r="L447" s="261"/>
      <c r="M447" s="261"/>
      <c r="N447" s="257"/>
      <c r="O447" s="257"/>
      <c r="P447" s="447"/>
      <c r="Q447" s="447"/>
      <c r="R447" s="447"/>
      <c r="S447" s="447"/>
      <c r="T447" s="447"/>
      <c r="U447" s="447"/>
      <c r="V447" s="447"/>
      <c r="W447" s="447"/>
      <c r="X447" s="447"/>
      <c r="Y447" s="447"/>
      <c r="Z447" s="447"/>
      <c r="AA447" s="447"/>
      <c r="AB447" s="447"/>
      <c r="AC447" s="447"/>
      <c r="AD447" s="447"/>
      <c r="AE447" s="447"/>
      <c r="AF447" s="447"/>
    </row>
    <row r="448">
      <c r="A448" s="256"/>
      <c r="B448" s="256"/>
      <c r="C448" s="256"/>
      <c r="D448" s="260"/>
      <c r="E448" s="260"/>
      <c r="F448" s="260"/>
      <c r="G448" s="256"/>
      <c r="H448" s="451"/>
      <c r="I448" s="256"/>
      <c r="J448" s="256"/>
      <c r="K448" s="256"/>
      <c r="L448" s="260"/>
      <c r="M448" s="260"/>
      <c r="N448" s="256"/>
      <c r="O448" s="256"/>
      <c r="P448" s="449"/>
      <c r="Q448" s="449"/>
      <c r="R448" s="449"/>
      <c r="S448" s="449"/>
      <c r="T448" s="449"/>
      <c r="U448" s="449"/>
      <c r="V448" s="449"/>
      <c r="W448" s="449"/>
      <c r="X448" s="449"/>
      <c r="Y448" s="449"/>
      <c r="Z448" s="449"/>
      <c r="AA448" s="449"/>
      <c r="AB448" s="449"/>
      <c r="AC448" s="449"/>
      <c r="AD448" s="449"/>
      <c r="AE448" s="449"/>
      <c r="AF448" s="449"/>
    </row>
    <row r="449">
      <c r="A449" s="257"/>
      <c r="B449" s="257"/>
      <c r="C449" s="257"/>
      <c r="D449" s="261"/>
      <c r="E449" s="261"/>
      <c r="F449" s="261"/>
      <c r="G449" s="257"/>
      <c r="H449" s="450"/>
      <c r="I449" s="257"/>
      <c r="J449" s="257"/>
      <c r="K449" s="257"/>
      <c r="L449" s="261"/>
      <c r="M449" s="261"/>
      <c r="N449" s="257"/>
      <c r="O449" s="257"/>
      <c r="P449" s="447"/>
      <c r="Q449" s="447"/>
      <c r="R449" s="447"/>
      <c r="S449" s="447"/>
      <c r="T449" s="447"/>
      <c r="U449" s="447"/>
      <c r="V449" s="447"/>
      <c r="W449" s="447"/>
      <c r="X449" s="447"/>
      <c r="Y449" s="447"/>
      <c r="Z449" s="447"/>
      <c r="AA449" s="447"/>
      <c r="AB449" s="447"/>
      <c r="AC449" s="447"/>
      <c r="AD449" s="447"/>
      <c r="AE449" s="447"/>
      <c r="AF449" s="447"/>
    </row>
    <row r="450">
      <c r="A450" s="256"/>
      <c r="B450" s="256"/>
      <c r="C450" s="256"/>
      <c r="D450" s="260"/>
      <c r="E450" s="260"/>
      <c r="F450" s="260"/>
      <c r="G450" s="256"/>
      <c r="H450" s="451"/>
      <c r="I450" s="256"/>
      <c r="J450" s="256"/>
      <c r="K450" s="256"/>
      <c r="L450" s="260"/>
      <c r="M450" s="260"/>
      <c r="N450" s="256"/>
      <c r="O450" s="256"/>
      <c r="P450" s="449"/>
      <c r="Q450" s="449"/>
      <c r="R450" s="449"/>
      <c r="S450" s="449"/>
      <c r="T450" s="449"/>
      <c r="U450" s="449"/>
      <c r="V450" s="449"/>
      <c r="W450" s="449"/>
      <c r="X450" s="449"/>
      <c r="Y450" s="449"/>
      <c r="Z450" s="449"/>
      <c r="AA450" s="449"/>
      <c r="AB450" s="449"/>
      <c r="AC450" s="449"/>
      <c r="AD450" s="449"/>
      <c r="AE450" s="449"/>
      <c r="AF450" s="449"/>
    </row>
    <row r="451">
      <c r="A451" s="257"/>
      <c r="B451" s="257"/>
      <c r="C451" s="257"/>
      <c r="D451" s="261"/>
      <c r="E451" s="261"/>
      <c r="F451" s="261"/>
      <c r="G451" s="257"/>
      <c r="H451" s="450"/>
      <c r="I451" s="257"/>
      <c r="J451" s="257"/>
      <c r="K451" s="257"/>
      <c r="L451" s="261"/>
      <c r="M451" s="261"/>
      <c r="N451" s="257"/>
      <c r="O451" s="257"/>
      <c r="P451" s="447"/>
      <c r="Q451" s="447"/>
      <c r="R451" s="447"/>
      <c r="S451" s="447"/>
      <c r="T451" s="447"/>
      <c r="U451" s="447"/>
      <c r="V451" s="447"/>
      <c r="W451" s="447"/>
      <c r="X451" s="447"/>
      <c r="Y451" s="447"/>
      <c r="Z451" s="447"/>
      <c r="AA451" s="447"/>
      <c r="AB451" s="447"/>
      <c r="AC451" s="447"/>
      <c r="AD451" s="447"/>
      <c r="AE451" s="447"/>
      <c r="AF451" s="447"/>
    </row>
    <row r="452">
      <c r="A452" s="256"/>
      <c r="B452" s="256"/>
      <c r="C452" s="256"/>
      <c r="D452" s="260"/>
      <c r="E452" s="260"/>
      <c r="F452" s="260"/>
      <c r="G452" s="256"/>
      <c r="H452" s="451"/>
      <c r="I452" s="256"/>
      <c r="J452" s="256"/>
      <c r="K452" s="256"/>
      <c r="L452" s="260"/>
      <c r="M452" s="260"/>
      <c r="N452" s="256"/>
      <c r="O452" s="256"/>
      <c r="P452" s="449"/>
      <c r="Q452" s="449"/>
      <c r="R452" s="449"/>
      <c r="S452" s="449"/>
      <c r="T452" s="449"/>
      <c r="U452" s="449"/>
      <c r="V452" s="449"/>
      <c r="W452" s="449"/>
      <c r="X452" s="449"/>
      <c r="Y452" s="449"/>
      <c r="Z452" s="449"/>
      <c r="AA452" s="449"/>
      <c r="AB452" s="449"/>
      <c r="AC452" s="449"/>
      <c r="AD452" s="449"/>
      <c r="AE452" s="449"/>
      <c r="AF452" s="449"/>
    </row>
    <row r="453">
      <c r="A453" s="257"/>
      <c r="B453" s="257"/>
      <c r="C453" s="257"/>
      <c r="D453" s="261"/>
      <c r="E453" s="261"/>
      <c r="F453" s="261"/>
      <c r="G453" s="257"/>
      <c r="H453" s="450"/>
      <c r="I453" s="257"/>
      <c r="J453" s="257"/>
      <c r="K453" s="257"/>
      <c r="L453" s="261"/>
      <c r="M453" s="261"/>
      <c r="N453" s="257"/>
      <c r="O453" s="257"/>
      <c r="P453" s="447"/>
      <c r="Q453" s="447"/>
      <c r="R453" s="447"/>
      <c r="S453" s="447"/>
      <c r="T453" s="447"/>
      <c r="U453" s="447"/>
      <c r="V453" s="447"/>
      <c r="W453" s="447"/>
      <c r="X453" s="447"/>
      <c r="Y453" s="447"/>
      <c r="Z453" s="447"/>
      <c r="AA453" s="447"/>
      <c r="AB453" s="447"/>
      <c r="AC453" s="447"/>
      <c r="AD453" s="447"/>
      <c r="AE453" s="447"/>
      <c r="AF453" s="447"/>
    </row>
    <row r="454">
      <c r="A454" s="256"/>
      <c r="B454" s="256"/>
      <c r="C454" s="256"/>
      <c r="D454" s="260"/>
      <c r="E454" s="260"/>
      <c r="F454" s="260"/>
      <c r="G454" s="256"/>
      <c r="H454" s="451"/>
      <c r="I454" s="256"/>
      <c r="J454" s="256"/>
      <c r="K454" s="256"/>
      <c r="L454" s="260"/>
      <c r="M454" s="260"/>
      <c r="N454" s="256"/>
      <c r="O454" s="256"/>
      <c r="P454" s="449"/>
      <c r="Q454" s="449"/>
      <c r="R454" s="449"/>
      <c r="S454" s="449"/>
      <c r="T454" s="449"/>
      <c r="U454" s="449"/>
      <c r="V454" s="449"/>
      <c r="W454" s="449"/>
      <c r="X454" s="449"/>
      <c r="Y454" s="449"/>
      <c r="Z454" s="449"/>
      <c r="AA454" s="449"/>
      <c r="AB454" s="449"/>
      <c r="AC454" s="449"/>
      <c r="AD454" s="449"/>
      <c r="AE454" s="449"/>
      <c r="AF454" s="449"/>
    </row>
    <row r="455">
      <c r="A455" s="257"/>
      <c r="B455" s="257"/>
      <c r="C455" s="257"/>
      <c r="D455" s="261"/>
      <c r="E455" s="261"/>
      <c r="F455" s="261"/>
      <c r="G455" s="257"/>
      <c r="H455" s="450"/>
      <c r="I455" s="257"/>
      <c r="J455" s="257"/>
      <c r="K455" s="257"/>
      <c r="L455" s="261"/>
      <c r="M455" s="261"/>
      <c r="N455" s="257"/>
      <c r="O455" s="257"/>
      <c r="P455" s="447"/>
      <c r="Q455" s="447"/>
      <c r="R455" s="447"/>
      <c r="S455" s="447"/>
      <c r="T455" s="447"/>
      <c r="U455" s="447"/>
      <c r="V455" s="447"/>
      <c r="W455" s="447"/>
      <c r="X455" s="447"/>
      <c r="Y455" s="447"/>
      <c r="Z455" s="447"/>
      <c r="AA455" s="447"/>
      <c r="AB455" s="447"/>
      <c r="AC455" s="447"/>
      <c r="AD455" s="447"/>
      <c r="AE455" s="447"/>
      <c r="AF455" s="447"/>
    </row>
    <row r="456">
      <c r="A456" s="256"/>
      <c r="B456" s="256"/>
      <c r="C456" s="256"/>
      <c r="D456" s="260"/>
      <c r="E456" s="260"/>
      <c r="F456" s="260"/>
      <c r="G456" s="256"/>
      <c r="H456" s="451"/>
      <c r="I456" s="256"/>
      <c r="J456" s="256"/>
      <c r="K456" s="256"/>
      <c r="L456" s="260"/>
      <c r="M456" s="260"/>
      <c r="N456" s="256"/>
      <c r="O456" s="256"/>
      <c r="P456" s="449"/>
      <c r="Q456" s="449"/>
      <c r="R456" s="449"/>
      <c r="S456" s="449"/>
      <c r="T456" s="449"/>
      <c r="U456" s="449"/>
      <c r="V456" s="449"/>
      <c r="W456" s="449"/>
      <c r="X456" s="449"/>
      <c r="Y456" s="449"/>
      <c r="Z456" s="449"/>
      <c r="AA456" s="449"/>
      <c r="AB456" s="449"/>
      <c r="AC456" s="449"/>
      <c r="AD456" s="449"/>
      <c r="AE456" s="449"/>
      <c r="AF456" s="449"/>
    </row>
    <row r="457">
      <c r="A457" s="257"/>
      <c r="B457" s="257"/>
      <c r="C457" s="257"/>
      <c r="D457" s="261"/>
      <c r="E457" s="261"/>
      <c r="F457" s="261"/>
      <c r="G457" s="257"/>
      <c r="H457" s="450"/>
      <c r="I457" s="257"/>
      <c r="J457" s="257"/>
      <c r="K457" s="257"/>
      <c r="L457" s="261"/>
      <c r="M457" s="261"/>
      <c r="N457" s="257"/>
      <c r="O457" s="257"/>
      <c r="P457" s="447"/>
      <c r="Q457" s="447"/>
      <c r="R457" s="447"/>
      <c r="S457" s="447"/>
      <c r="T457" s="447"/>
      <c r="U457" s="447"/>
      <c r="V457" s="447"/>
      <c r="W457" s="447"/>
      <c r="X457" s="447"/>
      <c r="Y457" s="447"/>
      <c r="Z457" s="447"/>
      <c r="AA457" s="447"/>
      <c r="AB457" s="447"/>
      <c r="AC457" s="447"/>
      <c r="AD457" s="447"/>
      <c r="AE457" s="447"/>
      <c r="AF457" s="447"/>
    </row>
    <row r="458">
      <c r="A458" s="256"/>
      <c r="B458" s="256"/>
      <c r="C458" s="256"/>
      <c r="D458" s="260"/>
      <c r="E458" s="260"/>
      <c r="F458" s="260"/>
      <c r="G458" s="256"/>
      <c r="H458" s="451"/>
      <c r="I458" s="256"/>
      <c r="J458" s="256"/>
      <c r="K458" s="256"/>
      <c r="L458" s="260"/>
      <c r="M458" s="260"/>
      <c r="N458" s="256"/>
      <c r="O458" s="256"/>
      <c r="P458" s="449"/>
      <c r="Q458" s="449"/>
      <c r="R458" s="449"/>
      <c r="S458" s="449"/>
      <c r="T458" s="449"/>
      <c r="U458" s="449"/>
      <c r="V458" s="449"/>
      <c r="W458" s="449"/>
      <c r="X458" s="449"/>
      <c r="Y458" s="449"/>
      <c r="Z458" s="449"/>
      <c r="AA458" s="449"/>
      <c r="AB458" s="449"/>
      <c r="AC458" s="449"/>
      <c r="AD458" s="449"/>
      <c r="AE458" s="449"/>
      <c r="AF458" s="449"/>
    </row>
    <row r="459">
      <c r="A459" s="257"/>
      <c r="B459" s="257"/>
      <c r="C459" s="257"/>
      <c r="D459" s="261"/>
      <c r="E459" s="261"/>
      <c r="F459" s="261"/>
      <c r="G459" s="257"/>
      <c r="H459" s="450"/>
      <c r="I459" s="257"/>
      <c r="J459" s="257"/>
      <c r="K459" s="257"/>
      <c r="L459" s="261"/>
      <c r="M459" s="261"/>
      <c r="N459" s="257"/>
      <c r="O459" s="257"/>
      <c r="P459" s="447"/>
      <c r="Q459" s="447"/>
      <c r="R459" s="447"/>
      <c r="S459" s="447"/>
      <c r="T459" s="447"/>
      <c r="U459" s="447"/>
      <c r="V459" s="447"/>
      <c r="W459" s="447"/>
      <c r="X459" s="447"/>
      <c r="Y459" s="447"/>
      <c r="Z459" s="447"/>
      <c r="AA459" s="447"/>
      <c r="AB459" s="447"/>
      <c r="AC459" s="447"/>
      <c r="AD459" s="447"/>
      <c r="AE459" s="447"/>
      <c r="AF459" s="447"/>
    </row>
    <row r="460">
      <c r="A460" s="256"/>
      <c r="B460" s="256"/>
      <c r="C460" s="256"/>
      <c r="D460" s="260"/>
      <c r="E460" s="260"/>
      <c r="F460" s="260"/>
      <c r="G460" s="256"/>
      <c r="H460" s="451"/>
      <c r="I460" s="256"/>
      <c r="J460" s="256"/>
      <c r="K460" s="256"/>
      <c r="L460" s="260"/>
      <c r="M460" s="260"/>
      <c r="N460" s="256"/>
      <c r="O460" s="256"/>
      <c r="P460" s="449"/>
      <c r="Q460" s="449"/>
      <c r="R460" s="449"/>
      <c r="S460" s="449"/>
      <c r="T460" s="449"/>
      <c r="U460" s="449"/>
      <c r="V460" s="449"/>
      <c r="W460" s="449"/>
      <c r="X460" s="449"/>
      <c r="Y460" s="449"/>
      <c r="Z460" s="449"/>
      <c r="AA460" s="449"/>
      <c r="AB460" s="449"/>
      <c r="AC460" s="449"/>
      <c r="AD460" s="449"/>
      <c r="AE460" s="449"/>
      <c r="AF460" s="449"/>
    </row>
    <row r="461">
      <c r="A461" s="257"/>
      <c r="B461" s="257"/>
      <c r="C461" s="257"/>
      <c r="D461" s="261"/>
      <c r="E461" s="261"/>
      <c r="F461" s="261"/>
      <c r="G461" s="257"/>
      <c r="H461" s="450"/>
      <c r="I461" s="257"/>
      <c r="J461" s="257"/>
      <c r="K461" s="257"/>
      <c r="L461" s="261"/>
      <c r="M461" s="261"/>
      <c r="N461" s="257"/>
      <c r="O461" s="257"/>
      <c r="P461" s="447"/>
      <c r="Q461" s="447"/>
      <c r="R461" s="447"/>
      <c r="S461" s="447"/>
      <c r="T461" s="447"/>
      <c r="U461" s="447"/>
      <c r="V461" s="447"/>
      <c r="W461" s="447"/>
      <c r="X461" s="447"/>
      <c r="Y461" s="447"/>
      <c r="Z461" s="447"/>
      <c r="AA461" s="447"/>
      <c r="AB461" s="447"/>
      <c r="AC461" s="447"/>
      <c r="AD461" s="447"/>
      <c r="AE461" s="447"/>
      <c r="AF461" s="447"/>
    </row>
    <row r="462">
      <c r="A462" s="256"/>
      <c r="B462" s="256"/>
      <c r="C462" s="256"/>
      <c r="D462" s="260"/>
      <c r="E462" s="260"/>
      <c r="F462" s="260"/>
      <c r="G462" s="256"/>
      <c r="H462" s="451"/>
      <c r="I462" s="256"/>
      <c r="J462" s="256"/>
      <c r="K462" s="256"/>
      <c r="L462" s="260"/>
      <c r="M462" s="260"/>
      <c r="N462" s="256"/>
      <c r="O462" s="256"/>
      <c r="P462" s="449"/>
      <c r="Q462" s="449"/>
      <c r="R462" s="449"/>
      <c r="S462" s="449"/>
      <c r="T462" s="449"/>
      <c r="U462" s="449"/>
      <c r="V462" s="449"/>
      <c r="W462" s="449"/>
      <c r="X462" s="449"/>
      <c r="Y462" s="449"/>
      <c r="Z462" s="449"/>
      <c r="AA462" s="449"/>
      <c r="AB462" s="449"/>
      <c r="AC462" s="449"/>
      <c r="AD462" s="449"/>
      <c r="AE462" s="449"/>
      <c r="AF462" s="449"/>
    </row>
    <row r="463">
      <c r="A463" s="257"/>
      <c r="B463" s="257"/>
      <c r="C463" s="257"/>
      <c r="D463" s="261"/>
      <c r="E463" s="261"/>
      <c r="F463" s="261"/>
      <c r="G463" s="257"/>
      <c r="H463" s="450"/>
      <c r="I463" s="257"/>
      <c r="J463" s="257"/>
      <c r="K463" s="257"/>
      <c r="L463" s="261"/>
      <c r="M463" s="261"/>
      <c r="N463" s="257"/>
      <c r="O463" s="257"/>
      <c r="P463" s="447"/>
      <c r="Q463" s="447"/>
      <c r="R463" s="447"/>
      <c r="S463" s="447"/>
      <c r="T463" s="447"/>
      <c r="U463" s="447"/>
      <c r="V463" s="447"/>
      <c r="W463" s="447"/>
      <c r="X463" s="447"/>
      <c r="Y463" s="447"/>
      <c r="Z463" s="447"/>
      <c r="AA463" s="447"/>
      <c r="AB463" s="447"/>
      <c r="AC463" s="447"/>
      <c r="AD463" s="447"/>
      <c r="AE463" s="447"/>
      <c r="AF463" s="447"/>
    </row>
    <row r="464">
      <c r="A464" s="256"/>
      <c r="B464" s="256"/>
      <c r="C464" s="256"/>
      <c r="D464" s="260"/>
      <c r="E464" s="260"/>
      <c r="F464" s="260"/>
      <c r="G464" s="256"/>
      <c r="H464" s="451"/>
      <c r="I464" s="256"/>
      <c r="J464" s="256"/>
      <c r="K464" s="256"/>
      <c r="L464" s="260"/>
      <c r="M464" s="260"/>
      <c r="N464" s="256"/>
      <c r="O464" s="256"/>
      <c r="P464" s="449"/>
      <c r="Q464" s="449"/>
      <c r="R464" s="449"/>
      <c r="S464" s="449"/>
      <c r="T464" s="449"/>
      <c r="U464" s="449"/>
      <c r="V464" s="449"/>
      <c r="W464" s="449"/>
      <c r="X464" s="449"/>
      <c r="Y464" s="449"/>
      <c r="Z464" s="449"/>
      <c r="AA464" s="449"/>
      <c r="AB464" s="449"/>
      <c r="AC464" s="449"/>
      <c r="AD464" s="449"/>
      <c r="AE464" s="449"/>
      <c r="AF464" s="449"/>
    </row>
    <row r="465">
      <c r="A465" s="257"/>
      <c r="B465" s="257"/>
      <c r="C465" s="257"/>
      <c r="D465" s="261"/>
      <c r="E465" s="261"/>
      <c r="F465" s="261"/>
      <c r="G465" s="257"/>
      <c r="H465" s="450"/>
      <c r="I465" s="257"/>
      <c r="J465" s="257"/>
      <c r="K465" s="257"/>
      <c r="L465" s="261"/>
      <c r="M465" s="261"/>
      <c r="N465" s="257"/>
      <c r="O465" s="257"/>
      <c r="P465" s="447"/>
      <c r="Q465" s="447"/>
      <c r="R465" s="447"/>
      <c r="S465" s="447"/>
      <c r="T465" s="447"/>
      <c r="U465" s="447"/>
      <c r="V465" s="447"/>
      <c r="W465" s="447"/>
      <c r="X465" s="447"/>
      <c r="Y465" s="447"/>
      <c r="Z465" s="447"/>
      <c r="AA465" s="447"/>
      <c r="AB465" s="447"/>
      <c r="AC465" s="447"/>
      <c r="AD465" s="447"/>
      <c r="AE465" s="447"/>
      <c r="AF465" s="447"/>
    </row>
    <row r="466">
      <c r="A466" s="256"/>
      <c r="B466" s="256"/>
      <c r="C466" s="256"/>
      <c r="D466" s="260"/>
      <c r="E466" s="260"/>
      <c r="F466" s="260"/>
      <c r="G466" s="256"/>
      <c r="H466" s="451"/>
      <c r="I466" s="256"/>
      <c r="J466" s="256"/>
      <c r="K466" s="256"/>
      <c r="L466" s="260"/>
      <c r="M466" s="260"/>
      <c r="N466" s="256"/>
      <c r="O466" s="256"/>
      <c r="P466" s="449"/>
      <c r="Q466" s="449"/>
      <c r="R466" s="449"/>
      <c r="S466" s="449"/>
      <c r="T466" s="449"/>
      <c r="U466" s="449"/>
      <c r="V466" s="449"/>
      <c r="W466" s="449"/>
      <c r="X466" s="449"/>
      <c r="Y466" s="449"/>
      <c r="Z466" s="449"/>
      <c r="AA466" s="449"/>
      <c r="AB466" s="449"/>
      <c r="AC466" s="449"/>
      <c r="AD466" s="449"/>
      <c r="AE466" s="449"/>
      <c r="AF466" s="449"/>
    </row>
    <row r="467">
      <c r="A467" s="257"/>
      <c r="B467" s="257"/>
      <c r="C467" s="257"/>
      <c r="D467" s="261"/>
      <c r="E467" s="261"/>
      <c r="F467" s="261"/>
      <c r="G467" s="257"/>
      <c r="H467" s="450"/>
      <c r="I467" s="257"/>
      <c r="J467" s="257"/>
      <c r="K467" s="257"/>
      <c r="L467" s="261"/>
      <c r="M467" s="261"/>
      <c r="N467" s="257"/>
      <c r="O467" s="257"/>
      <c r="P467" s="447"/>
      <c r="Q467" s="447"/>
      <c r="R467" s="447"/>
      <c r="S467" s="447"/>
      <c r="T467" s="447"/>
      <c r="U467" s="447"/>
      <c r="V467" s="447"/>
      <c r="W467" s="447"/>
      <c r="X467" s="447"/>
      <c r="Y467" s="447"/>
      <c r="Z467" s="447"/>
      <c r="AA467" s="447"/>
      <c r="AB467" s="447"/>
      <c r="AC467" s="447"/>
      <c r="AD467" s="447"/>
      <c r="AE467" s="447"/>
      <c r="AF467" s="447"/>
    </row>
    <row r="468">
      <c r="A468" s="256"/>
      <c r="B468" s="256"/>
      <c r="C468" s="256"/>
      <c r="D468" s="260"/>
      <c r="E468" s="260"/>
      <c r="F468" s="260"/>
      <c r="G468" s="256"/>
      <c r="H468" s="451"/>
      <c r="I468" s="256"/>
      <c r="J468" s="256"/>
      <c r="K468" s="256"/>
      <c r="L468" s="260"/>
      <c r="M468" s="260"/>
      <c r="N468" s="256"/>
      <c r="O468" s="256"/>
      <c r="P468" s="449"/>
      <c r="Q468" s="449"/>
      <c r="R468" s="449"/>
      <c r="S468" s="449"/>
      <c r="T468" s="449"/>
      <c r="U468" s="449"/>
      <c r="V468" s="449"/>
      <c r="W468" s="449"/>
      <c r="X468" s="449"/>
      <c r="Y468" s="449"/>
      <c r="Z468" s="449"/>
      <c r="AA468" s="449"/>
      <c r="AB468" s="449"/>
      <c r="AC468" s="449"/>
      <c r="AD468" s="449"/>
      <c r="AE468" s="449"/>
      <c r="AF468" s="449"/>
    </row>
    <row r="469">
      <c r="A469" s="257"/>
      <c r="B469" s="257"/>
      <c r="C469" s="257"/>
      <c r="D469" s="261"/>
      <c r="E469" s="261"/>
      <c r="F469" s="261"/>
      <c r="G469" s="257"/>
      <c r="H469" s="450"/>
      <c r="I469" s="257"/>
      <c r="J469" s="257"/>
      <c r="K469" s="257"/>
      <c r="L469" s="261"/>
      <c r="M469" s="261"/>
      <c r="N469" s="257"/>
      <c r="O469" s="257"/>
      <c r="P469" s="447"/>
      <c r="Q469" s="447"/>
      <c r="R469" s="447"/>
      <c r="S469" s="447"/>
      <c r="T469" s="447"/>
      <c r="U469" s="447"/>
      <c r="V469" s="447"/>
      <c r="W469" s="447"/>
      <c r="X469" s="447"/>
      <c r="Y469" s="447"/>
      <c r="Z469" s="447"/>
      <c r="AA469" s="447"/>
      <c r="AB469" s="447"/>
      <c r="AC469" s="447"/>
      <c r="AD469" s="447"/>
      <c r="AE469" s="447"/>
      <c r="AF469" s="447"/>
    </row>
    <row r="470">
      <c r="A470" s="256"/>
      <c r="B470" s="256"/>
      <c r="C470" s="256"/>
      <c r="D470" s="260"/>
      <c r="E470" s="260"/>
      <c r="F470" s="260"/>
      <c r="G470" s="256"/>
      <c r="H470" s="451"/>
      <c r="I470" s="256"/>
      <c r="J470" s="256"/>
      <c r="K470" s="256"/>
      <c r="L470" s="260"/>
      <c r="M470" s="260"/>
      <c r="N470" s="256"/>
      <c r="O470" s="256"/>
      <c r="P470" s="449"/>
      <c r="Q470" s="449"/>
      <c r="R470" s="449"/>
      <c r="S470" s="449"/>
      <c r="T470" s="449"/>
      <c r="U470" s="449"/>
      <c r="V470" s="449"/>
      <c r="W470" s="449"/>
      <c r="X470" s="449"/>
      <c r="Y470" s="449"/>
      <c r="Z470" s="449"/>
      <c r="AA470" s="449"/>
      <c r="AB470" s="449"/>
      <c r="AC470" s="449"/>
      <c r="AD470" s="449"/>
      <c r="AE470" s="449"/>
      <c r="AF470" s="449"/>
    </row>
    <row r="471">
      <c r="A471" s="257"/>
      <c r="B471" s="257"/>
      <c r="C471" s="257"/>
      <c r="D471" s="261"/>
      <c r="E471" s="261"/>
      <c r="F471" s="261"/>
      <c r="G471" s="257"/>
      <c r="H471" s="450"/>
      <c r="I471" s="257"/>
      <c r="J471" s="257"/>
      <c r="K471" s="257"/>
      <c r="L471" s="261"/>
      <c r="M471" s="261"/>
      <c r="N471" s="257"/>
      <c r="O471" s="257"/>
      <c r="P471" s="447"/>
      <c r="Q471" s="447"/>
      <c r="R471" s="447"/>
      <c r="S471" s="447"/>
      <c r="T471" s="447"/>
      <c r="U471" s="447"/>
      <c r="V471" s="447"/>
      <c r="W471" s="447"/>
      <c r="X471" s="447"/>
      <c r="Y471" s="447"/>
      <c r="Z471" s="447"/>
      <c r="AA471" s="447"/>
      <c r="AB471" s="447"/>
      <c r="AC471" s="447"/>
      <c r="AD471" s="447"/>
      <c r="AE471" s="447"/>
      <c r="AF471" s="447"/>
    </row>
    <row r="472">
      <c r="A472" s="256"/>
      <c r="B472" s="256"/>
      <c r="C472" s="256"/>
      <c r="D472" s="260"/>
      <c r="E472" s="260"/>
      <c r="F472" s="260"/>
      <c r="G472" s="256"/>
      <c r="H472" s="451"/>
      <c r="I472" s="256"/>
      <c r="J472" s="256"/>
      <c r="K472" s="256"/>
      <c r="L472" s="260"/>
      <c r="M472" s="260"/>
      <c r="N472" s="256"/>
      <c r="O472" s="256"/>
      <c r="P472" s="449"/>
      <c r="Q472" s="449"/>
      <c r="R472" s="449"/>
      <c r="S472" s="449"/>
      <c r="T472" s="449"/>
      <c r="U472" s="449"/>
      <c r="V472" s="449"/>
      <c r="W472" s="449"/>
      <c r="X472" s="449"/>
      <c r="Y472" s="449"/>
      <c r="Z472" s="449"/>
      <c r="AA472" s="449"/>
      <c r="AB472" s="449"/>
      <c r="AC472" s="449"/>
      <c r="AD472" s="449"/>
      <c r="AE472" s="449"/>
      <c r="AF472" s="449"/>
    </row>
    <row r="473">
      <c r="A473" s="257"/>
      <c r="B473" s="257"/>
      <c r="C473" s="257"/>
      <c r="D473" s="261"/>
      <c r="E473" s="261"/>
      <c r="F473" s="261"/>
      <c r="G473" s="257"/>
      <c r="H473" s="450"/>
      <c r="I473" s="257"/>
      <c r="J473" s="257"/>
      <c r="K473" s="257"/>
      <c r="L473" s="261"/>
      <c r="M473" s="261"/>
      <c r="N473" s="257"/>
      <c r="O473" s="257"/>
      <c r="P473" s="447"/>
      <c r="Q473" s="447"/>
      <c r="R473" s="447"/>
      <c r="S473" s="447"/>
      <c r="T473" s="447"/>
      <c r="U473" s="447"/>
      <c r="V473" s="447"/>
      <c r="W473" s="447"/>
      <c r="X473" s="447"/>
      <c r="Y473" s="447"/>
      <c r="Z473" s="447"/>
      <c r="AA473" s="447"/>
      <c r="AB473" s="447"/>
      <c r="AC473" s="447"/>
      <c r="AD473" s="447"/>
      <c r="AE473" s="447"/>
      <c r="AF473" s="447"/>
    </row>
    <row r="474">
      <c r="A474" s="256"/>
      <c r="B474" s="256"/>
      <c r="C474" s="256"/>
      <c r="D474" s="260"/>
      <c r="E474" s="260"/>
      <c r="F474" s="260"/>
      <c r="G474" s="256"/>
      <c r="H474" s="451"/>
      <c r="I474" s="256"/>
      <c r="J474" s="256"/>
      <c r="K474" s="256"/>
      <c r="L474" s="260"/>
      <c r="M474" s="260"/>
      <c r="N474" s="256"/>
      <c r="O474" s="256"/>
      <c r="P474" s="449"/>
      <c r="Q474" s="449"/>
      <c r="R474" s="449"/>
      <c r="S474" s="449"/>
      <c r="T474" s="449"/>
      <c r="U474" s="449"/>
      <c r="V474" s="449"/>
      <c r="W474" s="449"/>
      <c r="X474" s="449"/>
      <c r="Y474" s="449"/>
      <c r="Z474" s="449"/>
      <c r="AA474" s="449"/>
      <c r="AB474" s="449"/>
      <c r="AC474" s="449"/>
      <c r="AD474" s="449"/>
      <c r="AE474" s="449"/>
      <c r="AF474" s="449"/>
    </row>
    <row r="475">
      <c r="A475" s="257"/>
      <c r="B475" s="257"/>
      <c r="C475" s="257"/>
      <c r="D475" s="261"/>
      <c r="E475" s="261"/>
      <c r="F475" s="261"/>
      <c r="G475" s="257"/>
      <c r="H475" s="450"/>
      <c r="I475" s="257"/>
      <c r="J475" s="257"/>
      <c r="K475" s="257"/>
      <c r="L475" s="261"/>
      <c r="M475" s="261"/>
      <c r="N475" s="257"/>
      <c r="O475" s="257"/>
      <c r="P475" s="447"/>
      <c r="Q475" s="447"/>
      <c r="R475" s="447"/>
      <c r="S475" s="447"/>
      <c r="T475" s="447"/>
      <c r="U475" s="447"/>
      <c r="V475" s="447"/>
      <c r="W475" s="447"/>
      <c r="X475" s="447"/>
      <c r="Y475" s="447"/>
      <c r="Z475" s="447"/>
      <c r="AA475" s="447"/>
      <c r="AB475" s="447"/>
      <c r="AC475" s="447"/>
      <c r="AD475" s="447"/>
      <c r="AE475" s="447"/>
      <c r="AF475" s="447"/>
    </row>
    <row r="476">
      <c r="A476" s="256"/>
      <c r="B476" s="256"/>
      <c r="C476" s="256"/>
      <c r="D476" s="260"/>
      <c r="E476" s="260"/>
      <c r="F476" s="260"/>
      <c r="G476" s="256"/>
      <c r="H476" s="451"/>
      <c r="I476" s="256"/>
      <c r="J476" s="256"/>
      <c r="K476" s="256"/>
      <c r="L476" s="260"/>
      <c r="M476" s="260"/>
      <c r="N476" s="256"/>
      <c r="O476" s="256"/>
      <c r="P476" s="449"/>
      <c r="Q476" s="449"/>
      <c r="R476" s="449"/>
      <c r="S476" s="449"/>
      <c r="T476" s="449"/>
      <c r="U476" s="449"/>
      <c r="V476" s="449"/>
      <c r="W476" s="449"/>
      <c r="X476" s="449"/>
      <c r="Y476" s="449"/>
      <c r="Z476" s="449"/>
      <c r="AA476" s="449"/>
      <c r="AB476" s="449"/>
      <c r="AC476" s="449"/>
      <c r="AD476" s="449"/>
      <c r="AE476" s="449"/>
      <c r="AF476" s="449"/>
    </row>
    <row r="477">
      <c r="A477" s="257"/>
      <c r="B477" s="257"/>
      <c r="C477" s="257"/>
      <c r="D477" s="261"/>
      <c r="E477" s="261"/>
      <c r="F477" s="261"/>
      <c r="G477" s="257"/>
      <c r="H477" s="450"/>
      <c r="I477" s="257"/>
      <c r="J477" s="257"/>
      <c r="K477" s="257"/>
      <c r="L477" s="261"/>
      <c r="M477" s="261"/>
      <c r="N477" s="257"/>
      <c r="O477" s="257"/>
      <c r="P477" s="447"/>
      <c r="Q477" s="447"/>
      <c r="R477" s="447"/>
      <c r="S477" s="447"/>
      <c r="T477" s="447"/>
      <c r="U477" s="447"/>
      <c r="V477" s="447"/>
      <c r="W477" s="447"/>
      <c r="X477" s="447"/>
      <c r="Y477" s="447"/>
      <c r="Z477" s="447"/>
      <c r="AA477" s="447"/>
      <c r="AB477" s="447"/>
      <c r="AC477" s="447"/>
      <c r="AD477" s="447"/>
      <c r="AE477" s="447"/>
      <c r="AF477" s="447"/>
    </row>
    <row r="478">
      <c r="A478" s="256"/>
      <c r="B478" s="256"/>
      <c r="C478" s="256"/>
      <c r="D478" s="260"/>
      <c r="E478" s="260"/>
      <c r="F478" s="260"/>
      <c r="G478" s="256"/>
      <c r="H478" s="451"/>
      <c r="I478" s="256"/>
      <c r="J478" s="256"/>
      <c r="K478" s="256"/>
      <c r="L478" s="260"/>
      <c r="M478" s="260"/>
      <c r="N478" s="256"/>
      <c r="O478" s="256"/>
      <c r="P478" s="449"/>
      <c r="Q478" s="449"/>
      <c r="R478" s="449"/>
      <c r="S478" s="449"/>
      <c r="T478" s="449"/>
      <c r="U478" s="449"/>
      <c r="V478" s="449"/>
      <c r="W478" s="449"/>
      <c r="X478" s="449"/>
      <c r="Y478" s="449"/>
      <c r="Z478" s="449"/>
      <c r="AA478" s="449"/>
      <c r="AB478" s="449"/>
      <c r="AC478" s="449"/>
      <c r="AD478" s="449"/>
      <c r="AE478" s="449"/>
      <c r="AF478" s="449"/>
    </row>
    <row r="479">
      <c r="A479" s="257"/>
      <c r="B479" s="257"/>
      <c r="C479" s="257"/>
      <c r="D479" s="261"/>
      <c r="E479" s="261"/>
      <c r="F479" s="261"/>
      <c r="G479" s="257"/>
      <c r="H479" s="450"/>
      <c r="I479" s="257"/>
      <c r="J479" s="257"/>
      <c r="K479" s="257"/>
      <c r="L479" s="261"/>
      <c r="M479" s="261"/>
      <c r="N479" s="257"/>
      <c r="O479" s="257"/>
      <c r="P479" s="447"/>
      <c r="Q479" s="447"/>
      <c r="R479" s="447"/>
      <c r="S479" s="447"/>
      <c r="T479" s="447"/>
      <c r="U479" s="447"/>
      <c r="V479" s="447"/>
      <c r="W479" s="447"/>
      <c r="X479" s="447"/>
      <c r="Y479" s="447"/>
      <c r="Z479" s="447"/>
      <c r="AA479" s="447"/>
      <c r="AB479" s="447"/>
      <c r="AC479" s="447"/>
      <c r="AD479" s="447"/>
      <c r="AE479" s="447"/>
      <c r="AF479" s="447"/>
    </row>
    <row r="480">
      <c r="A480" s="256"/>
      <c r="B480" s="256"/>
      <c r="C480" s="256"/>
      <c r="D480" s="260"/>
      <c r="E480" s="260"/>
      <c r="F480" s="260"/>
      <c r="G480" s="256"/>
      <c r="H480" s="451"/>
      <c r="I480" s="256"/>
      <c r="J480" s="256"/>
      <c r="K480" s="256"/>
      <c r="L480" s="260"/>
      <c r="M480" s="260"/>
      <c r="N480" s="256"/>
      <c r="O480" s="256"/>
      <c r="P480" s="449"/>
      <c r="Q480" s="449"/>
      <c r="R480" s="449"/>
      <c r="S480" s="449"/>
      <c r="T480" s="449"/>
      <c r="U480" s="449"/>
      <c r="V480" s="449"/>
      <c r="W480" s="449"/>
      <c r="X480" s="449"/>
      <c r="Y480" s="449"/>
      <c r="Z480" s="449"/>
      <c r="AA480" s="449"/>
      <c r="AB480" s="449"/>
      <c r="AC480" s="449"/>
      <c r="AD480" s="449"/>
      <c r="AE480" s="449"/>
      <c r="AF480" s="449"/>
    </row>
    <row r="481">
      <c r="A481" s="257"/>
      <c r="B481" s="257"/>
      <c r="C481" s="257"/>
      <c r="D481" s="261"/>
      <c r="E481" s="261"/>
      <c r="F481" s="261"/>
      <c r="G481" s="257"/>
      <c r="H481" s="450"/>
      <c r="I481" s="257"/>
      <c r="J481" s="257"/>
      <c r="K481" s="257"/>
      <c r="L481" s="261"/>
      <c r="M481" s="261"/>
      <c r="N481" s="257"/>
      <c r="O481" s="257"/>
      <c r="P481" s="447"/>
      <c r="Q481" s="447"/>
      <c r="R481" s="447"/>
      <c r="S481" s="447"/>
      <c r="T481" s="447"/>
      <c r="U481" s="447"/>
      <c r="V481" s="447"/>
      <c r="W481" s="447"/>
      <c r="X481" s="447"/>
      <c r="Y481" s="447"/>
      <c r="Z481" s="447"/>
      <c r="AA481" s="447"/>
      <c r="AB481" s="447"/>
      <c r="AC481" s="447"/>
      <c r="AD481" s="447"/>
      <c r="AE481" s="447"/>
      <c r="AF481" s="447"/>
    </row>
    <row r="482">
      <c r="A482" s="256"/>
      <c r="B482" s="256"/>
      <c r="C482" s="256"/>
      <c r="D482" s="260"/>
      <c r="E482" s="260"/>
      <c r="F482" s="260"/>
      <c r="G482" s="256"/>
      <c r="H482" s="451"/>
      <c r="I482" s="256"/>
      <c r="J482" s="256"/>
      <c r="K482" s="256"/>
      <c r="L482" s="260"/>
      <c r="M482" s="260"/>
      <c r="N482" s="256"/>
      <c r="O482" s="256"/>
      <c r="P482" s="449"/>
      <c r="Q482" s="449"/>
      <c r="R482" s="449"/>
      <c r="S482" s="449"/>
      <c r="T482" s="449"/>
      <c r="U482" s="449"/>
      <c r="V482" s="449"/>
      <c r="W482" s="449"/>
      <c r="X482" s="449"/>
      <c r="Y482" s="449"/>
      <c r="Z482" s="449"/>
      <c r="AA482" s="449"/>
      <c r="AB482" s="449"/>
      <c r="AC482" s="449"/>
      <c r="AD482" s="449"/>
      <c r="AE482" s="449"/>
      <c r="AF482" s="449"/>
    </row>
    <row r="483">
      <c r="A483" s="257"/>
      <c r="B483" s="257"/>
      <c r="C483" s="257"/>
      <c r="D483" s="261"/>
      <c r="E483" s="261"/>
      <c r="F483" s="261"/>
      <c r="G483" s="257"/>
      <c r="H483" s="450"/>
      <c r="I483" s="257"/>
      <c r="J483" s="257"/>
      <c r="K483" s="257"/>
      <c r="L483" s="261"/>
      <c r="M483" s="261"/>
      <c r="N483" s="257"/>
      <c r="O483" s="257"/>
      <c r="P483" s="447"/>
      <c r="Q483" s="447"/>
      <c r="R483" s="447"/>
      <c r="S483" s="447"/>
      <c r="T483" s="447"/>
      <c r="U483" s="447"/>
      <c r="V483" s="447"/>
      <c r="W483" s="447"/>
      <c r="X483" s="447"/>
      <c r="Y483" s="447"/>
      <c r="Z483" s="447"/>
      <c r="AA483" s="447"/>
      <c r="AB483" s="447"/>
      <c r="AC483" s="447"/>
      <c r="AD483" s="447"/>
      <c r="AE483" s="447"/>
      <c r="AF483" s="447"/>
    </row>
    <row r="484">
      <c r="A484" s="256"/>
      <c r="B484" s="256"/>
      <c r="C484" s="256"/>
      <c r="D484" s="260"/>
      <c r="E484" s="260"/>
      <c r="F484" s="260"/>
      <c r="G484" s="256"/>
      <c r="H484" s="451"/>
      <c r="I484" s="256"/>
      <c r="J484" s="256"/>
      <c r="K484" s="256"/>
      <c r="L484" s="260"/>
      <c r="M484" s="260"/>
      <c r="N484" s="256"/>
      <c r="O484" s="256"/>
      <c r="P484" s="449"/>
      <c r="Q484" s="449"/>
      <c r="R484" s="449"/>
      <c r="S484" s="449"/>
      <c r="T484" s="449"/>
      <c r="U484" s="449"/>
      <c r="V484" s="449"/>
      <c r="W484" s="449"/>
      <c r="X484" s="449"/>
      <c r="Y484" s="449"/>
      <c r="Z484" s="449"/>
      <c r="AA484" s="449"/>
      <c r="AB484" s="449"/>
      <c r="AC484" s="449"/>
      <c r="AD484" s="449"/>
      <c r="AE484" s="449"/>
      <c r="AF484" s="449"/>
    </row>
    <row r="485">
      <c r="A485" s="257"/>
      <c r="B485" s="257"/>
      <c r="C485" s="257"/>
      <c r="D485" s="261"/>
      <c r="E485" s="261"/>
      <c r="F485" s="261"/>
      <c r="G485" s="257"/>
      <c r="H485" s="450"/>
      <c r="I485" s="257"/>
      <c r="J485" s="257"/>
      <c r="K485" s="257"/>
      <c r="L485" s="261"/>
      <c r="M485" s="261"/>
      <c r="N485" s="257"/>
      <c r="O485" s="257"/>
      <c r="P485" s="447"/>
      <c r="Q485" s="447"/>
      <c r="R485" s="447"/>
      <c r="S485" s="447"/>
      <c r="T485" s="447"/>
      <c r="U485" s="447"/>
      <c r="V485" s="447"/>
      <c r="W485" s="447"/>
      <c r="X485" s="447"/>
      <c r="Y485" s="447"/>
      <c r="Z485" s="447"/>
      <c r="AA485" s="447"/>
      <c r="AB485" s="447"/>
      <c r="AC485" s="447"/>
      <c r="AD485" s="447"/>
      <c r="AE485" s="447"/>
      <c r="AF485" s="447"/>
    </row>
    <row r="486">
      <c r="A486" s="256"/>
      <c r="B486" s="256"/>
      <c r="C486" s="256"/>
      <c r="D486" s="260"/>
      <c r="E486" s="260"/>
      <c r="F486" s="260"/>
      <c r="G486" s="256"/>
      <c r="H486" s="451"/>
      <c r="I486" s="256"/>
      <c r="J486" s="256"/>
      <c r="K486" s="256"/>
      <c r="L486" s="260"/>
      <c r="M486" s="260"/>
      <c r="N486" s="256"/>
      <c r="O486" s="256"/>
      <c r="P486" s="449"/>
      <c r="Q486" s="449"/>
      <c r="R486" s="449"/>
      <c r="S486" s="449"/>
      <c r="T486" s="449"/>
      <c r="U486" s="449"/>
      <c r="V486" s="449"/>
      <c r="W486" s="449"/>
      <c r="X486" s="449"/>
      <c r="Y486" s="449"/>
      <c r="Z486" s="449"/>
      <c r="AA486" s="449"/>
      <c r="AB486" s="449"/>
      <c r="AC486" s="449"/>
      <c r="AD486" s="449"/>
      <c r="AE486" s="449"/>
      <c r="AF486" s="449"/>
    </row>
    <row r="487">
      <c r="A487" s="257"/>
      <c r="B487" s="257"/>
      <c r="C487" s="257"/>
      <c r="D487" s="261"/>
      <c r="E487" s="261"/>
      <c r="F487" s="261"/>
      <c r="G487" s="257"/>
      <c r="H487" s="450"/>
      <c r="I487" s="257"/>
      <c r="J487" s="257"/>
      <c r="K487" s="257"/>
      <c r="L487" s="261"/>
      <c r="M487" s="261"/>
      <c r="N487" s="257"/>
      <c r="O487" s="257"/>
      <c r="P487" s="447"/>
      <c r="Q487" s="447"/>
      <c r="R487" s="447"/>
      <c r="S487" s="447"/>
      <c r="T487" s="447"/>
      <c r="U487" s="447"/>
      <c r="V487" s="447"/>
      <c r="W487" s="447"/>
      <c r="X487" s="447"/>
      <c r="Y487" s="447"/>
      <c r="Z487" s="447"/>
      <c r="AA487" s="447"/>
      <c r="AB487" s="447"/>
      <c r="AC487" s="447"/>
      <c r="AD487" s="447"/>
      <c r="AE487" s="447"/>
      <c r="AF487" s="447"/>
    </row>
    <row r="488">
      <c r="A488" s="256"/>
      <c r="B488" s="256"/>
      <c r="C488" s="256"/>
      <c r="D488" s="260"/>
      <c r="E488" s="260"/>
      <c r="F488" s="260"/>
      <c r="G488" s="256"/>
      <c r="H488" s="451"/>
      <c r="I488" s="256"/>
      <c r="J488" s="256"/>
      <c r="K488" s="256"/>
      <c r="L488" s="260"/>
      <c r="M488" s="260"/>
      <c r="N488" s="256"/>
      <c r="O488" s="256"/>
      <c r="P488" s="449"/>
      <c r="Q488" s="449"/>
      <c r="R488" s="449"/>
      <c r="S488" s="449"/>
      <c r="T488" s="449"/>
      <c r="U488" s="449"/>
      <c r="V488" s="449"/>
      <c r="W488" s="449"/>
      <c r="X488" s="449"/>
      <c r="Y488" s="449"/>
      <c r="Z488" s="449"/>
      <c r="AA488" s="449"/>
      <c r="AB488" s="449"/>
      <c r="AC488" s="449"/>
      <c r="AD488" s="449"/>
      <c r="AE488" s="449"/>
      <c r="AF488" s="449"/>
    </row>
    <row r="489">
      <c r="A489" s="257"/>
      <c r="B489" s="257"/>
      <c r="C489" s="257"/>
      <c r="D489" s="261"/>
      <c r="E489" s="261"/>
      <c r="F489" s="261"/>
      <c r="G489" s="257"/>
      <c r="H489" s="450"/>
      <c r="I489" s="257"/>
      <c r="J489" s="257"/>
      <c r="K489" s="257"/>
      <c r="L489" s="261"/>
      <c r="M489" s="261"/>
      <c r="N489" s="257"/>
      <c r="O489" s="257"/>
      <c r="P489" s="447"/>
      <c r="Q489" s="447"/>
      <c r="R489" s="447"/>
      <c r="S489" s="447"/>
      <c r="T489" s="447"/>
      <c r="U489" s="447"/>
      <c r="V489" s="447"/>
      <c r="W489" s="447"/>
      <c r="X489" s="447"/>
      <c r="Y489" s="447"/>
      <c r="Z489" s="447"/>
      <c r="AA489" s="447"/>
      <c r="AB489" s="447"/>
      <c r="AC489" s="447"/>
      <c r="AD489" s="447"/>
      <c r="AE489" s="447"/>
      <c r="AF489" s="447"/>
    </row>
    <row r="490">
      <c r="A490" s="256"/>
      <c r="B490" s="256"/>
      <c r="C490" s="256"/>
      <c r="D490" s="260"/>
      <c r="E490" s="260"/>
      <c r="F490" s="260"/>
      <c r="G490" s="256"/>
      <c r="H490" s="451"/>
      <c r="I490" s="256"/>
      <c r="J490" s="256"/>
      <c r="K490" s="256"/>
      <c r="L490" s="260"/>
      <c r="M490" s="260"/>
      <c r="N490" s="256"/>
      <c r="O490" s="256"/>
      <c r="P490" s="449"/>
      <c r="Q490" s="449"/>
      <c r="R490" s="449"/>
      <c r="S490" s="449"/>
      <c r="T490" s="449"/>
      <c r="U490" s="449"/>
      <c r="V490" s="449"/>
      <c r="W490" s="449"/>
      <c r="X490" s="449"/>
      <c r="Y490" s="449"/>
      <c r="Z490" s="449"/>
      <c r="AA490" s="449"/>
      <c r="AB490" s="449"/>
      <c r="AC490" s="449"/>
      <c r="AD490" s="449"/>
      <c r="AE490" s="449"/>
      <c r="AF490" s="449"/>
    </row>
    <row r="491">
      <c r="A491" s="257"/>
      <c r="B491" s="257"/>
      <c r="C491" s="257"/>
      <c r="D491" s="261"/>
      <c r="E491" s="261"/>
      <c r="F491" s="261"/>
      <c r="G491" s="257"/>
      <c r="H491" s="450"/>
      <c r="I491" s="257"/>
      <c r="J491" s="257"/>
      <c r="K491" s="257"/>
      <c r="L491" s="261"/>
      <c r="M491" s="261"/>
      <c r="N491" s="257"/>
      <c r="O491" s="257"/>
      <c r="P491" s="447"/>
      <c r="Q491" s="447"/>
      <c r="R491" s="447"/>
      <c r="S491" s="447"/>
      <c r="T491" s="447"/>
      <c r="U491" s="447"/>
      <c r="V491" s="447"/>
      <c r="W491" s="447"/>
      <c r="X491" s="447"/>
      <c r="Y491" s="447"/>
      <c r="Z491" s="447"/>
      <c r="AA491" s="447"/>
      <c r="AB491" s="447"/>
      <c r="AC491" s="447"/>
      <c r="AD491" s="447"/>
      <c r="AE491" s="447"/>
      <c r="AF491" s="447"/>
    </row>
    <row r="492">
      <c r="A492" s="256"/>
      <c r="B492" s="256"/>
      <c r="C492" s="256"/>
      <c r="D492" s="260"/>
      <c r="E492" s="260"/>
      <c r="F492" s="260"/>
      <c r="G492" s="256"/>
      <c r="H492" s="451"/>
      <c r="I492" s="256"/>
      <c r="J492" s="256"/>
      <c r="K492" s="256"/>
      <c r="L492" s="260"/>
      <c r="M492" s="260"/>
      <c r="N492" s="256"/>
      <c r="O492" s="256"/>
      <c r="P492" s="449"/>
      <c r="Q492" s="449"/>
      <c r="R492" s="449"/>
      <c r="S492" s="449"/>
      <c r="T492" s="449"/>
      <c r="U492" s="449"/>
      <c r="V492" s="449"/>
      <c r="W492" s="449"/>
      <c r="X492" s="449"/>
      <c r="Y492" s="449"/>
      <c r="Z492" s="449"/>
      <c r="AA492" s="449"/>
      <c r="AB492" s="449"/>
      <c r="AC492" s="449"/>
      <c r="AD492" s="449"/>
      <c r="AE492" s="449"/>
      <c r="AF492" s="449"/>
    </row>
    <row r="493">
      <c r="A493" s="257"/>
      <c r="B493" s="257"/>
      <c r="C493" s="257"/>
      <c r="D493" s="261"/>
      <c r="E493" s="261"/>
      <c r="F493" s="261"/>
      <c r="G493" s="257"/>
      <c r="H493" s="450"/>
      <c r="I493" s="257"/>
      <c r="J493" s="257"/>
      <c r="K493" s="257"/>
      <c r="L493" s="261"/>
      <c r="M493" s="261"/>
      <c r="N493" s="257"/>
      <c r="O493" s="257"/>
      <c r="P493" s="447"/>
      <c r="Q493" s="447"/>
      <c r="R493" s="447"/>
      <c r="S493" s="447"/>
      <c r="T493" s="447"/>
      <c r="U493" s="447"/>
      <c r="V493" s="447"/>
      <c r="W493" s="447"/>
      <c r="X493" s="447"/>
      <c r="Y493" s="447"/>
      <c r="Z493" s="447"/>
      <c r="AA493" s="447"/>
      <c r="AB493" s="447"/>
      <c r="AC493" s="447"/>
      <c r="AD493" s="447"/>
      <c r="AE493" s="447"/>
      <c r="AF493" s="447"/>
    </row>
    <row r="494">
      <c r="A494" s="256"/>
      <c r="B494" s="256"/>
      <c r="C494" s="256"/>
      <c r="D494" s="260"/>
      <c r="E494" s="260"/>
      <c r="F494" s="260"/>
      <c r="G494" s="256"/>
      <c r="H494" s="451"/>
      <c r="I494" s="256"/>
      <c r="J494" s="256"/>
      <c r="K494" s="256"/>
      <c r="L494" s="260"/>
      <c r="M494" s="260"/>
      <c r="N494" s="256"/>
      <c r="O494" s="256"/>
      <c r="P494" s="449"/>
      <c r="Q494" s="449"/>
      <c r="R494" s="449"/>
      <c r="S494" s="449"/>
      <c r="T494" s="449"/>
      <c r="U494" s="449"/>
      <c r="V494" s="449"/>
      <c r="W494" s="449"/>
      <c r="X494" s="449"/>
      <c r="Y494" s="449"/>
      <c r="Z494" s="449"/>
      <c r="AA494" s="449"/>
      <c r="AB494" s="449"/>
      <c r="AC494" s="449"/>
      <c r="AD494" s="449"/>
      <c r="AE494" s="449"/>
      <c r="AF494" s="449"/>
    </row>
    <row r="495">
      <c r="A495" s="257"/>
      <c r="B495" s="257"/>
      <c r="C495" s="257"/>
      <c r="D495" s="261"/>
      <c r="E495" s="261"/>
      <c r="F495" s="261"/>
      <c r="G495" s="257"/>
      <c r="H495" s="450"/>
      <c r="I495" s="257"/>
      <c r="J495" s="257"/>
      <c r="K495" s="257"/>
      <c r="L495" s="261"/>
      <c r="M495" s="261"/>
      <c r="N495" s="257"/>
      <c r="O495" s="257"/>
      <c r="P495" s="447"/>
      <c r="Q495" s="447"/>
      <c r="R495" s="447"/>
      <c r="S495" s="447"/>
      <c r="T495" s="447"/>
      <c r="U495" s="447"/>
      <c r="V495" s="447"/>
      <c r="W495" s="447"/>
      <c r="X495" s="447"/>
      <c r="Y495" s="447"/>
      <c r="Z495" s="447"/>
      <c r="AA495" s="447"/>
      <c r="AB495" s="447"/>
      <c r="AC495" s="447"/>
      <c r="AD495" s="447"/>
      <c r="AE495" s="447"/>
      <c r="AF495" s="447"/>
    </row>
    <row r="496">
      <c r="A496" s="256"/>
      <c r="B496" s="256"/>
      <c r="C496" s="256"/>
      <c r="D496" s="260"/>
      <c r="E496" s="260"/>
      <c r="F496" s="260"/>
      <c r="G496" s="256"/>
      <c r="H496" s="451"/>
      <c r="I496" s="256"/>
      <c r="J496" s="256"/>
      <c r="K496" s="256"/>
      <c r="L496" s="260"/>
      <c r="M496" s="260"/>
      <c r="N496" s="256"/>
      <c r="O496" s="256"/>
      <c r="P496" s="449"/>
      <c r="Q496" s="449"/>
      <c r="R496" s="449"/>
      <c r="S496" s="449"/>
      <c r="T496" s="449"/>
      <c r="U496" s="449"/>
      <c r="V496" s="449"/>
      <c r="W496" s="449"/>
      <c r="X496" s="449"/>
      <c r="Y496" s="449"/>
      <c r="Z496" s="449"/>
      <c r="AA496" s="449"/>
      <c r="AB496" s="449"/>
      <c r="AC496" s="449"/>
      <c r="AD496" s="449"/>
      <c r="AE496" s="449"/>
      <c r="AF496" s="449"/>
    </row>
    <row r="497">
      <c r="A497" s="257"/>
      <c r="B497" s="257"/>
      <c r="C497" s="257"/>
      <c r="D497" s="261"/>
      <c r="E497" s="261"/>
      <c r="F497" s="261"/>
      <c r="G497" s="257"/>
      <c r="H497" s="450"/>
      <c r="I497" s="257"/>
      <c r="J497" s="257"/>
      <c r="K497" s="257"/>
      <c r="L497" s="261"/>
      <c r="M497" s="261"/>
      <c r="N497" s="257"/>
      <c r="O497" s="257"/>
      <c r="P497" s="447"/>
      <c r="Q497" s="447"/>
      <c r="R497" s="447"/>
      <c r="S497" s="447"/>
      <c r="T497" s="447"/>
      <c r="U497" s="447"/>
      <c r="V497" s="447"/>
      <c r="W497" s="447"/>
      <c r="X497" s="447"/>
      <c r="Y497" s="447"/>
      <c r="Z497" s="447"/>
      <c r="AA497" s="447"/>
      <c r="AB497" s="447"/>
      <c r="AC497" s="447"/>
      <c r="AD497" s="447"/>
      <c r="AE497" s="447"/>
      <c r="AF497" s="447"/>
    </row>
    <row r="498">
      <c r="A498" s="256"/>
      <c r="B498" s="256"/>
      <c r="C498" s="256"/>
      <c r="D498" s="260"/>
      <c r="E498" s="260"/>
      <c r="F498" s="260"/>
      <c r="G498" s="256"/>
      <c r="H498" s="451"/>
      <c r="I498" s="256"/>
      <c r="J498" s="256"/>
      <c r="K498" s="256"/>
      <c r="L498" s="260"/>
      <c r="M498" s="260"/>
      <c r="N498" s="256"/>
      <c r="O498" s="256"/>
      <c r="P498" s="449"/>
      <c r="Q498" s="449"/>
      <c r="R498" s="449"/>
      <c r="S498" s="449"/>
      <c r="T498" s="449"/>
      <c r="U498" s="449"/>
      <c r="V498" s="449"/>
      <c r="W498" s="449"/>
      <c r="X498" s="449"/>
      <c r="Y498" s="449"/>
      <c r="Z498" s="449"/>
      <c r="AA498" s="449"/>
      <c r="AB498" s="449"/>
      <c r="AC498" s="449"/>
      <c r="AD498" s="449"/>
      <c r="AE498" s="449"/>
      <c r="AF498" s="449"/>
    </row>
    <row r="499">
      <c r="A499" s="257"/>
      <c r="B499" s="257"/>
      <c r="C499" s="257"/>
      <c r="D499" s="261"/>
      <c r="E499" s="261"/>
      <c r="F499" s="261"/>
      <c r="G499" s="257"/>
      <c r="H499" s="450"/>
      <c r="I499" s="257"/>
      <c r="J499" s="257"/>
      <c r="K499" s="257"/>
      <c r="L499" s="261"/>
      <c r="M499" s="261"/>
      <c r="N499" s="257"/>
      <c r="O499" s="257"/>
      <c r="P499" s="447"/>
      <c r="Q499" s="447"/>
      <c r="R499" s="447"/>
      <c r="S499" s="447"/>
      <c r="T499" s="447"/>
      <c r="U499" s="447"/>
      <c r="V499" s="447"/>
      <c r="W499" s="447"/>
      <c r="X499" s="447"/>
      <c r="Y499" s="447"/>
      <c r="Z499" s="447"/>
      <c r="AA499" s="447"/>
      <c r="AB499" s="447"/>
      <c r="AC499" s="447"/>
      <c r="AD499" s="447"/>
      <c r="AE499" s="447"/>
      <c r="AF499" s="447"/>
    </row>
    <row r="500">
      <c r="A500" s="256"/>
      <c r="B500" s="256"/>
      <c r="C500" s="256"/>
      <c r="D500" s="260"/>
      <c r="E500" s="260"/>
      <c r="F500" s="260"/>
      <c r="G500" s="256"/>
      <c r="H500" s="451"/>
      <c r="I500" s="256"/>
      <c r="J500" s="256"/>
      <c r="K500" s="256"/>
      <c r="L500" s="260"/>
      <c r="M500" s="260"/>
      <c r="N500" s="256"/>
      <c r="O500" s="256"/>
      <c r="P500" s="449"/>
      <c r="Q500" s="449"/>
      <c r="R500" s="449"/>
      <c r="S500" s="449"/>
      <c r="T500" s="449"/>
      <c r="U500" s="449"/>
      <c r="V500" s="449"/>
      <c r="W500" s="449"/>
      <c r="X500" s="449"/>
      <c r="Y500" s="449"/>
      <c r="Z500" s="449"/>
      <c r="AA500" s="449"/>
      <c r="AB500" s="449"/>
      <c r="AC500" s="449"/>
      <c r="AD500" s="449"/>
      <c r="AE500" s="449"/>
      <c r="AF500" s="449"/>
    </row>
    <row r="501">
      <c r="A501" s="257"/>
      <c r="B501" s="257"/>
      <c r="C501" s="257"/>
      <c r="D501" s="261"/>
      <c r="E501" s="261"/>
      <c r="F501" s="261"/>
      <c r="G501" s="257"/>
      <c r="H501" s="450"/>
      <c r="I501" s="257"/>
      <c r="J501" s="257"/>
      <c r="K501" s="257"/>
      <c r="L501" s="261"/>
      <c r="M501" s="261"/>
      <c r="N501" s="257"/>
      <c r="O501" s="257"/>
      <c r="P501" s="447"/>
      <c r="Q501" s="447"/>
      <c r="R501" s="447"/>
      <c r="S501" s="447"/>
      <c r="T501" s="447"/>
      <c r="U501" s="447"/>
      <c r="V501" s="447"/>
      <c r="W501" s="447"/>
      <c r="X501" s="447"/>
      <c r="Y501" s="447"/>
      <c r="Z501" s="447"/>
      <c r="AA501" s="447"/>
      <c r="AB501" s="447"/>
      <c r="AC501" s="447"/>
      <c r="AD501" s="447"/>
      <c r="AE501" s="447"/>
      <c r="AF501" s="447"/>
    </row>
    <row r="502">
      <c r="A502" s="256"/>
      <c r="B502" s="256"/>
      <c r="C502" s="256"/>
      <c r="D502" s="260"/>
      <c r="E502" s="260"/>
      <c r="F502" s="260"/>
      <c r="G502" s="256"/>
      <c r="H502" s="451"/>
      <c r="I502" s="256"/>
      <c r="J502" s="256"/>
      <c r="K502" s="256"/>
      <c r="L502" s="260"/>
      <c r="M502" s="260"/>
      <c r="N502" s="256"/>
      <c r="O502" s="256"/>
      <c r="P502" s="449"/>
      <c r="Q502" s="449"/>
      <c r="R502" s="449"/>
      <c r="S502" s="449"/>
      <c r="T502" s="449"/>
      <c r="U502" s="449"/>
      <c r="V502" s="449"/>
      <c r="W502" s="449"/>
      <c r="X502" s="449"/>
      <c r="Y502" s="449"/>
      <c r="Z502" s="449"/>
      <c r="AA502" s="449"/>
      <c r="AB502" s="449"/>
      <c r="AC502" s="449"/>
      <c r="AD502" s="449"/>
      <c r="AE502" s="449"/>
      <c r="AF502" s="449"/>
    </row>
    <row r="503">
      <c r="A503" s="257"/>
      <c r="B503" s="257"/>
      <c r="C503" s="257"/>
      <c r="D503" s="261"/>
      <c r="E503" s="261"/>
      <c r="F503" s="261"/>
      <c r="G503" s="257"/>
      <c r="H503" s="450"/>
      <c r="I503" s="257"/>
      <c r="J503" s="257"/>
      <c r="K503" s="257"/>
      <c r="L503" s="261"/>
      <c r="M503" s="261"/>
      <c r="N503" s="257"/>
      <c r="O503" s="257"/>
      <c r="P503" s="447"/>
      <c r="Q503" s="447"/>
      <c r="R503" s="447"/>
      <c r="S503" s="447"/>
      <c r="T503" s="447"/>
      <c r="U503" s="447"/>
      <c r="V503" s="447"/>
      <c r="W503" s="447"/>
      <c r="X503" s="447"/>
      <c r="Y503" s="447"/>
      <c r="Z503" s="447"/>
      <c r="AA503" s="447"/>
      <c r="AB503" s="447"/>
      <c r="AC503" s="447"/>
      <c r="AD503" s="447"/>
      <c r="AE503" s="447"/>
      <c r="AF503" s="447"/>
    </row>
    <row r="504">
      <c r="A504" s="256"/>
      <c r="B504" s="256"/>
      <c r="C504" s="256"/>
      <c r="D504" s="260"/>
      <c r="E504" s="260"/>
      <c r="F504" s="260"/>
      <c r="G504" s="256"/>
      <c r="H504" s="451"/>
      <c r="I504" s="256"/>
      <c r="J504" s="256"/>
      <c r="K504" s="256"/>
      <c r="L504" s="260"/>
      <c r="M504" s="260"/>
      <c r="N504" s="256"/>
      <c r="O504" s="256"/>
      <c r="P504" s="449"/>
      <c r="Q504" s="449"/>
      <c r="R504" s="449"/>
      <c r="S504" s="449"/>
      <c r="T504" s="449"/>
      <c r="U504" s="449"/>
      <c r="V504" s="449"/>
      <c r="W504" s="449"/>
      <c r="X504" s="449"/>
      <c r="Y504" s="449"/>
      <c r="Z504" s="449"/>
      <c r="AA504" s="449"/>
      <c r="AB504" s="449"/>
      <c r="AC504" s="449"/>
      <c r="AD504" s="449"/>
      <c r="AE504" s="449"/>
      <c r="AF504" s="449"/>
    </row>
    <row r="505">
      <c r="A505" s="257"/>
      <c r="B505" s="257"/>
      <c r="C505" s="257"/>
      <c r="D505" s="261"/>
      <c r="E505" s="261"/>
      <c r="F505" s="261"/>
      <c r="G505" s="257"/>
      <c r="H505" s="450"/>
      <c r="I505" s="257"/>
      <c r="J505" s="257"/>
      <c r="K505" s="257"/>
      <c r="L505" s="261"/>
      <c r="M505" s="261"/>
      <c r="N505" s="257"/>
      <c r="O505" s="257"/>
      <c r="P505" s="447"/>
      <c r="Q505" s="447"/>
      <c r="R505" s="447"/>
      <c r="S505" s="447"/>
      <c r="T505" s="447"/>
      <c r="U505" s="447"/>
      <c r="V505" s="447"/>
      <c r="W505" s="447"/>
      <c r="X505" s="447"/>
      <c r="Y505" s="447"/>
      <c r="Z505" s="447"/>
      <c r="AA505" s="447"/>
      <c r="AB505" s="447"/>
      <c r="AC505" s="447"/>
      <c r="AD505" s="447"/>
      <c r="AE505" s="447"/>
      <c r="AF505" s="447"/>
    </row>
    <row r="506">
      <c r="A506" s="256"/>
      <c r="B506" s="256"/>
      <c r="C506" s="256"/>
      <c r="D506" s="260"/>
      <c r="E506" s="260"/>
      <c r="F506" s="260"/>
      <c r="G506" s="256"/>
      <c r="H506" s="451"/>
      <c r="I506" s="256"/>
      <c r="J506" s="256"/>
      <c r="K506" s="256"/>
      <c r="L506" s="260"/>
      <c r="M506" s="260"/>
      <c r="N506" s="256"/>
      <c r="O506" s="256"/>
      <c r="P506" s="449"/>
      <c r="Q506" s="449"/>
      <c r="R506" s="449"/>
      <c r="S506" s="449"/>
      <c r="T506" s="449"/>
      <c r="U506" s="449"/>
      <c r="V506" s="449"/>
      <c r="W506" s="449"/>
      <c r="X506" s="449"/>
      <c r="Y506" s="449"/>
      <c r="Z506" s="449"/>
      <c r="AA506" s="449"/>
      <c r="AB506" s="449"/>
      <c r="AC506" s="449"/>
      <c r="AD506" s="449"/>
      <c r="AE506" s="449"/>
      <c r="AF506" s="449"/>
    </row>
    <row r="507">
      <c r="A507" s="257"/>
      <c r="B507" s="257"/>
      <c r="C507" s="257"/>
      <c r="D507" s="261"/>
      <c r="E507" s="261"/>
      <c r="F507" s="261"/>
      <c r="G507" s="257"/>
      <c r="H507" s="450"/>
      <c r="I507" s="257"/>
      <c r="J507" s="257"/>
      <c r="K507" s="257"/>
      <c r="L507" s="261"/>
      <c r="M507" s="261"/>
      <c r="N507" s="257"/>
      <c r="O507" s="257"/>
      <c r="P507" s="447"/>
      <c r="Q507" s="447"/>
      <c r="R507" s="447"/>
      <c r="S507" s="447"/>
      <c r="T507" s="447"/>
      <c r="U507" s="447"/>
      <c r="V507" s="447"/>
      <c r="W507" s="447"/>
      <c r="X507" s="447"/>
      <c r="Y507" s="447"/>
      <c r="Z507" s="447"/>
      <c r="AA507" s="447"/>
      <c r="AB507" s="447"/>
      <c r="AC507" s="447"/>
      <c r="AD507" s="447"/>
      <c r="AE507" s="447"/>
      <c r="AF507" s="447"/>
    </row>
    <row r="508">
      <c r="A508" s="256"/>
      <c r="B508" s="256"/>
      <c r="C508" s="256"/>
      <c r="D508" s="260"/>
      <c r="E508" s="260"/>
      <c r="F508" s="260"/>
      <c r="G508" s="256"/>
      <c r="H508" s="451"/>
      <c r="I508" s="256"/>
      <c r="J508" s="256"/>
      <c r="K508" s="256"/>
      <c r="L508" s="260"/>
      <c r="M508" s="260"/>
      <c r="N508" s="256"/>
      <c r="O508" s="256"/>
      <c r="P508" s="449"/>
      <c r="Q508" s="449"/>
      <c r="R508" s="449"/>
      <c r="S508" s="449"/>
      <c r="T508" s="449"/>
      <c r="U508" s="449"/>
      <c r="V508" s="449"/>
      <c r="W508" s="449"/>
      <c r="X508" s="449"/>
      <c r="Y508" s="449"/>
      <c r="Z508" s="449"/>
      <c r="AA508" s="449"/>
      <c r="AB508" s="449"/>
      <c r="AC508" s="449"/>
      <c r="AD508" s="449"/>
      <c r="AE508" s="449"/>
      <c r="AF508" s="449"/>
    </row>
    <row r="509">
      <c r="A509" s="257"/>
      <c r="B509" s="257"/>
      <c r="C509" s="257"/>
      <c r="D509" s="261"/>
      <c r="E509" s="261"/>
      <c r="F509" s="261"/>
      <c r="G509" s="257"/>
      <c r="H509" s="450"/>
      <c r="I509" s="257"/>
      <c r="J509" s="257"/>
      <c r="K509" s="257"/>
      <c r="L509" s="261"/>
      <c r="M509" s="261"/>
      <c r="N509" s="257"/>
      <c r="O509" s="257"/>
      <c r="P509" s="447"/>
      <c r="Q509" s="447"/>
      <c r="R509" s="447"/>
      <c r="S509" s="447"/>
      <c r="T509" s="447"/>
      <c r="U509" s="447"/>
      <c r="V509" s="447"/>
      <c r="W509" s="447"/>
      <c r="X509" s="447"/>
      <c r="Y509" s="447"/>
      <c r="Z509" s="447"/>
      <c r="AA509" s="447"/>
      <c r="AB509" s="447"/>
      <c r="AC509" s="447"/>
      <c r="AD509" s="447"/>
      <c r="AE509" s="447"/>
      <c r="AF509" s="447"/>
    </row>
    <row r="510">
      <c r="A510" s="256"/>
      <c r="B510" s="256"/>
      <c r="C510" s="256"/>
      <c r="D510" s="260"/>
      <c r="E510" s="260"/>
      <c r="F510" s="260"/>
      <c r="G510" s="256"/>
      <c r="H510" s="451"/>
      <c r="I510" s="256"/>
      <c r="J510" s="256"/>
      <c r="K510" s="256"/>
      <c r="L510" s="260"/>
      <c r="M510" s="260"/>
      <c r="N510" s="256"/>
      <c r="O510" s="256"/>
      <c r="P510" s="449"/>
      <c r="Q510" s="449"/>
      <c r="R510" s="449"/>
      <c r="S510" s="449"/>
      <c r="T510" s="449"/>
      <c r="U510" s="449"/>
      <c r="V510" s="449"/>
      <c r="W510" s="449"/>
      <c r="X510" s="449"/>
      <c r="Y510" s="449"/>
      <c r="Z510" s="449"/>
      <c r="AA510" s="449"/>
      <c r="AB510" s="449"/>
      <c r="AC510" s="449"/>
      <c r="AD510" s="449"/>
      <c r="AE510" s="449"/>
      <c r="AF510" s="449"/>
    </row>
    <row r="511">
      <c r="A511" s="257"/>
      <c r="B511" s="257"/>
      <c r="C511" s="257"/>
      <c r="D511" s="261"/>
      <c r="E511" s="261"/>
      <c r="F511" s="261"/>
      <c r="G511" s="257"/>
      <c r="H511" s="450"/>
      <c r="I511" s="257"/>
      <c r="J511" s="257"/>
      <c r="K511" s="257"/>
      <c r="L511" s="261"/>
      <c r="M511" s="261"/>
      <c r="N511" s="257"/>
      <c r="O511" s="257"/>
      <c r="P511" s="447"/>
      <c r="Q511" s="447"/>
      <c r="R511" s="447"/>
      <c r="S511" s="447"/>
      <c r="T511" s="447"/>
      <c r="U511" s="447"/>
      <c r="V511" s="447"/>
      <c r="W511" s="447"/>
      <c r="X511" s="447"/>
      <c r="Y511" s="447"/>
      <c r="Z511" s="447"/>
      <c r="AA511" s="447"/>
      <c r="AB511" s="447"/>
      <c r="AC511" s="447"/>
      <c r="AD511" s="447"/>
      <c r="AE511" s="447"/>
      <c r="AF511" s="447"/>
    </row>
    <row r="512">
      <c r="A512" s="256"/>
      <c r="B512" s="256"/>
      <c r="C512" s="256"/>
      <c r="D512" s="260"/>
      <c r="E512" s="260"/>
      <c r="F512" s="260"/>
      <c r="G512" s="256"/>
      <c r="H512" s="451"/>
      <c r="I512" s="256"/>
      <c r="J512" s="256"/>
      <c r="K512" s="256"/>
      <c r="L512" s="260"/>
      <c r="M512" s="260"/>
      <c r="N512" s="256"/>
      <c r="O512" s="256"/>
      <c r="P512" s="449"/>
      <c r="Q512" s="449"/>
      <c r="R512" s="449"/>
      <c r="S512" s="449"/>
      <c r="T512" s="449"/>
      <c r="U512" s="449"/>
      <c r="V512" s="449"/>
      <c r="W512" s="449"/>
      <c r="X512" s="449"/>
      <c r="Y512" s="449"/>
      <c r="Z512" s="449"/>
      <c r="AA512" s="449"/>
      <c r="AB512" s="449"/>
      <c r="AC512" s="449"/>
      <c r="AD512" s="449"/>
      <c r="AE512" s="449"/>
      <c r="AF512" s="449"/>
    </row>
    <row r="513">
      <c r="A513" s="257"/>
      <c r="B513" s="257"/>
      <c r="C513" s="257"/>
      <c r="D513" s="261"/>
      <c r="E513" s="261"/>
      <c r="F513" s="261"/>
      <c r="G513" s="257"/>
      <c r="H513" s="450"/>
      <c r="I513" s="257"/>
      <c r="J513" s="257"/>
      <c r="K513" s="257"/>
      <c r="L513" s="261"/>
      <c r="M513" s="261"/>
      <c r="N513" s="257"/>
      <c r="O513" s="257"/>
      <c r="P513" s="447"/>
      <c r="Q513" s="447"/>
      <c r="R513" s="447"/>
      <c r="S513" s="447"/>
      <c r="T513" s="447"/>
      <c r="U513" s="447"/>
      <c r="V513" s="447"/>
      <c r="W513" s="447"/>
      <c r="X513" s="447"/>
      <c r="Y513" s="447"/>
      <c r="Z513" s="447"/>
      <c r="AA513" s="447"/>
      <c r="AB513" s="447"/>
      <c r="AC513" s="447"/>
      <c r="AD513" s="447"/>
      <c r="AE513" s="447"/>
      <c r="AF513" s="447"/>
    </row>
    <row r="514">
      <c r="A514" s="256"/>
      <c r="B514" s="256"/>
      <c r="C514" s="256"/>
      <c r="D514" s="260"/>
      <c r="E514" s="260"/>
      <c r="F514" s="260"/>
      <c r="G514" s="256"/>
      <c r="H514" s="451"/>
      <c r="I514" s="256"/>
      <c r="J514" s="256"/>
      <c r="K514" s="256"/>
      <c r="L514" s="260"/>
      <c r="M514" s="260"/>
      <c r="N514" s="256"/>
      <c r="O514" s="256"/>
      <c r="P514" s="449"/>
      <c r="Q514" s="449"/>
      <c r="R514" s="449"/>
      <c r="S514" s="449"/>
      <c r="T514" s="449"/>
      <c r="U514" s="449"/>
      <c r="V514" s="449"/>
      <c r="W514" s="449"/>
      <c r="X514" s="449"/>
      <c r="Y514" s="449"/>
      <c r="Z514" s="449"/>
      <c r="AA514" s="449"/>
      <c r="AB514" s="449"/>
      <c r="AC514" s="449"/>
      <c r="AD514" s="449"/>
      <c r="AE514" s="449"/>
      <c r="AF514" s="449"/>
    </row>
    <row r="515">
      <c r="A515" s="257"/>
      <c r="B515" s="257"/>
      <c r="C515" s="257"/>
      <c r="D515" s="261"/>
      <c r="E515" s="261"/>
      <c r="F515" s="261"/>
      <c r="G515" s="257"/>
      <c r="H515" s="450"/>
      <c r="I515" s="257"/>
      <c r="J515" s="257"/>
      <c r="K515" s="257"/>
      <c r="L515" s="261"/>
      <c r="M515" s="261"/>
      <c r="N515" s="257"/>
      <c r="O515" s="257"/>
      <c r="P515" s="447"/>
      <c r="Q515" s="447"/>
      <c r="R515" s="447"/>
      <c r="S515" s="447"/>
      <c r="T515" s="447"/>
      <c r="U515" s="447"/>
      <c r="V515" s="447"/>
      <c r="W515" s="447"/>
      <c r="X515" s="447"/>
      <c r="Y515" s="447"/>
      <c r="Z515" s="447"/>
      <c r="AA515" s="447"/>
      <c r="AB515" s="447"/>
      <c r="AC515" s="447"/>
      <c r="AD515" s="447"/>
      <c r="AE515" s="447"/>
      <c r="AF515" s="447"/>
    </row>
    <row r="516">
      <c r="A516" s="256"/>
      <c r="B516" s="256"/>
      <c r="C516" s="256"/>
      <c r="D516" s="260"/>
      <c r="E516" s="260"/>
      <c r="F516" s="260"/>
      <c r="G516" s="256"/>
      <c r="H516" s="451"/>
      <c r="I516" s="256"/>
      <c r="J516" s="256"/>
      <c r="K516" s="256"/>
      <c r="L516" s="260"/>
      <c r="M516" s="260"/>
      <c r="N516" s="256"/>
      <c r="O516" s="256"/>
      <c r="P516" s="449"/>
      <c r="Q516" s="449"/>
      <c r="R516" s="449"/>
      <c r="S516" s="449"/>
      <c r="T516" s="449"/>
      <c r="U516" s="449"/>
      <c r="V516" s="449"/>
      <c r="W516" s="449"/>
      <c r="X516" s="449"/>
      <c r="Y516" s="449"/>
      <c r="Z516" s="449"/>
      <c r="AA516" s="449"/>
      <c r="AB516" s="449"/>
      <c r="AC516" s="449"/>
      <c r="AD516" s="449"/>
      <c r="AE516" s="449"/>
      <c r="AF516" s="449"/>
    </row>
    <row r="517">
      <c r="A517" s="257"/>
      <c r="B517" s="257"/>
      <c r="C517" s="257"/>
      <c r="D517" s="261"/>
      <c r="E517" s="261"/>
      <c r="F517" s="261"/>
      <c r="G517" s="257"/>
      <c r="H517" s="450"/>
      <c r="I517" s="257"/>
      <c r="J517" s="257"/>
      <c r="K517" s="257"/>
      <c r="L517" s="261"/>
      <c r="M517" s="261"/>
      <c r="N517" s="257"/>
      <c r="O517" s="257"/>
      <c r="P517" s="447"/>
      <c r="Q517" s="447"/>
      <c r="R517" s="447"/>
      <c r="S517" s="447"/>
      <c r="T517" s="447"/>
      <c r="U517" s="447"/>
      <c r="V517" s="447"/>
      <c r="W517" s="447"/>
      <c r="X517" s="447"/>
      <c r="Y517" s="447"/>
      <c r="Z517" s="447"/>
      <c r="AA517" s="447"/>
      <c r="AB517" s="447"/>
      <c r="AC517" s="447"/>
      <c r="AD517" s="447"/>
      <c r="AE517" s="447"/>
      <c r="AF517" s="447"/>
    </row>
    <row r="518">
      <c r="A518" s="256"/>
      <c r="B518" s="256"/>
      <c r="C518" s="256"/>
      <c r="D518" s="260"/>
      <c r="E518" s="260"/>
      <c r="F518" s="260"/>
      <c r="G518" s="256"/>
      <c r="H518" s="451"/>
      <c r="I518" s="256"/>
      <c r="J518" s="256"/>
      <c r="K518" s="256"/>
      <c r="L518" s="260"/>
      <c r="M518" s="260"/>
      <c r="N518" s="256"/>
      <c r="O518" s="256"/>
      <c r="P518" s="449"/>
      <c r="Q518" s="449"/>
      <c r="R518" s="449"/>
      <c r="S518" s="449"/>
      <c r="T518" s="449"/>
      <c r="U518" s="449"/>
      <c r="V518" s="449"/>
      <c r="W518" s="449"/>
      <c r="X518" s="449"/>
      <c r="Y518" s="449"/>
      <c r="Z518" s="449"/>
      <c r="AA518" s="449"/>
      <c r="AB518" s="449"/>
      <c r="AC518" s="449"/>
      <c r="AD518" s="449"/>
      <c r="AE518" s="449"/>
      <c r="AF518" s="449"/>
    </row>
    <row r="519">
      <c r="A519" s="257"/>
      <c r="B519" s="257"/>
      <c r="C519" s="257"/>
      <c r="D519" s="261"/>
      <c r="E519" s="261"/>
      <c r="F519" s="261"/>
      <c r="G519" s="257"/>
      <c r="H519" s="450"/>
      <c r="I519" s="257"/>
      <c r="J519" s="257"/>
      <c r="K519" s="257"/>
      <c r="L519" s="261"/>
      <c r="M519" s="261"/>
      <c r="N519" s="257"/>
      <c r="O519" s="257"/>
      <c r="P519" s="447"/>
      <c r="Q519" s="447"/>
      <c r="R519" s="447"/>
      <c r="S519" s="447"/>
      <c r="T519" s="447"/>
      <c r="U519" s="447"/>
      <c r="V519" s="447"/>
      <c r="W519" s="447"/>
      <c r="X519" s="447"/>
      <c r="Y519" s="447"/>
      <c r="Z519" s="447"/>
      <c r="AA519" s="447"/>
      <c r="AB519" s="447"/>
      <c r="AC519" s="447"/>
      <c r="AD519" s="447"/>
      <c r="AE519" s="447"/>
      <c r="AF519" s="447"/>
    </row>
    <row r="520">
      <c r="A520" s="256"/>
      <c r="B520" s="256"/>
      <c r="C520" s="256"/>
      <c r="D520" s="260"/>
      <c r="E520" s="260"/>
      <c r="F520" s="260"/>
      <c r="G520" s="256"/>
      <c r="H520" s="451"/>
      <c r="I520" s="256"/>
      <c r="J520" s="256"/>
      <c r="K520" s="256"/>
      <c r="L520" s="260"/>
      <c r="M520" s="260"/>
      <c r="N520" s="256"/>
      <c r="O520" s="256"/>
      <c r="P520" s="449"/>
      <c r="Q520" s="449"/>
      <c r="R520" s="449"/>
      <c r="S520" s="449"/>
      <c r="T520" s="449"/>
      <c r="U520" s="449"/>
      <c r="V520" s="449"/>
      <c r="W520" s="449"/>
      <c r="X520" s="449"/>
      <c r="Y520" s="449"/>
      <c r="Z520" s="449"/>
      <c r="AA520" s="449"/>
      <c r="AB520" s="449"/>
      <c r="AC520" s="449"/>
      <c r="AD520" s="449"/>
      <c r="AE520" s="449"/>
      <c r="AF520" s="449"/>
    </row>
    <row r="521">
      <c r="A521" s="257"/>
      <c r="B521" s="257"/>
      <c r="C521" s="257"/>
      <c r="D521" s="261"/>
      <c r="E521" s="261"/>
      <c r="F521" s="261"/>
      <c r="G521" s="257"/>
      <c r="H521" s="450"/>
      <c r="I521" s="257"/>
      <c r="J521" s="257"/>
      <c r="K521" s="257"/>
      <c r="L521" s="261"/>
      <c r="M521" s="261"/>
      <c r="N521" s="257"/>
      <c r="O521" s="257"/>
      <c r="P521" s="447"/>
      <c r="Q521" s="447"/>
      <c r="R521" s="447"/>
      <c r="S521" s="447"/>
      <c r="T521" s="447"/>
      <c r="U521" s="447"/>
      <c r="V521" s="447"/>
      <c r="W521" s="447"/>
      <c r="X521" s="447"/>
      <c r="Y521" s="447"/>
      <c r="Z521" s="447"/>
      <c r="AA521" s="447"/>
      <c r="AB521" s="447"/>
      <c r="AC521" s="447"/>
      <c r="AD521" s="447"/>
      <c r="AE521" s="447"/>
      <c r="AF521" s="447"/>
    </row>
    <row r="522">
      <c r="A522" s="256"/>
      <c r="B522" s="256"/>
      <c r="C522" s="256"/>
      <c r="D522" s="260"/>
      <c r="E522" s="260"/>
      <c r="F522" s="260"/>
      <c r="G522" s="256"/>
      <c r="H522" s="451"/>
      <c r="I522" s="256"/>
      <c r="J522" s="256"/>
      <c r="K522" s="256"/>
      <c r="L522" s="260"/>
      <c r="M522" s="260"/>
      <c r="N522" s="256"/>
      <c r="O522" s="256"/>
      <c r="P522" s="449"/>
      <c r="Q522" s="449"/>
      <c r="R522" s="449"/>
      <c r="S522" s="449"/>
      <c r="T522" s="449"/>
      <c r="U522" s="449"/>
      <c r="V522" s="449"/>
      <c r="W522" s="449"/>
      <c r="X522" s="449"/>
      <c r="Y522" s="449"/>
      <c r="Z522" s="449"/>
      <c r="AA522" s="449"/>
      <c r="AB522" s="449"/>
      <c r="AC522" s="449"/>
      <c r="AD522" s="449"/>
      <c r="AE522" s="449"/>
      <c r="AF522" s="449"/>
    </row>
    <row r="523">
      <c r="A523" s="257"/>
      <c r="B523" s="257"/>
      <c r="C523" s="257"/>
      <c r="D523" s="261"/>
      <c r="E523" s="261"/>
      <c r="F523" s="261"/>
      <c r="G523" s="257"/>
      <c r="H523" s="450"/>
      <c r="I523" s="257"/>
      <c r="J523" s="257"/>
      <c r="K523" s="257"/>
      <c r="L523" s="261"/>
      <c r="M523" s="261"/>
      <c r="N523" s="257"/>
      <c r="O523" s="257"/>
      <c r="P523" s="447"/>
      <c r="Q523" s="447"/>
      <c r="R523" s="447"/>
      <c r="S523" s="447"/>
      <c r="T523" s="447"/>
      <c r="U523" s="447"/>
      <c r="V523" s="447"/>
      <c r="W523" s="447"/>
      <c r="X523" s="447"/>
      <c r="Y523" s="447"/>
      <c r="Z523" s="447"/>
      <c r="AA523" s="447"/>
      <c r="AB523" s="447"/>
      <c r="AC523" s="447"/>
      <c r="AD523" s="447"/>
      <c r="AE523" s="447"/>
      <c r="AF523" s="447"/>
    </row>
    <row r="524">
      <c r="A524" s="256"/>
      <c r="B524" s="256"/>
      <c r="C524" s="256"/>
      <c r="D524" s="260"/>
      <c r="E524" s="260"/>
      <c r="F524" s="260"/>
      <c r="G524" s="256"/>
      <c r="H524" s="451"/>
      <c r="I524" s="256"/>
      <c r="J524" s="256"/>
      <c r="K524" s="256"/>
      <c r="L524" s="260"/>
      <c r="M524" s="260"/>
      <c r="N524" s="256"/>
      <c r="O524" s="256"/>
      <c r="P524" s="449"/>
      <c r="Q524" s="449"/>
      <c r="R524" s="449"/>
      <c r="S524" s="449"/>
      <c r="T524" s="449"/>
      <c r="U524" s="449"/>
      <c r="V524" s="449"/>
      <c r="W524" s="449"/>
      <c r="X524" s="449"/>
      <c r="Y524" s="449"/>
      <c r="Z524" s="449"/>
      <c r="AA524" s="449"/>
      <c r="AB524" s="449"/>
      <c r="AC524" s="449"/>
      <c r="AD524" s="449"/>
      <c r="AE524" s="449"/>
      <c r="AF524" s="449"/>
    </row>
    <row r="525">
      <c r="A525" s="257"/>
      <c r="B525" s="257"/>
      <c r="C525" s="257"/>
      <c r="D525" s="261"/>
      <c r="E525" s="261"/>
      <c r="F525" s="261"/>
      <c r="G525" s="257"/>
      <c r="H525" s="450"/>
      <c r="I525" s="257"/>
      <c r="J525" s="257"/>
      <c r="K525" s="257"/>
      <c r="L525" s="261"/>
      <c r="M525" s="261"/>
      <c r="N525" s="257"/>
      <c r="O525" s="257"/>
      <c r="P525" s="447"/>
      <c r="Q525" s="447"/>
      <c r="R525" s="447"/>
      <c r="S525" s="447"/>
      <c r="T525" s="447"/>
      <c r="U525" s="447"/>
      <c r="V525" s="447"/>
      <c r="W525" s="447"/>
      <c r="X525" s="447"/>
      <c r="Y525" s="447"/>
      <c r="Z525" s="447"/>
      <c r="AA525" s="447"/>
      <c r="AB525" s="447"/>
      <c r="AC525" s="447"/>
      <c r="AD525" s="447"/>
      <c r="AE525" s="447"/>
      <c r="AF525" s="447"/>
    </row>
    <row r="526">
      <c r="A526" s="256"/>
      <c r="B526" s="256"/>
      <c r="C526" s="256"/>
      <c r="D526" s="260"/>
      <c r="E526" s="260"/>
      <c r="F526" s="260"/>
      <c r="G526" s="256"/>
      <c r="H526" s="451"/>
      <c r="I526" s="256"/>
      <c r="J526" s="256"/>
      <c r="K526" s="256"/>
      <c r="L526" s="260"/>
      <c r="M526" s="260"/>
      <c r="N526" s="256"/>
      <c r="O526" s="256"/>
      <c r="P526" s="449"/>
      <c r="Q526" s="449"/>
      <c r="R526" s="449"/>
      <c r="S526" s="449"/>
      <c r="T526" s="449"/>
      <c r="U526" s="449"/>
      <c r="V526" s="449"/>
      <c r="W526" s="449"/>
      <c r="X526" s="449"/>
      <c r="Y526" s="449"/>
      <c r="Z526" s="449"/>
      <c r="AA526" s="449"/>
      <c r="AB526" s="449"/>
      <c r="AC526" s="449"/>
      <c r="AD526" s="449"/>
      <c r="AE526" s="449"/>
      <c r="AF526" s="449"/>
    </row>
    <row r="527">
      <c r="A527" s="257"/>
      <c r="B527" s="257"/>
      <c r="C527" s="257"/>
      <c r="D527" s="261"/>
      <c r="E527" s="261"/>
      <c r="F527" s="261"/>
      <c r="G527" s="257"/>
      <c r="H527" s="450"/>
      <c r="I527" s="257"/>
      <c r="J527" s="257"/>
      <c r="K527" s="257"/>
      <c r="L527" s="261"/>
      <c r="M527" s="261"/>
      <c r="N527" s="257"/>
      <c r="O527" s="257"/>
      <c r="P527" s="447"/>
      <c r="Q527" s="447"/>
      <c r="R527" s="447"/>
      <c r="S527" s="447"/>
      <c r="T527" s="447"/>
      <c r="U527" s="447"/>
      <c r="V527" s="447"/>
      <c r="W527" s="447"/>
      <c r="X527" s="447"/>
      <c r="Y527" s="447"/>
      <c r="Z527" s="447"/>
      <c r="AA527" s="447"/>
      <c r="AB527" s="447"/>
      <c r="AC527" s="447"/>
      <c r="AD527" s="447"/>
      <c r="AE527" s="447"/>
      <c r="AF527" s="447"/>
    </row>
    <row r="528">
      <c r="A528" s="256"/>
      <c r="B528" s="256"/>
      <c r="C528" s="256"/>
      <c r="D528" s="260"/>
      <c r="E528" s="260"/>
      <c r="F528" s="260"/>
      <c r="G528" s="256"/>
      <c r="H528" s="451"/>
      <c r="I528" s="256"/>
      <c r="J528" s="256"/>
      <c r="K528" s="256"/>
      <c r="L528" s="260"/>
      <c r="M528" s="260"/>
      <c r="N528" s="256"/>
      <c r="O528" s="256"/>
      <c r="P528" s="449"/>
      <c r="Q528" s="449"/>
      <c r="R528" s="449"/>
      <c r="S528" s="449"/>
      <c r="T528" s="449"/>
      <c r="U528" s="449"/>
      <c r="V528" s="449"/>
      <c r="W528" s="449"/>
      <c r="X528" s="449"/>
      <c r="Y528" s="449"/>
      <c r="Z528" s="449"/>
      <c r="AA528" s="449"/>
      <c r="AB528" s="449"/>
      <c r="AC528" s="449"/>
      <c r="AD528" s="449"/>
      <c r="AE528" s="449"/>
      <c r="AF528" s="449"/>
    </row>
    <row r="529">
      <c r="A529" s="257"/>
      <c r="B529" s="257"/>
      <c r="C529" s="257"/>
      <c r="D529" s="261"/>
      <c r="E529" s="261"/>
      <c r="F529" s="261"/>
      <c r="G529" s="257"/>
      <c r="H529" s="450"/>
      <c r="I529" s="257"/>
      <c r="J529" s="257"/>
      <c r="K529" s="257"/>
      <c r="L529" s="261"/>
      <c r="M529" s="261"/>
      <c r="N529" s="257"/>
      <c r="O529" s="257"/>
      <c r="P529" s="447"/>
      <c r="Q529" s="447"/>
      <c r="R529" s="447"/>
      <c r="S529" s="447"/>
      <c r="T529" s="447"/>
      <c r="U529" s="447"/>
      <c r="V529" s="447"/>
      <c r="W529" s="447"/>
      <c r="X529" s="447"/>
      <c r="Y529" s="447"/>
      <c r="Z529" s="447"/>
      <c r="AA529" s="447"/>
      <c r="AB529" s="447"/>
      <c r="AC529" s="447"/>
      <c r="AD529" s="447"/>
      <c r="AE529" s="447"/>
      <c r="AF529" s="447"/>
    </row>
    <row r="530">
      <c r="A530" s="256"/>
      <c r="B530" s="256"/>
      <c r="C530" s="256"/>
      <c r="D530" s="260"/>
      <c r="E530" s="260"/>
      <c r="F530" s="260"/>
      <c r="G530" s="256"/>
      <c r="H530" s="451"/>
      <c r="I530" s="256"/>
      <c r="J530" s="256"/>
      <c r="K530" s="256"/>
      <c r="L530" s="260"/>
      <c r="M530" s="260"/>
      <c r="N530" s="256"/>
      <c r="O530" s="256"/>
      <c r="P530" s="449"/>
      <c r="Q530" s="449"/>
      <c r="R530" s="449"/>
      <c r="S530" s="449"/>
      <c r="T530" s="449"/>
      <c r="U530" s="449"/>
      <c r="V530" s="449"/>
      <c r="W530" s="449"/>
      <c r="X530" s="449"/>
      <c r="Y530" s="449"/>
      <c r="Z530" s="449"/>
      <c r="AA530" s="449"/>
      <c r="AB530" s="449"/>
      <c r="AC530" s="449"/>
      <c r="AD530" s="449"/>
      <c r="AE530" s="449"/>
      <c r="AF530" s="449"/>
    </row>
    <row r="531">
      <c r="A531" s="257"/>
      <c r="B531" s="257"/>
      <c r="C531" s="257"/>
      <c r="D531" s="261"/>
      <c r="E531" s="261"/>
      <c r="F531" s="261"/>
      <c r="G531" s="257"/>
      <c r="H531" s="450"/>
      <c r="I531" s="257"/>
      <c r="J531" s="257"/>
      <c r="K531" s="257"/>
      <c r="L531" s="261"/>
      <c r="M531" s="261"/>
      <c r="N531" s="257"/>
      <c r="O531" s="257"/>
      <c r="P531" s="447"/>
      <c r="Q531" s="447"/>
      <c r="R531" s="447"/>
      <c r="S531" s="447"/>
      <c r="T531" s="447"/>
      <c r="U531" s="447"/>
      <c r="V531" s="447"/>
      <c r="W531" s="447"/>
      <c r="X531" s="447"/>
      <c r="Y531" s="447"/>
      <c r="Z531" s="447"/>
      <c r="AA531" s="447"/>
      <c r="AB531" s="447"/>
      <c r="AC531" s="447"/>
      <c r="AD531" s="447"/>
      <c r="AE531" s="447"/>
      <c r="AF531" s="447"/>
    </row>
    <row r="532">
      <c r="A532" s="256"/>
      <c r="B532" s="256"/>
      <c r="C532" s="256"/>
      <c r="D532" s="260"/>
      <c r="E532" s="260"/>
      <c r="F532" s="260"/>
      <c r="G532" s="256"/>
      <c r="H532" s="451"/>
      <c r="I532" s="256"/>
      <c r="J532" s="256"/>
      <c r="K532" s="256"/>
      <c r="L532" s="260"/>
      <c r="M532" s="260"/>
      <c r="N532" s="256"/>
      <c r="O532" s="256"/>
      <c r="P532" s="449"/>
      <c r="Q532" s="449"/>
      <c r="R532" s="449"/>
      <c r="S532" s="449"/>
      <c r="T532" s="449"/>
      <c r="U532" s="449"/>
      <c r="V532" s="449"/>
      <c r="W532" s="449"/>
      <c r="X532" s="449"/>
      <c r="Y532" s="449"/>
      <c r="Z532" s="449"/>
      <c r="AA532" s="449"/>
      <c r="AB532" s="449"/>
      <c r="AC532" s="449"/>
      <c r="AD532" s="449"/>
      <c r="AE532" s="449"/>
      <c r="AF532" s="449"/>
    </row>
    <row r="533">
      <c r="A533" s="257"/>
      <c r="B533" s="257"/>
      <c r="C533" s="257"/>
      <c r="D533" s="261"/>
      <c r="E533" s="261"/>
      <c r="F533" s="261"/>
      <c r="G533" s="257"/>
      <c r="H533" s="450"/>
      <c r="I533" s="257"/>
      <c r="J533" s="257"/>
      <c r="K533" s="257"/>
      <c r="L533" s="261"/>
      <c r="M533" s="261"/>
      <c r="N533" s="257"/>
      <c r="O533" s="257"/>
      <c r="P533" s="447"/>
      <c r="Q533" s="447"/>
      <c r="R533" s="447"/>
      <c r="S533" s="447"/>
      <c r="T533" s="447"/>
      <c r="U533" s="447"/>
      <c r="V533" s="447"/>
      <c r="W533" s="447"/>
      <c r="X533" s="447"/>
      <c r="Y533" s="447"/>
      <c r="Z533" s="447"/>
      <c r="AA533" s="447"/>
      <c r="AB533" s="447"/>
      <c r="AC533" s="447"/>
      <c r="AD533" s="447"/>
      <c r="AE533" s="447"/>
      <c r="AF533" s="447"/>
    </row>
    <row r="534">
      <c r="A534" s="256"/>
      <c r="B534" s="256"/>
      <c r="C534" s="256"/>
      <c r="D534" s="260"/>
      <c r="E534" s="260"/>
      <c r="F534" s="260"/>
      <c r="G534" s="256"/>
      <c r="H534" s="451"/>
      <c r="I534" s="256"/>
      <c r="J534" s="256"/>
      <c r="K534" s="256"/>
      <c r="L534" s="260"/>
      <c r="M534" s="260"/>
      <c r="N534" s="256"/>
      <c r="O534" s="256"/>
      <c r="P534" s="449"/>
      <c r="Q534" s="449"/>
      <c r="R534" s="449"/>
      <c r="S534" s="449"/>
      <c r="T534" s="449"/>
      <c r="U534" s="449"/>
      <c r="V534" s="449"/>
      <c r="W534" s="449"/>
      <c r="X534" s="449"/>
      <c r="Y534" s="449"/>
      <c r="Z534" s="449"/>
      <c r="AA534" s="449"/>
      <c r="AB534" s="449"/>
      <c r="AC534" s="449"/>
      <c r="AD534" s="449"/>
      <c r="AE534" s="449"/>
      <c r="AF534" s="449"/>
    </row>
    <row r="535">
      <c r="A535" s="257"/>
      <c r="B535" s="257"/>
      <c r="C535" s="257"/>
      <c r="D535" s="261"/>
      <c r="E535" s="261"/>
      <c r="F535" s="261"/>
      <c r="G535" s="257"/>
      <c r="H535" s="450"/>
      <c r="I535" s="257"/>
      <c r="J535" s="257"/>
      <c r="K535" s="257"/>
      <c r="L535" s="261"/>
      <c r="M535" s="261"/>
      <c r="N535" s="257"/>
      <c r="O535" s="257"/>
      <c r="P535" s="447"/>
      <c r="Q535" s="447"/>
      <c r="R535" s="447"/>
      <c r="S535" s="447"/>
      <c r="T535" s="447"/>
      <c r="U535" s="447"/>
      <c r="V535" s="447"/>
      <c r="W535" s="447"/>
      <c r="X535" s="447"/>
      <c r="Y535" s="447"/>
      <c r="Z535" s="447"/>
      <c r="AA535" s="447"/>
      <c r="AB535" s="447"/>
      <c r="AC535" s="447"/>
      <c r="AD535" s="447"/>
      <c r="AE535" s="447"/>
      <c r="AF535" s="447"/>
    </row>
    <row r="536">
      <c r="A536" s="256"/>
      <c r="B536" s="256"/>
      <c r="C536" s="256"/>
      <c r="D536" s="260"/>
      <c r="E536" s="260"/>
      <c r="F536" s="260"/>
      <c r="G536" s="256"/>
      <c r="H536" s="451"/>
      <c r="I536" s="256"/>
      <c r="J536" s="256"/>
      <c r="K536" s="256"/>
      <c r="L536" s="260"/>
      <c r="M536" s="260"/>
      <c r="N536" s="256"/>
      <c r="O536" s="256"/>
      <c r="P536" s="449"/>
      <c r="Q536" s="449"/>
      <c r="R536" s="449"/>
      <c r="S536" s="449"/>
      <c r="T536" s="449"/>
      <c r="U536" s="449"/>
      <c r="V536" s="449"/>
      <c r="W536" s="449"/>
      <c r="X536" s="449"/>
      <c r="Y536" s="449"/>
      <c r="Z536" s="449"/>
      <c r="AA536" s="449"/>
      <c r="AB536" s="449"/>
      <c r="AC536" s="449"/>
      <c r="AD536" s="449"/>
      <c r="AE536" s="449"/>
      <c r="AF536" s="449"/>
    </row>
    <row r="537">
      <c r="A537" s="257"/>
      <c r="B537" s="257"/>
      <c r="C537" s="257"/>
      <c r="D537" s="261"/>
      <c r="E537" s="261"/>
      <c r="F537" s="261"/>
      <c r="G537" s="257"/>
      <c r="H537" s="450"/>
      <c r="I537" s="257"/>
      <c r="J537" s="257"/>
      <c r="K537" s="257"/>
      <c r="L537" s="261"/>
      <c r="M537" s="261"/>
      <c r="N537" s="257"/>
      <c r="O537" s="257"/>
      <c r="P537" s="447"/>
      <c r="Q537" s="447"/>
      <c r="R537" s="447"/>
      <c r="S537" s="447"/>
      <c r="T537" s="447"/>
      <c r="U537" s="447"/>
      <c r="V537" s="447"/>
      <c r="W537" s="447"/>
      <c r="X537" s="447"/>
      <c r="Y537" s="447"/>
      <c r="Z537" s="447"/>
      <c r="AA537" s="447"/>
      <c r="AB537" s="447"/>
      <c r="AC537" s="447"/>
      <c r="AD537" s="447"/>
      <c r="AE537" s="447"/>
      <c r="AF537" s="447"/>
    </row>
    <row r="538">
      <c r="A538" s="256"/>
      <c r="B538" s="256"/>
      <c r="C538" s="256"/>
      <c r="D538" s="260"/>
      <c r="E538" s="260"/>
      <c r="F538" s="260"/>
      <c r="G538" s="256"/>
      <c r="H538" s="451"/>
      <c r="I538" s="256"/>
      <c r="J538" s="256"/>
      <c r="K538" s="256"/>
      <c r="L538" s="260"/>
      <c r="M538" s="260"/>
      <c r="N538" s="256"/>
      <c r="O538" s="256"/>
      <c r="P538" s="449"/>
      <c r="Q538" s="449"/>
      <c r="R538" s="449"/>
      <c r="S538" s="449"/>
      <c r="T538" s="449"/>
      <c r="U538" s="449"/>
      <c r="V538" s="449"/>
      <c r="W538" s="449"/>
      <c r="X538" s="449"/>
      <c r="Y538" s="449"/>
      <c r="Z538" s="449"/>
      <c r="AA538" s="449"/>
      <c r="AB538" s="449"/>
      <c r="AC538" s="449"/>
      <c r="AD538" s="449"/>
      <c r="AE538" s="449"/>
      <c r="AF538" s="449"/>
    </row>
    <row r="539">
      <c r="A539" s="257"/>
      <c r="B539" s="257"/>
      <c r="C539" s="257"/>
      <c r="D539" s="261"/>
      <c r="E539" s="261"/>
      <c r="F539" s="261"/>
      <c r="G539" s="257"/>
      <c r="H539" s="450"/>
      <c r="I539" s="257"/>
      <c r="J539" s="257"/>
      <c r="K539" s="257"/>
      <c r="L539" s="261"/>
      <c r="M539" s="261"/>
      <c r="N539" s="257"/>
      <c r="O539" s="257"/>
      <c r="P539" s="447"/>
      <c r="Q539" s="447"/>
      <c r="R539" s="447"/>
      <c r="S539" s="447"/>
      <c r="T539" s="447"/>
      <c r="U539" s="447"/>
      <c r="V539" s="447"/>
      <c r="W539" s="447"/>
      <c r="X539" s="447"/>
      <c r="Y539" s="447"/>
      <c r="Z539" s="447"/>
      <c r="AA539" s="447"/>
      <c r="AB539" s="447"/>
      <c r="AC539" s="447"/>
      <c r="AD539" s="447"/>
      <c r="AE539" s="447"/>
      <c r="AF539" s="447"/>
    </row>
    <row r="540">
      <c r="A540" s="256"/>
      <c r="B540" s="256"/>
      <c r="C540" s="256"/>
      <c r="D540" s="260"/>
      <c r="E540" s="260"/>
      <c r="F540" s="260"/>
      <c r="G540" s="256"/>
      <c r="H540" s="451"/>
      <c r="I540" s="256"/>
      <c r="J540" s="256"/>
      <c r="K540" s="256"/>
      <c r="L540" s="260"/>
      <c r="M540" s="260"/>
      <c r="N540" s="256"/>
      <c r="O540" s="256"/>
      <c r="P540" s="449"/>
      <c r="Q540" s="449"/>
      <c r="R540" s="449"/>
      <c r="S540" s="449"/>
      <c r="T540" s="449"/>
      <c r="U540" s="449"/>
      <c r="V540" s="449"/>
      <c r="W540" s="449"/>
      <c r="X540" s="449"/>
      <c r="Y540" s="449"/>
      <c r="Z540" s="449"/>
      <c r="AA540" s="449"/>
      <c r="AB540" s="449"/>
      <c r="AC540" s="449"/>
      <c r="AD540" s="449"/>
      <c r="AE540" s="449"/>
      <c r="AF540" s="449"/>
    </row>
    <row r="541">
      <c r="A541" s="257"/>
      <c r="B541" s="257"/>
      <c r="C541" s="257"/>
      <c r="D541" s="261"/>
      <c r="E541" s="261"/>
      <c r="F541" s="261"/>
      <c r="G541" s="257"/>
      <c r="H541" s="450"/>
      <c r="I541" s="257"/>
      <c r="J541" s="257"/>
      <c r="K541" s="257"/>
      <c r="L541" s="261"/>
      <c r="M541" s="261"/>
      <c r="N541" s="257"/>
      <c r="O541" s="257"/>
      <c r="P541" s="447"/>
      <c r="Q541" s="447"/>
      <c r="R541" s="447"/>
      <c r="S541" s="447"/>
      <c r="T541" s="447"/>
      <c r="U541" s="447"/>
      <c r="V541" s="447"/>
      <c r="W541" s="447"/>
      <c r="X541" s="447"/>
      <c r="Y541" s="447"/>
      <c r="Z541" s="447"/>
      <c r="AA541" s="447"/>
      <c r="AB541" s="447"/>
      <c r="AC541" s="447"/>
      <c r="AD541" s="447"/>
      <c r="AE541" s="447"/>
      <c r="AF541" s="447"/>
    </row>
    <row r="542">
      <c r="A542" s="256"/>
      <c r="B542" s="256"/>
      <c r="C542" s="256"/>
      <c r="D542" s="260"/>
      <c r="E542" s="260"/>
      <c r="F542" s="260"/>
      <c r="G542" s="256"/>
      <c r="H542" s="451"/>
      <c r="I542" s="256"/>
      <c r="J542" s="256"/>
      <c r="K542" s="256"/>
      <c r="L542" s="260"/>
      <c r="M542" s="260"/>
      <c r="N542" s="256"/>
      <c r="O542" s="256"/>
      <c r="P542" s="449"/>
      <c r="Q542" s="449"/>
      <c r="R542" s="449"/>
      <c r="S542" s="449"/>
      <c r="T542" s="449"/>
      <c r="U542" s="449"/>
      <c r="V542" s="449"/>
      <c r="W542" s="449"/>
      <c r="X542" s="449"/>
      <c r="Y542" s="449"/>
      <c r="Z542" s="449"/>
      <c r="AA542" s="449"/>
      <c r="AB542" s="449"/>
      <c r="AC542" s="449"/>
      <c r="AD542" s="449"/>
      <c r="AE542" s="449"/>
      <c r="AF542" s="449"/>
    </row>
    <row r="543">
      <c r="A543" s="257"/>
      <c r="B543" s="257"/>
      <c r="C543" s="257"/>
      <c r="D543" s="261"/>
      <c r="E543" s="261"/>
      <c r="F543" s="261"/>
      <c r="G543" s="257"/>
      <c r="H543" s="450"/>
      <c r="I543" s="257"/>
      <c r="J543" s="257"/>
      <c r="K543" s="257"/>
      <c r="L543" s="261"/>
      <c r="M543" s="261"/>
      <c r="N543" s="257"/>
      <c r="O543" s="257"/>
      <c r="P543" s="447"/>
      <c r="Q543" s="447"/>
      <c r="R543" s="447"/>
      <c r="S543" s="447"/>
      <c r="T543" s="447"/>
      <c r="U543" s="447"/>
      <c r="V543" s="447"/>
      <c r="W543" s="447"/>
      <c r="X543" s="447"/>
      <c r="Y543" s="447"/>
      <c r="Z543" s="447"/>
      <c r="AA543" s="447"/>
      <c r="AB543" s="447"/>
      <c r="AC543" s="447"/>
      <c r="AD543" s="447"/>
      <c r="AE543" s="447"/>
      <c r="AF543" s="447"/>
    </row>
    <row r="544">
      <c r="A544" s="256"/>
      <c r="B544" s="256"/>
      <c r="C544" s="256"/>
      <c r="D544" s="260"/>
      <c r="E544" s="260"/>
      <c r="F544" s="260"/>
      <c r="G544" s="256"/>
      <c r="H544" s="451"/>
      <c r="I544" s="256"/>
      <c r="J544" s="256"/>
      <c r="K544" s="256"/>
      <c r="L544" s="260"/>
      <c r="M544" s="260"/>
      <c r="N544" s="256"/>
      <c r="O544" s="256"/>
      <c r="P544" s="449"/>
      <c r="Q544" s="449"/>
      <c r="R544" s="449"/>
      <c r="S544" s="449"/>
      <c r="T544" s="449"/>
      <c r="U544" s="449"/>
      <c r="V544" s="449"/>
      <c r="W544" s="449"/>
      <c r="X544" s="449"/>
      <c r="Y544" s="449"/>
      <c r="Z544" s="449"/>
      <c r="AA544" s="449"/>
      <c r="AB544" s="449"/>
      <c r="AC544" s="449"/>
      <c r="AD544" s="449"/>
      <c r="AE544" s="449"/>
      <c r="AF544" s="449"/>
    </row>
    <row r="545">
      <c r="A545" s="257"/>
      <c r="B545" s="257"/>
      <c r="C545" s="257"/>
      <c r="D545" s="261"/>
      <c r="E545" s="261"/>
      <c r="F545" s="261"/>
      <c r="G545" s="257"/>
      <c r="H545" s="450"/>
      <c r="I545" s="257"/>
      <c r="J545" s="257"/>
      <c r="K545" s="257"/>
      <c r="L545" s="261"/>
      <c r="M545" s="261"/>
      <c r="N545" s="257"/>
      <c r="O545" s="257"/>
      <c r="P545" s="447"/>
      <c r="Q545" s="447"/>
      <c r="R545" s="447"/>
      <c r="S545" s="447"/>
      <c r="T545" s="447"/>
      <c r="U545" s="447"/>
      <c r="V545" s="447"/>
      <c r="W545" s="447"/>
      <c r="X545" s="447"/>
      <c r="Y545" s="447"/>
      <c r="Z545" s="447"/>
      <c r="AA545" s="447"/>
      <c r="AB545" s="447"/>
      <c r="AC545" s="447"/>
      <c r="AD545" s="447"/>
      <c r="AE545" s="447"/>
      <c r="AF545" s="447"/>
    </row>
    <row r="546">
      <c r="A546" s="256"/>
      <c r="B546" s="256"/>
      <c r="C546" s="256"/>
      <c r="D546" s="260"/>
      <c r="E546" s="260"/>
      <c r="F546" s="260"/>
      <c r="G546" s="256"/>
      <c r="H546" s="451"/>
      <c r="I546" s="256"/>
      <c r="J546" s="256"/>
      <c r="K546" s="256"/>
      <c r="L546" s="260"/>
      <c r="M546" s="260"/>
      <c r="N546" s="256"/>
      <c r="O546" s="256"/>
      <c r="P546" s="449"/>
      <c r="Q546" s="449"/>
      <c r="R546" s="449"/>
      <c r="S546" s="449"/>
      <c r="T546" s="449"/>
      <c r="U546" s="449"/>
      <c r="V546" s="449"/>
      <c r="W546" s="449"/>
      <c r="X546" s="449"/>
      <c r="Y546" s="449"/>
      <c r="Z546" s="449"/>
      <c r="AA546" s="449"/>
      <c r="AB546" s="449"/>
      <c r="AC546" s="449"/>
      <c r="AD546" s="449"/>
      <c r="AE546" s="449"/>
      <c r="AF546" s="449"/>
    </row>
    <row r="547">
      <c r="A547" s="257"/>
      <c r="B547" s="257"/>
      <c r="C547" s="257"/>
      <c r="D547" s="261"/>
      <c r="E547" s="261"/>
      <c r="F547" s="261"/>
      <c r="G547" s="257"/>
      <c r="H547" s="450"/>
      <c r="I547" s="257"/>
      <c r="J547" s="257"/>
      <c r="K547" s="257"/>
      <c r="L547" s="261"/>
      <c r="M547" s="261"/>
      <c r="N547" s="257"/>
      <c r="O547" s="257"/>
      <c r="P547" s="447"/>
      <c r="Q547" s="447"/>
      <c r="R547" s="447"/>
      <c r="S547" s="447"/>
      <c r="T547" s="447"/>
      <c r="U547" s="447"/>
      <c r="V547" s="447"/>
      <c r="W547" s="447"/>
      <c r="X547" s="447"/>
      <c r="Y547" s="447"/>
      <c r="Z547" s="447"/>
      <c r="AA547" s="447"/>
      <c r="AB547" s="447"/>
      <c r="AC547" s="447"/>
      <c r="AD547" s="447"/>
      <c r="AE547" s="447"/>
      <c r="AF547" s="447"/>
    </row>
    <row r="548">
      <c r="A548" s="256"/>
      <c r="B548" s="256"/>
      <c r="C548" s="256"/>
      <c r="D548" s="260"/>
      <c r="E548" s="260"/>
      <c r="F548" s="260"/>
      <c r="G548" s="256"/>
      <c r="H548" s="451"/>
      <c r="I548" s="256"/>
      <c r="J548" s="256"/>
      <c r="K548" s="256"/>
      <c r="L548" s="260"/>
      <c r="M548" s="260"/>
      <c r="N548" s="256"/>
      <c r="O548" s="256"/>
      <c r="P548" s="449"/>
      <c r="Q548" s="449"/>
      <c r="R548" s="449"/>
      <c r="S548" s="449"/>
      <c r="T548" s="449"/>
      <c r="U548" s="449"/>
      <c r="V548" s="449"/>
      <c r="W548" s="449"/>
      <c r="X548" s="449"/>
      <c r="Y548" s="449"/>
      <c r="Z548" s="449"/>
      <c r="AA548" s="449"/>
      <c r="AB548" s="449"/>
      <c r="AC548" s="449"/>
      <c r="AD548" s="449"/>
      <c r="AE548" s="449"/>
      <c r="AF548" s="449"/>
    </row>
    <row r="549">
      <c r="A549" s="257"/>
      <c r="B549" s="257"/>
      <c r="C549" s="257"/>
      <c r="D549" s="261"/>
      <c r="E549" s="261"/>
      <c r="F549" s="261"/>
      <c r="G549" s="257"/>
      <c r="H549" s="450"/>
      <c r="I549" s="257"/>
      <c r="J549" s="257"/>
      <c r="K549" s="257"/>
      <c r="L549" s="261"/>
      <c r="M549" s="261"/>
      <c r="N549" s="257"/>
      <c r="O549" s="257"/>
      <c r="P549" s="447"/>
      <c r="Q549" s="447"/>
      <c r="R549" s="447"/>
      <c r="S549" s="447"/>
      <c r="T549" s="447"/>
      <c r="U549" s="447"/>
      <c r="V549" s="447"/>
      <c r="W549" s="447"/>
      <c r="X549" s="447"/>
      <c r="Y549" s="447"/>
      <c r="Z549" s="447"/>
      <c r="AA549" s="447"/>
      <c r="AB549" s="447"/>
      <c r="AC549" s="447"/>
      <c r="AD549" s="447"/>
      <c r="AE549" s="447"/>
      <c r="AF549" s="447"/>
    </row>
    <row r="550">
      <c r="A550" s="256"/>
      <c r="B550" s="256"/>
      <c r="C550" s="256"/>
      <c r="D550" s="260"/>
      <c r="E550" s="260"/>
      <c r="F550" s="260"/>
      <c r="G550" s="256"/>
      <c r="H550" s="451"/>
      <c r="I550" s="256"/>
      <c r="J550" s="256"/>
      <c r="K550" s="256"/>
      <c r="L550" s="260"/>
      <c r="M550" s="260"/>
      <c r="N550" s="256"/>
      <c r="O550" s="256"/>
      <c r="P550" s="449"/>
      <c r="Q550" s="449"/>
      <c r="R550" s="449"/>
      <c r="S550" s="449"/>
      <c r="T550" s="449"/>
      <c r="U550" s="449"/>
      <c r="V550" s="449"/>
      <c r="W550" s="449"/>
      <c r="X550" s="449"/>
      <c r="Y550" s="449"/>
      <c r="Z550" s="449"/>
      <c r="AA550" s="449"/>
      <c r="AB550" s="449"/>
      <c r="AC550" s="449"/>
      <c r="AD550" s="449"/>
      <c r="AE550" s="449"/>
      <c r="AF550" s="449"/>
    </row>
    <row r="551">
      <c r="A551" s="257"/>
      <c r="B551" s="257"/>
      <c r="C551" s="257"/>
      <c r="D551" s="261"/>
      <c r="E551" s="261"/>
      <c r="F551" s="261"/>
      <c r="G551" s="257"/>
      <c r="H551" s="450"/>
      <c r="I551" s="257"/>
      <c r="J551" s="257"/>
      <c r="K551" s="257"/>
      <c r="L551" s="261"/>
      <c r="M551" s="261"/>
      <c r="N551" s="257"/>
      <c r="O551" s="257"/>
      <c r="P551" s="447"/>
      <c r="Q551" s="447"/>
      <c r="R551" s="447"/>
      <c r="S551" s="447"/>
      <c r="T551" s="447"/>
      <c r="U551" s="447"/>
      <c r="V551" s="447"/>
      <c r="W551" s="447"/>
      <c r="X551" s="447"/>
      <c r="Y551" s="447"/>
      <c r="Z551" s="447"/>
      <c r="AA551" s="447"/>
      <c r="AB551" s="447"/>
      <c r="AC551" s="447"/>
      <c r="AD551" s="447"/>
      <c r="AE551" s="447"/>
      <c r="AF551" s="447"/>
    </row>
    <row r="552">
      <c r="A552" s="256"/>
      <c r="B552" s="256"/>
      <c r="C552" s="256"/>
      <c r="D552" s="260"/>
      <c r="E552" s="260"/>
      <c r="F552" s="260"/>
      <c r="G552" s="256"/>
      <c r="H552" s="451"/>
      <c r="I552" s="256"/>
      <c r="J552" s="256"/>
      <c r="K552" s="256"/>
      <c r="L552" s="260"/>
      <c r="M552" s="260"/>
      <c r="N552" s="256"/>
      <c r="O552" s="256"/>
      <c r="P552" s="449"/>
      <c r="Q552" s="449"/>
      <c r="R552" s="449"/>
      <c r="S552" s="449"/>
      <c r="T552" s="449"/>
      <c r="U552" s="449"/>
      <c r="V552" s="449"/>
      <c r="W552" s="449"/>
      <c r="X552" s="449"/>
      <c r="Y552" s="449"/>
      <c r="Z552" s="449"/>
      <c r="AA552" s="449"/>
      <c r="AB552" s="449"/>
      <c r="AC552" s="449"/>
      <c r="AD552" s="449"/>
      <c r="AE552" s="449"/>
      <c r="AF552" s="449"/>
    </row>
    <row r="553">
      <c r="A553" s="257"/>
      <c r="B553" s="257"/>
      <c r="C553" s="257"/>
      <c r="D553" s="261"/>
      <c r="E553" s="261"/>
      <c r="F553" s="261"/>
      <c r="G553" s="257"/>
      <c r="H553" s="450"/>
      <c r="I553" s="257"/>
      <c r="J553" s="257"/>
      <c r="K553" s="257"/>
      <c r="L553" s="261"/>
      <c r="M553" s="261"/>
      <c r="N553" s="257"/>
      <c r="O553" s="257"/>
      <c r="P553" s="447"/>
      <c r="Q553" s="447"/>
      <c r="R553" s="447"/>
      <c r="S553" s="447"/>
      <c r="T553" s="447"/>
      <c r="U553" s="447"/>
      <c r="V553" s="447"/>
      <c r="W553" s="447"/>
      <c r="X553" s="447"/>
      <c r="Y553" s="447"/>
      <c r="Z553" s="447"/>
      <c r="AA553" s="447"/>
      <c r="AB553" s="447"/>
      <c r="AC553" s="447"/>
      <c r="AD553" s="447"/>
      <c r="AE553" s="447"/>
      <c r="AF553" s="447"/>
    </row>
    <row r="554">
      <c r="A554" s="256"/>
      <c r="B554" s="256"/>
      <c r="C554" s="256"/>
      <c r="D554" s="260"/>
      <c r="E554" s="260"/>
      <c r="F554" s="260"/>
      <c r="G554" s="256"/>
      <c r="H554" s="451"/>
      <c r="I554" s="256"/>
      <c r="J554" s="256"/>
      <c r="K554" s="256"/>
      <c r="L554" s="260"/>
      <c r="M554" s="260"/>
      <c r="N554" s="256"/>
      <c r="O554" s="256"/>
      <c r="P554" s="449"/>
      <c r="Q554" s="449"/>
      <c r="R554" s="449"/>
      <c r="S554" s="449"/>
      <c r="T554" s="449"/>
      <c r="U554" s="449"/>
      <c r="V554" s="449"/>
      <c r="W554" s="449"/>
      <c r="X554" s="449"/>
      <c r="Y554" s="449"/>
      <c r="Z554" s="449"/>
      <c r="AA554" s="449"/>
      <c r="AB554" s="449"/>
      <c r="AC554" s="449"/>
      <c r="AD554" s="449"/>
      <c r="AE554" s="449"/>
      <c r="AF554" s="449"/>
    </row>
    <row r="555">
      <c r="A555" s="257"/>
      <c r="B555" s="257"/>
      <c r="C555" s="257"/>
      <c r="D555" s="261"/>
      <c r="E555" s="261"/>
      <c r="F555" s="261"/>
      <c r="G555" s="257"/>
      <c r="H555" s="450"/>
      <c r="I555" s="257"/>
      <c r="J555" s="257"/>
      <c r="K555" s="257"/>
      <c r="L555" s="261"/>
      <c r="M555" s="261"/>
      <c r="N555" s="257"/>
      <c r="O555" s="257"/>
      <c r="P555" s="447"/>
      <c r="Q555" s="447"/>
      <c r="R555" s="447"/>
      <c r="S555" s="447"/>
      <c r="T555" s="447"/>
      <c r="U555" s="447"/>
      <c r="V555" s="447"/>
      <c r="W555" s="447"/>
      <c r="X555" s="447"/>
      <c r="Y555" s="447"/>
      <c r="Z555" s="447"/>
      <c r="AA555" s="447"/>
      <c r="AB555" s="447"/>
      <c r="AC555" s="447"/>
      <c r="AD555" s="447"/>
      <c r="AE555" s="447"/>
      <c r="AF555" s="447"/>
    </row>
    <row r="556">
      <c r="A556" s="256"/>
      <c r="B556" s="256"/>
      <c r="C556" s="256"/>
      <c r="D556" s="260"/>
      <c r="E556" s="260"/>
      <c r="F556" s="260"/>
      <c r="G556" s="256"/>
      <c r="H556" s="451"/>
      <c r="I556" s="256"/>
      <c r="J556" s="256"/>
      <c r="K556" s="256"/>
      <c r="L556" s="260"/>
      <c r="M556" s="260"/>
      <c r="N556" s="256"/>
      <c r="O556" s="256"/>
      <c r="P556" s="449"/>
      <c r="Q556" s="449"/>
      <c r="R556" s="449"/>
      <c r="S556" s="449"/>
      <c r="T556" s="449"/>
      <c r="U556" s="449"/>
      <c r="V556" s="449"/>
      <c r="W556" s="449"/>
      <c r="X556" s="449"/>
      <c r="Y556" s="449"/>
      <c r="Z556" s="449"/>
      <c r="AA556" s="449"/>
      <c r="AB556" s="449"/>
      <c r="AC556" s="449"/>
      <c r="AD556" s="449"/>
      <c r="AE556" s="449"/>
      <c r="AF556" s="449"/>
    </row>
    <row r="557">
      <c r="A557" s="257"/>
      <c r="B557" s="257"/>
      <c r="C557" s="257"/>
      <c r="D557" s="261"/>
      <c r="E557" s="261"/>
      <c r="F557" s="261"/>
      <c r="G557" s="257"/>
      <c r="H557" s="450"/>
      <c r="I557" s="257"/>
      <c r="J557" s="257"/>
      <c r="K557" s="257"/>
      <c r="L557" s="261"/>
      <c r="M557" s="261"/>
      <c r="N557" s="257"/>
      <c r="O557" s="257"/>
      <c r="P557" s="447"/>
      <c r="Q557" s="447"/>
      <c r="R557" s="447"/>
      <c r="S557" s="447"/>
      <c r="T557" s="447"/>
      <c r="U557" s="447"/>
      <c r="V557" s="447"/>
      <c r="W557" s="447"/>
      <c r="X557" s="447"/>
      <c r="Y557" s="447"/>
      <c r="Z557" s="447"/>
      <c r="AA557" s="447"/>
      <c r="AB557" s="447"/>
      <c r="AC557" s="447"/>
      <c r="AD557" s="447"/>
      <c r="AE557" s="447"/>
      <c r="AF557" s="447"/>
    </row>
    <row r="558">
      <c r="A558" s="256"/>
      <c r="B558" s="256"/>
      <c r="C558" s="256"/>
      <c r="D558" s="260"/>
      <c r="E558" s="260"/>
      <c r="F558" s="260"/>
      <c r="G558" s="256"/>
      <c r="H558" s="451"/>
      <c r="I558" s="256"/>
      <c r="J558" s="256"/>
      <c r="K558" s="256"/>
      <c r="L558" s="260"/>
      <c r="M558" s="260"/>
      <c r="N558" s="256"/>
      <c r="O558" s="256"/>
      <c r="P558" s="449"/>
      <c r="Q558" s="449"/>
      <c r="R558" s="449"/>
      <c r="S558" s="449"/>
      <c r="T558" s="449"/>
      <c r="U558" s="449"/>
      <c r="V558" s="449"/>
      <c r="W558" s="449"/>
      <c r="X558" s="449"/>
      <c r="Y558" s="449"/>
      <c r="Z558" s="449"/>
      <c r="AA558" s="449"/>
      <c r="AB558" s="449"/>
      <c r="AC558" s="449"/>
      <c r="AD558" s="449"/>
      <c r="AE558" s="449"/>
      <c r="AF558" s="449"/>
    </row>
    <row r="559">
      <c r="A559" s="257"/>
      <c r="B559" s="257"/>
      <c r="C559" s="257"/>
      <c r="D559" s="261"/>
      <c r="E559" s="261"/>
      <c r="F559" s="261"/>
      <c r="G559" s="257"/>
      <c r="H559" s="450"/>
      <c r="I559" s="257"/>
      <c r="J559" s="257"/>
      <c r="K559" s="257"/>
      <c r="L559" s="261"/>
      <c r="M559" s="261"/>
      <c r="N559" s="257"/>
      <c r="O559" s="257"/>
      <c r="P559" s="447"/>
      <c r="Q559" s="447"/>
      <c r="R559" s="447"/>
      <c r="S559" s="447"/>
      <c r="T559" s="447"/>
      <c r="U559" s="447"/>
      <c r="V559" s="447"/>
      <c r="W559" s="447"/>
      <c r="X559" s="447"/>
      <c r="Y559" s="447"/>
      <c r="Z559" s="447"/>
      <c r="AA559" s="447"/>
      <c r="AB559" s="447"/>
      <c r="AC559" s="447"/>
      <c r="AD559" s="447"/>
      <c r="AE559" s="447"/>
      <c r="AF559" s="447"/>
    </row>
    <row r="560">
      <c r="A560" s="256"/>
      <c r="B560" s="256"/>
      <c r="C560" s="256"/>
      <c r="D560" s="260"/>
      <c r="E560" s="260"/>
      <c r="F560" s="260"/>
      <c r="G560" s="256"/>
      <c r="H560" s="451"/>
      <c r="I560" s="256"/>
      <c r="J560" s="256"/>
      <c r="K560" s="256"/>
      <c r="L560" s="260"/>
      <c r="M560" s="260"/>
      <c r="N560" s="256"/>
      <c r="O560" s="256"/>
      <c r="P560" s="449"/>
      <c r="Q560" s="449"/>
      <c r="R560" s="449"/>
      <c r="S560" s="449"/>
      <c r="T560" s="449"/>
      <c r="U560" s="449"/>
      <c r="V560" s="449"/>
      <c r="W560" s="449"/>
      <c r="X560" s="449"/>
      <c r="Y560" s="449"/>
      <c r="Z560" s="449"/>
      <c r="AA560" s="449"/>
      <c r="AB560" s="449"/>
      <c r="AC560" s="449"/>
      <c r="AD560" s="449"/>
      <c r="AE560" s="449"/>
      <c r="AF560" s="449"/>
    </row>
    <row r="561">
      <c r="A561" s="257"/>
      <c r="B561" s="257"/>
      <c r="C561" s="257"/>
      <c r="D561" s="261"/>
      <c r="E561" s="261"/>
      <c r="F561" s="261"/>
      <c r="G561" s="257"/>
      <c r="H561" s="450"/>
      <c r="I561" s="257"/>
      <c r="J561" s="257"/>
      <c r="K561" s="257"/>
      <c r="L561" s="261"/>
      <c r="M561" s="261"/>
      <c r="N561" s="257"/>
      <c r="O561" s="257"/>
      <c r="P561" s="447"/>
      <c r="Q561" s="447"/>
      <c r="R561" s="447"/>
      <c r="S561" s="447"/>
      <c r="T561" s="447"/>
      <c r="U561" s="447"/>
      <c r="V561" s="447"/>
      <c r="W561" s="447"/>
      <c r="X561" s="447"/>
      <c r="Y561" s="447"/>
      <c r="Z561" s="447"/>
      <c r="AA561" s="447"/>
      <c r="AB561" s="447"/>
      <c r="AC561" s="447"/>
      <c r="AD561" s="447"/>
      <c r="AE561" s="447"/>
      <c r="AF561" s="447"/>
    </row>
    <row r="562">
      <c r="A562" s="256"/>
      <c r="B562" s="256"/>
      <c r="C562" s="256"/>
      <c r="D562" s="260"/>
      <c r="E562" s="260"/>
      <c r="F562" s="260"/>
      <c r="G562" s="256"/>
      <c r="H562" s="451"/>
      <c r="I562" s="256"/>
      <c r="J562" s="256"/>
      <c r="K562" s="256"/>
      <c r="L562" s="260"/>
      <c r="M562" s="260"/>
      <c r="N562" s="256"/>
      <c r="O562" s="256"/>
      <c r="P562" s="449"/>
      <c r="Q562" s="449"/>
      <c r="R562" s="449"/>
      <c r="S562" s="449"/>
      <c r="T562" s="449"/>
      <c r="U562" s="449"/>
      <c r="V562" s="449"/>
      <c r="W562" s="449"/>
      <c r="X562" s="449"/>
      <c r="Y562" s="449"/>
      <c r="Z562" s="449"/>
      <c r="AA562" s="449"/>
      <c r="AB562" s="449"/>
      <c r="AC562" s="449"/>
      <c r="AD562" s="449"/>
      <c r="AE562" s="449"/>
      <c r="AF562" s="449"/>
    </row>
    <row r="563">
      <c r="A563" s="257"/>
      <c r="B563" s="257"/>
      <c r="C563" s="257"/>
      <c r="D563" s="261"/>
      <c r="E563" s="261"/>
      <c r="F563" s="261"/>
      <c r="G563" s="257"/>
      <c r="H563" s="450"/>
      <c r="I563" s="257"/>
      <c r="J563" s="257"/>
      <c r="K563" s="257"/>
      <c r="L563" s="261"/>
      <c r="M563" s="261"/>
      <c r="N563" s="257"/>
      <c r="O563" s="257"/>
      <c r="P563" s="447"/>
      <c r="Q563" s="447"/>
      <c r="R563" s="447"/>
      <c r="S563" s="447"/>
      <c r="T563" s="447"/>
      <c r="U563" s="447"/>
      <c r="V563" s="447"/>
      <c r="W563" s="447"/>
      <c r="X563" s="447"/>
      <c r="Y563" s="447"/>
      <c r="Z563" s="447"/>
      <c r="AA563" s="447"/>
      <c r="AB563" s="447"/>
      <c r="AC563" s="447"/>
      <c r="AD563" s="447"/>
      <c r="AE563" s="447"/>
      <c r="AF563" s="447"/>
    </row>
    <row r="564">
      <c r="A564" s="256"/>
      <c r="B564" s="256"/>
      <c r="C564" s="256"/>
      <c r="D564" s="260"/>
      <c r="E564" s="260"/>
      <c r="F564" s="260"/>
      <c r="G564" s="256"/>
      <c r="H564" s="451"/>
      <c r="I564" s="256"/>
      <c r="J564" s="256"/>
      <c r="K564" s="256"/>
      <c r="L564" s="260"/>
      <c r="M564" s="260"/>
      <c r="N564" s="256"/>
      <c r="O564" s="256"/>
      <c r="P564" s="449"/>
      <c r="Q564" s="449"/>
      <c r="R564" s="449"/>
      <c r="S564" s="449"/>
      <c r="T564" s="449"/>
      <c r="U564" s="449"/>
      <c r="V564" s="449"/>
      <c r="W564" s="449"/>
      <c r="X564" s="449"/>
      <c r="Y564" s="449"/>
      <c r="Z564" s="449"/>
      <c r="AA564" s="449"/>
      <c r="AB564" s="449"/>
      <c r="AC564" s="449"/>
      <c r="AD564" s="449"/>
      <c r="AE564" s="449"/>
      <c r="AF564" s="449"/>
    </row>
    <row r="565">
      <c r="A565" s="257"/>
      <c r="B565" s="257"/>
      <c r="C565" s="257"/>
      <c r="D565" s="261"/>
      <c r="E565" s="261"/>
      <c r="F565" s="261"/>
      <c r="G565" s="257"/>
      <c r="H565" s="450"/>
      <c r="I565" s="257"/>
      <c r="J565" s="257"/>
      <c r="K565" s="257"/>
      <c r="L565" s="261"/>
      <c r="M565" s="261"/>
      <c r="N565" s="257"/>
      <c r="O565" s="257"/>
      <c r="P565" s="447"/>
      <c r="Q565" s="447"/>
      <c r="R565" s="447"/>
      <c r="S565" s="447"/>
      <c r="T565" s="447"/>
      <c r="U565" s="447"/>
      <c r="V565" s="447"/>
      <c r="W565" s="447"/>
      <c r="X565" s="447"/>
      <c r="Y565" s="447"/>
      <c r="Z565" s="447"/>
      <c r="AA565" s="447"/>
      <c r="AB565" s="447"/>
      <c r="AC565" s="447"/>
      <c r="AD565" s="447"/>
      <c r="AE565" s="447"/>
      <c r="AF565" s="447"/>
    </row>
    <row r="566">
      <c r="A566" s="256"/>
      <c r="B566" s="256"/>
      <c r="C566" s="256"/>
      <c r="D566" s="260"/>
      <c r="E566" s="260"/>
      <c r="F566" s="260"/>
      <c r="G566" s="256"/>
      <c r="H566" s="451"/>
      <c r="I566" s="256"/>
      <c r="J566" s="256"/>
      <c r="K566" s="256"/>
      <c r="L566" s="260"/>
      <c r="M566" s="260"/>
      <c r="N566" s="256"/>
      <c r="O566" s="256"/>
      <c r="P566" s="449"/>
      <c r="Q566" s="449"/>
      <c r="R566" s="449"/>
      <c r="S566" s="449"/>
      <c r="T566" s="449"/>
      <c r="U566" s="449"/>
      <c r="V566" s="449"/>
      <c r="W566" s="449"/>
      <c r="X566" s="449"/>
      <c r="Y566" s="449"/>
      <c r="Z566" s="449"/>
      <c r="AA566" s="449"/>
      <c r="AB566" s="449"/>
      <c r="AC566" s="449"/>
      <c r="AD566" s="449"/>
      <c r="AE566" s="449"/>
      <c r="AF566" s="449"/>
    </row>
    <row r="567">
      <c r="A567" s="257"/>
      <c r="B567" s="257"/>
      <c r="C567" s="257"/>
      <c r="D567" s="261"/>
      <c r="E567" s="261"/>
      <c r="F567" s="261"/>
      <c r="G567" s="257"/>
      <c r="H567" s="450"/>
      <c r="I567" s="257"/>
      <c r="J567" s="257"/>
      <c r="K567" s="257"/>
      <c r="L567" s="261"/>
      <c r="M567" s="261"/>
      <c r="N567" s="257"/>
      <c r="O567" s="257"/>
      <c r="P567" s="447"/>
      <c r="Q567" s="447"/>
      <c r="R567" s="447"/>
      <c r="S567" s="447"/>
      <c r="T567" s="447"/>
      <c r="U567" s="447"/>
      <c r="V567" s="447"/>
      <c r="W567" s="447"/>
      <c r="X567" s="447"/>
      <c r="Y567" s="447"/>
      <c r="Z567" s="447"/>
      <c r="AA567" s="447"/>
      <c r="AB567" s="447"/>
      <c r="AC567" s="447"/>
      <c r="AD567" s="447"/>
      <c r="AE567" s="447"/>
      <c r="AF567" s="447"/>
    </row>
    <row r="568">
      <c r="A568" s="256"/>
      <c r="B568" s="256"/>
      <c r="C568" s="256"/>
      <c r="D568" s="260"/>
      <c r="E568" s="260"/>
      <c r="F568" s="260"/>
      <c r="G568" s="256"/>
      <c r="H568" s="451"/>
      <c r="I568" s="256"/>
      <c r="J568" s="256"/>
      <c r="K568" s="256"/>
      <c r="L568" s="260"/>
      <c r="M568" s="260"/>
      <c r="N568" s="256"/>
      <c r="O568" s="256"/>
      <c r="P568" s="449"/>
      <c r="Q568" s="449"/>
      <c r="R568" s="449"/>
      <c r="S568" s="449"/>
      <c r="T568" s="449"/>
      <c r="U568" s="449"/>
      <c r="V568" s="449"/>
      <c r="W568" s="449"/>
      <c r="X568" s="449"/>
      <c r="Y568" s="449"/>
      <c r="Z568" s="449"/>
      <c r="AA568" s="449"/>
      <c r="AB568" s="449"/>
      <c r="AC568" s="449"/>
      <c r="AD568" s="449"/>
      <c r="AE568" s="449"/>
      <c r="AF568" s="449"/>
    </row>
    <row r="569">
      <c r="A569" s="257"/>
      <c r="B569" s="257"/>
      <c r="C569" s="257"/>
      <c r="D569" s="261"/>
      <c r="E569" s="261"/>
      <c r="F569" s="261"/>
      <c r="G569" s="257"/>
      <c r="H569" s="450"/>
      <c r="I569" s="257"/>
      <c r="J569" s="257"/>
      <c r="K569" s="257"/>
      <c r="L569" s="261"/>
      <c r="M569" s="261"/>
      <c r="N569" s="257"/>
      <c r="O569" s="257"/>
      <c r="P569" s="447"/>
      <c r="Q569" s="447"/>
      <c r="R569" s="447"/>
      <c r="S569" s="447"/>
      <c r="T569" s="447"/>
      <c r="U569" s="447"/>
      <c r="V569" s="447"/>
      <c r="W569" s="447"/>
      <c r="X569" s="447"/>
      <c r="Y569" s="447"/>
      <c r="Z569" s="447"/>
      <c r="AA569" s="447"/>
      <c r="AB569" s="447"/>
      <c r="AC569" s="447"/>
      <c r="AD569" s="447"/>
      <c r="AE569" s="447"/>
      <c r="AF569" s="447"/>
    </row>
    <row r="570">
      <c r="A570" s="256"/>
      <c r="B570" s="256"/>
      <c r="C570" s="256"/>
      <c r="D570" s="260"/>
      <c r="E570" s="260"/>
      <c r="F570" s="260"/>
      <c r="G570" s="256"/>
      <c r="H570" s="451"/>
      <c r="I570" s="256"/>
      <c r="J570" s="256"/>
      <c r="K570" s="256"/>
      <c r="L570" s="260"/>
      <c r="M570" s="260"/>
      <c r="N570" s="256"/>
      <c r="O570" s="256"/>
      <c r="P570" s="449"/>
      <c r="Q570" s="449"/>
      <c r="R570" s="449"/>
      <c r="S570" s="449"/>
      <c r="T570" s="449"/>
      <c r="U570" s="449"/>
      <c r="V570" s="449"/>
      <c r="W570" s="449"/>
      <c r="X570" s="449"/>
      <c r="Y570" s="449"/>
      <c r="Z570" s="449"/>
      <c r="AA570" s="449"/>
      <c r="AB570" s="449"/>
      <c r="AC570" s="449"/>
      <c r="AD570" s="449"/>
      <c r="AE570" s="449"/>
      <c r="AF570" s="449"/>
    </row>
    <row r="571">
      <c r="A571" s="257"/>
      <c r="B571" s="257"/>
      <c r="C571" s="257"/>
      <c r="D571" s="261"/>
      <c r="E571" s="261"/>
      <c r="F571" s="261"/>
      <c r="G571" s="257"/>
      <c r="H571" s="450"/>
      <c r="I571" s="257"/>
      <c r="J571" s="257"/>
      <c r="K571" s="257"/>
      <c r="L571" s="261"/>
      <c r="M571" s="261"/>
      <c r="N571" s="257"/>
      <c r="O571" s="257"/>
      <c r="P571" s="447"/>
      <c r="Q571" s="447"/>
      <c r="R571" s="447"/>
      <c r="S571" s="447"/>
      <c r="T571" s="447"/>
      <c r="U571" s="447"/>
      <c r="V571" s="447"/>
      <c r="W571" s="447"/>
      <c r="X571" s="447"/>
      <c r="Y571" s="447"/>
      <c r="Z571" s="447"/>
      <c r="AA571" s="447"/>
      <c r="AB571" s="447"/>
      <c r="AC571" s="447"/>
      <c r="AD571" s="447"/>
      <c r="AE571" s="447"/>
      <c r="AF571" s="447"/>
    </row>
    <row r="572">
      <c r="A572" s="256"/>
      <c r="B572" s="256"/>
      <c r="C572" s="256"/>
      <c r="D572" s="260"/>
      <c r="E572" s="260"/>
      <c r="F572" s="260"/>
      <c r="G572" s="256"/>
      <c r="H572" s="451"/>
      <c r="I572" s="256"/>
      <c r="J572" s="256"/>
      <c r="K572" s="256"/>
      <c r="L572" s="260"/>
      <c r="M572" s="260"/>
      <c r="N572" s="256"/>
      <c r="O572" s="256"/>
      <c r="P572" s="449"/>
      <c r="Q572" s="449"/>
      <c r="R572" s="449"/>
      <c r="S572" s="449"/>
      <c r="T572" s="449"/>
      <c r="U572" s="449"/>
      <c r="V572" s="449"/>
      <c r="W572" s="449"/>
      <c r="X572" s="449"/>
      <c r="Y572" s="449"/>
      <c r="Z572" s="449"/>
      <c r="AA572" s="449"/>
      <c r="AB572" s="449"/>
      <c r="AC572" s="449"/>
      <c r="AD572" s="449"/>
      <c r="AE572" s="449"/>
      <c r="AF572" s="449"/>
    </row>
    <row r="573">
      <c r="A573" s="257"/>
      <c r="B573" s="257"/>
      <c r="C573" s="257"/>
      <c r="D573" s="261"/>
      <c r="E573" s="261"/>
      <c r="F573" s="261"/>
      <c r="G573" s="257"/>
      <c r="H573" s="450"/>
      <c r="I573" s="257"/>
      <c r="J573" s="257"/>
      <c r="K573" s="257"/>
      <c r="L573" s="261"/>
      <c r="M573" s="261"/>
      <c r="N573" s="257"/>
      <c r="O573" s="257"/>
      <c r="P573" s="447"/>
      <c r="Q573" s="447"/>
      <c r="R573" s="447"/>
      <c r="S573" s="447"/>
      <c r="T573" s="447"/>
      <c r="U573" s="447"/>
      <c r="V573" s="447"/>
      <c r="W573" s="447"/>
      <c r="X573" s="447"/>
      <c r="Y573" s="447"/>
      <c r="Z573" s="447"/>
      <c r="AA573" s="447"/>
      <c r="AB573" s="447"/>
      <c r="AC573" s="447"/>
      <c r="AD573" s="447"/>
      <c r="AE573" s="447"/>
      <c r="AF573" s="447"/>
    </row>
    <row r="574">
      <c r="A574" s="256"/>
      <c r="B574" s="256"/>
      <c r="C574" s="256"/>
      <c r="D574" s="260"/>
      <c r="E574" s="260"/>
      <c r="F574" s="260"/>
      <c r="G574" s="256"/>
      <c r="H574" s="451"/>
      <c r="I574" s="256"/>
      <c r="J574" s="256"/>
      <c r="K574" s="256"/>
      <c r="L574" s="260"/>
      <c r="M574" s="260"/>
      <c r="N574" s="256"/>
      <c r="O574" s="256"/>
      <c r="P574" s="449"/>
      <c r="Q574" s="449"/>
      <c r="R574" s="449"/>
      <c r="S574" s="449"/>
      <c r="T574" s="449"/>
      <c r="U574" s="449"/>
      <c r="V574" s="449"/>
      <c r="W574" s="449"/>
      <c r="X574" s="449"/>
      <c r="Y574" s="449"/>
      <c r="Z574" s="449"/>
      <c r="AA574" s="449"/>
      <c r="AB574" s="449"/>
      <c r="AC574" s="449"/>
      <c r="AD574" s="449"/>
      <c r="AE574" s="449"/>
      <c r="AF574" s="449"/>
    </row>
    <row r="575">
      <c r="A575" s="257"/>
      <c r="B575" s="257"/>
      <c r="C575" s="257"/>
      <c r="D575" s="261"/>
      <c r="E575" s="261"/>
      <c r="F575" s="261"/>
      <c r="G575" s="257"/>
      <c r="H575" s="450"/>
      <c r="I575" s="257"/>
      <c r="J575" s="257"/>
      <c r="K575" s="257"/>
      <c r="L575" s="261"/>
      <c r="M575" s="261"/>
      <c r="N575" s="257"/>
      <c r="O575" s="257"/>
      <c r="P575" s="447"/>
      <c r="Q575" s="447"/>
      <c r="R575" s="447"/>
      <c r="S575" s="447"/>
      <c r="T575" s="447"/>
      <c r="U575" s="447"/>
      <c r="V575" s="447"/>
      <c r="W575" s="447"/>
      <c r="X575" s="447"/>
      <c r="Y575" s="447"/>
      <c r="Z575" s="447"/>
      <c r="AA575" s="447"/>
      <c r="AB575" s="447"/>
      <c r="AC575" s="447"/>
      <c r="AD575" s="447"/>
      <c r="AE575" s="447"/>
      <c r="AF575" s="447"/>
    </row>
    <row r="576">
      <c r="A576" s="256"/>
      <c r="B576" s="256"/>
      <c r="C576" s="256"/>
      <c r="D576" s="260"/>
      <c r="E576" s="260"/>
      <c r="F576" s="260"/>
      <c r="G576" s="256"/>
      <c r="H576" s="451"/>
      <c r="I576" s="256"/>
      <c r="J576" s="256"/>
      <c r="K576" s="256"/>
      <c r="L576" s="260"/>
      <c r="M576" s="260"/>
      <c r="N576" s="256"/>
      <c r="O576" s="256"/>
      <c r="P576" s="449"/>
      <c r="Q576" s="449"/>
      <c r="R576" s="449"/>
      <c r="S576" s="449"/>
      <c r="T576" s="449"/>
      <c r="U576" s="449"/>
      <c r="V576" s="449"/>
      <c r="W576" s="449"/>
      <c r="X576" s="449"/>
      <c r="Y576" s="449"/>
      <c r="Z576" s="449"/>
      <c r="AA576" s="449"/>
      <c r="AB576" s="449"/>
      <c r="AC576" s="449"/>
      <c r="AD576" s="449"/>
      <c r="AE576" s="449"/>
      <c r="AF576" s="449"/>
    </row>
    <row r="577">
      <c r="A577" s="257"/>
      <c r="B577" s="257"/>
      <c r="C577" s="257"/>
      <c r="D577" s="261"/>
      <c r="E577" s="261"/>
      <c r="F577" s="261"/>
      <c r="G577" s="257"/>
      <c r="H577" s="450"/>
      <c r="I577" s="257"/>
      <c r="J577" s="257"/>
      <c r="K577" s="257"/>
      <c r="L577" s="261"/>
      <c r="M577" s="261"/>
      <c r="N577" s="257"/>
      <c r="O577" s="257"/>
      <c r="P577" s="447"/>
      <c r="Q577" s="447"/>
      <c r="R577" s="447"/>
      <c r="S577" s="447"/>
      <c r="T577" s="447"/>
      <c r="U577" s="447"/>
      <c r="V577" s="447"/>
      <c r="W577" s="447"/>
      <c r="X577" s="447"/>
      <c r="Y577" s="447"/>
      <c r="Z577" s="447"/>
      <c r="AA577" s="447"/>
      <c r="AB577" s="447"/>
      <c r="AC577" s="447"/>
      <c r="AD577" s="447"/>
      <c r="AE577" s="447"/>
      <c r="AF577" s="447"/>
    </row>
    <row r="578">
      <c r="A578" s="256"/>
      <c r="B578" s="256"/>
      <c r="C578" s="256"/>
      <c r="D578" s="260"/>
      <c r="E578" s="260"/>
      <c r="F578" s="260"/>
      <c r="G578" s="256"/>
      <c r="H578" s="451"/>
      <c r="I578" s="256"/>
      <c r="J578" s="256"/>
      <c r="K578" s="256"/>
      <c r="L578" s="260"/>
      <c r="M578" s="260"/>
      <c r="N578" s="256"/>
      <c r="O578" s="256"/>
      <c r="P578" s="449"/>
      <c r="Q578" s="449"/>
      <c r="R578" s="449"/>
      <c r="S578" s="449"/>
      <c r="T578" s="449"/>
      <c r="U578" s="449"/>
      <c r="V578" s="449"/>
      <c r="W578" s="449"/>
      <c r="X578" s="449"/>
      <c r="Y578" s="449"/>
      <c r="Z578" s="449"/>
      <c r="AA578" s="449"/>
      <c r="AB578" s="449"/>
      <c r="AC578" s="449"/>
      <c r="AD578" s="449"/>
      <c r="AE578" s="449"/>
      <c r="AF578" s="449"/>
    </row>
    <row r="579">
      <c r="A579" s="257"/>
      <c r="B579" s="257"/>
      <c r="C579" s="257"/>
      <c r="D579" s="261"/>
      <c r="E579" s="261"/>
      <c r="F579" s="261"/>
      <c r="G579" s="257"/>
      <c r="H579" s="450"/>
      <c r="I579" s="257"/>
      <c r="J579" s="257"/>
      <c r="K579" s="257"/>
      <c r="L579" s="261"/>
      <c r="M579" s="261"/>
      <c r="N579" s="257"/>
      <c r="O579" s="257"/>
      <c r="P579" s="447"/>
      <c r="Q579" s="447"/>
      <c r="R579" s="447"/>
      <c r="S579" s="447"/>
      <c r="T579" s="447"/>
      <c r="U579" s="447"/>
      <c r="V579" s="447"/>
      <c r="W579" s="447"/>
      <c r="X579" s="447"/>
      <c r="Y579" s="447"/>
      <c r="Z579" s="447"/>
      <c r="AA579" s="447"/>
      <c r="AB579" s="447"/>
      <c r="AC579" s="447"/>
      <c r="AD579" s="447"/>
      <c r="AE579" s="447"/>
      <c r="AF579" s="447"/>
    </row>
    <row r="580">
      <c r="A580" s="256"/>
      <c r="B580" s="256"/>
      <c r="C580" s="256"/>
      <c r="D580" s="260"/>
      <c r="E580" s="260"/>
      <c r="F580" s="260"/>
      <c r="G580" s="256"/>
      <c r="H580" s="451"/>
      <c r="I580" s="256"/>
      <c r="J580" s="256"/>
      <c r="K580" s="256"/>
      <c r="L580" s="260"/>
      <c r="M580" s="260"/>
      <c r="N580" s="256"/>
      <c r="O580" s="256"/>
      <c r="P580" s="449"/>
      <c r="Q580" s="449"/>
      <c r="R580" s="449"/>
      <c r="S580" s="449"/>
      <c r="T580" s="449"/>
      <c r="U580" s="449"/>
      <c r="V580" s="449"/>
      <c r="W580" s="449"/>
      <c r="X580" s="449"/>
      <c r="Y580" s="449"/>
      <c r="Z580" s="449"/>
      <c r="AA580" s="449"/>
      <c r="AB580" s="449"/>
      <c r="AC580" s="449"/>
      <c r="AD580" s="449"/>
      <c r="AE580" s="449"/>
      <c r="AF580" s="449"/>
    </row>
    <row r="581">
      <c r="A581" s="257"/>
      <c r="B581" s="257"/>
      <c r="C581" s="257"/>
      <c r="D581" s="261"/>
      <c r="E581" s="261"/>
      <c r="F581" s="261"/>
      <c r="G581" s="257"/>
      <c r="H581" s="450"/>
      <c r="I581" s="257"/>
      <c r="J581" s="257"/>
      <c r="K581" s="257"/>
      <c r="L581" s="261"/>
      <c r="M581" s="261"/>
      <c r="N581" s="257"/>
      <c r="O581" s="257"/>
      <c r="P581" s="447"/>
      <c r="Q581" s="447"/>
      <c r="R581" s="447"/>
      <c r="S581" s="447"/>
      <c r="T581" s="447"/>
      <c r="U581" s="447"/>
      <c r="V581" s="447"/>
      <c r="W581" s="447"/>
      <c r="X581" s="447"/>
      <c r="Y581" s="447"/>
      <c r="Z581" s="447"/>
      <c r="AA581" s="447"/>
      <c r="AB581" s="447"/>
      <c r="AC581" s="447"/>
      <c r="AD581" s="447"/>
      <c r="AE581" s="447"/>
      <c r="AF581" s="447"/>
    </row>
    <row r="582">
      <c r="A582" s="256"/>
      <c r="B582" s="256"/>
      <c r="C582" s="256"/>
      <c r="D582" s="260"/>
      <c r="E582" s="260"/>
      <c r="F582" s="260"/>
      <c r="G582" s="256"/>
      <c r="H582" s="451"/>
      <c r="I582" s="256"/>
      <c r="J582" s="256"/>
      <c r="K582" s="256"/>
      <c r="L582" s="260"/>
      <c r="M582" s="260"/>
      <c r="N582" s="256"/>
      <c r="O582" s="256"/>
      <c r="P582" s="449"/>
      <c r="Q582" s="449"/>
      <c r="R582" s="449"/>
      <c r="S582" s="449"/>
      <c r="T582" s="449"/>
      <c r="U582" s="449"/>
      <c r="V582" s="449"/>
      <c r="W582" s="449"/>
      <c r="X582" s="449"/>
      <c r="Y582" s="449"/>
      <c r="Z582" s="449"/>
      <c r="AA582" s="449"/>
      <c r="AB582" s="449"/>
      <c r="AC582" s="449"/>
      <c r="AD582" s="449"/>
      <c r="AE582" s="449"/>
      <c r="AF582" s="449"/>
    </row>
    <row r="583">
      <c r="A583" s="257"/>
      <c r="B583" s="257"/>
      <c r="C583" s="257"/>
      <c r="D583" s="261"/>
      <c r="E583" s="261"/>
      <c r="F583" s="261"/>
      <c r="G583" s="257"/>
      <c r="H583" s="450"/>
      <c r="I583" s="257"/>
      <c r="J583" s="257"/>
      <c r="K583" s="257"/>
      <c r="L583" s="261"/>
      <c r="M583" s="261"/>
      <c r="N583" s="257"/>
      <c r="O583" s="257"/>
      <c r="P583" s="447"/>
      <c r="Q583" s="447"/>
      <c r="R583" s="447"/>
      <c r="S583" s="447"/>
      <c r="T583" s="447"/>
      <c r="U583" s="447"/>
      <c r="V583" s="447"/>
      <c r="W583" s="447"/>
      <c r="X583" s="447"/>
      <c r="Y583" s="447"/>
      <c r="Z583" s="447"/>
      <c r="AA583" s="447"/>
      <c r="AB583" s="447"/>
      <c r="AC583" s="447"/>
      <c r="AD583" s="447"/>
      <c r="AE583" s="447"/>
      <c r="AF583" s="447"/>
    </row>
    <row r="584">
      <c r="A584" s="256"/>
      <c r="B584" s="256"/>
      <c r="C584" s="256"/>
      <c r="D584" s="260"/>
      <c r="E584" s="260"/>
      <c r="F584" s="260"/>
      <c r="G584" s="256"/>
      <c r="H584" s="451"/>
      <c r="I584" s="256"/>
      <c r="J584" s="256"/>
      <c r="K584" s="256"/>
      <c r="L584" s="260"/>
      <c r="M584" s="260"/>
      <c r="N584" s="256"/>
      <c r="O584" s="256"/>
      <c r="P584" s="449"/>
      <c r="Q584" s="449"/>
      <c r="R584" s="449"/>
      <c r="S584" s="449"/>
      <c r="T584" s="449"/>
      <c r="U584" s="449"/>
      <c r="V584" s="449"/>
      <c r="W584" s="449"/>
      <c r="X584" s="449"/>
      <c r="Y584" s="449"/>
      <c r="Z584" s="449"/>
      <c r="AA584" s="449"/>
      <c r="AB584" s="449"/>
      <c r="AC584" s="449"/>
      <c r="AD584" s="449"/>
      <c r="AE584" s="449"/>
      <c r="AF584" s="449"/>
    </row>
    <row r="585">
      <c r="A585" s="257"/>
      <c r="B585" s="257"/>
      <c r="C585" s="257"/>
      <c r="D585" s="261"/>
      <c r="E585" s="261"/>
      <c r="F585" s="261"/>
      <c r="G585" s="257"/>
      <c r="H585" s="450"/>
      <c r="I585" s="257"/>
      <c r="J585" s="257"/>
      <c r="K585" s="257"/>
      <c r="L585" s="261"/>
      <c r="M585" s="261"/>
      <c r="N585" s="257"/>
      <c r="O585" s="257"/>
      <c r="P585" s="447"/>
      <c r="Q585" s="447"/>
      <c r="R585" s="447"/>
      <c r="S585" s="447"/>
      <c r="T585" s="447"/>
      <c r="U585" s="447"/>
      <c r="V585" s="447"/>
      <c r="W585" s="447"/>
      <c r="X585" s="447"/>
      <c r="Y585" s="447"/>
      <c r="Z585" s="447"/>
      <c r="AA585" s="447"/>
      <c r="AB585" s="447"/>
      <c r="AC585" s="447"/>
      <c r="AD585" s="447"/>
      <c r="AE585" s="447"/>
      <c r="AF585" s="447"/>
    </row>
    <row r="586">
      <c r="A586" s="256"/>
      <c r="B586" s="256"/>
      <c r="C586" s="256"/>
      <c r="D586" s="260"/>
      <c r="E586" s="260"/>
      <c r="F586" s="260"/>
      <c r="G586" s="256"/>
      <c r="H586" s="451"/>
      <c r="I586" s="256"/>
      <c r="J586" s="256"/>
      <c r="K586" s="256"/>
      <c r="L586" s="260"/>
      <c r="M586" s="260"/>
      <c r="N586" s="256"/>
      <c r="O586" s="256"/>
      <c r="P586" s="449"/>
      <c r="Q586" s="449"/>
      <c r="R586" s="449"/>
      <c r="S586" s="449"/>
      <c r="T586" s="449"/>
      <c r="U586" s="449"/>
      <c r="V586" s="449"/>
      <c r="W586" s="449"/>
      <c r="X586" s="449"/>
      <c r="Y586" s="449"/>
      <c r="Z586" s="449"/>
      <c r="AA586" s="449"/>
      <c r="AB586" s="449"/>
      <c r="AC586" s="449"/>
      <c r="AD586" s="449"/>
      <c r="AE586" s="449"/>
      <c r="AF586" s="449"/>
    </row>
    <row r="587">
      <c r="A587" s="257"/>
      <c r="B587" s="257"/>
      <c r="C587" s="257"/>
      <c r="D587" s="261"/>
      <c r="E587" s="261"/>
      <c r="F587" s="261"/>
      <c r="G587" s="257"/>
      <c r="H587" s="450"/>
      <c r="I587" s="257"/>
      <c r="J587" s="257"/>
      <c r="K587" s="257"/>
      <c r="L587" s="261"/>
      <c r="M587" s="261"/>
      <c r="N587" s="257"/>
      <c r="O587" s="257"/>
      <c r="P587" s="447"/>
      <c r="Q587" s="447"/>
      <c r="R587" s="447"/>
      <c r="S587" s="447"/>
      <c r="T587" s="447"/>
      <c r="U587" s="447"/>
      <c r="V587" s="447"/>
      <c r="W587" s="447"/>
      <c r="X587" s="447"/>
      <c r="Y587" s="447"/>
      <c r="Z587" s="447"/>
      <c r="AA587" s="447"/>
      <c r="AB587" s="447"/>
      <c r="AC587" s="447"/>
      <c r="AD587" s="447"/>
      <c r="AE587" s="447"/>
      <c r="AF587" s="447"/>
    </row>
    <row r="588">
      <c r="A588" s="256"/>
      <c r="B588" s="256"/>
      <c r="C588" s="256"/>
      <c r="D588" s="260"/>
      <c r="E588" s="260"/>
      <c r="F588" s="260"/>
      <c r="G588" s="256"/>
      <c r="H588" s="451"/>
      <c r="I588" s="256"/>
      <c r="J588" s="256"/>
      <c r="K588" s="256"/>
      <c r="L588" s="260"/>
      <c r="M588" s="260"/>
      <c r="N588" s="256"/>
      <c r="O588" s="256"/>
      <c r="P588" s="449"/>
      <c r="Q588" s="449"/>
      <c r="R588" s="449"/>
      <c r="S588" s="449"/>
      <c r="T588" s="449"/>
      <c r="U588" s="449"/>
      <c r="V588" s="449"/>
      <c r="W588" s="449"/>
      <c r="X588" s="449"/>
      <c r="Y588" s="449"/>
      <c r="Z588" s="449"/>
      <c r="AA588" s="449"/>
      <c r="AB588" s="449"/>
      <c r="AC588" s="449"/>
      <c r="AD588" s="449"/>
      <c r="AE588" s="449"/>
      <c r="AF588" s="449"/>
    </row>
    <row r="589">
      <c r="A589" s="257"/>
      <c r="B589" s="257"/>
      <c r="C589" s="257"/>
      <c r="D589" s="261"/>
      <c r="E589" s="261"/>
      <c r="F589" s="261"/>
      <c r="G589" s="257"/>
      <c r="H589" s="450"/>
      <c r="I589" s="257"/>
      <c r="J589" s="257"/>
      <c r="K589" s="257"/>
      <c r="L589" s="261"/>
      <c r="M589" s="261"/>
      <c r="N589" s="257"/>
      <c r="O589" s="257"/>
      <c r="P589" s="447"/>
      <c r="Q589" s="447"/>
      <c r="R589" s="447"/>
      <c r="S589" s="447"/>
      <c r="T589" s="447"/>
      <c r="U589" s="447"/>
      <c r="V589" s="447"/>
      <c r="W589" s="447"/>
      <c r="X589" s="447"/>
      <c r="Y589" s="447"/>
      <c r="Z589" s="447"/>
      <c r="AA589" s="447"/>
      <c r="AB589" s="447"/>
      <c r="AC589" s="447"/>
      <c r="AD589" s="447"/>
      <c r="AE589" s="447"/>
      <c r="AF589" s="447"/>
    </row>
    <row r="590">
      <c r="A590" s="256"/>
      <c r="B590" s="256"/>
      <c r="C590" s="256"/>
      <c r="D590" s="260"/>
      <c r="E590" s="260"/>
      <c r="F590" s="260"/>
      <c r="G590" s="256"/>
      <c r="H590" s="451"/>
      <c r="I590" s="256"/>
      <c r="J590" s="256"/>
      <c r="K590" s="256"/>
      <c r="L590" s="260"/>
      <c r="M590" s="260"/>
      <c r="N590" s="256"/>
      <c r="O590" s="256"/>
      <c r="P590" s="449"/>
      <c r="Q590" s="449"/>
      <c r="R590" s="449"/>
      <c r="S590" s="449"/>
      <c r="T590" s="449"/>
      <c r="U590" s="449"/>
      <c r="V590" s="449"/>
      <c r="W590" s="449"/>
      <c r="X590" s="449"/>
      <c r="Y590" s="449"/>
      <c r="Z590" s="449"/>
      <c r="AA590" s="449"/>
      <c r="AB590" s="449"/>
      <c r="AC590" s="449"/>
      <c r="AD590" s="449"/>
      <c r="AE590" s="449"/>
      <c r="AF590" s="449"/>
    </row>
    <row r="591">
      <c r="A591" s="257"/>
      <c r="B591" s="257"/>
      <c r="C591" s="257"/>
      <c r="D591" s="261"/>
      <c r="E591" s="261"/>
      <c r="F591" s="261"/>
      <c r="G591" s="257"/>
      <c r="H591" s="450"/>
      <c r="I591" s="257"/>
      <c r="J591" s="257"/>
      <c r="K591" s="257"/>
      <c r="L591" s="261"/>
      <c r="M591" s="261"/>
      <c r="N591" s="257"/>
      <c r="O591" s="257"/>
      <c r="P591" s="447"/>
      <c r="Q591" s="447"/>
      <c r="R591" s="447"/>
      <c r="S591" s="447"/>
      <c r="T591" s="447"/>
      <c r="U591" s="447"/>
      <c r="V591" s="447"/>
      <c r="W591" s="447"/>
      <c r="X591" s="447"/>
      <c r="Y591" s="447"/>
      <c r="Z591" s="447"/>
      <c r="AA591" s="447"/>
      <c r="AB591" s="447"/>
      <c r="AC591" s="447"/>
      <c r="AD591" s="447"/>
      <c r="AE591" s="447"/>
      <c r="AF591" s="447"/>
    </row>
    <row r="592">
      <c r="A592" s="256"/>
      <c r="B592" s="256"/>
      <c r="C592" s="256"/>
      <c r="D592" s="260"/>
      <c r="E592" s="260"/>
      <c r="F592" s="260"/>
      <c r="G592" s="256"/>
      <c r="H592" s="451"/>
      <c r="I592" s="256"/>
      <c r="J592" s="256"/>
      <c r="K592" s="256"/>
      <c r="L592" s="260"/>
      <c r="M592" s="260"/>
      <c r="N592" s="256"/>
      <c r="O592" s="256"/>
      <c r="P592" s="449"/>
      <c r="Q592" s="449"/>
      <c r="R592" s="449"/>
      <c r="S592" s="449"/>
      <c r="T592" s="449"/>
      <c r="U592" s="449"/>
      <c r="V592" s="449"/>
      <c r="W592" s="449"/>
      <c r="X592" s="449"/>
      <c r="Y592" s="449"/>
      <c r="Z592" s="449"/>
      <c r="AA592" s="449"/>
      <c r="AB592" s="449"/>
      <c r="AC592" s="449"/>
      <c r="AD592" s="449"/>
      <c r="AE592" s="449"/>
      <c r="AF592" s="449"/>
    </row>
    <row r="593">
      <c r="A593" s="257"/>
      <c r="B593" s="257"/>
      <c r="C593" s="257"/>
      <c r="D593" s="261"/>
      <c r="E593" s="261"/>
      <c r="F593" s="261"/>
      <c r="G593" s="257"/>
      <c r="H593" s="450"/>
      <c r="I593" s="257"/>
      <c r="J593" s="257"/>
      <c r="K593" s="257"/>
      <c r="L593" s="261"/>
      <c r="M593" s="261"/>
      <c r="N593" s="257"/>
      <c r="O593" s="257"/>
      <c r="P593" s="447"/>
      <c r="Q593" s="447"/>
      <c r="R593" s="447"/>
      <c r="S593" s="447"/>
      <c r="T593" s="447"/>
      <c r="U593" s="447"/>
      <c r="V593" s="447"/>
      <c r="W593" s="447"/>
      <c r="X593" s="447"/>
      <c r="Y593" s="447"/>
      <c r="Z593" s="447"/>
      <c r="AA593" s="447"/>
      <c r="AB593" s="447"/>
      <c r="AC593" s="447"/>
      <c r="AD593" s="447"/>
      <c r="AE593" s="447"/>
      <c r="AF593" s="447"/>
    </row>
    <row r="594">
      <c r="A594" s="256"/>
      <c r="B594" s="256"/>
      <c r="C594" s="256"/>
      <c r="D594" s="260"/>
      <c r="E594" s="260"/>
      <c r="F594" s="260"/>
      <c r="G594" s="256"/>
      <c r="H594" s="451"/>
      <c r="I594" s="256"/>
      <c r="J594" s="256"/>
      <c r="K594" s="256"/>
      <c r="L594" s="260"/>
      <c r="M594" s="260"/>
      <c r="N594" s="256"/>
      <c r="O594" s="256"/>
      <c r="P594" s="449"/>
      <c r="Q594" s="449"/>
      <c r="R594" s="449"/>
      <c r="S594" s="449"/>
      <c r="T594" s="449"/>
      <c r="U594" s="449"/>
      <c r="V594" s="449"/>
      <c r="W594" s="449"/>
      <c r="X594" s="449"/>
      <c r="Y594" s="449"/>
      <c r="Z594" s="449"/>
      <c r="AA594" s="449"/>
      <c r="AB594" s="449"/>
      <c r="AC594" s="449"/>
      <c r="AD594" s="449"/>
      <c r="AE594" s="449"/>
      <c r="AF594" s="449"/>
    </row>
    <row r="595">
      <c r="A595" s="257"/>
      <c r="B595" s="257"/>
      <c r="C595" s="257"/>
      <c r="D595" s="261"/>
      <c r="E595" s="261"/>
      <c r="F595" s="261"/>
      <c r="G595" s="257"/>
      <c r="H595" s="450"/>
      <c r="I595" s="257"/>
      <c r="J595" s="257"/>
      <c r="K595" s="257"/>
      <c r="L595" s="261"/>
      <c r="M595" s="261"/>
      <c r="N595" s="257"/>
      <c r="O595" s="257"/>
      <c r="P595" s="447"/>
      <c r="Q595" s="447"/>
      <c r="R595" s="447"/>
      <c r="S595" s="447"/>
      <c r="T595" s="447"/>
      <c r="U595" s="447"/>
      <c r="V595" s="447"/>
      <c r="W595" s="447"/>
      <c r="X595" s="447"/>
      <c r="Y595" s="447"/>
      <c r="Z595" s="447"/>
      <c r="AA595" s="447"/>
      <c r="AB595" s="447"/>
      <c r="AC595" s="447"/>
      <c r="AD595" s="447"/>
      <c r="AE595" s="447"/>
      <c r="AF595" s="447"/>
    </row>
    <row r="596">
      <c r="A596" s="256"/>
      <c r="B596" s="256"/>
      <c r="C596" s="256"/>
      <c r="D596" s="260"/>
      <c r="E596" s="260"/>
      <c r="F596" s="260"/>
      <c r="G596" s="256"/>
      <c r="H596" s="451"/>
      <c r="I596" s="256"/>
      <c r="J596" s="256"/>
      <c r="K596" s="256"/>
      <c r="L596" s="260"/>
      <c r="M596" s="260"/>
      <c r="N596" s="256"/>
      <c r="O596" s="256"/>
      <c r="P596" s="449"/>
      <c r="Q596" s="449"/>
      <c r="R596" s="449"/>
      <c r="S596" s="449"/>
      <c r="T596" s="449"/>
      <c r="U596" s="449"/>
      <c r="V596" s="449"/>
      <c r="W596" s="449"/>
      <c r="X596" s="449"/>
      <c r="Y596" s="449"/>
      <c r="Z596" s="449"/>
      <c r="AA596" s="449"/>
      <c r="AB596" s="449"/>
      <c r="AC596" s="449"/>
      <c r="AD596" s="449"/>
      <c r="AE596" s="449"/>
      <c r="AF596" s="449"/>
    </row>
    <row r="597">
      <c r="A597" s="257"/>
      <c r="B597" s="257"/>
      <c r="C597" s="257"/>
      <c r="D597" s="261"/>
      <c r="E597" s="261"/>
      <c r="F597" s="261"/>
      <c r="G597" s="257"/>
      <c r="H597" s="450"/>
      <c r="I597" s="257"/>
      <c r="J597" s="257"/>
      <c r="K597" s="257"/>
      <c r="L597" s="261"/>
      <c r="M597" s="261"/>
      <c r="N597" s="257"/>
      <c r="O597" s="257"/>
      <c r="P597" s="447"/>
      <c r="Q597" s="447"/>
      <c r="R597" s="447"/>
      <c r="S597" s="447"/>
      <c r="T597" s="447"/>
      <c r="U597" s="447"/>
      <c r="V597" s="447"/>
      <c r="W597" s="447"/>
      <c r="X597" s="447"/>
      <c r="Y597" s="447"/>
      <c r="Z597" s="447"/>
      <c r="AA597" s="447"/>
      <c r="AB597" s="447"/>
      <c r="AC597" s="447"/>
      <c r="AD597" s="447"/>
      <c r="AE597" s="447"/>
      <c r="AF597" s="447"/>
    </row>
    <row r="598">
      <c r="A598" s="256"/>
      <c r="B598" s="256"/>
      <c r="C598" s="256"/>
      <c r="D598" s="260"/>
      <c r="E598" s="260"/>
      <c r="F598" s="260"/>
      <c r="G598" s="256"/>
      <c r="H598" s="451"/>
      <c r="I598" s="256"/>
      <c r="J598" s="256"/>
      <c r="K598" s="256"/>
      <c r="L598" s="260"/>
      <c r="M598" s="260"/>
      <c r="N598" s="256"/>
      <c r="O598" s="256"/>
      <c r="P598" s="449"/>
      <c r="Q598" s="449"/>
      <c r="R598" s="449"/>
      <c r="S598" s="449"/>
      <c r="T598" s="449"/>
      <c r="U598" s="449"/>
      <c r="V598" s="449"/>
      <c r="W598" s="449"/>
      <c r="X598" s="449"/>
      <c r="Y598" s="449"/>
      <c r="Z598" s="449"/>
      <c r="AA598" s="449"/>
      <c r="AB598" s="449"/>
      <c r="AC598" s="449"/>
      <c r="AD598" s="449"/>
      <c r="AE598" s="449"/>
      <c r="AF598" s="449"/>
    </row>
    <row r="599">
      <c r="A599" s="257"/>
      <c r="B599" s="257"/>
      <c r="C599" s="257"/>
      <c r="D599" s="261"/>
      <c r="E599" s="261"/>
      <c r="F599" s="261"/>
      <c r="G599" s="257"/>
      <c r="H599" s="450"/>
      <c r="I599" s="257"/>
      <c r="J599" s="257"/>
      <c r="K599" s="257"/>
      <c r="L599" s="261"/>
      <c r="M599" s="261"/>
      <c r="N599" s="257"/>
      <c r="O599" s="257"/>
      <c r="P599" s="447"/>
      <c r="Q599" s="447"/>
      <c r="R599" s="447"/>
      <c r="S599" s="447"/>
      <c r="T599" s="447"/>
      <c r="U599" s="447"/>
      <c r="V599" s="447"/>
      <c r="W599" s="447"/>
      <c r="X599" s="447"/>
      <c r="Y599" s="447"/>
      <c r="Z599" s="447"/>
      <c r="AA599" s="447"/>
      <c r="AB599" s="447"/>
      <c r="AC599" s="447"/>
      <c r="AD599" s="447"/>
      <c r="AE599" s="447"/>
      <c r="AF599" s="447"/>
    </row>
    <row r="600">
      <c r="A600" s="256"/>
      <c r="B600" s="256"/>
      <c r="C600" s="256"/>
      <c r="D600" s="260"/>
      <c r="E600" s="260"/>
      <c r="F600" s="260"/>
      <c r="G600" s="256"/>
      <c r="H600" s="451"/>
      <c r="I600" s="256"/>
      <c r="J600" s="256"/>
      <c r="K600" s="256"/>
      <c r="L600" s="260"/>
      <c r="M600" s="260"/>
      <c r="N600" s="256"/>
      <c r="O600" s="256"/>
      <c r="P600" s="449"/>
      <c r="Q600" s="449"/>
      <c r="R600" s="449"/>
      <c r="S600" s="449"/>
      <c r="T600" s="449"/>
      <c r="U600" s="449"/>
      <c r="V600" s="449"/>
      <c r="W600" s="449"/>
      <c r="X600" s="449"/>
      <c r="Y600" s="449"/>
      <c r="Z600" s="449"/>
      <c r="AA600" s="449"/>
      <c r="AB600" s="449"/>
      <c r="AC600" s="449"/>
      <c r="AD600" s="449"/>
      <c r="AE600" s="449"/>
      <c r="AF600" s="449"/>
    </row>
    <row r="601">
      <c r="A601" s="257"/>
      <c r="B601" s="257"/>
      <c r="C601" s="257"/>
      <c r="D601" s="261"/>
      <c r="E601" s="261"/>
      <c r="F601" s="261"/>
      <c r="G601" s="257"/>
      <c r="H601" s="450"/>
      <c r="I601" s="257"/>
      <c r="J601" s="257"/>
      <c r="K601" s="257"/>
      <c r="L601" s="261"/>
      <c r="M601" s="261"/>
      <c r="N601" s="257"/>
      <c r="O601" s="257"/>
      <c r="P601" s="447"/>
      <c r="Q601" s="447"/>
      <c r="R601" s="447"/>
      <c r="S601" s="447"/>
      <c r="T601" s="447"/>
      <c r="U601" s="447"/>
      <c r="V601" s="447"/>
      <c r="W601" s="447"/>
      <c r="X601" s="447"/>
      <c r="Y601" s="447"/>
      <c r="Z601" s="447"/>
      <c r="AA601" s="447"/>
      <c r="AB601" s="447"/>
      <c r="AC601" s="447"/>
      <c r="AD601" s="447"/>
      <c r="AE601" s="447"/>
      <c r="AF601" s="447"/>
    </row>
    <row r="602">
      <c r="A602" s="256"/>
      <c r="B602" s="256"/>
      <c r="C602" s="256"/>
      <c r="D602" s="260"/>
      <c r="E602" s="260"/>
      <c r="F602" s="260"/>
      <c r="G602" s="256"/>
      <c r="H602" s="451"/>
      <c r="I602" s="256"/>
      <c r="J602" s="256"/>
      <c r="K602" s="256"/>
      <c r="L602" s="260"/>
      <c r="M602" s="260"/>
      <c r="N602" s="256"/>
      <c r="O602" s="256"/>
      <c r="P602" s="449"/>
      <c r="Q602" s="449"/>
      <c r="R602" s="449"/>
      <c r="S602" s="449"/>
      <c r="T602" s="449"/>
      <c r="U602" s="449"/>
      <c r="V602" s="449"/>
      <c r="W602" s="449"/>
      <c r="X602" s="449"/>
      <c r="Y602" s="449"/>
      <c r="Z602" s="449"/>
      <c r="AA602" s="449"/>
      <c r="AB602" s="449"/>
      <c r="AC602" s="449"/>
      <c r="AD602" s="449"/>
      <c r="AE602" s="449"/>
      <c r="AF602" s="449"/>
    </row>
    <row r="603">
      <c r="A603" s="257"/>
      <c r="B603" s="257"/>
      <c r="C603" s="257"/>
      <c r="D603" s="261"/>
      <c r="E603" s="261"/>
      <c r="F603" s="261"/>
      <c r="G603" s="257"/>
      <c r="H603" s="450"/>
      <c r="I603" s="257"/>
      <c r="J603" s="257"/>
      <c r="K603" s="257"/>
      <c r="L603" s="261"/>
      <c r="M603" s="261"/>
      <c r="N603" s="257"/>
      <c r="O603" s="257"/>
      <c r="P603" s="447"/>
      <c r="Q603" s="447"/>
      <c r="R603" s="447"/>
      <c r="S603" s="447"/>
      <c r="T603" s="447"/>
      <c r="U603" s="447"/>
      <c r="V603" s="447"/>
      <c r="W603" s="447"/>
      <c r="X603" s="447"/>
      <c r="Y603" s="447"/>
      <c r="Z603" s="447"/>
      <c r="AA603" s="447"/>
      <c r="AB603" s="447"/>
      <c r="AC603" s="447"/>
      <c r="AD603" s="447"/>
      <c r="AE603" s="447"/>
      <c r="AF603" s="447"/>
    </row>
    <row r="604">
      <c r="A604" s="256"/>
      <c r="B604" s="256"/>
      <c r="C604" s="256"/>
      <c r="D604" s="260"/>
      <c r="E604" s="260"/>
      <c r="F604" s="260"/>
      <c r="G604" s="256"/>
      <c r="H604" s="451"/>
      <c r="I604" s="256"/>
      <c r="J604" s="256"/>
      <c r="K604" s="256"/>
      <c r="L604" s="260"/>
      <c r="M604" s="260"/>
      <c r="N604" s="256"/>
      <c r="O604" s="256"/>
      <c r="P604" s="449"/>
      <c r="Q604" s="449"/>
      <c r="R604" s="449"/>
      <c r="S604" s="449"/>
      <c r="T604" s="449"/>
      <c r="U604" s="449"/>
      <c r="V604" s="449"/>
      <c r="W604" s="449"/>
      <c r="X604" s="449"/>
      <c r="Y604" s="449"/>
      <c r="Z604" s="449"/>
      <c r="AA604" s="449"/>
      <c r="AB604" s="449"/>
      <c r="AC604" s="449"/>
      <c r="AD604" s="449"/>
      <c r="AE604" s="449"/>
      <c r="AF604" s="449"/>
    </row>
    <row r="605">
      <c r="A605" s="257"/>
      <c r="B605" s="257"/>
      <c r="C605" s="257"/>
      <c r="D605" s="261"/>
      <c r="E605" s="261"/>
      <c r="F605" s="261"/>
      <c r="G605" s="257"/>
      <c r="H605" s="450"/>
      <c r="I605" s="257"/>
      <c r="J605" s="257"/>
      <c r="K605" s="257"/>
      <c r="L605" s="261"/>
      <c r="M605" s="261"/>
      <c r="N605" s="257"/>
      <c r="O605" s="257"/>
      <c r="P605" s="447"/>
      <c r="Q605" s="447"/>
      <c r="R605" s="447"/>
      <c r="S605" s="447"/>
      <c r="T605" s="447"/>
      <c r="U605" s="447"/>
      <c r="V605" s="447"/>
      <c r="W605" s="447"/>
      <c r="X605" s="447"/>
      <c r="Y605" s="447"/>
      <c r="Z605" s="447"/>
      <c r="AA605" s="447"/>
      <c r="AB605" s="447"/>
      <c r="AC605" s="447"/>
      <c r="AD605" s="447"/>
      <c r="AE605" s="447"/>
      <c r="AF605" s="447"/>
    </row>
    <row r="606">
      <c r="A606" s="256"/>
      <c r="B606" s="256"/>
      <c r="C606" s="256"/>
      <c r="D606" s="260"/>
      <c r="E606" s="260"/>
      <c r="F606" s="260"/>
      <c r="G606" s="256"/>
      <c r="H606" s="451"/>
      <c r="I606" s="256"/>
      <c r="J606" s="256"/>
      <c r="K606" s="256"/>
      <c r="L606" s="260"/>
      <c r="M606" s="260"/>
      <c r="N606" s="256"/>
      <c r="O606" s="256"/>
      <c r="P606" s="449"/>
      <c r="Q606" s="449"/>
      <c r="R606" s="449"/>
      <c r="S606" s="449"/>
      <c r="T606" s="449"/>
      <c r="U606" s="449"/>
      <c r="V606" s="449"/>
      <c r="W606" s="449"/>
      <c r="X606" s="449"/>
      <c r="Y606" s="449"/>
      <c r="Z606" s="449"/>
      <c r="AA606" s="449"/>
      <c r="AB606" s="449"/>
      <c r="AC606" s="449"/>
      <c r="AD606" s="449"/>
      <c r="AE606" s="449"/>
      <c r="AF606" s="449"/>
    </row>
    <row r="607">
      <c r="A607" s="257"/>
      <c r="B607" s="257"/>
      <c r="C607" s="257"/>
      <c r="D607" s="261"/>
      <c r="E607" s="261"/>
      <c r="F607" s="261"/>
      <c r="G607" s="257"/>
      <c r="H607" s="450"/>
      <c r="I607" s="257"/>
      <c r="J607" s="257"/>
      <c r="K607" s="257"/>
      <c r="L607" s="261"/>
      <c r="M607" s="261"/>
      <c r="N607" s="257"/>
      <c r="O607" s="257"/>
      <c r="P607" s="447"/>
      <c r="Q607" s="447"/>
      <c r="R607" s="447"/>
      <c r="S607" s="447"/>
      <c r="T607" s="447"/>
      <c r="U607" s="447"/>
      <c r="V607" s="447"/>
      <c r="W607" s="447"/>
      <c r="X607" s="447"/>
      <c r="Y607" s="447"/>
      <c r="Z607" s="447"/>
      <c r="AA607" s="447"/>
      <c r="AB607" s="447"/>
      <c r="AC607" s="447"/>
      <c r="AD607" s="447"/>
      <c r="AE607" s="447"/>
      <c r="AF607" s="447"/>
    </row>
    <row r="608">
      <c r="A608" s="256"/>
      <c r="B608" s="256"/>
      <c r="C608" s="256"/>
      <c r="D608" s="260"/>
      <c r="E608" s="260"/>
      <c r="F608" s="260"/>
      <c r="G608" s="256"/>
      <c r="H608" s="451"/>
      <c r="I608" s="256"/>
      <c r="J608" s="256"/>
      <c r="K608" s="256"/>
      <c r="L608" s="260"/>
      <c r="M608" s="260"/>
      <c r="N608" s="256"/>
      <c r="O608" s="256"/>
      <c r="P608" s="449"/>
      <c r="Q608" s="449"/>
      <c r="R608" s="449"/>
      <c r="S608" s="449"/>
      <c r="T608" s="449"/>
      <c r="U608" s="449"/>
      <c r="V608" s="449"/>
      <c r="W608" s="449"/>
      <c r="X608" s="449"/>
      <c r="Y608" s="449"/>
      <c r="Z608" s="449"/>
      <c r="AA608" s="449"/>
      <c r="AB608" s="449"/>
      <c r="AC608" s="449"/>
      <c r="AD608" s="449"/>
      <c r="AE608" s="449"/>
      <c r="AF608" s="449"/>
    </row>
    <row r="609">
      <c r="A609" s="257"/>
      <c r="B609" s="257"/>
      <c r="C609" s="257"/>
      <c r="D609" s="261"/>
      <c r="E609" s="261"/>
      <c r="F609" s="261"/>
      <c r="G609" s="257"/>
      <c r="H609" s="450"/>
      <c r="I609" s="257"/>
      <c r="J609" s="257"/>
      <c r="K609" s="257"/>
      <c r="L609" s="261"/>
      <c r="M609" s="261"/>
      <c r="N609" s="257"/>
      <c r="O609" s="257"/>
      <c r="P609" s="447"/>
      <c r="Q609" s="447"/>
      <c r="R609" s="447"/>
      <c r="S609" s="447"/>
      <c r="T609" s="447"/>
      <c r="U609" s="447"/>
      <c r="V609" s="447"/>
      <c r="W609" s="447"/>
      <c r="X609" s="447"/>
      <c r="Y609" s="447"/>
      <c r="Z609" s="447"/>
      <c r="AA609" s="447"/>
      <c r="AB609" s="447"/>
      <c r="AC609" s="447"/>
      <c r="AD609" s="447"/>
      <c r="AE609" s="447"/>
      <c r="AF609" s="447"/>
    </row>
    <row r="610">
      <c r="A610" s="256"/>
      <c r="B610" s="256"/>
      <c r="C610" s="256"/>
      <c r="D610" s="260"/>
      <c r="E610" s="260"/>
      <c r="F610" s="260"/>
      <c r="G610" s="256"/>
      <c r="H610" s="451"/>
      <c r="I610" s="256"/>
      <c r="J610" s="256"/>
      <c r="K610" s="256"/>
      <c r="L610" s="260"/>
      <c r="M610" s="260"/>
      <c r="N610" s="256"/>
      <c r="O610" s="256"/>
      <c r="P610" s="449"/>
      <c r="Q610" s="449"/>
      <c r="R610" s="449"/>
      <c r="S610" s="449"/>
      <c r="T610" s="449"/>
      <c r="U610" s="449"/>
      <c r="V610" s="449"/>
      <c r="W610" s="449"/>
      <c r="X610" s="449"/>
      <c r="Y610" s="449"/>
      <c r="Z610" s="449"/>
      <c r="AA610" s="449"/>
      <c r="AB610" s="449"/>
      <c r="AC610" s="449"/>
      <c r="AD610" s="449"/>
      <c r="AE610" s="449"/>
      <c r="AF610" s="449"/>
    </row>
    <row r="611">
      <c r="A611" s="257"/>
      <c r="B611" s="257"/>
      <c r="C611" s="257"/>
      <c r="D611" s="261"/>
      <c r="E611" s="261"/>
      <c r="F611" s="261"/>
      <c r="G611" s="257"/>
      <c r="H611" s="450"/>
      <c r="I611" s="257"/>
      <c r="J611" s="257"/>
      <c r="K611" s="257"/>
      <c r="L611" s="261"/>
      <c r="M611" s="261"/>
      <c r="N611" s="257"/>
      <c r="O611" s="257"/>
      <c r="P611" s="447"/>
      <c r="Q611" s="447"/>
      <c r="R611" s="447"/>
      <c r="S611" s="447"/>
      <c r="T611" s="447"/>
      <c r="U611" s="447"/>
      <c r="V611" s="447"/>
      <c r="W611" s="447"/>
      <c r="X611" s="447"/>
      <c r="Y611" s="447"/>
      <c r="Z611" s="447"/>
      <c r="AA611" s="447"/>
      <c r="AB611" s="447"/>
      <c r="AC611" s="447"/>
      <c r="AD611" s="447"/>
      <c r="AE611" s="447"/>
      <c r="AF611" s="447"/>
    </row>
    <row r="612">
      <c r="A612" s="256"/>
      <c r="B612" s="256"/>
      <c r="C612" s="256"/>
      <c r="D612" s="260"/>
      <c r="E612" s="260"/>
      <c r="F612" s="260"/>
      <c r="G612" s="256"/>
      <c r="H612" s="451"/>
      <c r="I612" s="256"/>
      <c r="J612" s="256"/>
      <c r="K612" s="256"/>
      <c r="L612" s="260"/>
      <c r="M612" s="260"/>
      <c r="N612" s="256"/>
      <c r="O612" s="256"/>
      <c r="P612" s="449"/>
      <c r="Q612" s="449"/>
      <c r="R612" s="449"/>
      <c r="S612" s="449"/>
      <c r="T612" s="449"/>
      <c r="U612" s="449"/>
      <c r="V612" s="449"/>
      <c r="W612" s="449"/>
      <c r="X612" s="449"/>
      <c r="Y612" s="449"/>
      <c r="Z612" s="449"/>
      <c r="AA612" s="449"/>
      <c r="AB612" s="449"/>
      <c r="AC612" s="449"/>
      <c r="AD612" s="449"/>
      <c r="AE612" s="449"/>
      <c r="AF612" s="449"/>
    </row>
    <row r="613">
      <c r="A613" s="257"/>
      <c r="B613" s="257"/>
      <c r="C613" s="257"/>
      <c r="D613" s="261"/>
      <c r="E613" s="261"/>
      <c r="F613" s="261"/>
      <c r="G613" s="257"/>
      <c r="H613" s="450"/>
      <c r="I613" s="257"/>
      <c r="J613" s="257"/>
      <c r="K613" s="257"/>
      <c r="L613" s="261"/>
      <c r="M613" s="261"/>
      <c r="N613" s="257"/>
      <c r="O613" s="257"/>
      <c r="P613" s="447"/>
      <c r="Q613" s="447"/>
      <c r="R613" s="447"/>
      <c r="S613" s="447"/>
      <c r="T613" s="447"/>
      <c r="U613" s="447"/>
      <c r="V613" s="447"/>
      <c r="W613" s="447"/>
      <c r="X613" s="447"/>
      <c r="Y613" s="447"/>
      <c r="Z613" s="447"/>
      <c r="AA613" s="447"/>
      <c r="AB613" s="447"/>
      <c r="AC613" s="447"/>
      <c r="AD613" s="447"/>
      <c r="AE613" s="447"/>
      <c r="AF613" s="447"/>
    </row>
    <row r="614">
      <c r="A614" s="256"/>
      <c r="B614" s="256"/>
      <c r="C614" s="256"/>
      <c r="D614" s="260"/>
      <c r="E614" s="260"/>
      <c r="F614" s="260"/>
      <c r="G614" s="256"/>
      <c r="H614" s="451"/>
      <c r="I614" s="256"/>
      <c r="J614" s="256"/>
      <c r="K614" s="256"/>
      <c r="L614" s="260"/>
      <c r="M614" s="260"/>
      <c r="N614" s="256"/>
      <c r="O614" s="256"/>
      <c r="P614" s="449"/>
      <c r="Q614" s="449"/>
      <c r="R614" s="449"/>
      <c r="S614" s="449"/>
      <c r="T614" s="449"/>
      <c r="U614" s="449"/>
      <c r="V614" s="449"/>
      <c r="W614" s="449"/>
      <c r="X614" s="449"/>
      <c r="Y614" s="449"/>
      <c r="Z614" s="449"/>
      <c r="AA614" s="449"/>
      <c r="AB614" s="449"/>
      <c r="AC614" s="449"/>
      <c r="AD614" s="449"/>
      <c r="AE614" s="449"/>
      <c r="AF614" s="449"/>
    </row>
    <row r="615">
      <c r="A615" s="257"/>
      <c r="B615" s="257"/>
      <c r="C615" s="257"/>
      <c r="D615" s="261"/>
      <c r="E615" s="261"/>
      <c r="F615" s="261"/>
      <c r="G615" s="257"/>
      <c r="H615" s="450"/>
      <c r="I615" s="257"/>
      <c r="J615" s="257"/>
      <c r="K615" s="257"/>
      <c r="L615" s="261"/>
      <c r="M615" s="261"/>
      <c r="N615" s="257"/>
      <c r="O615" s="257"/>
      <c r="P615" s="447"/>
      <c r="Q615" s="447"/>
      <c r="R615" s="447"/>
      <c r="S615" s="447"/>
      <c r="T615" s="447"/>
      <c r="U615" s="447"/>
      <c r="V615" s="447"/>
      <c r="W615" s="447"/>
      <c r="X615" s="447"/>
      <c r="Y615" s="447"/>
      <c r="Z615" s="447"/>
      <c r="AA615" s="447"/>
      <c r="AB615" s="447"/>
      <c r="AC615" s="447"/>
      <c r="AD615" s="447"/>
      <c r="AE615" s="447"/>
      <c r="AF615" s="447"/>
    </row>
    <row r="616">
      <c r="A616" s="256"/>
      <c r="B616" s="256"/>
      <c r="C616" s="256"/>
      <c r="D616" s="260"/>
      <c r="E616" s="260"/>
      <c r="F616" s="260"/>
      <c r="G616" s="256"/>
      <c r="H616" s="451"/>
      <c r="I616" s="256"/>
      <c r="J616" s="256"/>
      <c r="K616" s="256"/>
      <c r="L616" s="260"/>
      <c r="M616" s="260"/>
      <c r="N616" s="256"/>
      <c r="O616" s="256"/>
      <c r="P616" s="449"/>
      <c r="Q616" s="449"/>
      <c r="R616" s="449"/>
      <c r="S616" s="449"/>
      <c r="T616" s="449"/>
      <c r="U616" s="449"/>
      <c r="V616" s="449"/>
      <c r="W616" s="449"/>
      <c r="X616" s="449"/>
      <c r="Y616" s="449"/>
      <c r="Z616" s="449"/>
      <c r="AA616" s="449"/>
      <c r="AB616" s="449"/>
      <c r="AC616" s="449"/>
      <c r="AD616" s="449"/>
      <c r="AE616" s="449"/>
      <c r="AF616" s="449"/>
    </row>
    <row r="617">
      <c r="A617" s="257"/>
      <c r="B617" s="257"/>
      <c r="C617" s="257"/>
      <c r="D617" s="261"/>
      <c r="E617" s="261"/>
      <c r="F617" s="261"/>
      <c r="G617" s="257"/>
      <c r="H617" s="450"/>
      <c r="I617" s="257"/>
      <c r="J617" s="257"/>
      <c r="K617" s="257"/>
      <c r="L617" s="261"/>
      <c r="M617" s="261"/>
      <c r="N617" s="257"/>
      <c r="O617" s="257"/>
      <c r="P617" s="447"/>
      <c r="Q617" s="447"/>
      <c r="R617" s="447"/>
      <c r="S617" s="447"/>
      <c r="T617" s="447"/>
      <c r="U617" s="447"/>
      <c r="V617" s="447"/>
      <c r="W617" s="447"/>
      <c r="X617" s="447"/>
      <c r="Y617" s="447"/>
      <c r="Z617" s="447"/>
      <c r="AA617" s="447"/>
      <c r="AB617" s="447"/>
      <c r="AC617" s="447"/>
      <c r="AD617" s="447"/>
      <c r="AE617" s="447"/>
      <c r="AF617" s="447"/>
    </row>
    <row r="618">
      <c r="A618" s="256"/>
      <c r="B618" s="256"/>
      <c r="C618" s="256"/>
      <c r="D618" s="260"/>
      <c r="E618" s="260"/>
      <c r="F618" s="260"/>
      <c r="G618" s="256"/>
      <c r="H618" s="451"/>
      <c r="I618" s="256"/>
      <c r="J618" s="256"/>
      <c r="K618" s="256"/>
      <c r="L618" s="260"/>
      <c r="M618" s="260"/>
      <c r="N618" s="256"/>
      <c r="O618" s="256"/>
      <c r="P618" s="449"/>
      <c r="Q618" s="449"/>
      <c r="R618" s="449"/>
      <c r="S618" s="449"/>
      <c r="T618" s="449"/>
      <c r="U618" s="449"/>
      <c r="V618" s="449"/>
      <c r="W618" s="449"/>
      <c r="X618" s="449"/>
      <c r="Y618" s="449"/>
      <c r="Z618" s="449"/>
      <c r="AA618" s="449"/>
      <c r="AB618" s="449"/>
      <c r="AC618" s="449"/>
      <c r="AD618" s="449"/>
      <c r="AE618" s="449"/>
      <c r="AF618" s="449"/>
    </row>
    <row r="619">
      <c r="A619" s="257"/>
      <c r="B619" s="257"/>
      <c r="C619" s="257"/>
      <c r="D619" s="261"/>
      <c r="E619" s="261"/>
      <c r="F619" s="261"/>
      <c r="G619" s="257"/>
      <c r="H619" s="450"/>
      <c r="I619" s="257"/>
      <c r="J619" s="257"/>
      <c r="K619" s="257"/>
      <c r="L619" s="261"/>
      <c r="M619" s="261"/>
      <c r="N619" s="257"/>
      <c r="O619" s="257"/>
      <c r="P619" s="447"/>
      <c r="Q619" s="447"/>
      <c r="R619" s="447"/>
      <c r="S619" s="447"/>
      <c r="T619" s="447"/>
      <c r="U619" s="447"/>
      <c r="V619" s="447"/>
      <c r="W619" s="447"/>
      <c r="X619" s="447"/>
      <c r="Y619" s="447"/>
      <c r="Z619" s="447"/>
      <c r="AA619" s="447"/>
      <c r="AB619" s="447"/>
      <c r="AC619" s="447"/>
      <c r="AD619" s="447"/>
      <c r="AE619" s="447"/>
      <c r="AF619" s="447"/>
    </row>
    <row r="620">
      <c r="A620" s="256"/>
      <c r="B620" s="256"/>
      <c r="C620" s="256"/>
      <c r="D620" s="260"/>
      <c r="E620" s="260"/>
      <c r="F620" s="260"/>
      <c r="G620" s="256"/>
      <c r="H620" s="451"/>
      <c r="I620" s="256"/>
      <c r="J620" s="256"/>
      <c r="K620" s="256"/>
      <c r="L620" s="260"/>
      <c r="M620" s="260"/>
      <c r="N620" s="256"/>
      <c r="O620" s="256"/>
      <c r="P620" s="449"/>
      <c r="Q620" s="449"/>
      <c r="R620" s="449"/>
      <c r="S620" s="449"/>
      <c r="T620" s="449"/>
      <c r="U620" s="449"/>
      <c r="V620" s="449"/>
      <c r="W620" s="449"/>
      <c r="X620" s="449"/>
      <c r="Y620" s="449"/>
      <c r="Z620" s="449"/>
      <c r="AA620" s="449"/>
      <c r="AB620" s="449"/>
      <c r="AC620" s="449"/>
      <c r="AD620" s="449"/>
      <c r="AE620" s="449"/>
      <c r="AF620" s="449"/>
    </row>
    <row r="621">
      <c r="A621" s="257"/>
      <c r="B621" s="257"/>
      <c r="C621" s="257"/>
      <c r="D621" s="261"/>
      <c r="E621" s="261"/>
      <c r="F621" s="261"/>
      <c r="G621" s="257"/>
      <c r="H621" s="450"/>
      <c r="I621" s="257"/>
      <c r="J621" s="257"/>
      <c r="K621" s="257"/>
      <c r="L621" s="261"/>
      <c r="M621" s="261"/>
      <c r="N621" s="257"/>
      <c r="O621" s="257"/>
      <c r="P621" s="447"/>
      <c r="Q621" s="447"/>
      <c r="R621" s="447"/>
      <c r="S621" s="447"/>
      <c r="T621" s="447"/>
      <c r="U621" s="447"/>
      <c r="V621" s="447"/>
      <c r="W621" s="447"/>
      <c r="X621" s="447"/>
      <c r="Y621" s="447"/>
      <c r="Z621" s="447"/>
      <c r="AA621" s="447"/>
      <c r="AB621" s="447"/>
      <c r="AC621" s="447"/>
      <c r="AD621" s="447"/>
      <c r="AE621" s="447"/>
      <c r="AF621" s="447"/>
    </row>
    <row r="622">
      <c r="A622" s="256"/>
      <c r="B622" s="256"/>
      <c r="C622" s="256"/>
      <c r="D622" s="260"/>
      <c r="E622" s="260"/>
      <c r="F622" s="260"/>
      <c r="G622" s="256"/>
      <c r="H622" s="451"/>
      <c r="I622" s="256"/>
      <c r="J622" s="256"/>
      <c r="K622" s="256"/>
      <c r="L622" s="260"/>
      <c r="M622" s="260"/>
      <c r="N622" s="256"/>
      <c r="O622" s="256"/>
      <c r="P622" s="449"/>
      <c r="Q622" s="449"/>
      <c r="R622" s="449"/>
      <c r="S622" s="449"/>
      <c r="T622" s="449"/>
      <c r="U622" s="449"/>
      <c r="V622" s="449"/>
      <c r="W622" s="449"/>
      <c r="X622" s="449"/>
      <c r="Y622" s="449"/>
      <c r="Z622" s="449"/>
      <c r="AA622" s="449"/>
      <c r="AB622" s="449"/>
      <c r="AC622" s="449"/>
      <c r="AD622" s="449"/>
      <c r="AE622" s="449"/>
      <c r="AF622" s="449"/>
    </row>
    <row r="623">
      <c r="A623" s="257"/>
      <c r="B623" s="257"/>
      <c r="C623" s="257"/>
      <c r="D623" s="261"/>
      <c r="E623" s="261"/>
      <c r="F623" s="261"/>
      <c r="G623" s="257"/>
      <c r="H623" s="450"/>
      <c r="I623" s="257"/>
      <c r="J623" s="257"/>
      <c r="K623" s="257"/>
      <c r="L623" s="261"/>
      <c r="M623" s="261"/>
      <c r="N623" s="257"/>
      <c r="O623" s="257"/>
      <c r="P623" s="447"/>
      <c r="Q623" s="447"/>
      <c r="R623" s="447"/>
      <c r="S623" s="447"/>
      <c r="T623" s="447"/>
      <c r="U623" s="447"/>
      <c r="V623" s="447"/>
      <c r="W623" s="447"/>
      <c r="X623" s="447"/>
      <c r="Y623" s="447"/>
      <c r="Z623" s="447"/>
      <c r="AA623" s="447"/>
      <c r="AB623" s="447"/>
      <c r="AC623" s="447"/>
      <c r="AD623" s="447"/>
      <c r="AE623" s="447"/>
      <c r="AF623" s="447"/>
    </row>
    <row r="624">
      <c r="A624" s="256"/>
      <c r="B624" s="256"/>
      <c r="C624" s="256"/>
      <c r="D624" s="260"/>
      <c r="E624" s="260"/>
      <c r="F624" s="260"/>
      <c r="G624" s="256"/>
      <c r="H624" s="451"/>
      <c r="I624" s="256"/>
      <c r="J624" s="256"/>
      <c r="K624" s="256"/>
      <c r="L624" s="260"/>
      <c r="M624" s="260"/>
      <c r="N624" s="256"/>
      <c r="O624" s="256"/>
      <c r="P624" s="449"/>
      <c r="Q624" s="449"/>
      <c r="R624" s="449"/>
      <c r="S624" s="449"/>
      <c r="T624" s="449"/>
      <c r="U624" s="449"/>
      <c r="V624" s="449"/>
      <c r="W624" s="449"/>
      <c r="X624" s="449"/>
      <c r="Y624" s="449"/>
      <c r="Z624" s="449"/>
      <c r="AA624" s="449"/>
      <c r="AB624" s="449"/>
      <c r="AC624" s="449"/>
      <c r="AD624" s="449"/>
      <c r="AE624" s="449"/>
      <c r="AF624" s="449"/>
    </row>
    <row r="625">
      <c r="A625" s="257"/>
      <c r="B625" s="257"/>
      <c r="C625" s="257"/>
      <c r="D625" s="261"/>
      <c r="E625" s="261"/>
      <c r="F625" s="261"/>
      <c r="G625" s="257"/>
      <c r="H625" s="450"/>
      <c r="I625" s="257"/>
      <c r="J625" s="257"/>
      <c r="K625" s="257"/>
      <c r="L625" s="261"/>
      <c r="M625" s="261"/>
      <c r="N625" s="257"/>
      <c r="O625" s="257"/>
      <c r="P625" s="447"/>
      <c r="Q625" s="447"/>
      <c r="R625" s="447"/>
      <c r="S625" s="447"/>
      <c r="T625" s="447"/>
      <c r="U625" s="447"/>
      <c r="V625" s="447"/>
      <c r="W625" s="447"/>
      <c r="X625" s="447"/>
      <c r="Y625" s="447"/>
      <c r="Z625" s="447"/>
      <c r="AA625" s="447"/>
      <c r="AB625" s="447"/>
      <c r="AC625" s="447"/>
      <c r="AD625" s="447"/>
      <c r="AE625" s="447"/>
      <c r="AF625" s="447"/>
    </row>
    <row r="626">
      <c r="A626" s="256"/>
      <c r="B626" s="256"/>
      <c r="C626" s="256"/>
      <c r="D626" s="260"/>
      <c r="E626" s="260"/>
      <c r="F626" s="260"/>
      <c r="G626" s="256"/>
      <c r="H626" s="451"/>
      <c r="I626" s="256"/>
      <c r="J626" s="256"/>
      <c r="K626" s="256"/>
      <c r="L626" s="260"/>
      <c r="M626" s="260"/>
      <c r="N626" s="256"/>
      <c r="O626" s="256"/>
      <c r="P626" s="449"/>
      <c r="Q626" s="449"/>
      <c r="R626" s="449"/>
      <c r="S626" s="449"/>
      <c r="T626" s="449"/>
      <c r="U626" s="449"/>
      <c r="V626" s="449"/>
      <c r="W626" s="449"/>
      <c r="X626" s="449"/>
      <c r="Y626" s="449"/>
      <c r="Z626" s="449"/>
      <c r="AA626" s="449"/>
      <c r="AB626" s="449"/>
      <c r="AC626" s="449"/>
      <c r="AD626" s="449"/>
      <c r="AE626" s="449"/>
      <c r="AF626" s="449"/>
    </row>
    <row r="627">
      <c r="A627" s="257"/>
      <c r="B627" s="257"/>
      <c r="C627" s="257"/>
      <c r="D627" s="261"/>
      <c r="E627" s="261"/>
      <c r="F627" s="261"/>
      <c r="G627" s="257"/>
      <c r="H627" s="450"/>
      <c r="I627" s="257"/>
      <c r="J627" s="257"/>
      <c r="K627" s="257"/>
      <c r="L627" s="261"/>
      <c r="M627" s="261"/>
      <c r="N627" s="257"/>
      <c r="O627" s="257"/>
      <c r="P627" s="447"/>
      <c r="Q627" s="447"/>
      <c r="R627" s="447"/>
      <c r="S627" s="447"/>
      <c r="T627" s="447"/>
      <c r="U627" s="447"/>
      <c r="V627" s="447"/>
      <c r="W627" s="447"/>
      <c r="X627" s="447"/>
      <c r="Y627" s="447"/>
      <c r="Z627" s="447"/>
      <c r="AA627" s="447"/>
      <c r="AB627" s="447"/>
      <c r="AC627" s="447"/>
      <c r="AD627" s="447"/>
      <c r="AE627" s="447"/>
      <c r="AF627" s="447"/>
    </row>
    <row r="628">
      <c r="A628" s="256"/>
      <c r="B628" s="256"/>
      <c r="C628" s="256"/>
      <c r="D628" s="260"/>
      <c r="E628" s="260"/>
      <c r="F628" s="260"/>
      <c r="G628" s="256"/>
      <c r="H628" s="451"/>
      <c r="I628" s="256"/>
      <c r="J628" s="256"/>
      <c r="K628" s="256"/>
      <c r="L628" s="260"/>
      <c r="M628" s="260"/>
      <c r="N628" s="256"/>
      <c r="O628" s="256"/>
      <c r="P628" s="449"/>
      <c r="Q628" s="449"/>
      <c r="R628" s="449"/>
      <c r="S628" s="449"/>
      <c r="T628" s="449"/>
      <c r="U628" s="449"/>
      <c r="V628" s="449"/>
      <c r="W628" s="449"/>
      <c r="X628" s="449"/>
      <c r="Y628" s="449"/>
      <c r="Z628" s="449"/>
      <c r="AA628" s="449"/>
      <c r="AB628" s="449"/>
      <c r="AC628" s="449"/>
      <c r="AD628" s="449"/>
      <c r="AE628" s="449"/>
      <c r="AF628" s="449"/>
    </row>
    <row r="629">
      <c r="A629" s="257"/>
      <c r="B629" s="257"/>
      <c r="C629" s="257"/>
      <c r="D629" s="261"/>
      <c r="E629" s="261"/>
      <c r="F629" s="261"/>
      <c r="G629" s="257"/>
      <c r="H629" s="450"/>
      <c r="I629" s="257"/>
      <c r="J629" s="257"/>
      <c r="K629" s="257"/>
      <c r="L629" s="261"/>
      <c r="M629" s="261"/>
      <c r="N629" s="257"/>
      <c r="O629" s="257"/>
      <c r="P629" s="447"/>
      <c r="Q629" s="447"/>
      <c r="R629" s="447"/>
      <c r="S629" s="447"/>
      <c r="T629" s="447"/>
      <c r="U629" s="447"/>
      <c r="V629" s="447"/>
      <c r="W629" s="447"/>
      <c r="X629" s="447"/>
      <c r="Y629" s="447"/>
      <c r="Z629" s="447"/>
      <c r="AA629" s="447"/>
      <c r="AB629" s="447"/>
      <c r="AC629" s="447"/>
      <c r="AD629" s="447"/>
      <c r="AE629" s="447"/>
      <c r="AF629" s="447"/>
    </row>
    <row r="630">
      <c r="A630" s="256"/>
      <c r="B630" s="256"/>
      <c r="C630" s="256"/>
      <c r="D630" s="260"/>
      <c r="E630" s="260"/>
      <c r="F630" s="260"/>
      <c r="G630" s="256"/>
      <c r="H630" s="451"/>
      <c r="I630" s="256"/>
      <c r="J630" s="256"/>
      <c r="K630" s="256"/>
      <c r="L630" s="260"/>
      <c r="M630" s="260"/>
      <c r="N630" s="256"/>
      <c r="O630" s="256"/>
      <c r="P630" s="449"/>
      <c r="Q630" s="449"/>
      <c r="R630" s="449"/>
      <c r="S630" s="449"/>
      <c r="T630" s="449"/>
      <c r="U630" s="449"/>
      <c r="V630" s="449"/>
      <c r="W630" s="449"/>
      <c r="X630" s="449"/>
      <c r="Y630" s="449"/>
      <c r="Z630" s="449"/>
      <c r="AA630" s="449"/>
      <c r="AB630" s="449"/>
      <c r="AC630" s="449"/>
      <c r="AD630" s="449"/>
      <c r="AE630" s="449"/>
      <c r="AF630" s="449"/>
    </row>
    <row r="631">
      <c r="A631" s="257"/>
      <c r="B631" s="257"/>
      <c r="C631" s="257"/>
      <c r="D631" s="261"/>
      <c r="E631" s="261"/>
      <c r="F631" s="261"/>
      <c r="G631" s="257"/>
      <c r="H631" s="450"/>
      <c r="I631" s="257"/>
      <c r="J631" s="257"/>
      <c r="K631" s="257"/>
      <c r="L631" s="261"/>
      <c r="M631" s="261"/>
      <c r="N631" s="257"/>
      <c r="O631" s="257"/>
      <c r="P631" s="447"/>
      <c r="Q631" s="447"/>
      <c r="R631" s="447"/>
      <c r="S631" s="447"/>
      <c r="T631" s="447"/>
      <c r="U631" s="447"/>
      <c r="V631" s="447"/>
      <c r="W631" s="447"/>
      <c r="X631" s="447"/>
      <c r="Y631" s="447"/>
      <c r="Z631" s="447"/>
      <c r="AA631" s="447"/>
      <c r="AB631" s="447"/>
      <c r="AC631" s="447"/>
      <c r="AD631" s="447"/>
      <c r="AE631" s="447"/>
      <c r="AF631" s="447"/>
    </row>
    <row r="632">
      <c r="A632" s="256"/>
      <c r="B632" s="256"/>
      <c r="C632" s="256"/>
      <c r="D632" s="260"/>
      <c r="E632" s="260"/>
      <c r="F632" s="260"/>
      <c r="G632" s="256"/>
      <c r="H632" s="451"/>
      <c r="I632" s="256"/>
      <c r="J632" s="256"/>
      <c r="K632" s="256"/>
      <c r="L632" s="260"/>
      <c r="M632" s="260"/>
      <c r="N632" s="256"/>
      <c r="O632" s="256"/>
      <c r="P632" s="449"/>
      <c r="Q632" s="449"/>
      <c r="R632" s="449"/>
      <c r="S632" s="449"/>
      <c r="T632" s="449"/>
      <c r="U632" s="449"/>
      <c r="V632" s="449"/>
      <c r="W632" s="449"/>
      <c r="X632" s="449"/>
      <c r="Y632" s="449"/>
      <c r="Z632" s="449"/>
      <c r="AA632" s="449"/>
      <c r="AB632" s="449"/>
      <c r="AC632" s="449"/>
      <c r="AD632" s="449"/>
      <c r="AE632" s="449"/>
      <c r="AF632" s="449"/>
    </row>
    <row r="633">
      <c r="A633" s="257"/>
      <c r="B633" s="257"/>
      <c r="C633" s="257"/>
      <c r="D633" s="261"/>
      <c r="E633" s="261"/>
      <c r="F633" s="261"/>
      <c r="G633" s="257"/>
      <c r="H633" s="450"/>
      <c r="I633" s="257"/>
      <c r="J633" s="257"/>
      <c r="K633" s="257"/>
      <c r="L633" s="261"/>
      <c r="M633" s="261"/>
      <c r="N633" s="257"/>
      <c r="O633" s="257"/>
      <c r="P633" s="447"/>
      <c r="Q633" s="447"/>
      <c r="R633" s="447"/>
      <c r="S633" s="447"/>
      <c r="T633" s="447"/>
      <c r="U633" s="447"/>
      <c r="V633" s="447"/>
      <c r="W633" s="447"/>
      <c r="X633" s="447"/>
      <c r="Y633" s="447"/>
      <c r="Z633" s="447"/>
      <c r="AA633" s="447"/>
      <c r="AB633" s="447"/>
      <c r="AC633" s="447"/>
      <c r="AD633" s="447"/>
      <c r="AE633" s="447"/>
      <c r="AF633" s="447"/>
    </row>
    <row r="634">
      <c r="A634" s="256"/>
      <c r="B634" s="256"/>
      <c r="C634" s="256"/>
      <c r="D634" s="260"/>
      <c r="E634" s="260"/>
      <c r="F634" s="260"/>
      <c r="G634" s="256"/>
      <c r="H634" s="451"/>
      <c r="I634" s="256"/>
      <c r="J634" s="256"/>
      <c r="K634" s="256"/>
      <c r="L634" s="260"/>
      <c r="M634" s="260"/>
      <c r="N634" s="256"/>
      <c r="O634" s="256"/>
      <c r="P634" s="449"/>
      <c r="Q634" s="449"/>
      <c r="R634" s="449"/>
      <c r="S634" s="449"/>
      <c r="T634" s="449"/>
      <c r="U634" s="449"/>
      <c r="V634" s="449"/>
      <c r="W634" s="449"/>
      <c r="X634" s="449"/>
      <c r="Y634" s="449"/>
      <c r="Z634" s="449"/>
      <c r="AA634" s="449"/>
      <c r="AB634" s="449"/>
      <c r="AC634" s="449"/>
      <c r="AD634" s="449"/>
      <c r="AE634" s="449"/>
      <c r="AF634" s="449"/>
    </row>
    <row r="635">
      <c r="A635" s="257"/>
      <c r="B635" s="257"/>
      <c r="C635" s="257"/>
      <c r="D635" s="261"/>
      <c r="E635" s="261"/>
      <c r="F635" s="261"/>
      <c r="G635" s="257"/>
      <c r="H635" s="450"/>
      <c r="I635" s="257"/>
      <c r="J635" s="257"/>
      <c r="K635" s="257"/>
      <c r="L635" s="261"/>
      <c r="M635" s="261"/>
      <c r="N635" s="257"/>
      <c r="O635" s="257"/>
      <c r="P635" s="447"/>
      <c r="Q635" s="447"/>
      <c r="R635" s="447"/>
      <c r="S635" s="447"/>
      <c r="T635" s="447"/>
      <c r="U635" s="447"/>
      <c r="V635" s="447"/>
      <c r="W635" s="447"/>
      <c r="X635" s="447"/>
      <c r="Y635" s="447"/>
      <c r="Z635" s="447"/>
      <c r="AA635" s="447"/>
      <c r="AB635" s="447"/>
      <c r="AC635" s="447"/>
      <c r="AD635" s="447"/>
      <c r="AE635" s="447"/>
      <c r="AF635" s="447"/>
    </row>
    <row r="636">
      <c r="A636" s="256"/>
      <c r="B636" s="256"/>
      <c r="C636" s="256"/>
      <c r="D636" s="260"/>
      <c r="E636" s="260"/>
      <c r="F636" s="260"/>
      <c r="G636" s="256"/>
      <c r="H636" s="451"/>
      <c r="I636" s="256"/>
      <c r="J636" s="256"/>
      <c r="K636" s="256"/>
      <c r="L636" s="260"/>
      <c r="M636" s="260"/>
      <c r="N636" s="256"/>
      <c r="O636" s="256"/>
      <c r="P636" s="449"/>
      <c r="Q636" s="449"/>
      <c r="R636" s="449"/>
      <c r="S636" s="449"/>
      <c r="T636" s="449"/>
      <c r="U636" s="449"/>
      <c r="V636" s="449"/>
      <c r="W636" s="449"/>
      <c r="X636" s="449"/>
      <c r="Y636" s="449"/>
      <c r="Z636" s="449"/>
      <c r="AA636" s="449"/>
      <c r="AB636" s="449"/>
      <c r="AC636" s="449"/>
      <c r="AD636" s="449"/>
      <c r="AE636" s="449"/>
      <c r="AF636" s="449"/>
    </row>
    <row r="637">
      <c r="A637" s="257"/>
      <c r="B637" s="257"/>
      <c r="C637" s="257"/>
      <c r="D637" s="261"/>
      <c r="E637" s="261"/>
      <c r="F637" s="261"/>
      <c r="G637" s="257"/>
      <c r="H637" s="450"/>
      <c r="I637" s="257"/>
      <c r="J637" s="257"/>
      <c r="K637" s="257"/>
      <c r="L637" s="261"/>
      <c r="M637" s="261"/>
      <c r="N637" s="257"/>
      <c r="O637" s="257"/>
      <c r="P637" s="447"/>
      <c r="Q637" s="447"/>
      <c r="R637" s="447"/>
      <c r="S637" s="447"/>
      <c r="T637" s="447"/>
      <c r="U637" s="447"/>
      <c r="V637" s="447"/>
      <c r="W637" s="447"/>
      <c r="X637" s="447"/>
      <c r="Y637" s="447"/>
      <c r="Z637" s="447"/>
      <c r="AA637" s="447"/>
      <c r="AB637" s="447"/>
      <c r="AC637" s="447"/>
      <c r="AD637" s="447"/>
      <c r="AE637" s="447"/>
      <c r="AF637" s="447"/>
    </row>
    <row r="638">
      <c r="A638" s="256"/>
      <c r="B638" s="256"/>
      <c r="C638" s="256"/>
      <c r="D638" s="260"/>
      <c r="E638" s="260"/>
      <c r="F638" s="260"/>
      <c r="G638" s="256"/>
      <c r="H638" s="451"/>
      <c r="I638" s="256"/>
      <c r="J638" s="256"/>
      <c r="K638" s="256"/>
      <c r="L638" s="260"/>
      <c r="M638" s="260"/>
      <c r="N638" s="256"/>
      <c r="O638" s="256"/>
      <c r="P638" s="449"/>
      <c r="Q638" s="449"/>
      <c r="R638" s="449"/>
      <c r="S638" s="449"/>
      <c r="T638" s="449"/>
      <c r="U638" s="449"/>
      <c r="V638" s="449"/>
      <c r="W638" s="449"/>
      <c r="X638" s="449"/>
      <c r="Y638" s="449"/>
      <c r="Z638" s="449"/>
      <c r="AA638" s="449"/>
      <c r="AB638" s="449"/>
      <c r="AC638" s="449"/>
      <c r="AD638" s="449"/>
      <c r="AE638" s="449"/>
      <c r="AF638" s="449"/>
    </row>
    <row r="639">
      <c r="A639" s="257"/>
      <c r="B639" s="257"/>
      <c r="C639" s="257"/>
      <c r="D639" s="261"/>
      <c r="E639" s="261"/>
      <c r="F639" s="261"/>
      <c r="G639" s="257"/>
      <c r="H639" s="450"/>
      <c r="I639" s="257"/>
      <c r="J639" s="257"/>
      <c r="K639" s="257"/>
      <c r="L639" s="261"/>
      <c r="M639" s="261"/>
      <c r="N639" s="257"/>
      <c r="O639" s="257"/>
      <c r="P639" s="447"/>
      <c r="Q639" s="447"/>
      <c r="R639" s="447"/>
      <c r="S639" s="447"/>
      <c r="T639" s="447"/>
      <c r="U639" s="447"/>
      <c r="V639" s="447"/>
      <c r="W639" s="447"/>
      <c r="X639" s="447"/>
      <c r="Y639" s="447"/>
      <c r="Z639" s="447"/>
      <c r="AA639" s="447"/>
      <c r="AB639" s="447"/>
      <c r="AC639" s="447"/>
      <c r="AD639" s="447"/>
      <c r="AE639" s="447"/>
      <c r="AF639" s="447"/>
    </row>
    <row r="640">
      <c r="A640" s="256"/>
      <c r="B640" s="256"/>
      <c r="C640" s="256"/>
      <c r="D640" s="260"/>
      <c r="E640" s="260"/>
      <c r="F640" s="260"/>
      <c r="G640" s="256"/>
      <c r="H640" s="451"/>
      <c r="I640" s="256"/>
      <c r="J640" s="256"/>
      <c r="K640" s="256"/>
      <c r="L640" s="260"/>
      <c r="M640" s="260"/>
      <c r="N640" s="256"/>
      <c r="O640" s="256"/>
      <c r="P640" s="449"/>
      <c r="Q640" s="449"/>
      <c r="R640" s="449"/>
      <c r="S640" s="449"/>
      <c r="T640" s="449"/>
      <c r="U640" s="449"/>
      <c r="V640" s="449"/>
      <c r="W640" s="449"/>
      <c r="X640" s="449"/>
      <c r="Y640" s="449"/>
      <c r="Z640" s="449"/>
      <c r="AA640" s="449"/>
      <c r="AB640" s="449"/>
      <c r="AC640" s="449"/>
      <c r="AD640" s="449"/>
      <c r="AE640" s="449"/>
      <c r="AF640" s="449"/>
    </row>
    <row r="641">
      <c r="A641" s="257"/>
      <c r="B641" s="257"/>
      <c r="C641" s="257"/>
      <c r="D641" s="261"/>
      <c r="E641" s="261"/>
      <c r="F641" s="261"/>
      <c r="G641" s="257"/>
      <c r="H641" s="450"/>
      <c r="I641" s="257"/>
      <c r="J641" s="257"/>
      <c r="K641" s="257"/>
      <c r="L641" s="261"/>
      <c r="M641" s="261"/>
      <c r="N641" s="257"/>
      <c r="O641" s="257"/>
      <c r="P641" s="447"/>
      <c r="Q641" s="447"/>
      <c r="R641" s="447"/>
      <c r="S641" s="447"/>
      <c r="T641" s="447"/>
      <c r="U641" s="447"/>
      <c r="V641" s="447"/>
      <c r="W641" s="447"/>
      <c r="X641" s="447"/>
      <c r="Y641" s="447"/>
      <c r="Z641" s="447"/>
      <c r="AA641" s="447"/>
      <c r="AB641" s="447"/>
      <c r="AC641" s="447"/>
      <c r="AD641" s="447"/>
      <c r="AE641" s="447"/>
      <c r="AF641" s="447"/>
    </row>
    <row r="642">
      <c r="A642" s="256"/>
      <c r="B642" s="256"/>
      <c r="C642" s="256"/>
      <c r="D642" s="260"/>
      <c r="E642" s="260"/>
      <c r="F642" s="260"/>
      <c r="G642" s="256"/>
      <c r="H642" s="451"/>
      <c r="I642" s="256"/>
      <c r="J642" s="256"/>
      <c r="K642" s="256"/>
      <c r="L642" s="260"/>
      <c r="M642" s="260"/>
      <c r="N642" s="256"/>
      <c r="O642" s="256"/>
      <c r="P642" s="449"/>
      <c r="Q642" s="449"/>
      <c r="R642" s="449"/>
      <c r="S642" s="449"/>
      <c r="T642" s="449"/>
      <c r="U642" s="449"/>
      <c r="V642" s="449"/>
      <c r="W642" s="449"/>
      <c r="X642" s="449"/>
      <c r="Y642" s="449"/>
      <c r="Z642" s="449"/>
      <c r="AA642" s="449"/>
      <c r="AB642" s="449"/>
      <c r="AC642" s="449"/>
      <c r="AD642" s="449"/>
      <c r="AE642" s="449"/>
      <c r="AF642" s="449"/>
    </row>
    <row r="643">
      <c r="A643" s="257"/>
      <c r="B643" s="257"/>
      <c r="C643" s="257"/>
      <c r="D643" s="261"/>
      <c r="E643" s="261"/>
      <c r="F643" s="261"/>
      <c r="G643" s="257"/>
      <c r="H643" s="450"/>
      <c r="I643" s="257"/>
      <c r="J643" s="257"/>
      <c r="K643" s="257"/>
      <c r="L643" s="261"/>
      <c r="M643" s="261"/>
      <c r="N643" s="257"/>
      <c r="O643" s="257"/>
      <c r="P643" s="447"/>
      <c r="Q643" s="447"/>
      <c r="R643" s="447"/>
      <c r="S643" s="447"/>
      <c r="T643" s="447"/>
      <c r="U643" s="447"/>
      <c r="V643" s="447"/>
      <c r="W643" s="447"/>
      <c r="X643" s="447"/>
      <c r="Y643" s="447"/>
      <c r="Z643" s="447"/>
      <c r="AA643" s="447"/>
      <c r="AB643" s="447"/>
      <c r="AC643" s="447"/>
      <c r="AD643" s="447"/>
      <c r="AE643" s="447"/>
      <c r="AF643" s="447"/>
    </row>
    <row r="644">
      <c r="A644" s="256"/>
      <c r="B644" s="256"/>
      <c r="C644" s="256"/>
      <c r="D644" s="260"/>
      <c r="E644" s="260"/>
      <c r="F644" s="260"/>
      <c r="G644" s="256"/>
      <c r="H644" s="451"/>
      <c r="I644" s="256"/>
      <c r="J644" s="256"/>
      <c r="K644" s="256"/>
      <c r="L644" s="260"/>
      <c r="M644" s="260"/>
      <c r="N644" s="256"/>
      <c r="O644" s="256"/>
      <c r="P644" s="449"/>
      <c r="Q644" s="449"/>
      <c r="R644" s="449"/>
      <c r="S644" s="449"/>
      <c r="T644" s="449"/>
      <c r="U644" s="449"/>
      <c r="V644" s="449"/>
      <c r="W644" s="449"/>
      <c r="X644" s="449"/>
      <c r="Y644" s="449"/>
      <c r="Z644" s="449"/>
      <c r="AA644" s="449"/>
      <c r="AB644" s="449"/>
      <c r="AC644" s="449"/>
      <c r="AD644" s="449"/>
      <c r="AE644" s="449"/>
      <c r="AF644" s="449"/>
    </row>
    <row r="645">
      <c r="A645" s="257"/>
      <c r="B645" s="257"/>
      <c r="C645" s="257"/>
      <c r="D645" s="261"/>
      <c r="E645" s="261"/>
      <c r="F645" s="261"/>
      <c r="G645" s="257"/>
      <c r="H645" s="450"/>
      <c r="I645" s="257"/>
      <c r="J645" s="257"/>
      <c r="K645" s="257"/>
      <c r="L645" s="261"/>
      <c r="M645" s="261"/>
      <c r="N645" s="257"/>
      <c r="O645" s="257"/>
      <c r="P645" s="447"/>
      <c r="Q645" s="447"/>
      <c r="R645" s="447"/>
      <c r="S645" s="447"/>
      <c r="T645" s="447"/>
      <c r="U645" s="447"/>
      <c r="V645" s="447"/>
      <c r="W645" s="447"/>
      <c r="X645" s="447"/>
      <c r="Y645" s="447"/>
      <c r="Z645" s="447"/>
      <c r="AA645" s="447"/>
      <c r="AB645" s="447"/>
      <c r="AC645" s="447"/>
      <c r="AD645" s="447"/>
      <c r="AE645" s="447"/>
      <c r="AF645" s="447"/>
    </row>
    <row r="646">
      <c r="A646" s="256"/>
      <c r="B646" s="256"/>
      <c r="C646" s="256"/>
      <c r="D646" s="260"/>
      <c r="E646" s="260"/>
      <c r="F646" s="260"/>
      <c r="G646" s="256"/>
      <c r="H646" s="451"/>
      <c r="I646" s="256"/>
      <c r="J646" s="256"/>
      <c r="K646" s="256"/>
      <c r="L646" s="260"/>
      <c r="M646" s="260"/>
      <c r="N646" s="256"/>
      <c r="O646" s="256"/>
      <c r="P646" s="449"/>
      <c r="Q646" s="449"/>
      <c r="R646" s="449"/>
      <c r="S646" s="449"/>
      <c r="T646" s="449"/>
      <c r="U646" s="449"/>
      <c r="V646" s="449"/>
      <c r="W646" s="449"/>
      <c r="X646" s="449"/>
      <c r="Y646" s="449"/>
      <c r="Z646" s="449"/>
      <c r="AA646" s="449"/>
      <c r="AB646" s="449"/>
      <c r="AC646" s="449"/>
      <c r="AD646" s="449"/>
      <c r="AE646" s="449"/>
      <c r="AF646" s="449"/>
    </row>
    <row r="647">
      <c r="A647" s="257"/>
      <c r="B647" s="257"/>
      <c r="C647" s="257"/>
      <c r="D647" s="261"/>
      <c r="E647" s="261"/>
      <c r="F647" s="261"/>
      <c r="G647" s="257"/>
      <c r="H647" s="450"/>
      <c r="I647" s="257"/>
      <c r="J647" s="257"/>
      <c r="K647" s="257"/>
      <c r="L647" s="261"/>
      <c r="M647" s="261"/>
      <c r="N647" s="257"/>
      <c r="O647" s="257"/>
      <c r="P647" s="447"/>
      <c r="Q647" s="447"/>
      <c r="R647" s="447"/>
      <c r="S647" s="447"/>
      <c r="T647" s="447"/>
      <c r="U647" s="447"/>
      <c r="V647" s="447"/>
      <c r="W647" s="447"/>
      <c r="X647" s="447"/>
      <c r="Y647" s="447"/>
      <c r="Z647" s="447"/>
      <c r="AA647" s="447"/>
      <c r="AB647" s="447"/>
      <c r="AC647" s="447"/>
      <c r="AD647" s="447"/>
      <c r="AE647" s="447"/>
      <c r="AF647" s="447"/>
    </row>
    <row r="648">
      <c r="A648" s="256"/>
      <c r="B648" s="256"/>
      <c r="C648" s="256"/>
      <c r="D648" s="260"/>
      <c r="E648" s="260"/>
      <c r="F648" s="260"/>
      <c r="G648" s="256"/>
      <c r="H648" s="451"/>
      <c r="I648" s="256"/>
      <c r="J648" s="256"/>
      <c r="K648" s="256"/>
      <c r="L648" s="260"/>
      <c r="M648" s="260"/>
      <c r="N648" s="256"/>
      <c r="O648" s="256"/>
      <c r="P648" s="449"/>
      <c r="Q648" s="449"/>
      <c r="R648" s="449"/>
      <c r="S648" s="449"/>
      <c r="T648" s="449"/>
      <c r="U648" s="449"/>
      <c r="V648" s="449"/>
      <c r="W648" s="449"/>
      <c r="X648" s="449"/>
      <c r="Y648" s="449"/>
      <c r="Z648" s="449"/>
      <c r="AA648" s="449"/>
      <c r="AB648" s="449"/>
      <c r="AC648" s="449"/>
      <c r="AD648" s="449"/>
      <c r="AE648" s="449"/>
      <c r="AF648" s="449"/>
    </row>
    <row r="649">
      <c r="A649" s="257"/>
      <c r="B649" s="257"/>
      <c r="C649" s="257"/>
      <c r="D649" s="261"/>
      <c r="E649" s="261"/>
      <c r="F649" s="261"/>
      <c r="G649" s="257"/>
      <c r="H649" s="450"/>
      <c r="I649" s="257"/>
      <c r="J649" s="257"/>
      <c r="K649" s="257"/>
      <c r="L649" s="261"/>
      <c r="M649" s="261"/>
      <c r="N649" s="257"/>
      <c r="O649" s="257"/>
      <c r="P649" s="447"/>
      <c r="Q649" s="447"/>
      <c r="R649" s="447"/>
      <c r="S649" s="447"/>
      <c r="T649" s="447"/>
      <c r="U649" s="447"/>
      <c r="V649" s="447"/>
      <c r="W649" s="447"/>
      <c r="X649" s="447"/>
      <c r="Y649" s="447"/>
      <c r="Z649" s="447"/>
      <c r="AA649" s="447"/>
      <c r="AB649" s="447"/>
      <c r="AC649" s="447"/>
      <c r="AD649" s="447"/>
      <c r="AE649" s="447"/>
      <c r="AF649" s="447"/>
    </row>
    <row r="650">
      <c r="A650" s="256"/>
      <c r="B650" s="256"/>
      <c r="C650" s="256"/>
      <c r="D650" s="260"/>
      <c r="E650" s="260"/>
      <c r="F650" s="260"/>
      <c r="G650" s="256"/>
      <c r="H650" s="451"/>
      <c r="I650" s="256"/>
      <c r="J650" s="256"/>
      <c r="K650" s="256"/>
      <c r="L650" s="260"/>
      <c r="M650" s="260"/>
      <c r="N650" s="256"/>
      <c r="O650" s="256"/>
      <c r="P650" s="449"/>
      <c r="Q650" s="449"/>
      <c r="R650" s="449"/>
      <c r="S650" s="449"/>
      <c r="T650" s="449"/>
      <c r="U650" s="449"/>
      <c r="V650" s="449"/>
      <c r="W650" s="449"/>
      <c r="X650" s="449"/>
      <c r="Y650" s="449"/>
      <c r="Z650" s="449"/>
      <c r="AA650" s="449"/>
      <c r="AB650" s="449"/>
      <c r="AC650" s="449"/>
      <c r="AD650" s="449"/>
      <c r="AE650" s="449"/>
      <c r="AF650" s="449"/>
    </row>
    <row r="651">
      <c r="A651" s="257"/>
      <c r="B651" s="257"/>
      <c r="C651" s="257"/>
      <c r="D651" s="261"/>
      <c r="E651" s="261"/>
      <c r="F651" s="261"/>
      <c r="G651" s="257"/>
      <c r="H651" s="450"/>
      <c r="I651" s="257"/>
      <c r="J651" s="257"/>
      <c r="K651" s="257"/>
      <c r="L651" s="261"/>
      <c r="M651" s="261"/>
      <c r="N651" s="257"/>
      <c r="O651" s="257"/>
      <c r="P651" s="447"/>
      <c r="Q651" s="447"/>
      <c r="R651" s="447"/>
      <c r="S651" s="447"/>
      <c r="T651" s="447"/>
      <c r="U651" s="447"/>
      <c r="V651" s="447"/>
      <c r="W651" s="447"/>
      <c r="X651" s="447"/>
      <c r="Y651" s="447"/>
      <c r="Z651" s="447"/>
      <c r="AA651" s="447"/>
      <c r="AB651" s="447"/>
      <c r="AC651" s="447"/>
      <c r="AD651" s="447"/>
      <c r="AE651" s="447"/>
      <c r="AF651" s="447"/>
    </row>
    <row r="652">
      <c r="A652" s="256"/>
      <c r="B652" s="256"/>
      <c r="C652" s="256"/>
      <c r="D652" s="260"/>
      <c r="E652" s="260"/>
      <c r="F652" s="260"/>
      <c r="G652" s="256"/>
      <c r="H652" s="451"/>
      <c r="I652" s="256"/>
      <c r="J652" s="256"/>
      <c r="K652" s="256"/>
      <c r="L652" s="260"/>
      <c r="M652" s="260"/>
      <c r="N652" s="256"/>
      <c r="O652" s="256"/>
      <c r="P652" s="449"/>
      <c r="Q652" s="449"/>
      <c r="R652" s="449"/>
      <c r="S652" s="449"/>
      <c r="T652" s="449"/>
      <c r="U652" s="449"/>
      <c r="V652" s="449"/>
      <c r="W652" s="449"/>
      <c r="X652" s="449"/>
      <c r="Y652" s="449"/>
      <c r="Z652" s="449"/>
      <c r="AA652" s="449"/>
      <c r="AB652" s="449"/>
      <c r="AC652" s="449"/>
      <c r="AD652" s="449"/>
      <c r="AE652" s="449"/>
      <c r="AF652" s="449"/>
    </row>
    <row r="653">
      <c r="A653" s="257"/>
      <c r="B653" s="257"/>
      <c r="C653" s="257"/>
      <c r="D653" s="261"/>
      <c r="E653" s="261"/>
      <c r="F653" s="261"/>
      <c r="G653" s="257"/>
      <c r="H653" s="450"/>
      <c r="I653" s="257"/>
      <c r="J653" s="257"/>
      <c r="K653" s="257"/>
      <c r="L653" s="261"/>
      <c r="M653" s="261"/>
      <c r="N653" s="257"/>
      <c r="O653" s="257"/>
      <c r="P653" s="447"/>
      <c r="Q653" s="447"/>
      <c r="R653" s="447"/>
      <c r="S653" s="447"/>
      <c r="T653" s="447"/>
      <c r="U653" s="447"/>
      <c r="V653" s="447"/>
      <c r="W653" s="447"/>
      <c r="X653" s="447"/>
      <c r="Y653" s="447"/>
      <c r="Z653" s="447"/>
      <c r="AA653" s="447"/>
      <c r="AB653" s="447"/>
      <c r="AC653" s="447"/>
      <c r="AD653" s="447"/>
      <c r="AE653" s="447"/>
      <c r="AF653" s="447"/>
    </row>
    <row r="654">
      <c r="A654" s="256"/>
      <c r="B654" s="256"/>
      <c r="C654" s="256"/>
      <c r="D654" s="260"/>
      <c r="E654" s="260"/>
      <c r="F654" s="260"/>
      <c r="G654" s="256"/>
      <c r="H654" s="451"/>
      <c r="I654" s="256"/>
      <c r="J654" s="256"/>
      <c r="K654" s="256"/>
      <c r="L654" s="260"/>
      <c r="M654" s="260"/>
      <c r="N654" s="256"/>
      <c r="O654" s="256"/>
      <c r="P654" s="449"/>
      <c r="Q654" s="449"/>
      <c r="R654" s="449"/>
      <c r="S654" s="449"/>
      <c r="T654" s="449"/>
      <c r="U654" s="449"/>
      <c r="V654" s="449"/>
      <c r="W654" s="449"/>
      <c r="X654" s="449"/>
      <c r="Y654" s="449"/>
      <c r="Z654" s="449"/>
      <c r="AA654" s="449"/>
      <c r="AB654" s="449"/>
      <c r="AC654" s="449"/>
      <c r="AD654" s="449"/>
      <c r="AE654" s="449"/>
      <c r="AF654" s="449"/>
    </row>
    <row r="655">
      <c r="A655" s="257"/>
      <c r="B655" s="257"/>
      <c r="C655" s="257"/>
      <c r="D655" s="261"/>
      <c r="E655" s="261"/>
      <c r="F655" s="261"/>
      <c r="G655" s="257"/>
      <c r="H655" s="450"/>
      <c r="I655" s="257"/>
      <c r="J655" s="257"/>
      <c r="K655" s="257"/>
      <c r="L655" s="261"/>
      <c r="M655" s="261"/>
      <c r="N655" s="257"/>
      <c r="O655" s="257"/>
      <c r="P655" s="447"/>
      <c r="Q655" s="447"/>
      <c r="R655" s="447"/>
      <c r="S655" s="447"/>
      <c r="T655" s="447"/>
      <c r="U655" s="447"/>
      <c r="V655" s="447"/>
      <c r="W655" s="447"/>
      <c r="X655" s="447"/>
      <c r="Y655" s="447"/>
      <c r="Z655" s="447"/>
      <c r="AA655" s="447"/>
      <c r="AB655" s="447"/>
      <c r="AC655" s="447"/>
      <c r="AD655" s="447"/>
      <c r="AE655" s="447"/>
      <c r="AF655" s="447"/>
    </row>
    <row r="656">
      <c r="A656" s="256"/>
      <c r="B656" s="256"/>
      <c r="C656" s="256"/>
      <c r="D656" s="260"/>
      <c r="E656" s="260"/>
      <c r="F656" s="260"/>
      <c r="G656" s="256"/>
      <c r="H656" s="451"/>
      <c r="I656" s="256"/>
      <c r="J656" s="256"/>
      <c r="K656" s="256"/>
      <c r="L656" s="260"/>
      <c r="M656" s="260"/>
      <c r="N656" s="256"/>
      <c r="O656" s="256"/>
      <c r="P656" s="449"/>
      <c r="Q656" s="449"/>
      <c r="R656" s="449"/>
      <c r="S656" s="449"/>
      <c r="T656" s="449"/>
      <c r="U656" s="449"/>
      <c r="V656" s="449"/>
      <c r="W656" s="449"/>
      <c r="X656" s="449"/>
      <c r="Y656" s="449"/>
      <c r="Z656" s="449"/>
      <c r="AA656" s="449"/>
      <c r="AB656" s="449"/>
      <c r="AC656" s="449"/>
      <c r="AD656" s="449"/>
      <c r="AE656" s="449"/>
      <c r="AF656" s="449"/>
    </row>
    <row r="657">
      <c r="A657" s="257"/>
      <c r="B657" s="257"/>
      <c r="C657" s="257"/>
      <c r="D657" s="261"/>
      <c r="E657" s="261"/>
      <c r="F657" s="261"/>
      <c r="G657" s="257"/>
      <c r="H657" s="450"/>
      <c r="I657" s="257"/>
      <c r="J657" s="257"/>
      <c r="K657" s="257"/>
      <c r="L657" s="261"/>
      <c r="M657" s="261"/>
      <c r="N657" s="257"/>
      <c r="O657" s="257"/>
      <c r="P657" s="447"/>
      <c r="Q657" s="447"/>
      <c r="R657" s="447"/>
      <c r="S657" s="447"/>
      <c r="T657" s="447"/>
      <c r="U657" s="447"/>
      <c r="V657" s="447"/>
      <c r="W657" s="447"/>
      <c r="X657" s="447"/>
      <c r="Y657" s="447"/>
      <c r="Z657" s="447"/>
      <c r="AA657" s="447"/>
      <c r="AB657" s="447"/>
      <c r="AC657" s="447"/>
      <c r="AD657" s="447"/>
      <c r="AE657" s="447"/>
      <c r="AF657" s="447"/>
    </row>
    <row r="658">
      <c r="A658" s="256"/>
      <c r="B658" s="256"/>
      <c r="C658" s="256"/>
      <c r="D658" s="260"/>
      <c r="E658" s="260"/>
      <c r="F658" s="260"/>
      <c r="G658" s="256"/>
      <c r="H658" s="451"/>
      <c r="I658" s="256"/>
      <c r="J658" s="256"/>
      <c r="K658" s="256"/>
      <c r="L658" s="260"/>
      <c r="M658" s="260"/>
      <c r="N658" s="256"/>
      <c r="O658" s="256"/>
      <c r="P658" s="449"/>
      <c r="Q658" s="449"/>
      <c r="R658" s="449"/>
      <c r="S658" s="449"/>
      <c r="T658" s="449"/>
      <c r="U658" s="449"/>
      <c r="V658" s="449"/>
      <c r="W658" s="449"/>
      <c r="X658" s="449"/>
      <c r="Y658" s="449"/>
      <c r="Z658" s="449"/>
      <c r="AA658" s="449"/>
      <c r="AB658" s="449"/>
      <c r="AC658" s="449"/>
      <c r="AD658" s="449"/>
      <c r="AE658" s="449"/>
      <c r="AF658" s="449"/>
    </row>
    <row r="659">
      <c r="A659" s="257"/>
      <c r="B659" s="257"/>
      <c r="C659" s="257"/>
      <c r="D659" s="261"/>
      <c r="E659" s="261"/>
      <c r="F659" s="261"/>
      <c r="G659" s="257"/>
      <c r="H659" s="450"/>
      <c r="I659" s="257"/>
      <c r="J659" s="257"/>
      <c r="K659" s="257"/>
      <c r="L659" s="261"/>
      <c r="M659" s="261"/>
      <c r="N659" s="257"/>
      <c r="O659" s="257"/>
      <c r="P659" s="447"/>
      <c r="Q659" s="447"/>
      <c r="R659" s="447"/>
      <c r="S659" s="447"/>
      <c r="T659" s="447"/>
      <c r="U659" s="447"/>
      <c r="V659" s="447"/>
      <c r="W659" s="447"/>
      <c r="X659" s="447"/>
      <c r="Y659" s="447"/>
      <c r="Z659" s="447"/>
      <c r="AA659" s="447"/>
      <c r="AB659" s="447"/>
      <c r="AC659" s="447"/>
      <c r="AD659" s="447"/>
      <c r="AE659" s="447"/>
      <c r="AF659" s="447"/>
    </row>
    <row r="660">
      <c r="A660" s="256"/>
      <c r="B660" s="256"/>
      <c r="C660" s="256"/>
      <c r="D660" s="260"/>
      <c r="E660" s="260"/>
      <c r="F660" s="260"/>
      <c r="G660" s="256"/>
      <c r="H660" s="451"/>
      <c r="I660" s="256"/>
      <c r="J660" s="256"/>
      <c r="K660" s="256"/>
      <c r="L660" s="260"/>
      <c r="M660" s="260"/>
      <c r="N660" s="256"/>
      <c r="O660" s="256"/>
      <c r="P660" s="449"/>
      <c r="Q660" s="449"/>
      <c r="R660" s="449"/>
      <c r="S660" s="449"/>
      <c r="T660" s="449"/>
      <c r="U660" s="449"/>
      <c r="V660" s="449"/>
      <c r="W660" s="449"/>
      <c r="X660" s="449"/>
      <c r="Y660" s="449"/>
      <c r="Z660" s="449"/>
      <c r="AA660" s="449"/>
      <c r="AB660" s="449"/>
      <c r="AC660" s="449"/>
      <c r="AD660" s="449"/>
      <c r="AE660" s="449"/>
      <c r="AF660" s="449"/>
    </row>
    <row r="661">
      <c r="A661" s="257"/>
      <c r="B661" s="257"/>
      <c r="C661" s="257"/>
      <c r="D661" s="261"/>
      <c r="E661" s="261"/>
      <c r="F661" s="261"/>
      <c r="G661" s="257"/>
      <c r="H661" s="450"/>
      <c r="I661" s="257"/>
      <c r="J661" s="257"/>
      <c r="K661" s="257"/>
      <c r="L661" s="261"/>
      <c r="M661" s="261"/>
      <c r="N661" s="257"/>
      <c r="O661" s="257"/>
      <c r="P661" s="447"/>
      <c r="Q661" s="447"/>
      <c r="R661" s="447"/>
      <c r="S661" s="447"/>
      <c r="T661" s="447"/>
      <c r="U661" s="447"/>
      <c r="V661" s="447"/>
      <c r="W661" s="447"/>
      <c r="X661" s="447"/>
      <c r="Y661" s="447"/>
      <c r="Z661" s="447"/>
      <c r="AA661" s="447"/>
      <c r="AB661" s="447"/>
      <c r="AC661" s="447"/>
      <c r="AD661" s="447"/>
      <c r="AE661" s="447"/>
      <c r="AF661" s="447"/>
    </row>
    <row r="662">
      <c r="A662" s="256"/>
      <c r="B662" s="256"/>
      <c r="C662" s="256"/>
      <c r="D662" s="260"/>
      <c r="E662" s="260"/>
      <c r="F662" s="260"/>
      <c r="G662" s="256"/>
      <c r="H662" s="451"/>
      <c r="I662" s="256"/>
      <c r="J662" s="256"/>
      <c r="K662" s="256"/>
      <c r="L662" s="260"/>
      <c r="M662" s="260"/>
      <c r="N662" s="256"/>
      <c r="O662" s="256"/>
      <c r="P662" s="449"/>
      <c r="Q662" s="449"/>
      <c r="R662" s="449"/>
      <c r="S662" s="449"/>
      <c r="T662" s="449"/>
      <c r="U662" s="449"/>
      <c r="V662" s="449"/>
      <c r="W662" s="449"/>
      <c r="X662" s="449"/>
      <c r="Y662" s="449"/>
      <c r="Z662" s="449"/>
      <c r="AA662" s="449"/>
      <c r="AB662" s="449"/>
      <c r="AC662" s="449"/>
      <c r="AD662" s="449"/>
      <c r="AE662" s="449"/>
      <c r="AF662" s="449"/>
    </row>
    <row r="663">
      <c r="A663" s="257"/>
      <c r="B663" s="257"/>
      <c r="C663" s="257"/>
      <c r="D663" s="261"/>
      <c r="E663" s="261"/>
      <c r="F663" s="261"/>
      <c r="G663" s="257"/>
      <c r="H663" s="450"/>
      <c r="I663" s="257"/>
      <c r="J663" s="257"/>
      <c r="K663" s="257"/>
      <c r="L663" s="261"/>
      <c r="M663" s="261"/>
      <c r="N663" s="257"/>
      <c r="O663" s="257"/>
      <c r="P663" s="447"/>
      <c r="Q663" s="447"/>
      <c r="R663" s="447"/>
      <c r="S663" s="447"/>
      <c r="T663" s="447"/>
      <c r="U663" s="447"/>
      <c r="V663" s="447"/>
      <c r="W663" s="447"/>
      <c r="X663" s="447"/>
      <c r="Y663" s="447"/>
      <c r="Z663" s="447"/>
      <c r="AA663" s="447"/>
      <c r="AB663" s="447"/>
      <c r="AC663" s="447"/>
      <c r="AD663" s="447"/>
      <c r="AE663" s="447"/>
      <c r="AF663" s="447"/>
    </row>
    <row r="664">
      <c r="A664" s="256"/>
      <c r="B664" s="256"/>
      <c r="C664" s="256"/>
      <c r="D664" s="260"/>
      <c r="E664" s="260"/>
      <c r="F664" s="260"/>
      <c r="G664" s="256"/>
      <c r="H664" s="451"/>
      <c r="I664" s="256"/>
      <c r="J664" s="256"/>
      <c r="K664" s="256"/>
      <c r="L664" s="260"/>
      <c r="M664" s="260"/>
      <c r="N664" s="256"/>
      <c r="O664" s="256"/>
      <c r="P664" s="449"/>
      <c r="Q664" s="449"/>
      <c r="R664" s="449"/>
      <c r="S664" s="449"/>
      <c r="T664" s="449"/>
      <c r="U664" s="449"/>
      <c r="V664" s="449"/>
      <c r="W664" s="449"/>
      <c r="X664" s="449"/>
      <c r="Y664" s="449"/>
      <c r="Z664" s="449"/>
      <c r="AA664" s="449"/>
      <c r="AB664" s="449"/>
      <c r="AC664" s="449"/>
      <c r="AD664" s="449"/>
      <c r="AE664" s="449"/>
      <c r="AF664" s="449"/>
    </row>
    <row r="665">
      <c r="A665" s="257"/>
      <c r="B665" s="257"/>
      <c r="C665" s="257"/>
      <c r="D665" s="261"/>
      <c r="E665" s="261"/>
      <c r="F665" s="261"/>
      <c r="G665" s="257"/>
      <c r="H665" s="450"/>
      <c r="I665" s="257"/>
      <c r="J665" s="257"/>
      <c r="K665" s="257"/>
      <c r="L665" s="261"/>
      <c r="M665" s="261"/>
      <c r="N665" s="257"/>
      <c r="O665" s="257"/>
      <c r="P665" s="447"/>
      <c r="Q665" s="447"/>
      <c r="R665" s="447"/>
      <c r="S665" s="447"/>
      <c r="T665" s="447"/>
      <c r="U665" s="447"/>
      <c r="V665" s="447"/>
      <c r="W665" s="447"/>
      <c r="X665" s="447"/>
      <c r="Y665" s="447"/>
      <c r="Z665" s="447"/>
      <c r="AA665" s="447"/>
      <c r="AB665" s="447"/>
      <c r="AC665" s="447"/>
      <c r="AD665" s="447"/>
      <c r="AE665" s="447"/>
      <c r="AF665" s="447"/>
    </row>
    <row r="666">
      <c r="A666" s="256"/>
      <c r="B666" s="256"/>
      <c r="C666" s="256"/>
      <c r="D666" s="260"/>
      <c r="E666" s="260"/>
      <c r="F666" s="260"/>
      <c r="G666" s="256"/>
      <c r="H666" s="451"/>
      <c r="I666" s="256"/>
      <c r="J666" s="256"/>
      <c r="K666" s="256"/>
      <c r="L666" s="260"/>
      <c r="M666" s="260"/>
      <c r="N666" s="256"/>
      <c r="O666" s="256"/>
      <c r="P666" s="449"/>
      <c r="Q666" s="449"/>
      <c r="R666" s="449"/>
      <c r="S666" s="449"/>
      <c r="T666" s="449"/>
      <c r="U666" s="449"/>
      <c r="V666" s="449"/>
      <c r="W666" s="449"/>
      <c r="X666" s="449"/>
      <c r="Y666" s="449"/>
      <c r="Z666" s="449"/>
      <c r="AA666" s="449"/>
      <c r="AB666" s="449"/>
      <c r="AC666" s="449"/>
      <c r="AD666" s="449"/>
      <c r="AE666" s="449"/>
      <c r="AF666" s="449"/>
    </row>
    <row r="667">
      <c r="A667" s="257"/>
      <c r="B667" s="257"/>
      <c r="C667" s="257"/>
      <c r="D667" s="261"/>
      <c r="E667" s="261"/>
      <c r="F667" s="261"/>
      <c r="G667" s="257"/>
      <c r="H667" s="450"/>
      <c r="I667" s="257"/>
      <c r="J667" s="257"/>
      <c r="K667" s="257"/>
      <c r="L667" s="261"/>
      <c r="M667" s="261"/>
      <c r="N667" s="257"/>
      <c r="O667" s="257"/>
      <c r="P667" s="447"/>
      <c r="Q667" s="447"/>
      <c r="R667" s="447"/>
      <c r="S667" s="447"/>
      <c r="T667" s="447"/>
      <c r="U667" s="447"/>
      <c r="V667" s="447"/>
      <c r="W667" s="447"/>
      <c r="X667" s="447"/>
      <c r="Y667" s="447"/>
      <c r="Z667" s="447"/>
      <c r="AA667" s="447"/>
      <c r="AB667" s="447"/>
      <c r="AC667" s="447"/>
      <c r="AD667" s="447"/>
      <c r="AE667" s="447"/>
      <c r="AF667" s="447"/>
    </row>
    <row r="668">
      <c r="A668" s="256"/>
      <c r="B668" s="256"/>
      <c r="C668" s="256"/>
      <c r="D668" s="260"/>
      <c r="E668" s="260"/>
      <c r="F668" s="260"/>
      <c r="G668" s="256"/>
      <c r="H668" s="451"/>
      <c r="I668" s="256"/>
      <c r="J668" s="256"/>
      <c r="K668" s="256"/>
      <c r="L668" s="260"/>
      <c r="M668" s="260"/>
      <c r="N668" s="256"/>
      <c r="O668" s="256"/>
      <c r="P668" s="449"/>
      <c r="Q668" s="449"/>
      <c r="R668" s="449"/>
      <c r="S668" s="449"/>
      <c r="T668" s="449"/>
      <c r="U668" s="449"/>
      <c r="V668" s="449"/>
      <c r="W668" s="449"/>
      <c r="X668" s="449"/>
      <c r="Y668" s="449"/>
      <c r="Z668" s="449"/>
      <c r="AA668" s="449"/>
      <c r="AB668" s="449"/>
      <c r="AC668" s="449"/>
      <c r="AD668" s="449"/>
      <c r="AE668" s="449"/>
      <c r="AF668" s="449"/>
    </row>
    <row r="669">
      <c r="A669" s="257"/>
      <c r="B669" s="257"/>
      <c r="C669" s="257"/>
      <c r="D669" s="261"/>
      <c r="E669" s="261"/>
      <c r="F669" s="261"/>
      <c r="G669" s="257"/>
      <c r="H669" s="450"/>
      <c r="I669" s="257"/>
      <c r="J669" s="257"/>
      <c r="K669" s="257"/>
      <c r="L669" s="261"/>
      <c r="M669" s="261"/>
      <c r="N669" s="257"/>
      <c r="O669" s="257"/>
      <c r="P669" s="447"/>
      <c r="Q669" s="447"/>
      <c r="R669" s="447"/>
      <c r="S669" s="447"/>
      <c r="T669" s="447"/>
      <c r="U669" s="447"/>
      <c r="V669" s="447"/>
      <c r="W669" s="447"/>
      <c r="X669" s="447"/>
      <c r="Y669" s="447"/>
      <c r="Z669" s="447"/>
      <c r="AA669" s="447"/>
      <c r="AB669" s="447"/>
      <c r="AC669" s="447"/>
      <c r="AD669" s="447"/>
      <c r="AE669" s="447"/>
      <c r="AF669" s="447"/>
    </row>
    <row r="670">
      <c r="A670" s="256"/>
      <c r="B670" s="256"/>
      <c r="C670" s="256"/>
      <c r="D670" s="260"/>
      <c r="E670" s="260"/>
      <c r="F670" s="260"/>
      <c r="G670" s="256"/>
      <c r="H670" s="451"/>
      <c r="I670" s="256"/>
      <c r="J670" s="256"/>
      <c r="K670" s="256"/>
      <c r="L670" s="260"/>
      <c r="M670" s="260"/>
      <c r="N670" s="256"/>
      <c r="O670" s="256"/>
      <c r="P670" s="449"/>
      <c r="Q670" s="449"/>
      <c r="R670" s="449"/>
      <c r="S670" s="449"/>
      <c r="T670" s="449"/>
      <c r="U670" s="449"/>
      <c r="V670" s="449"/>
      <c r="W670" s="449"/>
      <c r="X670" s="449"/>
      <c r="Y670" s="449"/>
      <c r="Z670" s="449"/>
      <c r="AA670" s="449"/>
      <c r="AB670" s="449"/>
      <c r="AC670" s="449"/>
      <c r="AD670" s="449"/>
      <c r="AE670" s="449"/>
      <c r="AF670" s="449"/>
    </row>
    <row r="671">
      <c r="A671" s="257"/>
      <c r="B671" s="257"/>
      <c r="C671" s="257"/>
      <c r="D671" s="261"/>
      <c r="E671" s="261"/>
      <c r="F671" s="261"/>
      <c r="G671" s="257"/>
      <c r="H671" s="450"/>
      <c r="I671" s="257"/>
      <c r="J671" s="257"/>
      <c r="K671" s="257"/>
      <c r="L671" s="261"/>
      <c r="M671" s="261"/>
      <c r="N671" s="257"/>
      <c r="O671" s="257"/>
      <c r="P671" s="447"/>
      <c r="Q671" s="447"/>
      <c r="R671" s="447"/>
      <c r="S671" s="447"/>
      <c r="T671" s="447"/>
      <c r="U671" s="447"/>
      <c r="V671" s="447"/>
      <c r="W671" s="447"/>
      <c r="X671" s="447"/>
      <c r="Y671" s="447"/>
      <c r="Z671" s="447"/>
      <c r="AA671" s="447"/>
      <c r="AB671" s="447"/>
      <c r="AC671" s="447"/>
      <c r="AD671" s="447"/>
      <c r="AE671" s="447"/>
      <c r="AF671" s="447"/>
    </row>
    <row r="672">
      <c r="A672" s="256"/>
      <c r="B672" s="256"/>
      <c r="C672" s="256"/>
      <c r="D672" s="260"/>
      <c r="E672" s="260"/>
      <c r="F672" s="260"/>
      <c r="G672" s="256"/>
      <c r="H672" s="451"/>
      <c r="I672" s="256"/>
      <c r="J672" s="256"/>
      <c r="K672" s="256"/>
      <c r="L672" s="260"/>
      <c r="M672" s="260"/>
      <c r="N672" s="256"/>
      <c r="O672" s="256"/>
      <c r="P672" s="449"/>
      <c r="Q672" s="449"/>
      <c r="R672" s="449"/>
      <c r="S672" s="449"/>
      <c r="T672" s="449"/>
      <c r="U672" s="449"/>
      <c r="V672" s="449"/>
      <c r="W672" s="449"/>
      <c r="X672" s="449"/>
      <c r="Y672" s="449"/>
      <c r="Z672" s="449"/>
      <c r="AA672" s="449"/>
      <c r="AB672" s="449"/>
      <c r="AC672" s="449"/>
      <c r="AD672" s="449"/>
      <c r="AE672" s="449"/>
      <c r="AF672" s="449"/>
    </row>
    <row r="673">
      <c r="A673" s="257"/>
      <c r="B673" s="257"/>
      <c r="C673" s="257"/>
      <c r="D673" s="261"/>
      <c r="E673" s="261"/>
      <c r="F673" s="261"/>
      <c r="G673" s="257"/>
      <c r="H673" s="450"/>
      <c r="I673" s="257"/>
      <c r="J673" s="257"/>
      <c r="K673" s="257"/>
      <c r="L673" s="261"/>
      <c r="M673" s="261"/>
      <c r="N673" s="257"/>
      <c r="O673" s="257"/>
      <c r="P673" s="447"/>
      <c r="Q673" s="447"/>
      <c r="R673" s="447"/>
      <c r="S673" s="447"/>
      <c r="T673" s="447"/>
      <c r="U673" s="447"/>
      <c r="V673" s="447"/>
      <c r="W673" s="447"/>
      <c r="X673" s="447"/>
      <c r="Y673" s="447"/>
      <c r="Z673" s="447"/>
      <c r="AA673" s="447"/>
      <c r="AB673" s="447"/>
      <c r="AC673" s="447"/>
      <c r="AD673" s="447"/>
      <c r="AE673" s="447"/>
      <c r="AF673" s="447"/>
    </row>
    <row r="674">
      <c r="A674" s="256"/>
      <c r="B674" s="256"/>
      <c r="C674" s="256"/>
      <c r="D674" s="260"/>
      <c r="E674" s="260"/>
      <c r="F674" s="260"/>
      <c r="G674" s="256"/>
      <c r="H674" s="451"/>
      <c r="I674" s="256"/>
      <c r="J674" s="256"/>
      <c r="K674" s="256"/>
      <c r="L674" s="260"/>
      <c r="M674" s="260"/>
      <c r="N674" s="256"/>
      <c r="O674" s="256"/>
      <c r="P674" s="449"/>
      <c r="Q674" s="449"/>
      <c r="R674" s="449"/>
      <c r="S674" s="449"/>
      <c r="T674" s="449"/>
      <c r="U674" s="449"/>
      <c r="V674" s="449"/>
      <c r="W674" s="449"/>
      <c r="X674" s="449"/>
      <c r="Y674" s="449"/>
      <c r="Z674" s="449"/>
      <c r="AA674" s="449"/>
      <c r="AB674" s="449"/>
      <c r="AC674" s="449"/>
      <c r="AD674" s="449"/>
      <c r="AE674" s="449"/>
      <c r="AF674" s="449"/>
    </row>
    <row r="675">
      <c r="A675" s="257"/>
      <c r="B675" s="257"/>
      <c r="C675" s="257"/>
      <c r="D675" s="261"/>
      <c r="E675" s="261"/>
      <c r="F675" s="261"/>
      <c r="G675" s="257"/>
      <c r="H675" s="450"/>
      <c r="I675" s="257"/>
      <c r="J675" s="257"/>
      <c r="K675" s="257"/>
      <c r="L675" s="261"/>
      <c r="M675" s="261"/>
      <c r="N675" s="257"/>
      <c r="O675" s="257"/>
      <c r="P675" s="447"/>
      <c r="Q675" s="447"/>
      <c r="R675" s="447"/>
      <c r="S675" s="447"/>
      <c r="T675" s="447"/>
      <c r="U675" s="447"/>
      <c r="V675" s="447"/>
      <c r="W675" s="447"/>
      <c r="X675" s="447"/>
      <c r="Y675" s="447"/>
      <c r="Z675" s="447"/>
      <c r="AA675" s="447"/>
      <c r="AB675" s="447"/>
      <c r="AC675" s="447"/>
      <c r="AD675" s="447"/>
      <c r="AE675" s="447"/>
      <c r="AF675" s="447"/>
    </row>
    <row r="676">
      <c r="A676" s="256"/>
      <c r="B676" s="256"/>
      <c r="C676" s="256"/>
      <c r="D676" s="260"/>
      <c r="E676" s="260"/>
      <c r="F676" s="260"/>
      <c r="G676" s="256"/>
      <c r="H676" s="451"/>
      <c r="I676" s="256"/>
      <c r="J676" s="256"/>
      <c r="K676" s="256"/>
      <c r="L676" s="260"/>
      <c r="M676" s="260"/>
      <c r="N676" s="256"/>
      <c r="O676" s="256"/>
      <c r="P676" s="449"/>
      <c r="Q676" s="449"/>
      <c r="R676" s="449"/>
      <c r="S676" s="449"/>
      <c r="T676" s="449"/>
      <c r="U676" s="449"/>
      <c r="V676" s="449"/>
      <c r="W676" s="449"/>
      <c r="X676" s="449"/>
      <c r="Y676" s="449"/>
      <c r="Z676" s="449"/>
      <c r="AA676" s="449"/>
      <c r="AB676" s="449"/>
      <c r="AC676" s="449"/>
      <c r="AD676" s="449"/>
      <c r="AE676" s="449"/>
      <c r="AF676" s="449"/>
    </row>
    <row r="677">
      <c r="A677" s="257"/>
      <c r="B677" s="257"/>
      <c r="C677" s="257"/>
      <c r="D677" s="261"/>
      <c r="E677" s="261"/>
      <c r="F677" s="261"/>
      <c r="G677" s="257"/>
      <c r="H677" s="450"/>
      <c r="I677" s="257"/>
      <c r="J677" s="257"/>
      <c r="K677" s="257"/>
      <c r="L677" s="261"/>
      <c r="M677" s="261"/>
      <c r="N677" s="257"/>
      <c r="O677" s="257"/>
      <c r="P677" s="447"/>
      <c r="Q677" s="447"/>
      <c r="R677" s="447"/>
      <c r="S677" s="447"/>
      <c r="T677" s="447"/>
      <c r="U677" s="447"/>
      <c r="V677" s="447"/>
      <c r="W677" s="447"/>
      <c r="X677" s="447"/>
      <c r="Y677" s="447"/>
      <c r="Z677" s="447"/>
      <c r="AA677" s="447"/>
      <c r="AB677" s="447"/>
      <c r="AC677" s="447"/>
      <c r="AD677" s="447"/>
      <c r="AE677" s="447"/>
      <c r="AF677" s="447"/>
    </row>
    <row r="678">
      <c r="A678" s="256"/>
      <c r="B678" s="256"/>
      <c r="C678" s="256"/>
      <c r="D678" s="260"/>
      <c r="E678" s="260"/>
      <c r="F678" s="260"/>
      <c r="G678" s="256"/>
      <c r="H678" s="451"/>
      <c r="I678" s="256"/>
      <c r="J678" s="256"/>
      <c r="K678" s="256"/>
      <c r="L678" s="260"/>
      <c r="M678" s="260"/>
      <c r="N678" s="256"/>
      <c r="O678" s="256"/>
      <c r="P678" s="449"/>
      <c r="Q678" s="449"/>
      <c r="R678" s="449"/>
      <c r="S678" s="449"/>
      <c r="T678" s="449"/>
      <c r="U678" s="449"/>
      <c r="V678" s="449"/>
      <c r="W678" s="449"/>
      <c r="X678" s="449"/>
      <c r="Y678" s="449"/>
      <c r="Z678" s="449"/>
      <c r="AA678" s="449"/>
      <c r="AB678" s="449"/>
      <c r="AC678" s="449"/>
      <c r="AD678" s="449"/>
      <c r="AE678" s="449"/>
      <c r="AF678" s="449"/>
    </row>
    <row r="679">
      <c r="A679" s="257"/>
      <c r="B679" s="257"/>
      <c r="C679" s="257"/>
      <c r="D679" s="261"/>
      <c r="E679" s="261"/>
      <c r="F679" s="261"/>
      <c r="G679" s="257"/>
      <c r="H679" s="450"/>
      <c r="I679" s="257"/>
      <c r="J679" s="257"/>
      <c r="K679" s="257"/>
      <c r="L679" s="261"/>
      <c r="M679" s="261"/>
      <c r="N679" s="257"/>
      <c r="O679" s="257"/>
      <c r="P679" s="447"/>
      <c r="Q679" s="447"/>
      <c r="R679" s="447"/>
      <c r="S679" s="447"/>
      <c r="T679" s="447"/>
      <c r="U679" s="447"/>
      <c r="V679" s="447"/>
      <c r="W679" s="447"/>
      <c r="X679" s="447"/>
      <c r="Y679" s="447"/>
      <c r="Z679" s="447"/>
      <c r="AA679" s="447"/>
      <c r="AB679" s="447"/>
      <c r="AC679" s="447"/>
      <c r="AD679" s="447"/>
      <c r="AE679" s="447"/>
      <c r="AF679" s="447"/>
    </row>
    <row r="680">
      <c r="A680" s="256"/>
      <c r="B680" s="256"/>
      <c r="C680" s="256"/>
      <c r="D680" s="260"/>
      <c r="E680" s="260"/>
      <c r="F680" s="260"/>
      <c r="G680" s="256"/>
      <c r="H680" s="451"/>
      <c r="I680" s="256"/>
      <c r="J680" s="256"/>
      <c r="K680" s="256"/>
      <c r="L680" s="260"/>
      <c r="M680" s="260"/>
      <c r="N680" s="256"/>
      <c r="O680" s="256"/>
      <c r="P680" s="449"/>
      <c r="Q680" s="449"/>
      <c r="R680" s="449"/>
      <c r="S680" s="449"/>
      <c r="T680" s="449"/>
      <c r="U680" s="449"/>
      <c r="V680" s="449"/>
      <c r="W680" s="449"/>
      <c r="X680" s="449"/>
      <c r="Y680" s="449"/>
      <c r="Z680" s="449"/>
      <c r="AA680" s="449"/>
      <c r="AB680" s="449"/>
      <c r="AC680" s="449"/>
      <c r="AD680" s="449"/>
      <c r="AE680" s="449"/>
      <c r="AF680" s="449"/>
    </row>
    <row r="681">
      <c r="A681" s="257"/>
      <c r="B681" s="257"/>
      <c r="C681" s="257"/>
      <c r="D681" s="261"/>
      <c r="E681" s="261"/>
      <c r="F681" s="261"/>
      <c r="G681" s="257"/>
      <c r="H681" s="450"/>
      <c r="I681" s="257"/>
      <c r="J681" s="257"/>
      <c r="K681" s="257"/>
      <c r="L681" s="261"/>
      <c r="M681" s="261"/>
      <c r="N681" s="257"/>
      <c r="O681" s="257"/>
      <c r="P681" s="447"/>
      <c r="Q681" s="447"/>
      <c r="R681" s="447"/>
      <c r="S681" s="447"/>
      <c r="T681" s="447"/>
      <c r="U681" s="447"/>
      <c r="V681" s="447"/>
      <c r="W681" s="447"/>
      <c r="X681" s="447"/>
      <c r="Y681" s="447"/>
      <c r="Z681" s="447"/>
      <c r="AA681" s="447"/>
      <c r="AB681" s="447"/>
      <c r="AC681" s="447"/>
      <c r="AD681" s="447"/>
      <c r="AE681" s="447"/>
      <c r="AF681" s="447"/>
    </row>
    <row r="682">
      <c r="A682" s="256"/>
      <c r="B682" s="256"/>
      <c r="C682" s="256"/>
      <c r="D682" s="260"/>
      <c r="E682" s="260"/>
      <c r="F682" s="260"/>
      <c r="G682" s="256"/>
      <c r="H682" s="451"/>
      <c r="I682" s="256"/>
      <c r="J682" s="256"/>
      <c r="K682" s="256"/>
      <c r="L682" s="260"/>
      <c r="M682" s="260"/>
      <c r="N682" s="256"/>
      <c r="O682" s="256"/>
      <c r="P682" s="449"/>
      <c r="Q682" s="449"/>
      <c r="R682" s="449"/>
      <c r="S682" s="449"/>
      <c r="T682" s="449"/>
      <c r="U682" s="449"/>
      <c r="V682" s="449"/>
      <c r="W682" s="449"/>
      <c r="X682" s="449"/>
      <c r="Y682" s="449"/>
      <c r="Z682" s="449"/>
      <c r="AA682" s="449"/>
      <c r="AB682" s="449"/>
      <c r="AC682" s="449"/>
      <c r="AD682" s="449"/>
      <c r="AE682" s="449"/>
      <c r="AF682" s="449"/>
    </row>
    <row r="683">
      <c r="A683" s="257"/>
      <c r="B683" s="257"/>
      <c r="C683" s="257"/>
      <c r="D683" s="261"/>
      <c r="E683" s="261"/>
      <c r="F683" s="261"/>
      <c r="G683" s="257"/>
      <c r="H683" s="450"/>
      <c r="I683" s="257"/>
      <c r="J683" s="257"/>
      <c r="K683" s="257"/>
      <c r="L683" s="261"/>
      <c r="M683" s="261"/>
      <c r="N683" s="257"/>
      <c r="O683" s="257"/>
      <c r="P683" s="447"/>
      <c r="Q683" s="447"/>
      <c r="R683" s="447"/>
      <c r="S683" s="447"/>
      <c r="T683" s="447"/>
      <c r="U683" s="447"/>
      <c r="V683" s="447"/>
      <c r="W683" s="447"/>
      <c r="X683" s="447"/>
      <c r="Y683" s="447"/>
      <c r="Z683" s="447"/>
      <c r="AA683" s="447"/>
      <c r="AB683" s="447"/>
      <c r="AC683" s="447"/>
      <c r="AD683" s="447"/>
      <c r="AE683" s="447"/>
      <c r="AF683" s="447"/>
    </row>
    <row r="684">
      <c r="A684" s="256"/>
      <c r="B684" s="256"/>
      <c r="C684" s="256"/>
      <c r="D684" s="260"/>
      <c r="E684" s="260"/>
      <c r="F684" s="260"/>
      <c r="G684" s="256"/>
      <c r="H684" s="451"/>
      <c r="I684" s="256"/>
      <c r="J684" s="256"/>
      <c r="K684" s="256"/>
      <c r="L684" s="260"/>
      <c r="M684" s="260"/>
      <c r="N684" s="256"/>
      <c r="O684" s="256"/>
      <c r="P684" s="449"/>
      <c r="Q684" s="449"/>
      <c r="R684" s="449"/>
      <c r="S684" s="449"/>
      <c r="T684" s="449"/>
      <c r="U684" s="449"/>
      <c r="V684" s="449"/>
      <c r="W684" s="449"/>
      <c r="X684" s="449"/>
      <c r="Y684" s="449"/>
      <c r="Z684" s="449"/>
      <c r="AA684" s="449"/>
      <c r="AB684" s="449"/>
      <c r="AC684" s="449"/>
      <c r="AD684" s="449"/>
      <c r="AE684" s="449"/>
      <c r="AF684" s="449"/>
    </row>
    <row r="685">
      <c r="A685" s="257"/>
      <c r="B685" s="257"/>
      <c r="C685" s="257"/>
      <c r="D685" s="261"/>
      <c r="E685" s="261"/>
      <c r="F685" s="261"/>
      <c r="G685" s="257"/>
      <c r="H685" s="450"/>
      <c r="I685" s="257"/>
      <c r="J685" s="257"/>
      <c r="K685" s="257"/>
      <c r="L685" s="261"/>
      <c r="M685" s="261"/>
      <c r="N685" s="257"/>
      <c r="O685" s="257"/>
      <c r="P685" s="447"/>
      <c r="Q685" s="447"/>
      <c r="R685" s="447"/>
      <c r="S685" s="447"/>
      <c r="T685" s="447"/>
      <c r="U685" s="447"/>
      <c r="V685" s="447"/>
      <c r="W685" s="447"/>
      <c r="X685" s="447"/>
      <c r="Y685" s="447"/>
      <c r="Z685" s="447"/>
      <c r="AA685" s="447"/>
      <c r="AB685" s="447"/>
      <c r="AC685" s="447"/>
      <c r="AD685" s="447"/>
      <c r="AE685" s="447"/>
      <c r="AF685" s="447"/>
    </row>
    <row r="686">
      <c r="A686" s="256"/>
      <c r="B686" s="256"/>
      <c r="C686" s="256"/>
      <c r="D686" s="260"/>
      <c r="E686" s="260"/>
      <c r="F686" s="260"/>
      <c r="G686" s="256"/>
      <c r="H686" s="451"/>
      <c r="I686" s="256"/>
      <c r="J686" s="256"/>
      <c r="K686" s="256"/>
      <c r="L686" s="260"/>
      <c r="M686" s="260"/>
      <c r="N686" s="256"/>
      <c r="O686" s="256"/>
      <c r="P686" s="449"/>
      <c r="Q686" s="449"/>
      <c r="R686" s="449"/>
      <c r="S686" s="449"/>
      <c r="T686" s="449"/>
      <c r="U686" s="449"/>
      <c r="V686" s="449"/>
      <c r="W686" s="449"/>
      <c r="X686" s="449"/>
      <c r="Y686" s="449"/>
      <c r="Z686" s="449"/>
      <c r="AA686" s="449"/>
      <c r="AB686" s="449"/>
      <c r="AC686" s="449"/>
      <c r="AD686" s="449"/>
      <c r="AE686" s="449"/>
      <c r="AF686" s="449"/>
    </row>
    <row r="687">
      <c r="A687" s="257"/>
      <c r="B687" s="257"/>
      <c r="C687" s="257"/>
      <c r="D687" s="261"/>
      <c r="E687" s="261"/>
      <c r="F687" s="261"/>
      <c r="G687" s="257"/>
      <c r="H687" s="450"/>
      <c r="I687" s="257"/>
      <c r="J687" s="257"/>
      <c r="K687" s="257"/>
      <c r="L687" s="261"/>
      <c r="M687" s="261"/>
      <c r="N687" s="257"/>
      <c r="O687" s="257"/>
      <c r="P687" s="447"/>
      <c r="Q687" s="447"/>
      <c r="R687" s="447"/>
      <c r="S687" s="447"/>
      <c r="T687" s="447"/>
      <c r="U687" s="447"/>
      <c r="V687" s="447"/>
      <c r="W687" s="447"/>
      <c r="X687" s="447"/>
      <c r="Y687" s="447"/>
      <c r="Z687" s="447"/>
      <c r="AA687" s="447"/>
      <c r="AB687" s="447"/>
      <c r="AC687" s="447"/>
      <c r="AD687" s="447"/>
      <c r="AE687" s="447"/>
      <c r="AF687" s="447"/>
    </row>
    <row r="688">
      <c r="A688" s="256"/>
      <c r="B688" s="256"/>
      <c r="C688" s="256"/>
      <c r="D688" s="260"/>
      <c r="E688" s="260"/>
      <c r="F688" s="260"/>
      <c r="G688" s="256"/>
      <c r="H688" s="451"/>
      <c r="I688" s="256"/>
      <c r="J688" s="256"/>
      <c r="K688" s="256"/>
      <c r="L688" s="260"/>
      <c r="M688" s="260"/>
      <c r="N688" s="256"/>
      <c r="O688" s="256"/>
      <c r="P688" s="449"/>
      <c r="Q688" s="449"/>
      <c r="R688" s="449"/>
      <c r="S688" s="449"/>
      <c r="T688" s="449"/>
      <c r="U688" s="449"/>
      <c r="V688" s="449"/>
      <c r="W688" s="449"/>
      <c r="X688" s="449"/>
      <c r="Y688" s="449"/>
      <c r="Z688" s="449"/>
      <c r="AA688" s="449"/>
      <c r="AB688" s="449"/>
      <c r="AC688" s="449"/>
      <c r="AD688" s="449"/>
      <c r="AE688" s="449"/>
      <c r="AF688" s="449"/>
    </row>
    <row r="689">
      <c r="A689" s="257"/>
      <c r="B689" s="257"/>
      <c r="C689" s="257"/>
      <c r="D689" s="261"/>
      <c r="E689" s="261"/>
      <c r="F689" s="261"/>
      <c r="G689" s="257"/>
      <c r="H689" s="450"/>
      <c r="I689" s="257"/>
      <c r="J689" s="257"/>
      <c r="K689" s="257"/>
      <c r="L689" s="261"/>
      <c r="M689" s="261"/>
      <c r="N689" s="257"/>
      <c r="O689" s="257"/>
      <c r="P689" s="447"/>
      <c r="Q689" s="447"/>
      <c r="R689" s="447"/>
      <c r="S689" s="447"/>
      <c r="T689" s="447"/>
      <c r="U689" s="447"/>
      <c r="V689" s="447"/>
      <c r="W689" s="447"/>
      <c r="X689" s="447"/>
      <c r="Y689" s="447"/>
      <c r="Z689" s="447"/>
      <c r="AA689" s="447"/>
      <c r="AB689" s="447"/>
      <c r="AC689" s="447"/>
      <c r="AD689" s="447"/>
      <c r="AE689" s="447"/>
      <c r="AF689" s="447"/>
    </row>
    <row r="690">
      <c r="A690" s="256"/>
      <c r="B690" s="256"/>
      <c r="C690" s="256"/>
      <c r="D690" s="260"/>
      <c r="E690" s="260"/>
      <c r="F690" s="260"/>
      <c r="G690" s="256"/>
      <c r="H690" s="451"/>
      <c r="I690" s="256"/>
      <c r="J690" s="256"/>
      <c r="K690" s="256"/>
      <c r="L690" s="260"/>
      <c r="M690" s="260"/>
      <c r="N690" s="256"/>
      <c r="O690" s="256"/>
      <c r="P690" s="449"/>
      <c r="Q690" s="449"/>
      <c r="R690" s="449"/>
      <c r="S690" s="449"/>
      <c r="T690" s="449"/>
      <c r="U690" s="449"/>
      <c r="V690" s="449"/>
      <c r="W690" s="449"/>
      <c r="X690" s="449"/>
      <c r="Y690" s="449"/>
      <c r="Z690" s="449"/>
      <c r="AA690" s="449"/>
      <c r="AB690" s="449"/>
      <c r="AC690" s="449"/>
      <c r="AD690" s="449"/>
      <c r="AE690" s="449"/>
      <c r="AF690" s="449"/>
    </row>
    <row r="691">
      <c r="A691" s="257"/>
      <c r="B691" s="257"/>
      <c r="C691" s="257"/>
      <c r="D691" s="261"/>
      <c r="E691" s="261"/>
      <c r="F691" s="261"/>
      <c r="G691" s="257"/>
      <c r="H691" s="450"/>
      <c r="I691" s="257"/>
      <c r="J691" s="257"/>
      <c r="K691" s="257"/>
      <c r="L691" s="261"/>
      <c r="M691" s="261"/>
      <c r="N691" s="257"/>
      <c r="O691" s="257"/>
      <c r="P691" s="447"/>
      <c r="Q691" s="447"/>
      <c r="R691" s="447"/>
      <c r="S691" s="447"/>
      <c r="T691" s="447"/>
      <c r="U691" s="447"/>
      <c r="V691" s="447"/>
      <c r="W691" s="447"/>
      <c r="X691" s="447"/>
      <c r="Y691" s="447"/>
      <c r="Z691" s="447"/>
      <c r="AA691" s="447"/>
      <c r="AB691" s="447"/>
      <c r="AC691" s="447"/>
      <c r="AD691" s="447"/>
      <c r="AE691" s="447"/>
      <c r="AF691" s="447"/>
    </row>
    <row r="692">
      <c r="A692" s="256"/>
      <c r="B692" s="256"/>
      <c r="C692" s="256"/>
      <c r="D692" s="260"/>
      <c r="E692" s="260"/>
      <c r="F692" s="260"/>
      <c r="G692" s="256"/>
      <c r="H692" s="451"/>
      <c r="I692" s="256"/>
      <c r="J692" s="256"/>
      <c r="K692" s="256"/>
      <c r="L692" s="260"/>
      <c r="M692" s="260"/>
      <c r="N692" s="256"/>
      <c r="O692" s="256"/>
      <c r="P692" s="449"/>
      <c r="Q692" s="449"/>
      <c r="R692" s="449"/>
      <c r="S692" s="449"/>
      <c r="T692" s="449"/>
      <c r="U692" s="449"/>
      <c r="V692" s="449"/>
      <c r="W692" s="449"/>
      <c r="X692" s="449"/>
      <c r="Y692" s="449"/>
      <c r="Z692" s="449"/>
      <c r="AA692" s="449"/>
      <c r="AB692" s="449"/>
      <c r="AC692" s="449"/>
      <c r="AD692" s="449"/>
      <c r="AE692" s="449"/>
      <c r="AF692" s="449"/>
    </row>
    <row r="693">
      <c r="A693" s="257"/>
      <c r="B693" s="257"/>
      <c r="C693" s="257"/>
      <c r="D693" s="261"/>
      <c r="E693" s="261"/>
      <c r="F693" s="261"/>
      <c r="G693" s="257"/>
      <c r="H693" s="450"/>
      <c r="I693" s="257"/>
      <c r="J693" s="257"/>
      <c r="K693" s="257"/>
      <c r="L693" s="261"/>
      <c r="M693" s="261"/>
      <c r="N693" s="257"/>
      <c r="O693" s="257"/>
      <c r="P693" s="447"/>
      <c r="Q693" s="447"/>
      <c r="R693" s="447"/>
      <c r="S693" s="447"/>
      <c r="T693" s="447"/>
      <c r="U693" s="447"/>
      <c r="V693" s="447"/>
      <c r="W693" s="447"/>
      <c r="X693" s="447"/>
      <c r="Y693" s="447"/>
      <c r="Z693" s="447"/>
      <c r="AA693" s="447"/>
      <c r="AB693" s="447"/>
      <c r="AC693" s="447"/>
      <c r="AD693" s="447"/>
      <c r="AE693" s="447"/>
      <c r="AF693" s="447"/>
    </row>
    <row r="694">
      <c r="A694" s="256"/>
      <c r="B694" s="256"/>
      <c r="C694" s="256"/>
      <c r="D694" s="260"/>
      <c r="E694" s="260"/>
      <c r="F694" s="260"/>
      <c r="G694" s="256"/>
      <c r="H694" s="451"/>
      <c r="I694" s="256"/>
      <c r="J694" s="256"/>
      <c r="K694" s="256"/>
      <c r="L694" s="260"/>
      <c r="M694" s="260"/>
      <c r="N694" s="256"/>
      <c r="O694" s="256"/>
      <c r="P694" s="449"/>
      <c r="Q694" s="449"/>
      <c r="R694" s="449"/>
      <c r="S694" s="449"/>
      <c r="T694" s="449"/>
      <c r="U694" s="449"/>
      <c r="V694" s="449"/>
      <c r="W694" s="449"/>
      <c r="X694" s="449"/>
      <c r="Y694" s="449"/>
      <c r="Z694" s="449"/>
      <c r="AA694" s="449"/>
      <c r="AB694" s="449"/>
      <c r="AC694" s="449"/>
      <c r="AD694" s="449"/>
      <c r="AE694" s="449"/>
      <c r="AF694" s="449"/>
    </row>
    <row r="695">
      <c r="A695" s="257"/>
      <c r="B695" s="257"/>
      <c r="C695" s="257"/>
      <c r="D695" s="261"/>
      <c r="E695" s="261"/>
      <c r="F695" s="261"/>
      <c r="G695" s="257"/>
      <c r="H695" s="450"/>
      <c r="I695" s="257"/>
      <c r="J695" s="257"/>
      <c r="K695" s="257"/>
      <c r="L695" s="261"/>
      <c r="M695" s="261"/>
      <c r="N695" s="257"/>
      <c r="O695" s="257"/>
      <c r="P695" s="447"/>
      <c r="Q695" s="447"/>
      <c r="R695" s="447"/>
      <c r="S695" s="447"/>
      <c r="T695" s="447"/>
      <c r="U695" s="447"/>
      <c r="V695" s="447"/>
      <c r="W695" s="447"/>
      <c r="X695" s="447"/>
      <c r="Y695" s="447"/>
      <c r="Z695" s="447"/>
      <c r="AA695" s="447"/>
      <c r="AB695" s="447"/>
      <c r="AC695" s="447"/>
      <c r="AD695" s="447"/>
      <c r="AE695" s="447"/>
      <c r="AF695" s="447"/>
    </row>
    <row r="696">
      <c r="A696" s="256"/>
      <c r="B696" s="256"/>
      <c r="C696" s="256"/>
      <c r="D696" s="260"/>
      <c r="E696" s="260"/>
      <c r="F696" s="260"/>
      <c r="G696" s="256"/>
      <c r="H696" s="451"/>
      <c r="I696" s="256"/>
      <c r="J696" s="256"/>
      <c r="K696" s="256"/>
      <c r="L696" s="260"/>
      <c r="M696" s="260"/>
      <c r="N696" s="256"/>
      <c r="O696" s="256"/>
      <c r="P696" s="449"/>
      <c r="Q696" s="449"/>
      <c r="R696" s="449"/>
      <c r="S696" s="449"/>
      <c r="T696" s="449"/>
      <c r="U696" s="449"/>
      <c r="V696" s="449"/>
      <c r="W696" s="449"/>
      <c r="X696" s="449"/>
      <c r="Y696" s="449"/>
      <c r="Z696" s="449"/>
      <c r="AA696" s="449"/>
      <c r="AB696" s="449"/>
      <c r="AC696" s="449"/>
      <c r="AD696" s="449"/>
      <c r="AE696" s="449"/>
      <c r="AF696" s="449"/>
    </row>
    <row r="697">
      <c r="A697" s="257"/>
      <c r="B697" s="257"/>
      <c r="C697" s="257"/>
      <c r="D697" s="261"/>
      <c r="E697" s="261"/>
      <c r="F697" s="261"/>
      <c r="G697" s="257"/>
      <c r="H697" s="450"/>
      <c r="I697" s="257"/>
      <c r="J697" s="257"/>
      <c r="K697" s="257"/>
      <c r="L697" s="261"/>
      <c r="M697" s="261"/>
      <c r="N697" s="257"/>
      <c r="O697" s="257"/>
      <c r="P697" s="447"/>
      <c r="Q697" s="447"/>
      <c r="R697" s="447"/>
      <c r="S697" s="447"/>
      <c r="T697" s="447"/>
      <c r="U697" s="447"/>
      <c r="V697" s="447"/>
      <c r="W697" s="447"/>
      <c r="X697" s="447"/>
      <c r="Y697" s="447"/>
      <c r="Z697" s="447"/>
      <c r="AA697" s="447"/>
      <c r="AB697" s="447"/>
      <c r="AC697" s="447"/>
      <c r="AD697" s="447"/>
      <c r="AE697" s="447"/>
      <c r="AF697" s="447"/>
    </row>
    <row r="698">
      <c r="A698" s="256"/>
      <c r="B698" s="256"/>
      <c r="C698" s="256"/>
      <c r="D698" s="260"/>
      <c r="E698" s="260"/>
      <c r="F698" s="260"/>
      <c r="G698" s="256"/>
      <c r="H698" s="451"/>
      <c r="I698" s="256"/>
      <c r="J698" s="256"/>
      <c r="K698" s="256"/>
      <c r="L698" s="260"/>
      <c r="M698" s="260"/>
      <c r="N698" s="256"/>
      <c r="O698" s="256"/>
      <c r="P698" s="449"/>
      <c r="Q698" s="449"/>
      <c r="R698" s="449"/>
      <c r="S698" s="449"/>
      <c r="T698" s="449"/>
      <c r="U698" s="449"/>
      <c r="V698" s="449"/>
      <c r="W698" s="449"/>
      <c r="X698" s="449"/>
      <c r="Y698" s="449"/>
      <c r="Z698" s="449"/>
      <c r="AA698" s="449"/>
      <c r="AB698" s="449"/>
      <c r="AC698" s="449"/>
      <c r="AD698" s="449"/>
      <c r="AE698" s="449"/>
      <c r="AF698" s="449"/>
    </row>
    <row r="699">
      <c r="A699" s="257"/>
      <c r="B699" s="257"/>
      <c r="C699" s="257"/>
      <c r="D699" s="261"/>
      <c r="E699" s="261"/>
      <c r="F699" s="261"/>
      <c r="G699" s="257"/>
      <c r="H699" s="450"/>
      <c r="I699" s="257"/>
      <c r="J699" s="257"/>
      <c r="K699" s="257"/>
      <c r="L699" s="261"/>
      <c r="M699" s="261"/>
      <c r="N699" s="257"/>
      <c r="O699" s="257"/>
      <c r="P699" s="447"/>
      <c r="Q699" s="447"/>
      <c r="R699" s="447"/>
      <c r="S699" s="447"/>
      <c r="T699" s="447"/>
      <c r="U699" s="447"/>
      <c r="V699" s="447"/>
      <c r="W699" s="447"/>
      <c r="X699" s="447"/>
      <c r="Y699" s="447"/>
      <c r="Z699" s="447"/>
      <c r="AA699" s="447"/>
      <c r="AB699" s="447"/>
      <c r="AC699" s="447"/>
      <c r="AD699" s="447"/>
      <c r="AE699" s="447"/>
      <c r="AF699" s="447"/>
    </row>
    <row r="700">
      <c r="A700" s="256"/>
      <c r="B700" s="256"/>
      <c r="C700" s="256"/>
      <c r="D700" s="260"/>
      <c r="E700" s="260"/>
      <c r="F700" s="260"/>
      <c r="G700" s="256"/>
      <c r="H700" s="451"/>
      <c r="I700" s="256"/>
      <c r="J700" s="256"/>
      <c r="K700" s="256"/>
      <c r="L700" s="260"/>
      <c r="M700" s="260"/>
      <c r="N700" s="256"/>
      <c r="O700" s="256"/>
      <c r="P700" s="449"/>
      <c r="Q700" s="449"/>
      <c r="R700" s="449"/>
      <c r="S700" s="449"/>
      <c r="T700" s="449"/>
      <c r="U700" s="449"/>
      <c r="V700" s="449"/>
      <c r="W700" s="449"/>
      <c r="X700" s="449"/>
      <c r="Y700" s="449"/>
      <c r="Z700" s="449"/>
      <c r="AA700" s="449"/>
      <c r="AB700" s="449"/>
      <c r="AC700" s="449"/>
      <c r="AD700" s="449"/>
      <c r="AE700" s="449"/>
      <c r="AF700" s="449"/>
    </row>
    <row r="701">
      <c r="A701" s="257"/>
      <c r="B701" s="257"/>
      <c r="C701" s="257"/>
      <c r="D701" s="261"/>
      <c r="E701" s="261"/>
      <c r="F701" s="261"/>
      <c r="G701" s="257"/>
      <c r="H701" s="450"/>
      <c r="I701" s="257"/>
      <c r="J701" s="257"/>
      <c r="K701" s="257"/>
      <c r="L701" s="261"/>
      <c r="M701" s="261"/>
      <c r="N701" s="257"/>
      <c r="O701" s="257"/>
      <c r="P701" s="447"/>
      <c r="Q701" s="447"/>
      <c r="R701" s="447"/>
      <c r="S701" s="447"/>
      <c r="T701" s="447"/>
      <c r="U701" s="447"/>
      <c r="V701" s="447"/>
      <c r="W701" s="447"/>
      <c r="X701" s="447"/>
      <c r="Y701" s="447"/>
      <c r="Z701" s="447"/>
      <c r="AA701" s="447"/>
      <c r="AB701" s="447"/>
      <c r="AC701" s="447"/>
      <c r="AD701" s="447"/>
      <c r="AE701" s="447"/>
      <c r="AF701" s="447"/>
    </row>
    <row r="702">
      <c r="A702" s="256"/>
      <c r="B702" s="256"/>
      <c r="C702" s="256"/>
      <c r="D702" s="260"/>
      <c r="E702" s="260"/>
      <c r="F702" s="260"/>
      <c r="G702" s="256"/>
      <c r="H702" s="451"/>
      <c r="I702" s="256"/>
      <c r="J702" s="256"/>
      <c r="K702" s="256"/>
      <c r="L702" s="260"/>
      <c r="M702" s="260"/>
      <c r="N702" s="256"/>
      <c r="O702" s="256"/>
      <c r="P702" s="449"/>
      <c r="Q702" s="449"/>
      <c r="R702" s="449"/>
      <c r="S702" s="449"/>
      <c r="T702" s="449"/>
      <c r="U702" s="449"/>
      <c r="V702" s="449"/>
      <c r="W702" s="449"/>
      <c r="X702" s="449"/>
      <c r="Y702" s="449"/>
      <c r="Z702" s="449"/>
      <c r="AA702" s="449"/>
      <c r="AB702" s="449"/>
      <c r="AC702" s="449"/>
      <c r="AD702" s="449"/>
      <c r="AE702" s="449"/>
      <c r="AF702" s="449"/>
    </row>
    <row r="703">
      <c r="A703" s="257"/>
      <c r="B703" s="257"/>
      <c r="C703" s="257"/>
      <c r="D703" s="261"/>
      <c r="E703" s="261"/>
      <c r="F703" s="261"/>
      <c r="G703" s="257"/>
      <c r="H703" s="450"/>
      <c r="I703" s="257"/>
      <c r="J703" s="257"/>
      <c r="K703" s="257"/>
      <c r="L703" s="261"/>
      <c r="M703" s="261"/>
      <c r="N703" s="257"/>
      <c r="O703" s="257"/>
      <c r="P703" s="447"/>
      <c r="Q703" s="447"/>
      <c r="R703" s="447"/>
      <c r="S703" s="447"/>
      <c r="T703" s="447"/>
      <c r="U703" s="447"/>
      <c r="V703" s="447"/>
      <c r="W703" s="447"/>
      <c r="X703" s="447"/>
      <c r="Y703" s="447"/>
      <c r="Z703" s="447"/>
      <c r="AA703" s="447"/>
      <c r="AB703" s="447"/>
      <c r="AC703" s="447"/>
      <c r="AD703" s="447"/>
      <c r="AE703" s="447"/>
      <c r="AF703" s="447"/>
    </row>
    <row r="704">
      <c r="A704" s="256"/>
      <c r="B704" s="256"/>
      <c r="C704" s="256"/>
      <c r="D704" s="260"/>
      <c r="E704" s="260"/>
      <c r="F704" s="260"/>
      <c r="G704" s="256"/>
      <c r="H704" s="451"/>
      <c r="I704" s="256"/>
      <c r="J704" s="256"/>
      <c r="K704" s="256"/>
      <c r="L704" s="260"/>
      <c r="M704" s="260"/>
      <c r="N704" s="256"/>
      <c r="O704" s="256"/>
      <c r="P704" s="449"/>
      <c r="Q704" s="449"/>
      <c r="R704" s="449"/>
      <c r="S704" s="449"/>
      <c r="T704" s="449"/>
      <c r="U704" s="449"/>
      <c r="V704" s="449"/>
      <c r="W704" s="449"/>
      <c r="X704" s="449"/>
      <c r="Y704" s="449"/>
      <c r="Z704" s="449"/>
      <c r="AA704" s="449"/>
      <c r="AB704" s="449"/>
      <c r="AC704" s="449"/>
      <c r="AD704" s="449"/>
      <c r="AE704" s="449"/>
      <c r="AF704" s="449"/>
    </row>
    <row r="705">
      <c r="A705" s="257"/>
      <c r="B705" s="257"/>
      <c r="C705" s="257"/>
      <c r="D705" s="261"/>
      <c r="E705" s="261"/>
      <c r="F705" s="261"/>
      <c r="G705" s="257"/>
      <c r="H705" s="450"/>
      <c r="I705" s="257"/>
      <c r="J705" s="257"/>
      <c r="K705" s="257"/>
      <c r="L705" s="261"/>
      <c r="M705" s="261"/>
      <c r="N705" s="257"/>
      <c r="O705" s="257"/>
      <c r="P705" s="447"/>
      <c r="Q705" s="447"/>
      <c r="R705" s="447"/>
      <c r="S705" s="447"/>
      <c r="T705" s="447"/>
      <c r="U705" s="447"/>
      <c r="V705" s="447"/>
      <c r="W705" s="447"/>
      <c r="X705" s="447"/>
      <c r="Y705" s="447"/>
      <c r="Z705" s="447"/>
      <c r="AA705" s="447"/>
      <c r="AB705" s="447"/>
      <c r="AC705" s="447"/>
      <c r="AD705" s="447"/>
      <c r="AE705" s="447"/>
      <c r="AF705" s="447"/>
    </row>
    <row r="706">
      <c r="A706" s="256"/>
      <c r="B706" s="256"/>
      <c r="C706" s="256"/>
      <c r="D706" s="260"/>
      <c r="E706" s="260"/>
      <c r="F706" s="260"/>
      <c r="G706" s="256"/>
      <c r="H706" s="451"/>
      <c r="I706" s="256"/>
      <c r="J706" s="256"/>
      <c r="K706" s="256"/>
      <c r="L706" s="260"/>
      <c r="M706" s="260"/>
      <c r="N706" s="256"/>
      <c r="O706" s="256"/>
      <c r="P706" s="449"/>
      <c r="Q706" s="449"/>
      <c r="R706" s="449"/>
      <c r="S706" s="449"/>
      <c r="T706" s="449"/>
      <c r="U706" s="449"/>
      <c r="V706" s="449"/>
      <c r="W706" s="449"/>
      <c r="X706" s="449"/>
      <c r="Y706" s="449"/>
      <c r="Z706" s="449"/>
      <c r="AA706" s="449"/>
      <c r="AB706" s="449"/>
      <c r="AC706" s="449"/>
      <c r="AD706" s="449"/>
      <c r="AE706" s="449"/>
      <c r="AF706" s="449"/>
    </row>
    <row r="707">
      <c r="A707" s="257"/>
      <c r="B707" s="257"/>
      <c r="C707" s="257"/>
      <c r="D707" s="261"/>
      <c r="E707" s="261"/>
      <c r="F707" s="261"/>
      <c r="G707" s="257"/>
      <c r="H707" s="450"/>
      <c r="I707" s="257"/>
      <c r="J707" s="257"/>
      <c r="K707" s="257"/>
      <c r="L707" s="261"/>
      <c r="M707" s="261"/>
      <c r="N707" s="257"/>
      <c r="O707" s="257"/>
      <c r="P707" s="447"/>
      <c r="Q707" s="447"/>
      <c r="R707" s="447"/>
      <c r="S707" s="447"/>
      <c r="T707" s="447"/>
      <c r="U707" s="447"/>
      <c r="V707" s="447"/>
      <c r="W707" s="447"/>
      <c r="X707" s="447"/>
      <c r="Y707" s="447"/>
      <c r="Z707" s="447"/>
      <c r="AA707" s="447"/>
      <c r="AB707" s="447"/>
      <c r="AC707" s="447"/>
      <c r="AD707" s="447"/>
      <c r="AE707" s="447"/>
      <c r="AF707" s="447"/>
    </row>
    <row r="708">
      <c r="A708" s="256"/>
      <c r="B708" s="256"/>
      <c r="C708" s="256"/>
      <c r="D708" s="260"/>
      <c r="E708" s="260"/>
      <c r="F708" s="260"/>
      <c r="G708" s="256"/>
      <c r="H708" s="451"/>
      <c r="I708" s="256"/>
      <c r="J708" s="256"/>
      <c r="K708" s="256"/>
      <c r="L708" s="260"/>
      <c r="M708" s="260"/>
      <c r="N708" s="256"/>
      <c r="O708" s="256"/>
      <c r="P708" s="449"/>
      <c r="Q708" s="449"/>
      <c r="R708" s="449"/>
      <c r="S708" s="449"/>
      <c r="T708" s="449"/>
      <c r="U708" s="449"/>
      <c r="V708" s="449"/>
      <c r="W708" s="449"/>
      <c r="X708" s="449"/>
      <c r="Y708" s="449"/>
      <c r="Z708" s="449"/>
      <c r="AA708" s="449"/>
      <c r="AB708" s="449"/>
      <c r="AC708" s="449"/>
      <c r="AD708" s="449"/>
      <c r="AE708" s="449"/>
      <c r="AF708" s="449"/>
    </row>
    <row r="709">
      <c r="A709" s="257"/>
      <c r="B709" s="257"/>
      <c r="C709" s="257"/>
      <c r="D709" s="261"/>
      <c r="E709" s="261"/>
      <c r="F709" s="261"/>
      <c r="G709" s="257"/>
      <c r="H709" s="450"/>
      <c r="I709" s="257"/>
      <c r="J709" s="257"/>
      <c r="K709" s="257"/>
      <c r="L709" s="261"/>
      <c r="M709" s="261"/>
      <c r="N709" s="257"/>
      <c r="O709" s="257"/>
      <c r="P709" s="447"/>
      <c r="Q709" s="447"/>
      <c r="R709" s="447"/>
      <c r="S709" s="447"/>
      <c r="T709" s="447"/>
      <c r="U709" s="447"/>
      <c r="V709" s="447"/>
      <c r="W709" s="447"/>
      <c r="X709" s="447"/>
      <c r="Y709" s="447"/>
      <c r="Z709" s="447"/>
      <c r="AA709" s="447"/>
      <c r="AB709" s="447"/>
      <c r="AC709" s="447"/>
      <c r="AD709" s="447"/>
      <c r="AE709" s="447"/>
      <c r="AF709" s="447"/>
    </row>
    <row r="710">
      <c r="A710" s="256"/>
      <c r="B710" s="256"/>
      <c r="C710" s="256"/>
      <c r="D710" s="260"/>
      <c r="E710" s="260"/>
      <c r="F710" s="260"/>
      <c r="G710" s="256"/>
      <c r="H710" s="451"/>
      <c r="I710" s="256"/>
      <c r="J710" s="256"/>
      <c r="K710" s="256"/>
      <c r="L710" s="260"/>
      <c r="M710" s="260"/>
      <c r="N710" s="256"/>
      <c r="O710" s="256"/>
      <c r="P710" s="449"/>
      <c r="Q710" s="449"/>
      <c r="R710" s="449"/>
      <c r="S710" s="449"/>
      <c r="T710" s="449"/>
      <c r="U710" s="449"/>
      <c r="V710" s="449"/>
      <c r="W710" s="449"/>
      <c r="X710" s="449"/>
      <c r="Y710" s="449"/>
      <c r="Z710" s="449"/>
      <c r="AA710" s="449"/>
      <c r="AB710" s="449"/>
      <c r="AC710" s="449"/>
      <c r="AD710" s="449"/>
      <c r="AE710" s="449"/>
      <c r="AF710" s="449"/>
    </row>
    <row r="711">
      <c r="A711" s="257"/>
      <c r="B711" s="257"/>
      <c r="C711" s="257"/>
      <c r="D711" s="261"/>
      <c r="E711" s="261"/>
      <c r="F711" s="261"/>
      <c r="G711" s="257"/>
      <c r="H711" s="450"/>
      <c r="I711" s="257"/>
      <c r="J711" s="257"/>
      <c r="K711" s="257"/>
      <c r="L711" s="261"/>
      <c r="M711" s="261"/>
      <c r="N711" s="257"/>
      <c r="O711" s="257"/>
      <c r="P711" s="447"/>
      <c r="Q711" s="447"/>
      <c r="R711" s="447"/>
      <c r="S711" s="447"/>
      <c r="T711" s="447"/>
      <c r="U711" s="447"/>
      <c r="V711" s="447"/>
      <c r="W711" s="447"/>
      <c r="X711" s="447"/>
      <c r="Y711" s="447"/>
      <c r="Z711" s="447"/>
      <c r="AA711" s="447"/>
      <c r="AB711" s="447"/>
      <c r="AC711" s="447"/>
      <c r="AD711" s="447"/>
      <c r="AE711" s="447"/>
      <c r="AF711" s="447"/>
    </row>
    <row r="712">
      <c r="A712" s="256"/>
      <c r="B712" s="256"/>
      <c r="C712" s="256"/>
      <c r="D712" s="260"/>
      <c r="E712" s="260"/>
      <c r="F712" s="260"/>
      <c r="G712" s="256"/>
      <c r="H712" s="451"/>
      <c r="I712" s="256"/>
      <c r="J712" s="256"/>
      <c r="K712" s="256"/>
      <c r="L712" s="260"/>
      <c r="M712" s="260"/>
      <c r="N712" s="256"/>
      <c r="O712" s="256"/>
      <c r="P712" s="449"/>
      <c r="Q712" s="449"/>
      <c r="R712" s="449"/>
      <c r="S712" s="449"/>
      <c r="T712" s="449"/>
      <c r="U712" s="449"/>
      <c r="V712" s="449"/>
      <c r="W712" s="449"/>
      <c r="X712" s="449"/>
      <c r="Y712" s="449"/>
      <c r="Z712" s="449"/>
      <c r="AA712" s="449"/>
      <c r="AB712" s="449"/>
      <c r="AC712" s="449"/>
      <c r="AD712" s="449"/>
      <c r="AE712" s="449"/>
      <c r="AF712" s="449"/>
    </row>
    <row r="713">
      <c r="A713" s="257"/>
      <c r="B713" s="257"/>
      <c r="C713" s="257"/>
      <c r="D713" s="261"/>
      <c r="E713" s="261"/>
      <c r="F713" s="261"/>
      <c r="G713" s="257"/>
      <c r="H713" s="450"/>
      <c r="I713" s="257"/>
      <c r="J713" s="257"/>
      <c r="K713" s="257"/>
      <c r="L713" s="261"/>
      <c r="M713" s="261"/>
      <c r="N713" s="257"/>
      <c r="O713" s="257"/>
      <c r="P713" s="447"/>
      <c r="Q713" s="447"/>
      <c r="R713" s="447"/>
      <c r="S713" s="447"/>
      <c r="T713" s="447"/>
      <c r="U713" s="447"/>
      <c r="V713" s="447"/>
      <c r="W713" s="447"/>
      <c r="X713" s="447"/>
      <c r="Y713" s="447"/>
      <c r="Z713" s="447"/>
      <c r="AA713" s="447"/>
      <c r="AB713" s="447"/>
      <c r="AC713" s="447"/>
      <c r="AD713" s="447"/>
      <c r="AE713" s="447"/>
      <c r="AF713" s="447"/>
    </row>
    <row r="714">
      <c r="A714" s="256"/>
      <c r="B714" s="256"/>
      <c r="C714" s="256"/>
      <c r="D714" s="260"/>
      <c r="E714" s="260"/>
      <c r="F714" s="260"/>
      <c r="G714" s="256"/>
      <c r="H714" s="451"/>
      <c r="I714" s="256"/>
      <c r="J714" s="256"/>
      <c r="K714" s="256"/>
      <c r="L714" s="260"/>
      <c r="M714" s="260"/>
      <c r="N714" s="256"/>
      <c r="O714" s="256"/>
      <c r="P714" s="449"/>
      <c r="Q714" s="449"/>
      <c r="R714" s="449"/>
      <c r="S714" s="449"/>
      <c r="T714" s="449"/>
      <c r="U714" s="449"/>
      <c r="V714" s="449"/>
      <c r="W714" s="449"/>
      <c r="X714" s="449"/>
      <c r="Y714" s="449"/>
      <c r="Z714" s="449"/>
      <c r="AA714" s="449"/>
      <c r="AB714" s="449"/>
      <c r="AC714" s="449"/>
      <c r="AD714" s="449"/>
      <c r="AE714" s="449"/>
      <c r="AF714" s="449"/>
    </row>
    <row r="715">
      <c r="A715" s="257"/>
      <c r="B715" s="257"/>
      <c r="C715" s="257"/>
      <c r="D715" s="261"/>
      <c r="E715" s="261"/>
      <c r="F715" s="261"/>
      <c r="G715" s="257"/>
      <c r="H715" s="450"/>
      <c r="I715" s="257"/>
      <c r="J715" s="257"/>
      <c r="K715" s="257"/>
      <c r="L715" s="261"/>
      <c r="M715" s="261"/>
      <c r="N715" s="257"/>
      <c r="O715" s="257"/>
      <c r="P715" s="447"/>
      <c r="Q715" s="447"/>
      <c r="R715" s="447"/>
      <c r="S715" s="447"/>
      <c r="T715" s="447"/>
      <c r="U715" s="447"/>
      <c r="V715" s="447"/>
      <c r="W715" s="447"/>
      <c r="X715" s="447"/>
      <c r="Y715" s="447"/>
      <c r="Z715" s="447"/>
      <c r="AA715" s="447"/>
      <c r="AB715" s="447"/>
      <c r="AC715" s="447"/>
      <c r="AD715" s="447"/>
      <c r="AE715" s="447"/>
      <c r="AF715" s="447"/>
    </row>
    <row r="716">
      <c r="A716" s="256"/>
      <c r="B716" s="256"/>
      <c r="C716" s="256"/>
      <c r="D716" s="260"/>
      <c r="E716" s="260"/>
      <c r="F716" s="260"/>
      <c r="G716" s="256"/>
      <c r="H716" s="451"/>
      <c r="I716" s="256"/>
      <c r="J716" s="256"/>
      <c r="K716" s="256"/>
      <c r="L716" s="260"/>
      <c r="M716" s="260"/>
      <c r="N716" s="256"/>
      <c r="O716" s="256"/>
      <c r="P716" s="449"/>
      <c r="Q716" s="449"/>
      <c r="R716" s="449"/>
      <c r="S716" s="449"/>
      <c r="T716" s="449"/>
      <c r="U716" s="449"/>
      <c r="V716" s="449"/>
      <c r="W716" s="449"/>
      <c r="X716" s="449"/>
      <c r="Y716" s="449"/>
      <c r="Z716" s="449"/>
      <c r="AA716" s="449"/>
      <c r="AB716" s="449"/>
      <c r="AC716" s="449"/>
      <c r="AD716" s="449"/>
      <c r="AE716" s="449"/>
      <c r="AF716" s="449"/>
    </row>
    <row r="717">
      <c r="A717" s="257"/>
      <c r="B717" s="257"/>
      <c r="C717" s="257"/>
      <c r="D717" s="261"/>
      <c r="E717" s="261"/>
      <c r="F717" s="261"/>
      <c r="G717" s="257"/>
      <c r="H717" s="450"/>
      <c r="I717" s="257"/>
      <c r="J717" s="257"/>
      <c r="K717" s="257"/>
      <c r="L717" s="261"/>
      <c r="M717" s="261"/>
      <c r="N717" s="257"/>
      <c r="O717" s="257"/>
      <c r="P717" s="447"/>
      <c r="Q717" s="447"/>
      <c r="R717" s="447"/>
      <c r="S717" s="447"/>
      <c r="T717" s="447"/>
      <c r="U717" s="447"/>
      <c r="V717" s="447"/>
      <c r="W717" s="447"/>
      <c r="X717" s="447"/>
      <c r="Y717" s="447"/>
      <c r="Z717" s="447"/>
      <c r="AA717" s="447"/>
      <c r="AB717" s="447"/>
      <c r="AC717" s="447"/>
      <c r="AD717" s="447"/>
      <c r="AE717" s="447"/>
      <c r="AF717" s="447"/>
    </row>
    <row r="718">
      <c r="A718" s="256"/>
      <c r="B718" s="256"/>
      <c r="C718" s="256"/>
      <c r="D718" s="260"/>
      <c r="E718" s="260"/>
      <c r="F718" s="260"/>
      <c r="G718" s="256"/>
      <c r="H718" s="451"/>
      <c r="I718" s="256"/>
      <c r="J718" s="256"/>
      <c r="K718" s="256"/>
      <c r="L718" s="260"/>
      <c r="M718" s="260"/>
      <c r="N718" s="256"/>
      <c r="O718" s="256"/>
      <c r="P718" s="449"/>
      <c r="Q718" s="449"/>
      <c r="R718" s="449"/>
      <c r="S718" s="449"/>
      <c r="T718" s="449"/>
      <c r="U718" s="449"/>
      <c r="V718" s="449"/>
      <c r="W718" s="449"/>
      <c r="X718" s="449"/>
      <c r="Y718" s="449"/>
      <c r="Z718" s="449"/>
      <c r="AA718" s="449"/>
      <c r="AB718" s="449"/>
      <c r="AC718" s="449"/>
      <c r="AD718" s="449"/>
      <c r="AE718" s="449"/>
      <c r="AF718" s="449"/>
    </row>
    <row r="719">
      <c r="A719" s="257"/>
      <c r="B719" s="257"/>
      <c r="C719" s="257"/>
      <c r="D719" s="261"/>
      <c r="E719" s="261"/>
      <c r="F719" s="261"/>
      <c r="G719" s="257"/>
      <c r="H719" s="450"/>
      <c r="I719" s="257"/>
      <c r="J719" s="257"/>
      <c r="K719" s="257"/>
      <c r="L719" s="261"/>
      <c r="M719" s="261"/>
      <c r="N719" s="257"/>
      <c r="O719" s="257"/>
      <c r="P719" s="447"/>
      <c r="Q719" s="447"/>
      <c r="R719" s="447"/>
      <c r="S719" s="447"/>
      <c r="T719" s="447"/>
      <c r="U719" s="447"/>
      <c r="V719" s="447"/>
      <c r="W719" s="447"/>
      <c r="X719" s="447"/>
      <c r="Y719" s="447"/>
      <c r="Z719" s="447"/>
      <c r="AA719" s="447"/>
      <c r="AB719" s="447"/>
      <c r="AC719" s="447"/>
      <c r="AD719" s="447"/>
      <c r="AE719" s="447"/>
      <c r="AF719" s="447"/>
    </row>
    <row r="720">
      <c r="A720" s="256"/>
      <c r="B720" s="256"/>
      <c r="C720" s="256"/>
      <c r="D720" s="260"/>
      <c r="E720" s="260"/>
      <c r="F720" s="260"/>
      <c r="G720" s="256"/>
      <c r="H720" s="451"/>
      <c r="I720" s="256"/>
      <c r="J720" s="256"/>
      <c r="K720" s="256"/>
      <c r="L720" s="260"/>
      <c r="M720" s="260"/>
      <c r="N720" s="256"/>
      <c r="O720" s="256"/>
      <c r="P720" s="449"/>
      <c r="Q720" s="449"/>
      <c r="R720" s="449"/>
      <c r="S720" s="449"/>
      <c r="T720" s="449"/>
      <c r="U720" s="449"/>
      <c r="V720" s="449"/>
      <c r="W720" s="449"/>
      <c r="X720" s="449"/>
      <c r="Y720" s="449"/>
      <c r="Z720" s="449"/>
      <c r="AA720" s="449"/>
      <c r="AB720" s="449"/>
      <c r="AC720" s="449"/>
      <c r="AD720" s="449"/>
      <c r="AE720" s="449"/>
      <c r="AF720" s="449"/>
    </row>
    <row r="721">
      <c r="A721" s="257"/>
      <c r="B721" s="257"/>
      <c r="C721" s="257"/>
      <c r="D721" s="261"/>
      <c r="E721" s="261"/>
      <c r="F721" s="261"/>
      <c r="G721" s="257"/>
      <c r="H721" s="450"/>
      <c r="I721" s="257"/>
      <c r="J721" s="257"/>
      <c r="K721" s="257"/>
      <c r="L721" s="261"/>
      <c r="M721" s="261"/>
      <c r="N721" s="257"/>
      <c r="O721" s="257"/>
      <c r="P721" s="447"/>
      <c r="Q721" s="447"/>
      <c r="R721" s="447"/>
      <c r="S721" s="447"/>
      <c r="T721" s="447"/>
      <c r="U721" s="447"/>
      <c r="V721" s="447"/>
      <c r="W721" s="447"/>
      <c r="X721" s="447"/>
      <c r="Y721" s="447"/>
      <c r="Z721" s="447"/>
      <c r="AA721" s="447"/>
      <c r="AB721" s="447"/>
      <c r="AC721" s="447"/>
      <c r="AD721" s="447"/>
      <c r="AE721" s="447"/>
      <c r="AF721" s="447"/>
    </row>
    <row r="722">
      <c r="A722" s="256"/>
      <c r="B722" s="256"/>
      <c r="C722" s="256"/>
      <c r="D722" s="260"/>
      <c r="E722" s="260"/>
      <c r="F722" s="260"/>
      <c r="G722" s="256"/>
      <c r="H722" s="451"/>
      <c r="I722" s="256"/>
      <c r="J722" s="256"/>
      <c r="K722" s="256"/>
      <c r="L722" s="260"/>
      <c r="M722" s="260"/>
      <c r="N722" s="256"/>
      <c r="O722" s="256"/>
      <c r="P722" s="449"/>
      <c r="Q722" s="449"/>
      <c r="R722" s="449"/>
      <c r="S722" s="449"/>
      <c r="T722" s="449"/>
      <c r="U722" s="449"/>
      <c r="V722" s="449"/>
      <c r="W722" s="449"/>
      <c r="X722" s="449"/>
      <c r="Y722" s="449"/>
      <c r="Z722" s="449"/>
      <c r="AA722" s="449"/>
      <c r="AB722" s="449"/>
      <c r="AC722" s="449"/>
      <c r="AD722" s="449"/>
      <c r="AE722" s="449"/>
      <c r="AF722" s="449"/>
    </row>
    <row r="723">
      <c r="A723" s="257"/>
      <c r="B723" s="257"/>
      <c r="C723" s="257"/>
      <c r="D723" s="261"/>
      <c r="E723" s="261"/>
      <c r="F723" s="261"/>
      <c r="G723" s="257"/>
      <c r="H723" s="450"/>
      <c r="I723" s="257"/>
      <c r="J723" s="257"/>
      <c r="K723" s="257"/>
      <c r="L723" s="261"/>
      <c r="M723" s="261"/>
      <c r="N723" s="257"/>
      <c r="O723" s="257"/>
      <c r="P723" s="447"/>
      <c r="Q723" s="447"/>
      <c r="R723" s="447"/>
      <c r="S723" s="447"/>
      <c r="T723" s="447"/>
      <c r="U723" s="447"/>
      <c r="V723" s="447"/>
      <c r="W723" s="447"/>
      <c r="X723" s="447"/>
      <c r="Y723" s="447"/>
      <c r="Z723" s="447"/>
      <c r="AA723" s="447"/>
      <c r="AB723" s="447"/>
      <c r="AC723" s="447"/>
      <c r="AD723" s="447"/>
      <c r="AE723" s="447"/>
      <c r="AF723" s="447"/>
    </row>
    <row r="724">
      <c r="A724" s="256"/>
      <c r="B724" s="256"/>
      <c r="C724" s="256"/>
      <c r="D724" s="260"/>
      <c r="E724" s="260"/>
      <c r="F724" s="260"/>
      <c r="G724" s="256"/>
      <c r="H724" s="451"/>
      <c r="I724" s="256"/>
      <c r="J724" s="256"/>
      <c r="K724" s="256"/>
      <c r="L724" s="260"/>
      <c r="M724" s="260"/>
      <c r="N724" s="256"/>
      <c r="O724" s="256"/>
      <c r="P724" s="449"/>
      <c r="Q724" s="449"/>
      <c r="R724" s="449"/>
      <c r="S724" s="449"/>
      <c r="T724" s="449"/>
      <c r="U724" s="449"/>
      <c r="V724" s="449"/>
      <c r="W724" s="449"/>
      <c r="X724" s="449"/>
      <c r="Y724" s="449"/>
      <c r="Z724" s="449"/>
      <c r="AA724" s="449"/>
      <c r="AB724" s="449"/>
      <c r="AC724" s="449"/>
      <c r="AD724" s="449"/>
      <c r="AE724" s="449"/>
      <c r="AF724" s="449"/>
    </row>
    <row r="725">
      <c r="A725" s="257"/>
      <c r="B725" s="257"/>
      <c r="C725" s="257"/>
      <c r="D725" s="261"/>
      <c r="E725" s="261"/>
      <c r="F725" s="261"/>
      <c r="G725" s="257"/>
      <c r="H725" s="450"/>
      <c r="I725" s="257"/>
      <c r="J725" s="257"/>
      <c r="K725" s="257"/>
      <c r="L725" s="261"/>
      <c r="M725" s="261"/>
      <c r="N725" s="257"/>
      <c r="O725" s="257"/>
      <c r="P725" s="447"/>
      <c r="Q725" s="447"/>
      <c r="R725" s="447"/>
      <c r="S725" s="447"/>
      <c r="T725" s="447"/>
      <c r="U725" s="447"/>
      <c r="V725" s="447"/>
      <c r="W725" s="447"/>
      <c r="X725" s="447"/>
      <c r="Y725" s="447"/>
      <c r="Z725" s="447"/>
      <c r="AA725" s="447"/>
      <c r="AB725" s="447"/>
      <c r="AC725" s="447"/>
      <c r="AD725" s="447"/>
      <c r="AE725" s="447"/>
      <c r="AF725" s="447"/>
    </row>
    <row r="726">
      <c r="A726" s="256"/>
      <c r="B726" s="256"/>
      <c r="C726" s="256"/>
      <c r="D726" s="260"/>
      <c r="E726" s="260"/>
      <c r="F726" s="260"/>
      <c r="G726" s="256"/>
      <c r="H726" s="451"/>
      <c r="I726" s="256"/>
      <c r="J726" s="256"/>
      <c r="K726" s="256"/>
      <c r="L726" s="260"/>
      <c r="M726" s="260"/>
      <c r="N726" s="256"/>
      <c r="O726" s="256"/>
      <c r="P726" s="449"/>
      <c r="Q726" s="449"/>
      <c r="R726" s="449"/>
      <c r="S726" s="449"/>
      <c r="T726" s="449"/>
      <c r="U726" s="449"/>
      <c r="V726" s="449"/>
      <c r="W726" s="449"/>
      <c r="X726" s="449"/>
      <c r="Y726" s="449"/>
      <c r="Z726" s="449"/>
      <c r="AA726" s="449"/>
      <c r="AB726" s="449"/>
      <c r="AC726" s="449"/>
      <c r="AD726" s="449"/>
      <c r="AE726" s="449"/>
      <c r="AF726" s="449"/>
    </row>
    <row r="727">
      <c r="A727" s="257"/>
      <c r="B727" s="257"/>
      <c r="C727" s="257"/>
      <c r="D727" s="261"/>
      <c r="E727" s="261"/>
      <c r="F727" s="261"/>
      <c r="G727" s="257"/>
      <c r="H727" s="450"/>
      <c r="I727" s="257"/>
      <c r="J727" s="257"/>
      <c r="K727" s="257"/>
      <c r="L727" s="261"/>
      <c r="M727" s="261"/>
      <c r="N727" s="257"/>
      <c r="O727" s="257"/>
      <c r="P727" s="447"/>
      <c r="Q727" s="447"/>
      <c r="R727" s="447"/>
      <c r="S727" s="447"/>
      <c r="T727" s="447"/>
      <c r="U727" s="447"/>
      <c r="V727" s="447"/>
      <c r="W727" s="447"/>
      <c r="X727" s="447"/>
      <c r="Y727" s="447"/>
      <c r="Z727" s="447"/>
      <c r="AA727" s="447"/>
      <c r="AB727" s="447"/>
      <c r="AC727" s="447"/>
      <c r="AD727" s="447"/>
      <c r="AE727" s="447"/>
      <c r="AF727" s="447"/>
    </row>
    <row r="728">
      <c r="A728" s="256"/>
      <c r="B728" s="256"/>
      <c r="C728" s="256"/>
      <c r="D728" s="260"/>
      <c r="E728" s="260"/>
      <c r="F728" s="260"/>
      <c r="G728" s="256"/>
      <c r="H728" s="451"/>
      <c r="I728" s="256"/>
      <c r="J728" s="256"/>
      <c r="K728" s="256"/>
      <c r="L728" s="260"/>
      <c r="M728" s="260"/>
      <c r="N728" s="256"/>
      <c r="O728" s="256"/>
      <c r="P728" s="449"/>
      <c r="Q728" s="449"/>
      <c r="R728" s="449"/>
      <c r="S728" s="449"/>
      <c r="T728" s="449"/>
      <c r="U728" s="449"/>
      <c r="V728" s="449"/>
      <c r="W728" s="449"/>
      <c r="X728" s="449"/>
      <c r="Y728" s="449"/>
      <c r="Z728" s="449"/>
      <c r="AA728" s="449"/>
      <c r="AB728" s="449"/>
      <c r="AC728" s="449"/>
      <c r="AD728" s="449"/>
      <c r="AE728" s="449"/>
      <c r="AF728" s="449"/>
    </row>
    <row r="729">
      <c r="A729" s="257"/>
      <c r="B729" s="257"/>
      <c r="C729" s="257"/>
      <c r="D729" s="261"/>
      <c r="E729" s="261"/>
      <c r="F729" s="261"/>
      <c r="G729" s="257"/>
      <c r="H729" s="450"/>
      <c r="I729" s="257"/>
      <c r="J729" s="257"/>
      <c r="K729" s="257"/>
      <c r="L729" s="261"/>
      <c r="M729" s="261"/>
      <c r="N729" s="257"/>
      <c r="O729" s="257"/>
      <c r="P729" s="447"/>
      <c r="Q729" s="447"/>
      <c r="R729" s="447"/>
      <c r="S729" s="447"/>
      <c r="T729" s="447"/>
      <c r="U729" s="447"/>
      <c r="V729" s="447"/>
      <c r="W729" s="447"/>
      <c r="X729" s="447"/>
      <c r="Y729" s="447"/>
      <c r="Z729" s="447"/>
      <c r="AA729" s="447"/>
      <c r="AB729" s="447"/>
      <c r="AC729" s="447"/>
      <c r="AD729" s="447"/>
      <c r="AE729" s="447"/>
      <c r="AF729" s="447"/>
    </row>
    <row r="730">
      <c r="A730" s="256"/>
      <c r="B730" s="256"/>
      <c r="C730" s="256"/>
      <c r="D730" s="260"/>
      <c r="E730" s="260"/>
      <c r="F730" s="260"/>
      <c r="G730" s="256"/>
      <c r="H730" s="451"/>
      <c r="I730" s="256"/>
      <c r="J730" s="256"/>
      <c r="K730" s="256"/>
      <c r="L730" s="260"/>
      <c r="M730" s="260"/>
      <c r="N730" s="256"/>
      <c r="O730" s="256"/>
      <c r="P730" s="449"/>
      <c r="Q730" s="449"/>
      <c r="R730" s="449"/>
      <c r="S730" s="449"/>
      <c r="T730" s="449"/>
      <c r="U730" s="449"/>
      <c r="V730" s="449"/>
      <c r="W730" s="449"/>
      <c r="X730" s="449"/>
      <c r="Y730" s="449"/>
      <c r="Z730" s="449"/>
      <c r="AA730" s="449"/>
      <c r="AB730" s="449"/>
      <c r="AC730" s="449"/>
      <c r="AD730" s="449"/>
      <c r="AE730" s="449"/>
      <c r="AF730" s="449"/>
    </row>
    <row r="731">
      <c r="A731" s="257"/>
      <c r="B731" s="257"/>
      <c r="C731" s="257"/>
      <c r="D731" s="261"/>
      <c r="E731" s="261"/>
      <c r="F731" s="261"/>
      <c r="G731" s="257"/>
      <c r="H731" s="450"/>
      <c r="I731" s="257"/>
      <c r="J731" s="257"/>
      <c r="K731" s="257"/>
      <c r="L731" s="261"/>
      <c r="M731" s="261"/>
      <c r="N731" s="257"/>
      <c r="O731" s="257"/>
      <c r="P731" s="447"/>
      <c r="Q731" s="447"/>
      <c r="R731" s="447"/>
      <c r="S731" s="447"/>
      <c r="T731" s="447"/>
      <c r="U731" s="447"/>
      <c r="V731" s="447"/>
      <c r="W731" s="447"/>
      <c r="X731" s="447"/>
      <c r="Y731" s="447"/>
      <c r="Z731" s="447"/>
      <c r="AA731" s="447"/>
      <c r="AB731" s="447"/>
      <c r="AC731" s="447"/>
      <c r="AD731" s="447"/>
      <c r="AE731" s="447"/>
      <c r="AF731" s="447"/>
    </row>
    <row r="732">
      <c r="A732" s="256"/>
      <c r="B732" s="256"/>
      <c r="C732" s="256"/>
      <c r="D732" s="260"/>
      <c r="E732" s="260"/>
      <c r="F732" s="260"/>
      <c r="G732" s="256"/>
      <c r="H732" s="451"/>
      <c r="I732" s="256"/>
      <c r="J732" s="256"/>
      <c r="K732" s="256"/>
      <c r="L732" s="260"/>
      <c r="M732" s="260"/>
      <c r="N732" s="256"/>
      <c r="O732" s="256"/>
      <c r="P732" s="449"/>
      <c r="Q732" s="449"/>
      <c r="R732" s="449"/>
      <c r="S732" s="449"/>
      <c r="T732" s="449"/>
      <c r="U732" s="449"/>
      <c r="V732" s="449"/>
      <c r="W732" s="449"/>
      <c r="X732" s="449"/>
      <c r="Y732" s="449"/>
      <c r="Z732" s="449"/>
      <c r="AA732" s="449"/>
      <c r="AB732" s="449"/>
      <c r="AC732" s="449"/>
      <c r="AD732" s="449"/>
      <c r="AE732" s="449"/>
      <c r="AF732" s="449"/>
    </row>
    <row r="733">
      <c r="A733" s="257"/>
      <c r="B733" s="257"/>
      <c r="C733" s="257"/>
      <c r="D733" s="261"/>
      <c r="E733" s="261"/>
      <c r="F733" s="261"/>
      <c r="G733" s="257"/>
      <c r="H733" s="450"/>
      <c r="I733" s="257"/>
      <c r="J733" s="257"/>
      <c r="K733" s="257"/>
      <c r="L733" s="261"/>
      <c r="M733" s="261"/>
      <c r="N733" s="257"/>
      <c r="O733" s="257"/>
      <c r="P733" s="447"/>
      <c r="Q733" s="447"/>
      <c r="R733" s="447"/>
      <c r="S733" s="447"/>
      <c r="T733" s="447"/>
      <c r="U733" s="447"/>
      <c r="V733" s="447"/>
      <c r="W733" s="447"/>
      <c r="X733" s="447"/>
      <c r="Y733" s="447"/>
      <c r="Z733" s="447"/>
      <c r="AA733" s="447"/>
      <c r="AB733" s="447"/>
      <c r="AC733" s="447"/>
      <c r="AD733" s="447"/>
      <c r="AE733" s="447"/>
      <c r="AF733" s="447"/>
    </row>
    <row r="734">
      <c r="A734" s="256"/>
      <c r="B734" s="256"/>
      <c r="C734" s="256"/>
      <c r="D734" s="260"/>
      <c r="E734" s="260"/>
      <c r="F734" s="260"/>
      <c r="G734" s="256"/>
      <c r="H734" s="451"/>
      <c r="I734" s="256"/>
      <c r="J734" s="256"/>
      <c r="K734" s="256"/>
      <c r="L734" s="260"/>
      <c r="M734" s="260"/>
      <c r="N734" s="256"/>
      <c r="O734" s="256"/>
      <c r="P734" s="449"/>
      <c r="Q734" s="449"/>
      <c r="R734" s="449"/>
      <c r="S734" s="449"/>
      <c r="T734" s="449"/>
      <c r="U734" s="449"/>
      <c r="V734" s="449"/>
      <c r="W734" s="449"/>
      <c r="X734" s="449"/>
      <c r="Y734" s="449"/>
      <c r="Z734" s="449"/>
      <c r="AA734" s="449"/>
      <c r="AB734" s="449"/>
      <c r="AC734" s="449"/>
      <c r="AD734" s="449"/>
      <c r="AE734" s="449"/>
      <c r="AF734" s="449"/>
    </row>
    <row r="735">
      <c r="A735" s="257"/>
      <c r="B735" s="257"/>
      <c r="C735" s="257"/>
      <c r="D735" s="261"/>
      <c r="E735" s="261"/>
      <c r="F735" s="261"/>
      <c r="G735" s="257"/>
      <c r="H735" s="450"/>
      <c r="I735" s="257"/>
      <c r="J735" s="257"/>
      <c r="K735" s="257"/>
      <c r="L735" s="261"/>
      <c r="M735" s="261"/>
      <c r="N735" s="257"/>
      <c r="O735" s="257"/>
      <c r="P735" s="447"/>
      <c r="Q735" s="447"/>
      <c r="R735" s="447"/>
      <c r="S735" s="447"/>
      <c r="T735" s="447"/>
      <c r="U735" s="447"/>
      <c r="V735" s="447"/>
      <c r="W735" s="447"/>
      <c r="X735" s="447"/>
      <c r="Y735" s="447"/>
      <c r="Z735" s="447"/>
      <c r="AA735" s="447"/>
      <c r="AB735" s="447"/>
      <c r="AC735" s="447"/>
      <c r="AD735" s="447"/>
      <c r="AE735" s="447"/>
      <c r="AF735" s="447"/>
    </row>
    <row r="736">
      <c r="A736" s="256"/>
      <c r="B736" s="256"/>
      <c r="C736" s="256"/>
      <c r="D736" s="260"/>
      <c r="E736" s="260"/>
      <c r="F736" s="260"/>
      <c r="G736" s="256"/>
      <c r="H736" s="451"/>
      <c r="I736" s="256"/>
      <c r="J736" s="256"/>
      <c r="K736" s="256"/>
      <c r="L736" s="260"/>
      <c r="M736" s="260"/>
      <c r="N736" s="256"/>
      <c r="O736" s="256"/>
      <c r="P736" s="449"/>
      <c r="Q736" s="449"/>
      <c r="R736" s="449"/>
      <c r="S736" s="449"/>
      <c r="T736" s="449"/>
      <c r="U736" s="449"/>
      <c r="V736" s="449"/>
      <c r="W736" s="449"/>
      <c r="X736" s="449"/>
      <c r="Y736" s="449"/>
      <c r="Z736" s="449"/>
      <c r="AA736" s="449"/>
      <c r="AB736" s="449"/>
      <c r="AC736" s="449"/>
      <c r="AD736" s="449"/>
      <c r="AE736" s="449"/>
      <c r="AF736" s="449"/>
    </row>
    <row r="737">
      <c r="A737" s="257"/>
      <c r="B737" s="257"/>
      <c r="C737" s="257"/>
      <c r="D737" s="261"/>
      <c r="E737" s="261"/>
      <c r="F737" s="261"/>
      <c r="G737" s="257"/>
      <c r="H737" s="450"/>
      <c r="I737" s="257"/>
      <c r="J737" s="257"/>
      <c r="K737" s="257"/>
      <c r="L737" s="261"/>
      <c r="M737" s="261"/>
      <c r="N737" s="257"/>
      <c r="O737" s="257"/>
      <c r="P737" s="447"/>
      <c r="Q737" s="447"/>
      <c r="R737" s="447"/>
      <c r="S737" s="447"/>
      <c r="T737" s="447"/>
      <c r="U737" s="447"/>
      <c r="V737" s="447"/>
      <c r="W737" s="447"/>
      <c r="X737" s="447"/>
      <c r="Y737" s="447"/>
      <c r="Z737" s="447"/>
      <c r="AA737" s="447"/>
      <c r="AB737" s="447"/>
      <c r="AC737" s="447"/>
      <c r="AD737" s="447"/>
      <c r="AE737" s="447"/>
      <c r="AF737" s="447"/>
    </row>
    <row r="738">
      <c r="A738" s="256"/>
      <c r="B738" s="256"/>
      <c r="C738" s="256"/>
      <c r="D738" s="260"/>
      <c r="E738" s="260"/>
      <c r="F738" s="260"/>
      <c r="G738" s="256"/>
      <c r="H738" s="451"/>
      <c r="I738" s="256"/>
      <c r="J738" s="256"/>
      <c r="K738" s="256"/>
      <c r="L738" s="260"/>
      <c r="M738" s="260"/>
      <c r="N738" s="256"/>
      <c r="O738" s="256"/>
      <c r="P738" s="449"/>
      <c r="Q738" s="449"/>
      <c r="R738" s="449"/>
      <c r="S738" s="449"/>
      <c r="T738" s="449"/>
      <c r="U738" s="449"/>
      <c r="V738" s="449"/>
      <c r="W738" s="449"/>
      <c r="X738" s="449"/>
      <c r="Y738" s="449"/>
      <c r="Z738" s="449"/>
      <c r="AA738" s="449"/>
      <c r="AB738" s="449"/>
      <c r="AC738" s="449"/>
      <c r="AD738" s="449"/>
      <c r="AE738" s="449"/>
      <c r="AF738" s="449"/>
    </row>
    <row r="739">
      <c r="A739" s="257"/>
      <c r="B739" s="257"/>
      <c r="C739" s="257"/>
      <c r="D739" s="261"/>
      <c r="E739" s="261"/>
      <c r="F739" s="261"/>
      <c r="G739" s="257"/>
      <c r="H739" s="450"/>
      <c r="I739" s="257"/>
      <c r="J739" s="257"/>
      <c r="K739" s="257"/>
      <c r="L739" s="261"/>
      <c r="M739" s="261"/>
      <c r="N739" s="257"/>
      <c r="O739" s="257"/>
      <c r="P739" s="447"/>
      <c r="Q739" s="447"/>
      <c r="R739" s="447"/>
      <c r="S739" s="447"/>
      <c r="T739" s="447"/>
      <c r="U739" s="447"/>
      <c r="V739" s="447"/>
      <c r="W739" s="447"/>
      <c r="X739" s="447"/>
      <c r="Y739" s="447"/>
      <c r="Z739" s="447"/>
      <c r="AA739" s="447"/>
      <c r="AB739" s="447"/>
      <c r="AC739" s="447"/>
      <c r="AD739" s="447"/>
      <c r="AE739" s="447"/>
      <c r="AF739" s="447"/>
    </row>
    <row r="740">
      <c r="A740" s="256"/>
      <c r="B740" s="256"/>
      <c r="C740" s="256"/>
      <c r="D740" s="260"/>
      <c r="E740" s="260"/>
      <c r="F740" s="260"/>
      <c r="G740" s="256"/>
      <c r="H740" s="451"/>
      <c r="I740" s="256"/>
      <c r="J740" s="256"/>
      <c r="K740" s="256"/>
      <c r="L740" s="260"/>
      <c r="M740" s="260"/>
      <c r="N740" s="256"/>
      <c r="O740" s="256"/>
      <c r="P740" s="449"/>
      <c r="Q740" s="449"/>
      <c r="R740" s="449"/>
      <c r="S740" s="449"/>
      <c r="T740" s="449"/>
      <c r="U740" s="449"/>
      <c r="V740" s="449"/>
      <c r="W740" s="449"/>
      <c r="X740" s="449"/>
      <c r="Y740" s="449"/>
      <c r="Z740" s="449"/>
      <c r="AA740" s="449"/>
      <c r="AB740" s="449"/>
      <c r="AC740" s="449"/>
      <c r="AD740" s="449"/>
      <c r="AE740" s="449"/>
      <c r="AF740" s="449"/>
    </row>
    <row r="741">
      <c r="A741" s="257"/>
      <c r="B741" s="257"/>
      <c r="C741" s="257"/>
      <c r="D741" s="261"/>
      <c r="E741" s="261"/>
      <c r="F741" s="261"/>
      <c r="G741" s="257"/>
      <c r="H741" s="450"/>
      <c r="I741" s="257"/>
      <c r="J741" s="257"/>
      <c r="K741" s="257"/>
      <c r="L741" s="261"/>
      <c r="M741" s="261"/>
      <c r="N741" s="257"/>
      <c r="O741" s="257"/>
      <c r="P741" s="447"/>
      <c r="Q741" s="447"/>
      <c r="R741" s="447"/>
      <c r="S741" s="447"/>
      <c r="T741" s="447"/>
      <c r="U741" s="447"/>
      <c r="V741" s="447"/>
      <c r="W741" s="447"/>
      <c r="X741" s="447"/>
      <c r="Y741" s="447"/>
      <c r="Z741" s="447"/>
      <c r="AA741" s="447"/>
      <c r="AB741" s="447"/>
      <c r="AC741" s="447"/>
      <c r="AD741" s="447"/>
      <c r="AE741" s="447"/>
      <c r="AF741" s="447"/>
    </row>
    <row r="742">
      <c r="A742" s="256"/>
      <c r="B742" s="256"/>
      <c r="C742" s="256"/>
      <c r="D742" s="260"/>
      <c r="E742" s="260"/>
      <c r="F742" s="260"/>
      <c r="G742" s="256"/>
      <c r="H742" s="451"/>
      <c r="I742" s="256"/>
      <c r="J742" s="256"/>
      <c r="K742" s="256"/>
      <c r="L742" s="260"/>
      <c r="M742" s="260"/>
      <c r="N742" s="256"/>
      <c r="O742" s="256"/>
      <c r="P742" s="449"/>
      <c r="Q742" s="449"/>
      <c r="R742" s="449"/>
      <c r="S742" s="449"/>
      <c r="T742" s="449"/>
      <c r="U742" s="449"/>
      <c r="V742" s="449"/>
      <c r="W742" s="449"/>
      <c r="X742" s="449"/>
      <c r="Y742" s="449"/>
      <c r="Z742" s="449"/>
      <c r="AA742" s="449"/>
      <c r="AB742" s="449"/>
      <c r="AC742" s="449"/>
      <c r="AD742" s="449"/>
      <c r="AE742" s="449"/>
      <c r="AF742" s="449"/>
    </row>
    <row r="743">
      <c r="A743" s="257"/>
      <c r="B743" s="257"/>
      <c r="C743" s="257"/>
      <c r="D743" s="261"/>
      <c r="E743" s="261"/>
      <c r="F743" s="261"/>
      <c r="G743" s="257"/>
      <c r="H743" s="450"/>
      <c r="I743" s="257"/>
      <c r="J743" s="257"/>
      <c r="K743" s="257"/>
      <c r="L743" s="261"/>
      <c r="M743" s="261"/>
      <c r="N743" s="257"/>
      <c r="O743" s="257"/>
      <c r="P743" s="447"/>
      <c r="Q743" s="447"/>
      <c r="R743" s="447"/>
      <c r="S743" s="447"/>
      <c r="T743" s="447"/>
      <c r="U743" s="447"/>
      <c r="V743" s="447"/>
      <c r="W743" s="447"/>
      <c r="X743" s="447"/>
      <c r="Y743" s="447"/>
      <c r="Z743" s="447"/>
      <c r="AA743" s="447"/>
      <c r="AB743" s="447"/>
      <c r="AC743" s="447"/>
      <c r="AD743" s="447"/>
      <c r="AE743" s="447"/>
      <c r="AF743" s="447"/>
    </row>
    <row r="744">
      <c r="A744" s="256"/>
      <c r="B744" s="256"/>
      <c r="C744" s="256"/>
      <c r="D744" s="260"/>
      <c r="E744" s="260"/>
      <c r="F744" s="260"/>
      <c r="G744" s="256"/>
      <c r="H744" s="451"/>
      <c r="I744" s="256"/>
      <c r="J744" s="256"/>
      <c r="K744" s="256"/>
      <c r="L744" s="260"/>
      <c r="M744" s="260"/>
      <c r="N744" s="256"/>
      <c r="O744" s="256"/>
      <c r="P744" s="449"/>
      <c r="Q744" s="449"/>
      <c r="R744" s="449"/>
      <c r="S744" s="449"/>
      <c r="T744" s="449"/>
      <c r="U744" s="449"/>
      <c r="V744" s="449"/>
      <c r="W744" s="449"/>
      <c r="X744" s="449"/>
      <c r="Y744" s="449"/>
      <c r="Z744" s="449"/>
      <c r="AA744" s="449"/>
      <c r="AB744" s="449"/>
      <c r="AC744" s="449"/>
      <c r="AD744" s="449"/>
      <c r="AE744" s="449"/>
      <c r="AF744" s="449"/>
    </row>
    <row r="745">
      <c r="A745" s="257"/>
      <c r="B745" s="257"/>
      <c r="C745" s="257"/>
      <c r="D745" s="261"/>
      <c r="E745" s="261"/>
      <c r="F745" s="261"/>
      <c r="G745" s="257"/>
      <c r="H745" s="450"/>
      <c r="I745" s="257"/>
      <c r="J745" s="257"/>
      <c r="K745" s="257"/>
      <c r="L745" s="261"/>
      <c r="M745" s="261"/>
      <c r="N745" s="257"/>
      <c r="O745" s="257"/>
      <c r="P745" s="447"/>
      <c r="Q745" s="447"/>
      <c r="R745" s="447"/>
      <c r="S745" s="447"/>
      <c r="T745" s="447"/>
      <c r="U745" s="447"/>
      <c r="V745" s="447"/>
      <c r="W745" s="447"/>
      <c r="X745" s="447"/>
      <c r="Y745" s="447"/>
      <c r="Z745" s="447"/>
      <c r="AA745" s="447"/>
      <c r="AB745" s="447"/>
      <c r="AC745" s="447"/>
      <c r="AD745" s="447"/>
      <c r="AE745" s="447"/>
      <c r="AF745" s="447"/>
    </row>
    <row r="746">
      <c r="A746" s="256"/>
      <c r="B746" s="256"/>
      <c r="C746" s="256"/>
      <c r="D746" s="260"/>
      <c r="E746" s="260"/>
      <c r="F746" s="260"/>
      <c r="G746" s="256"/>
      <c r="H746" s="451"/>
      <c r="I746" s="256"/>
      <c r="J746" s="256"/>
      <c r="K746" s="256"/>
      <c r="L746" s="260"/>
      <c r="M746" s="260"/>
      <c r="N746" s="256"/>
      <c r="O746" s="256"/>
      <c r="P746" s="449"/>
      <c r="Q746" s="449"/>
      <c r="R746" s="449"/>
      <c r="S746" s="449"/>
      <c r="T746" s="449"/>
      <c r="U746" s="449"/>
      <c r="V746" s="449"/>
      <c r="W746" s="449"/>
      <c r="X746" s="449"/>
      <c r="Y746" s="449"/>
      <c r="Z746" s="449"/>
      <c r="AA746" s="449"/>
      <c r="AB746" s="449"/>
      <c r="AC746" s="449"/>
      <c r="AD746" s="449"/>
      <c r="AE746" s="449"/>
      <c r="AF746" s="449"/>
    </row>
    <row r="747">
      <c r="A747" s="257"/>
      <c r="B747" s="257"/>
      <c r="C747" s="257"/>
      <c r="D747" s="261"/>
      <c r="E747" s="261"/>
      <c r="F747" s="261"/>
      <c r="G747" s="257"/>
      <c r="H747" s="450"/>
      <c r="I747" s="257"/>
      <c r="J747" s="257"/>
      <c r="K747" s="257"/>
      <c r="L747" s="261"/>
      <c r="M747" s="261"/>
      <c r="N747" s="257"/>
      <c r="O747" s="257"/>
      <c r="P747" s="447"/>
      <c r="Q747" s="447"/>
      <c r="R747" s="447"/>
      <c r="S747" s="447"/>
      <c r="T747" s="447"/>
      <c r="U747" s="447"/>
      <c r="V747" s="447"/>
      <c r="W747" s="447"/>
      <c r="X747" s="447"/>
      <c r="Y747" s="447"/>
      <c r="Z747" s="447"/>
      <c r="AA747" s="447"/>
      <c r="AB747" s="447"/>
      <c r="AC747" s="447"/>
      <c r="AD747" s="447"/>
      <c r="AE747" s="447"/>
      <c r="AF747" s="447"/>
    </row>
    <row r="748">
      <c r="A748" s="256"/>
      <c r="B748" s="256"/>
      <c r="C748" s="256"/>
      <c r="D748" s="260"/>
      <c r="E748" s="260"/>
      <c r="F748" s="260"/>
      <c r="G748" s="256"/>
      <c r="H748" s="451"/>
      <c r="I748" s="256"/>
      <c r="J748" s="256"/>
      <c r="K748" s="256"/>
      <c r="L748" s="260"/>
      <c r="M748" s="260"/>
      <c r="N748" s="256"/>
      <c r="O748" s="256"/>
      <c r="P748" s="449"/>
      <c r="Q748" s="449"/>
      <c r="R748" s="449"/>
      <c r="S748" s="449"/>
      <c r="T748" s="449"/>
      <c r="U748" s="449"/>
      <c r="V748" s="449"/>
      <c r="W748" s="449"/>
      <c r="X748" s="449"/>
      <c r="Y748" s="449"/>
      <c r="Z748" s="449"/>
      <c r="AA748" s="449"/>
      <c r="AB748" s="449"/>
      <c r="AC748" s="449"/>
      <c r="AD748" s="449"/>
      <c r="AE748" s="449"/>
      <c r="AF748" s="449"/>
    </row>
    <row r="749">
      <c r="A749" s="257"/>
      <c r="B749" s="257"/>
      <c r="C749" s="257"/>
      <c r="D749" s="261"/>
      <c r="E749" s="261"/>
      <c r="F749" s="261"/>
      <c r="G749" s="257"/>
      <c r="H749" s="450"/>
      <c r="I749" s="257"/>
      <c r="J749" s="257"/>
      <c r="K749" s="257"/>
      <c r="L749" s="261"/>
      <c r="M749" s="261"/>
      <c r="N749" s="257"/>
      <c r="O749" s="257"/>
      <c r="P749" s="447"/>
      <c r="Q749" s="447"/>
      <c r="R749" s="447"/>
      <c r="S749" s="447"/>
      <c r="T749" s="447"/>
      <c r="U749" s="447"/>
      <c r="V749" s="447"/>
      <c r="W749" s="447"/>
      <c r="X749" s="447"/>
      <c r="Y749" s="447"/>
      <c r="Z749" s="447"/>
      <c r="AA749" s="447"/>
      <c r="AB749" s="447"/>
      <c r="AC749" s="447"/>
      <c r="AD749" s="447"/>
      <c r="AE749" s="447"/>
      <c r="AF749" s="447"/>
    </row>
    <row r="750">
      <c r="A750" s="256"/>
      <c r="B750" s="256"/>
      <c r="C750" s="256"/>
      <c r="D750" s="260"/>
      <c r="E750" s="260"/>
      <c r="F750" s="260"/>
      <c r="G750" s="256"/>
      <c r="H750" s="451"/>
      <c r="I750" s="256"/>
      <c r="J750" s="256"/>
      <c r="K750" s="256"/>
      <c r="L750" s="260"/>
      <c r="M750" s="260"/>
      <c r="N750" s="256"/>
      <c r="O750" s="256"/>
      <c r="P750" s="449"/>
      <c r="Q750" s="449"/>
      <c r="R750" s="449"/>
      <c r="S750" s="449"/>
      <c r="T750" s="449"/>
      <c r="U750" s="449"/>
      <c r="V750" s="449"/>
      <c r="W750" s="449"/>
      <c r="X750" s="449"/>
      <c r="Y750" s="449"/>
      <c r="Z750" s="449"/>
      <c r="AA750" s="449"/>
      <c r="AB750" s="449"/>
      <c r="AC750" s="449"/>
      <c r="AD750" s="449"/>
      <c r="AE750" s="449"/>
      <c r="AF750" s="449"/>
    </row>
    <row r="751">
      <c r="A751" s="257"/>
      <c r="B751" s="257"/>
      <c r="C751" s="257"/>
      <c r="D751" s="261"/>
      <c r="E751" s="261"/>
      <c r="F751" s="261"/>
      <c r="G751" s="257"/>
      <c r="H751" s="450"/>
      <c r="I751" s="257"/>
      <c r="J751" s="257"/>
      <c r="K751" s="257"/>
      <c r="L751" s="261"/>
      <c r="M751" s="261"/>
      <c r="N751" s="257"/>
      <c r="O751" s="257"/>
      <c r="P751" s="447"/>
      <c r="Q751" s="447"/>
      <c r="R751" s="447"/>
      <c r="S751" s="447"/>
      <c r="T751" s="447"/>
      <c r="U751" s="447"/>
      <c r="V751" s="447"/>
      <c r="W751" s="447"/>
      <c r="X751" s="447"/>
      <c r="Y751" s="447"/>
      <c r="Z751" s="447"/>
      <c r="AA751" s="447"/>
      <c r="AB751" s="447"/>
      <c r="AC751" s="447"/>
      <c r="AD751" s="447"/>
      <c r="AE751" s="447"/>
      <c r="AF751" s="447"/>
    </row>
    <row r="752">
      <c r="A752" s="256"/>
      <c r="B752" s="256"/>
      <c r="C752" s="256"/>
      <c r="D752" s="260"/>
      <c r="E752" s="260"/>
      <c r="F752" s="260"/>
      <c r="G752" s="256"/>
      <c r="H752" s="451"/>
      <c r="I752" s="256"/>
      <c r="J752" s="256"/>
      <c r="K752" s="256"/>
      <c r="L752" s="260"/>
      <c r="M752" s="260"/>
      <c r="N752" s="256"/>
      <c r="O752" s="256"/>
      <c r="P752" s="449"/>
      <c r="Q752" s="449"/>
      <c r="R752" s="449"/>
      <c r="S752" s="449"/>
      <c r="T752" s="449"/>
      <c r="U752" s="449"/>
      <c r="V752" s="449"/>
      <c r="W752" s="449"/>
      <c r="X752" s="449"/>
      <c r="Y752" s="449"/>
      <c r="Z752" s="449"/>
      <c r="AA752" s="449"/>
      <c r="AB752" s="449"/>
      <c r="AC752" s="449"/>
      <c r="AD752" s="449"/>
      <c r="AE752" s="449"/>
      <c r="AF752" s="449"/>
    </row>
    <row r="753">
      <c r="A753" s="257"/>
      <c r="B753" s="257"/>
      <c r="C753" s="257"/>
      <c r="D753" s="261"/>
      <c r="E753" s="261"/>
      <c r="F753" s="261"/>
      <c r="G753" s="257"/>
      <c r="H753" s="450"/>
      <c r="I753" s="257"/>
      <c r="J753" s="257"/>
      <c r="K753" s="257"/>
      <c r="L753" s="261"/>
      <c r="M753" s="261"/>
      <c r="N753" s="257"/>
      <c r="O753" s="257"/>
      <c r="P753" s="447"/>
      <c r="Q753" s="447"/>
      <c r="R753" s="447"/>
      <c r="S753" s="447"/>
      <c r="T753" s="447"/>
      <c r="U753" s="447"/>
      <c r="V753" s="447"/>
      <c r="W753" s="447"/>
      <c r="X753" s="447"/>
      <c r="Y753" s="447"/>
      <c r="Z753" s="447"/>
      <c r="AA753" s="447"/>
      <c r="AB753" s="447"/>
      <c r="AC753" s="447"/>
      <c r="AD753" s="447"/>
      <c r="AE753" s="447"/>
      <c r="AF753" s="447"/>
    </row>
    <row r="754">
      <c r="A754" s="256"/>
      <c r="B754" s="256"/>
      <c r="C754" s="256"/>
      <c r="D754" s="260"/>
      <c r="E754" s="260"/>
      <c r="F754" s="260"/>
      <c r="G754" s="256"/>
      <c r="H754" s="451"/>
      <c r="I754" s="256"/>
      <c r="J754" s="256"/>
      <c r="K754" s="256"/>
      <c r="L754" s="260"/>
      <c r="M754" s="260"/>
      <c r="N754" s="256"/>
      <c r="O754" s="256"/>
      <c r="P754" s="449"/>
      <c r="Q754" s="449"/>
      <c r="R754" s="449"/>
      <c r="S754" s="449"/>
      <c r="T754" s="449"/>
      <c r="U754" s="449"/>
      <c r="V754" s="449"/>
      <c r="W754" s="449"/>
      <c r="X754" s="449"/>
      <c r="Y754" s="449"/>
      <c r="Z754" s="449"/>
      <c r="AA754" s="449"/>
      <c r="AB754" s="449"/>
      <c r="AC754" s="449"/>
      <c r="AD754" s="449"/>
      <c r="AE754" s="449"/>
      <c r="AF754" s="449"/>
    </row>
    <row r="755">
      <c r="A755" s="257"/>
      <c r="B755" s="257"/>
      <c r="C755" s="257"/>
      <c r="D755" s="261"/>
      <c r="E755" s="261"/>
      <c r="F755" s="261"/>
      <c r="G755" s="257"/>
      <c r="H755" s="450"/>
      <c r="I755" s="257"/>
      <c r="J755" s="257"/>
      <c r="K755" s="257"/>
      <c r="L755" s="261"/>
      <c r="M755" s="261"/>
      <c r="N755" s="257"/>
      <c r="O755" s="257"/>
      <c r="P755" s="447"/>
      <c r="Q755" s="447"/>
      <c r="R755" s="447"/>
      <c r="S755" s="447"/>
      <c r="T755" s="447"/>
      <c r="U755" s="447"/>
      <c r="V755" s="447"/>
      <c r="W755" s="447"/>
      <c r="X755" s="447"/>
      <c r="Y755" s="447"/>
      <c r="Z755" s="447"/>
      <c r="AA755" s="447"/>
      <c r="AB755" s="447"/>
      <c r="AC755" s="447"/>
      <c r="AD755" s="447"/>
      <c r="AE755" s="447"/>
      <c r="AF755" s="447"/>
    </row>
    <row r="756">
      <c r="A756" s="256"/>
      <c r="B756" s="256"/>
      <c r="C756" s="256"/>
      <c r="D756" s="260"/>
      <c r="E756" s="260"/>
      <c r="F756" s="260"/>
      <c r="G756" s="256"/>
      <c r="H756" s="451"/>
      <c r="I756" s="256"/>
      <c r="J756" s="256"/>
      <c r="K756" s="256"/>
      <c r="L756" s="260"/>
      <c r="M756" s="260"/>
      <c r="N756" s="256"/>
      <c r="O756" s="256"/>
      <c r="P756" s="449"/>
      <c r="Q756" s="449"/>
      <c r="R756" s="449"/>
      <c r="S756" s="449"/>
      <c r="T756" s="449"/>
      <c r="U756" s="449"/>
      <c r="V756" s="449"/>
      <c r="W756" s="449"/>
      <c r="X756" s="449"/>
      <c r="Y756" s="449"/>
      <c r="Z756" s="449"/>
      <c r="AA756" s="449"/>
      <c r="AB756" s="449"/>
      <c r="AC756" s="449"/>
      <c r="AD756" s="449"/>
      <c r="AE756" s="449"/>
      <c r="AF756" s="449"/>
    </row>
    <row r="757">
      <c r="A757" s="257"/>
      <c r="B757" s="257"/>
      <c r="C757" s="257"/>
      <c r="D757" s="261"/>
      <c r="E757" s="261"/>
      <c r="F757" s="261"/>
      <c r="G757" s="257"/>
      <c r="H757" s="450"/>
      <c r="I757" s="257"/>
      <c r="J757" s="257"/>
      <c r="K757" s="257"/>
      <c r="L757" s="261"/>
      <c r="M757" s="261"/>
      <c r="N757" s="257"/>
      <c r="O757" s="257"/>
      <c r="P757" s="447"/>
      <c r="Q757" s="447"/>
      <c r="R757" s="447"/>
      <c r="S757" s="447"/>
      <c r="T757" s="447"/>
      <c r="U757" s="447"/>
      <c r="V757" s="447"/>
      <c r="W757" s="447"/>
      <c r="X757" s="447"/>
      <c r="Y757" s="447"/>
      <c r="Z757" s="447"/>
      <c r="AA757" s="447"/>
      <c r="AB757" s="447"/>
      <c r="AC757" s="447"/>
      <c r="AD757" s="447"/>
      <c r="AE757" s="447"/>
      <c r="AF757" s="447"/>
    </row>
    <row r="758">
      <c r="A758" s="256"/>
      <c r="B758" s="256"/>
      <c r="C758" s="256"/>
      <c r="D758" s="260"/>
      <c r="E758" s="260"/>
      <c r="F758" s="260"/>
      <c r="G758" s="256"/>
      <c r="H758" s="451"/>
      <c r="I758" s="256"/>
      <c r="J758" s="256"/>
      <c r="K758" s="256"/>
      <c r="L758" s="260"/>
      <c r="M758" s="260"/>
      <c r="N758" s="256"/>
      <c r="O758" s="256"/>
      <c r="P758" s="449"/>
      <c r="Q758" s="449"/>
      <c r="R758" s="449"/>
      <c r="S758" s="449"/>
      <c r="T758" s="449"/>
      <c r="U758" s="449"/>
      <c r="V758" s="449"/>
      <c r="W758" s="449"/>
      <c r="X758" s="449"/>
      <c r="Y758" s="449"/>
      <c r="Z758" s="449"/>
      <c r="AA758" s="449"/>
      <c r="AB758" s="449"/>
      <c r="AC758" s="449"/>
      <c r="AD758" s="449"/>
      <c r="AE758" s="449"/>
      <c r="AF758" s="449"/>
    </row>
    <row r="759">
      <c r="A759" s="257"/>
      <c r="B759" s="257"/>
      <c r="C759" s="257"/>
      <c r="D759" s="261"/>
      <c r="E759" s="261"/>
      <c r="F759" s="261"/>
      <c r="G759" s="257"/>
      <c r="H759" s="450"/>
      <c r="I759" s="257"/>
      <c r="J759" s="257"/>
      <c r="K759" s="257"/>
      <c r="L759" s="261"/>
      <c r="M759" s="261"/>
      <c r="N759" s="257"/>
      <c r="O759" s="257"/>
      <c r="P759" s="447"/>
      <c r="Q759" s="447"/>
      <c r="R759" s="447"/>
      <c r="S759" s="447"/>
      <c r="T759" s="447"/>
      <c r="U759" s="447"/>
      <c r="V759" s="447"/>
      <c r="W759" s="447"/>
      <c r="X759" s="447"/>
      <c r="Y759" s="447"/>
      <c r="Z759" s="447"/>
      <c r="AA759" s="447"/>
      <c r="AB759" s="447"/>
      <c r="AC759" s="447"/>
      <c r="AD759" s="447"/>
      <c r="AE759" s="447"/>
      <c r="AF759" s="447"/>
    </row>
    <row r="760">
      <c r="A760" s="256"/>
      <c r="B760" s="256"/>
      <c r="C760" s="256"/>
      <c r="D760" s="260"/>
      <c r="E760" s="260"/>
      <c r="F760" s="260"/>
      <c r="G760" s="256"/>
      <c r="H760" s="451"/>
      <c r="I760" s="256"/>
      <c r="J760" s="256"/>
      <c r="K760" s="256"/>
      <c r="L760" s="260"/>
      <c r="M760" s="260"/>
      <c r="N760" s="256"/>
      <c r="O760" s="256"/>
      <c r="P760" s="449"/>
      <c r="Q760" s="449"/>
      <c r="R760" s="449"/>
      <c r="S760" s="449"/>
      <c r="T760" s="449"/>
      <c r="U760" s="449"/>
      <c r="V760" s="449"/>
      <c r="W760" s="449"/>
      <c r="X760" s="449"/>
      <c r="Y760" s="449"/>
      <c r="Z760" s="449"/>
      <c r="AA760" s="449"/>
      <c r="AB760" s="449"/>
      <c r="AC760" s="449"/>
      <c r="AD760" s="449"/>
      <c r="AE760" s="449"/>
      <c r="AF760" s="449"/>
    </row>
    <row r="761">
      <c r="A761" s="257"/>
      <c r="B761" s="257"/>
      <c r="C761" s="257"/>
      <c r="D761" s="261"/>
      <c r="E761" s="261"/>
      <c r="F761" s="261"/>
      <c r="G761" s="257"/>
      <c r="H761" s="450"/>
      <c r="I761" s="257"/>
      <c r="J761" s="257"/>
      <c r="K761" s="257"/>
      <c r="L761" s="261"/>
      <c r="M761" s="261"/>
      <c r="N761" s="257"/>
      <c r="O761" s="257"/>
      <c r="P761" s="447"/>
      <c r="Q761" s="447"/>
      <c r="R761" s="447"/>
      <c r="S761" s="447"/>
      <c r="T761" s="447"/>
      <c r="U761" s="447"/>
      <c r="V761" s="447"/>
      <c r="W761" s="447"/>
      <c r="X761" s="447"/>
      <c r="Y761" s="447"/>
      <c r="Z761" s="447"/>
      <c r="AA761" s="447"/>
      <c r="AB761" s="447"/>
      <c r="AC761" s="447"/>
      <c r="AD761" s="447"/>
      <c r="AE761" s="447"/>
      <c r="AF761" s="447"/>
    </row>
    <row r="762">
      <c r="A762" s="256"/>
      <c r="B762" s="256"/>
      <c r="C762" s="256"/>
      <c r="D762" s="260"/>
      <c r="E762" s="260"/>
      <c r="F762" s="260"/>
      <c r="G762" s="256"/>
      <c r="H762" s="451"/>
      <c r="I762" s="256"/>
      <c r="J762" s="256"/>
      <c r="K762" s="256"/>
      <c r="L762" s="260"/>
      <c r="M762" s="260"/>
      <c r="N762" s="256"/>
      <c r="O762" s="256"/>
      <c r="P762" s="449"/>
      <c r="Q762" s="449"/>
      <c r="R762" s="449"/>
      <c r="S762" s="449"/>
      <c r="T762" s="449"/>
      <c r="U762" s="449"/>
      <c r="V762" s="449"/>
      <c r="W762" s="449"/>
      <c r="X762" s="449"/>
      <c r="Y762" s="449"/>
      <c r="Z762" s="449"/>
      <c r="AA762" s="449"/>
      <c r="AB762" s="449"/>
      <c r="AC762" s="449"/>
      <c r="AD762" s="449"/>
      <c r="AE762" s="449"/>
      <c r="AF762" s="449"/>
    </row>
    <row r="763">
      <c r="A763" s="257"/>
      <c r="B763" s="257"/>
      <c r="C763" s="257"/>
      <c r="D763" s="261"/>
      <c r="E763" s="261"/>
      <c r="F763" s="261"/>
      <c r="G763" s="257"/>
      <c r="H763" s="450"/>
      <c r="I763" s="257"/>
      <c r="J763" s="257"/>
      <c r="K763" s="257"/>
      <c r="L763" s="261"/>
      <c r="M763" s="261"/>
      <c r="N763" s="257"/>
      <c r="O763" s="257"/>
      <c r="P763" s="447"/>
      <c r="Q763" s="447"/>
      <c r="R763" s="447"/>
      <c r="S763" s="447"/>
      <c r="T763" s="447"/>
      <c r="U763" s="447"/>
      <c r="V763" s="447"/>
      <c r="W763" s="447"/>
      <c r="X763" s="447"/>
      <c r="Y763" s="447"/>
      <c r="Z763" s="447"/>
      <c r="AA763" s="447"/>
      <c r="AB763" s="447"/>
      <c r="AC763" s="447"/>
      <c r="AD763" s="447"/>
      <c r="AE763" s="447"/>
      <c r="AF763" s="447"/>
    </row>
    <row r="764">
      <c r="A764" s="256"/>
      <c r="B764" s="256"/>
      <c r="C764" s="256"/>
      <c r="D764" s="260"/>
      <c r="E764" s="260"/>
      <c r="F764" s="260"/>
      <c r="G764" s="256"/>
      <c r="H764" s="451"/>
      <c r="I764" s="256"/>
      <c r="J764" s="256"/>
      <c r="K764" s="256"/>
      <c r="L764" s="260"/>
      <c r="M764" s="260"/>
      <c r="N764" s="256"/>
      <c r="O764" s="256"/>
      <c r="P764" s="449"/>
      <c r="Q764" s="449"/>
      <c r="R764" s="449"/>
      <c r="S764" s="449"/>
      <c r="T764" s="449"/>
      <c r="U764" s="449"/>
      <c r="V764" s="449"/>
      <c r="W764" s="449"/>
      <c r="X764" s="449"/>
      <c r="Y764" s="449"/>
      <c r="Z764" s="449"/>
      <c r="AA764" s="449"/>
      <c r="AB764" s="449"/>
      <c r="AC764" s="449"/>
      <c r="AD764" s="449"/>
      <c r="AE764" s="449"/>
      <c r="AF764" s="449"/>
    </row>
    <row r="765">
      <c r="A765" s="257"/>
      <c r="B765" s="257"/>
      <c r="C765" s="257"/>
      <c r="D765" s="261"/>
      <c r="E765" s="261"/>
      <c r="F765" s="261"/>
      <c r="G765" s="257"/>
      <c r="H765" s="450"/>
      <c r="I765" s="257"/>
      <c r="J765" s="257"/>
      <c r="K765" s="257"/>
      <c r="L765" s="261"/>
      <c r="M765" s="261"/>
      <c r="N765" s="257"/>
      <c r="O765" s="257"/>
      <c r="P765" s="447"/>
      <c r="Q765" s="447"/>
      <c r="R765" s="447"/>
      <c r="S765" s="447"/>
      <c r="T765" s="447"/>
      <c r="U765" s="447"/>
      <c r="V765" s="447"/>
      <c r="W765" s="447"/>
      <c r="X765" s="447"/>
      <c r="Y765" s="447"/>
      <c r="Z765" s="447"/>
      <c r="AA765" s="447"/>
      <c r="AB765" s="447"/>
      <c r="AC765" s="447"/>
      <c r="AD765" s="447"/>
      <c r="AE765" s="447"/>
      <c r="AF765" s="447"/>
    </row>
    <row r="766">
      <c r="A766" s="256"/>
      <c r="B766" s="256"/>
      <c r="C766" s="256"/>
      <c r="D766" s="260"/>
      <c r="E766" s="260"/>
      <c r="F766" s="260"/>
      <c r="G766" s="256"/>
      <c r="H766" s="451"/>
      <c r="I766" s="256"/>
      <c r="J766" s="256"/>
      <c r="K766" s="256"/>
      <c r="L766" s="260"/>
      <c r="M766" s="260"/>
      <c r="N766" s="256"/>
      <c r="O766" s="256"/>
      <c r="P766" s="449"/>
      <c r="Q766" s="449"/>
      <c r="R766" s="449"/>
      <c r="S766" s="449"/>
      <c r="T766" s="449"/>
      <c r="U766" s="449"/>
      <c r="V766" s="449"/>
      <c r="W766" s="449"/>
      <c r="X766" s="449"/>
      <c r="Y766" s="449"/>
      <c r="Z766" s="449"/>
      <c r="AA766" s="449"/>
      <c r="AB766" s="449"/>
      <c r="AC766" s="449"/>
      <c r="AD766" s="449"/>
      <c r="AE766" s="449"/>
      <c r="AF766" s="449"/>
    </row>
    <row r="767">
      <c r="A767" s="257"/>
      <c r="B767" s="257"/>
      <c r="C767" s="257"/>
      <c r="D767" s="261"/>
      <c r="E767" s="261"/>
      <c r="F767" s="261"/>
      <c r="G767" s="257"/>
      <c r="H767" s="450"/>
      <c r="I767" s="257"/>
      <c r="J767" s="257"/>
      <c r="K767" s="257"/>
      <c r="L767" s="261"/>
      <c r="M767" s="261"/>
      <c r="N767" s="257"/>
      <c r="O767" s="257"/>
      <c r="P767" s="447"/>
      <c r="Q767" s="447"/>
      <c r="R767" s="447"/>
      <c r="S767" s="447"/>
      <c r="T767" s="447"/>
      <c r="U767" s="447"/>
      <c r="V767" s="447"/>
      <c r="W767" s="447"/>
      <c r="X767" s="447"/>
      <c r="Y767" s="447"/>
      <c r="Z767" s="447"/>
      <c r="AA767" s="447"/>
      <c r="AB767" s="447"/>
      <c r="AC767" s="447"/>
      <c r="AD767" s="447"/>
      <c r="AE767" s="447"/>
      <c r="AF767" s="447"/>
    </row>
    <row r="768">
      <c r="A768" s="256"/>
      <c r="B768" s="256"/>
      <c r="C768" s="256"/>
      <c r="D768" s="260"/>
      <c r="E768" s="260"/>
      <c r="F768" s="260"/>
      <c r="G768" s="256"/>
      <c r="H768" s="451"/>
      <c r="I768" s="256"/>
      <c r="J768" s="256"/>
      <c r="K768" s="256"/>
      <c r="L768" s="260"/>
      <c r="M768" s="260"/>
      <c r="N768" s="256"/>
      <c r="O768" s="256"/>
      <c r="P768" s="449"/>
      <c r="Q768" s="449"/>
      <c r="R768" s="449"/>
      <c r="S768" s="449"/>
      <c r="T768" s="449"/>
      <c r="U768" s="449"/>
      <c r="V768" s="449"/>
      <c r="W768" s="449"/>
      <c r="X768" s="449"/>
      <c r="Y768" s="449"/>
      <c r="Z768" s="449"/>
      <c r="AA768" s="449"/>
      <c r="AB768" s="449"/>
      <c r="AC768" s="449"/>
      <c r="AD768" s="449"/>
      <c r="AE768" s="449"/>
      <c r="AF768" s="449"/>
    </row>
    <row r="769">
      <c r="A769" s="257"/>
      <c r="B769" s="257"/>
      <c r="C769" s="257"/>
      <c r="D769" s="261"/>
      <c r="E769" s="261"/>
      <c r="F769" s="261"/>
      <c r="G769" s="257"/>
      <c r="H769" s="450"/>
      <c r="I769" s="257"/>
      <c r="J769" s="257"/>
      <c r="K769" s="257"/>
      <c r="L769" s="261"/>
      <c r="M769" s="261"/>
      <c r="N769" s="257"/>
      <c r="O769" s="257"/>
      <c r="P769" s="447"/>
      <c r="Q769" s="447"/>
      <c r="R769" s="447"/>
      <c r="S769" s="447"/>
      <c r="T769" s="447"/>
      <c r="U769" s="447"/>
      <c r="V769" s="447"/>
      <c r="W769" s="447"/>
      <c r="X769" s="447"/>
      <c r="Y769" s="447"/>
      <c r="Z769" s="447"/>
      <c r="AA769" s="447"/>
      <c r="AB769" s="447"/>
      <c r="AC769" s="447"/>
      <c r="AD769" s="447"/>
      <c r="AE769" s="447"/>
      <c r="AF769" s="447"/>
    </row>
    <row r="770">
      <c r="A770" s="256"/>
      <c r="B770" s="256"/>
      <c r="C770" s="256"/>
      <c r="D770" s="260"/>
      <c r="E770" s="260"/>
      <c r="F770" s="260"/>
      <c r="G770" s="256"/>
      <c r="H770" s="451"/>
      <c r="I770" s="256"/>
      <c r="J770" s="256"/>
      <c r="K770" s="256"/>
      <c r="L770" s="260"/>
      <c r="M770" s="260"/>
      <c r="N770" s="256"/>
      <c r="O770" s="256"/>
      <c r="P770" s="449"/>
      <c r="Q770" s="449"/>
      <c r="R770" s="449"/>
      <c r="S770" s="449"/>
      <c r="T770" s="449"/>
      <c r="U770" s="449"/>
      <c r="V770" s="449"/>
      <c r="W770" s="449"/>
      <c r="X770" s="449"/>
      <c r="Y770" s="449"/>
      <c r="Z770" s="449"/>
      <c r="AA770" s="449"/>
      <c r="AB770" s="449"/>
      <c r="AC770" s="449"/>
      <c r="AD770" s="449"/>
      <c r="AE770" s="449"/>
      <c r="AF770" s="449"/>
    </row>
    <row r="771">
      <c r="A771" s="257"/>
      <c r="B771" s="257"/>
      <c r="C771" s="257"/>
      <c r="D771" s="261"/>
      <c r="E771" s="261"/>
      <c r="F771" s="261"/>
      <c r="G771" s="257"/>
      <c r="H771" s="450"/>
      <c r="I771" s="257"/>
      <c r="J771" s="257"/>
      <c r="K771" s="257"/>
      <c r="L771" s="261"/>
      <c r="M771" s="261"/>
      <c r="N771" s="257"/>
      <c r="O771" s="257"/>
      <c r="P771" s="447"/>
      <c r="Q771" s="447"/>
      <c r="R771" s="447"/>
      <c r="S771" s="447"/>
      <c r="T771" s="447"/>
      <c r="U771" s="447"/>
      <c r="V771" s="447"/>
      <c r="W771" s="447"/>
      <c r="X771" s="447"/>
      <c r="Y771" s="447"/>
      <c r="Z771" s="447"/>
      <c r="AA771" s="447"/>
      <c r="AB771" s="447"/>
      <c r="AC771" s="447"/>
      <c r="AD771" s="447"/>
      <c r="AE771" s="447"/>
      <c r="AF771" s="447"/>
    </row>
    <row r="772">
      <c r="A772" s="256"/>
      <c r="B772" s="256"/>
      <c r="C772" s="256"/>
      <c r="D772" s="260"/>
      <c r="E772" s="260"/>
      <c r="F772" s="260"/>
      <c r="G772" s="256"/>
      <c r="H772" s="451"/>
      <c r="I772" s="256"/>
      <c r="J772" s="256"/>
      <c r="K772" s="256"/>
      <c r="L772" s="260"/>
      <c r="M772" s="260"/>
      <c r="N772" s="256"/>
      <c r="O772" s="256"/>
      <c r="P772" s="449"/>
      <c r="Q772" s="449"/>
      <c r="R772" s="449"/>
      <c r="S772" s="449"/>
      <c r="T772" s="449"/>
      <c r="U772" s="449"/>
      <c r="V772" s="449"/>
      <c r="W772" s="449"/>
      <c r="X772" s="449"/>
      <c r="Y772" s="449"/>
      <c r="Z772" s="449"/>
      <c r="AA772" s="449"/>
      <c r="AB772" s="449"/>
      <c r="AC772" s="449"/>
      <c r="AD772" s="449"/>
      <c r="AE772" s="449"/>
      <c r="AF772" s="449"/>
    </row>
    <row r="773">
      <c r="A773" s="257"/>
      <c r="B773" s="257"/>
      <c r="C773" s="257"/>
      <c r="D773" s="261"/>
      <c r="E773" s="261"/>
      <c r="F773" s="261"/>
      <c r="G773" s="257"/>
      <c r="H773" s="450"/>
      <c r="I773" s="257"/>
      <c r="J773" s="257"/>
      <c r="K773" s="257"/>
      <c r="L773" s="261"/>
      <c r="M773" s="261"/>
      <c r="N773" s="257"/>
      <c r="O773" s="257"/>
      <c r="P773" s="447"/>
      <c r="Q773" s="447"/>
      <c r="R773" s="447"/>
      <c r="S773" s="447"/>
      <c r="T773" s="447"/>
      <c r="U773" s="447"/>
      <c r="V773" s="447"/>
      <c r="W773" s="447"/>
      <c r="X773" s="447"/>
      <c r="Y773" s="447"/>
      <c r="Z773" s="447"/>
      <c r="AA773" s="447"/>
      <c r="AB773" s="447"/>
      <c r="AC773" s="447"/>
      <c r="AD773" s="447"/>
      <c r="AE773" s="447"/>
      <c r="AF773" s="447"/>
    </row>
    <row r="774">
      <c r="A774" s="256"/>
      <c r="B774" s="256"/>
      <c r="C774" s="256"/>
      <c r="D774" s="260"/>
      <c r="E774" s="260"/>
      <c r="F774" s="260"/>
      <c r="G774" s="256"/>
      <c r="H774" s="451"/>
      <c r="I774" s="256"/>
      <c r="J774" s="256"/>
      <c r="K774" s="256"/>
      <c r="L774" s="260"/>
      <c r="M774" s="260"/>
      <c r="N774" s="256"/>
      <c r="O774" s="256"/>
      <c r="P774" s="449"/>
      <c r="Q774" s="449"/>
      <c r="R774" s="449"/>
      <c r="S774" s="449"/>
      <c r="T774" s="449"/>
      <c r="U774" s="449"/>
      <c r="V774" s="449"/>
      <c r="W774" s="449"/>
      <c r="X774" s="449"/>
      <c r="Y774" s="449"/>
      <c r="Z774" s="449"/>
      <c r="AA774" s="449"/>
      <c r="AB774" s="449"/>
      <c r="AC774" s="449"/>
      <c r="AD774" s="449"/>
      <c r="AE774" s="449"/>
      <c r="AF774" s="449"/>
    </row>
    <row r="775">
      <c r="A775" s="257"/>
      <c r="B775" s="257"/>
      <c r="C775" s="257"/>
      <c r="D775" s="261"/>
      <c r="E775" s="261"/>
      <c r="F775" s="261"/>
      <c r="G775" s="257"/>
      <c r="H775" s="450"/>
      <c r="I775" s="257"/>
      <c r="J775" s="257"/>
      <c r="K775" s="257"/>
      <c r="L775" s="261"/>
      <c r="M775" s="261"/>
      <c r="N775" s="257"/>
      <c r="O775" s="257"/>
      <c r="P775" s="447"/>
      <c r="Q775" s="447"/>
      <c r="R775" s="447"/>
      <c r="S775" s="447"/>
      <c r="T775" s="447"/>
      <c r="U775" s="447"/>
      <c r="V775" s="447"/>
      <c r="W775" s="447"/>
      <c r="X775" s="447"/>
      <c r="Y775" s="447"/>
      <c r="Z775" s="447"/>
      <c r="AA775" s="447"/>
      <c r="AB775" s="447"/>
      <c r="AC775" s="447"/>
      <c r="AD775" s="447"/>
      <c r="AE775" s="447"/>
      <c r="AF775" s="447"/>
    </row>
    <row r="776">
      <c r="A776" s="256"/>
      <c r="B776" s="256"/>
      <c r="C776" s="256"/>
      <c r="D776" s="260"/>
      <c r="E776" s="260"/>
      <c r="F776" s="260"/>
      <c r="G776" s="256"/>
      <c r="H776" s="451"/>
      <c r="I776" s="256"/>
      <c r="J776" s="256"/>
      <c r="K776" s="256"/>
      <c r="L776" s="260"/>
      <c r="M776" s="260"/>
      <c r="N776" s="256"/>
      <c r="O776" s="256"/>
      <c r="P776" s="449"/>
      <c r="Q776" s="449"/>
      <c r="R776" s="449"/>
      <c r="S776" s="449"/>
      <c r="T776" s="449"/>
      <c r="U776" s="449"/>
      <c r="V776" s="449"/>
      <c r="W776" s="449"/>
      <c r="X776" s="449"/>
      <c r="Y776" s="449"/>
      <c r="Z776" s="449"/>
      <c r="AA776" s="449"/>
      <c r="AB776" s="449"/>
      <c r="AC776" s="449"/>
      <c r="AD776" s="449"/>
      <c r="AE776" s="449"/>
      <c r="AF776" s="449"/>
    </row>
    <row r="777">
      <c r="A777" s="257"/>
      <c r="B777" s="257"/>
      <c r="C777" s="257"/>
      <c r="D777" s="261"/>
      <c r="E777" s="261"/>
      <c r="F777" s="261"/>
      <c r="G777" s="257"/>
      <c r="H777" s="450"/>
      <c r="I777" s="257"/>
      <c r="J777" s="257"/>
      <c r="K777" s="257"/>
      <c r="L777" s="261"/>
      <c r="M777" s="261"/>
      <c r="N777" s="257"/>
      <c r="O777" s="257"/>
      <c r="P777" s="447"/>
      <c r="Q777" s="447"/>
      <c r="R777" s="447"/>
      <c r="S777" s="447"/>
      <c r="T777" s="447"/>
      <c r="U777" s="447"/>
      <c r="V777" s="447"/>
      <c r="W777" s="447"/>
      <c r="X777" s="447"/>
      <c r="Y777" s="447"/>
      <c r="Z777" s="447"/>
      <c r="AA777" s="447"/>
      <c r="AB777" s="447"/>
      <c r="AC777" s="447"/>
      <c r="AD777" s="447"/>
      <c r="AE777" s="447"/>
      <c r="AF777" s="447"/>
    </row>
    <row r="778">
      <c r="A778" s="256"/>
      <c r="B778" s="256"/>
      <c r="C778" s="256"/>
      <c r="D778" s="260"/>
      <c r="E778" s="260"/>
      <c r="F778" s="260"/>
      <c r="G778" s="256"/>
      <c r="H778" s="451"/>
      <c r="I778" s="256"/>
      <c r="J778" s="256"/>
      <c r="K778" s="256"/>
      <c r="L778" s="260"/>
      <c r="M778" s="260"/>
      <c r="N778" s="256"/>
      <c r="O778" s="256"/>
      <c r="P778" s="449"/>
      <c r="Q778" s="449"/>
      <c r="R778" s="449"/>
      <c r="S778" s="449"/>
      <c r="T778" s="449"/>
      <c r="U778" s="449"/>
      <c r="V778" s="449"/>
      <c r="W778" s="449"/>
      <c r="X778" s="449"/>
      <c r="Y778" s="449"/>
      <c r="Z778" s="449"/>
      <c r="AA778" s="449"/>
      <c r="AB778" s="449"/>
      <c r="AC778" s="449"/>
      <c r="AD778" s="449"/>
      <c r="AE778" s="449"/>
      <c r="AF778" s="449"/>
    </row>
    <row r="779">
      <c r="A779" s="257"/>
      <c r="B779" s="257"/>
      <c r="C779" s="257"/>
      <c r="D779" s="261"/>
      <c r="E779" s="261"/>
      <c r="F779" s="261"/>
      <c r="G779" s="257"/>
      <c r="H779" s="450"/>
      <c r="I779" s="257"/>
      <c r="J779" s="257"/>
      <c r="K779" s="257"/>
      <c r="L779" s="261"/>
      <c r="M779" s="261"/>
      <c r="N779" s="257"/>
      <c r="O779" s="257"/>
      <c r="P779" s="447"/>
      <c r="Q779" s="447"/>
      <c r="R779" s="447"/>
      <c r="S779" s="447"/>
      <c r="T779" s="447"/>
      <c r="U779" s="447"/>
      <c r="V779" s="447"/>
      <c r="W779" s="447"/>
      <c r="X779" s="447"/>
      <c r="Y779" s="447"/>
      <c r="Z779" s="447"/>
      <c r="AA779" s="447"/>
      <c r="AB779" s="447"/>
      <c r="AC779" s="447"/>
      <c r="AD779" s="447"/>
      <c r="AE779" s="447"/>
      <c r="AF779" s="447"/>
    </row>
    <row r="780">
      <c r="A780" s="256"/>
      <c r="B780" s="256"/>
      <c r="C780" s="256"/>
      <c r="D780" s="260"/>
      <c r="E780" s="260"/>
      <c r="F780" s="260"/>
      <c r="G780" s="256"/>
      <c r="H780" s="451"/>
      <c r="I780" s="256"/>
      <c r="J780" s="256"/>
      <c r="K780" s="256"/>
      <c r="L780" s="260"/>
      <c r="M780" s="260"/>
      <c r="N780" s="256"/>
      <c r="O780" s="256"/>
      <c r="P780" s="449"/>
      <c r="Q780" s="449"/>
      <c r="R780" s="449"/>
      <c r="S780" s="449"/>
      <c r="T780" s="449"/>
      <c r="U780" s="449"/>
      <c r="V780" s="449"/>
      <c r="W780" s="449"/>
      <c r="X780" s="449"/>
      <c r="Y780" s="449"/>
      <c r="Z780" s="449"/>
      <c r="AA780" s="449"/>
      <c r="AB780" s="449"/>
      <c r="AC780" s="449"/>
      <c r="AD780" s="449"/>
      <c r="AE780" s="449"/>
      <c r="AF780" s="449"/>
    </row>
    <row r="781">
      <c r="A781" s="257"/>
      <c r="B781" s="257"/>
      <c r="C781" s="257"/>
      <c r="D781" s="261"/>
      <c r="E781" s="261"/>
      <c r="F781" s="261"/>
      <c r="G781" s="257"/>
      <c r="H781" s="450"/>
      <c r="I781" s="257"/>
      <c r="J781" s="257"/>
      <c r="K781" s="257"/>
      <c r="L781" s="261"/>
      <c r="M781" s="261"/>
      <c r="N781" s="257"/>
      <c r="O781" s="257"/>
      <c r="P781" s="447"/>
      <c r="Q781" s="447"/>
      <c r="R781" s="447"/>
      <c r="S781" s="447"/>
      <c r="T781" s="447"/>
      <c r="U781" s="447"/>
      <c r="V781" s="447"/>
      <c r="W781" s="447"/>
      <c r="X781" s="447"/>
      <c r="Y781" s="447"/>
      <c r="Z781" s="447"/>
      <c r="AA781" s="447"/>
      <c r="AB781" s="447"/>
      <c r="AC781" s="447"/>
      <c r="AD781" s="447"/>
      <c r="AE781" s="447"/>
      <c r="AF781" s="447"/>
    </row>
    <row r="782">
      <c r="A782" s="256"/>
      <c r="B782" s="256"/>
      <c r="C782" s="256"/>
      <c r="D782" s="260"/>
      <c r="E782" s="260"/>
      <c r="F782" s="260"/>
      <c r="G782" s="256"/>
      <c r="H782" s="451"/>
      <c r="I782" s="256"/>
      <c r="J782" s="256"/>
      <c r="K782" s="256"/>
      <c r="L782" s="260"/>
      <c r="M782" s="260"/>
      <c r="N782" s="256"/>
      <c r="O782" s="256"/>
      <c r="P782" s="449"/>
      <c r="Q782" s="449"/>
      <c r="R782" s="449"/>
      <c r="S782" s="449"/>
      <c r="T782" s="449"/>
      <c r="U782" s="449"/>
      <c r="V782" s="449"/>
      <c r="W782" s="449"/>
      <c r="X782" s="449"/>
      <c r="Y782" s="449"/>
      <c r="Z782" s="449"/>
      <c r="AA782" s="449"/>
      <c r="AB782" s="449"/>
      <c r="AC782" s="449"/>
      <c r="AD782" s="449"/>
      <c r="AE782" s="449"/>
      <c r="AF782" s="449"/>
    </row>
    <row r="783">
      <c r="A783" s="257"/>
      <c r="B783" s="257"/>
      <c r="C783" s="257"/>
      <c r="D783" s="261"/>
      <c r="E783" s="261"/>
      <c r="F783" s="261"/>
      <c r="G783" s="257"/>
      <c r="H783" s="450"/>
      <c r="I783" s="257"/>
      <c r="J783" s="257"/>
      <c r="K783" s="257"/>
      <c r="L783" s="261"/>
      <c r="M783" s="261"/>
      <c r="N783" s="257"/>
      <c r="O783" s="257"/>
      <c r="P783" s="447"/>
      <c r="Q783" s="447"/>
      <c r="R783" s="447"/>
      <c r="S783" s="447"/>
      <c r="T783" s="447"/>
      <c r="U783" s="447"/>
      <c r="V783" s="447"/>
      <c r="W783" s="447"/>
      <c r="X783" s="447"/>
      <c r="Y783" s="447"/>
      <c r="Z783" s="447"/>
      <c r="AA783" s="447"/>
      <c r="AB783" s="447"/>
      <c r="AC783" s="447"/>
      <c r="AD783" s="447"/>
      <c r="AE783" s="447"/>
      <c r="AF783" s="447"/>
    </row>
    <row r="784">
      <c r="A784" s="256"/>
      <c r="B784" s="256"/>
      <c r="C784" s="256"/>
      <c r="D784" s="260"/>
      <c r="E784" s="260"/>
      <c r="F784" s="260"/>
      <c r="G784" s="256"/>
      <c r="H784" s="451"/>
      <c r="I784" s="256"/>
      <c r="J784" s="256"/>
      <c r="K784" s="256"/>
      <c r="L784" s="260"/>
      <c r="M784" s="260"/>
      <c r="N784" s="256"/>
      <c r="O784" s="256"/>
      <c r="P784" s="449"/>
      <c r="Q784" s="449"/>
      <c r="R784" s="449"/>
      <c r="S784" s="449"/>
      <c r="T784" s="449"/>
      <c r="U784" s="449"/>
      <c r="V784" s="449"/>
      <c r="W784" s="449"/>
      <c r="X784" s="449"/>
      <c r="Y784" s="449"/>
      <c r="Z784" s="449"/>
      <c r="AA784" s="449"/>
      <c r="AB784" s="449"/>
      <c r="AC784" s="449"/>
      <c r="AD784" s="449"/>
      <c r="AE784" s="449"/>
      <c r="AF784" s="449"/>
    </row>
    <row r="785">
      <c r="A785" s="257"/>
      <c r="B785" s="257"/>
      <c r="C785" s="257"/>
      <c r="D785" s="261"/>
      <c r="E785" s="261"/>
      <c r="F785" s="261"/>
      <c r="G785" s="257"/>
      <c r="H785" s="450"/>
      <c r="I785" s="257"/>
      <c r="J785" s="257"/>
      <c r="K785" s="257"/>
      <c r="L785" s="261"/>
      <c r="M785" s="261"/>
      <c r="N785" s="257"/>
      <c r="O785" s="257"/>
      <c r="P785" s="447"/>
      <c r="Q785" s="447"/>
      <c r="R785" s="447"/>
      <c r="S785" s="447"/>
      <c r="T785" s="447"/>
      <c r="U785" s="447"/>
      <c r="V785" s="447"/>
      <c r="W785" s="447"/>
      <c r="X785" s="447"/>
      <c r="Y785" s="447"/>
      <c r="Z785" s="447"/>
      <c r="AA785" s="447"/>
      <c r="AB785" s="447"/>
      <c r="AC785" s="447"/>
      <c r="AD785" s="447"/>
      <c r="AE785" s="447"/>
      <c r="AF785" s="447"/>
    </row>
    <row r="786">
      <c r="A786" s="256"/>
      <c r="B786" s="256"/>
      <c r="C786" s="256"/>
      <c r="D786" s="260"/>
      <c r="E786" s="260"/>
      <c r="F786" s="260"/>
      <c r="G786" s="256"/>
      <c r="H786" s="451"/>
      <c r="I786" s="256"/>
      <c r="J786" s="256"/>
      <c r="K786" s="256"/>
      <c r="L786" s="260"/>
      <c r="M786" s="260"/>
      <c r="N786" s="256"/>
      <c r="O786" s="256"/>
      <c r="P786" s="449"/>
      <c r="Q786" s="449"/>
      <c r="R786" s="449"/>
      <c r="S786" s="449"/>
      <c r="T786" s="449"/>
      <c r="U786" s="449"/>
      <c r="V786" s="449"/>
      <c r="W786" s="449"/>
      <c r="X786" s="449"/>
      <c r="Y786" s="449"/>
      <c r="Z786" s="449"/>
      <c r="AA786" s="449"/>
      <c r="AB786" s="449"/>
      <c r="AC786" s="449"/>
      <c r="AD786" s="449"/>
      <c r="AE786" s="449"/>
      <c r="AF786" s="449"/>
    </row>
    <row r="787">
      <c r="A787" s="257"/>
      <c r="B787" s="257"/>
      <c r="C787" s="257"/>
      <c r="D787" s="261"/>
      <c r="E787" s="261"/>
      <c r="F787" s="261"/>
      <c r="G787" s="257"/>
      <c r="H787" s="450"/>
      <c r="I787" s="257"/>
      <c r="J787" s="257"/>
      <c r="K787" s="257"/>
      <c r="L787" s="261"/>
      <c r="M787" s="261"/>
      <c r="N787" s="257"/>
      <c r="O787" s="257"/>
      <c r="P787" s="447"/>
      <c r="Q787" s="447"/>
      <c r="R787" s="447"/>
      <c r="S787" s="447"/>
      <c r="T787" s="447"/>
      <c r="U787" s="447"/>
      <c r="V787" s="447"/>
      <c r="W787" s="447"/>
      <c r="X787" s="447"/>
      <c r="Y787" s="447"/>
      <c r="Z787" s="447"/>
      <c r="AA787" s="447"/>
      <c r="AB787" s="447"/>
      <c r="AC787" s="447"/>
      <c r="AD787" s="447"/>
      <c r="AE787" s="447"/>
      <c r="AF787" s="447"/>
    </row>
    <row r="788">
      <c r="A788" s="256"/>
      <c r="B788" s="256"/>
      <c r="C788" s="256"/>
      <c r="D788" s="260"/>
      <c r="E788" s="260"/>
      <c r="F788" s="260"/>
      <c r="G788" s="256"/>
      <c r="H788" s="451"/>
      <c r="I788" s="256"/>
      <c r="J788" s="256"/>
      <c r="K788" s="256"/>
      <c r="L788" s="260"/>
      <c r="M788" s="260"/>
      <c r="N788" s="256"/>
      <c r="O788" s="256"/>
      <c r="P788" s="449"/>
      <c r="Q788" s="449"/>
      <c r="R788" s="449"/>
      <c r="S788" s="449"/>
      <c r="T788" s="449"/>
      <c r="U788" s="449"/>
      <c r="V788" s="449"/>
      <c r="W788" s="449"/>
      <c r="X788" s="449"/>
      <c r="Y788" s="449"/>
      <c r="Z788" s="449"/>
      <c r="AA788" s="449"/>
      <c r="AB788" s="449"/>
      <c r="AC788" s="449"/>
      <c r="AD788" s="449"/>
      <c r="AE788" s="449"/>
      <c r="AF788" s="449"/>
    </row>
    <row r="789">
      <c r="A789" s="257"/>
      <c r="B789" s="257"/>
      <c r="C789" s="257"/>
      <c r="D789" s="261"/>
      <c r="E789" s="261"/>
      <c r="F789" s="261"/>
      <c r="G789" s="257"/>
      <c r="H789" s="450"/>
      <c r="I789" s="257"/>
      <c r="J789" s="257"/>
      <c r="K789" s="257"/>
      <c r="L789" s="261"/>
      <c r="M789" s="261"/>
      <c r="N789" s="257"/>
      <c r="O789" s="257"/>
      <c r="P789" s="447"/>
      <c r="Q789" s="447"/>
      <c r="R789" s="447"/>
      <c r="S789" s="447"/>
      <c r="T789" s="447"/>
      <c r="U789" s="447"/>
      <c r="V789" s="447"/>
      <c r="W789" s="447"/>
      <c r="X789" s="447"/>
      <c r="Y789" s="447"/>
      <c r="Z789" s="447"/>
      <c r="AA789" s="447"/>
      <c r="AB789" s="447"/>
      <c r="AC789" s="447"/>
      <c r="AD789" s="447"/>
      <c r="AE789" s="447"/>
      <c r="AF789" s="447"/>
    </row>
    <row r="790">
      <c r="A790" s="256"/>
      <c r="B790" s="256"/>
      <c r="C790" s="256"/>
      <c r="D790" s="260"/>
      <c r="E790" s="260"/>
      <c r="F790" s="260"/>
      <c r="G790" s="256"/>
      <c r="H790" s="451"/>
      <c r="I790" s="256"/>
      <c r="J790" s="256"/>
      <c r="K790" s="256"/>
      <c r="L790" s="260"/>
      <c r="M790" s="260"/>
      <c r="N790" s="256"/>
      <c r="O790" s="256"/>
      <c r="P790" s="449"/>
      <c r="Q790" s="449"/>
      <c r="R790" s="449"/>
      <c r="S790" s="449"/>
      <c r="T790" s="449"/>
      <c r="U790" s="449"/>
      <c r="V790" s="449"/>
      <c r="W790" s="449"/>
      <c r="X790" s="449"/>
      <c r="Y790" s="449"/>
      <c r="Z790" s="449"/>
      <c r="AA790" s="449"/>
      <c r="AB790" s="449"/>
      <c r="AC790" s="449"/>
      <c r="AD790" s="449"/>
      <c r="AE790" s="449"/>
      <c r="AF790" s="449"/>
    </row>
    <row r="791">
      <c r="A791" s="257"/>
      <c r="B791" s="257"/>
      <c r="C791" s="257"/>
      <c r="D791" s="261"/>
      <c r="E791" s="261"/>
      <c r="F791" s="261"/>
      <c r="G791" s="257"/>
      <c r="H791" s="450"/>
      <c r="I791" s="257"/>
      <c r="J791" s="257"/>
      <c r="K791" s="257"/>
      <c r="L791" s="261"/>
      <c r="M791" s="261"/>
      <c r="N791" s="257"/>
      <c r="O791" s="257"/>
      <c r="P791" s="447"/>
      <c r="Q791" s="447"/>
      <c r="R791" s="447"/>
      <c r="S791" s="447"/>
      <c r="T791" s="447"/>
      <c r="U791" s="447"/>
      <c r="V791" s="447"/>
      <c r="W791" s="447"/>
      <c r="X791" s="447"/>
      <c r="Y791" s="447"/>
      <c r="Z791" s="447"/>
      <c r="AA791" s="447"/>
      <c r="AB791" s="447"/>
      <c r="AC791" s="447"/>
      <c r="AD791" s="447"/>
      <c r="AE791" s="447"/>
      <c r="AF791" s="447"/>
    </row>
    <row r="792">
      <c r="A792" s="256"/>
      <c r="B792" s="256"/>
      <c r="C792" s="256"/>
      <c r="D792" s="260"/>
      <c r="E792" s="260"/>
      <c r="F792" s="260"/>
      <c r="G792" s="256"/>
      <c r="H792" s="451"/>
      <c r="I792" s="256"/>
      <c r="J792" s="256"/>
      <c r="K792" s="256"/>
      <c r="L792" s="260"/>
      <c r="M792" s="260"/>
      <c r="N792" s="256"/>
      <c r="O792" s="256"/>
      <c r="P792" s="449"/>
      <c r="Q792" s="449"/>
      <c r="R792" s="449"/>
      <c r="S792" s="449"/>
      <c r="T792" s="449"/>
      <c r="U792" s="449"/>
      <c r="V792" s="449"/>
      <c r="W792" s="449"/>
      <c r="X792" s="449"/>
      <c r="Y792" s="449"/>
      <c r="Z792" s="449"/>
      <c r="AA792" s="449"/>
      <c r="AB792" s="449"/>
      <c r="AC792" s="449"/>
      <c r="AD792" s="449"/>
      <c r="AE792" s="449"/>
      <c r="AF792" s="449"/>
    </row>
    <row r="793">
      <c r="A793" s="257"/>
      <c r="B793" s="257"/>
      <c r="C793" s="257"/>
      <c r="D793" s="261"/>
      <c r="E793" s="261"/>
      <c r="F793" s="261"/>
      <c r="G793" s="257"/>
      <c r="H793" s="450"/>
      <c r="I793" s="257"/>
      <c r="J793" s="257"/>
      <c r="K793" s="257"/>
      <c r="L793" s="261"/>
      <c r="M793" s="261"/>
      <c r="N793" s="257"/>
      <c r="O793" s="257"/>
      <c r="P793" s="447"/>
      <c r="Q793" s="447"/>
      <c r="R793" s="447"/>
      <c r="S793" s="447"/>
      <c r="T793" s="447"/>
      <c r="U793" s="447"/>
      <c r="V793" s="447"/>
      <c r="W793" s="447"/>
      <c r="X793" s="447"/>
      <c r="Y793" s="447"/>
      <c r="Z793" s="447"/>
      <c r="AA793" s="447"/>
      <c r="AB793" s="447"/>
      <c r="AC793" s="447"/>
      <c r="AD793" s="447"/>
      <c r="AE793" s="447"/>
      <c r="AF793" s="447"/>
    </row>
    <row r="794">
      <c r="A794" s="256"/>
      <c r="B794" s="256"/>
      <c r="C794" s="256"/>
      <c r="D794" s="260"/>
      <c r="E794" s="260"/>
      <c r="F794" s="260"/>
      <c r="G794" s="256"/>
      <c r="H794" s="451"/>
      <c r="I794" s="256"/>
      <c r="J794" s="256"/>
      <c r="K794" s="256"/>
      <c r="L794" s="260"/>
      <c r="M794" s="260"/>
      <c r="N794" s="256"/>
      <c r="O794" s="256"/>
      <c r="P794" s="449"/>
      <c r="Q794" s="449"/>
      <c r="R794" s="449"/>
      <c r="S794" s="449"/>
      <c r="T794" s="449"/>
      <c r="U794" s="449"/>
      <c r="V794" s="449"/>
      <c r="W794" s="449"/>
      <c r="X794" s="449"/>
      <c r="Y794" s="449"/>
      <c r="Z794" s="449"/>
      <c r="AA794" s="449"/>
      <c r="AB794" s="449"/>
      <c r="AC794" s="449"/>
      <c r="AD794" s="449"/>
      <c r="AE794" s="449"/>
      <c r="AF794" s="449"/>
    </row>
    <row r="795">
      <c r="A795" s="257"/>
      <c r="B795" s="257"/>
      <c r="C795" s="257"/>
      <c r="D795" s="261"/>
      <c r="E795" s="261"/>
      <c r="F795" s="261"/>
      <c r="G795" s="257"/>
      <c r="H795" s="450"/>
      <c r="I795" s="257"/>
      <c r="J795" s="257"/>
      <c r="K795" s="257"/>
      <c r="L795" s="261"/>
      <c r="M795" s="261"/>
      <c r="N795" s="257"/>
      <c r="O795" s="257"/>
      <c r="P795" s="447"/>
      <c r="Q795" s="447"/>
      <c r="R795" s="447"/>
      <c r="S795" s="447"/>
      <c r="T795" s="447"/>
      <c r="U795" s="447"/>
      <c r="V795" s="447"/>
      <c r="W795" s="447"/>
      <c r="X795" s="447"/>
      <c r="Y795" s="447"/>
      <c r="Z795" s="447"/>
      <c r="AA795" s="447"/>
      <c r="AB795" s="447"/>
      <c r="AC795" s="447"/>
      <c r="AD795" s="447"/>
      <c r="AE795" s="447"/>
      <c r="AF795" s="447"/>
    </row>
    <row r="796">
      <c r="A796" s="256"/>
      <c r="B796" s="256"/>
      <c r="C796" s="256"/>
      <c r="D796" s="260"/>
      <c r="E796" s="260"/>
      <c r="F796" s="260"/>
      <c r="G796" s="256"/>
      <c r="H796" s="451"/>
      <c r="I796" s="256"/>
      <c r="J796" s="256"/>
      <c r="K796" s="256"/>
      <c r="L796" s="260"/>
      <c r="M796" s="260"/>
      <c r="N796" s="256"/>
      <c r="O796" s="256"/>
      <c r="P796" s="449"/>
      <c r="Q796" s="449"/>
      <c r="R796" s="449"/>
      <c r="S796" s="449"/>
      <c r="T796" s="449"/>
      <c r="U796" s="449"/>
      <c r="V796" s="449"/>
      <c r="W796" s="449"/>
      <c r="X796" s="449"/>
      <c r="Y796" s="449"/>
      <c r="Z796" s="449"/>
      <c r="AA796" s="449"/>
      <c r="AB796" s="449"/>
      <c r="AC796" s="449"/>
      <c r="AD796" s="449"/>
      <c r="AE796" s="449"/>
      <c r="AF796" s="449"/>
    </row>
    <row r="797">
      <c r="A797" s="257"/>
      <c r="B797" s="257"/>
      <c r="C797" s="257"/>
      <c r="D797" s="261"/>
      <c r="E797" s="261"/>
      <c r="F797" s="261"/>
      <c r="G797" s="257"/>
      <c r="H797" s="450"/>
      <c r="I797" s="257"/>
      <c r="J797" s="257"/>
      <c r="K797" s="257"/>
      <c r="L797" s="261"/>
      <c r="M797" s="261"/>
      <c r="N797" s="257"/>
      <c r="O797" s="257"/>
      <c r="P797" s="447"/>
      <c r="Q797" s="447"/>
      <c r="R797" s="447"/>
      <c r="S797" s="447"/>
      <c r="T797" s="447"/>
      <c r="U797" s="447"/>
      <c r="V797" s="447"/>
      <c r="W797" s="447"/>
      <c r="X797" s="447"/>
      <c r="Y797" s="447"/>
      <c r="Z797" s="447"/>
      <c r="AA797" s="447"/>
      <c r="AB797" s="447"/>
      <c r="AC797" s="447"/>
      <c r="AD797" s="447"/>
      <c r="AE797" s="447"/>
      <c r="AF797" s="447"/>
    </row>
    <row r="798">
      <c r="A798" s="256"/>
      <c r="B798" s="256"/>
      <c r="C798" s="256"/>
      <c r="D798" s="260"/>
      <c r="E798" s="260"/>
      <c r="F798" s="260"/>
      <c r="G798" s="256"/>
      <c r="H798" s="451"/>
      <c r="I798" s="256"/>
      <c r="J798" s="256"/>
      <c r="K798" s="256"/>
      <c r="L798" s="260"/>
      <c r="M798" s="260"/>
      <c r="N798" s="256"/>
      <c r="O798" s="256"/>
      <c r="P798" s="449"/>
      <c r="Q798" s="449"/>
      <c r="R798" s="449"/>
      <c r="S798" s="449"/>
      <c r="T798" s="449"/>
      <c r="U798" s="449"/>
      <c r="V798" s="449"/>
      <c r="W798" s="449"/>
      <c r="X798" s="449"/>
      <c r="Y798" s="449"/>
      <c r="Z798" s="449"/>
      <c r="AA798" s="449"/>
      <c r="AB798" s="449"/>
      <c r="AC798" s="449"/>
      <c r="AD798" s="449"/>
      <c r="AE798" s="449"/>
      <c r="AF798" s="449"/>
    </row>
    <row r="799">
      <c r="A799" s="257"/>
      <c r="B799" s="257"/>
      <c r="C799" s="257"/>
      <c r="D799" s="261"/>
      <c r="E799" s="261"/>
      <c r="F799" s="261"/>
      <c r="G799" s="257"/>
      <c r="H799" s="450"/>
      <c r="I799" s="257"/>
      <c r="J799" s="257"/>
      <c r="K799" s="257"/>
      <c r="L799" s="261"/>
      <c r="M799" s="261"/>
      <c r="N799" s="257"/>
      <c r="O799" s="257"/>
      <c r="P799" s="447"/>
      <c r="Q799" s="447"/>
      <c r="R799" s="447"/>
      <c r="S799" s="447"/>
      <c r="T799" s="447"/>
      <c r="U799" s="447"/>
      <c r="V799" s="447"/>
      <c r="W799" s="447"/>
      <c r="X799" s="447"/>
      <c r="Y799" s="447"/>
      <c r="Z799" s="447"/>
      <c r="AA799" s="447"/>
      <c r="AB799" s="447"/>
      <c r="AC799" s="447"/>
      <c r="AD799" s="447"/>
      <c r="AE799" s="447"/>
      <c r="AF799" s="447"/>
    </row>
    <row r="800">
      <c r="A800" s="256"/>
      <c r="B800" s="256"/>
      <c r="C800" s="256"/>
      <c r="D800" s="260"/>
      <c r="E800" s="260"/>
      <c r="F800" s="260"/>
      <c r="G800" s="256"/>
      <c r="H800" s="451"/>
      <c r="I800" s="256"/>
      <c r="J800" s="256"/>
      <c r="K800" s="256"/>
      <c r="L800" s="260"/>
      <c r="M800" s="260"/>
      <c r="N800" s="256"/>
      <c r="O800" s="256"/>
      <c r="P800" s="449"/>
      <c r="Q800" s="449"/>
      <c r="R800" s="449"/>
      <c r="S800" s="449"/>
      <c r="T800" s="449"/>
      <c r="U800" s="449"/>
      <c r="V800" s="449"/>
      <c r="W800" s="449"/>
      <c r="X800" s="449"/>
      <c r="Y800" s="449"/>
      <c r="Z800" s="449"/>
      <c r="AA800" s="449"/>
      <c r="AB800" s="449"/>
      <c r="AC800" s="449"/>
      <c r="AD800" s="449"/>
      <c r="AE800" s="449"/>
      <c r="AF800" s="449"/>
    </row>
    <row r="801">
      <c r="A801" s="257"/>
      <c r="B801" s="257"/>
      <c r="C801" s="257"/>
      <c r="D801" s="261"/>
      <c r="E801" s="261"/>
      <c r="F801" s="261"/>
      <c r="G801" s="257"/>
      <c r="H801" s="450"/>
      <c r="I801" s="257"/>
      <c r="J801" s="257"/>
      <c r="K801" s="257"/>
      <c r="L801" s="261"/>
      <c r="M801" s="261"/>
      <c r="N801" s="257"/>
      <c r="O801" s="257"/>
      <c r="P801" s="447"/>
      <c r="Q801" s="447"/>
      <c r="R801" s="447"/>
      <c r="S801" s="447"/>
      <c r="T801" s="447"/>
      <c r="U801" s="447"/>
      <c r="V801" s="447"/>
      <c r="W801" s="447"/>
      <c r="X801" s="447"/>
      <c r="Y801" s="447"/>
      <c r="Z801" s="447"/>
      <c r="AA801" s="447"/>
      <c r="AB801" s="447"/>
      <c r="AC801" s="447"/>
      <c r="AD801" s="447"/>
      <c r="AE801" s="447"/>
      <c r="AF801" s="447"/>
    </row>
    <row r="802">
      <c r="A802" s="256"/>
      <c r="B802" s="256"/>
      <c r="C802" s="256"/>
      <c r="D802" s="260"/>
      <c r="E802" s="260"/>
      <c r="F802" s="260"/>
      <c r="G802" s="256"/>
      <c r="H802" s="451"/>
      <c r="I802" s="256"/>
      <c r="J802" s="256"/>
      <c r="K802" s="256"/>
      <c r="L802" s="260"/>
      <c r="M802" s="260"/>
      <c r="N802" s="256"/>
      <c r="O802" s="256"/>
      <c r="P802" s="449"/>
      <c r="Q802" s="449"/>
      <c r="R802" s="449"/>
      <c r="S802" s="449"/>
      <c r="T802" s="449"/>
      <c r="U802" s="449"/>
      <c r="V802" s="449"/>
      <c r="W802" s="449"/>
      <c r="X802" s="449"/>
      <c r="Y802" s="449"/>
      <c r="Z802" s="449"/>
      <c r="AA802" s="449"/>
      <c r="AB802" s="449"/>
      <c r="AC802" s="449"/>
      <c r="AD802" s="449"/>
      <c r="AE802" s="449"/>
      <c r="AF802" s="449"/>
    </row>
    <row r="803">
      <c r="A803" s="257"/>
      <c r="B803" s="257"/>
      <c r="C803" s="257"/>
      <c r="D803" s="261"/>
      <c r="E803" s="261"/>
      <c r="F803" s="261"/>
      <c r="G803" s="257"/>
      <c r="H803" s="450"/>
      <c r="I803" s="257"/>
      <c r="J803" s="257"/>
      <c r="K803" s="257"/>
      <c r="L803" s="261"/>
      <c r="M803" s="261"/>
      <c r="N803" s="257"/>
      <c r="O803" s="257"/>
      <c r="P803" s="447"/>
      <c r="Q803" s="447"/>
      <c r="R803" s="447"/>
      <c r="S803" s="447"/>
      <c r="T803" s="447"/>
      <c r="U803" s="447"/>
      <c r="V803" s="447"/>
      <c r="W803" s="447"/>
      <c r="X803" s="447"/>
      <c r="Y803" s="447"/>
      <c r="Z803" s="447"/>
      <c r="AA803" s="447"/>
      <c r="AB803" s="447"/>
      <c r="AC803" s="447"/>
      <c r="AD803" s="447"/>
      <c r="AE803" s="447"/>
      <c r="AF803" s="447"/>
    </row>
    <row r="804">
      <c r="A804" s="256"/>
      <c r="B804" s="256"/>
      <c r="C804" s="256"/>
      <c r="D804" s="260"/>
      <c r="E804" s="260"/>
      <c r="F804" s="260"/>
      <c r="G804" s="256"/>
      <c r="H804" s="451"/>
      <c r="I804" s="256"/>
      <c r="J804" s="256"/>
      <c r="K804" s="256"/>
      <c r="L804" s="260"/>
      <c r="M804" s="260"/>
      <c r="N804" s="256"/>
      <c r="O804" s="256"/>
      <c r="P804" s="449"/>
      <c r="Q804" s="449"/>
      <c r="R804" s="449"/>
      <c r="S804" s="449"/>
      <c r="T804" s="449"/>
      <c r="U804" s="449"/>
      <c r="V804" s="449"/>
      <c r="W804" s="449"/>
      <c r="X804" s="449"/>
      <c r="Y804" s="449"/>
      <c r="Z804" s="449"/>
      <c r="AA804" s="449"/>
      <c r="AB804" s="449"/>
      <c r="AC804" s="449"/>
      <c r="AD804" s="449"/>
      <c r="AE804" s="449"/>
      <c r="AF804" s="449"/>
    </row>
    <row r="805">
      <c r="A805" s="257"/>
      <c r="B805" s="257"/>
      <c r="C805" s="257"/>
      <c r="D805" s="261"/>
      <c r="E805" s="261"/>
      <c r="F805" s="261"/>
      <c r="G805" s="257"/>
      <c r="H805" s="450"/>
      <c r="I805" s="257"/>
      <c r="J805" s="257"/>
      <c r="K805" s="257"/>
      <c r="L805" s="261"/>
      <c r="M805" s="261"/>
      <c r="N805" s="257"/>
      <c r="O805" s="257"/>
      <c r="P805" s="447"/>
      <c r="Q805" s="447"/>
      <c r="R805" s="447"/>
      <c r="S805" s="447"/>
      <c r="T805" s="447"/>
      <c r="U805" s="447"/>
      <c r="V805" s="447"/>
      <c r="W805" s="447"/>
      <c r="X805" s="447"/>
      <c r="Y805" s="447"/>
      <c r="Z805" s="447"/>
      <c r="AA805" s="447"/>
      <c r="AB805" s="447"/>
      <c r="AC805" s="447"/>
      <c r="AD805" s="447"/>
      <c r="AE805" s="447"/>
      <c r="AF805" s="447"/>
    </row>
    <row r="806">
      <c r="A806" s="256"/>
      <c r="B806" s="256"/>
      <c r="C806" s="256"/>
      <c r="D806" s="260"/>
      <c r="E806" s="260"/>
      <c r="F806" s="260"/>
      <c r="G806" s="256"/>
      <c r="H806" s="451"/>
      <c r="I806" s="256"/>
      <c r="J806" s="256"/>
      <c r="K806" s="256"/>
      <c r="L806" s="260"/>
      <c r="M806" s="260"/>
      <c r="N806" s="256"/>
      <c r="O806" s="256"/>
      <c r="P806" s="449"/>
      <c r="Q806" s="449"/>
      <c r="R806" s="449"/>
      <c r="S806" s="449"/>
      <c r="T806" s="449"/>
      <c r="U806" s="449"/>
      <c r="V806" s="449"/>
      <c r="W806" s="449"/>
      <c r="X806" s="449"/>
      <c r="Y806" s="449"/>
      <c r="Z806" s="449"/>
      <c r="AA806" s="449"/>
      <c r="AB806" s="449"/>
      <c r="AC806" s="449"/>
      <c r="AD806" s="449"/>
      <c r="AE806" s="449"/>
      <c r="AF806" s="449"/>
    </row>
    <row r="807">
      <c r="A807" s="257"/>
      <c r="B807" s="257"/>
      <c r="C807" s="257"/>
      <c r="D807" s="261"/>
      <c r="E807" s="261"/>
      <c r="F807" s="261"/>
      <c r="G807" s="257"/>
      <c r="H807" s="450"/>
      <c r="I807" s="257"/>
      <c r="J807" s="257"/>
      <c r="K807" s="257"/>
      <c r="L807" s="261"/>
      <c r="M807" s="261"/>
      <c r="N807" s="257"/>
      <c r="O807" s="257"/>
      <c r="P807" s="447"/>
      <c r="Q807" s="447"/>
      <c r="R807" s="447"/>
      <c r="S807" s="447"/>
      <c r="T807" s="447"/>
      <c r="U807" s="447"/>
      <c r="V807" s="447"/>
      <c r="W807" s="447"/>
      <c r="X807" s="447"/>
      <c r="Y807" s="447"/>
      <c r="Z807" s="447"/>
      <c r="AA807" s="447"/>
      <c r="AB807" s="447"/>
      <c r="AC807" s="447"/>
      <c r="AD807" s="447"/>
      <c r="AE807" s="447"/>
      <c r="AF807" s="447"/>
    </row>
    <row r="808">
      <c r="A808" s="256"/>
      <c r="B808" s="256"/>
      <c r="C808" s="256"/>
      <c r="D808" s="260"/>
      <c r="E808" s="260"/>
      <c r="F808" s="260"/>
      <c r="G808" s="256"/>
      <c r="H808" s="451"/>
      <c r="I808" s="256"/>
      <c r="J808" s="256"/>
      <c r="K808" s="256"/>
      <c r="L808" s="260"/>
      <c r="M808" s="260"/>
      <c r="N808" s="256"/>
      <c r="O808" s="256"/>
      <c r="P808" s="449"/>
      <c r="Q808" s="449"/>
      <c r="R808" s="449"/>
      <c r="S808" s="449"/>
      <c r="T808" s="449"/>
      <c r="U808" s="449"/>
      <c r="V808" s="449"/>
      <c r="W808" s="449"/>
      <c r="X808" s="449"/>
      <c r="Y808" s="449"/>
      <c r="Z808" s="449"/>
      <c r="AA808" s="449"/>
      <c r="AB808" s="449"/>
      <c r="AC808" s="449"/>
      <c r="AD808" s="449"/>
      <c r="AE808" s="449"/>
      <c r="AF808" s="449"/>
    </row>
    <row r="809">
      <c r="A809" s="257"/>
      <c r="B809" s="257"/>
      <c r="C809" s="257"/>
      <c r="D809" s="261"/>
      <c r="E809" s="261"/>
      <c r="F809" s="261"/>
      <c r="G809" s="257"/>
      <c r="H809" s="450"/>
      <c r="I809" s="257"/>
      <c r="J809" s="257"/>
      <c r="K809" s="257"/>
      <c r="L809" s="261"/>
      <c r="M809" s="261"/>
      <c r="N809" s="257"/>
      <c r="O809" s="257"/>
      <c r="P809" s="447"/>
      <c r="Q809" s="447"/>
      <c r="R809" s="447"/>
      <c r="S809" s="447"/>
      <c r="T809" s="447"/>
      <c r="U809" s="447"/>
      <c r="V809" s="447"/>
      <c r="W809" s="447"/>
      <c r="X809" s="447"/>
      <c r="Y809" s="447"/>
      <c r="Z809" s="447"/>
      <c r="AA809" s="447"/>
      <c r="AB809" s="447"/>
      <c r="AC809" s="447"/>
      <c r="AD809" s="447"/>
      <c r="AE809" s="447"/>
      <c r="AF809" s="447"/>
    </row>
    <row r="810">
      <c r="A810" s="256"/>
      <c r="B810" s="256"/>
      <c r="C810" s="256"/>
      <c r="D810" s="260"/>
      <c r="E810" s="260"/>
      <c r="F810" s="260"/>
      <c r="G810" s="256"/>
      <c r="H810" s="451"/>
      <c r="I810" s="256"/>
      <c r="J810" s="256"/>
      <c r="K810" s="256"/>
      <c r="L810" s="260"/>
      <c r="M810" s="260"/>
      <c r="N810" s="256"/>
      <c r="O810" s="256"/>
      <c r="P810" s="449"/>
      <c r="Q810" s="449"/>
      <c r="R810" s="449"/>
      <c r="S810" s="449"/>
      <c r="T810" s="449"/>
      <c r="U810" s="449"/>
      <c r="V810" s="449"/>
      <c r="W810" s="449"/>
      <c r="X810" s="449"/>
      <c r="Y810" s="449"/>
      <c r="Z810" s="449"/>
      <c r="AA810" s="449"/>
      <c r="AB810" s="449"/>
      <c r="AC810" s="449"/>
      <c r="AD810" s="449"/>
      <c r="AE810" s="449"/>
      <c r="AF810" s="449"/>
    </row>
    <row r="811">
      <c r="A811" s="257"/>
      <c r="B811" s="257"/>
      <c r="C811" s="257"/>
      <c r="D811" s="261"/>
      <c r="E811" s="261"/>
      <c r="F811" s="261"/>
      <c r="G811" s="257"/>
      <c r="H811" s="450"/>
      <c r="I811" s="257"/>
      <c r="J811" s="257"/>
      <c r="K811" s="257"/>
      <c r="L811" s="261"/>
      <c r="M811" s="261"/>
      <c r="N811" s="257"/>
      <c r="O811" s="257"/>
      <c r="P811" s="447"/>
      <c r="Q811" s="447"/>
      <c r="R811" s="447"/>
      <c r="S811" s="447"/>
      <c r="T811" s="447"/>
      <c r="U811" s="447"/>
      <c r="V811" s="447"/>
      <c r="W811" s="447"/>
      <c r="X811" s="447"/>
      <c r="Y811" s="447"/>
      <c r="Z811" s="447"/>
      <c r="AA811" s="447"/>
      <c r="AB811" s="447"/>
      <c r="AC811" s="447"/>
      <c r="AD811" s="447"/>
      <c r="AE811" s="447"/>
      <c r="AF811" s="447"/>
    </row>
    <row r="812">
      <c r="A812" s="256"/>
      <c r="B812" s="256"/>
      <c r="C812" s="256"/>
      <c r="D812" s="260"/>
      <c r="E812" s="260"/>
      <c r="F812" s="260"/>
      <c r="G812" s="256"/>
      <c r="H812" s="451"/>
      <c r="I812" s="256"/>
      <c r="J812" s="256"/>
      <c r="K812" s="256"/>
      <c r="L812" s="260"/>
      <c r="M812" s="260"/>
      <c r="N812" s="256"/>
      <c r="O812" s="256"/>
      <c r="P812" s="449"/>
      <c r="Q812" s="449"/>
      <c r="R812" s="449"/>
      <c r="S812" s="449"/>
      <c r="T812" s="449"/>
      <c r="U812" s="449"/>
      <c r="V812" s="449"/>
      <c r="W812" s="449"/>
      <c r="X812" s="449"/>
      <c r="Y812" s="449"/>
      <c r="Z812" s="449"/>
      <c r="AA812" s="449"/>
      <c r="AB812" s="449"/>
      <c r="AC812" s="449"/>
      <c r="AD812" s="449"/>
      <c r="AE812" s="449"/>
      <c r="AF812" s="449"/>
    </row>
    <row r="813">
      <c r="A813" s="257"/>
      <c r="B813" s="257"/>
      <c r="C813" s="257"/>
      <c r="D813" s="261"/>
      <c r="E813" s="261"/>
      <c r="F813" s="261"/>
      <c r="G813" s="257"/>
      <c r="H813" s="450"/>
      <c r="I813" s="257"/>
      <c r="J813" s="257"/>
      <c r="K813" s="257"/>
      <c r="L813" s="261"/>
      <c r="M813" s="261"/>
      <c r="N813" s="257"/>
      <c r="O813" s="257"/>
      <c r="P813" s="447"/>
      <c r="Q813" s="447"/>
      <c r="R813" s="447"/>
      <c r="S813" s="447"/>
      <c r="T813" s="447"/>
      <c r="U813" s="447"/>
      <c r="V813" s="447"/>
      <c r="W813" s="447"/>
      <c r="X813" s="447"/>
      <c r="Y813" s="447"/>
      <c r="Z813" s="447"/>
      <c r="AA813" s="447"/>
      <c r="AB813" s="447"/>
      <c r="AC813" s="447"/>
      <c r="AD813" s="447"/>
      <c r="AE813" s="447"/>
      <c r="AF813" s="447"/>
    </row>
    <row r="814">
      <c r="A814" s="256"/>
      <c r="B814" s="256"/>
      <c r="C814" s="256"/>
      <c r="D814" s="260"/>
      <c r="E814" s="260"/>
      <c r="F814" s="260"/>
      <c r="G814" s="256"/>
      <c r="H814" s="451"/>
      <c r="I814" s="256"/>
      <c r="J814" s="256"/>
      <c r="K814" s="256"/>
      <c r="L814" s="260"/>
      <c r="M814" s="260"/>
      <c r="N814" s="256"/>
      <c r="O814" s="256"/>
      <c r="P814" s="449"/>
      <c r="Q814" s="449"/>
      <c r="R814" s="449"/>
      <c r="S814" s="449"/>
      <c r="T814" s="449"/>
      <c r="U814" s="449"/>
      <c r="V814" s="449"/>
      <c r="W814" s="449"/>
      <c r="X814" s="449"/>
      <c r="Y814" s="449"/>
      <c r="Z814" s="449"/>
      <c r="AA814" s="449"/>
      <c r="AB814" s="449"/>
      <c r="AC814" s="449"/>
      <c r="AD814" s="449"/>
      <c r="AE814" s="449"/>
      <c r="AF814" s="449"/>
    </row>
    <row r="815">
      <c r="A815" s="257"/>
      <c r="B815" s="257"/>
      <c r="C815" s="257"/>
      <c r="D815" s="261"/>
      <c r="E815" s="261"/>
      <c r="F815" s="261"/>
      <c r="G815" s="257"/>
      <c r="H815" s="450"/>
      <c r="I815" s="257"/>
      <c r="J815" s="257"/>
      <c r="K815" s="257"/>
      <c r="L815" s="261"/>
      <c r="M815" s="261"/>
      <c r="N815" s="257"/>
      <c r="O815" s="257"/>
      <c r="P815" s="447"/>
      <c r="Q815" s="447"/>
      <c r="R815" s="447"/>
      <c r="S815" s="447"/>
      <c r="T815" s="447"/>
      <c r="U815" s="447"/>
      <c r="V815" s="447"/>
      <c r="W815" s="447"/>
      <c r="X815" s="447"/>
      <c r="Y815" s="447"/>
      <c r="Z815" s="447"/>
      <c r="AA815" s="447"/>
      <c r="AB815" s="447"/>
      <c r="AC815" s="447"/>
      <c r="AD815" s="447"/>
      <c r="AE815" s="447"/>
      <c r="AF815" s="447"/>
    </row>
    <row r="816">
      <c r="A816" s="256"/>
      <c r="B816" s="256"/>
      <c r="C816" s="256"/>
      <c r="D816" s="260"/>
      <c r="E816" s="260"/>
      <c r="F816" s="260"/>
      <c r="G816" s="256"/>
      <c r="H816" s="451"/>
      <c r="I816" s="256"/>
      <c r="J816" s="256"/>
      <c r="K816" s="256"/>
      <c r="L816" s="260"/>
      <c r="M816" s="260"/>
      <c r="N816" s="256"/>
      <c r="O816" s="256"/>
      <c r="P816" s="449"/>
      <c r="Q816" s="449"/>
      <c r="R816" s="449"/>
      <c r="S816" s="449"/>
      <c r="T816" s="449"/>
      <c r="U816" s="449"/>
      <c r="V816" s="449"/>
      <c r="W816" s="449"/>
      <c r="X816" s="449"/>
      <c r="Y816" s="449"/>
      <c r="Z816" s="449"/>
      <c r="AA816" s="449"/>
      <c r="AB816" s="449"/>
      <c r="AC816" s="449"/>
      <c r="AD816" s="449"/>
      <c r="AE816" s="449"/>
      <c r="AF816" s="449"/>
    </row>
    <row r="817">
      <c r="A817" s="257"/>
      <c r="B817" s="257"/>
      <c r="C817" s="257"/>
      <c r="D817" s="261"/>
      <c r="E817" s="261"/>
      <c r="F817" s="261"/>
      <c r="G817" s="257"/>
      <c r="H817" s="450"/>
      <c r="I817" s="257"/>
      <c r="J817" s="257"/>
      <c r="K817" s="257"/>
      <c r="L817" s="261"/>
      <c r="M817" s="261"/>
      <c r="N817" s="257"/>
      <c r="O817" s="257"/>
      <c r="P817" s="447"/>
      <c r="Q817" s="447"/>
      <c r="R817" s="447"/>
      <c r="S817" s="447"/>
      <c r="T817" s="447"/>
      <c r="U817" s="447"/>
      <c r="V817" s="447"/>
      <c r="W817" s="447"/>
      <c r="X817" s="447"/>
      <c r="Y817" s="447"/>
      <c r="Z817" s="447"/>
      <c r="AA817" s="447"/>
      <c r="AB817" s="447"/>
      <c r="AC817" s="447"/>
      <c r="AD817" s="447"/>
      <c r="AE817" s="447"/>
      <c r="AF817" s="447"/>
    </row>
    <row r="818">
      <c r="A818" s="256"/>
      <c r="B818" s="256"/>
      <c r="C818" s="256"/>
      <c r="D818" s="260"/>
      <c r="E818" s="260"/>
      <c r="F818" s="260"/>
      <c r="G818" s="256"/>
      <c r="H818" s="451"/>
      <c r="I818" s="256"/>
      <c r="J818" s="256"/>
      <c r="K818" s="256"/>
      <c r="L818" s="260"/>
      <c r="M818" s="260"/>
      <c r="N818" s="256"/>
      <c r="O818" s="256"/>
      <c r="P818" s="449"/>
      <c r="Q818" s="449"/>
      <c r="R818" s="449"/>
      <c r="S818" s="449"/>
      <c r="T818" s="449"/>
      <c r="U818" s="449"/>
      <c r="V818" s="449"/>
      <c r="W818" s="449"/>
      <c r="X818" s="449"/>
      <c r="Y818" s="449"/>
      <c r="Z818" s="449"/>
      <c r="AA818" s="449"/>
      <c r="AB818" s="449"/>
      <c r="AC818" s="449"/>
      <c r="AD818" s="449"/>
      <c r="AE818" s="449"/>
      <c r="AF818" s="449"/>
    </row>
    <row r="819">
      <c r="A819" s="257"/>
      <c r="B819" s="257"/>
      <c r="C819" s="257"/>
      <c r="D819" s="261"/>
      <c r="E819" s="261"/>
      <c r="F819" s="261"/>
      <c r="G819" s="257"/>
      <c r="H819" s="450"/>
      <c r="I819" s="257"/>
      <c r="J819" s="257"/>
      <c r="K819" s="257"/>
      <c r="L819" s="261"/>
      <c r="M819" s="261"/>
      <c r="N819" s="257"/>
      <c r="O819" s="257"/>
      <c r="P819" s="447"/>
      <c r="Q819" s="447"/>
      <c r="R819" s="447"/>
      <c r="S819" s="447"/>
      <c r="T819" s="447"/>
      <c r="U819" s="447"/>
      <c r="V819" s="447"/>
      <c r="W819" s="447"/>
      <c r="X819" s="447"/>
      <c r="Y819" s="447"/>
      <c r="Z819" s="447"/>
      <c r="AA819" s="447"/>
      <c r="AB819" s="447"/>
      <c r="AC819" s="447"/>
      <c r="AD819" s="447"/>
      <c r="AE819" s="447"/>
      <c r="AF819" s="447"/>
    </row>
    <row r="820">
      <c r="A820" s="256"/>
      <c r="B820" s="256"/>
      <c r="C820" s="256"/>
      <c r="D820" s="260"/>
      <c r="E820" s="260"/>
      <c r="F820" s="260"/>
      <c r="G820" s="256"/>
      <c r="H820" s="451"/>
      <c r="I820" s="256"/>
      <c r="J820" s="256"/>
      <c r="K820" s="256"/>
      <c r="L820" s="260"/>
      <c r="M820" s="260"/>
      <c r="N820" s="256"/>
      <c r="O820" s="256"/>
      <c r="P820" s="449"/>
      <c r="Q820" s="449"/>
      <c r="R820" s="449"/>
      <c r="S820" s="449"/>
      <c r="T820" s="449"/>
      <c r="U820" s="449"/>
      <c r="V820" s="449"/>
      <c r="W820" s="449"/>
      <c r="X820" s="449"/>
      <c r="Y820" s="449"/>
      <c r="Z820" s="449"/>
      <c r="AA820" s="449"/>
      <c r="AB820" s="449"/>
      <c r="AC820" s="449"/>
      <c r="AD820" s="449"/>
      <c r="AE820" s="449"/>
      <c r="AF820" s="449"/>
    </row>
    <row r="821">
      <c r="A821" s="257"/>
      <c r="B821" s="257"/>
      <c r="C821" s="257"/>
      <c r="D821" s="261"/>
      <c r="E821" s="261"/>
      <c r="F821" s="261"/>
      <c r="G821" s="257"/>
      <c r="H821" s="450"/>
      <c r="I821" s="257"/>
      <c r="J821" s="257"/>
      <c r="K821" s="257"/>
      <c r="L821" s="261"/>
      <c r="M821" s="261"/>
      <c r="N821" s="257"/>
      <c r="O821" s="257"/>
      <c r="P821" s="447"/>
      <c r="Q821" s="447"/>
      <c r="R821" s="447"/>
      <c r="S821" s="447"/>
      <c r="T821" s="447"/>
      <c r="U821" s="447"/>
      <c r="V821" s="447"/>
      <c r="W821" s="447"/>
      <c r="X821" s="447"/>
      <c r="Y821" s="447"/>
      <c r="Z821" s="447"/>
      <c r="AA821" s="447"/>
      <c r="AB821" s="447"/>
      <c r="AC821" s="447"/>
      <c r="AD821" s="447"/>
      <c r="AE821" s="447"/>
      <c r="AF821" s="447"/>
    </row>
    <row r="822">
      <c r="A822" s="256"/>
      <c r="B822" s="256"/>
      <c r="C822" s="256"/>
      <c r="D822" s="260"/>
      <c r="E822" s="260"/>
      <c r="F822" s="260"/>
      <c r="G822" s="256"/>
      <c r="H822" s="451"/>
      <c r="I822" s="256"/>
      <c r="J822" s="256"/>
      <c r="K822" s="256"/>
      <c r="L822" s="260"/>
      <c r="M822" s="260"/>
      <c r="N822" s="256"/>
      <c r="O822" s="256"/>
      <c r="P822" s="449"/>
      <c r="Q822" s="449"/>
      <c r="R822" s="449"/>
      <c r="S822" s="449"/>
      <c r="T822" s="449"/>
      <c r="U822" s="449"/>
      <c r="V822" s="449"/>
      <c r="W822" s="449"/>
      <c r="X822" s="449"/>
      <c r="Y822" s="449"/>
      <c r="Z822" s="449"/>
      <c r="AA822" s="449"/>
      <c r="AB822" s="449"/>
      <c r="AC822" s="449"/>
      <c r="AD822" s="449"/>
      <c r="AE822" s="449"/>
      <c r="AF822" s="449"/>
    </row>
    <row r="823">
      <c r="A823" s="257"/>
      <c r="B823" s="257"/>
      <c r="C823" s="257"/>
      <c r="D823" s="261"/>
      <c r="E823" s="261"/>
      <c r="F823" s="261"/>
      <c r="G823" s="257"/>
      <c r="H823" s="450"/>
      <c r="I823" s="257"/>
      <c r="J823" s="257"/>
      <c r="K823" s="257"/>
      <c r="L823" s="261"/>
      <c r="M823" s="261"/>
      <c r="N823" s="257"/>
      <c r="O823" s="257"/>
      <c r="P823" s="447"/>
      <c r="Q823" s="447"/>
      <c r="R823" s="447"/>
      <c r="S823" s="447"/>
      <c r="T823" s="447"/>
      <c r="U823" s="447"/>
      <c r="V823" s="447"/>
      <c r="W823" s="447"/>
      <c r="X823" s="447"/>
      <c r="Y823" s="447"/>
      <c r="Z823" s="447"/>
      <c r="AA823" s="447"/>
      <c r="AB823" s="447"/>
      <c r="AC823" s="447"/>
      <c r="AD823" s="447"/>
      <c r="AE823" s="447"/>
      <c r="AF823" s="447"/>
    </row>
    <row r="824">
      <c r="A824" s="256"/>
      <c r="B824" s="256"/>
      <c r="C824" s="256"/>
      <c r="D824" s="260"/>
      <c r="E824" s="260"/>
      <c r="F824" s="260"/>
      <c r="G824" s="256"/>
      <c r="H824" s="451"/>
      <c r="I824" s="256"/>
      <c r="J824" s="256"/>
      <c r="K824" s="256"/>
      <c r="L824" s="260"/>
      <c r="M824" s="260"/>
      <c r="N824" s="256"/>
      <c r="O824" s="256"/>
      <c r="P824" s="449"/>
      <c r="Q824" s="449"/>
      <c r="R824" s="449"/>
      <c r="S824" s="449"/>
      <c r="T824" s="449"/>
      <c r="U824" s="449"/>
      <c r="V824" s="449"/>
      <c r="W824" s="449"/>
      <c r="X824" s="449"/>
      <c r="Y824" s="449"/>
      <c r="Z824" s="449"/>
      <c r="AA824" s="449"/>
      <c r="AB824" s="449"/>
      <c r="AC824" s="449"/>
      <c r="AD824" s="449"/>
      <c r="AE824" s="449"/>
      <c r="AF824" s="449"/>
    </row>
    <row r="825">
      <c r="A825" s="257"/>
      <c r="B825" s="257"/>
      <c r="C825" s="257"/>
      <c r="D825" s="261"/>
      <c r="E825" s="261"/>
      <c r="F825" s="261"/>
      <c r="G825" s="257"/>
      <c r="H825" s="450"/>
      <c r="I825" s="257"/>
      <c r="J825" s="257"/>
      <c r="K825" s="257"/>
      <c r="L825" s="261"/>
      <c r="M825" s="261"/>
      <c r="N825" s="257"/>
      <c r="O825" s="257"/>
      <c r="P825" s="447"/>
      <c r="Q825" s="447"/>
      <c r="R825" s="447"/>
      <c r="S825" s="447"/>
      <c r="T825" s="447"/>
      <c r="U825" s="447"/>
      <c r="V825" s="447"/>
      <c r="W825" s="447"/>
      <c r="X825" s="447"/>
      <c r="Y825" s="447"/>
      <c r="Z825" s="447"/>
      <c r="AA825" s="447"/>
      <c r="AB825" s="447"/>
      <c r="AC825" s="447"/>
      <c r="AD825" s="447"/>
      <c r="AE825" s="447"/>
      <c r="AF825" s="447"/>
    </row>
    <row r="826">
      <c r="A826" s="256"/>
      <c r="B826" s="256"/>
      <c r="C826" s="256"/>
      <c r="D826" s="260"/>
      <c r="E826" s="260"/>
      <c r="F826" s="260"/>
      <c r="G826" s="256"/>
      <c r="H826" s="451"/>
      <c r="I826" s="256"/>
      <c r="J826" s="256"/>
      <c r="K826" s="256"/>
      <c r="L826" s="260"/>
      <c r="M826" s="260"/>
      <c r="N826" s="256"/>
      <c r="O826" s="256"/>
      <c r="P826" s="449"/>
      <c r="Q826" s="449"/>
      <c r="R826" s="449"/>
      <c r="S826" s="449"/>
      <c r="T826" s="449"/>
      <c r="U826" s="449"/>
      <c r="V826" s="449"/>
      <c r="W826" s="449"/>
      <c r="X826" s="449"/>
      <c r="Y826" s="449"/>
      <c r="Z826" s="449"/>
      <c r="AA826" s="449"/>
      <c r="AB826" s="449"/>
      <c r="AC826" s="449"/>
      <c r="AD826" s="449"/>
      <c r="AE826" s="449"/>
      <c r="AF826" s="449"/>
    </row>
    <row r="827">
      <c r="A827" s="257"/>
      <c r="B827" s="257"/>
      <c r="C827" s="257"/>
      <c r="D827" s="261"/>
      <c r="E827" s="261"/>
      <c r="F827" s="261"/>
      <c r="G827" s="257"/>
      <c r="H827" s="450"/>
      <c r="I827" s="257"/>
      <c r="J827" s="257"/>
      <c r="K827" s="257"/>
      <c r="L827" s="261"/>
      <c r="M827" s="261"/>
      <c r="N827" s="257"/>
      <c r="O827" s="257"/>
      <c r="P827" s="447"/>
      <c r="Q827" s="447"/>
      <c r="R827" s="447"/>
      <c r="S827" s="447"/>
      <c r="T827" s="447"/>
      <c r="U827" s="447"/>
      <c r="V827" s="447"/>
      <c r="W827" s="447"/>
      <c r="X827" s="447"/>
      <c r="Y827" s="447"/>
      <c r="Z827" s="447"/>
      <c r="AA827" s="447"/>
      <c r="AB827" s="447"/>
      <c r="AC827" s="447"/>
      <c r="AD827" s="447"/>
      <c r="AE827" s="447"/>
      <c r="AF827" s="447"/>
    </row>
    <row r="828">
      <c r="A828" s="256"/>
      <c r="B828" s="256"/>
      <c r="C828" s="256"/>
      <c r="D828" s="260"/>
      <c r="E828" s="260"/>
      <c r="F828" s="260"/>
      <c r="G828" s="256"/>
      <c r="H828" s="451"/>
      <c r="I828" s="256"/>
      <c r="J828" s="256"/>
      <c r="K828" s="256"/>
      <c r="L828" s="260"/>
      <c r="M828" s="260"/>
      <c r="N828" s="256"/>
      <c r="O828" s="256"/>
      <c r="P828" s="449"/>
      <c r="Q828" s="449"/>
      <c r="R828" s="449"/>
      <c r="S828" s="449"/>
      <c r="T828" s="449"/>
      <c r="U828" s="449"/>
      <c r="V828" s="449"/>
      <c r="W828" s="449"/>
      <c r="X828" s="449"/>
      <c r="Y828" s="449"/>
      <c r="Z828" s="449"/>
      <c r="AA828" s="449"/>
      <c r="AB828" s="449"/>
      <c r="AC828" s="449"/>
      <c r="AD828" s="449"/>
      <c r="AE828" s="449"/>
      <c r="AF828" s="449"/>
    </row>
    <row r="829">
      <c r="A829" s="257"/>
      <c r="B829" s="257"/>
      <c r="C829" s="257"/>
      <c r="D829" s="261"/>
      <c r="E829" s="261"/>
      <c r="F829" s="261"/>
      <c r="G829" s="257"/>
      <c r="H829" s="450"/>
      <c r="I829" s="257"/>
      <c r="J829" s="257"/>
      <c r="K829" s="257"/>
      <c r="L829" s="261"/>
      <c r="M829" s="261"/>
      <c r="N829" s="257"/>
      <c r="O829" s="257"/>
      <c r="P829" s="447"/>
      <c r="Q829" s="447"/>
      <c r="R829" s="447"/>
      <c r="S829" s="447"/>
      <c r="T829" s="447"/>
      <c r="U829" s="447"/>
      <c r="V829" s="447"/>
      <c r="W829" s="447"/>
      <c r="X829" s="447"/>
      <c r="Y829" s="447"/>
      <c r="Z829" s="447"/>
      <c r="AA829" s="447"/>
      <c r="AB829" s="447"/>
      <c r="AC829" s="447"/>
      <c r="AD829" s="447"/>
      <c r="AE829" s="447"/>
      <c r="AF829" s="447"/>
    </row>
    <row r="830">
      <c r="A830" s="256"/>
      <c r="B830" s="256"/>
      <c r="C830" s="256"/>
      <c r="D830" s="260"/>
      <c r="E830" s="260"/>
      <c r="F830" s="260"/>
      <c r="G830" s="256"/>
      <c r="H830" s="451"/>
      <c r="I830" s="256"/>
      <c r="J830" s="256"/>
      <c r="K830" s="256"/>
      <c r="L830" s="260"/>
      <c r="M830" s="260"/>
      <c r="N830" s="256"/>
      <c r="O830" s="256"/>
      <c r="P830" s="449"/>
      <c r="Q830" s="449"/>
      <c r="R830" s="449"/>
      <c r="S830" s="449"/>
      <c r="T830" s="449"/>
      <c r="U830" s="449"/>
      <c r="V830" s="449"/>
      <c r="W830" s="449"/>
      <c r="X830" s="449"/>
      <c r="Y830" s="449"/>
      <c r="Z830" s="449"/>
      <c r="AA830" s="449"/>
      <c r="AB830" s="449"/>
      <c r="AC830" s="449"/>
      <c r="AD830" s="449"/>
      <c r="AE830" s="449"/>
      <c r="AF830" s="449"/>
    </row>
    <row r="831">
      <c r="A831" s="257"/>
      <c r="B831" s="257"/>
      <c r="C831" s="257"/>
      <c r="D831" s="261"/>
      <c r="E831" s="261"/>
      <c r="F831" s="261"/>
      <c r="G831" s="257"/>
      <c r="H831" s="450"/>
      <c r="I831" s="257"/>
      <c r="J831" s="257"/>
      <c r="K831" s="257"/>
      <c r="L831" s="261"/>
      <c r="M831" s="261"/>
      <c r="N831" s="257"/>
      <c r="O831" s="257"/>
      <c r="P831" s="447"/>
      <c r="Q831" s="447"/>
      <c r="R831" s="447"/>
      <c r="S831" s="447"/>
      <c r="T831" s="447"/>
      <c r="U831" s="447"/>
      <c r="V831" s="447"/>
      <c r="W831" s="447"/>
      <c r="X831" s="447"/>
      <c r="Y831" s="447"/>
      <c r="Z831" s="447"/>
      <c r="AA831" s="447"/>
      <c r="AB831" s="447"/>
      <c r="AC831" s="447"/>
      <c r="AD831" s="447"/>
      <c r="AE831" s="447"/>
      <c r="AF831" s="447"/>
    </row>
    <row r="832">
      <c r="A832" s="256"/>
      <c r="B832" s="256"/>
      <c r="C832" s="256"/>
      <c r="D832" s="260"/>
      <c r="E832" s="260"/>
      <c r="F832" s="260"/>
      <c r="G832" s="256"/>
      <c r="H832" s="451"/>
      <c r="I832" s="256"/>
      <c r="J832" s="256"/>
      <c r="K832" s="256"/>
      <c r="L832" s="260"/>
      <c r="M832" s="260"/>
      <c r="N832" s="256"/>
      <c r="O832" s="256"/>
      <c r="P832" s="449"/>
      <c r="Q832" s="449"/>
      <c r="R832" s="449"/>
      <c r="S832" s="449"/>
      <c r="T832" s="449"/>
      <c r="U832" s="449"/>
      <c r="V832" s="449"/>
      <c r="W832" s="449"/>
      <c r="X832" s="449"/>
      <c r="Y832" s="449"/>
      <c r="Z832" s="449"/>
      <c r="AA832" s="449"/>
      <c r="AB832" s="449"/>
      <c r="AC832" s="449"/>
      <c r="AD832" s="449"/>
      <c r="AE832" s="449"/>
      <c r="AF832" s="449"/>
    </row>
    <row r="833">
      <c r="A833" s="257"/>
      <c r="B833" s="257"/>
      <c r="C833" s="257"/>
      <c r="D833" s="261"/>
      <c r="E833" s="261"/>
      <c r="F833" s="261"/>
      <c r="G833" s="257"/>
      <c r="H833" s="450"/>
      <c r="I833" s="257"/>
      <c r="J833" s="257"/>
      <c r="K833" s="257"/>
      <c r="L833" s="261"/>
      <c r="M833" s="261"/>
      <c r="N833" s="257"/>
      <c r="O833" s="257"/>
      <c r="P833" s="447"/>
      <c r="Q833" s="447"/>
      <c r="R833" s="447"/>
      <c r="S833" s="447"/>
      <c r="T833" s="447"/>
      <c r="U833" s="447"/>
      <c r="V833" s="447"/>
      <c r="W833" s="447"/>
      <c r="X833" s="447"/>
      <c r="Y833" s="447"/>
      <c r="Z833" s="447"/>
      <c r="AA833" s="447"/>
      <c r="AB833" s="447"/>
      <c r="AC833" s="447"/>
      <c r="AD833" s="447"/>
      <c r="AE833" s="447"/>
      <c r="AF833" s="447"/>
    </row>
    <row r="834">
      <c r="A834" s="256"/>
      <c r="B834" s="256"/>
      <c r="C834" s="256"/>
      <c r="D834" s="260"/>
      <c r="E834" s="260"/>
      <c r="F834" s="260"/>
      <c r="G834" s="256"/>
      <c r="H834" s="451"/>
      <c r="I834" s="256"/>
      <c r="J834" s="256"/>
      <c r="K834" s="256"/>
      <c r="L834" s="260"/>
      <c r="M834" s="260"/>
      <c r="N834" s="256"/>
      <c r="O834" s="256"/>
      <c r="P834" s="449"/>
      <c r="Q834" s="449"/>
      <c r="R834" s="449"/>
      <c r="S834" s="449"/>
      <c r="T834" s="449"/>
      <c r="U834" s="449"/>
      <c r="V834" s="449"/>
      <c r="W834" s="449"/>
      <c r="X834" s="449"/>
      <c r="Y834" s="449"/>
      <c r="Z834" s="449"/>
      <c r="AA834" s="449"/>
      <c r="AB834" s="449"/>
      <c r="AC834" s="449"/>
      <c r="AD834" s="449"/>
      <c r="AE834" s="449"/>
      <c r="AF834" s="449"/>
    </row>
    <row r="835">
      <c r="A835" s="257"/>
      <c r="B835" s="257"/>
      <c r="C835" s="257"/>
      <c r="D835" s="261"/>
      <c r="E835" s="261"/>
      <c r="F835" s="261"/>
      <c r="G835" s="257"/>
      <c r="H835" s="450"/>
      <c r="I835" s="257"/>
      <c r="J835" s="257"/>
      <c r="K835" s="257"/>
      <c r="L835" s="261"/>
      <c r="M835" s="261"/>
      <c r="N835" s="257"/>
      <c r="O835" s="257"/>
      <c r="P835" s="447"/>
      <c r="Q835" s="447"/>
      <c r="R835" s="447"/>
      <c r="S835" s="447"/>
      <c r="T835" s="447"/>
      <c r="U835" s="447"/>
      <c r="V835" s="447"/>
      <c r="W835" s="447"/>
      <c r="X835" s="447"/>
      <c r="Y835" s="447"/>
      <c r="Z835" s="447"/>
      <c r="AA835" s="447"/>
      <c r="AB835" s="447"/>
      <c r="AC835" s="447"/>
      <c r="AD835" s="447"/>
      <c r="AE835" s="447"/>
      <c r="AF835" s="447"/>
    </row>
    <row r="836">
      <c r="A836" s="256"/>
      <c r="B836" s="256"/>
      <c r="C836" s="256"/>
      <c r="D836" s="260"/>
      <c r="E836" s="260"/>
      <c r="F836" s="260"/>
      <c r="G836" s="256"/>
      <c r="H836" s="451"/>
      <c r="I836" s="256"/>
      <c r="J836" s="256"/>
      <c r="K836" s="256"/>
      <c r="L836" s="260"/>
      <c r="M836" s="260"/>
      <c r="N836" s="256"/>
      <c r="O836" s="256"/>
      <c r="P836" s="449"/>
      <c r="Q836" s="449"/>
      <c r="R836" s="449"/>
      <c r="S836" s="449"/>
      <c r="T836" s="449"/>
      <c r="U836" s="449"/>
      <c r="V836" s="449"/>
      <c r="W836" s="449"/>
      <c r="X836" s="449"/>
      <c r="Y836" s="449"/>
      <c r="Z836" s="449"/>
      <c r="AA836" s="449"/>
      <c r="AB836" s="449"/>
      <c r="AC836" s="449"/>
      <c r="AD836" s="449"/>
      <c r="AE836" s="449"/>
      <c r="AF836" s="449"/>
    </row>
    <row r="837">
      <c r="A837" s="257"/>
      <c r="B837" s="257"/>
      <c r="C837" s="257"/>
      <c r="D837" s="261"/>
      <c r="E837" s="261"/>
      <c r="F837" s="261"/>
      <c r="G837" s="257"/>
      <c r="H837" s="450"/>
      <c r="I837" s="257"/>
      <c r="J837" s="257"/>
      <c r="K837" s="257"/>
      <c r="L837" s="261"/>
      <c r="M837" s="261"/>
      <c r="N837" s="257"/>
      <c r="O837" s="257"/>
      <c r="P837" s="447"/>
      <c r="Q837" s="447"/>
      <c r="R837" s="447"/>
      <c r="S837" s="447"/>
      <c r="T837" s="447"/>
      <c r="U837" s="447"/>
      <c r="V837" s="447"/>
      <c r="W837" s="447"/>
      <c r="X837" s="447"/>
      <c r="Y837" s="447"/>
      <c r="Z837" s="447"/>
      <c r="AA837" s="447"/>
      <c r="AB837" s="447"/>
      <c r="AC837" s="447"/>
      <c r="AD837" s="447"/>
      <c r="AE837" s="447"/>
      <c r="AF837" s="447"/>
    </row>
    <row r="838">
      <c r="A838" s="256"/>
      <c r="B838" s="256"/>
      <c r="C838" s="256"/>
      <c r="D838" s="260"/>
      <c r="E838" s="260"/>
      <c r="F838" s="260"/>
      <c r="G838" s="256"/>
      <c r="H838" s="451"/>
      <c r="I838" s="256"/>
      <c r="J838" s="256"/>
      <c r="K838" s="256"/>
      <c r="L838" s="260"/>
      <c r="M838" s="260"/>
      <c r="N838" s="256"/>
      <c r="O838" s="256"/>
      <c r="P838" s="449"/>
      <c r="Q838" s="449"/>
      <c r="R838" s="449"/>
      <c r="S838" s="449"/>
      <c r="T838" s="449"/>
      <c r="U838" s="449"/>
      <c r="V838" s="449"/>
      <c r="W838" s="449"/>
      <c r="X838" s="449"/>
      <c r="Y838" s="449"/>
      <c r="Z838" s="449"/>
      <c r="AA838" s="449"/>
      <c r="AB838" s="449"/>
      <c r="AC838" s="449"/>
      <c r="AD838" s="449"/>
      <c r="AE838" s="449"/>
      <c r="AF838" s="449"/>
    </row>
    <row r="839">
      <c r="A839" s="257"/>
      <c r="B839" s="257"/>
      <c r="C839" s="257"/>
      <c r="D839" s="261"/>
      <c r="E839" s="261"/>
      <c r="F839" s="261"/>
      <c r="G839" s="257"/>
      <c r="H839" s="450"/>
      <c r="I839" s="257"/>
      <c r="J839" s="257"/>
      <c r="K839" s="257"/>
      <c r="L839" s="261"/>
      <c r="M839" s="261"/>
      <c r="N839" s="257"/>
      <c r="O839" s="257"/>
      <c r="P839" s="447"/>
      <c r="Q839" s="447"/>
      <c r="R839" s="447"/>
      <c r="S839" s="447"/>
      <c r="T839" s="447"/>
      <c r="U839" s="447"/>
      <c r="V839" s="447"/>
      <c r="W839" s="447"/>
      <c r="X839" s="447"/>
      <c r="Y839" s="447"/>
      <c r="Z839" s="447"/>
      <c r="AA839" s="447"/>
      <c r="AB839" s="447"/>
      <c r="AC839" s="447"/>
      <c r="AD839" s="447"/>
      <c r="AE839" s="447"/>
      <c r="AF839" s="447"/>
    </row>
    <row r="840">
      <c r="A840" s="256"/>
      <c r="B840" s="256"/>
      <c r="C840" s="256"/>
      <c r="D840" s="260"/>
      <c r="E840" s="260"/>
      <c r="F840" s="260"/>
      <c r="G840" s="256"/>
      <c r="H840" s="451"/>
      <c r="I840" s="256"/>
      <c r="J840" s="256"/>
      <c r="K840" s="256"/>
      <c r="L840" s="260"/>
      <c r="M840" s="260"/>
      <c r="N840" s="256"/>
      <c r="O840" s="256"/>
      <c r="P840" s="449"/>
      <c r="Q840" s="449"/>
      <c r="R840" s="449"/>
      <c r="S840" s="449"/>
      <c r="T840" s="449"/>
      <c r="U840" s="449"/>
      <c r="V840" s="449"/>
      <c r="W840" s="449"/>
      <c r="X840" s="449"/>
      <c r="Y840" s="449"/>
      <c r="Z840" s="449"/>
      <c r="AA840" s="449"/>
      <c r="AB840" s="449"/>
      <c r="AC840" s="449"/>
      <c r="AD840" s="449"/>
      <c r="AE840" s="449"/>
      <c r="AF840" s="449"/>
    </row>
    <row r="841">
      <c r="A841" s="257"/>
      <c r="B841" s="257"/>
      <c r="C841" s="257"/>
      <c r="D841" s="261"/>
      <c r="E841" s="261"/>
      <c r="F841" s="261"/>
      <c r="G841" s="257"/>
      <c r="H841" s="450"/>
      <c r="I841" s="257"/>
      <c r="J841" s="257"/>
      <c r="K841" s="257"/>
      <c r="L841" s="261"/>
      <c r="M841" s="261"/>
      <c r="N841" s="257"/>
      <c r="O841" s="257"/>
      <c r="P841" s="447"/>
      <c r="Q841" s="447"/>
      <c r="R841" s="447"/>
      <c r="S841" s="447"/>
      <c r="T841" s="447"/>
      <c r="U841" s="447"/>
      <c r="V841" s="447"/>
      <c r="W841" s="447"/>
      <c r="X841" s="447"/>
      <c r="Y841" s="447"/>
      <c r="Z841" s="447"/>
      <c r="AA841" s="447"/>
      <c r="AB841" s="447"/>
      <c r="AC841" s="447"/>
      <c r="AD841" s="447"/>
      <c r="AE841" s="447"/>
      <c r="AF841" s="447"/>
    </row>
    <row r="842">
      <c r="A842" s="256"/>
      <c r="B842" s="256"/>
      <c r="C842" s="256"/>
      <c r="D842" s="260"/>
      <c r="E842" s="260"/>
      <c r="F842" s="260"/>
      <c r="G842" s="256"/>
      <c r="H842" s="451"/>
      <c r="I842" s="256"/>
      <c r="J842" s="256"/>
      <c r="K842" s="256"/>
      <c r="L842" s="260"/>
      <c r="M842" s="260"/>
      <c r="N842" s="256"/>
      <c r="O842" s="256"/>
      <c r="P842" s="449"/>
      <c r="Q842" s="449"/>
      <c r="R842" s="449"/>
      <c r="S842" s="449"/>
      <c r="T842" s="449"/>
      <c r="U842" s="449"/>
      <c r="V842" s="449"/>
      <c r="W842" s="449"/>
      <c r="X842" s="449"/>
      <c r="Y842" s="449"/>
      <c r="Z842" s="449"/>
      <c r="AA842" s="449"/>
      <c r="AB842" s="449"/>
      <c r="AC842" s="449"/>
      <c r="AD842" s="449"/>
      <c r="AE842" s="449"/>
      <c r="AF842" s="449"/>
    </row>
    <row r="843">
      <c r="A843" s="257"/>
      <c r="B843" s="257"/>
      <c r="C843" s="257"/>
      <c r="D843" s="261"/>
      <c r="E843" s="261"/>
      <c r="F843" s="261"/>
      <c r="G843" s="257"/>
      <c r="H843" s="450"/>
      <c r="I843" s="257"/>
      <c r="J843" s="257"/>
      <c r="K843" s="257"/>
      <c r="L843" s="261"/>
      <c r="M843" s="261"/>
      <c r="N843" s="257"/>
      <c r="O843" s="257"/>
      <c r="P843" s="447"/>
      <c r="Q843" s="447"/>
      <c r="R843" s="447"/>
      <c r="S843" s="447"/>
      <c r="T843" s="447"/>
      <c r="U843" s="447"/>
      <c r="V843" s="447"/>
      <c r="W843" s="447"/>
      <c r="X843" s="447"/>
      <c r="Y843" s="447"/>
      <c r="Z843" s="447"/>
      <c r="AA843" s="447"/>
      <c r="AB843" s="447"/>
      <c r="AC843" s="447"/>
      <c r="AD843" s="447"/>
      <c r="AE843" s="447"/>
      <c r="AF843" s="447"/>
    </row>
    <row r="844">
      <c r="A844" s="256"/>
      <c r="B844" s="256"/>
      <c r="C844" s="256"/>
      <c r="D844" s="260"/>
      <c r="E844" s="260"/>
      <c r="F844" s="260"/>
      <c r="G844" s="256"/>
      <c r="H844" s="451"/>
      <c r="I844" s="256"/>
      <c r="J844" s="256"/>
      <c r="K844" s="256"/>
      <c r="L844" s="260"/>
      <c r="M844" s="260"/>
      <c r="N844" s="256"/>
      <c r="O844" s="256"/>
      <c r="P844" s="449"/>
      <c r="Q844" s="449"/>
      <c r="R844" s="449"/>
      <c r="S844" s="449"/>
      <c r="T844" s="449"/>
      <c r="U844" s="449"/>
      <c r="V844" s="449"/>
      <c r="W844" s="449"/>
      <c r="X844" s="449"/>
      <c r="Y844" s="449"/>
      <c r="Z844" s="449"/>
      <c r="AA844" s="449"/>
      <c r="AB844" s="449"/>
      <c r="AC844" s="449"/>
      <c r="AD844" s="449"/>
      <c r="AE844" s="449"/>
      <c r="AF844" s="449"/>
    </row>
    <row r="845">
      <c r="A845" s="257"/>
      <c r="B845" s="257"/>
      <c r="C845" s="257"/>
      <c r="D845" s="261"/>
      <c r="E845" s="261"/>
      <c r="F845" s="261"/>
      <c r="G845" s="257"/>
      <c r="H845" s="450"/>
      <c r="I845" s="257"/>
      <c r="J845" s="257"/>
      <c r="K845" s="257"/>
      <c r="L845" s="261"/>
      <c r="M845" s="261"/>
      <c r="N845" s="257"/>
      <c r="O845" s="257"/>
      <c r="P845" s="447"/>
      <c r="Q845" s="447"/>
      <c r="R845" s="447"/>
      <c r="S845" s="447"/>
      <c r="T845" s="447"/>
      <c r="U845" s="447"/>
      <c r="V845" s="447"/>
      <c r="W845" s="447"/>
      <c r="X845" s="447"/>
      <c r="Y845" s="447"/>
      <c r="Z845" s="447"/>
      <c r="AA845" s="447"/>
      <c r="AB845" s="447"/>
      <c r="AC845" s="447"/>
      <c r="AD845" s="447"/>
      <c r="AE845" s="447"/>
      <c r="AF845" s="447"/>
    </row>
    <row r="846">
      <c r="A846" s="256"/>
      <c r="B846" s="256"/>
      <c r="C846" s="256"/>
      <c r="D846" s="260"/>
      <c r="E846" s="260"/>
      <c r="F846" s="260"/>
      <c r="G846" s="256"/>
      <c r="H846" s="451"/>
      <c r="I846" s="256"/>
      <c r="J846" s="256"/>
      <c r="K846" s="256"/>
      <c r="L846" s="260"/>
      <c r="M846" s="260"/>
      <c r="N846" s="256"/>
      <c r="O846" s="256"/>
      <c r="P846" s="449"/>
      <c r="Q846" s="449"/>
      <c r="R846" s="449"/>
      <c r="S846" s="449"/>
      <c r="T846" s="449"/>
      <c r="U846" s="449"/>
      <c r="V846" s="449"/>
      <c r="W846" s="449"/>
      <c r="X846" s="449"/>
      <c r="Y846" s="449"/>
      <c r="Z846" s="449"/>
      <c r="AA846" s="449"/>
      <c r="AB846" s="449"/>
      <c r="AC846" s="449"/>
      <c r="AD846" s="449"/>
      <c r="AE846" s="449"/>
      <c r="AF846" s="449"/>
    </row>
    <row r="847">
      <c r="A847" s="257"/>
      <c r="B847" s="257"/>
      <c r="C847" s="257"/>
      <c r="D847" s="261"/>
      <c r="E847" s="261"/>
      <c r="F847" s="261"/>
      <c r="G847" s="257"/>
      <c r="H847" s="450"/>
      <c r="I847" s="257"/>
      <c r="J847" s="257"/>
      <c r="K847" s="257"/>
      <c r="L847" s="261"/>
      <c r="M847" s="261"/>
      <c r="N847" s="257"/>
      <c r="O847" s="257"/>
      <c r="P847" s="447"/>
      <c r="Q847" s="447"/>
      <c r="R847" s="447"/>
      <c r="S847" s="447"/>
      <c r="T847" s="447"/>
      <c r="U847" s="447"/>
      <c r="V847" s="447"/>
      <c r="W847" s="447"/>
      <c r="X847" s="447"/>
      <c r="Y847" s="447"/>
      <c r="Z847" s="447"/>
      <c r="AA847" s="447"/>
      <c r="AB847" s="447"/>
      <c r="AC847" s="447"/>
      <c r="AD847" s="447"/>
      <c r="AE847" s="447"/>
      <c r="AF847" s="447"/>
    </row>
    <row r="848">
      <c r="A848" s="256"/>
      <c r="B848" s="256"/>
      <c r="C848" s="256"/>
      <c r="D848" s="260"/>
      <c r="E848" s="260"/>
      <c r="F848" s="260"/>
      <c r="G848" s="256"/>
      <c r="H848" s="451"/>
      <c r="I848" s="256"/>
      <c r="J848" s="256"/>
      <c r="K848" s="256"/>
      <c r="L848" s="260"/>
      <c r="M848" s="260"/>
      <c r="N848" s="256"/>
      <c r="O848" s="256"/>
      <c r="P848" s="449"/>
      <c r="Q848" s="449"/>
      <c r="R848" s="449"/>
      <c r="S848" s="449"/>
      <c r="T848" s="449"/>
      <c r="U848" s="449"/>
      <c r="V848" s="449"/>
      <c r="W848" s="449"/>
      <c r="X848" s="449"/>
      <c r="Y848" s="449"/>
      <c r="Z848" s="449"/>
      <c r="AA848" s="449"/>
      <c r="AB848" s="449"/>
      <c r="AC848" s="449"/>
      <c r="AD848" s="449"/>
      <c r="AE848" s="449"/>
      <c r="AF848" s="449"/>
    </row>
    <row r="849">
      <c r="A849" s="257"/>
      <c r="B849" s="257"/>
      <c r="C849" s="257"/>
      <c r="D849" s="261"/>
      <c r="E849" s="261"/>
      <c r="F849" s="261"/>
      <c r="G849" s="257"/>
      <c r="H849" s="450"/>
      <c r="I849" s="257"/>
      <c r="J849" s="257"/>
      <c r="K849" s="257"/>
      <c r="L849" s="261"/>
      <c r="M849" s="261"/>
      <c r="N849" s="257"/>
      <c r="O849" s="257"/>
      <c r="P849" s="447"/>
      <c r="Q849" s="447"/>
      <c r="R849" s="447"/>
      <c r="S849" s="447"/>
      <c r="T849" s="447"/>
      <c r="U849" s="447"/>
      <c r="V849" s="447"/>
      <c r="W849" s="447"/>
      <c r="X849" s="447"/>
      <c r="Y849" s="447"/>
      <c r="Z849" s="447"/>
      <c r="AA849" s="447"/>
      <c r="AB849" s="447"/>
      <c r="AC849" s="447"/>
      <c r="AD849" s="447"/>
      <c r="AE849" s="447"/>
      <c r="AF849" s="447"/>
    </row>
    <row r="850">
      <c r="A850" s="256"/>
      <c r="B850" s="256"/>
      <c r="C850" s="256"/>
      <c r="D850" s="260"/>
      <c r="E850" s="260"/>
      <c r="F850" s="260"/>
      <c r="G850" s="256"/>
      <c r="H850" s="451"/>
      <c r="I850" s="256"/>
      <c r="J850" s="256"/>
      <c r="K850" s="256"/>
      <c r="L850" s="260"/>
      <c r="M850" s="260"/>
      <c r="N850" s="256"/>
      <c r="O850" s="256"/>
      <c r="P850" s="449"/>
      <c r="Q850" s="449"/>
      <c r="R850" s="449"/>
      <c r="S850" s="449"/>
      <c r="T850" s="449"/>
      <c r="U850" s="449"/>
      <c r="V850" s="449"/>
      <c r="W850" s="449"/>
      <c r="X850" s="449"/>
      <c r="Y850" s="449"/>
      <c r="Z850" s="449"/>
      <c r="AA850" s="449"/>
      <c r="AB850" s="449"/>
      <c r="AC850" s="449"/>
      <c r="AD850" s="449"/>
      <c r="AE850" s="449"/>
      <c r="AF850" s="449"/>
    </row>
    <row r="851">
      <c r="A851" s="257"/>
      <c r="B851" s="257"/>
      <c r="C851" s="257"/>
      <c r="D851" s="261"/>
      <c r="E851" s="261"/>
      <c r="F851" s="261"/>
      <c r="G851" s="257"/>
      <c r="H851" s="450"/>
      <c r="I851" s="257"/>
      <c r="J851" s="257"/>
      <c r="K851" s="257"/>
      <c r="L851" s="261"/>
      <c r="M851" s="261"/>
      <c r="N851" s="257"/>
      <c r="O851" s="257"/>
      <c r="P851" s="447"/>
      <c r="Q851" s="447"/>
      <c r="R851" s="447"/>
      <c r="S851" s="447"/>
      <c r="T851" s="447"/>
      <c r="U851" s="447"/>
      <c r="V851" s="447"/>
      <c r="W851" s="447"/>
      <c r="X851" s="447"/>
      <c r="Y851" s="447"/>
      <c r="Z851" s="447"/>
      <c r="AA851" s="447"/>
      <c r="AB851" s="447"/>
      <c r="AC851" s="447"/>
      <c r="AD851" s="447"/>
      <c r="AE851" s="447"/>
      <c r="AF851" s="447"/>
    </row>
    <row r="852">
      <c r="A852" s="256"/>
      <c r="B852" s="256"/>
      <c r="C852" s="256"/>
      <c r="D852" s="260"/>
      <c r="E852" s="260"/>
      <c r="F852" s="260"/>
      <c r="G852" s="256"/>
      <c r="H852" s="451"/>
      <c r="I852" s="256"/>
      <c r="J852" s="256"/>
      <c r="K852" s="256"/>
      <c r="L852" s="260"/>
      <c r="M852" s="260"/>
      <c r="N852" s="256"/>
      <c r="O852" s="256"/>
      <c r="P852" s="449"/>
      <c r="Q852" s="449"/>
      <c r="R852" s="449"/>
      <c r="S852" s="449"/>
      <c r="T852" s="449"/>
      <c r="U852" s="449"/>
      <c r="V852" s="449"/>
      <c r="W852" s="449"/>
      <c r="X852" s="449"/>
      <c r="Y852" s="449"/>
      <c r="Z852" s="449"/>
      <c r="AA852" s="449"/>
      <c r="AB852" s="449"/>
      <c r="AC852" s="449"/>
      <c r="AD852" s="449"/>
      <c r="AE852" s="449"/>
      <c r="AF852" s="449"/>
    </row>
    <row r="853">
      <c r="A853" s="257"/>
      <c r="B853" s="257"/>
      <c r="C853" s="257"/>
      <c r="D853" s="261"/>
      <c r="E853" s="261"/>
      <c r="F853" s="261"/>
      <c r="G853" s="257"/>
      <c r="H853" s="450"/>
      <c r="I853" s="257"/>
      <c r="J853" s="257"/>
      <c r="K853" s="257"/>
      <c r="L853" s="261"/>
      <c r="M853" s="261"/>
      <c r="N853" s="257"/>
      <c r="O853" s="257"/>
      <c r="P853" s="447"/>
      <c r="Q853" s="447"/>
      <c r="R853" s="447"/>
      <c r="S853" s="447"/>
      <c r="T853" s="447"/>
      <c r="U853" s="447"/>
      <c r="V853" s="447"/>
      <c r="W853" s="447"/>
      <c r="X853" s="447"/>
      <c r="Y853" s="447"/>
      <c r="Z853" s="447"/>
      <c r="AA853" s="447"/>
      <c r="AB853" s="447"/>
      <c r="AC853" s="447"/>
      <c r="AD853" s="447"/>
      <c r="AE853" s="447"/>
      <c r="AF853" s="447"/>
    </row>
    <row r="854">
      <c r="A854" s="256"/>
      <c r="B854" s="256"/>
      <c r="C854" s="256"/>
      <c r="D854" s="260"/>
      <c r="E854" s="260"/>
      <c r="F854" s="260"/>
      <c r="G854" s="256"/>
      <c r="H854" s="451"/>
      <c r="I854" s="256"/>
      <c r="J854" s="256"/>
      <c r="K854" s="256"/>
      <c r="L854" s="260"/>
      <c r="M854" s="260"/>
      <c r="N854" s="256"/>
      <c r="O854" s="256"/>
      <c r="P854" s="449"/>
      <c r="Q854" s="449"/>
      <c r="R854" s="449"/>
      <c r="S854" s="449"/>
      <c r="T854" s="449"/>
      <c r="U854" s="449"/>
      <c r="V854" s="449"/>
      <c r="W854" s="449"/>
      <c r="X854" s="449"/>
      <c r="Y854" s="449"/>
      <c r="Z854" s="449"/>
      <c r="AA854" s="449"/>
      <c r="AB854" s="449"/>
      <c r="AC854" s="449"/>
      <c r="AD854" s="449"/>
      <c r="AE854" s="449"/>
      <c r="AF854" s="449"/>
    </row>
    <row r="855">
      <c r="A855" s="257"/>
      <c r="B855" s="257"/>
      <c r="C855" s="257"/>
      <c r="D855" s="261"/>
      <c r="E855" s="261"/>
      <c r="F855" s="261"/>
      <c r="G855" s="257"/>
      <c r="H855" s="450"/>
      <c r="I855" s="257"/>
      <c r="J855" s="257"/>
      <c r="K855" s="257"/>
      <c r="L855" s="261"/>
      <c r="M855" s="261"/>
      <c r="N855" s="257"/>
      <c r="O855" s="257"/>
      <c r="P855" s="447"/>
      <c r="Q855" s="447"/>
      <c r="R855" s="447"/>
      <c r="S855" s="447"/>
      <c r="T855" s="447"/>
      <c r="U855" s="447"/>
      <c r="V855" s="447"/>
      <c r="W855" s="447"/>
      <c r="X855" s="447"/>
      <c r="Y855" s="447"/>
      <c r="Z855" s="447"/>
      <c r="AA855" s="447"/>
      <c r="AB855" s="447"/>
      <c r="AC855" s="447"/>
      <c r="AD855" s="447"/>
      <c r="AE855" s="447"/>
      <c r="AF855" s="447"/>
    </row>
    <row r="856">
      <c r="A856" s="256"/>
      <c r="B856" s="256"/>
      <c r="C856" s="256"/>
      <c r="D856" s="260"/>
      <c r="E856" s="260"/>
      <c r="F856" s="260"/>
      <c r="G856" s="256"/>
      <c r="H856" s="451"/>
      <c r="I856" s="256"/>
      <c r="J856" s="256"/>
      <c r="K856" s="256"/>
      <c r="L856" s="260"/>
      <c r="M856" s="260"/>
      <c r="N856" s="256"/>
      <c r="O856" s="256"/>
      <c r="P856" s="449"/>
      <c r="Q856" s="449"/>
      <c r="R856" s="449"/>
      <c r="S856" s="449"/>
      <c r="T856" s="449"/>
      <c r="U856" s="449"/>
      <c r="V856" s="449"/>
      <c r="W856" s="449"/>
      <c r="X856" s="449"/>
      <c r="Y856" s="449"/>
      <c r="Z856" s="449"/>
      <c r="AA856" s="449"/>
      <c r="AB856" s="449"/>
      <c r="AC856" s="449"/>
      <c r="AD856" s="449"/>
      <c r="AE856" s="449"/>
      <c r="AF856" s="449"/>
    </row>
    <row r="857">
      <c r="A857" s="257"/>
      <c r="B857" s="257"/>
      <c r="C857" s="257"/>
      <c r="D857" s="261"/>
      <c r="E857" s="261"/>
      <c r="F857" s="261"/>
      <c r="G857" s="257"/>
      <c r="H857" s="450"/>
      <c r="I857" s="257"/>
      <c r="J857" s="257"/>
      <c r="K857" s="257"/>
      <c r="L857" s="261"/>
      <c r="M857" s="261"/>
      <c r="N857" s="257"/>
      <c r="O857" s="257"/>
      <c r="P857" s="447"/>
      <c r="Q857" s="447"/>
      <c r="R857" s="447"/>
      <c r="S857" s="447"/>
      <c r="T857" s="447"/>
      <c r="U857" s="447"/>
      <c r="V857" s="447"/>
      <c r="W857" s="447"/>
      <c r="X857" s="447"/>
      <c r="Y857" s="447"/>
      <c r="Z857" s="447"/>
      <c r="AA857" s="447"/>
      <c r="AB857" s="447"/>
      <c r="AC857" s="447"/>
      <c r="AD857" s="447"/>
      <c r="AE857" s="447"/>
      <c r="AF857" s="447"/>
    </row>
    <row r="858">
      <c r="A858" s="256"/>
      <c r="B858" s="256"/>
      <c r="C858" s="256"/>
      <c r="D858" s="260"/>
      <c r="E858" s="260"/>
      <c r="F858" s="260"/>
      <c r="G858" s="256"/>
      <c r="H858" s="451"/>
      <c r="I858" s="256"/>
      <c r="J858" s="256"/>
      <c r="K858" s="256"/>
      <c r="L858" s="260"/>
      <c r="M858" s="260"/>
      <c r="N858" s="256"/>
      <c r="O858" s="256"/>
      <c r="P858" s="449"/>
      <c r="Q858" s="449"/>
      <c r="R858" s="449"/>
      <c r="S858" s="449"/>
      <c r="T858" s="449"/>
      <c r="U858" s="449"/>
      <c r="V858" s="449"/>
      <c r="W858" s="449"/>
      <c r="X858" s="449"/>
      <c r="Y858" s="449"/>
      <c r="Z858" s="449"/>
      <c r="AA858" s="449"/>
      <c r="AB858" s="449"/>
      <c r="AC858" s="449"/>
      <c r="AD858" s="449"/>
      <c r="AE858" s="449"/>
      <c r="AF858" s="449"/>
    </row>
    <row r="859">
      <c r="A859" s="257"/>
      <c r="B859" s="257"/>
      <c r="C859" s="257"/>
      <c r="D859" s="261"/>
      <c r="E859" s="261"/>
      <c r="F859" s="261"/>
      <c r="G859" s="257"/>
      <c r="H859" s="450"/>
      <c r="I859" s="257"/>
      <c r="J859" s="257"/>
      <c r="K859" s="257"/>
      <c r="L859" s="261"/>
      <c r="M859" s="261"/>
      <c r="N859" s="257"/>
      <c r="O859" s="257"/>
      <c r="P859" s="447"/>
      <c r="Q859" s="447"/>
      <c r="R859" s="447"/>
      <c r="S859" s="447"/>
      <c r="T859" s="447"/>
      <c r="U859" s="447"/>
      <c r="V859" s="447"/>
      <c r="W859" s="447"/>
      <c r="X859" s="447"/>
      <c r="Y859" s="447"/>
      <c r="Z859" s="447"/>
      <c r="AA859" s="447"/>
      <c r="AB859" s="447"/>
      <c r="AC859" s="447"/>
      <c r="AD859" s="447"/>
      <c r="AE859" s="447"/>
      <c r="AF859" s="447"/>
    </row>
    <row r="860">
      <c r="A860" s="256"/>
      <c r="B860" s="256"/>
      <c r="C860" s="256"/>
      <c r="D860" s="260"/>
      <c r="E860" s="260"/>
      <c r="F860" s="260"/>
      <c r="G860" s="256"/>
      <c r="H860" s="451"/>
      <c r="I860" s="256"/>
      <c r="J860" s="256"/>
      <c r="K860" s="256"/>
      <c r="L860" s="260"/>
      <c r="M860" s="260"/>
      <c r="N860" s="256"/>
      <c r="O860" s="256"/>
      <c r="P860" s="449"/>
      <c r="Q860" s="449"/>
      <c r="R860" s="449"/>
      <c r="S860" s="449"/>
      <c r="T860" s="449"/>
      <c r="U860" s="449"/>
      <c r="V860" s="449"/>
      <c r="W860" s="449"/>
      <c r="X860" s="449"/>
      <c r="Y860" s="449"/>
      <c r="Z860" s="449"/>
      <c r="AA860" s="449"/>
      <c r="AB860" s="449"/>
      <c r="AC860" s="449"/>
      <c r="AD860" s="449"/>
      <c r="AE860" s="449"/>
      <c r="AF860" s="449"/>
    </row>
    <row r="861">
      <c r="A861" s="257"/>
      <c r="B861" s="257"/>
      <c r="C861" s="257"/>
      <c r="D861" s="261"/>
      <c r="E861" s="261"/>
      <c r="F861" s="261"/>
      <c r="G861" s="257"/>
      <c r="H861" s="450"/>
      <c r="I861" s="257"/>
      <c r="J861" s="257"/>
      <c r="K861" s="257"/>
      <c r="L861" s="261"/>
      <c r="M861" s="261"/>
      <c r="N861" s="257"/>
      <c r="O861" s="257"/>
      <c r="P861" s="447"/>
      <c r="Q861" s="447"/>
      <c r="R861" s="447"/>
      <c r="S861" s="447"/>
      <c r="T861" s="447"/>
      <c r="U861" s="447"/>
      <c r="V861" s="447"/>
      <c r="W861" s="447"/>
      <c r="X861" s="447"/>
      <c r="Y861" s="447"/>
      <c r="Z861" s="447"/>
      <c r="AA861" s="447"/>
      <c r="AB861" s="447"/>
      <c r="AC861" s="447"/>
      <c r="AD861" s="447"/>
      <c r="AE861" s="447"/>
      <c r="AF861" s="447"/>
    </row>
    <row r="862">
      <c r="A862" s="256"/>
      <c r="B862" s="256"/>
      <c r="C862" s="256"/>
      <c r="D862" s="260"/>
      <c r="E862" s="260"/>
      <c r="F862" s="260"/>
      <c r="G862" s="256"/>
      <c r="H862" s="451"/>
      <c r="I862" s="256"/>
      <c r="J862" s="256"/>
      <c r="K862" s="256"/>
      <c r="L862" s="260"/>
      <c r="M862" s="260"/>
      <c r="N862" s="256"/>
      <c r="O862" s="256"/>
      <c r="P862" s="449"/>
      <c r="Q862" s="449"/>
      <c r="R862" s="449"/>
      <c r="S862" s="449"/>
      <c r="T862" s="449"/>
      <c r="U862" s="449"/>
      <c r="V862" s="449"/>
      <c r="W862" s="449"/>
      <c r="X862" s="449"/>
      <c r="Y862" s="449"/>
      <c r="Z862" s="449"/>
      <c r="AA862" s="449"/>
      <c r="AB862" s="449"/>
      <c r="AC862" s="449"/>
      <c r="AD862" s="449"/>
      <c r="AE862" s="449"/>
      <c r="AF862" s="449"/>
    </row>
    <row r="863">
      <c r="A863" s="257"/>
      <c r="B863" s="257"/>
      <c r="C863" s="257"/>
      <c r="D863" s="261"/>
      <c r="E863" s="261"/>
      <c r="F863" s="261"/>
      <c r="G863" s="257"/>
      <c r="H863" s="450"/>
      <c r="I863" s="257"/>
      <c r="J863" s="257"/>
      <c r="K863" s="257"/>
      <c r="L863" s="261"/>
      <c r="M863" s="261"/>
      <c r="N863" s="257"/>
      <c r="O863" s="257"/>
      <c r="P863" s="447"/>
      <c r="Q863" s="447"/>
      <c r="R863" s="447"/>
      <c r="S863" s="447"/>
      <c r="T863" s="447"/>
      <c r="U863" s="447"/>
      <c r="V863" s="447"/>
      <c r="W863" s="447"/>
      <c r="X863" s="447"/>
      <c r="Y863" s="447"/>
      <c r="Z863" s="447"/>
      <c r="AA863" s="447"/>
      <c r="AB863" s="447"/>
      <c r="AC863" s="447"/>
      <c r="AD863" s="447"/>
      <c r="AE863" s="447"/>
      <c r="AF863" s="447"/>
    </row>
    <row r="864">
      <c r="A864" s="256"/>
      <c r="B864" s="256"/>
      <c r="C864" s="256"/>
      <c r="D864" s="260"/>
      <c r="E864" s="260"/>
      <c r="F864" s="260"/>
      <c r="G864" s="256"/>
      <c r="H864" s="451"/>
      <c r="I864" s="256"/>
      <c r="J864" s="256"/>
      <c r="K864" s="256"/>
      <c r="L864" s="260"/>
      <c r="M864" s="260"/>
      <c r="N864" s="256"/>
      <c r="O864" s="256"/>
      <c r="P864" s="449"/>
      <c r="Q864" s="449"/>
      <c r="R864" s="449"/>
      <c r="S864" s="449"/>
      <c r="T864" s="449"/>
      <c r="U864" s="449"/>
      <c r="V864" s="449"/>
      <c r="W864" s="449"/>
      <c r="X864" s="449"/>
      <c r="Y864" s="449"/>
      <c r="Z864" s="449"/>
      <c r="AA864" s="449"/>
      <c r="AB864" s="449"/>
      <c r="AC864" s="449"/>
      <c r="AD864" s="449"/>
      <c r="AE864" s="449"/>
      <c r="AF864" s="449"/>
    </row>
    <row r="865">
      <c r="A865" s="257"/>
      <c r="B865" s="257"/>
      <c r="C865" s="257"/>
      <c r="D865" s="261"/>
      <c r="E865" s="261"/>
      <c r="F865" s="261"/>
      <c r="G865" s="257"/>
      <c r="H865" s="450"/>
      <c r="I865" s="257"/>
      <c r="J865" s="257"/>
      <c r="K865" s="257"/>
      <c r="L865" s="261"/>
      <c r="M865" s="261"/>
      <c r="N865" s="257"/>
      <c r="O865" s="257"/>
      <c r="P865" s="447"/>
      <c r="Q865" s="447"/>
      <c r="R865" s="447"/>
      <c r="S865" s="447"/>
      <c r="T865" s="447"/>
      <c r="U865" s="447"/>
      <c r="V865" s="447"/>
      <c r="W865" s="447"/>
      <c r="X865" s="447"/>
      <c r="Y865" s="447"/>
      <c r="Z865" s="447"/>
      <c r="AA865" s="447"/>
      <c r="AB865" s="447"/>
      <c r="AC865" s="447"/>
      <c r="AD865" s="447"/>
      <c r="AE865" s="447"/>
      <c r="AF865" s="447"/>
    </row>
    <row r="866">
      <c r="A866" s="256"/>
      <c r="B866" s="256"/>
      <c r="C866" s="256"/>
      <c r="D866" s="260"/>
      <c r="E866" s="260"/>
      <c r="F866" s="260"/>
      <c r="G866" s="256"/>
      <c r="H866" s="451"/>
      <c r="I866" s="256"/>
      <c r="J866" s="256"/>
      <c r="K866" s="256"/>
      <c r="L866" s="260"/>
      <c r="M866" s="260"/>
      <c r="N866" s="256"/>
      <c r="O866" s="256"/>
      <c r="P866" s="449"/>
      <c r="Q866" s="449"/>
      <c r="R866" s="449"/>
      <c r="S866" s="449"/>
      <c r="T866" s="449"/>
      <c r="U866" s="449"/>
      <c r="V866" s="449"/>
      <c r="W866" s="449"/>
      <c r="X866" s="449"/>
      <c r="Y866" s="449"/>
      <c r="Z866" s="449"/>
      <c r="AA866" s="449"/>
      <c r="AB866" s="449"/>
      <c r="AC866" s="449"/>
      <c r="AD866" s="449"/>
      <c r="AE866" s="449"/>
      <c r="AF866" s="449"/>
    </row>
    <row r="867">
      <c r="A867" s="257"/>
      <c r="B867" s="257"/>
      <c r="C867" s="257"/>
      <c r="D867" s="261"/>
      <c r="E867" s="261"/>
      <c r="F867" s="261"/>
      <c r="G867" s="257"/>
      <c r="H867" s="450"/>
      <c r="I867" s="257"/>
      <c r="J867" s="257"/>
      <c r="K867" s="257"/>
      <c r="L867" s="261"/>
      <c r="M867" s="261"/>
      <c r="N867" s="257"/>
      <c r="O867" s="257"/>
      <c r="P867" s="447"/>
      <c r="Q867" s="447"/>
      <c r="R867" s="447"/>
      <c r="S867" s="447"/>
      <c r="T867" s="447"/>
      <c r="U867" s="447"/>
      <c r="V867" s="447"/>
      <c r="W867" s="447"/>
      <c r="X867" s="447"/>
      <c r="Y867" s="447"/>
      <c r="Z867" s="447"/>
      <c r="AA867" s="447"/>
      <c r="AB867" s="447"/>
      <c r="AC867" s="447"/>
      <c r="AD867" s="447"/>
      <c r="AE867" s="447"/>
      <c r="AF867" s="447"/>
    </row>
    <row r="868">
      <c r="A868" s="256"/>
      <c r="B868" s="256"/>
      <c r="C868" s="256"/>
      <c r="D868" s="260"/>
      <c r="E868" s="260"/>
      <c r="F868" s="260"/>
      <c r="G868" s="256"/>
      <c r="H868" s="451"/>
      <c r="I868" s="256"/>
      <c r="J868" s="256"/>
      <c r="K868" s="256"/>
      <c r="L868" s="260"/>
      <c r="M868" s="260"/>
      <c r="N868" s="256"/>
      <c r="O868" s="256"/>
      <c r="P868" s="449"/>
      <c r="Q868" s="449"/>
      <c r="R868" s="449"/>
      <c r="S868" s="449"/>
      <c r="T868" s="449"/>
      <c r="U868" s="449"/>
      <c r="V868" s="449"/>
      <c r="W868" s="449"/>
      <c r="X868" s="449"/>
      <c r="Y868" s="449"/>
      <c r="Z868" s="449"/>
      <c r="AA868" s="449"/>
      <c r="AB868" s="449"/>
      <c r="AC868" s="449"/>
      <c r="AD868" s="449"/>
      <c r="AE868" s="449"/>
      <c r="AF868" s="449"/>
    </row>
    <row r="869">
      <c r="A869" s="257"/>
      <c r="B869" s="257"/>
      <c r="C869" s="257"/>
      <c r="D869" s="261"/>
      <c r="E869" s="261"/>
      <c r="F869" s="261"/>
      <c r="G869" s="257"/>
      <c r="H869" s="450"/>
      <c r="I869" s="257"/>
      <c r="J869" s="257"/>
      <c r="K869" s="257"/>
      <c r="L869" s="261"/>
      <c r="M869" s="261"/>
      <c r="N869" s="257"/>
      <c r="O869" s="257"/>
      <c r="P869" s="447"/>
      <c r="Q869" s="447"/>
      <c r="R869" s="447"/>
      <c r="S869" s="447"/>
      <c r="T869" s="447"/>
      <c r="U869" s="447"/>
      <c r="V869" s="447"/>
      <c r="W869" s="447"/>
      <c r="X869" s="447"/>
      <c r="Y869" s="447"/>
      <c r="Z869" s="447"/>
      <c r="AA869" s="447"/>
      <c r="AB869" s="447"/>
      <c r="AC869" s="447"/>
      <c r="AD869" s="447"/>
      <c r="AE869" s="447"/>
      <c r="AF869" s="447"/>
    </row>
    <row r="870">
      <c r="A870" s="256"/>
      <c r="B870" s="256"/>
      <c r="C870" s="256"/>
      <c r="D870" s="260"/>
      <c r="E870" s="260"/>
      <c r="F870" s="260"/>
      <c r="G870" s="256"/>
      <c r="H870" s="451"/>
      <c r="I870" s="256"/>
      <c r="J870" s="256"/>
      <c r="K870" s="256"/>
      <c r="L870" s="260"/>
      <c r="M870" s="260"/>
      <c r="N870" s="256"/>
      <c r="O870" s="256"/>
      <c r="P870" s="449"/>
      <c r="Q870" s="449"/>
      <c r="R870" s="449"/>
      <c r="S870" s="449"/>
      <c r="T870" s="449"/>
      <c r="U870" s="449"/>
      <c r="V870" s="449"/>
      <c r="W870" s="449"/>
      <c r="X870" s="449"/>
      <c r="Y870" s="449"/>
      <c r="Z870" s="449"/>
      <c r="AA870" s="449"/>
      <c r="AB870" s="449"/>
      <c r="AC870" s="449"/>
      <c r="AD870" s="449"/>
      <c r="AE870" s="449"/>
      <c r="AF870" s="449"/>
    </row>
    <row r="871">
      <c r="A871" s="257"/>
      <c r="B871" s="257"/>
      <c r="C871" s="257"/>
      <c r="D871" s="261"/>
      <c r="E871" s="261"/>
      <c r="F871" s="261"/>
      <c r="G871" s="257"/>
      <c r="H871" s="450"/>
      <c r="I871" s="257"/>
      <c r="J871" s="257"/>
      <c r="K871" s="257"/>
      <c r="L871" s="261"/>
      <c r="M871" s="261"/>
      <c r="N871" s="257"/>
      <c r="O871" s="257"/>
      <c r="P871" s="447"/>
      <c r="Q871" s="447"/>
      <c r="R871" s="447"/>
      <c r="S871" s="447"/>
      <c r="T871" s="447"/>
      <c r="U871" s="447"/>
      <c r="V871" s="447"/>
      <c r="W871" s="447"/>
      <c r="X871" s="447"/>
      <c r="Y871" s="447"/>
      <c r="Z871" s="447"/>
      <c r="AA871" s="447"/>
      <c r="AB871" s="447"/>
      <c r="AC871" s="447"/>
      <c r="AD871" s="447"/>
      <c r="AE871" s="447"/>
      <c r="AF871" s="447"/>
    </row>
    <row r="872">
      <c r="A872" s="256"/>
      <c r="B872" s="256"/>
      <c r="C872" s="256"/>
      <c r="D872" s="260"/>
      <c r="E872" s="260"/>
      <c r="F872" s="260"/>
      <c r="G872" s="256"/>
      <c r="H872" s="451"/>
      <c r="I872" s="256"/>
      <c r="J872" s="256"/>
      <c r="K872" s="256"/>
      <c r="L872" s="260"/>
      <c r="M872" s="260"/>
      <c r="N872" s="256"/>
      <c r="O872" s="256"/>
      <c r="P872" s="449"/>
      <c r="Q872" s="449"/>
      <c r="R872" s="449"/>
      <c r="S872" s="449"/>
      <c r="T872" s="449"/>
      <c r="U872" s="449"/>
      <c r="V872" s="449"/>
      <c r="W872" s="449"/>
      <c r="X872" s="449"/>
      <c r="Y872" s="449"/>
      <c r="Z872" s="449"/>
      <c r="AA872" s="449"/>
      <c r="AB872" s="449"/>
      <c r="AC872" s="449"/>
      <c r="AD872" s="449"/>
      <c r="AE872" s="449"/>
      <c r="AF872" s="449"/>
    </row>
    <row r="873">
      <c r="A873" s="257"/>
      <c r="B873" s="257"/>
      <c r="C873" s="257"/>
      <c r="D873" s="261"/>
      <c r="E873" s="261"/>
      <c r="F873" s="261"/>
      <c r="G873" s="257"/>
      <c r="H873" s="450"/>
      <c r="I873" s="257"/>
      <c r="J873" s="257"/>
      <c r="K873" s="257"/>
      <c r="L873" s="261"/>
      <c r="M873" s="261"/>
      <c r="N873" s="257"/>
      <c r="O873" s="257"/>
      <c r="P873" s="447"/>
      <c r="Q873" s="447"/>
      <c r="R873" s="447"/>
      <c r="S873" s="447"/>
      <c r="T873" s="447"/>
      <c r="U873" s="447"/>
      <c r="V873" s="447"/>
      <c r="W873" s="447"/>
      <c r="X873" s="447"/>
      <c r="Y873" s="447"/>
      <c r="Z873" s="447"/>
      <c r="AA873" s="447"/>
      <c r="AB873" s="447"/>
      <c r="AC873" s="447"/>
      <c r="AD873" s="447"/>
      <c r="AE873" s="447"/>
      <c r="AF873" s="447"/>
    </row>
    <row r="874">
      <c r="A874" s="256"/>
      <c r="B874" s="256"/>
      <c r="C874" s="256"/>
      <c r="D874" s="260"/>
      <c r="E874" s="260"/>
      <c r="F874" s="260"/>
      <c r="G874" s="256"/>
      <c r="H874" s="451"/>
      <c r="I874" s="256"/>
      <c r="J874" s="256"/>
      <c r="K874" s="256"/>
      <c r="L874" s="260"/>
      <c r="M874" s="260"/>
      <c r="N874" s="256"/>
      <c r="O874" s="256"/>
      <c r="P874" s="449"/>
      <c r="Q874" s="449"/>
      <c r="R874" s="449"/>
      <c r="S874" s="449"/>
      <c r="T874" s="449"/>
      <c r="U874" s="449"/>
      <c r="V874" s="449"/>
      <c r="W874" s="449"/>
      <c r="X874" s="449"/>
      <c r="Y874" s="449"/>
      <c r="Z874" s="449"/>
      <c r="AA874" s="449"/>
      <c r="AB874" s="449"/>
      <c r="AC874" s="449"/>
      <c r="AD874" s="449"/>
      <c r="AE874" s="449"/>
      <c r="AF874" s="449"/>
    </row>
    <row r="875">
      <c r="A875" s="257"/>
      <c r="B875" s="257"/>
      <c r="C875" s="257"/>
      <c r="D875" s="261"/>
      <c r="E875" s="261"/>
      <c r="F875" s="261"/>
      <c r="G875" s="257"/>
      <c r="H875" s="450"/>
      <c r="I875" s="257"/>
      <c r="J875" s="257"/>
      <c r="K875" s="257"/>
      <c r="L875" s="261"/>
      <c r="M875" s="261"/>
      <c r="N875" s="257"/>
      <c r="O875" s="257"/>
      <c r="P875" s="447"/>
      <c r="Q875" s="447"/>
      <c r="R875" s="447"/>
      <c r="S875" s="447"/>
      <c r="T875" s="447"/>
      <c r="U875" s="447"/>
      <c r="V875" s="447"/>
      <c r="W875" s="447"/>
      <c r="X875" s="447"/>
      <c r="Y875" s="447"/>
      <c r="Z875" s="447"/>
      <c r="AA875" s="447"/>
      <c r="AB875" s="447"/>
      <c r="AC875" s="447"/>
      <c r="AD875" s="447"/>
      <c r="AE875" s="447"/>
      <c r="AF875" s="447"/>
    </row>
    <row r="876">
      <c r="A876" s="256"/>
      <c r="B876" s="256"/>
      <c r="C876" s="256"/>
      <c r="D876" s="260"/>
      <c r="E876" s="260"/>
      <c r="F876" s="260"/>
      <c r="G876" s="256"/>
      <c r="H876" s="451"/>
      <c r="I876" s="256"/>
      <c r="J876" s="256"/>
      <c r="K876" s="256"/>
      <c r="L876" s="260"/>
      <c r="M876" s="260"/>
      <c r="N876" s="256"/>
      <c r="O876" s="256"/>
      <c r="P876" s="449"/>
      <c r="Q876" s="449"/>
      <c r="R876" s="449"/>
      <c r="S876" s="449"/>
      <c r="T876" s="449"/>
      <c r="U876" s="449"/>
      <c r="V876" s="449"/>
      <c r="W876" s="449"/>
      <c r="X876" s="449"/>
      <c r="Y876" s="449"/>
      <c r="Z876" s="449"/>
      <c r="AA876" s="449"/>
      <c r="AB876" s="449"/>
      <c r="AC876" s="449"/>
      <c r="AD876" s="449"/>
      <c r="AE876" s="449"/>
      <c r="AF876" s="449"/>
    </row>
    <row r="877">
      <c r="A877" s="257"/>
      <c r="B877" s="257"/>
      <c r="C877" s="257"/>
      <c r="D877" s="261"/>
      <c r="E877" s="261"/>
      <c r="F877" s="261"/>
      <c r="G877" s="257"/>
      <c r="H877" s="450"/>
      <c r="I877" s="257"/>
      <c r="J877" s="257"/>
      <c r="K877" s="257"/>
      <c r="L877" s="261"/>
      <c r="M877" s="261"/>
      <c r="N877" s="257"/>
      <c r="O877" s="257"/>
      <c r="P877" s="447"/>
      <c r="Q877" s="447"/>
      <c r="R877" s="447"/>
      <c r="S877" s="447"/>
      <c r="T877" s="447"/>
      <c r="U877" s="447"/>
      <c r="V877" s="447"/>
      <c r="W877" s="447"/>
      <c r="X877" s="447"/>
      <c r="Y877" s="447"/>
      <c r="Z877" s="447"/>
      <c r="AA877" s="447"/>
      <c r="AB877" s="447"/>
      <c r="AC877" s="447"/>
      <c r="AD877" s="447"/>
      <c r="AE877" s="447"/>
      <c r="AF877" s="447"/>
    </row>
    <row r="878">
      <c r="A878" s="256"/>
      <c r="B878" s="256"/>
      <c r="C878" s="256"/>
      <c r="D878" s="260"/>
      <c r="E878" s="260"/>
      <c r="F878" s="260"/>
      <c r="G878" s="256"/>
      <c r="H878" s="451"/>
      <c r="I878" s="256"/>
      <c r="J878" s="256"/>
      <c r="K878" s="256"/>
      <c r="L878" s="260"/>
      <c r="M878" s="260"/>
      <c r="N878" s="256"/>
      <c r="O878" s="256"/>
      <c r="P878" s="449"/>
      <c r="Q878" s="449"/>
      <c r="R878" s="449"/>
      <c r="S878" s="449"/>
      <c r="T878" s="449"/>
      <c r="U878" s="449"/>
      <c r="V878" s="449"/>
      <c r="W878" s="449"/>
      <c r="X878" s="449"/>
      <c r="Y878" s="449"/>
      <c r="Z878" s="449"/>
      <c r="AA878" s="449"/>
      <c r="AB878" s="449"/>
      <c r="AC878" s="449"/>
      <c r="AD878" s="449"/>
      <c r="AE878" s="449"/>
      <c r="AF878" s="449"/>
    </row>
    <row r="879">
      <c r="A879" s="257"/>
      <c r="B879" s="257"/>
      <c r="C879" s="257"/>
      <c r="D879" s="261"/>
      <c r="E879" s="261"/>
      <c r="F879" s="261"/>
      <c r="G879" s="257"/>
      <c r="H879" s="450"/>
      <c r="I879" s="257"/>
      <c r="J879" s="257"/>
      <c r="K879" s="257"/>
      <c r="L879" s="261"/>
      <c r="M879" s="261"/>
      <c r="N879" s="257"/>
      <c r="O879" s="257"/>
      <c r="P879" s="447"/>
      <c r="Q879" s="447"/>
      <c r="R879" s="447"/>
      <c r="S879" s="447"/>
      <c r="T879" s="447"/>
      <c r="U879" s="447"/>
      <c r="V879" s="447"/>
      <c r="W879" s="447"/>
      <c r="X879" s="447"/>
      <c r="Y879" s="447"/>
      <c r="Z879" s="447"/>
      <c r="AA879" s="447"/>
      <c r="AB879" s="447"/>
      <c r="AC879" s="447"/>
      <c r="AD879" s="447"/>
      <c r="AE879" s="447"/>
      <c r="AF879" s="447"/>
    </row>
    <row r="880">
      <c r="A880" s="256"/>
      <c r="B880" s="256"/>
      <c r="C880" s="256"/>
      <c r="D880" s="260"/>
      <c r="E880" s="260"/>
      <c r="F880" s="260"/>
      <c r="G880" s="256"/>
      <c r="H880" s="451"/>
      <c r="I880" s="256"/>
      <c r="J880" s="256"/>
      <c r="K880" s="256"/>
      <c r="L880" s="260"/>
      <c r="M880" s="260"/>
      <c r="N880" s="256"/>
      <c r="O880" s="256"/>
      <c r="P880" s="449"/>
      <c r="Q880" s="449"/>
      <c r="R880" s="449"/>
      <c r="S880" s="449"/>
      <c r="T880" s="449"/>
      <c r="U880" s="449"/>
      <c r="V880" s="449"/>
      <c r="W880" s="449"/>
      <c r="X880" s="449"/>
      <c r="Y880" s="449"/>
      <c r="Z880" s="449"/>
      <c r="AA880" s="449"/>
      <c r="AB880" s="449"/>
      <c r="AC880" s="449"/>
      <c r="AD880" s="449"/>
      <c r="AE880" s="449"/>
      <c r="AF880" s="449"/>
    </row>
    <row r="881">
      <c r="A881" s="257"/>
      <c r="B881" s="257"/>
      <c r="C881" s="257"/>
      <c r="D881" s="261"/>
      <c r="E881" s="261"/>
      <c r="F881" s="261"/>
      <c r="G881" s="257"/>
      <c r="H881" s="450"/>
      <c r="I881" s="257"/>
      <c r="J881" s="257"/>
      <c r="K881" s="257"/>
      <c r="L881" s="261"/>
      <c r="M881" s="261"/>
      <c r="N881" s="257"/>
      <c r="O881" s="257"/>
      <c r="P881" s="447"/>
      <c r="Q881" s="447"/>
      <c r="R881" s="447"/>
      <c r="S881" s="447"/>
      <c r="T881" s="447"/>
      <c r="U881" s="447"/>
      <c r="V881" s="447"/>
      <c r="W881" s="447"/>
      <c r="X881" s="447"/>
      <c r="Y881" s="447"/>
      <c r="Z881" s="447"/>
      <c r="AA881" s="447"/>
      <c r="AB881" s="447"/>
      <c r="AC881" s="447"/>
      <c r="AD881" s="447"/>
      <c r="AE881" s="447"/>
      <c r="AF881" s="447"/>
    </row>
    <row r="882">
      <c r="A882" s="256"/>
      <c r="B882" s="256"/>
      <c r="C882" s="256"/>
      <c r="D882" s="260"/>
      <c r="E882" s="260"/>
      <c r="F882" s="260"/>
      <c r="G882" s="256"/>
      <c r="H882" s="451"/>
      <c r="I882" s="256"/>
      <c r="J882" s="256"/>
      <c r="K882" s="256"/>
      <c r="L882" s="260"/>
      <c r="M882" s="260"/>
      <c r="N882" s="256"/>
      <c r="O882" s="256"/>
      <c r="P882" s="449"/>
      <c r="Q882" s="449"/>
      <c r="R882" s="449"/>
      <c r="S882" s="449"/>
      <c r="T882" s="449"/>
      <c r="U882" s="449"/>
      <c r="V882" s="449"/>
      <c r="W882" s="449"/>
      <c r="X882" s="449"/>
      <c r="Y882" s="449"/>
      <c r="Z882" s="449"/>
      <c r="AA882" s="449"/>
      <c r="AB882" s="449"/>
      <c r="AC882" s="449"/>
      <c r="AD882" s="449"/>
      <c r="AE882" s="449"/>
      <c r="AF882" s="449"/>
    </row>
    <row r="883">
      <c r="A883" s="257"/>
      <c r="B883" s="257"/>
      <c r="C883" s="257"/>
      <c r="D883" s="261"/>
      <c r="E883" s="261"/>
      <c r="F883" s="261"/>
      <c r="G883" s="257"/>
      <c r="H883" s="450"/>
      <c r="I883" s="257"/>
      <c r="J883" s="257"/>
      <c r="K883" s="257"/>
      <c r="L883" s="261"/>
      <c r="M883" s="261"/>
      <c r="N883" s="257"/>
      <c r="O883" s="257"/>
      <c r="P883" s="447"/>
      <c r="Q883" s="447"/>
      <c r="R883" s="447"/>
      <c r="S883" s="447"/>
      <c r="T883" s="447"/>
      <c r="U883" s="447"/>
      <c r="V883" s="447"/>
      <c r="W883" s="447"/>
      <c r="X883" s="447"/>
      <c r="Y883" s="447"/>
      <c r="Z883" s="447"/>
      <c r="AA883" s="447"/>
      <c r="AB883" s="447"/>
      <c r="AC883" s="447"/>
      <c r="AD883" s="447"/>
      <c r="AE883" s="447"/>
      <c r="AF883" s="447"/>
    </row>
    <row r="884">
      <c r="A884" s="256"/>
      <c r="B884" s="256"/>
      <c r="C884" s="256"/>
      <c r="D884" s="260"/>
      <c r="E884" s="260"/>
      <c r="F884" s="260"/>
      <c r="G884" s="256"/>
      <c r="H884" s="451"/>
      <c r="I884" s="256"/>
      <c r="J884" s="256"/>
      <c r="K884" s="256"/>
      <c r="L884" s="260"/>
      <c r="M884" s="260"/>
      <c r="N884" s="256"/>
      <c r="O884" s="256"/>
      <c r="P884" s="449"/>
      <c r="Q884" s="449"/>
      <c r="R884" s="449"/>
      <c r="S884" s="449"/>
      <c r="T884" s="449"/>
      <c r="U884" s="449"/>
      <c r="V884" s="449"/>
      <c r="W884" s="449"/>
      <c r="X884" s="449"/>
      <c r="Y884" s="449"/>
      <c r="Z884" s="449"/>
      <c r="AA884" s="449"/>
      <c r="AB884" s="449"/>
      <c r="AC884" s="449"/>
      <c r="AD884" s="449"/>
      <c r="AE884" s="449"/>
      <c r="AF884" s="449"/>
    </row>
    <row r="885">
      <c r="A885" s="257"/>
      <c r="B885" s="257"/>
      <c r="C885" s="257"/>
      <c r="D885" s="261"/>
      <c r="E885" s="261"/>
      <c r="F885" s="261"/>
      <c r="G885" s="257"/>
      <c r="H885" s="450"/>
      <c r="I885" s="257"/>
      <c r="J885" s="257"/>
      <c r="K885" s="257"/>
      <c r="L885" s="261"/>
      <c r="M885" s="261"/>
      <c r="N885" s="257"/>
      <c r="O885" s="257"/>
      <c r="P885" s="447"/>
      <c r="Q885" s="447"/>
      <c r="R885" s="447"/>
      <c r="S885" s="447"/>
      <c r="T885" s="447"/>
      <c r="U885" s="447"/>
      <c r="V885" s="447"/>
      <c r="W885" s="447"/>
      <c r="X885" s="447"/>
      <c r="Y885" s="447"/>
      <c r="Z885" s="447"/>
      <c r="AA885" s="447"/>
      <c r="AB885" s="447"/>
      <c r="AC885" s="447"/>
      <c r="AD885" s="447"/>
      <c r="AE885" s="447"/>
      <c r="AF885" s="447"/>
    </row>
    <row r="886">
      <c r="A886" s="256"/>
      <c r="B886" s="256"/>
      <c r="C886" s="256"/>
      <c r="D886" s="260"/>
      <c r="E886" s="260"/>
      <c r="F886" s="260"/>
      <c r="G886" s="256"/>
      <c r="H886" s="451"/>
      <c r="I886" s="256"/>
      <c r="J886" s="256"/>
      <c r="K886" s="256"/>
      <c r="L886" s="260"/>
      <c r="M886" s="260"/>
      <c r="N886" s="256"/>
      <c r="O886" s="256"/>
      <c r="P886" s="449"/>
      <c r="Q886" s="449"/>
      <c r="R886" s="449"/>
      <c r="S886" s="449"/>
      <c r="T886" s="449"/>
      <c r="U886" s="449"/>
      <c r="V886" s="449"/>
      <c r="W886" s="449"/>
      <c r="X886" s="449"/>
      <c r="Y886" s="449"/>
      <c r="Z886" s="449"/>
      <c r="AA886" s="449"/>
      <c r="AB886" s="449"/>
      <c r="AC886" s="449"/>
      <c r="AD886" s="449"/>
      <c r="AE886" s="449"/>
      <c r="AF886" s="449"/>
    </row>
    <row r="887">
      <c r="A887" s="257"/>
      <c r="B887" s="257"/>
      <c r="C887" s="257"/>
      <c r="D887" s="261"/>
      <c r="E887" s="261"/>
      <c r="F887" s="261"/>
      <c r="G887" s="257"/>
      <c r="H887" s="450"/>
      <c r="I887" s="257"/>
      <c r="J887" s="257"/>
      <c r="K887" s="257"/>
      <c r="L887" s="261"/>
      <c r="M887" s="261"/>
      <c r="N887" s="257"/>
      <c r="O887" s="257"/>
      <c r="P887" s="447"/>
      <c r="Q887" s="447"/>
      <c r="R887" s="447"/>
      <c r="S887" s="447"/>
      <c r="T887" s="447"/>
      <c r="U887" s="447"/>
      <c r="V887" s="447"/>
      <c r="W887" s="447"/>
      <c r="X887" s="447"/>
      <c r="Y887" s="447"/>
      <c r="Z887" s="447"/>
      <c r="AA887" s="447"/>
      <c r="AB887" s="447"/>
      <c r="AC887" s="447"/>
      <c r="AD887" s="447"/>
      <c r="AE887" s="447"/>
      <c r="AF887" s="447"/>
    </row>
    <row r="888">
      <c r="A888" s="256"/>
      <c r="B888" s="256"/>
      <c r="C888" s="256"/>
      <c r="D888" s="260"/>
      <c r="E888" s="260"/>
      <c r="F888" s="260"/>
      <c r="G888" s="256"/>
      <c r="H888" s="451"/>
      <c r="I888" s="256"/>
      <c r="J888" s="256"/>
      <c r="K888" s="256"/>
      <c r="L888" s="260"/>
      <c r="M888" s="260"/>
      <c r="N888" s="256"/>
      <c r="O888" s="256"/>
      <c r="P888" s="449"/>
      <c r="Q888" s="449"/>
      <c r="R888" s="449"/>
      <c r="S888" s="449"/>
      <c r="T888" s="449"/>
      <c r="U888" s="449"/>
      <c r="V888" s="449"/>
      <c r="W888" s="449"/>
      <c r="X888" s="449"/>
      <c r="Y888" s="449"/>
      <c r="Z888" s="449"/>
      <c r="AA888" s="449"/>
      <c r="AB888" s="449"/>
      <c r="AC888" s="449"/>
      <c r="AD888" s="449"/>
      <c r="AE888" s="449"/>
      <c r="AF888" s="449"/>
    </row>
    <row r="889">
      <c r="A889" s="257"/>
      <c r="B889" s="257"/>
      <c r="C889" s="257"/>
      <c r="D889" s="261"/>
      <c r="E889" s="261"/>
      <c r="F889" s="261"/>
      <c r="G889" s="257"/>
      <c r="H889" s="450"/>
      <c r="I889" s="257"/>
      <c r="J889" s="257"/>
      <c r="K889" s="257"/>
      <c r="L889" s="261"/>
      <c r="M889" s="261"/>
      <c r="N889" s="257"/>
      <c r="O889" s="257"/>
      <c r="P889" s="447"/>
      <c r="Q889" s="447"/>
      <c r="R889" s="447"/>
      <c r="S889" s="447"/>
      <c r="T889" s="447"/>
      <c r="U889" s="447"/>
      <c r="V889" s="447"/>
      <c r="W889" s="447"/>
      <c r="X889" s="447"/>
      <c r="Y889" s="447"/>
      <c r="Z889" s="447"/>
      <c r="AA889" s="447"/>
      <c r="AB889" s="447"/>
      <c r="AC889" s="447"/>
      <c r="AD889" s="447"/>
      <c r="AE889" s="447"/>
      <c r="AF889" s="447"/>
    </row>
    <row r="890">
      <c r="A890" s="256"/>
      <c r="B890" s="256"/>
      <c r="C890" s="256"/>
      <c r="D890" s="260"/>
      <c r="E890" s="260"/>
      <c r="F890" s="260"/>
      <c r="G890" s="256"/>
      <c r="H890" s="451"/>
      <c r="I890" s="256"/>
      <c r="J890" s="256"/>
      <c r="K890" s="256"/>
      <c r="L890" s="260"/>
      <c r="M890" s="260"/>
      <c r="N890" s="256"/>
      <c r="O890" s="256"/>
      <c r="P890" s="449"/>
      <c r="Q890" s="449"/>
      <c r="R890" s="449"/>
      <c r="S890" s="449"/>
      <c r="T890" s="449"/>
      <c r="U890" s="449"/>
      <c r="V890" s="449"/>
      <c r="W890" s="449"/>
      <c r="X890" s="449"/>
      <c r="Y890" s="449"/>
      <c r="Z890" s="449"/>
      <c r="AA890" s="449"/>
      <c r="AB890" s="449"/>
      <c r="AC890" s="449"/>
      <c r="AD890" s="449"/>
      <c r="AE890" s="449"/>
      <c r="AF890" s="449"/>
    </row>
    <row r="891">
      <c r="A891" s="257"/>
      <c r="B891" s="257"/>
      <c r="C891" s="257"/>
      <c r="D891" s="261"/>
      <c r="E891" s="261"/>
      <c r="F891" s="261"/>
      <c r="G891" s="257"/>
      <c r="H891" s="450"/>
      <c r="I891" s="257"/>
      <c r="J891" s="257"/>
      <c r="K891" s="257"/>
      <c r="L891" s="261"/>
      <c r="M891" s="261"/>
      <c r="N891" s="257"/>
      <c r="O891" s="257"/>
      <c r="P891" s="447"/>
      <c r="Q891" s="447"/>
      <c r="R891" s="447"/>
      <c r="S891" s="447"/>
      <c r="T891" s="447"/>
      <c r="U891" s="447"/>
      <c r="V891" s="447"/>
      <c r="W891" s="447"/>
      <c r="X891" s="447"/>
      <c r="Y891" s="447"/>
      <c r="Z891" s="447"/>
      <c r="AA891" s="447"/>
      <c r="AB891" s="447"/>
      <c r="AC891" s="447"/>
      <c r="AD891" s="447"/>
      <c r="AE891" s="447"/>
      <c r="AF891" s="447"/>
    </row>
    <row r="892">
      <c r="A892" s="256"/>
      <c r="B892" s="256"/>
      <c r="C892" s="256"/>
      <c r="D892" s="260"/>
      <c r="E892" s="260"/>
      <c r="F892" s="260"/>
      <c r="G892" s="256"/>
      <c r="H892" s="451"/>
      <c r="I892" s="256"/>
      <c r="J892" s="256"/>
      <c r="K892" s="256"/>
      <c r="L892" s="260"/>
      <c r="M892" s="260"/>
      <c r="N892" s="256"/>
      <c r="O892" s="256"/>
      <c r="P892" s="449"/>
      <c r="Q892" s="449"/>
      <c r="R892" s="449"/>
      <c r="S892" s="449"/>
      <c r="T892" s="449"/>
      <c r="U892" s="449"/>
      <c r="V892" s="449"/>
      <c r="W892" s="449"/>
      <c r="X892" s="449"/>
      <c r="Y892" s="449"/>
      <c r="Z892" s="449"/>
      <c r="AA892" s="449"/>
      <c r="AB892" s="449"/>
      <c r="AC892" s="449"/>
      <c r="AD892" s="449"/>
      <c r="AE892" s="449"/>
      <c r="AF892" s="449"/>
    </row>
    <row r="893">
      <c r="A893" s="257"/>
      <c r="B893" s="257"/>
      <c r="C893" s="257"/>
      <c r="D893" s="261"/>
      <c r="E893" s="261"/>
      <c r="F893" s="261"/>
      <c r="G893" s="257"/>
      <c r="H893" s="450"/>
      <c r="I893" s="257"/>
      <c r="J893" s="257"/>
      <c r="K893" s="257"/>
      <c r="L893" s="261"/>
      <c r="M893" s="261"/>
      <c r="N893" s="257"/>
      <c r="O893" s="257"/>
      <c r="P893" s="447"/>
      <c r="Q893" s="447"/>
      <c r="R893" s="447"/>
      <c r="S893" s="447"/>
      <c r="T893" s="447"/>
      <c r="U893" s="447"/>
      <c r="V893" s="447"/>
      <c r="W893" s="447"/>
      <c r="X893" s="447"/>
      <c r="Y893" s="447"/>
      <c r="Z893" s="447"/>
      <c r="AA893" s="447"/>
      <c r="AB893" s="447"/>
      <c r="AC893" s="447"/>
      <c r="AD893" s="447"/>
      <c r="AE893" s="447"/>
      <c r="AF893" s="447"/>
    </row>
    <row r="894">
      <c r="A894" s="256"/>
      <c r="B894" s="256"/>
      <c r="C894" s="256"/>
      <c r="D894" s="260"/>
      <c r="E894" s="260"/>
      <c r="F894" s="260"/>
      <c r="G894" s="256"/>
      <c r="H894" s="451"/>
      <c r="I894" s="256"/>
      <c r="J894" s="256"/>
      <c r="K894" s="256"/>
      <c r="L894" s="260"/>
      <c r="M894" s="260"/>
      <c r="N894" s="256"/>
      <c r="O894" s="256"/>
      <c r="P894" s="449"/>
      <c r="Q894" s="449"/>
      <c r="R894" s="449"/>
      <c r="S894" s="449"/>
      <c r="T894" s="449"/>
      <c r="U894" s="449"/>
      <c r="V894" s="449"/>
      <c r="W894" s="449"/>
      <c r="X894" s="449"/>
      <c r="Y894" s="449"/>
      <c r="Z894" s="449"/>
      <c r="AA894" s="449"/>
      <c r="AB894" s="449"/>
      <c r="AC894" s="449"/>
      <c r="AD894" s="449"/>
      <c r="AE894" s="449"/>
      <c r="AF894" s="449"/>
    </row>
    <row r="895">
      <c r="A895" s="257"/>
      <c r="B895" s="257"/>
      <c r="C895" s="257"/>
      <c r="D895" s="261"/>
      <c r="E895" s="261"/>
      <c r="F895" s="261"/>
      <c r="G895" s="257"/>
      <c r="H895" s="450"/>
      <c r="I895" s="257"/>
      <c r="J895" s="257"/>
      <c r="K895" s="257"/>
      <c r="L895" s="261"/>
      <c r="M895" s="261"/>
      <c r="N895" s="257"/>
      <c r="O895" s="257"/>
      <c r="P895" s="447"/>
      <c r="Q895" s="447"/>
      <c r="R895" s="447"/>
      <c r="S895" s="447"/>
      <c r="T895" s="447"/>
      <c r="U895" s="447"/>
      <c r="V895" s="447"/>
      <c r="W895" s="447"/>
      <c r="X895" s="447"/>
      <c r="Y895" s="447"/>
      <c r="Z895" s="447"/>
      <c r="AA895" s="447"/>
      <c r="AB895" s="447"/>
      <c r="AC895" s="447"/>
      <c r="AD895" s="447"/>
      <c r="AE895" s="447"/>
      <c r="AF895" s="447"/>
    </row>
    <row r="896">
      <c r="A896" s="256"/>
      <c r="B896" s="256"/>
      <c r="C896" s="256"/>
      <c r="D896" s="260"/>
      <c r="E896" s="260"/>
      <c r="F896" s="260"/>
      <c r="G896" s="256"/>
      <c r="H896" s="451"/>
      <c r="I896" s="256"/>
      <c r="J896" s="256"/>
      <c r="K896" s="256"/>
      <c r="L896" s="260"/>
      <c r="M896" s="260"/>
      <c r="N896" s="256"/>
      <c r="O896" s="256"/>
      <c r="P896" s="449"/>
      <c r="Q896" s="449"/>
      <c r="R896" s="449"/>
      <c r="S896" s="449"/>
      <c r="T896" s="449"/>
      <c r="U896" s="449"/>
      <c r="V896" s="449"/>
      <c r="W896" s="449"/>
      <c r="X896" s="449"/>
      <c r="Y896" s="449"/>
      <c r="Z896" s="449"/>
      <c r="AA896" s="449"/>
      <c r="AB896" s="449"/>
      <c r="AC896" s="449"/>
      <c r="AD896" s="449"/>
      <c r="AE896" s="449"/>
      <c r="AF896" s="449"/>
    </row>
    <row r="897">
      <c r="A897" s="257"/>
      <c r="B897" s="257"/>
      <c r="C897" s="257"/>
      <c r="D897" s="261"/>
      <c r="E897" s="261"/>
      <c r="F897" s="261"/>
      <c r="G897" s="257"/>
      <c r="H897" s="450"/>
      <c r="I897" s="257"/>
      <c r="J897" s="257"/>
      <c r="K897" s="257"/>
      <c r="L897" s="261"/>
      <c r="M897" s="261"/>
      <c r="N897" s="257"/>
      <c r="O897" s="257"/>
      <c r="P897" s="447"/>
      <c r="Q897" s="447"/>
      <c r="R897" s="447"/>
      <c r="S897" s="447"/>
      <c r="T897" s="447"/>
      <c r="U897" s="447"/>
      <c r="V897" s="447"/>
      <c r="W897" s="447"/>
      <c r="X897" s="447"/>
      <c r="Y897" s="447"/>
      <c r="Z897" s="447"/>
      <c r="AA897" s="447"/>
      <c r="AB897" s="447"/>
      <c r="AC897" s="447"/>
      <c r="AD897" s="447"/>
      <c r="AE897" s="447"/>
      <c r="AF897" s="447"/>
    </row>
    <row r="898">
      <c r="A898" s="256"/>
      <c r="B898" s="256"/>
      <c r="C898" s="256"/>
      <c r="D898" s="260"/>
      <c r="E898" s="260"/>
      <c r="F898" s="260"/>
      <c r="G898" s="256"/>
      <c r="H898" s="451"/>
      <c r="I898" s="256"/>
      <c r="J898" s="256"/>
      <c r="K898" s="256"/>
      <c r="L898" s="260"/>
      <c r="M898" s="260"/>
      <c r="N898" s="256"/>
      <c r="O898" s="256"/>
      <c r="P898" s="449"/>
      <c r="Q898" s="449"/>
      <c r="R898" s="449"/>
      <c r="S898" s="449"/>
      <c r="T898" s="449"/>
      <c r="U898" s="449"/>
      <c r="V898" s="449"/>
      <c r="W898" s="449"/>
      <c r="X898" s="449"/>
      <c r="Y898" s="449"/>
      <c r="Z898" s="449"/>
      <c r="AA898" s="449"/>
      <c r="AB898" s="449"/>
      <c r="AC898" s="449"/>
      <c r="AD898" s="449"/>
      <c r="AE898" s="449"/>
      <c r="AF898" s="449"/>
    </row>
    <row r="899">
      <c r="A899" s="257"/>
      <c r="B899" s="257"/>
      <c r="C899" s="257"/>
      <c r="D899" s="261"/>
      <c r="E899" s="261"/>
      <c r="F899" s="261"/>
      <c r="G899" s="257"/>
      <c r="H899" s="450"/>
      <c r="I899" s="257"/>
      <c r="J899" s="257"/>
      <c r="K899" s="257"/>
      <c r="L899" s="261"/>
      <c r="M899" s="261"/>
      <c r="N899" s="257"/>
      <c r="O899" s="257"/>
      <c r="P899" s="447"/>
      <c r="Q899" s="447"/>
      <c r="R899" s="447"/>
      <c r="S899" s="447"/>
      <c r="T899" s="447"/>
      <c r="U899" s="447"/>
      <c r="V899" s="447"/>
      <c r="W899" s="447"/>
      <c r="X899" s="447"/>
      <c r="Y899" s="447"/>
      <c r="Z899" s="447"/>
      <c r="AA899" s="447"/>
      <c r="AB899" s="447"/>
      <c r="AC899" s="447"/>
      <c r="AD899" s="447"/>
      <c r="AE899" s="447"/>
      <c r="AF899" s="447"/>
    </row>
    <row r="900">
      <c r="A900" s="256"/>
      <c r="B900" s="256"/>
      <c r="C900" s="256"/>
      <c r="D900" s="260"/>
      <c r="E900" s="260"/>
      <c r="F900" s="260"/>
      <c r="G900" s="256"/>
      <c r="H900" s="451"/>
      <c r="I900" s="256"/>
      <c r="J900" s="256"/>
      <c r="K900" s="256"/>
      <c r="L900" s="260"/>
      <c r="M900" s="260"/>
      <c r="N900" s="256"/>
      <c r="O900" s="256"/>
      <c r="P900" s="449"/>
      <c r="Q900" s="449"/>
      <c r="R900" s="449"/>
      <c r="S900" s="449"/>
      <c r="T900" s="449"/>
      <c r="U900" s="449"/>
      <c r="V900" s="449"/>
      <c r="W900" s="449"/>
      <c r="X900" s="449"/>
      <c r="Y900" s="449"/>
      <c r="Z900" s="449"/>
      <c r="AA900" s="449"/>
      <c r="AB900" s="449"/>
      <c r="AC900" s="449"/>
      <c r="AD900" s="449"/>
      <c r="AE900" s="449"/>
      <c r="AF900" s="449"/>
    </row>
    <row r="901">
      <c r="A901" s="257"/>
      <c r="B901" s="257"/>
      <c r="C901" s="257"/>
      <c r="D901" s="261"/>
      <c r="E901" s="261"/>
      <c r="F901" s="261"/>
      <c r="G901" s="257"/>
      <c r="H901" s="450"/>
      <c r="I901" s="257"/>
      <c r="J901" s="257"/>
      <c r="K901" s="257"/>
      <c r="L901" s="261"/>
      <c r="M901" s="261"/>
      <c r="N901" s="257"/>
      <c r="O901" s="257"/>
      <c r="P901" s="447"/>
      <c r="Q901" s="447"/>
      <c r="R901" s="447"/>
      <c r="S901" s="447"/>
      <c r="T901" s="447"/>
      <c r="U901" s="447"/>
      <c r="V901" s="447"/>
      <c r="W901" s="447"/>
      <c r="X901" s="447"/>
      <c r="Y901" s="447"/>
      <c r="Z901" s="447"/>
      <c r="AA901" s="447"/>
      <c r="AB901" s="447"/>
      <c r="AC901" s="447"/>
      <c r="AD901" s="447"/>
      <c r="AE901" s="447"/>
      <c r="AF901" s="447"/>
    </row>
    <row r="902">
      <c r="A902" s="256"/>
      <c r="B902" s="256"/>
      <c r="C902" s="256"/>
      <c r="D902" s="260"/>
      <c r="E902" s="260"/>
      <c r="F902" s="260"/>
      <c r="G902" s="256"/>
      <c r="H902" s="451"/>
      <c r="I902" s="256"/>
      <c r="J902" s="256"/>
      <c r="K902" s="256"/>
      <c r="L902" s="260"/>
      <c r="M902" s="260"/>
      <c r="N902" s="256"/>
      <c r="O902" s="256"/>
      <c r="P902" s="449"/>
      <c r="Q902" s="449"/>
      <c r="R902" s="449"/>
      <c r="S902" s="449"/>
      <c r="T902" s="449"/>
      <c r="U902" s="449"/>
      <c r="V902" s="449"/>
      <c r="W902" s="449"/>
      <c r="X902" s="449"/>
      <c r="Y902" s="449"/>
      <c r="Z902" s="449"/>
      <c r="AA902" s="449"/>
      <c r="AB902" s="449"/>
      <c r="AC902" s="449"/>
      <c r="AD902" s="449"/>
      <c r="AE902" s="449"/>
      <c r="AF902" s="449"/>
    </row>
    <row r="903">
      <c r="A903" s="257"/>
      <c r="B903" s="257"/>
      <c r="C903" s="257"/>
      <c r="D903" s="261"/>
      <c r="E903" s="261"/>
      <c r="F903" s="261"/>
      <c r="G903" s="257"/>
      <c r="H903" s="450"/>
      <c r="I903" s="257"/>
      <c r="J903" s="257"/>
      <c r="K903" s="257"/>
      <c r="L903" s="261"/>
      <c r="M903" s="261"/>
      <c r="N903" s="257"/>
      <c r="O903" s="257"/>
      <c r="P903" s="447"/>
      <c r="Q903" s="447"/>
      <c r="R903" s="447"/>
      <c r="S903" s="447"/>
      <c r="T903" s="447"/>
      <c r="U903" s="447"/>
      <c r="V903" s="447"/>
      <c r="W903" s="447"/>
      <c r="X903" s="447"/>
      <c r="Y903" s="447"/>
      <c r="Z903" s="447"/>
      <c r="AA903" s="447"/>
      <c r="AB903" s="447"/>
      <c r="AC903" s="447"/>
      <c r="AD903" s="447"/>
      <c r="AE903" s="447"/>
      <c r="AF903" s="447"/>
    </row>
    <row r="904">
      <c r="A904" s="256"/>
      <c r="B904" s="256"/>
      <c r="C904" s="256"/>
      <c r="D904" s="260"/>
      <c r="E904" s="260"/>
      <c r="F904" s="260"/>
      <c r="G904" s="256"/>
      <c r="H904" s="451"/>
      <c r="I904" s="256"/>
      <c r="J904" s="256"/>
      <c r="K904" s="256"/>
      <c r="L904" s="260"/>
      <c r="M904" s="260"/>
      <c r="N904" s="256"/>
      <c r="O904" s="256"/>
      <c r="P904" s="449"/>
      <c r="Q904" s="449"/>
      <c r="R904" s="449"/>
      <c r="S904" s="449"/>
      <c r="T904" s="449"/>
      <c r="U904" s="449"/>
      <c r="V904" s="449"/>
      <c r="W904" s="449"/>
      <c r="X904" s="449"/>
      <c r="Y904" s="449"/>
      <c r="Z904" s="449"/>
      <c r="AA904" s="449"/>
      <c r="AB904" s="449"/>
      <c r="AC904" s="449"/>
      <c r="AD904" s="449"/>
      <c r="AE904" s="449"/>
      <c r="AF904" s="449"/>
    </row>
    <row r="905">
      <c r="A905" s="257"/>
      <c r="B905" s="257"/>
      <c r="C905" s="257"/>
      <c r="D905" s="261"/>
      <c r="E905" s="261"/>
      <c r="F905" s="261"/>
      <c r="G905" s="257"/>
      <c r="H905" s="450"/>
      <c r="I905" s="257"/>
      <c r="J905" s="257"/>
      <c r="K905" s="257"/>
      <c r="L905" s="261"/>
      <c r="M905" s="261"/>
      <c r="N905" s="257"/>
      <c r="O905" s="257"/>
      <c r="P905" s="447"/>
      <c r="Q905" s="447"/>
      <c r="R905" s="447"/>
      <c r="S905" s="447"/>
      <c r="T905" s="447"/>
      <c r="U905" s="447"/>
      <c r="V905" s="447"/>
      <c r="W905" s="447"/>
      <c r="X905" s="447"/>
      <c r="Y905" s="447"/>
      <c r="Z905" s="447"/>
      <c r="AA905" s="447"/>
      <c r="AB905" s="447"/>
      <c r="AC905" s="447"/>
      <c r="AD905" s="447"/>
      <c r="AE905" s="447"/>
      <c r="AF905" s="447"/>
    </row>
    <row r="906">
      <c r="A906" s="256"/>
      <c r="B906" s="256"/>
      <c r="C906" s="256"/>
      <c r="D906" s="260"/>
      <c r="E906" s="260"/>
      <c r="F906" s="260"/>
      <c r="G906" s="256"/>
      <c r="H906" s="451"/>
      <c r="I906" s="256"/>
      <c r="J906" s="256"/>
      <c r="K906" s="256"/>
      <c r="L906" s="260"/>
      <c r="M906" s="260"/>
      <c r="N906" s="256"/>
      <c r="O906" s="256"/>
      <c r="P906" s="449"/>
      <c r="Q906" s="449"/>
      <c r="R906" s="449"/>
      <c r="S906" s="449"/>
      <c r="T906" s="449"/>
      <c r="U906" s="449"/>
      <c r="V906" s="449"/>
      <c r="W906" s="449"/>
      <c r="X906" s="449"/>
      <c r="Y906" s="449"/>
      <c r="Z906" s="449"/>
      <c r="AA906" s="449"/>
      <c r="AB906" s="449"/>
      <c r="AC906" s="449"/>
      <c r="AD906" s="449"/>
      <c r="AE906" s="449"/>
      <c r="AF906" s="449"/>
    </row>
    <row r="907">
      <c r="A907" s="257"/>
      <c r="B907" s="257"/>
      <c r="C907" s="257"/>
      <c r="D907" s="261"/>
      <c r="E907" s="261"/>
      <c r="F907" s="261"/>
      <c r="G907" s="257"/>
      <c r="H907" s="450"/>
      <c r="I907" s="257"/>
      <c r="J907" s="257"/>
      <c r="K907" s="257"/>
      <c r="L907" s="261"/>
      <c r="M907" s="261"/>
      <c r="N907" s="257"/>
      <c r="O907" s="257"/>
      <c r="P907" s="447"/>
      <c r="Q907" s="447"/>
      <c r="R907" s="447"/>
      <c r="S907" s="447"/>
      <c r="T907" s="447"/>
      <c r="U907" s="447"/>
      <c r="V907" s="447"/>
      <c r="W907" s="447"/>
      <c r="X907" s="447"/>
      <c r="Y907" s="447"/>
      <c r="Z907" s="447"/>
      <c r="AA907" s="447"/>
      <c r="AB907" s="447"/>
      <c r="AC907" s="447"/>
      <c r="AD907" s="447"/>
      <c r="AE907" s="447"/>
      <c r="AF907" s="447"/>
    </row>
    <row r="908">
      <c r="A908" s="256"/>
      <c r="B908" s="256"/>
      <c r="C908" s="256"/>
      <c r="D908" s="260"/>
      <c r="E908" s="260"/>
      <c r="F908" s="260"/>
      <c r="G908" s="256"/>
      <c r="H908" s="451"/>
      <c r="I908" s="256"/>
      <c r="J908" s="256"/>
      <c r="K908" s="256"/>
      <c r="L908" s="260"/>
      <c r="M908" s="260"/>
      <c r="N908" s="256"/>
      <c r="O908" s="256"/>
      <c r="P908" s="449"/>
      <c r="Q908" s="449"/>
      <c r="R908" s="449"/>
      <c r="S908" s="449"/>
      <c r="T908" s="449"/>
      <c r="U908" s="449"/>
      <c r="V908" s="449"/>
      <c r="W908" s="449"/>
      <c r="X908" s="449"/>
      <c r="Y908" s="449"/>
      <c r="Z908" s="449"/>
      <c r="AA908" s="449"/>
      <c r="AB908" s="449"/>
      <c r="AC908" s="449"/>
      <c r="AD908" s="449"/>
      <c r="AE908" s="449"/>
      <c r="AF908" s="449"/>
    </row>
    <row r="909">
      <c r="A909" s="257"/>
      <c r="B909" s="257"/>
      <c r="C909" s="257"/>
      <c r="D909" s="261"/>
      <c r="E909" s="261"/>
      <c r="F909" s="261"/>
      <c r="G909" s="257"/>
      <c r="H909" s="450"/>
      <c r="I909" s="257"/>
      <c r="J909" s="257"/>
      <c r="K909" s="257"/>
      <c r="L909" s="261"/>
      <c r="M909" s="261"/>
      <c r="N909" s="257"/>
      <c r="O909" s="257"/>
      <c r="P909" s="447"/>
      <c r="Q909" s="447"/>
      <c r="R909" s="447"/>
      <c r="S909" s="447"/>
      <c r="T909" s="447"/>
      <c r="U909" s="447"/>
      <c r="V909" s="447"/>
      <c r="W909" s="447"/>
      <c r="X909" s="447"/>
      <c r="Y909" s="447"/>
      <c r="Z909" s="447"/>
      <c r="AA909" s="447"/>
      <c r="AB909" s="447"/>
      <c r="AC909" s="447"/>
      <c r="AD909" s="447"/>
      <c r="AE909" s="447"/>
      <c r="AF909" s="447"/>
    </row>
    <row r="910">
      <c r="A910" s="256"/>
      <c r="B910" s="256"/>
      <c r="C910" s="256"/>
      <c r="D910" s="260"/>
      <c r="E910" s="260"/>
      <c r="F910" s="260"/>
      <c r="G910" s="256"/>
      <c r="H910" s="451"/>
      <c r="I910" s="256"/>
      <c r="J910" s="256"/>
      <c r="K910" s="256"/>
      <c r="L910" s="260"/>
      <c r="M910" s="260"/>
      <c r="N910" s="256"/>
      <c r="O910" s="256"/>
      <c r="P910" s="449"/>
      <c r="Q910" s="449"/>
      <c r="R910" s="449"/>
      <c r="S910" s="449"/>
      <c r="T910" s="449"/>
      <c r="U910" s="449"/>
      <c r="V910" s="449"/>
      <c r="W910" s="449"/>
      <c r="X910" s="449"/>
      <c r="Y910" s="449"/>
      <c r="Z910" s="449"/>
      <c r="AA910" s="449"/>
      <c r="AB910" s="449"/>
      <c r="AC910" s="449"/>
      <c r="AD910" s="449"/>
      <c r="AE910" s="449"/>
      <c r="AF910" s="449"/>
    </row>
    <row r="911">
      <c r="A911" s="257"/>
      <c r="B911" s="257"/>
      <c r="C911" s="257"/>
      <c r="D911" s="261"/>
      <c r="E911" s="261"/>
      <c r="F911" s="261"/>
      <c r="G911" s="257"/>
      <c r="H911" s="450"/>
      <c r="I911" s="257"/>
      <c r="J911" s="257"/>
      <c r="K911" s="257"/>
      <c r="L911" s="261"/>
      <c r="M911" s="261"/>
      <c r="N911" s="257"/>
      <c r="O911" s="257"/>
      <c r="P911" s="447"/>
      <c r="Q911" s="447"/>
      <c r="R911" s="447"/>
      <c r="S911" s="447"/>
      <c r="T911" s="447"/>
      <c r="U911" s="447"/>
      <c r="V911" s="447"/>
      <c r="W911" s="447"/>
      <c r="X911" s="447"/>
      <c r="Y911" s="447"/>
      <c r="Z911" s="447"/>
      <c r="AA911" s="447"/>
      <c r="AB911" s="447"/>
      <c r="AC911" s="447"/>
      <c r="AD911" s="447"/>
      <c r="AE911" s="447"/>
      <c r="AF911" s="447"/>
    </row>
    <row r="912">
      <c r="A912" s="256"/>
      <c r="B912" s="256"/>
      <c r="C912" s="256"/>
      <c r="D912" s="260"/>
      <c r="E912" s="260"/>
      <c r="F912" s="260"/>
      <c r="G912" s="256"/>
      <c r="H912" s="451"/>
      <c r="I912" s="256"/>
      <c r="J912" s="256"/>
      <c r="K912" s="256"/>
      <c r="L912" s="260"/>
      <c r="M912" s="260"/>
      <c r="N912" s="256"/>
      <c r="O912" s="256"/>
      <c r="P912" s="449"/>
      <c r="Q912" s="449"/>
      <c r="R912" s="449"/>
      <c r="S912" s="449"/>
      <c r="T912" s="449"/>
      <c r="U912" s="449"/>
      <c r="V912" s="449"/>
      <c r="W912" s="449"/>
      <c r="X912" s="449"/>
      <c r="Y912" s="449"/>
      <c r="Z912" s="449"/>
      <c r="AA912" s="449"/>
      <c r="AB912" s="449"/>
      <c r="AC912" s="449"/>
      <c r="AD912" s="449"/>
      <c r="AE912" s="449"/>
      <c r="AF912" s="449"/>
    </row>
    <row r="913">
      <c r="A913" s="257"/>
      <c r="B913" s="257"/>
      <c r="C913" s="257"/>
      <c r="D913" s="261"/>
      <c r="E913" s="261"/>
      <c r="F913" s="261"/>
      <c r="G913" s="257"/>
      <c r="H913" s="450"/>
      <c r="I913" s="257"/>
      <c r="J913" s="257"/>
      <c r="K913" s="257"/>
      <c r="L913" s="261"/>
      <c r="M913" s="261"/>
      <c r="N913" s="257"/>
      <c r="O913" s="257"/>
      <c r="P913" s="447"/>
      <c r="Q913" s="447"/>
      <c r="R913" s="447"/>
      <c r="S913" s="447"/>
      <c r="T913" s="447"/>
      <c r="U913" s="447"/>
      <c r="V913" s="447"/>
      <c r="W913" s="447"/>
      <c r="X913" s="447"/>
      <c r="Y913" s="447"/>
      <c r="Z913" s="447"/>
      <c r="AA913" s="447"/>
      <c r="AB913" s="447"/>
      <c r="AC913" s="447"/>
      <c r="AD913" s="447"/>
      <c r="AE913" s="447"/>
      <c r="AF913" s="447"/>
    </row>
    <row r="914">
      <c r="A914" s="256"/>
      <c r="B914" s="256"/>
      <c r="C914" s="256"/>
      <c r="D914" s="260"/>
      <c r="E914" s="260"/>
      <c r="F914" s="260"/>
      <c r="G914" s="256"/>
      <c r="H914" s="451"/>
      <c r="I914" s="256"/>
      <c r="J914" s="256"/>
      <c r="K914" s="256"/>
      <c r="L914" s="260"/>
      <c r="M914" s="260"/>
      <c r="N914" s="256"/>
      <c r="O914" s="256"/>
      <c r="P914" s="449"/>
      <c r="Q914" s="449"/>
      <c r="R914" s="449"/>
      <c r="S914" s="449"/>
      <c r="T914" s="449"/>
      <c r="U914" s="449"/>
      <c r="V914" s="449"/>
      <c r="W914" s="449"/>
      <c r="X914" s="449"/>
      <c r="Y914" s="449"/>
      <c r="Z914" s="449"/>
      <c r="AA914" s="449"/>
      <c r="AB914" s="449"/>
      <c r="AC914" s="449"/>
      <c r="AD914" s="449"/>
      <c r="AE914" s="449"/>
      <c r="AF914" s="449"/>
    </row>
    <row r="915">
      <c r="A915" s="257"/>
      <c r="B915" s="257"/>
      <c r="C915" s="257"/>
      <c r="D915" s="261"/>
      <c r="E915" s="261"/>
      <c r="F915" s="261"/>
      <c r="G915" s="257"/>
      <c r="H915" s="450"/>
      <c r="I915" s="257"/>
      <c r="J915" s="257"/>
      <c r="K915" s="257"/>
      <c r="L915" s="261"/>
      <c r="M915" s="261"/>
      <c r="N915" s="257"/>
      <c r="O915" s="257"/>
      <c r="P915" s="447"/>
      <c r="Q915" s="447"/>
      <c r="R915" s="447"/>
      <c r="S915" s="447"/>
      <c r="T915" s="447"/>
      <c r="U915" s="447"/>
      <c r="V915" s="447"/>
      <c r="W915" s="447"/>
      <c r="X915" s="447"/>
      <c r="Y915" s="447"/>
      <c r="Z915" s="447"/>
      <c r="AA915" s="447"/>
      <c r="AB915" s="447"/>
      <c r="AC915" s="447"/>
      <c r="AD915" s="447"/>
      <c r="AE915" s="447"/>
      <c r="AF915" s="447"/>
    </row>
    <row r="916">
      <c r="A916" s="256"/>
      <c r="B916" s="256"/>
      <c r="C916" s="256"/>
      <c r="D916" s="260"/>
      <c r="E916" s="260"/>
      <c r="F916" s="260"/>
      <c r="G916" s="256"/>
      <c r="H916" s="451"/>
      <c r="I916" s="256"/>
      <c r="J916" s="256"/>
      <c r="K916" s="256"/>
      <c r="L916" s="260"/>
      <c r="M916" s="260"/>
      <c r="N916" s="256"/>
      <c r="O916" s="256"/>
      <c r="P916" s="449"/>
      <c r="Q916" s="449"/>
      <c r="R916" s="449"/>
      <c r="S916" s="449"/>
      <c r="T916" s="449"/>
      <c r="U916" s="449"/>
      <c r="V916" s="449"/>
      <c r="W916" s="449"/>
      <c r="X916" s="449"/>
      <c r="Y916" s="449"/>
      <c r="Z916" s="449"/>
      <c r="AA916" s="449"/>
      <c r="AB916" s="449"/>
      <c r="AC916" s="449"/>
      <c r="AD916" s="449"/>
      <c r="AE916" s="449"/>
      <c r="AF916" s="449"/>
    </row>
    <row r="917">
      <c r="A917" s="257"/>
      <c r="B917" s="257"/>
      <c r="C917" s="257"/>
      <c r="D917" s="261"/>
      <c r="E917" s="261"/>
      <c r="F917" s="261"/>
      <c r="G917" s="257"/>
      <c r="H917" s="450"/>
      <c r="I917" s="257"/>
      <c r="J917" s="257"/>
      <c r="K917" s="257"/>
      <c r="L917" s="261"/>
      <c r="M917" s="261"/>
      <c r="N917" s="257"/>
      <c r="O917" s="257"/>
      <c r="P917" s="447"/>
      <c r="Q917" s="447"/>
      <c r="R917" s="447"/>
      <c r="S917" s="447"/>
      <c r="T917" s="447"/>
      <c r="U917" s="447"/>
      <c r="V917" s="447"/>
      <c r="W917" s="447"/>
      <c r="X917" s="447"/>
      <c r="Y917" s="447"/>
      <c r="Z917" s="447"/>
      <c r="AA917" s="447"/>
      <c r="AB917" s="447"/>
      <c r="AC917" s="447"/>
      <c r="AD917" s="447"/>
      <c r="AE917" s="447"/>
      <c r="AF917" s="447"/>
    </row>
    <row r="918">
      <c r="A918" s="256"/>
      <c r="B918" s="256"/>
      <c r="C918" s="256"/>
      <c r="D918" s="260"/>
      <c r="E918" s="260"/>
      <c r="F918" s="260"/>
      <c r="G918" s="256"/>
      <c r="H918" s="451"/>
      <c r="I918" s="256"/>
      <c r="J918" s="256"/>
      <c r="K918" s="256"/>
      <c r="L918" s="260"/>
      <c r="M918" s="260"/>
      <c r="N918" s="256"/>
      <c r="O918" s="256"/>
      <c r="P918" s="449"/>
      <c r="Q918" s="449"/>
      <c r="R918" s="449"/>
      <c r="S918" s="449"/>
      <c r="T918" s="449"/>
      <c r="U918" s="449"/>
      <c r="V918" s="449"/>
      <c r="W918" s="449"/>
      <c r="X918" s="449"/>
      <c r="Y918" s="449"/>
      <c r="Z918" s="449"/>
      <c r="AA918" s="449"/>
      <c r="AB918" s="449"/>
      <c r="AC918" s="449"/>
      <c r="AD918" s="449"/>
      <c r="AE918" s="449"/>
      <c r="AF918" s="449"/>
    </row>
    <row r="919">
      <c r="A919" s="257"/>
      <c r="B919" s="257"/>
      <c r="C919" s="257"/>
      <c r="D919" s="261"/>
      <c r="E919" s="261"/>
      <c r="F919" s="261"/>
      <c r="G919" s="257"/>
      <c r="H919" s="450"/>
      <c r="I919" s="257"/>
      <c r="J919" s="257"/>
      <c r="K919" s="257"/>
      <c r="L919" s="261"/>
      <c r="M919" s="261"/>
      <c r="N919" s="257"/>
      <c r="O919" s="257"/>
      <c r="P919" s="447"/>
      <c r="Q919" s="447"/>
      <c r="R919" s="447"/>
      <c r="S919" s="447"/>
      <c r="T919" s="447"/>
      <c r="U919" s="447"/>
      <c r="V919" s="447"/>
      <c r="W919" s="447"/>
      <c r="X919" s="447"/>
      <c r="Y919" s="447"/>
      <c r="Z919" s="447"/>
      <c r="AA919" s="447"/>
      <c r="AB919" s="447"/>
      <c r="AC919" s="447"/>
      <c r="AD919" s="447"/>
      <c r="AE919" s="447"/>
      <c r="AF919" s="447"/>
    </row>
    <row r="920">
      <c r="A920" s="256"/>
      <c r="B920" s="256"/>
      <c r="C920" s="256"/>
      <c r="D920" s="260"/>
      <c r="E920" s="260"/>
      <c r="F920" s="260"/>
      <c r="G920" s="256"/>
      <c r="H920" s="451"/>
      <c r="I920" s="256"/>
      <c r="J920" s="256"/>
      <c r="K920" s="256"/>
      <c r="L920" s="260"/>
      <c r="M920" s="260"/>
      <c r="N920" s="256"/>
      <c r="O920" s="256"/>
      <c r="P920" s="449"/>
      <c r="Q920" s="449"/>
      <c r="R920" s="449"/>
      <c r="S920" s="449"/>
      <c r="T920" s="449"/>
      <c r="U920" s="449"/>
      <c r="V920" s="449"/>
      <c r="W920" s="449"/>
      <c r="X920" s="449"/>
      <c r="Y920" s="449"/>
      <c r="Z920" s="449"/>
      <c r="AA920" s="449"/>
      <c r="AB920" s="449"/>
      <c r="AC920" s="449"/>
      <c r="AD920" s="449"/>
      <c r="AE920" s="449"/>
      <c r="AF920" s="449"/>
    </row>
    <row r="921">
      <c r="A921" s="257"/>
      <c r="B921" s="257"/>
      <c r="C921" s="257"/>
      <c r="D921" s="261"/>
      <c r="E921" s="261"/>
      <c r="F921" s="261"/>
      <c r="G921" s="257"/>
      <c r="H921" s="450"/>
      <c r="I921" s="257"/>
      <c r="J921" s="257"/>
      <c r="K921" s="257"/>
      <c r="L921" s="261"/>
      <c r="M921" s="261"/>
      <c r="N921" s="257"/>
      <c r="O921" s="257"/>
      <c r="P921" s="447"/>
      <c r="Q921" s="447"/>
      <c r="R921" s="447"/>
      <c r="S921" s="447"/>
      <c r="T921" s="447"/>
      <c r="U921" s="447"/>
      <c r="V921" s="447"/>
      <c r="W921" s="447"/>
      <c r="X921" s="447"/>
      <c r="Y921" s="447"/>
      <c r="Z921" s="447"/>
      <c r="AA921" s="447"/>
      <c r="AB921" s="447"/>
      <c r="AC921" s="447"/>
      <c r="AD921" s="447"/>
      <c r="AE921" s="447"/>
      <c r="AF921" s="447"/>
    </row>
    <row r="922">
      <c r="A922" s="256"/>
      <c r="B922" s="256"/>
      <c r="C922" s="256"/>
      <c r="D922" s="260"/>
      <c r="E922" s="260"/>
      <c r="F922" s="260"/>
      <c r="G922" s="256"/>
      <c r="H922" s="451"/>
      <c r="I922" s="256"/>
      <c r="J922" s="256"/>
      <c r="K922" s="256"/>
      <c r="L922" s="260"/>
      <c r="M922" s="260"/>
      <c r="N922" s="256"/>
      <c r="O922" s="256"/>
      <c r="P922" s="449"/>
      <c r="Q922" s="449"/>
      <c r="R922" s="449"/>
      <c r="S922" s="449"/>
      <c r="T922" s="449"/>
      <c r="U922" s="449"/>
      <c r="V922" s="449"/>
      <c r="W922" s="449"/>
      <c r="X922" s="449"/>
      <c r="Y922" s="449"/>
      <c r="Z922" s="449"/>
      <c r="AA922" s="449"/>
      <c r="AB922" s="449"/>
      <c r="AC922" s="449"/>
      <c r="AD922" s="449"/>
      <c r="AE922" s="449"/>
      <c r="AF922" s="449"/>
    </row>
    <row r="923">
      <c r="A923" s="257"/>
      <c r="B923" s="257"/>
      <c r="C923" s="257"/>
      <c r="D923" s="261"/>
      <c r="E923" s="261"/>
      <c r="F923" s="261"/>
      <c r="G923" s="257"/>
      <c r="H923" s="450"/>
      <c r="I923" s="257"/>
      <c r="J923" s="257"/>
      <c r="K923" s="257"/>
      <c r="L923" s="261"/>
      <c r="M923" s="261"/>
      <c r="N923" s="257"/>
      <c r="O923" s="257"/>
      <c r="P923" s="447"/>
      <c r="Q923" s="447"/>
      <c r="R923" s="447"/>
      <c r="S923" s="447"/>
      <c r="T923" s="447"/>
      <c r="U923" s="447"/>
      <c r="V923" s="447"/>
      <c r="W923" s="447"/>
      <c r="X923" s="447"/>
      <c r="Y923" s="447"/>
      <c r="Z923" s="447"/>
      <c r="AA923" s="447"/>
      <c r="AB923" s="447"/>
      <c r="AC923" s="447"/>
      <c r="AD923" s="447"/>
      <c r="AE923" s="447"/>
      <c r="AF923" s="447"/>
    </row>
    <row r="924">
      <c r="A924" s="256"/>
      <c r="B924" s="256"/>
      <c r="C924" s="256"/>
      <c r="D924" s="260"/>
      <c r="E924" s="260"/>
      <c r="F924" s="260"/>
      <c r="G924" s="256"/>
      <c r="H924" s="451"/>
      <c r="I924" s="256"/>
      <c r="J924" s="256"/>
      <c r="K924" s="256"/>
      <c r="L924" s="260"/>
      <c r="M924" s="260"/>
      <c r="N924" s="256"/>
      <c r="O924" s="256"/>
      <c r="P924" s="449"/>
      <c r="Q924" s="449"/>
      <c r="R924" s="449"/>
      <c r="S924" s="449"/>
      <c r="T924" s="449"/>
      <c r="U924" s="449"/>
      <c r="V924" s="449"/>
      <c r="W924" s="449"/>
      <c r="X924" s="449"/>
      <c r="Y924" s="449"/>
      <c r="Z924" s="449"/>
      <c r="AA924" s="449"/>
      <c r="AB924" s="449"/>
      <c r="AC924" s="449"/>
      <c r="AD924" s="449"/>
      <c r="AE924" s="449"/>
      <c r="AF924" s="449"/>
    </row>
    <row r="925">
      <c r="A925" s="257"/>
      <c r="B925" s="257"/>
      <c r="C925" s="257"/>
      <c r="D925" s="261"/>
      <c r="E925" s="261"/>
      <c r="F925" s="261"/>
      <c r="G925" s="257"/>
      <c r="H925" s="450"/>
      <c r="I925" s="257"/>
      <c r="J925" s="257"/>
      <c r="K925" s="257"/>
      <c r="L925" s="261"/>
      <c r="M925" s="261"/>
      <c r="N925" s="257"/>
      <c r="O925" s="257"/>
      <c r="P925" s="447"/>
      <c r="Q925" s="447"/>
      <c r="R925" s="447"/>
      <c r="S925" s="447"/>
      <c r="T925" s="447"/>
      <c r="U925" s="447"/>
      <c r="V925" s="447"/>
      <c r="W925" s="447"/>
      <c r="X925" s="447"/>
      <c r="Y925" s="447"/>
      <c r="Z925" s="447"/>
      <c r="AA925" s="447"/>
      <c r="AB925" s="447"/>
      <c r="AC925" s="447"/>
      <c r="AD925" s="447"/>
      <c r="AE925" s="447"/>
      <c r="AF925" s="447"/>
    </row>
    <row r="926">
      <c r="A926" s="256"/>
      <c r="B926" s="256"/>
      <c r="C926" s="256"/>
      <c r="D926" s="260"/>
      <c r="E926" s="260"/>
      <c r="F926" s="260"/>
      <c r="G926" s="256"/>
      <c r="H926" s="451"/>
      <c r="I926" s="256"/>
      <c r="J926" s="256"/>
      <c r="K926" s="256"/>
      <c r="L926" s="260"/>
      <c r="M926" s="260"/>
      <c r="N926" s="256"/>
      <c r="O926" s="256"/>
      <c r="P926" s="449"/>
      <c r="Q926" s="449"/>
      <c r="R926" s="449"/>
      <c r="S926" s="449"/>
      <c r="T926" s="449"/>
      <c r="U926" s="449"/>
      <c r="V926" s="449"/>
      <c r="W926" s="449"/>
      <c r="X926" s="449"/>
      <c r="Y926" s="449"/>
      <c r="Z926" s="449"/>
      <c r="AA926" s="449"/>
      <c r="AB926" s="449"/>
      <c r="AC926" s="449"/>
      <c r="AD926" s="449"/>
      <c r="AE926" s="449"/>
      <c r="AF926" s="449"/>
    </row>
    <row r="927">
      <c r="A927" s="257"/>
      <c r="B927" s="257"/>
      <c r="C927" s="257"/>
      <c r="D927" s="261"/>
      <c r="E927" s="261"/>
      <c r="F927" s="261"/>
      <c r="G927" s="257"/>
      <c r="H927" s="450"/>
      <c r="I927" s="257"/>
      <c r="J927" s="257"/>
      <c r="K927" s="257"/>
      <c r="L927" s="261"/>
      <c r="M927" s="261"/>
      <c r="N927" s="257"/>
      <c r="O927" s="257"/>
      <c r="P927" s="447"/>
      <c r="Q927" s="447"/>
      <c r="R927" s="447"/>
      <c r="S927" s="447"/>
      <c r="T927" s="447"/>
      <c r="U927" s="447"/>
      <c r="V927" s="447"/>
      <c r="W927" s="447"/>
      <c r="X927" s="447"/>
      <c r="Y927" s="447"/>
      <c r="Z927" s="447"/>
      <c r="AA927" s="447"/>
      <c r="AB927" s="447"/>
      <c r="AC927" s="447"/>
      <c r="AD927" s="447"/>
      <c r="AE927" s="447"/>
      <c r="AF927" s="447"/>
    </row>
    <row r="928">
      <c r="A928" s="256"/>
      <c r="B928" s="256"/>
      <c r="C928" s="256"/>
      <c r="D928" s="260"/>
      <c r="E928" s="260"/>
      <c r="F928" s="260"/>
      <c r="G928" s="256"/>
      <c r="H928" s="451"/>
      <c r="I928" s="256"/>
      <c r="J928" s="256"/>
      <c r="K928" s="256"/>
      <c r="L928" s="260"/>
      <c r="M928" s="260"/>
      <c r="N928" s="256"/>
      <c r="O928" s="256"/>
      <c r="P928" s="449"/>
      <c r="Q928" s="449"/>
      <c r="R928" s="449"/>
      <c r="S928" s="449"/>
      <c r="T928" s="449"/>
      <c r="U928" s="449"/>
      <c r="V928" s="449"/>
      <c r="W928" s="449"/>
      <c r="X928" s="449"/>
      <c r="Y928" s="449"/>
      <c r="Z928" s="449"/>
      <c r="AA928" s="449"/>
      <c r="AB928" s="449"/>
      <c r="AC928" s="449"/>
      <c r="AD928" s="449"/>
      <c r="AE928" s="449"/>
      <c r="AF928" s="449"/>
    </row>
    <row r="929">
      <c r="A929" s="257"/>
      <c r="B929" s="257"/>
      <c r="C929" s="257"/>
      <c r="D929" s="261"/>
      <c r="E929" s="261"/>
      <c r="F929" s="261"/>
      <c r="G929" s="257"/>
      <c r="H929" s="450"/>
      <c r="I929" s="257"/>
      <c r="J929" s="257"/>
      <c r="K929" s="257"/>
      <c r="L929" s="261"/>
      <c r="M929" s="261"/>
      <c r="N929" s="257"/>
      <c r="O929" s="257"/>
      <c r="P929" s="447"/>
      <c r="Q929" s="447"/>
      <c r="R929" s="447"/>
      <c r="S929" s="447"/>
      <c r="T929" s="447"/>
      <c r="U929" s="447"/>
      <c r="V929" s="447"/>
      <c r="W929" s="447"/>
      <c r="X929" s="447"/>
      <c r="Y929" s="447"/>
      <c r="Z929" s="447"/>
      <c r="AA929" s="447"/>
      <c r="AB929" s="447"/>
      <c r="AC929" s="447"/>
      <c r="AD929" s="447"/>
      <c r="AE929" s="447"/>
      <c r="AF929" s="447"/>
    </row>
    <row r="930">
      <c r="A930" s="256"/>
      <c r="B930" s="256"/>
      <c r="C930" s="256"/>
      <c r="D930" s="260"/>
      <c r="E930" s="260"/>
      <c r="F930" s="260"/>
      <c r="G930" s="256"/>
      <c r="H930" s="451"/>
      <c r="I930" s="256"/>
      <c r="J930" s="256"/>
      <c r="K930" s="256"/>
      <c r="L930" s="260"/>
      <c r="M930" s="260"/>
      <c r="N930" s="256"/>
      <c r="O930" s="256"/>
      <c r="P930" s="449"/>
      <c r="Q930" s="449"/>
      <c r="R930" s="449"/>
      <c r="S930" s="449"/>
      <c r="T930" s="449"/>
      <c r="U930" s="449"/>
      <c r="V930" s="449"/>
      <c r="W930" s="449"/>
      <c r="X930" s="449"/>
      <c r="Y930" s="449"/>
      <c r="Z930" s="449"/>
      <c r="AA930" s="449"/>
      <c r="AB930" s="449"/>
      <c r="AC930" s="449"/>
      <c r="AD930" s="449"/>
      <c r="AE930" s="449"/>
      <c r="AF930" s="449"/>
    </row>
    <row r="931">
      <c r="A931" s="257"/>
      <c r="B931" s="257"/>
      <c r="C931" s="257"/>
      <c r="D931" s="261"/>
      <c r="E931" s="261"/>
      <c r="F931" s="261"/>
      <c r="G931" s="257"/>
      <c r="H931" s="450"/>
      <c r="I931" s="257"/>
      <c r="J931" s="257"/>
      <c r="K931" s="257"/>
      <c r="L931" s="261"/>
      <c r="M931" s="261"/>
      <c r="N931" s="257"/>
      <c r="O931" s="257"/>
      <c r="P931" s="447"/>
      <c r="Q931" s="447"/>
      <c r="R931" s="447"/>
      <c r="S931" s="447"/>
      <c r="T931" s="447"/>
      <c r="U931" s="447"/>
      <c r="V931" s="447"/>
      <c r="W931" s="447"/>
      <c r="X931" s="447"/>
      <c r="Y931" s="447"/>
      <c r="Z931" s="447"/>
      <c r="AA931" s="447"/>
      <c r="AB931" s="447"/>
      <c r="AC931" s="447"/>
      <c r="AD931" s="447"/>
      <c r="AE931" s="447"/>
      <c r="AF931" s="447"/>
    </row>
    <row r="932">
      <c r="A932" s="256"/>
      <c r="B932" s="256"/>
      <c r="C932" s="256"/>
      <c r="D932" s="260"/>
      <c r="E932" s="260"/>
      <c r="F932" s="260"/>
      <c r="G932" s="256"/>
      <c r="H932" s="451"/>
      <c r="I932" s="256"/>
      <c r="J932" s="256"/>
      <c r="K932" s="256"/>
      <c r="L932" s="260"/>
      <c r="M932" s="260"/>
      <c r="N932" s="256"/>
      <c r="O932" s="256"/>
      <c r="P932" s="449"/>
      <c r="Q932" s="449"/>
      <c r="R932" s="449"/>
      <c r="S932" s="449"/>
      <c r="T932" s="449"/>
      <c r="U932" s="449"/>
      <c r="V932" s="449"/>
      <c r="W932" s="449"/>
      <c r="X932" s="449"/>
      <c r="Y932" s="449"/>
      <c r="Z932" s="449"/>
      <c r="AA932" s="449"/>
      <c r="AB932" s="449"/>
      <c r="AC932" s="449"/>
      <c r="AD932" s="449"/>
      <c r="AE932" s="449"/>
      <c r="AF932" s="449"/>
    </row>
    <row r="933">
      <c r="A933" s="257"/>
      <c r="B933" s="257"/>
      <c r="C933" s="257"/>
      <c r="D933" s="261"/>
      <c r="E933" s="261"/>
      <c r="F933" s="261"/>
      <c r="G933" s="257"/>
      <c r="H933" s="450"/>
      <c r="I933" s="257"/>
      <c r="J933" s="257"/>
      <c r="K933" s="257"/>
      <c r="L933" s="261"/>
      <c r="M933" s="261"/>
      <c r="N933" s="257"/>
      <c r="O933" s="257"/>
      <c r="P933" s="447"/>
      <c r="Q933" s="447"/>
      <c r="R933" s="447"/>
      <c r="S933" s="447"/>
      <c r="T933" s="447"/>
      <c r="U933" s="447"/>
      <c r="V933" s="447"/>
      <c r="W933" s="447"/>
      <c r="X933" s="447"/>
      <c r="Y933" s="447"/>
      <c r="Z933" s="447"/>
      <c r="AA933" s="447"/>
      <c r="AB933" s="447"/>
      <c r="AC933" s="447"/>
      <c r="AD933" s="447"/>
      <c r="AE933" s="447"/>
      <c r="AF933" s="447"/>
    </row>
    <row r="934">
      <c r="A934" s="256"/>
      <c r="B934" s="256"/>
      <c r="C934" s="256"/>
      <c r="D934" s="260"/>
      <c r="E934" s="260"/>
      <c r="F934" s="260"/>
      <c r="G934" s="256"/>
      <c r="H934" s="451"/>
      <c r="I934" s="256"/>
      <c r="J934" s="256"/>
      <c r="K934" s="256"/>
      <c r="L934" s="260"/>
      <c r="M934" s="260"/>
      <c r="N934" s="256"/>
      <c r="O934" s="256"/>
      <c r="P934" s="449"/>
      <c r="Q934" s="449"/>
      <c r="R934" s="449"/>
      <c r="S934" s="449"/>
      <c r="T934" s="449"/>
      <c r="U934" s="449"/>
      <c r="V934" s="449"/>
      <c r="W934" s="449"/>
      <c r="X934" s="449"/>
      <c r="Y934" s="449"/>
      <c r="Z934" s="449"/>
      <c r="AA934" s="449"/>
      <c r="AB934" s="449"/>
      <c r="AC934" s="449"/>
      <c r="AD934" s="449"/>
      <c r="AE934" s="449"/>
      <c r="AF934" s="449"/>
    </row>
    <row r="935">
      <c r="A935" s="257"/>
      <c r="B935" s="257"/>
      <c r="C935" s="257"/>
      <c r="D935" s="261"/>
      <c r="E935" s="261"/>
      <c r="F935" s="261"/>
      <c r="G935" s="257"/>
      <c r="H935" s="450"/>
      <c r="I935" s="257"/>
      <c r="J935" s="257"/>
      <c r="K935" s="257"/>
      <c r="L935" s="261"/>
      <c r="M935" s="261"/>
      <c r="N935" s="257"/>
      <c r="O935" s="257"/>
      <c r="P935" s="447"/>
      <c r="Q935" s="447"/>
      <c r="R935" s="447"/>
      <c r="S935" s="447"/>
      <c r="T935" s="447"/>
      <c r="U935" s="447"/>
      <c r="V935" s="447"/>
      <c r="W935" s="447"/>
      <c r="X935" s="447"/>
      <c r="Y935" s="447"/>
      <c r="Z935" s="447"/>
      <c r="AA935" s="447"/>
      <c r="AB935" s="447"/>
      <c r="AC935" s="447"/>
      <c r="AD935" s="447"/>
      <c r="AE935" s="447"/>
      <c r="AF935" s="447"/>
    </row>
    <row r="936">
      <c r="A936" s="256"/>
      <c r="B936" s="256"/>
      <c r="C936" s="256"/>
      <c r="D936" s="260"/>
      <c r="E936" s="260"/>
      <c r="F936" s="260"/>
      <c r="G936" s="256"/>
      <c r="H936" s="451"/>
      <c r="I936" s="256"/>
      <c r="J936" s="256"/>
      <c r="K936" s="256"/>
      <c r="L936" s="260"/>
      <c r="M936" s="260"/>
      <c r="N936" s="256"/>
      <c r="O936" s="256"/>
      <c r="P936" s="449"/>
      <c r="Q936" s="449"/>
      <c r="R936" s="449"/>
      <c r="S936" s="449"/>
      <c r="T936" s="449"/>
      <c r="U936" s="449"/>
      <c r="V936" s="449"/>
      <c r="W936" s="449"/>
      <c r="X936" s="449"/>
      <c r="Y936" s="449"/>
      <c r="Z936" s="449"/>
      <c r="AA936" s="449"/>
      <c r="AB936" s="449"/>
      <c r="AC936" s="449"/>
      <c r="AD936" s="449"/>
      <c r="AE936" s="449"/>
      <c r="AF936" s="449"/>
    </row>
    <row r="937">
      <c r="A937" s="257"/>
      <c r="B937" s="257"/>
      <c r="C937" s="257"/>
      <c r="D937" s="261"/>
      <c r="E937" s="261"/>
      <c r="F937" s="261"/>
      <c r="G937" s="257"/>
      <c r="H937" s="450"/>
      <c r="I937" s="257"/>
      <c r="J937" s="257"/>
      <c r="K937" s="257"/>
      <c r="L937" s="261"/>
      <c r="M937" s="261"/>
      <c r="N937" s="257"/>
      <c r="O937" s="257"/>
      <c r="P937" s="447"/>
      <c r="Q937" s="447"/>
      <c r="R937" s="447"/>
      <c r="S937" s="447"/>
      <c r="T937" s="447"/>
      <c r="U937" s="447"/>
      <c r="V937" s="447"/>
      <c r="W937" s="447"/>
      <c r="X937" s="447"/>
      <c r="Y937" s="447"/>
      <c r="Z937" s="447"/>
      <c r="AA937" s="447"/>
      <c r="AB937" s="447"/>
      <c r="AC937" s="447"/>
      <c r="AD937" s="447"/>
      <c r="AE937" s="447"/>
      <c r="AF937" s="447"/>
    </row>
    <row r="938">
      <c r="A938" s="256"/>
      <c r="B938" s="256"/>
      <c r="C938" s="256"/>
      <c r="D938" s="260"/>
      <c r="E938" s="260"/>
      <c r="F938" s="260"/>
      <c r="G938" s="256"/>
      <c r="H938" s="451"/>
      <c r="I938" s="256"/>
      <c r="J938" s="256"/>
      <c r="K938" s="256"/>
      <c r="L938" s="260"/>
      <c r="M938" s="260"/>
      <c r="N938" s="256"/>
      <c r="O938" s="256"/>
      <c r="P938" s="449"/>
      <c r="Q938" s="449"/>
      <c r="R938" s="449"/>
      <c r="S938" s="449"/>
      <c r="T938" s="449"/>
      <c r="U938" s="449"/>
      <c r="V938" s="449"/>
      <c r="W938" s="449"/>
      <c r="X938" s="449"/>
      <c r="Y938" s="449"/>
      <c r="Z938" s="449"/>
      <c r="AA938" s="449"/>
      <c r="AB938" s="449"/>
      <c r="AC938" s="449"/>
      <c r="AD938" s="449"/>
      <c r="AE938" s="449"/>
      <c r="AF938" s="449"/>
    </row>
    <row r="939">
      <c r="A939" s="257"/>
      <c r="B939" s="257"/>
      <c r="C939" s="257"/>
      <c r="D939" s="261"/>
      <c r="E939" s="261"/>
      <c r="F939" s="261"/>
      <c r="G939" s="257"/>
      <c r="H939" s="450"/>
      <c r="I939" s="257"/>
      <c r="J939" s="257"/>
      <c r="K939" s="257"/>
      <c r="L939" s="261"/>
      <c r="M939" s="261"/>
      <c r="N939" s="257"/>
      <c r="O939" s="257"/>
      <c r="P939" s="447"/>
      <c r="Q939" s="447"/>
      <c r="R939" s="447"/>
      <c r="S939" s="447"/>
      <c r="T939" s="447"/>
      <c r="U939" s="447"/>
      <c r="V939" s="447"/>
      <c r="W939" s="447"/>
      <c r="X939" s="447"/>
      <c r="Y939" s="447"/>
      <c r="Z939" s="447"/>
      <c r="AA939" s="447"/>
      <c r="AB939" s="447"/>
      <c r="AC939" s="447"/>
      <c r="AD939" s="447"/>
      <c r="AE939" s="447"/>
      <c r="AF939" s="447"/>
    </row>
    <row r="940">
      <c r="A940" s="256"/>
      <c r="B940" s="256"/>
      <c r="C940" s="256"/>
      <c r="D940" s="260"/>
      <c r="E940" s="260"/>
      <c r="F940" s="260"/>
      <c r="G940" s="256"/>
      <c r="H940" s="451"/>
      <c r="I940" s="256"/>
      <c r="J940" s="256"/>
      <c r="K940" s="256"/>
      <c r="L940" s="260"/>
      <c r="M940" s="260"/>
      <c r="N940" s="256"/>
      <c r="O940" s="256"/>
      <c r="P940" s="449"/>
      <c r="Q940" s="449"/>
      <c r="R940" s="449"/>
      <c r="S940" s="449"/>
      <c r="T940" s="449"/>
      <c r="U940" s="449"/>
      <c r="V940" s="449"/>
      <c r="W940" s="449"/>
      <c r="X940" s="449"/>
      <c r="Y940" s="449"/>
      <c r="Z940" s="449"/>
      <c r="AA940" s="449"/>
      <c r="AB940" s="449"/>
      <c r="AC940" s="449"/>
      <c r="AD940" s="449"/>
      <c r="AE940" s="449"/>
      <c r="AF940" s="449"/>
    </row>
    <row r="941">
      <c r="A941" s="257"/>
      <c r="B941" s="257"/>
      <c r="C941" s="257"/>
      <c r="D941" s="261"/>
      <c r="E941" s="261"/>
      <c r="F941" s="261"/>
      <c r="G941" s="257"/>
      <c r="H941" s="450"/>
      <c r="I941" s="257"/>
      <c r="J941" s="257"/>
      <c r="K941" s="257"/>
      <c r="L941" s="261"/>
      <c r="M941" s="261"/>
      <c r="N941" s="257"/>
      <c r="O941" s="257"/>
      <c r="P941" s="447"/>
      <c r="Q941" s="447"/>
      <c r="R941" s="447"/>
      <c r="S941" s="447"/>
      <c r="T941" s="447"/>
      <c r="U941" s="447"/>
      <c r="V941" s="447"/>
      <c r="W941" s="447"/>
      <c r="X941" s="447"/>
      <c r="Y941" s="447"/>
      <c r="Z941" s="447"/>
      <c r="AA941" s="447"/>
      <c r="AB941" s="447"/>
      <c r="AC941" s="447"/>
      <c r="AD941" s="447"/>
      <c r="AE941" s="447"/>
      <c r="AF941" s="447"/>
    </row>
    <row r="942">
      <c r="A942" s="256"/>
      <c r="B942" s="256"/>
      <c r="C942" s="256"/>
      <c r="D942" s="260"/>
      <c r="E942" s="260"/>
      <c r="F942" s="260"/>
      <c r="G942" s="256"/>
      <c r="H942" s="451"/>
      <c r="I942" s="256"/>
      <c r="J942" s="256"/>
      <c r="K942" s="256"/>
      <c r="L942" s="260"/>
      <c r="M942" s="260"/>
      <c r="N942" s="256"/>
      <c r="O942" s="256"/>
      <c r="P942" s="449"/>
      <c r="Q942" s="449"/>
      <c r="R942" s="449"/>
      <c r="S942" s="449"/>
      <c r="T942" s="449"/>
      <c r="U942" s="449"/>
      <c r="V942" s="449"/>
      <c r="W942" s="449"/>
      <c r="X942" s="449"/>
      <c r="Y942" s="449"/>
      <c r="Z942" s="449"/>
      <c r="AA942" s="449"/>
      <c r="AB942" s="449"/>
      <c r="AC942" s="449"/>
      <c r="AD942" s="449"/>
      <c r="AE942" s="449"/>
      <c r="AF942" s="449"/>
    </row>
    <row r="943">
      <c r="A943" s="257"/>
      <c r="B943" s="257"/>
      <c r="C943" s="257"/>
      <c r="D943" s="261"/>
      <c r="E943" s="261"/>
      <c r="F943" s="261"/>
      <c r="G943" s="257"/>
      <c r="H943" s="450"/>
      <c r="I943" s="257"/>
      <c r="J943" s="257"/>
      <c r="K943" s="257"/>
      <c r="L943" s="261"/>
      <c r="M943" s="261"/>
      <c r="N943" s="257"/>
      <c r="O943" s="257"/>
      <c r="P943" s="447"/>
      <c r="Q943" s="447"/>
      <c r="R943" s="447"/>
      <c r="S943" s="447"/>
      <c r="T943" s="447"/>
      <c r="U943" s="447"/>
      <c r="V943" s="447"/>
      <c r="W943" s="447"/>
      <c r="X943" s="447"/>
      <c r="Y943" s="447"/>
      <c r="Z943" s="447"/>
      <c r="AA943" s="447"/>
      <c r="AB943" s="447"/>
      <c r="AC943" s="447"/>
      <c r="AD943" s="447"/>
      <c r="AE943" s="447"/>
      <c r="AF943" s="447"/>
    </row>
    <row r="944">
      <c r="A944" s="256"/>
      <c r="B944" s="256"/>
      <c r="C944" s="256"/>
      <c r="D944" s="260"/>
      <c r="E944" s="260"/>
      <c r="F944" s="260"/>
      <c r="G944" s="256"/>
      <c r="H944" s="451"/>
      <c r="I944" s="256"/>
      <c r="J944" s="256"/>
      <c r="K944" s="256"/>
      <c r="L944" s="260"/>
      <c r="M944" s="260"/>
      <c r="N944" s="256"/>
      <c r="O944" s="256"/>
      <c r="P944" s="449"/>
      <c r="Q944" s="449"/>
      <c r="R944" s="449"/>
      <c r="S944" s="449"/>
      <c r="T944" s="449"/>
      <c r="U944" s="449"/>
      <c r="V944" s="449"/>
      <c r="W944" s="449"/>
      <c r="X944" s="449"/>
      <c r="Y944" s="449"/>
      <c r="Z944" s="449"/>
      <c r="AA944" s="449"/>
      <c r="AB944" s="449"/>
      <c r="AC944" s="449"/>
      <c r="AD944" s="449"/>
      <c r="AE944" s="449"/>
      <c r="AF944" s="449"/>
    </row>
    <row r="945">
      <c r="A945" s="257"/>
      <c r="B945" s="257"/>
      <c r="C945" s="257"/>
      <c r="D945" s="261"/>
      <c r="E945" s="261"/>
      <c r="F945" s="261"/>
      <c r="G945" s="257"/>
      <c r="H945" s="450"/>
      <c r="I945" s="257"/>
      <c r="J945" s="257"/>
      <c r="K945" s="257"/>
      <c r="L945" s="261"/>
      <c r="M945" s="261"/>
      <c r="N945" s="257"/>
      <c r="O945" s="257"/>
      <c r="P945" s="447"/>
      <c r="Q945" s="447"/>
      <c r="R945" s="447"/>
      <c r="S945" s="447"/>
      <c r="T945" s="447"/>
      <c r="U945" s="447"/>
      <c r="V945" s="447"/>
      <c r="W945" s="447"/>
      <c r="X945" s="447"/>
      <c r="Y945" s="447"/>
      <c r="Z945" s="447"/>
      <c r="AA945" s="447"/>
      <c r="AB945" s="447"/>
      <c r="AC945" s="447"/>
      <c r="AD945" s="447"/>
      <c r="AE945" s="447"/>
      <c r="AF945" s="447"/>
    </row>
    <row r="946">
      <c r="A946" s="256"/>
      <c r="B946" s="256"/>
      <c r="C946" s="256"/>
      <c r="D946" s="260"/>
      <c r="E946" s="260"/>
      <c r="F946" s="260"/>
      <c r="G946" s="256"/>
      <c r="H946" s="451"/>
      <c r="I946" s="256"/>
      <c r="J946" s="256"/>
      <c r="K946" s="256"/>
      <c r="L946" s="260"/>
      <c r="M946" s="260"/>
      <c r="N946" s="256"/>
      <c r="O946" s="256"/>
      <c r="P946" s="449"/>
      <c r="Q946" s="449"/>
      <c r="R946" s="449"/>
      <c r="S946" s="449"/>
      <c r="T946" s="449"/>
      <c r="U946" s="449"/>
      <c r="V946" s="449"/>
      <c r="W946" s="449"/>
      <c r="X946" s="449"/>
      <c r="Y946" s="449"/>
      <c r="Z946" s="449"/>
      <c r="AA946" s="449"/>
      <c r="AB946" s="449"/>
      <c r="AC946" s="449"/>
      <c r="AD946" s="449"/>
      <c r="AE946" s="449"/>
      <c r="AF946" s="449"/>
    </row>
    <row r="947">
      <c r="A947" s="257"/>
      <c r="B947" s="257"/>
      <c r="C947" s="257"/>
      <c r="D947" s="261"/>
      <c r="E947" s="261"/>
      <c r="F947" s="261"/>
      <c r="G947" s="257"/>
      <c r="H947" s="450"/>
      <c r="I947" s="257"/>
      <c r="J947" s="257"/>
      <c r="K947" s="257"/>
      <c r="L947" s="261"/>
      <c r="M947" s="261"/>
      <c r="N947" s="257"/>
      <c r="O947" s="257"/>
      <c r="P947" s="447"/>
      <c r="Q947" s="447"/>
      <c r="R947" s="447"/>
      <c r="S947" s="447"/>
      <c r="T947" s="447"/>
      <c r="U947" s="447"/>
      <c r="V947" s="447"/>
      <c r="W947" s="447"/>
      <c r="X947" s="447"/>
      <c r="Y947" s="447"/>
      <c r="Z947" s="447"/>
      <c r="AA947" s="447"/>
      <c r="AB947" s="447"/>
      <c r="AC947" s="447"/>
      <c r="AD947" s="447"/>
      <c r="AE947" s="447"/>
      <c r="AF947" s="447"/>
    </row>
    <row r="948">
      <c r="A948" s="256"/>
      <c r="B948" s="256"/>
      <c r="C948" s="256"/>
      <c r="D948" s="260"/>
      <c r="E948" s="260"/>
      <c r="F948" s="260"/>
      <c r="G948" s="256"/>
      <c r="H948" s="451"/>
      <c r="I948" s="256"/>
      <c r="J948" s="256"/>
      <c r="K948" s="256"/>
      <c r="L948" s="260"/>
      <c r="M948" s="260"/>
      <c r="N948" s="256"/>
      <c r="O948" s="256"/>
      <c r="P948" s="449"/>
      <c r="Q948" s="449"/>
      <c r="R948" s="449"/>
      <c r="S948" s="449"/>
      <c r="T948" s="449"/>
      <c r="U948" s="449"/>
      <c r="V948" s="449"/>
      <c r="W948" s="449"/>
      <c r="X948" s="449"/>
      <c r="Y948" s="449"/>
      <c r="Z948" s="449"/>
      <c r="AA948" s="449"/>
      <c r="AB948" s="449"/>
      <c r="AC948" s="449"/>
      <c r="AD948" s="449"/>
      <c r="AE948" s="449"/>
      <c r="AF948" s="449"/>
    </row>
    <row r="949">
      <c r="A949" s="257"/>
      <c r="B949" s="257"/>
      <c r="C949" s="257"/>
      <c r="D949" s="261"/>
      <c r="E949" s="261"/>
      <c r="F949" s="261"/>
      <c r="G949" s="257"/>
      <c r="H949" s="450"/>
      <c r="I949" s="257"/>
      <c r="J949" s="257"/>
      <c r="K949" s="257"/>
      <c r="L949" s="261"/>
      <c r="M949" s="261"/>
      <c r="N949" s="257"/>
      <c r="O949" s="257"/>
      <c r="P949" s="447"/>
      <c r="Q949" s="447"/>
      <c r="R949" s="447"/>
      <c r="S949" s="447"/>
      <c r="T949" s="447"/>
      <c r="U949" s="447"/>
      <c r="V949" s="447"/>
      <c r="W949" s="447"/>
      <c r="X949" s="447"/>
      <c r="Y949" s="447"/>
      <c r="Z949" s="447"/>
      <c r="AA949" s="447"/>
      <c r="AB949" s="447"/>
      <c r="AC949" s="447"/>
      <c r="AD949" s="447"/>
      <c r="AE949" s="447"/>
      <c r="AF949" s="447"/>
    </row>
    <row r="950">
      <c r="A950" s="256"/>
      <c r="B950" s="256"/>
      <c r="C950" s="256"/>
      <c r="D950" s="260"/>
      <c r="E950" s="260"/>
      <c r="F950" s="260"/>
      <c r="G950" s="256"/>
      <c r="H950" s="451"/>
      <c r="I950" s="256"/>
      <c r="J950" s="256"/>
      <c r="K950" s="256"/>
      <c r="L950" s="260"/>
      <c r="M950" s="260"/>
      <c r="N950" s="256"/>
      <c r="O950" s="256"/>
      <c r="P950" s="449"/>
      <c r="Q950" s="449"/>
      <c r="R950" s="449"/>
      <c r="S950" s="449"/>
      <c r="T950" s="449"/>
      <c r="U950" s="449"/>
      <c r="V950" s="449"/>
      <c r="W950" s="449"/>
      <c r="X950" s="449"/>
      <c r="Y950" s="449"/>
      <c r="Z950" s="449"/>
      <c r="AA950" s="449"/>
      <c r="AB950" s="449"/>
      <c r="AC950" s="449"/>
      <c r="AD950" s="449"/>
      <c r="AE950" s="449"/>
      <c r="AF950" s="449"/>
    </row>
    <row r="951">
      <c r="A951" s="257"/>
      <c r="B951" s="257"/>
      <c r="C951" s="257"/>
      <c r="D951" s="261"/>
      <c r="E951" s="261"/>
      <c r="F951" s="261"/>
      <c r="G951" s="257"/>
      <c r="H951" s="450"/>
      <c r="I951" s="257"/>
      <c r="J951" s="257"/>
      <c r="K951" s="257"/>
      <c r="L951" s="261"/>
      <c r="M951" s="261"/>
      <c r="N951" s="257"/>
      <c r="O951" s="257"/>
      <c r="P951" s="447"/>
      <c r="Q951" s="447"/>
      <c r="R951" s="447"/>
      <c r="S951" s="447"/>
      <c r="T951" s="447"/>
      <c r="U951" s="447"/>
      <c r="V951" s="447"/>
      <c r="W951" s="447"/>
      <c r="X951" s="447"/>
      <c r="Y951" s="447"/>
      <c r="Z951" s="447"/>
      <c r="AA951" s="447"/>
      <c r="AB951" s="447"/>
      <c r="AC951" s="447"/>
      <c r="AD951" s="447"/>
      <c r="AE951" s="447"/>
      <c r="AF951" s="447"/>
    </row>
    <row r="952">
      <c r="A952" s="256"/>
      <c r="B952" s="256"/>
      <c r="C952" s="256"/>
      <c r="D952" s="260"/>
      <c r="E952" s="260"/>
      <c r="F952" s="260"/>
      <c r="G952" s="256"/>
      <c r="H952" s="451"/>
      <c r="I952" s="256"/>
      <c r="J952" s="256"/>
      <c r="K952" s="256"/>
      <c r="L952" s="260"/>
      <c r="M952" s="260"/>
      <c r="N952" s="256"/>
      <c r="O952" s="256"/>
      <c r="P952" s="449"/>
      <c r="Q952" s="449"/>
      <c r="R952" s="449"/>
      <c r="S952" s="449"/>
      <c r="T952" s="449"/>
      <c r="U952" s="449"/>
      <c r="V952" s="449"/>
      <c r="W952" s="449"/>
      <c r="X952" s="449"/>
      <c r="Y952" s="449"/>
      <c r="Z952" s="449"/>
      <c r="AA952" s="449"/>
      <c r="AB952" s="449"/>
      <c r="AC952" s="449"/>
      <c r="AD952" s="449"/>
      <c r="AE952" s="449"/>
      <c r="AF952" s="449"/>
    </row>
    <row r="953">
      <c r="A953" s="257"/>
      <c r="B953" s="257"/>
      <c r="C953" s="257"/>
      <c r="D953" s="261"/>
      <c r="E953" s="261"/>
      <c r="F953" s="261"/>
      <c r="G953" s="257"/>
      <c r="H953" s="450"/>
      <c r="I953" s="257"/>
      <c r="J953" s="257"/>
      <c r="K953" s="257"/>
      <c r="L953" s="261"/>
      <c r="M953" s="261"/>
      <c r="N953" s="257"/>
      <c r="O953" s="257"/>
      <c r="P953" s="447"/>
      <c r="Q953" s="447"/>
      <c r="R953" s="447"/>
      <c r="S953" s="447"/>
      <c r="T953" s="447"/>
      <c r="U953" s="447"/>
      <c r="V953" s="447"/>
      <c r="W953" s="447"/>
      <c r="X953" s="447"/>
      <c r="Y953" s="447"/>
      <c r="Z953" s="447"/>
      <c r="AA953" s="447"/>
      <c r="AB953" s="447"/>
      <c r="AC953" s="447"/>
      <c r="AD953" s="447"/>
      <c r="AE953" s="447"/>
      <c r="AF953" s="447"/>
    </row>
    <row r="954">
      <c r="A954" s="256"/>
      <c r="B954" s="256"/>
      <c r="C954" s="256"/>
      <c r="D954" s="260"/>
      <c r="E954" s="260"/>
      <c r="F954" s="260"/>
      <c r="G954" s="256"/>
      <c r="H954" s="451"/>
      <c r="I954" s="256"/>
      <c r="J954" s="256"/>
      <c r="K954" s="256"/>
      <c r="L954" s="260"/>
      <c r="M954" s="260"/>
      <c r="N954" s="256"/>
      <c r="O954" s="256"/>
      <c r="P954" s="449"/>
      <c r="Q954" s="449"/>
      <c r="R954" s="449"/>
      <c r="S954" s="449"/>
      <c r="T954" s="449"/>
      <c r="U954" s="449"/>
      <c r="V954" s="449"/>
      <c r="W954" s="449"/>
      <c r="X954" s="449"/>
      <c r="Y954" s="449"/>
      <c r="Z954" s="449"/>
      <c r="AA954" s="449"/>
      <c r="AB954" s="449"/>
      <c r="AC954" s="449"/>
      <c r="AD954" s="449"/>
      <c r="AE954" s="449"/>
      <c r="AF954" s="449"/>
    </row>
    <row r="955">
      <c r="A955" s="257"/>
      <c r="B955" s="257"/>
      <c r="C955" s="257"/>
      <c r="D955" s="261"/>
      <c r="E955" s="261"/>
      <c r="F955" s="261"/>
      <c r="G955" s="257"/>
      <c r="H955" s="450"/>
      <c r="I955" s="257"/>
      <c r="J955" s="257"/>
      <c r="K955" s="257"/>
      <c r="L955" s="261"/>
      <c r="M955" s="261"/>
      <c r="N955" s="257"/>
      <c r="O955" s="257"/>
      <c r="P955" s="447"/>
      <c r="Q955" s="447"/>
      <c r="R955" s="447"/>
      <c r="S955" s="447"/>
      <c r="T955" s="447"/>
      <c r="U955" s="447"/>
      <c r="V955" s="447"/>
      <c r="W955" s="447"/>
      <c r="X955" s="447"/>
      <c r="Y955" s="447"/>
      <c r="Z955" s="447"/>
      <c r="AA955" s="447"/>
      <c r="AB955" s="447"/>
      <c r="AC955" s="447"/>
      <c r="AD955" s="447"/>
      <c r="AE955" s="447"/>
      <c r="AF955" s="447"/>
    </row>
    <row r="956">
      <c r="A956" s="256"/>
      <c r="B956" s="256"/>
      <c r="C956" s="256"/>
      <c r="D956" s="260"/>
      <c r="E956" s="260"/>
      <c r="F956" s="260"/>
      <c r="G956" s="256"/>
      <c r="H956" s="451"/>
      <c r="I956" s="256"/>
      <c r="J956" s="256"/>
      <c r="K956" s="256"/>
      <c r="L956" s="260"/>
      <c r="M956" s="260"/>
      <c r="N956" s="256"/>
      <c r="O956" s="256"/>
      <c r="P956" s="449"/>
      <c r="Q956" s="449"/>
      <c r="R956" s="449"/>
      <c r="S956" s="449"/>
      <c r="T956" s="449"/>
      <c r="U956" s="449"/>
      <c r="V956" s="449"/>
      <c r="W956" s="449"/>
      <c r="X956" s="449"/>
      <c r="Y956" s="449"/>
      <c r="Z956" s="449"/>
      <c r="AA956" s="449"/>
      <c r="AB956" s="449"/>
      <c r="AC956" s="449"/>
      <c r="AD956" s="449"/>
      <c r="AE956" s="449"/>
      <c r="AF956" s="449"/>
    </row>
    <row r="957">
      <c r="A957" s="257"/>
      <c r="B957" s="257"/>
      <c r="C957" s="257"/>
      <c r="D957" s="261"/>
      <c r="E957" s="261"/>
      <c r="F957" s="261"/>
      <c r="G957" s="257"/>
      <c r="H957" s="450"/>
      <c r="I957" s="257"/>
      <c r="J957" s="257"/>
      <c r="K957" s="257"/>
      <c r="L957" s="261"/>
      <c r="M957" s="261"/>
      <c r="N957" s="257"/>
      <c r="O957" s="257"/>
      <c r="P957" s="447"/>
      <c r="Q957" s="447"/>
      <c r="R957" s="447"/>
      <c r="S957" s="447"/>
      <c r="T957" s="447"/>
      <c r="U957" s="447"/>
      <c r="V957" s="447"/>
      <c r="W957" s="447"/>
      <c r="X957" s="447"/>
      <c r="Y957" s="447"/>
      <c r="Z957" s="447"/>
      <c r="AA957" s="447"/>
      <c r="AB957" s="447"/>
      <c r="AC957" s="447"/>
      <c r="AD957" s="447"/>
      <c r="AE957" s="447"/>
      <c r="AF957" s="447"/>
    </row>
    <row r="958">
      <c r="A958" s="256"/>
      <c r="B958" s="256"/>
      <c r="C958" s="256"/>
      <c r="D958" s="260"/>
      <c r="E958" s="260"/>
      <c r="F958" s="260"/>
      <c r="G958" s="256"/>
      <c r="H958" s="451"/>
      <c r="I958" s="256"/>
      <c r="J958" s="256"/>
      <c r="K958" s="256"/>
      <c r="L958" s="260"/>
      <c r="M958" s="260"/>
      <c r="N958" s="256"/>
      <c r="O958" s="256"/>
      <c r="P958" s="449"/>
      <c r="Q958" s="449"/>
      <c r="R958" s="449"/>
      <c r="S958" s="449"/>
      <c r="T958" s="449"/>
      <c r="U958" s="449"/>
      <c r="V958" s="449"/>
      <c r="W958" s="449"/>
      <c r="X958" s="449"/>
      <c r="Y958" s="449"/>
      <c r="Z958" s="449"/>
      <c r="AA958" s="449"/>
      <c r="AB958" s="449"/>
      <c r="AC958" s="449"/>
      <c r="AD958" s="449"/>
      <c r="AE958" s="449"/>
      <c r="AF958" s="449"/>
    </row>
    <row r="959">
      <c r="A959" s="257"/>
      <c r="B959" s="257"/>
      <c r="C959" s="257"/>
      <c r="D959" s="261"/>
      <c r="E959" s="261"/>
      <c r="F959" s="261"/>
      <c r="G959" s="257"/>
      <c r="H959" s="450"/>
      <c r="I959" s="257"/>
      <c r="J959" s="257"/>
      <c r="K959" s="257"/>
      <c r="L959" s="261"/>
      <c r="M959" s="261"/>
      <c r="N959" s="257"/>
      <c r="O959" s="257"/>
      <c r="P959" s="447"/>
      <c r="Q959" s="447"/>
      <c r="R959" s="447"/>
      <c r="S959" s="447"/>
      <c r="T959" s="447"/>
      <c r="U959" s="447"/>
      <c r="V959" s="447"/>
      <c r="W959" s="447"/>
      <c r="X959" s="447"/>
      <c r="Y959" s="447"/>
      <c r="Z959" s="447"/>
      <c r="AA959" s="447"/>
      <c r="AB959" s="447"/>
      <c r="AC959" s="447"/>
      <c r="AD959" s="447"/>
      <c r="AE959" s="447"/>
      <c r="AF959" s="447"/>
    </row>
    <row r="960">
      <c r="A960" s="256"/>
      <c r="B960" s="256"/>
      <c r="C960" s="256"/>
      <c r="D960" s="260"/>
      <c r="E960" s="260"/>
      <c r="F960" s="260"/>
      <c r="G960" s="256"/>
      <c r="H960" s="451"/>
      <c r="I960" s="256"/>
      <c r="J960" s="256"/>
      <c r="K960" s="256"/>
      <c r="L960" s="260"/>
      <c r="M960" s="260"/>
      <c r="N960" s="256"/>
      <c r="O960" s="256"/>
      <c r="P960" s="449"/>
      <c r="Q960" s="449"/>
      <c r="R960" s="449"/>
      <c r="S960" s="449"/>
      <c r="T960" s="449"/>
      <c r="U960" s="449"/>
      <c r="V960" s="449"/>
      <c r="W960" s="449"/>
      <c r="X960" s="449"/>
      <c r="Y960" s="449"/>
      <c r="Z960" s="449"/>
      <c r="AA960" s="449"/>
      <c r="AB960" s="449"/>
      <c r="AC960" s="449"/>
      <c r="AD960" s="449"/>
      <c r="AE960" s="449"/>
      <c r="AF960" s="449"/>
    </row>
    <row r="961">
      <c r="A961" s="257"/>
      <c r="B961" s="257"/>
      <c r="C961" s="257"/>
      <c r="D961" s="261"/>
      <c r="E961" s="261"/>
      <c r="F961" s="261"/>
      <c r="G961" s="257"/>
      <c r="H961" s="450"/>
      <c r="I961" s="257"/>
      <c r="J961" s="257"/>
      <c r="K961" s="257"/>
      <c r="L961" s="261"/>
      <c r="M961" s="261"/>
      <c r="N961" s="257"/>
      <c r="O961" s="257"/>
      <c r="P961" s="447"/>
      <c r="Q961" s="447"/>
      <c r="R961" s="447"/>
      <c r="S961" s="447"/>
      <c r="T961" s="447"/>
      <c r="U961" s="447"/>
      <c r="V961" s="447"/>
      <c r="W961" s="447"/>
      <c r="X961" s="447"/>
      <c r="Y961" s="447"/>
      <c r="Z961" s="447"/>
      <c r="AA961" s="447"/>
      <c r="AB961" s="447"/>
      <c r="AC961" s="447"/>
      <c r="AD961" s="447"/>
      <c r="AE961" s="447"/>
      <c r="AF961" s="447"/>
    </row>
    <row r="962">
      <c r="A962" s="256"/>
      <c r="B962" s="256"/>
      <c r="C962" s="256"/>
      <c r="D962" s="260"/>
      <c r="E962" s="260"/>
      <c r="F962" s="260"/>
      <c r="G962" s="256"/>
      <c r="H962" s="451"/>
      <c r="I962" s="256"/>
      <c r="J962" s="256"/>
      <c r="K962" s="256"/>
      <c r="L962" s="260"/>
      <c r="M962" s="260"/>
      <c r="N962" s="256"/>
      <c r="O962" s="256"/>
      <c r="P962" s="449"/>
      <c r="Q962" s="449"/>
      <c r="R962" s="449"/>
      <c r="S962" s="449"/>
      <c r="T962" s="449"/>
      <c r="U962" s="449"/>
      <c r="V962" s="449"/>
      <c r="W962" s="449"/>
      <c r="X962" s="449"/>
      <c r="Y962" s="449"/>
      <c r="Z962" s="449"/>
      <c r="AA962" s="449"/>
      <c r="AB962" s="449"/>
      <c r="AC962" s="449"/>
      <c r="AD962" s="449"/>
      <c r="AE962" s="449"/>
      <c r="AF962" s="449"/>
    </row>
    <row r="963">
      <c r="A963" s="257"/>
      <c r="B963" s="257"/>
      <c r="C963" s="257"/>
      <c r="D963" s="261"/>
      <c r="E963" s="261"/>
      <c r="F963" s="261"/>
      <c r="G963" s="257"/>
      <c r="H963" s="450"/>
      <c r="I963" s="257"/>
      <c r="J963" s="257"/>
      <c r="K963" s="257"/>
      <c r="L963" s="261"/>
      <c r="M963" s="261"/>
      <c r="N963" s="257"/>
      <c r="O963" s="257"/>
      <c r="P963" s="447"/>
      <c r="Q963" s="447"/>
      <c r="R963" s="447"/>
      <c r="S963" s="447"/>
      <c r="T963" s="447"/>
      <c r="U963" s="447"/>
      <c r="V963" s="447"/>
      <c r="W963" s="447"/>
      <c r="X963" s="447"/>
      <c r="Y963" s="447"/>
      <c r="Z963" s="447"/>
      <c r="AA963" s="447"/>
      <c r="AB963" s="447"/>
      <c r="AC963" s="447"/>
      <c r="AD963" s="447"/>
      <c r="AE963" s="447"/>
      <c r="AF963" s="447"/>
    </row>
    <row r="964">
      <c r="A964" s="256"/>
      <c r="B964" s="256"/>
      <c r="C964" s="256"/>
      <c r="D964" s="260"/>
      <c r="E964" s="260"/>
      <c r="F964" s="260"/>
      <c r="G964" s="256"/>
      <c r="H964" s="451"/>
      <c r="I964" s="256"/>
      <c r="J964" s="256"/>
      <c r="K964" s="256"/>
      <c r="L964" s="260"/>
      <c r="M964" s="260"/>
      <c r="N964" s="256"/>
      <c r="O964" s="256"/>
      <c r="P964" s="449"/>
      <c r="Q964" s="449"/>
      <c r="R964" s="449"/>
      <c r="S964" s="449"/>
      <c r="T964" s="449"/>
      <c r="U964" s="449"/>
      <c r="V964" s="449"/>
      <c r="W964" s="449"/>
      <c r="X964" s="449"/>
      <c r="Y964" s="449"/>
      <c r="Z964" s="449"/>
      <c r="AA964" s="449"/>
      <c r="AB964" s="449"/>
      <c r="AC964" s="449"/>
      <c r="AD964" s="449"/>
      <c r="AE964" s="449"/>
      <c r="AF964" s="449"/>
    </row>
    <row r="965">
      <c r="A965" s="257"/>
      <c r="B965" s="257"/>
      <c r="C965" s="257"/>
      <c r="D965" s="261"/>
      <c r="E965" s="261"/>
      <c r="F965" s="261"/>
      <c r="G965" s="257"/>
      <c r="H965" s="450"/>
      <c r="I965" s="257"/>
      <c r="J965" s="257"/>
      <c r="K965" s="257"/>
      <c r="L965" s="261"/>
      <c r="M965" s="261"/>
      <c r="N965" s="257"/>
      <c r="O965" s="257"/>
      <c r="P965" s="447"/>
      <c r="Q965" s="447"/>
      <c r="R965" s="447"/>
      <c r="S965" s="447"/>
      <c r="T965" s="447"/>
      <c r="U965" s="447"/>
      <c r="V965" s="447"/>
      <c r="W965" s="447"/>
      <c r="X965" s="447"/>
      <c r="Y965" s="447"/>
      <c r="Z965" s="447"/>
      <c r="AA965" s="447"/>
      <c r="AB965" s="447"/>
      <c r="AC965" s="447"/>
      <c r="AD965" s="447"/>
      <c r="AE965" s="447"/>
      <c r="AF965" s="447"/>
    </row>
    <row r="966">
      <c r="A966" s="256"/>
      <c r="B966" s="256"/>
      <c r="C966" s="256"/>
      <c r="D966" s="260"/>
      <c r="E966" s="260"/>
      <c r="F966" s="260"/>
      <c r="G966" s="256"/>
      <c r="H966" s="451"/>
      <c r="I966" s="256"/>
      <c r="J966" s="256"/>
      <c r="K966" s="256"/>
      <c r="L966" s="260"/>
      <c r="M966" s="260"/>
      <c r="N966" s="256"/>
      <c r="O966" s="256"/>
      <c r="P966" s="449"/>
      <c r="Q966" s="449"/>
      <c r="R966" s="449"/>
      <c r="S966" s="449"/>
      <c r="T966" s="449"/>
      <c r="U966" s="449"/>
      <c r="V966" s="449"/>
      <c r="W966" s="449"/>
      <c r="X966" s="449"/>
      <c r="Y966" s="449"/>
      <c r="Z966" s="449"/>
      <c r="AA966" s="449"/>
      <c r="AB966" s="449"/>
      <c r="AC966" s="449"/>
      <c r="AD966" s="449"/>
      <c r="AE966" s="449"/>
      <c r="AF966" s="449"/>
    </row>
    <row r="967">
      <c r="A967" s="257"/>
      <c r="B967" s="257"/>
      <c r="C967" s="257"/>
      <c r="D967" s="261"/>
      <c r="E967" s="261"/>
      <c r="F967" s="261"/>
      <c r="G967" s="257"/>
      <c r="H967" s="450"/>
      <c r="I967" s="257"/>
      <c r="J967" s="257"/>
      <c r="K967" s="257"/>
      <c r="L967" s="261"/>
      <c r="M967" s="261"/>
      <c r="N967" s="257"/>
      <c r="O967" s="257"/>
      <c r="P967" s="447"/>
      <c r="Q967" s="447"/>
      <c r="R967" s="447"/>
      <c r="S967" s="447"/>
      <c r="T967" s="447"/>
      <c r="U967" s="447"/>
      <c r="V967" s="447"/>
      <c r="W967" s="447"/>
      <c r="X967" s="447"/>
      <c r="Y967" s="447"/>
      <c r="Z967" s="447"/>
      <c r="AA967" s="447"/>
      <c r="AB967" s="447"/>
      <c r="AC967" s="447"/>
      <c r="AD967" s="447"/>
      <c r="AE967" s="447"/>
      <c r="AF967" s="447"/>
    </row>
    <row r="968">
      <c r="A968" s="256"/>
      <c r="B968" s="256"/>
      <c r="C968" s="256"/>
      <c r="D968" s="260"/>
      <c r="E968" s="260"/>
      <c r="F968" s="260"/>
      <c r="G968" s="256"/>
      <c r="H968" s="451"/>
      <c r="I968" s="256"/>
      <c r="J968" s="256"/>
      <c r="K968" s="256"/>
      <c r="L968" s="260"/>
      <c r="M968" s="260"/>
      <c r="N968" s="256"/>
      <c r="O968" s="256"/>
      <c r="P968" s="449"/>
      <c r="Q968" s="449"/>
      <c r="R968" s="449"/>
      <c r="S968" s="449"/>
      <c r="T968" s="449"/>
      <c r="U968" s="449"/>
      <c r="V968" s="449"/>
      <c r="W968" s="449"/>
      <c r="X968" s="449"/>
      <c r="Y968" s="449"/>
      <c r="Z968" s="449"/>
      <c r="AA968" s="449"/>
      <c r="AB968" s="449"/>
      <c r="AC968" s="449"/>
      <c r="AD968" s="449"/>
      <c r="AE968" s="449"/>
      <c r="AF968" s="449"/>
    </row>
    <row r="969">
      <c r="A969" s="257"/>
      <c r="B969" s="257"/>
      <c r="C969" s="257"/>
      <c r="D969" s="261"/>
      <c r="E969" s="261"/>
      <c r="F969" s="261"/>
      <c r="G969" s="257"/>
      <c r="H969" s="450"/>
      <c r="I969" s="257"/>
      <c r="J969" s="257"/>
      <c r="K969" s="257"/>
      <c r="L969" s="261"/>
      <c r="M969" s="261"/>
      <c r="N969" s="257"/>
      <c r="O969" s="257"/>
      <c r="P969" s="447"/>
      <c r="Q969" s="447"/>
      <c r="R969" s="447"/>
      <c r="S969" s="447"/>
      <c r="T969" s="447"/>
      <c r="U969" s="447"/>
      <c r="V969" s="447"/>
      <c r="W969" s="447"/>
      <c r="X969" s="447"/>
      <c r="Y969" s="447"/>
      <c r="Z969" s="447"/>
      <c r="AA969" s="447"/>
      <c r="AB969" s="447"/>
      <c r="AC969" s="447"/>
      <c r="AD969" s="447"/>
      <c r="AE969" s="447"/>
      <c r="AF969" s="447"/>
    </row>
    <row r="970">
      <c r="A970" s="256"/>
      <c r="B970" s="256"/>
      <c r="C970" s="256"/>
      <c r="D970" s="260"/>
      <c r="E970" s="260"/>
      <c r="F970" s="260"/>
      <c r="G970" s="256"/>
      <c r="H970" s="451"/>
      <c r="I970" s="256"/>
      <c r="J970" s="256"/>
      <c r="K970" s="256"/>
      <c r="L970" s="260"/>
      <c r="M970" s="260"/>
      <c r="N970" s="256"/>
      <c r="O970" s="256"/>
      <c r="P970" s="449"/>
      <c r="Q970" s="449"/>
      <c r="R970" s="449"/>
      <c r="S970" s="449"/>
      <c r="T970" s="449"/>
      <c r="U970" s="449"/>
      <c r="V970" s="449"/>
      <c r="W970" s="449"/>
      <c r="X970" s="449"/>
      <c r="Y970" s="449"/>
      <c r="Z970" s="449"/>
      <c r="AA970" s="449"/>
      <c r="AB970" s="449"/>
      <c r="AC970" s="449"/>
      <c r="AD970" s="449"/>
      <c r="AE970" s="449"/>
      <c r="AF970" s="449"/>
    </row>
    <row r="971">
      <c r="A971" s="257"/>
      <c r="B971" s="257"/>
      <c r="C971" s="257"/>
      <c r="D971" s="261"/>
      <c r="E971" s="261"/>
      <c r="F971" s="261"/>
      <c r="G971" s="257"/>
      <c r="H971" s="450"/>
      <c r="I971" s="257"/>
      <c r="J971" s="257"/>
      <c r="K971" s="257"/>
      <c r="L971" s="261"/>
      <c r="M971" s="261"/>
      <c r="N971" s="257"/>
      <c r="O971" s="257"/>
      <c r="P971" s="447"/>
      <c r="Q971" s="447"/>
      <c r="R971" s="447"/>
      <c r="S971" s="447"/>
      <c r="T971" s="447"/>
      <c r="U971" s="447"/>
      <c r="V971" s="447"/>
      <c r="W971" s="447"/>
      <c r="X971" s="447"/>
      <c r="Y971" s="447"/>
      <c r="Z971" s="447"/>
      <c r="AA971" s="447"/>
      <c r="AB971" s="447"/>
      <c r="AC971" s="447"/>
      <c r="AD971" s="447"/>
      <c r="AE971" s="447"/>
      <c r="AF971" s="447"/>
    </row>
    <row r="972">
      <c r="A972" s="256"/>
      <c r="B972" s="256"/>
      <c r="C972" s="256"/>
      <c r="D972" s="260"/>
      <c r="E972" s="260"/>
      <c r="F972" s="260"/>
      <c r="G972" s="256"/>
      <c r="H972" s="451"/>
      <c r="I972" s="256"/>
      <c r="J972" s="256"/>
      <c r="K972" s="256"/>
      <c r="L972" s="260"/>
      <c r="M972" s="260"/>
      <c r="N972" s="256"/>
      <c r="O972" s="256"/>
      <c r="P972" s="449"/>
      <c r="Q972" s="449"/>
      <c r="R972" s="449"/>
      <c r="S972" s="449"/>
      <c r="T972" s="449"/>
      <c r="U972" s="449"/>
      <c r="V972" s="449"/>
      <c r="W972" s="449"/>
      <c r="X972" s="449"/>
      <c r="Y972" s="449"/>
      <c r="Z972" s="449"/>
      <c r="AA972" s="449"/>
      <c r="AB972" s="449"/>
      <c r="AC972" s="449"/>
      <c r="AD972" s="449"/>
      <c r="AE972" s="449"/>
      <c r="AF972" s="449"/>
    </row>
    <row r="973">
      <c r="A973" s="257"/>
      <c r="B973" s="257"/>
      <c r="C973" s="257"/>
      <c r="D973" s="261"/>
      <c r="E973" s="261"/>
      <c r="F973" s="261"/>
      <c r="G973" s="257"/>
      <c r="H973" s="450"/>
      <c r="I973" s="257"/>
      <c r="J973" s="257"/>
      <c r="K973" s="257"/>
      <c r="L973" s="261"/>
      <c r="M973" s="261"/>
      <c r="N973" s="257"/>
      <c r="O973" s="257"/>
      <c r="P973" s="447"/>
      <c r="Q973" s="447"/>
      <c r="R973" s="447"/>
      <c r="S973" s="447"/>
      <c r="T973" s="447"/>
      <c r="U973" s="447"/>
      <c r="V973" s="447"/>
      <c r="W973" s="447"/>
      <c r="X973" s="447"/>
      <c r="Y973" s="447"/>
      <c r="Z973" s="447"/>
      <c r="AA973" s="447"/>
      <c r="AB973" s="447"/>
      <c r="AC973" s="447"/>
      <c r="AD973" s="447"/>
      <c r="AE973" s="447"/>
      <c r="AF973" s="447"/>
    </row>
    <row r="974">
      <c r="A974" s="256"/>
      <c r="B974" s="256"/>
      <c r="C974" s="256"/>
      <c r="D974" s="260"/>
      <c r="E974" s="260"/>
      <c r="F974" s="260"/>
      <c r="G974" s="256"/>
      <c r="H974" s="451"/>
      <c r="I974" s="256"/>
      <c r="J974" s="256"/>
      <c r="K974" s="256"/>
      <c r="L974" s="260"/>
      <c r="M974" s="260"/>
      <c r="N974" s="256"/>
      <c r="O974" s="256"/>
      <c r="P974" s="449"/>
      <c r="Q974" s="449"/>
      <c r="R974" s="449"/>
      <c r="S974" s="449"/>
      <c r="T974" s="449"/>
      <c r="U974" s="449"/>
      <c r="V974" s="449"/>
      <c r="W974" s="449"/>
      <c r="X974" s="449"/>
      <c r="Y974" s="449"/>
      <c r="Z974" s="449"/>
      <c r="AA974" s="449"/>
      <c r="AB974" s="449"/>
      <c r="AC974" s="449"/>
      <c r="AD974" s="449"/>
      <c r="AE974" s="449"/>
      <c r="AF974" s="449"/>
    </row>
    <row r="975">
      <c r="A975" s="257"/>
      <c r="B975" s="257"/>
      <c r="C975" s="257"/>
      <c r="D975" s="261"/>
      <c r="E975" s="261"/>
      <c r="F975" s="261"/>
      <c r="G975" s="257"/>
      <c r="H975" s="450"/>
      <c r="I975" s="257"/>
      <c r="J975" s="257"/>
      <c r="K975" s="257"/>
      <c r="L975" s="261"/>
      <c r="M975" s="261"/>
      <c r="N975" s="257"/>
      <c r="O975" s="257"/>
      <c r="P975" s="447"/>
      <c r="Q975" s="447"/>
      <c r="R975" s="447"/>
      <c r="S975" s="447"/>
      <c r="T975" s="447"/>
      <c r="U975" s="447"/>
      <c r="V975" s="447"/>
      <c r="W975" s="447"/>
      <c r="X975" s="447"/>
      <c r="Y975" s="447"/>
      <c r="Z975" s="447"/>
      <c r="AA975" s="447"/>
      <c r="AB975" s="447"/>
      <c r="AC975" s="447"/>
      <c r="AD975" s="447"/>
      <c r="AE975" s="447"/>
      <c r="AF975" s="447"/>
    </row>
    <row r="976">
      <c r="A976" s="256"/>
      <c r="B976" s="256"/>
      <c r="C976" s="256"/>
      <c r="D976" s="260"/>
      <c r="E976" s="260"/>
      <c r="F976" s="260"/>
      <c r="G976" s="256"/>
      <c r="H976" s="451"/>
      <c r="I976" s="256"/>
      <c r="J976" s="256"/>
      <c r="K976" s="256"/>
      <c r="L976" s="260"/>
      <c r="M976" s="260"/>
      <c r="N976" s="256"/>
      <c r="O976" s="256"/>
      <c r="P976" s="449"/>
      <c r="Q976" s="449"/>
      <c r="R976" s="449"/>
      <c r="S976" s="449"/>
      <c r="T976" s="449"/>
      <c r="U976" s="449"/>
      <c r="V976" s="449"/>
      <c r="W976" s="449"/>
      <c r="X976" s="449"/>
      <c r="Y976" s="449"/>
      <c r="Z976" s="449"/>
      <c r="AA976" s="449"/>
      <c r="AB976" s="449"/>
      <c r="AC976" s="449"/>
      <c r="AD976" s="449"/>
      <c r="AE976" s="449"/>
      <c r="AF976" s="449"/>
    </row>
    <row r="977">
      <c r="A977" s="257"/>
      <c r="B977" s="257"/>
      <c r="C977" s="257"/>
      <c r="D977" s="261"/>
      <c r="E977" s="261"/>
      <c r="F977" s="261"/>
      <c r="G977" s="257"/>
      <c r="H977" s="450"/>
      <c r="I977" s="257"/>
      <c r="J977" s="257"/>
      <c r="K977" s="257"/>
      <c r="L977" s="261"/>
      <c r="M977" s="261"/>
      <c r="N977" s="257"/>
      <c r="O977" s="257"/>
      <c r="P977" s="447"/>
      <c r="Q977" s="447"/>
      <c r="R977" s="447"/>
      <c r="S977" s="447"/>
      <c r="T977" s="447"/>
      <c r="U977" s="447"/>
      <c r="V977" s="447"/>
      <c r="W977" s="447"/>
      <c r="X977" s="447"/>
      <c r="Y977" s="447"/>
      <c r="Z977" s="447"/>
      <c r="AA977" s="447"/>
      <c r="AB977" s="447"/>
      <c r="AC977" s="447"/>
      <c r="AD977" s="447"/>
      <c r="AE977" s="447"/>
      <c r="AF977" s="447"/>
    </row>
    <row r="978">
      <c r="A978" s="256"/>
      <c r="B978" s="256"/>
      <c r="C978" s="256"/>
      <c r="D978" s="260"/>
      <c r="E978" s="260"/>
      <c r="F978" s="260"/>
      <c r="G978" s="256"/>
      <c r="H978" s="451"/>
      <c r="I978" s="256"/>
      <c r="J978" s="256"/>
      <c r="K978" s="256"/>
      <c r="L978" s="260"/>
      <c r="M978" s="260"/>
      <c r="N978" s="256"/>
      <c r="O978" s="256"/>
      <c r="P978" s="449"/>
      <c r="Q978" s="449"/>
      <c r="R978" s="449"/>
      <c r="S978" s="449"/>
      <c r="T978" s="449"/>
      <c r="U978" s="449"/>
      <c r="V978" s="449"/>
      <c r="W978" s="449"/>
      <c r="X978" s="449"/>
      <c r="Y978" s="449"/>
      <c r="Z978" s="449"/>
      <c r="AA978" s="449"/>
      <c r="AB978" s="449"/>
      <c r="AC978" s="449"/>
      <c r="AD978" s="449"/>
      <c r="AE978" s="449"/>
      <c r="AF978" s="449"/>
    </row>
    <row r="979">
      <c r="A979" s="257"/>
      <c r="B979" s="257"/>
      <c r="C979" s="257"/>
      <c r="D979" s="261"/>
      <c r="E979" s="261"/>
      <c r="F979" s="261"/>
      <c r="G979" s="257"/>
      <c r="H979" s="450"/>
      <c r="I979" s="257"/>
      <c r="J979" s="257"/>
      <c r="K979" s="257"/>
      <c r="L979" s="261"/>
      <c r="M979" s="261"/>
      <c r="N979" s="257"/>
      <c r="O979" s="257"/>
      <c r="P979" s="447"/>
      <c r="Q979" s="447"/>
      <c r="R979" s="447"/>
      <c r="S979" s="447"/>
      <c r="T979" s="447"/>
      <c r="U979" s="447"/>
      <c r="V979" s="447"/>
      <c r="W979" s="447"/>
      <c r="X979" s="447"/>
      <c r="Y979" s="447"/>
      <c r="Z979" s="447"/>
      <c r="AA979" s="447"/>
      <c r="AB979" s="447"/>
      <c r="AC979" s="447"/>
      <c r="AD979" s="447"/>
      <c r="AE979" s="447"/>
      <c r="AF979" s="447"/>
    </row>
    <row r="980">
      <c r="A980" s="256"/>
      <c r="B980" s="256"/>
      <c r="C980" s="256"/>
      <c r="D980" s="260"/>
      <c r="E980" s="260"/>
      <c r="F980" s="260"/>
      <c r="G980" s="256"/>
      <c r="H980" s="451"/>
      <c r="I980" s="256"/>
      <c r="J980" s="256"/>
      <c r="K980" s="256"/>
      <c r="L980" s="260"/>
      <c r="M980" s="260"/>
      <c r="N980" s="256"/>
      <c r="O980" s="256"/>
      <c r="P980" s="449"/>
      <c r="Q980" s="449"/>
      <c r="R980" s="449"/>
      <c r="S980" s="449"/>
      <c r="T980" s="449"/>
      <c r="U980" s="449"/>
      <c r="V980" s="449"/>
      <c r="W980" s="449"/>
      <c r="X980" s="449"/>
      <c r="Y980" s="449"/>
      <c r="Z980" s="449"/>
      <c r="AA980" s="449"/>
      <c r="AB980" s="449"/>
      <c r="AC980" s="449"/>
      <c r="AD980" s="449"/>
      <c r="AE980" s="449"/>
      <c r="AF980" s="449"/>
    </row>
    <row r="981">
      <c r="A981" s="257"/>
      <c r="B981" s="257"/>
      <c r="C981" s="257"/>
      <c r="D981" s="261"/>
      <c r="E981" s="261"/>
      <c r="F981" s="261"/>
      <c r="G981" s="257"/>
      <c r="H981" s="450"/>
      <c r="I981" s="257"/>
      <c r="J981" s="257"/>
      <c r="K981" s="257"/>
      <c r="L981" s="261"/>
      <c r="M981" s="261"/>
      <c r="N981" s="257"/>
      <c r="O981" s="257"/>
      <c r="P981" s="447"/>
      <c r="Q981" s="447"/>
      <c r="R981" s="447"/>
      <c r="S981" s="447"/>
      <c r="T981" s="447"/>
      <c r="U981" s="447"/>
      <c r="V981" s="447"/>
      <c r="W981" s="447"/>
      <c r="X981" s="447"/>
      <c r="Y981" s="447"/>
      <c r="Z981" s="447"/>
      <c r="AA981" s="447"/>
      <c r="AB981" s="447"/>
      <c r="AC981" s="447"/>
      <c r="AD981" s="447"/>
      <c r="AE981" s="447"/>
      <c r="AF981" s="447"/>
    </row>
    <row r="982">
      <c r="A982" s="256"/>
      <c r="B982" s="256"/>
      <c r="C982" s="256"/>
      <c r="D982" s="260"/>
      <c r="E982" s="260"/>
      <c r="F982" s="260"/>
      <c r="G982" s="256"/>
      <c r="H982" s="451"/>
      <c r="I982" s="256"/>
      <c r="J982" s="256"/>
      <c r="K982" s="256"/>
      <c r="L982" s="260"/>
      <c r="M982" s="260"/>
      <c r="N982" s="256"/>
      <c r="O982" s="256"/>
      <c r="P982" s="449"/>
      <c r="Q982" s="449"/>
      <c r="R982" s="449"/>
      <c r="S982" s="449"/>
      <c r="T982" s="449"/>
      <c r="U982" s="449"/>
      <c r="V982" s="449"/>
      <c r="W982" s="449"/>
      <c r="X982" s="449"/>
      <c r="Y982" s="449"/>
      <c r="Z982" s="449"/>
      <c r="AA982" s="449"/>
      <c r="AB982" s="449"/>
      <c r="AC982" s="449"/>
      <c r="AD982" s="449"/>
      <c r="AE982" s="449"/>
      <c r="AF982" s="449"/>
    </row>
    <row r="983">
      <c r="A983" s="257"/>
      <c r="B983" s="257"/>
      <c r="C983" s="257"/>
      <c r="D983" s="261"/>
      <c r="E983" s="261"/>
      <c r="F983" s="261"/>
      <c r="G983" s="257"/>
      <c r="H983" s="450"/>
      <c r="I983" s="257"/>
      <c r="J983" s="257"/>
      <c r="K983" s="257"/>
      <c r="L983" s="261"/>
      <c r="M983" s="261"/>
      <c r="N983" s="257"/>
      <c r="O983" s="257"/>
      <c r="P983" s="447"/>
      <c r="Q983" s="447"/>
      <c r="R983" s="447"/>
      <c r="S983" s="447"/>
      <c r="T983" s="447"/>
      <c r="U983" s="447"/>
      <c r="V983" s="447"/>
      <c r="W983" s="447"/>
      <c r="X983" s="447"/>
      <c r="Y983" s="447"/>
      <c r="Z983" s="447"/>
      <c r="AA983" s="447"/>
      <c r="AB983" s="447"/>
      <c r="AC983" s="447"/>
      <c r="AD983" s="447"/>
      <c r="AE983" s="447"/>
      <c r="AF983" s="447"/>
    </row>
    <row r="984">
      <c r="A984" s="256"/>
      <c r="B984" s="256"/>
      <c r="C984" s="256"/>
      <c r="D984" s="260"/>
      <c r="E984" s="260"/>
      <c r="F984" s="260"/>
      <c r="G984" s="256"/>
      <c r="H984" s="451"/>
      <c r="I984" s="256"/>
      <c r="J984" s="256"/>
      <c r="K984" s="256"/>
      <c r="L984" s="260"/>
      <c r="M984" s="260"/>
      <c r="N984" s="256"/>
      <c r="O984" s="256"/>
      <c r="P984" s="449"/>
      <c r="Q984" s="449"/>
      <c r="R984" s="449"/>
      <c r="S984" s="449"/>
      <c r="T984" s="449"/>
      <c r="U984" s="449"/>
      <c r="V984" s="449"/>
      <c r="W984" s="449"/>
      <c r="X984" s="449"/>
      <c r="Y984" s="449"/>
      <c r="Z984" s="449"/>
      <c r="AA984" s="449"/>
      <c r="AB984" s="449"/>
      <c r="AC984" s="449"/>
      <c r="AD984" s="449"/>
      <c r="AE984" s="449"/>
      <c r="AF984" s="449"/>
    </row>
    <row r="985">
      <c r="A985" s="257"/>
      <c r="B985" s="257"/>
      <c r="C985" s="257"/>
      <c r="D985" s="261"/>
      <c r="E985" s="261"/>
      <c r="F985" s="261"/>
      <c r="G985" s="257"/>
      <c r="H985" s="450"/>
      <c r="I985" s="257"/>
      <c r="J985" s="257"/>
      <c r="K985" s="257"/>
      <c r="L985" s="261"/>
      <c r="M985" s="261"/>
      <c r="N985" s="257"/>
      <c r="O985" s="257"/>
      <c r="P985" s="447"/>
      <c r="Q985" s="447"/>
      <c r="R985" s="447"/>
      <c r="S985" s="447"/>
      <c r="T985" s="447"/>
      <c r="U985" s="447"/>
      <c r="V985" s="447"/>
      <c r="W985" s="447"/>
      <c r="X985" s="447"/>
      <c r="Y985" s="447"/>
      <c r="Z985" s="447"/>
      <c r="AA985" s="447"/>
      <c r="AB985" s="447"/>
      <c r="AC985" s="447"/>
      <c r="AD985" s="447"/>
      <c r="AE985" s="447"/>
      <c r="AF985" s="447"/>
    </row>
    <row r="986">
      <c r="A986" s="256"/>
      <c r="B986" s="256"/>
      <c r="C986" s="256"/>
      <c r="D986" s="260"/>
      <c r="E986" s="260"/>
      <c r="F986" s="260"/>
      <c r="G986" s="256"/>
      <c r="H986" s="451"/>
      <c r="I986" s="256"/>
      <c r="J986" s="256"/>
      <c r="K986" s="256"/>
      <c r="L986" s="260"/>
      <c r="M986" s="260"/>
      <c r="N986" s="256"/>
      <c r="O986" s="256"/>
      <c r="P986" s="449"/>
      <c r="Q986" s="449"/>
      <c r="R986" s="449"/>
      <c r="S986" s="449"/>
      <c r="T986" s="449"/>
      <c r="U986" s="449"/>
      <c r="V986" s="449"/>
      <c r="W986" s="449"/>
      <c r="X986" s="449"/>
      <c r="Y986" s="449"/>
      <c r="Z986" s="449"/>
      <c r="AA986" s="449"/>
      <c r="AB986" s="449"/>
      <c r="AC986" s="449"/>
      <c r="AD986" s="449"/>
      <c r="AE986" s="449"/>
      <c r="AF986" s="449"/>
    </row>
    <row r="987">
      <c r="A987" s="257"/>
      <c r="B987" s="257"/>
      <c r="C987" s="257"/>
      <c r="D987" s="261"/>
      <c r="E987" s="261"/>
      <c r="F987" s="261"/>
      <c r="G987" s="257"/>
      <c r="H987" s="450"/>
      <c r="I987" s="257"/>
      <c r="J987" s="257"/>
      <c r="K987" s="257"/>
      <c r="L987" s="261"/>
      <c r="M987" s="261"/>
      <c r="N987" s="257"/>
      <c r="O987" s="257"/>
      <c r="P987" s="447"/>
      <c r="Q987" s="447"/>
      <c r="R987" s="447"/>
      <c r="S987" s="447"/>
      <c r="T987" s="447"/>
      <c r="U987" s="447"/>
      <c r="V987" s="447"/>
      <c r="W987" s="447"/>
      <c r="X987" s="447"/>
      <c r="Y987" s="447"/>
      <c r="Z987" s="447"/>
      <c r="AA987" s="447"/>
      <c r="AB987" s="447"/>
      <c r="AC987" s="447"/>
      <c r="AD987" s="447"/>
      <c r="AE987" s="447"/>
      <c r="AF987" s="447"/>
    </row>
    <row r="988">
      <c r="A988" s="256"/>
      <c r="B988" s="256"/>
      <c r="C988" s="256"/>
      <c r="D988" s="260"/>
      <c r="E988" s="260"/>
      <c r="F988" s="260"/>
      <c r="G988" s="256"/>
      <c r="H988" s="451"/>
      <c r="I988" s="256"/>
      <c r="J988" s="256"/>
      <c r="K988" s="256"/>
      <c r="L988" s="260"/>
      <c r="M988" s="260"/>
      <c r="N988" s="256"/>
      <c r="O988" s="256"/>
      <c r="P988" s="449"/>
      <c r="Q988" s="449"/>
      <c r="R988" s="449"/>
      <c r="S988" s="449"/>
      <c r="T988" s="449"/>
      <c r="U988" s="449"/>
      <c r="V988" s="449"/>
      <c r="W988" s="449"/>
      <c r="X988" s="449"/>
      <c r="Y988" s="449"/>
      <c r="Z988" s="449"/>
      <c r="AA988" s="449"/>
      <c r="AB988" s="449"/>
      <c r="AC988" s="449"/>
      <c r="AD988" s="449"/>
      <c r="AE988" s="449"/>
      <c r="AF988" s="449"/>
    </row>
    <row r="989">
      <c r="A989" s="257"/>
      <c r="B989" s="257"/>
      <c r="C989" s="257"/>
      <c r="D989" s="261"/>
      <c r="E989" s="261"/>
      <c r="F989" s="261"/>
      <c r="G989" s="257"/>
      <c r="H989" s="450"/>
      <c r="I989" s="257"/>
      <c r="J989" s="257"/>
      <c r="K989" s="257"/>
      <c r="L989" s="261"/>
      <c r="M989" s="261"/>
      <c r="N989" s="257"/>
      <c r="O989" s="257"/>
      <c r="P989" s="447"/>
      <c r="Q989" s="447"/>
      <c r="R989" s="447"/>
      <c r="S989" s="447"/>
      <c r="T989" s="447"/>
      <c r="U989" s="447"/>
      <c r="V989" s="447"/>
      <c r="W989" s="447"/>
      <c r="X989" s="447"/>
      <c r="Y989" s="447"/>
      <c r="Z989" s="447"/>
      <c r="AA989" s="447"/>
      <c r="AB989" s="447"/>
      <c r="AC989" s="447"/>
      <c r="AD989" s="447"/>
      <c r="AE989" s="447"/>
      <c r="AF989" s="447"/>
    </row>
    <row r="990">
      <c r="A990" s="256"/>
      <c r="B990" s="256"/>
      <c r="C990" s="256"/>
      <c r="D990" s="260"/>
      <c r="E990" s="260"/>
      <c r="F990" s="260"/>
      <c r="G990" s="256"/>
      <c r="H990" s="451"/>
      <c r="I990" s="256"/>
      <c r="J990" s="256"/>
      <c r="K990" s="256"/>
      <c r="L990" s="260"/>
      <c r="M990" s="260"/>
      <c r="N990" s="256"/>
      <c r="O990" s="256"/>
      <c r="P990" s="449"/>
      <c r="Q990" s="449"/>
      <c r="R990" s="449"/>
      <c r="S990" s="449"/>
      <c r="T990" s="449"/>
      <c r="U990" s="449"/>
      <c r="V990" s="449"/>
      <c r="W990" s="449"/>
      <c r="X990" s="449"/>
      <c r="Y990" s="449"/>
      <c r="Z990" s="449"/>
      <c r="AA990" s="449"/>
      <c r="AB990" s="449"/>
      <c r="AC990" s="449"/>
      <c r="AD990" s="449"/>
      <c r="AE990" s="449"/>
      <c r="AF990" s="449"/>
    </row>
    <row r="991">
      <c r="A991" s="257"/>
      <c r="B991" s="257"/>
      <c r="C991" s="257"/>
      <c r="D991" s="261"/>
      <c r="E991" s="261"/>
      <c r="F991" s="261"/>
      <c r="G991" s="257"/>
      <c r="H991" s="450"/>
      <c r="I991" s="257"/>
      <c r="J991" s="257"/>
      <c r="K991" s="257"/>
      <c r="L991" s="261"/>
      <c r="M991" s="261"/>
      <c r="N991" s="257"/>
      <c r="O991" s="257"/>
      <c r="P991" s="447"/>
      <c r="Q991" s="447"/>
      <c r="R991" s="447"/>
      <c r="S991" s="447"/>
      <c r="T991" s="447"/>
      <c r="U991" s="447"/>
      <c r="V991" s="447"/>
      <c r="W991" s="447"/>
      <c r="X991" s="447"/>
      <c r="Y991" s="447"/>
      <c r="Z991" s="447"/>
      <c r="AA991" s="447"/>
      <c r="AB991" s="447"/>
      <c r="AC991" s="447"/>
      <c r="AD991" s="447"/>
      <c r="AE991" s="447"/>
      <c r="AF991" s="447"/>
    </row>
    <row r="992">
      <c r="A992" s="256"/>
      <c r="B992" s="256"/>
      <c r="C992" s="256"/>
      <c r="D992" s="260"/>
      <c r="E992" s="260"/>
      <c r="F992" s="260"/>
      <c r="G992" s="256"/>
      <c r="H992" s="451"/>
      <c r="I992" s="256"/>
      <c r="J992" s="256"/>
      <c r="K992" s="256"/>
      <c r="L992" s="260"/>
      <c r="M992" s="260"/>
      <c r="N992" s="256"/>
      <c r="O992" s="256"/>
      <c r="P992" s="449"/>
      <c r="Q992" s="449"/>
      <c r="R992" s="449"/>
      <c r="S992" s="449"/>
      <c r="T992" s="449"/>
      <c r="U992" s="449"/>
      <c r="V992" s="449"/>
      <c r="W992" s="449"/>
      <c r="X992" s="449"/>
      <c r="Y992" s="449"/>
      <c r="Z992" s="449"/>
      <c r="AA992" s="449"/>
      <c r="AB992" s="449"/>
      <c r="AC992" s="449"/>
      <c r="AD992" s="449"/>
      <c r="AE992" s="449"/>
      <c r="AF992" s="449"/>
    </row>
    <row r="993">
      <c r="A993" s="257"/>
      <c r="B993" s="257"/>
      <c r="C993" s="257"/>
      <c r="D993" s="261"/>
      <c r="E993" s="261"/>
      <c r="F993" s="261"/>
      <c r="G993" s="257"/>
      <c r="H993" s="450"/>
      <c r="I993" s="257"/>
      <c r="J993" s="257"/>
      <c r="K993" s="257"/>
      <c r="L993" s="261"/>
      <c r="M993" s="261"/>
      <c r="N993" s="257"/>
      <c r="O993" s="257"/>
      <c r="P993" s="447"/>
      <c r="Q993" s="447"/>
      <c r="R993" s="447"/>
      <c r="S993" s="447"/>
      <c r="T993" s="447"/>
      <c r="U993" s="447"/>
      <c r="V993" s="447"/>
      <c r="W993" s="447"/>
      <c r="X993" s="447"/>
      <c r="Y993" s="447"/>
      <c r="Z993" s="447"/>
      <c r="AA993" s="447"/>
      <c r="AB993" s="447"/>
      <c r="AC993" s="447"/>
      <c r="AD993" s="447"/>
      <c r="AE993" s="447"/>
      <c r="AF993" s="447"/>
    </row>
    <row r="994">
      <c r="A994" s="256"/>
      <c r="B994" s="256"/>
      <c r="C994" s="256"/>
      <c r="D994" s="260"/>
      <c r="E994" s="260"/>
      <c r="F994" s="260"/>
      <c r="G994" s="256"/>
      <c r="H994" s="451"/>
      <c r="I994" s="256"/>
      <c r="J994" s="256"/>
      <c r="K994" s="256"/>
      <c r="L994" s="260"/>
      <c r="M994" s="260"/>
      <c r="N994" s="256"/>
      <c r="O994" s="256"/>
      <c r="P994" s="449"/>
      <c r="Q994" s="449"/>
      <c r="R994" s="449"/>
      <c r="S994" s="449"/>
      <c r="T994" s="449"/>
      <c r="U994" s="449"/>
      <c r="V994" s="449"/>
      <c r="W994" s="449"/>
      <c r="X994" s="449"/>
      <c r="Y994" s="449"/>
      <c r="Z994" s="449"/>
      <c r="AA994" s="449"/>
      <c r="AB994" s="449"/>
      <c r="AC994" s="449"/>
      <c r="AD994" s="449"/>
      <c r="AE994" s="449"/>
      <c r="AF994" s="449"/>
    </row>
    <row r="995">
      <c r="A995" s="257"/>
      <c r="B995" s="257"/>
      <c r="C995" s="257"/>
      <c r="D995" s="261"/>
      <c r="E995" s="261"/>
      <c r="F995" s="261"/>
      <c r="G995" s="257"/>
      <c r="H995" s="450"/>
      <c r="I995" s="257"/>
      <c r="J995" s="257"/>
      <c r="K995" s="257"/>
      <c r="L995" s="261"/>
      <c r="M995" s="261"/>
      <c r="N995" s="257"/>
      <c r="O995" s="257"/>
      <c r="P995" s="447"/>
      <c r="Q995" s="447"/>
      <c r="R995" s="447"/>
      <c r="S995" s="447"/>
      <c r="T995" s="447"/>
      <c r="U995" s="447"/>
      <c r="V995" s="447"/>
      <c r="W995" s="447"/>
      <c r="X995" s="447"/>
      <c r="Y995" s="447"/>
      <c r="Z995" s="447"/>
      <c r="AA995" s="447"/>
      <c r="AB995" s="447"/>
      <c r="AC995" s="447"/>
      <c r="AD995" s="447"/>
      <c r="AE995" s="447"/>
      <c r="AF995" s="447"/>
    </row>
    <row r="996">
      <c r="A996" s="256"/>
      <c r="B996" s="256"/>
      <c r="C996" s="256"/>
      <c r="D996" s="260"/>
      <c r="E996" s="260"/>
      <c r="F996" s="260"/>
      <c r="G996" s="256"/>
      <c r="H996" s="451"/>
      <c r="I996" s="256"/>
      <c r="J996" s="256"/>
      <c r="K996" s="256"/>
      <c r="L996" s="260"/>
      <c r="M996" s="260"/>
      <c r="N996" s="256"/>
      <c r="O996" s="256"/>
      <c r="P996" s="449"/>
      <c r="Q996" s="449"/>
      <c r="R996" s="449"/>
      <c r="S996" s="449"/>
      <c r="T996" s="449"/>
      <c r="U996" s="449"/>
      <c r="V996" s="449"/>
      <c r="W996" s="449"/>
      <c r="X996" s="449"/>
      <c r="Y996" s="449"/>
      <c r="Z996" s="449"/>
      <c r="AA996" s="449"/>
      <c r="AB996" s="449"/>
      <c r="AC996" s="449"/>
      <c r="AD996" s="449"/>
      <c r="AE996" s="449"/>
      <c r="AF996" s="449"/>
    </row>
    <row r="997">
      <c r="A997" s="257"/>
      <c r="B997" s="257"/>
      <c r="C997" s="257"/>
      <c r="D997" s="261"/>
      <c r="E997" s="261"/>
      <c r="F997" s="261"/>
      <c r="G997" s="257"/>
      <c r="H997" s="450"/>
      <c r="I997" s="257"/>
      <c r="J997" s="257"/>
      <c r="K997" s="257"/>
      <c r="L997" s="261"/>
      <c r="M997" s="261"/>
      <c r="N997" s="257"/>
      <c r="O997" s="257"/>
      <c r="P997" s="447"/>
      <c r="Q997" s="447"/>
      <c r="R997" s="447"/>
      <c r="S997" s="447"/>
      <c r="T997" s="447"/>
      <c r="U997" s="447"/>
      <c r="V997" s="447"/>
      <c r="W997" s="447"/>
      <c r="X997" s="447"/>
      <c r="Y997" s="447"/>
      <c r="Z997" s="447"/>
      <c r="AA997" s="447"/>
      <c r="AB997" s="447"/>
      <c r="AC997" s="447"/>
      <c r="AD997" s="447"/>
      <c r="AE997" s="447"/>
      <c r="AF997" s="447"/>
    </row>
    <row r="998">
      <c r="A998" s="256"/>
      <c r="B998" s="256"/>
      <c r="C998" s="256"/>
      <c r="D998" s="260"/>
      <c r="E998" s="260"/>
      <c r="F998" s="260"/>
      <c r="G998" s="256"/>
      <c r="H998" s="451"/>
      <c r="I998" s="256"/>
      <c r="J998" s="256"/>
      <c r="K998" s="256"/>
      <c r="L998" s="260"/>
      <c r="M998" s="260"/>
      <c r="N998" s="256"/>
      <c r="O998" s="256"/>
      <c r="P998" s="449"/>
      <c r="Q998" s="449"/>
      <c r="R998" s="449"/>
      <c r="S998" s="449"/>
      <c r="T998" s="449"/>
      <c r="U998" s="449"/>
      <c r="V998" s="449"/>
      <c r="W998" s="449"/>
      <c r="X998" s="449"/>
      <c r="Y998" s="449"/>
      <c r="Z998" s="449"/>
      <c r="AA998" s="449"/>
      <c r="AB998" s="449"/>
      <c r="AC998" s="449"/>
      <c r="AD998" s="449"/>
      <c r="AE998" s="449"/>
      <c r="AF998" s="449"/>
    </row>
    <row r="999">
      <c r="A999" s="257"/>
      <c r="B999" s="257"/>
      <c r="C999" s="257"/>
      <c r="D999" s="261"/>
      <c r="E999" s="261"/>
      <c r="F999" s="261"/>
      <c r="G999" s="257"/>
      <c r="H999" s="450"/>
      <c r="I999" s="257"/>
      <c r="J999" s="257"/>
      <c r="K999" s="257"/>
      <c r="L999" s="261"/>
      <c r="M999" s="261"/>
      <c r="N999" s="257"/>
      <c r="O999" s="257"/>
      <c r="P999" s="447"/>
      <c r="Q999" s="447"/>
      <c r="R999" s="447"/>
      <c r="S999" s="447"/>
      <c r="T999" s="447"/>
      <c r="U999" s="447"/>
      <c r="V999" s="447"/>
      <c r="W999" s="447"/>
      <c r="X999" s="447"/>
      <c r="Y999" s="447"/>
      <c r="Z999" s="447"/>
      <c r="AA999" s="447"/>
      <c r="AB999" s="447"/>
      <c r="AC999" s="447"/>
      <c r="AD999" s="447"/>
      <c r="AE999" s="447"/>
      <c r="AF999" s="447"/>
    </row>
    <row r="1000">
      <c r="A1000" s="256"/>
      <c r="B1000" s="256"/>
      <c r="C1000" s="256"/>
      <c r="D1000" s="260"/>
      <c r="E1000" s="260"/>
      <c r="F1000" s="260"/>
      <c r="G1000" s="256"/>
      <c r="H1000" s="451"/>
      <c r="I1000" s="256"/>
      <c r="J1000" s="256"/>
      <c r="K1000" s="256"/>
      <c r="L1000" s="260"/>
      <c r="M1000" s="260"/>
      <c r="N1000" s="256"/>
      <c r="O1000" s="256"/>
      <c r="P1000" s="449"/>
      <c r="Q1000" s="449"/>
      <c r="R1000" s="449"/>
      <c r="S1000" s="449"/>
      <c r="T1000" s="449"/>
      <c r="U1000" s="449"/>
      <c r="V1000" s="449"/>
      <c r="W1000" s="449"/>
      <c r="X1000" s="449"/>
      <c r="Y1000" s="449"/>
      <c r="Z1000" s="449"/>
      <c r="AA1000" s="449"/>
      <c r="AB1000" s="449"/>
      <c r="AC1000" s="449"/>
      <c r="AD1000" s="449"/>
      <c r="AE1000" s="449"/>
      <c r="AF1000" s="449"/>
    </row>
    <row r="1001">
      <c r="A1001" s="257"/>
      <c r="B1001" s="257"/>
      <c r="C1001" s="257"/>
      <c r="D1001" s="261"/>
      <c r="E1001" s="261"/>
      <c r="F1001" s="261"/>
      <c r="G1001" s="257"/>
      <c r="H1001" s="450"/>
      <c r="I1001" s="257"/>
      <c r="J1001" s="257"/>
      <c r="K1001" s="257"/>
      <c r="L1001" s="261"/>
      <c r="M1001" s="261"/>
      <c r="N1001" s="257"/>
      <c r="O1001" s="257"/>
      <c r="P1001" s="447"/>
      <c r="Q1001" s="447"/>
      <c r="R1001" s="447"/>
      <c r="S1001" s="447"/>
      <c r="T1001" s="447"/>
      <c r="U1001" s="447"/>
      <c r="V1001" s="447"/>
      <c r="W1001" s="447"/>
      <c r="X1001" s="447"/>
      <c r="Y1001" s="447"/>
      <c r="Z1001" s="447"/>
      <c r="AA1001" s="447"/>
      <c r="AB1001" s="447"/>
      <c r="AC1001" s="447"/>
      <c r="AD1001" s="447"/>
      <c r="AE1001" s="447"/>
      <c r="AF1001" s="447"/>
    </row>
    <row r="1002">
      <c r="A1002" s="256"/>
      <c r="B1002" s="256"/>
      <c r="C1002" s="256"/>
      <c r="D1002" s="260"/>
      <c r="E1002" s="260"/>
      <c r="F1002" s="260"/>
      <c r="G1002" s="256"/>
      <c r="H1002" s="451"/>
      <c r="I1002" s="256"/>
      <c r="J1002" s="256"/>
      <c r="K1002" s="256"/>
      <c r="L1002" s="260"/>
      <c r="M1002" s="260"/>
      <c r="N1002" s="256"/>
      <c r="O1002" s="256"/>
      <c r="P1002" s="449"/>
      <c r="Q1002" s="449"/>
      <c r="R1002" s="449"/>
      <c r="S1002" s="449"/>
      <c r="T1002" s="449"/>
      <c r="U1002" s="449"/>
      <c r="V1002" s="449"/>
      <c r="W1002" s="449"/>
      <c r="X1002" s="449"/>
      <c r="Y1002" s="449"/>
      <c r="Z1002" s="449"/>
      <c r="AA1002" s="449"/>
      <c r="AB1002" s="449"/>
      <c r="AC1002" s="449"/>
      <c r="AD1002" s="449"/>
      <c r="AE1002" s="449"/>
      <c r="AF1002" s="449"/>
    </row>
    <row r="1003">
      <c r="A1003" s="257"/>
      <c r="B1003" s="257"/>
      <c r="C1003" s="257"/>
      <c r="D1003" s="261"/>
      <c r="E1003" s="261"/>
      <c r="F1003" s="261"/>
      <c r="G1003" s="257"/>
      <c r="H1003" s="450"/>
      <c r="I1003" s="257"/>
      <c r="J1003" s="257"/>
      <c r="K1003" s="257"/>
      <c r="L1003" s="261"/>
      <c r="M1003" s="261"/>
      <c r="N1003" s="257"/>
      <c r="O1003" s="257"/>
      <c r="P1003" s="447"/>
      <c r="Q1003" s="447"/>
      <c r="R1003" s="447"/>
      <c r="S1003" s="447"/>
      <c r="T1003" s="447"/>
      <c r="U1003" s="447"/>
      <c r="V1003" s="447"/>
      <c r="W1003" s="447"/>
      <c r="X1003" s="447"/>
      <c r="Y1003" s="447"/>
      <c r="Z1003" s="447"/>
      <c r="AA1003" s="447"/>
      <c r="AB1003" s="447"/>
      <c r="AC1003" s="447"/>
      <c r="AD1003" s="447"/>
      <c r="AE1003" s="447"/>
      <c r="AF1003" s="447"/>
    </row>
  </sheetData>
  <dataValidations>
    <dataValidation type="list" allowBlank="1" sqref="J2:J12">
      <formula1>Enumerations!$I$2:$I$11</formula1>
    </dataValidation>
  </dataValidations>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4966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5"/>
    <col customWidth="1" min="2" max="2" width="15.75"/>
    <col customWidth="1" min="3" max="3" width="12.63"/>
    <col customWidth="1" min="4" max="5" width="18.88"/>
    <col customWidth="1" min="6" max="6" width="12.63"/>
    <col customWidth="1" min="7" max="7" width="9.5"/>
    <col customWidth="1" min="8" max="8" width="6.38"/>
    <col customWidth="1" min="9" max="9" width="25.13"/>
    <col customWidth="1" min="10" max="10" width="12.63"/>
    <col customWidth="1" min="11" max="12" width="15.75"/>
    <col customWidth="1" min="13" max="16" width="12.63"/>
  </cols>
  <sheetData>
    <row r="1" ht="24.0" customHeight="1">
      <c r="A1" s="4" t="s">
        <v>1</v>
      </c>
      <c r="B1" s="4" t="s">
        <v>7</v>
      </c>
      <c r="C1" s="4" t="s">
        <v>16</v>
      </c>
      <c r="D1" s="4" t="s">
        <v>5651</v>
      </c>
      <c r="E1" s="4" t="s">
        <v>5652</v>
      </c>
      <c r="F1" s="4" t="s">
        <v>5654</v>
      </c>
      <c r="G1" s="4" t="s">
        <v>35</v>
      </c>
      <c r="H1" s="4" t="s">
        <v>37</v>
      </c>
      <c r="I1" s="4" t="s">
        <v>38</v>
      </c>
      <c r="J1" s="4" t="s">
        <v>39</v>
      </c>
      <c r="K1" s="4" t="s">
        <v>40</v>
      </c>
      <c r="L1" s="4" t="s">
        <v>41</v>
      </c>
      <c r="M1" s="1"/>
      <c r="N1" s="1"/>
      <c r="O1" s="1"/>
      <c r="P1" s="1"/>
    </row>
    <row r="2">
      <c r="A2" s="454" t="s">
        <v>5661</v>
      </c>
      <c r="B2" s="454" t="str">
        <f>'Cover Page'!$I$8</f>
        <v>GHXSTSHIP</v>
      </c>
      <c r="C2" s="454" t="str">
        <f>'Cover Page'!$C$7</f>
        <v>CSMIA26</v>
      </c>
      <c r="D2" s="454" t="s">
        <v>2788</v>
      </c>
      <c r="E2" s="454" t="s">
        <v>187</v>
      </c>
      <c r="F2" s="454" t="b">
        <v>1</v>
      </c>
      <c r="G2" s="454" t="s">
        <v>86</v>
      </c>
      <c r="H2" s="454" t="b">
        <v>0</v>
      </c>
      <c r="I2" s="454" t="s">
        <v>5687</v>
      </c>
      <c r="J2" s="454" t="s">
        <v>88</v>
      </c>
      <c r="K2" s="455">
        <v>46295.54513888889</v>
      </c>
      <c r="L2" s="455">
        <v>46295.54513888889</v>
      </c>
    </row>
    <row r="3">
      <c r="A3" s="454" t="s">
        <v>5692</v>
      </c>
      <c r="B3" s="454" t="str">
        <f>'Cover Page'!$I$8</f>
        <v>GHXSTSHIP</v>
      </c>
      <c r="C3" s="454" t="str">
        <f>'Cover Page'!$C$7</f>
        <v>CSMIA26</v>
      </c>
      <c r="D3" s="454" t="s">
        <v>2788</v>
      </c>
      <c r="E3" s="454" t="s">
        <v>5697</v>
      </c>
      <c r="F3" s="454" t="b">
        <v>1</v>
      </c>
      <c r="G3" s="454" t="s">
        <v>86</v>
      </c>
      <c r="H3" s="454" t="b">
        <v>0</v>
      </c>
      <c r="I3" s="454" t="s">
        <v>5687</v>
      </c>
      <c r="J3" s="454" t="s">
        <v>88</v>
      </c>
      <c r="K3" s="455">
        <v>46295.54513888889</v>
      </c>
      <c r="L3" s="455">
        <v>46295.54513888889</v>
      </c>
    </row>
    <row r="4">
      <c r="A4" s="454" t="s">
        <v>5700</v>
      </c>
      <c r="B4" s="454" t="str">
        <f>'Cover Page'!$I$8</f>
        <v>GHXSTSHIP</v>
      </c>
      <c r="C4" s="454" t="str">
        <f>'Cover Page'!$C$7</f>
        <v>CSMIA26</v>
      </c>
      <c r="D4" s="454" t="s">
        <v>2788</v>
      </c>
      <c r="E4" s="454" t="s">
        <v>1282</v>
      </c>
      <c r="F4" s="454" t="b">
        <v>1</v>
      </c>
      <c r="G4" s="454" t="s">
        <v>86</v>
      </c>
      <c r="H4" s="454" t="b">
        <v>0</v>
      </c>
      <c r="I4" s="454" t="s">
        <v>5687</v>
      </c>
      <c r="J4" s="454" t="s">
        <v>88</v>
      </c>
      <c r="K4" s="455">
        <v>46295.54513888889</v>
      </c>
      <c r="L4" s="455">
        <v>46295.54513888889</v>
      </c>
    </row>
    <row r="5">
      <c r="A5" s="454" t="s">
        <v>5706</v>
      </c>
      <c r="B5" s="454" t="str">
        <f>'Cover Page'!$I$8</f>
        <v>GHXSTSHIP</v>
      </c>
      <c r="C5" s="454" t="str">
        <f>'Cover Page'!$C$7</f>
        <v>CSMIA26</v>
      </c>
      <c r="D5" s="454" t="s">
        <v>2788</v>
      </c>
      <c r="E5" s="454" t="s">
        <v>982</v>
      </c>
      <c r="F5" s="454" t="b">
        <v>1</v>
      </c>
      <c r="G5" s="454" t="s">
        <v>86</v>
      </c>
      <c r="H5" s="454" t="b">
        <v>0</v>
      </c>
      <c r="I5" s="454" t="s">
        <v>5687</v>
      </c>
      <c r="J5" s="454" t="s">
        <v>88</v>
      </c>
      <c r="K5" s="455">
        <v>46295.54513888889</v>
      </c>
      <c r="L5" s="455">
        <v>46295.54513888889</v>
      </c>
    </row>
    <row r="6">
      <c r="A6" s="454" t="s">
        <v>5710</v>
      </c>
      <c r="B6" s="454" t="str">
        <f>'Cover Page'!$I$8</f>
        <v>GHXSTSHIP</v>
      </c>
      <c r="C6" s="454" t="str">
        <f>'Cover Page'!$C$7</f>
        <v>CSMIA26</v>
      </c>
      <c r="D6" s="454" t="s">
        <v>2788</v>
      </c>
      <c r="E6" s="454" t="s">
        <v>997</v>
      </c>
      <c r="F6" s="454" t="b">
        <v>1</v>
      </c>
      <c r="G6" s="454" t="s">
        <v>86</v>
      </c>
      <c r="H6" s="454" t="b">
        <v>0</v>
      </c>
      <c r="I6" s="454" t="s">
        <v>5687</v>
      </c>
      <c r="J6" s="454" t="s">
        <v>88</v>
      </c>
      <c r="K6" s="455">
        <v>46295.54513888889</v>
      </c>
      <c r="L6" s="455">
        <v>46295.54513888889</v>
      </c>
    </row>
    <row r="7">
      <c r="A7" s="454" t="s">
        <v>5716</v>
      </c>
      <c r="B7" s="454" t="str">
        <f>'Cover Page'!$I$8</f>
        <v>GHXSTSHIP</v>
      </c>
      <c r="C7" s="454" t="str">
        <f>'Cover Page'!$C$7</f>
        <v>CSMIA26</v>
      </c>
      <c r="D7" s="454" t="s">
        <v>2788</v>
      </c>
      <c r="E7" s="454" t="s">
        <v>5719</v>
      </c>
      <c r="F7" s="454" t="b">
        <v>1</v>
      </c>
      <c r="G7" s="454" t="s">
        <v>86</v>
      </c>
      <c r="H7" s="454" t="b">
        <v>0</v>
      </c>
      <c r="I7" s="454" t="s">
        <v>5687</v>
      </c>
      <c r="J7" s="454" t="s">
        <v>88</v>
      </c>
      <c r="K7" s="455">
        <v>46295.54513888889</v>
      </c>
      <c r="L7" s="455">
        <v>46295.54513888889</v>
      </c>
    </row>
    <row r="8">
      <c r="A8" s="454" t="s">
        <v>5721</v>
      </c>
      <c r="B8" s="454" t="str">
        <f>'Cover Page'!$I$8</f>
        <v>GHXSTSHIP</v>
      </c>
      <c r="C8" s="454" t="str">
        <f>'Cover Page'!$C$7</f>
        <v>CSMIA26</v>
      </c>
      <c r="D8" s="454" t="s">
        <v>2788</v>
      </c>
      <c r="E8" s="454" t="s">
        <v>5725</v>
      </c>
      <c r="F8" s="454" t="b">
        <v>1</v>
      </c>
      <c r="G8" s="454" t="s">
        <v>86</v>
      </c>
      <c r="H8" s="454" t="b">
        <v>0</v>
      </c>
      <c r="I8" s="454" t="s">
        <v>5687</v>
      </c>
      <c r="J8" s="454" t="s">
        <v>88</v>
      </c>
      <c r="K8" s="455">
        <v>46295.54513888889</v>
      </c>
      <c r="L8" s="455">
        <v>46295.54513888889</v>
      </c>
    </row>
    <row r="9">
      <c r="A9" s="454" t="s">
        <v>5728</v>
      </c>
      <c r="B9" s="454" t="str">
        <f>'Cover Page'!$I$8</f>
        <v>GHXSTSHIP</v>
      </c>
      <c r="C9" s="454" t="str">
        <f>'Cover Page'!$C$7</f>
        <v>CSMIA26</v>
      </c>
      <c r="D9" s="454" t="s">
        <v>2788</v>
      </c>
      <c r="E9" s="454" t="s">
        <v>5732</v>
      </c>
      <c r="F9" s="454" t="b">
        <v>1</v>
      </c>
      <c r="G9" s="454" t="s">
        <v>86</v>
      </c>
      <c r="H9" s="454" t="b">
        <v>0</v>
      </c>
      <c r="I9" s="454" t="s">
        <v>5687</v>
      </c>
      <c r="J9" s="454" t="s">
        <v>88</v>
      </c>
      <c r="K9" s="455">
        <v>46295.54513888889</v>
      </c>
      <c r="L9" s="455">
        <v>46295.54513888889</v>
      </c>
    </row>
    <row r="10">
      <c r="A10" s="454" t="s">
        <v>5735</v>
      </c>
      <c r="B10" s="454" t="str">
        <f>'Cover Page'!$I$8</f>
        <v>GHXSTSHIP</v>
      </c>
      <c r="C10" s="454" t="str">
        <f>'Cover Page'!$C$7</f>
        <v>CSMIA26</v>
      </c>
      <c r="D10" s="454" t="s">
        <v>2788</v>
      </c>
      <c r="E10" s="454" t="s">
        <v>5738</v>
      </c>
      <c r="F10" s="454" t="b">
        <v>1</v>
      </c>
      <c r="G10" s="454" t="s">
        <v>86</v>
      </c>
      <c r="H10" s="454" t="b">
        <v>0</v>
      </c>
      <c r="I10" s="454" t="s">
        <v>5687</v>
      </c>
      <c r="J10" s="454" t="s">
        <v>88</v>
      </c>
      <c r="K10" s="455">
        <v>46295.54513888889</v>
      </c>
      <c r="L10" s="455">
        <v>46295.54513888889</v>
      </c>
    </row>
    <row r="11">
      <c r="A11" s="454" t="s">
        <v>5740</v>
      </c>
      <c r="B11" s="454" t="str">
        <f>'Cover Page'!$I$8</f>
        <v>GHXSTSHIP</v>
      </c>
      <c r="C11" s="454" t="str">
        <f>'Cover Page'!$C$7</f>
        <v>CSMIA26</v>
      </c>
      <c r="D11" s="454" t="s">
        <v>2788</v>
      </c>
      <c r="E11" s="454" t="s">
        <v>5744</v>
      </c>
      <c r="F11" s="454" t="b">
        <v>1</v>
      </c>
      <c r="G11" s="454" t="s">
        <v>86</v>
      </c>
      <c r="H11" s="454" t="b">
        <v>0</v>
      </c>
      <c r="I11" s="454" t="s">
        <v>5687</v>
      </c>
      <c r="J11" s="454" t="s">
        <v>88</v>
      </c>
      <c r="K11" s="455">
        <v>46295.54513888889</v>
      </c>
      <c r="L11" s="455">
        <v>46295.54513888889</v>
      </c>
    </row>
    <row r="12">
      <c r="A12" s="454" t="s">
        <v>5747</v>
      </c>
      <c r="B12" s="454" t="str">
        <f>'Cover Page'!$I$8</f>
        <v>GHXSTSHIP</v>
      </c>
      <c r="C12" s="454" t="str">
        <f>'Cover Page'!$C$7</f>
        <v>CSMIA26</v>
      </c>
      <c r="D12" s="454" t="s">
        <v>2788</v>
      </c>
      <c r="E12" s="454" t="s">
        <v>840</v>
      </c>
      <c r="F12" s="454" t="b">
        <v>1</v>
      </c>
      <c r="G12" s="454" t="s">
        <v>86</v>
      </c>
      <c r="H12" s="454" t="b">
        <v>0</v>
      </c>
      <c r="I12" s="454" t="s">
        <v>5687</v>
      </c>
      <c r="J12" s="454" t="s">
        <v>88</v>
      </c>
      <c r="K12" s="455">
        <v>46295.54513888889</v>
      </c>
      <c r="L12" s="455">
        <v>46295.54513888889</v>
      </c>
    </row>
    <row r="13">
      <c r="A13" s="454" t="s">
        <v>5752</v>
      </c>
      <c r="B13" s="454" t="str">
        <f>'Cover Page'!$I$8</f>
        <v>GHXSTSHIP</v>
      </c>
      <c r="C13" s="454" t="str">
        <f>'Cover Page'!$C$7</f>
        <v>CSMIA26</v>
      </c>
      <c r="D13" s="454" t="s">
        <v>2431</v>
      </c>
      <c r="E13" s="454" t="s">
        <v>187</v>
      </c>
      <c r="F13" s="454" t="b">
        <v>1</v>
      </c>
      <c r="G13" s="454" t="s">
        <v>86</v>
      </c>
      <c r="H13" s="454" t="b">
        <v>0</v>
      </c>
      <c r="I13" s="454" t="s">
        <v>5687</v>
      </c>
      <c r="J13" s="454" t="s">
        <v>88</v>
      </c>
      <c r="K13" s="455">
        <v>46295.54513888889</v>
      </c>
      <c r="L13" s="455">
        <v>46295.54513888889</v>
      </c>
    </row>
    <row r="14">
      <c r="A14" s="454" t="s">
        <v>5755</v>
      </c>
      <c r="B14" s="454" t="str">
        <f>'Cover Page'!$I$8</f>
        <v>GHXSTSHIP</v>
      </c>
      <c r="C14" s="454" t="str">
        <f>'Cover Page'!$C$7</f>
        <v>CSMIA26</v>
      </c>
      <c r="D14" s="454" t="s">
        <v>2431</v>
      </c>
      <c r="E14" s="454" t="s">
        <v>5697</v>
      </c>
      <c r="F14" s="454" t="b">
        <v>1</v>
      </c>
      <c r="G14" s="454" t="s">
        <v>86</v>
      </c>
      <c r="H14" s="454" t="b">
        <v>0</v>
      </c>
      <c r="I14" s="454" t="s">
        <v>5687</v>
      </c>
      <c r="J14" s="454" t="s">
        <v>88</v>
      </c>
      <c r="K14" s="455">
        <v>46295.54513888889</v>
      </c>
      <c r="L14" s="455">
        <v>46295.54513888889</v>
      </c>
    </row>
    <row r="15">
      <c r="A15" s="454" t="s">
        <v>5759</v>
      </c>
      <c r="B15" s="454" t="str">
        <f>'Cover Page'!$I$8</f>
        <v>GHXSTSHIP</v>
      </c>
      <c r="C15" s="454" t="str">
        <f>'Cover Page'!$C$7</f>
        <v>CSMIA26</v>
      </c>
      <c r="D15" s="454" t="s">
        <v>2431</v>
      </c>
      <c r="E15" s="454" t="s">
        <v>1282</v>
      </c>
      <c r="F15" s="454" t="b">
        <v>1</v>
      </c>
      <c r="G15" s="454" t="s">
        <v>86</v>
      </c>
      <c r="H15" s="454" t="b">
        <v>0</v>
      </c>
      <c r="I15" s="454" t="s">
        <v>5687</v>
      </c>
      <c r="J15" s="454" t="s">
        <v>88</v>
      </c>
      <c r="K15" s="455">
        <v>46295.54513888889</v>
      </c>
      <c r="L15" s="455">
        <v>46295.54513888889</v>
      </c>
    </row>
    <row r="16">
      <c r="A16" s="454" t="s">
        <v>5768</v>
      </c>
      <c r="B16" s="454" t="str">
        <f>'Cover Page'!$I$8</f>
        <v>GHXSTSHIP</v>
      </c>
      <c r="C16" s="454" t="str">
        <f>'Cover Page'!$C$7</f>
        <v>CSMIA26</v>
      </c>
      <c r="D16" s="454" t="s">
        <v>2431</v>
      </c>
      <c r="E16" s="454" t="s">
        <v>982</v>
      </c>
      <c r="F16" s="454" t="b">
        <v>1</v>
      </c>
      <c r="G16" s="454" t="s">
        <v>86</v>
      </c>
      <c r="H16" s="454" t="b">
        <v>0</v>
      </c>
      <c r="I16" s="454" t="s">
        <v>5687</v>
      </c>
      <c r="J16" s="454" t="s">
        <v>88</v>
      </c>
      <c r="K16" s="455">
        <v>46295.54513888889</v>
      </c>
      <c r="L16" s="455">
        <v>46295.54513888889</v>
      </c>
    </row>
    <row r="17">
      <c r="A17" s="454" t="s">
        <v>5770</v>
      </c>
      <c r="B17" s="454" t="str">
        <f>'Cover Page'!$I$8</f>
        <v>GHXSTSHIP</v>
      </c>
      <c r="C17" s="454" t="str">
        <f>'Cover Page'!$C$7</f>
        <v>CSMIA26</v>
      </c>
      <c r="D17" s="454" t="s">
        <v>2431</v>
      </c>
      <c r="E17" s="454" t="s">
        <v>997</v>
      </c>
      <c r="F17" s="454" t="b">
        <v>1</v>
      </c>
      <c r="G17" s="454" t="s">
        <v>86</v>
      </c>
      <c r="H17" s="454" t="b">
        <v>0</v>
      </c>
      <c r="I17" s="454" t="s">
        <v>5687</v>
      </c>
      <c r="J17" s="454" t="s">
        <v>88</v>
      </c>
      <c r="K17" s="455">
        <v>46295.54513888889</v>
      </c>
      <c r="L17" s="455">
        <v>46295.54513888889</v>
      </c>
    </row>
    <row r="18">
      <c r="A18" s="454" t="s">
        <v>5775</v>
      </c>
      <c r="B18" s="454" t="str">
        <f>'Cover Page'!$I$8</f>
        <v>GHXSTSHIP</v>
      </c>
      <c r="C18" s="454" t="str">
        <f>'Cover Page'!$C$7</f>
        <v>CSMIA26</v>
      </c>
      <c r="D18" s="454" t="s">
        <v>2431</v>
      </c>
      <c r="E18" s="454" t="s">
        <v>5719</v>
      </c>
      <c r="F18" s="454" t="b">
        <v>1</v>
      </c>
      <c r="G18" s="454" t="s">
        <v>86</v>
      </c>
      <c r="H18" s="454" t="b">
        <v>0</v>
      </c>
      <c r="I18" s="454" t="s">
        <v>5687</v>
      </c>
      <c r="J18" s="454" t="s">
        <v>88</v>
      </c>
      <c r="K18" s="455">
        <v>46295.54513888889</v>
      </c>
      <c r="L18" s="455">
        <v>46295.54513888889</v>
      </c>
    </row>
    <row r="19">
      <c r="A19" s="454" t="s">
        <v>5780</v>
      </c>
      <c r="B19" s="454" t="str">
        <f>'Cover Page'!$I$8</f>
        <v>GHXSTSHIP</v>
      </c>
      <c r="C19" s="454" t="str">
        <f>'Cover Page'!$C$7</f>
        <v>CSMIA26</v>
      </c>
      <c r="D19" s="454" t="s">
        <v>2431</v>
      </c>
      <c r="E19" s="454" t="s">
        <v>5725</v>
      </c>
      <c r="F19" s="454" t="b">
        <v>1</v>
      </c>
      <c r="G19" s="454" t="s">
        <v>86</v>
      </c>
      <c r="H19" s="454" t="b">
        <v>0</v>
      </c>
      <c r="I19" s="454" t="s">
        <v>5687</v>
      </c>
      <c r="J19" s="454" t="s">
        <v>88</v>
      </c>
      <c r="K19" s="455">
        <v>46295.54513888889</v>
      </c>
      <c r="L19" s="455">
        <v>46295.54513888889</v>
      </c>
    </row>
    <row r="20">
      <c r="A20" s="454" t="s">
        <v>5785</v>
      </c>
      <c r="B20" s="454" t="str">
        <f>'Cover Page'!$I$8</f>
        <v>GHXSTSHIP</v>
      </c>
      <c r="C20" s="454" t="str">
        <f>'Cover Page'!$C$7</f>
        <v>CSMIA26</v>
      </c>
      <c r="D20" s="454" t="s">
        <v>2431</v>
      </c>
      <c r="E20" s="454" t="s">
        <v>5732</v>
      </c>
      <c r="F20" s="454" t="b">
        <v>1</v>
      </c>
      <c r="G20" s="454" t="s">
        <v>86</v>
      </c>
      <c r="H20" s="454" t="b">
        <v>0</v>
      </c>
      <c r="I20" s="454" t="s">
        <v>5687</v>
      </c>
      <c r="J20" s="454" t="s">
        <v>88</v>
      </c>
      <c r="K20" s="455">
        <v>46295.54513888889</v>
      </c>
      <c r="L20" s="455">
        <v>46295.54513888889</v>
      </c>
    </row>
    <row r="21">
      <c r="A21" s="454" t="s">
        <v>5788</v>
      </c>
      <c r="B21" s="454" t="str">
        <f>'Cover Page'!$I$8</f>
        <v>GHXSTSHIP</v>
      </c>
      <c r="C21" s="454" t="str">
        <f>'Cover Page'!$C$7</f>
        <v>CSMIA26</v>
      </c>
      <c r="D21" s="454" t="s">
        <v>2431</v>
      </c>
      <c r="E21" s="454" t="s">
        <v>5738</v>
      </c>
      <c r="F21" s="454" t="b">
        <v>1</v>
      </c>
      <c r="G21" s="454" t="s">
        <v>86</v>
      </c>
      <c r="H21" s="454" t="b">
        <v>0</v>
      </c>
      <c r="I21" s="454" t="s">
        <v>5687</v>
      </c>
      <c r="J21" s="454" t="s">
        <v>88</v>
      </c>
      <c r="K21" s="455">
        <v>46295.54513888889</v>
      </c>
      <c r="L21" s="455">
        <v>46295.54513888889</v>
      </c>
    </row>
    <row r="22">
      <c r="A22" s="454" t="s">
        <v>5797</v>
      </c>
      <c r="B22" s="454" t="str">
        <f>'Cover Page'!$I$8</f>
        <v>GHXSTSHIP</v>
      </c>
      <c r="C22" s="454" t="str">
        <f>'Cover Page'!$C$7</f>
        <v>CSMIA26</v>
      </c>
      <c r="D22" s="454" t="s">
        <v>2431</v>
      </c>
      <c r="E22" s="454" t="s">
        <v>5744</v>
      </c>
      <c r="F22" s="454" t="b">
        <v>1</v>
      </c>
      <c r="G22" s="454" t="s">
        <v>86</v>
      </c>
      <c r="H22" s="454" t="b">
        <v>0</v>
      </c>
      <c r="I22" s="454" t="s">
        <v>5687</v>
      </c>
      <c r="J22" s="454" t="s">
        <v>88</v>
      </c>
      <c r="K22" s="455">
        <v>46295.54513888889</v>
      </c>
      <c r="L22" s="455">
        <v>46295.54513888889</v>
      </c>
    </row>
    <row r="23">
      <c r="A23" s="454" t="s">
        <v>5804</v>
      </c>
      <c r="B23" s="454" t="str">
        <f>'Cover Page'!$I$8</f>
        <v>GHXSTSHIP</v>
      </c>
      <c r="C23" s="454" t="str">
        <f>'Cover Page'!$C$7</f>
        <v>CSMIA26</v>
      </c>
      <c r="D23" s="454" t="s">
        <v>2431</v>
      </c>
      <c r="E23" s="454" t="s">
        <v>840</v>
      </c>
      <c r="F23" s="454" t="b">
        <v>1</v>
      </c>
      <c r="G23" s="454" t="s">
        <v>86</v>
      </c>
      <c r="H23" s="454" t="b">
        <v>0</v>
      </c>
      <c r="I23" s="454" t="s">
        <v>5687</v>
      </c>
      <c r="J23" s="454" t="s">
        <v>88</v>
      </c>
      <c r="K23" s="455">
        <v>46295.54513888889</v>
      </c>
      <c r="L23" s="455">
        <v>46295.54513888889</v>
      </c>
    </row>
    <row r="24">
      <c r="A24" s="454" t="s">
        <v>5806</v>
      </c>
      <c r="B24" s="454" t="str">
        <f>'Cover Page'!$I$8</f>
        <v>GHXSTSHIP</v>
      </c>
      <c r="C24" s="454" t="str">
        <f>'Cover Page'!$C$7</f>
        <v>CSMIA26</v>
      </c>
      <c r="D24" s="454" t="s">
        <v>2655</v>
      </c>
      <c r="E24" s="454" t="s">
        <v>187</v>
      </c>
      <c r="F24" s="454" t="b">
        <v>1</v>
      </c>
      <c r="G24" s="454" t="s">
        <v>86</v>
      </c>
      <c r="H24" s="454" t="b">
        <v>0</v>
      </c>
      <c r="I24" s="454" t="s">
        <v>5687</v>
      </c>
      <c r="J24" s="454" t="s">
        <v>88</v>
      </c>
      <c r="K24" s="455">
        <v>46295.54513888889</v>
      </c>
      <c r="L24" s="455">
        <v>46295.54513888889</v>
      </c>
    </row>
    <row r="25">
      <c r="A25" s="454" t="s">
        <v>5808</v>
      </c>
      <c r="B25" s="454" t="str">
        <f>'Cover Page'!$I$8</f>
        <v>GHXSTSHIP</v>
      </c>
      <c r="C25" s="454" t="str">
        <f>'Cover Page'!$C$7</f>
        <v>CSMIA26</v>
      </c>
      <c r="D25" s="454" t="s">
        <v>2655</v>
      </c>
      <c r="E25" s="454" t="s">
        <v>5697</v>
      </c>
      <c r="F25" s="454" t="b">
        <v>1</v>
      </c>
      <c r="G25" s="454" t="s">
        <v>86</v>
      </c>
      <c r="H25" s="454" t="b">
        <v>0</v>
      </c>
      <c r="I25" s="454" t="s">
        <v>5687</v>
      </c>
      <c r="J25" s="454" t="s">
        <v>88</v>
      </c>
      <c r="K25" s="455">
        <v>46295.54513888889</v>
      </c>
      <c r="L25" s="455">
        <v>46295.54513888889</v>
      </c>
    </row>
    <row r="26">
      <c r="A26" s="454" t="s">
        <v>5812</v>
      </c>
      <c r="B26" s="454" t="str">
        <f>'Cover Page'!$I$8</f>
        <v>GHXSTSHIP</v>
      </c>
      <c r="C26" s="454" t="str">
        <f>'Cover Page'!$C$7</f>
        <v>CSMIA26</v>
      </c>
      <c r="D26" s="454" t="s">
        <v>2655</v>
      </c>
      <c r="E26" s="454" t="s">
        <v>1282</v>
      </c>
      <c r="F26" s="454" t="b">
        <v>1</v>
      </c>
      <c r="G26" s="454" t="s">
        <v>86</v>
      </c>
      <c r="H26" s="454" t="b">
        <v>0</v>
      </c>
      <c r="I26" s="454" t="s">
        <v>5687</v>
      </c>
      <c r="J26" s="454" t="s">
        <v>88</v>
      </c>
      <c r="K26" s="455">
        <v>46295.54513888889</v>
      </c>
      <c r="L26" s="455">
        <v>46295.54513888889</v>
      </c>
    </row>
    <row r="27">
      <c r="A27" s="454" t="s">
        <v>5813</v>
      </c>
      <c r="B27" s="454" t="str">
        <f>'Cover Page'!$I$8</f>
        <v>GHXSTSHIP</v>
      </c>
      <c r="C27" s="454" t="str">
        <f>'Cover Page'!$C$7</f>
        <v>CSMIA26</v>
      </c>
      <c r="D27" s="454" t="s">
        <v>2655</v>
      </c>
      <c r="E27" s="454" t="s">
        <v>982</v>
      </c>
      <c r="F27" s="454" t="b">
        <v>1</v>
      </c>
      <c r="G27" s="454" t="s">
        <v>86</v>
      </c>
      <c r="H27" s="454" t="b">
        <v>0</v>
      </c>
      <c r="I27" s="454" t="s">
        <v>5687</v>
      </c>
      <c r="J27" s="454" t="s">
        <v>88</v>
      </c>
      <c r="K27" s="455">
        <v>46295.54513888889</v>
      </c>
      <c r="L27" s="455">
        <v>46295.54513888889</v>
      </c>
    </row>
    <row r="28">
      <c r="A28" s="454" t="s">
        <v>5818</v>
      </c>
      <c r="B28" s="454" t="str">
        <f>'Cover Page'!$I$8</f>
        <v>GHXSTSHIP</v>
      </c>
      <c r="C28" s="454" t="str">
        <f>'Cover Page'!$C$7</f>
        <v>CSMIA26</v>
      </c>
      <c r="D28" s="454" t="s">
        <v>2655</v>
      </c>
      <c r="E28" s="454" t="s">
        <v>997</v>
      </c>
      <c r="F28" s="454" t="b">
        <v>1</v>
      </c>
      <c r="G28" s="454" t="s">
        <v>86</v>
      </c>
      <c r="H28" s="454" t="b">
        <v>0</v>
      </c>
      <c r="I28" s="454" t="s">
        <v>5687</v>
      </c>
      <c r="J28" s="454" t="s">
        <v>88</v>
      </c>
      <c r="K28" s="455">
        <v>46295.54513888889</v>
      </c>
      <c r="L28" s="455">
        <v>46295.54513888889</v>
      </c>
    </row>
    <row r="29">
      <c r="A29" s="454" t="s">
        <v>5819</v>
      </c>
      <c r="B29" s="454" t="str">
        <f>'Cover Page'!$I$8</f>
        <v>GHXSTSHIP</v>
      </c>
      <c r="C29" s="454" t="str">
        <f>'Cover Page'!$C$7</f>
        <v>CSMIA26</v>
      </c>
      <c r="D29" s="454" t="s">
        <v>2655</v>
      </c>
      <c r="E29" s="454" t="s">
        <v>5719</v>
      </c>
      <c r="F29" s="454" t="b">
        <v>1</v>
      </c>
      <c r="G29" s="454" t="s">
        <v>86</v>
      </c>
      <c r="H29" s="454" t="b">
        <v>0</v>
      </c>
      <c r="I29" s="454" t="s">
        <v>5687</v>
      </c>
      <c r="J29" s="454" t="s">
        <v>88</v>
      </c>
      <c r="K29" s="455">
        <v>46295.54513888889</v>
      </c>
      <c r="L29" s="455">
        <v>46295.54513888889</v>
      </c>
    </row>
    <row r="30">
      <c r="A30" s="454" t="s">
        <v>5821</v>
      </c>
      <c r="B30" s="454" t="str">
        <f>'Cover Page'!$I$8</f>
        <v>GHXSTSHIP</v>
      </c>
      <c r="C30" s="454" t="str">
        <f>'Cover Page'!$C$7</f>
        <v>CSMIA26</v>
      </c>
      <c r="D30" s="454" t="s">
        <v>2655</v>
      </c>
      <c r="E30" s="454" t="s">
        <v>5725</v>
      </c>
      <c r="F30" s="454" t="b">
        <v>1</v>
      </c>
      <c r="G30" s="454" t="s">
        <v>86</v>
      </c>
      <c r="H30" s="454" t="b">
        <v>0</v>
      </c>
      <c r="I30" s="454" t="s">
        <v>5687</v>
      </c>
      <c r="J30" s="454" t="s">
        <v>88</v>
      </c>
      <c r="K30" s="455">
        <v>46295.54513888889</v>
      </c>
      <c r="L30" s="455">
        <v>46295.54513888889</v>
      </c>
    </row>
    <row r="31">
      <c r="A31" s="454" t="s">
        <v>5825</v>
      </c>
      <c r="B31" s="454" t="str">
        <f>'Cover Page'!$I$8</f>
        <v>GHXSTSHIP</v>
      </c>
      <c r="C31" s="454" t="str">
        <f>'Cover Page'!$C$7</f>
        <v>CSMIA26</v>
      </c>
      <c r="D31" s="454" t="s">
        <v>2655</v>
      </c>
      <c r="E31" s="454" t="s">
        <v>5732</v>
      </c>
      <c r="F31" s="454" t="b">
        <v>1</v>
      </c>
      <c r="G31" s="454" t="s">
        <v>86</v>
      </c>
      <c r="H31" s="454" t="b">
        <v>0</v>
      </c>
      <c r="I31" s="454" t="s">
        <v>5687</v>
      </c>
      <c r="J31" s="454" t="s">
        <v>88</v>
      </c>
      <c r="K31" s="455">
        <v>46295.54513888889</v>
      </c>
      <c r="L31" s="455">
        <v>46295.54513888889</v>
      </c>
    </row>
    <row r="32">
      <c r="A32" s="454" t="s">
        <v>5830</v>
      </c>
      <c r="B32" s="454" t="str">
        <f>'Cover Page'!$I$8</f>
        <v>GHXSTSHIP</v>
      </c>
      <c r="C32" s="454" t="str">
        <f>'Cover Page'!$C$7</f>
        <v>CSMIA26</v>
      </c>
      <c r="D32" s="454" t="s">
        <v>2655</v>
      </c>
      <c r="E32" s="454" t="s">
        <v>5738</v>
      </c>
      <c r="F32" s="454" t="b">
        <v>1</v>
      </c>
      <c r="G32" s="454" t="s">
        <v>86</v>
      </c>
      <c r="H32" s="454" t="b">
        <v>0</v>
      </c>
      <c r="I32" s="454" t="s">
        <v>5687</v>
      </c>
      <c r="J32" s="454" t="s">
        <v>88</v>
      </c>
      <c r="K32" s="455">
        <v>46295.54513888889</v>
      </c>
      <c r="L32" s="455">
        <v>46295.54513888889</v>
      </c>
    </row>
    <row r="33">
      <c r="A33" s="454" t="s">
        <v>5833</v>
      </c>
      <c r="B33" s="454" t="str">
        <f>'Cover Page'!$I$8</f>
        <v>GHXSTSHIP</v>
      </c>
      <c r="C33" s="454" t="str">
        <f>'Cover Page'!$C$7</f>
        <v>CSMIA26</v>
      </c>
      <c r="D33" s="454" t="s">
        <v>2655</v>
      </c>
      <c r="E33" s="454" t="s">
        <v>5744</v>
      </c>
      <c r="F33" s="454" t="b">
        <v>1</v>
      </c>
      <c r="G33" s="454" t="s">
        <v>86</v>
      </c>
      <c r="H33" s="454" t="b">
        <v>0</v>
      </c>
      <c r="I33" s="454" t="s">
        <v>5687</v>
      </c>
      <c r="J33" s="454" t="s">
        <v>88</v>
      </c>
      <c r="K33" s="455">
        <v>46295.54513888889</v>
      </c>
      <c r="L33" s="455">
        <v>46295.54513888889</v>
      </c>
    </row>
    <row r="34">
      <c r="A34" s="454" t="s">
        <v>5838</v>
      </c>
      <c r="B34" s="454" t="str">
        <f>'Cover Page'!$I$8</f>
        <v>GHXSTSHIP</v>
      </c>
      <c r="C34" s="454" t="str">
        <f>'Cover Page'!$C$7</f>
        <v>CSMIA26</v>
      </c>
      <c r="D34" s="454" t="s">
        <v>2682</v>
      </c>
      <c r="E34" s="454" t="s">
        <v>187</v>
      </c>
      <c r="F34" s="454" t="b">
        <v>1</v>
      </c>
      <c r="G34" s="454" t="s">
        <v>86</v>
      </c>
      <c r="H34" s="454" t="b">
        <v>0</v>
      </c>
      <c r="I34" s="454" t="s">
        <v>5687</v>
      </c>
      <c r="J34" s="454" t="s">
        <v>88</v>
      </c>
      <c r="K34" s="455">
        <v>46295.54513888889</v>
      </c>
      <c r="L34" s="455">
        <v>46295.54513888889</v>
      </c>
    </row>
    <row r="35">
      <c r="A35" s="454" t="s">
        <v>5842</v>
      </c>
      <c r="B35" s="454" t="str">
        <f>'Cover Page'!$I$8</f>
        <v>GHXSTSHIP</v>
      </c>
      <c r="C35" s="454" t="str">
        <f>'Cover Page'!$C$7</f>
        <v>CSMIA26</v>
      </c>
      <c r="D35" s="454" t="s">
        <v>2682</v>
      </c>
      <c r="E35" s="454" t="s">
        <v>5846</v>
      </c>
      <c r="F35" s="454" t="b">
        <v>1</v>
      </c>
      <c r="G35" s="454" t="s">
        <v>86</v>
      </c>
      <c r="H35" s="454" t="b">
        <v>0</v>
      </c>
      <c r="I35" s="454" t="s">
        <v>5687</v>
      </c>
      <c r="J35" s="454" t="s">
        <v>88</v>
      </c>
      <c r="K35" s="455">
        <v>46295.54513888889</v>
      </c>
      <c r="L35" s="455">
        <v>46295.54513888889</v>
      </c>
    </row>
    <row r="36">
      <c r="A36" s="454" t="s">
        <v>5847</v>
      </c>
      <c r="B36" s="454" t="str">
        <f>'Cover Page'!$I$8</f>
        <v>GHXSTSHIP</v>
      </c>
      <c r="C36" s="454" t="str">
        <f>'Cover Page'!$C$7</f>
        <v>CSMIA26</v>
      </c>
      <c r="D36" s="454" t="s">
        <v>2682</v>
      </c>
      <c r="E36" s="454" t="s">
        <v>1282</v>
      </c>
      <c r="F36" s="454" t="b">
        <v>1</v>
      </c>
      <c r="G36" s="454" t="s">
        <v>86</v>
      </c>
      <c r="H36" s="454" t="b">
        <v>0</v>
      </c>
      <c r="I36" s="454" t="s">
        <v>5687</v>
      </c>
      <c r="J36" s="454" t="s">
        <v>88</v>
      </c>
      <c r="K36" s="455">
        <v>46295.54513888889</v>
      </c>
      <c r="L36" s="455">
        <v>46295.54513888889</v>
      </c>
    </row>
    <row r="37">
      <c r="A37" s="454" t="s">
        <v>5854</v>
      </c>
      <c r="B37" s="454" t="str">
        <f>'Cover Page'!$I$8</f>
        <v>GHXSTSHIP</v>
      </c>
      <c r="C37" s="454" t="str">
        <f>'Cover Page'!$C$7</f>
        <v>CSMIA26</v>
      </c>
      <c r="D37" s="454" t="s">
        <v>2682</v>
      </c>
      <c r="E37" s="454" t="s">
        <v>982</v>
      </c>
      <c r="F37" s="454" t="b">
        <v>1</v>
      </c>
      <c r="G37" s="454" t="s">
        <v>86</v>
      </c>
      <c r="H37" s="454" t="b">
        <v>0</v>
      </c>
      <c r="I37" s="454" t="s">
        <v>5687</v>
      </c>
      <c r="J37" s="454" t="s">
        <v>88</v>
      </c>
      <c r="K37" s="455">
        <v>46295.54513888889</v>
      </c>
      <c r="L37" s="455">
        <v>46295.54513888889</v>
      </c>
    </row>
    <row r="38">
      <c r="A38" s="454" t="s">
        <v>5858</v>
      </c>
      <c r="B38" s="454" t="str">
        <f>'Cover Page'!$I$8</f>
        <v>GHXSTSHIP</v>
      </c>
      <c r="C38" s="454" t="str">
        <f>'Cover Page'!$C$7</f>
        <v>CSMIA26</v>
      </c>
      <c r="D38" s="454" t="s">
        <v>3474</v>
      </c>
      <c r="E38" s="454" t="s">
        <v>187</v>
      </c>
      <c r="F38" s="454" t="b">
        <v>1</v>
      </c>
      <c r="G38" s="454" t="s">
        <v>86</v>
      </c>
      <c r="H38" s="454" t="b">
        <v>0</v>
      </c>
      <c r="I38" s="454" t="s">
        <v>5687</v>
      </c>
      <c r="J38" s="454" t="s">
        <v>88</v>
      </c>
      <c r="K38" s="455">
        <v>46295.54513888889</v>
      </c>
      <c r="L38" s="455">
        <v>46295.54513888889</v>
      </c>
    </row>
    <row r="39">
      <c r="A39" s="454" t="s">
        <v>5862</v>
      </c>
      <c r="B39" s="454" t="str">
        <f>'Cover Page'!$I$8</f>
        <v>GHXSTSHIP</v>
      </c>
      <c r="C39" s="454" t="str">
        <f>'Cover Page'!$C$7</f>
        <v>CSMIA26</v>
      </c>
      <c r="D39" s="454" t="s">
        <v>3474</v>
      </c>
      <c r="E39" s="454" t="s">
        <v>5697</v>
      </c>
      <c r="F39" s="454" t="b">
        <v>1</v>
      </c>
      <c r="G39" s="454" t="s">
        <v>86</v>
      </c>
      <c r="H39" s="454" t="b">
        <v>0</v>
      </c>
      <c r="I39" s="454" t="s">
        <v>5687</v>
      </c>
      <c r="J39" s="454" t="s">
        <v>88</v>
      </c>
      <c r="K39" s="455">
        <v>46295.54513888889</v>
      </c>
      <c r="L39" s="455">
        <v>46295.54513888889</v>
      </c>
    </row>
    <row r="40">
      <c r="A40" s="454" t="s">
        <v>5866</v>
      </c>
      <c r="B40" s="454" t="str">
        <f>'Cover Page'!$I$8</f>
        <v>GHXSTSHIP</v>
      </c>
      <c r="C40" s="454" t="str">
        <f>'Cover Page'!$C$7</f>
        <v>CSMIA26</v>
      </c>
      <c r="D40" s="454" t="s">
        <v>3474</v>
      </c>
      <c r="E40" s="454" t="s">
        <v>1282</v>
      </c>
      <c r="F40" s="454" t="b">
        <v>1</v>
      </c>
      <c r="G40" s="454" t="s">
        <v>86</v>
      </c>
      <c r="H40" s="454" t="b">
        <v>0</v>
      </c>
      <c r="I40" s="454" t="s">
        <v>5687</v>
      </c>
      <c r="J40" s="454" t="s">
        <v>88</v>
      </c>
      <c r="K40" s="455">
        <v>46295.54513888889</v>
      </c>
      <c r="L40" s="455">
        <v>46295.54513888889</v>
      </c>
    </row>
    <row r="41">
      <c r="A41" s="454" t="s">
        <v>5869</v>
      </c>
      <c r="B41" s="454" t="str">
        <f>'Cover Page'!$I$8</f>
        <v>GHXSTSHIP</v>
      </c>
      <c r="C41" s="454" t="str">
        <f>'Cover Page'!$C$7</f>
        <v>CSMIA26</v>
      </c>
      <c r="D41" s="454" t="s">
        <v>3474</v>
      </c>
      <c r="E41" s="454" t="s">
        <v>982</v>
      </c>
      <c r="F41" s="454" t="b">
        <v>1</v>
      </c>
      <c r="G41" s="454" t="s">
        <v>86</v>
      </c>
      <c r="H41" s="454" t="b">
        <v>0</v>
      </c>
      <c r="I41" s="454" t="s">
        <v>5687</v>
      </c>
      <c r="J41" s="454" t="s">
        <v>88</v>
      </c>
      <c r="K41" s="455">
        <v>46295.54513888889</v>
      </c>
      <c r="L41" s="455">
        <v>46295.54513888889</v>
      </c>
    </row>
    <row r="42">
      <c r="A42" s="454" t="s">
        <v>5874</v>
      </c>
      <c r="B42" s="454" t="str">
        <f>'Cover Page'!$I$8</f>
        <v>GHXSTSHIP</v>
      </c>
      <c r="C42" s="454" t="str">
        <f>'Cover Page'!$C$7</f>
        <v>CSMIA26</v>
      </c>
      <c r="D42" s="454" t="s">
        <v>3474</v>
      </c>
      <c r="E42" s="454" t="s">
        <v>5725</v>
      </c>
      <c r="F42" s="454" t="b">
        <v>1</v>
      </c>
      <c r="G42" s="454" t="s">
        <v>86</v>
      </c>
      <c r="H42" s="454" t="b">
        <v>0</v>
      </c>
      <c r="I42" s="454" t="s">
        <v>5687</v>
      </c>
      <c r="J42" s="454" t="s">
        <v>88</v>
      </c>
      <c r="K42" s="455">
        <v>46295.54513888889</v>
      </c>
      <c r="L42" s="455">
        <v>46295.54513888889</v>
      </c>
    </row>
    <row r="43">
      <c r="A43" s="454" t="s">
        <v>5876</v>
      </c>
      <c r="B43" s="454" t="str">
        <f>'Cover Page'!$I$8</f>
        <v>GHXSTSHIP</v>
      </c>
      <c r="C43" s="454" t="str">
        <f>'Cover Page'!$C$7</f>
        <v>CSMIA26</v>
      </c>
      <c r="D43" s="454" t="s">
        <v>3474</v>
      </c>
      <c r="E43" s="454" t="s">
        <v>5732</v>
      </c>
      <c r="F43" s="454" t="b">
        <v>1</v>
      </c>
      <c r="G43" s="454" t="s">
        <v>86</v>
      </c>
      <c r="H43" s="454" t="b">
        <v>0</v>
      </c>
      <c r="I43" s="454" t="s">
        <v>5687</v>
      </c>
      <c r="J43" s="454" t="s">
        <v>88</v>
      </c>
      <c r="K43" s="455">
        <v>46295.54513888889</v>
      </c>
      <c r="L43" s="455">
        <v>46295.54513888889</v>
      </c>
    </row>
    <row r="44">
      <c r="A44" s="454" t="s">
        <v>5881</v>
      </c>
      <c r="B44" s="454" t="str">
        <f>'Cover Page'!$I$8</f>
        <v>GHXSTSHIP</v>
      </c>
      <c r="C44" s="454" t="str">
        <f>'Cover Page'!$C$7</f>
        <v>CSMIA26</v>
      </c>
      <c r="D44" s="454" t="s">
        <v>3474</v>
      </c>
      <c r="E44" s="454" t="s">
        <v>5738</v>
      </c>
      <c r="F44" s="454" t="b">
        <v>1</v>
      </c>
      <c r="G44" s="454" t="s">
        <v>86</v>
      </c>
      <c r="H44" s="454" t="b">
        <v>0</v>
      </c>
      <c r="I44" s="454" t="s">
        <v>5687</v>
      </c>
      <c r="J44" s="454" t="s">
        <v>88</v>
      </c>
      <c r="K44" s="455">
        <v>46295.54513888889</v>
      </c>
      <c r="L44" s="455">
        <v>46295.54513888889</v>
      </c>
    </row>
    <row r="45">
      <c r="A45" s="454" t="s">
        <v>5886</v>
      </c>
      <c r="B45" s="454" t="str">
        <f>'Cover Page'!$I$8</f>
        <v>GHXSTSHIP</v>
      </c>
      <c r="C45" s="454" t="str">
        <f>'Cover Page'!$C$7</f>
        <v>CSMIA26</v>
      </c>
      <c r="D45" s="454" t="s">
        <v>3474</v>
      </c>
      <c r="E45" s="454" t="s">
        <v>5744</v>
      </c>
      <c r="F45" s="454" t="b">
        <v>1</v>
      </c>
      <c r="G45" s="454" t="s">
        <v>86</v>
      </c>
      <c r="H45" s="454" t="b">
        <v>0</v>
      </c>
      <c r="I45" s="454" t="s">
        <v>5687</v>
      </c>
      <c r="J45" s="454" t="s">
        <v>88</v>
      </c>
      <c r="K45" s="455">
        <v>46295.54513888889</v>
      </c>
      <c r="L45" s="455">
        <v>46295.54513888889</v>
      </c>
    </row>
    <row r="46">
      <c r="A46" s="454" t="s">
        <v>5888</v>
      </c>
      <c r="B46" s="454" t="str">
        <f>'Cover Page'!$I$8</f>
        <v>GHXSTSHIP</v>
      </c>
      <c r="C46" s="454" t="str">
        <f>'Cover Page'!$C$7</f>
        <v>CSMIA26</v>
      </c>
      <c r="D46" s="454" t="s">
        <v>2593</v>
      </c>
      <c r="E46" s="454" t="s">
        <v>187</v>
      </c>
      <c r="F46" s="454" t="b">
        <v>1</v>
      </c>
      <c r="G46" s="454" t="s">
        <v>86</v>
      </c>
      <c r="H46" s="454" t="b">
        <v>0</v>
      </c>
      <c r="I46" s="454" t="s">
        <v>5687</v>
      </c>
      <c r="J46" s="454" t="s">
        <v>88</v>
      </c>
      <c r="K46" s="455">
        <v>46295.54513888889</v>
      </c>
      <c r="L46" s="455">
        <v>46295.54513888889</v>
      </c>
    </row>
    <row r="47">
      <c r="A47" s="454" t="s">
        <v>5892</v>
      </c>
      <c r="B47" s="454" t="str">
        <f>'Cover Page'!$I$8</f>
        <v>GHXSTSHIP</v>
      </c>
      <c r="C47" s="454" t="str">
        <f>'Cover Page'!$C$7</f>
        <v>CSMIA26</v>
      </c>
      <c r="D47" s="454" t="s">
        <v>2593</v>
      </c>
      <c r="E47" s="454" t="s">
        <v>5697</v>
      </c>
      <c r="F47" s="454" t="b">
        <v>1</v>
      </c>
      <c r="G47" s="454" t="s">
        <v>86</v>
      </c>
      <c r="H47" s="454" t="b">
        <v>0</v>
      </c>
      <c r="I47" s="454" t="s">
        <v>5687</v>
      </c>
      <c r="J47" s="454" t="s">
        <v>88</v>
      </c>
      <c r="K47" s="455">
        <v>46295.54513888889</v>
      </c>
      <c r="L47" s="455">
        <v>46295.54513888889</v>
      </c>
    </row>
    <row r="48">
      <c r="A48" s="454" t="s">
        <v>5894</v>
      </c>
      <c r="B48" s="454" t="str">
        <f>'Cover Page'!$I$8</f>
        <v>GHXSTSHIP</v>
      </c>
      <c r="C48" s="454" t="str">
        <f>'Cover Page'!$C$7</f>
        <v>CSMIA26</v>
      </c>
      <c r="D48" s="454" t="s">
        <v>2593</v>
      </c>
      <c r="E48" s="454" t="s">
        <v>1282</v>
      </c>
      <c r="F48" s="454" t="b">
        <v>1</v>
      </c>
      <c r="G48" s="454" t="s">
        <v>86</v>
      </c>
      <c r="H48" s="454" t="b">
        <v>0</v>
      </c>
      <c r="I48" s="454" t="s">
        <v>5687</v>
      </c>
      <c r="J48" s="454" t="s">
        <v>88</v>
      </c>
      <c r="K48" s="455">
        <v>46295.54513888889</v>
      </c>
      <c r="L48" s="455">
        <v>46295.54513888889</v>
      </c>
    </row>
    <row r="49">
      <c r="A49" s="454" t="s">
        <v>5896</v>
      </c>
      <c r="B49" s="454" t="str">
        <f>'Cover Page'!$I$8</f>
        <v>GHXSTSHIP</v>
      </c>
      <c r="C49" s="454" t="str">
        <f>'Cover Page'!$C$7</f>
        <v>CSMIA26</v>
      </c>
      <c r="D49" s="454" t="s">
        <v>2593</v>
      </c>
      <c r="E49" s="454" t="s">
        <v>982</v>
      </c>
      <c r="F49" s="454" t="b">
        <v>1</v>
      </c>
      <c r="G49" s="454" t="s">
        <v>86</v>
      </c>
      <c r="H49" s="454" t="b">
        <v>0</v>
      </c>
      <c r="I49" s="454" t="s">
        <v>5687</v>
      </c>
      <c r="J49" s="454" t="s">
        <v>88</v>
      </c>
      <c r="K49" s="455">
        <v>46295.54513888889</v>
      </c>
      <c r="L49" s="455">
        <v>46295.54513888889</v>
      </c>
    </row>
    <row r="50">
      <c r="A50" s="454" t="s">
        <v>5899</v>
      </c>
      <c r="B50" s="454" t="str">
        <f>'Cover Page'!$I$8</f>
        <v>GHXSTSHIP</v>
      </c>
      <c r="C50" s="454" t="str">
        <f>'Cover Page'!$C$7</f>
        <v>CSMIA26</v>
      </c>
      <c r="D50" s="454" t="s">
        <v>2593</v>
      </c>
      <c r="E50" s="454" t="s">
        <v>5725</v>
      </c>
      <c r="F50" s="454" t="b">
        <v>1</v>
      </c>
      <c r="G50" s="454" t="s">
        <v>86</v>
      </c>
      <c r="H50" s="454" t="b">
        <v>0</v>
      </c>
      <c r="I50" s="454" t="s">
        <v>5687</v>
      </c>
      <c r="J50" s="454" t="s">
        <v>88</v>
      </c>
      <c r="K50" s="455">
        <v>46295.54513888889</v>
      </c>
      <c r="L50" s="455">
        <v>46295.54513888889</v>
      </c>
    </row>
    <row r="51">
      <c r="A51" s="454" t="s">
        <v>5902</v>
      </c>
      <c r="B51" s="454" t="str">
        <f>'Cover Page'!$I$8</f>
        <v>GHXSTSHIP</v>
      </c>
      <c r="C51" s="454" t="str">
        <f>'Cover Page'!$C$7</f>
        <v>CSMIA26</v>
      </c>
      <c r="D51" s="454" t="s">
        <v>2593</v>
      </c>
      <c r="E51" s="454" t="s">
        <v>5732</v>
      </c>
      <c r="F51" s="454" t="b">
        <v>1</v>
      </c>
      <c r="G51" s="454" t="s">
        <v>86</v>
      </c>
      <c r="H51" s="454" t="b">
        <v>0</v>
      </c>
      <c r="I51" s="454" t="s">
        <v>5687</v>
      </c>
      <c r="J51" s="454" t="s">
        <v>88</v>
      </c>
      <c r="K51" s="455">
        <v>46295.54513888889</v>
      </c>
      <c r="L51" s="455">
        <v>46295.54513888889</v>
      </c>
    </row>
    <row r="52">
      <c r="A52" s="454" t="s">
        <v>5904</v>
      </c>
      <c r="B52" s="454" t="str">
        <f>'Cover Page'!$I$8</f>
        <v>GHXSTSHIP</v>
      </c>
      <c r="C52" s="454" t="str">
        <f>'Cover Page'!$C$7</f>
        <v>CSMIA26</v>
      </c>
      <c r="D52" s="454" t="s">
        <v>2593</v>
      </c>
      <c r="E52" s="454" t="s">
        <v>5738</v>
      </c>
      <c r="F52" s="454" t="b">
        <v>1</v>
      </c>
      <c r="G52" s="454" t="s">
        <v>86</v>
      </c>
      <c r="H52" s="454" t="b">
        <v>0</v>
      </c>
      <c r="I52" s="454" t="s">
        <v>5687</v>
      </c>
      <c r="J52" s="454" t="s">
        <v>88</v>
      </c>
      <c r="K52" s="455">
        <v>46295.54513888889</v>
      </c>
      <c r="L52" s="455">
        <v>46295.54513888889</v>
      </c>
    </row>
    <row r="53">
      <c r="A53" s="454" t="s">
        <v>5906</v>
      </c>
      <c r="B53" s="454" t="str">
        <f>'Cover Page'!$I$8</f>
        <v>GHXSTSHIP</v>
      </c>
      <c r="C53" s="454" t="str">
        <f>'Cover Page'!$C$7</f>
        <v>CSMIA26</v>
      </c>
      <c r="D53" s="454" t="s">
        <v>2593</v>
      </c>
      <c r="E53" s="454" t="s">
        <v>5744</v>
      </c>
      <c r="F53" s="454" t="b">
        <v>1</v>
      </c>
      <c r="G53" s="454" t="s">
        <v>86</v>
      </c>
      <c r="H53" s="454" t="b">
        <v>0</v>
      </c>
      <c r="I53" s="454" t="s">
        <v>5687</v>
      </c>
      <c r="J53" s="454" t="s">
        <v>88</v>
      </c>
      <c r="K53" s="455">
        <v>46295.54513888889</v>
      </c>
      <c r="L53" s="455">
        <v>46295.54513888889</v>
      </c>
    </row>
    <row r="54">
      <c r="A54" s="454" t="s">
        <v>5913</v>
      </c>
      <c r="B54" s="454" t="str">
        <f>'Cover Page'!$I$8</f>
        <v>GHXSTSHIP</v>
      </c>
      <c r="C54" s="454" t="str">
        <f>'Cover Page'!$C$7</f>
        <v>CSMIA26</v>
      </c>
      <c r="D54" s="454" t="s">
        <v>2577</v>
      </c>
      <c r="E54" s="454" t="s">
        <v>5846</v>
      </c>
      <c r="F54" s="454" t="b">
        <v>1</v>
      </c>
      <c r="G54" s="454" t="s">
        <v>86</v>
      </c>
      <c r="H54" s="454" t="b">
        <v>0</v>
      </c>
      <c r="I54" s="454" t="s">
        <v>5687</v>
      </c>
      <c r="J54" s="454" t="s">
        <v>88</v>
      </c>
      <c r="K54" s="455">
        <v>46295.54513888889</v>
      </c>
      <c r="L54" s="455">
        <v>46295.54513888889</v>
      </c>
    </row>
    <row r="55">
      <c r="A55" s="454" t="s">
        <v>5923</v>
      </c>
      <c r="B55" s="454" t="str">
        <f>'Cover Page'!$I$8</f>
        <v>GHXSTSHIP</v>
      </c>
      <c r="C55" s="454" t="str">
        <f>'Cover Page'!$C$7</f>
        <v>CSMIA26</v>
      </c>
      <c r="D55" s="454" t="s">
        <v>2577</v>
      </c>
      <c r="E55" s="454" t="s">
        <v>5725</v>
      </c>
      <c r="F55" s="454" t="b">
        <v>1</v>
      </c>
      <c r="G55" s="454" t="s">
        <v>86</v>
      </c>
      <c r="H55" s="454" t="b">
        <v>0</v>
      </c>
      <c r="I55" s="454" t="s">
        <v>5687</v>
      </c>
      <c r="J55" s="454" t="s">
        <v>88</v>
      </c>
      <c r="K55" s="455">
        <v>46295.54513888889</v>
      </c>
      <c r="L55" s="455">
        <v>46295.54513888889</v>
      </c>
    </row>
    <row r="56">
      <c r="A56" s="454" t="s">
        <v>5924</v>
      </c>
      <c r="B56" s="454" t="str">
        <f>'Cover Page'!$I$8</f>
        <v>GHXSTSHIP</v>
      </c>
      <c r="C56" s="454" t="str">
        <f>'Cover Page'!$C$7</f>
        <v>CSMIA26</v>
      </c>
      <c r="D56" s="454" t="s">
        <v>3500</v>
      </c>
      <c r="E56" s="454" t="s">
        <v>5930</v>
      </c>
      <c r="F56" s="454" t="b">
        <v>1</v>
      </c>
      <c r="G56" s="454" t="s">
        <v>86</v>
      </c>
      <c r="H56" s="454" t="b">
        <v>0</v>
      </c>
      <c r="I56" s="454" t="s">
        <v>5687</v>
      </c>
      <c r="J56" s="454" t="s">
        <v>88</v>
      </c>
      <c r="K56" s="455">
        <v>46295.54513888889</v>
      </c>
      <c r="L56" s="455">
        <v>46295.54513888889</v>
      </c>
    </row>
    <row r="57">
      <c r="A57" s="454" t="s">
        <v>5932</v>
      </c>
      <c r="B57" s="454" t="str">
        <f>'Cover Page'!$I$8</f>
        <v>GHXSTSHIP</v>
      </c>
      <c r="C57" s="454" t="str">
        <f>'Cover Page'!$C$7</f>
        <v>CSMIA26</v>
      </c>
      <c r="D57" s="454" t="s">
        <v>2487</v>
      </c>
      <c r="E57" s="454" t="s">
        <v>5846</v>
      </c>
      <c r="F57" s="454" t="b">
        <v>1</v>
      </c>
      <c r="G57" s="454" t="s">
        <v>86</v>
      </c>
      <c r="H57" s="454" t="b">
        <v>0</v>
      </c>
      <c r="I57" s="454" t="s">
        <v>5687</v>
      </c>
      <c r="J57" s="454" t="s">
        <v>88</v>
      </c>
      <c r="K57" s="455">
        <v>46295.54513888889</v>
      </c>
      <c r="L57" s="455">
        <v>46295.54513888889</v>
      </c>
    </row>
    <row r="58">
      <c r="A58" s="454" t="s">
        <v>5936</v>
      </c>
      <c r="B58" s="454" t="str">
        <f>'Cover Page'!$I$8</f>
        <v>GHXSTSHIP</v>
      </c>
      <c r="C58" s="454" t="str">
        <f>'Cover Page'!$C$7</f>
        <v>CSMIA26</v>
      </c>
      <c r="D58" s="454" t="s">
        <v>3518</v>
      </c>
      <c r="E58" s="454" t="s">
        <v>5846</v>
      </c>
      <c r="F58" s="454" t="b">
        <v>1</v>
      </c>
      <c r="G58" s="454" t="s">
        <v>86</v>
      </c>
      <c r="H58" s="454" t="b">
        <v>0</v>
      </c>
      <c r="I58" s="454" t="s">
        <v>5687</v>
      </c>
      <c r="J58" s="454" t="s">
        <v>88</v>
      </c>
      <c r="K58" s="455">
        <v>46295.54513888889</v>
      </c>
      <c r="L58" s="455">
        <v>46295.54513888889</v>
      </c>
    </row>
    <row r="59">
      <c r="A59" s="454" t="s">
        <v>5944</v>
      </c>
      <c r="B59" s="454" t="str">
        <f>'Cover Page'!$I$8</f>
        <v>GHXSTSHIP</v>
      </c>
      <c r="C59" s="454" t="str">
        <f>'Cover Page'!$C$7</f>
        <v>CSMIA26</v>
      </c>
      <c r="D59" s="454" t="s">
        <v>2631</v>
      </c>
      <c r="E59" s="454" t="s">
        <v>5846</v>
      </c>
      <c r="F59" s="454" t="b">
        <v>1</v>
      </c>
      <c r="G59" s="454" t="s">
        <v>86</v>
      </c>
      <c r="H59" s="454" t="b">
        <v>0</v>
      </c>
      <c r="I59" s="454" t="s">
        <v>5687</v>
      </c>
      <c r="J59" s="454" t="s">
        <v>88</v>
      </c>
      <c r="K59" s="455">
        <v>46295.54513888889</v>
      </c>
      <c r="L59" s="455">
        <v>46295.54513888889</v>
      </c>
    </row>
    <row r="60">
      <c r="A60" s="454" t="s">
        <v>5953</v>
      </c>
      <c r="B60" s="454" t="str">
        <f>'Cover Page'!$I$8</f>
        <v>GHXSTSHIP</v>
      </c>
      <c r="C60" s="454" t="str">
        <f>'Cover Page'!$C$7</f>
        <v>CSMIA26</v>
      </c>
      <c r="D60" s="454" t="s">
        <v>2631</v>
      </c>
      <c r="E60" s="454" t="s">
        <v>982</v>
      </c>
      <c r="F60" s="454" t="b">
        <v>1</v>
      </c>
      <c r="G60" s="454" t="s">
        <v>86</v>
      </c>
      <c r="H60" s="454" t="b">
        <v>0</v>
      </c>
      <c r="I60" s="454" t="s">
        <v>5687</v>
      </c>
      <c r="J60" s="454" t="s">
        <v>88</v>
      </c>
      <c r="K60" s="455">
        <v>46295.54513888889</v>
      </c>
      <c r="L60" s="455">
        <v>46295.54513888889</v>
      </c>
    </row>
    <row r="61">
      <c r="A61" s="225"/>
      <c r="B61" s="225"/>
      <c r="C61" s="225"/>
      <c r="D61" s="225"/>
      <c r="E61" s="225"/>
      <c r="F61" s="225"/>
      <c r="G61" s="225"/>
      <c r="H61" s="225"/>
      <c r="I61" s="225"/>
      <c r="J61" s="225"/>
      <c r="K61" s="225"/>
      <c r="L61" s="225"/>
    </row>
    <row r="62">
      <c r="A62" s="225"/>
      <c r="B62" s="225"/>
      <c r="C62" s="225"/>
      <c r="D62" s="225"/>
      <c r="E62" s="225"/>
      <c r="F62" s="225"/>
      <c r="G62" s="225"/>
      <c r="H62" s="225"/>
      <c r="I62" s="225"/>
      <c r="J62" s="225"/>
      <c r="K62" s="225"/>
      <c r="L62" s="225"/>
    </row>
    <row r="63">
      <c r="A63" s="225"/>
      <c r="B63" s="225"/>
      <c r="C63" s="225"/>
      <c r="D63" s="225"/>
      <c r="E63" s="225"/>
      <c r="F63" s="225"/>
      <c r="G63" s="225"/>
      <c r="H63" s="225"/>
      <c r="I63" s="225"/>
      <c r="J63" s="225"/>
      <c r="K63" s="225"/>
      <c r="L63" s="225"/>
    </row>
    <row r="64">
      <c r="A64" s="225"/>
      <c r="B64" s="225"/>
      <c r="C64" s="225"/>
      <c r="D64" s="225"/>
      <c r="E64" s="225"/>
      <c r="F64" s="225"/>
      <c r="G64" s="225"/>
      <c r="H64" s="225"/>
      <c r="I64" s="225"/>
      <c r="J64" s="225"/>
      <c r="K64" s="225"/>
      <c r="L64" s="225"/>
    </row>
    <row r="65">
      <c r="A65" s="225"/>
      <c r="B65" s="225"/>
      <c r="C65" s="225"/>
      <c r="D65" s="225"/>
      <c r="E65" s="225"/>
      <c r="F65" s="225"/>
      <c r="G65" s="225"/>
      <c r="H65" s="225"/>
      <c r="I65" s="225"/>
      <c r="J65" s="225"/>
      <c r="K65" s="225"/>
      <c r="L65" s="225"/>
    </row>
    <row r="66">
      <c r="A66" s="225"/>
      <c r="B66" s="225"/>
      <c r="C66" s="225"/>
      <c r="D66" s="225"/>
      <c r="E66" s="225"/>
      <c r="F66" s="225"/>
      <c r="G66" s="225"/>
      <c r="H66" s="225"/>
      <c r="I66" s="225"/>
      <c r="J66" s="225"/>
      <c r="K66" s="225"/>
      <c r="L66" s="225"/>
    </row>
    <row r="67">
      <c r="A67" s="225"/>
      <c r="B67" s="225"/>
      <c r="C67" s="225"/>
      <c r="D67" s="225"/>
      <c r="E67" s="225"/>
      <c r="F67" s="225"/>
      <c r="G67" s="225"/>
      <c r="H67" s="225"/>
      <c r="I67" s="225"/>
      <c r="J67" s="225"/>
      <c r="K67" s="225"/>
      <c r="L67" s="225"/>
    </row>
    <row r="68">
      <c r="A68" s="225"/>
      <c r="B68" s="225"/>
      <c r="C68" s="225"/>
      <c r="D68" s="225"/>
      <c r="E68" s="225"/>
      <c r="F68" s="225"/>
      <c r="G68" s="225"/>
      <c r="H68" s="225"/>
      <c r="I68" s="225"/>
      <c r="J68" s="225"/>
      <c r="K68" s="225"/>
      <c r="L68" s="225"/>
    </row>
    <row r="69">
      <c r="A69" s="225"/>
      <c r="B69" s="225"/>
      <c r="C69" s="225"/>
      <c r="D69" s="225"/>
      <c r="E69" s="225"/>
      <c r="F69" s="225"/>
      <c r="G69" s="225"/>
      <c r="H69" s="225"/>
      <c r="I69" s="225"/>
      <c r="J69" s="225"/>
      <c r="K69" s="225"/>
      <c r="L69" s="225"/>
    </row>
    <row r="70">
      <c r="A70" s="225"/>
      <c r="B70" s="225"/>
      <c r="C70" s="225"/>
      <c r="D70" s="225"/>
      <c r="E70" s="225"/>
      <c r="F70" s="225"/>
      <c r="G70" s="225"/>
      <c r="H70" s="225"/>
      <c r="I70" s="225"/>
      <c r="J70" s="225"/>
      <c r="K70" s="225"/>
      <c r="L70" s="225"/>
    </row>
    <row r="71">
      <c r="A71" s="225"/>
      <c r="B71" s="225"/>
      <c r="C71" s="225"/>
      <c r="D71" s="225"/>
      <c r="E71" s="225"/>
      <c r="F71" s="225"/>
      <c r="G71" s="225"/>
      <c r="H71" s="225"/>
      <c r="I71" s="225"/>
      <c r="J71" s="225"/>
      <c r="K71" s="225"/>
      <c r="L71" s="225"/>
    </row>
    <row r="72">
      <c r="A72" s="225"/>
      <c r="B72" s="225"/>
      <c r="C72" s="225"/>
      <c r="D72" s="225"/>
      <c r="E72" s="225"/>
      <c r="F72" s="225"/>
      <c r="G72" s="225"/>
      <c r="H72" s="225"/>
      <c r="I72" s="225"/>
      <c r="J72" s="225"/>
      <c r="K72" s="225"/>
      <c r="L72" s="225"/>
    </row>
    <row r="73">
      <c r="A73" s="225"/>
      <c r="B73" s="225"/>
      <c r="C73" s="225"/>
      <c r="D73" s="225"/>
      <c r="E73" s="225"/>
      <c r="F73" s="225"/>
      <c r="G73" s="225"/>
      <c r="H73" s="225"/>
      <c r="I73" s="225"/>
      <c r="J73" s="225"/>
      <c r="K73" s="225"/>
      <c r="L73" s="225"/>
    </row>
    <row r="74">
      <c r="A74" s="225"/>
      <c r="B74" s="225"/>
      <c r="C74" s="225"/>
      <c r="D74" s="225"/>
      <c r="E74" s="225"/>
      <c r="F74" s="225"/>
      <c r="G74" s="225"/>
      <c r="H74" s="225"/>
      <c r="I74" s="225"/>
      <c r="J74" s="225"/>
      <c r="K74" s="225"/>
      <c r="L74" s="225"/>
    </row>
    <row r="75">
      <c r="A75" s="225"/>
      <c r="B75" s="225"/>
      <c r="C75" s="225"/>
      <c r="D75" s="225"/>
      <c r="E75" s="225"/>
      <c r="F75" s="225"/>
      <c r="G75" s="225"/>
      <c r="H75" s="225"/>
      <c r="I75" s="225"/>
      <c r="J75" s="225"/>
      <c r="K75" s="225"/>
      <c r="L75" s="225"/>
    </row>
    <row r="76">
      <c r="A76" s="225"/>
      <c r="B76" s="225"/>
      <c r="C76" s="225"/>
      <c r="D76" s="225"/>
      <c r="E76" s="225"/>
      <c r="F76" s="225"/>
      <c r="G76" s="225"/>
      <c r="H76" s="225"/>
      <c r="I76" s="225"/>
      <c r="J76" s="225"/>
      <c r="K76" s="225"/>
      <c r="L76" s="225"/>
    </row>
    <row r="77">
      <c r="A77" s="225"/>
      <c r="B77" s="225"/>
      <c r="C77" s="225"/>
      <c r="D77" s="225"/>
      <c r="E77" s="225"/>
      <c r="F77" s="225"/>
      <c r="G77" s="225"/>
      <c r="H77" s="225"/>
      <c r="I77" s="225"/>
      <c r="J77" s="225"/>
      <c r="K77" s="225"/>
      <c r="L77" s="225"/>
    </row>
    <row r="78">
      <c r="A78" s="225"/>
      <c r="B78" s="225"/>
      <c r="C78" s="225"/>
      <c r="D78" s="225"/>
      <c r="E78" s="225"/>
      <c r="F78" s="225"/>
      <c r="G78" s="225"/>
      <c r="H78" s="225"/>
      <c r="I78" s="225"/>
      <c r="J78" s="225"/>
      <c r="K78" s="225"/>
      <c r="L78" s="225"/>
    </row>
    <row r="79">
      <c r="A79" s="225"/>
      <c r="B79" s="225"/>
      <c r="C79" s="225"/>
      <c r="D79" s="225"/>
      <c r="E79" s="225"/>
      <c r="F79" s="225"/>
      <c r="G79" s="225"/>
      <c r="H79" s="225"/>
      <c r="I79" s="225"/>
      <c r="J79" s="225"/>
      <c r="K79" s="225"/>
      <c r="L79" s="225"/>
    </row>
    <row r="80">
      <c r="A80" s="225"/>
      <c r="B80" s="225"/>
      <c r="C80" s="225"/>
      <c r="D80" s="225"/>
      <c r="E80" s="225"/>
      <c r="F80" s="225"/>
      <c r="G80" s="225"/>
      <c r="H80" s="225"/>
      <c r="I80" s="225"/>
      <c r="J80" s="225"/>
      <c r="K80" s="225"/>
      <c r="L80" s="225"/>
    </row>
    <row r="81">
      <c r="A81" s="225"/>
      <c r="B81" s="225"/>
      <c r="C81" s="225"/>
      <c r="D81" s="225"/>
      <c r="E81" s="225"/>
      <c r="F81" s="225"/>
      <c r="G81" s="225"/>
      <c r="H81" s="225"/>
      <c r="I81" s="225"/>
      <c r="J81" s="225"/>
      <c r="K81" s="225"/>
      <c r="L81" s="225"/>
    </row>
    <row r="82">
      <c r="A82" s="225"/>
      <c r="B82" s="225"/>
      <c r="C82" s="225"/>
      <c r="D82" s="225"/>
      <c r="E82" s="225"/>
      <c r="F82" s="225"/>
      <c r="G82" s="225"/>
      <c r="H82" s="225"/>
      <c r="I82" s="225"/>
      <c r="J82" s="225"/>
      <c r="K82" s="225"/>
      <c r="L82" s="225"/>
    </row>
    <row r="83">
      <c r="A83" s="225"/>
      <c r="B83" s="225"/>
      <c r="C83" s="225"/>
      <c r="D83" s="225"/>
      <c r="E83" s="225"/>
      <c r="F83" s="225"/>
      <c r="G83" s="225"/>
      <c r="H83" s="225"/>
      <c r="I83" s="225"/>
      <c r="J83" s="225"/>
      <c r="K83" s="225"/>
      <c r="L83" s="225"/>
    </row>
    <row r="84">
      <c r="A84" s="225"/>
      <c r="B84" s="225"/>
      <c r="C84" s="225"/>
      <c r="D84" s="225"/>
      <c r="E84" s="225"/>
      <c r="F84" s="225"/>
      <c r="G84" s="225"/>
      <c r="H84" s="225"/>
      <c r="I84" s="225"/>
      <c r="J84" s="225"/>
      <c r="K84" s="225"/>
      <c r="L84" s="225"/>
    </row>
    <row r="85">
      <c r="A85" s="225"/>
      <c r="B85" s="225"/>
      <c r="C85" s="225"/>
      <c r="D85" s="225"/>
      <c r="E85" s="225"/>
      <c r="F85" s="225"/>
      <c r="G85" s="225"/>
      <c r="H85" s="225"/>
      <c r="I85" s="225"/>
      <c r="J85" s="225"/>
      <c r="K85" s="225"/>
      <c r="L85" s="225"/>
    </row>
    <row r="86">
      <c r="A86" s="225"/>
      <c r="B86" s="225"/>
      <c r="C86" s="225"/>
      <c r="D86" s="225"/>
      <c r="E86" s="225"/>
      <c r="F86" s="225"/>
      <c r="G86" s="225"/>
      <c r="H86" s="225"/>
      <c r="I86" s="225"/>
      <c r="J86" s="225"/>
      <c r="K86" s="225"/>
      <c r="L86" s="225"/>
    </row>
    <row r="87">
      <c r="A87" s="225"/>
      <c r="B87" s="225"/>
      <c r="C87" s="225"/>
      <c r="D87" s="225"/>
      <c r="E87" s="225"/>
      <c r="F87" s="225"/>
      <c r="G87" s="225"/>
      <c r="H87" s="225"/>
      <c r="I87" s="225"/>
      <c r="J87" s="225"/>
      <c r="K87" s="225"/>
      <c r="L87" s="225"/>
    </row>
    <row r="88">
      <c r="A88" s="225"/>
      <c r="B88" s="225"/>
      <c r="C88" s="225"/>
      <c r="D88" s="225"/>
      <c r="E88" s="225"/>
      <c r="F88" s="225"/>
      <c r="G88" s="225"/>
      <c r="H88" s="225"/>
      <c r="I88" s="225"/>
      <c r="J88" s="225"/>
      <c r="K88" s="225"/>
      <c r="L88" s="225"/>
    </row>
    <row r="89">
      <c r="A89" s="225"/>
      <c r="B89" s="225"/>
      <c r="C89" s="225"/>
      <c r="D89" s="225"/>
      <c r="E89" s="225"/>
      <c r="F89" s="225"/>
      <c r="G89" s="225"/>
      <c r="H89" s="225"/>
      <c r="I89" s="225"/>
      <c r="J89" s="225"/>
      <c r="K89" s="225"/>
      <c r="L89" s="225"/>
    </row>
    <row r="90">
      <c r="A90" s="225"/>
      <c r="B90" s="225"/>
      <c r="C90" s="225"/>
      <c r="D90" s="225"/>
      <c r="E90" s="225"/>
      <c r="F90" s="225"/>
      <c r="G90" s="225"/>
      <c r="H90" s="225"/>
      <c r="I90" s="225"/>
      <c r="J90" s="225"/>
      <c r="K90" s="225"/>
      <c r="L90" s="225"/>
    </row>
    <row r="91">
      <c r="A91" s="225"/>
      <c r="B91" s="225"/>
      <c r="C91" s="225"/>
      <c r="D91" s="225"/>
      <c r="E91" s="225"/>
      <c r="F91" s="225"/>
      <c r="G91" s="225"/>
      <c r="H91" s="225"/>
      <c r="I91" s="225"/>
      <c r="J91" s="225"/>
      <c r="K91" s="225"/>
      <c r="L91" s="225"/>
    </row>
    <row r="92">
      <c r="A92" s="225"/>
      <c r="B92" s="225"/>
      <c r="C92" s="225"/>
      <c r="D92" s="225"/>
      <c r="E92" s="225"/>
      <c r="F92" s="225"/>
      <c r="G92" s="225"/>
      <c r="H92" s="225"/>
      <c r="I92" s="225"/>
      <c r="J92" s="225"/>
      <c r="K92" s="225"/>
      <c r="L92" s="225"/>
    </row>
    <row r="93">
      <c r="A93" s="225"/>
      <c r="B93" s="225"/>
      <c r="C93" s="225"/>
      <c r="D93" s="225"/>
      <c r="E93" s="225"/>
      <c r="F93" s="225"/>
      <c r="G93" s="225"/>
      <c r="H93" s="225"/>
      <c r="I93" s="225"/>
      <c r="J93" s="225"/>
      <c r="K93" s="225"/>
      <c r="L93" s="225"/>
    </row>
    <row r="94">
      <c r="A94" s="225"/>
      <c r="B94" s="225"/>
      <c r="C94" s="225"/>
      <c r="D94" s="225"/>
      <c r="E94" s="225"/>
      <c r="F94" s="225"/>
      <c r="G94" s="225"/>
      <c r="H94" s="225"/>
      <c r="I94" s="225"/>
      <c r="J94" s="225"/>
      <c r="K94" s="225"/>
      <c r="L94" s="225"/>
    </row>
    <row r="95">
      <c r="A95" s="225"/>
      <c r="B95" s="225"/>
      <c r="C95" s="225"/>
      <c r="D95" s="225"/>
      <c r="E95" s="225"/>
      <c r="F95" s="225"/>
      <c r="G95" s="225"/>
      <c r="H95" s="225"/>
      <c r="I95" s="225"/>
      <c r="J95" s="225"/>
      <c r="K95" s="225"/>
      <c r="L95" s="225"/>
    </row>
    <row r="96">
      <c r="A96" s="225"/>
      <c r="B96" s="225"/>
      <c r="C96" s="225"/>
      <c r="D96" s="225"/>
      <c r="E96" s="225"/>
      <c r="F96" s="225"/>
      <c r="G96" s="225"/>
      <c r="H96" s="225"/>
      <c r="I96" s="225"/>
      <c r="J96" s="225"/>
      <c r="K96" s="225"/>
      <c r="L96" s="225"/>
    </row>
    <row r="97">
      <c r="A97" s="225"/>
      <c r="B97" s="225"/>
      <c r="C97" s="225"/>
      <c r="D97" s="225"/>
      <c r="E97" s="225"/>
      <c r="F97" s="225"/>
      <c r="G97" s="225"/>
      <c r="H97" s="225"/>
      <c r="I97" s="225"/>
      <c r="J97" s="225"/>
      <c r="K97" s="225"/>
      <c r="L97" s="225"/>
    </row>
    <row r="98">
      <c r="A98" s="225"/>
      <c r="B98" s="225"/>
      <c r="C98" s="225"/>
      <c r="D98" s="225"/>
      <c r="E98" s="225"/>
      <c r="F98" s="225"/>
      <c r="G98" s="225"/>
      <c r="H98" s="225"/>
      <c r="I98" s="225"/>
      <c r="J98" s="225"/>
      <c r="K98" s="225"/>
      <c r="L98" s="225"/>
    </row>
    <row r="99">
      <c r="A99" s="225"/>
      <c r="B99" s="225"/>
      <c r="C99" s="225"/>
      <c r="D99" s="225"/>
      <c r="E99" s="225"/>
      <c r="F99" s="225"/>
      <c r="G99" s="225"/>
      <c r="H99" s="225"/>
      <c r="I99" s="225"/>
      <c r="J99" s="225"/>
      <c r="K99" s="225"/>
      <c r="L99" s="225"/>
    </row>
    <row r="100">
      <c r="A100" s="225"/>
      <c r="B100" s="225"/>
      <c r="C100" s="225"/>
      <c r="D100" s="225"/>
      <c r="E100" s="225"/>
      <c r="F100" s="225"/>
      <c r="G100" s="225"/>
      <c r="H100" s="225"/>
      <c r="I100" s="225"/>
      <c r="J100" s="225"/>
      <c r="K100" s="225"/>
      <c r="L100" s="225"/>
    </row>
  </sheetData>
  <dataValidations>
    <dataValidation type="list" allowBlank="1" sqref="G2:G60">
      <formula1>Enumerations!$I$2:$I$11</formula1>
    </dataValidation>
  </dataValidations>
  <drawing r:id="rId1"/>
  <tableParts count="1">
    <tablePart r:id="rId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262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15.75"/>
    <col customWidth="1" min="3" max="3" width="12.63"/>
    <col customWidth="1" min="4" max="4" width="15.75"/>
    <col customWidth="1" min="5" max="5" width="12.63"/>
    <col customWidth="1" min="6" max="6" width="15.75"/>
    <col customWidth="1" min="7" max="8" width="28.25"/>
    <col customWidth="1" min="9" max="9" width="22.0"/>
    <col customWidth="1" min="10" max="11" width="15.75"/>
    <col customWidth="1" min="12" max="13" width="12.63"/>
    <col customWidth="1" min="14" max="16" width="15.75"/>
    <col customWidth="1" min="17" max="17" width="12.63"/>
    <col customWidth="1" min="18" max="18" width="40.75"/>
    <col customWidth="1" min="19" max="19" width="15.75"/>
    <col customWidth="1" min="20" max="20" width="12.63"/>
    <col customWidth="1" min="21" max="21" width="9.5"/>
    <col customWidth="1" min="22" max="22" width="6.38"/>
    <col customWidth="1" min="23" max="23" width="40.75"/>
    <col customWidth="1" min="24" max="26" width="12.63"/>
  </cols>
  <sheetData>
    <row r="1" ht="24.0" customHeight="1">
      <c r="A1" s="4" t="s">
        <v>1</v>
      </c>
      <c r="B1" s="4" t="s">
        <v>7</v>
      </c>
      <c r="C1" s="4" t="s">
        <v>0</v>
      </c>
      <c r="D1" s="4" t="s">
        <v>18</v>
      </c>
      <c r="E1" s="4" t="s">
        <v>20</v>
      </c>
      <c r="F1" s="4" t="s">
        <v>22</v>
      </c>
      <c r="G1" s="4" t="s">
        <v>5908</v>
      </c>
      <c r="H1" s="4" t="s">
        <v>5909</v>
      </c>
      <c r="I1" s="4" t="s">
        <v>5910</v>
      </c>
      <c r="J1" s="4" t="s">
        <v>5911</v>
      </c>
      <c r="K1" s="4" t="s">
        <v>5912</v>
      </c>
      <c r="L1" s="4" t="s">
        <v>238</v>
      </c>
      <c r="M1" s="4" t="s">
        <v>1370</v>
      </c>
      <c r="N1" s="4" t="s">
        <v>5915</v>
      </c>
      <c r="O1" s="4" t="s">
        <v>5916</v>
      </c>
      <c r="P1" s="4" t="s">
        <v>5917</v>
      </c>
      <c r="Q1" s="4" t="s">
        <v>5918</v>
      </c>
      <c r="R1" s="4" t="s">
        <v>5919</v>
      </c>
      <c r="S1" s="4" t="s">
        <v>5920</v>
      </c>
      <c r="T1" s="4" t="s">
        <v>5921</v>
      </c>
      <c r="U1" s="4" t="s">
        <v>35</v>
      </c>
      <c r="V1" s="170" t="s">
        <v>37</v>
      </c>
      <c r="W1" s="170" t="s">
        <v>38</v>
      </c>
      <c r="X1" s="170" t="s">
        <v>39</v>
      </c>
      <c r="Y1" s="170" t="s">
        <v>40</v>
      </c>
      <c r="Z1" s="170" t="s">
        <v>41</v>
      </c>
    </row>
    <row r="2">
      <c r="A2" s="382" t="s">
        <v>5926</v>
      </c>
      <c r="B2" s="386" t="str">
        <f>'Cover Page'!$I$8</f>
        <v>GHXSTSHIP</v>
      </c>
      <c r="C2" s="386" t="str">
        <f>'Cover Page'!$C$7</f>
        <v>CSMIA26</v>
      </c>
      <c r="D2" s="386" t="s">
        <v>694</v>
      </c>
      <c r="E2" s="386" t="s">
        <v>5318</v>
      </c>
      <c r="F2" s="386" t="s">
        <v>2832</v>
      </c>
      <c r="G2" s="386" t="s">
        <v>5943</v>
      </c>
      <c r="H2" s="386" t="s">
        <v>2833</v>
      </c>
      <c r="I2" s="386" t="s">
        <v>5945</v>
      </c>
      <c r="J2" s="386" t="s">
        <v>5946</v>
      </c>
      <c r="K2" s="386" t="s">
        <v>5947</v>
      </c>
      <c r="L2" s="386" t="s">
        <v>408</v>
      </c>
      <c r="M2" s="382" t="s">
        <v>2825</v>
      </c>
      <c r="N2" s="382" t="s">
        <v>2844</v>
      </c>
      <c r="O2" s="456">
        <v>46309.0</v>
      </c>
      <c r="P2" s="456">
        <v>46309.0</v>
      </c>
      <c r="Q2" s="382" t="s">
        <v>5964</v>
      </c>
      <c r="R2" s="386" t="s">
        <v>5965</v>
      </c>
      <c r="S2" s="457">
        <v>46309.0</v>
      </c>
      <c r="T2" s="386"/>
      <c r="U2" s="386" t="s">
        <v>151</v>
      </c>
      <c r="V2" s="458" t="b">
        <v>0</v>
      </c>
      <c r="W2" s="458" t="s">
        <v>5967</v>
      </c>
      <c r="X2" s="458" t="s">
        <v>88</v>
      </c>
      <c r="Y2" s="459">
        <v>46296.0</v>
      </c>
      <c r="Z2" s="459">
        <v>46296.0</v>
      </c>
    </row>
    <row r="3">
      <c r="A3" s="382" t="s">
        <v>5970</v>
      </c>
      <c r="B3" s="386" t="str">
        <f>'Cover Page'!$I$8</f>
        <v>GHXSTSHIP</v>
      </c>
      <c r="C3" s="386" t="str">
        <f>'Cover Page'!$C$7</f>
        <v>CSMIA26</v>
      </c>
      <c r="D3" s="386" t="s">
        <v>579</v>
      </c>
      <c r="E3" s="386" t="s">
        <v>748</v>
      </c>
      <c r="F3" s="386" t="s">
        <v>5973</v>
      </c>
      <c r="G3" s="386" t="s">
        <v>5974</v>
      </c>
      <c r="H3" s="386" t="s">
        <v>2860</v>
      </c>
      <c r="I3" s="386" t="s">
        <v>5945</v>
      </c>
      <c r="J3" s="386" t="s">
        <v>5975</v>
      </c>
      <c r="K3" s="386" t="s">
        <v>5977</v>
      </c>
      <c r="L3" s="386" t="s">
        <v>877</v>
      </c>
      <c r="M3" s="382" t="s">
        <v>2852</v>
      </c>
      <c r="N3" s="382" t="s">
        <v>2861</v>
      </c>
      <c r="O3" s="456">
        <v>46308.0</v>
      </c>
      <c r="P3" s="456">
        <v>46308.0</v>
      </c>
      <c r="Q3" s="382" t="s">
        <v>5964</v>
      </c>
      <c r="R3" s="386" t="s">
        <v>5980</v>
      </c>
      <c r="S3" s="457">
        <v>46308.0</v>
      </c>
      <c r="T3" s="386"/>
      <c r="U3" s="386" t="s">
        <v>151</v>
      </c>
      <c r="V3" s="458" t="b">
        <v>0</v>
      </c>
      <c r="W3" s="458" t="s">
        <v>5981</v>
      </c>
      <c r="X3" s="458" t="s">
        <v>88</v>
      </c>
      <c r="Y3" s="459">
        <v>46296.0</v>
      </c>
      <c r="Z3" s="459">
        <v>46296.0</v>
      </c>
    </row>
    <row r="4">
      <c r="A4" s="382" t="s">
        <v>5983</v>
      </c>
      <c r="B4" s="386" t="str">
        <f>'Cover Page'!$I$8</f>
        <v>GHXSTSHIP</v>
      </c>
      <c r="C4" s="386" t="str">
        <f>'Cover Page'!$C$7</f>
        <v>CSMIA26</v>
      </c>
      <c r="D4" s="386" t="s">
        <v>1023</v>
      </c>
      <c r="E4" s="386" t="s">
        <v>1055</v>
      </c>
      <c r="F4" s="386" t="s">
        <v>2876</v>
      </c>
      <c r="G4" s="386" t="s">
        <v>5987</v>
      </c>
      <c r="H4" s="386" t="s">
        <v>2878</v>
      </c>
      <c r="I4" s="386" t="s">
        <v>5945</v>
      </c>
      <c r="J4" s="386" t="s">
        <v>5989</v>
      </c>
      <c r="K4" s="386" t="s">
        <v>5990</v>
      </c>
      <c r="L4" s="386" t="s">
        <v>332</v>
      </c>
      <c r="M4" s="382" t="s">
        <v>2870</v>
      </c>
      <c r="N4" s="382" t="s">
        <v>2887</v>
      </c>
      <c r="O4" s="456">
        <v>46310.0</v>
      </c>
      <c r="P4" s="456">
        <v>46310.0</v>
      </c>
      <c r="Q4" s="382" t="s">
        <v>5964</v>
      </c>
      <c r="R4" s="386" t="s">
        <v>5992</v>
      </c>
      <c r="S4" s="457">
        <v>46310.0</v>
      </c>
      <c r="T4" s="386"/>
      <c r="U4" s="386" t="s">
        <v>151</v>
      </c>
      <c r="V4" s="458" t="b">
        <v>0</v>
      </c>
      <c r="W4" s="458" t="s">
        <v>5993</v>
      </c>
      <c r="X4" s="458" t="s">
        <v>88</v>
      </c>
      <c r="Y4" s="459">
        <v>46296.0</v>
      </c>
      <c r="Z4" s="459">
        <v>46296.0</v>
      </c>
    </row>
    <row r="5">
      <c r="A5" s="406"/>
      <c r="B5" s="407"/>
      <c r="C5" s="407"/>
      <c r="D5" s="407"/>
      <c r="E5" s="407"/>
      <c r="F5" s="407"/>
      <c r="G5" s="407"/>
      <c r="H5" s="407"/>
      <c r="I5" s="407"/>
      <c r="J5" s="407"/>
      <c r="K5" s="407"/>
      <c r="L5" s="407"/>
      <c r="M5" s="460"/>
      <c r="N5" s="460"/>
      <c r="O5" s="406"/>
      <c r="P5" s="406"/>
      <c r="Q5" s="406"/>
      <c r="R5" s="407"/>
      <c r="S5" s="407"/>
      <c r="T5" s="411"/>
      <c r="U5" s="411"/>
      <c r="V5" s="117"/>
      <c r="W5" s="117"/>
      <c r="X5" s="117"/>
      <c r="Y5" s="117"/>
      <c r="Z5" s="117"/>
    </row>
    <row r="6">
      <c r="A6" s="406"/>
      <c r="B6" s="407"/>
      <c r="C6" s="407"/>
      <c r="D6" s="407"/>
      <c r="E6" s="407"/>
      <c r="F6" s="407"/>
      <c r="G6" s="407"/>
      <c r="H6" s="407"/>
      <c r="I6" s="407"/>
      <c r="J6" s="407"/>
      <c r="K6" s="407"/>
      <c r="L6" s="407"/>
      <c r="M6" s="460"/>
      <c r="N6" s="460"/>
      <c r="O6" s="406"/>
      <c r="P6" s="406"/>
      <c r="Q6" s="406"/>
      <c r="R6" s="407"/>
      <c r="S6" s="407"/>
      <c r="T6" s="411"/>
      <c r="U6" s="411"/>
      <c r="V6" s="117"/>
      <c r="W6" s="117"/>
      <c r="X6" s="117"/>
      <c r="Y6" s="117"/>
      <c r="Z6" s="117"/>
    </row>
    <row r="7">
      <c r="A7" s="406"/>
      <c r="B7" s="407"/>
      <c r="C7" s="407"/>
      <c r="D7" s="407"/>
      <c r="E7" s="407"/>
      <c r="F7" s="407"/>
      <c r="G7" s="407"/>
      <c r="H7" s="407"/>
      <c r="I7" s="407"/>
      <c r="J7" s="407"/>
      <c r="K7" s="407"/>
      <c r="L7" s="407"/>
      <c r="M7" s="460"/>
      <c r="N7" s="460"/>
      <c r="O7" s="406"/>
      <c r="P7" s="406"/>
      <c r="Q7" s="406"/>
      <c r="R7" s="407"/>
      <c r="S7" s="407"/>
      <c r="T7" s="411"/>
      <c r="U7" s="411"/>
      <c r="V7" s="117"/>
      <c r="W7" s="117"/>
      <c r="X7" s="117"/>
      <c r="Y7" s="117"/>
      <c r="Z7" s="117"/>
    </row>
    <row r="8">
      <c r="A8" s="406"/>
      <c r="B8" s="407"/>
      <c r="C8" s="407"/>
      <c r="D8" s="407"/>
      <c r="E8" s="407"/>
      <c r="F8" s="407"/>
      <c r="G8" s="407"/>
      <c r="H8" s="407"/>
      <c r="I8" s="407"/>
      <c r="J8" s="407"/>
      <c r="K8" s="407"/>
      <c r="L8" s="407"/>
      <c r="M8" s="460"/>
      <c r="N8" s="460"/>
      <c r="O8" s="406"/>
      <c r="P8" s="406"/>
      <c r="Q8" s="406"/>
      <c r="R8" s="407"/>
      <c r="S8" s="407"/>
      <c r="T8" s="411"/>
      <c r="U8" s="411"/>
      <c r="V8" s="117"/>
      <c r="W8" s="117"/>
      <c r="X8" s="117"/>
      <c r="Y8" s="117"/>
      <c r="Z8" s="117"/>
    </row>
    <row r="9">
      <c r="A9" s="406"/>
      <c r="B9" s="407"/>
      <c r="C9" s="407"/>
      <c r="D9" s="407"/>
      <c r="E9" s="407"/>
      <c r="F9" s="407"/>
      <c r="G9" s="407"/>
      <c r="H9" s="407"/>
      <c r="I9" s="407"/>
      <c r="J9" s="407"/>
      <c r="K9" s="407"/>
      <c r="L9" s="407"/>
      <c r="M9" s="460"/>
      <c r="N9" s="460"/>
      <c r="O9" s="406"/>
      <c r="P9" s="406"/>
      <c r="Q9" s="406"/>
      <c r="R9" s="407"/>
      <c r="S9" s="407"/>
      <c r="T9" s="411"/>
      <c r="U9" s="411"/>
      <c r="V9" s="117"/>
      <c r="W9" s="117"/>
      <c r="X9" s="117"/>
      <c r="Y9" s="117"/>
      <c r="Z9" s="117"/>
    </row>
    <row r="10">
      <c r="A10" s="406"/>
      <c r="B10" s="407"/>
      <c r="C10" s="407"/>
      <c r="D10" s="407"/>
      <c r="E10" s="407"/>
      <c r="F10" s="407"/>
      <c r="G10" s="407"/>
      <c r="H10" s="407"/>
      <c r="I10" s="407"/>
      <c r="J10" s="407"/>
      <c r="K10" s="407"/>
      <c r="L10" s="407"/>
      <c r="M10" s="460"/>
      <c r="N10" s="460"/>
      <c r="O10" s="406"/>
      <c r="P10" s="406"/>
      <c r="Q10" s="406"/>
      <c r="R10" s="407"/>
      <c r="S10" s="407"/>
      <c r="T10" s="411"/>
      <c r="U10" s="411"/>
      <c r="V10" s="117"/>
      <c r="W10" s="117"/>
      <c r="X10" s="117"/>
      <c r="Y10" s="117"/>
      <c r="Z10" s="117"/>
    </row>
    <row r="11">
      <c r="A11" s="406"/>
      <c r="B11" s="407"/>
      <c r="C11" s="407"/>
      <c r="D11" s="407"/>
      <c r="E11" s="407"/>
      <c r="F11" s="407"/>
      <c r="G11" s="407"/>
      <c r="H11" s="407"/>
      <c r="I11" s="407"/>
      <c r="J11" s="407"/>
      <c r="K11" s="407"/>
      <c r="L11" s="407"/>
      <c r="M11" s="461"/>
      <c r="N11" s="461"/>
      <c r="O11" s="406"/>
      <c r="P11" s="406"/>
      <c r="Q11" s="406"/>
      <c r="R11" s="407"/>
      <c r="S11" s="407"/>
      <c r="T11" s="407"/>
      <c r="U11" s="407"/>
      <c r="V11" s="117"/>
      <c r="W11" s="117"/>
      <c r="X11" s="117"/>
      <c r="Y11" s="117"/>
      <c r="Z11" s="117"/>
    </row>
    <row r="12">
      <c r="A12" s="406"/>
      <c r="B12" s="407"/>
      <c r="C12" s="407"/>
      <c r="D12" s="407"/>
      <c r="E12" s="407"/>
      <c r="F12" s="407"/>
      <c r="G12" s="407"/>
      <c r="H12" s="407"/>
      <c r="I12" s="407"/>
      <c r="J12" s="407"/>
      <c r="K12" s="407"/>
      <c r="L12" s="407"/>
      <c r="M12" s="461"/>
      <c r="N12" s="461"/>
      <c r="O12" s="406"/>
      <c r="P12" s="406"/>
      <c r="Q12" s="406"/>
      <c r="R12" s="407"/>
      <c r="S12" s="407"/>
      <c r="T12" s="407"/>
      <c r="U12" s="407"/>
      <c r="V12" s="117"/>
      <c r="W12" s="117"/>
      <c r="X12" s="117"/>
      <c r="Y12" s="117"/>
      <c r="Z12" s="117"/>
    </row>
    <row r="13">
      <c r="A13" s="406"/>
      <c r="B13" s="407"/>
      <c r="C13" s="407"/>
      <c r="D13" s="407"/>
      <c r="E13" s="407"/>
      <c r="F13" s="407"/>
      <c r="G13" s="407"/>
      <c r="H13" s="407"/>
      <c r="I13" s="407"/>
      <c r="J13" s="407"/>
      <c r="K13" s="407"/>
      <c r="L13" s="407"/>
      <c r="M13" s="461"/>
      <c r="N13" s="461"/>
      <c r="O13" s="406"/>
      <c r="P13" s="406"/>
      <c r="Q13" s="406"/>
      <c r="R13" s="407"/>
      <c r="S13" s="407"/>
      <c r="T13" s="407"/>
      <c r="U13" s="407"/>
      <c r="V13" s="117"/>
      <c r="W13" s="117"/>
      <c r="X13" s="117"/>
      <c r="Y13" s="117"/>
      <c r="Z13" s="117"/>
    </row>
    <row r="14">
      <c r="A14" s="406"/>
      <c r="B14" s="407"/>
      <c r="C14" s="407"/>
      <c r="D14" s="407"/>
      <c r="E14" s="407"/>
      <c r="F14" s="407"/>
      <c r="G14" s="407"/>
      <c r="H14" s="407"/>
      <c r="I14" s="407"/>
      <c r="J14" s="407"/>
      <c r="K14" s="407"/>
      <c r="L14" s="407"/>
      <c r="M14" s="461"/>
      <c r="N14" s="461"/>
      <c r="O14" s="406"/>
      <c r="P14" s="406"/>
      <c r="Q14" s="406"/>
      <c r="R14" s="407"/>
      <c r="S14" s="407"/>
      <c r="T14" s="407"/>
      <c r="U14" s="407"/>
      <c r="V14" s="117"/>
      <c r="W14" s="117"/>
      <c r="X14" s="117"/>
      <c r="Y14" s="117"/>
      <c r="Z14" s="117"/>
    </row>
    <row r="15">
      <c r="A15" s="406"/>
      <c r="B15" s="407"/>
      <c r="C15" s="407"/>
      <c r="D15" s="407"/>
      <c r="E15" s="407"/>
      <c r="F15" s="407"/>
      <c r="G15" s="407"/>
      <c r="H15" s="407"/>
      <c r="I15" s="407"/>
      <c r="J15" s="407"/>
      <c r="K15" s="407"/>
      <c r="L15" s="407"/>
      <c r="M15" s="461"/>
      <c r="N15" s="461"/>
      <c r="O15" s="406"/>
      <c r="P15" s="406"/>
      <c r="Q15" s="406"/>
      <c r="R15" s="407"/>
      <c r="S15" s="407"/>
      <c r="T15" s="407"/>
      <c r="U15" s="407"/>
      <c r="V15" s="117"/>
      <c r="W15" s="117"/>
      <c r="X15" s="117"/>
      <c r="Y15" s="117"/>
      <c r="Z15" s="117"/>
    </row>
    <row r="16">
      <c r="A16" s="406"/>
      <c r="B16" s="407"/>
      <c r="C16" s="407"/>
      <c r="D16" s="407"/>
      <c r="E16" s="407"/>
      <c r="F16" s="407"/>
      <c r="G16" s="407"/>
      <c r="H16" s="407"/>
      <c r="I16" s="407"/>
      <c r="J16" s="407"/>
      <c r="K16" s="407"/>
      <c r="L16" s="407"/>
      <c r="M16" s="461"/>
      <c r="N16" s="461"/>
      <c r="O16" s="406"/>
      <c r="P16" s="406"/>
      <c r="Q16" s="406"/>
      <c r="R16" s="407"/>
      <c r="S16" s="407"/>
      <c r="T16" s="407"/>
      <c r="U16" s="407"/>
      <c r="V16" s="117"/>
      <c r="W16" s="117"/>
      <c r="X16" s="117"/>
      <c r="Y16" s="117"/>
      <c r="Z16" s="117"/>
    </row>
    <row r="17">
      <c r="A17" s="406"/>
      <c r="B17" s="407"/>
      <c r="C17" s="407"/>
      <c r="D17" s="407"/>
      <c r="E17" s="407"/>
      <c r="F17" s="407"/>
      <c r="G17" s="407"/>
      <c r="H17" s="407"/>
      <c r="I17" s="407"/>
      <c r="J17" s="407"/>
      <c r="K17" s="407"/>
      <c r="L17" s="407"/>
      <c r="M17" s="461"/>
      <c r="N17" s="461"/>
      <c r="O17" s="406"/>
      <c r="P17" s="406"/>
      <c r="Q17" s="406"/>
      <c r="R17" s="407"/>
      <c r="S17" s="407"/>
      <c r="T17" s="407"/>
      <c r="U17" s="407"/>
      <c r="V17" s="117"/>
      <c r="W17" s="117"/>
      <c r="X17" s="117"/>
      <c r="Y17" s="117"/>
      <c r="Z17" s="117"/>
    </row>
    <row r="18">
      <c r="A18" s="406"/>
      <c r="B18" s="407"/>
      <c r="C18" s="407"/>
      <c r="D18" s="407"/>
      <c r="E18" s="407"/>
      <c r="F18" s="407"/>
      <c r="G18" s="407"/>
      <c r="H18" s="407"/>
      <c r="I18" s="407"/>
      <c r="J18" s="407"/>
      <c r="K18" s="407"/>
      <c r="L18" s="407"/>
      <c r="M18" s="461"/>
      <c r="N18" s="461"/>
      <c r="O18" s="406"/>
      <c r="P18" s="406"/>
      <c r="Q18" s="406"/>
      <c r="R18" s="407"/>
      <c r="S18" s="407"/>
      <c r="T18" s="407"/>
      <c r="U18" s="407"/>
      <c r="V18" s="117"/>
      <c r="W18" s="117"/>
      <c r="X18" s="117"/>
      <c r="Y18" s="117"/>
      <c r="Z18" s="117"/>
    </row>
    <row r="19">
      <c r="A19" s="406"/>
      <c r="B19" s="407"/>
      <c r="C19" s="407"/>
      <c r="D19" s="407"/>
      <c r="E19" s="407"/>
      <c r="F19" s="407"/>
      <c r="G19" s="407"/>
      <c r="H19" s="407"/>
      <c r="I19" s="407"/>
      <c r="J19" s="407"/>
      <c r="K19" s="407"/>
      <c r="L19" s="407"/>
      <c r="M19" s="461"/>
      <c r="N19" s="461"/>
      <c r="O19" s="406"/>
      <c r="P19" s="406"/>
      <c r="Q19" s="406"/>
      <c r="R19" s="407"/>
      <c r="S19" s="407"/>
      <c r="T19" s="407"/>
      <c r="U19" s="407"/>
      <c r="V19" s="117"/>
      <c r="W19" s="117"/>
      <c r="X19" s="117"/>
      <c r="Y19" s="117"/>
      <c r="Z19" s="117"/>
    </row>
    <row r="20">
      <c r="A20" s="406"/>
      <c r="B20" s="407"/>
      <c r="C20" s="407"/>
      <c r="D20" s="407"/>
      <c r="E20" s="407"/>
      <c r="F20" s="407"/>
      <c r="G20" s="407"/>
      <c r="H20" s="407"/>
      <c r="I20" s="407"/>
      <c r="J20" s="407"/>
      <c r="K20" s="407"/>
      <c r="L20" s="407"/>
      <c r="M20" s="461"/>
      <c r="N20" s="461"/>
      <c r="O20" s="406"/>
      <c r="P20" s="406"/>
      <c r="Q20" s="406"/>
      <c r="R20" s="407"/>
      <c r="S20" s="407"/>
      <c r="T20" s="407"/>
      <c r="U20" s="407"/>
      <c r="V20" s="117"/>
      <c r="W20" s="117"/>
      <c r="X20" s="117"/>
      <c r="Y20" s="117"/>
      <c r="Z20" s="117"/>
    </row>
    <row r="21">
      <c r="A21" s="412"/>
      <c r="B21" s="225"/>
      <c r="C21" s="225"/>
      <c r="D21" s="225"/>
      <c r="E21" s="225"/>
      <c r="F21" s="225"/>
      <c r="G21" s="225"/>
      <c r="H21" s="225"/>
      <c r="I21" s="225"/>
      <c r="J21" s="225"/>
      <c r="K21" s="225"/>
      <c r="L21" s="225"/>
      <c r="M21" s="462"/>
      <c r="N21" s="462"/>
      <c r="O21" s="412"/>
      <c r="P21" s="412"/>
      <c r="Q21" s="412"/>
      <c r="R21" s="225"/>
      <c r="S21" s="225"/>
      <c r="T21" s="225"/>
      <c r="U21" s="225"/>
      <c r="V21" s="140"/>
      <c r="W21" s="140"/>
      <c r="X21" s="140"/>
      <c r="Y21" s="140"/>
      <c r="Z21" s="140"/>
    </row>
    <row r="22">
      <c r="A22" s="412"/>
      <c r="B22" s="225"/>
      <c r="C22" s="225"/>
      <c r="D22" s="225"/>
      <c r="E22" s="225"/>
      <c r="F22" s="225"/>
      <c r="G22" s="225"/>
      <c r="H22" s="225"/>
      <c r="I22" s="225"/>
      <c r="J22" s="225"/>
      <c r="K22" s="225"/>
      <c r="L22" s="225"/>
      <c r="M22" s="462"/>
      <c r="N22" s="462"/>
      <c r="O22" s="412"/>
      <c r="P22" s="412"/>
      <c r="Q22" s="412"/>
      <c r="R22" s="225"/>
      <c r="S22" s="225"/>
      <c r="T22" s="225"/>
      <c r="U22" s="225"/>
      <c r="V22" s="140"/>
      <c r="W22" s="140"/>
      <c r="X22" s="140"/>
      <c r="Y22" s="140"/>
      <c r="Z22" s="140"/>
    </row>
    <row r="23">
      <c r="A23" s="412"/>
      <c r="B23" s="225"/>
      <c r="C23" s="225"/>
      <c r="D23" s="225"/>
      <c r="E23" s="225"/>
      <c r="F23" s="225"/>
      <c r="G23" s="225"/>
      <c r="H23" s="225"/>
      <c r="I23" s="225"/>
      <c r="J23" s="225"/>
      <c r="K23" s="225"/>
      <c r="L23" s="225"/>
      <c r="M23" s="462"/>
      <c r="N23" s="462"/>
      <c r="O23" s="412"/>
      <c r="P23" s="412"/>
      <c r="Q23" s="412"/>
      <c r="R23" s="225"/>
      <c r="S23" s="225"/>
      <c r="T23" s="225"/>
      <c r="U23" s="225"/>
      <c r="V23" s="140"/>
      <c r="W23" s="140"/>
      <c r="X23" s="140"/>
      <c r="Y23" s="140"/>
      <c r="Z23" s="140"/>
    </row>
    <row r="24">
      <c r="A24" s="412"/>
      <c r="B24" s="225"/>
      <c r="C24" s="225"/>
      <c r="D24" s="225"/>
      <c r="E24" s="225"/>
      <c r="F24" s="225"/>
      <c r="G24" s="225"/>
      <c r="H24" s="225"/>
      <c r="I24" s="225"/>
      <c r="J24" s="225"/>
      <c r="K24" s="225"/>
      <c r="L24" s="225"/>
      <c r="M24" s="462"/>
      <c r="N24" s="462"/>
      <c r="O24" s="412"/>
      <c r="P24" s="412"/>
      <c r="Q24" s="412"/>
      <c r="R24" s="225"/>
      <c r="S24" s="225"/>
      <c r="T24" s="225"/>
      <c r="U24" s="225"/>
      <c r="V24" s="140"/>
      <c r="W24" s="140"/>
      <c r="X24" s="140"/>
      <c r="Y24" s="140"/>
      <c r="Z24" s="140"/>
    </row>
    <row r="25">
      <c r="A25" s="412"/>
      <c r="B25" s="225"/>
      <c r="C25" s="225"/>
      <c r="D25" s="225"/>
      <c r="E25" s="225"/>
      <c r="F25" s="225"/>
      <c r="G25" s="225"/>
      <c r="H25" s="225"/>
      <c r="I25" s="225"/>
      <c r="J25" s="225"/>
      <c r="K25" s="225"/>
      <c r="L25" s="225"/>
      <c r="M25" s="462"/>
      <c r="N25" s="462"/>
      <c r="O25" s="412"/>
      <c r="P25" s="412"/>
      <c r="Q25" s="412"/>
      <c r="R25" s="225"/>
      <c r="S25" s="225"/>
      <c r="T25" s="225"/>
      <c r="U25" s="225"/>
      <c r="V25" s="140"/>
      <c r="W25" s="140"/>
      <c r="X25" s="140"/>
      <c r="Y25" s="140"/>
      <c r="Z25" s="140"/>
    </row>
    <row r="26">
      <c r="A26" s="412"/>
      <c r="B26" s="225"/>
      <c r="C26" s="225"/>
      <c r="D26" s="225"/>
      <c r="E26" s="225"/>
      <c r="F26" s="225"/>
      <c r="G26" s="225"/>
      <c r="H26" s="225"/>
      <c r="I26" s="225"/>
      <c r="J26" s="225"/>
      <c r="K26" s="225"/>
      <c r="L26" s="225"/>
      <c r="M26" s="462"/>
      <c r="N26" s="462"/>
      <c r="O26" s="412"/>
      <c r="P26" s="412"/>
      <c r="Q26" s="412"/>
      <c r="R26" s="225"/>
      <c r="S26" s="225"/>
      <c r="T26" s="225"/>
      <c r="U26" s="225"/>
      <c r="V26" s="140"/>
      <c r="W26" s="140"/>
      <c r="X26" s="140"/>
      <c r="Y26" s="140"/>
      <c r="Z26" s="140"/>
    </row>
    <row r="27">
      <c r="A27" s="412"/>
      <c r="B27" s="225"/>
      <c r="C27" s="225"/>
      <c r="D27" s="225"/>
      <c r="E27" s="225"/>
      <c r="F27" s="225"/>
      <c r="G27" s="225"/>
      <c r="H27" s="225"/>
      <c r="I27" s="225"/>
      <c r="J27" s="225"/>
      <c r="K27" s="225"/>
      <c r="L27" s="225"/>
      <c r="M27" s="462"/>
      <c r="N27" s="462"/>
      <c r="O27" s="412"/>
      <c r="P27" s="412"/>
      <c r="Q27" s="412"/>
      <c r="R27" s="225"/>
      <c r="S27" s="225"/>
      <c r="T27" s="225"/>
      <c r="U27" s="225"/>
      <c r="V27" s="140"/>
      <c r="W27" s="140"/>
      <c r="X27" s="140"/>
      <c r="Y27" s="140"/>
      <c r="Z27" s="140"/>
    </row>
    <row r="28">
      <c r="A28" s="412"/>
      <c r="B28" s="225"/>
      <c r="C28" s="225"/>
      <c r="D28" s="225"/>
      <c r="E28" s="225"/>
      <c r="F28" s="225"/>
      <c r="G28" s="225"/>
      <c r="H28" s="225"/>
      <c r="I28" s="225"/>
      <c r="J28" s="225"/>
      <c r="K28" s="225"/>
      <c r="L28" s="225"/>
      <c r="M28" s="462"/>
      <c r="N28" s="462"/>
      <c r="O28" s="412"/>
      <c r="P28" s="412"/>
      <c r="Q28" s="412"/>
      <c r="R28" s="225"/>
      <c r="S28" s="225"/>
      <c r="T28" s="225"/>
      <c r="U28" s="225"/>
      <c r="V28" s="140"/>
      <c r="W28" s="140"/>
      <c r="X28" s="140"/>
      <c r="Y28" s="140"/>
      <c r="Z28" s="140"/>
    </row>
    <row r="29">
      <c r="A29" s="412"/>
      <c r="B29" s="225"/>
      <c r="C29" s="225"/>
      <c r="D29" s="225"/>
      <c r="E29" s="225"/>
      <c r="F29" s="225"/>
      <c r="G29" s="225"/>
      <c r="H29" s="225"/>
      <c r="I29" s="225"/>
      <c r="J29" s="225"/>
      <c r="K29" s="225"/>
      <c r="L29" s="225"/>
      <c r="M29" s="462"/>
      <c r="N29" s="462"/>
      <c r="O29" s="412"/>
      <c r="P29" s="412"/>
      <c r="Q29" s="412"/>
      <c r="R29" s="225"/>
      <c r="S29" s="225"/>
      <c r="T29" s="225"/>
      <c r="U29" s="225"/>
      <c r="V29" s="140"/>
      <c r="W29" s="140"/>
      <c r="X29" s="140"/>
      <c r="Y29" s="140"/>
      <c r="Z29" s="140"/>
    </row>
    <row r="30">
      <c r="A30" s="412"/>
      <c r="B30" s="225"/>
      <c r="C30" s="225"/>
      <c r="D30" s="225"/>
      <c r="E30" s="225"/>
      <c r="F30" s="225"/>
      <c r="G30" s="225"/>
      <c r="H30" s="225"/>
      <c r="I30" s="225"/>
      <c r="J30" s="225"/>
      <c r="K30" s="225"/>
      <c r="L30" s="225"/>
      <c r="M30" s="462"/>
      <c r="N30" s="462"/>
      <c r="O30" s="412"/>
      <c r="P30" s="412"/>
      <c r="Q30" s="412"/>
      <c r="R30" s="225"/>
      <c r="S30" s="225"/>
      <c r="T30" s="225"/>
      <c r="U30" s="225"/>
      <c r="V30" s="140"/>
      <c r="W30" s="140"/>
      <c r="X30" s="140"/>
      <c r="Y30" s="140"/>
      <c r="Z30" s="140"/>
    </row>
    <row r="31">
      <c r="A31" s="412"/>
      <c r="B31" s="225"/>
      <c r="C31" s="225"/>
      <c r="D31" s="225"/>
      <c r="E31" s="225"/>
      <c r="F31" s="225"/>
      <c r="G31" s="225"/>
      <c r="H31" s="225"/>
      <c r="I31" s="225"/>
      <c r="J31" s="225"/>
      <c r="K31" s="225"/>
      <c r="L31" s="225"/>
      <c r="M31" s="462"/>
      <c r="N31" s="462"/>
      <c r="O31" s="412"/>
      <c r="P31" s="412"/>
      <c r="Q31" s="412"/>
      <c r="R31" s="225"/>
      <c r="S31" s="225"/>
      <c r="T31" s="225"/>
      <c r="U31" s="225"/>
      <c r="V31" s="140"/>
      <c r="W31" s="140"/>
      <c r="X31" s="140"/>
      <c r="Y31" s="140"/>
      <c r="Z31" s="140"/>
    </row>
    <row r="32">
      <c r="A32" s="412"/>
      <c r="B32" s="225"/>
      <c r="C32" s="225"/>
      <c r="D32" s="225"/>
      <c r="E32" s="225"/>
      <c r="F32" s="225"/>
      <c r="G32" s="225"/>
      <c r="H32" s="225"/>
      <c r="I32" s="225"/>
      <c r="J32" s="225"/>
      <c r="K32" s="225"/>
      <c r="L32" s="225"/>
      <c r="M32" s="462"/>
      <c r="N32" s="462"/>
      <c r="O32" s="412"/>
      <c r="P32" s="412"/>
      <c r="Q32" s="412"/>
      <c r="R32" s="225"/>
      <c r="S32" s="225"/>
      <c r="T32" s="225"/>
      <c r="U32" s="225"/>
      <c r="V32" s="140"/>
      <c r="W32" s="140"/>
      <c r="X32" s="140"/>
      <c r="Y32" s="140"/>
      <c r="Z32" s="140"/>
    </row>
    <row r="33">
      <c r="A33" s="412"/>
      <c r="B33" s="225"/>
      <c r="C33" s="225"/>
      <c r="D33" s="225"/>
      <c r="E33" s="225"/>
      <c r="F33" s="225"/>
      <c r="G33" s="225"/>
      <c r="H33" s="225"/>
      <c r="I33" s="225"/>
      <c r="J33" s="225"/>
      <c r="K33" s="225"/>
      <c r="L33" s="225"/>
      <c r="M33" s="462"/>
      <c r="N33" s="462"/>
      <c r="O33" s="412"/>
      <c r="P33" s="412"/>
      <c r="Q33" s="412"/>
      <c r="R33" s="225"/>
      <c r="S33" s="225"/>
      <c r="T33" s="225"/>
      <c r="U33" s="225"/>
      <c r="V33" s="140"/>
      <c r="W33" s="140"/>
      <c r="X33" s="140"/>
      <c r="Y33" s="140"/>
      <c r="Z33" s="140"/>
    </row>
    <row r="34">
      <c r="A34" s="412"/>
      <c r="B34" s="225"/>
      <c r="C34" s="225"/>
      <c r="D34" s="225"/>
      <c r="E34" s="225"/>
      <c r="F34" s="225"/>
      <c r="G34" s="225"/>
      <c r="H34" s="225"/>
      <c r="I34" s="225"/>
      <c r="J34" s="225"/>
      <c r="K34" s="225"/>
      <c r="L34" s="225"/>
      <c r="M34" s="462"/>
      <c r="N34" s="462"/>
      <c r="O34" s="412"/>
      <c r="P34" s="412"/>
      <c r="Q34" s="412"/>
      <c r="R34" s="225"/>
      <c r="S34" s="225"/>
      <c r="T34" s="225"/>
      <c r="U34" s="225"/>
      <c r="V34" s="140"/>
      <c r="W34" s="140"/>
      <c r="X34" s="140"/>
      <c r="Y34" s="140"/>
      <c r="Z34" s="140"/>
    </row>
    <row r="35">
      <c r="A35" s="412"/>
      <c r="B35" s="225"/>
      <c r="C35" s="225"/>
      <c r="D35" s="225"/>
      <c r="E35" s="225"/>
      <c r="F35" s="225"/>
      <c r="G35" s="225"/>
      <c r="H35" s="225"/>
      <c r="I35" s="225"/>
      <c r="J35" s="225"/>
      <c r="K35" s="225"/>
      <c r="L35" s="225"/>
      <c r="M35" s="462"/>
      <c r="N35" s="462"/>
      <c r="O35" s="412"/>
      <c r="P35" s="412"/>
      <c r="Q35" s="412"/>
      <c r="R35" s="225"/>
      <c r="S35" s="225"/>
      <c r="T35" s="225"/>
      <c r="U35" s="225"/>
      <c r="V35" s="140"/>
      <c r="W35" s="140"/>
      <c r="X35" s="140"/>
      <c r="Y35" s="140"/>
      <c r="Z35" s="140"/>
    </row>
    <row r="36">
      <c r="A36" s="412"/>
      <c r="B36" s="225"/>
      <c r="C36" s="225"/>
      <c r="D36" s="225"/>
      <c r="E36" s="225"/>
      <c r="F36" s="225"/>
      <c r="G36" s="225"/>
      <c r="H36" s="225"/>
      <c r="I36" s="225"/>
      <c r="J36" s="225"/>
      <c r="K36" s="225"/>
      <c r="L36" s="225"/>
      <c r="M36" s="462"/>
      <c r="N36" s="462"/>
      <c r="O36" s="412"/>
      <c r="P36" s="412"/>
      <c r="Q36" s="412"/>
      <c r="R36" s="225"/>
      <c r="S36" s="225"/>
      <c r="T36" s="225"/>
      <c r="U36" s="225"/>
      <c r="V36" s="140"/>
      <c r="W36" s="140"/>
      <c r="X36" s="140"/>
      <c r="Y36" s="140"/>
      <c r="Z36" s="140"/>
    </row>
    <row r="37">
      <c r="A37" s="412"/>
      <c r="B37" s="225"/>
      <c r="C37" s="225"/>
      <c r="D37" s="225"/>
      <c r="E37" s="225"/>
      <c r="F37" s="225"/>
      <c r="G37" s="225"/>
      <c r="H37" s="225"/>
      <c r="I37" s="225"/>
      <c r="J37" s="225"/>
      <c r="K37" s="225"/>
      <c r="L37" s="225"/>
      <c r="M37" s="462"/>
      <c r="N37" s="462"/>
      <c r="O37" s="412"/>
      <c r="P37" s="412"/>
      <c r="Q37" s="412"/>
      <c r="R37" s="225"/>
      <c r="S37" s="225"/>
      <c r="T37" s="225"/>
      <c r="U37" s="225"/>
      <c r="V37" s="140"/>
      <c r="W37" s="140"/>
      <c r="X37" s="140"/>
      <c r="Y37" s="140"/>
      <c r="Z37" s="140"/>
    </row>
    <row r="38">
      <c r="A38" s="412"/>
      <c r="B38" s="225"/>
      <c r="C38" s="225"/>
      <c r="D38" s="225"/>
      <c r="E38" s="225"/>
      <c r="F38" s="225"/>
      <c r="G38" s="225"/>
      <c r="H38" s="225"/>
      <c r="I38" s="225"/>
      <c r="J38" s="225"/>
      <c r="K38" s="225"/>
      <c r="L38" s="225"/>
      <c r="M38" s="462"/>
      <c r="N38" s="462"/>
      <c r="O38" s="412"/>
      <c r="P38" s="412"/>
      <c r="Q38" s="412"/>
      <c r="R38" s="225"/>
      <c r="S38" s="225"/>
      <c r="T38" s="225"/>
      <c r="U38" s="225"/>
      <c r="V38" s="140"/>
      <c r="W38" s="140"/>
      <c r="X38" s="140"/>
      <c r="Y38" s="140"/>
      <c r="Z38" s="140"/>
    </row>
    <row r="39">
      <c r="A39" s="412"/>
      <c r="B39" s="225"/>
      <c r="C39" s="225"/>
      <c r="D39" s="225"/>
      <c r="E39" s="225"/>
      <c r="F39" s="225"/>
      <c r="G39" s="225"/>
      <c r="H39" s="225"/>
      <c r="I39" s="225"/>
      <c r="J39" s="225"/>
      <c r="K39" s="225"/>
      <c r="L39" s="225"/>
      <c r="M39" s="462"/>
      <c r="N39" s="462"/>
      <c r="O39" s="412"/>
      <c r="P39" s="412"/>
      <c r="Q39" s="412"/>
      <c r="R39" s="225"/>
      <c r="S39" s="225"/>
      <c r="T39" s="225"/>
      <c r="U39" s="225"/>
      <c r="V39" s="140"/>
      <c r="W39" s="140"/>
      <c r="X39" s="140"/>
      <c r="Y39" s="140"/>
      <c r="Z39" s="140"/>
    </row>
    <row r="40">
      <c r="A40" s="412"/>
      <c r="B40" s="225"/>
      <c r="C40" s="225"/>
      <c r="D40" s="225"/>
      <c r="E40" s="225"/>
      <c r="F40" s="225"/>
      <c r="G40" s="225"/>
      <c r="H40" s="225"/>
      <c r="I40" s="225"/>
      <c r="J40" s="225"/>
      <c r="K40" s="225"/>
      <c r="L40" s="225"/>
      <c r="M40" s="462"/>
      <c r="N40" s="462"/>
      <c r="O40" s="412"/>
      <c r="P40" s="412"/>
      <c r="Q40" s="412"/>
      <c r="R40" s="225"/>
      <c r="S40" s="225"/>
      <c r="T40" s="225"/>
      <c r="U40" s="225"/>
      <c r="V40" s="140"/>
      <c r="W40" s="140"/>
      <c r="X40" s="140"/>
      <c r="Y40" s="140"/>
      <c r="Z40" s="140"/>
    </row>
    <row r="41">
      <c r="A41" s="412"/>
      <c r="B41" s="225"/>
      <c r="C41" s="225"/>
      <c r="D41" s="225"/>
      <c r="E41" s="225"/>
      <c r="F41" s="225"/>
      <c r="G41" s="225"/>
      <c r="H41" s="225"/>
      <c r="I41" s="225"/>
      <c r="J41" s="225"/>
      <c r="K41" s="225"/>
      <c r="L41" s="225"/>
      <c r="M41" s="462"/>
      <c r="N41" s="462"/>
      <c r="O41" s="412"/>
      <c r="P41" s="412"/>
      <c r="Q41" s="412"/>
      <c r="R41" s="225"/>
      <c r="S41" s="225"/>
      <c r="T41" s="225"/>
      <c r="U41" s="225"/>
      <c r="V41" s="140"/>
      <c r="W41" s="140"/>
      <c r="X41" s="140"/>
      <c r="Y41" s="140"/>
      <c r="Z41" s="140"/>
    </row>
    <row r="42">
      <c r="A42" s="412"/>
      <c r="B42" s="225"/>
      <c r="C42" s="225"/>
      <c r="D42" s="225"/>
      <c r="E42" s="225"/>
      <c r="F42" s="225"/>
      <c r="G42" s="225"/>
      <c r="H42" s="225"/>
      <c r="I42" s="225"/>
      <c r="J42" s="225"/>
      <c r="K42" s="225"/>
      <c r="L42" s="225"/>
      <c r="M42" s="462"/>
      <c r="N42" s="462"/>
      <c r="O42" s="412"/>
      <c r="P42" s="412"/>
      <c r="Q42" s="412"/>
      <c r="R42" s="225"/>
      <c r="S42" s="225"/>
      <c r="T42" s="225"/>
      <c r="U42" s="225"/>
      <c r="V42" s="140"/>
      <c r="W42" s="140"/>
      <c r="X42" s="140"/>
      <c r="Y42" s="140"/>
      <c r="Z42" s="140"/>
    </row>
    <row r="43">
      <c r="A43" s="412"/>
      <c r="B43" s="225"/>
      <c r="C43" s="225"/>
      <c r="D43" s="225"/>
      <c r="E43" s="225"/>
      <c r="F43" s="225"/>
      <c r="G43" s="225"/>
      <c r="H43" s="225"/>
      <c r="I43" s="225"/>
      <c r="J43" s="225"/>
      <c r="K43" s="225"/>
      <c r="L43" s="225"/>
      <c r="M43" s="462"/>
      <c r="N43" s="462"/>
      <c r="O43" s="412"/>
      <c r="P43" s="412"/>
      <c r="Q43" s="412"/>
      <c r="R43" s="225"/>
      <c r="S43" s="225"/>
      <c r="T43" s="225"/>
      <c r="U43" s="225"/>
      <c r="V43" s="140"/>
      <c r="W43" s="140"/>
      <c r="X43" s="140"/>
      <c r="Y43" s="140"/>
      <c r="Z43" s="140"/>
    </row>
    <row r="44">
      <c r="A44" s="412"/>
      <c r="B44" s="225"/>
      <c r="C44" s="225"/>
      <c r="D44" s="225"/>
      <c r="E44" s="225"/>
      <c r="F44" s="225"/>
      <c r="G44" s="225"/>
      <c r="H44" s="225"/>
      <c r="I44" s="225"/>
      <c r="J44" s="225"/>
      <c r="K44" s="225"/>
      <c r="L44" s="225"/>
      <c r="M44" s="462"/>
      <c r="N44" s="462"/>
      <c r="O44" s="412"/>
      <c r="P44" s="412"/>
      <c r="Q44" s="412"/>
      <c r="R44" s="225"/>
      <c r="S44" s="225"/>
      <c r="T44" s="225"/>
      <c r="U44" s="225"/>
      <c r="V44" s="140"/>
      <c r="W44" s="140"/>
      <c r="X44" s="140"/>
      <c r="Y44" s="140"/>
      <c r="Z44" s="140"/>
    </row>
    <row r="45">
      <c r="A45" s="412"/>
      <c r="B45" s="225"/>
      <c r="C45" s="225"/>
      <c r="D45" s="225"/>
      <c r="E45" s="225"/>
      <c r="F45" s="225"/>
      <c r="G45" s="225"/>
      <c r="H45" s="225"/>
      <c r="I45" s="225"/>
      <c r="J45" s="225"/>
      <c r="K45" s="225"/>
      <c r="L45" s="225"/>
      <c r="M45" s="462"/>
      <c r="N45" s="462"/>
      <c r="O45" s="412"/>
      <c r="P45" s="412"/>
      <c r="Q45" s="412"/>
      <c r="R45" s="225"/>
      <c r="S45" s="225"/>
      <c r="T45" s="225"/>
      <c r="U45" s="225"/>
      <c r="V45" s="140"/>
      <c r="W45" s="140"/>
      <c r="X45" s="140"/>
      <c r="Y45" s="140"/>
      <c r="Z45" s="140"/>
    </row>
    <row r="46">
      <c r="A46" s="412"/>
      <c r="B46" s="225"/>
      <c r="C46" s="225"/>
      <c r="D46" s="225"/>
      <c r="E46" s="225"/>
      <c r="F46" s="225"/>
      <c r="G46" s="225"/>
      <c r="H46" s="225"/>
      <c r="I46" s="225"/>
      <c r="J46" s="225"/>
      <c r="K46" s="225"/>
      <c r="L46" s="225"/>
      <c r="M46" s="462"/>
      <c r="N46" s="462"/>
      <c r="O46" s="412"/>
      <c r="P46" s="412"/>
      <c r="Q46" s="412"/>
      <c r="R46" s="225"/>
      <c r="S46" s="225"/>
      <c r="T46" s="225"/>
      <c r="U46" s="225"/>
      <c r="V46" s="140"/>
      <c r="W46" s="140"/>
      <c r="X46" s="140"/>
      <c r="Y46" s="140"/>
      <c r="Z46" s="140"/>
    </row>
    <row r="47">
      <c r="A47" s="412"/>
      <c r="B47" s="225"/>
      <c r="C47" s="225"/>
      <c r="D47" s="225"/>
      <c r="E47" s="225"/>
      <c r="F47" s="225"/>
      <c r="G47" s="225"/>
      <c r="H47" s="225"/>
      <c r="I47" s="225"/>
      <c r="J47" s="225"/>
      <c r="K47" s="225"/>
      <c r="L47" s="225"/>
      <c r="M47" s="462"/>
      <c r="N47" s="462"/>
      <c r="O47" s="412"/>
      <c r="P47" s="412"/>
      <c r="Q47" s="412"/>
      <c r="R47" s="225"/>
      <c r="S47" s="225"/>
      <c r="T47" s="225"/>
      <c r="U47" s="225"/>
      <c r="V47" s="140"/>
      <c r="W47" s="140"/>
      <c r="X47" s="140"/>
      <c r="Y47" s="140"/>
      <c r="Z47" s="140"/>
    </row>
    <row r="48">
      <c r="A48" s="412"/>
      <c r="B48" s="225"/>
      <c r="C48" s="225"/>
      <c r="D48" s="225"/>
      <c r="E48" s="225"/>
      <c r="F48" s="225"/>
      <c r="G48" s="225"/>
      <c r="H48" s="225"/>
      <c r="I48" s="225"/>
      <c r="J48" s="225"/>
      <c r="K48" s="225"/>
      <c r="L48" s="225"/>
      <c r="M48" s="462"/>
      <c r="N48" s="462"/>
      <c r="O48" s="412"/>
      <c r="P48" s="412"/>
      <c r="Q48" s="412"/>
      <c r="R48" s="225"/>
      <c r="S48" s="225"/>
      <c r="T48" s="225"/>
      <c r="U48" s="225"/>
      <c r="V48" s="140"/>
      <c r="W48" s="140"/>
      <c r="X48" s="140"/>
      <c r="Y48" s="140"/>
      <c r="Z48" s="140"/>
    </row>
    <row r="49">
      <c r="A49" s="412"/>
      <c r="B49" s="225"/>
      <c r="C49" s="225"/>
      <c r="D49" s="225"/>
      <c r="E49" s="225"/>
      <c r="F49" s="225"/>
      <c r="G49" s="225"/>
      <c r="H49" s="225"/>
      <c r="I49" s="225"/>
      <c r="J49" s="225"/>
      <c r="K49" s="225"/>
      <c r="L49" s="225"/>
      <c r="M49" s="462"/>
      <c r="N49" s="462"/>
      <c r="O49" s="412"/>
      <c r="P49" s="412"/>
      <c r="Q49" s="412"/>
      <c r="R49" s="225"/>
      <c r="S49" s="225"/>
      <c r="T49" s="225"/>
      <c r="U49" s="225"/>
      <c r="V49" s="140"/>
      <c r="W49" s="140"/>
      <c r="X49" s="140"/>
      <c r="Y49" s="140"/>
      <c r="Z49" s="140"/>
    </row>
    <row r="50">
      <c r="A50" s="412"/>
      <c r="B50" s="225"/>
      <c r="C50" s="225"/>
      <c r="D50" s="225"/>
      <c r="E50" s="225"/>
      <c r="F50" s="225"/>
      <c r="G50" s="225"/>
      <c r="H50" s="225"/>
      <c r="I50" s="225"/>
      <c r="J50" s="225"/>
      <c r="K50" s="225"/>
      <c r="L50" s="225"/>
      <c r="M50" s="462"/>
      <c r="N50" s="462"/>
      <c r="O50" s="412"/>
      <c r="P50" s="412"/>
      <c r="Q50" s="412"/>
      <c r="R50" s="225"/>
      <c r="S50" s="225"/>
      <c r="T50" s="225"/>
      <c r="U50" s="225"/>
      <c r="V50" s="140"/>
      <c r="W50" s="140"/>
      <c r="X50" s="140"/>
      <c r="Y50" s="140"/>
      <c r="Z50" s="140"/>
    </row>
    <row r="51">
      <c r="A51" s="412"/>
      <c r="B51" s="225"/>
      <c r="C51" s="225"/>
      <c r="D51" s="225"/>
      <c r="E51" s="225"/>
      <c r="F51" s="225"/>
      <c r="G51" s="225"/>
      <c r="H51" s="225"/>
      <c r="I51" s="225"/>
      <c r="J51" s="225"/>
      <c r="K51" s="225"/>
      <c r="L51" s="225"/>
      <c r="M51" s="462"/>
      <c r="N51" s="462"/>
      <c r="O51" s="412"/>
      <c r="P51" s="412"/>
      <c r="Q51" s="412"/>
      <c r="R51" s="225"/>
      <c r="S51" s="225"/>
      <c r="T51" s="225"/>
      <c r="U51" s="225"/>
      <c r="V51" s="140"/>
      <c r="W51" s="140"/>
      <c r="X51" s="140"/>
      <c r="Y51" s="140"/>
      <c r="Z51" s="140"/>
    </row>
    <row r="52">
      <c r="A52" s="412"/>
      <c r="B52" s="225"/>
      <c r="C52" s="225"/>
      <c r="D52" s="225"/>
      <c r="E52" s="225"/>
      <c r="F52" s="225"/>
      <c r="G52" s="225"/>
      <c r="H52" s="225"/>
      <c r="I52" s="225"/>
      <c r="J52" s="225"/>
      <c r="K52" s="225"/>
      <c r="L52" s="225"/>
      <c r="M52" s="462"/>
      <c r="N52" s="462"/>
      <c r="O52" s="412"/>
      <c r="P52" s="412"/>
      <c r="Q52" s="412"/>
      <c r="R52" s="225"/>
      <c r="S52" s="225"/>
      <c r="T52" s="225"/>
      <c r="U52" s="225"/>
      <c r="V52" s="140"/>
      <c r="W52" s="140"/>
      <c r="X52" s="140"/>
      <c r="Y52" s="140"/>
      <c r="Z52" s="140"/>
    </row>
    <row r="53">
      <c r="A53" s="412"/>
      <c r="B53" s="225"/>
      <c r="C53" s="225"/>
      <c r="D53" s="225"/>
      <c r="E53" s="225"/>
      <c r="F53" s="225"/>
      <c r="G53" s="225"/>
      <c r="H53" s="225"/>
      <c r="I53" s="225"/>
      <c r="J53" s="225"/>
      <c r="K53" s="225"/>
      <c r="L53" s="225"/>
      <c r="M53" s="462"/>
      <c r="N53" s="462"/>
      <c r="O53" s="412"/>
      <c r="P53" s="412"/>
      <c r="Q53" s="412"/>
      <c r="R53" s="225"/>
      <c r="S53" s="225"/>
      <c r="T53" s="225"/>
      <c r="U53" s="225"/>
      <c r="V53" s="140"/>
      <c r="W53" s="140"/>
      <c r="X53" s="140"/>
      <c r="Y53" s="140"/>
      <c r="Z53" s="140"/>
    </row>
    <row r="54">
      <c r="A54" s="412"/>
      <c r="B54" s="225"/>
      <c r="C54" s="225"/>
      <c r="D54" s="225"/>
      <c r="E54" s="225"/>
      <c r="F54" s="225"/>
      <c r="G54" s="225"/>
      <c r="H54" s="225"/>
      <c r="I54" s="225"/>
      <c r="J54" s="225"/>
      <c r="K54" s="225"/>
      <c r="L54" s="225"/>
      <c r="M54" s="462"/>
      <c r="N54" s="462"/>
      <c r="O54" s="412"/>
      <c r="P54" s="412"/>
      <c r="Q54" s="412"/>
      <c r="R54" s="225"/>
      <c r="S54" s="225"/>
      <c r="T54" s="225"/>
      <c r="U54" s="225"/>
      <c r="V54" s="140"/>
      <c r="W54" s="140"/>
      <c r="X54" s="140"/>
      <c r="Y54" s="140"/>
      <c r="Z54" s="140"/>
    </row>
    <row r="55">
      <c r="A55" s="412"/>
      <c r="B55" s="225"/>
      <c r="C55" s="225"/>
      <c r="D55" s="225"/>
      <c r="E55" s="225"/>
      <c r="F55" s="225"/>
      <c r="G55" s="225"/>
      <c r="H55" s="225"/>
      <c r="I55" s="225"/>
      <c r="J55" s="225"/>
      <c r="K55" s="225"/>
      <c r="L55" s="225"/>
      <c r="M55" s="462"/>
      <c r="N55" s="462"/>
      <c r="O55" s="412"/>
      <c r="P55" s="412"/>
      <c r="Q55" s="412"/>
      <c r="R55" s="225"/>
      <c r="S55" s="225"/>
      <c r="T55" s="225"/>
      <c r="U55" s="225"/>
      <c r="V55" s="140"/>
      <c r="W55" s="140"/>
      <c r="X55" s="140"/>
      <c r="Y55" s="140"/>
      <c r="Z55" s="140"/>
    </row>
    <row r="56">
      <c r="A56" s="412"/>
      <c r="B56" s="225"/>
      <c r="C56" s="225"/>
      <c r="D56" s="225"/>
      <c r="E56" s="225"/>
      <c r="F56" s="225"/>
      <c r="G56" s="225"/>
      <c r="H56" s="225"/>
      <c r="I56" s="225"/>
      <c r="J56" s="225"/>
      <c r="K56" s="225"/>
      <c r="L56" s="225"/>
      <c r="M56" s="462"/>
      <c r="N56" s="462"/>
      <c r="O56" s="412"/>
      <c r="P56" s="412"/>
      <c r="Q56" s="412"/>
      <c r="R56" s="225"/>
      <c r="S56" s="225"/>
      <c r="T56" s="225"/>
      <c r="U56" s="225"/>
      <c r="V56" s="140"/>
      <c r="W56" s="140"/>
      <c r="X56" s="140"/>
      <c r="Y56" s="140"/>
      <c r="Z56" s="140"/>
    </row>
    <row r="57">
      <c r="A57" s="412"/>
      <c r="B57" s="225"/>
      <c r="C57" s="225"/>
      <c r="D57" s="225"/>
      <c r="E57" s="225"/>
      <c r="F57" s="225"/>
      <c r="G57" s="225"/>
      <c r="H57" s="225"/>
      <c r="I57" s="225"/>
      <c r="J57" s="225"/>
      <c r="K57" s="225"/>
      <c r="L57" s="225"/>
      <c r="M57" s="462"/>
      <c r="N57" s="462"/>
      <c r="O57" s="412"/>
      <c r="P57" s="412"/>
      <c r="Q57" s="412"/>
      <c r="R57" s="225"/>
      <c r="S57" s="225"/>
      <c r="T57" s="225"/>
      <c r="U57" s="225"/>
      <c r="V57" s="140"/>
      <c r="W57" s="140"/>
      <c r="X57" s="140"/>
      <c r="Y57" s="140"/>
      <c r="Z57" s="140"/>
    </row>
    <row r="58">
      <c r="A58" s="412"/>
      <c r="B58" s="225"/>
      <c r="C58" s="225"/>
      <c r="D58" s="225"/>
      <c r="E58" s="225"/>
      <c r="F58" s="225"/>
      <c r="G58" s="225"/>
      <c r="H58" s="225"/>
      <c r="I58" s="225"/>
      <c r="J58" s="225"/>
      <c r="K58" s="225"/>
      <c r="L58" s="225"/>
      <c r="M58" s="462"/>
      <c r="N58" s="462"/>
      <c r="O58" s="412"/>
      <c r="P58" s="412"/>
      <c r="Q58" s="412"/>
      <c r="R58" s="225"/>
      <c r="S58" s="225"/>
      <c r="T58" s="225"/>
      <c r="U58" s="225"/>
      <c r="V58" s="140"/>
      <c r="W58" s="140"/>
      <c r="X58" s="140"/>
      <c r="Y58" s="140"/>
      <c r="Z58" s="140"/>
    </row>
    <row r="59">
      <c r="A59" s="412"/>
      <c r="B59" s="225"/>
      <c r="C59" s="225"/>
      <c r="D59" s="225"/>
      <c r="E59" s="225"/>
      <c r="F59" s="225"/>
      <c r="G59" s="225"/>
      <c r="H59" s="225"/>
      <c r="I59" s="225"/>
      <c r="J59" s="225"/>
      <c r="K59" s="225"/>
      <c r="L59" s="225"/>
      <c r="M59" s="462"/>
      <c r="N59" s="462"/>
      <c r="O59" s="412"/>
      <c r="P59" s="412"/>
      <c r="Q59" s="412"/>
      <c r="R59" s="225"/>
      <c r="S59" s="225"/>
      <c r="T59" s="225"/>
      <c r="U59" s="225"/>
      <c r="V59" s="140"/>
      <c r="W59" s="140"/>
      <c r="X59" s="140"/>
      <c r="Y59" s="140"/>
      <c r="Z59" s="140"/>
    </row>
    <row r="60">
      <c r="A60" s="412"/>
      <c r="B60" s="225"/>
      <c r="C60" s="225"/>
      <c r="D60" s="225"/>
      <c r="E60" s="225"/>
      <c r="F60" s="225"/>
      <c r="G60" s="225"/>
      <c r="H60" s="225"/>
      <c r="I60" s="225"/>
      <c r="J60" s="225"/>
      <c r="K60" s="225"/>
      <c r="L60" s="225"/>
      <c r="M60" s="462"/>
      <c r="N60" s="462"/>
      <c r="O60" s="412"/>
      <c r="P60" s="412"/>
      <c r="Q60" s="412"/>
      <c r="R60" s="225"/>
      <c r="S60" s="225"/>
      <c r="T60" s="225"/>
      <c r="U60" s="225"/>
      <c r="V60" s="140"/>
      <c r="W60" s="140"/>
      <c r="X60" s="140"/>
      <c r="Y60" s="140"/>
      <c r="Z60" s="140"/>
    </row>
    <row r="61">
      <c r="A61" s="412"/>
      <c r="B61" s="225"/>
      <c r="C61" s="225"/>
      <c r="D61" s="225"/>
      <c r="E61" s="225"/>
      <c r="F61" s="225"/>
      <c r="G61" s="225"/>
      <c r="H61" s="225"/>
      <c r="I61" s="225"/>
      <c r="J61" s="225"/>
      <c r="K61" s="225"/>
      <c r="L61" s="225"/>
      <c r="M61" s="462"/>
      <c r="N61" s="462"/>
      <c r="O61" s="412"/>
      <c r="P61" s="412"/>
      <c r="Q61" s="412"/>
      <c r="R61" s="225"/>
      <c r="S61" s="225"/>
      <c r="T61" s="225"/>
      <c r="U61" s="225"/>
      <c r="V61" s="140"/>
      <c r="W61" s="140"/>
      <c r="X61" s="140"/>
      <c r="Y61" s="140"/>
      <c r="Z61" s="140"/>
    </row>
    <row r="62">
      <c r="A62" s="412"/>
      <c r="B62" s="225"/>
      <c r="C62" s="225"/>
      <c r="D62" s="225"/>
      <c r="E62" s="225"/>
      <c r="F62" s="225"/>
      <c r="G62" s="225"/>
      <c r="H62" s="225"/>
      <c r="I62" s="225"/>
      <c r="J62" s="225"/>
      <c r="K62" s="225"/>
      <c r="L62" s="225"/>
      <c r="M62" s="462"/>
      <c r="N62" s="462"/>
      <c r="O62" s="412"/>
      <c r="P62" s="412"/>
      <c r="Q62" s="412"/>
      <c r="R62" s="225"/>
      <c r="S62" s="225"/>
      <c r="T62" s="225"/>
      <c r="U62" s="225"/>
      <c r="V62" s="140"/>
      <c r="W62" s="140"/>
      <c r="X62" s="140"/>
      <c r="Y62" s="140"/>
      <c r="Z62" s="140"/>
    </row>
    <row r="63">
      <c r="A63" s="412"/>
      <c r="B63" s="225"/>
      <c r="C63" s="225"/>
      <c r="D63" s="225"/>
      <c r="E63" s="225"/>
      <c r="F63" s="225"/>
      <c r="G63" s="225"/>
      <c r="H63" s="225"/>
      <c r="I63" s="225"/>
      <c r="J63" s="225"/>
      <c r="K63" s="225"/>
      <c r="L63" s="225"/>
      <c r="M63" s="462"/>
      <c r="N63" s="462"/>
      <c r="O63" s="412"/>
      <c r="P63" s="412"/>
      <c r="Q63" s="412"/>
      <c r="R63" s="225"/>
      <c r="S63" s="225"/>
      <c r="T63" s="225"/>
      <c r="U63" s="225"/>
      <c r="V63" s="140"/>
      <c r="W63" s="140"/>
      <c r="X63" s="140"/>
      <c r="Y63" s="140"/>
      <c r="Z63" s="140"/>
    </row>
    <row r="64">
      <c r="A64" s="412"/>
      <c r="B64" s="225"/>
      <c r="C64" s="225"/>
      <c r="D64" s="225"/>
      <c r="E64" s="225"/>
      <c r="F64" s="225"/>
      <c r="G64" s="225"/>
      <c r="H64" s="225"/>
      <c r="I64" s="225"/>
      <c r="J64" s="225"/>
      <c r="K64" s="225"/>
      <c r="L64" s="225"/>
      <c r="M64" s="462"/>
      <c r="N64" s="462"/>
      <c r="O64" s="412"/>
      <c r="P64" s="412"/>
      <c r="Q64" s="412"/>
      <c r="R64" s="225"/>
      <c r="S64" s="225"/>
      <c r="T64" s="225"/>
      <c r="U64" s="225"/>
      <c r="V64" s="140"/>
      <c r="W64" s="140"/>
      <c r="X64" s="140"/>
      <c r="Y64" s="140"/>
      <c r="Z64" s="140"/>
    </row>
    <row r="65">
      <c r="A65" s="412"/>
      <c r="B65" s="225"/>
      <c r="C65" s="225"/>
      <c r="D65" s="225"/>
      <c r="E65" s="225"/>
      <c r="F65" s="225"/>
      <c r="G65" s="225"/>
      <c r="H65" s="225"/>
      <c r="I65" s="225"/>
      <c r="J65" s="225"/>
      <c r="K65" s="225"/>
      <c r="L65" s="225"/>
      <c r="M65" s="462"/>
      <c r="N65" s="462"/>
      <c r="O65" s="412"/>
      <c r="P65" s="412"/>
      <c r="Q65" s="412"/>
      <c r="R65" s="225"/>
      <c r="S65" s="225"/>
      <c r="T65" s="225"/>
      <c r="U65" s="225"/>
      <c r="V65" s="140"/>
      <c r="W65" s="140"/>
      <c r="X65" s="140"/>
      <c r="Y65" s="140"/>
      <c r="Z65" s="140"/>
    </row>
    <row r="66">
      <c r="A66" s="412"/>
      <c r="B66" s="225"/>
      <c r="C66" s="225"/>
      <c r="D66" s="225"/>
      <c r="E66" s="225"/>
      <c r="F66" s="225"/>
      <c r="G66" s="225"/>
      <c r="H66" s="225"/>
      <c r="I66" s="225"/>
      <c r="J66" s="225"/>
      <c r="K66" s="225"/>
      <c r="L66" s="225"/>
      <c r="M66" s="462"/>
      <c r="N66" s="462"/>
      <c r="O66" s="412"/>
      <c r="P66" s="412"/>
      <c r="Q66" s="412"/>
      <c r="R66" s="225"/>
      <c r="S66" s="225"/>
      <c r="T66" s="225"/>
      <c r="U66" s="225"/>
      <c r="V66" s="140"/>
      <c r="W66" s="140"/>
      <c r="X66" s="140"/>
      <c r="Y66" s="140"/>
      <c r="Z66" s="140"/>
    </row>
    <row r="67">
      <c r="A67" s="412"/>
      <c r="B67" s="225"/>
      <c r="C67" s="225"/>
      <c r="D67" s="225"/>
      <c r="E67" s="225"/>
      <c r="F67" s="225"/>
      <c r="G67" s="225"/>
      <c r="H67" s="225"/>
      <c r="I67" s="225"/>
      <c r="J67" s="225"/>
      <c r="K67" s="225"/>
      <c r="L67" s="225"/>
      <c r="M67" s="462"/>
      <c r="N67" s="462"/>
      <c r="O67" s="412"/>
      <c r="P67" s="412"/>
      <c r="Q67" s="412"/>
      <c r="R67" s="225"/>
      <c r="S67" s="225"/>
      <c r="T67" s="225"/>
      <c r="U67" s="225"/>
      <c r="V67" s="140"/>
      <c r="W67" s="140"/>
      <c r="X67" s="140"/>
      <c r="Y67" s="140"/>
      <c r="Z67" s="140"/>
    </row>
    <row r="68">
      <c r="A68" s="412"/>
      <c r="B68" s="225"/>
      <c r="C68" s="225"/>
      <c r="D68" s="225"/>
      <c r="E68" s="225"/>
      <c r="F68" s="225"/>
      <c r="G68" s="225"/>
      <c r="H68" s="225"/>
      <c r="I68" s="225"/>
      <c r="J68" s="225"/>
      <c r="K68" s="225"/>
      <c r="L68" s="225"/>
      <c r="M68" s="462"/>
      <c r="N68" s="462"/>
      <c r="O68" s="412"/>
      <c r="P68" s="412"/>
      <c r="Q68" s="412"/>
      <c r="R68" s="225"/>
      <c r="S68" s="225"/>
      <c r="T68" s="225"/>
      <c r="U68" s="225"/>
      <c r="V68" s="140"/>
      <c r="W68" s="140"/>
      <c r="X68" s="140"/>
      <c r="Y68" s="140"/>
      <c r="Z68" s="140"/>
    </row>
    <row r="69">
      <c r="A69" s="412"/>
      <c r="B69" s="225"/>
      <c r="C69" s="225"/>
      <c r="D69" s="225"/>
      <c r="E69" s="225"/>
      <c r="F69" s="225"/>
      <c r="G69" s="225"/>
      <c r="H69" s="225"/>
      <c r="I69" s="225"/>
      <c r="J69" s="225"/>
      <c r="K69" s="225"/>
      <c r="L69" s="225"/>
      <c r="M69" s="462"/>
      <c r="N69" s="462"/>
      <c r="O69" s="412"/>
      <c r="P69" s="412"/>
      <c r="Q69" s="412"/>
      <c r="R69" s="225"/>
      <c r="S69" s="225"/>
      <c r="T69" s="225"/>
      <c r="U69" s="225"/>
      <c r="V69" s="140"/>
      <c r="W69" s="140"/>
      <c r="X69" s="140"/>
      <c r="Y69" s="140"/>
      <c r="Z69" s="140"/>
    </row>
    <row r="70">
      <c r="A70" s="412"/>
      <c r="B70" s="225"/>
      <c r="C70" s="225"/>
      <c r="D70" s="225"/>
      <c r="E70" s="225"/>
      <c r="F70" s="225"/>
      <c r="G70" s="225"/>
      <c r="H70" s="225"/>
      <c r="I70" s="225"/>
      <c r="J70" s="225"/>
      <c r="K70" s="225"/>
      <c r="L70" s="225"/>
      <c r="M70" s="462"/>
      <c r="N70" s="462"/>
      <c r="O70" s="412"/>
      <c r="P70" s="412"/>
      <c r="Q70" s="412"/>
      <c r="R70" s="225"/>
      <c r="S70" s="225"/>
      <c r="T70" s="225"/>
      <c r="U70" s="225"/>
      <c r="V70" s="140"/>
      <c r="W70" s="140"/>
      <c r="X70" s="140"/>
      <c r="Y70" s="140"/>
      <c r="Z70" s="140"/>
    </row>
    <row r="71">
      <c r="A71" s="412"/>
      <c r="B71" s="225"/>
      <c r="C71" s="225"/>
      <c r="D71" s="225"/>
      <c r="E71" s="225"/>
      <c r="F71" s="225"/>
      <c r="G71" s="225"/>
      <c r="H71" s="225"/>
      <c r="I71" s="225"/>
      <c r="J71" s="225"/>
      <c r="K71" s="225"/>
      <c r="L71" s="225"/>
      <c r="M71" s="462"/>
      <c r="N71" s="462"/>
      <c r="O71" s="412"/>
      <c r="P71" s="412"/>
      <c r="Q71" s="412"/>
      <c r="R71" s="225"/>
      <c r="S71" s="225"/>
      <c r="T71" s="225"/>
      <c r="U71" s="225"/>
      <c r="V71" s="140"/>
      <c r="W71" s="140"/>
      <c r="X71" s="140"/>
      <c r="Y71" s="140"/>
      <c r="Z71" s="140"/>
    </row>
    <row r="72">
      <c r="A72" s="412"/>
      <c r="B72" s="225"/>
      <c r="C72" s="225"/>
      <c r="D72" s="225"/>
      <c r="E72" s="225"/>
      <c r="F72" s="225"/>
      <c r="G72" s="225"/>
      <c r="H72" s="225"/>
      <c r="I72" s="225"/>
      <c r="J72" s="225"/>
      <c r="K72" s="225"/>
      <c r="L72" s="225"/>
      <c r="M72" s="462"/>
      <c r="N72" s="462"/>
      <c r="O72" s="412"/>
      <c r="P72" s="412"/>
      <c r="Q72" s="412"/>
      <c r="R72" s="225"/>
      <c r="S72" s="225"/>
      <c r="T72" s="225"/>
      <c r="U72" s="225"/>
      <c r="V72" s="140"/>
      <c r="W72" s="140"/>
      <c r="X72" s="140"/>
      <c r="Y72" s="140"/>
      <c r="Z72" s="140"/>
    </row>
    <row r="73">
      <c r="A73" s="412"/>
      <c r="B73" s="225"/>
      <c r="C73" s="225"/>
      <c r="D73" s="225"/>
      <c r="E73" s="225"/>
      <c r="F73" s="225"/>
      <c r="G73" s="225"/>
      <c r="H73" s="225"/>
      <c r="I73" s="225"/>
      <c r="J73" s="225"/>
      <c r="K73" s="225"/>
      <c r="L73" s="225"/>
      <c r="M73" s="462"/>
      <c r="N73" s="462"/>
      <c r="O73" s="412"/>
      <c r="P73" s="412"/>
      <c r="Q73" s="412"/>
      <c r="R73" s="225"/>
      <c r="S73" s="225"/>
      <c r="T73" s="225"/>
      <c r="U73" s="225"/>
      <c r="V73" s="140"/>
      <c r="W73" s="140"/>
      <c r="X73" s="140"/>
      <c r="Y73" s="140"/>
      <c r="Z73" s="140"/>
    </row>
    <row r="74">
      <c r="A74" s="412"/>
      <c r="B74" s="225"/>
      <c r="C74" s="225"/>
      <c r="D74" s="225"/>
      <c r="E74" s="225"/>
      <c r="F74" s="225"/>
      <c r="G74" s="225"/>
      <c r="H74" s="225"/>
      <c r="I74" s="225"/>
      <c r="J74" s="225"/>
      <c r="K74" s="225"/>
      <c r="L74" s="225"/>
      <c r="M74" s="462"/>
      <c r="N74" s="462"/>
      <c r="O74" s="412"/>
      <c r="P74" s="412"/>
      <c r="Q74" s="412"/>
      <c r="R74" s="225"/>
      <c r="S74" s="225"/>
      <c r="T74" s="225"/>
      <c r="U74" s="225"/>
      <c r="V74" s="140"/>
      <c r="W74" s="140"/>
      <c r="X74" s="140"/>
      <c r="Y74" s="140"/>
      <c r="Z74" s="140"/>
    </row>
    <row r="75">
      <c r="A75" s="412"/>
      <c r="B75" s="225"/>
      <c r="C75" s="225"/>
      <c r="D75" s="225"/>
      <c r="E75" s="225"/>
      <c r="F75" s="225"/>
      <c r="G75" s="225"/>
      <c r="H75" s="225"/>
      <c r="I75" s="225"/>
      <c r="J75" s="225"/>
      <c r="K75" s="225"/>
      <c r="L75" s="225"/>
      <c r="M75" s="462"/>
      <c r="N75" s="462"/>
      <c r="O75" s="412"/>
      <c r="P75" s="412"/>
      <c r="Q75" s="412"/>
      <c r="R75" s="225"/>
      <c r="S75" s="225"/>
      <c r="T75" s="225"/>
      <c r="U75" s="225"/>
      <c r="V75" s="140"/>
      <c r="W75" s="140"/>
      <c r="X75" s="140"/>
      <c r="Y75" s="140"/>
      <c r="Z75" s="140"/>
    </row>
    <row r="76">
      <c r="A76" s="412"/>
      <c r="B76" s="225"/>
      <c r="C76" s="225"/>
      <c r="D76" s="225"/>
      <c r="E76" s="225"/>
      <c r="F76" s="225"/>
      <c r="G76" s="225"/>
      <c r="H76" s="225"/>
      <c r="I76" s="225"/>
      <c r="J76" s="225"/>
      <c r="K76" s="225"/>
      <c r="L76" s="225"/>
      <c r="M76" s="462"/>
      <c r="N76" s="462"/>
      <c r="O76" s="412"/>
      <c r="P76" s="412"/>
      <c r="Q76" s="412"/>
      <c r="R76" s="225"/>
      <c r="S76" s="225"/>
      <c r="T76" s="225"/>
      <c r="U76" s="225"/>
      <c r="V76" s="140"/>
      <c r="W76" s="140"/>
      <c r="X76" s="140"/>
      <c r="Y76" s="140"/>
      <c r="Z76" s="140"/>
    </row>
    <row r="77">
      <c r="A77" s="412"/>
      <c r="B77" s="225"/>
      <c r="C77" s="225"/>
      <c r="D77" s="225"/>
      <c r="E77" s="225"/>
      <c r="F77" s="225"/>
      <c r="G77" s="225"/>
      <c r="H77" s="225"/>
      <c r="I77" s="225"/>
      <c r="J77" s="225"/>
      <c r="K77" s="225"/>
      <c r="L77" s="225"/>
      <c r="M77" s="462"/>
      <c r="N77" s="462"/>
      <c r="O77" s="412"/>
      <c r="P77" s="412"/>
      <c r="Q77" s="412"/>
      <c r="R77" s="225"/>
      <c r="S77" s="225"/>
      <c r="T77" s="225"/>
      <c r="U77" s="225"/>
      <c r="V77" s="140"/>
      <c r="W77" s="140"/>
      <c r="X77" s="140"/>
      <c r="Y77" s="140"/>
      <c r="Z77" s="140"/>
    </row>
    <row r="78">
      <c r="A78" s="412"/>
      <c r="B78" s="225"/>
      <c r="C78" s="225"/>
      <c r="D78" s="225"/>
      <c r="E78" s="225"/>
      <c r="F78" s="225"/>
      <c r="G78" s="225"/>
      <c r="H78" s="225"/>
      <c r="I78" s="225"/>
      <c r="J78" s="225"/>
      <c r="K78" s="225"/>
      <c r="L78" s="225"/>
      <c r="M78" s="462"/>
      <c r="N78" s="462"/>
      <c r="O78" s="412"/>
      <c r="P78" s="412"/>
      <c r="Q78" s="412"/>
      <c r="R78" s="225"/>
      <c r="S78" s="225"/>
      <c r="T78" s="225"/>
      <c r="U78" s="225"/>
      <c r="V78" s="140"/>
      <c r="W78" s="140"/>
      <c r="X78" s="140"/>
      <c r="Y78" s="140"/>
      <c r="Z78" s="140"/>
    </row>
    <row r="79">
      <c r="A79" s="412"/>
      <c r="B79" s="225"/>
      <c r="C79" s="225"/>
      <c r="D79" s="225"/>
      <c r="E79" s="225"/>
      <c r="F79" s="225"/>
      <c r="G79" s="225"/>
      <c r="H79" s="225"/>
      <c r="I79" s="225"/>
      <c r="J79" s="225"/>
      <c r="K79" s="225"/>
      <c r="L79" s="225"/>
      <c r="M79" s="462"/>
      <c r="N79" s="462"/>
      <c r="O79" s="412"/>
      <c r="P79" s="412"/>
      <c r="Q79" s="412"/>
      <c r="R79" s="225"/>
      <c r="S79" s="225"/>
      <c r="T79" s="225"/>
      <c r="U79" s="225"/>
      <c r="V79" s="140"/>
      <c r="W79" s="140"/>
      <c r="X79" s="140"/>
      <c r="Y79" s="140"/>
      <c r="Z79" s="140"/>
    </row>
    <row r="80">
      <c r="A80" s="412"/>
      <c r="B80" s="225"/>
      <c r="C80" s="225"/>
      <c r="D80" s="225"/>
      <c r="E80" s="225"/>
      <c r="F80" s="225"/>
      <c r="G80" s="225"/>
      <c r="H80" s="225"/>
      <c r="I80" s="225"/>
      <c r="J80" s="225"/>
      <c r="K80" s="225"/>
      <c r="L80" s="225"/>
      <c r="M80" s="462"/>
      <c r="N80" s="462"/>
      <c r="O80" s="412"/>
      <c r="P80" s="412"/>
      <c r="Q80" s="412"/>
      <c r="R80" s="225"/>
      <c r="S80" s="225"/>
      <c r="T80" s="225"/>
      <c r="U80" s="225"/>
      <c r="V80" s="140"/>
      <c r="W80" s="140"/>
      <c r="X80" s="140"/>
      <c r="Y80" s="140"/>
      <c r="Z80" s="140"/>
    </row>
    <row r="81">
      <c r="A81" s="412"/>
      <c r="B81" s="225"/>
      <c r="C81" s="225"/>
      <c r="D81" s="225"/>
      <c r="E81" s="225"/>
      <c r="F81" s="225"/>
      <c r="G81" s="225"/>
      <c r="H81" s="225"/>
      <c r="I81" s="225"/>
      <c r="J81" s="225"/>
      <c r="K81" s="225"/>
      <c r="L81" s="225"/>
      <c r="M81" s="462"/>
      <c r="N81" s="462"/>
      <c r="O81" s="412"/>
      <c r="P81" s="412"/>
      <c r="Q81" s="412"/>
      <c r="R81" s="225"/>
      <c r="S81" s="225"/>
      <c r="T81" s="225"/>
      <c r="U81" s="225"/>
      <c r="V81" s="140"/>
      <c r="W81" s="140"/>
      <c r="X81" s="140"/>
      <c r="Y81" s="140"/>
      <c r="Z81" s="140"/>
    </row>
    <row r="82">
      <c r="A82" s="412"/>
      <c r="B82" s="225"/>
      <c r="C82" s="225"/>
      <c r="D82" s="225"/>
      <c r="E82" s="225"/>
      <c r="F82" s="225"/>
      <c r="G82" s="225"/>
      <c r="H82" s="225"/>
      <c r="I82" s="225"/>
      <c r="J82" s="225"/>
      <c r="K82" s="225"/>
      <c r="L82" s="225"/>
      <c r="M82" s="462"/>
      <c r="N82" s="462"/>
      <c r="O82" s="412"/>
      <c r="P82" s="412"/>
      <c r="Q82" s="412"/>
      <c r="R82" s="225"/>
      <c r="S82" s="225"/>
      <c r="T82" s="225"/>
      <c r="U82" s="225"/>
      <c r="V82" s="140"/>
      <c r="W82" s="140"/>
      <c r="X82" s="140"/>
      <c r="Y82" s="140"/>
      <c r="Z82" s="140"/>
    </row>
    <row r="83">
      <c r="A83" s="412"/>
      <c r="B83" s="225"/>
      <c r="C83" s="225"/>
      <c r="D83" s="225"/>
      <c r="E83" s="225"/>
      <c r="F83" s="225"/>
      <c r="G83" s="225"/>
      <c r="H83" s="225"/>
      <c r="I83" s="225"/>
      <c r="J83" s="225"/>
      <c r="K83" s="225"/>
      <c r="L83" s="225"/>
      <c r="M83" s="462"/>
      <c r="N83" s="462"/>
      <c r="O83" s="412"/>
      <c r="P83" s="412"/>
      <c r="Q83" s="412"/>
      <c r="R83" s="225"/>
      <c r="S83" s="225"/>
      <c r="T83" s="225"/>
      <c r="U83" s="225"/>
      <c r="V83" s="140"/>
      <c r="W83" s="140"/>
      <c r="X83" s="140"/>
      <c r="Y83" s="140"/>
      <c r="Z83" s="140"/>
    </row>
    <row r="84">
      <c r="A84" s="412"/>
      <c r="B84" s="225"/>
      <c r="C84" s="225"/>
      <c r="D84" s="225"/>
      <c r="E84" s="225"/>
      <c r="F84" s="225"/>
      <c r="G84" s="225"/>
      <c r="H84" s="225"/>
      <c r="I84" s="225"/>
      <c r="J84" s="225"/>
      <c r="K84" s="225"/>
      <c r="L84" s="225"/>
      <c r="M84" s="462"/>
      <c r="N84" s="462"/>
      <c r="O84" s="412"/>
      <c r="P84" s="412"/>
      <c r="Q84" s="412"/>
      <c r="R84" s="225"/>
      <c r="S84" s="225"/>
      <c r="T84" s="225"/>
      <c r="U84" s="225"/>
      <c r="V84" s="140"/>
      <c r="W84" s="140"/>
      <c r="X84" s="140"/>
      <c r="Y84" s="140"/>
      <c r="Z84" s="140"/>
    </row>
    <row r="85">
      <c r="A85" s="412"/>
      <c r="B85" s="225"/>
      <c r="C85" s="225"/>
      <c r="D85" s="225"/>
      <c r="E85" s="225"/>
      <c r="F85" s="225"/>
      <c r="G85" s="225"/>
      <c r="H85" s="225"/>
      <c r="I85" s="225"/>
      <c r="J85" s="225"/>
      <c r="K85" s="225"/>
      <c r="L85" s="225"/>
      <c r="M85" s="462"/>
      <c r="N85" s="462"/>
      <c r="O85" s="412"/>
      <c r="P85" s="412"/>
      <c r="Q85" s="412"/>
      <c r="R85" s="225"/>
      <c r="S85" s="225"/>
      <c r="T85" s="225"/>
      <c r="U85" s="225"/>
      <c r="V85" s="140"/>
      <c r="W85" s="140"/>
      <c r="X85" s="140"/>
      <c r="Y85" s="140"/>
      <c r="Z85" s="140"/>
    </row>
    <row r="86">
      <c r="A86" s="412"/>
      <c r="B86" s="225"/>
      <c r="C86" s="225"/>
      <c r="D86" s="225"/>
      <c r="E86" s="225"/>
      <c r="F86" s="225"/>
      <c r="G86" s="225"/>
      <c r="H86" s="225"/>
      <c r="I86" s="225"/>
      <c r="J86" s="225"/>
      <c r="K86" s="225"/>
      <c r="L86" s="225"/>
      <c r="M86" s="462"/>
      <c r="N86" s="462"/>
      <c r="O86" s="412"/>
      <c r="P86" s="412"/>
      <c r="Q86" s="412"/>
      <c r="R86" s="225"/>
      <c r="S86" s="225"/>
      <c r="T86" s="225"/>
      <c r="U86" s="225"/>
      <c r="V86" s="140"/>
      <c r="W86" s="140"/>
      <c r="X86" s="140"/>
      <c r="Y86" s="140"/>
      <c r="Z86" s="140"/>
    </row>
    <row r="87">
      <c r="A87" s="412"/>
      <c r="B87" s="225"/>
      <c r="C87" s="225"/>
      <c r="D87" s="225"/>
      <c r="E87" s="225"/>
      <c r="F87" s="225"/>
      <c r="G87" s="225"/>
      <c r="H87" s="225"/>
      <c r="I87" s="225"/>
      <c r="J87" s="225"/>
      <c r="K87" s="225"/>
      <c r="L87" s="225"/>
      <c r="M87" s="462"/>
      <c r="N87" s="462"/>
      <c r="O87" s="412"/>
      <c r="P87" s="412"/>
      <c r="Q87" s="412"/>
      <c r="R87" s="225"/>
      <c r="S87" s="225"/>
      <c r="T87" s="225"/>
      <c r="U87" s="225"/>
      <c r="V87" s="140"/>
      <c r="W87" s="140"/>
      <c r="X87" s="140"/>
      <c r="Y87" s="140"/>
      <c r="Z87" s="140"/>
    </row>
    <row r="88">
      <c r="A88" s="412"/>
      <c r="B88" s="225"/>
      <c r="C88" s="225"/>
      <c r="D88" s="225"/>
      <c r="E88" s="225"/>
      <c r="F88" s="225"/>
      <c r="G88" s="225"/>
      <c r="H88" s="225"/>
      <c r="I88" s="225"/>
      <c r="J88" s="225"/>
      <c r="K88" s="225"/>
      <c r="L88" s="225"/>
      <c r="M88" s="462"/>
      <c r="N88" s="462"/>
      <c r="O88" s="412"/>
      <c r="P88" s="412"/>
      <c r="Q88" s="412"/>
      <c r="R88" s="225"/>
      <c r="S88" s="225"/>
      <c r="T88" s="225"/>
      <c r="U88" s="225"/>
      <c r="V88" s="140"/>
      <c r="W88" s="140"/>
      <c r="X88" s="140"/>
      <c r="Y88" s="140"/>
      <c r="Z88" s="140"/>
    </row>
    <row r="89">
      <c r="A89" s="412"/>
      <c r="B89" s="225"/>
      <c r="C89" s="225"/>
      <c r="D89" s="225"/>
      <c r="E89" s="225"/>
      <c r="F89" s="225"/>
      <c r="G89" s="225"/>
      <c r="H89" s="225"/>
      <c r="I89" s="225"/>
      <c r="J89" s="225"/>
      <c r="K89" s="225"/>
      <c r="L89" s="225"/>
      <c r="M89" s="462"/>
      <c r="N89" s="462"/>
      <c r="O89" s="412"/>
      <c r="P89" s="412"/>
      <c r="Q89" s="412"/>
      <c r="R89" s="225"/>
      <c r="S89" s="225"/>
      <c r="T89" s="225"/>
      <c r="U89" s="225"/>
      <c r="V89" s="140"/>
      <c r="W89" s="140"/>
      <c r="X89" s="140"/>
      <c r="Y89" s="140"/>
      <c r="Z89" s="140"/>
    </row>
    <row r="90">
      <c r="A90" s="412"/>
      <c r="B90" s="225"/>
      <c r="C90" s="225"/>
      <c r="D90" s="225"/>
      <c r="E90" s="225"/>
      <c r="F90" s="225"/>
      <c r="G90" s="225"/>
      <c r="H90" s="225"/>
      <c r="I90" s="225"/>
      <c r="J90" s="225"/>
      <c r="K90" s="225"/>
      <c r="L90" s="225"/>
      <c r="M90" s="462"/>
      <c r="N90" s="462"/>
      <c r="O90" s="412"/>
      <c r="P90" s="412"/>
      <c r="Q90" s="412"/>
      <c r="R90" s="225"/>
      <c r="S90" s="225"/>
      <c r="T90" s="225"/>
      <c r="U90" s="225"/>
      <c r="V90" s="140"/>
      <c r="W90" s="140"/>
      <c r="X90" s="140"/>
      <c r="Y90" s="140"/>
      <c r="Z90" s="140"/>
    </row>
    <row r="91">
      <c r="A91" s="412"/>
      <c r="B91" s="225"/>
      <c r="C91" s="225"/>
      <c r="D91" s="225"/>
      <c r="E91" s="225"/>
      <c r="F91" s="225"/>
      <c r="G91" s="225"/>
      <c r="H91" s="225"/>
      <c r="I91" s="225"/>
      <c r="J91" s="225"/>
      <c r="K91" s="225"/>
      <c r="L91" s="225"/>
      <c r="M91" s="462"/>
      <c r="N91" s="462"/>
      <c r="O91" s="412"/>
      <c r="P91" s="412"/>
      <c r="Q91" s="412"/>
      <c r="R91" s="225"/>
      <c r="S91" s="225"/>
      <c r="T91" s="225"/>
      <c r="U91" s="225"/>
      <c r="V91" s="140"/>
      <c r="W91" s="140"/>
      <c r="X91" s="140"/>
      <c r="Y91" s="140"/>
      <c r="Z91" s="140"/>
    </row>
    <row r="92">
      <c r="A92" s="412"/>
      <c r="B92" s="225"/>
      <c r="C92" s="225"/>
      <c r="D92" s="225"/>
      <c r="E92" s="225"/>
      <c r="F92" s="225"/>
      <c r="G92" s="225"/>
      <c r="H92" s="225"/>
      <c r="I92" s="225"/>
      <c r="J92" s="225"/>
      <c r="K92" s="225"/>
      <c r="L92" s="225"/>
      <c r="M92" s="462"/>
      <c r="N92" s="462"/>
      <c r="O92" s="412"/>
      <c r="P92" s="412"/>
      <c r="Q92" s="412"/>
      <c r="R92" s="225"/>
      <c r="S92" s="225"/>
      <c r="T92" s="225"/>
      <c r="U92" s="225"/>
      <c r="V92" s="140"/>
      <c r="W92" s="140"/>
      <c r="X92" s="140"/>
      <c r="Y92" s="140"/>
      <c r="Z92" s="140"/>
    </row>
    <row r="93">
      <c r="A93" s="412"/>
      <c r="B93" s="225"/>
      <c r="C93" s="225"/>
      <c r="D93" s="225"/>
      <c r="E93" s="225"/>
      <c r="F93" s="225"/>
      <c r="G93" s="225"/>
      <c r="H93" s="225"/>
      <c r="I93" s="225"/>
      <c r="J93" s="225"/>
      <c r="K93" s="225"/>
      <c r="L93" s="225"/>
      <c r="M93" s="462"/>
      <c r="N93" s="462"/>
      <c r="O93" s="412"/>
      <c r="P93" s="412"/>
      <c r="Q93" s="412"/>
      <c r="R93" s="225"/>
      <c r="S93" s="225"/>
      <c r="T93" s="225"/>
      <c r="U93" s="225"/>
      <c r="V93" s="140"/>
      <c r="W93" s="140"/>
      <c r="X93" s="140"/>
      <c r="Y93" s="140"/>
      <c r="Z93" s="140"/>
    </row>
    <row r="94">
      <c r="A94" s="412"/>
      <c r="B94" s="225"/>
      <c r="C94" s="225"/>
      <c r="D94" s="225"/>
      <c r="E94" s="225"/>
      <c r="F94" s="225"/>
      <c r="G94" s="225"/>
      <c r="H94" s="225"/>
      <c r="I94" s="225"/>
      <c r="J94" s="225"/>
      <c r="K94" s="225"/>
      <c r="L94" s="225"/>
      <c r="M94" s="462"/>
      <c r="N94" s="462"/>
      <c r="O94" s="412"/>
      <c r="P94" s="412"/>
      <c r="Q94" s="412"/>
      <c r="R94" s="225"/>
      <c r="S94" s="225"/>
      <c r="T94" s="225"/>
      <c r="U94" s="225"/>
      <c r="V94" s="140"/>
      <c r="W94" s="140"/>
      <c r="X94" s="140"/>
      <c r="Y94" s="140"/>
      <c r="Z94" s="140"/>
    </row>
    <row r="95">
      <c r="A95" s="412"/>
      <c r="B95" s="225"/>
      <c r="C95" s="225"/>
      <c r="D95" s="225"/>
      <c r="E95" s="225"/>
      <c r="F95" s="225"/>
      <c r="G95" s="225"/>
      <c r="H95" s="225"/>
      <c r="I95" s="225"/>
      <c r="J95" s="225"/>
      <c r="K95" s="225"/>
      <c r="L95" s="225"/>
      <c r="M95" s="462"/>
      <c r="N95" s="462"/>
      <c r="O95" s="412"/>
      <c r="P95" s="412"/>
      <c r="Q95" s="412"/>
      <c r="R95" s="225"/>
      <c r="S95" s="225"/>
      <c r="T95" s="225"/>
      <c r="U95" s="225"/>
      <c r="V95" s="140"/>
      <c r="W95" s="140"/>
      <c r="X95" s="140"/>
      <c r="Y95" s="140"/>
      <c r="Z95" s="140"/>
    </row>
    <row r="96">
      <c r="A96" s="412"/>
      <c r="B96" s="225"/>
      <c r="C96" s="225"/>
      <c r="D96" s="225"/>
      <c r="E96" s="225"/>
      <c r="F96" s="225"/>
      <c r="G96" s="225"/>
      <c r="H96" s="225"/>
      <c r="I96" s="225"/>
      <c r="J96" s="225"/>
      <c r="K96" s="225"/>
      <c r="L96" s="225"/>
      <c r="M96" s="462"/>
      <c r="N96" s="462"/>
      <c r="O96" s="412"/>
      <c r="P96" s="412"/>
      <c r="Q96" s="412"/>
      <c r="R96" s="225"/>
      <c r="S96" s="225"/>
      <c r="T96" s="225"/>
      <c r="U96" s="225"/>
      <c r="V96" s="140"/>
      <c r="W96" s="140"/>
      <c r="X96" s="140"/>
      <c r="Y96" s="140"/>
      <c r="Z96" s="140"/>
    </row>
    <row r="97">
      <c r="A97" s="412"/>
      <c r="B97" s="225"/>
      <c r="C97" s="225"/>
      <c r="D97" s="225"/>
      <c r="E97" s="225"/>
      <c r="F97" s="225"/>
      <c r="G97" s="225"/>
      <c r="H97" s="225"/>
      <c r="I97" s="225"/>
      <c r="J97" s="225"/>
      <c r="K97" s="225"/>
      <c r="L97" s="225"/>
      <c r="M97" s="462"/>
      <c r="N97" s="462"/>
      <c r="O97" s="412"/>
      <c r="P97" s="412"/>
      <c r="Q97" s="412"/>
      <c r="R97" s="225"/>
      <c r="S97" s="225"/>
      <c r="T97" s="225"/>
      <c r="U97" s="225"/>
      <c r="V97" s="140"/>
      <c r="W97" s="140"/>
      <c r="X97" s="140"/>
      <c r="Y97" s="140"/>
      <c r="Z97" s="140"/>
    </row>
    <row r="98">
      <c r="A98" s="412"/>
      <c r="B98" s="225"/>
      <c r="C98" s="225"/>
      <c r="D98" s="225"/>
      <c r="E98" s="225"/>
      <c r="F98" s="225"/>
      <c r="G98" s="225"/>
      <c r="H98" s="225"/>
      <c r="I98" s="225"/>
      <c r="J98" s="225"/>
      <c r="K98" s="225"/>
      <c r="L98" s="225"/>
      <c r="M98" s="462"/>
      <c r="N98" s="462"/>
      <c r="O98" s="412"/>
      <c r="P98" s="412"/>
      <c r="Q98" s="412"/>
      <c r="R98" s="225"/>
      <c r="S98" s="225"/>
      <c r="T98" s="225"/>
      <c r="U98" s="225"/>
      <c r="V98" s="140"/>
      <c r="W98" s="140"/>
      <c r="X98" s="140"/>
      <c r="Y98" s="140"/>
      <c r="Z98" s="140"/>
    </row>
    <row r="99">
      <c r="A99" s="412"/>
      <c r="B99" s="225"/>
      <c r="C99" s="225"/>
      <c r="D99" s="225"/>
      <c r="E99" s="225"/>
      <c r="F99" s="225"/>
      <c r="G99" s="225"/>
      <c r="H99" s="225"/>
      <c r="I99" s="225"/>
      <c r="J99" s="225"/>
      <c r="K99" s="225"/>
      <c r="L99" s="225"/>
      <c r="M99" s="462"/>
      <c r="N99" s="462"/>
      <c r="O99" s="412"/>
      <c r="P99" s="412"/>
      <c r="Q99" s="412"/>
      <c r="R99" s="225"/>
      <c r="S99" s="225"/>
      <c r="T99" s="225"/>
      <c r="U99" s="225"/>
      <c r="V99" s="140"/>
      <c r="W99" s="140"/>
      <c r="X99" s="140"/>
      <c r="Y99" s="140"/>
      <c r="Z99" s="140"/>
    </row>
    <row r="100">
      <c r="A100" s="412"/>
      <c r="B100" s="225"/>
      <c r="C100" s="225"/>
      <c r="D100" s="225"/>
      <c r="E100" s="225"/>
      <c r="F100" s="225"/>
      <c r="G100" s="225"/>
      <c r="H100" s="225"/>
      <c r="I100" s="225"/>
      <c r="J100" s="225"/>
      <c r="K100" s="225"/>
      <c r="L100" s="225"/>
      <c r="M100" s="462"/>
      <c r="N100" s="462"/>
      <c r="O100" s="412"/>
      <c r="P100" s="412"/>
      <c r="Q100" s="412"/>
      <c r="R100" s="225"/>
      <c r="S100" s="225"/>
      <c r="T100" s="225"/>
      <c r="U100" s="225"/>
      <c r="V100" s="140"/>
      <c r="W100" s="140"/>
      <c r="X100" s="140"/>
      <c r="Y100" s="140"/>
      <c r="Z100" s="140"/>
    </row>
  </sheetData>
  <dataValidations>
    <dataValidation type="list" allowBlank="1" sqref="P2:P10">
      <formula1>Enumerations!$I$2:$I$11</formula1>
    </dataValidation>
  </dataValidations>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262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15.75"/>
    <col customWidth="1" min="3" max="5" width="12.63"/>
    <col customWidth="1" min="6" max="6" width="15.75"/>
    <col customWidth="1" min="7" max="8" width="18.88"/>
    <col customWidth="1" min="9" max="9" width="15.75"/>
    <col customWidth="1" min="10" max="11" width="12.63"/>
    <col customWidth="1" min="12" max="12" width="18.88"/>
    <col customWidth="1" min="13" max="13" width="22.0"/>
    <col customWidth="1" min="14" max="15" width="15.75"/>
    <col customWidth="1" min="16" max="16" width="12.63"/>
    <col customWidth="1" min="17" max="17" width="22.0"/>
    <col customWidth="1" min="18" max="18" width="18.88"/>
    <col customWidth="1" min="19" max="19" width="22.0"/>
    <col customWidth="1" min="20" max="20" width="18.88"/>
    <col customWidth="1" min="21" max="21" width="9.5"/>
    <col customWidth="1" min="22" max="23" width="6.38"/>
    <col customWidth="1" min="24" max="26" width="12.63"/>
  </cols>
  <sheetData>
    <row r="1" ht="24.0" customHeight="1">
      <c r="A1" s="4" t="s">
        <v>1</v>
      </c>
      <c r="B1" s="4" t="s">
        <v>7</v>
      </c>
      <c r="C1" s="4" t="s">
        <v>0</v>
      </c>
      <c r="D1" s="4" t="s">
        <v>18</v>
      </c>
      <c r="E1" s="4" t="s">
        <v>20</v>
      </c>
      <c r="F1" s="4" t="s">
        <v>22</v>
      </c>
      <c r="G1" s="4" t="s">
        <v>6021</v>
      </c>
      <c r="H1" s="4" t="s">
        <v>6022</v>
      </c>
      <c r="I1" s="4" t="s">
        <v>6023</v>
      </c>
      <c r="J1" s="4" t="s">
        <v>238</v>
      </c>
      <c r="K1" s="4" t="s">
        <v>6026</v>
      </c>
      <c r="L1" s="4" t="s">
        <v>6028</v>
      </c>
      <c r="M1" s="4" t="s">
        <v>6029</v>
      </c>
      <c r="N1" s="4" t="s">
        <v>6030</v>
      </c>
      <c r="O1" s="4" t="s">
        <v>6031</v>
      </c>
      <c r="P1" s="4" t="s">
        <v>6032</v>
      </c>
      <c r="Q1" s="4" t="s">
        <v>6033</v>
      </c>
      <c r="R1" s="4" t="s">
        <v>6034</v>
      </c>
      <c r="S1" s="4" t="s">
        <v>6035</v>
      </c>
      <c r="T1" s="4" t="s">
        <v>6039</v>
      </c>
      <c r="U1" s="4" t="s">
        <v>35</v>
      </c>
      <c r="V1" s="170" t="s">
        <v>37</v>
      </c>
      <c r="W1" s="170" t="s">
        <v>38</v>
      </c>
      <c r="X1" s="170" t="s">
        <v>39</v>
      </c>
      <c r="Y1" s="170" t="s">
        <v>40</v>
      </c>
      <c r="Z1" s="170" t="s">
        <v>41</v>
      </c>
    </row>
    <row r="2">
      <c r="A2" s="225"/>
      <c r="B2" s="225"/>
      <c r="C2" s="225"/>
      <c r="D2" s="225"/>
      <c r="E2" s="225"/>
      <c r="F2" s="225"/>
      <c r="G2" s="230"/>
      <c r="H2" s="225"/>
      <c r="I2" s="225"/>
      <c r="J2" s="225"/>
      <c r="K2" s="225"/>
      <c r="L2" s="225"/>
      <c r="M2" s="225"/>
      <c r="N2" s="225"/>
      <c r="O2" s="225"/>
      <c r="P2" s="225"/>
      <c r="Q2" s="225"/>
      <c r="R2" s="225"/>
      <c r="S2" s="225"/>
      <c r="T2" s="230"/>
      <c r="U2" s="230"/>
      <c r="V2" s="140"/>
      <c r="W2" s="140"/>
      <c r="X2" s="140"/>
      <c r="Y2" s="140"/>
      <c r="Z2" s="140"/>
    </row>
    <row r="3">
      <c r="A3" s="225"/>
      <c r="B3" s="225"/>
      <c r="C3" s="225"/>
      <c r="D3" s="225"/>
      <c r="E3" s="225"/>
      <c r="F3" s="225"/>
      <c r="G3" s="230"/>
      <c r="H3" s="225"/>
      <c r="I3" s="225"/>
      <c r="J3" s="225"/>
      <c r="K3" s="225"/>
      <c r="L3" s="225"/>
      <c r="M3" s="225"/>
      <c r="N3" s="225"/>
      <c r="O3" s="225"/>
      <c r="P3" s="225"/>
      <c r="Q3" s="225"/>
      <c r="R3" s="225"/>
      <c r="S3" s="225"/>
      <c r="T3" s="230"/>
      <c r="U3" s="230"/>
      <c r="V3" s="140"/>
      <c r="W3" s="140"/>
      <c r="X3" s="140"/>
      <c r="Y3" s="140"/>
      <c r="Z3" s="140"/>
    </row>
    <row r="4">
      <c r="A4" s="225"/>
      <c r="B4" s="225"/>
      <c r="C4" s="225"/>
      <c r="D4" s="225"/>
      <c r="E4" s="225"/>
      <c r="F4" s="225"/>
      <c r="G4" s="230"/>
      <c r="H4" s="225"/>
      <c r="I4" s="225"/>
      <c r="J4" s="225"/>
      <c r="K4" s="225"/>
      <c r="L4" s="225"/>
      <c r="M4" s="225"/>
      <c r="N4" s="225"/>
      <c r="O4" s="225"/>
      <c r="P4" s="225"/>
      <c r="Q4" s="225"/>
      <c r="R4" s="225"/>
      <c r="S4" s="225"/>
      <c r="T4" s="230"/>
      <c r="U4" s="230"/>
      <c r="V4" s="140"/>
      <c r="W4" s="140"/>
      <c r="X4" s="140"/>
      <c r="Y4" s="140"/>
      <c r="Z4" s="140"/>
    </row>
    <row r="5">
      <c r="A5" s="225"/>
      <c r="B5" s="225"/>
      <c r="C5" s="225"/>
      <c r="D5" s="225"/>
      <c r="E5" s="225"/>
      <c r="F5" s="225"/>
      <c r="G5" s="230"/>
      <c r="H5" s="225"/>
      <c r="I5" s="225"/>
      <c r="J5" s="225"/>
      <c r="K5" s="225"/>
      <c r="L5" s="225"/>
      <c r="M5" s="225"/>
      <c r="N5" s="225"/>
      <c r="O5" s="225"/>
      <c r="P5" s="225"/>
      <c r="Q5" s="225"/>
      <c r="R5" s="225"/>
      <c r="S5" s="225"/>
      <c r="T5" s="230"/>
      <c r="U5" s="230"/>
      <c r="V5" s="140"/>
      <c r="W5" s="140"/>
      <c r="X5" s="140"/>
      <c r="Y5" s="140"/>
      <c r="Z5" s="140"/>
    </row>
    <row r="6">
      <c r="A6" s="225"/>
      <c r="B6" s="225"/>
      <c r="C6" s="225"/>
      <c r="D6" s="225"/>
      <c r="E6" s="225"/>
      <c r="F6" s="225"/>
      <c r="G6" s="230"/>
      <c r="H6" s="225"/>
      <c r="I6" s="225"/>
      <c r="J6" s="225"/>
      <c r="K6" s="225"/>
      <c r="L6" s="225"/>
      <c r="M6" s="225"/>
      <c r="N6" s="225"/>
      <c r="O6" s="225"/>
      <c r="P6" s="225"/>
      <c r="Q6" s="225"/>
      <c r="R6" s="225"/>
      <c r="S6" s="225"/>
      <c r="T6" s="230"/>
      <c r="U6" s="230"/>
      <c r="V6" s="140"/>
      <c r="W6" s="140"/>
      <c r="X6" s="140"/>
      <c r="Y6" s="140"/>
      <c r="Z6" s="140"/>
    </row>
    <row r="7">
      <c r="A7" s="225"/>
      <c r="B7" s="225"/>
      <c r="C7" s="225"/>
      <c r="D7" s="225"/>
      <c r="E7" s="225"/>
      <c r="F7" s="225"/>
      <c r="G7" s="230"/>
      <c r="H7" s="225"/>
      <c r="I7" s="225"/>
      <c r="J7" s="225"/>
      <c r="K7" s="225"/>
      <c r="L7" s="225"/>
      <c r="M7" s="225"/>
      <c r="N7" s="225"/>
      <c r="O7" s="225"/>
      <c r="P7" s="225"/>
      <c r="Q7" s="225"/>
      <c r="R7" s="225"/>
      <c r="S7" s="225"/>
      <c r="T7" s="230"/>
      <c r="U7" s="230"/>
      <c r="V7" s="140"/>
      <c r="W7" s="140"/>
      <c r="X7" s="140"/>
      <c r="Y7" s="140"/>
      <c r="Z7" s="140"/>
    </row>
    <row r="8">
      <c r="A8" s="225"/>
      <c r="B8" s="225"/>
      <c r="C8" s="225"/>
      <c r="D8" s="225"/>
      <c r="E8" s="225"/>
      <c r="F8" s="225"/>
      <c r="G8" s="230"/>
      <c r="H8" s="225"/>
      <c r="I8" s="225"/>
      <c r="J8" s="225"/>
      <c r="K8" s="225"/>
      <c r="L8" s="225"/>
      <c r="M8" s="225"/>
      <c r="N8" s="225"/>
      <c r="O8" s="225"/>
      <c r="P8" s="225"/>
      <c r="Q8" s="225"/>
      <c r="R8" s="225"/>
      <c r="S8" s="225"/>
      <c r="T8" s="230"/>
      <c r="U8" s="230"/>
      <c r="V8" s="140"/>
      <c r="W8" s="140"/>
      <c r="X8" s="140"/>
      <c r="Y8" s="140"/>
      <c r="Z8" s="140"/>
    </row>
    <row r="9">
      <c r="A9" s="225"/>
      <c r="B9" s="225"/>
      <c r="C9" s="225"/>
      <c r="D9" s="225"/>
      <c r="E9" s="225"/>
      <c r="F9" s="225"/>
      <c r="G9" s="230"/>
      <c r="H9" s="225"/>
      <c r="I9" s="225"/>
      <c r="J9" s="225"/>
      <c r="K9" s="225"/>
      <c r="L9" s="225"/>
      <c r="M9" s="225"/>
      <c r="N9" s="225"/>
      <c r="O9" s="225"/>
      <c r="P9" s="225"/>
      <c r="Q9" s="225"/>
      <c r="R9" s="225"/>
      <c r="S9" s="225"/>
      <c r="T9" s="230"/>
      <c r="U9" s="230"/>
      <c r="V9" s="140"/>
      <c r="W9" s="140"/>
      <c r="X9" s="140"/>
      <c r="Y9" s="140"/>
      <c r="Z9" s="140"/>
    </row>
    <row r="10">
      <c r="A10" s="225"/>
      <c r="B10" s="225"/>
      <c r="C10" s="225"/>
      <c r="D10" s="225"/>
      <c r="E10" s="225"/>
      <c r="F10" s="225"/>
      <c r="G10" s="230"/>
      <c r="H10" s="225"/>
      <c r="I10" s="225"/>
      <c r="J10" s="225"/>
      <c r="K10" s="225"/>
      <c r="L10" s="225"/>
      <c r="M10" s="225"/>
      <c r="N10" s="225"/>
      <c r="O10" s="225"/>
      <c r="P10" s="225"/>
      <c r="Q10" s="225"/>
      <c r="R10" s="225"/>
      <c r="S10" s="225"/>
      <c r="T10" s="230"/>
      <c r="U10" s="230"/>
      <c r="V10" s="140"/>
      <c r="W10" s="140"/>
      <c r="X10" s="140"/>
      <c r="Y10" s="140"/>
      <c r="Z10" s="140"/>
    </row>
    <row r="11">
      <c r="A11" s="225"/>
      <c r="B11" s="225"/>
      <c r="C11" s="225"/>
      <c r="D11" s="225"/>
      <c r="E11" s="225"/>
      <c r="F11" s="225"/>
      <c r="G11" s="225"/>
      <c r="H11" s="225"/>
      <c r="I11" s="225"/>
      <c r="J11" s="225"/>
      <c r="K11" s="225"/>
      <c r="L11" s="225"/>
      <c r="M11" s="225"/>
      <c r="N11" s="225"/>
      <c r="O11" s="225"/>
      <c r="P11" s="225"/>
      <c r="Q11" s="225"/>
      <c r="R11" s="225"/>
      <c r="S11" s="225"/>
      <c r="T11" s="225"/>
      <c r="U11" s="225"/>
      <c r="V11" s="140"/>
      <c r="W11" s="140"/>
      <c r="X11" s="140"/>
      <c r="Y11" s="140"/>
      <c r="Z11" s="140"/>
    </row>
    <row r="12">
      <c r="A12" s="225"/>
      <c r="B12" s="225"/>
      <c r="C12" s="225"/>
      <c r="D12" s="225"/>
      <c r="E12" s="225"/>
      <c r="F12" s="225"/>
      <c r="G12" s="225"/>
      <c r="H12" s="225"/>
      <c r="I12" s="225"/>
      <c r="J12" s="225"/>
      <c r="K12" s="225"/>
      <c r="L12" s="225"/>
      <c r="M12" s="225"/>
      <c r="N12" s="225"/>
      <c r="O12" s="225"/>
      <c r="P12" s="225"/>
      <c r="Q12" s="225"/>
      <c r="R12" s="225"/>
      <c r="S12" s="225"/>
      <c r="T12" s="225"/>
      <c r="U12" s="225"/>
      <c r="V12" s="140"/>
      <c r="W12" s="140"/>
      <c r="X12" s="140"/>
      <c r="Y12" s="140"/>
      <c r="Z12" s="140"/>
    </row>
    <row r="13">
      <c r="A13" s="225"/>
      <c r="B13" s="225"/>
      <c r="C13" s="225"/>
      <c r="D13" s="225"/>
      <c r="E13" s="225"/>
      <c r="F13" s="225"/>
      <c r="G13" s="225"/>
      <c r="H13" s="225"/>
      <c r="I13" s="225"/>
      <c r="J13" s="225"/>
      <c r="K13" s="225"/>
      <c r="L13" s="225"/>
      <c r="M13" s="225"/>
      <c r="N13" s="225"/>
      <c r="O13" s="225"/>
      <c r="P13" s="225"/>
      <c r="Q13" s="225"/>
      <c r="R13" s="225"/>
      <c r="S13" s="225"/>
      <c r="T13" s="225"/>
      <c r="U13" s="225"/>
      <c r="V13" s="140"/>
      <c r="W13" s="140"/>
      <c r="X13" s="140"/>
      <c r="Y13" s="140"/>
      <c r="Z13" s="140"/>
    </row>
    <row r="14">
      <c r="A14" s="225"/>
      <c r="B14" s="225"/>
      <c r="C14" s="225"/>
      <c r="D14" s="225"/>
      <c r="E14" s="225"/>
      <c r="F14" s="225"/>
      <c r="G14" s="225"/>
      <c r="H14" s="225"/>
      <c r="I14" s="225"/>
      <c r="J14" s="225"/>
      <c r="K14" s="225"/>
      <c r="L14" s="225"/>
      <c r="M14" s="225"/>
      <c r="N14" s="225"/>
      <c r="O14" s="225"/>
      <c r="P14" s="225"/>
      <c r="Q14" s="225"/>
      <c r="R14" s="225"/>
      <c r="S14" s="225"/>
      <c r="T14" s="225"/>
      <c r="U14" s="225"/>
      <c r="V14" s="140"/>
      <c r="W14" s="140"/>
      <c r="X14" s="140"/>
      <c r="Y14" s="140"/>
      <c r="Z14" s="140"/>
    </row>
    <row r="15">
      <c r="A15" s="225"/>
      <c r="B15" s="225"/>
      <c r="C15" s="225"/>
      <c r="D15" s="225"/>
      <c r="E15" s="225"/>
      <c r="F15" s="225"/>
      <c r="G15" s="225"/>
      <c r="H15" s="225"/>
      <c r="I15" s="225"/>
      <c r="J15" s="225"/>
      <c r="K15" s="225"/>
      <c r="L15" s="225"/>
      <c r="M15" s="225"/>
      <c r="N15" s="225"/>
      <c r="O15" s="225"/>
      <c r="P15" s="225"/>
      <c r="Q15" s="225"/>
      <c r="R15" s="225"/>
      <c r="S15" s="225"/>
      <c r="T15" s="225"/>
      <c r="U15" s="225"/>
      <c r="V15" s="140"/>
      <c r="W15" s="140"/>
      <c r="X15" s="140"/>
      <c r="Y15" s="140"/>
      <c r="Z15" s="140"/>
    </row>
    <row r="16">
      <c r="A16" s="225"/>
      <c r="B16" s="225"/>
      <c r="C16" s="225"/>
      <c r="D16" s="225"/>
      <c r="E16" s="225"/>
      <c r="F16" s="225"/>
      <c r="G16" s="225"/>
      <c r="H16" s="225"/>
      <c r="I16" s="225"/>
      <c r="J16" s="225"/>
      <c r="K16" s="225"/>
      <c r="L16" s="225"/>
      <c r="M16" s="225"/>
      <c r="N16" s="225"/>
      <c r="O16" s="225"/>
      <c r="P16" s="225"/>
      <c r="Q16" s="225"/>
      <c r="R16" s="225"/>
      <c r="S16" s="225"/>
      <c r="T16" s="225"/>
      <c r="U16" s="225"/>
      <c r="V16" s="140"/>
      <c r="W16" s="140"/>
      <c r="X16" s="140"/>
      <c r="Y16" s="140"/>
      <c r="Z16" s="140"/>
    </row>
    <row r="17">
      <c r="A17" s="225"/>
      <c r="B17" s="225"/>
      <c r="C17" s="225"/>
      <c r="D17" s="225"/>
      <c r="E17" s="225"/>
      <c r="F17" s="225"/>
      <c r="G17" s="225"/>
      <c r="H17" s="225"/>
      <c r="I17" s="225"/>
      <c r="J17" s="225"/>
      <c r="K17" s="225"/>
      <c r="L17" s="225"/>
      <c r="M17" s="225"/>
      <c r="N17" s="225"/>
      <c r="O17" s="225"/>
      <c r="P17" s="225"/>
      <c r="Q17" s="225"/>
      <c r="R17" s="225"/>
      <c r="S17" s="225"/>
      <c r="T17" s="225"/>
      <c r="U17" s="225"/>
      <c r="V17" s="140"/>
      <c r="W17" s="140"/>
      <c r="X17" s="140"/>
      <c r="Y17" s="140"/>
      <c r="Z17" s="140"/>
    </row>
    <row r="18">
      <c r="A18" s="225"/>
      <c r="B18" s="225"/>
      <c r="C18" s="225"/>
      <c r="D18" s="225"/>
      <c r="E18" s="225"/>
      <c r="F18" s="225"/>
      <c r="G18" s="225"/>
      <c r="H18" s="225"/>
      <c r="I18" s="225"/>
      <c r="J18" s="225"/>
      <c r="K18" s="225"/>
      <c r="L18" s="225"/>
      <c r="M18" s="225"/>
      <c r="N18" s="225"/>
      <c r="O18" s="225"/>
      <c r="P18" s="225"/>
      <c r="Q18" s="225"/>
      <c r="R18" s="225"/>
      <c r="S18" s="225"/>
      <c r="T18" s="225"/>
      <c r="U18" s="225"/>
      <c r="V18" s="140"/>
      <c r="W18" s="140"/>
      <c r="X18" s="140"/>
      <c r="Y18" s="140"/>
      <c r="Z18" s="140"/>
    </row>
    <row r="19">
      <c r="A19" s="225"/>
      <c r="B19" s="225"/>
      <c r="C19" s="225"/>
      <c r="D19" s="225"/>
      <c r="E19" s="225"/>
      <c r="F19" s="225"/>
      <c r="G19" s="225"/>
      <c r="H19" s="225"/>
      <c r="I19" s="225"/>
      <c r="J19" s="225"/>
      <c r="K19" s="225"/>
      <c r="L19" s="225"/>
      <c r="M19" s="225"/>
      <c r="N19" s="225"/>
      <c r="O19" s="225"/>
      <c r="P19" s="225"/>
      <c r="Q19" s="225"/>
      <c r="R19" s="225"/>
      <c r="S19" s="225"/>
      <c r="T19" s="225"/>
      <c r="U19" s="225"/>
      <c r="V19" s="140"/>
      <c r="W19" s="140"/>
      <c r="X19" s="140"/>
      <c r="Y19" s="140"/>
      <c r="Z19" s="140"/>
    </row>
    <row r="20">
      <c r="A20" s="225"/>
      <c r="B20" s="225"/>
      <c r="C20" s="225"/>
      <c r="D20" s="225"/>
      <c r="E20" s="225"/>
      <c r="F20" s="225"/>
      <c r="G20" s="225"/>
      <c r="H20" s="225"/>
      <c r="I20" s="225"/>
      <c r="J20" s="225"/>
      <c r="K20" s="225"/>
      <c r="L20" s="225"/>
      <c r="M20" s="225"/>
      <c r="N20" s="225"/>
      <c r="O20" s="225"/>
      <c r="P20" s="225"/>
      <c r="Q20" s="225"/>
      <c r="R20" s="225"/>
      <c r="S20" s="225"/>
      <c r="T20" s="225"/>
      <c r="U20" s="225"/>
      <c r="V20" s="140"/>
      <c r="W20" s="140"/>
      <c r="X20" s="140"/>
      <c r="Y20" s="140"/>
      <c r="Z20" s="140"/>
    </row>
    <row r="21">
      <c r="A21" s="225"/>
      <c r="B21" s="225"/>
      <c r="C21" s="225"/>
      <c r="D21" s="225"/>
      <c r="E21" s="225"/>
      <c r="F21" s="225"/>
      <c r="G21" s="225"/>
      <c r="H21" s="225"/>
      <c r="I21" s="225"/>
      <c r="J21" s="225"/>
      <c r="K21" s="225"/>
      <c r="L21" s="225"/>
      <c r="M21" s="225"/>
      <c r="N21" s="225"/>
      <c r="O21" s="225"/>
      <c r="P21" s="225"/>
      <c r="Q21" s="225"/>
      <c r="R21" s="225"/>
      <c r="S21" s="225"/>
      <c r="T21" s="225"/>
      <c r="U21" s="225"/>
      <c r="V21" s="140"/>
      <c r="W21" s="140"/>
      <c r="X21" s="140"/>
      <c r="Y21" s="140"/>
      <c r="Z21" s="140"/>
    </row>
    <row r="22">
      <c r="A22" s="225"/>
      <c r="B22" s="225"/>
      <c r="C22" s="225"/>
      <c r="D22" s="225"/>
      <c r="E22" s="225"/>
      <c r="F22" s="225"/>
      <c r="G22" s="225"/>
      <c r="H22" s="225"/>
      <c r="I22" s="225"/>
      <c r="J22" s="225"/>
      <c r="K22" s="225"/>
      <c r="L22" s="225"/>
      <c r="M22" s="225"/>
      <c r="N22" s="225"/>
      <c r="O22" s="225"/>
      <c r="P22" s="225"/>
      <c r="Q22" s="225"/>
      <c r="R22" s="225"/>
      <c r="S22" s="225"/>
      <c r="T22" s="225"/>
      <c r="U22" s="225"/>
      <c r="V22" s="140"/>
      <c r="W22" s="140"/>
      <c r="X22" s="140"/>
      <c r="Y22" s="140"/>
      <c r="Z22" s="140"/>
    </row>
    <row r="23">
      <c r="A23" s="225"/>
      <c r="B23" s="225"/>
      <c r="C23" s="225"/>
      <c r="D23" s="225"/>
      <c r="E23" s="225"/>
      <c r="F23" s="225"/>
      <c r="G23" s="225"/>
      <c r="H23" s="225"/>
      <c r="I23" s="225"/>
      <c r="J23" s="225"/>
      <c r="K23" s="225"/>
      <c r="L23" s="225"/>
      <c r="M23" s="225"/>
      <c r="N23" s="225"/>
      <c r="O23" s="225"/>
      <c r="P23" s="225"/>
      <c r="Q23" s="225"/>
      <c r="R23" s="225"/>
      <c r="S23" s="225"/>
      <c r="T23" s="225"/>
      <c r="U23" s="225"/>
      <c r="V23" s="140"/>
      <c r="W23" s="140"/>
      <c r="X23" s="140"/>
      <c r="Y23" s="140"/>
      <c r="Z23" s="140"/>
    </row>
    <row r="24">
      <c r="A24" s="225"/>
      <c r="B24" s="225"/>
      <c r="C24" s="225"/>
      <c r="D24" s="225"/>
      <c r="E24" s="225"/>
      <c r="F24" s="225"/>
      <c r="G24" s="225"/>
      <c r="H24" s="225"/>
      <c r="I24" s="225"/>
      <c r="J24" s="225"/>
      <c r="K24" s="225"/>
      <c r="L24" s="225"/>
      <c r="M24" s="225"/>
      <c r="N24" s="225"/>
      <c r="O24" s="225"/>
      <c r="P24" s="225"/>
      <c r="Q24" s="225"/>
      <c r="R24" s="225"/>
      <c r="S24" s="225"/>
      <c r="T24" s="225"/>
      <c r="U24" s="225"/>
      <c r="V24" s="140"/>
      <c r="W24" s="140"/>
      <c r="X24" s="140"/>
      <c r="Y24" s="140"/>
      <c r="Z24" s="140"/>
    </row>
    <row r="25">
      <c r="A25" s="225"/>
      <c r="B25" s="225"/>
      <c r="C25" s="225"/>
      <c r="D25" s="225"/>
      <c r="E25" s="225"/>
      <c r="F25" s="225"/>
      <c r="G25" s="225"/>
      <c r="H25" s="225"/>
      <c r="I25" s="225"/>
      <c r="J25" s="225"/>
      <c r="K25" s="225"/>
      <c r="L25" s="225"/>
      <c r="M25" s="225"/>
      <c r="N25" s="225"/>
      <c r="O25" s="225"/>
      <c r="P25" s="225"/>
      <c r="Q25" s="225"/>
      <c r="R25" s="225"/>
      <c r="S25" s="225"/>
      <c r="T25" s="225"/>
      <c r="U25" s="225"/>
      <c r="V25" s="140"/>
      <c r="W25" s="140"/>
      <c r="X25" s="140"/>
      <c r="Y25" s="140"/>
      <c r="Z25" s="140"/>
    </row>
    <row r="26">
      <c r="A26" s="225"/>
      <c r="B26" s="225"/>
      <c r="C26" s="225"/>
      <c r="D26" s="225"/>
      <c r="E26" s="225"/>
      <c r="F26" s="225"/>
      <c r="G26" s="225"/>
      <c r="H26" s="225"/>
      <c r="I26" s="225"/>
      <c r="J26" s="225"/>
      <c r="K26" s="225"/>
      <c r="L26" s="225"/>
      <c r="M26" s="225"/>
      <c r="N26" s="225"/>
      <c r="O26" s="225"/>
      <c r="P26" s="225"/>
      <c r="Q26" s="225"/>
      <c r="R26" s="225"/>
      <c r="S26" s="225"/>
      <c r="T26" s="225"/>
      <c r="U26" s="225"/>
      <c r="V26" s="140"/>
      <c r="W26" s="140"/>
      <c r="X26" s="140"/>
      <c r="Y26" s="140"/>
      <c r="Z26" s="140"/>
    </row>
    <row r="27">
      <c r="A27" s="225"/>
      <c r="B27" s="225"/>
      <c r="C27" s="225"/>
      <c r="D27" s="225"/>
      <c r="E27" s="225"/>
      <c r="F27" s="225"/>
      <c r="G27" s="225"/>
      <c r="H27" s="225"/>
      <c r="I27" s="225"/>
      <c r="J27" s="225"/>
      <c r="K27" s="225"/>
      <c r="L27" s="225"/>
      <c r="M27" s="225"/>
      <c r="N27" s="225"/>
      <c r="O27" s="225"/>
      <c r="P27" s="225"/>
      <c r="Q27" s="225"/>
      <c r="R27" s="225"/>
      <c r="S27" s="225"/>
      <c r="T27" s="225"/>
      <c r="U27" s="225"/>
      <c r="V27" s="140"/>
      <c r="W27" s="140"/>
      <c r="X27" s="140"/>
      <c r="Y27" s="140"/>
      <c r="Z27" s="140"/>
    </row>
    <row r="28">
      <c r="A28" s="225"/>
      <c r="B28" s="225"/>
      <c r="C28" s="225"/>
      <c r="D28" s="225"/>
      <c r="E28" s="225"/>
      <c r="F28" s="225"/>
      <c r="G28" s="225"/>
      <c r="H28" s="225"/>
      <c r="I28" s="225"/>
      <c r="J28" s="225"/>
      <c r="K28" s="225"/>
      <c r="L28" s="225"/>
      <c r="M28" s="225"/>
      <c r="N28" s="225"/>
      <c r="O28" s="225"/>
      <c r="P28" s="225"/>
      <c r="Q28" s="225"/>
      <c r="R28" s="225"/>
      <c r="S28" s="225"/>
      <c r="T28" s="225"/>
      <c r="U28" s="225"/>
      <c r="V28" s="140"/>
      <c r="W28" s="140"/>
      <c r="X28" s="140"/>
      <c r="Y28" s="140"/>
      <c r="Z28" s="140"/>
    </row>
    <row r="29">
      <c r="A29" s="225"/>
      <c r="B29" s="225"/>
      <c r="C29" s="225"/>
      <c r="D29" s="225"/>
      <c r="E29" s="225"/>
      <c r="F29" s="225"/>
      <c r="G29" s="225"/>
      <c r="H29" s="225"/>
      <c r="I29" s="225"/>
      <c r="J29" s="225"/>
      <c r="K29" s="225"/>
      <c r="L29" s="225"/>
      <c r="M29" s="225"/>
      <c r="N29" s="225"/>
      <c r="O29" s="225"/>
      <c r="P29" s="225"/>
      <c r="Q29" s="225"/>
      <c r="R29" s="225"/>
      <c r="S29" s="225"/>
      <c r="T29" s="225"/>
      <c r="U29" s="225"/>
      <c r="V29" s="140"/>
      <c r="W29" s="140"/>
      <c r="X29" s="140"/>
      <c r="Y29" s="140"/>
      <c r="Z29" s="140"/>
    </row>
    <row r="30">
      <c r="A30" s="225"/>
      <c r="B30" s="225"/>
      <c r="C30" s="225"/>
      <c r="D30" s="225"/>
      <c r="E30" s="225"/>
      <c r="F30" s="225"/>
      <c r="G30" s="225"/>
      <c r="H30" s="225"/>
      <c r="I30" s="225"/>
      <c r="J30" s="225"/>
      <c r="K30" s="225"/>
      <c r="L30" s="225"/>
      <c r="M30" s="225"/>
      <c r="N30" s="225"/>
      <c r="O30" s="225"/>
      <c r="P30" s="225"/>
      <c r="Q30" s="225"/>
      <c r="R30" s="225"/>
      <c r="S30" s="225"/>
      <c r="T30" s="225"/>
      <c r="U30" s="225"/>
      <c r="V30" s="140"/>
      <c r="W30" s="140"/>
      <c r="X30" s="140"/>
      <c r="Y30" s="140"/>
      <c r="Z30" s="140"/>
    </row>
    <row r="31">
      <c r="A31" s="225"/>
      <c r="B31" s="225"/>
      <c r="C31" s="225"/>
      <c r="D31" s="225"/>
      <c r="E31" s="225"/>
      <c r="F31" s="225"/>
      <c r="G31" s="225"/>
      <c r="H31" s="225"/>
      <c r="I31" s="225"/>
      <c r="J31" s="225"/>
      <c r="K31" s="225"/>
      <c r="L31" s="225"/>
      <c r="M31" s="225"/>
      <c r="N31" s="225"/>
      <c r="O31" s="225"/>
      <c r="P31" s="225"/>
      <c r="Q31" s="225"/>
      <c r="R31" s="225"/>
      <c r="S31" s="225"/>
      <c r="T31" s="225"/>
      <c r="U31" s="225"/>
      <c r="V31" s="140"/>
      <c r="W31" s="140"/>
      <c r="X31" s="140"/>
      <c r="Y31" s="140"/>
      <c r="Z31" s="140"/>
    </row>
    <row r="32">
      <c r="A32" s="225"/>
      <c r="B32" s="225"/>
      <c r="C32" s="225"/>
      <c r="D32" s="225"/>
      <c r="E32" s="225"/>
      <c r="F32" s="225"/>
      <c r="G32" s="225"/>
      <c r="H32" s="225"/>
      <c r="I32" s="225"/>
      <c r="J32" s="225"/>
      <c r="K32" s="225"/>
      <c r="L32" s="225"/>
      <c r="M32" s="225"/>
      <c r="N32" s="225"/>
      <c r="O32" s="225"/>
      <c r="P32" s="225"/>
      <c r="Q32" s="225"/>
      <c r="R32" s="225"/>
      <c r="S32" s="225"/>
      <c r="T32" s="225"/>
      <c r="U32" s="225"/>
      <c r="V32" s="140"/>
      <c r="W32" s="140"/>
      <c r="X32" s="140"/>
      <c r="Y32" s="140"/>
      <c r="Z32" s="140"/>
    </row>
    <row r="33">
      <c r="A33" s="225"/>
      <c r="B33" s="225"/>
      <c r="C33" s="225"/>
      <c r="D33" s="225"/>
      <c r="E33" s="225"/>
      <c r="F33" s="225"/>
      <c r="G33" s="225"/>
      <c r="H33" s="225"/>
      <c r="I33" s="225"/>
      <c r="J33" s="225"/>
      <c r="K33" s="225"/>
      <c r="L33" s="225"/>
      <c r="M33" s="225"/>
      <c r="N33" s="225"/>
      <c r="O33" s="225"/>
      <c r="P33" s="225"/>
      <c r="Q33" s="225"/>
      <c r="R33" s="225"/>
      <c r="S33" s="225"/>
      <c r="T33" s="225"/>
      <c r="U33" s="225"/>
      <c r="V33" s="140"/>
      <c r="W33" s="140"/>
      <c r="X33" s="140"/>
      <c r="Y33" s="140"/>
      <c r="Z33" s="140"/>
    </row>
    <row r="34">
      <c r="A34" s="225"/>
      <c r="B34" s="225"/>
      <c r="C34" s="225"/>
      <c r="D34" s="225"/>
      <c r="E34" s="225"/>
      <c r="F34" s="225"/>
      <c r="G34" s="225"/>
      <c r="H34" s="225"/>
      <c r="I34" s="225"/>
      <c r="J34" s="225"/>
      <c r="K34" s="225"/>
      <c r="L34" s="225"/>
      <c r="M34" s="225"/>
      <c r="N34" s="225"/>
      <c r="O34" s="225"/>
      <c r="P34" s="225"/>
      <c r="Q34" s="225"/>
      <c r="R34" s="225"/>
      <c r="S34" s="225"/>
      <c r="T34" s="225"/>
      <c r="U34" s="225"/>
      <c r="V34" s="140"/>
      <c r="W34" s="140"/>
      <c r="X34" s="140"/>
      <c r="Y34" s="140"/>
      <c r="Z34" s="140"/>
    </row>
    <row r="35">
      <c r="A35" s="225"/>
      <c r="B35" s="225"/>
      <c r="C35" s="225"/>
      <c r="D35" s="225"/>
      <c r="E35" s="225"/>
      <c r="F35" s="225"/>
      <c r="G35" s="225"/>
      <c r="H35" s="225"/>
      <c r="I35" s="225"/>
      <c r="J35" s="225"/>
      <c r="K35" s="225"/>
      <c r="L35" s="225"/>
      <c r="M35" s="225"/>
      <c r="N35" s="225"/>
      <c r="O35" s="225"/>
      <c r="P35" s="225"/>
      <c r="Q35" s="225"/>
      <c r="R35" s="225"/>
      <c r="S35" s="225"/>
      <c r="T35" s="225"/>
      <c r="U35" s="225"/>
      <c r="V35" s="140"/>
      <c r="W35" s="140"/>
      <c r="X35" s="140"/>
      <c r="Y35" s="140"/>
      <c r="Z35" s="140"/>
    </row>
    <row r="36">
      <c r="A36" s="225"/>
      <c r="B36" s="225"/>
      <c r="C36" s="225"/>
      <c r="D36" s="225"/>
      <c r="E36" s="225"/>
      <c r="F36" s="225"/>
      <c r="G36" s="225"/>
      <c r="H36" s="225"/>
      <c r="I36" s="225"/>
      <c r="J36" s="225"/>
      <c r="K36" s="225"/>
      <c r="L36" s="225"/>
      <c r="M36" s="225"/>
      <c r="N36" s="225"/>
      <c r="O36" s="225"/>
      <c r="P36" s="225"/>
      <c r="Q36" s="225"/>
      <c r="R36" s="225"/>
      <c r="S36" s="225"/>
      <c r="T36" s="225"/>
      <c r="U36" s="225"/>
      <c r="V36" s="140"/>
      <c r="W36" s="140"/>
      <c r="X36" s="140"/>
      <c r="Y36" s="140"/>
      <c r="Z36" s="140"/>
    </row>
    <row r="37">
      <c r="A37" s="225"/>
      <c r="B37" s="225"/>
      <c r="C37" s="225"/>
      <c r="D37" s="225"/>
      <c r="E37" s="225"/>
      <c r="F37" s="225"/>
      <c r="G37" s="225"/>
      <c r="H37" s="225"/>
      <c r="I37" s="225"/>
      <c r="J37" s="225"/>
      <c r="K37" s="225"/>
      <c r="L37" s="225"/>
      <c r="M37" s="225"/>
      <c r="N37" s="225"/>
      <c r="O37" s="225"/>
      <c r="P37" s="225"/>
      <c r="Q37" s="225"/>
      <c r="R37" s="225"/>
      <c r="S37" s="225"/>
      <c r="T37" s="225"/>
      <c r="U37" s="225"/>
      <c r="V37" s="140"/>
      <c r="W37" s="140"/>
      <c r="X37" s="140"/>
      <c r="Y37" s="140"/>
      <c r="Z37" s="140"/>
    </row>
    <row r="38">
      <c r="A38" s="225"/>
      <c r="B38" s="225"/>
      <c r="C38" s="225"/>
      <c r="D38" s="225"/>
      <c r="E38" s="225"/>
      <c r="F38" s="225"/>
      <c r="G38" s="225"/>
      <c r="H38" s="225"/>
      <c r="I38" s="225"/>
      <c r="J38" s="225"/>
      <c r="K38" s="225"/>
      <c r="L38" s="225"/>
      <c r="M38" s="225"/>
      <c r="N38" s="225"/>
      <c r="O38" s="225"/>
      <c r="P38" s="225"/>
      <c r="Q38" s="225"/>
      <c r="R38" s="225"/>
      <c r="S38" s="225"/>
      <c r="T38" s="225"/>
      <c r="U38" s="225"/>
      <c r="V38" s="140"/>
      <c r="W38" s="140"/>
      <c r="X38" s="140"/>
      <c r="Y38" s="140"/>
      <c r="Z38" s="140"/>
    </row>
    <row r="39">
      <c r="A39" s="225"/>
      <c r="B39" s="225"/>
      <c r="C39" s="225"/>
      <c r="D39" s="225"/>
      <c r="E39" s="225"/>
      <c r="F39" s="225"/>
      <c r="G39" s="225"/>
      <c r="H39" s="225"/>
      <c r="I39" s="225"/>
      <c r="J39" s="225"/>
      <c r="K39" s="225"/>
      <c r="L39" s="225"/>
      <c r="M39" s="225"/>
      <c r="N39" s="225"/>
      <c r="O39" s="225"/>
      <c r="P39" s="225"/>
      <c r="Q39" s="225"/>
      <c r="R39" s="225"/>
      <c r="S39" s="225"/>
      <c r="T39" s="225"/>
      <c r="U39" s="225"/>
      <c r="V39" s="140"/>
      <c r="W39" s="140"/>
      <c r="X39" s="140"/>
      <c r="Y39" s="140"/>
      <c r="Z39" s="140"/>
    </row>
    <row r="40">
      <c r="A40" s="225"/>
      <c r="B40" s="225"/>
      <c r="C40" s="225"/>
      <c r="D40" s="225"/>
      <c r="E40" s="225"/>
      <c r="F40" s="225"/>
      <c r="G40" s="225"/>
      <c r="H40" s="225"/>
      <c r="I40" s="225"/>
      <c r="J40" s="225"/>
      <c r="K40" s="225"/>
      <c r="L40" s="225"/>
      <c r="M40" s="225"/>
      <c r="N40" s="225"/>
      <c r="O40" s="225"/>
      <c r="P40" s="225"/>
      <c r="Q40" s="225"/>
      <c r="R40" s="225"/>
      <c r="S40" s="225"/>
      <c r="T40" s="225"/>
      <c r="U40" s="225"/>
      <c r="V40" s="140"/>
      <c r="W40" s="140"/>
      <c r="X40" s="140"/>
      <c r="Y40" s="140"/>
      <c r="Z40" s="140"/>
    </row>
    <row r="41">
      <c r="A41" s="225"/>
      <c r="B41" s="225"/>
      <c r="C41" s="225"/>
      <c r="D41" s="225"/>
      <c r="E41" s="225"/>
      <c r="F41" s="225"/>
      <c r="G41" s="225"/>
      <c r="H41" s="225"/>
      <c r="I41" s="225"/>
      <c r="J41" s="225"/>
      <c r="K41" s="225"/>
      <c r="L41" s="225"/>
      <c r="M41" s="225"/>
      <c r="N41" s="225"/>
      <c r="O41" s="225"/>
      <c r="P41" s="225"/>
      <c r="Q41" s="225"/>
      <c r="R41" s="225"/>
      <c r="S41" s="225"/>
      <c r="T41" s="225"/>
      <c r="U41" s="225"/>
      <c r="V41" s="140"/>
      <c r="W41" s="140"/>
      <c r="X41" s="140"/>
      <c r="Y41" s="140"/>
      <c r="Z41" s="140"/>
    </row>
    <row r="42">
      <c r="A42" s="225"/>
      <c r="B42" s="225"/>
      <c r="C42" s="225"/>
      <c r="D42" s="225"/>
      <c r="E42" s="225"/>
      <c r="F42" s="225"/>
      <c r="G42" s="225"/>
      <c r="H42" s="225"/>
      <c r="I42" s="225"/>
      <c r="J42" s="225"/>
      <c r="K42" s="225"/>
      <c r="L42" s="225"/>
      <c r="M42" s="225"/>
      <c r="N42" s="225"/>
      <c r="O42" s="225"/>
      <c r="P42" s="225"/>
      <c r="Q42" s="225"/>
      <c r="R42" s="225"/>
      <c r="S42" s="225"/>
      <c r="T42" s="225"/>
      <c r="U42" s="225"/>
      <c r="V42" s="140"/>
      <c r="W42" s="140"/>
      <c r="X42" s="140"/>
      <c r="Y42" s="140"/>
      <c r="Z42" s="140"/>
    </row>
    <row r="43">
      <c r="A43" s="225"/>
      <c r="B43" s="225"/>
      <c r="C43" s="225"/>
      <c r="D43" s="225"/>
      <c r="E43" s="225"/>
      <c r="F43" s="225"/>
      <c r="G43" s="225"/>
      <c r="H43" s="225"/>
      <c r="I43" s="225"/>
      <c r="J43" s="225"/>
      <c r="K43" s="225"/>
      <c r="L43" s="225"/>
      <c r="M43" s="225"/>
      <c r="N43" s="225"/>
      <c r="O43" s="225"/>
      <c r="P43" s="225"/>
      <c r="Q43" s="225"/>
      <c r="R43" s="225"/>
      <c r="S43" s="225"/>
      <c r="T43" s="225"/>
      <c r="U43" s="225"/>
      <c r="V43" s="140"/>
      <c r="W43" s="140"/>
      <c r="X43" s="140"/>
      <c r="Y43" s="140"/>
      <c r="Z43" s="140"/>
    </row>
    <row r="44">
      <c r="A44" s="225"/>
      <c r="B44" s="225"/>
      <c r="C44" s="225"/>
      <c r="D44" s="225"/>
      <c r="E44" s="225"/>
      <c r="F44" s="225"/>
      <c r="G44" s="225"/>
      <c r="H44" s="225"/>
      <c r="I44" s="225"/>
      <c r="J44" s="225"/>
      <c r="K44" s="225"/>
      <c r="L44" s="225"/>
      <c r="M44" s="225"/>
      <c r="N44" s="225"/>
      <c r="O44" s="225"/>
      <c r="P44" s="225"/>
      <c r="Q44" s="225"/>
      <c r="R44" s="225"/>
      <c r="S44" s="225"/>
      <c r="T44" s="225"/>
      <c r="U44" s="225"/>
      <c r="V44" s="140"/>
      <c r="W44" s="140"/>
      <c r="X44" s="140"/>
      <c r="Y44" s="140"/>
      <c r="Z44" s="140"/>
    </row>
    <row r="45">
      <c r="A45" s="225"/>
      <c r="B45" s="225"/>
      <c r="C45" s="225"/>
      <c r="D45" s="225"/>
      <c r="E45" s="225"/>
      <c r="F45" s="225"/>
      <c r="G45" s="225"/>
      <c r="H45" s="225"/>
      <c r="I45" s="225"/>
      <c r="J45" s="225"/>
      <c r="K45" s="225"/>
      <c r="L45" s="225"/>
      <c r="M45" s="225"/>
      <c r="N45" s="225"/>
      <c r="O45" s="225"/>
      <c r="P45" s="225"/>
      <c r="Q45" s="225"/>
      <c r="R45" s="225"/>
      <c r="S45" s="225"/>
      <c r="T45" s="225"/>
      <c r="U45" s="225"/>
      <c r="V45" s="140"/>
      <c r="W45" s="140"/>
      <c r="X45" s="140"/>
      <c r="Y45" s="140"/>
      <c r="Z45" s="140"/>
    </row>
    <row r="46">
      <c r="A46" s="225"/>
      <c r="B46" s="225"/>
      <c r="C46" s="225"/>
      <c r="D46" s="225"/>
      <c r="E46" s="225"/>
      <c r="F46" s="225"/>
      <c r="G46" s="225"/>
      <c r="H46" s="225"/>
      <c r="I46" s="225"/>
      <c r="J46" s="225"/>
      <c r="K46" s="225"/>
      <c r="L46" s="225"/>
      <c r="M46" s="225"/>
      <c r="N46" s="225"/>
      <c r="O46" s="225"/>
      <c r="P46" s="225"/>
      <c r="Q46" s="225"/>
      <c r="R46" s="225"/>
      <c r="S46" s="225"/>
      <c r="T46" s="225"/>
      <c r="U46" s="225"/>
      <c r="V46" s="140"/>
      <c r="W46" s="140"/>
      <c r="X46" s="140"/>
      <c r="Y46" s="140"/>
      <c r="Z46" s="140"/>
    </row>
    <row r="47">
      <c r="A47" s="225"/>
      <c r="B47" s="225"/>
      <c r="C47" s="225"/>
      <c r="D47" s="225"/>
      <c r="E47" s="225"/>
      <c r="F47" s="225"/>
      <c r="G47" s="225"/>
      <c r="H47" s="225"/>
      <c r="I47" s="225"/>
      <c r="J47" s="225"/>
      <c r="K47" s="225"/>
      <c r="L47" s="225"/>
      <c r="M47" s="225"/>
      <c r="N47" s="225"/>
      <c r="O47" s="225"/>
      <c r="P47" s="225"/>
      <c r="Q47" s="225"/>
      <c r="R47" s="225"/>
      <c r="S47" s="225"/>
      <c r="T47" s="225"/>
      <c r="U47" s="225"/>
      <c r="V47" s="140"/>
      <c r="W47" s="140"/>
      <c r="X47" s="140"/>
      <c r="Y47" s="140"/>
      <c r="Z47" s="140"/>
    </row>
    <row r="48">
      <c r="A48" s="225"/>
      <c r="B48" s="225"/>
      <c r="C48" s="225"/>
      <c r="D48" s="225"/>
      <c r="E48" s="225"/>
      <c r="F48" s="225"/>
      <c r="G48" s="225"/>
      <c r="H48" s="225"/>
      <c r="I48" s="225"/>
      <c r="J48" s="225"/>
      <c r="K48" s="225"/>
      <c r="L48" s="225"/>
      <c r="M48" s="225"/>
      <c r="N48" s="225"/>
      <c r="O48" s="225"/>
      <c r="P48" s="225"/>
      <c r="Q48" s="225"/>
      <c r="R48" s="225"/>
      <c r="S48" s="225"/>
      <c r="T48" s="225"/>
      <c r="U48" s="225"/>
      <c r="V48" s="140"/>
      <c r="W48" s="140"/>
      <c r="X48" s="140"/>
      <c r="Y48" s="140"/>
      <c r="Z48" s="140"/>
    </row>
    <row r="49">
      <c r="A49" s="225"/>
      <c r="B49" s="225"/>
      <c r="C49" s="225"/>
      <c r="D49" s="225"/>
      <c r="E49" s="225"/>
      <c r="F49" s="225"/>
      <c r="G49" s="225"/>
      <c r="H49" s="225"/>
      <c r="I49" s="225"/>
      <c r="J49" s="225"/>
      <c r="K49" s="225"/>
      <c r="L49" s="225"/>
      <c r="M49" s="225"/>
      <c r="N49" s="225"/>
      <c r="O49" s="225"/>
      <c r="P49" s="225"/>
      <c r="Q49" s="225"/>
      <c r="R49" s="225"/>
      <c r="S49" s="225"/>
      <c r="T49" s="225"/>
      <c r="U49" s="225"/>
      <c r="V49" s="140"/>
      <c r="W49" s="140"/>
      <c r="X49" s="140"/>
      <c r="Y49" s="140"/>
      <c r="Z49" s="140"/>
    </row>
    <row r="50">
      <c r="A50" s="225"/>
      <c r="B50" s="225"/>
      <c r="C50" s="225"/>
      <c r="D50" s="225"/>
      <c r="E50" s="225"/>
      <c r="F50" s="225"/>
      <c r="G50" s="225"/>
      <c r="H50" s="225"/>
      <c r="I50" s="225"/>
      <c r="J50" s="225"/>
      <c r="K50" s="225"/>
      <c r="L50" s="225"/>
      <c r="M50" s="225"/>
      <c r="N50" s="225"/>
      <c r="O50" s="225"/>
      <c r="P50" s="225"/>
      <c r="Q50" s="225"/>
      <c r="R50" s="225"/>
      <c r="S50" s="225"/>
      <c r="T50" s="225"/>
      <c r="U50" s="225"/>
      <c r="V50" s="140"/>
      <c r="W50" s="140"/>
      <c r="X50" s="140"/>
      <c r="Y50" s="140"/>
      <c r="Z50" s="140"/>
    </row>
    <row r="51">
      <c r="A51" s="225"/>
      <c r="B51" s="225"/>
      <c r="C51" s="225"/>
      <c r="D51" s="225"/>
      <c r="E51" s="225"/>
      <c r="F51" s="225"/>
      <c r="G51" s="225"/>
      <c r="H51" s="225"/>
      <c r="I51" s="225"/>
      <c r="J51" s="225"/>
      <c r="K51" s="225"/>
      <c r="L51" s="225"/>
      <c r="M51" s="225"/>
      <c r="N51" s="225"/>
      <c r="O51" s="225"/>
      <c r="P51" s="225"/>
      <c r="Q51" s="225"/>
      <c r="R51" s="225"/>
      <c r="S51" s="225"/>
      <c r="T51" s="225"/>
      <c r="U51" s="225"/>
      <c r="V51" s="140"/>
      <c r="W51" s="140"/>
      <c r="X51" s="140"/>
      <c r="Y51" s="140"/>
      <c r="Z51" s="140"/>
    </row>
    <row r="52">
      <c r="A52" s="225"/>
      <c r="B52" s="225"/>
      <c r="C52" s="225"/>
      <c r="D52" s="225"/>
      <c r="E52" s="225"/>
      <c r="F52" s="225"/>
      <c r="G52" s="225"/>
      <c r="H52" s="225"/>
      <c r="I52" s="225"/>
      <c r="J52" s="225"/>
      <c r="K52" s="225"/>
      <c r="L52" s="225"/>
      <c r="M52" s="225"/>
      <c r="N52" s="225"/>
      <c r="O52" s="225"/>
      <c r="P52" s="225"/>
      <c r="Q52" s="225"/>
      <c r="R52" s="225"/>
      <c r="S52" s="225"/>
      <c r="T52" s="225"/>
      <c r="U52" s="225"/>
      <c r="V52" s="140"/>
      <c r="W52" s="140"/>
      <c r="X52" s="140"/>
      <c r="Y52" s="140"/>
      <c r="Z52" s="140"/>
    </row>
    <row r="53">
      <c r="A53" s="225"/>
      <c r="B53" s="225"/>
      <c r="C53" s="225"/>
      <c r="D53" s="225"/>
      <c r="E53" s="225"/>
      <c r="F53" s="225"/>
      <c r="G53" s="225"/>
      <c r="H53" s="225"/>
      <c r="I53" s="225"/>
      <c r="J53" s="225"/>
      <c r="K53" s="225"/>
      <c r="L53" s="225"/>
      <c r="M53" s="225"/>
      <c r="N53" s="225"/>
      <c r="O53" s="225"/>
      <c r="P53" s="225"/>
      <c r="Q53" s="225"/>
      <c r="R53" s="225"/>
      <c r="S53" s="225"/>
      <c r="T53" s="225"/>
      <c r="U53" s="225"/>
      <c r="V53" s="140"/>
      <c r="W53" s="140"/>
      <c r="X53" s="140"/>
      <c r="Y53" s="140"/>
      <c r="Z53" s="140"/>
    </row>
    <row r="54">
      <c r="A54" s="225"/>
      <c r="B54" s="225"/>
      <c r="C54" s="225"/>
      <c r="D54" s="225"/>
      <c r="E54" s="225"/>
      <c r="F54" s="225"/>
      <c r="G54" s="225"/>
      <c r="H54" s="225"/>
      <c r="I54" s="225"/>
      <c r="J54" s="225"/>
      <c r="K54" s="225"/>
      <c r="L54" s="225"/>
      <c r="M54" s="225"/>
      <c r="N54" s="225"/>
      <c r="O54" s="225"/>
      <c r="P54" s="225"/>
      <c r="Q54" s="225"/>
      <c r="R54" s="225"/>
      <c r="S54" s="225"/>
      <c r="T54" s="225"/>
      <c r="U54" s="225"/>
      <c r="V54" s="140"/>
      <c r="W54" s="140"/>
      <c r="X54" s="140"/>
      <c r="Y54" s="140"/>
      <c r="Z54" s="140"/>
    </row>
    <row r="55">
      <c r="A55" s="225"/>
      <c r="B55" s="225"/>
      <c r="C55" s="225"/>
      <c r="D55" s="225"/>
      <c r="E55" s="225"/>
      <c r="F55" s="225"/>
      <c r="G55" s="225"/>
      <c r="H55" s="225"/>
      <c r="I55" s="225"/>
      <c r="J55" s="225"/>
      <c r="K55" s="225"/>
      <c r="L55" s="225"/>
      <c r="M55" s="225"/>
      <c r="N55" s="225"/>
      <c r="O55" s="225"/>
      <c r="P55" s="225"/>
      <c r="Q55" s="225"/>
      <c r="R55" s="225"/>
      <c r="S55" s="225"/>
      <c r="T55" s="225"/>
      <c r="U55" s="225"/>
      <c r="V55" s="140"/>
      <c r="W55" s="140"/>
      <c r="X55" s="140"/>
      <c r="Y55" s="140"/>
      <c r="Z55" s="140"/>
    </row>
    <row r="56">
      <c r="A56" s="225"/>
      <c r="B56" s="225"/>
      <c r="C56" s="225"/>
      <c r="D56" s="225"/>
      <c r="E56" s="225"/>
      <c r="F56" s="225"/>
      <c r="G56" s="225"/>
      <c r="H56" s="225"/>
      <c r="I56" s="225"/>
      <c r="J56" s="225"/>
      <c r="K56" s="225"/>
      <c r="L56" s="225"/>
      <c r="M56" s="225"/>
      <c r="N56" s="225"/>
      <c r="O56" s="225"/>
      <c r="P56" s="225"/>
      <c r="Q56" s="225"/>
      <c r="R56" s="225"/>
      <c r="S56" s="225"/>
      <c r="T56" s="225"/>
      <c r="U56" s="225"/>
      <c r="V56" s="140"/>
      <c r="W56" s="140"/>
      <c r="X56" s="140"/>
      <c r="Y56" s="140"/>
      <c r="Z56" s="140"/>
    </row>
    <row r="57">
      <c r="A57" s="225"/>
      <c r="B57" s="225"/>
      <c r="C57" s="225"/>
      <c r="D57" s="225"/>
      <c r="E57" s="225"/>
      <c r="F57" s="225"/>
      <c r="G57" s="225"/>
      <c r="H57" s="225"/>
      <c r="I57" s="225"/>
      <c r="J57" s="225"/>
      <c r="K57" s="225"/>
      <c r="L57" s="225"/>
      <c r="M57" s="225"/>
      <c r="N57" s="225"/>
      <c r="O57" s="225"/>
      <c r="P57" s="225"/>
      <c r="Q57" s="225"/>
      <c r="R57" s="225"/>
      <c r="S57" s="225"/>
      <c r="T57" s="225"/>
      <c r="U57" s="225"/>
      <c r="V57" s="140"/>
      <c r="W57" s="140"/>
      <c r="X57" s="140"/>
      <c r="Y57" s="140"/>
      <c r="Z57" s="140"/>
    </row>
    <row r="58">
      <c r="A58" s="225"/>
      <c r="B58" s="225"/>
      <c r="C58" s="225"/>
      <c r="D58" s="225"/>
      <c r="E58" s="225"/>
      <c r="F58" s="225"/>
      <c r="G58" s="225"/>
      <c r="H58" s="225"/>
      <c r="I58" s="225"/>
      <c r="J58" s="225"/>
      <c r="K58" s="225"/>
      <c r="L58" s="225"/>
      <c r="M58" s="225"/>
      <c r="N58" s="225"/>
      <c r="O58" s="225"/>
      <c r="P58" s="225"/>
      <c r="Q58" s="225"/>
      <c r="R58" s="225"/>
      <c r="S58" s="225"/>
      <c r="T58" s="225"/>
      <c r="U58" s="225"/>
      <c r="V58" s="140"/>
      <c r="W58" s="140"/>
      <c r="X58" s="140"/>
      <c r="Y58" s="140"/>
      <c r="Z58" s="140"/>
    </row>
    <row r="59">
      <c r="A59" s="225"/>
      <c r="B59" s="225"/>
      <c r="C59" s="225"/>
      <c r="D59" s="225"/>
      <c r="E59" s="225"/>
      <c r="F59" s="225"/>
      <c r="G59" s="225"/>
      <c r="H59" s="225"/>
      <c r="I59" s="225"/>
      <c r="J59" s="225"/>
      <c r="K59" s="225"/>
      <c r="L59" s="225"/>
      <c r="M59" s="225"/>
      <c r="N59" s="225"/>
      <c r="O59" s="225"/>
      <c r="P59" s="225"/>
      <c r="Q59" s="225"/>
      <c r="R59" s="225"/>
      <c r="S59" s="225"/>
      <c r="T59" s="225"/>
      <c r="U59" s="225"/>
      <c r="V59" s="140"/>
      <c r="W59" s="140"/>
      <c r="X59" s="140"/>
      <c r="Y59" s="140"/>
      <c r="Z59" s="140"/>
    </row>
    <row r="60">
      <c r="A60" s="225"/>
      <c r="B60" s="225"/>
      <c r="C60" s="225"/>
      <c r="D60" s="225"/>
      <c r="E60" s="225"/>
      <c r="F60" s="225"/>
      <c r="G60" s="225"/>
      <c r="H60" s="225"/>
      <c r="I60" s="225"/>
      <c r="J60" s="225"/>
      <c r="K60" s="225"/>
      <c r="L60" s="225"/>
      <c r="M60" s="225"/>
      <c r="N60" s="225"/>
      <c r="O60" s="225"/>
      <c r="P60" s="225"/>
      <c r="Q60" s="225"/>
      <c r="R60" s="225"/>
      <c r="S60" s="225"/>
      <c r="T60" s="225"/>
      <c r="U60" s="225"/>
      <c r="V60" s="140"/>
      <c r="W60" s="140"/>
      <c r="X60" s="140"/>
      <c r="Y60" s="140"/>
      <c r="Z60" s="140"/>
    </row>
    <row r="61">
      <c r="A61" s="225"/>
      <c r="B61" s="225"/>
      <c r="C61" s="225"/>
      <c r="D61" s="225"/>
      <c r="E61" s="225"/>
      <c r="F61" s="225"/>
      <c r="G61" s="225"/>
      <c r="H61" s="225"/>
      <c r="I61" s="225"/>
      <c r="J61" s="225"/>
      <c r="K61" s="225"/>
      <c r="L61" s="225"/>
      <c r="M61" s="225"/>
      <c r="N61" s="225"/>
      <c r="O61" s="225"/>
      <c r="P61" s="225"/>
      <c r="Q61" s="225"/>
      <c r="R61" s="225"/>
      <c r="S61" s="225"/>
      <c r="T61" s="225"/>
      <c r="U61" s="225"/>
      <c r="V61" s="140"/>
      <c r="W61" s="140"/>
      <c r="X61" s="140"/>
      <c r="Y61" s="140"/>
      <c r="Z61" s="140"/>
    </row>
    <row r="62">
      <c r="A62" s="225"/>
      <c r="B62" s="225"/>
      <c r="C62" s="225"/>
      <c r="D62" s="225"/>
      <c r="E62" s="225"/>
      <c r="F62" s="225"/>
      <c r="G62" s="225"/>
      <c r="H62" s="225"/>
      <c r="I62" s="225"/>
      <c r="J62" s="225"/>
      <c r="K62" s="225"/>
      <c r="L62" s="225"/>
      <c r="M62" s="225"/>
      <c r="N62" s="225"/>
      <c r="O62" s="225"/>
      <c r="P62" s="225"/>
      <c r="Q62" s="225"/>
      <c r="R62" s="225"/>
      <c r="S62" s="225"/>
      <c r="T62" s="225"/>
      <c r="U62" s="225"/>
      <c r="V62" s="140"/>
      <c r="W62" s="140"/>
      <c r="X62" s="140"/>
      <c r="Y62" s="140"/>
      <c r="Z62" s="140"/>
    </row>
    <row r="63">
      <c r="A63" s="225"/>
      <c r="B63" s="225"/>
      <c r="C63" s="225"/>
      <c r="D63" s="225"/>
      <c r="E63" s="225"/>
      <c r="F63" s="225"/>
      <c r="G63" s="225"/>
      <c r="H63" s="225"/>
      <c r="I63" s="225"/>
      <c r="J63" s="225"/>
      <c r="K63" s="225"/>
      <c r="L63" s="225"/>
      <c r="M63" s="225"/>
      <c r="N63" s="225"/>
      <c r="O63" s="225"/>
      <c r="P63" s="225"/>
      <c r="Q63" s="225"/>
      <c r="R63" s="225"/>
      <c r="S63" s="225"/>
      <c r="T63" s="225"/>
      <c r="U63" s="225"/>
      <c r="V63" s="140"/>
      <c r="W63" s="140"/>
      <c r="X63" s="140"/>
      <c r="Y63" s="140"/>
      <c r="Z63" s="140"/>
    </row>
    <row r="64">
      <c r="A64" s="225"/>
      <c r="B64" s="225"/>
      <c r="C64" s="225"/>
      <c r="D64" s="225"/>
      <c r="E64" s="225"/>
      <c r="F64" s="225"/>
      <c r="G64" s="225"/>
      <c r="H64" s="225"/>
      <c r="I64" s="225"/>
      <c r="J64" s="225"/>
      <c r="K64" s="225"/>
      <c r="L64" s="225"/>
      <c r="M64" s="225"/>
      <c r="N64" s="225"/>
      <c r="O64" s="225"/>
      <c r="P64" s="225"/>
      <c r="Q64" s="225"/>
      <c r="R64" s="225"/>
      <c r="S64" s="225"/>
      <c r="T64" s="225"/>
      <c r="U64" s="225"/>
      <c r="V64" s="140"/>
      <c r="W64" s="140"/>
      <c r="X64" s="140"/>
      <c r="Y64" s="140"/>
      <c r="Z64" s="140"/>
    </row>
    <row r="65">
      <c r="A65" s="225"/>
      <c r="B65" s="225"/>
      <c r="C65" s="225"/>
      <c r="D65" s="225"/>
      <c r="E65" s="225"/>
      <c r="F65" s="225"/>
      <c r="G65" s="225"/>
      <c r="H65" s="225"/>
      <c r="I65" s="225"/>
      <c r="J65" s="225"/>
      <c r="K65" s="225"/>
      <c r="L65" s="225"/>
      <c r="M65" s="225"/>
      <c r="N65" s="225"/>
      <c r="O65" s="225"/>
      <c r="P65" s="225"/>
      <c r="Q65" s="225"/>
      <c r="R65" s="225"/>
      <c r="S65" s="225"/>
      <c r="T65" s="225"/>
      <c r="U65" s="225"/>
      <c r="V65" s="140"/>
      <c r="W65" s="140"/>
      <c r="X65" s="140"/>
      <c r="Y65" s="140"/>
      <c r="Z65" s="140"/>
    </row>
    <row r="66">
      <c r="A66" s="225"/>
      <c r="B66" s="225"/>
      <c r="C66" s="225"/>
      <c r="D66" s="225"/>
      <c r="E66" s="225"/>
      <c r="F66" s="225"/>
      <c r="G66" s="225"/>
      <c r="H66" s="225"/>
      <c r="I66" s="225"/>
      <c r="J66" s="225"/>
      <c r="K66" s="225"/>
      <c r="L66" s="225"/>
      <c r="M66" s="225"/>
      <c r="N66" s="225"/>
      <c r="O66" s="225"/>
      <c r="P66" s="225"/>
      <c r="Q66" s="225"/>
      <c r="R66" s="225"/>
      <c r="S66" s="225"/>
      <c r="T66" s="225"/>
      <c r="U66" s="225"/>
      <c r="V66" s="140"/>
      <c r="W66" s="140"/>
      <c r="X66" s="140"/>
      <c r="Y66" s="140"/>
      <c r="Z66" s="140"/>
    </row>
    <row r="67">
      <c r="A67" s="225"/>
      <c r="B67" s="225"/>
      <c r="C67" s="225"/>
      <c r="D67" s="225"/>
      <c r="E67" s="225"/>
      <c r="F67" s="225"/>
      <c r="G67" s="225"/>
      <c r="H67" s="225"/>
      <c r="I67" s="225"/>
      <c r="J67" s="225"/>
      <c r="K67" s="225"/>
      <c r="L67" s="225"/>
      <c r="M67" s="225"/>
      <c r="N67" s="225"/>
      <c r="O67" s="225"/>
      <c r="P67" s="225"/>
      <c r="Q67" s="225"/>
      <c r="R67" s="225"/>
      <c r="S67" s="225"/>
      <c r="T67" s="225"/>
      <c r="U67" s="225"/>
      <c r="V67" s="140"/>
      <c r="W67" s="140"/>
      <c r="X67" s="140"/>
      <c r="Y67" s="140"/>
      <c r="Z67" s="140"/>
    </row>
    <row r="68">
      <c r="A68" s="225"/>
      <c r="B68" s="225"/>
      <c r="C68" s="225"/>
      <c r="D68" s="225"/>
      <c r="E68" s="225"/>
      <c r="F68" s="225"/>
      <c r="G68" s="225"/>
      <c r="H68" s="225"/>
      <c r="I68" s="225"/>
      <c r="J68" s="225"/>
      <c r="K68" s="225"/>
      <c r="L68" s="225"/>
      <c r="M68" s="225"/>
      <c r="N68" s="225"/>
      <c r="O68" s="225"/>
      <c r="P68" s="225"/>
      <c r="Q68" s="225"/>
      <c r="R68" s="225"/>
      <c r="S68" s="225"/>
      <c r="T68" s="225"/>
      <c r="U68" s="225"/>
      <c r="V68" s="140"/>
      <c r="W68" s="140"/>
      <c r="X68" s="140"/>
      <c r="Y68" s="140"/>
      <c r="Z68" s="140"/>
    </row>
    <row r="69">
      <c r="A69" s="225"/>
      <c r="B69" s="225"/>
      <c r="C69" s="225"/>
      <c r="D69" s="225"/>
      <c r="E69" s="225"/>
      <c r="F69" s="225"/>
      <c r="G69" s="225"/>
      <c r="H69" s="225"/>
      <c r="I69" s="225"/>
      <c r="J69" s="225"/>
      <c r="K69" s="225"/>
      <c r="L69" s="225"/>
      <c r="M69" s="225"/>
      <c r="N69" s="225"/>
      <c r="O69" s="225"/>
      <c r="P69" s="225"/>
      <c r="Q69" s="225"/>
      <c r="R69" s="225"/>
      <c r="S69" s="225"/>
      <c r="T69" s="225"/>
      <c r="U69" s="225"/>
      <c r="V69" s="140"/>
      <c r="W69" s="140"/>
      <c r="X69" s="140"/>
      <c r="Y69" s="140"/>
      <c r="Z69" s="140"/>
    </row>
    <row r="70">
      <c r="A70" s="225"/>
      <c r="B70" s="225"/>
      <c r="C70" s="225"/>
      <c r="D70" s="225"/>
      <c r="E70" s="225"/>
      <c r="F70" s="225"/>
      <c r="G70" s="225"/>
      <c r="H70" s="225"/>
      <c r="I70" s="225"/>
      <c r="J70" s="225"/>
      <c r="K70" s="225"/>
      <c r="L70" s="225"/>
      <c r="M70" s="225"/>
      <c r="N70" s="225"/>
      <c r="O70" s="225"/>
      <c r="P70" s="225"/>
      <c r="Q70" s="225"/>
      <c r="R70" s="225"/>
      <c r="S70" s="225"/>
      <c r="T70" s="225"/>
      <c r="U70" s="225"/>
      <c r="V70" s="140"/>
      <c r="W70" s="140"/>
      <c r="X70" s="140"/>
      <c r="Y70" s="140"/>
      <c r="Z70" s="140"/>
    </row>
    <row r="71">
      <c r="A71" s="225"/>
      <c r="B71" s="225"/>
      <c r="C71" s="225"/>
      <c r="D71" s="225"/>
      <c r="E71" s="225"/>
      <c r="F71" s="225"/>
      <c r="G71" s="225"/>
      <c r="H71" s="225"/>
      <c r="I71" s="225"/>
      <c r="J71" s="225"/>
      <c r="K71" s="225"/>
      <c r="L71" s="225"/>
      <c r="M71" s="225"/>
      <c r="N71" s="225"/>
      <c r="O71" s="225"/>
      <c r="P71" s="225"/>
      <c r="Q71" s="225"/>
      <c r="R71" s="225"/>
      <c r="S71" s="225"/>
      <c r="T71" s="225"/>
      <c r="U71" s="225"/>
      <c r="V71" s="140"/>
      <c r="W71" s="140"/>
      <c r="X71" s="140"/>
      <c r="Y71" s="140"/>
      <c r="Z71" s="140"/>
    </row>
    <row r="72">
      <c r="A72" s="225"/>
      <c r="B72" s="225"/>
      <c r="C72" s="225"/>
      <c r="D72" s="225"/>
      <c r="E72" s="225"/>
      <c r="F72" s="225"/>
      <c r="G72" s="225"/>
      <c r="H72" s="225"/>
      <c r="I72" s="225"/>
      <c r="J72" s="225"/>
      <c r="K72" s="225"/>
      <c r="L72" s="225"/>
      <c r="M72" s="225"/>
      <c r="N72" s="225"/>
      <c r="O72" s="225"/>
      <c r="P72" s="225"/>
      <c r="Q72" s="225"/>
      <c r="R72" s="225"/>
      <c r="S72" s="225"/>
      <c r="T72" s="225"/>
      <c r="U72" s="225"/>
      <c r="V72" s="140"/>
      <c r="W72" s="140"/>
      <c r="X72" s="140"/>
      <c r="Y72" s="140"/>
      <c r="Z72" s="140"/>
    </row>
    <row r="73">
      <c r="A73" s="225"/>
      <c r="B73" s="225"/>
      <c r="C73" s="225"/>
      <c r="D73" s="225"/>
      <c r="E73" s="225"/>
      <c r="F73" s="225"/>
      <c r="G73" s="225"/>
      <c r="H73" s="225"/>
      <c r="I73" s="225"/>
      <c r="J73" s="225"/>
      <c r="K73" s="225"/>
      <c r="L73" s="225"/>
      <c r="M73" s="225"/>
      <c r="N73" s="225"/>
      <c r="O73" s="225"/>
      <c r="P73" s="225"/>
      <c r="Q73" s="225"/>
      <c r="R73" s="225"/>
      <c r="S73" s="225"/>
      <c r="T73" s="225"/>
      <c r="U73" s="225"/>
      <c r="V73" s="140"/>
      <c r="W73" s="140"/>
      <c r="X73" s="140"/>
      <c r="Y73" s="140"/>
      <c r="Z73" s="140"/>
    </row>
    <row r="74">
      <c r="A74" s="225"/>
      <c r="B74" s="225"/>
      <c r="C74" s="225"/>
      <c r="D74" s="225"/>
      <c r="E74" s="225"/>
      <c r="F74" s="225"/>
      <c r="G74" s="225"/>
      <c r="H74" s="225"/>
      <c r="I74" s="225"/>
      <c r="J74" s="225"/>
      <c r="K74" s="225"/>
      <c r="L74" s="225"/>
      <c r="M74" s="225"/>
      <c r="N74" s="225"/>
      <c r="O74" s="225"/>
      <c r="P74" s="225"/>
      <c r="Q74" s="225"/>
      <c r="R74" s="225"/>
      <c r="S74" s="225"/>
      <c r="T74" s="225"/>
      <c r="U74" s="225"/>
      <c r="V74" s="140"/>
      <c r="W74" s="140"/>
      <c r="X74" s="140"/>
      <c r="Y74" s="140"/>
      <c r="Z74" s="140"/>
    </row>
    <row r="75">
      <c r="A75" s="225"/>
      <c r="B75" s="225"/>
      <c r="C75" s="225"/>
      <c r="D75" s="225"/>
      <c r="E75" s="225"/>
      <c r="F75" s="225"/>
      <c r="G75" s="225"/>
      <c r="H75" s="225"/>
      <c r="I75" s="225"/>
      <c r="J75" s="225"/>
      <c r="K75" s="225"/>
      <c r="L75" s="225"/>
      <c r="M75" s="225"/>
      <c r="N75" s="225"/>
      <c r="O75" s="225"/>
      <c r="P75" s="225"/>
      <c r="Q75" s="225"/>
      <c r="R75" s="225"/>
      <c r="S75" s="225"/>
      <c r="T75" s="225"/>
      <c r="U75" s="225"/>
      <c r="V75" s="140"/>
      <c r="W75" s="140"/>
      <c r="X75" s="140"/>
      <c r="Y75" s="140"/>
      <c r="Z75" s="140"/>
    </row>
    <row r="76">
      <c r="A76" s="225"/>
      <c r="B76" s="225"/>
      <c r="C76" s="225"/>
      <c r="D76" s="225"/>
      <c r="E76" s="225"/>
      <c r="F76" s="225"/>
      <c r="G76" s="225"/>
      <c r="H76" s="225"/>
      <c r="I76" s="225"/>
      <c r="J76" s="225"/>
      <c r="K76" s="225"/>
      <c r="L76" s="225"/>
      <c r="M76" s="225"/>
      <c r="N76" s="225"/>
      <c r="O76" s="225"/>
      <c r="P76" s="225"/>
      <c r="Q76" s="225"/>
      <c r="R76" s="225"/>
      <c r="S76" s="225"/>
      <c r="T76" s="225"/>
      <c r="U76" s="225"/>
      <c r="V76" s="140"/>
      <c r="W76" s="140"/>
      <c r="X76" s="140"/>
      <c r="Y76" s="140"/>
      <c r="Z76" s="140"/>
    </row>
    <row r="77">
      <c r="A77" s="225"/>
      <c r="B77" s="225"/>
      <c r="C77" s="225"/>
      <c r="D77" s="225"/>
      <c r="E77" s="225"/>
      <c r="F77" s="225"/>
      <c r="G77" s="225"/>
      <c r="H77" s="225"/>
      <c r="I77" s="225"/>
      <c r="J77" s="225"/>
      <c r="K77" s="225"/>
      <c r="L77" s="225"/>
      <c r="M77" s="225"/>
      <c r="N77" s="225"/>
      <c r="O77" s="225"/>
      <c r="P77" s="225"/>
      <c r="Q77" s="225"/>
      <c r="R77" s="225"/>
      <c r="S77" s="225"/>
      <c r="T77" s="225"/>
      <c r="U77" s="225"/>
      <c r="V77" s="140"/>
      <c r="W77" s="140"/>
      <c r="X77" s="140"/>
      <c r="Y77" s="140"/>
      <c r="Z77" s="140"/>
    </row>
    <row r="78">
      <c r="A78" s="225"/>
      <c r="B78" s="225"/>
      <c r="C78" s="225"/>
      <c r="D78" s="225"/>
      <c r="E78" s="225"/>
      <c r="F78" s="225"/>
      <c r="G78" s="225"/>
      <c r="H78" s="225"/>
      <c r="I78" s="225"/>
      <c r="J78" s="225"/>
      <c r="K78" s="225"/>
      <c r="L78" s="225"/>
      <c r="M78" s="225"/>
      <c r="N78" s="225"/>
      <c r="O78" s="225"/>
      <c r="P78" s="225"/>
      <c r="Q78" s="225"/>
      <c r="R78" s="225"/>
      <c r="S78" s="225"/>
      <c r="T78" s="225"/>
      <c r="U78" s="225"/>
      <c r="V78" s="140"/>
      <c r="W78" s="140"/>
      <c r="X78" s="140"/>
      <c r="Y78" s="140"/>
      <c r="Z78" s="140"/>
    </row>
    <row r="79">
      <c r="A79" s="225"/>
      <c r="B79" s="225"/>
      <c r="C79" s="225"/>
      <c r="D79" s="225"/>
      <c r="E79" s="225"/>
      <c r="F79" s="225"/>
      <c r="G79" s="225"/>
      <c r="H79" s="225"/>
      <c r="I79" s="225"/>
      <c r="J79" s="225"/>
      <c r="K79" s="225"/>
      <c r="L79" s="225"/>
      <c r="M79" s="225"/>
      <c r="N79" s="225"/>
      <c r="O79" s="225"/>
      <c r="P79" s="225"/>
      <c r="Q79" s="225"/>
      <c r="R79" s="225"/>
      <c r="S79" s="225"/>
      <c r="T79" s="225"/>
      <c r="U79" s="225"/>
      <c r="V79" s="140"/>
      <c r="W79" s="140"/>
      <c r="X79" s="140"/>
      <c r="Y79" s="140"/>
      <c r="Z79" s="140"/>
    </row>
    <row r="80">
      <c r="A80" s="225"/>
      <c r="B80" s="225"/>
      <c r="C80" s="225"/>
      <c r="D80" s="225"/>
      <c r="E80" s="225"/>
      <c r="F80" s="225"/>
      <c r="G80" s="225"/>
      <c r="H80" s="225"/>
      <c r="I80" s="225"/>
      <c r="J80" s="225"/>
      <c r="K80" s="225"/>
      <c r="L80" s="225"/>
      <c r="M80" s="225"/>
      <c r="N80" s="225"/>
      <c r="O80" s="225"/>
      <c r="P80" s="225"/>
      <c r="Q80" s="225"/>
      <c r="R80" s="225"/>
      <c r="S80" s="225"/>
      <c r="T80" s="225"/>
      <c r="U80" s="225"/>
      <c r="V80" s="140"/>
      <c r="W80" s="140"/>
      <c r="X80" s="140"/>
      <c r="Y80" s="140"/>
      <c r="Z80" s="140"/>
    </row>
    <row r="81">
      <c r="A81" s="225"/>
      <c r="B81" s="225"/>
      <c r="C81" s="225"/>
      <c r="D81" s="225"/>
      <c r="E81" s="225"/>
      <c r="F81" s="225"/>
      <c r="G81" s="225"/>
      <c r="H81" s="225"/>
      <c r="I81" s="225"/>
      <c r="J81" s="225"/>
      <c r="K81" s="225"/>
      <c r="L81" s="225"/>
      <c r="M81" s="225"/>
      <c r="N81" s="225"/>
      <c r="O81" s="225"/>
      <c r="P81" s="225"/>
      <c r="Q81" s="225"/>
      <c r="R81" s="225"/>
      <c r="S81" s="225"/>
      <c r="T81" s="225"/>
      <c r="U81" s="225"/>
      <c r="V81" s="140"/>
      <c r="W81" s="140"/>
      <c r="X81" s="140"/>
      <c r="Y81" s="140"/>
      <c r="Z81" s="140"/>
    </row>
    <row r="82">
      <c r="A82" s="225"/>
      <c r="B82" s="225"/>
      <c r="C82" s="225"/>
      <c r="D82" s="225"/>
      <c r="E82" s="225"/>
      <c r="F82" s="225"/>
      <c r="G82" s="225"/>
      <c r="H82" s="225"/>
      <c r="I82" s="225"/>
      <c r="J82" s="225"/>
      <c r="K82" s="225"/>
      <c r="L82" s="225"/>
      <c r="M82" s="225"/>
      <c r="N82" s="225"/>
      <c r="O82" s="225"/>
      <c r="P82" s="225"/>
      <c r="Q82" s="225"/>
      <c r="R82" s="225"/>
      <c r="S82" s="225"/>
      <c r="T82" s="225"/>
      <c r="U82" s="225"/>
      <c r="V82" s="140"/>
      <c r="W82" s="140"/>
      <c r="X82" s="140"/>
      <c r="Y82" s="140"/>
      <c r="Z82" s="140"/>
    </row>
    <row r="83">
      <c r="A83" s="225"/>
      <c r="B83" s="225"/>
      <c r="C83" s="225"/>
      <c r="D83" s="225"/>
      <c r="E83" s="225"/>
      <c r="F83" s="225"/>
      <c r="G83" s="225"/>
      <c r="H83" s="225"/>
      <c r="I83" s="225"/>
      <c r="J83" s="225"/>
      <c r="K83" s="225"/>
      <c r="L83" s="225"/>
      <c r="M83" s="225"/>
      <c r="N83" s="225"/>
      <c r="O83" s="225"/>
      <c r="P83" s="225"/>
      <c r="Q83" s="225"/>
      <c r="R83" s="225"/>
      <c r="S83" s="225"/>
      <c r="T83" s="225"/>
      <c r="U83" s="225"/>
      <c r="V83" s="140"/>
      <c r="W83" s="140"/>
      <c r="X83" s="140"/>
      <c r="Y83" s="140"/>
      <c r="Z83" s="140"/>
    </row>
    <row r="84">
      <c r="A84" s="225"/>
      <c r="B84" s="225"/>
      <c r="C84" s="225"/>
      <c r="D84" s="225"/>
      <c r="E84" s="225"/>
      <c r="F84" s="225"/>
      <c r="G84" s="225"/>
      <c r="H84" s="225"/>
      <c r="I84" s="225"/>
      <c r="J84" s="225"/>
      <c r="K84" s="225"/>
      <c r="L84" s="225"/>
      <c r="M84" s="225"/>
      <c r="N84" s="225"/>
      <c r="O84" s="225"/>
      <c r="P84" s="225"/>
      <c r="Q84" s="225"/>
      <c r="R84" s="225"/>
      <c r="S84" s="225"/>
      <c r="T84" s="225"/>
      <c r="U84" s="225"/>
      <c r="V84" s="140"/>
      <c r="W84" s="140"/>
      <c r="X84" s="140"/>
      <c r="Y84" s="140"/>
      <c r="Z84" s="140"/>
    </row>
    <row r="85">
      <c r="A85" s="225"/>
      <c r="B85" s="225"/>
      <c r="C85" s="225"/>
      <c r="D85" s="225"/>
      <c r="E85" s="225"/>
      <c r="F85" s="225"/>
      <c r="G85" s="225"/>
      <c r="H85" s="225"/>
      <c r="I85" s="225"/>
      <c r="J85" s="225"/>
      <c r="K85" s="225"/>
      <c r="L85" s="225"/>
      <c r="M85" s="225"/>
      <c r="N85" s="225"/>
      <c r="O85" s="225"/>
      <c r="P85" s="225"/>
      <c r="Q85" s="225"/>
      <c r="R85" s="225"/>
      <c r="S85" s="225"/>
      <c r="T85" s="225"/>
      <c r="U85" s="225"/>
      <c r="V85" s="140"/>
      <c r="W85" s="140"/>
      <c r="X85" s="140"/>
      <c r="Y85" s="140"/>
      <c r="Z85" s="140"/>
    </row>
    <row r="86">
      <c r="A86" s="225"/>
      <c r="B86" s="225"/>
      <c r="C86" s="225"/>
      <c r="D86" s="225"/>
      <c r="E86" s="225"/>
      <c r="F86" s="225"/>
      <c r="G86" s="225"/>
      <c r="H86" s="225"/>
      <c r="I86" s="225"/>
      <c r="J86" s="225"/>
      <c r="K86" s="225"/>
      <c r="L86" s="225"/>
      <c r="M86" s="225"/>
      <c r="N86" s="225"/>
      <c r="O86" s="225"/>
      <c r="P86" s="225"/>
      <c r="Q86" s="225"/>
      <c r="R86" s="225"/>
      <c r="S86" s="225"/>
      <c r="T86" s="225"/>
      <c r="U86" s="225"/>
      <c r="V86" s="140"/>
      <c r="W86" s="140"/>
      <c r="X86" s="140"/>
      <c r="Y86" s="140"/>
      <c r="Z86" s="140"/>
    </row>
    <row r="87">
      <c r="A87" s="225"/>
      <c r="B87" s="225"/>
      <c r="C87" s="225"/>
      <c r="D87" s="225"/>
      <c r="E87" s="225"/>
      <c r="F87" s="225"/>
      <c r="G87" s="225"/>
      <c r="H87" s="225"/>
      <c r="I87" s="225"/>
      <c r="J87" s="225"/>
      <c r="K87" s="225"/>
      <c r="L87" s="225"/>
      <c r="M87" s="225"/>
      <c r="N87" s="225"/>
      <c r="O87" s="225"/>
      <c r="P87" s="225"/>
      <c r="Q87" s="225"/>
      <c r="R87" s="225"/>
      <c r="S87" s="225"/>
      <c r="T87" s="225"/>
      <c r="U87" s="225"/>
      <c r="V87" s="140"/>
      <c r="W87" s="140"/>
      <c r="X87" s="140"/>
      <c r="Y87" s="140"/>
      <c r="Z87" s="140"/>
    </row>
    <row r="88">
      <c r="A88" s="225"/>
      <c r="B88" s="225"/>
      <c r="C88" s="225"/>
      <c r="D88" s="225"/>
      <c r="E88" s="225"/>
      <c r="F88" s="225"/>
      <c r="G88" s="225"/>
      <c r="H88" s="225"/>
      <c r="I88" s="225"/>
      <c r="J88" s="225"/>
      <c r="K88" s="225"/>
      <c r="L88" s="225"/>
      <c r="M88" s="225"/>
      <c r="N88" s="225"/>
      <c r="O88" s="225"/>
      <c r="P88" s="225"/>
      <c r="Q88" s="225"/>
      <c r="R88" s="225"/>
      <c r="S88" s="225"/>
      <c r="T88" s="225"/>
      <c r="U88" s="225"/>
      <c r="V88" s="140"/>
      <c r="W88" s="140"/>
      <c r="X88" s="140"/>
      <c r="Y88" s="140"/>
      <c r="Z88" s="140"/>
    </row>
    <row r="89">
      <c r="A89" s="225"/>
      <c r="B89" s="225"/>
      <c r="C89" s="225"/>
      <c r="D89" s="225"/>
      <c r="E89" s="225"/>
      <c r="F89" s="225"/>
      <c r="G89" s="225"/>
      <c r="H89" s="225"/>
      <c r="I89" s="225"/>
      <c r="J89" s="225"/>
      <c r="K89" s="225"/>
      <c r="L89" s="225"/>
      <c r="M89" s="225"/>
      <c r="N89" s="225"/>
      <c r="O89" s="225"/>
      <c r="P89" s="225"/>
      <c r="Q89" s="225"/>
      <c r="R89" s="225"/>
      <c r="S89" s="225"/>
      <c r="T89" s="225"/>
      <c r="U89" s="225"/>
      <c r="V89" s="140"/>
      <c r="W89" s="140"/>
      <c r="X89" s="140"/>
      <c r="Y89" s="140"/>
      <c r="Z89" s="140"/>
    </row>
    <row r="90">
      <c r="A90" s="225"/>
      <c r="B90" s="225"/>
      <c r="C90" s="225"/>
      <c r="D90" s="225"/>
      <c r="E90" s="225"/>
      <c r="F90" s="225"/>
      <c r="G90" s="225"/>
      <c r="H90" s="225"/>
      <c r="I90" s="225"/>
      <c r="J90" s="225"/>
      <c r="K90" s="225"/>
      <c r="L90" s="225"/>
      <c r="M90" s="225"/>
      <c r="N90" s="225"/>
      <c r="O90" s="225"/>
      <c r="P90" s="225"/>
      <c r="Q90" s="225"/>
      <c r="R90" s="225"/>
      <c r="S90" s="225"/>
      <c r="T90" s="225"/>
      <c r="U90" s="225"/>
      <c r="V90" s="140"/>
      <c r="W90" s="140"/>
      <c r="X90" s="140"/>
      <c r="Y90" s="140"/>
      <c r="Z90" s="140"/>
    </row>
    <row r="91">
      <c r="A91" s="225"/>
      <c r="B91" s="225"/>
      <c r="C91" s="225"/>
      <c r="D91" s="225"/>
      <c r="E91" s="225"/>
      <c r="F91" s="225"/>
      <c r="G91" s="225"/>
      <c r="H91" s="225"/>
      <c r="I91" s="225"/>
      <c r="J91" s="225"/>
      <c r="K91" s="225"/>
      <c r="L91" s="225"/>
      <c r="M91" s="225"/>
      <c r="N91" s="225"/>
      <c r="O91" s="225"/>
      <c r="P91" s="225"/>
      <c r="Q91" s="225"/>
      <c r="R91" s="225"/>
      <c r="S91" s="225"/>
      <c r="T91" s="225"/>
      <c r="U91" s="225"/>
      <c r="V91" s="140"/>
      <c r="W91" s="140"/>
      <c r="X91" s="140"/>
      <c r="Y91" s="140"/>
      <c r="Z91" s="140"/>
    </row>
    <row r="92">
      <c r="A92" s="225"/>
      <c r="B92" s="225"/>
      <c r="C92" s="225"/>
      <c r="D92" s="225"/>
      <c r="E92" s="225"/>
      <c r="F92" s="225"/>
      <c r="G92" s="225"/>
      <c r="H92" s="225"/>
      <c r="I92" s="225"/>
      <c r="J92" s="225"/>
      <c r="K92" s="225"/>
      <c r="L92" s="225"/>
      <c r="M92" s="225"/>
      <c r="N92" s="225"/>
      <c r="O92" s="225"/>
      <c r="P92" s="225"/>
      <c r="Q92" s="225"/>
      <c r="R92" s="225"/>
      <c r="S92" s="225"/>
      <c r="T92" s="225"/>
      <c r="U92" s="225"/>
      <c r="V92" s="140"/>
      <c r="W92" s="140"/>
      <c r="X92" s="140"/>
      <c r="Y92" s="140"/>
      <c r="Z92" s="140"/>
    </row>
    <row r="93">
      <c r="A93" s="225"/>
      <c r="B93" s="225"/>
      <c r="C93" s="225"/>
      <c r="D93" s="225"/>
      <c r="E93" s="225"/>
      <c r="F93" s="225"/>
      <c r="G93" s="225"/>
      <c r="H93" s="225"/>
      <c r="I93" s="225"/>
      <c r="J93" s="225"/>
      <c r="K93" s="225"/>
      <c r="L93" s="225"/>
      <c r="M93" s="225"/>
      <c r="N93" s="225"/>
      <c r="O93" s="225"/>
      <c r="P93" s="225"/>
      <c r="Q93" s="225"/>
      <c r="R93" s="225"/>
      <c r="S93" s="225"/>
      <c r="T93" s="225"/>
      <c r="U93" s="225"/>
      <c r="V93" s="140"/>
      <c r="W93" s="140"/>
      <c r="X93" s="140"/>
      <c r="Y93" s="140"/>
      <c r="Z93" s="140"/>
    </row>
    <row r="94">
      <c r="A94" s="225"/>
      <c r="B94" s="225"/>
      <c r="C94" s="225"/>
      <c r="D94" s="225"/>
      <c r="E94" s="225"/>
      <c r="F94" s="225"/>
      <c r="G94" s="225"/>
      <c r="H94" s="225"/>
      <c r="I94" s="225"/>
      <c r="J94" s="225"/>
      <c r="K94" s="225"/>
      <c r="L94" s="225"/>
      <c r="M94" s="225"/>
      <c r="N94" s="225"/>
      <c r="O94" s="225"/>
      <c r="P94" s="225"/>
      <c r="Q94" s="225"/>
      <c r="R94" s="225"/>
      <c r="S94" s="225"/>
      <c r="T94" s="225"/>
      <c r="U94" s="225"/>
      <c r="V94" s="140"/>
      <c r="W94" s="140"/>
      <c r="X94" s="140"/>
      <c r="Y94" s="140"/>
      <c r="Z94" s="140"/>
    </row>
    <row r="95">
      <c r="A95" s="225"/>
      <c r="B95" s="225"/>
      <c r="C95" s="225"/>
      <c r="D95" s="225"/>
      <c r="E95" s="225"/>
      <c r="F95" s="225"/>
      <c r="G95" s="225"/>
      <c r="H95" s="225"/>
      <c r="I95" s="225"/>
      <c r="J95" s="225"/>
      <c r="K95" s="225"/>
      <c r="L95" s="225"/>
      <c r="M95" s="225"/>
      <c r="N95" s="225"/>
      <c r="O95" s="225"/>
      <c r="P95" s="225"/>
      <c r="Q95" s="225"/>
      <c r="R95" s="225"/>
      <c r="S95" s="225"/>
      <c r="T95" s="225"/>
      <c r="U95" s="225"/>
      <c r="V95" s="140"/>
      <c r="W95" s="140"/>
      <c r="X95" s="140"/>
      <c r="Y95" s="140"/>
      <c r="Z95" s="140"/>
    </row>
    <row r="96">
      <c r="A96" s="225"/>
      <c r="B96" s="225"/>
      <c r="C96" s="225"/>
      <c r="D96" s="225"/>
      <c r="E96" s="225"/>
      <c r="F96" s="225"/>
      <c r="G96" s="225"/>
      <c r="H96" s="225"/>
      <c r="I96" s="225"/>
      <c r="J96" s="225"/>
      <c r="K96" s="225"/>
      <c r="L96" s="225"/>
      <c r="M96" s="225"/>
      <c r="N96" s="225"/>
      <c r="O96" s="225"/>
      <c r="P96" s="225"/>
      <c r="Q96" s="225"/>
      <c r="R96" s="225"/>
      <c r="S96" s="225"/>
      <c r="T96" s="225"/>
      <c r="U96" s="225"/>
      <c r="V96" s="140"/>
      <c r="W96" s="140"/>
      <c r="X96" s="140"/>
      <c r="Y96" s="140"/>
      <c r="Z96" s="140"/>
    </row>
    <row r="97">
      <c r="A97" s="225"/>
      <c r="B97" s="225"/>
      <c r="C97" s="225"/>
      <c r="D97" s="225"/>
      <c r="E97" s="225"/>
      <c r="F97" s="225"/>
      <c r="G97" s="225"/>
      <c r="H97" s="225"/>
      <c r="I97" s="225"/>
      <c r="J97" s="225"/>
      <c r="K97" s="225"/>
      <c r="L97" s="225"/>
      <c r="M97" s="225"/>
      <c r="N97" s="225"/>
      <c r="O97" s="225"/>
      <c r="P97" s="225"/>
      <c r="Q97" s="225"/>
      <c r="R97" s="225"/>
      <c r="S97" s="225"/>
      <c r="T97" s="225"/>
      <c r="U97" s="225"/>
      <c r="V97" s="140"/>
      <c r="W97" s="140"/>
      <c r="X97" s="140"/>
      <c r="Y97" s="140"/>
      <c r="Z97" s="140"/>
    </row>
    <row r="98">
      <c r="A98" s="225"/>
      <c r="B98" s="225"/>
      <c r="C98" s="225"/>
      <c r="D98" s="225"/>
      <c r="E98" s="225"/>
      <c r="F98" s="225"/>
      <c r="G98" s="225"/>
      <c r="H98" s="225"/>
      <c r="I98" s="225"/>
      <c r="J98" s="225"/>
      <c r="K98" s="225"/>
      <c r="L98" s="225"/>
      <c r="M98" s="225"/>
      <c r="N98" s="225"/>
      <c r="O98" s="225"/>
      <c r="P98" s="225"/>
      <c r="Q98" s="225"/>
      <c r="R98" s="225"/>
      <c r="S98" s="225"/>
      <c r="T98" s="225"/>
      <c r="U98" s="225"/>
      <c r="V98" s="140"/>
      <c r="W98" s="140"/>
      <c r="X98" s="140"/>
      <c r="Y98" s="140"/>
      <c r="Z98" s="140"/>
    </row>
    <row r="99">
      <c r="A99" s="225"/>
      <c r="B99" s="225"/>
      <c r="C99" s="225"/>
      <c r="D99" s="225"/>
      <c r="E99" s="225"/>
      <c r="F99" s="225"/>
      <c r="G99" s="225"/>
      <c r="H99" s="225"/>
      <c r="I99" s="225"/>
      <c r="J99" s="225"/>
      <c r="K99" s="225"/>
      <c r="L99" s="225"/>
      <c r="M99" s="225"/>
      <c r="N99" s="225"/>
      <c r="O99" s="225"/>
      <c r="P99" s="225"/>
      <c r="Q99" s="225"/>
      <c r="R99" s="225"/>
      <c r="S99" s="225"/>
      <c r="T99" s="225"/>
      <c r="U99" s="225"/>
      <c r="V99" s="140"/>
      <c r="W99" s="140"/>
      <c r="X99" s="140"/>
      <c r="Y99" s="140"/>
      <c r="Z99" s="140"/>
    </row>
    <row r="100">
      <c r="A100" s="225"/>
      <c r="B100" s="225"/>
      <c r="C100" s="225"/>
      <c r="D100" s="225"/>
      <c r="E100" s="225"/>
      <c r="F100" s="225"/>
      <c r="G100" s="225"/>
      <c r="H100" s="225"/>
      <c r="I100" s="225"/>
      <c r="J100" s="225"/>
      <c r="K100" s="225"/>
      <c r="L100" s="225"/>
      <c r="M100" s="225"/>
      <c r="N100" s="225"/>
      <c r="O100" s="225"/>
      <c r="P100" s="225"/>
      <c r="Q100" s="225"/>
      <c r="R100" s="225"/>
      <c r="S100" s="225"/>
      <c r="T100" s="225"/>
      <c r="U100" s="225"/>
      <c r="V100" s="140"/>
      <c r="W100" s="140"/>
      <c r="X100" s="140"/>
      <c r="Y100" s="140"/>
      <c r="Z100" s="140"/>
    </row>
  </sheetData>
  <dataValidations>
    <dataValidation type="list" allowBlank="1" sqref="P2:P10">
      <formula1>Enumerations!$I$2:$I$11</formula1>
    </dataValidation>
  </dataValidations>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2626"/>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9.5"/>
    <col customWidth="1" min="2" max="2" width="15.75"/>
    <col customWidth="1" min="3" max="3" width="12.63"/>
    <col customWidth="1" min="4" max="4" width="15.75"/>
    <col customWidth="1" min="5" max="5" width="9.5"/>
    <col customWidth="1" min="6" max="6" width="15.75"/>
    <col customWidth="1" min="7" max="7" width="34.5"/>
    <col customWidth="1" min="8" max="8" width="12.63"/>
    <col customWidth="1" min="9" max="9" width="22.0"/>
    <col customWidth="1" min="10" max="10" width="59.5"/>
    <col customWidth="1" min="11" max="11" width="9.5"/>
    <col customWidth="1" min="12" max="12" width="6.38"/>
    <col customWidth="1" min="13" max="13" width="22.0"/>
    <col customWidth="1" min="14" max="14" width="12.63"/>
    <col customWidth="1" min="15" max="16" width="15.75"/>
    <col customWidth="1" min="17" max="17" width="25.13"/>
    <col customWidth="1" min="18" max="18" width="18.88"/>
    <col customWidth="1" min="19" max="20" width="22.0"/>
    <col customWidth="1" min="21" max="25" width="12.63"/>
  </cols>
  <sheetData>
    <row r="1" ht="24.0" customHeight="1">
      <c r="A1" s="4" t="s">
        <v>1</v>
      </c>
      <c r="B1" s="4" t="s">
        <v>7</v>
      </c>
      <c r="C1" s="4" t="s">
        <v>16</v>
      </c>
      <c r="D1" s="4" t="s">
        <v>18</v>
      </c>
      <c r="E1" s="4" t="s">
        <v>20</v>
      </c>
      <c r="F1" s="4" t="s">
        <v>22</v>
      </c>
      <c r="G1" s="4" t="s">
        <v>6244</v>
      </c>
      <c r="H1" s="4" t="s">
        <v>6245</v>
      </c>
      <c r="I1" s="4" t="s">
        <v>719</v>
      </c>
      <c r="J1" s="4" t="s">
        <v>6248</v>
      </c>
      <c r="K1" s="4" t="s">
        <v>35</v>
      </c>
      <c r="L1" s="4" t="s">
        <v>37</v>
      </c>
      <c r="M1" s="4" t="s">
        <v>38</v>
      </c>
      <c r="N1" s="4" t="s">
        <v>39</v>
      </c>
      <c r="O1" s="4" t="s">
        <v>40</v>
      </c>
      <c r="P1" s="4" t="s">
        <v>41</v>
      </c>
      <c r="Q1" s="463"/>
      <c r="R1" s="464"/>
      <c r="S1" s="465"/>
      <c r="T1" s="466"/>
      <c r="U1" s="264"/>
      <c r="V1" s="264"/>
      <c r="W1" s="264"/>
      <c r="X1" s="264"/>
      <c r="Y1" s="264"/>
    </row>
    <row r="2">
      <c r="A2" s="376" t="s">
        <v>6268</v>
      </c>
      <c r="B2" s="376" t="str">
        <f>'Cover Page'!$I$8</f>
        <v>GHXSTSHIP</v>
      </c>
      <c r="C2" s="376" t="str">
        <f>'Cover Page'!$C$7</f>
        <v>CSMIA26</v>
      </c>
      <c r="D2" s="367" t="s">
        <v>2576</v>
      </c>
      <c r="E2" s="367" t="s">
        <v>6284</v>
      </c>
      <c r="F2" s="367" t="s">
        <v>6285</v>
      </c>
      <c r="G2" s="367" t="s">
        <v>6287</v>
      </c>
      <c r="H2" s="376" t="s">
        <v>6288</v>
      </c>
      <c r="I2" s="367" t="s">
        <v>799</v>
      </c>
      <c r="J2" s="367" t="s">
        <v>6289</v>
      </c>
      <c r="K2" s="367" t="s">
        <v>86</v>
      </c>
      <c r="L2" s="367" t="b">
        <v>0</v>
      </c>
      <c r="M2" s="367" t="s">
        <v>6295</v>
      </c>
      <c r="N2" s="367" t="s">
        <v>88</v>
      </c>
      <c r="O2" s="467">
        <v>46295.54513888889</v>
      </c>
      <c r="P2" s="467">
        <v>46295.54513888889</v>
      </c>
      <c r="Q2" s="373"/>
      <c r="R2" s="373"/>
      <c r="S2" s="468"/>
      <c r="T2" s="468"/>
      <c r="U2" s="37"/>
      <c r="V2" s="37"/>
      <c r="W2" s="37"/>
      <c r="X2" s="37"/>
      <c r="Y2" s="37"/>
    </row>
    <row r="3">
      <c r="A3" s="376" t="s">
        <v>6303</v>
      </c>
      <c r="B3" s="376" t="str">
        <f>'Cover Page'!$I$8</f>
        <v>GHXSTSHIP</v>
      </c>
      <c r="C3" s="376" t="str">
        <f>'Cover Page'!$C$7</f>
        <v>CSMIA26</v>
      </c>
      <c r="D3" s="367" t="s">
        <v>2576</v>
      </c>
      <c r="E3" s="367" t="s">
        <v>6284</v>
      </c>
      <c r="F3" s="367" t="s">
        <v>6285</v>
      </c>
      <c r="G3" s="367" t="s">
        <v>6287</v>
      </c>
      <c r="H3" s="376" t="s">
        <v>6288</v>
      </c>
      <c r="I3" s="367" t="s">
        <v>847</v>
      </c>
      <c r="J3" s="367" t="s">
        <v>6316</v>
      </c>
      <c r="K3" s="367" t="s">
        <v>86</v>
      </c>
      <c r="L3" s="367" t="b">
        <v>0</v>
      </c>
      <c r="M3" s="367" t="s">
        <v>6295</v>
      </c>
      <c r="N3" s="367" t="s">
        <v>88</v>
      </c>
      <c r="O3" s="467">
        <v>46295.54513888889</v>
      </c>
      <c r="P3" s="467">
        <v>46295.54513888889</v>
      </c>
      <c r="Q3" s="367"/>
      <c r="R3" s="367"/>
      <c r="S3" s="467"/>
      <c r="T3" s="467"/>
      <c r="U3" s="37"/>
      <c r="V3" s="37"/>
      <c r="W3" s="37"/>
      <c r="X3" s="37"/>
      <c r="Y3" s="37"/>
    </row>
    <row r="4">
      <c r="A4" s="376" t="s">
        <v>6323</v>
      </c>
      <c r="B4" s="376" t="str">
        <f>'Cover Page'!$I$8</f>
        <v>GHXSTSHIP</v>
      </c>
      <c r="C4" s="376" t="str">
        <f>'Cover Page'!$C$7</f>
        <v>CSMIA26</v>
      </c>
      <c r="D4" s="367" t="s">
        <v>2576</v>
      </c>
      <c r="E4" s="367" t="s">
        <v>6284</v>
      </c>
      <c r="F4" s="367" t="s">
        <v>6285</v>
      </c>
      <c r="G4" s="367" t="s">
        <v>6287</v>
      </c>
      <c r="H4" s="376" t="s">
        <v>6288</v>
      </c>
      <c r="I4" s="367" t="s">
        <v>6331</v>
      </c>
      <c r="J4" s="367" t="s">
        <v>6332</v>
      </c>
      <c r="K4" s="367" t="s">
        <v>86</v>
      </c>
      <c r="L4" s="367" t="b">
        <v>0</v>
      </c>
      <c r="M4" s="367" t="s">
        <v>6295</v>
      </c>
      <c r="N4" s="367" t="s">
        <v>88</v>
      </c>
      <c r="O4" s="467">
        <v>46295.54513888889</v>
      </c>
      <c r="P4" s="467">
        <v>46295.54513888889</v>
      </c>
      <c r="Q4" s="367"/>
      <c r="R4" s="367"/>
      <c r="S4" s="467"/>
      <c r="T4" s="467"/>
      <c r="U4" s="37"/>
      <c r="V4" s="37"/>
      <c r="W4" s="37"/>
      <c r="X4" s="37"/>
      <c r="Y4" s="37"/>
    </row>
    <row r="5">
      <c r="A5" s="376" t="s">
        <v>6336</v>
      </c>
      <c r="B5" s="376" t="str">
        <f>'Cover Page'!$I$8</f>
        <v>GHXSTSHIP</v>
      </c>
      <c r="C5" s="376" t="str">
        <f>'Cover Page'!$C$7</f>
        <v>CSMIA26</v>
      </c>
      <c r="D5" s="367" t="s">
        <v>2576</v>
      </c>
      <c r="E5" s="367" t="s">
        <v>6284</v>
      </c>
      <c r="F5" s="367" t="s">
        <v>6285</v>
      </c>
      <c r="G5" s="367" t="s">
        <v>6287</v>
      </c>
      <c r="H5" s="376" t="s">
        <v>6288</v>
      </c>
      <c r="I5" s="367" t="s">
        <v>823</v>
      </c>
      <c r="J5" s="367" t="s">
        <v>6344</v>
      </c>
      <c r="K5" s="367" t="s">
        <v>86</v>
      </c>
      <c r="L5" s="367" t="b">
        <v>0</v>
      </c>
      <c r="M5" s="367" t="s">
        <v>6295</v>
      </c>
      <c r="N5" s="367" t="s">
        <v>88</v>
      </c>
      <c r="O5" s="467">
        <v>46295.54513888889</v>
      </c>
      <c r="P5" s="467">
        <v>46295.54513888889</v>
      </c>
      <c r="Q5" s="367"/>
      <c r="R5" s="367"/>
      <c r="S5" s="467"/>
      <c r="T5" s="467"/>
      <c r="U5" s="37"/>
      <c r="V5" s="37"/>
      <c r="W5" s="37"/>
      <c r="X5" s="37"/>
      <c r="Y5" s="37"/>
    </row>
    <row r="6">
      <c r="A6" s="376" t="s">
        <v>6350</v>
      </c>
      <c r="B6" s="376" t="str">
        <f>'Cover Page'!$I$8</f>
        <v>GHXSTSHIP</v>
      </c>
      <c r="C6" s="376" t="str">
        <f>'Cover Page'!$C$7</f>
        <v>CSMIA26</v>
      </c>
      <c r="D6" s="367" t="s">
        <v>2576</v>
      </c>
      <c r="E6" s="367" t="s">
        <v>6284</v>
      </c>
      <c r="F6" s="367" t="s">
        <v>6285</v>
      </c>
      <c r="G6" s="367" t="s">
        <v>6287</v>
      </c>
      <c r="H6" s="376" t="s">
        <v>6288</v>
      </c>
      <c r="I6" s="367" t="s">
        <v>6358</v>
      </c>
      <c r="J6" s="367" t="s">
        <v>6363</v>
      </c>
      <c r="K6" s="367" t="s">
        <v>86</v>
      </c>
      <c r="L6" s="367" t="b">
        <v>0</v>
      </c>
      <c r="M6" s="367" t="s">
        <v>6295</v>
      </c>
      <c r="N6" s="367" t="s">
        <v>88</v>
      </c>
      <c r="O6" s="467">
        <v>46295.54513888889</v>
      </c>
      <c r="P6" s="467">
        <v>46295.54513888889</v>
      </c>
      <c r="Q6" s="367"/>
      <c r="R6" s="367"/>
      <c r="S6" s="467"/>
      <c r="T6" s="467"/>
      <c r="U6" s="37"/>
      <c r="V6" s="37"/>
      <c r="W6" s="37"/>
      <c r="X6" s="37"/>
      <c r="Y6" s="37"/>
    </row>
    <row r="7">
      <c r="A7" s="376" t="s">
        <v>6368</v>
      </c>
      <c r="B7" s="376" t="str">
        <f>'Cover Page'!$I$8</f>
        <v>GHXSTSHIP</v>
      </c>
      <c r="C7" s="376" t="str">
        <f>'Cover Page'!$C$7</f>
        <v>CSMIA26</v>
      </c>
      <c r="D7" s="367" t="s">
        <v>2576</v>
      </c>
      <c r="E7" s="367" t="s">
        <v>6284</v>
      </c>
      <c r="F7" s="367" t="s">
        <v>6285</v>
      </c>
      <c r="G7" s="367" t="s">
        <v>6287</v>
      </c>
      <c r="H7" s="376" t="s">
        <v>6288</v>
      </c>
      <c r="I7" s="367" t="s">
        <v>6377</v>
      </c>
      <c r="J7" s="367" t="s">
        <v>6379</v>
      </c>
      <c r="K7" s="367" t="s">
        <v>86</v>
      </c>
      <c r="L7" s="367" t="b">
        <v>0</v>
      </c>
      <c r="M7" s="367" t="s">
        <v>6295</v>
      </c>
      <c r="N7" s="367" t="s">
        <v>88</v>
      </c>
      <c r="O7" s="467">
        <v>46295.54513888889</v>
      </c>
      <c r="P7" s="467">
        <v>46295.54513888889</v>
      </c>
      <c r="Q7" s="367"/>
      <c r="R7" s="367"/>
      <c r="S7" s="467"/>
      <c r="T7" s="467"/>
      <c r="U7" s="37"/>
      <c r="V7" s="37"/>
      <c r="W7" s="37"/>
      <c r="X7" s="37"/>
      <c r="Y7" s="37"/>
    </row>
    <row r="8">
      <c r="A8" s="376" t="s">
        <v>6382</v>
      </c>
      <c r="B8" s="376" t="str">
        <f>'Cover Page'!$I$8</f>
        <v>GHXSTSHIP</v>
      </c>
      <c r="C8" s="376" t="str">
        <f>'Cover Page'!$C$7</f>
        <v>CSMIA26</v>
      </c>
      <c r="D8" s="367" t="s">
        <v>2576</v>
      </c>
      <c r="E8" s="367" t="s">
        <v>6284</v>
      </c>
      <c r="F8" s="367" t="s">
        <v>6285</v>
      </c>
      <c r="G8" s="367" t="s">
        <v>6389</v>
      </c>
      <c r="H8" s="376" t="s">
        <v>6390</v>
      </c>
      <c r="I8" s="367" t="s">
        <v>799</v>
      </c>
      <c r="J8" s="367" t="s">
        <v>6392</v>
      </c>
      <c r="K8" s="367" t="s">
        <v>86</v>
      </c>
      <c r="L8" s="367" t="b">
        <v>0</v>
      </c>
      <c r="M8" s="367" t="s">
        <v>6295</v>
      </c>
      <c r="N8" s="367" t="s">
        <v>88</v>
      </c>
      <c r="O8" s="467">
        <v>46295.54513888889</v>
      </c>
      <c r="P8" s="467">
        <v>46295.54513888889</v>
      </c>
      <c r="Q8" s="367"/>
      <c r="R8" s="367"/>
      <c r="S8" s="467"/>
      <c r="T8" s="467"/>
      <c r="U8" s="37"/>
      <c r="V8" s="37"/>
      <c r="W8" s="37"/>
      <c r="X8" s="37"/>
      <c r="Y8" s="37"/>
    </row>
    <row r="9">
      <c r="A9" s="376" t="s">
        <v>6396</v>
      </c>
      <c r="B9" s="376" t="str">
        <f>'Cover Page'!$I$8</f>
        <v>GHXSTSHIP</v>
      </c>
      <c r="C9" s="376" t="str">
        <f>'Cover Page'!$C$7</f>
        <v>CSMIA26</v>
      </c>
      <c r="D9" s="367" t="s">
        <v>2576</v>
      </c>
      <c r="E9" s="367" t="s">
        <v>6284</v>
      </c>
      <c r="F9" s="367" t="s">
        <v>6285</v>
      </c>
      <c r="G9" s="367" t="s">
        <v>6389</v>
      </c>
      <c r="H9" s="376" t="s">
        <v>6390</v>
      </c>
      <c r="I9" s="367" t="s">
        <v>847</v>
      </c>
      <c r="J9" s="367" t="s">
        <v>6404</v>
      </c>
      <c r="K9" s="367" t="s">
        <v>86</v>
      </c>
      <c r="L9" s="367" t="b">
        <v>0</v>
      </c>
      <c r="M9" s="367" t="s">
        <v>6295</v>
      </c>
      <c r="N9" s="367" t="s">
        <v>88</v>
      </c>
      <c r="O9" s="467">
        <v>46295.54513888889</v>
      </c>
      <c r="P9" s="467">
        <v>46295.54513888889</v>
      </c>
      <c r="Q9" s="367"/>
      <c r="R9" s="367"/>
      <c r="S9" s="467"/>
      <c r="T9" s="467"/>
      <c r="U9" s="37"/>
      <c r="V9" s="37"/>
      <c r="W9" s="37"/>
      <c r="X9" s="37"/>
      <c r="Y9" s="37"/>
    </row>
    <row r="10">
      <c r="A10" s="376" t="s">
        <v>6409</v>
      </c>
      <c r="B10" s="376" t="str">
        <f>'Cover Page'!$I$8</f>
        <v>GHXSTSHIP</v>
      </c>
      <c r="C10" s="376" t="str">
        <f>'Cover Page'!$C$7</f>
        <v>CSMIA26</v>
      </c>
      <c r="D10" s="367" t="s">
        <v>2576</v>
      </c>
      <c r="E10" s="367" t="s">
        <v>6284</v>
      </c>
      <c r="F10" s="367" t="s">
        <v>6285</v>
      </c>
      <c r="G10" s="367" t="s">
        <v>6389</v>
      </c>
      <c r="H10" s="376" t="s">
        <v>6390</v>
      </c>
      <c r="I10" s="367" t="s">
        <v>6331</v>
      </c>
      <c r="J10" s="367" t="s">
        <v>6416</v>
      </c>
      <c r="K10" s="367" t="s">
        <v>86</v>
      </c>
      <c r="L10" s="367" t="b">
        <v>0</v>
      </c>
      <c r="M10" s="367" t="s">
        <v>6295</v>
      </c>
      <c r="N10" s="367" t="s">
        <v>88</v>
      </c>
      <c r="O10" s="467">
        <v>46295.54513888889</v>
      </c>
      <c r="P10" s="467">
        <v>46295.54513888889</v>
      </c>
      <c r="Q10" s="367"/>
      <c r="R10" s="367"/>
      <c r="S10" s="467"/>
      <c r="T10" s="467"/>
      <c r="U10" s="37"/>
      <c r="V10" s="37"/>
      <c r="W10" s="37"/>
      <c r="X10" s="37"/>
      <c r="Y10" s="37"/>
    </row>
    <row r="11">
      <c r="A11" s="376" t="s">
        <v>6422</v>
      </c>
      <c r="B11" s="376" t="str">
        <f>'Cover Page'!$I$8</f>
        <v>GHXSTSHIP</v>
      </c>
      <c r="C11" s="376" t="str">
        <f>'Cover Page'!$C$7</f>
        <v>CSMIA26</v>
      </c>
      <c r="D11" s="367" t="s">
        <v>2576</v>
      </c>
      <c r="E11" s="367" t="s">
        <v>6284</v>
      </c>
      <c r="F11" s="367" t="s">
        <v>6285</v>
      </c>
      <c r="G11" s="367" t="s">
        <v>6389</v>
      </c>
      <c r="H11" s="376" t="s">
        <v>6390</v>
      </c>
      <c r="I11" s="367" t="s">
        <v>823</v>
      </c>
      <c r="J11" s="367" t="s">
        <v>6430</v>
      </c>
      <c r="K11" s="367" t="s">
        <v>86</v>
      </c>
      <c r="L11" s="367" t="b">
        <v>0</v>
      </c>
      <c r="M11" s="367" t="s">
        <v>6295</v>
      </c>
      <c r="N11" s="367" t="s">
        <v>88</v>
      </c>
      <c r="O11" s="467">
        <v>46295.54513888889</v>
      </c>
      <c r="P11" s="467">
        <v>46295.54513888889</v>
      </c>
      <c r="Q11" s="367"/>
      <c r="R11" s="367"/>
      <c r="S11" s="467"/>
      <c r="T11" s="467"/>
      <c r="U11" s="37"/>
      <c r="V11" s="37"/>
      <c r="W11" s="37"/>
      <c r="X11" s="37"/>
      <c r="Y11" s="37"/>
    </row>
    <row r="12">
      <c r="A12" s="376" t="s">
        <v>6437</v>
      </c>
      <c r="B12" s="376" t="str">
        <f>'Cover Page'!$I$8</f>
        <v>GHXSTSHIP</v>
      </c>
      <c r="C12" s="376" t="str">
        <f>'Cover Page'!$C$7</f>
        <v>CSMIA26</v>
      </c>
      <c r="D12" s="367" t="s">
        <v>2576</v>
      </c>
      <c r="E12" s="367" t="s">
        <v>6284</v>
      </c>
      <c r="F12" s="367" t="s">
        <v>6285</v>
      </c>
      <c r="G12" s="367" t="s">
        <v>6389</v>
      </c>
      <c r="H12" s="376" t="s">
        <v>6390</v>
      </c>
      <c r="I12" s="367" t="s">
        <v>6358</v>
      </c>
      <c r="J12" s="367" t="s">
        <v>6444</v>
      </c>
      <c r="K12" s="367" t="s">
        <v>86</v>
      </c>
      <c r="L12" s="367" t="b">
        <v>0</v>
      </c>
      <c r="M12" s="367" t="s">
        <v>6295</v>
      </c>
      <c r="N12" s="367" t="s">
        <v>88</v>
      </c>
      <c r="O12" s="467">
        <v>46295.54513888889</v>
      </c>
      <c r="P12" s="467">
        <v>46295.54513888889</v>
      </c>
      <c r="Q12" s="367"/>
      <c r="R12" s="367"/>
      <c r="S12" s="467"/>
      <c r="T12" s="467"/>
      <c r="U12" s="37"/>
      <c r="V12" s="37"/>
      <c r="W12" s="37"/>
      <c r="X12" s="37"/>
      <c r="Y12" s="37"/>
    </row>
    <row r="13">
      <c r="A13" s="376" t="s">
        <v>6447</v>
      </c>
      <c r="B13" s="376" t="str">
        <f>'Cover Page'!$I$8</f>
        <v>GHXSTSHIP</v>
      </c>
      <c r="C13" s="376" t="str">
        <f>'Cover Page'!$C$7</f>
        <v>CSMIA26</v>
      </c>
      <c r="D13" s="367" t="s">
        <v>2576</v>
      </c>
      <c r="E13" s="367" t="s">
        <v>6284</v>
      </c>
      <c r="F13" s="367" t="s">
        <v>6285</v>
      </c>
      <c r="G13" s="367" t="s">
        <v>6389</v>
      </c>
      <c r="H13" s="376" t="s">
        <v>6390</v>
      </c>
      <c r="I13" s="367" t="s">
        <v>6377</v>
      </c>
      <c r="J13" s="367" t="s">
        <v>6456</v>
      </c>
      <c r="K13" s="367" t="s">
        <v>86</v>
      </c>
      <c r="L13" s="367" t="b">
        <v>0</v>
      </c>
      <c r="M13" s="367" t="s">
        <v>6295</v>
      </c>
      <c r="N13" s="367" t="s">
        <v>88</v>
      </c>
      <c r="O13" s="467">
        <v>46295.54513888889</v>
      </c>
      <c r="P13" s="467">
        <v>46295.54513888889</v>
      </c>
      <c r="Q13" s="367"/>
      <c r="R13" s="367"/>
      <c r="S13" s="467"/>
      <c r="T13" s="467"/>
      <c r="U13" s="37"/>
      <c r="V13" s="37"/>
      <c r="W13" s="37"/>
      <c r="X13" s="37"/>
      <c r="Y13" s="37"/>
    </row>
    <row r="14">
      <c r="A14" s="376" t="s">
        <v>6463</v>
      </c>
      <c r="B14" s="376" t="str">
        <f>'Cover Page'!$I$8</f>
        <v>GHXSTSHIP</v>
      </c>
      <c r="C14" s="376" t="str">
        <f>'Cover Page'!$C$7</f>
        <v>CSMIA26</v>
      </c>
      <c r="D14" s="367" t="s">
        <v>2576</v>
      </c>
      <c r="E14" s="367" t="s">
        <v>6284</v>
      </c>
      <c r="F14" s="367" t="s">
        <v>6285</v>
      </c>
      <c r="G14" s="367" t="s">
        <v>6473</v>
      </c>
      <c r="H14" s="376" t="s">
        <v>6476</v>
      </c>
      <c r="I14" s="367" t="s">
        <v>799</v>
      </c>
      <c r="J14" s="367" t="s">
        <v>6478</v>
      </c>
      <c r="K14" s="367" t="s">
        <v>86</v>
      </c>
      <c r="L14" s="367" t="b">
        <v>0</v>
      </c>
      <c r="M14" s="367" t="s">
        <v>6295</v>
      </c>
      <c r="N14" s="367" t="s">
        <v>88</v>
      </c>
      <c r="O14" s="467">
        <v>46295.54513888889</v>
      </c>
      <c r="P14" s="467">
        <v>46295.54513888889</v>
      </c>
      <c r="Q14" s="367"/>
      <c r="R14" s="367"/>
      <c r="S14" s="467"/>
      <c r="T14" s="467"/>
      <c r="U14" s="37"/>
      <c r="V14" s="37"/>
      <c r="W14" s="37"/>
      <c r="X14" s="37"/>
      <c r="Y14" s="37"/>
    </row>
    <row r="15">
      <c r="A15" s="376" t="s">
        <v>6483</v>
      </c>
      <c r="B15" s="376" t="str">
        <f>'Cover Page'!$I$8</f>
        <v>GHXSTSHIP</v>
      </c>
      <c r="C15" s="376" t="str">
        <f>'Cover Page'!$C$7</f>
        <v>CSMIA26</v>
      </c>
      <c r="D15" s="367" t="s">
        <v>2576</v>
      </c>
      <c r="E15" s="367" t="s">
        <v>6284</v>
      </c>
      <c r="F15" s="367" t="s">
        <v>6285</v>
      </c>
      <c r="G15" s="367" t="s">
        <v>6473</v>
      </c>
      <c r="H15" s="376" t="s">
        <v>6476</v>
      </c>
      <c r="I15" s="367" t="s">
        <v>847</v>
      </c>
      <c r="J15" s="367" t="s">
        <v>6499</v>
      </c>
      <c r="K15" s="367" t="s">
        <v>86</v>
      </c>
      <c r="L15" s="367" t="b">
        <v>0</v>
      </c>
      <c r="M15" s="367" t="s">
        <v>6295</v>
      </c>
      <c r="N15" s="367" t="s">
        <v>88</v>
      </c>
      <c r="O15" s="467">
        <v>46295.54513888889</v>
      </c>
      <c r="P15" s="467">
        <v>46295.54513888889</v>
      </c>
      <c r="Q15" s="367"/>
      <c r="R15" s="367"/>
      <c r="S15" s="467"/>
      <c r="T15" s="467"/>
      <c r="U15" s="37"/>
      <c r="V15" s="37"/>
      <c r="W15" s="37"/>
      <c r="X15" s="37"/>
      <c r="Y15" s="37"/>
    </row>
    <row r="16">
      <c r="A16" s="376" t="s">
        <v>6505</v>
      </c>
      <c r="B16" s="376" t="str">
        <f>'Cover Page'!$I$8</f>
        <v>GHXSTSHIP</v>
      </c>
      <c r="C16" s="376" t="str">
        <f>'Cover Page'!$C$7</f>
        <v>CSMIA26</v>
      </c>
      <c r="D16" s="367" t="s">
        <v>2576</v>
      </c>
      <c r="E16" s="367" t="s">
        <v>6284</v>
      </c>
      <c r="F16" s="367" t="s">
        <v>6285</v>
      </c>
      <c r="G16" s="367" t="s">
        <v>6473</v>
      </c>
      <c r="H16" s="376" t="s">
        <v>6476</v>
      </c>
      <c r="I16" s="367" t="s">
        <v>6331</v>
      </c>
      <c r="J16" s="367" t="s">
        <v>6517</v>
      </c>
      <c r="K16" s="367" t="s">
        <v>86</v>
      </c>
      <c r="L16" s="367" t="b">
        <v>0</v>
      </c>
      <c r="M16" s="367" t="s">
        <v>6295</v>
      </c>
      <c r="N16" s="367" t="s">
        <v>88</v>
      </c>
      <c r="O16" s="467">
        <v>46295.54513888889</v>
      </c>
      <c r="P16" s="467">
        <v>46295.54513888889</v>
      </c>
      <c r="Q16" s="49"/>
      <c r="R16" s="49"/>
      <c r="S16" s="46"/>
      <c r="T16" s="46"/>
      <c r="U16" s="37"/>
      <c r="V16" s="37"/>
      <c r="W16" s="37"/>
      <c r="X16" s="37"/>
      <c r="Y16" s="37"/>
    </row>
    <row r="17">
      <c r="A17" s="376" t="s">
        <v>6526</v>
      </c>
      <c r="B17" s="376" t="str">
        <f>'Cover Page'!$I$8</f>
        <v>GHXSTSHIP</v>
      </c>
      <c r="C17" s="376" t="str">
        <f>'Cover Page'!$C$7</f>
        <v>CSMIA26</v>
      </c>
      <c r="D17" s="367" t="s">
        <v>2576</v>
      </c>
      <c r="E17" s="367" t="s">
        <v>6284</v>
      </c>
      <c r="F17" s="367" t="s">
        <v>6285</v>
      </c>
      <c r="G17" s="367" t="s">
        <v>6473</v>
      </c>
      <c r="H17" s="376" t="s">
        <v>6476</v>
      </c>
      <c r="I17" s="367" t="s">
        <v>823</v>
      </c>
      <c r="J17" s="367" t="s">
        <v>6540</v>
      </c>
      <c r="K17" s="367" t="s">
        <v>86</v>
      </c>
      <c r="L17" s="367" t="b">
        <v>0</v>
      </c>
      <c r="M17" s="367" t="s">
        <v>6295</v>
      </c>
      <c r="N17" s="367" t="s">
        <v>88</v>
      </c>
      <c r="O17" s="467">
        <v>46295.54513888889</v>
      </c>
      <c r="P17" s="467">
        <v>46295.54513888889</v>
      </c>
      <c r="Q17" s="49"/>
      <c r="R17" s="49"/>
      <c r="S17" s="46"/>
      <c r="T17" s="46"/>
      <c r="U17" s="37"/>
      <c r="V17" s="37"/>
      <c r="W17" s="37"/>
      <c r="X17" s="37"/>
      <c r="Y17" s="37"/>
    </row>
    <row r="18">
      <c r="A18" s="376" t="s">
        <v>6545</v>
      </c>
      <c r="B18" s="376" t="str">
        <f>'Cover Page'!$I$8</f>
        <v>GHXSTSHIP</v>
      </c>
      <c r="C18" s="376" t="str">
        <f>'Cover Page'!$C$7</f>
        <v>CSMIA26</v>
      </c>
      <c r="D18" s="367" t="s">
        <v>2576</v>
      </c>
      <c r="E18" s="367" t="s">
        <v>6284</v>
      </c>
      <c r="F18" s="367" t="s">
        <v>6285</v>
      </c>
      <c r="G18" s="367" t="s">
        <v>6473</v>
      </c>
      <c r="H18" s="376" t="s">
        <v>6476</v>
      </c>
      <c r="I18" s="367" t="s">
        <v>6358</v>
      </c>
      <c r="J18" s="367" t="s">
        <v>6553</v>
      </c>
      <c r="K18" s="367" t="s">
        <v>86</v>
      </c>
      <c r="L18" s="367" t="b">
        <v>0</v>
      </c>
      <c r="M18" s="367" t="s">
        <v>6295</v>
      </c>
      <c r="N18" s="367" t="s">
        <v>88</v>
      </c>
      <c r="O18" s="467">
        <v>46295.54513888889</v>
      </c>
      <c r="P18" s="467">
        <v>46295.54513888889</v>
      </c>
      <c r="Q18" s="49"/>
      <c r="R18" s="49"/>
      <c r="S18" s="46"/>
      <c r="T18" s="46"/>
      <c r="U18" s="37"/>
      <c r="V18" s="37"/>
      <c r="W18" s="37"/>
      <c r="X18" s="37"/>
      <c r="Y18" s="37"/>
    </row>
    <row r="19">
      <c r="A19" s="376" t="s">
        <v>6559</v>
      </c>
      <c r="B19" s="376" t="str">
        <f>'Cover Page'!$I$8</f>
        <v>GHXSTSHIP</v>
      </c>
      <c r="C19" s="376" t="str">
        <f>'Cover Page'!$C$7</f>
        <v>CSMIA26</v>
      </c>
      <c r="D19" s="367" t="s">
        <v>2576</v>
      </c>
      <c r="E19" s="367" t="s">
        <v>6284</v>
      </c>
      <c r="F19" s="367" t="s">
        <v>6285</v>
      </c>
      <c r="G19" s="367" t="s">
        <v>6473</v>
      </c>
      <c r="H19" s="376" t="s">
        <v>6476</v>
      </c>
      <c r="I19" s="367" t="s">
        <v>6377</v>
      </c>
      <c r="J19" s="367" t="s">
        <v>6567</v>
      </c>
      <c r="K19" s="367" t="s">
        <v>86</v>
      </c>
      <c r="L19" s="367" t="b">
        <v>0</v>
      </c>
      <c r="M19" s="367" t="s">
        <v>6295</v>
      </c>
      <c r="N19" s="367" t="s">
        <v>88</v>
      </c>
      <c r="O19" s="467">
        <v>46295.54513888889</v>
      </c>
      <c r="P19" s="467">
        <v>46295.54513888889</v>
      </c>
      <c r="Q19" s="49"/>
      <c r="R19" s="49"/>
      <c r="S19" s="46"/>
      <c r="T19" s="46"/>
      <c r="U19" s="37"/>
      <c r="V19" s="37"/>
      <c r="W19" s="37"/>
      <c r="X19" s="37"/>
      <c r="Y19" s="37"/>
    </row>
    <row r="20">
      <c r="A20" s="376" t="s">
        <v>6573</v>
      </c>
      <c r="B20" s="376" t="str">
        <f>'Cover Page'!$I$8</f>
        <v>GHXSTSHIP</v>
      </c>
      <c r="C20" s="376" t="str">
        <f>'Cover Page'!$C$7</f>
        <v>CSMIA26</v>
      </c>
      <c r="D20" s="367" t="s">
        <v>2576</v>
      </c>
      <c r="E20" s="367" t="s">
        <v>6284</v>
      </c>
      <c r="F20" s="367" t="s">
        <v>6285</v>
      </c>
      <c r="G20" s="367" t="s">
        <v>6579</v>
      </c>
      <c r="H20" s="376" t="s">
        <v>6580</v>
      </c>
      <c r="I20" s="367" t="s">
        <v>799</v>
      </c>
      <c r="J20" s="367" t="s">
        <v>6581</v>
      </c>
      <c r="K20" s="367" t="s">
        <v>86</v>
      </c>
      <c r="L20" s="367" t="b">
        <v>0</v>
      </c>
      <c r="M20" s="367" t="s">
        <v>6295</v>
      </c>
      <c r="N20" s="367" t="s">
        <v>88</v>
      </c>
      <c r="O20" s="467">
        <v>46295.54513888889</v>
      </c>
      <c r="P20" s="467">
        <v>46295.54513888889</v>
      </c>
      <c r="Q20" s="49"/>
      <c r="R20" s="49"/>
      <c r="S20" s="46"/>
      <c r="T20" s="46"/>
      <c r="U20" s="37"/>
      <c r="V20" s="37"/>
      <c r="W20" s="37"/>
      <c r="X20" s="37"/>
      <c r="Y20" s="37"/>
    </row>
    <row r="21">
      <c r="A21" s="376" t="s">
        <v>6588</v>
      </c>
      <c r="B21" s="376" t="str">
        <f>'Cover Page'!$I$8</f>
        <v>GHXSTSHIP</v>
      </c>
      <c r="C21" s="376" t="str">
        <f>'Cover Page'!$C$7</f>
        <v>CSMIA26</v>
      </c>
      <c r="D21" s="367" t="s">
        <v>2576</v>
      </c>
      <c r="E21" s="367" t="s">
        <v>6284</v>
      </c>
      <c r="F21" s="367" t="s">
        <v>6285</v>
      </c>
      <c r="G21" s="367" t="s">
        <v>6579</v>
      </c>
      <c r="H21" s="376" t="s">
        <v>6580</v>
      </c>
      <c r="I21" s="367" t="s">
        <v>847</v>
      </c>
      <c r="J21" s="367" t="s">
        <v>6597</v>
      </c>
      <c r="K21" s="367" t="s">
        <v>86</v>
      </c>
      <c r="L21" s="367" t="b">
        <v>0</v>
      </c>
      <c r="M21" s="367" t="s">
        <v>6295</v>
      </c>
      <c r="N21" s="367" t="s">
        <v>88</v>
      </c>
      <c r="O21" s="467">
        <v>46295.54513888889</v>
      </c>
      <c r="P21" s="467">
        <v>46295.54513888889</v>
      </c>
      <c r="Q21" s="49"/>
      <c r="R21" s="49"/>
      <c r="S21" s="46"/>
      <c r="T21" s="46"/>
      <c r="U21" s="37"/>
      <c r="V21" s="37"/>
      <c r="W21" s="37"/>
      <c r="X21" s="37"/>
      <c r="Y21" s="37"/>
    </row>
    <row r="22">
      <c r="A22" s="376" t="s">
        <v>6599</v>
      </c>
      <c r="B22" s="376" t="str">
        <f>'Cover Page'!$I$8</f>
        <v>GHXSTSHIP</v>
      </c>
      <c r="C22" s="376" t="str">
        <f>'Cover Page'!$C$7</f>
        <v>CSMIA26</v>
      </c>
      <c r="D22" s="367" t="s">
        <v>2576</v>
      </c>
      <c r="E22" s="367" t="s">
        <v>6284</v>
      </c>
      <c r="F22" s="367" t="s">
        <v>6285</v>
      </c>
      <c r="G22" s="367" t="s">
        <v>6579</v>
      </c>
      <c r="H22" s="376" t="s">
        <v>6580</v>
      </c>
      <c r="I22" s="367" t="s">
        <v>6331</v>
      </c>
      <c r="J22" s="367" t="s">
        <v>6608</v>
      </c>
      <c r="K22" s="367" t="s">
        <v>86</v>
      </c>
      <c r="L22" s="367" t="b">
        <v>0</v>
      </c>
      <c r="M22" s="367" t="s">
        <v>6295</v>
      </c>
      <c r="N22" s="367" t="s">
        <v>88</v>
      </c>
      <c r="O22" s="467">
        <v>46295.54513888889</v>
      </c>
      <c r="P22" s="467">
        <v>46295.54513888889</v>
      </c>
      <c r="Q22" s="49"/>
      <c r="R22" s="49"/>
      <c r="S22" s="46"/>
      <c r="T22" s="46"/>
      <c r="U22" s="37"/>
      <c r="V22" s="37"/>
      <c r="W22" s="37"/>
      <c r="X22" s="37"/>
      <c r="Y22" s="37"/>
    </row>
    <row r="23">
      <c r="A23" s="376" t="s">
        <v>6613</v>
      </c>
      <c r="B23" s="376" t="str">
        <f>'Cover Page'!$I$8</f>
        <v>GHXSTSHIP</v>
      </c>
      <c r="C23" s="376" t="str">
        <f>'Cover Page'!$C$7</f>
        <v>CSMIA26</v>
      </c>
      <c r="D23" s="367" t="s">
        <v>2576</v>
      </c>
      <c r="E23" s="367" t="s">
        <v>6284</v>
      </c>
      <c r="F23" s="367" t="s">
        <v>6285</v>
      </c>
      <c r="G23" s="367" t="s">
        <v>6579</v>
      </c>
      <c r="H23" s="376" t="s">
        <v>6580</v>
      </c>
      <c r="I23" s="367" t="s">
        <v>823</v>
      </c>
      <c r="J23" s="367" t="s">
        <v>6619</v>
      </c>
      <c r="K23" s="367" t="s">
        <v>86</v>
      </c>
      <c r="L23" s="367" t="b">
        <v>0</v>
      </c>
      <c r="M23" s="367" t="s">
        <v>6295</v>
      </c>
      <c r="N23" s="367" t="s">
        <v>88</v>
      </c>
      <c r="O23" s="467">
        <v>46295.54513888889</v>
      </c>
      <c r="P23" s="467">
        <v>46295.54513888889</v>
      </c>
      <c r="Q23" s="49"/>
      <c r="R23" s="49"/>
      <c r="S23" s="46"/>
      <c r="T23" s="46"/>
      <c r="U23" s="37"/>
      <c r="V23" s="37"/>
      <c r="W23" s="37"/>
      <c r="X23" s="37"/>
      <c r="Y23" s="37"/>
    </row>
    <row r="24">
      <c r="A24" s="376" t="s">
        <v>6625</v>
      </c>
      <c r="B24" s="376" t="str">
        <f>'Cover Page'!$I$8</f>
        <v>GHXSTSHIP</v>
      </c>
      <c r="C24" s="376" t="str">
        <f>'Cover Page'!$C$7</f>
        <v>CSMIA26</v>
      </c>
      <c r="D24" s="367" t="s">
        <v>2576</v>
      </c>
      <c r="E24" s="367" t="s">
        <v>6284</v>
      </c>
      <c r="F24" s="367" t="s">
        <v>6285</v>
      </c>
      <c r="G24" s="367" t="s">
        <v>6579</v>
      </c>
      <c r="H24" s="376" t="s">
        <v>6580</v>
      </c>
      <c r="I24" s="367" t="s">
        <v>6358</v>
      </c>
      <c r="J24" s="367" t="s">
        <v>6630</v>
      </c>
      <c r="K24" s="367" t="s">
        <v>86</v>
      </c>
      <c r="L24" s="367" t="b">
        <v>0</v>
      </c>
      <c r="M24" s="367" t="s">
        <v>6295</v>
      </c>
      <c r="N24" s="367" t="s">
        <v>88</v>
      </c>
      <c r="O24" s="467">
        <v>46295.54513888889</v>
      </c>
      <c r="P24" s="467">
        <v>46295.54513888889</v>
      </c>
      <c r="Q24" s="49"/>
      <c r="R24" s="49"/>
      <c r="S24" s="46"/>
      <c r="T24" s="46"/>
      <c r="U24" s="37"/>
      <c r="V24" s="37"/>
      <c r="W24" s="37"/>
      <c r="X24" s="37"/>
      <c r="Y24" s="37"/>
    </row>
    <row r="25">
      <c r="A25" s="376" t="s">
        <v>6635</v>
      </c>
      <c r="B25" s="376" t="str">
        <f>'Cover Page'!$I$8</f>
        <v>GHXSTSHIP</v>
      </c>
      <c r="C25" s="376" t="str">
        <f>'Cover Page'!$C$7</f>
        <v>CSMIA26</v>
      </c>
      <c r="D25" s="367" t="s">
        <v>2576</v>
      </c>
      <c r="E25" s="367" t="s">
        <v>6284</v>
      </c>
      <c r="F25" s="367" t="s">
        <v>6285</v>
      </c>
      <c r="G25" s="367" t="s">
        <v>6579</v>
      </c>
      <c r="H25" s="376" t="s">
        <v>6580</v>
      </c>
      <c r="I25" s="367" t="s">
        <v>6377</v>
      </c>
      <c r="J25" s="367" t="s">
        <v>6641</v>
      </c>
      <c r="K25" s="367" t="s">
        <v>86</v>
      </c>
      <c r="L25" s="367" t="b">
        <v>0</v>
      </c>
      <c r="M25" s="367" t="s">
        <v>6295</v>
      </c>
      <c r="N25" s="367" t="s">
        <v>88</v>
      </c>
      <c r="O25" s="467">
        <v>46295.54513888889</v>
      </c>
      <c r="P25" s="467">
        <v>46295.54513888889</v>
      </c>
      <c r="Q25" s="49"/>
      <c r="R25" s="49"/>
      <c r="S25" s="46"/>
      <c r="T25" s="46"/>
      <c r="U25" s="37"/>
      <c r="V25" s="37"/>
      <c r="W25" s="37"/>
      <c r="X25" s="37"/>
      <c r="Y25" s="37"/>
    </row>
    <row r="26">
      <c r="A26" s="376" t="s">
        <v>6645</v>
      </c>
      <c r="B26" s="376" t="str">
        <f>'Cover Page'!$I$8</f>
        <v>GHXSTSHIP</v>
      </c>
      <c r="C26" s="376" t="str">
        <f>'Cover Page'!$C$7</f>
        <v>CSMIA26</v>
      </c>
      <c r="D26" s="367" t="s">
        <v>2576</v>
      </c>
      <c r="E26" s="367" t="s">
        <v>6284</v>
      </c>
      <c r="F26" s="367" t="s">
        <v>6285</v>
      </c>
      <c r="G26" s="367" t="s">
        <v>6649</v>
      </c>
      <c r="H26" s="376" t="s">
        <v>6650</v>
      </c>
      <c r="I26" s="367" t="s">
        <v>799</v>
      </c>
      <c r="J26" s="367" t="s">
        <v>6651</v>
      </c>
      <c r="K26" s="367" t="s">
        <v>86</v>
      </c>
      <c r="L26" s="367" t="b">
        <v>0</v>
      </c>
      <c r="M26" s="367" t="s">
        <v>6295</v>
      </c>
      <c r="N26" s="367" t="s">
        <v>88</v>
      </c>
      <c r="O26" s="467">
        <v>46295.54513888889</v>
      </c>
      <c r="P26" s="467">
        <v>46295.54513888889</v>
      </c>
      <c r="Q26" s="49"/>
      <c r="R26" s="49"/>
      <c r="S26" s="46"/>
      <c r="T26" s="46"/>
      <c r="U26" s="37"/>
      <c r="V26" s="37"/>
      <c r="W26" s="37"/>
      <c r="X26" s="37"/>
      <c r="Y26" s="37"/>
    </row>
    <row r="27">
      <c r="A27" s="376" t="s">
        <v>6655</v>
      </c>
      <c r="B27" s="376" t="str">
        <f>'Cover Page'!$I$8</f>
        <v>GHXSTSHIP</v>
      </c>
      <c r="C27" s="376" t="str">
        <f>'Cover Page'!$C$7</f>
        <v>CSMIA26</v>
      </c>
      <c r="D27" s="367" t="s">
        <v>2576</v>
      </c>
      <c r="E27" s="367" t="s">
        <v>6284</v>
      </c>
      <c r="F27" s="367" t="s">
        <v>6285</v>
      </c>
      <c r="G27" s="367" t="s">
        <v>6649</v>
      </c>
      <c r="H27" s="376" t="s">
        <v>6650</v>
      </c>
      <c r="I27" s="367" t="s">
        <v>847</v>
      </c>
      <c r="J27" s="367" t="s">
        <v>6658</v>
      </c>
      <c r="K27" s="367" t="s">
        <v>86</v>
      </c>
      <c r="L27" s="367" t="b">
        <v>0</v>
      </c>
      <c r="M27" s="367" t="s">
        <v>6295</v>
      </c>
      <c r="N27" s="367" t="s">
        <v>88</v>
      </c>
      <c r="O27" s="467">
        <v>46295.54513888889</v>
      </c>
      <c r="P27" s="467">
        <v>46295.54513888889</v>
      </c>
      <c r="Q27" s="49"/>
      <c r="R27" s="49"/>
      <c r="S27" s="46"/>
      <c r="T27" s="46"/>
      <c r="U27" s="37"/>
      <c r="V27" s="37"/>
      <c r="W27" s="37"/>
      <c r="X27" s="37"/>
      <c r="Y27" s="37"/>
    </row>
    <row r="28">
      <c r="A28" s="376" t="s">
        <v>6661</v>
      </c>
      <c r="B28" s="376" t="str">
        <f>'Cover Page'!$I$8</f>
        <v>GHXSTSHIP</v>
      </c>
      <c r="C28" s="376" t="str">
        <f>'Cover Page'!$C$7</f>
        <v>CSMIA26</v>
      </c>
      <c r="D28" s="367" t="s">
        <v>2576</v>
      </c>
      <c r="E28" s="367" t="s">
        <v>6284</v>
      </c>
      <c r="F28" s="367" t="s">
        <v>6285</v>
      </c>
      <c r="G28" s="367" t="s">
        <v>6649</v>
      </c>
      <c r="H28" s="376" t="s">
        <v>6650</v>
      </c>
      <c r="I28" s="367" t="s">
        <v>6331</v>
      </c>
      <c r="J28" s="367" t="s">
        <v>6664</v>
      </c>
      <c r="K28" s="367" t="s">
        <v>86</v>
      </c>
      <c r="L28" s="367" t="b">
        <v>0</v>
      </c>
      <c r="M28" s="367" t="s">
        <v>6295</v>
      </c>
      <c r="N28" s="367" t="s">
        <v>88</v>
      </c>
      <c r="O28" s="467">
        <v>46295.54513888889</v>
      </c>
      <c r="P28" s="467">
        <v>46295.54513888889</v>
      </c>
      <c r="Q28" s="49"/>
      <c r="R28" s="49"/>
      <c r="S28" s="46"/>
      <c r="T28" s="46"/>
      <c r="U28" s="37"/>
      <c r="V28" s="37"/>
      <c r="W28" s="37"/>
      <c r="X28" s="37"/>
      <c r="Y28" s="37"/>
    </row>
    <row r="29">
      <c r="A29" s="376" t="s">
        <v>6665</v>
      </c>
      <c r="B29" s="376" t="str">
        <f>'Cover Page'!$I$8</f>
        <v>GHXSTSHIP</v>
      </c>
      <c r="C29" s="376" t="str">
        <f>'Cover Page'!$C$7</f>
        <v>CSMIA26</v>
      </c>
      <c r="D29" s="367" t="s">
        <v>2576</v>
      </c>
      <c r="E29" s="367" t="s">
        <v>6284</v>
      </c>
      <c r="F29" s="367" t="s">
        <v>6285</v>
      </c>
      <c r="G29" s="367" t="s">
        <v>6649</v>
      </c>
      <c r="H29" s="376" t="s">
        <v>6650</v>
      </c>
      <c r="I29" s="367" t="s">
        <v>823</v>
      </c>
      <c r="J29" s="367" t="s">
        <v>6670</v>
      </c>
      <c r="K29" s="367" t="s">
        <v>86</v>
      </c>
      <c r="L29" s="367" t="b">
        <v>0</v>
      </c>
      <c r="M29" s="367" t="s">
        <v>6295</v>
      </c>
      <c r="N29" s="367" t="s">
        <v>88</v>
      </c>
      <c r="O29" s="467">
        <v>46295.54513888889</v>
      </c>
      <c r="P29" s="467">
        <v>46295.54513888889</v>
      </c>
      <c r="Q29" s="49"/>
      <c r="R29" s="49"/>
      <c r="S29" s="46"/>
      <c r="T29" s="46"/>
      <c r="U29" s="37"/>
      <c r="V29" s="37"/>
      <c r="W29" s="37"/>
      <c r="X29" s="37"/>
      <c r="Y29" s="37"/>
    </row>
    <row r="30">
      <c r="A30" s="376" t="s">
        <v>6675</v>
      </c>
      <c r="B30" s="376" t="str">
        <f>'Cover Page'!$I$8</f>
        <v>GHXSTSHIP</v>
      </c>
      <c r="C30" s="376" t="str">
        <f>'Cover Page'!$C$7</f>
        <v>CSMIA26</v>
      </c>
      <c r="D30" s="367" t="s">
        <v>2576</v>
      </c>
      <c r="E30" s="367" t="s">
        <v>6284</v>
      </c>
      <c r="F30" s="367" t="s">
        <v>6285</v>
      </c>
      <c r="G30" s="367" t="s">
        <v>6649</v>
      </c>
      <c r="H30" s="376" t="s">
        <v>6650</v>
      </c>
      <c r="I30" s="367" t="s">
        <v>6358</v>
      </c>
      <c r="J30" s="367" t="s">
        <v>6679</v>
      </c>
      <c r="K30" s="367" t="s">
        <v>86</v>
      </c>
      <c r="L30" s="367" t="b">
        <v>0</v>
      </c>
      <c r="M30" s="367" t="s">
        <v>6295</v>
      </c>
      <c r="N30" s="367" t="s">
        <v>88</v>
      </c>
      <c r="O30" s="467">
        <v>46295.54513888889</v>
      </c>
      <c r="P30" s="467">
        <v>46295.54513888889</v>
      </c>
      <c r="Q30" s="49"/>
      <c r="R30" s="49"/>
      <c r="S30" s="46"/>
      <c r="T30" s="46"/>
      <c r="U30" s="37"/>
      <c r="V30" s="37"/>
      <c r="W30" s="37"/>
      <c r="X30" s="37"/>
      <c r="Y30" s="37"/>
    </row>
    <row r="31">
      <c r="A31" s="376" t="s">
        <v>6683</v>
      </c>
      <c r="B31" s="376" t="str">
        <f>'Cover Page'!$I$8</f>
        <v>GHXSTSHIP</v>
      </c>
      <c r="C31" s="376" t="str">
        <f>'Cover Page'!$C$7</f>
        <v>CSMIA26</v>
      </c>
      <c r="D31" s="367" t="s">
        <v>2576</v>
      </c>
      <c r="E31" s="367" t="s">
        <v>6284</v>
      </c>
      <c r="F31" s="367" t="s">
        <v>6285</v>
      </c>
      <c r="G31" s="367" t="s">
        <v>6649</v>
      </c>
      <c r="H31" s="376" t="s">
        <v>6650</v>
      </c>
      <c r="I31" s="367" t="s">
        <v>6377</v>
      </c>
      <c r="J31" s="367" t="s">
        <v>6687</v>
      </c>
      <c r="K31" s="367" t="s">
        <v>86</v>
      </c>
      <c r="L31" s="367" t="b">
        <v>0</v>
      </c>
      <c r="M31" s="367" t="s">
        <v>6295</v>
      </c>
      <c r="N31" s="367" t="s">
        <v>88</v>
      </c>
      <c r="O31" s="467">
        <v>46295.54513888889</v>
      </c>
      <c r="P31" s="467">
        <v>46295.54513888889</v>
      </c>
      <c r="Q31" s="49"/>
      <c r="R31" s="49"/>
      <c r="S31" s="46"/>
      <c r="T31" s="46"/>
      <c r="U31" s="37"/>
      <c r="V31" s="37"/>
      <c r="W31" s="37"/>
      <c r="X31" s="37"/>
      <c r="Y31" s="37"/>
    </row>
    <row r="32">
      <c r="A32" s="376" t="s">
        <v>6691</v>
      </c>
      <c r="B32" s="376" t="str">
        <f>'Cover Page'!$I$8</f>
        <v>GHXSTSHIP</v>
      </c>
      <c r="C32" s="376" t="str">
        <f>'Cover Page'!$C$7</f>
        <v>CSMIA26</v>
      </c>
      <c r="D32" s="367" t="s">
        <v>2576</v>
      </c>
      <c r="E32" s="367" t="s">
        <v>6284</v>
      </c>
      <c r="F32" s="367" t="s">
        <v>6285</v>
      </c>
      <c r="G32" s="367" t="s">
        <v>6698</v>
      </c>
      <c r="H32" s="376" t="s">
        <v>6699</v>
      </c>
      <c r="I32" s="367" t="s">
        <v>799</v>
      </c>
      <c r="J32" s="367" t="s">
        <v>6700</v>
      </c>
      <c r="K32" s="367" t="s">
        <v>86</v>
      </c>
      <c r="L32" s="367" t="b">
        <v>0</v>
      </c>
      <c r="M32" s="367" t="s">
        <v>6295</v>
      </c>
      <c r="N32" s="367" t="s">
        <v>88</v>
      </c>
      <c r="O32" s="467">
        <v>46295.54513888889</v>
      </c>
      <c r="P32" s="467">
        <v>46295.54513888889</v>
      </c>
      <c r="Q32" s="49"/>
      <c r="R32" s="49"/>
      <c r="S32" s="46"/>
      <c r="T32" s="46"/>
      <c r="U32" s="37"/>
      <c r="V32" s="37"/>
      <c r="W32" s="37"/>
      <c r="X32" s="37"/>
      <c r="Y32" s="37"/>
    </row>
    <row r="33">
      <c r="A33" s="376" t="s">
        <v>6704</v>
      </c>
      <c r="B33" s="376" t="str">
        <f>'Cover Page'!$I$8</f>
        <v>GHXSTSHIP</v>
      </c>
      <c r="C33" s="376" t="str">
        <f>'Cover Page'!$C$7</f>
        <v>CSMIA26</v>
      </c>
      <c r="D33" s="367" t="s">
        <v>2576</v>
      </c>
      <c r="E33" s="367" t="s">
        <v>6284</v>
      </c>
      <c r="F33" s="367" t="s">
        <v>6285</v>
      </c>
      <c r="G33" s="367" t="s">
        <v>6698</v>
      </c>
      <c r="H33" s="376" t="s">
        <v>6699</v>
      </c>
      <c r="I33" s="367" t="s">
        <v>847</v>
      </c>
      <c r="J33" s="367" t="s">
        <v>6713</v>
      </c>
      <c r="K33" s="367" t="s">
        <v>86</v>
      </c>
      <c r="L33" s="367" t="b">
        <v>0</v>
      </c>
      <c r="M33" s="367" t="s">
        <v>6295</v>
      </c>
      <c r="N33" s="367" t="s">
        <v>88</v>
      </c>
      <c r="O33" s="467">
        <v>46295.54513888889</v>
      </c>
      <c r="P33" s="467">
        <v>46295.54513888889</v>
      </c>
      <c r="Q33" s="49"/>
      <c r="R33" s="49"/>
      <c r="S33" s="46"/>
      <c r="T33" s="46"/>
      <c r="U33" s="37"/>
      <c r="V33" s="37"/>
      <c r="W33" s="37"/>
      <c r="X33" s="37"/>
      <c r="Y33" s="37"/>
    </row>
    <row r="34">
      <c r="A34" s="376" t="s">
        <v>6716</v>
      </c>
      <c r="B34" s="376" t="str">
        <f>'Cover Page'!$I$8</f>
        <v>GHXSTSHIP</v>
      </c>
      <c r="C34" s="376" t="str">
        <f>'Cover Page'!$C$7</f>
        <v>CSMIA26</v>
      </c>
      <c r="D34" s="367" t="s">
        <v>2576</v>
      </c>
      <c r="E34" s="367" t="s">
        <v>6284</v>
      </c>
      <c r="F34" s="367" t="s">
        <v>6285</v>
      </c>
      <c r="G34" s="367" t="s">
        <v>6698</v>
      </c>
      <c r="H34" s="376" t="s">
        <v>6699</v>
      </c>
      <c r="I34" s="367" t="s">
        <v>6331</v>
      </c>
      <c r="J34" s="367" t="s">
        <v>6723</v>
      </c>
      <c r="K34" s="367" t="s">
        <v>86</v>
      </c>
      <c r="L34" s="367" t="b">
        <v>0</v>
      </c>
      <c r="M34" s="367" t="s">
        <v>6295</v>
      </c>
      <c r="N34" s="367" t="s">
        <v>88</v>
      </c>
      <c r="O34" s="467">
        <v>46295.54513888889</v>
      </c>
      <c r="P34" s="467">
        <v>46295.54513888889</v>
      </c>
      <c r="Q34" s="49"/>
      <c r="R34" s="49"/>
      <c r="S34" s="46"/>
      <c r="T34" s="46"/>
      <c r="U34" s="37"/>
      <c r="V34" s="37"/>
      <c r="W34" s="37"/>
      <c r="X34" s="37"/>
      <c r="Y34" s="37"/>
    </row>
    <row r="35">
      <c r="A35" s="376" t="s">
        <v>6728</v>
      </c>
      <c r="B35" s="376" t="str">
        <f>'Cover Page'!$I$8</f>
        <v>GHXSTSHIP</v>
      </c>
      <c r="C35" s="376" t="str">
        <f>'Cover Page'!$C$7</f>
        <v>CSMIA26</v>
      </c>
      <c r="D35" s="367" t="s">
        <v>2576</v>
      </c>
      <c r="E35" s="367" t="s">
        <v>6284</v>
      </c>
      <c r="F35" s="367" t="s">
        <v>6285</v>
      </c>
      <c r="G35" s="367" t="s">
        <v>6698</v>
      </c>
      <c r="H35" s="376" t="s">
        <v>6699</v>
      </c>
      <c r="I35" s="367" t="s">
        <v>823</v>
      </c>
      <c r="J35" s="367" t="s">
        <v>6737</v>
      </c>
      <c r="K35" s="367" t="s">
        <v>86</v>
      </c>
      <c r="L35" s="367" t="b">
        <v>0</v>
      </c>
      <c r="M35" s="367" t="s">
        <v>6295</v>
      </c>
      <c r="N35" s="367" t="s">
        <v>88</v>
      </c>
      <c r="O35" s="467">
        <v>46295.54513888889</v>
      </c>
      <c r="P35" s="467">
        <v>46295.54513888889</v>
      </c>
      <c r="Q35" s="49"/>
      <c r="R35" s="49"/>
      <c r="S35" s="46"/>
      <c r="T35" s="46"/>
      <c r="U35" s="37"/>
      <c r="V35" s="37"/>
      <c r="W35" s="37"/>
      <c r="X35" s="37"/>
      <c r="Y35" s="37"/>
    </row>
    <row r="36">
      <c r="A36" s="376" t="s">
        <v>6745</v>
      </c>
      <c r="B36" s="376" t="str">
        <f>'Cover Page'!$I$8</f>
        <v>GHXSTSHIP</v>
      </c>
      <c r="C36" s="376" t="str">
        <f>'Cover Page'!$C$7</f>
        <v>CSMIA26</v>
      </c>
      <c r="D36" s="367" t="s">
        <v>2576</v>
      </c>
      <c r="E36" s="367" t="s">
        <v>6284</v>
      </c>
      <c r="F36" s="367" t="s">
        <v>6285</v>
      </c>
      <c r="G36" s="367" t="s">
        <v>6698</v>
      </c>
      <c r="H36" s="376" t="s">
        <v>6699</v>
      </c>
      <c r="I36" s="367" t="s">
        <v>6358</v>
      </c>
      <c r="J36" s="367" t="s">
        <v>6753</v>
      </c>
      <c r="K36" s="367" t="s">
        <v>86</v>
      </c>
      <c r="L36" s="367" t="b">
        <v>0</v>
      </c>
      <c r="M36" s="367" t="s">
        <v>6295</v>
      </c>
      <c r="N36" s="367" t="s">
        <v>88</v>
      </c>
      <c r="O36" s="467">
        <v>46295.54513888889</v>
      </c>
      <c r="P36" s="467">
        <v>46295.54513888889</v>
      </c>
      <c r="Q36" s="49"/>
      <c r="R36" s="49"/>
      <c r="S36" s="46"/>
      <c r="T36" s="46"/>
      <c r="U36" s="37"/>
      <c r="V36" s="37"/>
      <c r="W36" s="37"/>
      <c r="X36" s="37"/>
      <c r="Y36" s="37"/>
    </row>
    <row r="37">
      <c r="A37" s="376" t="s">
        <v>6757</v>
      </c>
      <c r="B37" s="376" t="str">
        <f>'Cover Page'!$I$8</f>
        <v>GHXSTSHIP</v>
      </c>
      <c r="C37" s="376" t="str">
        <f>'Cover Page'!$C$7</f>
        <v>CSMIA26</v>
      </c>
      <c r="D37" s="367" t="s">
        <v>2576</v>
      </c>
      <c r="E37" s="367" t="s">
        <v>6284</v>
      </c>
      <c r="F37" s="367" t="s">
        <v>6285</v>
      </c>
      <c r="G37" s="367" t="s">
        <v>6698</v>
      </c>
      <c r="H37" s="376" t="s">
        <v>6699</v>
      </c>
      <c r="I37" s="367" t="s">
        <v>6377</v>
      </c>
      <c r="J37" s="367" t="s">
        <v>6766</v>
      </c>
      <c r="K37" s="367" t="s">
        <v>86</v>
      </c>
      <c r="L37" s="367" t="b">
        <v>0</v>
      </c>
      <c r="M37" s="367" t="s">
        <v>6295</v>
      </c>
      <c r="N37" s="367" t="s">
        <v>88</v>
      </c>
      <c r="O37" s="467">
        <v>46295.54513888889</v>
      </c>
      <c r="P37" s="467">
        <v>46295.54513888889</v>
      </c>
      <c r="Q37" s="49"/>
      <c r="R37" s="49"/>
      <c r="S37" s="46"/>
      <c r="T37" s="46"/>
      <c r="U37" s="37"/>
      <c r="V37" s="37"/>
      <c r="W37" s="37"/>
      <c r="X37" s="37"/>
      <c r="Y37" s="37"/>
    </row>
    <row r="38">
      <c r="A38" s="376" t="s">
        <v>6771</v>
      </c>
      <c r="B38" s="376" t="str">
        <f>'Cover Page'!$I$8</f>
        <v>GHXSTSHIP</v>
      </c>
      <c r="C38" s="376" t="str">
        <f>'Cover Page'!$C$7</f>
        <v>CSMIA26</v>
      </c>
      <c r="D38" s="367" t="s">
        <v>2576</v>
      </c>
      <c r="E38" s="367" t="s">
        <v>6284</v>
      </c>
      <c r="F38" s="367" t="s">
        <v>6285</v>
      </c>
      <c r="G38" s="367" t="s">
        <v>6780</v>
      </c>
      <c r="H38" s="376" t="s">
        <v>6782</v>
      </c>
      <c r="I38" s="367" t="s">
        <v>799</v>
      </c>
      <c r="J38" s="367" t="s">
        <v>6786</v>
      </c>
      <c r="K38" s="367" t="s">
        <v>86</v>
      </c>
      <c r="L38" s="367" t="b">
        <v>0</v>
      </c>
      <c r="M38" s="367" t="s">
        <v>6295</v>
      </c>
      <c r="N38" s="367" t="s">
        <v>88</v>
      </c>
      <c r="O38" s="467">
        <v>46295.54513888889</v>
      </c>
      <c r="P38" s="467">
        <v>46295.54513888889</v>
      </c>
      <c r="Q38" s="49"/>
      <c r="R38" s="49"/>
      <c r="S38" s="46"/>
      <c r="T38" s="46"/>
      <c r="U38" s="37"/>
      <c r="V38" s="37"/>
      <c r="W38" s="37"/>
      <c r="X38" s="37"/>
      <c r="Y38" s="37"/>
    </row>
    <row r="39">
      <c r="A39" s="376" t="s">
        <v>6791</v>
      </c>
      <c r="B39" s="376" t="str">
        <f>'Cover Page'!$I$8</f>
        <v>GHXSTSHIP</v>
      </c>
      <c r="C39" s="376" t="str">
        <f>'Cover Page'!$C$7</f>
        <v>CSMIA26</v>
      </c>
      <c r="D39" s="367" t="s">
        <v>2576</v>
      </c>
      <c r="E39" s="367" t="s">
        <v>6284</v>
      </c>
      <c r="F39" s="367" t="s">
        <v>6285</v>
      </c>
      <c r="G39" s="367" t="s">
        <v>6780</v>
      </c>
      <c r="H39" s="376" t="s">
        <v>6782</v>
      </c>
      <c r="I39" s="367" t="s">
        <v>847</v>
      </c>
      <c r="J39" s="367" t="s">
        <v>6800</v>
      </c>
      <c r="K39" s="367" t="s">
        <v>86</v>
      </c>
      <c r="L39" s="367" t="b">
        <v>0</v>
      </c>
      <c r="M39" s="367" t="s">
        <v>6295</v>
      </c>
      <c r="N39" s="367" t="s">
        <v>88</v>
      </c>
      <c r="O39" s="467">
        <v>46295.54513888889</v>
      </c>
      <c r="P39" s="467">
        <v>46295.54513888889</v>
      </c>
      <c r="Q39" s="49"/>
      <c r="R39" s="49"/>
      <c r="S39" s="46"/>
      <c r="T39" s="46"/>
      <c r="U39" s="37"/>
      <c r="V39" s="37"/>
      <c r="W39" s="37"/>
      <c r="X39" s="37"/>
      <c r="Y39" s="37"/>
    </row>
    <row r="40">
      <c r="A40" s="376" t="s">
        <v>6804</v>
      </c>
      <c r="B40" s="376" t="str">
        <f>'Cover Page'!$I$8</f>
        <v>GHXSTSHIP</v>
      </c>
      <c r="C40" s="376" t="str">
        <f>'Cover Page'!$C$7</f>
        <v>CSMIA26</v>
      </c>
      <c r="D40" s="367" t="s">
        <v>2576</v>
      </c>
      <c r="E40" s="367" t="s">
        <v>6284</v>
      </c>
      <c r="F40" s="367" t="s">
        <v>6285</v>
      </c>
      <c r="G40" s="367" t="s">
        <v>6780</v>
      </c>
      <c r="H40" s="376" t="s">
        <v>6782</v>
      </c>
      <c r="I40" s="367" t="s">
        <v>6331</v>
      </c>
      <c r="J40" s="367" t="s">
        <v>6831</v>
      </c>
      <c r="K40" s="367" t="s">
        <v>86</v>
      </c>
      <c r="L40" s="367" t="b">
        <v>0</v>
      </c>
      <c r="M40" s="367" t="s">
        <v>6295</v>
      </c>
      <c r="N40" s="367" t="s">
        <v>88</v>
      </c>
      <c r="O40" s="467">
        <v>46295.54513888889</v>
      </c>
      <c r="P40" s="467">
        <v>46295.54513888889</v>
      </c>
      <c r="Q40" s="49"/>
      <c r="R40" s="49"/>
      <c r="S40" s="46"/>
      <c r="T40" s="46"/>
      <c r="U40" s="37"/>
      <c r="V40" s="37"/>
      <c r="W40" s="37"/>
      <c r="X40" s="37"/>
      <c r="Y40" s="37"/>
    </row>
    <row r="41">
      <c r="A41" s="376" t="s">
        <v>6836</v>
      </c>
      <c r="B41" s="376" t="str">
        <f>'Cover Page'!$I$8</f>
        <v>GHXSTSHIP</v>
      </c>
      <c r="C41" s="376" t="str">
        <f>'Cover Page'!$C$7</f>
        <v>CSMIA26</v>
      </c>
      <c r="D41" s="367" t="s">
        <v>2576</v>
      </c>
      <c r="E41" s="367" t="s">
        <v>6284</v>
      </c>
      <c r="F41" s="367" t="s">
        <v>6285</v>
      </c>
      <c r="G41" s="367" t="s">
        <v>6780</v>
      </c>
      <c r="H41" s="376" t="s">
        <v>6782</v>
      </c>
      <c r="I41" s="367" t="s">
        <v>823</v>
      </c>
      <c r="J41" s="367" t="s">
        <v>6844</v>
      </c>
      <c r="K41" s="367" t="s">
        <v>86</v>
      </c>
      <c r="L41" s="367" t="b">
        <v>0</v>
      </c>
      <c r="M41" s="367" t="s">
        <v>6295</v>
      </c>
      <c r="N41" s="367" t="s">
        <v>88</v>
      </c>
      <c r="O41" s="467">
        <v>46295.54513888889</v>
      </c>
      <c r="P41" s="467">
        <v>46295.54513888889</v>
      </c>
      <c r="Q41" s="49"/>
      <c r="R41" s="49"/>
      <c r="S41" s="46"/>
      <c r="T41" s="46"/>
      <c r="U41" s="37"/>
      <c r="V41" s="37"/>
      <c r="W41" s="37"/>
      <c r="X41" s="37"/>
      <c r="Y41" s="37"/>
    </row>
    <row r="42">
      <c r="A42" s="376" t="s">
        <v>6849</v>
      </c>
      <c r="B42" s="376" t="str">
        <f>'Cover Page'!$I$8</f>
        <v>GHXSTSHIP</v>
      </c>
      <c r="C42" s="376" t="str">
        <f>'Cover Page'!$C$7</f>
        <v>CSMIA26</v>
      </c>
      <c r="D42" s="367" t="s">
        <v>2576</v>
      </c>
      <c r="E42" s="367" t="s">
        <v>6284</v>
      </c>
      <c r="F42" s="367" t="s">
        <v>6285</v>
      </c>
      <c r="G42" s="367" t="s">
        <v>6780</v>
      </c>
      <c r="H42" s="376" t="s">
        <v>6782</v>
      </c>
      <c r="I42" s="367" t="s">
        <v>6358</v>
      </c>
      <c r="J42" s="367" t="s">
        <v>6859</v>
      </c>
      <c r="K42" s="367" t="s">
        <v>86</v>
      </c>
      <c r="L42" s="367" t="b">
        <v>0</v>
      </c>
      <c r="M42" s="367" t="s">
        <v>6295</v>
      </c>
      <c r="N42" s="367" t="s">
        <v>88</v>
      </c>
      <c r="O42" s="467">
        <v>46295.54513888889</v>
      </c>
      <c r="P42" s="467">
        <v>46295.54513888889</v>
      </c>
      <c r="Q42" s="49"/>
      <c r="R42" s="49"/>
      <c r="S42" s="46"/>
      <c r="T42" s="46"/>
      <c r="U42" s="37"/>
      <c r="V42" s="37"/>
      <c r="W42" s="37"/>
      <c r="X42" s="37"/>
      <c r="Y42" s="37"/>
    </row>
    <row r="43">
      <c r="A43" s="376" t="s">
        <v>6863</v>
      </c>
      <c r="B43" s="376" t="str">
        <f>'Cover Page'!$I$8</f>
        <v>GHXSTSHIP</v>
      </c>
      <c r="C43" s="376" t="str">
        <f>'Cover Page'!$C$7</f>
        <v>CSMIA26</v>
      </c>
      <c r="D43" s="367" t="s">
        <v>2576</v>
      </c>
      <c r="E43" s="367" t="s">
        <v>6284</v>
      </c>
      <c r="F43" s="367" t="s">
        <v>6285</v>
      </c>
      <c r="G43" s="367" t="s">
        <v>6780</v>
      </c>
      <c r="H43" s="376" t="s">
        <v>6782</v>
      </c>
      <c r="I43" s="367" t="s">
        <v>6377</v>
      </c>
      <c r="J43" s="367" t="s">
        <v>6873</v>
      </c>
      <c r="K43" s="367" t="s">
        <v>86</v>
      </c>
      <c r="L43" s="367" t="b">
        <v>0</v>
      </c>
      <c r="M43" s="367" t="s">
        <v>6295</v>
      </c>
      <c r="N43" s="367" t="s">
        <v>88</v>
      </c>
      <c r="O43" s="467">
        <v>46295.54513888889</v>
      </c>
      <c r="P43" s="467">
        <v>46295.54513888889</v>
      </c>
      <c r="Q43" s="49"/>
      <c r="R43" s="49"/>
      <c r="S43" s="46"/>
      <c r="T43" s="46"/>
      <c r="U43" s="37"/>
      <c r="V43" s="37"/>
      <c r="W43" s="37"/>
      <c r="X43" s="37"/>
      <c r="Y43" s="37"/>
    </row>
    <row r="44">
      <c r="A44" s="376" t="s">
        <v>6875</v>
      </c>
      <c r="B44" s="376" t="str">
        <f>'Cover Page'!$I$8</f>
        <v>GHXSTSHIP</v>
      </c>
      <c r="C44" s="376" t="str">
        <f>'Cover Page'!$C$7</f>
        <v>CSMIA26</v>
      </c>
      <c r="D44" s="367" t="s">
        <v>2576</v>
      </c>
      <c r="E44" s="367" t="s">
        <v>6284</v>
      </c>
      <c r="F44" s="367" t="s">
        <v>6285</v>
      </c>
      <c r="G44" s="367" t="s">
        <v>6895</v>
      </c>
      <c r="H44" s="376" t="s">
        <v>6896</v>
      </c>
      <c r="I44" s="367" t="s">
        <v>799</v>
      </c>
      <c r="J44" s="367" t="s">
        <v>6897</v>
      </c>
      <c r="K44" s="367" t="s">
        <v>86</v>
      </c>
      <c r="L44" s="367" t="b">
        <v>0</v>
      </c>
      <c r="M44" s="367" t="s">
        <v>6295</v>
      </c>
      <c r="N44" s="367" t="s">
        <v>88</v>
      </c>
      <c r="O44" s="467">
        <v>46295.54513888889</v>
      </c>
      <c r="P44" s="467">
        <v>46295.54513888889</v>
      </c>
      <c r="Q44" s="49"/>
      <c r="R44" s="49"/>
      <c r="S44" s="46"/>
      <c r="T44" s="46"/>
      <c r="U44" s="37"/>
      <c r="V44" s="37"/>
      <c r="W44" s="37"/>
      <c r="X44" s="37"/>
      <c r="Y44" s="37"/>
    </row>
    <row r="45">
      <c r="A45" s="376" t="s">
        <v>6901</v>
      </c>
      <c r="B45" s="376" t="str">
        <f>'Cover Page'!$I$8</f>
        <v>GHXSTSHIP</v>
      </c>
      <c r="C45" s="376" t="str">
        <f>'Cover Page'!$C$7</f>
        <v>CSMIA26</v>
      </c>
      <c r="D45" s="367" t="s">
        <v>2576</v>
      </c>
      <c r="E45" s="367" t="s">
        <v>6284</v>
      </c>
      <c r="F45" s="367" t="s">
        <v>6285</v>
      </c>
      <c r="G45" s="367" t="s">
        <v>6895</v>
      </c>
      <c r="H45" s="376" t="s">
        <v>6896</v>
      </c>
      <c r="I45" s="367" t="s">
        <v>847</v>
      </c>
      <c r="J45" s="367" t="s">
        <v>6909</v>
      </c>
      <c r="K45" s="367" t="s">
        <v>86</v>
      </c>
      <c r="L45" s="367" t="b">
        <v>0</v>
      </c>
      <c r="M45" s="367" t="s">
        <v>6295</v>
      </c>
      <c r="N45" s="367" t="s">
        <v>88</v>
      </c>
      <c r="O45" s="467">
        <v>46295.54513888889</v>
      </c>
      <c r="P45" s="467">
        <v>46295.54513888889</v>
      </c>
      <c r="Q45" s="49"/>
      <c r="R45" s="49"/>
      <c r="S45" s="46"/>
      <c r="T45" s="46"/>
      <c r="U45" s="37"/>
      <c r="V45" s="37"/>
      <c r="W45" s="37"/>
      <c r="X45" s="37"/>
      <c r="Y45" s="37"/>
    </row>
    <row r="46">
      <c r="A46" s="376" t="s">
        <v>6916</v>
      </c>
      <c r="B46" s="376" t="str">
        <f>'Cover Page'!$I$8</f>
        <v>GHXSTSHIP</v>
      </c>
      <c r="C46" s="376" t="str">
        <f>'Cover Page'!$C$7</f>
        <v>CSMIA26</v>
      </c>
      <c r="D46" s="367" t="s">
        <v>2576</v>
      </c>
      <c r="E46" s="367" t="s">
        <v>6284</v>
      </c>
      <c r="F46" s="367" t="s">
        <v>6285</v>
      </c>
      <c r="G46" s="367" t="s">
        <v>6895</v>
      </c>
      <c r="H46" s="376" t="s">
        <v>6896</v>
      </c>
      <c r="I46" s="367" t="s">
        <v>6331</v>
      </c>
      <c r="J46" s="367" t="s">
        <v>6928</v>
      </c>
      <c r="K46" s="367" t="s">
        <v>86</v>
      </c>
      <c r="L46" s="367" t="b">
        <v>0</v>
      </c>
      <c r="M46" s="367" t="s">
        <v>6295</v>
      </c>
      <c r="N46" s="367" t="s">
        <v>88</v>
      </c>
      <c r="O46" s="467">
        <v>46295.54513888889</v>
      </c>
      <c r="P46" s="467">
        <v>46295.54513888889</v>
      </c>
      <c r="Q46" s="49"/>
      <c r="R46" s="49"/>
      <c r="S46" s="46"/>
      <c r="T46" s="46"/>
      <c r="U46" s="37"/>
      <c r="V46" s="37"/>
      <c r="W46" s="37"/>
      <c r="X46" s="37"/>
      <c r="Y46" s="37"/>
    </row>
    <row r="47">
      <c r="A47" s="376" t="s">
        <v>6933</v>
      </c>
      <c r="B47" s="376" t="str">
        <f>'Cover Page'!$I$8</f>
        <v>GHXSTSHIP</v>
      </c>
      <c r="C47" s="376" t="str">
        <f>'Cover Page'!$C$7</f>
        <v>CSMIA26</v>
      </c>
      <c r="D47" s="367" t="s">
        <v>2576</v>
      </c>
      <c r="E47" s="367" t="s">
        <v>6284</v>
      </c>
      <c r="F47" s="367" t="s">
        <v>6285</v>
      </c>
      <c r="G47" s="367" t="s">
        <v>6895</v>
      </c>
      <c r="H47" s="376" t="s">
        <v>6896</v>
      </c>
      <c r="I47" s="367" t="s">
        <v>823</v>
      </c>
      <c r="J47" s="367" t="s">
        <v>6942</v>
      </c>
      <c r="K47" s="367" t="s">
        <v>86</v>
      </c>
      <c r="L47" s="367" t="b">
        <v>0</v>
      </c>
      <c r="M47" s="367" t="s">
        <v>6295</v>
      </c>
      <c r="N47" s="367" t="s">
        <v>88</v>
      </c>
      <c r="O47" s="467">
        <v>46295.54513888889</v>
      </c>
      <c r="P47" s="467">
        <v>46295.54513888889</v>
      </c>
      <c r="Q47" s="49"/>
      <c r="R47" s="49"/>
      <c r="S47" s="46"/>
      <c r="T47" s="46"/>
      <c r="U47" s="37"/>
      <c r="V47" s="37"/>
      <c r="W47" s="37"/>
      <c r="X47" s="37"/>
      <c r="Y47" s="37"/>
    </row>
    <row r="48">
      <c r="A48" s="376" t="s">
        <v>6946</v>
      </c>
      <c r="B48" s="376" t="str">
        <f>'Cover Page'!$I$8</f>
        <v>GHXSTSHIP</v>
      </c>
      <c r="C48" s="376" t="str">
        <f>'Cover Page'!$C$7</f>
        <v>CSMIA26</v>
      </c>
      <c r="D48" s="367" t="s">
        <v>2576</v>
      </c>
      <c r="E48" s="367" t="s">
        <v>6284</v>
      </c>
      <c r="F48" s="367" t="s">
        <v>6285</v>
      </c>
      <c r="G48" s="367" t="s">
        <v>6895</v>
      </c>
      <c r="H48" s="376" t="s">
        <v>6896</v>
      </c>
      <c r="I48" s="367" t="s">
        <v>6358</v>
      </c>
      <c r="J48" s="367" t="s">
        <v>6955</v>
      </c>
      <c r="K48" s="367" t="s">
        <v>86</v>
      </c>
      <c r="L48" s="367" t="b">
        <v>0</v>
      </c>
      <c r="M48" s="367" t="s">
        <v>6295</v>
      </c>
      <c r="N48" s="367" t="s">
        <v>88</v>
      </c>
      <c r="O48" s="467">
        <v>46295.54513888889</v>
      </c>
      <c r="P48" s="467">
        <v>46295.54513888889</v>
      </c>
      <c r="Q48" s="49"/>
      <c r="R48" s="49"/>
      <c r="S48" s="46"/>
      <c r="T48" s="46"/>
      <c r="U48" s="37"/>
      <c r="V48" s="37"/>
      <c r="W48" s="37"/>
      <c r="X48" s="37"/>
      <c r="Y48" s="37"/>
    </row>
    <row r="49">
      <c r="A49" s="376" t="s">
        <v>6964</v>
      </c>
      <c r="B49" s="376" t="str">
        <f>'Cover Page'!$I$8</f>
        <v>GHXSTSHIP</v>
      </c>
      <c r="C49" s="376" t="str">
        <f>'Cover Page'!$C$7</f>
        <v>CSMIA26</v>
      </c>
      <c r="D49" s="367" t="s">
        <v>2576</v>
      </c>
      <c r="E49" s="367" t="s">
        <v>6284</v>
      </c>
      <c r="F49" s="367" t="s">
        <v>6285</v>
      </c>
      <c r="G49" s="367" t="s">
        <v>6895</v>
      </c>
      <c r="H49" s="376" t="s">
        <v>6896</v>
      </c>
      <c r="I49" s="367" t="s">
        <v>6377</v>
      </c>
      <c r="J49" s="367" t="s">
        <v>6972</v>
      </c>
      <c r="K49" s="367" t="s">
        <v>86</v>
      </c>
      <c r="L49" s="367" t="b">
        <v>0</v>
      </c>
      <c r="M49" s="367" t="s">
        <v>6295</v>
      </c>
      <c r="N49" s="367" t="s">
        <v>88</v>
      </c>
      <c r="O49" s="467">
        <v>46295.54513888889</v>
      </c>
      <c r="P49" s="467">
        <v>46295.54513888889</v>
      </c>
      <c r="Q49" s="49"/>
      <c r="R49" s="49"/>
      <c r="S49" s="46"/>
      <c r="T49" s="46"/>
      <c r="U49" s="37"/>
      <c r="V49" s="37"/>
      <c r="W49" s="37"/>
      <c r="X49" s="37"/>
      <c r="Y49" s="37"/>
    </row>
    <row r="50">
      <c r="A50" s="376" t="s">
        <v>6978</v>
      </c>
      <c r="B50" s="376" t="str">
        <f>'Cover Page'!$I$8</f>
        <v>GHXSTSHIP</v>
      </c>
      <c r="C50" s="376" t="str">
        <f>'Cover Page'!$C$7</f>
        <v>CSMIA26</v>
      </c>
      <c r="D50" s="367" t="s">
        <v>2576</v>
      </c>
      <c r="E50" s="367" t="s">
        <v>6284</v>
      </c>
      <c r="F50" s="367" t="s">
        <v>6285</v>
      </c>
      <c r="G50" s="367" t="s">
        <v>6982</v>
      </c>
      <c r="H50" s="376" t="s">
        <v>6984</v>
      </c>
      <c r="I50" s="367" t="s">
        <v>799</v>
      </c>
      <c r="J50" s="367" t="s">
        <v>6986</v>
      </c>
      <c r="K50" s="367" t="s">
        <v>86</v>
      </c>
      <c r="L50" s="367" t="b">
        <v>0</v>
      </c>
      <c r="M50" s="367" t="s">
        <v>6295</v>
      </c>
      <c r="N50" s="367" t="s">
        <v>88</v>
      </c>
      <c r="O50" s="467">
        <v>46295.54513888889</v>
      </c>
      <c r="P50" s="467">
        <v>46295.54513888889</v>
      </c>
      <c r="Q50" s="49"/>
      <c r="R50" s="49"/>
      <c r="S50" s="46"/>
      <c r="T50" s="46"/>
      <c r="U50" s="37"/>
      <c r="V50" s="37"/>
      <c r="W50" s="37"/>
      <c r="X50" s="37"/>
      <c r="Y50" s="37"/>
    </row>
    <row r="51">
      <c r="A51" s="376" t="s">
        <v>6991</v>
      </c>
      <c r="B51" s="376" t="str">
        <f>'Cover Page'!$I$8</f>
        <v>GHXSTSHIP</v>
      </c>
      <c r="C51" s="376" t="str">
        <f>'Cover Page'!$C$7</f>
        <v>CSMIA26</v>
      </c>
      <c r="D51" s="367" t="s">
        <v>2576</v>
      </c>
      <c r="E51" s="367" t="s">
        <v>6284</v>
      </c>
      <c r="F51" s="367" t="s">
        <v>6285</v>
      </c>
      <c r="G51" s="367" t="s">
        <v>6982</v>
      </c>
      <c r="H51" s="376" t="s">
        <v>6984</v>
      </c>
      <c r="I51" s="367" t="s">
        <v>847</v>
      </c>
      <c r="J51" s="367" t="s">
        <v>6998</v>
      </c>
      <c r="K51" s="367" t="s">
        <v>86</v>
      </c>
      <c r="L51" s="367" t="b">
        <v>0</v>
      </c>
      <c r="M51" s="367" t="s">
        <v>6295</v>
      </c>
      <c r="N51" s="367" t="s">
        <v>88</v>
      </c>
      <c r="O51" s="467">
        <v>46295.54513888889</v>
      </c>
      <c r="P51" s="467">
        <v>46295.54513888889</v>
      </c>
      <c r="Q51" s="49"/>
      <c r="R51" s="49"/>
      <c r="S51" s="46"/>
      <c r="T51" s="46"/>
      <c r="U51" s="37"/>
      <c r="V51" s="37"/>
      <c r="W51" s="37"/>
      <c r="X51" s="37"/>
      <c r="Y51" s="37"/>
    </row>
    <row r="52">
      <c r="A52" s="376" t="s">
        <v>7016</v>
      </c>
      <c r="B52" s="376" t="str">
        <f>'Cover Page'!$I$8</f>
        <v>GHXSTSHIP</v>
      </c>
      <c r="C52" s="376" t="str">
        <f>'Cover Page'!$C$7</f>
        <v>CSMIA26</v>
      </c>
      <c r="D52" s="367" t="s">
        <v>2576</v>
      </c>
      <c r="E52" s="367" t="s">
        <v>6284</v>
      </c>
      <c r="F52" s="367" t="s">
        <v>6285</v>
      </c>
      <c r="G52" s="367" t="s">
        <v>6982</v>
      </c>
      <c r="H52" s="376" t="s">
        <v>6984</v>
      </c>
      <c r="I52" s="367" t="s">
        <v>6331</v>
      </c>
      <c r="J52" s="367" t="s">
        <v>7023</v>
      </c>
      <c r="K52" s="367" t="s">
        <v>86</v>
      </c>
      <c r="L52" s="367" t="b">
        <v>0</v>
      </c>
      <c r="M52" s="367" t="s">
        <v>6295</v>
      </c>
      <c r="N52" s="367" t="s">
        <v>88</v>
      </c>
      <c r="O52" s="467">
        <v>46295.54513888889</v>
      </c>
      <c r="P52" s="467">
        <v>46295.54513888889</v>
      </c>
      <c r="Q52" s="49"/>
      <c r="R52" s="49"/>
      <c r="S52" s="46"/>
      <c r="T52" s="46"/>
      <c r="U52" s="37"/>
      <c r="V52" s="37"/>
      <c r="W52" s="37"/>
      <c r="X52" s="37"/>
      <c r="Y52" s="37"/>
    </row>
    <row r="53">
      <c r="A53" s="376" t="s">
        <v>7027</v>
      </c>
      <c r="B53" s="376" t="str">
        <f>'Cover Page'!$I$8</f>
        <v>GHXSTSHIP</v>
      </c>
      <c r="C53" s="376" t="str">
        <f>'Cover Page'!$C$7</f>
        <v>CSMIA26</v>
      </c>
      <c r="D53" s="367" t="s">
        <v>2576</v>
      </c>
      <c r="E53" s="367" t="s">
        <v>6284</v>
      </c>
      <c r="F53" s="367" t="s">
        <v>6285</v>
      </c>
      <c r="G53" s="367" t="s">
        <v>6982</v>
      </c>
      <c r="H53" s="376" t="s">
        <v>6984</v>
      </c>
      <c r="I53" s="367" t="s">
        <v>823</v>
      </c>
      <c r="J53" s="367" t="s">
        <v>7033</v>
      </c>
      <c r="K53" s="367" t="s">
        <v>86</v>
      </c>
      <c r="L53" s="367" t="b">
        <v>0</v>
      </c>
      <c r="M53" s="367" t="s">
        <v>6295</v>
      </c>
      <c r="N53" s="367" t="s">
        <v>88</v>
      </c>
      <c r="O53" s="467">
        <v>46295.54513888889</v>
      </c>
      <c r="P53" s="467">
        <v>46295.54513888889</v>
      </c>
      <c r="Q53" s="49"/>
      <c r="R53" s="49"/>
      <c r="S53" s="46"/>
      <c r="T53" s="46"/>
      <c r="U53" s="37"/>
      <c r="V53" s="37"/>
      <c r="W53" s="37"/>
      <c r="X53" s="37"/>
      <c r="Y53" s="37"/>
    </row>
    <row r="54">
      <c r="A54" s="376" t="s">
        <v>7037</v>
      </c>
      <c r="B54" s="376" t="str">
        <f>'Cover Page'!$I$8</f>
        <v>GHXSTSHIP</v>
      </c>
      <c r="C54" s="376" t="str">
        <f>'Cover Page'!$C$7</f>
        <v>CSMIA26</v>
      </c>
      <c r="D54" s="367" t="s">
        <v>2576</v>
      </c>
      <c r="E54" s="367" t="s">
        <v>6284</v>
      </c>
      <c r="F54" s="367" t="s">
        <v>6285</v>
      </c>
      <c r="G54" s="367" t="s">
        <v>6982</v>
      </c>
      <c r="H54" s="376" t="s">
        <v>6984</v>
      </c>
      <c r="I54" s="367" t="s">
        <v>6358</v>
      </c>
      <c r="J54" s="367" t="s">
        <v>7045</v>
      </c>
      <c r="K54" s="367" t="s">
        <v>86</v>
      </c>
      <c r="L54" s="367" t="b">
        <v>0</v>
      </c>
      <c r="M54" s="367" t="s">
        <v>6295</v>
      </c>
      <c r="N54" s="367" t="s">
        <v>88</v>
      </c>
      <c r="O54" s="467">
        <v>46295.54513888889</v>
      </c>
      <c r="P54" s="467">
        <v>46295.54513888889</v>
      </c>
      <c r="Q54" s="49"/>
      <c r="R54" s="49"/>
      <c r="S54" s="46"/>
      <c r="T54" s="46"/>
      <c r="U54" s="37"/>
      <c r="V54" s="37"/>
      <c r="W54" s="37"/>
      <c r="X54" s="37"/>
      <c r="Y54" s="37"/>
    </row>
    <row r="55">
      <c r="A55" s="376" t="s">
        <v>7049</v>
      </c>
      <c r="B55" s="376" t="str">
        <f>'Cover Page'!$I$8</f>
        <v>GHXSTSHIP</v>
      </c>
      <c r="C55" s="376" t="str">
        <f>'Cover Page'!$C$7</f>
        <v>CSMIA26</v>
      </c>
      <c r="D55" s="367" t="s">
        <v>2576</v>
      </c>
      <c r="E55" s="367" t="s">
        <v>6284</v>
      </c>
      <c r="F55" s="367" t="s">
        <v>6285</v>
      </c>
      <c r="G55" s="367" t="s">
        <v>6982</v>
      </c>
      <c r="H55" s="376" t="s">
        <v>6984</v>
      </c>
      <c r="I55" s="367" t="s">
        <v>6377</v>
      </c>
      <c r="J55" s="367" t="s">
        <v>7059</v>
      </c>
      <c r="K55" s="367" t="s">
        <v>86</v>
      </c>
      <c r="L55" s="367" t="b">
        <v>0</v>
      </c>
      <c r="M55" s="367" t="s">
        <v>6295</v>
      </c>
      <c r="N55" s="367" t="s">
        <v>88</v>
      </c>
      <c r="O55" s="467">
        <v>46295.54513888889</v>
      </c>
      <c r="P55" s="467">
        <v>46295.54513888889</v>
      </c>
      <c r="Q55" s="49"/>
      <c r="R55" s="49"/>
      <c r="S55" s="46"/>
      <c r="T55" s="46"/>
      <c r="U55" s="37"/>
      <c r="V55" s="37"/>
      <c r="W55" s="37"/>
      <c r="X55" s="37"/>
      <c r="Y55" s="37"/>
    </row>
    <row r="56">
      <c r="A56" s="376" t="s">
        <v>7062</v>
      </c>
      <c r="B56" s="376" t="str">
        <f>'Cover Page'!$I$8</f>
        <v>GHXSTSHIP</v>
      </c>
      <c r="C56" s="376" t="str">
        <f>'Cover Page'!$C$7</f>
        <v>CSMIA26</v>
      </c>
      <c r="D56" s="367" t="s">
        <v>2576</v>
      </c>
      <c r="E56" s="367" t="s">
        <v>6284</v>
      </c>
      <c r="F56" s="367" t="s">
        <v>6285</v>
      </c>
      <c r="G56" s="367" t="s">
        <v>7071</v>
      </c>
      <c r="H56" s="376" t="s">
        <v>7072</v>
      </c>
      <c r="I56" s="367" t="s">
        <v>799</v>
      </c>
      <c r="J56" s="367" t="s">
        <v>7074</v>
      </c>
      <c r="K56" s="367" t="s">
        <v>86</v>
      </c>
      <c r="L56" s="367" t="b">
        <v>0</v>
      </c>
      <c r="M56" s="367" t="s">
        <v>6295</v>
      </c>
      <c r="N56" s="367" t="s">
        <v>88</v>
      </c>
      <c r="O56" s="467">
        <v>46295.54513888889</v>
      </c>
      <c r="P56" s="467">
        <v>46295.54513888889</v>
      </c>
      <c r="Q56" s="49"/>
      <c r="R56" s="49"/>
      <c r="S56" s="46"/>
      <c r="T56" s="46"/>
      <c r="U56" s="37"/>
      <c r="V56" s="37"/>
      <c r="W56" s="37"/>
      <c r="X56" s="37"/>
      <c r="Y56" s="37"/>
    </row>
    <row r="57">
      <c r="A57" s="376" t="s">
        <v>7080</v>
      </c>
      <c r="B57" s="376" t="str">
        <f>'Cover Page'!$I$8</f>
        <v>GHXSTSHIP</v>
      </c>
      <c r="C57" s="376" t="str">
        <f>'Cover Page'!$C$7</f>
        <v>CSMIA26</v>
      </c>
      <c r="D57" s="367" t="s">
        <v>2576</v>
      </c>
      <c r="E57" s="367" t="s">
        <v>6284</v>
      </c>
      <c r="F57" s="367" t="s">
        <v>6285</v>
      </c>
      <c r="G57" s="367" t="s">
        <v>7071</v>
      </c>
      <c r="H57" s="376" t="s">
        <v>7072</v>
      </c>
      <c r="I57" s="367" t="s">
        <v>847</v>
      </c>
      <c r="J57" s="367" t="s">
        <v>7089</v>
      </c>
      <c r="K57" s="367" t="s">
        <v>86</v>
      </c>
      <c r="L57" s="367" t="b">
        <v>0</v>
      </c>
      <c r="M57" s="367" t="s">
        <v>6295</v>
      </c>
      <c r="N57" s="367" t="s">
        <v>88</v>
      </c>
      <c r="O57" s="467">
        <v>46295.54513888889</v>
      </c>
      <c r="P57" s="467">
        <v>46295.54513888889</v>
      </c>
      <c r="Q57" s="49"/>
      <c r="R57" s="49"/>
      <c r="S57" s="46"/>
      <c r="T57" s="46"/>
      <c r="U57" s="37"/>
      <c r="V57" s="37"/>
      <c r="W57" s="37"/>
      <c r="X57" s="37"/>
      <c r="Y57" s="37"/>
    </row>
    <row r="58">
      <c r="A58" s="376" t="s">
        <v>7094</v>
      </c>
      <c r="B58" s="376" t="str">
        <f>'Cover Page'!$I$8</f>
        <v>GHXSTSHIP</v>
      </c>
      <c r="C58" s="376" t="str">
        <f>'Cover Page'!$C$7</f>
        <v>CSMIA26</v>
      </c>
      <c r="D58" s="367" t="s">
        <v>2576</v>
      </c>
      <c r="E58" s="367" t="s">
        <v>6284</v>
      </c>
      <c r="F58" s="367" t="s">
        <v>6285</v>
      </c>
      <c r="G58" s="367" t="s">
        <v>7071</v>
      </c>
      <c r="H58" s="376" t="s">
        <v>7072</v>
      </c>
      <c r="I58" s="367" t="s">
        <v>6331</v>
      </c>
      <c r="J58" s="367" t="s">
        <v>7103</v>
      </c>
      <c r="K58" s="367" t="s">
        <v>86</v>
      </c>
      <c r="L58" s="367" t="b">
        <v>0</v>
      </c>
      <c r="M58" s="367" t="s">
        <v>6295</v>
      </c>
      <c r="N58" s="367" t="s">
        <v>88</v>
      </c>
      <c r="O58" s="467">
        <v>46295.54513888889</v>
      </c>
      <c r="P58" s="467">
        <v>46295.54513888889</v>
      </c>
      <c r="Q58" s="49"/>
      <c r="R58" s="49"/>
      <c r="S58" s="46"/>
      <c r="T58" s="46"/>
      <c r="U58" s="37"/>
      <c r="V58" s="37"/>
      <c r="W58" s="37"/>
      <c r="X58" s="37"/>
      <c r="Y58" s="37"/>
    </row>
    <row r="59">
      <c r="A59" s="376" t="s">
        <v>7110</v>
      </c>
      <c r="B59" s="376" t="str">
        <f>'Cover Page'!$I$8</f>
        <v>GHXSTSHIP</v>
      </c>
      <c r="C59" s="376" t="str">
        <f>'Cover Page'!$C$7</f>
        <v>CSMIA26</v>
      </c>
      <c r="D59" s="367" t="s">
        <v>2576</v>
      </c>
      <c r="E59" s="367" t="s">
        <v>6284</v>
      </c>
      <c r="F59" s="367" t="s">
        <v>6285</v>
      </c>
      <c r="G59" s="367" t="s">
        <v>7071</v>
      </c>
      <c r="H59" s="376" t="s">
        <v>7072</v>
      </c>
      <c r="I59" s="367" t="s">
        <v>823</v>
      </c>
      <c r="J59" s="367" t="s">
        <v>7120</v>
      </c>
      <c r="K59" s="367" t="s">
        <v>86</v>
      </c>
      <c r="L59" s="367" t="b">
        <v>0</v>
      </c>
      <c r="M59" s="367" t="s">
        <v>6295</v>
      </c>
      <c r="N59" s="367" t="s">
        <v>88</v>
      </c>
      <c r="O59" s="467">
        <v>46295.54513888889</v>
      </c>
      <c r="P59" s="467">
        <v>46295.54513888889</v>
      </c>
      <c r="Q59" s="49"/>
      <c r="R59" s="49"/>
      <c r="S59" s="46"/>
      <c r="T59" s="46"/>
      <c r="U59" s="37"/>
      <c r="V59" s="37"/>
      <c r="W59" s="37"/>
      <c r="X59" s="37"/>
      <c r="Y59" s="37"/>
    </row>
    <row r="60">
      <c r="A60" s="376" t="s">
        <v>7125</v>
      </c>
      <c r="B60" s="376" t="str">
        <f>'Cover Page'!$I$8</f>
        <v>GHXSTSHIP</v>
      </c>
      <c r="C60" s="376" t="str">
        <f>'Cover Page'!$C$7</f>
        <v>CSMIA26</v>
      </c>
      <c r="D60" s="367" t="s">
        <v>2576</v>
      </c>
      <c r="E60" s="367" t="s">
        <v>6284</v>
      </c>
      <c r="F60" s="367" t="s">
        <v>6285</v>
      </c>
      <c r="G60" s="367" t="s">
        <v>7071</v>
      </c>
      <c r="H60" s="376" t="s">
        <v>7072</v>
      </c>
      <c r="I60" s="367" t="s">
        <v>6358</v>
      </c>
      <c r="J60" s="367" t="s">
        <v>7133</v>
      </c>
      <c r="K60" s="367" t="s">
        <v>86</v>
      </c>
      <c r="L60" s="367" t="b">
        <v>0</v>
      </c>
      <c r="M60" s="367" t="s">
        <v>6295</v>
      </c>
      <c r="N60" s="367" t="s">
        <v>88</v>
      </c>
      <c r="O60" s="467">
        <v>46295.54513888889</v>
      </c>
      <c r="P60" s="467">
        <v>46295.54513888889</v>
      </c>
      <c r="Q60" s="49"/>
      <c r="R60" s="49"/>
      <c r="S60" s="46"/>
      <c r="T60" s="46"/>
      <c r="U60" s="37"/>
      <c r="V60" s="37"/>
      <c r="W60" s="37"/>
      <c r="X60" s="37"/>
      <c r="Y60" s="37"/>
    </row>
    <row r="61">
      <c r="A61" s="376" t="s">
        <v>7138</v>
      </c>
      <c r="B61" s="376" t="str">
        <f>'Cover Page'!$I$8</f>
        <v>GHXSTSHIP</v>
      </c>
      <c r="C61" s="376" t="str">
        <f>'Cover Page'!$C$7</f>
        <v>CSMIA26</v>
      </c>
      <c r="D61" s="367" t="s">
        <v>2576</v>
      </c>
      <c r="E61" s="367" t="s">
        <v>6284</v>
      </c>
      <c r="F61" s="367" t="s">
        <v>6285</v>
      </c>
      <c r="G61" s="367" t="s">
        <v>7071</v>
      </c>
      <c r="H61" s="376" t="s">
        <v>7072</v>
      </c>
      <c r="I61" s="367" t="s">
        <v>6377</v>
      </c>
      <c r="J61" s="367" t="s">
        <v>7147</v>
      </c>
      <c r="K61" s="367" t="s">
        <v>86</v>
      </c>
      <c r="L61" s="367" t="b">
        <v>0</v>
      </c>
      <c r="M61" s="367" t="s">
        <v>6295</v>
      </c>
      <c r="N61" s="367" t="s">
        <v>88</v>
      </c>
      <c r="O61" s="467">
        <v>46295.54513888889</v>
      </c>
      <c r="P61" s="467">
        <v>46295.54513888889</v>
      </c>
      <c r="Q61" s="49"/>
      <c r="R61" s="49"/>
      <c r="S61" s="46"/>
      <c r="T61" s="46"/>
      <c r="U61" s="37"/>
      <c r="V61" s="37"/>
      <c r="W61" s="37"/>
      <c r="X61" s="37"/>
      <c r="Y61" s="37"/>
    </row>
    <row r="62">
      <c r="A62" s="376" t="s">
        <v>7152</v>
      </c>
      <c r="B62" s="376" t="str">
        <f>'Cover Page'!$I$8</f>
        <v>GHXSTSHIP</v>
      </c>
      <c r="C62" s="376" t="str">
        <f>'Cover Page'!$C$7</f>
        <v>CSMIA26</v>
      </c>
      <c r="D62" s="367" t="s">
        <v>2576</v>
      </c>
      <c r="E62" s="367" t="s">
        <v>6284</v>
      </c>
      <c r="F62" s="367" t="s">
        <v>6285</v>
      </c>
      <c r="G62" s="367" t="s">
        <v>7158</v>
      </c>
      <c r="H62" s="376" t="s">
        <v>7159</v>
      </c>
      <c r="I62" s="367" t="s">
        <v>799</v>
      </c>
      <c r="J62" s="367" t="s">
        <v>7162</v>
      </c>
      <c r="K62" s="367" t="s">
        <v>86</v>
      </c>
      <c r="L62" s="367" t="b">
        <v>0</v>
      </c>
      <c r="M62" s="367" t="s">
        <v>6295</v>
      </c>
      <c r="N62" s="367" t="s">
        <v>88</v>
      </c>
      <c r="O62" s="467">
        <v>46295.54513888889</v>
      </c>
      <c r="P62" s="467">
        <v>46295.54513888889</v>
      </c>
      <c r="Q62" s="49"/>
      <c r="R62" s="49"/>
      <c r="S62" s="46"/>
      <c r="T62" s="46"/>
      <c r="U62" s="37"/>
      <c r="V62" s="37"/>
      <c r="W62" s="37"/>
      <c r="X62" s="37"/>
      <c r="Y62" s="37"/>
    </row>
    <row r="63">
      <c r="A63" s="376" t="s">
        <v>7164</v>
      </c>
      <c r="B63" s="376" t="str">
        <f>'Cover Page'!$I$8</f>
        <v>GHXSTSHIP</v>
      </c>
      <c r="C63" s="376" t="str">
        <f>'Cover Page'!$C$7</f>
        <v>CSMIA26</v>
      </c>
      <c r="D63" s="367" t="s">
        <v>2576</v>
      </c>
      <c r="E63" s="367" t="s">
        <v>6284</v>
      </c>
      <c r="F63" s="367" t="s">
        <v>6285</v>
      </c>
      <c r="G63" s="367" t="s">
        <v>7158</v>
      </c>
      <c r="H63" s="376" t="s">
        <v>7159</v>
      </c>
      <c r="I63" s="367" t="s">
        <v>847</v>
      </c>
      <c r="J63" s="367" t="s">
        <v>7167</v>
      </c>
      <c r="K63" s="367" t="s">
        <v>86</v>
      </c>
      <c r="L63" s="367" t="b">
        <v>0</v>
      </c>
      <c r="M63" s="367" t="s">
        <v>6295</v>
      </c>
      <c r="N63" s="367" t="s">
        <v>88</v>
      </c>
      <c r="O63" s="467">
        <v>46295.54513888889</v>
      </c>
      <c r="P63" s="467">
        <v>46295.54513888889</v>
      </c>
      <c r="Q63" s="49"/>
      <c r="R63" s="49"/>
      <c r="S63" s="46"/>
      <c r="T63" s="46"/>
      <c r="U63" s="37"/>
      <c r="V63" s="37"/>
      <c r="W63" s="37"/>
      <c r="X63" s="37"/>
      <c r="Y63" s="37"/>
    </row>
    <row r="64">
      <c r="A64" s="376" t="s">
        <v>7170</v>
      </c>
      <c r="B64" s="376" t="str">
        <f>'Cover Page'!$I$8</f>
        <v>GHXSTSHIP</v>
      </c>
      <c r="C64" s="376" t="str">
        <f>'Cover Page'!$C$7</f>
        <v>CSMIA26</v>
      </c>
      <c r="D64" s="367" t="s">
        <v>2576</v>
      </c>
      <c r="E64" s="367" t="s">
        <v>6284</v>
      </c>
      <c r="F64" s="367" t="s">
        <v>6285</v>
      </c>
      <c r="G64" s="367" t="s">
        <v>7158</v>
      </c>
      <c r="H64" s="376" t="s">
        <v>7159</v>
      </c>
      <c r="I64" s="367" t="s">
        <v>6331</v>
      </c>
      <c r="J64" s="367" t="s">
        <v>7175</v>
      </c>
      <c r="K64" s="367" t="s">
        <v>86</v>
      </c>
      <c r="L64" s="367" t="b">
        <v>0</v>
      </c>
      <c r="M64" s="367" t="s">
        <v>6295</v>
      </c>
      <c r="N64" s="367" t="s">
        <v>88</v>
      </c>
      <c r="O64" s="467">
        <v>46295.54513888889</v>
      </c>
      <c r="P64" s="467">
        <v>46295.54513888889</v>
      </c>
      <c r="Q64" s="49"/>
      <c r="R64" s="49"/>
      <c r="S64" s="46"/>
      <c r="T64" s="46"/>
      <c r="U64" s="37"/>
      <c r="V64" s="37"/>
      <c r="W64" s="37"/>
      <c r="X64" s="37"/>
      <c r="Y64" s="37"/>
    </row>
    <row r="65">
      <c r="A65" s="376" t="s">
        <v>7180</v>
      </c>
      <c r="B65" s="376" t="str">
        <f>'Cover Page'!$I$8</f>
        <v>GHXSTSHIP</v>
      </c>
      <c r="C65" s="376" t="str">
        <f>'Cover Page'!$C$7</f>
        <v>CSMIA26</v>
      </c>
      <c r="D65" s="367" t="s">
        <v>2576</v>
      </c>
      <c r="E65" s="367" t="s">
        <v>6284</v>
      </c>
      <c r="F65" s="367" t="s">
        <v>6285</v>
      </c>
      <c r="G65" s="367" t="s">
        <v>7158</v>
      </c>
      <c r="H65" s="376" t="s">
        <v>7159</v>
      </c>
      <c r="I65" s="367" t="s">
        <v>823</v>
      </c>
      <c r="J65" s="367" t="s">
        <v>7187</v>
      </c>
      <c r="K65" s="367" t="s">
        <v>86</v>
      </c>
      <c r="L65" s="367" t="b">
        <v>0</v>
      </c>
      <c r="M65" s="367" t="s">
        <v>6295</v>
      </c>
      <c r="N65" s="367" t="s">
        <v>88</v>
      </c>
      <c r="O65" s="467">
        <v>46295.54513888889</v>
      </c>
      <c r="P65" s="467">
        <v>46295.54513888889</v>
      </c>
      <c r="Q65" s="49"/>
      <c r="R65" s="49"/>
      <c r="S65" s="46"/>
      <c r="T65" s="46"/>
      <c r="U65" s="37"/>
      <c r="V65" s="37"/>
      <c r="W65" s="37"/>
      <c r="X65" s="37"/>
      <c r="Y65" s="37"/>
    </row>
    <row r="66">
      <c r="A66" s="376" t="s">
        <v>7192</v>
      </c>
      <c r="B66" s="376" t="str">
        <f>'Cover Page'!$I$8</f>
        <v>GHXSTSHIP</v>
      </c>
      <c r="C66" s="376" t="str">
        <f>'Cover Page'!$C$7</f>
        <v>CSMIA26</v>
      </c>
      <c r="D66" s="367" t="s">
        <v>2576</v>
      </c>
      <c r="E66" s="367" t="s">
        <v>6284</v>
      </c>
      <c r="F66" s="367" t="s">
        <v>6285</v>
      </c>
      <c r="G66" s="367" t="s">
        <v>7158</v>
      </c>
      <c r="H66" s="376" t="s">
        <v>7159</v>
      </c>
      <c r="I66" s="367" t="s">
        <v>6358</v>
      </c>
      <c r="J66" s="367" t="s">
        <v>7201</v>
      </c>
      <c r="K66" s="367" t="s">
        <v>86</v>
      </c>
      <c r="L66" s="367" t="b">
        <v>0</v>
      </c>
      <c r="M66" s="367" t="s">
        <v>6295</v>
      </c>
      <c r="N66" s="367" t="s">
        <v>88</v>
      </c>
      <c r="O66" s="467">
        <v>46295.54513888889</v>
      </c>
      <c r="P66" s="467">
        <v>46295.54513888889</v>
      </c>
      <c r="Q66" s="49"/>
      <c r="R66" s="49"/>
      <c r="S66" s="46"/>
      <c r="T66" s="46"/>
      <c r="U66" s="37"/>
      <c r="V66" s="37"/>
      <c r="W66" s="37"/>
      <c r="X66" s="37"/>
      <c r="Y66" s="37"/>
    </row>
    <row r="67">
      <c r="A67" s="376" t="s">
        <v>7206</v>
      </c>
      <c r="B67" s="376" t="str">
        <f>'Cover Page'!$I$8</f>
        <v>GHXSTSHIP</v>
      </c>
      <c r="C67" s="376" t="str">
        <f>'Cover Page'!$C$7</f>
        <v>CSMIA26</v>
      </c>
      <c r="D67" s="367" t="s">
        <v>2576</v>
      </c>
      <c r="E67" s="367" t="s">
        <v>6284</v>
      </c>
      <c r="F67" s="367" t="s">
        <v>6285</v>
      </c>
      <c r="G67" s="367" t="s">
        <v>7158</v>
      </c>
      <c r="H67" s="376" t="s">
        <v>7159</v>
      </c>
      <c r="I67" s="367" t="s">
        <v>6377</v>
      </c>
      <c r="J67" s="367" t="s">
        <v>7214</v>
      </c>
      <c r="K67" s="367" t="s">
        <v>86</v>
      </c>
      <c r="L67" s="367" t="b">
        <v>0</v>
      </c>
      <c r="M67" s="367" t="s">
        <v>6295</v>
      </c>
      <c r="N67" s="367" t="s">
        <v>88</v>
      </c>
      <c r="O67" s="467">
        <v>46295.54513888889</v>
      </c>
      <c r="P67" s="467">
        <v>46295.54513888889</v>
      </c>
      <c r="Q67" s="49"/>
      <c r="R67" s="49"/>
      <c r="S67" s="46"/>
      <c r="T67" s="46"/>
      <c r="U67" s="37"/>
      <c r="V67" s="37"/>
      <c r="W67" s="37"/>
      <c r="X67" s="37"/>
      <c r="Y67" s="37"/>
    </row>
    <row r="68">
      <c r="A68" s="376" t="s">
        <v>7218</v>
      </c>
      <c r="B68" s="376" t="str">
        <f>'Cover Page'!$I$8</f>
        <v>GHXSTSHIP</v>
      </c>
      <c r="C68" s="376" t="str">
        <f>'Cover Page'!$C$7</f>
        <v>CSMIA26</v>
      </c>
      <c r="D68" s="367" t="s">
        <v>2576</v>
      </c>
      <c r="E68" s="367" t="s">
        <v>6284</v>
      </c>
      <c r="F68" s="367" t="s">
        <v>6285</v>
      </c>
      <c r="G68" s="367" t="s">
        <v>7223</v>
      </c>
      <c r="H68" s="376" t="s">
        <v>7225</v>
      </c>
      <c r="I68" s="367" t="s">
        <v>799</v>
      </c>
      <c r="J68" s="367" t="s">
        <v>7227</v>
      </c>
      <c r="K68" s="367" t="s">
        <v>86</v>
      </c>
      <c r="L68" s="367" t="b">
        <v>0</v>
      </c>
      <c r="M68" s="367" t="s">
        <v>6295</v>
      </c>
      <c r="N68" s="367" t="s">
        <v>88</v>
      </c>
      <c r="O68" s="467">
        <v>46295.54513888889</v>
      </c>
      <c r="P68" s="467">
        <v>46295.54513888889</v>
      </c>
      <c r="Q68" s="49"/>
      <c r="R68" s="49"/>
      <c r="S68" s="46"/>
      <c r="T68" s="46"/>
      <c r="U68" s="37"/>
      <c r="V68" s="37"/>
      <c r="W68" s="37"/>
      <c r="X68" s="37"/>
      <c r="Y68" s="37"/>
    </row>
    <row r="69">
      <c r="A69" s="376" t="s">
        <v>7231</v>
      </c>
      <c r="B69" s="376" t="str">
        <f>'Cover Page'!$I$8</f>
        <v>GHXSTSHIP</v>
      </c>
      <c r="C69" s="376" t="str">
        <f>'Cover Page'!$C$7</f>
        <v>CSMIA26</v>
      </c>
      <c r="D69" s="367" t="s">
        <v>2576</v>
      </c>
      <c r="E69" s="367" t="s">
        <v>6284</v>
      </c>
      <c r="F69" s="367" t="s">
        <v>6285</v>
      </c>
      <c r="G69" s="367" t="s">
        <v>7223</v>
      </c>
      <c r="H69" s="376" t="s">
        <v>7225</v>
      </c>
      <c r="I69" s="367" t="s">
        <v>847</v>
      </c>
      <c r="J69" s="367" t="s">
        <v>7242</v>
      </c>
      <c r="K69" s="367" t="s">
        <v>86</v>
      </c>
      <c r="L69" s="367" t="b">
        <v>0</v>
      </c>
      <c r="M69" s="367" t="s">
        <v>6295</v>
      </c>
      <c r="N69" s="367" t="s">
        <v>88</v>
      </c>
      <c r="O69" s="467">
        <v>46295.54513888889</v>
      </c>
      <c r="P69" s="467">
        <v>46295.54513888889</v>
      </c>
      <c r="Q69" s="49"/>
      <c r="R69" s="49"/>
      <c r="S69" s="46"/>
      <c r="T69" s="46"/>
      <c r="U69" s="37"/>
      <c r="V69" s="37"/>
      <c r="W69" s="37"/>
      <c r="X69" s="37"/>
      <c r="Y69" s="37"/>
    </row>
    <row r="70">
      <c r="A70" s="376" t="s">
        <v>7248</v>
      </c>
      <c r="B70" s="376" t="str">
        <f>'Cover Page'!$I$8</f>
        <v>GHXSTSHIP</v>
      </c>
      <c r="C70" s="376" t="str">
        <f>'Cover Page'!$C$7</f>
        <v>CSMIA26</v>
      </c>
      <c r="D70" s="367" t="s">
        <v>2576</v>
      </c>
      <c r="E70" s="367" t="s">
        <v>6284</v>
      </c>
      <c r="F70" s="367" t="s">
        <v>6285</v>
      </c>
      <c r="G70" s="367" t="s">
        <v>7223</v>
      </c>
      <c r="H70" s="376" t="s">
        <v>7225</v>
      </c>
      <c r="I70" s="367" t="s">
        <v>6331</v>
      </c>
      <c r="J70" s="367" t="s">
        <v>7256</v>
      </c>
      <c r="K70" s="367" t="s">
        <v>86</v>
      </c>
      <c r="L70" s="367" t="b">
        <v>0</v>
      </c>
      <c r="M70" s="367" t="s">
        <v>6295</v>
      </c>
      <c r="N70" s="367" t="s">
        <v>88</v>
      </c>
      <c r="O70" s="467">
        <v>46295.54513888889</v>
      </c>
      <c r="P70" s="467">
        <v>46295.54513888889</v>
      </c>
      <c r="Q70" s="49"/>
      <c r="R70" s="49"/>
      <c r="S70" s="46"/>
      <c r="T70" s="46"/>
      <c r="U70" s="37"/>
      <c r="V70" s="37"/>
      <c r="W70" s="37"/>
      <c r="X70" s="37"/>
      <c r="Y70" s="37"/>
    </row>
    <row r="71">
      <c r="A71" s="376" t="s">
        <v>7261</v>
      </c>
      <c r="B71" s="376" t="str">
        <f>'Cover Page'!$I$8</f>
        <v>GHXSTSHIP</v>
      </c>
      <c r="C71" s="376" t="str">
        <f>'Cover Page'!$C$7</f>
        <v>CSMIA26</v>
      </c>
      <c r="D71" s="367" t="s">
        <v>2576</v>
      </c>
      <c r="E71" s="367" t="s">
        <v>6284</v>
      </c>
      <c r="F71" s="367" t="s">
        <v>6285</v>
      </c>
      <c r="G71" s="367" t="s">
        <v>7223</v>
      </c>
      <c r="H71" s="376" t="s">
        <v>7225</v>
      </c>
      <c r="I71" s="367" t="s">
        <v>823</v>
      </c>
      <c r="J71" s="367" t="s">
        <v>7268</v>
      </c>
      <c r="K71" s="367" t="s">
        <v>86</v>
      </c>
      <c r="L71" s="367" t="b">
        <v>0</v>
      </c>
      <c r="M71" s="367" t="s">
        <v>6295</v>
      </c>
      <c r="N71" s="367" t="s">
        <v>88</v>
      </c>
      <c r="O71" s="467">
        <v>46295.54513888889</v>
      </c>
      <c r="P71" s="467">
        <v>46295.54513888889</v>
      </c>
      <c r="Q71" s="49"/>
      <c r="R71" s="49"/>
      <c r="S71" s="46"/>
      <c r="T71" s="46"/>
      <c r="U71" s="37"/>
      <c r="V71" s="37"/>
      <c r="W71" s="37"/>
      <c r="X71" s="37"/>
      <c r="Y71" s="37"/>
    </row>
    <row r="72">
      <c r="A72" s="376" t="s">
        <v>7274</v>
      </c>
      <c r="B72" s="376" t="str">
        <f>'Cover Page'!$I$8</f>
        <v>GHXSTSHIP</v>
      </c>
      <c r="C72" s="376" t="str">
        <f>'Cover Page'!$C$7</f>
        <v>CSMIA26</v>
      </c>
      <c r="D72" s="367" t="s">
        <v>2576</v>
      </c>
      <c r="E72" s="367" t="s">
        <v>6284</v>
      </c>
      <c r="F72" s="367" t="s">
        <v>6285</v>
      </c>
      <c r="G72" s="367" t="s">
        <v>7223</v>
      </c>
      <c r="H72" s="376" t="s">
        <v>7225</v>
      </c>
      <c r="I72" s="367" t="s">
        <v>6358</v>
      </c>
      <c r="J72" s="367" t="s">
        <v>7281</v>
      </c>
      <c r="K72" s="367" t="s">
        <v>86</v>
      </c>
      <c r="L72" s="367" t="b">
        <v>0</v>
      </c>
      <c r="M72" s="367" t="s">
        <v>6295</v>
      </c>
      <c r="N72" s="367" t="s">
        <v>88</v>
      </c>
      <c r="O72" s="467">
        <v>46295.54513888889</v>
      </c>
      <c r="P72" s="467">
        <v>46295.54513888889</v>
      </c>
      <c r="Q72" s="49"/>
      <c r="R72" s="49"/>
      <c r="S72" s="46"/>
      <c r="T72" s="46"/>
      <c r="U72" s="37"/>
      <c r="V72" s="37"/>
      <c r="W72" s="37"/>
      <c r="X72" s="37"/>
      <c r="Y72" s="37"/>
    </row>
    <row r="73">
      <c r="A73" s="376" t="s">
        <v>7285</v>
      </c>
      <c r="B73" s="376" t="str">
        <f>'Cover Page'!$I$8</f>
        <v>GHXSTSHIP</v>
      </c>
      <c r="C73" s="376" t="str">
        <f>'Cover Page'!$C$7</f>
        <v>CSMIA26</v>
      </c>
      <c r="D73" s="367" t="s">
        <v>2576</v>
      </c>
      <c r="E73" s="367" t="s">
        <v>6284</v>
      </c>
      <c r="F73" s="367" t="s">
        <v>6285</v>
      </c>
      <c r="G73" s="367" t="s">
        <v>7223</v>
      </c>
      <c r="H73" s="376" t="s">
        <v>7225</v>
      </c>
      <c r="I73" s="367" t="s">
        <v>6377</v>
      </c>
      <c r="J73" s="367" t="s">
        <v>7295</v>
      </c>
      <c r="K73" s="367" t="s">
        <v>86</v>
      </c>
      <c r="L73" s="367" t="b">
        <v>0</v>
      </c>
      <c r="M73" s="367" t="s">
        <v>6295</v>
      </c>
      <c r="N73" s="367" t="s">
        <v>88</v>
      </c>
      <c r="O73" s="467">
        <v>46295.54513888889</v>
      </c>
      <c r="P73" s="467">
        <v>46295.54513888889</v>
      </c>
      <c r="Q73" s="49"/>
      <c r="R73" s="49"/>
      <c r="S73" s="46"/>
      <c r="T73" s="46"/>
      <c r="U73" s="37"/>
      <c r="V73" s="37"/>
      <c r="W73" s="37"/>
      <c r="X73" s="37"/>
      <c r="Y73" s="37"/>
    </row>
    <row r="74">
      <c r="A74" s="376" t="s">
        <v>7299</v>
      </c>
      <c r="B74" s="376" t="str">
        <f>'Cover Page'!$I$8</f>
        <v>GHXSTSHIP</v>
      </c>
      <c r="C74" s="376" t="str">
        <f>'Cover Page'!$C$7</f>
        <v>CSMIA26</v>
      </c>
      <c r="D74" s="367" t="s">
        <v>2576</v>
      </c>
      <c r="E74" s="367" t="s">
        <v>6284</v>
      </c>
      <c r="F74" s="367" t="s">
        <v>6285</v>
      </c>
      <c r="G74" s="367" t="s">
        <v>7305</v>
      </c>
      <c r="H74" s="376" t="s">
        <v>7306</v>
      </c>
      <c r="I74" s="367" t="s">
        <v>799</v>
      </c>
      <c r="J74" s="367" t="s">
        <v>7307</v>
      </c>
      <c r="K74" s="367" t="s">
        <v>86</v>
      </c>
      <c r="L74" s="367" t="b">
        <v>0</v>
      </c>
      <c r="M74" s="367" t="s">
        <v>6295</v>
      </c>
      <c r="N74" s="367" t="s">
        <v>88</v>
      </c>
      <c r="O74" s="467">
        <v>46295.54513888889</v>
      </c>
      <c r="P74" s="467">
        <v>46295.54513888889</v>
      </c>
      <c r="Q74" s="49"/>
      <c r="R74" s="49"/>
      <c r="S74" s="46"/>
      <c r="T74" s="46"/>
      <c r="U74" s="37"/>
      <c r="V74" s="37"/>
      <c r="W74" s="37"/>
      <c r="X74" s="37"/>
      <c r="Y74" s="37"/>
    </row>
    <row r="75">
      <c r="A75" s="376" t="s">
        <v>7310</v>
      </c>
      <c r="B75" s="376" t="str">
        <f>'Cover Page'!$I$8</f>
        <v>GHXSTSHIP</v>
      </c>
      <c r="C75" s="376" t="str">
        <f>'Cover Page'!$C$7</f>
        <v>CSMIA26</v>
      </c>
      <c r="D75" s="367" t="s">
        <v>2576</v>
      </c>
      <c r="E75" s="367" t="s">
        <v>6284</v>
      </c>
      <c r="F75" s="367" t="s">
        <v>6285</v>
      </c>
      <c r="G75" s="367" t="s">
        <v>7305</v>
      </c>
      <c r="H75" s="376" t="s">
        <v>7306</v>
      </c>
      <c r="I75" s="367" t="s">
        <v>847</v>
      </c>
      <c r="J75" s="367" t="s">
        <v>7312</v>
      </c>
      <c r="K75" s="367" t="s">
        <v>86</v>
      </c>
      <c r="L75" s="367" t="b">
        <v>0</v>
      </c>
      <c r="M75" s="367" t="s">
        <v>6295</v>
      </c>
      <c r="N75" s="367" t="s">
        <v>88</v>
      </c>
      <c r="O75" s="467">
        <v>46295.54513888889</v>
      </c>
      <c r="P75" s="467">
        <v>46295.54513888889</v>
      </c>
      <c r="Q75" s="49"/>
      <c r="R75" s="49"/>
      <c r="S75" s="46"/>
      <c r="T75" s="46"/>
      <c r="U75" s="37"/>
      <c r="V75" s="37"/>
      <c r="W75" s="37"/>
      <c r="X75" s="37"/>
      <c r="Y75" s="37"/>
    </row>
    <row r="76">
      <c r="A76" s="376" t="s">
        <v>7313</v>
      </c>
      <c r="B76" s="376" t="str">
        <f>'Cover Page'!$I$8</f>
        <v>GHXSTSHIP</v>
      </c>
      <c r="C76" s="376" t="str">
        <f>'Cover Page'!$C$7</f>
        <v>CSMIA26</v>
      </c>
      <c r="D76" s="367" t="s">
        <v>2576</v>
      </c>
      <c r="E76" s="367" t="s">
        <v>6284</v>
      </c>
      <c r="F76" s="367" t="s">
        <v>6285</v>
      </c>
      <c r="G76" s="367" t="s">
        <v>7305</v>
      </c>
      <c r="H76" s="376" t="s">
        <v>7306</v>
      </c>
      <c r="I76" s="367" t="s">
        <v>6331</v>
      </c>
      <c r="J76" s="367" t="s">
        <v>7317</v>
      </c>
      <c r="K76" s="367" t="s">
        <v>86</v>
      </c>
      <c r="L76" s="367" t="b">
        <v>0</v>
      </c>
      <c r="M76" s="367" t="s">
        <v>6295</v>
      </c>
      <c r="N76" s="367" t="s">
        <v>88</v>
      </c>
      <c r="O76" s="467">
        <v>46295.54513888889</v>
      </c>
      <c r="P76" s="467">
        <v>46295.54513888889</v>
      </c>
      <c r="Q76" s="49"/>
      <c r="R76" s="49"/>
      <c r="S76" s="46"/>
      <c r="T76" s="46"/>
      <c r="U76" s="37"/>
      <c r="V76" s="37"/>
      <c r="W76" s="37"/>
      <c r="X76" s="37"/>
      <c r="Y76" s="37"/>
    </row>
    <row r="77">
      <c r="A77" s="376" t="s">
        <v>7318</v>
      </c>
      <c r="B77" s="376" t="str">
        <f>'Cover Page'!$I$8</f>
        <v>GHXSTSHIP</v>
      </c>
      <c r="C77" s="376" t="str">
        <f>'Cover Page'!$C$7</f>
        <v>CSMIA26</v>
      </c>
      <c r="D77" s="367" t="s">
        <v>2576</v>
      </c>
      <c r="E77" s="367" t="s">
        <v>6284</v>
      </c>
      <c r="F77" s="367" t="s">
        <v>6285</v>
      </c>
      <c r="G77" s="367" t="s">
        <v>7305</v>
      </c>
      <c r="H77" s="376" t="s">
        <v>7306</v>
      </c>
      <c r="I77" s="367" t="s">
        <v>823</v>
      </c>
      <c r="J77" s="367" t="s">
        <v>7322</v>
      </c>
      <c r="K77" s="367" t="s">
        <v>86</v>
      </c>
      <c r="L77" s="367" t="b">
        <v>0</v>
      </c>
      <c r="M77" s="367" t="s">
        <v>6295</v>
      </c>
      <c r="N77" s="367" t="s">
        <v>88</v>
      </c>
      <c r="O77" s="467">
        <v>46295.54513888889</v>
      </c>
      <c r="P77" s="467">
        <v>46295.54513888889</v>
      </c>
      <c r="Q77" s="49"/>
      <c r="R77" s="49"/>
      <c r="S77" s="46"/>
      <c r="T77" s="46"/>
      <c r="U77" s="37"/>
      <c r="V77" s="37"/>
      <c r="W77" s="37"/>
      <c r="X77" s="37"/>
      <c r="Y77" s="37"/>
    </row>
    <row r="78">
      <c r="A78" s="376" t="s">
        <v>7327</v>
      </c>
      <c r="B78" s="376" t="str">
        <f>'Cover Page'!$I$8</f>
        <v>GHXSTSHIP</v>
      </c>
      <c r="C78" s="376" t="str">
        <f>'Cover Page'!$C$7</f>
        <v>CSMIA26</v>
      </c>
      <c r="D78" s="367" t="s">
        <v>2576</v>
      </c>
      <c r="E78" s="367" t="s">
        <v>6284</v>
      </c>
      <c r="F78" s="367" t="s">
        <v>6285</v>
      </c>
      <c r="G78" s="367" t="s">
        <v>7305</v>
      </c>
      <c r="H78" s="376" t="s">
        <v>7306</v>
      </c>
      <c r="I78" s="367" t="s">
        <v>6358</v>
      </c>
      <c r="J78" s="367" t="s">
        <v>7329</v>
      </c>
      <c r="K78" s="367" t="s">
        <v>86</v>
      </c>
      <c r="L78" s="367" t="b">
        <v>0</v>
      </c>
      <c r="M78" s="367" t="s">
        <v>6295</v>
      </c>
      <c r="N78" s="367" t="s">
        <v>88</v>
      </c>
      <c r="O78" s="467">
        <v>46295.54513888889</v>
      </c>
      <c r="P78" s="467">
        <v>46295.54513888889</v>
      </c>
      <c r="Q78" s="49"/>
      <c r="R78" s="49"/>
      <c r="S78" s="46"/>
      <c r="T78" s="46"/>
      <c r="U78" s="37"/>
      <c r="V78" s="37"/>
      <c r="W78" s="37"/>
      <c r="X78" s="37"/>
      <c r="Y78" s="37"/>
    </row>
    <row r="79">
      <c r="A79" s="376" t="s">
        <v>7332</v>
      </c>
      <c r="B79" s="376" t="str">
        <f>'Cover Page'!$I$8</f>
        <v>GHXSTSHIP</v>
      </c>
      <c r="C79" s="376" t="str">
        <f>'Cover Page'!$C$7</f>
        <v>CSMIA26</v>
      </c>
      <c r="D79" s="367" t="s">
        <v>2576</v>
      </c>
      <c r="E79" s="367" t="s">
        <v>6284</v>
      </c>
      <c r="F79" s="367" t="s">
        <v>6285</v>
      </c>
      <c r="G79" s="367" t="s">
        <v>7305</v>
      </c>
      <c r="H79" s="376" t="s">
        <v>7306</v>
      </c>
      <c r="I79" s="367" t="s">
        <v>6377</v>
      </c>
      <c r="J79" s="367" t="s">
        <v>7337</v>
      </c>
      <c r="K79" s="367" t="s">
        <v>86</v>
      </c>
      <c r="L79" s="367" t="b">
        <v>0</v>
      </c>
      <c r="M79" s="367" t="s">
        <v>6295</v>
      </c>
      <c r="N79" s="367" t="s">
        <v>88</v>
      </c>
      <c r="O79" s="467">
        <v>46295.54513888889</v>
      </c>
      <c r="P79" s="467">
        <v>46295.54513888889</v>
      </c>
      <c r="Q79" s="49"/>
      <c r="R79" s="49"/>
      <c r="S79" s="46"/>
      <c r="T79" s="46"/>
      <c r="U79" s="37"/>
      <c r="V79" s="37"/>
      <c r="W79" s="37"/>
      <c r="X79" s="37"/>
      <c r="Y79" s="37"/>
    </row>
    <row r="80">
      <c r="A80" s="376" t="s">
        <v>7340</v>
      </c>
      <c r="B80" s="376" t="str">
        <f>'Cover Page'!$I$8</f>
        <v>GHXSTSHIP</v>
      </c>
      <c r="C80" s="376" t="str">
        <f>'Cover Page'!$C$7</f>
        <v>CSMIA26</v>
      </c>
      <c r="D80" s="367" t="s">
        <v>2576</v>
      </c>
      <c r="E80" s="367" t="s">
        <v>6284</v>
      </c>
      <c r="F80" s="367" t="s">
        <v>6285</v>
      </c>
      <c r="G80" s="367" t="s">
        <v>7347</v>
      </c>
      <c r="H80" s="376" t="s">
        <v>7348</v>
      </c>
      <c r="I80" s="367" t="s">
        <v>799</v>
      </c>
      <c r="J80" s="367" t="s">
        <v>7349</v>
      </c>
      <c r="K80" s="367" t="s">
        <v>86</v>
      </c>
      <c r="L80" s="367" t="b">
        <v>0</v>
      </c>
      <c r="M80" s="367" t="s">
        <v>6295</v>
      </c>
      <c r="N80" s="367" t="s">
        <v>88</v>
      </c>
      <c r="O80" s="467">
        <v>46295.54513888889</v>
      </c>
      <c r="P80" s="467">
        <v>46295.54513888889</v>
      </c>
      <c r="Q80" s="49"/>
      <c r="R80" s="49"/>
      <c r="S80" s="46"/>
      <c r="T80" s="46"/>
      <c r="U80" s="37"/>
      <c r="V80" s="37"/>
      <c r="W80" s="37"/>
      <c r="X80" s="37"/>
      <c r="Y80" s="37"/>
    </row>
    <row r="81">
      <c r="A81" s="376" t="s">
        <v>7354</v>
      </c>
      <c r="B81" s="376" t="str">
        <f>'Cover Page'!$I$8</f>
        <v>GHXSTSHIP</v>
      </c>
      <c r="C81" s="376" t="str">
        <f>'Cover Page'!$C$7</f>
        <v>CSMIA26</v>
      </c>
      <c r="D81" s="367" t="s">
        <v>2576</v>
      </c>
      <c r="E81" s="367" t="s">
        <v>6284</v>
      </c>
      <c r="F81" s="367" t="s">
        <v>6285</v>
      </c>
      <c r="G81" s="367" t="s">
        <v>7347</v>
      </c>
      <c r="H81" s="376" t="s">
        <v>7348</v>
      </c>
      <c r="I81" s="367" t="s">
        <v>847</v>
      </c>
      <c r="J81" s="367" t="s">
        <v>7361</v>
      </c>
      <c r="K81" s="367" t="s">
        <v>86</v>
      </c>
      <c r="L81" s="367" t="b">
        <v>0</v>
      </c>
      <c r="M81" s="367" t="s">
        <v>6295</v>
      </c>
      <c r="N81" s="367" t="s">
        <v>88</v>
      </c>
      <c r="O81" s="467">
        <v>46295.54513888889</v>
      </c>
      <c r="P81" s="467">
        <v>46295.54513888889</v>
      </c>
      <c r="Q81" s="49"/>
      <c r="R81" s="49"/>
      <c r="S81" s="46"/>
      <c r="T81" s="46"/>
      <c r="U81" s="37"/>
      <c r="V81" s="37"/>
      <c r="W81" s="37"/>
      <c r="X81" s="37"/>
      <c r="Y81" s="37"/>
    </row>
    <row r="82">
      <c r="A82" s="376" t="s">
        <v>7365</v>
      </c>
      <c r="B82" s="376" t="str">
        <f>'Cover Page'!$I$8</f>
        <v>GHXSTSHIP</v>
      </c>
      <c r="C82" s="376" t="str">
        <f>'Cover Page'!$C$7</f>
        <v>CSMIA26</v>
      </c>
      <c r="D82" s="367" t="s">
        <v>2576</v>
      </c>
      <c r="E82" s="367" t="s">
        <v>6284</v>
      </c>
      <c r="F82" s="367" t="s">
        <v>6285</v>
      </c>
      <c r="G82" s="367" t="s">
        <v>7347</v>
      </c>
      <c r="H82" s="376" t="s">
        <v>7348</v>
      </c>
      <c r="I82" s="367" t="s">
        <v>6331</v>
      </c>
      <c r="J82" s="367" t="s">
        <v>7375</v>
      </c>
      <c r="K82" s="367" t="s">
        <v>86</v>
      </c>
      <c r="L82" s="367" t="b">
        <v>0</v>
      </c>
      <c r="M82" s="367" t="s">
        <v>6295</v>
      </c>
      <c r="N82" s="367" t="s">
        <v>88</v>
      </c>
      <c r="O82" s="467">
        <v>46295.54513888889</v>
      </c>
      <c r="P82" s="467">
        <v>46295.54513888889</v>
      </c>
      <c r="Q82" s="49"/>
      <c r="R82" s="49"/>
      <c r="S82" s="46"/>
      <c r="T82" s="46"/>
      <c r="U82" s="37"/>
      <c r="V82" s="37"/>
      <c r="W82" s="37"/>
      <c r="X82" s="37"/>
      <c r="Y82" s="37"/>
    </row>
    <row r="83">
      <c r="A83" s="376" t="s">
        <v>7380</v>
      </c>
      <c r="B83" s="376" t="str">
        <f>'Cover Page'!$I$8</f>
        <v>GHXSTSHIP</v>
      </c>
      <c r="C83" s="376" t="str">
        <f>'Cover Page'!$C$7</f>
        <v>CSMIA26</v>
      </c>
      <c r="D83" s="367" t="s">
        <v>2576</v>
      </c>
      <c r="E83" s="367" t="s">
        <v>6284</v>
      </c>
      <c r="F83" s="367" t="s">
        <v>6285</v>
      </c>
      <c r="G83" s="367" t="s">
        <v>7347</v>
      </c>
      <c r="H83" s="376" t="s">
        <v>7348</v>
      </c>
      <c r="I83" s="367" t="s">
        <v>823</v>
      </c>
      <c r="J83" s="367" t="s">
        <v>7387</v>
      </c>
      <c r="K83" s="367" t="s">
        <v>86</v>
      </c>
      <c r="L83" s="367" t="b">
        <v>0</v>
      </c>
      <c r="M83" s="367" t="s">
        <v>6295</v>
      </c>
      <c r="N83" s="367" t="s">
        <v>88</v>
      </c>
      <c r="O83" s="467">
        <v>46295.54513888889</v>
      </c>
      <c r="P83" s="467">
        <v>46295.54513888889</v>
      </c>
      <c r="Q83" s="49"/>
      <c r="R83" s="49"/>
      <c r="S83" s="46"/>
      <c r="T83" s="46"/>
      <c r="U83" s="37"/>
      <c r="V83" s="37"/>
      <c r="W83" s="37"/>
      <c r="X83" s="37"/>
      <c r="Y83" s="37"/>
    </row>
    <row r="84">
      <c r="A84" s="376" t="s">
        <v>7392</v>
      </c>
      <c r="B84" s="376" t="str">
        <f>'Cover Page'!$I$8</f>
        <v>GHXSTSHIP</v>
      </c>
      <c r="C84" s="376" t="str">
        <f>'Cover Page'!$C$7</f>
        <v>CSMIA26</v>
      </c>
      <c r="D84" s="367" t="s">
        <v>2576</v>
      </c>
      <c r="E84" s="367" t="s">
        <v>6284</v>
      </c>
      <c r="F84" s="367" t="s">
        <v>6285</v>
      </c>
      <c r="G84" s="367" t="s">
        <v>7347</v>
      </c>
      <c r="H84" s="376" t="s">
        <v>7348</v>
      </c>
      <c r="I84" s="367" t="s">
        <v>6358</v>
      </c>
      <c r="J84" s="367" t="s">
        <v>7399</v>
      </c>
      <c r="K84" s="367" t="s">
        <v>86</v>
      </c>
      <c r="L84" s="367" t="b">
        <v>0</v>
      </c>
      <c r="M84" s="367" t="s">
        <v>6295</v>
      </c>
      <c r="N84" s="367" t="s">
        <v>88</v>
      </c>
      <c r="O84" s="467">
        <v>46295.54513888889</v>
      </c>
      <c r="P84" s="467">
        <v>46295.54513888889</v>
      </c>
      <c r="Q84" s="49"/>
      <c r="R84" s="49"/>
      <c r="S84" s="46"/>
      <c r="T84" s="46"/>
      <c r="U84" s="37"/>
      <c r="V84" s="37"/>
      <c r="W84" s="37"/>
      <c r="X84" s="37"/>
      <c r="Y84" s="37"/>
    </row>
    <row r="85">
      <c r="A85" s="376" t="s">
        <v>7405</v>
      </c>
      <c r="B85" s="376" t="str">
        <f>'Cover Page'!$I$8</f>
        <v>GHXSTSHIP</v>
      </c>
      <c r="C85" s="376" t="str">
        <f>'Cover Page'!$C$7</f>
        <v>CSMIA26</v>
      </c>
      <c r="D85" s="367" t="s">
        <v>2576</v>
      </c>
      <c r="E85" s="367" t="s">
        <v>6284</v>
      </c>
      <c r="F85" s="367" t="s">
        <v>6285</v>
      </c>
      <c r="G85" s="367" t="s">
        <v>7347</v>
      </c>
      <c r="H85" s="376" t="s">
        <v>7348</v>
      </c>
      <c r="I85" s="367" t="s">
        <v>6377</v>
      </c>
      <c r="J85" s="367" t="s">
        <v>7413</v>
      </c>
      <c r="K85" s="367" t="s">
        <v>86</v>
      </c>
      <c r="L85" s="367" t="b">
        <v>0</v>
      </c>
      <c r="M85" s="367" t="s">
        <v>6295</v>
      </c>
      <c r="N85" s="367" t="s">
        <v>88</v>
      </c>
      <c r="O85" s="467">
        <v>46295.54513888889</v>
      </c>
      <c r="P85" s="467">
        <v>46295.54513888889</v>
      </c>
      <c r="Q85" s="49"/>
      <c r="R85" s="49"/>
      <c r="S85" s="46"/>
      <c r="T85" s="46"/>
      <c r="U85" s="37"/>
      <c r="V85" s="37"/>
      <c r="W85" s="37"/>
      <c r="X85" s="37"/>
      <c r="Y85" s="37"/>
    </row>
    <row r="86">
      <c r="A86" s="46"/>
      <c r="B86" s="46"/>
      <c r="C86" s="470"/>
      <c r="D86" s="471"/>
      <c r="E86" s="471"/>
      <c r="F86" s="471"/>
      <c r="G86" s="471"/>
      <c r="H86" s="470"/>
      <c r="I86" s="49"/>
      <c r="J86" s="49"/>
      <c r="K86" s="49"/>
      <c r="L86" s="49"/>
      <c r="M86" s="49"/>
      <c r="N86" s="49"/>
      <c r="O86" s="46"/>
      <c r="P86" s="46"/>
      <c r="Q86" s="49"/>
      <c r="R86" s="49"/>
      <c r="S86" s="46"/>
      <c r="T86" s="46"/>
      <c r="U86" s="37"/>
      <c r="V86" s="37"/>
      <c r="W86" s="37"/>
      <c r="X86" s="37"/>
      <c r="Y86" s="37"/>
    </row>
    <row r="87">
      <c r="A87" s="46"/>
      <c r="B87" s="46"/>
      <c r="C87" s="470"/>
      <c r="D87" s="471"/>
      <c r="E87" s="471"/>
      <c r="F87" s="471"/>
      <c r="G87" s="471"/>
      <c r="H87" s="470"/>
      <c r="I87" s="49"/>
      <c r="J87" s="49"/>
      <c r="K87" s="49"/>
      <c r="L87" s="49"/>
      <c r="M87" s="49"/>
      <c r="N87" s="49"/>
      <c r="O87" s="46"/>
      <c r="P87" s="46"/>
      <c r="Q87" s="49"/>
      <c r="R87" s="49"/>
      <c r="S87" s="46"/>
      <c r="T87" s="46"/>
      <c r="U87" s="37"/>
      <c r="V87" s="37"/>
      <c r="W87" s="37"/>
      <c r="X87" s="37"/>
      <c r="Y87" s="37"/>
    </row>
    <row r="88">
      <c r="A88" s="46"/>
      <c r="B88" s="46"/>
      <c r="C88" s="470"/>
      <c r="D88" s="471"/>
      <c r="E88" s="471"/>
      <c r="F88" s="471"/>
      <c r="G88" s="471"/>
      <c r="H88" s="470"/>
      <c r="I88" s="49"/>
      <c r="J88" s="49"/>
      <c r="K88" s="49"/>
      <c r="L88" s="49"/>
      <c r="M88" s="49"/>
      <c r="N88" s="49"/>
      <c r="O88" s="46"/>
      <c r="P88" s="46"/>
      <c r="Q88" s="49"/>
      <c r="R88" s="49"/>
      <c r="S88" s="46"/>
      <c r="T88" s="46"/>
      <c r="U88" s="37"/>
      <c r="V88" s="37"/>
      <c r="W88" s="37"/>
      <c r="X88" s="37"/>
      <c r="Y88" s="37"/>
    </row>
    <row r="89">
      <c r="A89" s="46"/>
      <c r="B89" s="46"/>
      <c r="C89" s="470"/>
      <c r="D89" s="471"/>
      <c r="E89" s="471"/>
      <c r="F89" s="471"/>
      <c r="G89" s="471"/>
      <c r="H89" s="470"/>
      <c r="I89" s="49"/>
      <c r="J89" s="49"/>
      <c r="K89" s="49"/>
      <c r="L89" s="49"/>
      <c r="M89" s="49"/>
      <c r="N89" s="49"/>
      <c r="O89" s="46"/>
      <c r="P89" s="46"/>
      <c r="Q89" s="49"/>
      <c r="R89" s="49"/>
      <c r="S89" s="46"/>
      <c r="T89" s="46"/>
      <c r="U89" s="37"/>
      <c r="V89" s="37"/>
      <c r="W89" s="37"/>
      <c r="X89" s="37"/>
      <c r="Y89" s="37"/>
    </row>
    <row r="90">
      <c r="A90" s="46"/>
      <c r="B90" s="46"/>
      <c r="C90" s="470"/>
      <c r="D90" s="471"/>
      <c r="E90" s="471"/>
      <c r="F90" s="471"/>
      <c r="G90" s="471"/>
      <c r="H90" s="470"/>
      <c r="I90" s="49"/>
      <c r="J90" s="49"/>
      <c r="K90" s="49"/>
      <c r="L90" s="49"/>
      <c r="M90" s="49"/>
      <c r="N90" s="49"/>
      <c r="O90" s="46"/>
      <c r="P90" s="46"/>
      <c r="Q90" s="49"/>
      <c r="R90" s="49"/>
      <c r="S90" s="46"/>
      <c r="T90" s="46"/>
      <c r="U90" s="37"/>
      <c r="V90" s="37"/>
      <c r="W90" s="37"/>
      <c r="X90" s="37"/>
      <c r="Y90" s="37"/>
    </row>
    <row r="91">
      <c r="A91" s="46"/>
      <c r="B91" s="46"/>
      <c r="C91" s="470"/>
      <c r="D91" s="471"/>
      <c r="E91" s="471"/>
      <c r="F91" s="471"/>
      <c r="G91" s="471"/>
      <c r="H91" s="470"/>
      <c r="I91" s="49"/>
      <c r="J91" s="49"/>
      <c r="K91" s="49"/>
      <c r="L91" s="49"/>
      <c r="M91" s="49"/>
      <c r="N91" s="49"/>
      <c r="O91" s="46"/>
      <c r="P91" s="46"/>
      <c r="Q91" s="49"/>
      <c r="R91" s="49"/>
      <c r="S91" s="46"/>
      <c r="T91" s="46"/>
      <c r="U91" s="37"/>
      <c r="V91" s="37"/>
      <c r="W91" s="37"/>
      <c r="X91" s="37"/>
      <c r="Y91" s="37"/>
    </row>
    <row r="92">
      <c r="A92" s="46"/>
      <c r="B92" s="46"/>
      <c r="C92" s="470"/>
      <c r="D92" s="471"/>
      <c r="E92" s="471"/>
      <c r="F92" s="471"/>
      <c r="G92" s="471"/>
      <c r="H92" s="470"/>
      <c r="I92" s="49"/>
      <c r="J92" s="49"/>
      <c r="K92" s="49"/>
      <c r="L92" s="49"/>
      <c r="M92" s="49"/>
      <c r="N92" s="49"/>
      <c r="O92" s="46"/>
      <c r="P92" s="46"/>
      <c r="Q92" s="49"/>
      <c r="R92" s="49"/>
      <c r="S92" s="46"/>
      <c r="T92" s="46"/>
      <c r="U92" s="37"/>
      <c r="V92" s="37"/>
      <c r="W92" s="37"/>
      <c r="X92" s="37"/>
      <c r="Y92" s="37"/>
    </row>
    <row r="93">
      <c r="A93" s="46"/>
      <c r="B93" s="46"/>
      <c r="C93" s="470"/>
      <c r="D93" s="471"/>
      <c r="E93" s="471"/>
      <c r="F93" s="471"/>
      <c r="G93" s="471"/>
      <c r="H93" s="470"/>
      <c r="I93" s="49"/>
      <c r="J93" s="49"/>
      <c r="K93" s="49"/>
      <c r="L93" s="49"/>
      <c r="M93" s="49"/>
      <c r="N93" s="49"/>
      <c r="O93" s="46"/>
      <c r="P93" s="46"/>
      <c r="Q93" s="49"/>
      <c r="R93" s="49"/>
      <c r="S93" s="46"/>
      <c r="T93" s="46"/>
      <c r="U93" s="37"/>
      <c r="V93" s="37"/>
      <c r="W93" s="37"/>
      <c r="X93" s="37"/>
      <c r="Y93" s="37"/>
    </row>
    <row r="94">
      <c r="A94" s="46"/>
      <c r="B94" s="46"/>
      <c r="C94" s="470"/>
      <c r="D94" s="471"/>
      <c r="E94" s="471"/>
      <c r="F94" s="471"/>
      <c r="G94" s="471"/>
      <c r="H94" s="470"/>
      <c r="I94" s="49"/>
      <c r="J94" s="49"/>
      <c r="K94" s="49"/>
      <c r="L94" s="49"/>
      <c r="M94" s="49"/>
      <c r="N94" s="49"/>
      <c r="O94" s="46"/>
      <c r="P94" s="46"/>
      <c r="Q94" s="49"/>
      <c r="R94" s="49"/>
      <c r="S94" s="46"/>
      <c r="T94" s="46"/>
      <c r="U94" s="37"/>
      <c r="V94" s="37"/>
      <c r="W94" s="37"/>
      <c r="X94" s="37"/>
      <c r="Y94" s="37"/>
    </row>
    <row r="95">
      <c r="A95" s="46"/>
      <c r="B95" s="46"/>
      <c r="C95" s="470"/>
      <c r="D95" s="471"/>
      <c r="E95" s="471"/>
      <c r="F95" s="471"/>
      <c r="G95" s="471"/>
      <c r="H95" s="470"/>
      <c r="I95" s="49"/>
      <c r="J95" s="49"/>
      <c r="K95" s="49"/>
      <c r="L95" s="49"/>
      <c r="M95" s="49"/>
      <c r="N95" s="49"/>
      <c r="O95" s="46"/>
      <c r="P95" s="46"/>
      <c r="Q95" s="49"/>
      <c r="R95" s="49"/>
      <c r="S95" s="46"/>
      <c r="T95" s="46"/>
      <c r="U95" s="37"/>
      <c r="V95" s="37"/>
      <c r="W95" s="37"/>
      <c r="X95" s="37"/>
      <c r="Y95" s="37"/>
    </row>
    <row r="96">
      <c r="A96" s="46"/>
      <c r="B96" s="46"/>
      <c r="C96" s="470"/>
      <c r="D96" s="471"/>
      <c r="E96" s="471"/>
      <c r="F96" s="471"/>
      <c r="G96" s="471"/>
      <c r="H96" s="470"/>
      <c r="I96" s="49"/>
      <c r="J96" s="49"/>
      <c r="K96" s="49"/>
      <c r="L96" s="49"/>
      <c r="M96" s="49"/>
      <c r="N96" s="49"/>
      <c r="O96" s="46"/>
      <c r="P96" s="46"/>
      <c r="Q96" s="49"/>
      <c r="R96" s="49"/>
      <c r="S96" s="46"/>
      <c r="T96" s="46"/>
      <c r="U96" s="37"/>
      <c r="V96" s="37"/>
      <c r="W96" s="37"/>
      <c r="X96" s="37"/>
      <c r="Y96" s="37"/>
    </row>
    <row r="97">
      <c r="A97" s="46"/>
      <c r="B97" s="46"/>
      <c r="C97" s="470"/>
      <c r="D97" s="471"/>
      <c r="E97" s="471"/>
      <c r="F97" s="471"/>
      <c r="G97" s="471"/>
      <c r="H97" s="470"/>
      <c r="I97" s="49"/>
      <c r="J97" s="49"/>
      <c r="K97" s="49"/>
      <c r="L97" s="49"/>
      <c r="M97" s="49"/>
      <c r="N97" s="49"/>
      <c r="O97" s="46"/>
      <c r="P97" s="46"/>
      <c r="Q97" s="49"/>
      <c r="R97" s="49"/>
      <c r="S97" s="46"/>
      <c r="T97" s="46"/>
      <c r="U97" s="37"/>
      <c r="V97" s="37"/>
      <c r="W97" s="37"/>
      <c r="X97" s="37"/>
      <c r="Y97" s="37"/>
    </row>
    <row r="98">
      <c r="A98" s="46"/>
      <c r="B98" s="46"/>
      <c r="C98" s="470"/>
      <c r="D98" s="471"/>
      <c r="E98" s="471"/>
      <c r="F98" s="471"/>
      <c r="G98" s="471"/>
      <c r="H98" s="470"/>
      <c r="I98" s="49"/>
      <c r="J98" s="49"/>
      <c r="K98" s="49"/>
      <c r="L98" s="49"/>
      <c r="M98" s="49"/>
      <c r="N98" s="49"/>
      <c r="O98" s="46"/>
      <c r="P98" s="46"/>
      <c r="Q98" s="49"/>
      <c r="R98" s="49"/>
      <c r="S98" s="46"/>
      <c r="T98" s="46"/>
      <c r="U98" s="37"/>
      <c r="V98" s="37"/>
      <c r="W98" s="37"/>
      <c r="X98" s="37"/>
      <c r="Y98" s="37"/>
    </row>
    <row r="99">
      <c r="A99" s="46"/>
      <c r="B99" s="46"/>
      <c r="C99" s="470"/>
      <c r="D99" s="471"/>
      <c r="E99" s="471"/>
      <c r="F99" s="471"/>
      <c r="G99" s="471"/>
      <c r="H99" s="470"/>
      <c r="I99" s="49"/>
      <c r="J99" s="49"/>
      <c r="K99" s="49"/>
      <c r="L99" s="49"/>
      <c r="M99" s="49"/>
      <c r="N99" s="49"/>
      <c r="O99" s="46"/>
      <c r="P99" s="46"/>
      <c r="Q99" s="49"/>
      <c r="R99" s="49"/>
      <c r="S99" s="46"/>
      <c r="T99" s="46"/>
      <c r="U99" s="37"/>
      <c r="V99" s="37"/>
      <c r="W99" s="37"/>
      <c r="X99" s="37"/>
      <c r="Y99" s="37"/>
    </row>
    <row r="100">
      <c r="A100" s="46"/>
      <c r="B100" s="46"/>
      <c r="C100" s="470"/>
      <c r="D100" s="471"/>
      <c r="E100" s="471"/>
      <c r="F100" s="471"/>
      <c r="G100" s="471"/>
      <c r="H100" s="470"/>
      <c r="I100" s="49"/>
      <c r="J100" s="49"/>
      <c r="K100" s="49"/>
      <c r="L100" s="49"/>
      <c r="M100" s="49"/>
      <c r="N100" s="49"/>
      <c r="O100" s="46"/>
      <c r="P100" s="46"/>
      <c r="Q100" s="49"/>
      <c r="R100" s="49"/>
      <c r="S100" s="46"/>
      <c r="T100" s="46"/>
      <c r="U100" s="37"/>
      <c r="V100" s="37"/>
      <c r="W100" s="37"/>
      <c r="X100" s="37"/>
      <c r="Y100" s="37"/>
    </row>
    <row r="101">
      <c r="A101" s="46"/>
      <c r="B101" s="46"/>
      <c r="C101" s="470"/>
      <c r="D101" s="471"/>
      <c r="E101" s="471"/>
      <c r="F101" s="471"/>
      <c r="G101" s="471"/>
      <c r="H101" s="470"/>
      <c r="I101" s="49"/>
      <c r="J101" s="49"/>
      <c r="K101" s="49"/>
      <c r="L101" s="49"/>
      <c r="M101" s="49"/>
      <c r="N101" s="49"/>
      <c r="O101" s="46"/>
      <c r="P101" s="46"/>
      <c r="Q101" s="49"/>
      <c r="R101" s="49"/>
      <c r="S101" s="46"/>
      <c r="T101" s="46"/>
      <c r="U101" s="37"/>
      <c r="V101" s="37"/>
      <c r="W101" s="37"/>
      <c r="X101" s="37"/>
      <c r="Y101" s="37"/>
    </row>
    <row r="102">
      <c r="A102" s="46"/>
      <c r="B102" s="46"/>
      <c r="C102" s="470"/>
      <c r="D102" s="471"/>
      <c r="E102" s="471"/>
      <c r="F102" s="471"/>
      <c r="G102" s="471"/>
      <c r="H102" s="470"/>
      <c r="I102" s="49"/>
      <c r="J102" s="49"/>
      <c r="K102" s="49"/>
      <c r="L102" s="49"/>
      <c r="M102" s="49"/>
      <c r="N102" s="49"/>
      <c r="O102" s="46"/>
      <c r="P102" s="46"/>
      <c r="Q102" s="49"/>
      <c r="R102" s="49"/>
      <c r="S102" s="46"/>
      <c r="T102" s="46"/>
      <c r="U102" s="37"/>
      <c r="V102" s="37"/>
      <c r="W102" s="37"/>
      <c r="X102" s="37"/>
      <c r="Y102" s="37"/>
    </row>
    <row r="103">
      <c r="A103" s="46"/>
      <c r="B103" s="46"/>
      <c r="C103" s="470"/>
      <c r="D103" s="471"/>
      <c r="E103" s="471"/>
      <c r="F103" s="471"/>
      <c r="G103" s="471"/>
      <c r="H103" s="470"/>
      <c r="I103" s="49"/>
      <c r="J103" s="49"/>
      <c r="K103" s="49"/>
      <c r="L103" s="49"/>
      <c r="M103" s="49"/>
      <c r="N103" s="49"/>
      <c r="O103" s="46"/>
      <c r="P103" s="46"/>
      <c r="Q103" s="49"/>
      <c r="R103" s="49"/>
      <c r="S103" s="46"/>
      <c r="T103" s="46"/>
      <c r="U103" s="37"/>
      <c r="V103" s="37"/>
      <c r="W103" s="37"/>
      <c r="X103" s="37"/>
      <c r="Y103" s="37"/>
    </row>
    <row r="104">
      <c r="A104" s="46"/>
      <c r="B104" s="46"/>
      <c r="C104" s="470"/>
      <c r="D104" s="471"/>
      <c r="E104" s="471"/>
      <c r="F104" s="471"/>
      <c r="G104" s="471"/>
      <c r="H104" s="470"/>
      <c r="I104" s="49"/>
      <c r="J104" s="49"/>
      <c r="K104" s="49"/>
      <c r="L104" s="49"/>
      <c r="M104" s="49"/>
      <c r="N104" s="49"/>
      <c r="O104" s="46"/>
      <c r="P104" s="46"/>
      <c r="Q104" s="49"/>
      <c r="R104" s="49"/>
      <c r="S104" s="46"/>
      <c r="T104" s="46"/>
      <c r="U104" s="37"/>
      <c r="V104" s="37"/>
      <c r="W104" s="37"/>
      <c r="X104" s="37"/>
      <c r="Y104" s="37"/>
    </row>
    <row r="105">
      <c r="A105" s="46"/>
      <c r="B105" s="46"/>
      <c r="C105" s="470"/>
      <c r="D105" s="471"/>
      <c r="E105" s="471"/>
      <c r="F105" s="471"/>
      <c r="G105" s="471"/>
      <c r="H105" s="470"/>
      <c r="I105" s="49"/>
      <c r="J105" s="49"/>
      <c r="K105" s="49"/>
      <c r="L105" s="49"/>
      <c r="M105" s="49"/>
      <c r="N105" s="49"/>
      <c r="O105" s="46"/>
      <c r="P105" s="46"/>
      <c r="Q105" s="49"/>
      <c r="R105" s="49"/>
      <c r="S105" s="46"/>
      <c r="T105" s="46"/>
      <c r="U105" s="37"/>
      <c r="V105" s="37"/>
      <c r="W105" s="37"/>
      <c r="X105" s="37"/>
      <c r="Y105" s="37"/>
    </row>
    <row r="106">
      <c r="A106" s="46"/>
      <c r="B106" s="46"/>
      <c r="C106" s="470"/>
      <c r="D106" s="471"/>
      <c r="E106" s="471"/>
      <c r="F106" s="471"/>
      <c r="G106" s="471"/>
      <c r="H106" s="470"/>
      <c r="I106" s="49"/>
      <c r="J106" s="49"/>
      <c r="K106" s="49"/>
      <c r="L106" s="49"/>
      <c r="M106" s="49"/>
      <c r="N106" s="49"/>
      <c r="O106" s="46"/>
      <c r="P106" s="46"/>
      <c r="Q106" s="49"/>
      <c r="R106" s="49"/>
      <c r="S106" s="46"/>
      <c r="T106" s="46"/>
      <c r="U106" s="37"/>
      <c r="V106" s="37"/>
      <c r="W106" s="37"/>
      <c r="X106" s="37"/>
      <c r="Y106" s="37"/>
    </row>
    <row r="107">
      <c r="A107" s="46"/>
      <c r="B107" s="46"/>
      <c r="C107" s="470"/>
      <c r="D107" s="471"/>
      <c r="E107" s="471"/>
      <c r="F107" s="471"/>
      <c r="G107" s="471"/>
      <c r="H107" s="470"/>
      <c r="I107" s="49"/>
      <c r="J107" s="49"/>
      <c r="K107" s="49"/>
      <c r="L107" s="49"/>
      <c r="M107" s="49"/>
      <c r="N107" s="49"/>
      <c r="O107" s="46"/>
      <c r="P107" s="46"/>
      <c r="Q107" s="49"/>
      <c r="R107" s="49"/>
      <c r="S107" s="46"/>
      <c r="T107" s="46"/>
      <c r="U107" s="37"/>
      <c r="V107" s="37"/>
      <c r="W107" s="37"/>
      <c r="X107" s="37"/>
      <c r="Y107" s="37"/>
    </row>
    <row r="108">
      <c r="A108" s="46"/>
      <c r="B108" s="46"/>
      <c r="C108" s="470"/>
      <c r="D108" s="471"/>
      <c r="E108" s="471"/>
      <c r="F108" s="471"/>
      <c r="G108" s="471"/>
      <c r="H108" s="470"/>
      <c r="I108" s="49"/>
      <c r="J108" s="49"/>
      <c r="K108" s="49"/>
      <c r="L108" s="49"/>
      <c r="M108" s="49"/>
      <c r="N108" s="49"/>
      <c r="O108" s="46"/>
      <c r="P108" s="46"/>
      <c r="Q108" s="49"/>
      <c r="R108" s="49"/>
      <c r="S108" s="46"/>
      <c r="T108" s="46"/>
      <c r="U108" s="37"/>
      <c r="V108" s="37"/>
      <c r="W108" s="37"/>
      <c r="X108" s="37"/>
      <c r="Y108" s="37"/>
    </row>
    <row r="109">
      <c r="A109" s="46"/>
      <c r="B109" s="46"/>
      <c r="C109" s="470"/>
      <c r="D109" s="471"/>
      <c r="E109" s="471"/>
      <c r="F109" s="471"/>
      <c r="G109" s="471"/>
      <c r="H109" s="470"/>
      <c r="I109" s="49"/>
      <c r="J109" s="49"/>
      <c r="K109" s="49"/>
      <c r="L109" s="49"/>
      <c r="M109" s="49"/>
      <c r="N109" s="49"/>
      <c r="O109" s="46"/>
      <c r="P109" s="46"/>
      <c r="Q109" s="49"/>
      <c r="R109" s="49"/>
      <c r="S109" s="46"/>
      <c r="T109" s="46"/>
      <c r="U109" s="37"/>
      <c r="V109" s="37"/>
      <c r="W109" s="37"/>
      <c r="X109" s="37"/>
      <c r="Y109" s="37"/>
    </row>
    <row r="110">
      <c r="A110" s="46"/>
      <c r="B110" s="46"/>
      <c r="C110" s="470"/>
      <c r="D110" s="471"/>
      <c r="E110" s="471"/>
      <c r="F110" s="471"/>
      <c r="G110" s="471"/>
      <c r="H110" s="470"/>
      <c r="I110" s="49"/>
      <c r="J110" s="49"/>
      <c r="K110" s="49"/>
      <c r="L110" s="49"/>
      <c r="M110" s="49"/>
      <c r="N110" s="49"/>
      <c r="O110" s="46"/>
      <c r="P110" s="46"/>
      <c r="Q110" s="49"/>
      <c r="R110" s="49"/>
      <c r="S110" s="46"/>
      <c r="T110" s="46"/>
      <c r="U110" s="37"/>
      <c r="V110" s="37"/>
      <c r="W110" s="37"/>
      <c r="X110" s="37"/>
      <c r="Y110" s="37"/>
    </row>
    <row r="111">
      <c r="A111" s="46"/>
      <c r="B111" s="46"/>
      <c r="C111" s="470"/>
      <c r="D111" s="471"/>
      <c r="E111" s="471"/>
      <c r="F111" s="471"/>
      <c r="G111" s="471"/>
      <c r="H111" s="470"/>
      <c r="I111" s="49"/>
      <c r="J111" s="49"/>
      <c r="K111" s="49"/>
      <c r="L111" s="49"/>
      <c r="M111" s="49"/>
      <c r="N111" s="49"/>
      <c r="O111" s="46"/>
      <c r="P111" s="46"/>
      <c r="Q111" s="49"/>
      <c r="R111" s="49"/>
      <c r="S111" s="46"/>
      <c r="T111" s="46"/>
      <c r="U111" s="37"/>
      <c r="V111" s="37"/>
      <c r="W111" s="37"/>
      <c r="X111" s="37"/>
      <c r="Y111" s="37"/>
    </row>
    <row r="112">
      <c r="A112" s="46"/>
      <c r="B112" s="46"/>
      <c r="C112" s="470"/>
      <c r="D112" s="471"/>
      <c r="E112" s="471"/>
      <c r="F112" s="471"/>
      <c r="G112" s="471"/>
      <c r="H112" s="470"/>
      <c r="I112" s="49"/>
      <c r="J112" s="49"/>
      <c r="K112" s="49"/>
      <c r="L112" s="49"/>
      <c r="M112" s="49"/>
      <c r="N112" s="49"/>
      <c r="O112" s="46"/>
      <c r="P112" s="46"/>
      <c r="Q112" s="49"/>
      <c r="R112" s="49"/>
      <c r="S112" s="46"/>
      <c r="T112" s="46"/>
      <c r="U112" s="37"/>
      <c r="V112" s="37"/>
      <c r="W112" s="37"/>
      <c r="X112" s="37"/>
      <c r="Y112" s="37"/>
    </row>
    <row r="113">
      <c r="A113" s="46"/>
      <c r="B113" s="46"/>
      <c r="C113" s="470"/>
      <c r="D113" s="471"/>
      <c r="E113" s="471"/>
      <c r="F113" s="471"/>
      <c r="G113" s="471"/>
      <c r="H113" s="470"/>
      <c r="I113" s="49"/>
      <c r="J113" s="49"/>
      <c r="K113" s="49"/>
      <c r="L113" s="49"/>
      <c r="M113" s="49"/>
      <c r="N113" s="49"/>
      <c r="O113" s="46"/>
      <c r="P113" s="46"/>
      <c r="Q113" s="49"/>
      <c r="R113" s="49"/>
      <c r="S113" s="46"/>
      <c r="T113" s="46"/>
      <c r="U113" s="37"/>
      <c r="V113" s="37"/>
      <c r="W113" s="37"/>
      <c r="X113" s="37"/>
      <c r="Y113" s="37"/>
    </row>
    <row r="114">
      <c r="A114" s="46"/>
      <c r="B114" s="46"/>
      <c r="C114" s="470"/>
      <c r="D114" s="471"/>
      <c r="E114" s="471"/>
      <c r="F114" s="471"/>
      <c r="G114" s="471"/>
      <c r="H114" s="470"/>
      <c r="I114" s="49"/>
      <c r="J114" s="49"/>
      <c r="K114" s="49"/>
      <c r="L114" s="49"/>
      <c r="M114" s="49"/>
      <c r="N114" s="49"/>
      <c r="O114" s="46"/>
      <c r="P114" s="46"/>
      <c r="Q114" s="49"/>
      <c r="R114" s="49"/>
      <c r="S114" s="46"/>
      <c r="T114" s="46"/>
      <c r="U114" s="37"/>
      <c r="V114" s="37"/>
      <c r="W114" s="37"/>
      <c r="X114" s="37"/>
      <c r="Y114" s="37"/>
    </row>
    <row r="115">
      <c r="A115" s="46"/>
      <c r="B115" s="46"/>
      <c r="C115" s="470"/>
      <c r="D115" s="471"/>
      <c r="E115" s="471"/>
      <c r="F115" s="471"/>
      <c r="G115" s="471"/>
      <c r="H115" s="470"/>
      <c r="I115" s="49"/>
      <c r="J115" s="49"/>
      <c r="K115" s="49"/>
      <c r="L115" s="49"/>
      <c r="M115" s="49"/>
      <c r="N115" s="49"/>
      <c r="O115" s="46"/>
      <c r="P115" s="46"/>
      <c r="Q115" s="49"/>
      <c r="R115" s="49"/>
      <c r="S115" s="46"/>
      <c r="T115" s="46"/>
      <c r="U115" s="37"/>
      <c r="V115" s="37"/>
      <c r="W115" s="37"/>
      <c r="X115" s="37"/>
      <c r="Y115" s="37"/>
    </row>
    <row r="116">
      <c r="A116" s="46"/>
      <c r="B116" s="46"/>
      <c r="C116" s="470"/>
      <c r="D116" s="471"/>
      <c r="E116" s="471"/>
      <c r="F116" s="471"/>
      <c r="G116" s="471"/>
      <c r="H116" s="470"/>
      <c r="I116" s="49"/>
      <c r="J116" s="49"/>
      <c r="K116" s="49"/>
      <c r="L116" s="49"/>
      <c r="M116" s="49"/>
      <c r="N116" s="49"/>
      <c r="O116" s="46"/>
      <c r="P116" s="46"/>
      <c r="Q116" s="49"/>
      <c r="R116" s="49"/>
      <c r="S116" s="46"/>
      <c r="T116" s="46"/>
      <c r="U116" s="37"/>
      <c r="V116" s="37"/>
      <c r="W116" s="37"/>
      <c r="X116" s="37"/>
      <c r="Y116" s="37"/>
    </row>
    <row r="117">
      <c r="A117" s="46"/>
      <c r="B117" s="46"/>
      <c r="C117" s="470"/>
      <c r="D117" s="471"/>
      <c r="E117" s="471"/>
      <c r="F117" s="471"/>
      <c r="G117" s="471"/>
      <c r="H117" s="470"/>
      <c r="I117" s="49"/>
      <c r="J117" s="49"/>
      <c r="K117" s="49"/>
      <c r="L117" s="49"/>
      <c r="M117" s="49"/>
      <c r="N117" s="49"/>
      <c r="O117" s="46"/>
      <c r="P117" s="46"/>
      <c r="Q117" s="49"/>
      <c r="R117" s="49"/>
      <c r="S117" s="46"/>
      <c r="T117" s="46"/>
      <c r="U117" s="37"/>
      <c r="V117" s="37"/>
      <c r="W117" s="37"/>
      <c r="X117" s="37"/>
      <c r="Y117" s="37"/>
    </row>
    <row r="118">
      <c r="A118" s="46"/>
      <c r="B118" s="46"/>
      <c r="C118" s="470"/>
      <c r="D118" s="471"/>
      <c r="E118" s="471"/>
      <c r="F118" s="471"/>
      <c r="G118" s="471"/>
      <c r="H118" s="470"/>
      <c r="I118" s="49"/>
      <c r="J118" s="49"/>
      <c r="K118" s="49"/>
      <c r="L118" s="49"/>
      <c r="M118" s="49"/>
      <c r="N118" s="49"/>
      <c r="O118" s="46"/>
      <c r="P118" s="46"/>
      <c r="Q118" s="49"/>
      <c r="R118" s="49"/>
      <c r="S118" s="46"/>
      <c r="T118" s="46"/>
      <c r="U118" s="37"/>
      <c r="V118" s="37"/>
      <c r="W118" s="37"/>
      <c r="X118" s="37"/>
      <c r="Y118" s="37"/>
    </row>
    <row r="119">
      <c r="A119" s="46"/>
      <c r="B119" s="46"/>
      <c r="C119" s="470"/>
      <c r="D119" s="471"/>
      <c r="E119" s="471"/>
      <c r="F119" s="471"/>
      <c r="G119" s="471"/>
      <c r="H119" s="470"/>
      <c r="I119" s="49"/>
      <c r="J119" s="49"/>
      <c r="K119" s="49"/>
      <c r="L119" s="49"/>
      <c r="M119" s="49"/>
      <c r="N119" s="49"/>
      <c r="O119" s="46"/>
      <c r="P119" s="46"/>
      <c r="Q119" s="49"/>
      <c r="R119" s="49"/>
      <c r="S119" s="46"/>
      <c r="T119" s="46"/>
      <c r="U119" s="37"/>
      <c r="V119" s="37"/>
      <c r="W119" s="37"/>
      <c r="X119" s="37"/>
      <c r="Y119" s="37"/>
    </row>
    <row r="120">
      <c r="A120" s="46"/>
      <c r="B120" s="46"/>
      <c r="C120" s="470"/>
      <c r="D120" s="471"/>
      <c r="E120" s="471"/>
      <c r="F120" s="471"/>
      <c r="G120" s="471"/>
      <c r="H120" s="470"/>
      <c r="I120" s="49"/>
      <c r="J120" s="49"/>
      <c r="K120" s="49"/>
      <c r="L120" s="49"/>
      <c r="M120" s="49"/>
      <c r="N120" s="49"/>
      <c r="O120" s="46"/>
      <c r="P120" s="46"/>
      <c r="Q120" s="49"/>
      <c r="R120" s="49"/>
      <c r="S120" s="46"/>
      <c r="T120" s="46"/>
      <c r="U120" s="37"/>
      <c r="V120" s="37"/>
      <c r="W120" s="37"/>
      <c r="X120" s="37"/>
      <c r="Y120" s="37"/>
    </row>
    <row r="121">
      <c r="A121" s="46"/>
      <c r="B121" s="46"/>
      <c r="C121" s="470"/>
      <c r="D121" s="471"/>
      <c r="E121" s="471"/>
      <c r="F121" s="471"/>
      <c r="G121" s="471"/>
      <c r="H121" s="470"/>
      <c r="I121" s="49"/>
      <c r="J121" s="49"/>
      <c r="K121" s="49"/>
      <c r="L121" s="49"/>
      <c r="M121" s="49"/>
      <c r="N121" s="49"/>
      <c r="O121" s="46"/>
      <c r="P121" s="46"/>
      <c r="Q121" s="49"/>
      <c r="R121" s="49"/>
      <c r="S121" s="46"/>
      <c r="T121" s="46"/>
      <c r="U121" s="37"/>
      <c r="V121" s="37"/>
      <c r="W121" s="37"/>
      <c r="X121" s="37"/>
      <c r="Y121" s="37"/>
    </row>
    <row r="122">
      <c r="A122" s="46"/>
      <c r="B122" s="46"/>
      <c r="C122" s="470"/>
      <c r="D122" s="471"/>
      <c r="E122" s="471"/>
      <c r="F122" s="471"/>
      <c r="G122" s="471"/>
      <c r="H122" s="470"/>
      <c r="I122" s="49"/>
      <c r="J122" s="49"/>
      <c r="K122" s="49"/>
      <c r="L122" s="49"/>
      <c r="M122" s="49"/>
      <c r="N122" s="49"/>
      <c r="O122" s="46"/>
      <c r="P122" s="46"/>
      <c r="Q122" s="49"/>
      <c r="R122" s="49"/>
      <c r="S122" s="46"/>
      <c r="T122" s="46"/>
      <c r="U122" s="37"/>
      <c r="V122" s="37"/>
      <c r="W122" s="37"/>
      <c r="X122" s="37"/>
      <c r="Y122" s="37"/>
    </row>
    <row r="123">
      <c r="A123" s="46"/>
      <c r="B123" s="46"/>
      <c r="C123" s="470"/>
      <c r="D123" s="471"/>
      <c r="E123" s="471"/>
      <c r="F123" s="471"/>
      <c r="G123" s="471"/>
      <c r="H123" s="470"/>
      <c r="I123" s="49"/>
      <c r="J123" s="49"/>
      <c r="K123" s="49"/>
      <c r="L123" s="49"/>
      <c r="M123" s="49"/>
      <c r="N123" s="49"/>
      <c r="O123" s="46"/>
      <c r="P123" s="46"/>
      <c r="Q123" s="49"/>
      <c r="R123" s="49"/>
      <c r="S123" s="46"/>
      <c r="T123" s="46"/>
      <c r="U123" s="37"/>
      <c r="V123" s="37"/>
      <c r="W123" s="37"/>
      <c r="X123" s="37"/>
      <c r="Y123" s="37"/>
    </row>
    <row r="124">
      <c r="A124" s="46"/>
      <c r="B124" s="46"/>
      <c r="C124" s="470"/>
      <c r="D124" s="471"/>
      <c r="E124" s="471"/>
      <c r="F124" s="471"/>
      <c r="G124" s="471"/>
      <c r="H124" s="470"/>
      <c r="I124" s="49"/>
      <c r="J124" s="49"/>
      <c r="K124" s="49"/>
      <c r="L124" s="49"/>
      <c r="M124" s="49"/>
      <c r="N124" s="49"/>
      <c r="O124" s="46"/>
      <c r="P124" s="46"/>
      <c r="Q124" s="49"/>
      <c r="R124" s="49"/>
      <c r="S124" s="46"/>
      <c r="T124" s="46"/>
      <c r="U124" s="37"/>
      <c r="V124" s="37"/>
      <c r="W124" s="37"/>
      <c r="X124" s="37"/>
      <c r="Y124" s="37"/>
    </row>
    <row r="125">
      <c r="A125" s="46"/>
      <c r="B125" s="46"/>
      <c r="C125" s="470"/>
      <c r="D125" s="471"/>
      <c r="E125" s="471"/>
      <c r="F125" s="471"/>
      <c r="G125" s="471"/>
      <c r="H125" s="470"/>
      <c r="I125" s="49"/>
      <c r="J125" s="49"/>
      <c r="K125" s="49"/>
      <c r="L125" s="49"/>
      <c r="M125" s="49"/>
      <c r="N125" s="49"/>
      <c r="O125" s="46"/>
      <c r="P125" s="46"/>
      <c r="Q125" s="49"/>
      <c r="R125" s="49"/>
      <c r="S125" s="46"/>
      <c r="T125" s="46"/>
      <c r="U125" s="37"/>
      <c r="V125" s="37"/>
      <c r="W125" s="37"/>
      <c r="X125" s="37"/>
      <c r="Y125" s="37"/>
    </row>
    <row r="126">
      <c r="A126" s="46"/>
      <c r="B126" s="46"/>
      <c r="C126" s="470"/>
      <c r="D126" s="471"/>
      <c r="E126" s="471"/>
      <c r="F126" s="471"/>
      <c r="G126" s="471"/>
      <c r="H126" s="470"/>
      <c r="I126" s="49"/>
      <c r="J126" s="49"/>
      <c r="K126" s="49"/>
      <c r="L126" s="49"/>
      <c r="M126" s="49"/>
      <c r="N126" s="49"/>
      <c r="O126" s="46"/>
      <c r="P126" s="46"/>
      <c r="Q126" s="49"/>
      <c r="R126" s="49"/>
      <c r="S126" s="46"/>
      <c r="T126" s="46"/>
      <c r="U126" s="37"/>
      <c r="V126" s="37"/>
      <c r="W126" s="37"/>
      <c r="X126" s="37"/>
      <c r="Y126" s="37"/>
    </row>
    <row r="127">
      <c r="A127" s="46"/>
      <c r="B127" s="46"/>
      <c r="C127" s="470"/>
      <c r="D127" s="471"/>
      <c r="E127" s="471"/>
      <c r="F127" s="471"/>
      <c r="G127" s="471"/>
      <c r="H127" s="470"/>
      <c r="I127" s="49"/>
      <c r="J127" s="49"/>
      <c r="K127" s="49"/>
      <c r="L127" s="49"/>
      <c r="M127" s="49"/>
      <c r="N127" s="49"/>
      <c r="O127" s="46"/>
      <c r="P127" s="46"/>
      <c r="Q127" s="49"/>
      <c r="R127" s="49"/>
      <c r="S127" s="46"/>
      <c r="T127" s="46"/>
      <c r="U127" s="37"/>
      <c r="V127" s="37"/>
      <c r="W127" s="37"/>
      <c r="X127" s="37"/>
      <c r="Y127" s="37"/>
    </row>
    <row r="128">
      <c r="A128" s="46"/>
      <c r="B128" s="46"/>
      <c r="C128" s="470"/>
      <c r="D128" s="471"/>
      <c r="E128" s="471"/>
      <c r="F128" s="471"/>
      <c r="G128" s="471"/>
      <c r="H128" s="470"/>
      <c r="I128" s="49"/>
      <c r="J128" s="49"/>
      <c r="K128" s="49"/>
      <c r="L128" s="49"/>
      <c r="M128" s="49"/>
      <c r="N128" s="49"/>
      <c r="O128" s="46"/>
      <c r="P128" s="46"/>
      <c r="Q128" s="49"/>
      <c r="R128" s="49"/>
      <c r="S128" s="46"/>
      <c r="T128" s="46"/>
      <c r="U128" s="37"/>
      <c r="V128" s="37"/>
      <c r="W128" s="37"/>
      <c r="X128" s="37"/>
      <c r="Y128" s="37"/>
    </row>
    <row r="129">
      <c r="A129" s="46"/>
      <c r="B129" s="46"/>
      <c r="C129" s="470"/>
      <c r="D129" s="471"/>
      <c r="E129" s="471"/>
      <c r="F129" s="471"/>
      <c r="G129" s="471"/>
      <c r="H129" s="470"/>
      <c r="I129" s="49"/>
      <c r="J129" s="49"/>
      <c r="K129" s="49"/>
      <c r="L129" s="49"/>
      <c r="M129" s="49"/>
      <c r="N129" s="49"/>
      <c r="O129" s="46"/>
      <c r="P129" s="46"/>
      <c r="Q129" s="49"/>
      <c r="R129" s="49"/>
      <c r="S129" s="46"/>
      <c r="T129" s="46"/>
      <c r="U129" s="37"/>
      <c r="V129" s="37"/>
      <c r="W129" s="37"/>
      <c r="X129" s="37"/>
      <c r="Y129" s="37"/>
    </row>
    <row r="130">
      <c r="A130" s="46"/>
      <c r="B130" s="46"/>
      <c r="C130" s="470"/>
      <c r="D130" s="471"/>
      <c r="E130" s="471"/>
      <c r="F130" s="471"/>
      <c r="G130" s="471"/>
      <c r="H130" s="470"/>
      <c r="I130" s="49"/>
      <c r="J130" s="49"/>
      <c r="K130" s="49"/>
      <c r="L130" s="49"/>
      <c r="M130" s="49"/>
      <c r="N130" s="49"/>
      <c r="O130" s="46"/>
      <c r="P130" s="46"/>
      <c r="Q130" s="49"/>
      <c r="R130" s="49"/>
      <c r="S130" s="46"/>
      <c r="T130" s="46"/>
      <c r="U130" s="37"/>
      <c r="V130" s="37"/>
      <c r="W130" s="37"/>
      <c r="X130" s="37"/>
      <c r="Y130" s="37"/>
    </row>
    <row r="131">
      <c r="A131" s="46"/>
      <c r="B131" s="46"/>
      <c r="C131" s="470"/>
      <c r="D131" s="471"/>
      <c r="E131" s="471"/>
      <c r="F131" s="471"/>
      <c r="G131" s="471"/>
      <c r="H131" s="470"/>
      <c r="I131" s="49"/>
      <c r="J131" s="49"/>
      <c r="K131" s="49"/>
      <c r="L131" s="49"/>
      <c r="M131" s="49"/>
      <c r="N131" s="49"/>
      <c r="O131" s="46"/>
      <c r="P131" s="46"/>
      <c r="Q131" s="49"/>
      <c r="R131" s="49"/>
      <c r="S131" s="46"/>
      <c r="T131" s="46"/>
      <c r="U131" s="37"/>
      <c r="V131" s="37"/>
      <c r="W131" s="37"/>
      <c r="X131" s="37"/>
      <c r="Y131" s="37"/>
    </row>
    <row r="132">
      <c r="A132" s="46"/>
      <c r="B132" s="46"/>
      <c r="C132" s="470"/>
      <c r="D132" s="471"/>
      <c r="E132" s="471"/>
      <c r="F132" s="471"/>
      <c r="G132" s="471"/>
      <c r="H132" s="470"/>
      <c r="I132" s="49"/>
      <c r="J132" s="49"/>
      <c r="K132" s="49"/>
      <c r="L132" s="49"/>
      <c r="M132" s="49"/>
      <c r="N132" s="49"/>
      <c r="O132" s="46"/>
      <c r="P132" s="46"/>
      <c r="Q132" s="49"/>
      <c r="R132" s="49"/>
      <c r="S132" s="46"/>
      <c r="T132" s="46"/>
      <c r="U132" s="37"/>
      <c r="V132" s="37"/>
      <c r="W132" s="37"/>
      <c r="X132" s="37"/>
      <c r="Y132" s="37"/>
    </row>
    <row r="133">
      <c r="A133" s="46"/>
      <c r="B133" s="46"/>
      <c r="C133" s="470"/>
      <c r="D133" s="471"/>
      <c r="E133" s="471"/>
      <c r="F133" s="471"/>
      <c r="G133" s="471"/>
      <c r="H133" s="470"/>
      <c r="I133" s="49"/>
      <c r="J133" s="49"/>
      <c r="K133" s="49"/>
      <c r="L133" s="49"/>
      <c r="M133" s="49"/>
      <c r="N133" s="49"/>
      <c r="O133" s="46"/>
      <c r="P133" s="46"/>
      <c r="Q133" s="49"/>
      <c r="R133" s="49"/>
      <c r="S133" s="46"/>
      <c r="T133" s="46"/>
      <c r="U133" s="37"/>
      <c r="V133" s="37"/>
      <c r="W133" s="37"/>
      <c r="X133" s="37"/>
      <c r="Y133" s="37"/>
    </row>
    <row r="134">
      <c r="A134" s="46"/>
      <c r="B134" s="46"/>
      <c r="C134" s="470"/>
      <c r="D134" s="471"/>
      <c r="E134" s="471"/>
      <c r="F134" s="471"/>
      <c r="G134" s="471"/>
      <c r="H134" s="470"/>
      <c r="I134" s="49"/>
      <c r="J134" s="49"/>
      <c r="K134" s="49"/>
      <c r="L134" s="49"/>
      <c r="M134" s="49"/>
      <c r="N134" s="49"/>
      <c r="O134" s="46"/>
      <c r="P134" s="46"/>
      <c r="Q134" s="49"/>
      <c r="R134" s="49"/>
      <c r="S134" s="46"/>
      <c r="T134" s="46"/>
      <c r="U134" s="37"/>
      <c r="V134" s="37"/>
      <c r="W134" s="37"/>
      <c r="X134" s="37"/>
      <c r="Y134" s="37"/>
    </row>
    <row r="135">
      <c r="A135" s="46"/>
      <c r="B135" s="46"/>
      <c r="C135" s="470"/>
      <c r="D135" s="471"/>
      <c r="E135" s="471"/>
      <c r="F135" s="471"/>
      <c r="G135" s="471"/>
      <c r="H135" s="470"/>
      <c r="I135" s="49"/>
      <c r="J135" s="49"/>
      <c r="K135" s="49"/>
      <c r="L135" s="49"/>
      <c r="M135" s="49"/>
      <c r="N135" s="49"/>
      <c r="O135" s="46"/>
      <c r="P135" s="46"/>
      <c r="Q135" s="49"/>
      <c r="R135" s="49"/>
      <c r="S135" s="46"/>
      <c r="T135" s="46"/>
      <c r="U135" s="37"/>
      <c r="V135" s="37"/>
      <c r="W135" s="37"/>
      <c r="X135" s="37"/>
      <c r="Y135" s="37"/>
    </row>
    <row r="136">
      <c r="A136" s="46"/>
      <c r="B136" s="46"/>
      <c r="C136" s="470"/>
      <c r="D136" s="471"/>
      <c r="E136" s="471"/>
      <c r="F136" s="471"/>
      <c r="G136" s="471"/>
      <c r="H136" s="470"/>
      <c r="I136" s="49"/>
      <c r="J136" s="49"/>
      <c r="K136" s="49"/>
      <c r="L136" s="49"/>
      <c r="M136" s="49"/>
      <c r="N136" s="49"/>
      <c r="O136" s="46"/>
      <c r="P136" s="46"/>
      <c r="Q136" s="49"/>
      <c r="R136" s="49"/>
      <c r="S136" s="46"/>
      <c r="T136" s="46"/>
      <c r="U136" s="37"/>
      <c r="V136" s="37"/>
      <c r="W136" s="37"/>
      <c r="X136" s="37"/>
      <c r="Y136" s="37"/>
    </row>
    <row r="137">
      <c r="A137" s="46"/>
      <c r="B137" s="46"/>
      <c r="C137" s="470"/>
      <c r="D137" s="471"/>
      <c r="E137" s="471"/>
      <c r="F137" s="471"/>
      <c r="G137" s="471"/>
      <c r="H137" s="470"/>
      <c r="I137" s="49"/>
      <c r="J137" s="49"/>
      <c r="K137" s="49"/>
      <c r="L137" s="49"/>
      <c r="M137" s="49"/>
      <c r="N137" s="49"/>
      <c r="O137" s="46"/>
      <c r="P137" s="46"/>
      <c r="Q137" s="49"/>
      <c r="R137" s="49"/>
      <c r="S137" s="46"/>
      <c r="T137" s="46"/>
      <c r="U137" s="37"/>
      <c r="V137" s="37"/>
      <c r="W137" s="37"/>
      <c r="X137" s="37"/>
      <c r="Y137" s="37"/>
    </row>
    <row r="138">
      <c r="A138" s="46"/>
      <c r="B138" s="46"/>
      <c r="C138" s="470"/>
      <c r="D138" s="471"/>
      <c r="E138" s="471"/>
      <c r="F138" s="471"/>
      <c r="G138" s="471"/>
      <c r="H138" s="470"/>
      <c r="I138" s="49"/>
      <c r="J138" s="49"/>
      <c r="K138" s="49"/>
      <c r="L138" s="49"/>
      <c r="M138" s="49"/>
      <c r="N138" s="49"/>
      <c r="O138" s="46"/>
      <c r="P138" s="46"/>
      <c r="Q138" s="49"/>
      <c r="R138" s="49"/>
      <c r="S138" s="46"/>
      <c r="T138" s="46"/>
      <c r="U138" s="37"/>
      <c r="V138" s="37"/>
      <c r="W138" s="37"/>
      <c r="X138" s="37"/>
      <c r="Y138" s="37"/>
    </row>
    <row r="139">
      <c r="A139" s="46"/>
      <c r="B139" s="46"/>
      <c r="C139" s="470"/>
      <c r="D139" s="471"/>
      <c r="E139" s="471"/>
      <c r="F139" s="471"/>
      <c r="G139" s="471"/>
      <c r="H139" s="470"/>
      <c r="I139" s="49"/>
      <c r="J139" s="49"/>
      <c r="K139" s="49"/>
      <c r="L139" s="49"/>
      <c r="M139" s="49"/>
      <c r="N139" s="49"/>
      <c r="O139" s="46"/>
      <c r="P139" s="46"/>
      <c r="Q139" s="49"/>
      <c r="R139" s="49"/>
      <c r="S139" s="46"/>
      <c r="T139" s="46"/>
      <c r="U139" s="37"/>
      <c r="V139" s="37"/>
      <c r="W139" s="37"/>
      <c r="X139" s="37"/>
      <c r="Y139" s="37"/>
    </row>
    <row r="140">
      <c r="A140" s="46"/>
      <c r="B140" s="46"/>
      <c r="C140" s="470"/>
      <c r="D140" s="471"/>
      <c r="E140" s="471"/>
      <c r="F140" s="471"/>
      <c r="G140" s="471"/>
      <c r="H140" s="470"/>
      <c r="I140" s="49"/>
      <c r="J140" s="49"/>
      <c r="K140" s="49"/>
      <c r="L140" s="49"/>
      <c r="M140" s="49"/>
      <c r="N140" s="49"/>
      <c r="O140" s="46"/>
      <c r="P140" s="46"/>
      <c r="Q140" s="49"/>
      <c r="R140" s="49"/>
      <c r="S140" s="46"/>
      <c r="T140" s="46"/>
      <c r="U140" s="37"/>
      <c r="V140" s="37"/>
      <c r="W140" s="37"/>
      <c r="X140" s="37"/>
      <c r="Y140" s="37"/>
    </row>
    <row r="141">
      <c r="A141" s="46"/>
      <c r="B141" s="46"/>
      <c r="C141" s="470"/>
      <c r="D141" s="471"/>
      <c r="E141" s="471"/>
      <c r="F141" s="471"/>
      <c r="G141" s="471"/>
      <c r="H141" s="470"/>
      <c r="I141" s="49"/>
      <c r="J141" s="49"/>
      <c r="K141" s="49"/>
      <c r="L141" s="49"/>
      <c r="M141" s="49"/>
      <c r="N141" s="49"/>
      <c r="O141" s="46"/>
      <c r="P141" s="46"/>
      <c r="Q141" s="49"/>
      <c r="R141" s="49"/>
      <c r="S141" s="46"/>
      <c r="T141" s="46"/>
      <c r="U141" s="37"/>
      <c r="V141" s="37"/>
      <c r="W141" s="37"/>
      <c r="X141" s="37"/>
      <c r="Y141" s="37"/>
    </row>
    <row r="142">
      <c r="A142" s="46"/>
      <c r="B142" s="46"/>
      <c r="C142" s="470"/>
      <c r="D142" s="471"/>
      <c r="E142" s="471"/>
      <c r="F142" s="471"/>
      <c r="G142" s="471"/>
      <c r="H142" s="470"/>
      <c r="I142" s="49"/>
      <c r="J142" s="49"/>
      <c r="K142" s="49"/>
      <c r="L142" s="49"/>
      <c r="M142" s="49"/>
      <c r="N142" s="49"/>
      <c r="O142" s="46"/>
      <c r="P142" s="46"/>
      <c r="Q142" s="49"/>
      <c r="R142" s="49"/>
      <c r="S142" s="46"/>
      <c r="T142" s="46"/>
      <c r="U142" s="37"/>
      <c r="V142" s="37"/>
      <c r="W142" s="37"/>
      <c r="X142" s="37"/>
      <c r="Y142" s="37"/>
    </row>
    <row r="143">
      <c r="A143" s="46"/>
      <c r="B143" s="46"/>
      <c r="C143" s="470"/>
      <c r="D143" s="471"/>
      <c r="E143" s="471"/>
      <c r="F143" s="471"/>
      <c r="G143" s="471"/>
      <c r="H143" s="470"/>
      <c r="I143" s="49"/>
      <c r="J143" s="49"/>
      <c r="K143" s="49"/>
      <c r="L143" s="49"/>
      <c r="M143" s="49"/>
      <c r="N143" s="49"/>
      <c r="O143" s="46"/>
      <c r="P143" s="46"/>
      <c r="Q143" s="49"/>
      <c r="R143" s="49"/>
      <c r="S143" s="46"/>
      <c r="T143" s="46"/>
      <c r="U143" s="37"/>
      <c r="V143" s="37"/>
      <c r="W143" s="37"/>
      <c r="X143" s="37"/>
      <c r="Y143" s="37"/>
    </row>
    <row r="144">
      <c r="A144" s="46"/>
      <c r="B144" s="46"/>
      <c r="C144" s="470"/>
      <c r="D144" s="471"/>
      <c r="E144" s="471"/>
      <c r="F144" s="471"/>
      <c r="G144" s="471"/>
      <c r="H144" s="470"/>
      <c r="I144" s="49"/>
      <c r="J144" s="49"/>
      <c r="K144" s="49"/>
      <c r="L144" s="49"/>
      <c r="M144" s="49"/>
      <c r="N144" s="49"/>
      <c r="O144" s="46"/>
      <c r="P144" s="46"/>
      <c r="Q144" s="49"/>
      <c r="R144" s="49"/>
      <c r="S144" s="46"/>
      <c r="T144" s="46"/>
      <c r="U144" s="37"/>
      <c r="V144" s="37"/>
      <c r="W144" s="37"/>
      <c r="X144" s="37"/>
      <c r="Y144" s="37"/>
    </row>
    <row r="145">
      <c r="A145" s="46"/>
      <c r="B145" s="46"/>
      <c r="C145" s="470"/>
      <c r="D145" s="471"/>
      <c r="E145" s="471"/>
      <c r="F145" s="471"/>
      <c r="G145" s="471"/>
      <c r="H145" s="470"/>
      <c r="I145" s="49"/>
      <c r="J145" s="49"/>
      <c r="K145" s="49"/>
      <c r="L145" s="49"/>
      <c r="M145" s="49"/>
      <c r="N145" s="49"/>
      <c r="O145" s="46"/>
      <c r="P145" s="46"/>
      <c r="Q145" s="49"/>
      <c r="R145" s="49"/>
      <c r="S145" s="46"/>
      <c r="T145" s="46"/>
      <c r="U145" s="37"/>
      <c r="V145" s="37"/>
      <c r="W145" s="37"/>
      <c r="X145" s="37"/>
      <c r="Y145" s="37"/>
    </row>
    <row r="146">
      <c r="A146" s="46"/>
      <c r="B146" s="46"/>
      <c r="C146" s="470"/>
      <c r="D146" s="471"/>
      <c r="E146" s="471"/>
      <c r="F146" s="471"/>
      <c r="G146" s="471"/>
      <c r="H146" s="470"/>
      <c r="I146" s="49"/>
      <c r="J146" s="49"/>
      <c r="K146" s="49"/>
      <c r="L146" s="49"/>
      <c r="M146" s="49"/>
      <c r="N146" s="49"/>
      <c r="O146" s="46"/>
      <c r="P146" s="46"/>
      <c r="Q146" s="49"/>
      <c r="R146" s="49"/>
      <c r="S146" s="46"/>
      <c r="T146" s="46"/>
      <c r="U146" s="37"/>
      <c r="V146" s="37"/>
      <c r="W146" s="37"/>
      <c r="X146" s="37"/>
      <c r="Y146" s="37"/>
    </row>
    <row r="147">
      <c r="A147" s="46"/>
      <c r="B147" s="46"/>
      <c r="C147" s="470"/>
      <c r="D147" s="471"/>
      <c r="E147" s="471"/>
      <c r="F147" s="471"/>
      <c r="G147" s="471"/>
      <c r="H147" s="470"/>
      <c r="I147" s="49"/>
      <c r="J147" s="49"/>
      <c r="K147" s="49"/>
      <c r="L147" s="49"/>
      <c r="M147" s="49"/>
      <c r="N147" s="49"/>
      <c r="O147" s="46"/>
      <c r="P147" s="46"/>
      <c r="Q147" s="49"/>
      <c r="R147" s="49"/>
      <c r="S147" s="46"/>
      <c r="T147" s="46"/>
      <c r="U147" s="37"/>
      <c r="V147" s="37"/>
      <c r="W147" s="37"/>
      <c r="X147" s="37"/>
      <c r="Y147" s="37"/>
    </row>
    <row r="148">
      <c r="A148" s="46"/>
      <c r="B148" s="46"/>
      <c r="C148" s="470"/>
      <c r="D148" s="471"/>
      <c r="E148" s="471"/>
      <c r="F148" s="471"/>
      <c r="G148" s="471"/>
      <c r="H148" s="470"/>
      <c r="I148" s="49"/>
      <c r="J148" s="49"/>
      <c r="K148" s="49"/>
      <c r="L148" s="49"/>
      <c r="M148" s="49"/>
      <c r="N148" s="49"/>
      <c r="O148" s="46"/>
      <c r="P148" s="46"/>
      <c r="Q148" s="49"/>
      <c r="R148" s="49"/>
      <c r="S148" s="46"/>
      <c r="T148" s="46"/>
      <c r="U148" s="37"/>
      <c r="V148" s="37"/>
      <c r="W148" s="37"/>
      <c r="X148" s="37"/>
      <c r="Y148" s="37"/>
    </row>
    <row r="149">
      <c r="A149" s="46"/>
      <c r="B149" s="46"/>
      <c r="C149" s="470"/>
      <c r="D149" s="471"/>
      <c r="E149" s="471"/>
      <c r="F149" s="471"/>
      <c r="G149" s="471"/>
      <c r="H149" s="470"/>
      <c r="I149" s="49"/>
      <c r="J149" s="49"/>
      <c r="K149" s="49"/>
      <c r="L149" s="49"/>
      <c r="M149" s="49"/>
      <c r="N149" s="49"/>
      <c r="O149" s="46"/>
      <c r="P149" s="46"/>
      <c r="Q149" s="49"/>
      <c r="R149" s="49"/>
      <c r="S149" s="46"/>
      <c r="T149" s="46"/>
      <c r="U149" s="37"/>
      <c r="V149" s="37"/>
      <c r="W149" s="37"/>
      <c r="X149" s="37"/>
      <c r="Y149" s="37"/>
    </row>
    <row r="150">
      <c r="A150" s="46"/>
      <c r="B150" s="46"/>
      <c r="C150" s="470"/>
      <c r="D150" s="471"/>
      <c r="E150" s="471"/>
      <c r="F150" s="471"/>
      <c r="G150" s="471"/>
      <c r="H150" s="470"/>
      <c r="I150" s="49"/>
      <c r="J150" s="49"/>
      <c r="K150" s="49"/>
      <c r="L150" s="49"/>
      <c r="M150" s="49"/>
      <c r="N150" s="49"/>
      <c r="O150" s="46"/>
      <c r="P150" s="46"/>
      <c r="Q150" s="49"/>
      <c r="R150" s="49"/>
      <c r="S150" s="46"/>
      <c r="T150" s="46"/>
      <c r="U150" s="37"/>
      <c r="V150" s="37"/>
      <c r="W150" s="37"/>
      <c r="X150" s="37"/>
      <c r="Y150" s="37"/>
    </row>
    <row r="151">
      <c r="A151" s="46"/>
      <c r="B151" s="46"/>
      <c r="C151" s="470"/>
      <c r="D151" s="471"/>
      <c r="E151" s="471"/>
      <c r="F151" s="471"/>
      <c r="G151" s="471"/>
      <c r="H151" s="470"/>
      <c r="I151" s="49"/>
      <c r="J151" s="49"/>
      <c r="K151" s="49"/>
      <c r="L151" s="49"/>
      <c r="M151" s="49"/>
      <c r="N151" s="49"/>
      <c r="O151" s="46"/>
      <c r="P151" s="46"/>
      <c r="Q151" s="49"/>
      <c r="R151" s="49"/>
      <c r="S151" s="46"/>
      <c r="T151" s="46"/>
      <c r="U151" s="37"/>
      <c r="V151" s="37"/>
      <c r="W151" s="37"/>
      <c r="X151" s="37"/>
      <c r="Y151" s="37"/>
    </row>
    <row r="152">
      <c r="A152" s="46"/>
      <c r="B152" s="46"/>
      <c r="C152" s="470"/>
      <c r="D152" s="471"/>
      <c r="E152" s="471"/>
      <c r="F152" s="471"/>
      <c r="G152" s="471"/>
      <c r="H152" s="470"/>
      <c r="I152" s="49"/>
      <c r="J152" s="49"/>
      <c r="K152" s="49"/>
      <c r="L152" s="49"/>
      <c r="M152" s="49"/>
      <c r="N152" s="49"/>
      <c r="O152" s="46"/>
      <c r="P152" s="46"/>
      <c r="Q152" s="49"/>
      <c r="R152" s="49"/>
      <c r="S152" s="46"/>
      <c r="T152" s="46"/>
      <c r="U152" s="37"/>
      <c r="V152" s="37"/>
      <c r="W152" s="37"/>
      <c r="X152" s="37"/>
      <c r="Y152" s="37"/>
    </row>
    <row r="153">
      <c r="A153" s="46"/>
      <c r="B153" s="46"/>
      <c r="C153" s="470"/>
      <c r="D153" s="471"/>
      <c r="E153" s="471"/>
      <c r="F153" s="471"/>
      <c r="G153" s="471"/>
      <c r="H153" s="470"/>
      <c r="I153" s="49"/>
      <c r="J153" s="49"/>
      <c r="K153" s="49"/>
      <c r="L153" s="49"/>
      <c r="M153" s="49"/>
      <c r="N153" s="49"/>
      <c r="O153" s="46"/>
      <c r="P153" s="46"/>
      <c r="Q153" s="49"/>
      <c r="R153" s="49"/>
      <c r="S153" s="46"/>
      <c r="T153" s="46"/>
      <c r="U153" s="37"/>
      <c r="V153" s="37"/>
      <c r="W153" s="37"/>
      <c r="X153" s="37"/>
      <c r="Y153" s="37"/>
    </row>
    <row r="154">
      <c r="A154" s="46"/>
      <c r="B154" s="46"/>
      <c r="C154" s="470"/>
      <c r="D154" s="471"/>
      <c r="E154" s="471"/>
      <c r="F154" s="471"/>
      <c r="G154" s="471"/>
      <c r="H154" s="470"/>
      <c r="I154" s="49"/>
      <c r="J154" s="49"/>
      <c r="K154" s="49"/>
      <c r="L154" s="49"/>
      <c r="M154" s="49"/>
      <c r="N154" s="49"/>
      <c r="O154" s="46"/>
      <c r="P154" s="46"/>
      <c r="Q154" s="49"/>
      <c r="R154" s="49"/>
      <c r="S154" s="46"/>
      <c r="T154" s="46"/>
      <c r="U154" s="37"/>
      <c r="V154" s="37"/>
      <c r="W154" s="37"/>
      <c r="X154" s="37"/>
      <c r="Y154" s="37"/>
    </row>
    <row r="155">
      <c r="A155" s="46"/>
      <c r="B155" s="46"/>
      <c r="C155" s="470"/>
      <c r="D155" s="471"/>
      <c r="E155" s="471"/>
      <c r="F155" s="471"/>
      <c r="G155" s="471"/>
      <c r="H155" s="470"/>
      <c r="I155" s="49"/>
      <c r="J155" s="49"/>
      <c r="K155" s="49"/>
      <c r="L155" s="49"/>
      <c r="M155" s="49"/>
      <c r="N155" s="49"/>
      <c r="O155" s="46"/>
      <c r="P155" s="46"/>
      <c r="Q155" s="49"/>
      <c r="R155" s="49"/>
      <c r="S155" s="46"/>
      <c r="T155" s="46"/>
      <c r="U155" s="37"/>
      <c r="V155" s="37"/>
      <c r="W155" s="37"/>
      <c r="X155" s="37"/>
      <c r="Y155" s="37"/>
    </row>
    <row r="156">
      <c r="A156" s="46"/>
      <c r="B156" s="46"/>
      <c r="C156" s="470"/>
      <c r="D156" s="471"/>
      <c r="E156" s="471"/>
      <c r="F156" s="471"/>
      <c r="G156" s="471"/>
      <c r="H156" s="470"/>
      <c r="I156" s="49"/>
      <c r="J156" s="49"/>
      <c r="K156" s="49"/>
      <c r="L156" s="49"/>
      <c r="M156" s="49"/>
      <c r="N156" s="49"/>
      <c r="O156" s="46"/>
      <c r="P156" s="46"/>
      <c r="Q156" s="49"/>
      <c r="R156" s="49"/>
      <c r="S156" s="46"/>
      <c r="T156" s="46"/>
      <c r="U156" s="37"/>
      <c r="V156" s="37"/>
      <c r="W156" s="37"/>
      <c r="X156" s="37"/>
      <c r="Y156" s="37"/>
    </row>
    <row r="157">
      <c r="A157" s="46"/>
      <c r="B157" s="46"/>
      <c r="C157" s="470"/>
      <c r="D157" s="471"/>
      <c r="E157" s="471"/>
      <c r="F157" s="471"/>
      <c r="G157" s="471"/>
      <c r="H157" s="470"/>
      <c r="I157" s="49"/>
      <c r="J157" s="49"/>
      <c r="K157" s="49"/>
      <c r="L157" s="49"/>
      <c r="M157" s="49"/>
      <c r="N157" s="49"/>
      <c r="O157" s="46"/>
      <c r="P157" s="46"/>
      <c r="Q157" s="49"/>
      <c r="R157" s="49"/>
      <c r="S157" s="46"/>
      <c r="T157" s="46"/>
      <c r="U157" s="37"/>
      <c r="V157" s="37"/>
      <c r="W157" s="37"/>
      <c r="X157" s="37"/>
      <c r="Y157" s="37"/>
    </row>
    <row r="158">
      <c r="A158" s="46"/>
      <c r="B158" s="46"/>
      <c r="C158" s="470"/>
      <c r="D158" s="471"/>
      <c r="E158" s="471"/>
      <c r="F158" s="471"/>
      <c r="G158" s="471"/>
      <c r="H158" s="470"/>
      <c r="I158" s="49"/>
      <c r="J158" s="49"/>
      <c r="K158" s="49"/>
      <c r="L158" s="49"/>
      <c r="M158" s="49"/>
      <c r="N158" s="49"/>
      <c r="O158" s="46"/>
      <c r="P158" s="46"/>
      <c r="Q158" s="49"/>
      <c r="R158" s="49"/>
      <c r="S158" s="46"/>
      <c r="T158" s="46"/>
      <c r="U158" s="37"/>
      <c r="V158" s="37"/>
      <c r="W158" s="37"/>
      <c r="X158" s="37"/>
      <c r="Y158" s="37"/>
    </row>
    <row r="159">
      <c r="A159" s="46"/>
      <c r="B159" s="46"/>
      <c r="C159" s="470"/>
      <c r="D159" s="471"/>
      <c r="E159" s="471"/>
      <c r="F159" s="471"/>
      <c r="G159" s="471"/>
      <c r="H159" s="470"/>
      <c r="I159" s="49"/>
      <c r="J159" s="49"/>
      <c r="K159" s="49"/>
      <c r="L159" s="49"/>
      <c r="M159" s="49"/>
      <c r="N159" s="49"/>
      <c r="O159" s="46"/>
      <c r="P159" s="46"/>
      <c r="Q159" s="49"/>
      <c r="R159" s="49"/>
      <c r="S159" s="46"/>
      <c r="T159" s="46"/>
      <c r="U159" s="37"/>
      <c r="V159" s="37"/>
      <c r="W159" s="37"/>
      <c r="X159" s="37"/>
      <c r="Y159" s="37"/>
    </row>
    <row r="160">
      <c r="A160" s="46"/>
      <c r="B160" s="46"/>
      <c r="C160" s="470"/>
      <c r="D160" s="471"/>
      <c r="E160" s="471"/>
      <c r="F160" s="471"/>
      <c r="G160" s="471"/>
      <c r="H160" s="470"/>
      <c r="I160" s="49"/>
      <c r="J160" s="49"/>
      <c r="K160" s="49"/>
      <c r="L160" s="49"/>
      <c r="M160" s="49"/>
      <c r="N160" s="49"/>
      <c r="O160" s="46"/>
      <c r="P160" s="46"/>
      <c r="Q160" s="49"/>
      <c r="R160" s="49"/>
      <c r="S160" s="46"/>
      <c r="T160" s="46"/>
      <c r="U160" s="37"/>
      <c r="V160" s="37"/>
      <c r="W160" s="37"/>
      <c r="X160" s="37"/>
      <c r="Y160" s="37"/>
    </row>
    <row r="161">
      <c r="A161" s="46"/>
      <c r="B161" s="46"/>
      <c r="C161" s="470"/>
      <c r="D161" s="471"/>
      <c r="E161" s="471"/>
      <c r="F161" s="471"/>
      <c r="G161" s="471"/>
      <c r="H161" s="470"/>
      <c r="I161" s="49"/>
      <c r="J161" s="49"/>
      <c r="K161" s="49"/>
      <c r="L161" s="49"/>
      <c r="M161" s="49"/>
      <c r="N161" s="49"/>
      <c r="O161" s="46"/>
      <c r="P161" s="46"/>
      <c r="Q161" s="49"/>
      <c r="R161" s="49"/>
      <c r="S161" s="46"/>
      <c r="T161" s="46"/>
      <c r="U161" s="37"/>
      <c r="V161" s="37"/>
      <c r="W161" s="37"/>
      <c r="X161" s="37"/>
      <c r="Y161" s="37"/>
    </row>
    <row r="162">
      <c r="A162" s="46"/>
      <c r="B162" s="46"/>
      <c r="C162" s="470"/>
      <c r="D162" s="471"/>
      <c r="E162" s="471"/>
      <c r="F162" s="471"/>
      <c r="G162" s="471"/>
      <c r="H162" s="470"/>
      <c r="I162" s="49"/>
      <c r="J162" s="49"/>
      <c r="K162" s="49"/>
      <c r="L162" s="49"/>
      <c r="M162" s="49"/>
      <c r="N162" s="49"/>
      <c r="O162" s="46"/>
      <c r="P162" s="46"/>
      <c r="Q162" s="49"/>
      <c r="R162" s="49"/>
      <c r="S162" s="46"/>
      <c r="T162" s="46"/>
      <c r="U162" s="37"/>
      <c r="V162" s="37"/>
      <c r="W162" s="37"/>
      <c r="X162" s="37"/>
      <c r="Y162" s="37"/>
    </row>
    <row r="163">
      <c r="A163" s="46"/>
      <c r="B163" s="46"/>
      <c r="C163" s="470"/>
      <c r="D163" s="471"/>
      <c r="E163" s="471"/>
      <c r="F163" s="471"/>
      <c r="G163" s="471"/>
      <c r="H163" s="470"/>
      <c r="I163" s="49"/>
      <c r="J163" s="49"/>
      <c r="K163" s="49"/>
      <c r="L163" s="49"/>
      <c r="M163" s="49"/>
      <c r="N163" s="49"/>
      <c r="O163" s="46"/>
      <c r="P163" s="46"/>
      <c r="Q163" s="49"/>
      <c r="R163" s="49"/>
      <c r="S163" s="46"/>
      <c r="T163" s="46"/>
      <c r="U163" s="37"/>
      <c r="V163" s="37"/>
      <c r="W163" s="37"/>
      <c r="X163" s="37"/>
      <c r="Y163" s="37"/>
    </row>
    <row r="164">
      <c r="A164" s="46"/>
      <c r="B164" s="46"/>
      <c r="C164" s="470"/>
      <c r="D164" s="471"/>
      <c r="E164" s="471"/>
      <c r="F164" s="471"/>
      <c r="G164" s="471"/>
      <c r="H164" s="470"/>
      <c r="I164" s="49"/>
      <c r="J164" s="49"/>
      <c r="K164" s="49"/>
      <c r="L164" s="49"/>
      <c r="M164" s="49"/>
      <c r="N164" s="49"/>
      <c r="O164" s="46"/>
      <c r="P164" s="46"/>
      <c r="Q164" s="49"/>
      <c r="R164" s="49"/>
      <c r="S164" s="46"/>
      <c r="T164" s="46"/>
      <c r="U164" s="37"/>
      <c r="V164" s="37"/>
      <c r="W164" s="37"/>
      <c r="X164" s="37"/>
      <c r="Y164" s="37"/>
    </row>
    <row r="165">
      <c r="A165" s="46"/>
      <c r="B165" s="46"/>
      <c r="C165" s="470"/>
      <c r="D165" s="471"/>
      <c r="E165" s="471"/>
      <c r="F165" s="471"/>
      <c r="G165" s="471"/>
      <c r="H165" s="470"/>
      <c r="I165" s="49"/>
      <c r="J165" s="49"/>
      <c r="K165" s="49"/>
      <c r="L165" s="49"/>
      <c r="M165" s="49"/>
      <c r="N165" s="49"/>
      <c r="O165" s="46"/>
      <c r="P165" s="46"/>
      <c r="Q165" s="49"/>
      <c r="R165" s="49"/>
      <c r="S165" s="46"/>
      <c r="T165" s="46"/>
      <c r="U165" s="37"/>
      <c r="V165" s="37"/>
      <c r="W165" s="37"/>
      <c r="X165" s="37"/>
      <c r="Y165" s="37"/>
    </row>
    <row r="166">
      <c r="A166" s="46"/>
      <c r="B166" s="46"/>
      <c r="C166" s="470"/>
      <c r="D166" s="471"/>
      <c r="E166" s="471"/>
      <c r="F166" s="471"/>
      <c r="G166" s="471"/>
      <c r="H166" s="470"/>
      <c r="I166" s="49"/>
      <c r="J166" s="49"/>
      <c r="K166" s="49"/>
      <c r="L166" s="49"/>
      <c r="M166" s="49"/>
      <c r="N166" s="49"/>
      <c r="O166" s="46"/>
      <c r="P166" s="46"/>
      <c r="Q166" s="49"/>
      <c r="R166" s="49"/>
      <c r="S166" s="46"/>
      <c r="T166" s="46"/>
      <c r="U166" s="37"/>
      <c r="V166" s="37"/>
      <c r="W166" s="37"/>
      <c r="X166" s="37"/>
      <c r="Y166" s="37"/>
    </row>
    <row r="167">
      <c r="A167" s="46"/>
      <c r="B167" s="46"/>
      <c r="C167" s="470"/>
      <c r="D167" s="471"/>
      <c r="E167" s="471"/>
      <c r="F167" s="471"/>
      <c r="G167" s="471"/>
      <c r="H167" s="470"/>
      <c r="I167" s="49"/>
      <c r="J167" s="49"/>
      <c r="K167" s="49"/>
      <c r="L167" s="49"/>
      <c r="M167" s="49"/>
      <c r="N167" s="49"/>
      <c r="O167" s="46"/>
      <c r="P167" s="46"/>
      <c r="Q167" s="49"/>
      <c r="R167" s="49"/>
      <c r="S167" s="46"/>
      <c r="T167" s="46"/>
      <c r="U167" s="37"/>
      <c r="V167" s="37"/>
      <c r="W167" s="37"/>
      <c r="X167" s="37"/>
      <c r="Y167" s="37"/>
    </row>
    <row r="168">
      <c r="A168" s="46"/>
      <c r="B168" s="46"/>
      <c r="C168" s="470"/>
      <c r="D168" s="471"/>
      <c r="E168" s="471"/>
      <c r="F168" s="471"/>
      <c r="G168" s="471"/>
      <c r="H168" s="470"/>
      <c r="I168" s="49"/>
      <c r="J168" s="49"/>
      <c r="K168" s="49"/>
      <c r="L168" s="49"/>
      <c r="M168" s="49"/>
      <c r="N168" s="49"/>
      <c r="O168" s="46"/>
      <c r="P168" s="46"/>
      <c r="Q168" s="49"/>
      <c r="R168" s="49"/>
      <c r="S168" s="46"/>
      <c r="T168" s="46"/>
      <c r="U168" s="37"/>
      <c r="V168" s="37"/>
      <c r="W168" s="37"/>
      <c r="X168" s="37"/>
      <c r="Y168" s="37"/>
    </row>
    <row r="169">
      <c r="A169" s="46"/>
      <c r="B169" s="46"/>
      <c r="C169" s="470"/>
      <c r="D169" s="471"/>
      <c r="E169" s="471"/>
      <c r="F169" s="471"/>
      <c r="G169" s="471"/>
      <c r="H169" s="470"/>
      <c r="I169" s="49"/>
      <c r="J169" s="49"/>
      <c r="K169" s="49"/>
      <c r="L169" s="49"/>
      <c r="M169" s="49"/>
      <c r="N169" s="49"/>
      <c r="O169" s="46"/>
      <c r="P169" s="46"/>
      <c r="Q169" s="49"/>
      <c r="R169" s="49"/>
      <c r="S169" s="46"/>
      <c r="T169" s="46"/>
      <c r="U169" s="37"/>
      <c r="V169" s="37"/>
      <c r="W169" s="37"/>
      <c r="X169" s="37"/>
      <c r="Y169" s="37"/>
    </row>
    <row r="170">
      <c r="A170" s="46"/>
      <c r="B170" s="46"/>
      <c r="C170" s="470"/>
      <c r="D170" s="471"/>
      <c r="E170" s="471"/>
      <c r="F170" s="471"/>
      <c r="G170" s="471"/>
      <c r="H170" s="470"/>
      <c r="I170" s="49"/>
      <c r="J170" s="49"/>
      <c r="K170" s="49"/>
      <c r="L170" s="49"/>
      <c r="M170" s="49"/>
      <c r="N170" s="49"/>
      <c r="O170" s="46"/>
      <c r="P170" s="46"/>
      <c r="Q170" s="49"/>
      <c r="R170" s="49"/>
      <c r="S170" s="46"/>
      <c r="T170" s="46"/>
      <c r="U170" s="37"/>
      <c r="V170" s="37"/>
      <c r="W170" s="37"/>
      <c r="X170" s="37"/>
      <c r="Y170" s="37"/>
    </row>
    <row r="171">
      <c r="A171" s="46"/>
      <c r="B171" s="46"/>
      <c r="C171" s="470"/>
      <c r="D171" s="471"/>
      <c r="E171" s="471"/>
      <c r="F171" s="471"/>
      <c r="G171" s="471"/>
      <c r="H171" s="470"/>
      <c r="I171" s="49"/>
      <c r="J171" s="49"/>
      <c r="K171" s="49"/>
      <c r="L171" s="49"/>
      <c r="M171" s="49"/>
      <c r="N171" s="49"/>
      <c r="O171" s="46"/>
      <c r="P171" s="46"/>
      <c r="Q171" s="49"/>
      <c r="R171" s="49"/>
      <c r="S171" s="46"/>
      <c r="T171" s="46"/>
      <c r="U171" s="37"/>
      <c r="V171" s="37"/>
      <c r="W171" s="37"/>
      <c r="X171" s="37"/>
      <c r="Y171" s="37"/>
    </row>
    <row r="172">
      <c r="A172" s="46"/>
      <c r="B172" s="46"/>
      <c r="C172" s="470"/>
      <c r="D172" s="471"/>
      <c r="E172" s="471"/>
      <c r="F172" s="471"/>
      <c r="G172" s="471"/>
      <c r="H172" s="470"/>
      <c r="I172" s="49"/>
      <c r="J172" s="49"/>
      <c r="K172" s="49"/>
      <c r="L172" s="49"/>
      <c r="M172" s="49"/>
      <c r="N172" s="49"/>
      <c r="O172" s="46"/>
      <c r="P172" s="46"/>
      <c r="Q172" s="49"/>
      <c r="R172" s="49"/>
      <c r="S172" s="46"/>
      <c r="T172" s="46"/>
      <c r="U172" s="37"/>
      <c r="V172" s="37"/>
      <c r="W172" s="37"/>
      <c r="X172" s="37"/>
      <c r="Y172" s="37"/>
    </row>
    <row r="173">
      <c r="A173" s="46"/>
      <c r="B173" s="46"/>
      <c r="C173" s="470"/>
      <c r="D173" s="471"/>
      <c r="E173" s="471"/>
      <c r="F173" s="471"/>
      <c r="G173" s="471"/>
      <c r="H173" s="470"/>
      <c r="I173" s="49"/>
      <c r="J173" s="49"/>
      <c r="K173" s="49"/>
      <c r="L173" s="49"/>
      <c r="M173" s="49"/>
      <c r="N173" s="49"/>
      <c r="O173" s="46"/>
      <c r="P173" s="46"/>
      <c r="Q173" s="49"/>
      <c r="R173" s="49"/>
      <c r="S173" s="46"/>
      <c r="T173" s="46"/>
      <c r="U173" s="37"/>
      <c r="V173" s="37"/>
      <c r="W173" s="37"/>
      <c r="X173" s="37"/>
      <c r="Y173" s="37"/>
    </row>
    <row r="174">
      <c r="A174" s="46"/>
      <c r="B174" s="46"/>
      <c r="C174" s="470"/>
      <c r="D174" s="471"/>
      <c r="E174" s="471"/>
      <c r="F174" s="471"/>
      <c r="G174" s="471"/>
      <c r="H174" s="470"/>
      <c r="I174" s="49"/>
      <c r="J174" s="49"/>
      <c r="K174" s="49"/>
      <c r="L174" s="49"/>
      <c r="M174" s="49"/>
      <c r="N174" s="49"/>
      <c r="O174" s="46"/>
      <c r="P174" s="46"/>
      <c r="Q174" s="49"/>
      <c r="R174" s="49"/>
      <c r="S174" s="46"/>
      <c r="T174" s="46"/>
      <c r="U174" s="37"/>
      <c r="V174" s="37"/>
      <c r="W174" s="37"/>
      <c r="X174" s="37"/>
      <c r="Y174" s="37"/>
    </row>
    <row r="175">
      <c r="A175" s="46"/>
      <c r="B175" s="46"/>
      <c r="C175" s="470"/>
      <c r="D175" s="471"/>
      <c r="E175" s="471"/>
      <c r="F175" s="471"/>
      <c r="G175" s="471"/>
      <c r="H175" s="470"/>
      <c r="I175" s="49"/>
      <c r="J175" s="49"/>
      <c r="K175" s="49"/>
      <c r="L175" s="49"/>
      <c r="M175" s="49"/>
      <c r="N175" s="49"/>
      <c r="O175" s="46"/>
      <c r="P175" s="46"/>
      <c r="Q175" s="49"/>
      <c r="R175" s="49"/>
      <c r="S175" s="46"/>
      <c r="T175" s="46"/>
      <c r="U175" s="37"/>
      <c r="V175" s="37"/>
      <c r="W175" s="37"/>
      <c r="X175" s="37"/>
      <c r="Y175" s="37"/>
    </row>
    <row r="176">
      <c r="A176" s="46"/>
      <c r="B176" s="46"/>
      <c r="C176" s="470"/>
      <c r="D176" s="471"/>
      <c r="E176" s="471"/>
      <c r="F176" s="471"/>
      <c r="G176" s="471"/>
      <c r="H176" s="470"/>
      <c r="I176" s="49"/>
      <c r="J176" s="49"/>
      <c r="K176" s="49"/>
      <c r="L176" s="49"/>
      <c r="M176" s="49"/>
      <c r="N176" s="49"/>
      <c r="O176" s="46"/>
      <c r="P176" s="46"/>
      <c r="Q176" s="49"/>
      <c r="R176" s="49"/>
      <c r="S176" s="46"/>
      <c r="T176" s="46"/>
      <c r="U176" s="37"/>
      <c r="V176" s="37"/>
      <c r="W176" s="37"/>
      <c r="X176" s="37"/>
      <c r="Y176" s="37"/>
    </row>
    <row r="177">
      <c r="A177" s="46"/>
      <c r="B177" s="46"/>
      <c r="C177" s="470"/>
      <c r="D177" s="471"/>
      <c r="E177" s="471"/>
      <c r="F177" s="471"/>
      <c r="G177" s="471"/>
      <c r="H177" s="470"/>
      <c r="I177" s="49"/>
      <c r="J177" s="49"/>
      <c r="K177" s="49"/>
      <c r="L177" s="49"/>
      <c r="M177" s="49"/>
      <c r="N177" s="49"/>
      <c r="O177" s="46"/>
      <c r="P177" s="46"/>
      <c r="Q177" s="49"/>
      <c r="R177" s="49"/>
      <c r="S177" s="46"/>
      <c r="T177" s="46"/>
      <c r="U177" s="37"/>
      <c r="V177" s="37"/>
      <c r="W177" s="37"/>
      <c r="X177" s="37"/>
      <c r="Y177" s="37"/>
    </row>
    <row r="178">
      <c r="A178" s="46"/>
      <c r="B178" s="46"/>
      <c r="C178" s="470"/>
      <c r="D178" s="471"/>
      <c r="E178" s="471"/>
      <c r="F178" s="471"/>
      <c r="G178" s="471"/>
      <c r="H178" s="470"/>
      <c r="I178" s="49"/>
      <c r="J178" s="49"/>
      <c r="K178" s="49"/>
      <c r="L178" s="49"/>
      <c r="M178" s="49"/>
      <c r="N178" s="49"/>
      <c r="O178" s="46"/>
      <c r="P178" s="46"/>
      <c r="Q178" s="49"/>
      <c r="R178" s="49"/>
      <c r="S178" s="46"/>
      <c r="T178" s="46"/>
      <c r="U178" s="37"/>
      <c r="V178" s="37"/>
      <c r="W178" s="37"/>
      <c r="X178" s="37"/>
      <c r="Y178" s="37"/>
    </row>
    <row r="179">
      <c r="A179" s="46"/>
      <c r="B179" s="46"/>
      <c r="C179" s="470"/>
      <c r="D179" s="471"/>
      <c r="E179" s="471"/>
      <c r="F179" s="471"/>
      <c r="G179" s="471"/>
      <c r="H179" s="470"/>
      <c r="I179" s="49"/>
      <c r="J179" s="49"/>
      <c r="K179" s="49"/>
      <c r="L179" s="49"/>
      <c r="M179" s="49"/>
      <c r="N179" s="49"/>
      <c r="O179" s="46"/>
      <c r="P179" s="46"/>
      <c r="Q179" s="49"/>
      <c r="R179" s="49"/>
      <c r="S179" s="46"/>
      <c r="T179" s="46"/>
      <c r="U179" s="37"/>
      <c r="V179" s="37"/>
      <c r="W179" s="37"/>
      <c r="X179" s="37"/>
      <c r="Y179" s="37"/>
    </row>
    <row r="180">
      <c r="A180" s="46"/>
      <c r="B180" s="46"/>
      <c r="C180" s="470"/>
      <c r="D180" s="471"/>
      <c r="E180" s="471"/>
      <c r="F180" s="471"/>
      <c r="G180" s="471"/>
      <c r="H180" s="470"/>
      <c r="I180" s="49"/>
      <c r="J180" s="49"/>
      <c r="K180" s="49"/>
      <c r="L180" s="49"/>
      <c r="M180" s="49"/>
      <c r="N180" s="49"/>
      <c r="O180" s="46"/>
      <c r="P180" s="46"/>
      <c r="Q180" s="49"/>
      <c r="R180" s="49"/>
      <c r="S180" s="46"/>
      <c r="T180" s="46"/>
      <c r="U180" s="37"/>
      <c r="V180" s="37"/>
      <c r="W180" s="37"/>
      <c r="X180" s="37"/>
      <c r="Y180" s="37"/>
    </row>
    <row r="181">
      <c r="A181" s="46"/>
      <c r="B181" s="46"/>
      <c r="C181" s="470"/>
      <c r="D181" s="471"/>
      <c r="E181" s="471"/>
      <c r="F181" s="471"/>
      <c r="G181" s="471"/>
      <c r="H181" s="470"/>
      <c r="I181" s="49"/>
      <c r="J181" s="49"/>
      <c r="K181" s="49"/>
      <c r="L181" s="49"/>
      <c r="M181" s="49"/>
      <c r="N181" s="49"/>
      <c r="O181" s="46"/>
      <c r="P181" s="46"/>
      <c r="Q181" s="49"/>
      <c r="R181" s="49"/>
      <c r="S181" s="46"/>
      <c r="T181" s="46"/>
      <c r="U181" s="37"/>
      <c r="V181" s="37"/>
      <c r="W181" s="37"/>
      <c r="X181" s="37"/>
      <c r="Y181" s="37"/>
    </row>
    <row r="182">
      <c r="A182" s="46"/>
      <c r="B182" s="46"/>
      <c r="C182" s="470"/>
      <c r="D182" s="471"/>
      <c r="E182" s="471"/>
      <c r="F182" s="471"/>
      <c r="G182" s="471"/>
      <c r="H182" s="470"/>
      <c r="I182" s="49"/>
      <c r="J182" s="49"/>
      <c r="K182" s="49"/>
      <c r="L182" s="49"/>
      <c r="M182" s="49"/>
      <c r="N182" s="49"/>
      <c r="O182" s="46"/>
      <c r="P182" s="46"/>
      <c r="Q182" s="49"/>
      <c r="R182" s="49"/>
      <c r="S182" s="46"/>
      <c r="T182" s="46"/>
      <c r="U182" s="37"/>
      <c r="V182" s="37"/>
      <c r="W182" s="37"/>
      <c r="X182" s="37"/>
      <c r="Y182" s="37"/>
    </row>
    <row r="183">
      <c r="A183" s="46"/>
      <c r="B183" s="46"/>
      <c r="C183" s="470"/>
      <c r="D183" s="471"/>
      <c r="E183" s="471"/>
      <c r="F183" s="471"/>
      <c r="G183" s="471"/>
      <c r="H183" s="470"/>
      <c r="I183" s="49"/>
      <c r="J183" s="49"/>
      <c r="K183" s="49"/>
      <c r="L183" s="49"/>
      <c r="M183" s="49"/>
      <c r="N183" s="49"/>
      <c r="O183" s="46"/>
      <c r="P183" s="46"/>
      <c r="Q183" s="49"/>
      <c r="R183" s="49"/>
      <c r="S183" s="46"/>
      <c r="T183" s="46"/>
      <c r="U183" s="37"/>
      <c r="V183" s="37"/>
      <c r="W183" s="37"/>
      <c r="X183" s="37"/>
      <c r="Y183" s="37"/>
    </row>
    <row r="184">
      <c r="A184" s="46"/>
      <c r="B184" s="46"/>
      <c r="C184" s="470"/>
      <c r="D184" s="471"/>
      <c r="E184" s="471"/>
      <c r="F184" s="471"/>
      <c r="G184" s="471"/>
      <c r="H184" s="470"/>
      <c r="I184" s="49"/>
      <c r="J184" s="49"/>
      <c r="K184" s="49"/>
      <c r="L184" s="49"/>
      <c r="M184" s="49"/>
      <c r="N184" s="49"/>
      <c r="O184" s="46"/>
      <c r="P184" s="46"/>
      <c r="Q184" s="49"/>
      <c r="R184" s="49"/>
      <c r="S184" s="46"/>
      <c r="T184" s="46"/>
      <c r="U184" s="37"/>
      <c r="V184" s="37"/>
      <c r="W184" s="37"/>
      <c r="X184" s="37"/>
      <c r="Y184" s="37"/>
    </row>
    <row r="185">
      <c r="A185" s="46"/>
      <c r="B185" s="46"/>
      <c r="C185" s="470"/>
      <c r="D185" s="471"/>
      <c r="E185" s="471"/>
      <c r="F185" s="471"/>
      <c r="G185" s="471"/>
      <c r="H185" s="470"/>
      <c r="I185" s="49"/>
      <c r="J185" s="49"/>
      <c r="K185" s="49"/>
      <c r="L185" s="49"/>
      <c r="M185" s="49"/>
      <c r="N185" s="49"/>
      <c r="O185" s="46"/>
      <c r="P185" s="46"/>
      <c r="Q185" s="49"/>
      <c r="R185" s="49"/>
      <c r="S185" s="46"/>
      <c r="T185" s="46"/>
      <c r="U185" s="37"/>
      <c r="V185" s="37"/>
      <c r="W185" s="37"/>
      <c r="X185" s="37"/>
      <c r="Y185" s="37"/>
    </row>
    <row r="186">
      <c r="A186" s="46"/>
      <c r="B186" s="46"/>
      <c r="C186" s="470"/>
      <c r="D186" s="471"/>
      <c r="E186" s="471"/>
      <c r="F186" s="471"/>
      <c r="G186" s="471"/>
      <c r="H186" s="470"/>
      <c r="I186" s="49"/>
      <c r="J186" s="49"/>
      <c r="K186" s="49"/>
      <c r="L186" s="49"/>
      <c r="M186" s="49"/>
      <c r="N186" s="49"/>
      <c r="O186" s="46"/>
      <c r="P186" s="46"/>
      <c r="Q186" s="49"/>
      <c r="R186" s="49"/>
      <c r="S186" s="46"/>
      <c r="T186" s="46"/>
      <c r="U186" s="37"/>
      <c r="V186" s="37"/>
      <c r="W186" s="37"/>
      <c r="X186" s="37"/>
      <c r="Y186" s="37"/>
    </row>
    <row r="187">
      <c r="A187" s="46"/>
      <c r="B187" s="46"/>
      <c r="C187" s="470"/>
      <c r="D187" s="471"/>
      <c r="E187" s="471"/>
      <c r="F187" s="471"/>
      <c r="G187" s="471"/>
      <c r="H187" s="470"/>
      <c r="I187" s="49"/>
      <c r="J187" s="49"/>
      <c r="K187" s="49"/>
      <c r="L187" s="49"/>
      <c r="M187" s="49"/>
      <c r="N187" s="49"/>
      <c r="O187" s="46"/>
      <c r="P187" s="46"/>
      <c r="Q187" s="49"/>
      <c r="R187" s="49"/>
      <c r="S187" s="46"/>
      <c r="T187" s="46"/>
      <c r="U187" s="37"/>
      <c r="V187" s="37"/>
      <c r="W187" s="37"/>
      <c r="X187" s="37"/>
      <c r="Y187" s="37"/>
    </row>
    <row r="188">
      <c r="A188" s="46"/>
      <c r="B188" s="46"/>
      <c r="C188" s="470"/>
      <c r="D188" s="471"/>
      <c r="E188" s="471"/>
      <c r="F188" s="471"/>
      <c r="G188" s="471"/>
      <c r="H188" s="470"/>
      <c r="I188" s="49"/>
      <c r="J188" s="49"/>
      <c r="K188" s="49"/>
      <c r="L188" s="49"/>
      <c r="M188" s="49"/>
      <c r="N188" s="49"/>
      <c r="O188" s="46"/>
      <c r="P188" s="46"/>
      <c r="Q188" s="49"/>
      <c r="R188" s="49"/>
      <c r="S188" s="46"/>
      <c r="T188" s="46"/>
      <c r="U188" s="37"/>
      <c r="V188" s="37"/>
      <c r="W188" s="37"/>
      <c r="X188" s="37"/>
      <c r="Y188" s="37"/>
    </row>
    <row r="189">
      <c r="A189" s="46"/>
      <c r="B189" s="46"/>
      <c r="C189" s="470"/>
      <c r="D189" s="471"/>
      <c r="E189" s="471"/>
      <c r="F189" s="471"/>
      <c r="G189" s="471"/>
      <c r="H189" s="470"/>
      <c r="I189" s="49"/>
      <c r="J189" s="49"/>
      <c r="K189" s="49"/>
      <c r="L189" s="49"/>
      <c r="M189" s="49"/>
      <c r="N189" s="49"/>
      <c r="O189" s="46"/>
      <c r="P189" s="46"/>
      <c r="Q189" s="49"/>
      <c r="R189" s="49"/>
      <c r="S189" s="46"/>
      <c r="T189" s="46"/>
      <c r="U189" s="37"/>
      <c r="V189" s="37"/>
      <c r="W189" s="37"/>
      <c r="X189" s="37"/>
      <c r="Y189" s="37"/>
    </row>
    <row r="190">
      <c r="A190" s="46"/>
      <c r="B190" s="46"/>
      <c r="C190" s="470"/>
      <c r="D190" s="471"/>
      <c r="E190" s="471"/>
      <c r="F190" s="471"/>
      <c r="G190" s="471"/>
      <c r="H190" s="470"/>
      <c r="I190" s="49"/>
      <c r="J190" s="49"/>
      <c r="K190" s="49"/>
      <c r="L190" s="49"/>
      <c r="M190" s="49"/>
      <c r="N190" s="49"/>
      <c r="O190" s="46"/>
      <c r="P190" s="46"/>
      <c r="Q190" s="49"/>
      <c r="R190" s="49"/>
      <c r="S190" s="46"/>
      <c r="T190" s="46"/>
      <c r="U190" s="37"/>
      <c r="V190" s="37"/>
      <c r="W190" s="37"/>
      <c r="X190" s="37"/>
      <c r="Y190" s="37"/>
    </row>
    <row r="191">
      <c r="A191" s="46"/>
      <c r="B191" s="46"/>
      <c r="C191" s="470"/>
      <c r="D191" s="471"/>
      <c r="E191" s="471"/>
      <c r="F191" s="471"/>
      <c r="G191" s="471"/>
      <c r="H191" s="470"/>
      <c r="I191" s="49"/>
      <c r="J191" s="49"/>
      <c r="K191" s="49"/>
      <c r="L191" s="49"/>
      <c r="M191" s="49"/>
      <c r="N191" s="49"/>
      <c r="O191" s="46"/>
      <c r="P191" s="46"/>
      <c r="Q191" s="49"/>
      <c r="R191" s="49"/>
      <c r="S191" s="46"/>
      <c r="T191" s="46"/>
      <c r="U191" s="37"/>
      <c r="V191" s="37"/>
      <c r="W191" s="37"/>
      <c r="X191" s="37"/>
      <c r="Y191" s="37"/>
    </row>
    <row r="192">
      <c r="A192" s="46"/>
      <c r="B192" s="46"/>
      <c r="C192" s="470"/>
      <c r="D192" s="471"/>
      <c r="E192" s="471"/>
      <c r="F192" s="471"/>
      <c r="G192" s="471"/>
      <c r="H192" s="470"/>
      <c r="I192" s="49"/>
      <c r="J192" s="49"/>
      <c r="K192" s="49"/>
      <c r="L192" s="49"/>
      <c r="M192" s="49"/>
      <c r="N192" s="49"/>
      <c r="O192" s="46"/>
      <c r="P192" s="46"/>
      <c r="Q192" s="49"/>
      <c r="R192" s="49"/>
      <c r="S192" s="46"/>
      <c r="T192" s="46"/>
      <c r="U192" s="37"/>
      <c r="V192" s="37"/>
      <c r="W192" s="37"/>
      <c r="X192" s="37"/>
      <c r="Y192" s="37"/>
    </row>
    <row r="193">
      <c r="A193" s="46"/>
      <c r="B193" s="46"/>
      <c r="C193" s="470"/>
      <c r="D193" s="471"/>
      <c r="E193" s="471"/>
      <c r="F193" s="471"/>
      <c r="G193" s="471"/>
      <c r="H193" s="470"/>
      <c r="I193" s="49"/>
      <c r="J193" s="49"/>
      <c r="K193" s="49"/>
      <c r="L193" s="49"/>
      <c r="M193" s="49"/>
      <c r="N193" s="49"/>
      <c r="O193" s="46"/>
      <c r="P193" s="46"/>
      <c r="Q193" s="49"/>
      <c r="R193" s="49"/>
      <c r="S193" s="46"/>
      <c r="T193" s="46"/>
      <c r="U193" s="37"/>
      <c r="V193" s="37"/>
      <c r="W193" s="37"/>
      <c r="X193" s="37"/>
      <c r="Y193" s="37"/>
    </row>
    <row r="194">
      <c r="A194" s="46"/>
      <c r="B194" s="46"/>
      <c r="C194" s="470"/>
      <c r="D194" s="471"/>
      <c r="E194" s="471"/>
      <c r="F194" s="471"/>
      <c r="G194" s="471"/>
      <c r="H194" s="470"/>
      <c r="I194" s="49"/>
      <c r="J194" s="49"/>
      <c r="K194" s="49"/>
      <c r="L194" s="49"/>
      <c r="M194" s="49"/>
      <c r="N194" s="49"/>
      <c r="O194" s="46"/>
      <c r="P194" s="46"/>
      <c r="Q194" s="49"/>
      <c r="R194" s="49"/>
      <c r="S194" s="46"/>
      <c r="T194" s="46"/>
      <c r="U194" s="37"/>
      <c r="V194" s="37"/>
      <c r="W194" s="37"/>
      <c r="X194" s="37"/>
      <c r="Y194" s="37"/>
    </row>
    <row r="195">
      <c r="A195" s="46"/>
      <c r="B195" s="46"/>
      <c r="C195" s="470"/>
      <c r="D195" s="471"/>
      <c r="E195" s="471"/>
      <c r="F195" s="471"/>
      <c r="G195" s="471"/>
      <c r="H195" s="470"/>
      <c r="I195" s="49"/>
      <c r="J195" s="49"/>
      <c r="K195" s="49"/>
      <c r="L195" s="49"/>
      <c r="M195" s="49"/>
      <c r="N195" s="49"/>
      <c r="O195" s="46"/>
      <c r="P195" s="46"/>
      <c r="Q195" s="49"/>
      <c r="R195" s="49"/>
      <c r="S195" s="46"/>
      <c r="T195" s="46"/>
      <c r="U195" s="37"/>
      <c r="V195" s="37"/>
      <c r="W195" s="37"/>
      <c r="X195" s="37"/>
      <c r="Y195" s="37"/>
    </row>
    <row r="196">
      <c r="A196" s="46"/>
      <c r="B196" s="46"/>
      <c r="C196" s="470"/>
      <c r="D196" s="471"/>
      <c r="E196" s="471"/>
      <c r="F196" s="471"/>
      <c r="G196" s="471"/>
      <c r="H196" s="470"/>
      <c r="I196" s="49"/>
      <c r="J196" s="49"/>
      <c r="K196" s="49"/>
      <c r="L196" s="49"/>
      <c r="M196" s="49"/>
      <c r="N196" s="49"/>
      <c r="O196" s="46"/>
      <c r="P196" s="46"/>
      <c r="Q196" s="49"/>
      <c r="R196" s="49"/>
      <c r="S196" s="46"/>
      <c r="T196" s="46"/>
      <c r="U196" s="37"/>
      <c r="V196" s="37"/>
      <c r="W196" s="37"/>
      <c r="X196" s="37"/>
      <c r="Y196" s="37"/>
    </row>
    <row r="197">
      <c r="A197" s="46"/>
      <c r="B197" s="46"/>
      <c r="C197" s="470"/>
      <c r="D197" s="471"/>
      <c r="E197" s="471"/>
      <c r="F197" s="471"/>
      <c r="G197" s="471"/>
      <c r="H197" s="470"/>
      <c r="I197" s="49"/>
      <c r="J197" s="49"/>
      <c r="K197" s="49"/>
      <c r="L197" s="49"/>
      <c r="M197" s="49"/>
      <c r="N197" s="49"/>
      <c r="O197" s="46"/>
      <c r="P197" s="46"/>
      <c r="Q197" s="49"/>
      <c r="R197" s="49"/>
      <c r="S197" s="46"/>
      <c r="T197" s="46"/>
      <c r="U197" s="37"/>
      <c r="V197" s="37"/>
      <c r="W197" s="37"/>
      <c r="X197" s="37"/>
      <c r="Y197" s="37"/>
    </row>
    <row r="198">
      <c r="A198" s="46"/>
      <c r="B198" s="46"/>
      <c r="C198" s="470"/>
      <c r="D198" s="471"/>
      <c r="E198" s="471"/>
      <c r="F198" s="471"/>
      <c r="G198" s="471"/>
      <c r="H198" s="470"/>
      <c r="I198" s="49"/>
      <c r="J198" s="49"/>
      <c r="K198" s="49"/>
      <c r="L198" s="49"/>
      <c r="M198" s="49"/>
      <c r="N198" s="49"/>
      <c r="O198" s="46"/>
      <c r="P198" s="46"/>
      <c r="Q198" s="49"/>
      <c r="R198" s="49"/>
      <c r="S198" s="46"/>
      <c r="T198" s="46"/>
      <c r="U198" s="37"/>
      <c r="V198" s="37"/>
      <c r="W198" s="37"/>
      <c r="X198" s="37"/>
      <c r="Y198" s="37"/>
    </row>
    <row r="199">
      <c r="A199" s="46"/>
      <c r="B199" s="46"/>
      <c r="C199" s="470"/>
      <c r="D199" s="471"/>
      <c r="E199" s="471"/>
      <c r="F199" s="471"/>
      <c r="G199" s="471"/>
      <c r="H199" s="470"/>
      <c r="I199" s="49"/>
      <c r="J199" s="49"/>
      <c r="K199" s="49"/>
      <c r="L199" s="49"/>
      <c r="M199" s="49"/>
      <c r="N199" s="49"/>
      <c r="O199" s="46"/>
      <c r="P199" s="46"/>
      <c r="Q199" s="49"/>
      <c r="R199" s="49"/>
      <c r="S199" s="46"/>
      <c r="T199" s="46"/>
      <c r="U199" s="37"/>
      <c r="V199" s="37"/>
      <c r="W199" s="37"/>
      <c r="X199" s="37"/>
      <c r="Y199" s="37"/>
    </row>
    <row r="200">
      <c r="A200" s="46"/>
      <c r="B200" s="46"/>
      <c r="C200" s="470"/>
      <c r="D200" s="471"/>
      <c r="E200" s="471"/>
      <c r="F200" s="471"/>
      <c r="G200" s="471"/>
      <c r="H200" s="470"/>
      <c r="I200" s="49"/>
      <c r="J200" s="49"/>
      <c r="K200" s="49"/>
      <c r="L200" s="49"/>
      <c r="M200" s="49"/>
      <c r="N200" s="49"/>
      <c r="O200" s="46"/>
      <c r="P200" s="46"/>
      <c r="Q200" s="49"/>
      <c r="R200" s="49"/>
      <c r="S200" s="46"/>
      <c r="T200" s="46"/>
      <c r="U200" s="37"/>
      <c r="V200" s="37"/>
      <c r="W200" s="37"/>
      <c r="X200" s="37"/>
      <c r="Y200" s="37"/>
    </row>
    <row r="201">
      <c r="A201" s="46"/>
      <c r="B201" s="46"/>
      <c r="C201" s="470"/>
      <c r="D201" s="471"/>
      <c r="E201" s="471"/>
      <c r="F201" s="471"/>
      <c r="G201" s="471"/>
      <c r="H201" s="470"/>
      <c r="I201" s="49"/>
      <c r="J201" s="49"/>
      <c r="K201" s="49"/>
      <c r="L201" s="49"/>
      <c r="M201" s="49"/>
      <c r="N201" s="49"/>
      <c r="O201" s="46"/>
      <c r="P201" s="46"/>
      <c r="Q201" s="49"/>
      <c r="R201" s="49"/>
      <c r="S201" s="46"/>
      <c r="T201" s="46"/>
      <c r="U201" s="37"/>
      <c r="V201" s="37"/>
      <c r="W201" s="37"/>
      <c r="X201" s="37"/>
      <c r="Y201" s="37"/>
    </row>
    <row r="202">
      <c r="A202" s="46"/>
      <c r="B202" s="46"/>
      <c r="C202" s="470"/>
      <c r="D202" s="471"/>
      <c r="E202" s="471"/>
      <c r="F202" s="471"/>
      <c r="G202" s="471"/>
      <c r="H202" s="470"/>
      <c r="I202" s="49"/>
      <c r="J202" s="49"/>
      <c r="K202" s="49"/>
      <c r="L202" s="49"/>
      <c r="M202" s="49"/>
      <c r="N202" s="49"/>
      <c r="O202" s="46"/>
      <c r="P202" s="46"/>
      <c r="Q202" s="49"/>
      <c r="R202" s="49"/>
      <c r="S202" s="46"/>
      <c r="T202" s="46"/>
      <c r="U202" s="37"/>
      <c r="V202" s="37"/>
      <c r="W202" s="37"/>
      <c r="X202" s="37"/>
      <c r="Y202" s="37"/>
    </row>
    <row r="203">
      <c r="A203" s="46"/>
      <c r="B203" s="46"/>
      <c r="C203" s="470"/>
      <c r="D203" s="471"/>
      <c r="E203" s="471"/>
      <c r="F203" s="471"/>
      <c r="G203" s="471"/>
      <c r="H203" s="470"/>
      <c r="I203" s="49"/>
      <c r="J203" s="49"/>
      <c r="K203" s="49"/>
      <c r="L203" s="49"/>
      <c r="M203" s="49"/>
      <c r="N203" s="49"/>
      <c r="O203" s="46"/>
      <c r="P203" s="46"/>
      <c r="Q203" s="49"/>
      <c r="R203" s="49"/>
      <c r="S203" s="46"/>
      <c r="T203" s="46"/>
      <c r="U203" s="37"/>
      <c r="V203" s="37"/>
      <c r="W203" s="37"/>
      <c r="X203" s="37"/>
      <c r="Y203" s="37"/>
    </row>
    <row r="204">
      <c r="A204" s="46"/>
      <c r="B204" s="46"/>
      <c r="C204" s="470"/>
      <c r="D204" s="471"/>
      <c r="E204" s="471"/>
      <c r="F204" s="471"/>
      <c r="G204" s="471"/>
      <c r="H204" s="470"/>
      <c r="I204" s="49"/>
      <c r="J204" s="49"/>
      <c r="K204" s="49"/>
      <c r="L204" s="49"/>
      <c r="M204" s="49"/>
      <c r="N204" s="49"/>
      <c r="O204" s="46"/>
      <c r="P204" s="46"/>
      <c r="Q204" s="49"/>
      <c r="R204" s="49"/>
      <c r="S204" s="46"/>
      <c r="T204" s="46"/>
      <c r="U204" s="37"/>
      <c r="V204" s="37"/>
      <c r="W204" s="37"/>
      <c r="X204" s="37"/>
      <c r="Y204" s="37"/>
    </row>
    <row r="205">
      <c r="A205" s="46"/>
      <c r="B205" s="46"/>
      <c r="C205" s="470"/>
      <c r="D205" s="471"/>
      <c r="E205" s="471"/>
      <c r="F205" s="471"/>
      <c r="G205" s="471"/>
      <c r="H205" s="470"/>
      <c r="I205" s="49"/>
      <c r="J205" s="49"/>
      <c r="K205" s="49"/>
      <c r="L205" s="49"/>
      <c r="M205" s="49"/>
      <c r="N205" s="49"/>
      <c r="O205" s="46"/>
      <c r="P205" s="46"/>
      <c r="Q205" s="49"/>
      <c r="R205" s="49"/>
      <c r="S205" s="46"/>
      <c r="T205" s="46"/>
      <c r="U205" s="37"/>
      <c r="V205" s="37"/>
      <c r="W205" s="37"/>
      <c r="X205" s="37"/>
      <c r="Y205" s="37"/>
    </row>
    <row r="206">
      <c r="A206" s="46"/>
      <c r="B206" s="46"/>
      <c r="C206" s="470"/>
      <c r="D206" s="471"/>
      <c r="E206" s="471"/>
      <c r="F206" s="471"/>
      <c r="G206" s="471"/>
      <c r="H206" s="470"/>
      <c r="I206" s="49"/>
      <c r="J206" s="49"/>
      <c r="K206" s="49"/>
      <c r="L206" s="49"/>
      <c r="M206" s="49"/>
      <c r="N206" s="49"/>
      <c r="O206" s="46"/>
      <c r="P206" s="46"/>
      <c r="Q206" s="49"/>
      <c r="R206" s="49"/>
      <c r="S206" s="46"/>
      <c r="T206" s="46"/>
      <c r="U206" s="37"/>
      <c r="V206" s="37"/>
      <c r="W206" s="37"/>
      <c r="X206" s="37"/>
      <c r="Y206" s="37"/>
    </row>
    <row r="207">
      <c r="A207" s="46"/>
      <c r="B207" s="46"/>
      <c r="C207" s="470"/>
      <c r="D207" s="471"/>
      <c r="E207" s="471"/>
      <c r="F207" s="471"/>
      <c r="G207" s="471"/>
      <c r="H207" s="470"/>
      <c r="I207" s="49"/>
      <c r="J207" s="49"/>
      <c r="K207" s="49"/>
      <c r="L207" s="49"/>
      <c r="M207" s="49"/>
      <c r="N207" s="49"/>
      <c r="O207" s="46"/>
      <c r="P207" s="46"/>
      <c r="Q207" s="49"/>
      <c r="R207" s="49"/>
      <c r="S207" s="46"/>
      <c r="T207" s="46"/>
      <c r="U207" s="37"/>
      <c r="V207" s="37"/>
      <c r="W207" s="37"/>
      <c r="X207" s="37"/>
      <c r="Y207" s="37"/>
    </row>
    <row r="208">
      <c r="A208" s="46"/>
      <c r="B208" s="46"/>
      <c r="C208" s="470"/>
      <c r="D208" s="471"/>
      <c r="E208" s="471"/>
      <c r="F208" s="471"/>
      <c r="G208" s="471"/>
      <c r="H208" s="470"/>
      <c r="I208" s="49"/>
      <c r="J208" s="49"/>
      <c r="K208" s="49"/>
      <c r="L208" s="49"/>
      <c r="M208" s="49"/>
      <c r="N208" s="49"/>
      <c r="O208" s="46"/>
      <c r="P208" s="46"/>
      <c r="Q208" s="49"/>
      <c r="R208" s="49"/>
      <c r="S208" s="46"/>
      <c r="T208" s="46"/>
      <c r="U208" s="37"/>
      <c r="V208" s="37"/>
      <c r="W208" s="37"/>
      <c r="X208" s="37"/>
      <c r="Y208" s="37"/>
    </row>
    <row r="209">
      <c r="A209" s="46"/>
      <c r="B209" s="46"/>
      <c r="C209" s="470"/>
      <c r="D209" s="471"/>
      <c r="E209" s="471"/>
      <c r="F209" s="471"/>
      <c r="G209" s="471"/>
      <c r="H209" s="470"/>
      <c r="I209" s="49"/>
      <c r="J209" s="49"/>
      <c r="K209" s="49"/>
      <c r="L209" s="49"/>
      <c r="M209" s="49"/>
      <c r="N209" s="49"/>
      <c r="O209" s="46"/>
      <c r="P209" s="46"/>
      <c r="Q209" s="49"/>
      <c r="R209" s="49"/>
      <c r="S209" s="46"/>
      <c r="T209" s="46"/>
      <c r="U209" s="37"/>
      <c r="V209" s="37"/>
      <c r="W209" s="37"/>
      <c r="X209" s="37"/>
      <c r="Y209" s="37"/>
    </row>
    <row r="210">
      <c r="A210" s="46"/>
      <c r="B210" s="46"/>
      <c r="C210" s="470"/>
      <c r="D210" s="471"/>
      <c r="E210" s="471"/>
      <c r="F210" s="471"/>
      <c r="G210" s="471"/>
      <c r="H210" s="470"/>
      <c r="I210" s="49"/>
      <c r="J210" s="49"/>
      <c r="K210" s="49"/>
      <c r="L210" s="49"/>
      <c r="M210" s="49"/>
      <c r="N210" s="49"/>
      <c r="O210" s="46"/>
      <c r="P210" s="46"/>
      <c r="Q210" s="49"/>
      <c r="R210" s="49"/>
      <c r="S210" s="46"/>
      <c r="T210" s="46"/>
      <c r="U210" s="37"/>
      <c r="V210" s="37"/>
      <c r="W210" s="37"/>
      <c r="X210" s="37"/>
      <c r="Y210" s="37"/>
    </row>
    <row r="211">
      <c r="A211" s="46"/>
      <c r="B211" s="46"/>
      <c r="C211" s="470"/>
      <c r="D211" s="471"/>
      <c r="E211" s="471"/>
      <c r="F211" s="471"/>
      <c r="G211" s="471"/>
      <c r="H211" s="470"/>
      <c r="I211" s="49"/>
      <c r="J211" s="49"/>
      <c r="K211" s="49"/>
      <c r="L211" s="49"/>
      <c r="M211" s="49"/>
      <c r="N211" s="49"/>
      <c r="O211" s="46"/>
      <c r="P211" s="46"/>
      <c r="Q211" s="49"/>
      <c r="R211" s="49"/>
      <c r="S211" s="46"/>
      <c r="T211" s="46"/>
      <c r="U211" s="37"/>
      <c r="V211" s="37"/>
      <c r="W211" s="37"/>
      <c r="X211" s="37"/>
      <c r="Y211" s="37"/>
    </row>
    <row r="212">
      <c r="A212" s="46"/>
      <c r="B212" s="46"/>
      <c r="C212" s="470"/>
      <c r="D212" s="471"/>
      <c r="E212" s="471"/>
      <c r="F212" s="471"/>
      <c r="G212" s="471"/>
      <c r="H212" s="470"/>
      <c r="I212" s="49"/>
      <c r="J212" s="49"/>
      <c r="K212" s="49"/>
      <c r="L212" s="49"/>
      <c r="M212" s="49"/>
      <c r="N212" s="49"/>
      <c r="O212" s="46"/>
      <c r="P212" s="46"/>
      <c r="Q212" s="49"/>
      <c r="R212" s="49"/>
      <c r="S212" s="46"/>
      <c r="T212" s="46"/>
      <c r="U212" s="37"/>
      <c r="V212" s="37"/>
      <c r="W212" s="37"/>
      <c r="X212" s="37"/>
      <c r="Y212" s="37"/>
    </row>
    <row r="213">
      <c r="A213" s="46"/>
      <c r="B213" s="46"/>
      <c r="C213" s="470"/>
      <c r="D213" s="471"/>
      <c r="E213" s="471"/>
      <c r="F213" s="471"/>
      <c r="G213" s="471"/>
      <c r="H213" s="470"/>
      <c r="I213" s="49"/>
      <c r="J213" s="49"/>
      <c r="K213" s="49"/>
      <c r="L213" s="49"/>
      <c r="M213" s="49"/>
      <c r="N213" s="49"/>
      <c r="O213" s="46"/>
      <c r="P213" s="46"/>
      <c r="Q213" s="49"/>
      <c r="R213" s="49"/>
      <c r="S213" s="46"/>
      <c r="T213" s="46"/>
      <c r="U213" s="37"/>
      <c r="V213" s="37"/>
      <c r="W213" s="37"/>
      <c r="X213" s="37"/>
      <c r="Y213" s="37"/>
    </row>
    <row r="214">
      <c r="A214" s="46"/>
      <c r="B214" s="46"/>
      <c r="C214" s="470"/>
      <c r="D214" s="471"/>
      <c r="E214" s="471"/>
      <c r="F214" s="471"/>
      <c r="G214" s="471"/>
      <c r="H214" s="470"/>
      <c r="I214" s="49"/>
      <c r="J214" s="49"/>
      <c r="K214" s="49"/>
      <c r="L214" s="49"/>
      <c r="M214" s="49"/>
      <c r="N214" s="49"/>
      <c r="O214" s="46"/>
      <c r="P214" s="46"/>
      <c r="Q214" s="49"/>
      <c r="R214" s="49"/>
      <c r="S214" s="46"/>
      <c r="T214" s="46"/>
      <c r="U214" s="37"/>
      <c r="V214" s="37"/>
      <c r="W214" s="37"/>
      <c r="X214" s="37"/>
      <c r="Y214" s="37"/>
    </row>
    <row r="215">
      <c r="A215" s="46"/>
      <c r="B215" s="46"/>
      <c r="C215" s="470"/>
      <c r="D215" s="471"/>
      <c r="E215" s="471"/>
      <c r="F215" s="471"/>
      <c r="G215" s="471"/>
      <c r="H215" s="470"/>
      <c r="I215" s="49"/>
      <c r="J215" s="49"/>
      <c r="K215" s="49"/>
      <c r="L215" s="49"/>
      <c r="M215" s="49"/>
      <c r="N215" s="49"/>
      <c r="O215" s="46"/>
      <c r="P215" s="46"/>
      <c r="Q215" s="49"/>
      <c r="R215" s="49"/>
      <c r="S215" s="46"/>
      <c r="T215" s="46"/>
      <c r="U215" s="37"/>
      <c r="V215" s="37"/>
      <c r="W215" s="37"/>
      <c r="X215" s="37"/>
      <c r="Y215" s="37"/>
    </row>
    <row r="216">
      <c r="A216" s="46"/>
      <c r="B216" s="46"/>
      <c r="C216" s="470"/>
      <c r="D216" s="471"/>
      <c r="E216" s="471"/>
      <c r="F216" s="471"/>
      <c r="G216" s="471"/>
      <c r="H216" s="470"/>
      <c r="I216" s="49"/>
      <c r="J216" s="49"/>
      <c r="K216" s="49"/>
      <c r="L216" s="49"/>
      <c r="M216" s="49"/>
      <c r="N216" s="49"/>
      <c r="O216" s="46"/>
      <c r="P216" s="46"/>
      <c r="Q216" s="49"/>
      <c r="R216" s="49"/>
      <c r="S216" s="46"/>
      <c r="T216" s="46"/>
      <c r="U216" s="37"/>
      <c r="V216" s="37"/>
      <c r="W216" s="37"/>
      <c r="X216" s="37"/>
      <c r="Y216" s="37"/>
    </row>
    <row r="217">
      <c r="A217" s="46"/>
      <c r="B217" s="46"/>
      <c r="C217" s="470"/>
      <c r="D217" s="471"/>
      <c r="E217" s="471"/>
      <c r="F217" s="471"/>
      <c r="G217" s="471"/>
      <c r="H217" s="470"/>
      <c r="I217" s="49"/>
      <c r="J217" s="49"/>
      <c r="K217" s="49"/>
      <c r="L217" s="49"/>
      <c r="M217" s="49"/>
      <c r="N217" s="49"/>
      <c r="O217" s="46"/>
      <c r="P217" s="46"/>
      <c r="Q217" s="49"/>
      <c r="R217" s="49"/>
      <c r="S217" s="46"/>
      <c r="T217" s="46"/>
      <c r="U217" s="37"/>
      <c r="V217" s="37"/>
      <c r="W217" s="37"/>
      <c r="X217" s="37"/>
      <c r="Y217" s="37"/>
    </row>
    <row r="218">
      <c r="A218" s="46"/>
      <c r="B218" s="46"/>
      <c r="C218" s="470"/>
      <c r="D218" s="471"/>
      <c r="E218" s="471"/>
      <c r="F218" s="471"/>
      <c r="G218" s="471"/>
      <c r="H218" s="470"/>
      <c r="I218" s="49"/>
      <c r="J218" s="49"/>
      <c r="K218" s="49"/>
      <c r="L218" s="49"/>
      <c r="M218" s="49"/>
      <c r="N218" s="49"/>
      <c r="O218" s="46"/>
      <c r="P218" s="46"/>
      <c r="Q218" s="49"/>
      <c r="R218" s="49"/>
      <c r="S218" s="46"/>
      <c r="T218" s="46"/>
      <c r="U218" s="37"/>
      <c r="V218" s="37"/>
      <c r="W218" s="37"/>
      <c r="X218" s="37"/>
      <c r="Y218" s="37"/>
    </row>
    <row r="219">
      <c r="A219" s="46"/>
      <c r="B219" s="46"/>
      <c r="C219" s="470"/>
      <c r="D219" s="471"/>
      <c r="E219" s="471"/>
      <c r="F219" s="471"/>
      <c r="G219" s="471"/>
      <c r="H219" s="470"/>
      <c r="I219" s="49"/>
      <c r="J219" s="49"/>
      <c r="K219" s="49"/>
      <c r="L219" s="49"/>
      <c r="M219" s="49"/>
      <c r="N219" s="49"/>
      <c r="O219" s="46"/>
      <c r="P219" s="46"/>
      <c r="Q219" s="49"/>
      <c r="R219" s="49"/>
      <c r="S219" s="46"/>
      <c r="T219" s="46"/>
      <c r="U219" s="37"/>
      <c r="V219" s="37"/>
      <c r="W219" s="37"/>
      <c r="X219" s="37"/>
      <c r="Y219" s="37"/>
    </row>
    <row r="220">
      <c r="A220" s="46"/>
      <c r="B220" s="46"/>
      <c r="C220" s="470"/>
      <c r="D220" s="471"/>
      <c r="E220" s="471"/>
      <c r="F220" s="471"/>
      <c r="G220" s="471"/>
      <c r="H220" s="470"/>
      <c r="I220" s="49"/>
      <c r="J220" s="49"/>
      <c r="K220" s="49"/>
      <c r="L220" s="49"/>
      <c r="M220" s="49"/>
      <c r="N220" s="49"/>
      <c r="O220" s="46"/>
      <c r="P220" s="46"/>
      <c r="Q220" s="49"/>
      <c r="R220" s="49"/>
      <c r="S220" s="46"/>
      <c r="T220" s="46"/>
      <c r="U220" s="37"/>
      <c r="V220" s="37"/>
      <c r="W220" s="37"/>
      <c r="X220" s="37"/>
      <c r="Y220" s="37"/>
    </row>
    <row r="221">
      <c r="A221" s="46"/>
      <c r="B221" s="46"/>
      <c r="C221" s="470"/>
      <c r="D221" s="471"/>
      <c r="E221" s="471"/>
      <c r="F221" s="471"/>
      <c r="G221" s="471"/>
      <c r="H221" s="470"/>
      <c r="I221" s="49"/>
      <c r="J221" s="49"/>
      <c r="K221" s="49"/>
      <c r="L221" s="49"/>
      <c r="M221" s="49"/>
      <c r="N221" s="49"/>
      <c r="O221" s="46"/>
      <c r="P221" s="46"/>
      <c r="Q221" s="49"/>
      <c r="R221" s="49"/>
      <c r="S221" s="46"/>
      <c r="T221" s="46"/>
      <c r="U221" s="37"/>
      <c r="V221" s="37"/>
      <c r="W221" s="37"/>
      <c r="X221" s="37"/>
      <c r="Y221" s="37"/>
    </row>
    <row r="222">
      <c r="A222" s="46"/>
      <c r="B222" s="46"/>
      <c r="C222" s="470"/>
      <c r="D222" s="471"/>
      <c r="E222" s="471"/>
      <c r="F222" s="471"/>
      <c r="G222" s="471"/>
      <c r="H222" s="470"/>
      <c r="I222" s="49"/>
      <c r="J222" s="49"/>
      <c r="K222" s="49"/>
      <c r="L222" s="49"/>
      <c r="M222" s="49"/>
      <c r="N222" s="49"/>
      <c r="O222" s="46"/>
      <c r="P222" s="46"/>
      <c r="Q222" s="49"/>
      <c r="R222" s="49"/>
      <c r="S222" s="46"/>
      <c r="T222" s="46"/>
      <c r="U222" s="37"/>
      <c r="V222" s="37"/>
      <c r="W222" s="37"/>
      <c r="X222" s="37"/>
      <c r="Y222" s="37"/>
    </row>
    <row r="223">
      <c r="A223" s="46"/>
      <c r="B223" s="46"/>
      <c r="C223" s="470"/>
      <c r="D223" s="471"/>
      <c r="E223" s="471"/>
      <c r="F223" s="471"/>
      <c r="G223" s="471"/>
      <c r="H223" s="470"/>
      <c r="I223" s="49"/>
      <c r="J223" s="49"/>
      <c r="K223" s="49"/>
      <c r="L223" s="49"/>
      <c r="M223" s="49"/>
      <c r="N223" s="49"/>
      <c r="O223" s="46"/>
      <c r="P223" s="46"/>
      <c r="Q223" s="49"/>
      <c r="R223" s="49"/>
      <c r="S223" s="46"/>
      <c r="T223" s="46"/>
      <c r="U223" s="37"/>
      <c r="V223" s="37"/>
      <c r="W223" s="37"/>
      <c r="X223" s="37"/>
      <c r="Y223" s="37"/>
    </row>
    <row r="224">
      <c r="A224" s="46"/>
      <c r="B224" s="46"/>
      <c r="C224" s="470"/>
      <c r="D224" s="471"/>
      <c r="E224" s="471"/>
      <c r="F224" s="471"/>
      <c r="G224" s="471"/>
      <c r="H224" s="470"/>
      <c r="I224" s="49"/>
      <c r="J224" s="49"/>
      <c r="K224" s="49"/>
      <c r="L224" s="49"/>
      <c r="M224" s="49"/>
      <c r="N224" s="49"/>
      <c r="O224" s="46"/>
      <c r="P224" s="46"/>
      <c r="Q224" s="49"/>
      <c r="R224" s="49"/>
      <c r="S224" s="46"/>
      <c r="T224" s="46"/>
      <c r="U224" s="37"/>
      <c r="V224" s="37"/>
      <c r="W224" s="37"/>
      <c r="X224" s="37"/>
      <c r="Y224" s="37"/>
    </row>
    <row r="225">
      <c r="A225" s="46"/>
      <c r="B225" s="46"/>
      <c r="C225" s="470"/>
      <c r="D225" s="471"/>
      <c r="E225" s="471"/>
      <c r="F225" s="471"/>
      <c r="G225" s="471"/>
      <c r="H225" s="470"/>
      <c r="I225" s="49"/>
      <c r="J225" s="49"/>
      <c r="K225" s="49"/>
      <c r="L225" s="49"/>
      <c r="M225" s="49"/>
      <c r="N225" s="49"/>
      <c r="O225" s="46"/>
      <c r="P225" s="46"/>
      <c r="Q225" s="49"/>
      <c r="R225" s="49"/>
      <c r="S225" s="46"/>
      <c r="T225" s="46"/>
      <c r="U225" s="37"/>
      <c r="V225" s="37"/>
      <c r="W225" s="37"/>
      <c r="X225" s="37"/>
      <c r="Y225" s="37"/>
    </row>
    <row r="226">
      <c r="A226" s="46"/>
      <c r="B226" s="46"/>
      <c r="C226" s="470"/>
      <c r="D226" s="471"/>
      <c r="E226" s="471"/>
      <c r="F226" s="471"/>
      <c r="G226" s="471"/>
      <c r="H226" s="470"/>
      <c r="I226" s="49"/>
      <c r="J226" s="49"/>
      <c r="K226" s="49"/>
      <c r="L226" s="49"/>
      <c r="M226" s="49"/>
      <c r="N226" s="49"/>
      <c r="O226" s="46"/>
      <c r="P226" s="46"/>
      <c r="Q226" s="49"/>
      <c r="R226" s="49"/>
      <c r="S226" s="46"/>
      <c r="T226" s="46"/>
      <c r="U226" s="37"/>
      <c r="V226" s="37"/>
      <c r="W226" s="37"/>
      <c r="X226" s="37"/>
      <c r="Y226" s="37"/>
    </row>
    <row r="227">
      <c r="A227" s="46"/>
      <c r="B227" s="46"/>
      <c r="C227" s="470"/>
      <c r="D227" s="471"/>
      <c r="E227" s="471"/>
      <c r="F227" s="471"/>
      <c r="G227" s="471"/>
      <c r="H227" s="470"/>
      <c r="I227" s="49"/>
      <c r="J227" s="49"/>
      <c r="K227" s="49"/>
      <c r="L227" s="49"/>
      <c r="M227" s="49"/>
      <c r="N227" s="49"/>
      <c r="O227" s="46"/>
      <c r="P227" s="46"/>
      <c r="Q227" s="49"/>
      <c r="R227" s="49"/>
      <c r="S227" s="46"/>
      <c r="T227" s="46"/>
      <c r="U227" s="37"/>
      <c r="V227" s="37"/>
      <c r="W227" s="37"/>
      <c r="X227" s="37"/>
      <c r="Y227" s="37"/>
    </row>
    <row r="228">
      <c r="A228" s="46"/>
      <c r="B228" s="46"/>
      <c r="C228" s="470"/>
      <c r="D228" s="471"/>
      <c r="E228" s="471"/>
      <c r="F228" s="471"/>
      <c r="G228" s="471"/>
      <c r="H228" s="470"/>
      <c r="I228" s="49"/>
      <c r="J228" s="49"/>
      <c r="K228" s="49"/>
      <c r="L228" s="49"/>
      <c r="M228" s="49"/>
      <c r="N228" s="49"/>
      <c r="O228" s="46"/>
      <c r="P228" s="46"/>
      <c r="Q228" s="49"/>
      <c r="R228" s="49"/>
      <c r="S228" s="46"/>
      <c r="T228" s="46"/>
      <c r="U228" s="37"/>
      <c r="V228" s="37"/>
      <c r="W228" s="37"/>
      <c r="X228" s="37"/>
      <c r="Y228" s="37"/>
    </row>
    <row r="229">
      <c r="A229" s="46"/>
      <c r="B229" s="46"/>
      <c r="C229" s="470"/>
      <c r="D229" s="471"/>
      <c r="E229" s="471"/>
      <c r="F229" s="471"/>
      <c r="G229" s="471"/>
      <c r="H229" s="470"/>
      <c r="I229" s="49"/>
      <c r="J229" s="49"/>
      <c r="K229" s="49"/>
      <c r="L229" s="49"/>
      <c r="M229" s="49"/>
      <c r="N229" s="49"/>
      <c r="O229" s="46"/>
      <c r="P229" s="46"/>
      <c r="Q229" s="49"/>
      <c r="R229" s="49"/>
      <c r="S229" s="46"/>
      <c r="T229" s="46"/>
      <c r="U229" s="37"/>
      <c r="V229" s="37"/>
      <c r="W229" s="37"/>
      <c r="X229" s="37"/>
      <c r="Y229" s="37"/>
    </row>
    <row r="230">
      <c r="A230" s="46"/>
      <c r="B230" s="46"/>
      <c r="C230" s="470"/>
      <c r="D230" s="471"/>
      <c r="E230" s="471"/>
      <c r="F230" s="471"/>
      <c r="G230" s="471"/>
      <c r="H230" s="470"/>
      <c r="I230" s="49"/>
      <c r="J230" s="49"/>
      <c r="K230" s="49"/>
      <c r="L230" s="49"/>
      <c r="M230" s="49"/>
      <c r="N230" s="49"/>
      <c r="O230" s="46"/>
      <c r="P230" s="46"/>
      <c r="Q230" s="49"/>
      <c r="R230" s="49"/>
      <c r="S230" s="46"/>
      <c r="T230" s="46"/>
      <c r="U230" s="37"/>
      <c r="V230" s="37"/>
      <c r="W230" s="37"/>
      <c r="X230" s="37"/>
      <c r="Y230" s="37"/>
    </row>
    <row r="231">
      <c r="A231" s="46"/>
      <c r="B231" s="46"/>
      <c r="C231" s="470"/>
      <c r="D231" s="471"/>
      <c r="E231" s="471"/>
      <c r="F231" s="471"/>
      <c r="G231" s="471"/>
      <c r="H231" s="470"/>
      <c r="I231" s="49"/>
      <c r="J231" s="49"/>
      <c r="K231" s="49"/>
      <c r="L231" s="49"/>
      <c r="M231" s="49"/>
      <c r="N231" s="49"/>
      <c r="O231" s="46"/>
      <c r="P231" s="46"/>
      <c r="Q231" s="49"/>
      <c r="R231" s="49"/>
      <c r="S231" s="46"/>
      <c r="T231" s="46"/>
      <c r="U231" s="37"/>
      <c r="V231" s="37"/>
      <c r="W231" s="37"/>
      <c r="X231" s="37"/>
      <c r="Y231" s="37"/>
    </row>
    <row r="232">
      <c r="A232" s="46"/>
      <c r="B232" s="46"/>
      <c r="C232" s="470"/>
      <c r="D232" s="471"/>
      <c r="E232" s="471"/>
      <c r="F232" s="471"/>
      <c r="G232" s="471"/>
      <c r="H232" s="470"/>
      <c r="I232" s="49"/>
      <c r="J232" s="49"/>
      <c r="K232" s="49"/>
      <c r="L232" s="49"/>
      <c r="M232" s="49"/>
      <c r="N232" s="49"/>
      <c r="O232" s="46"/>
      <c r="P232" s="46"/>
      <c r="Q232" s="49"/>
      <c r="R232" s="49"/>
      <c r="S232" s="46"/>
      <c r="T232" s="46"/>
      <c r="U232" s="37"/>
      <c r="V232" s="37"/>
      <c r="W232" s="37"/>
      <c r="X232" s="37"/>
      <c r="Y232" s="37"/>
    </row>
    <row r="233">
      <c r="A233" s="46"/>
      <c r="B233" s="46"/>
      <c r="C233" s="470"/>
      <c r="D233" s="471"/>
      <c r="E233" s="471"/>
      <c r="F233" s="471"/>
      <c r="G233" s="471"/>
      <c r="H233" s="470"/>
      <c r="I233" s="49"/>
      <c r="J233" s="49"/>
      <c r="K233" s="49"/>
      <c r="L233" s="49"/>
      <c r="M233" s="49"/>
      <c r="N233" s="49"/>
      <c r="O233" s="46"/>
      <c r="P233" s="46"/>
      <c r="Q233" s="49"/>
      <c r="R233" s="49"/>
      <c r="S233" s="46"/>
      <c r="T233" s="46"/>
      <c r="U233" s="37"/>
      <c r="V233" s="37"/>
      <c r="W233" s="37"/>
      <c r="X233" s="37"/>
      <c r="Y233" s="37"/>
    </row>
    <row r="234">
      <c r="A234" s="46"/>
      <c r="B234" s="46"/>
      <c r="C234" s="470"/>
      <c r="D234" s="471"/>
      <c r="E234" s="471"/>
      <c r="F234" s="471"/>
      <c r="G234" s="471"/>
      <c r="H234" s="470"/>
      <c r="I234" s="49"/>
      <c r="J234" s="49"/>
      <c r="K234" s="49"/>
      <c r="L234" s="49"/>
      <c r="M234" s="49"/>
      <c r="N234" s="49"/>
      <c r="O234" s="46"/>
      <c r="P234" s="46"/>
      <c r="Q234" s="49"/>
      <c r="R234" s="49"/>
      <c r="S234" s="46"/>
      <c r="T234" s="46"/>
      <c r="U234" s="37"/>
      <c r="V234" s="37"/>
      <c r="W234" s="37"/>
      <c r="X234" s="37"/>
      <c r="Y234" s="37"/>
    </row>
    <row r="235">
      <c r="A235" s="46"/>
      <c r="B235" s="46"/>
      <c r="C235" s="470"/>
      <c r="D235" s="471"/>
      <c r="E235" s="471"/>
      <c r="F235" s="471"/>
      <c r="G235" s="471"/>
      <c r="H235" s="470"/>
      <c r="I235" s="49"/>
      <c r="J235" s="49"/>
      <c r="K235" s="49"/>
      <c r="L235" s="49"/>
      <c r="M235" s="49"/>
      <c r="N235" s="49"/>
      <c r="O235" s="46"/>
      <c r="P235" s="46"/>
      <c r="Q235" s="49"/>
      <c r="R235" s="49"/>
      <c r="S235" s="46"/>
      <c r="T235" s="46"/>
      <c r="U235" s="37"/>
      <c r="V235" s="37"/>
      <c r="W235" s="37"/>
      <c r="X235" s="37"/>
      <c r="Y235" s="37"/>
    </row>
    <row r="236">
      <c r="A236" s="46"/>
      <c r="B236" s="46"/>
      <c r="C236" s="470"/>
      <c r="D236" s="471"/>
      <c r="E236" s="471"/>
      <c r="F236" s="471"/>
      <c r="G236" s="471"/>
      <c r="H236" s="470"/>
      <c r="I236" s="49"/>
      <c r="J236" s="49"/>
      <c r="K236" s="49"/>
      <c r="L236" s="49"/>
      <c r="M236" s="49"/>
      <c r="N236" s="49"/>
      <c r="O236" s="46"/>
      <c r="P236" s="46"/>
      <c r="Q236" s="49"/>
      <c r="R236" s="49"/>
      <c r="S236" s="46"/>
      <c r="T236" s="46"/>
      <c r="U236" s="37"/>
      <c r="V236" s="37"/>
      <c r="W236" s="37"/>
      <c r="X236" s="37"/>
      <c r="Y236" s="37"/>
    </row>
    <row r="237">
      <c r="A237" s="46"/>
      <c r="B237" s="46"/>
      <c r="C237" s="470"/>
      <c r="D237" s="471"/>
      <c r="E237" s="471"/>
      <c r="F237" s="471"/>
      <c r="G237" s="471"/>
      <c r="H237" s="470"/>
      <c r="I237" s="49"/>
      <c r="J237" s="49"/>
      <c r="K237" s="49"/>
      <c r="L237" s="49"/>
      <c r="M237" s="49"/>
      <c r="N237" s="49"/>
      <c r="O237" s="46"/>
      <c r="P237" s="46"/>
      <c r="Q237" s="49"/>
      <c r="R237" s="49"/>
      <c r="S237" s="46"/>
      <c r="T237" s="46"/>
      <c r="U237" s="37"/>
      <c r="V237" s="37"/>
      <c r="W237" s="37"/>
      <c r="X237" s="37"/>
      <c r="Y237" s="37"/>
    </row>
    <row r="238">
      <c r="A238" s="46"/>
      <c r="B238" s="46"/>
      <c r="C238" s="470"/>
      <c r="D238" s="471"/>
      <c r="E238" s="471"/>
      <c r="F238" s="471"/>
      <c r="G238" s="471"/>
      <c r="H238" s="470"/>
      <c r="I238" s="49"/>
      <c r="J238" s="49"/>
      <c r="K238" s="49"/>
      <c r="L238" s="49"/>
      <c r="M238" s="49"/>
      <c r="N238" s="49"/>
      <c r="O238" s="46"/>
      <c r="P238" s="46"/>
      <c r="Q238" s="49"/>
      <c r="R238" s="49"/>
      <c r="S238" s="46"/>
      <c r="T238" s="46"/>
      <c r="U238" s="37"/>
      <c r="V238" s="37"/>
      <c r="W238" s="37"/>
      <c r="X238" s="37"/>
      <c r="Y238" s="37"/>
    </row>
    <row r="239">
      <c r="A239" s="46"/>
      <c r="B239" s="46"/>
      <c r="C239" s="470"/>
      <c r="D239" s="471"/>
      <c r="E239" s="471"/>
      <c r="F239" s="471"/>
      <c r="G239" s="471"/>
      <c r="H239" s="470"/>
      <c r="I239" s="49"/>
      <c r="J239" s="49"/>
      <c r="K239" s="49"/>
      <c r="L239" s="49"/>
      <c r="M239" s="49"/>
      <c r="N239" s="49"/>
      <c r="O239" s="46"/>
      <c r="P239" s="46"/>
      <c r="Q239" s="49"/>
      <c r="R239" s="49"/>
      <c r="S239" s="46"/>
      <c r="T239" s="46"/>
      <c r="U239" s="37"/>
      <c r="V239" s="37"/>
      <c r="W239" s="37"/>
      <c r="X239" s="37"/>
      <c r="Y239" s="37"/>
    </row>
    <row r="240">
      <c r="A240" s="46"/>
      <c r="B240" s="46"/>
      <c r="C240" s="470"/>
      <c r="D240" s="471"/>
      <c r="E240" s="471"/>
      <c r="F240" s="471"/>
      <c r="G240" s="471"/>
      <c r="H240" s="470"/>
      <c r="I240" s="49"/>
      <c r="J240" s="49"/>
      <c r="K240" s="49"/>
      <c r="L240" s="49"/>
      <c r="M240" s="49"/>
      <c r="N240" s="49"/>
      <c r="O240" s="46"/>
      <c r="P240" s="46"/>
      <c r="Q240" s="49"/>
      <c r="R240" s="49"/>
      <c r="S240" s="46"/>
      <c r="T240" s="46"/>
      <c r="U240" s="37"/>
      <c r="V240" s="37"/>
      <c r="W240" s="37"/>
      <c r="X240" s="37"/>
      <c r="Y240" s="37"/>
    </row>
    <row r="241">
      <c r="A241" s="46"/>
      <c r="B241" s="46"/>
      <c r="C241" s="470"/>
      <c r="D241" s="471"/>
      <c r="E241" s="471"/>
      <c r="F241" s="471"/>
      <c r="G241" s="471"/>
      <c r="H241" s="470"/>
      <c r="I241" s="49"/>
      <c r="J241" s="49"/>
      <c r="K241" s="49"/>
      <c r="L241" s="49"/>
      <c r="M241" s="49"/>
      <c r="N241" s="49"/>
      <c r="O241" s="46"/>
      <c r="P241" s="46"/>
      <c r="Q241" s="49"/>
      <c r="R241" s="49"/>
      <c r="S241" s="46"/>
      <c r="T241" s="46"/>
      <c r="U241" s="37"/>
      <c r="V241" s="37"/>
      <c r="W241" s="37"/>
      <c r="X241" s="37"/>
      <c r="Y241" s="37"/>
    </row>
    <row r="242">
      <c r="A242" s="46"/>
      <c r="B242" s="46"/>
      <c r="C242" s="470"/>
      <c r="D242" s="471"/>
      <c r="E242" s="471"/>
      <c r="F242" s="471"/>
      <c r="G242" s="471"/>
      <c r="H242" s="470"/>
      <c r="I242" s="49"/>
      <c r="J242" s="49"/>
      <c r="K242" s="49"/>
      <c r="L242" s="49"/>
      <c r="M242" s="49"/>
      <c r="N242" s="49"/>
      <c r="O242" s="46"/>
      <c r="P242" s="46"/>
      <c r="Q242" s="49"/>
      <c r="R242" s="49"/>
      <c r="S242" s="46"/>
      <c r="T242" s="46"/>
      <c r="U242" s="37"/>
      <c r="V242" s="37"/>
      <c r="W242" s="37"/>
      <c r="X242" s="37"/>
      <c r="Y242" s="37"/>
    </row>
    <row r="243">
      <c r="A243" s="46"/>
      <c r="B243" s="46"/>
      <c r="C243" s="470"/>
      <c r="D243" s="471"/>
      <c r="E243" s="471"/>
      <c r="F243" s="471"/>
      <c r="G243" s="471"/>
      <c r="H243" s="470"/>
      <c r="I243" s="49"/>
      <c r="J243" s="49"/>
      <c r="K243" s="49"/>
      <c r="L243" s="49"/>
      <c r="M243" s="49"/>
      <c r="N243" s="49"/>
      <c r="O243" s="46"/>
      <c r="P243" s="46"/>
      <c r="Q243" s="49"/>
      <c r="R243" s="49"/>
      <c r="S243" s="46"/>
      <c r="T243" s="46"/>
      <c r="U243" s="37"/>
      <c r="V243" s="37"/>
      <c r="W243" s="37"/>
      <c r="X243" s="37"/>
      <c r="Y243" s="37"/>
    </row>
    <row r="244">
      <c r="A244" s="46"/>
      <c r="B244" s="46"/>
      <c r="C244" s="470"/>
      <c r="D244" s="471"/>
      <c r="E244" s="471"/>
      <c r="F244" s="471"/>
      <c r="G244" s="471"/>
      <c r="H244" s="470"/>
      <c r="I244" s="49"/>
      <c r="J244" s="49"/>
      <c r="K244" s="49"/>
      <c r="L244" s="49"/>
      <c r="M244" s="49"/>
      <c r="N244" s="49"/>
      <c r="O244" s="46"/>
      <c r="P244" s="46"/>
      <c r="Q244" s="49"/>
      <c r="R244" s="49"/>
      <c r="S244" s="46"/>
      <c r="T244" s="46"/>
      <c r="U244" s="37"/>
      <c r="V244" s="37"/>
      <c r="W244" s="37"/>
      <c r="X244" s="37"/>
      <c r="Y244" s="37"/>
    </row>
    <row r="245">
      <c r="A245" s="46"/>
      <c r="B245" s="46"/>
      <c r="C245" s="470"/>
      <c r="D245" s="471"/>
      <c r="E245" s="471"/>
      <c r="F245" s="471"/>
      <c r="G245" s="471"/>
      <c r="H245" s="470"/>
      <c r="I245" s="49"/>
      <c r="J245" s="49"/>
      <c r="K245" s="49"/>
      <c r="L245" s="49"/>
      <c r="M245" s="49"/>
      <c r="N245" s="49"/>
      <c r="O245" s="46"/>
      <c r="P245" s="46"/>
      <c r="Q245" s="49"/>
      <c r="R245" s="49"/>
      <c r="S245" s="46"/>
      <c r="T245" s="46"/>
      <c r="U245" s="37"/>
      <c r="V245" s="37"/>
      <c r="W245" s="37"/>
      <c r="X245" s="37"/>
      <c r="Y245" s="37"/>
    </row>
    <row r="246">
      <c r="A246" s="46"/>
      <c r="B246" s="46"/>
      <c r="C246" s="470"/>
      <c r="D246" s="471"/>
      <c r="E246" s="471"/>
      <c r="F246" s="471"/>
      <c r="G246" s="471"/>
      <c r="H246" s="470"/>
      <c r="I246" s="49"/>
      <c r="J246" s="49"/>
      <c r="K246" s="49"/>
      <c r="L246" s="49"/>
      <c r="M246" s="49"/>
      <c r="N246" s="49"/>
      <c r="O246" s="46"/>
      <c r="P246" s="46"/>
      <c r="Q246" s="49"/>
      <c r="R246" s="49"/>
      <c r="S246" s="46"/>
      <c r="T246" s="46"/>
      <c r="U246" s="37"/>
      <c r="V246" s="37"/>
      <c r="W246" s="37"/>
      <c r="X246" s="37"/>
      <c r="Y246" s="37"/>
    </row>
    <row r="247">
      <c r="A247" s="46"/>
      <c r="B247" s="46"/>
      <c r="C247" s="470"/>
      <c r="D247" s="471"/>
      <c r="E247" s="471"/>
      <c r="F247" s="471"/>
      <c r="G247" s="471"/>
      <c r="H247" s="470"/>
      <c r="I247" s="49"/>
      <c r="J247" s="49"/>
      <c r="K247" s="49"/>
      <c r="L247" s="49"/>
      <c r="M247" s="49"/>
      <c r="N247" s="49"/>
      <c r="O247" s="46"/>
      <c r="P247" s="46"/>
      <c r="Q247" s="49"/>
      <c r="R247" s="49"/>
      <c r="S247" s="46"/>
      <c r="T247" s="46"/>
      <c r="U247" s="37"/>
      <c r="V247" s="37"/>
      <c r="W247" s="37"/>
      <c r="X247" s="37"/>
      <c r="Y247" s="37"/>
    </row>
    <row r="248">
      <c r="A248" s="46"/>
      <c r="B248" s="46"/>
      <c r="C248" s="470"/>
      <c r="D248" s="471"/>
      <c r="E248" s="471"/>
      <c r="F248" s="471"/>
      <c r="G248" s="471"/>
      <c r="H248" s="470"/>
      <c r="I248" s="49"/>
      <c r="J248" s="49"/>
      <c r="K248" s="49"/>
      <c r="L248" s="49"/>
      <c r="M248" s="49"/>
      <c r="N248" s="49"/>
      <c r="O248" s="46"/>
      <c r="P248" s="46"/>
      <c r="Q248" s="49"/>
      <c r="R248" s="49"/>
      <c r="S248" s="46"/>
      <c r="T248" s="46"/>
      <c r="U248" s="37"/>
      <c r="V248" s="37"/>
      <c r="W248" s="37"/>
      <c r="X248" s="37"/>
      <c r="Y248" s="37"/>
    </row>
    <row r="249">
      <c r="A249" s="46"/>
      <c r="B249" s="46"/>
      <c r="C249" s="470"/>
      <c r="D249" s="471"/>
      <c r="E249" s="471"/>
      <c r="F249" s="471"/>
      <c r="G249" s="471"/>
      <c r="H249" s="470"/>
      <c r="I249" s="49"/>
      <c r="J249" s="49"/>
      <c r="K249" s="49"/>
      <c r="L249" s="49"/>
      <c r="M249" s="49"/>
      <c r="N249" s="49"/>
      <c r="O249" s="46"/>
      <c r="P249" s="46"/>
      <c r="Q249" s="49"/>
      <c r="R249" s="49"/>
      <c r="S249" s="46"/>
      <c r="T249" s="46"/>
      <c r="U249" s="37"/>
      <c r="V249" s="37"/>
      <c r="W249" s="37"/>
      <c r="X249" s="37"/>
      <c r="Y249" s="37"/>
    </row>
    <row r="250">
      <c r="A250" s="46"/>
      <c r="B250" s="46"/>
      <c r="C250" s="470"/>
      <c r="D250" s="471"/>
      <c r="E250" s="471"/>
      <c r="F250" s="471"/>
      <c r="G250" s="471"/>
      <c r="H250" s="470"/>
      <c r="I250" s="49"/>
      <c r="J250" s="49"/>
      <c r="K250" s="49"/>
      <c r="L250" s="49"/>
      <c r="M250" s="49"/>
      <c r="N250" s="49"/>
      <c r="O250" s="46"/>
      <c r="P250" s="46"/>
      <c r="Q250" s="49"/>
      <c r="R250" s="49"/>
      <c r="S250" s="46"/>
      <c r="T250" s="46"/>
      <c r="U250" s="37"/>
      <c r="V250" s="37"/>
      <c r="W250" s="37"/>
      <c r="X250" s="37"/>
      <c r="Y250" s="37"/>
    </row>
    <row r="251">
      <c r="A251" s="46"/>
      <c r="B251" s="46"/>
      <c r="C251" s="470"/>
      <c r="D251" s="471"/>
      <c r="E251" s="471"/>
      <c r="F251" s="471"/>
      <c r="G251" s="471"/>
      <c r="H251" s="470"/>
      <c r="I251" s="49"/>
      <c r="J251" s="49"/>
      <c r="K251" s="49"/>
      <c r="L251" s="49"/>
      <c r="M251" s="49"/>
      <c r="N251" s="49"/>
      <c r="O251" s="46"/>
      <c r="P251" s="46"/>
      <c r="Q251" s="49"/>
      <c r="R251" s="49"/>
      <c r="S251" s="46"/>
      <c r="T251" s="46"/>
      <c r="U251" s="37"/>
      <c r="V251" s="37"/>
      <c r="W251" s="37"/>
      <c r="X251" s="37"/>
      <c r="Y251" s="37"/>
    </row>
    <row r="252">
      <c r="A252" s="46"/>
      <c r="B252" s="46"/>
      <c r="C252" s="470"/>
      <c r="D252" s="471"/>
      <c r="E252" s="471"/>
      <c r="F252" s="471"/>
      <c r="G252" s="471"/>
      <c r="H252" s="470"/>
      <c r="I252" s="49"/>
      <c r="J252" s="49"/>
      <c r="K252" s="49"/>
      <c r="L252" s="49"/>
      <c r="M252" s="49"/>
      <c r="N252" s="49"/>
      <c r="O252" s="46"/>
      <c r="P252" s="46"/>
      <c r="Q252" s="49"/>
      <c r="R252" s="49"/>
      <c r="S252" s="46"/>
      <c r="T252" s="46"/>
      <c r="U252" s="37"/>
      <c r="V252" s="37"/>
      <c r="W252" s="37"/>
      <c r="X252" s="37"/>
      <c r="Y252" s="37"/>
    </row>
    <row r="253">
      <c r="A253" s="46"/>
      <c r="B253" s="46"/>
      <c r="C253" s="470"/>
      <c r="D253" s="471"/>
      <c r="E253" s="471"/>
      <c r="F253" s="471"/>
      <c r="G253" s="471"/>
      <c r="H253" s="470"/>
      <c r="I253" s="49"/>
      <c r="J253" s="49"/>
      <c r="K253" s="49"/>
      <c r="L253" s="49"/>
      <c r="M253" s="49"/>
      <c r="N253" s="49"/>
      <c r="O253" s="46"/>
      <c r="P253" s="46"/>
      <c r="Q253" s="49"/>
      <c r="R253" s="49"/>
      <c r="S253" s="46"/>
      <c r="T253" s="46"/>
      <c r="U253" s="37"/>
      <c r="V253" s="37"/>
      <c r="W253" s="37"/>
      <c r="X253" s="37"/>
      <c r="Y253" s="37"/>
    </row>
    <row r="254">
      <c r="A254" s="46"/>
      <c r="B254" s="46"/>
      <c r="C254" s="470"/>
      <c r="D254" s="471"/>
      <c r="E254" s="471"/>
      <c r="F254" s="471"/>
      <c r="G254" s="471"/>
      <c r="H254" s="470"/>
      <c r="I254" s="49"/>
      <c r="J254" s="49"/>
      <c r="K254" s="49"/>
      <c r="L254" s="49"/>
      <c r="M254" s="49"/>
      <c r="N254" s="49"/>
      <c r="O254" s="46"/>
      <c r="P254" s="46"/>
      <c r="Q254" s="49"/>
      <c r="R254" s="49"/>
      <c r="S254" s="46"/>
      <c r="T254" s="46"/>
      <c r="U254" s="37"/>
      <c r="V254" s="37"/>
      <c r="W254" s="37"/>
      <c r="X254" s="37"/>
      <c r="Y254" s="37"/>
    </row>
    <row r="255">
      <c r="A255" s="46"/>
      <c r="B255" s="46"/>
      <c r="C255" s="470"/>
      <c r="D255" s="471"/>
      <c r="E255" s="471"/>
      <c r="F255" s="471"/>
      <c r="G255" s="471"/>
      <c r="H255" s="470"/>
      <c r="I255" s="49"/>
      <c r="J255" s="49"/>
      <c r="K255" s="49"/>
      <c r="L255" s="49"/>
      <c r="M255" s="49"/>
      <c r="N255" s="49"/>
      <c r="O255" s="46"/>
      <c r="P255" s="46"/>
      <c r="Q255" s="49"/>
      <c r="R255" s="49"/>
      <c r="S255" s="46"/>
      <c r="T255" s="46"/>
      <c r="U255" s="37"/>
      <c r="V255" s="37"/>
      <c r="W255" s="37"/>
      <c r="X255" s="37"/>
      <c r="Y255" s="37"/>
    </row>
    <row r="256">
      <c r="A256" s="46"/>
      <c r="B256" s="46"/>
      <c r="C256" s="470"/>
      <c r="D256" s="471"/>
      <c r="E256" s="471"/>
      <c r="F256" s="471"/>
      <c r="G256" s="471"/>
      <c r="H256" s="470"/>
      <c r="I256" s="49"/>
      <c r="J256" s="49"/>
      <c r="K256" s="49"/>
      <c r="L256" s="49"/>
      <c r="M256" s="49"/>
      <c r="N256" s="49"/>
      <c r="O256" s="46"/>
      <c r="P256" s="46"/>
      <c r="Q256" s="49"/>
      <c r="R256" s="49"/>
      <c r="S256" s="46"/>
      <c r="T256" s="46"/>
      <c r="U256" s="37"/>
      <c r="V256" s="37"/>
      <c r="W256" s="37"/>
      <c r="X256" s="37"/>
      <c r="Y256" s="37"/>
    </row>
    <row r="257">
      <c r="A257" s="46"/>
      <c r="B257" s="46"/>
      <c r="C257" s="470"/>
      <c r="D257" s="471"/>
      <c r="E257" s="471"/>
      <c r="F257" s="471"/>
      <c r="G257" s="471"/>
      <c r="H257" s="470"/>
      <c r="I257" s="49"/>
      <c r="J257" s="49"/>
      <c r="K257" s="49"/>
      <c r="L257" s="49"/>
      <c r="M257" s="49"/>
      <c r="N257" s="49"/>
      <c r="O257" s="46"/>
      <c r="P257" s="46"/>
      <c r="Q257" s="49"/>
      <c r="R257" s="49"/>
      <c r="S257" s="46"/>
      <c r="T257" s="46"/>
      <c r="U257" s="37"/>
      <c r="V257" s="37"/>
      <c r="W257" s="37"/>
      <c r="X257" s="37"/>
      <c r="Y257" s="37"/>
    </row>
    <row r="258">
      <c r="A258" s="46"/>
      <c r="B258" s="46"/>
      <c r="C258" s="470"/>
      <c r="D258" s="471"/>
      <c r="E258" s="471"/>
      <c r="F258" s="471"/>
      <c r="G258" s="471"/>
      <c r="H258" s="470"/>
      <c r="I258" s="49"/>
      <c r="J258" s="49"/>
      <c r="K258" s="49"/>
      <c r="L258" s="49"/>
      <c r="M258" s="49"/>
      <c r="N258" s="49"/>
      <c r="O258" s="46"/>
      <c r="P258" s="46"/>
      <c r="Q258" s="49"/>
      <c r="R258" s="49"/>
      <c r="S258" s="46"/>
      <c r="T258" s="46"/>
      <c r="U258" s="37"/>
      <c r="V258" s="37"/>
      <c r="W258" s="37"/>
      <c r="X258" s="37"/>
      <c r="Y258" s="37"/>
    </row>
    <row r="259">
      <c r="A259" s="46"/>
      <c r="B259" s="46"/>
      <c r="C259" s="470"/>
      <c r="D259" s="471"/>
      <c r="E259" s="471"/>
      <c r="F259" s="471"/>
      <c r="G259" s="471"/>
      <c r="H259" s="470"/>
      <c r="I259" s="49"/>
      <c r="J259" s="49"/>
      <c r="K259" s="49"/>
      <c r="L259" s="49"/>
      <c r="M259" s="49"/>
      <c r="N259" s="49"/>
      <c r="O259" s="46"/>
      <c r="P259" s="46"/>
      <c r="Q259" s="49"/>
      <c r="R259" s="49"/>
      <c r="S259" s="46"/>
      <c r="T259" s="46"/>
      <c r="U259" s="37"/>
      <c r="V259" s="37"/>
      <c r="W259" s="37"/>
      <c r="X259" s="37"/>
      <c r="Y259" s="37"/>
    </row>
    <row r="260">
      <c r="A260" s="46"/>
      <c r="B260" s="46"/>
      <c r="C260" s="470"/>
      <c r="D260" s="471"/>
      <c r="E260" s="471"/>
      <c r="F260" s="471"/>
      <c r="G260" s="471"/>
      <c r="H260" s="470"/>
      <c r="I260" s="49"/>
      <c r="J260" s="49"/>
      <c r="K260" s="49"/>
      <c r="L260" s="49"/>
      <c r="M260" s="49"/>
      <c r="N260" s="49"/>
      <c r="O260" s="46"/>
      <c r="P260" s="46"/>
      <c r="Q260" s="49"/>
      <c r="R260" s="49"/>
      <c r="S260" s="46"/>
      <c r="T260" s="46"/>
      <c r="U260" s="37"/>
      <c r="V260" s="37"/>
      <c r="W260" s="37"/>
      <c r="X260" s="37"/>
      <c r="Y260" s="37"/>
    </row>
    <row r="261">
      <c r="A261" s="46"/>
      <c r="B261" s="46"/>
      <c r="C261" s="470"/>
      <c r="D261" s="471"/>
      <c r="E261" s="471"/>
      <c r="F261" s="471"/>
      <c r="G261" s="471"/>
      <c r="H261" s="470"/>
      <c r="I261" s="49"/>
      <c r="J261" s="49"/>
      <c r="K261" s="49"/>
      <c r="L261" s="49"/>
      <c r="M261" s="49"/>
      <c r="N261" s="49"/>
      <c r="O261" s="46"/>
      <c r="P261" s="46"/>
      <c r="Q261" s="49"/>
      <c r="R261" s="49"/>
      <c r="S261" s="46"/>
      <c r="T261" s="46"/>
      <c r="U261" s="37"/>
      <c r="V261" s="37"/>
      <c r="W261" s="37"/>
      <c r="X261" s="37"/>
      <c r="Y261" s="37"/>
    </row>
    <row r="262">
      <c r="A262" s="46"/>
      <c r="B262" s="46"/>
      <c r="C262" s="470"/>
      <c r="D262" s="471"/>
      <c r="E262" s="471"/>
      <c r="F262" s="471"/>
      <c r="G262" s="471"/>
      <c r="H262" s="470"/>
      <c r="I262" s="49"/>
      <c r="J262" s="49"/>
      <c r="K262" s="49"/>
      <c r="L262" s="49"/>
      <c r="M262" s="49"/>
      <c r="N262" s="49"/>
      <c r="O262" s="46"/>
      <c r="P262" s="46"/>
      <c r="Q262" s="49"/>
      <c r="R262" s="49"/>
      <c r="S262" s="46"/>
      <c r="T262" s="46"/>
      <c r="U262" s="37"/>
      <c r="V262" s="37"/>
      <c r="W262" s="37"/>
      <c r="X262" s="37"/>
      <c r="Y262" s="37"/>
    </row>
    <row r="263">
      <c r="A263" s="46"/>
      <c r="B263" s="46"/>
      <c r="C263" s="470"/>
      <c r="D263" s="471"/>
      <c r="E263" s="471"/>
      <c r="F263" s="471"/>
      <c r="G263" s="471"/>
      <c r="H263" s="470"/>
      <c r="I263" s="49"/>
      <c r="J263" s="49"/>
      <c r="K263" s="49"/>
      <c r="L263" s="49"/>
      <c r="M263" s="49"/>
      <c r="N263" s="49"/>
      <c r="O263" s="46"/>
      <c r="P263" s="46"/>
      <c r="Q263" s="49"/>
      <c r="R263" s="49"/>
      <c r="S263" s="46"/>
      <c r="T263" s="46"/>
      <c r="U263" s="37"/>
      <c r="V263" s="37"/>
      <c r="W263" s="37"/>
      <c r="X263" s="37"/>
      <c r="Y263" s="37"/>
    </row>
    <row r="264">
      <c r="A264" s="46"/>
      <c r="B264" s="46"/>
      <c r="C264" s="470"/>
      <c r="D264" s="471"/>
      <c r="E264" s="471"/>
      <c r="F264" s="471"/>
      <c r="G264" s="471"/>
      <c r="H264" s="470"/>
      <c r="I264" s="49"/>
      <c r="J264" s="49"/>
      <c r="K264" s="49"/>
      <c r="L264" s="49"/>
      <c r="M264" s="49"/>
      <c r="N264" s="49"/>
      <c r="O264" s="46"/>
      <c r="P264" s="46"/>
      <c r="Q264" s="49"/>
      <c r="R264" s="49"/>
      <c r="S264" s="46"/>
      <c r="T264" s="46"/>
      <c r="U264" s="37"/>
      <c r="V264" s="37"/>
      <c r="W264" s="37"/>
      <c r="X264" s="37"/>
      <c r="Y264" s="37"/>
    </row>
    <row r="265">
      <c r="A265" s="46"/>
      <c r="B265" s="46"/>
      <c r="C265" s="470"/>
      <c r="D265" s="471"/>
      <c r="E265" s="471"/>
      <c r="F265" s="471"/>
      <c r="G265" s="471"/>
      <c r="H265" s="470"/>
      <c r="I265" s="49"/>
      <c r="J265" s="49"/>
      <c r="K265" s="49"/>
      <c r="L265" s="49"/>
      <c r="M265" s="49"/>
      <c r="N265" s="49"/>
      <c r="O265" s="46"/>
      <c r="P265" s="46"/>
      <c r="Q265" s="49"/>
      <c r="R265" s="49"/>
      <c r="S265" s="46"/>
      <c r="T265" s="46"/>
      <c r="U265" s="37"/>
      <c r="V265" s="37"/>
      <c r="W265" s="37"/>
      <c r="X265" s="37"/>
      <c r="Y265" s="37"/>
    </row>
    <row r="266">
      <c r="A266" s="46"/>
      <c r="B266" s="46"/>
      <c r="C266" s="470"/>
      <c r="D266" s="471"/>
      <c r="E266" s="471"/>
      <c r="F266" s="471"/>
      <c r="G266" s="471"/>
      <c r="H266" s="470"/>
      <c r="I266" s="49"/>
      <c r="J266" s="49"/>
      <c r="K266" s="49"/>
      <c r="L266" s="49"/>
      <c r="M266" s="49"/>
      <c r="N266" s="49"/>
      <c r="O266" s="46"/>
      <c r="P266" s="46"/>
      <c r="Q266" s="49"/>
      <c r="R266" s="49"/>
      <c r="S266" s="46"/>
      <c r="T266" s="46"/>
      <c r="U266" s="37"/>
      <c r="V266" s="37"/>
      <c r="W266" s="37"/>
      <c r="X266" s="37"/>
      <c r="Y266" s="37"/>
    </row>
    <row r="267">
      <c r="A267" s="46"/>
      <c r="B267" s="46"/>
      <c r="C267" s="470"/>
      <c r="D267" s="471"/>
      <c r="E267" s="471"/>
      <c r="F267" s="471"/>
      <c r="G267" s="471"/>
      <c r="H267" s="470"/>
      <c r="I267" s="49"/>
      <c r="J267" s="49"/>
      <c r="K267" s="49"/>
      <c r="L267" s="49"/>
      <c r="M267" s="49"/>
      <c r="N267" s="49"/>
      <c r="O267" s="46"/>
      <c r="P267" s="46"/>
      <c r="Q267" s="49"/>
      <c r="R267" s="49"/>
      <c r="S267" s="46"/>
      <c r="T267" s="46"/>
      <c r="U267" s="37"/>
      <c r="V267" s="37"/>
      <c r="W267" s="37"/>
      <c r="X267" s="37"/>
      <c r="Y267" s="37"/>
    </row>
    <row r="268">
      <c r="A268" s="46"/>
      <c r="B268" s="46"/>
      <c r="C268" s="470"/>
      <c r="D268" s="471"/>
      <c r="E268" s="471"/>
      <c r="F268" s="471"/>
      <c r="G268" s="471"/>
      <c r="H268" s="470"/>
      <c r="I268" s="49"/>
      <c r="J268" s="49"/>
      <c r="K268" s="49"/>
      <c r="L268" s="49"/>
      <c r="M268" s="49"/>
      <c r="N268" s="49"/>
      <c r="O268" s="46"/>
      <c r="P268" s="46"/>
      <c r="Q268" s="49"/>
      <c r="R268" s="49"/>
      <c r="S268" s="46"/>
      <c r="T268" s="46"/>
      <c r="U268" s="37"/>
      <c r="V268" s="37"/>
      <c r="W268" s="37"/>
      <c r="X268" s="37"/>
      <c r="Y268" s="37"/>
    </row>
    <row r="269">
      <c r="A269" s="46"/>
      <c r="B269" s="46"/>
      <c r="C269" s="470"/>
      <c r="D269" s="471"/>
      <c r="E269" s="471"/>
      <c r="F269" s="471"/>
      <c r="G269" s="471"/>
      <c r="H269" s="470"/>
      <c r="I269" s="49"/>
      <c r="J269" s="49"/>
      <c r="K269" s="49"/>
      <c r="L269" s="49"/>
      <c r="M269" s="49"/>
      <c r="N269" s="49"/>
      <c r="O269" s="46"/>
      <c r="P269" s="46"/>
      <c r="Q269" s="49"/>
      <c r="R269" s="49"/>
      <c r="S269" s="46"/>
      <c r="T269" s="46"/>
      <c r="U269" s="37"/>
      <c r="V269" s="37"/>
      <c r="W269" s="37"/>
      <c r="X269" s="37"/>
      <c r="Y269" s="37"/>
    </row>
    <row r="270">
      <c r="A270" s="46"/>
      <c r="B270" s="46"/>
      <c r="C270" s="470"/>
      <c r="D270" s="471"/>
      <c r="E270" s="471"/>
      <c r="F270" s="471"/>
      <c r="G270" s="471"/>
      <c r="H270" s="470"/>
      <c r="I270" s="49"/>
      <c r="J270" s="49"/>
      <c r="K270" s="49"/>
      <c r="L270" s="49"/>
      <c r="M270" s="49"/>
      <c r="N270" s="49"/>
      <c r="O270" s="46"/>
      <c r="P270" s="46"/>
      <c r="Q270" s="49"/>
      <c r="R270" s="49"/>
      <c r="S270" s="46"/>
      <c r="T270" s="46"/>
      <c r="U270" s="37"/>
      <c r="V270" s="37"/>
      <c r="W270" s="37"/>
      <c r="X270" s="37"/>
      <c r="Y270" s="37"/>
    </row>
    <row r="271">
      <c r="A271" s="46"/>
      <c r="B271" s="46"/>
      <c r="C271" s="470"/>
      <c r="D271" s="471"/>
      <c r="E271" s="471"/>
      <c r="F271" s="471"/>
      <c r="G271" s="471"/>
      <c r="H271" s="470"/>
      <c r="I271" s="49"/>
      <c r="J271" s="49"/>
      <c r="K271" s="49"/>
      <c r="L271" s="49"/>
      <c r="M271" s="49"/>
      <c r="N271" s="49"/>
      <c r="O271" s="46"/>
      <c r="P271" s="46"/>
      <c r="Q271" s="49"/>
      <c r="R271" s="49"/>
      <c r="S271" s="46"/>
      <c r="T271" s="46"/>
      <c r="U271" s="37"/>
      <c r="V271" s="37"/>
      <c r="W271" s="37"/>
      <c r="X271" s="37"/>
      <c r="Y271" s="37"/>
    </row>
    <row r="272">
      <c r="A272" s="46"/>
      <c r="B272" s="46"/>
      <c r="C272" s="470"/>
      <c r="D272" s="471"/>
      <c r="E272" s="471"/>
      <c r="F272" s="471"/>
      <c r="G272" s="471"/>
      <c r="H272" s="470"/>
      <c r="I272" s="49"/>
      <c r="J272" s="49"/>
      <c r="K272" s="49"/>
      <c r="L272" s="49"/>
      <c r="M272" s="49"/>
      <c r="N272" s="49"/>
      <c r="O272" s="46"/>
      <c r="P272" s="46"/>
      <c r="Q272" s="49"/>
      <c r="R272" s="49"/>
      <c r="S272" s="46"/>
      <c r="T272" s="46"/>
      <c r="U272" s="37"/>
      <c r="V272" s="37"/>
      <c r="W272" s="37"/>
      <c r="X272" s="37"/>
      <c r="Y272" s="37"/>
    </row>
    <row r="273">
      <c r="A273" s="46"/>
      <c r="B273" s="46"/>
      <c r="C273" s="470"/>
      <c r="D273" s="471"/>
      <c r="E273" s="471"/>
      <c r="F273" s="471"/>
      <c r="G273" s="471"/>
      <c r="H273" s="470"/>
      <c r="I273" s="49"/>
      <c r="J273" s="49"/>
      <c r="K273" s="49"/>
      <c r="L273" s="49"/>
      <c r="M273" s="49"/>
      <c r="N273" s="49"/>
      <c r="O273" s="46"/>
      <c r="P273" s="46"/>
      <c r="Q273" s="49"/>
      <c r="R273" s="49"/>
      <c r="S273" s="46"/>
      <c r="T273" s="46"/>
      <c r="U273" s="37"/>
      <c r="V273" s="37"/>
      <c r="W273" s="37"/>
      <c r="X273" s="37"/>
      <c r="Y273" s="37"/>
    </row>
    <row r="274">
      <c r="A274" s="46"/>
      <c r="B274" s="46"/>
      <c r="C274" s="470"/>
      <c r="D274" s="471"/>
      <c r="E274" s="471"/>
      <c r="F274" s="471"/>
      <c r="G274" s="471"/>
      <c r="H274" s="470"/>
      <c r="I274" s="49"/>
      <c r="J274" s="49"/>
      <c r="K274" s="49"/>
      <c r="L274" s="49"/>
      <c r="M274" s="49"/>
      <c r="N274" s="49"/>
      <c r="O274" s="46"/>
      <c r="P274" s="46"/>
      <c r="Q274" s="49"/>
      <c r="R274" s="49"/>
      <c r="S274" s="46"/>
      <c r="T274" s="46"/>
      <c r="U274" s="37"/>
      <c r="V274" s="37"/>
      <c r="W274" s="37"/>
      <c r="X274" s="37"/>
      <c r="Y274" s="37"/>
    </row>
    <row r="275">
      <c r="A275" s="46"/>
      <c r="B275" s="46"/>
      <c r="C275" s="470"/>
      <c r="D275" s="471"/>
      <c r="E275" s="471"/>
      <c r="F275" s="471"/>
      <c r="G275" s="471"/>
      <c r="H275" s="470"/>
      <c r="I275" s="49"/>
      <c r="J275" s="49"/>
      <c r="K275" s="49"/>
      <c r="L275" s="49"/>
      <c r="M275" s="49"/>
      <c r="N275" s="49"/>
      <c r="O275" s="46"/>
      <c r="P275" s="46"/>
      <c r="Q275" s="49"/>
      <c r="R275" s="49"/>
      <c r="S275" s="46"/>
      <c r="T275" s="46"/>
      <c r="U275" s="37"/>
      <c r="V275" s="37"/>
      <c r="W275" s="37"/>
      <c r="X275" s="37"/>
      <c r="Y275" s="37"/>
    </row>
    <row r="276">
      <c r="A276" s="46"/>
      <c r="B276" s="46"/>
      <c r="C276" s="470"/>
      <c r="D276" s="471"/>
      <c r="E276" s="471"/>
      <c r="F276" s="471"/>
      <c r="G276" s="471"/>
      <c r="H276" s="470"/>
      <c r="I276" s="49"/>
      <c r="J276" s="49"/>
      <c r="K276" s="49"/>
      <c r="L276" s="49"/>
      <c r="M276" s="49"/>
      <c r="N276" s="49"/>
      <c r="O276" s="46"/>
      <c r="P276" s="46"/>
      <c r="Q276" s="49"/>
      <c r="R276" s="49"/>
      <c r="S276" s="46"/>
      <c r="T276" s="46"/>
      <c r="U276" s="37"/>
      <c r="V276" s="37"/>
      <c r="W276" s="37"/>
      <c r="X276" s="37"/>
      <c r="Y276" s="37"/>
    </row>
    <row r="277">
      <c r="A277" s="46"/>
      <c r="B277" s="46"/>
      <c r="C277" s="470"/>
      <c r="D277" s="471"/>
      <c r="E277" s="471"/>
      <c r="F277" s="471"/>
      <c r="G277" s="471"/>
      <c r="H277" s="470"/>
      <c r="I277" s="49"/>
      <c r="J277" s="49"/>
      <c r="K277" s="49"/>
      <c r="L277" s="49"/>
      <c r="M277" s="49"/>
      <c r="N277" s="49"/>
      <c r="O277" s="46"/>
      <c r="P277" s="46"/>
      <c r="Q277" s="49"/>
      <c r="R277" s="49"/>
      <c r="S277" s="46"/>
      <c r="T277" s="46"/>
      <c r="U277" s="37"/>
      <c r="V277" s="37"/>
      <c r="W277" s="37"/>
      <c r="X277" s="37"/>
      <c r="Y277" s="37"/>
    </row>
    <row r="278">
      <c r="A278" s="46"/>
      <c r="B278" s="46"/>
      <c r="C278" s="470"/>
      <c r="D278" s="471"/>
      <c r="E278" s="471"/>
      <c r="F278" s="471"/>
      <c r="G278" s="471"/>
      <c r="H278" s="470"/>
      <c r="I278" s="49"/>
      <c r="J278" s="49"/>
      <c r="K278" s="49"/>
      <c r="L278" s="49"/>
      <c r="M278" s="49"/>
      <c r="N278" s="49"/>
      <c r="O278" s="46"/>
      <c r="P278" s="46"/>
      <c r="Q278" s="49"/>
      <c r="R278" s="49"/>
      <c r="S278" s="46"/>
      <c r="T278" s="46"/>
      <c r="U278" s="37"/>
      <c r="V278" s="37"/>
      <c r="W278" s="37"/>
      <c r="X278" s="37"/>
      <c r="Y278" s="37"/>
    </row>
    <row r="279">
      <c r="A279" s="46"/>
      <c r="B279" s="46"/>
      <c r="C279" s="470"/>
      <c r="D279" s="471"/>
      <c r="E279" s="471"/>
      <c r="F279" s="471"/>
      <c r="G279" s="471"/>
      <c r="H279" s="470"/>
      <c r="I279" s="49"/>
      <c r="J279" s="49"/>
      <c r="K279" s="49"/>
      <c r="L279" s="49"/>
      <c r="M279" s="49"/>
      <c r="N279" s="49"/>
      <c r="O279" s="46"/>
      <c r="P279" s="46"/>
      <c r="Q279" s="49"/>
      <c r="R279" s="49"/>
      <c r="S279" s="46"/>
      <c r="T279" s="46"/>
      <c r="U279" s="37"/>
      <c r="V279" s="37"/>
      <c r="W279" s="37"/>
      <c r="X279" s="37"/>
      <c r="Y279" s="37"/>
    </row>
    <row r="280">
      <c r="A280" s="46"/>
      <c r="B280" s="46"/>
      <c r="C280" s="470"/>
      <c r="D280" s="471"/>
      <c r="E280" s="471"/>
      <c r="F280" s="471"/>
      <c r="G280" s="471"/>
      <c r="H280" s="470"/>
      <c r="I280" s="49"/>
      <c r="J280" s="49"/>
      <c r="K280" s="49"/>
      <c r="L280" s="49"/>
      <c r="M280" s="49"/>
      <c r="N280" s="49"/>
      <c r="O280" s="46"/>
      <c r="P280" s="46"/>
      <c r="Q280" s="49"/>
      <c r="R280" s="49"/>
      <c r="S280" s="46"/>
      <c r="T280" s="46"/>
      <c r="U280" s="37"/>
      <c r="V280" s="37"/>
      <c r="W280" s="37"/>
      <c r="X280" s="37"/>
      <c r="Y280" s="37"/>
    </row>
    <row r="281">
      <c r="A281" s="46"/>
      <c r="B281" s="46"/>
      <c r="C281" s="470"/>
      <c r="D281" s="471"/>
      <c r="E281" s="471"/>
      <c r="F281" s="471"/>
      <c r="G281" s="471"/>
      <c r="H281" s="470"/>
      <c r="I281" s="49"/>
      <c r="J281" s="49"/>
      <c r="K281" s="49"/>
      <c r="L281" s="49"/>
      <c r="M281" s="49"/>
      <c r="N281" s="49"/>
      <c r="O281" s="46"/>
      <c r="P281" s="46"/>
      <c r="Q281" s="49"/>
      <c r="R281" s="49"/>
      <c r="S281" s="46"/>
      <c r="T281" s="46"/>
      <c r="U281" s="37"/>
      <c r="V281" s="37"/>
      <c r="W281" s="37"/>
      <c r="X281" s="37"/>
      <c r="Y281" s="37"/>
    </row>
    <row r="282">
      <c r="A282" s="46"/>
      <c r="B282" s="46"/>
      <c r="C282" s="470"/>
      <c r="D282" s="471"/>
      <c r="E282" s="471"/>
      <c r="F282" s="471"/>
      <c r="G282" s="471"/>
      <c r="H282" s="470"/>
      <c r="I282" s="49"/>
      <c r="J282" s="49"/>
      <c r="K282" s="49"/>
      <c r="L282" s="49"/>
      <c r="M282" s="49"/>
      <c r="N282" s="49"/>
      <c r="O282" s="46"/>
      <c r="P282" s="46"/>
      <c r="Q282" s="49"/>
      <c r="R282" s="49"/>
      <c r="S282" s="46"/>
      <c r="T282" s="46"/>
      <c r="U282" s="37"/>
      <c r="V282" s="37"/>
      <c r="W282" s="37"/>
      <c r="X282" s="37"/>
      <c r="Y282" s="37"/>
    </row>
    <row r="283">
      <c r="A283" s="46"/>
      <c r="B283" s="46"/>
      <c r="C283" s="470"/>
      <c r="D283" s="471"/>
      <c r="E283" s="471"/>
      <c r="F283" s="471"/>
      <c r="G283" s="471"/>
      <c r="H283" s="470"/>
      <c r="I283" s="49"/>
      <c r="J283" s="49"/>
      <c r="K283" s="49"/>
      <c r="L283" s="49"/>
      <c r="M283" s="49"/>
      <c r="N283" s="49"/>
      <c r="O283" s="46"/>
      <c r="P283" s="46"/>
      <c r="Q283" s="49"/>
      <c r="R283" s="49"/>
      <c r="S283" s="46"/>
      <c r="T283" s="46"/>
      <c r="U283" s="37"/>
      <c r="V283" s="37"/>
      <c r="W283" s="37"/>
      <c r="X283" s="37"/>
      <c r="Y283" s="37"/>
    </row>
    <row r="284">
      <c r="A284" s="46"/>
      <c r="B284" s="46"/>
      <c r="C284" s="470"/>
      <c r="D284" s="471"/>
      <c r="E284" s="471"/>
      <c r="F284" s="471"/>
      <c r="G284" s="471"/>
      <c r="H284" s="470"/>
      <c r="I284" s="49"/>
      <c r="J284" s="49"/>
      <c r="K284" s="49"/>
      <c r="L284" s="49"/>
      <c r="M284" s="49"/>
      <c r="N284" s="49"/>
      <c r="O284" s="46"/>
      <c r="P284" s="46"/>
      <c r="Q284" s="49"/>
      <c r="R284" s="49"/>
      <c r="S284" s="46"/>
      <c r="T284" s="46"/>
      <c r="U284" s="37"/>
      <c r="V284" s="37"/>
      <c r="W284" s="37"/>
      <c r="X284" s="37"/>
      <c r="Y284" s="37"/>
    </row>
    <row r="285">
      <c r="A285" s="46"/>
      <c r="B285" s="46"/>
      <c r="C285" s="470"/>
      <c r="D285" s="471"/>
      <c r="E285" s="471"/>
      <c r="F285" s="471"/>
      <c r="G285" s="471"/>
      <c r="H285" s="470"/>
      <c r="I285" s="49"/>
      <c r="J285" s="49"/>
      <c r="K285" s="49"/>
      <c r="L285" s="49"/>
      <c r="M285" s="49"/>
      <c r="N285" s="49"/>
      <c r="O285" s="46"/>
      <c r="P285" s="46"/>
      <c r="Q285" s="49"/>
      <c r="R285" s="49"/>
      <c r="S285" s="46"/>
      <c r="T285" s="46"/>
      <c r="U285" s="37"/>
      <c r="V285" s="37"/>
      <c r="W285" s="37"/>
      <c r="X285" s="37"/>
      <c r="Y285" s="37"/>
    </row>
    <row r="286">
      <c r="A286" s="46"/>
      <c r="B286" s="46"/>
      <c r="C286" s="470"/>
      <c r="D286" s="471"/>
      <c r="E286" s="471"/>
      <c r="F286" s="471"/>
      <c r="G286" s="471"/>
      <c r="H286" s="470"/>
      <c r="I286" s="49"/>
      <c r="J286" s="49"/>
      <c r="K286" s="49"/>
      <c r="L286" s="49"/>
      <c r="M286" s="49"/>
      <c r="N286" s="49"/>
      <c r="O286" s="46"/>
      <c r="P286" s="46"/>
      <c r="Q286" s="49"/>
      <c r="R286" s="49"/>
      <c r="S286" s="46"/>
      <c r="T286" s="46"/>
      <c r="U286" s="37"/>
      <c r="V286" s="37"/>
      <c r="W286" s="37"/>
      <c r="X286" s="37"/>
      <c r="Y286" s="37"/>
    </row>
    <row r="287">
      <c r="A287" s="46"/>
      <c r="B287" s="46"/>
      <c r="C287" s="470"/>
      <c r="D287" s="471"/>
      <c r="E287" s="471"/>
      <c r="F287" s="471"/>
      <c r="G287" s="471"/>
      <c r="H287" s="470"/>
      <c r="I287" s="49"/>
      <c r="J287" s="49"/>
      <c r="K287" s="49"/>
      <c r="L287" s="49"/>
      <c r="M287" s="49"/>
      <c r="N287" s="49"/>
      <c r="O287" s="46"/>
      <c r="P287" s="46"/>
      <c r="Q287" s="49"/>
      <c r="R287" s="49"/>
      <c r="S287" s="46"/>
      <c r="T287" s="46"/>
      <c r="U287" s="37"/>
      <c r="V287" s="37"/>
      <c r="W287" s="37"/>
      <c r="X287" s="37"/>
      <c r="Y287" s="37"/>
    </row>
    <row r="288">
      <c r="A288" s="46"/>
      <c r="B288" s="46"/>
      <c r="C288" s="470"/>
      <c r="D288" s="471"/>
      <c r="E288" s="471"/>
      <c r="F288" s="471"/>
      <c r="G288" s="471"/>
      <c r="H288" s="470"/>
      <c r="I288" s="49"/>
      <c r="J288" s="49"/>
      <c r="K288" s="49"/>
      <c r="L288" s="49"/>
      <c r="M288" s="49"/>
      <c r="N288" s="49"/>
      <c r="O288" s="46"/>
      <c r="P288" s="46"/>
      <c r="Q288" s="49"/>
      <c r="R288" s="49"/>
      <c r="S288" s="46"/>
      <c r="T288" s="46"/>
      <c r="U288" s="37"/>
      <c r="V288" s="37"/>
      <c r="W288" s="37"/>
      <c r="X288" s="37"/>
      <c r="Y288" s="37"/>
    </row>
    <row r="289">
      <c r="A289" s="46"/>
      <c r="B289" s="46"/>
      <c r="C289" s="470"/>
      <c r="D289" s="471"/>
      <c r="E289" s="471"/>
      <c r="F289" s="471"/>
      <c r="G289" s="471"/>
      <c r="H289" s="470"/>
      <c r="I289" s="49"/>
      <c r="J289" s="49"/>
      <c r="K289" s="49"/>
      <c r="L289" s="49"/>
      <c r="M289" s="49"/>
      <c r="N289" s="49"/>
      <c r="O289" s="46"/>
      <c r="P289" s="46"/>
      <c r="Q289" s="49"/>
      <c r="R289" s="49"/>
      <c r="S289" s="46"/>
      <c r="T289" s="46"/>
      <c r="U289" s="37"/>
      <c r="V289" s="37"/>
      <c r="W289" s="37"/>
      <c r="X289" s="37"/>
      <c r="Y289" s="37"/>
    </row>
    <row r="290">
      <c r="A290" s="46"/>
      <c r="B290" s="46"/>
      <c r="C290" s="470"/>
      <c r="D290" s="471"/>
      <c r="E290" s="471"/>
      <c r="F290" s="471"/>
      <c r="G290" s="471"/>
      <c r="H290" s="470"/>
      <c r="I290" s="49"/>
      <c r="J290" s="49"/>
      <c r="K290" s="49"/>
      <c r="L290" s="49"/>
      <c r="M290" s="49"/>
      <c r="N290" s="49"/>
      <c r="O290" s="46"/>
      <c r="P290" s="46"/>
      <c r="Q290" s="49"/>
      <c r="R290" s="49"/>
      <c r="S290" s="46"/>
      <c r="T290" s="46"/>
      <c r="U290" s="37"/>
      <c r="V290" s="37"/>
      <c r="W290" s="37"/>
      <c r="X290" s="37"/>
      <c r="Y290" s="37"/>
    </row>
    <row r="291">
      <c r="A291" s="46"/>
      <c r="B291" s="46"/>
      <c r="C291" s="470"/>
      <c r="D291" s="471"/>
      <c r="E291" s="471"/>
      <c r="F291" s="471"/>
      <c r="G291" s="471"/>
      <c r="H291" s="470"/>
      <c r="I291" s="49"/>
      <c r="J291" s="49"/>
      <c r="K291" s="49"/>
      <c r="L291" s="49"/>
      <c r="M291" s="49"/>
      <c r="N291" s="49"/>
      <c r="O291" s="46"/>
      <c r="P291" s="46"/>
      <c r="Q291" s="49"/>
      <c r="R291" s="49"/>
      <c r="S291" s="46"/>
      <c r="T291" s="46"/>
      <c r="U291" s="37"/>
      <c r="V291" s="37"/>
      <c r="W291" s="37"/>
      <c r="X291" s="37"/>
      <c r="Y291" s="37"/>
    </row>
    <row r="292">
      <c r="A292" s="46"/>
      <c r="B292" s="46"/>
      <c r="C292" s="470"/>
      <c r="D292" s="471"/>
      <c r="E292" s="471"/>
      <c r="F292" s="471"/>
      <c r="G292" s="471"/>
      <c r="H292" s="470"/>
      <c r="I292" s="49"/>
      <c r="J292" s="49"/>
      <c r="K292" s="49"/>
      <c r="L292" s="49"/>
      <c r="M292" s="49"/>
      <c r="N292" s="49"/>
      <c r="O292" s="46"/>
      <c r="P292" s="46"/>
      <c r="Q292" s="49"/>
      <c r="R292" s="49"/>
      <c r="S292" s="46"/>
      <c r="T292" s="46"/>
      <c r="U292" s="37"/>
      <c r="V292" s="37"/>
      <c r="W292" s="37"/>
      <c r="X292" s="37"/>
      <c r="Y292" s="37"/>
    </row>
    <row r="293">
      <c r="A293" s="46"/>
      <c r="B293" s="46"/>
      <c r="C293" s="470"/>
      <c r="D293" s="471"/>
      <c r="E293" s="471"/>
      <c r="F293" s="471"/>
      <c r="G293" s="471"/>
      <c r="H293" s="470"/>
      <c r="I293" s="49"/>
      <c r="J293" s="49"/>
      <c r="K293" s="49"/>
      <c r="L293" s="49"/>
      <c r="M293" s="49"/>
      <c r="N293" s="49"/>
      <c r="O293" s="46"/>
      <c r="P293" s="46"/>
      <c r="Q293" s="49"/>
      <c r="R293" s="49"/>
      <c r="S293" s="46"/>
      <c r="T293" s="46"/>
      <c r="U293" s="37"/>
      <c r="V293" s="37"/>
      <c r="W293" s="37"/>
      <c r="X293" s="37"/>
      <c r="Y293" s="37"/>
    </row>
    <row r="294">
      <c r="A294" s="46"/>
      <c r="B294" s="46"/>
      <c r="C294" s="470"/>
      <c r="D294" s="471"/>
      <c r="E294" s="471"/>
      <c r="F294" s="471"/>
      <c r="G294" s="471"/>
      <c r="H294" s="470"/>
      <c r="I294" s="49"/>
      <c r="J294" s="49"/>
      <c r="K294" s="49"/>
      <c r="L294" s="49"/>
      <c r="M294" s="49"/>
      <c r="N294" s="49"/>
      <c r="O294" s="46"/>
      <c r="P294" s="46"/>
      <c r="Q294" s="49"/>
      <c r="R294" s="49"/>
      <c r="S294" s="46"/>
      <c r="T294" s="46"/>
      <c r="U294" s="37"/>
      <c r="V294" s="37"/>
      <c r="W294" s="37"/>
      <c r="X294" s="37"/>
      <c r="Y294" s="37"/>
    </row>
    <row r="295">
      <c r="A295" s="46"/>
      <c r="B295" s="46"/>
      <c r="C295" s="470"/>
      <c r="D295" s="471"/>
      <c r="E295" s="471"/>
      <c r="F295" s="471"/>
      <c r="G295" s="471"/>
      <c r="H295" s="470"/>
      <c r="I295" s="49"/>
      <c r="J295" s="49"/>
      <c r="K295" s="49"/>
      <c r="L295" s="49"/>
      <c r="M295" s="49"/>
      <c r="N295" s="49"/>
      <c r="O295" s="46"/>
      <c r="P295" s="46"/>
      <c r="Q295" s="49"/>
      <c r="R295" s="49"/>
      <c r="S295" s="46"/>
      <c r="T295" s="46"/>
      <c r="U295" s="37"/>
      <c r="V295" s="37"/>
      <c r="W295" s="37"/>
      <c r="X295" s="37"/>
      <c r="Y295" s="37"/>
    </row>
    <row r="296">
      <c r="A296" s="46"/>
      <c r="B296" s="46"/>
      <c r="C296" s="470"/>
      <c r="D296" s="471"/>
      <c r="E296" s="471"/>
      <c r="F296" s="471"/>
      <c r="G296" s="471"/>
      <c r="H296" s="470"/>
      <c r="I296" s="49"/>
      <c r="J296" s="49"/>
      <c r="K296" s="49"/>
      <c r="L296" s="49"/>
      <c r="M296" s="49"/>
      <c r="N296" s="49"/>
      <c r="O296" s="46"/>
      <c r="P296" s="46"/>
      <c r="Q296" s="49"/>
      <c r="R296" s="49"/>
      <c r="S296" s="46"/>
      <c r="T296" s="46"/>
      <c r="U296" s="37"/>
      <c r="V296" s="37"/>
      <c r="W296" s="37"/>
      <c r="X296" s="37"/>
      <c r="Y296" s="37"/>
    </row>
    <row r="297">
      <c r="A297" s="46"/>
      <c r="B297" s="46"/>
      <c r="C297" s="470"/>
      <c r="D297" s="471"/>
      <c r="E297" s="471"/>
      <c r="F297" s="471"/>
      <c r="G297" s="471"/>
      <c r="H297" s="470"/>
      <c r="I297" s="49"/>
      <c r="J297" s="49"/>
      <c r="K297" s="49"/>
      <c r="L297" s="49"/>
      <c r="M297" s="49"/>
      <c r="N297" s="49"/>
      <c r="O297" s="46"/>
      <c r="P297" s="46"/>
      <c r="Q297" s="49"/>
      <c r="R297" s="49"/>
      <c r="S297" s="46"/>
      <c r="T297" s="46"/>
      <c r="U297" s="37"/>
      <c r="V297" s="37"/>
      <c r="W297" s="37"/>
      <c r="X297" s="37"/>
      <c r="Y297" s="37"/>
    </row>
    <row r="298">
      <c r="A298" s="46"/>
      <c r="B298" s="46"/>
      <c r="C298" s="470"/>
      <c r="D298" s="471"/>
      <c r="E298" s="471"/>
      <c r="F298" s="471"/>
      <c r="G298" s="471"/>
      <c r="H298" s="470"/>
      <c r="I298" s="49"/>
      <c r="J298" s="49"/>
      <c r="K298" s="49"/>
      <c r="L298" s="49"/>
      <c r="M298" s="49"/>
      <c r="N298" s="49"/>
      <c r="O298" s="46"/>
      <c r="P298" s="46"/>
      <c r="Q298" s="49"/>
      <c r="R298" s="49"/>
      <c r="S298" s="46"/>
      <c r="T298" s="46"/>
      <c r="U298" s="37"/>
      <c r="V298" s="37"/>
      <c r="W298" s="37"/>
      <c r="X298" s="37"/>
      <c r="Y298" s="37"/>
    </row>
    <row r="299">
      <c r="A299" s="46"/>
      <c r="B299" s="46"/>
      <c r="C299" s="470"/>
      <c r="D299" s="471"/>
      <c r="E299" s="471"/>
      <c r="F299" s="471"/>
      <c r="G299" s="471"/>
      <c r="H299" s="470"/>
      <c r="I299" s="49"/>
      <c r="J299" s="49"/>
      <c r="K299" s="49"/>
      <c r="L299" s="49"/>
      <c r="M299" s="49"/>
      <c r="N299" s="49"/>
      <c r="O299" s="46"/>
      <c r="P299" s="46"/>
      <c r="Q299" s="49"/>
      <c r="R299" s="49"/>
      <c r="S299" s="46"/>
      <c r="T299" s="46"/>
      <c r="U299" s="37"/>
      <c r="V299" s="37"/>
      <c r="W299" s="37"/>
      <c r="X299" s="37"/>
      <c r="Y299" s="37"/>
    </row>
    <row r="300">
      <c r="A300" s="46"/>
      <c r="B300" s="46"/>
      <c r="C300" s="470"/>
      <c r="D300" s="471"/>
      <c r="E300" s="471"/>
      <c r="F300" s="471"/>
      <c r="G300" s="471"/>
      <c r="H300" s="470"/>
      <c r="I300" s="49"/>
      <c r="J300" s="49"/>
      <c r="K300" s="49"/>
      <c r="L300" s="49"/>
      <c r="M300" s="49"/>
      <c r="N300" s="49"/>
      <c r="O300" s="46"/>
      <c r="P300" s="46"/>
      <c r="Q300" s="49"/>
      <c r="R300" s="49"/>
      <c r="S300" s="46"/>
      <c r="T300" s="46"/>
      <c r="U300" s="37"/>
      <c r="V300" s="37"/>
      <c r="W300" s="37"/>
      <c r="X300" s="37"/>
      <c r="Y300" s="37"/>
    </row>
    <row r="301">
      <c r="A301" s="46"/>
      <c r="B301" s="46"/>
      <c r="C301" s="470"/>
      <c r="D301" s="471"/>
      <c r="E301" s="471"/>
      <c r="F301" s="471"/>
      <c r="G301" s="471"/>
      <c r="H301" s="470"/>
      <c r="I301" s="49"/>
      <c r="J301" s="49"/>
      <c r="K301" s="49"/>
      <c r="L301" s="49"/>
      <c r="M301" s="49"/>
      <c r="N301" s="49"/>
      <c r="O301" s="46"/>
      <c r="P301" s="46"/>
      <c r="Q301" s="49"/>
      <c r="R301" s="49"/>
      <c r="S301" s="46"/>
      <c r="T301" s="46"/>
      <c r="U301" s="37"/>
      <c r="V301" s="37"/>
      <c r="W301" s="37"/>
      <c r="X301" s="37"/>
      <c r="Y301" s="37"/>
    </row>
    <row r="302">
      <c r="A302" s="46"/>
      <c r="B302" s="46"/>
      <c r="C302" s="470"/>
      <c r="D302" s="471"/>
      <c r="E302" s="471"/>
      <c r="F302" s="471"/>
      <c r="G302" s="471"/>
      <c r="H302" s="470"/>
      <c r="I302" s="49"/>
      <c r="J302" s="49"/>
      <c r="K302" s="49"/>
      <c r="L302" s="49"/>
      <c r="M302" s="49"/>
      <c r="N302" s="49"/>
      <c r="O302" s="46"/>
      <c r="P302" s="46"/>
      <c r="Q302" s="49"/>
      <c r="R302" s="49"/>
      <c r="S302" s="46"/>
      <c r="T302" s="46"/>
      <c r="U302" s="37"/>
      <c r="V302" s="37"/>
      <c r="W302" s="37"/>
      <c r="X302" s="37"/>
      <c r="Y302" s="37"/>
    </row>
    <row r="303">
      <c r="A303" s="46"/>
      <c r="B303" s="46"/>
      <c r="C303" s="470"/>
      <c r="D303" s="471"/>
      <c r="E303" s="471"/>
      <c r="F303" s="471"/>
      <c r="G303" s="471"/>
      <c r="H303" s="470"/>
      <c r="I303" s="49"/>
      <c r="J303" s="49"/>
      <c r="K303" s="49"/>
      <c r="L303" s="49"/>
      <c r="M303" s="49"/>
      <c r="N303" s="49"/>
      <c r="O303" s="46"/>
      <c r="P303" s="46"/>
      <c r="Q303" s="49"/>
      <c r="R303" s="49"/>
      <c r="S303" s="46"/>
      <c r="T303" s="46"/>
      <c r="U303" s="37"/>
      <c r="V303" s="37"/>
      <c r="W303" s="37"/>
      <c r="X303" s="37"/>
      <c r="Y303" s="37"/>
    </row>
    <row r="304">
      <c r="A304" s="46"/>
      <c r="B304" s="46"/>
      <c r="C304" s="470"/>
      <c r="D304" s="471"/>
      <c r="E304" s="471"/>
      <c r="F304" s="471"/>
      <c r="G304" s="471"/>
      <c r="H304" s="470"/>
      <c r="I304" s="49"/>
      <c r="J304" s="49"/>
      <c r="K304" s="49"/>
      <c r="L304" s="49"/>
      <c r="M304" s="49"/>
      <c r="N304" s="49"/>
      <c r="O304" s="46"/>
      <c r="P304" s="46"/>
      <c r="Q304" s="49"/>
      <c r="R304" s="49"/>
      <c r="S304" s="46"/>
      <c r="T304" s="46"/>
      <c r="U304" s="37"/>
      <c r="V304" s="37"/>
      <c r="W304" s="37"/>
      <c r="X304" s="37"/>
      <c r="Y304" s="37"/>
    </row>
    <row r="305">
      <c r="A305" s="46"/>
      <c r="B305" s="46"/>
      <c r="C305" s="470"/>
      <c r="D305" s="471"/>
      <c r="E305" s="471"/>
      <c r="F305" s="471"/>
      <c r="G305" s="471"/>
      <c r="H305" s="470"/>
      <c r="I305" s="49"/>
      <c r="J305" s="49"/>
      <c r="K305" s="49"/>
      <c r="L305" s="49"/>
      <c r="M305" s="49"/>
      <c r="N305" s="49"/>
      <c r="O305" s="46"/>
      <c r="P305" s="46"/>
      <c r="Q305" s="49"/>
      <c r="R305" s="49"/>
      <c r="S305" s="46"/>
      <c r="T305" s="46"/>
      <c r="U305" s="37"/>
      <c r="V305" s="37"/>
      <c r="W305" s="37"/>
      <c r="X305" s="37"/>
      <c r="Y305" s="37"/>
    </row>
    <row r="306">
      <c r="A306" s="46"/>
      <c r="B306" s="46"/>
      <c r="C306" s="470"/>
      <c r="D306" s="471"/>
      <c r="E306" s="471"/>
      <c r="F306" s="471"/>
      <c r="G306" s="471"/>
      <c r="H306" s="470"/>
      <c r="I306" s="49"/>
      <c r="J306" s="49"/>
      <c r="K306" s="49"/>
      <c r="L306" s="49"/>
      <c r="M306" s="49"/>
      <c r="N306" s="49"/>
      <c r="O306" s="46"/>
      <c r="P306" s="46"/>
      <c r="Q306" s="49"/>
      <c r="R306" s="49"/>
      <c r="S306" s="46"/>
      <c r="T306" s="46"/>
      <c r="U306" s="37"/>
      <c r="V306" s="37"/>
      <c r="W306" s="37"/>
      <c r="X306" s="37"/>
      <c r="Y306" s="37"/>
    </row>
    <row r="307">
      <c r="A307" s="46"/>
      <c r="B307" s="46"/>
      <c r="C307" s="470"/>
      <c r="D307" s="471"/>
      <c r="E307" s="471"/>
      <c r="F307" s="471"/>
      <c r="G307" s="471"/>
      <c r="H307" s="470"/>
      <c r="I307" s="49"/>
      <c r="J307" s="49"/>
      <c r="K307" s="49"/>
      <c r="L307" s="49"/>
      <c r="M307" s="49"/>
      <c r="N307" s="49"/>
      <c r="O307" s="46"/>
      <c r="P307" s="46"/>
      <c r="Q307" s="49"/>
      <c r="R307" s="49"/>
      <c r="S307" s="46"/>
      <c r="T307" s="46"/>
      <c r="U307" s="37"/>
      <c r="V307" s="37"/>
      <c r="W307" s="37"/>
      <c r="X307" s="37"/>
      <c r="Y307" s="37"/>
    </row>
    <row r="308">
      <c r="A308" s="46"/>
      <c r="B308" s="46"/>
      <c r="C308" s="470"/>
      <c r="D308" s="471"/>
      <c r="E308" s="471"/>
      <c r="F308" s="471"/>
      <c r="G308" s="471"/>
      <c r="H308" s="470"/>
      <c r="I308" s="49"/>
      <c r="J308" s="49"/>
      <c r="K308" s="49"/>
      <c r="L308" s="49"/>
      <c r="M308" s="49"/>
      <c r="N308" s="49"/>
      <c r="O308" s="46"/>
      <c r="P308" s="46"/>
      <c r="Q308" s="49"/>
      <c r="R308" s="49"/>
      <c r="S308" s="46"/>
      <c r="T308" s="46"/>
      <c r="U308" s="37"/>
      <c r="V308" s="37"/>
      <c r="W308" s="37"/>
      <c r="X308" s="37"/>
      <c r="Y308" s="37"/>
    </row>
    <row r="309">
      <c r="A309" s="46"/>
      <c r="B309" s="46"/>
      <c r="C309" s="470"/>
      <c r="D309" s="471"/>
      <c r="E309" s="471"/>
      <c r="F309" s="471"/>
      <c r="G309" s="471"/>
      <c r="H309" s="470"/>
      <c r="I309" s="49"/>
      <c r="J309" s="49"/>
      <c r="K309" s="49"/>
      <c r="L309" s="49"/>
      <c r="M309" s="49"/>
      <c r="N309" s="49"/>
      <c r="O309" s="46"/>
      <c r="P309" s="46"/>
      <c r="Q309" s="49"/>
      <c r="R309" s="49"/>
      <c r="S309" s="46"/>
      <c r="T309" s="46"/>
      <c r="U309" s="37"/>
      <c r="V309" s="37"/>
      <c r="W309" s="37"/>
      <c r="X309" s="37"/>
      <c r="Y309" s="37"/>
    </row>
    <row r="310">
      <c r="A310" s="46"/>
      <c r="B310" s="46"/>
      <c r="C310" s="470"/>
      <c r="D310" s="471"/>
      <c r="E310" s="471"/>
      <c r="F310" s="471"/>
      <c r="G310" s="471"/>
      <c r="H310" s="470"/>
      <c r="I310" s="49"/>
      <c r="J310" s="49"/>
      <c r="K310" s="49"/>
      <c r="L310" s="49"/>
      <c r="M310" s="49"/>
      <c r="N310" s="49"/>
      <c r="O310" s="46"/>
      <c r="P310" s="46"/>
      <c r="Q310" s="49"/>
      <c r="R310" s="49"/>
      <c r="S310" s="46"/>
      <c r="T310" s="46"/>
      <c r="U310" s="37"/>
      <c r="V310" s="37"/>
      <c r="W310" s="37"/>
      <c r="X310" s="37"/>
      <c r="Y310" s="37"/>
    </row>
    <row r="311">
      <c r="A311" s="46"/>
      <c r="B311" s="46"/>
      <c r="C311" s="470"/>
      <c r="D311" s="471"/>
      <c r="E311" s="471"/>
      <c r="F311" s="471"/>
      <c r="G311" s="471"/>
      <c r="H311" s="470"/>
      <c r="I311" s="49"/>
      <c r="J311" s="49"/>
      <c r="K311" s="49"/>
      <c r="L311" s="49"/>
      <c r="M311" s="49"/>
      <c r="N311" s="49"/>
      <c r="O311" s="46"/>
      <c r="P311" s="46"/>
      <c r="Q311" s="49"/>
      <c r="R311" s="49"/>
      <c r="S311" s="46"/>
      <c r="T311" s="46"/>
      <c r="U311" s="37"/>
      <c r="V311" s="37"/>
      <c r="W311" s="37"/>
      <c r="X311" s="37"/>
      <c r="Y311" s="37"/>
    </row>
    <row r="312">
      <c r="A312" s="46"/>
      <c r="B312" s="46"/>
      <c r="C312" s="470"/>
      <c r="D312" s="471"/>
      <c r="E312" s="471"/>
      <c r="F312" s="471"/>
      <c r="G312" s="471"/>
      <c r="H312" s="470"/>
      <c r="I312" s="49"/>
      <c r="J312" s="49"/>
      <c r="K312" s="49"/>
      <c r="L312" s="49"/>
      <c r="M312" s="49"/>
      <c r="N312" s="49"/>
      <c r="O312" s="46"/>
      <c r="P312" s="46"/>
      <c r="Q312" s="49"/>
      <c r="R312" s="49"/>
      <c r="S312" s="46"/>
      <c r="T312" s="46"/>
      <c r="U312" s="37"/>
      <c r="V312" s="37"/>
      <c r="W312" s="37"/>
      <c r="X312" s="37"/>
      <c r="Y312" s="37"/>
    </row>
    <row r="313">
      <c r="A313" s="46"/>
      <c r="B313" s="46"/>
      <c r="C313" s="470"/>
      <c r="D313" s="471"/>
      <c r="E313" s="471"/>
      <c r="F313" s="471"/>
      <c r="G313" s="471"/>
      <c r="H313" s="470"/>
      <c r="I313" s="49"/>
      <c r="J313" s="49"/>
      <c r="K313" s="49"/>
      <c r="L313" s="49"/>
      <c r="M313" s="49"/>
      <c r="N313" s="49"/>
      <c r="O313" s="46"/>
      <c r="P313" s="46"/>
      <c r="Q313" s="49"/>
      <c r="R313" s="49"/>
      <c r="S313" s="46"/>
      <c r="T313" s="46"/>
      <c r="U313" s="37"/>
      <c r="V313" s="37"/>
      <c r="W313" s="37"/>
      <c r="X313" s="37"/>
      <c r="Y313" s="37"/>
    </row>
    <row r="314">
      <c r="A314" s="46"/>
      <c r="B314" s="46"/>
      <c r="C314" s="470"/>
      <c r="D314" s="471"/>
      <c r="E314" s="471"/>
      <c r="F314" s="471"/>
      <c r="G314" s="471"/>
      <c r="H314" s="470"/>
      <c r="I314" s="49"/>
      <c r="J314" s="49"/>
      <c r="K314" s="49"/>
      <c r="L314" s="49"/>
      <c r="M314" s="49"/>
      <c r="N314" s="49"/>
      <c r="O314" s="46"/>
      <c r="P314" s="46"/>
      <c r="Q314" s="49"/>
      <c r="R314" s="49"/>
      <c r="S314" s="46"/>
      <c r="T314" s="46"/>
      <c r="U314" s="37"/>
      <c r="V314" s="37"/>
      <c r="W314" s="37"/>
      <c r="X314" s="37"/>
      <c r="Y314" s="37"/>
    </row>
    <row r="315">
      <c r="A315" s="46"/>
      <c r="B315" s="46"/>
      <c r="C315" s="470"/>
      <c r="D315" s="471"/>
      <c r="E315" s="471"/>
      <c r="F315" s="471"/>
      <c r="G315" s="471"/>
      <c r="H315" s="470"/>
      <c r="I315" s="49"/>
      <c r="J315" s="49"/>
      <c r="K315" s="49"/>
      <c r="L315" s="49"/>
      <c r="M315" s="49"/>
      <c r="N315" s="49"/>
      <c r="O315" s="46"/>
      <c r="P315" s="46"/>
      <c r="Q315" s="49"/>
      <c r="R315" s="49"/>
      <c r="S315" s="46"/>
      <c r="T315" s="46"/>
      <c r="U315" s="37"/>
      <c r="V315" s="37"/>
      <c r="W315" s="37"/>
      <c r="X315" s="37"/>
      <c r="Y315" s="37"/>
    </row>
    <row r="316">
      <c r="A316" s="46"/>
      <c r="B316" s="46"/>
      <c r="C316" s="470"/>
      <c r="D316" s="471"/>
      <c r="E316" s="471"/>
      <c r="F316" s="471"/>
      <c r="G316" s="471"/>
      <c r="H316" s="470"/>
      <c r="I316" s="49"/>
      <c r="J316" s="49"/>
      <c r="K316" s="49"/>
      <c r="L316" s="49"/>
      <c r="M316" s="49"/>
      <c r="N316" s="49"/>
      <c r="O316" s="46"/>
      <c r="P316" s="46"/>
      <c r="Q316" s="49"/>
      <c r="R316" s="49"/>
      <c r="S316" s="46"/>
      <c r="T316" s="46"/>
      <c r="U316" s="37"/>
      <c r="V316" s="37"/>
      <c r="W316" s="37"/>
      <c r="X316" s="37"/>
      <c r="Y316" s="37"/>
    </row>
    <row r="317">
      <c r="A317" s="46"/>
      <c r="B317" s="46"/>
      <c r="C317" s="470"/>
      <c r="D317" s="471"/>
      <c r="E317" s="471"/>
      <c r="F317" s="471"/>
      <c r="G317" s="471"/>
      <c r="H317" s="470"/>
      <c r="I317" s="49"/>
      <c r="J317" s="49"/>
      <c r="K317" s="49"/>
      <c r="L317" s="49"/>
      <c r="M317" s="49"/>
      <c r="N317" s="49"/>
      <c r="O317" s="46"/>
      <c r="P317" s="46"/>
      <c r="Q317" s="49"/>
      <c r="R317" s="49"/>
      <c r="S317" s="46"/>
      <c r="T317" s="46"/>
      <c r="U317" s="37"/>
      <c r="V317" s="37"/>
      <c r="W317" s="37"/>
      <c r="X317" s="37"/>
      <c r="Y317" s="37"/>
    </row>
    <row r="318">
      <c r="A318" s="46"/>
      <c r="B318" s="46"/>
      <c r="C318" s="470"/>
      <c r="D318" s="471"/>
      <c r="E318" s="471"/>
      <c r="F318" s="471"/>
      <c r="G318" s="471"/>
      <c r="H318" s="470"/>
      <c r="I318" s="49"/>
      <c r="J318" s="49"/>
      <c r="K318" s="49"/>
      <c r="L318" s="49"/>
      <c r="M318" s="49"/>
      <c r="N318" s="49"/>
      <c r="O318" s="46"/>
      <c r="P318" s="46"/>
      <c r="Q318" s="49"/>
      <c r="R318" s="49"/>
      <c r="S318" s="46"/>
      <c r="T318" s="46"/>
      <c r="U318" s="37"/>
      <c r="V318" s="37"/>
      <c r="W318" s="37"/>
      <c r="X318" s="37"/>
      <c r="Y318" s="37"/>
    </row>
    <row r="319">
      <c r="A319" s="46"/>
      <c r="B319" s="46"/>
      <c r="C319" s="470"/>
      <c r="D319" s="471"/>
      <c r="E319" s="471"/>
      <c r="F319" s="471"/>
      <c r="G319" s="471"/>
      <c r="H319" s="470"/>
      <c r="I319" s="49"/>
      <c r="J319" s="49"/>
      <c r="K319" s="49"/>
      <c r="L319" s="49"/>
      <c r="M319" s="49"/>
      <c r="N319" s="49"/>
      <c r="O319" s="46"/>
      <c r="P319" s="46"/>
      <c r="Q319" s="49"/>
      <c r="R319" s="49"/>
      <c r="S319" s="46"/>
      <c r="T319" s="46"/>
      <c r="U319" s="37"/>
      <c r="V319" s="37"/>
      <c r="W319" s="37"/>
      <c r="X319" s="37"/>
      <c r="Y319" s="37"/>
    </row>
    <row r="320">
      <c r="A320" s="46"/>
      <c r="B320" s="46"/>
      <c r="C320" s="470"/>
      <c r="D320" s="471"/>
      <c r="E320" s="471"/>
      <c r="F320" s="471"/>
      <c r="G320" s="471"/>
      <c r="H320" s="470"/>
      <c r="I320" s="49"/>
      <c r="J320" s="49"/>
      <c r="K320" s="49"/>
      <c r="L320" s="49"/>
      <c r="M320" s="49"/>
      <c r="N320" s="49"/>
      <c r="O320" s="46"/>
      <c r="P320" s="46"/>
      <c r="Q320" s="49"/>
      <c r="R320" s="49"/>
      <c r="S320" s="46"/>
      <c r="T320" s="46"/>
      <c r="U320" s="37"/>
      <c r="V320" s="37"/>
      <c r="W320" s="37"/>
      <c r="X320" s="37"/>
      <c r="Y320" s="37"/>
    </row>
    <row r="321">
      <c r="A321" s="46"/>
      <c r="B321" s="46"/>
      <c r="C321" s="470"/>
      <c r="D321" s="471"/>
      <c r="E321" s="471"/>
      <c r="F321" s="471"/>
      <c r="G321" s="471"/>
      <c r="H321" s="470"/>
      <c r="I321" s="49"/>
      <c r="J321" s="49"/>
      <c r="K321" s="49"/>
      <c r="L321" s="49"/>
      <c r="M321" s="49"/>
      <c r="N321" s="49"/>
      <c r="O321" s="46"/>
      <c r="P321" s="46"/>
      <c r="Q321" s="49"/>
      <c r="R321" s="49"/>
      <c r="S321" s="46"/>
      <c r="T321" s="46"/>
      <c r="U321" s="37"/>
      <c r="V321" s="37"/>
      <c r="W321" s="37"/>
      <c r="X321" s="37"/>
      <c r="Y321" s="37"/>
    </row>
    <row r="322">
      <c r="A322" s="46"/>
      <c r="B322" s="46"/>
      <c r="C322" s="470"/>
      <c r="D322" s="471"/>
      <c r="E322" s="471"/>
      <c r="F322" s="471"/>
      <c r="G322" s="471"/>
      <c r="H322" s="470"/>
      <c r="I322" s="49"/>
      <c r="J322" s="49"/>
      <c r="K322" s="49"/>
      <c r="L322" s="49"/>
      <c r="M322" s="49"/>
      <c r="N322" s="49"/>
      <c r="O322" s="46"/>
      <c r="P322" s="46"/>
      <c r="Q322" s="49"/>
      <c r="R322" s="49"/>
      <c r="S322" s="46"/>
      <c r="T322" s="46"/>
      <c r="U322" s="37"/>
      <c r="V322" s="37"/>
      <c r="W322" s="37"/>
      <c r="X322" s="37"/>
      <c r="Y322" s="37"/>
    </row>
    <row r="323">
      <c r="A323" s="46"/>
      <c r="B323" s="46"/>
      <c r="C323" s="470"/>
      <c r="D323" s="471"/>
      <c r="E323" s="471"/>
      <c r="F323" s="471"/>
      <c r="G323" s="471"/>
      <c r="H323" s="470"/>
      <c r="I323" s="49"/>
      <c r="J323" s="49"/>
      <c r="K323" s="49"/>
      <c r="L323" s="49"/>
      <c r="M323" s="49"/>
      <c r="N323" s="49"/>
      <c r="O323" s="46"/>
      <c r="P323" s="46"/>
      <c r="Q323" s="49"/>
      <c r="R323" s="49"/>
      <c r="S323" s="46"/>
      <c r="T323" s="46"/>
      <c r="U323" s="37"/>
      <c r="V323" s="37"/>
      <c r="W323" s="37"/>
      <c r="X323" s="37"/>
      <c r="Y323" s="37"/>
    </row>
    <row r="324">
      <c r="A324" s="46"/>
      <c r="B324" s="46"/>
      <c r="C324" s="470"/>
      <c r="D324" s="471"/>
      <c r="E324" s="471"/>
      <c r="F324" s="471"/>
      <c r="G324" s="471"/>
      <c r="H324" s="470"/>
      <c r="I324" s="49"/>
      <c r="J324" s="49"/>
      <c r="K324" s="49"/>
      <c r="L324" s="49"/>
      <c r="M324" s="49"/>
      <c r="N324" s="49"/>
      <c r="O324" s="46"/>
      <c r="P324" s="46"/>
      <c r="Q324" s="49"/>
      <c r="R324" s="49"/>
      <c r="S324" s="46"/>
      <c r="T324" s="46"/>
      <c r="U324" s="37"/>
      <c r="V324" s="37"/>
      <c r="W324" s="37"/>
      <c r="X324" s="37"/>
      <c r="Y324" s="37"/>
    </row>
    <row r="325">
      <c r="A325" s="46"/>
      <c r="B325" s="46"/>
      <c r="C325" s="470"/>
      <c r="D325" s="471"/>
      <c r="E325" s="471"/>
      <c r="F325" s="471"/>
      <c r="G325" s="471"/>
      <c r="H325" s="470"/>
      <c r="I325" s="49"/>
      <c r="J325" s="49"/>
      <c r="K325" s="49"/>
      <c r="L325" s="49"/>
      <c r="M325" s="49"/>
      <c r="N325" s="49"/>
      <c r="O325" s="46"/>
      <c r="P325" s="46"/>
      <c r="Q325" s="49"/>
      <c r="R325" s="49"/>
      <c r="S325" s="46"/>
      <c r="T325" s="46"/>
      <c r="U325" s="37"/>
      <c r="V325" s="37"/>
      <c r="W325" s="37"/>
      <c r="X325" s="37"/>
      <c r="Y325" s="37"/>
    </row>
    <row r="326">
      <c r="A326" s="46"/>
      <c r="B326" s="46"/>
      <c r="C326" s="470"/>
      <c r="D326" s="471"/>
      <c r="E326" s="471"/>
      <c r="F326" s="471"/>
      <c r="G326" s="471"/>
      <c r="H326" s="470"/>
      <c r="I326" s="49"/>
      <c r="J326" s="49"/>
      <c r="K326" s="49"/>
      <c r="L326" s="49"/>
      <c r="M326" s="49"/>
      <c r="N326" s="49"/>
      <c r="O326" s="46"/>
      <c r="P326" s="46"/>
      <c r="Q326" s="49"/>
      <c r="R326" s="49"/>
      <c r="S326" s="46"/>
      <c r="T326" s="46"/>
      <c r="U326" s="37"/>
      <c r="V326" s="37"/>
      <c r="W326" s="37"/>
      <c r="X326" s="37"/>
      <c r="Y326" s="37"/>
    </row>
    <row r="327">
      <c r="A327" s="46"/>
      <c r="B327" s="46"/>
      <c r="C327" s="470"/>
      <c r="D327" s="471"/>
      <c r="E327" s="471"/>
      <c r="F327" s="471"/>
      <c r="G327" s="471"/>
      <c r="H327" s="470"/>
      <c r="I327" s="49"/>
      <c r="J327" s="49"/>
      <c r="K327" s="49"/>
      <c r="L327" s="49"/>
      <c r="M327" s="49"/>
      <c r="N327" s="49"/>
      <c r="O327" s="46"/>
      <c r="P327" s="46"/>
      <c r="Q327" s="49"/>
      <c r="R327" s="49"/>
      <c r="S327" s="46"/>
      <c r="T327" s="46"/>
      <c r="U327" s="37"/>
      <c r="V327" s="37"/>
      <c r="W327" s="37"/>
      <c r="X327" s="37"/>
      <c r="Y327" s="37"/>
    </row>
    <row r="328">
      <c r="A328" s="46"/>
      <c r="B328" s="46"/>
      <c r="C328" s="470"/>
      <c r="D328" s="471"/>
      <c r="E328" s="471"/>
      <c r="F328" s="471"/>
      <c r="G328" s="471"/>
      <c r="H328" s="470"/>
      <c r="I328" s="49"/>
      <c r="J328" s="49"/>
      <c r="K328" s="49"/>
      <c r="L328" s="49"/>
      <c r="M328" s="49"/>
      <c r="N328" s="49"/>
      <c r="O328" s="46"/>
      <c r="P328" s="46"/>
      <c r="Q328" s="49"/>
      <c r="R328" s="49"/>
      <c r="S328" s="46"/>
      <c r="T328" s="46"/>
      <c r="U328" s="37"/>
      <c r="V328" s="37"/>
      <c r="W328" s="37"/>
      <c r="X328" s="37"/>
      <c r="Y328" s="37"/>
    </row>
    <row r="329">
      <c r="A329" s="46"/>
      <c r="B329" s="46"/>
      <c r="C329" s="470"/>
      <c r="D329" s="471"/>
      <c r="E329" s="471"/>
      <c r="F329" s="471"/>
      <c r="G329" s="471"/>
      <c r="H329" s="470"/>
      <c r="I329" s="49"/>
      <c r="J329" s="49"/>
      <c r="K329" s="49"/>
      <c r="L329" s="49"/>
      <c r="M329" s="49"/>
      <c r="N329" s="49"/>
      <c r="O329" s="46"/>
      <c r="P329" s="46"/>
      <c r="Q329" s="49"/>
      <c r="R329" s="49"/>
      <c r="S329" s="46"/>
      <c r="T329" s="46"/>
      <c r="U329" s="37"/>
      <c r="V329" s="37"/>
      <c r="W329" s="37"/>
      <c r="X329" s="37"/>
      <c r="Y329" s="37"/>
    </row>
    <row r="330">
      <c r="A330" s="46"/>
      <c r="B330" s="46"/>
      <c r="C330" s="470"/>
      <c r="D330" s="471"/>
      <c r="E330" s="471"/>
      <c r="F330" s="471"/>
      <c r="G330" s="471"/>
      <c r="H330" s="470"/>
      <c r="I330" s="49"/>
      <c r="J330" s="49"/>
      <c r="K330" s="49"/>
      <c r="L330" s="49"/>
      <c r="M330" s="49"/>
      <c r="N330" s="49"/>
      <c r="O330" s="46"/>
      <c r="P330" s="46"/>
      <c r="Q330" s="49"/>
      <c r="R330" s="49"/>
      <c r="S330" s="46"/>
      <c r="T330" s="46"/>
      <c r="U330" s="37"/>
      <c r="V330" s="37"/>
      <c r="W330" s="37"/>
      <c r="X330" s="37"/>
      <c r="Y330" s="37"/>
    </row>
    <row r="331">
      <c r="A331" s="46"/>
      <c r="B331" s="46"/>
      <c r="C331" s="470"/>
      <c r="D331" s="471"/>
      <c r="E331" s="471"/>
      <c r="F331" s="471"/>
      <c r="G331" s="471"/>
      <c r="H331" s="470"/>
      <c r="I331" s="49"/>
      <c r="J331" s="49"/>
      <c r="K331" s="49"/>
      <c r="L331" s="49"/>
      <c r="M331" s="49"/>
      <c r="N331" s="49"/>
      <c r="O331" s="46"/>
      <c r="P331" s="46"/>
      <c r="Q331" s="49"/>
      <c r="R331" s="49"/>
      <c r="S331" s="46"/>
      <c r="T331" s="46"/>
      <c r="U331" s="37"/>
      <c r="V331" s="37"/>
      <c r="W331" s="37"/>
      <c r="X331" s="37"/>
      <c r="Y331" s="37"/>
    </row>
    <row r="332">
      <c r="A332" s="46"/>
      <c r="B332" s="46"/>
      <c r="C332" s="470"/>
      <c r="D332" s="471"/>
      <c r="E332" s="471"/>
      <c r="F332" s="471"/>
      <c r="G332" s="471"/>
      <c r="H332" s="470"/>
      <c r="I332" s="49"/>
      <c r="J332" s="49"/>
      <c r="K332" s="49"/>
      <c r="L332" s="49"/>
      <c r="M332" s="49"/>
      <c r="N332" s="49"/>
      <c r="O332" s="46"/>
      <c r="P332" s="46"/>
      <c r="Q332" s="49"/>
      <c r="R332" s="49"/>
      <c r="S332" s="46"/>
      <c r="T332" s="46"/>
      <c r="U332" s="37"/>
      <c r="V332" s="37"/>
      <c r="W332" s="37"/>
      <c r="X332" s="37"/>
      <c r="Y332" s="37"/>
    </row>
    <row r="333">
      <c r="A333" s="46"/>
      <c r="B333" s="46"/>
      <c r="C333" s="470"/>
      <c r="D333" s="471"/>
      <c r="E333" s="471"/>
      <c r="F333" s="471"/>
      <c r="G333" s="471"/>
      <c r="H333" s="470"/>
      <c r="I333" s="49"/>
      <c r="J333" s="49"/>
      <c r="K333" s="49"/>
      <c r="L333" s="49"/>
      <c r="M333" s="49"/>
      <c r="N333" s="49"/>
      <c r="O333" s="46"/>
      <c r="P333" s="46"/>
      <c r="Q333" s="49"/>
      <c r="R333" s="49"/>
      <c r="S333" s="46"/>
      <c r="T333" s="46"/>
      <c r="U333" s="37"/>
      <c r="V333" s="37"/>
      <c r="W333" s="37"/>
      <c r="X333" s="37"/>
      <c r="Y333" s="37"/>
    </row>
    <row r="334">
      <c r="A334" s="46"/>
      <c r="B334" s="46"/>
      <c r="C334" s="470"/>
      <c r="D334" s="471"/>
      <c r="E334" s="471"/>
      <c r="F334" s="471"/>
      <c r="G334" s="471"/>
      <c r="H334" s="470"/>
      <c r="I334" s="49"/>
      <c r="J334" s="49"/>
      <c r="K334" s="49"/>
      <c r="L334" s="49"/>
      <c r="M334" s="49"/>
      <c r="N334" s="49"/>
      <c r="O334" s="46"/>
      <c r="P334" s="46"/>
      <c r="Q334" s="49"/>
      <c r="R334" s="49"/>
      <c r="S334" s="46"/>
      <c r="T334" s="46"/>
      <c r="U334" s="37"/>
      <c r="V334" s="37"/>
      <c r="W334" s="37"/>
      <c r="X334" s="37"/>
      <c r="Y334" s="37"/>
    </row>
    <row r="335">
      <c r="A335" s="46"/>
      <c r="B335" s="46"/>
      <c r="C335" s="470"/>
      <c r="D335" s="471"/>
      <c r="E335" s="471"/>
      <c r="F335" s="471"/>
      <c r="G335" s="471"/>
      <c r="H335" s="470"/>
      <c r="I335" s="49"/>
      <c r="J335" s="49"/>
      <c r="K335" s="49"/>
      <c r="L335" s="49"/>
      <c r="M335" s="49"/>
      <c r="N335" s="49"/>
      <c r="O335" s="46"/>
      <c r="P335" s="46"/>
      <c r="Q335" s="49"/>
      <c r="R335" s="49"/>
      <c r="S335" s="46"/>
      <c r="T335" s="46"/>
      <c r="U335" s="37"/>
      <c r="V335" s="37"/>
      <c r="W335" s="37"/>
      <c r="X335" s="37"/>
      <c r="Y335" s="37"/>
    </row>
    <row r="336">
      <c r="A336" s="46"/>
      <c r="B336" s="46"/>
      <c r="C336" s="470"/>
      <c r="D336" s="471"/>
      <c r="E336" s="471"/>
      <c r="F336" s="471"/>
      <c r="G336" s="471"/>
      <c r="H336" s="470"/>
      <c r="I336" s="49"/>
      <c r="J336" s="49"/>
      <c r="K336" s="49"/>
      <c r="L336" s="49"/>
      <c r="M336" s="49"/>
      <c r="N336" s="49"/>
      <c r="O336" s="46"/>
      <c r="P336" s="46"/>
      <c r="Q336" s="49"/>
      <c r="R336" s="49"/>
      <c r="S336" s="46"/>
      <c r="T336" s="46"/>
      <c r="U336" s="37"/>
      <c r="V336" s="37"/>
      <c r="W336" s="37"/>
      <c r="X336" s="37"/>
      <c r="Y336" s="37"/>
    </row>
    <row r="337">
      <c r="A337" s="46"/>
      <c r="B337" s="46"/>
      <c r="C337" s="470"/>
      <c r="D337" s="471"/>
      <c r="E337" s="471"/>
      <c r="F337" s="471"/>
      <c r="G337" s="471"/>
      <c r="H337" s="470"/>
      <c r="I337" s="49"/>
      <c r="J337" s="49"/>
      <c r="K337" s="49"/>
      <c r="L337" s="49"/>
      <c r="M337" s="49"/>
      <c r="N337" s="49"/>
      <c r="O337" s="46"/>
      <c r="P337" s="46"/>
      <c r="Q337" s="49"/>
      <c r="R337" s="49"/>
      <c r="S337" s="46"/>
      <c r="T337" s="46"/>
      <c r="U337" s="37"/>
      <c r="V337" s="37"/>
      <c r="W337" s="37"/>
      <c r="X337" s="37"/>
      <c r="Y337" s="37"/>
    </row>
    <row r="338">
      <c r="A338" s="46"/>
      <c r="B338" s="46"/>
      <c r="C338" s="470"/>
      <c r="D338" s="471"/>
      <c r="E338" s="471"/>
      <c r="F338" s="471"/>
      <c r="G338" s="471"/>
      <c r="H338" s="470"/>
      <c r="I338" s="49"/>
      <c r="J338" s="49"/>
      <c r="K338" s="49"/>
      <c r="L338" s="49"/>
      <c r="M338" s="49"/>
      <c r="N338" s="49"/>
      <c r="O338" s="46"/>
      <c r="P338" s="46"/>
      <c r="Q338" s="49"/>
      <c r="R338" s="49"/>
      <c r="S338" s="46"/>
      <c r="T338" s="46"/>
      <c r="U338" s="37"/>
      <c r="V338" s="37"/>
      <c r="W338" s="37"/>
      <c r="X338" s="37"/>
      <c r="Y338" s="37"/>
    </row>
    <row r="339">
      <c r="A339" s="46"/>
      <c r="B339" s="46"/>
      <c r="C339" s="470"/>
      <c r="D339" s="471"/>
      <c r="E339" s="471"/>
      <c r="F339" s="471"/>
      <c r="G339" s="471"/>
      <c r="H339" s="470"/>
      <c r="I339" s="49"/>
      <c r="J339" s="49"/>
      <c r="K339" s="49"/>
      <c r="L339" s="49"/>
      <c r="M339" s="49"/>
      <c r="N339" s="49"/>
      <c r="O339" s="46"/>
      <c r="P339" s="46"/>
      <c r="Q339" s="49"/>
      <c r="R339" s="49"/>
      <c r="S339" s="46"/>
      <c r="T339" s="46"/>
      <c r="U339" s="37"/>
      <c r="V339" s="37"/>
      <c r="W339" s="37"/>
      <c r="X339" s="37"/>
      <c r="Y339" s="37"/>
    </row>
    <row r="340">
      <c r="A340" s="46"/>
      <c r="B340" s="46"/>
      <c r="C340" s="470"/>
      <c r="D340" s="471"/>
      <c r="E340" s="471"/>
      <c r="F340" s="471"/>
      <c r="G340" s="471"/>
      <c r="H340" s="470"/>
      <c r="I340" s="49"/>
      <c r="J340" s="49"/>
      <c r="K340" s="49"/>
      <c r="L340" s="49"/>
      <c r="M340" s="49"/>
      <c r="N340" s="49"/>
      <c r="O340" s="46"/>
      <c r="P340" s="46"/>
      <c r="Q340" s="49"/>
      <c r="R340" s="49"/>
      <c r="S340" s="46"/>
      <c r="T340" s="46"/>
      <c r="U340" s="37"/>
      <c r="V340" s="37"/>
      <c r="W340" s="37"/>
      <c r="X340" s="37"/>
      <c r="Y340" s="37"/>
    </row>
    <row r="341">
      <c r="A341" s="46"/>
      <c r="B341" s="46"/>
      <c r="C341" s="470"/>
      <c r="D341" s="471"/>
      <c r="E341" s="471"/>
      <c r="F341" s="471"/>
      <c r="G341" s="471"/>
      <c r="H341" s="470"/>
      <c r="I341" s="49"/>
      <c r="J341" s="49"/>
      <c r="K341" s="49"/>
      <c r="L341" s="49"/>
      <c r="M341" s="49"/>
      <c r="N341" s="49"/>
      <c r="O341" s="46"/>
      <c r="P341" s="46"/>
      <c r="Q341" s="49"/>
      <c r="R341" s="49"/>
      <c r="S341" s="46"/>
      <c r="T341" s="46"/>
      <c r="U341" s="37"/>
      <c r="V341" s="37"/>
      <c r="W341" s="37"/>
      <c r="X341" s="37"/>
      <c r="Y341" s="37"/>
    </row>
    <row r="342">
      <c r="A342" s="46"/>
      <c r="B342" s="46"/>
      <c r="C342" s="470"/>
      <c r="D342" s="471"/>
      <c r="E342" s="471"/>
      <c r="F342" s="471"/>
      <c r="G342" s="471"/>
      <c r="H342" s="470"/>
      <c r="I342" s="49"/>
      <c r="J342" s="49"/>
      <c r="K342" s="49"/>
      <c r="L342" s="49"/>
      <c r="M342" s="49"/>
      <c r="N342" s="49"/>
      <c r="O342" s="46"/>
      <c r="P342" s="46"/>
      <c r="Q342" s="49"/>
      <c r="R342" s="49"/>
      <c r="S342" s="46"/>
      <c r="T342" s="46"/>
      <c r="U342" s="37"/>
      <c r="V342" s="37"/>
      <c r="W342" s="37"/>
      <c r="X342" s="37"/>
      <c r="Y342" s="37"/>
    </row>
    <row r="343">
      <c r="A343" s="46"/>
      <c r="B343" s="46"/>
      <c r="C343" s="470"/>
      <c r="D343" s="471"/>
      <c r="E343" s="471"/>
      <c r="F343" s="471"/>
      <c r="G343" s="471"/>
      <c r="H343" s="470"/>
      <c r="I343" s="49"/>
      <c r="J343" s="49"/>
      <c r="K343" s="49"/>
      <c r="L343" s="49"/>
      <c r="M343" s="49"/>
      <c r="N343" s="49"/>
      <c r="O343" s="46"/>
      <c r="P343" s="46"/>
      <c r="Q343" s="49"/>
      <c r="R343" s="49"/>
      <c r="S343" s="46"/>
      <c r="T343" s="46"/>
      <c r="U343" s="37"/>
      <c r="V343" s="37"/>
      <c r="W343" s="37"/>
      <c r="X343" s="37"/>
      <c r="Y343" s="37"/>
    </row>
    <row r="344">
      <c r="A344" s="46"/>
      <c r="B344" s="46"/>
      <c r="C344" s="470"/>
      <c r="D344" s="471"/>
      <c r="E344" s="471"/>
      <c r="F344" s="471"/>
      <c r="G344" s="471"/>
      <c r="H344" s="470"/>
      <c r="I344" s="49"/>
      <c r="J344" s="49"/>
      <c r="K344" s="49"/>
      <c r="L344" s="49"/>
      <c r="M344" s="49"/>
      <c r="N344" s="49"/>
      <c r="O344" s="46"/>
      <c r="P344" s="46"/>
      <c r="Q344" s="49"/>
      <c r="R344" s="49"/>
      <c r="S344" s="46"/>
      <c r="T344" s="46"/>
      <c r="U344" s="37"/>
      <c r="V344" s="37"/>
      <c r="W344" s="37"/>
      <c r="X344" s="37"/>
      <c r="Y344" s="37"/>
    </row>
    <row r="345">
      <c r="A345" s="46"/>
      <c r="B345" s="46"/>
      <c r="C345" s="470"/>
      <c r="D345" s="471"/>
      <c r="E345" s="471"/>
      <c r="F345" s="471"/>
      <c r="G345" s="471"/>
      <c r="H345" s="470"/>
      <c r="I345" s="49"/>
      <c r="J345" s="49"/>
      <c r="K345" s="49"/>
      <c r="L345" s="49"/>
      <c r="M345" s="49"/>
      <c r="N345" s="49"/>
      <c r="O345" s="46"/>
      <c r="P345" s="46"/>
      <c r="Q345" s="49"/>
      <c r="R345" s="49"/>
      <c r="S345" s="46"/>
      <c r="T345" s="46"/>
      <c r="U345" s="37"/>
      <c r="V345" s="37"/>
      <c r="W345" s="37"/>
      <c r="X345" s="37"/>
      <c r="Y345" s="37"/>
    </row>
    <row r="346">
      <c r="A346" s="46"/>
      <c r="B346" s="46"/>
      <c r="C346" s="470"/>
      <c r="D346" s="471"/>
      <c r="E346" s="471"/>
      <c r="F346" s="471"/>
      <c r="G346" s="471"/>
      <c r="H346" s="470"/>
      <c r="I346" s="49"/>
      <c r="J346" s="49"/>
      <c r="K346" s="49"/>
      <c r="L346" s="49"/>
      <c r="M346" s="49"/>
      <c r="N346" s="49"/>
      <c r="O346" s="46"/>
      <c r="P346" s="46"/>
      <c r="Q346" s="49"/>
      <c r="R346" s="49"/>
      <c r="S346" s="46"/>
      <c r="T346" s="46"/>
      <c r="U346" s="37"/>
      <c r="V346" s="37"/>
      <c r="W346" s="37"/>
      <c r="X346" s="37"/>
      <c r="Y346" s="37"/>
    </row>
    <row r="347">
      <c r="A347" s="46"/>
      <c r="B347" s="46"/>
      <c r="C347" s="470"/>
      <c r="D347" s="471"/>
      <c r="E347" s="471"/>
      <c r="F347" s="471"/>
      <c r="G347" s="471"/>
      <c r="H347" s="470"/>
      <c r="I347" s="49"/>
      <c r="J347" s="49"/>
      <c r="K347" s="49"/>
      <c r="L347" s="49"/>
      <c r="M347" s="49"/>
      <c r="N347" s="49"/>
      <c r="O347" s="46"/>
      <c r="P347" s="46"/>
      <c r="Q347" s="49"/>
      <c r="R347" s="49"/>
      <c r="S347" s="46"/>
      <c r="T347" s="46"/>
      <c r="U347" s="37"/>
      <c r="V347" s="37"/>
      <c r="W347" s="37"/>
      <c r="X347" s="37"/>
      <c r="Y347" s="37"/>
    </row>
    <row r="348">
      <c r="A348" s="46"/>
      <c r="B348" s="46"/>
      <c r="C348" s="470"/>
      <c r="D348" s="471"/>
      <c r="E348" s="471"/>
      <c r="F348" s="471"/>
      <c r="G348" s="471"/>
      <c r="H348" s="470"/>
      <c r="I348" s="49"/>
      <c r="J348" s="49"/>
      <c r="K348" s="49"/>
      <c r="L348" s="49"/>
      <c r="M348" s="49"/>
      <c r="N348" s="49"/>
      <c r="O348" s="46"/>
      <c r="P348" s="46"/>
      <c r="Q348" s="49"/>
      <c r="R348" s="49"/>
      <c r="S348" s="46"/>
      <c r="T348" s="46"/>
      <c r="U348" s="37"/>
      <c r="V348" s="37"/>
      <c r="W348" s="37"/>
      <c r="X348" s="37"/>
      <c r="Y348" s="37"/>
    </row>
    <row r="349">
      <c r="A349" s="46"/>
      <c r="B349" s="46"/>
      <c r="C349" s="470"/>
      <c r="D349" s="471"/>
      <c r="E349" s="471"/>
      <c r="F349" s="471"/>
      <c r="G349" s="471"/>
      <c r="H349" s="470"/>
      <c r="I349" s="49"/>
      <c r="J349" s="49"/>
      <c r="K349" s="49"/>
      <c r="L349" s="49"/>
      <c r="M349" s="49"/>
      <c r="N349" s="49"/>
      <c r="O349" s="46"/>
      <c r="P349" s="46"/>
      <c r="Q349" s="49"/>
      <c r="R349" s="49"/>
      <c r="S349" s="46"/>
      <c r="T349" s="46"/>
      <c r="U349" s="37"/>
      <c r="V349" s="37"/>
      <c r="W349" s="37"/>
      <c r="X349" s="37"/>
      <c r="Y349" s="37"/>
    </row>
    <row r="350">
      <c r="A350" s="46"/>
      <c r="B350" s="46"/>
      <c r="C350" s="470"/>
      <c r="D350" s="471"/>
      <c r="E350" s="471"/>
      <c r="F350" s="471"/>
      <c r="G350" s="471"/>
      <c r="H350" s="470"/>
      <c r="I350" s="49"/>
      <c r="J350" s="49"/>
      <c r="K350" s="49"/>
      <c r="L350" s="49"/>
      <c r="M350" s="49"/>
      <c r="N350" s="49"/>
      <c r="O350" s="46"/>
      <c r="P350" s="46"/>
      <c r="Q350" s="49"/>
      <c r="R350" s="49"/>
      <c r="S350" s="46"/>
      <c r="T350" s="46"/>
      <c r="U350" s="37"/>
      <c r="V350" s="37"/>
      <c r="W350" s="37"/>
      <c r="X350" s="37"/>
      <c r="Y350" s="37"/>
    </row>
    <row r="351">
      <c r="A351" s="46"/>
      <c r="B351" s="46"/>
      <c r="C351" s="470"/>
      <c r="D351" s="471"/>
      <c r="E351" s="471"/>
      <c r="F351" s="471"/>
      <c r="G351" s="471"/>
      <c r="H351" s="470"/>
      <c r="I351" s="49"/>
      <c r="J351" s="49"/>
      <c r="K351" s="49"/>
      <c r="L351" s="49"/>
      <c r="M351" s="49"/>
      <c r="N351" s="49"/>
      <c r="O351" s="46"/>
      <c r="P351" s="46"/>
      <c r="Q351" s="49"/>
      <c r="R351" s="49"/>
      <c r="S351" s="46"/>
      <c r="T351" s="46"/>
      <c r="U351" s="37"/>
      <c r="V351" s="37"/>
      <c r="W351" s="37"/>
      <c r="X351" s="37"/>
      <c r="Y351" s="37"/>
    </row>
    <row r="352">
      <c r="A352" s="46"/>
      <c r="B352" s="46"/>
      <c r="C352" s="470"/>
      <c r="D352" s="471"/>
      <c r="E352" s="471"/>
      <c r="F352" s="471"/>
      <c r="G352" s="471"/>
      <c r="H352" s="470"/>
      <c r="I352" s="49"/>
      <c r="J352" s="49"/>
      <c r="K352" s="49"/>
      <c r="L352" s="49"/>
      <c r="M352" s="49"/>
      <c r="N352" s="49"/>
      <c r="O352" s="46"/>
      <c r="P352" s="46"/>
      <c r="Q352" s="49"/>
      <c r="R352" s="49"/>
      <c r="S352" s="46"/>
      <c r="T352" s="46"/>
      <c r="U352" s="37"/>
      <c r="V352" s="37"/>
      <c r="W352" s="37"/>
      <c r="X352" s="37"/>
      <c r="Y352" s="37"/>
    </row>
    <row r="353">
      <c r="A353" s="46"/>
      <c r="B353" s="46"/>
      <c r="C353" s="470"/>
      <c r="D353" s="471"/>
      <c r="E353" s="471"/>
      <c r="F353" s="471"/>
      <c r="G353" s="471"/>
      <c r="H353" s="470"/>
      <c r="I353" s="49"/>
      <c r="J353" s="49"/>
      <c r="K353" s="49"/>
      <c r="L353" s="49"/>
      <c r="M353" s="49"/>
      <c r="N353" s="49"/>
      <c r="O353" s="46"/>
      <c r="P353" s="46"/>
      <c r="Q353" s="49"/>
      <c r="R353" s="49"/>
      <c r="S353" s="46"/>
      <c r="T353" s="46"/>
      <c r="U353" s="37"/>
      <c r="V353" s="37"/>
      <c r="W353" s="37"/>
      <c r="X353" s="37"/>
      <c r="Y353" s="37"/>
    </row>
    <row r="354">
      <c r="A354" s="46"/>
      <c r="B354" s="46"/>
      <c r="C354" s="470"/>
      <c r="D354" s="471"/>
      <c r="E354" s="471"/>
      <c r="F354" s="471"/>
      <c r="G354" s="471"/>
      <c r="H354" s="470"/>
      <c r="I354" s="49"/>
      <c r="J354" s="49"/>
      <c r="K354" s="49"/>
      <c r="L354" s="49"/>
      <c r="M354" s="49"/>
      <c r="N354" s="49"/>
      <c r="O354" s="46"/>
      <c r="P354" s="46"/>
      <c r="Q354" s="49"/>
      <c r="R354" s="49"/>
      <c r="S354" s="46"/>
      <c r="T354" s="46"/>
      <c r="U354" s="37"/>
      <c r="V354" s="37"/>
      <c r="W354" s="37"/>
      <c r="X354" s="37"/>
      <c r="Y354" s="37"/>
    </row>
    <row r="355">
      <c r="A355" s="46"/>
      <c r="B355" s="46"/>
      <c r="C355" s="470"/>
      <c r="D355" s="471"/>
      <c r="E355" s="471"/>
      <c r="F355" s="471"/>
      <c r="G355" s="471"/>
      <c r="H355" s="470"/>
      <c r="I355" s="49"/>
      <c r="J355" s="49"/>
      <c r="K355" s="49"/>
      <c r="L355" s="49"/>
      <c r="M355" s="49"/>
      <c r="N355" s="49"/>
      <c r="O355" s="46"/>
      <c r="P355" s="46"/>
      <c r="Q355" s="49"/>
      <c r="R355" s="49"/>
      <c r="S355" s="46"/>
      <c r="T355" s="46"/>
      <c r="U355" s="37"/>
      <c r="V355" s="37"/>
      <c r="W355" s="37"/>
      <c r="X355" s="37"/>
      <c r="Y355" s="37"/>
    </row>
    <row r="356">
      <c r="A356" s="46"/>
      <c r="B356" s="46"/>
      <c r="C356" s="470"/>
      <c r="D356" s="471"/>
      <c r="E356" s="471"/>
      <c r="F356" s="471"/>
      <c r="G356" s="471"/>
      <c r="H356" s="470"/>
      <c r="I356" s="49"/>
      <c r="J356" s="49"/>
      <c r="K356" s="49"/>
      <c r="L356" s="49"/>
      <c r="M356" s="49"/>
      <c r="N356" s="49"/>
      <c r="O356" s="46"/>
      <c r="P356" s="46"/>
      <c r="Q356" s="49"/>
      <c r="R356" s="49"/>
      <c r="S356" s="46"/>
      <c r="T356" s="46"/>
      <c r="U356" s="37"/>
      <c r="V356" s="37"/>
      <c r="W356" s="37"/>
      <c r="X356" s="37"/>
      <c r="Y356" s="37"/>
    </row>
    <row r="357">
      <c r="A357" s="46"/>
      <c r="B357" s="46"/>
      <c r="C357" s="470"/>
      <c r="D357" s="471"/>
      <c r="E357" s="471"/>
      <c r="F357" s="471"/>
      <c r="G357" s="471"/>
      <c r="H357" s="470"/>
      <c r="I357" s="49"/>
      <c r="J357" s="49"/>
      <c r="K357" s="49"/>
      <c r="L357" s="49"/>
      <c r="M357" s="49"/>
      <c r="N357" s="49"/>
      <c r="O357" s="46"/>
      <c r="P357" s="46"/>
      <c r="Q357" s="49"/>
      <c r="R357" s="49"/>
      <c r="S357" s="46"/>
      <c r="T357" s="46"/>
      <c r="U357" s="37"/>
      <c r="V357" s="37"/>
      <c r="W357" s="37"/>
      <c r="X357" s="37"/>
      <c r="Y357" s="37"/>
    </row>
    <row r="358">
      <c r="A358" s="46"/>
      <c r="B358" s="46"/>
      <c r="C358" s="470"/>
      <c r="D358" s="471"/>
      <c r="E358" s="471"/>
      <c r="F358" s="471"/>
      <c r="G358" s="471"/>
      <c r="H358" s="470"/>
      <c r="I358" s="49"/>
      <c r="J358" s="49"/>
      <c r="K358" s="49"/>
      <c r="L358" s="49"/>
      <c r="M358" s="49"/>
      <c r="N358" s="49"/>
      <c r="O358" s="46"/>
      <c r="P358" s="46"/>
      <c r="Q358" s="49"/>
      <c r="R358" s="49"/>
      <c r="S358" s="46"/>
      <c r="T358" s="46"/>
      <c r="U358" s="37"/>
      <c r="V358" s="37"/>
      <c r="W358" s="37"/>
      <c r="X358" s="37"/>
      <c r="Y358" s="37"/>
    </row>
    <row r="359">
      <c r="A359" s="46"/>
      <c r="B359" s="46"/>
      <c r="C359" s="470"/>
      <c r="D359" s="471"/>
      <c r="E359" s="471"/>
      <c r="F359" s="471"/>
      <c r="G359" s="471"/>
      <c r="H359" s="470"/>
      <c r="I359" s="49"/>
      <c r="J359" s="49"/>
      <c r="K359" s="49"/>
      <c r="L359" s="49"/>
      <c r="M359" s="49"/>
      <c r="N359" s="49"/>
      <c r="O359" s="46"/>
      <c r="P359" s="46"/>
      <c r="Q359" s="49"/>
      <c r="R359" s="49"/>
      <c r="S359" s="46"/>
      <c r="T359" s="46"/>
      <c r="U359" s="37"/>
      <c r="V359" s="37"/>
      <c r="W359" s="37"/>
      <c r="X359" s="37"/>
      <c r="Y359" s="37"/>
    </row>
    <row r="360">
      <c r="A360" s="46"/>
      <c r="B360" s="46"/>
      <c r="C360" s="470"/>
      <c r="D360" s="471"/>
      <c r="E360" s="471"/>
      <c r="F360" s="471"/>
      <c r="G360" s="471"/>
      <c r="H360" s="470"/>
      <c r="I360" s="49"/>
      <c r="J360" s="49"/>
      <c r="K360" s="49"/>
      <c r="L360" s="49"/>
      <c r="M360" s="49"/>
      <c r="N360" s="49"/>
      <c r="O360" s="46"/>
      <c r="P360" s="46"/>
      <c r="Q360" s="49"/>
      <c r="R360" s="49"/>
      <c r="S360" s="46"/>
      <c r="T360" s="46"/>
      <c r="U360" s="37"/>
      <c r="V360" s="37"/>
      <c r="W360" s="37"/>
      <c r="X360" s="37"/>
      <c r="Y360" s="37"/>
    </row>
    <row r="361">
      <c r="A361" s="46"/>
      <c r="B361" s="46"/>
      <c r="C361" s="470"/>
      <c r="D361" s="471"/>
      <c r="E361" s="471"/>
      <c r="F361" s="471"/>
      <c r="G361" s="471"/>
      <c r="H361" s="470"/>
      <c r="I361" s="49"/>
      <c r="J361" s="49"/>
      <c r="K361" s="49"/>
      <c r="L361" s="49"/>
      <c r="M361" s="49"/>
      <c r="N361" s="49"/>
      <c r="O361" s="46"/>
      <c r="P361" s="46"/>
      <c r="Q361" s="49"/>
      <c r="R361" s="49"/>
      <c r="S361" s="46"/>
      <c r="T361" s="46"/>
      <c r="U361" s="37"/>
      <c r="V361" s="37"/>
      <c r="W361" s="37"/>
      <c r="X361" s="37"/>
      <c r="Y361" s="37"/>
    </row>
    <row r="362">
      <c r="A362" s="46"/>
      <c r="B362" s="46"/>
      <c r="C362" s="470"/>
      <c r="D362" s="471"/>
      <c r="E362" s="471"/>
      <c r="F362" s="471"/>
      <c r="G362" s="471"/>
      <c r="H362" s="470"/>
      <c r="I362" s="49"/>
      <c r="J362" s="49"/>
      <c r="K362" s="49"/>
      <c r="L362" s="49"/>
      <c r="M362" s="49"/>
      <c r="N362" s="49"/>
      <c r="O362" s="46"/>
      <c r="P362" s="46"/>
      <c r="Q362" s="49"/>
      <c r="R362" s="49"/>
      <c r="S362" s="46"/>
      <c r="T362" s="46"/>
      <c r="U362" s="37"/>
      <c r="V362" s="37"/>
      <c r="W362" s="37"/>
      <c r="X362" s="37"/>
      <c r="Y362" s="37"/>
    </row>
    <row r="363">
      <c r="A363" s="46"/>
      <c r="B363" s="46"/>
      <c r="C363" s="470"/>
      <c r="D363" s="471"/>
      <c r="E363" s="471"/>
      <c r="F363" s="471"/>
      <c r="G363" s="471"/>
      <c r="H363" s="470"/>
      <c r="I363" s="49"/>
      <c r="J363" s="49"/>
      <c r="K363" s="49"/>
      <c r="L363" s="49"/>
      <c r="M363" s="49"/>
      <c r="N363" s="49"/>
      <c r="O363" s="46"/>
      <c r="P363" s="46"/>
      <c r="Q363" s="49"/>
      <c r="R363" s="49"/>
      <c r="S363" s="46"/>
      <c r="T363" s="46"/>
      <c r="U363" s="37"/>
      <c r="V363" s="37"/>
      <c r="W363" s="37"/>
      <c r="X363" s="37"/>
      <c r="Y363" s="37"/>
    </row>
    <row r="364">
      <c r="A364" s="46"/>
      <c r="B364" s="46"/>
      <c r="C364" s="470"/>
      <c r="D364" s="471"/>
      <c r="E364" s="471"/>
      <c r="F364" s="471"/>
      <c r="G364" s="471"/>
      <c r="H364" s="470"/>
      <c r="I364" s="49"/>
      <c r="J364" s="49"/>
      <c r="K364" s="49"/>
      <c r="L364" s="49"/>
      <c r="M364" s="49"/>
      <c r="N364" s="49"/>
      <c r="O364" s="46"/>
      <c r="P364" s="46"/>
      <c r="Q364" s="49"/>
      <c r="R364" s="49"/>
      <c r="S364" s="46"/>
      <c r="T364" s="46"/>
      <c r="U364" s="37"/>
      <c r="V364" s="37"/>
      <c r="W364" s="37"/>
      <c r="X364" s="37"/>
      <c r="Y364" s="37"/>
    </row>
    <row r="365">
      <c r="A365" s="46"/>
      <c r="B365" s="46"/>
      <c r="C365" s="470"/>
      <c r="D365" s="471"/>
      <c r="E365" s="471"/>
      <c r="F365" s="471"/>
      <c r="G365" s="471"/>
      <c r="H365" s="470"/>
      <c r="I365" s="49"/>
      <c r="J365" s="49"/>
      <c r="K365" s="49"/>
      <c r="L365" s="49"/>
      <c r="M365" s="49"/>
      <c r="N365" s="49"/>
      <c r="O365" s="46"/>
      <c r="P365" s="46"/>
      <c r="Q365" s="49"/>
      <c r="R365" s="49"/>
      <c r="S365" s="46"/>
      <c r="T365" s="46"/>
      <c r="U365" s="37"/>
      <c r="V365" s="37"/>
      <c r="W365" s="37"/>
      <c r="X365" s="37"/>
      <c r="Y365" s="37"/>
    </row>
    <row r="366">
      <c r="A366" s="46"/>
      <c r="B366" s="46"/>
      <c r="C366" s="470"/>
      <c r="D366" s="471"/>
      <c r="E366" s="471"/>
      <c r="F366" s="471"/>
      <c r="G366" s="471"/>
      <c r="H366" s="470"/>
      <c r="I366" s="49"/>
      <c r="J366" s="49"/>
      <c r="K366" s="49"/>
      <c r="L366" s="49"/>
      <c r="M366" s="49"/>
      <c r="N366" s="49"/>
      <c r="O366" s="46"/>
      <c r="P366" s="46"/>
      <c r="Q366" s="49"/>
      <c r="R366" s="49"/>
      <c r="S366" s="46"/>
      <c r="T366" s="46"/>
      <c r="U366" s="37"/>
      <c r="V366" s="37"/>
      <c r="W366" s="37"/>
      <c r="X366" s="37"/>
      <c r="Y366" s="37"/>
    </row>
    <row r="367">
      <c r="A367" s="46"/>
      <c r="B367" s="46"/>
      <c r="C367" s="470"/>
      <c r="D367" s="471"/>
      <c r="E367" s="471"/>
      <c r="F367" s="471"/>
      <c r="G367" s="471"/>
      <c r="H367" s="470"/>
      <c r="I367" s="49"/>
      <c r="J367" s="49"/>
      <c r="K367" s="49"/>
      <c r="L367" s="49"/>
      <c r="M367" s="49"/>
      <c r="N367" s="49"/>
      <c r="O367" s="46"/>
      <c r="P367" s="46"/>
      <c r="Q367" s="49"/>
      <c r="R367" s="49"/>
      <c r="S367" s="46"/>
      <c r="T367" s="46"/>
      <c r="U367" s="37"/>
      <c r="V367" s="37"/>
      <c r="W367" s="37"/>
      <c r="X367" s="37"/>
      <c r="Y367" s="37"/>
    </row>
    <row r="368">
      <c r="A368" s="46"/>
      <c r="B368" s="46"/>
      <c r="C368" s="470"/>
      <c r="D368" s="471"/>
      <c r="E368" s="471"/>
      <c r="F368" s="471"/>
      <c r="G368" s="471"/>
      <c r="H368" s="470"/>
      <c r="I368" s="49"/>
      <c r="J368" s="49"/>
      <c r="K368" s="49"/>
      <c r="L368" s="49"/>
      <c r="M368" s="49"/>
      <c r="N368" s="49"/>
      <c r="O368" s="46"/>
      <c r="P368" s="46"/>
      <c r="Q368" s="49"/>
      <c r="R368" s="49"/>
      <c r="S368" s="46"/>
      <c r="T368" s="46"/>
      <c r="U368" s="37"/>
      <c r="V368" s="37"/>
      <c r="W368" s="37"/>
      <c r="X368" s="37"/>
      <c r="Y368" s="37"/>
    </row>
    <row r="369">
      <c r="A369" s="46"/>
      <c r="B369" s="46"/>
      <c r="C369" s="470"/>
      <c r="D369" s="471"/>
      <c r="E369" s="471"/>
      <c r="F369" s="471"/>
      <c r="G369" s="471"/>
      <c r="H369" s="470"/>
      <c r="I369" s="49"/>
      <c r="J369" s="49"/>
      <c r="K369" s="49"/>
      <c r="L369" s="49"/>
      <c r="M369" s="49"/>
      <c r="N369" s="49"/>
      <c r="O369" s="46"/>
      <c r="P369" s="46"/>
      <c r="Q369" s="49"/>
      <c r="R369" s="49"/>
      <c r="S369" s="46"/>
      <c r="T369" s="46"/>
      <c r="U369" s="37"/>
      <c r="V369" s="37"/>
      <c r="W369" s="37"/>
      <c r="X369" s="37"/>
      <c r="Y369" s="37"/>
    </row>
    <row r="370">
      <c r="A370" s="46"/>
      <c r="B370" s="46"/>
      <c r="C370" s="470"/>
      <c r="D370" s="471"/>
      <c r="E370" s="471"/>
      <c r="F370" s="471"/>
      <c r="G370" s="471"/>
      <c r="H370" s="470"/>
      <c r="I370" s="49"/>
      <c r="J370" s="49"/>
      <c r="K370" s="49"/>
      <c r="L370" s="49"/>
      <c r="M370" s="49"/>
      <c r="N370" s="49"/>
      <c r="O370" s="46"/>
      <c r="P370" s="46"/>
      <c r="Q370" s="49"/>
      <c r="R370" s="49"/>
      <c r="S370" s="46"/>
      <c r="T370" s="46"/>
      <c r="U370" s="37"/>
      <c r="V370" s="37"/>
      <c r="W370" s="37"/>
      <c r="X370" s="37"/>
      <c r="Y370" s="37"/>
    </row>
    <row r="371">
      <c r="A371" s="46"/>
      <c r="B371" s="46"/>
      <c r="C371" s="470"/>
      <c r="D371" s="471"/>
      <c r="E371" s="471"/>
      <c r="F371" s="471"/>
      <c r="G371" s="471"/>
      <c r="H371" s="470"/>
      <c r="I371" s="49"/>
      <c r="J371" s="49"/>
      <c r="K371" s="49"/>
      <c r="L371" s="49"/>
      <c r="M371" s="49"/>
      <c r="N371" s="49"/>
      <c r="O371" s="46"/>
      <c r="P371" s="46"/>
      <c r="Q371" s="49"/>
      <c r="R371" s="49"/>
      <c r="S371" s="46"/>
      <c r="T371" s="46"/>
      <c r="U371" s="37"/>
      <c r="V371" s="37"/>
      <c r="W371" s="37"/>
      <c r="X371" s="37"/>
      <c r="Y371" s="37"/>
    </row>
    <row r="372">
      <c r="A372" s="46"/>
      <c r="B372" s="46"/>
      <c r="C372" s="470"/>
      <c r="D372" s="471"/>
      <c r="E372" s="471"/>
      <c r="F372" s="471"/>
      <c r="G372" s="471"/>
      <c r="H372" s="470"/>
      <c r="I372" s="49"/>
      <c r="J372" s="49"/>
      <c r="K372" s="49"/>
      <c r="L372" s="49"/>
      <c r="M372" s="49"/>
      <c r="N372" s="49"/>
      <c r="O372" s="46"/>
      <c r="P372" s="46"/>
      <c r="Q372" s="49"/>
      <c r="R372" s="49"/>
      <c r="S372" s="46"/>
      <c r="T372" s="46"/>
      <c r="U372" s="37"/>
      <c r="V372" s="37"/>
      <c r="W372" s="37"/>
      <c r="X372" s="37"/>
      <c r="Y372" s="37"/>
    </row>
    <row r="373">
      <c r="A373" s="46"/>
      <c r="B373" s="46"/>
      <c r="C373" s="470"/>
      <c r="D373" s="471"/>
      <c r="E373" s="471"/>
      <c r="F373" s="471"/>
      <c r="G373" s="471"/>
      <c r="H373" s="470"/>
      <c r="I373" s="49"/>
      <c r="J373" s="49"/>
      <c r="K373" s="49"/>
      <c r="L373" s="49"/>
      <c r="M373" s="49"/>
      <c r="N373" s="49"/>
      <c r="O373" s="46"/>
      <c r="P373" s="46"/>
      <c r="Q373" s="49"/>
      <c r="R373" s="49"/>
      <c r="S373" s="46"/>
      <c r="T373" s="46"/>
      <c r="U373" s="37"/>
      <c r="V373" s="37"/>
      <c r="W373" s="37"/>
      <c r="X373" s="37"/>
      <c r="Y373" s="37"/>
    </row>
    <row r="374">
      <c r="A374" s="46"/>
      <c r="B374" s="46"/>
      <c r="C374" s="470"/>
      <c r="D374" s="471"/>
      <c r="E374" s="471"/>
      <c r="F374" s="471"/>
      <c r="G374" s="471"/>
      <c r="H374" s="470"/>
      <c r="I374" s="49"/>
      <c r="J374" s="49"/>
      <c r="K374" s="49"/>
      <c r="L374" s="49"/>
      <c r="M374" s="49"/>
      <c r="N374" s="49"/>
      <c r="O374" s="46"/>
      <c r="P374" s="46"/>
      <c r="Q374" s="49"/>
      <c r="R374" s="49"/>
      <c r="S374" s="46"/>
      <c r="T374" s="46"/>
      <c r="U374" s="37"/>
      <c r="V374" s="37"/>
      <c r="W374" s="37"/>
      <c r="X374" s="37"/>
      <c r="Y374" s="37"/>
    </row>
    <row r="375">
      <c r="A375" s="46"/>
      <c r="B375" s="46"/>
      <c r="C375" s="470"/>
      <c r="D375" s="471"/>
      <c r="E375" s="471"/>
      <c r="F375" s="471"/>
      <c r="G375" s="471"/>
      <c r="H375" s="470"/>
      <c r="I375" s="49"/>
      <c r="J375" s="49"/>
      <c r="K375" s="49"/>
      <c r="L375" s="49"/>
      <c r="M375" s="49"/>
      <c r="N375" s="49"/>
      <c r="O375" s="46"/>
      <c r="P375" s="46"/>
      <c r="Q375" s="49"/>
      <c r="R375" s="49"/>
      <c r="S375" s="46"/>
      <c r="T375" s="46"/>
      <c r="U375" s="37"/>
      <c r="V375" s="37"/>
      <c r="W375" s="37"/>
      <c r="X375" s="37"/>
      <c r="Y375" s="37"/>
    </row>
    <row r="376">
      <c r="A376" s="46"/>
      <c r="B376" s="46"/>
      <c r="C376" s="470"/>
      <c r="D376" s="471"/>
      <c r="E376" s="471"/>
      <c r="F376" s="471"/>
      <c r="G376" s="471"/>
      <c r="H376" s="470"/>
      <c r="I376" s="49"/>
      <c r="J376" s="49"/>
      <c r="K376" s="49"/>
      <c r="L376" s="49"/>
      <c r="M376" s="49"/>
      <c r="N376" s="49"/>
      <c r="O376" s="46"/>
      <c r="P376" s="46"/>
      <c r="Q376" s="49"/>
      <c r="R376" s="49"/>
      <c r="S376" s="46"/>
      <c r="T376" s="46"/>
      <c r="U376" s="37"/>
      <c r="V376" s="37"/>
      <c r="W376" s="37"/>
      <c r="X376" s="37"/>
      <c r="Y376" s="37"/>
    </row>
    <row r="377">
      <c r="A377" s="46"/>
      <c r="B377" s="46"/>
      <c r="C377" s="470"/>
      <c r="D377" s="471"/>
      <c r="E377" s="471"/>
      <c r="F377" s="471"/>
      <c r="G377" s="471"/>
      <c r="H377" s="470"/>
      <c r="I377" s="49"/>
      <c r="J377" s="49"/>
      <c r="K377" s="49"/>
      <c r="L377" s="49"/>
      <c r="M377" s="49"/>
      <c r="N377" s="49"/>
      <c r="O377" s="46"/>
      <c r="P377" s="46"/>
      <c r="Q377" s="49"/>
      <c r="R377" s="49"/>
      <c r="S377" s="46"/>
      <c r="T377" s="46"/>
      <c r="U377" s="37"/>
      <c r="V377" s="37"/>
      <c r="W377" s="37"/>
      <c r="X377" s="37"/>
      <c r="Y377" s="37"/>
    </row>
    <row r="378">
      <c r="A378" s="46"/>
      <c r="B378" s="46"/>
      <c r="C378" s="470"/>
      <c r="D378" s="471"/>
      <c r="E378" s="471"/>
      <c r="F378" s="471"/>
      <c r="G378" s="471"/>
      <c r="H378" s="470"/>
      <c r="I378" s="49"/>
      <c r="J378" s="49"/>
      <c r="K378" s="49"/>
      <c r="L378" s="49"/>
      <c r="M378" s="49"/>
      <c r="N378" s="49"/>
      <c r="O378" s="46"/>
      <c r="P378" s="46"/>
      <c r="Q378" s="49"/>
      <c r="R378" s="49"/>
      <c r="S378" s="46"/>
      <c r="T378" s="46"/>
      <c r="U378" s="37"/>
      <c r="V378" s="37"/>
      <c r="W378" s="37"/>
      <c r="X378" s="37"/>
      <c r="Y378" s="37"/>
    </row>
    <row r="379">
      <c r="A379" s="46"/>
      <c r="B379" s="46"/>
      <c r="C379" s="470"/>
      <c r="D379" s="471"/>
      <c r="E379" s="471"/>
      <c r="F379" s="471"/>
      <c r="G379" s="471"/>
      <c r="H379" s="470"/>
      <c r="I379" s="49"/>
      <c r="J379" s="49"/>
      <c r="K379" s="49"/>
      <c r="L379" s="49"/>
      <c r="M379" s="49"/>
      <c r="N379" s="49"/>
      <c r="O379" s="46"/>
      <c r="P379" s="46"/>
      <c r="Q379" s="49"/>
      <c r="R379" s="49"/>
      <c r="S379" s="46"/>
      <c r="T379" s="46"/>
      <c r="U379" s="37"/>
      <c r="V379" s="37"/>
      <c r="W379" s="37"/>
      <c r="X379" s="37"/>
      <c r="Y379" s="37"/>
    </row>
    <row r="380">
      <c r="A380" s="46"/>
      <c r="B380" s="46"/>
      <c r="C380" s="470"/>
      <c r="D380" s="471"/>
      <c r="E380" s="471"/>
      <c r="F380" s="471"/>
      <c r="G380" s="471"/>
      <c r="H380" s="470"/>
      <c r="I380" s="49"/>
      <c r="J380" s="49"/>
      <c r="K380" s="49"/>
      <c r="L380" s="49"/>
      <c r="M380" s="49"/>
      <c r="N380" s="49"/>
      <c r="O380" s="46"/>
      <c r="P380" s="46"/>
      <c r="Q380" s="49"/>
      <c r="R380" s="49"/>
      <c r="S380" s="46"/>
      <c r="T380" s="46"/>
      <c r="U380" s="37"/>
      <c r="V380" s="37"/>
      <c r="W380" s="37"/>
      <c r="X380" s="37"/>
      <c r="Y380" s="37"/>
    </row>
    <row r="381">
      <c r="A381" s="46"/>
      <c r="B381" s="46"/>
      <c r="C381" s="470"/>
      <c r="D381" s="471"/>
      <c r="E381" s="471"/>
      <c r="F381" s="471"/>
      <c r="G381" s="471"/>
      <c r="H381" s="470"/>
      <c r="I381" s="49"/>
      <c r="J381" s="49"/>
      <c r="K381" s="49"/>
      <c r="L381" s="49"/>
      <c r="M381" s="49"/>
      <c r="N381" s="49"/>
      <c r="O381" s="46"/>
      <c r="P381" s="46"/>
      <c r="Q381" s="49"/>
      <c r="R381" s="49"/>
      <c r="S381" s="46"/>
      <c r="T381" s="46"/>
      <c r="U381" s="37"/>
      <c r="V381" s="37"/>
      <c r="W381" s="37"/>
      <c r="X381" s="37"/>
      <c r="Y381" s="37"/>
    </row>
    <row r="382">
      <c r="A382" s="46"/>
      <c r="B382" s="46"/>
      <c r="C382" s="470"/>
      <c r="D382" s="471"/>
      <c r="E382" s="471"/>
      <c r="F382" s="471"/>
      <c r="G382" s="471"/>
      <c r="H382" s="470"/>
      <c r="I382" s="49"/>
      <c r="J382" s="49"/>
      <c r="K382" s="49"/>
      <c r="L382" s="49"/>
      <c r="M382" s="49"/>
      <c r="N382" s="49"/>
      <c r="O382" s="46"/>
      <c r="P382" s="46"/>
      <c r="Q382" s="49"/>
      <c r="R382" s="49"/>
      <c r="S382" s="46"/>
      <c r="T382" s="46"/>
      <c r="U382" s="37"/>
      <c r="V382" s="37"/>
      <c r="W382" s="37"/>
      <c r="X382" s="37"/>
      <c r="Y382" s="37"/>
    </row>
    <row r="383">
      <c r="A383" s="46"/>
      <c r="B383" s="46"/>
      <c r="C383" s="470"/>
      <c r="D383" s="471"/>
      <c r="E383" s="471"/>
      <c r="F383" s="471"/>
      <c r="G383" s="471"/>
      <c r="H383" s="470"/>
      <c r="I383" s="49"/>
      <c r="J383" s="49"/>
      <c r="K383" s="49"/>
      <c r="L383" s="49"/>
      <c r="M383" s="49"/>
      <c r="N383" s="49"/>
      <c r="O383" s="46"/>
      <c r="P383" s="46"/>
      <c r="Q383" s="49"/>
      <c r="R383" s="49"/>
      <c r="S383" s="46"/>
      <c r="T383" s="46"/>
      <c r="U383" s="37"/>
      <c r="V383" s="37"/>
      <c r="W383" s="37"/>
      <c r="X383" s="37"/>
      <c r="Y383" s="37"/>
    </row>
    <row r="384">
      <c r="A384" s="46"/>
      <c r="B384" s="46"/>
      <c r="C384" s="470"/>
      <c r="D384" s="471"/>
      <c r="E384" s="471"/>
      <c r="F384" s="471"/>
      <c r="G384" s="471"/>
      <c r="H384" s="470"/>
      <c r="I384" s="49"/>
      <c r="J384" s="49"/>
      <c r="K384" s="49"/>
      <c r="L384" s="49"/>
      <c r="M384" s="49"/>
      <c r="N384" s="49"/>
      <c r="O384" s="46"/>
      <c r="P384" s="46"/>
      <c r="Q384" s="49"/>
      <c r="R384" s="49"/>
      <c r="S384" s="46"/>
      <c r="T384" s="46"/>
      <c r="U384" s="37"/>
      <c r="V384" s="37"/>
      <c r="W384" s="37"/>
      <c r="X384" s="37"/>
      <c r="Y384" s="37"/>
    </row>
    <row r="385">
      <c r="A385" s="46"/>
      <c r="B385" s="46"/>
      <c r="C385" s="470"/>
      <c r="D385" s="471"/>
      <c r="E385" s="471"/>
      <c r="F385" s="471"/>
      <c r="G385" s="471"/>
      <c r="H385" s="470"/>
      <c r="I385" s="49"/>
      <c r="J385" s="49"/>
      <c r="K385" s="49"/>
      <c r="L385" s="49"/>
      <c r="M385" s="49"/>
      <c r="N385" s="49"/>
      <c r="O385" s="46"/>
      <c r="P385" s="46"/>
      <c r="Q385" s="49"/>
      <c r="R385" s="49"/>
      <c r="S385" s="46"/>
      <c r="T385" s="46"/>
      <c r="U385" s="37"/>
      <c r="V385" s="37"/>
      <c r="W385" s="37"/>
      <c r="X385" s="37"/>
      <c r="Y385" s="37"/>
    </row>
    <row r="386">
      <c r="A386" s="46"/>
      <c r="B386" s="46"/>
      <c r="C386" s="470"/>
      <c r="D386" s="471"/>
      <c r="E386" s="471"/>
      <c r="F386" s="471"/>
      <c r="G386" s="471"/>
      <c r="H386" s="470"/>
      <c r="I386" s="49"/>
      <c r="J386" s="49"/>
      <c r="K386" s="49"/>
      <c r="L386" s="49"/>
      <c r="M386" s="49"/>
      <c r="N386" s="49"/>
      <c r="O386" s="46"/>
      <c r="P386" s="46"/>
      <c r="Q386" s="49"/>
      <c r="R386" s="49"/>
      <c r="S386" s="46"/>
      <c r="T386" s="46"/>
      <c r="U386" s="37"/>
      <c r="V386" s="37"/>
      <c r="W386" s="37"/>
      <c r="X386" s="37"/>
      <c r="Y386" s="37"/>
    </row>
    <row r="387">
      <c r="A387" s="46"/>
      <c r="B387" s="46"/>
      <c r="C387" s="470"/>
      <c r="D387" s="471"/>
      <c r="E387" s="471"/>
      <c r="F387" s="471"/>
      <c r="G387" s="471"/>
      <c r="H387" s="470"/>
      <c r="I387" s="49"/>
      <c r="J387" s="49"/>
      <c r="K387" s="49"/>
      <c r="L387" s="49"/>
      <c r="M387" s="49"/>
      <c r="N387" s="49"/>
      <c r="O387" s="46"/>
      <c r="P387" s="46"/>
      <c r="Q387" s="49"/>
      <c r="R387" s="49"/>
      <c r="S387" s="46"/>
      <c r="T387" s="46"/>
      <c r="U387" s="37"/>
      <c r="V387" s="37"/>
      <c r="W387" s="37"/>
      <c r="X387" s="37"/>
      <c r="Y387" s="37"/>
    </row>
    <row r="388">
      <c r="A388" s="46"/>
      <c r="B388" s="46"/>
      <c r="C388" s="470"/>
      <c r="D388" s="471"/>
      <c r="E388" s="471"/>
      <c r="F388" s="471"/>
      <c r="G388" s="471"/>
      <c r="H388" s="470"/>
      <c r="I388" s="49"/>
      <c r="J388" s="49"/>
      <c r="K388" s="49"/>
      <c r="L388" s="49"/>
      <c r="M388" s="49"/>
      <c r="N388" s="49"/>
      <c r="O388" s="46"/>
      <c r="P388" s="46"/>
      <c r="Q388" s="49"/>
      <c r="R388" s="49"/>
      <c r="S388" s="46"/>
      <c r="T388" s="46"/>
      <c r="U388" s="37"/>
      <c r="V388" s="37"/>
      <c r="W388" s="37"/>
      <c r="X388" s="37"/>
      <c r="Y388" s="37"/>
    </row>
    <row r="389">
      <c r="A389" s="46"/>
      <c r="B389" s="46"/>
      <c r="C389" s="470"/>
      <c r="D389" s="471"/>
      <c r="E389" s="471"/>
      <c r="F389" s="471"/>
      <c r="G389" s="471"/>
      <c r="H389" s="470"/>
      <c r="I389" s="49"/>
      <c r="J389" s="49"/>
      <c r="K389" s="49"/>
      <c r="L389" s="49"/>
      <c r="M389" s="49"/>
      <c r="N389" s="49"/>
      <c r="O389" s="46"/>
      <c r="P389" s="46"/>
      <c r="Q389" s="49"/>
      <c r="R389" s="49"/>
      <c r="S389" s="46"/>
      <c r="T389" s="46"/>
      <c r="U389" s="37"/>
      <c r="V389" s="37"/>
      <c r="W389" s="37"/>
      <c r="X389" s="37"/>
      <c r="Y389" s="37"/>
    </row>
    <row r="390">
      <c r="A390" s="46"/>
      <c r="B390" s="46"/>
      <c r="C390" s="470"/>
      <c r="D390" s="471"/>
      <c r="E390" s="471"/>
      <c r="F390" s="471"/>
      <c r="G390" s="471"/>
      <c r="H390" s="470"/>
      <c r="I390" s="49"/>
      <c r="J390" s="49"/>
      <c r="K390" s="49"/>
      <c r="L390" s="49"/>
      <c r="M390" s="49"/>
      <c r="N390" s="49"/>
      <c r="O390" s="46"/>
      <c r="P390" s="46"/>
      <c r="Q390" s="49"/>
      <c r="R390" s="49"/>
      <c r="S390" s="46"/>
      <c r="T390" s="46"/>
      <c r="U390" s="37"/>
      <c r="V390" s="37"/>
      <c r="W390" s="37"/>
      <c r="X390" s="37"/>
      <c r="Y390" s="37"/>
    </row>
    <row r="391">
      <c r="A391" s="46"/>
      <c r="B391" s="46"/>
      <c r="C391" s="470"/>
      <c r="D391" s="471"/>
      <c r="E391" s="471"/>
      <c r="F391" s="471"/>
      <c r="G391" s="471"/>
      <c r="H391" s="470"/>
      <c r="I391" s="49"/>
      <c r="J391" s="49"/>
      <c r="K391" s="49"/>
      <c r="L391" s="49"/>
      <c r="M391" s="49"/>
      <c r="N391" s="49"/>
      <c r="O391" s="46"/>
      <c r="P391" s="46"/>
      <c r="Q391" s="49"/>
      <c r="R391" s="49"/>
      <c r="S391" s="46"/>
      <c r="T391" s="46"/>
      <c r="U391" s="37"/>
      <c r="V391" s="37"/>
      <c r="W391" s="37"/>
      <c r="X391" s="37"/>
      <c r="Y391" s="37"/>
    </row>
    <row r="392">
      <c r="A392" s="46"/>
      <c r="B392" s="46"/>
      <c r="C392" s="470"/>
      <c r="D392" s="471"/>
      <c r="E392" s="471"/>
      <c r="F392" s="471"/>
      <c r="G392" s="471"/>
      <c r="H392" s="470"/>
      <c r="I392" s="49"/>
      <c r="J392" s="49"/>
      <c r="K392" s="49"/>
      <c r="L392" s="49"/>
      <c r="M392" s="49"/>
      <c r="N392" s="49"/>
      <c r="O392" s="46"/>
      <c r="P392" s="46"/>
      <c r="Q392" s="49"/>
      <c r="R392" s="49"/>
      <c r="S392" s="46"/>
      <c r="T392" s="46"/>
      <c r="U392" s="37"/>
      <c r="V392" s="37"/>
      <c r="W392" s="37"/>
      <c r="X392" s="37"/>
      <c r="Y392" s="37"/>
    </row>
    <row r="393">
      <c r="A393" s="46"/>
      <c r="B393" s="46"/>
      <c r="C393" s="470"/>
      <c r="D393" s="471"/>
      <c r="E393" s="471"/>
      <c r="F393" s="471"/>
      <c r="G393" s="471"/>
      <c r="H393" s="470"/>
      <c r="I393" s="49"/>
      <c r="J393" s="49"/>
      <c r="K393" s="49"/>
      <c r="L393" s="49"/>
      <c r="M393" s="49"/>
      <c r="N393" s="49"/>
      <c r="O393" s="46"/>
      <c r="P393" s="46"/>
      <c r="Q393" s="49"/>
      <c r="R393" s="49"/>
      <c r="S393" s="46"/>
      <c r="T393" s="46"/>
      <c r="U393" s="37"/>
      <c r="V393" s="37"/>
      <c r="W393" s="37"/>
      <c r="X393" s="37"/>
      <c r="Y393" s="37"/>
    </row>
    <row r="394">
      <c r="A394" s="46"/>
      <c r="B394" s="46"/>
      <c r="C394" s="470"/>
      <c r="D394" s="471"/>
      <c r="E394" s="471"/>
      <c r="F394" s="471"/>
      <c r="G394" s="471"/>
      <c r="H394" s="470"/>
      <c r="I394" s="49"/>
      <c r="J394" s="49"/>
      <c r="K394" s="49"/>
      <c r="L394" s="49"/>
      <c r="M394" s="49"/>
      <c r="N394" s="49"/>
      <c r="O394" s="46"/>
      <c r="P394" s="46"/>
      <c r="Q394" s="49"/>
      <c r="R394" s="49"/>
      <c r="S394" s="46"/>
      <c r="T394" s="46"/>
      <c r="U394" s="37"/>
      <c r="V394" s="37"/>
      <c r="W394" s="37"/>
      <c r="X394" s="37"/>
      <c r="Y394" s="37"/>
    </row>
    <row r="395">
      <c r="A395" s="46"/>
      <c r="B395" s="46"/>
      <c r="C395" s="470"/>
      <c r="D395" s="471"/>
      <c r="E395" s="471"/>
      <c r="F395" s="471"/>
      <c r="G395" s="471"/>
      <c r="H395" s="470"/>
      <c r="I395" s="49"/>
      <c r="J395" s="49"/>
      <c r="K395" s="49"/>
      <c r="L395" s="49"/>
      <c r="M395" s="49"/>
      <c r="N395" s="49"/>
      <c r="O395" s="46"/>
      <c r="P395" s="46"/>
      <c r="Q395" s="49"/>
      <c r="R395" s="49"/>
      <c r="S395" s="46"/>
      <c r="T395" s="46"/>
      <c r="U395" s="37"/>
      <c r="V395" s="37"/>
      <c r="W395" s="37"/>
      <c r="X395" s="37"/>
      <c r="Y395" s="37"/>
    </row>
    <row r="396">
      <c r="A396" s="46"/>
      <c r="B396" s="46"/>
      <c r="C396" s="470"/>
      <c r="D396" s="471"/>
      <c r="E396" s="471"/>
      <c r="F396" s="471"/>
      <c r="G396" s="471"/>
      <c r="H396" s="470"/>
      <c r="I396" s="49"/>
      <c r="J396" s="49"/>
      <c r="K396" s="49"/>
      <c r="L396" s="49"/>
      <c r="M396" s="49"/>
      <c r="N396" s="49"/>
      <c r="O396" s="46"/>
      <c r="P396" s="46"/>
      <c r="Q396" s="49"/>
      <c r="R396" s="49"/>
      <c r="S396" s="46"/>
      <c r="T396" s="46"/>
      <c r="U396" s="37"/>
      <c r="V396" s="37"/>
      <c r="W396" s="37"/>
      <c r="X396" s="37"/>
      <c r="Y396" s="37"/>
    </row>
    <row r="397">
      <c r="A397" s="46"/>
      <c r="B397" s="46"/>
      <c r="C397" s="470"/>
      <c r="D397" s="471"/>
      <c r="E397" s="471"/>
      <c r="F397" s="471"/>
      <c r="G397" s="471"/>
      <c r="H397" s="470"/>
      <c r="I397" s="49"/>
      <c r="J397" s="49"/>
      <c r="K397" s="49"/>
      <c r="L397" s="49"/>
      <c r="M397" s="49"/>
      <c r="N397" s="49"/>
      <c r="O397" s="46"/>
      <c r="P397" s="46"/>
      <c r="Q397" s="49"/>
      <c r="R397" s="49"/>
      <c r="S397" s="46"/>
      <c r="T397" s="46"/>
      <c r="U397" s="37"/>
      <c r="V397" s="37"/>
      <c r="W397" s="37"/>
      <c r="X397" s="37"/>
      <c r="Y397" s="37"/>
    </row>
    <row r="398">
      <c r="A398" s="46"/>
      <c r="B398" s="46"/>
      <c r="C398" s="470"/>
      <c r="D398" s="471"/>
      <c r="E398" s="471"/>
      <c r="F398" s="471"/>
      <c r="G398" s="471"/>
      <c r="H398" s="470"/>
      <c r="I398" s="49"/>
      <c r="J398" s="49"/>
      <c r="K398" s="49"/>
      <c r="L398" s="49"/>
      <c r="M398" s="49"/>
      <c r="N398" s="49"/>
      <c r="O398" s="46"/>
      <c r="P398" s="46"/>
      <c r="Q398" s="49"/>
      <c r="R398" s="49"/>
      <c r="S398" s="46"/>
      <c r="T398" s="46"/>
      <c r="U398" s="37"/>
      <c r="V398" s="37"/>
      <c r="W398" s="37"/>
      <c r="X398" s="37"/>
      <c r="Y398" s="37"/>
    </row>
    <row r="399">
      <c r="A399" s="46"/>
      <c r="B399" s="46"/>
      <c r="C399" s="470"/>
      <c r="D399" s="471"/>
      <c r="E399" s="471"/>
      <c r="F399" s="471"/>
      <c r="G399" s="471"/>
      <c r="H399" s="470"/>
      <c r="I399" s="49"/>
      <c r="J399" s="49"/>
      <c r="K399" s="49"/>
      <c r="L399" s="49"/>
      <c r="M399" s="49"/>
      <c r="N399" s="49"/>
      <c r="O399" s="46"/>
      <c r="P399" s="46"/>
      <c r="Q399" s="49"/>
      <c r="R399" s="49"/>
      <c r="S399" s="46"/>
      <c r="T399" s="46"/>
      <c r="U399" s="37"/>
      <c r="V399" s="37"/>
      <c r="W399" s="37"/>
      <c r="X399" s="37"/>
      <c r="Y399" s="37"/>
    </row>
    <row r="400">
      <c r="A400" s="46"/>
      <c r="B400" s="46"/>
      <c r="C400" s="470"/>
      <c r="D400" s="471"/>
      <c r="E400" s="471"/>
      <c r="F400" s="471"/>
      <c r="G400" s="471"/>
      <c r="H400" s="470"/>
      <c r="I400" s="49"/>
      <c r="J400" s="49"/>
      <c r="K400" s="49"/>
      <c r="L400" s="49"/>
      <c r="M400" s="49"/>
      <c r="N400" s="49"/>
      <c r="O400" s="46"/>
      <c r="P400" s="46"/>
      <c r="Q400" s="49"/>
      <c r="R400" s="49"/>
      <c r="S400" s="46"/>
      <c r="T400" s="46"/>
      <c r="U400" s="37"/>
      <c r="V400" s="37"/>
      <c r="W400" s="37"/>
      <c r="X400" s="37"/>
      <c r="Y400" s="37"/>
    </row>
    <row r="401">
      <c r="A401" s="46"/>
      <c r="B401" s="46"/>
      <c r="C401" s="470"/>
      <c r="D401" s="471"/>
      <c r="E401" s="471"/>
      <c r="F401" s="471"/>
      <c r="G401" s="471"/>
      <c r="H401" s="470"/>
      <c r="I401" s="49"/>
      <c r="J401" s="49"/>
      <c r="K401" s="49"/>
      <c r="L401" s="49"/>
      <c r="M401" s="49"/>
      <c r="N401" s="49"/>
      <c r="O401" s="46"/>
      <c r="P401" s="46"/>
      <c r="Q401" s="49"/>
      <c r="R401" s="49"/>
      <c r="S401" s="46"/>
      <c r="T401" s="46"/>
      <c r="U401" s="37"/>
      <c r="V401" s="37"/>
      <c r="W401" s="37"/>
      <c r="X401" s="37"/>
      <c r="Y401" s="37"/>
    </row>
    <row r="402">
      <c r="A402" s="46"/>
      <c r="B402" s="46"/>
      <c r="C402" s="470"/>
      <c r="D402" s="471"/>
      <c r="E402" s="471"/>
      <c r="F402" s="471"/>
      <c r="G402" s="471"/>
      <c r="H402" s="470"/>
      <c r="I402" s="49"/>
      <c r="J402" s="49"/>
      <c r="K402" s="49"/>
      <c r="L402" s="49"/>
      <c r="M402" s="49"/>
      <c r="N402" s="49"/>
      <c r="O402" s="46"/>
      <c r="P402" s="46"/>
      <c r="Q402" s="49"/>
      <c r="R402" s="49"/>
      <c r="S402" s="46"/>
      <c r="T402" s="46"/>
      <c r="U402" s="37"/>
      <c r="V402" s="37"/>
      <c r="W402" s="37"/>
      <c r="X402" s="37"/>
      <c r="Y402" s="37"/>
    </row>
    <row r="403">
      <c r="A403" s="46"/>
      <c r="B403" s="46"/>
      <c r="C403" s="470"/>
      <c r="D403" s="471"/>
      <c r="E403" s="471"/>
      <c r="F403" s="471"/>
      <c r="G403" s="471"/>
      <c r="H403" s="470"/>
      <c r="I403" s="49"/>
      <c r="J403" s="49"/>
      <c r="K403" s="49"/>
      <c r="L403" s="49"/>
      <c r="M403" s="49"/>
      <c r="N403" s="49"/>
      <c r="O403" s="46"/>
      <c r="P403" s="46"/>
      <c r="Q403" s="49"/>
      <c r="R403" s="49"/>
      <c r="S403" s="46"/>
      <c r="T403" s="46"/>
      <c r="U403" s="37"/>
      <c r="V403" s="37"/>
      <c r="W403" s="37"/>
      <c r="X403" s="37"/>
      <c r="Y403" s="37"/>
    </row>
    <row r="404">
      <c r="A404" s="46"/>
      <c r="B404" s="46"/>
      <c r="C404" s="470"/>
      <c r="D404" s="471"/>
      <c r="E404" s="471"/>
      <c r="F404" s="471"/>
      <c r="G404" s="471"/>
      <c r="H404" s="470"/>
      <c r="I404" s="49"/>
      <c r="J404" s="49"/>
      <c r="K404" s="49"/>
      <c r="L404" s="49"/>
      <c r="M404" s="49"/>
      <c r="N404" s="49"/>
      <c r="O404" s="46"/>
      <c r="P404" s="46"/>
      <c r="Q404" s="49"/>
      <c r="R404" s="49"/>
      <c r="S404" s="46"/>
      <c r="T404" s="46"/>
      <c r="U404" s="37"/>
      <c r="V404" s="37"/>
      <c r="W404" s="37"/>
      <c r="X404" s="37"/>
      <c r="Y404" s="37"/>
    </row>
    <row r="405">
      <c r="A405" s="46"/>
      <c r="B405" s="46"/>
      <c r="C405" s="470"/>
      <c r="D405" s="471"/>
      <c r="E405" s="471"/>
      <c r="F405" s="471"/>
      <c r="G405" s="471"/>
      <c r="H405" s="470"/>
      <c r="I405" s="49"/>
      <c r="J405" s="49"/>
      <c r="K405" s="49"/>
      <c r="L405" s="49"/>
      <c r="M405" s="49"/>
      <c r="N405" s="49"/>
      <c r="O405" s="46"/>
      <c r="P405" s="46"/>
      <c r="Q405" s="49"/>
      <c r="R405" s="49"/>
      <c r="S405" s="46"/>
      <c r="T405" s="46"/>
      <c r="U405" s="37"/>
      <c r="V405" s="37"/>
      <c r="W405" s="37"/>
      <c r="X405" s="37"/>
      <c r="Y405" s="37"/>
    </row>
    <row r="406">
      <c r="A406" s="46"/>
      <c r="B406" s="46"/>
      <c r="C406" s="470"/>
      <c r="D406" s="471"/>
      <c r="E406" s="471"/>
      <c r="F406" s="471"/>
      <c r="G406" s="471"/>
      <c r="H406" s="470"/>
      <c r="I406" s="49"/>
      <c r="J406" s="49"/>
      <c r="K406" s="49"/>
      <c r="L406" s="49"/>
      <c r="M406" s="49"/>
      <c r="N406" s="49"/>
      <c r="O406" s="46"/>
      <c r="P406" s="46"/>
      <c r="Q406" s="49"/>
      <c r="R406" s="49"/>
      <c r="S406" s="46"/>
      <c r="T406" s="46"/>
      <c r="U406" s="37"/>
      <c r="V406" s="37"/>
      <c r="W406" s="37"/>
      <c r="X406" s="37"/>
      <c r="Y406" s="37"/>
    </row>
    <row r="407">
      <c r="A407" s="46"/>
      <c r="B407" s="46"/>
      <c r="C407" s="470"/>
      <c r="D407" s="471"/>
      <c r="E407" s="471"/>
      <c r="F407" s="471"/>
      <c r="G407" s="471"/>
      <c r="H407" s="470"/>
      <c r="I407" s="49"/>
      <c r="J407" s="49"/>
      <c r="K407" s="49"/>
      <c r="L407" s="49"/>
      <c r="M407" s="49"/>
      <c r="N407" s="49"/>
      <c r="O407" s="46"/>
      <c r="P407" s="46"/>
      <c r="Q407" s="49"/>
      <c r="R407" s="49"/>
      <c r="S407" s="46"/>
      <c r="T407" s="46"/>
      <c r="U407" s="37"/>
      <c r="V407" s="37"/>
      <c r="W407" s="37"/>
      <c r="X407" s="37"/>
      <c r="Y407" s="37"/>
    </row>
    <row r="408">
      <c r="A408" s="46"/>
      <c r="B408" s="46"/>
      <c r="C408" s="470"/>
      <c r="D408" s="471"/>
      <c r="E408" s="471"/>
      <c r="F408" s="471"/>
      <c r="G408" s="471"/>
      <c r="H408" s="470"/>
      <c r="I408" s="49"/>
      <c r="J408" s="49"/>
      <c r="K408" s="49"/>
      <c r="L408" s="49"/>
      <c r="M408" s="49"/>
      <c r="N408" s="49"/>
      <c r="O408" s="46"/>
      <c r="P408" s="46"/>
      <c r="Q408" s="49"/>
      <c r="R408" s="49"/>
      <c r="S408" s="46"/>
      <c r="T408" s="46"/>
      <c r="U408" s="37"/>
      <c r="V408" s="37"/>
      <c r="W408" s="37"/>
      <c r="X408" s="37"/>
      <c r="Y408" s="37"/>
    </row>
    <row r="409">
      <c r="A409" s="46"/>
      <c r="B409" s="46"/>
      <c r="C409" s="470"/>
      <c r="D409" s="471"/>
      <c r="E409" s="471"/>
      <c r="F409" s="471"/>
      <c r="G409" s="471"/>
      <c r="H409" s="470"/>
      <c r="I409" s="49"/>
      <c r="J409" s="49"/>
      <c r="K409" s="49"/>
      <c r="L409" s="49"/>
      <c r="M409" s="49"/>
      <c r="N409" s="49"/>
      <c r="O409" s="46"/>
      <c r="P409" s="46"/>
      <c r="Q409" s="49"/>
      <c r="R409" s="49"/>
      <c r="S409" s="46"/>
      <c r="T409" s="46"/>
      <c r="U409" s="37"/>
      <c r="V409" s="37"/>
      <c r="W409" s="37"/>
      <c r="X409" s="37"/>
      <c r="Y409" s="37"/>
    </row>
    <row r="410">
      <c r="A410" s="46"/>
      <c r="B410" s="46"/>
      <c r="C410" s="470"/>
      <c r="D410" s="471"/>
      <c r="E410" s="471"/>
      <c r="F410" s="471"/>
      <c r="G410" s="471"/>
      <c r="H410" s="470"/>
      <c r="I410" s="49"/>
      <c r="J410" s="49"/>
      <c r="K410" s="49"/>
      <c r="L410" s="49"/>
      <c r="M410" s="49"/>
      <c r="N410" s="49"/>
      <c r="O410" s="46"/>
      <c r="P410" s="46"/>
      <c r="Q410" s="49"/>
      <c r="R410" s="49"/>
      <c r="S410" s="46"/>
      <c r="T410" s="46"/>
      <c r="U410" s="37"/>
      <c r="V410" s="37"/>
      <c r="W410" s="37"/>
      <c r="X410" s="37"/>
      <c r="Y410" s="37"/>
    </row>
    <row r="411">
      <c r="A411" s="46"/>
      <c r="B411" s="46"/>
      <c r="C411" s="470"/>
      <c r="D411" s="471"/>
      <c r="E411" s="471"/>
      <c r="F411" s="471"/>
      <c r="G411" s="471"/>
      <c r="H411" s="470"/>
      <c r="I411" s="49"/>
      <c r="J411" s="49"/>
      <c r="K411" s="49"/>
      <c r="L411" s="49"/>
      <c r="M411" s="49"/>
      <c r="N411" s="49"/>
      <c r="O411" s="46"/>
      <c r="P411" s="46"/>
      <c r="Q411" s="49"/>
      <c r="R411" s="49"/>
      <c r="S411" s="46"/>
      <c r="T411" s="46"/>
      <c r="U411" s="37"/>
      <c r="V411" s="37"/>
      <c r="W411" s="37"/>
      <c r="X411" s="37"/>
      <c r="Y411" s="37"/>
    </row>
    <row r="412">
      <c r="A412" s="46"/>
      <c r="B412" s="46"/>
      <c r="C412" s="470"/>
      <c r="D412" s="471"/>
      <c r="E412" s="471"/>
      <c r="F412" s="471"/>
      <c r="G412" s="471"/>
      <c r="H412" s="470"/>
      <c r="I412" s="49"/>
      <c r="J412" s="49"/>
      <c r="K412" s="49"/>
      <c r="L412" s="49"/>
      <c r="M412" s="49"/>
      <c r="N412" s="49"/>
      <c r="O412" s="46"/>
      <c r="P412" s="46"/>
      <c r="Q412" s="49"/>
      <c r="R412" s="49"/>
      <c r="S412" s="46"/>
      <c r="T412" s="46"/>
      <c r="U412" s="37"/>
      <c r="V412" s="37"/>
      <c r="W412" s="37"/>
      <c r="X412" s="37"/>
      <c r="Y412" s="37"/>
    </row>
    <row r="413">
      <c r="A413" s="46"/>
      <c r="B413" s="46"/>
      <c r="C413" s="470"/>
      <c r="D413" s="471"/>
      <c r="E413" s="471"/>
      <c r="F413" s="471"/>
      <c r="G413" s="471"/>
      <c r="H413" s="470"/>
      <c r="I413" s="49"/>
      <c r="J413" s="49"/>
      <c r="K413" s="49"/>
      <c r="L413" s="49"/>
      <c r="M413" s="49"/>
      <c r="N413" s="49"/>
      <c r="O413" s="46"/>
      <c r="P413" s="46"/>
      <c r="Q413" s="49"/>
      <c r="R413" s="49"/>
      <c r="S413" s="46"/>
      <c r="T413" s="46"/>
      <c r="U413" s="37"/>
      <c r="V413" s="37"/>
      <c r="W413" s="37"/>
      <c r="X413" s="37"/>
      <c r="Y413" s="37"/>
    </row>
    <row r="414">
      <c r="A414" s="46"/>
      <c r="B414" s="46"/>
      <c r="C414" s="470"/>
      <c r="D414" s="471"/>
      <c r="E414" s="471"/>
      <c r="F414" s="471"/>
      <c r="G414" s="471"/>
      <c r="H414" s="470"/>
      <c r="I414" s="49"/>
      <c r="J414" s="49"/>
      <c r="K414" s="49"/>
      <c r="L414" s="49"/>
      <c r="M414" s="49"/>
      <c r="N414" s="49"/>
      <c r="O414" s="46"/>
      <c r="P414" s="46"/>
      <c r="Q414" s="49"/>
      <c r="R414" s="49"/>
      <c r="S414" s="46"/>
      <c r="T414" s="46"/>
      <c r="U414" s="37"/>
      <c r="V414" s="37"/>
      <c r="W414" s="37"/>
      <c r="X414" s="37"/>
      <c r="Y414" s="37"/>
    </row>
    <row r="415">
      <c r="A415" s="46"/>
      <c r="B415" s="46"/>
      <c r="C415" s="470"/>
      <c r="D415" s="471"/>
      <c r="E415" s="471"/>
      <c r="F415" s="471"/>
      <c r="G415" s="471"/>
      <c r="H415" s="470"/>
      <c r="I415" s="49"/>
      <c r="J415" s="49"/>
      <c r="K415" s="49"/>
      <c r="L415" s="49"/>
      <c r="M415" s="49"/>
      <c r="N415" s="49"/>
      <c r="O415" s="46"/>
      <c r="P415" s="46"/>
      <c r="Q415" s="49"/>
      <c r="R415" s="49"/>
      <c r="S415" s="46"/>
      <c r="T415" s="46"/>
      <c r="U415" s="37"/>
      <c r="V415" s="37"/>
      <c r="W415" s="37"/>
      <c r="X415" s="37"/>
      <c r="Y415" s="37"/>
    </row>
    <row r="416">
      <c r="A416" s="46"/>
      <c r="B416" s="46"/>
      <c r="C416" s="470"/>
      <c r="D416" s="471"/>
      <c r="E416" s="471"/>
      <c r="F416" s="471"/>
      <c r="G416" s="471"/>
      <c r="H416" s="470"/>
      <c r="I416" s="49"/>
      <c r="J416" s="49"/>
      <c r="K416" s="49"/>
      <c r="L416" s="49"/>
      <c r="M416" s="49"/>
      <c r="N416" s="49"/>
      <c r="O416" s="46"/>
      <c r="P416" s="46"/>
      <c r="Q416" s="49"/>
      <c r="R416" s="49"/>
      <c r="S416" s="46"/>
      <c r="T416" s="46"/>
      <c r="U416" s="37"/>
      <c r="V416" s="37"/>
      <c r="W416" s="37"/>
      <c r="X416" s="37"/>
      <c r="Y416" s="37"/>
    </row>
    <row r="417">
      <c r="A417" s="46"/>
      <c r="B417" s="46"/>
      <c r="C417" s="470"/>
      <c r="D417" s="471"/>
      <c r="E417" s="471"/>
      <c r="F417" s="471"/>
      <c r="G417" s="471"/>
      <c r="H417" s="470"/>
      <c r="I417" s="49"/>
      <c r="J417" s="49"/>
      <c r="K417" s="49"/>
      <c r="L417" s="49"/>
      <c r="M417" s="49"/>
      <c r="N417" s="49"/>
      <c r="O417" s="46"/>
      <c r="P417" s="46"/>
      <c r="Q417" s="49"/>
      <c r="R417" s="49"/>
      <c r="S417" s="46"/>
      <c r="T417" s="46"/>
      <c r="U417" s="37"/>
      <c r="V417" s="37"/>
      <c r="W417" s="37"/>
      <c r="X417" s="37"/>
      <c r="Y417" s="37"/>
    </row>
    <row r="418">
      <c r="A418" s="46"/>
      <c r="B418" s="46"/>
      <c r="C418" s="470"/>
      <c r="D418" s="471"/>
      <c r="E418" s="471"/>
      <c r="F418" s="471"/>
      <c r="G418" s="471"/>
      <c r="H418" s="470"/>
      <c r="I418" s="49"/>
      <c r="J418" s="49"/>
      <c r="K418" s="49"/>
      <c r="L418" s="49"/>
      <c r="M418" s="49"/>
      <c r="N418" s="49"/>
      <c r="O418" s="46"/>
      <c r="P418" s="46"/>
      <c r="Q418" s="49"/>
      <c r="R418" s="49"/>
      <c r="S418" s="46"/>
      <c r="T418" s="46"/>
      <c r="U418" s="37"/>
      <c r="V418" s="37"/>
      <c r="W418" s="37"/>
      <c r="X418" s="37"/>
      <c r="Y418" s="37"/>
    </row>
    <row r="419">
      <c r="A419" s="46"/>
      <c r="B419" s="46"/>
      <c r="C419" s="470"/>
      <c r="D419" s="471"/>
      <c r="E419" s="471"/>
      <c r="F419" s="471"/>
      <c r="G419" s="471"/>
      <c r="H419" s="470"/>
      <c r="I419" s="49"/>
      <c r="J419" s="49"/>
      <c r="K419" s="49"/>
      <c r="L419" s="49"/>
      <c r="M419" s="49"/>
      <c r="N419" s="49"/>
      <c r="O419" s="46"/>
      <c r="P419" s="46"/>
      <c r="Q419" s="49"/>
      <c r="R419" s="49"/>
      <c r="S419" s="46"/>
      <c r="T419" s="46"/>
      <c r="U419" s="37"/>
      <c r="V419" s="37"/>
      <c r="W419" s="37"/>
      <c r="X419" s="37"/>
      <c r="Y419" s="37"/>
    </row>
    <row r="420">
      <c r="A420" s="46"/>
      <c r="B420" s="46"/>
      <c r="C420" s="470"/>
      <c r="D420" s="471"/>
      <c r="E420" s="471"/>
      <c r="F420" s="471"/>
      <c r="G420" s="471"/>
      <c r="H420" s="470"/>
      <c r="I420" s="49"/>
      <c r="J420" s="49"/>
      <c r="K420" s="49"/>
      <c r="L420" s="49"/>
      <c r="M420" s="49"/>
      <c r="N420" s="49"/>
      <c r="O420" s="46"/>
      <c r="P420" s="46"/>
      <c r="Q420" s="49"/>
      <c r="R420" s="49"/>
      <c r="S420" s="46"/>
      <c r="T420" s="46"/>
      <c r="U420" s="37"/>
      <c r="V420" s="37"/>
      <c r="W420" s="37"/>
      <c r="X420" s="37"/>
      <c r="Y420" s="37"/>
    </row>
    <row r="421">
      <c r="A421" s="46"/>
      <c r="B421" s="46"/>
      <c r="C421" s="470"/>
      <c r="D421" s="471"/>
      <c r="E421" s="471"/>
      <c r="F421" s="471"/>
      <c r="G421" s="471"/>
      <c r="H421" s="470"/>
      <c r="I421" s="49"/>
      <c r="J421" s="49"/>
      <c r="K421" s="49"/>
      <c r="L421" s="49"/>
      <c r="M421" s="49"/>
      <c r="N421" s="49"/>
      <c r="O421" s="46"/>
      <c r="P421" s="46"/>
      <c r="Q421" s="49"/>
      <c r="R421" s="49"/>
      <c r="S421" s="46"/>
      <c r="T421" s="46"/>
      <c r="U421" s="37"/>
      <c r="V421" s="37"/>
      <c r="W421" s="37"/>
      <c r="X421" s="37"/>
      <c r="Y421" s="37"/>
    </row>
    <row r="422">
      <c r="A422" s="46"/>
      <c r="B422" s="46"/>
      <c r="C422" s="470"/>
      <c r="D422" s="471"/>
      <c r="E422" s="471"/>
      <c r="F422" s="471"/>
      <c r="G422" s="471"/>
      <c r="H422" s="470"/>
      <c r="I422" s="49"/>
      <c r="J422" s="49"/>
      <c r="K422" s="49"/>
      <c r="L422" s="49"/>
      <c r="M422" s="49"/>
      <c r="N422" s="49"/>
      <c r="O422" s="46"/>
      <c r="P422" s="46"/>
      <c r="Q422" s="49"/>
      <c r="R422" s="49"/>
      <c r="S422" s="46"/>
      <c r="T422" s="46"/>
      <c r="U422" s="37"/>
      <c r="V422" s="37"/>
      <c r="W422" s="37"/>
      <c r="X422" s="37"/>
      <c r="Y422" s="37"/>
    </row>
    <row r="423">
      <c r="A423" s="46"/>
      <c r="B423" s="46"/>
      <c r="C423" s="470"/>
      <c r="D423" s="471"/>
      <c r="E423" s="471"/>
      <c r="F423" s="471"/>
      <c r="G423" s="471"/>
      <c r="H423" s="470"/>
      <c r="I423" s="49"/>
      <c r="J423" s="49"/>
      <c r="K423" s="49"/>
      <c r="L423" s="49"/>
      <c r="M423" s="49"/>
      <c r="N423" s="49"/>
      <c r="O423" s="46"/>
      <c r="P423" s="46"/>
      <c r="Q423" s="49"/>
      <c r="R423" s="49"/>
      <c r="S423" s="46"/>
      <c r="T423" s="46"/>
      <c r="U423" s="37"/>
      <c r="V423" s="37"/>
      <c r="W423" s="37"/>
      <c r="X423" s="37"/>
      <c r="Y423" s="37"/>
    </row>
    <row r="424">
      <c r="A424" s="46"/>
      <c r="B424" s="46"/>
      <c r="C424" s="470"/>
      <c r="D424" s="471"/>
      <c r="E424" s="471"/>
      <c r="F424" s="471"/>
      <c r="G424" s="471"/>
      <c r="H424" s="470"/>
      <c r="I424" s="49"/>
      <c r="J424" s="49"/>
      <c r="K424" s="49"/>
      <c r="L424" s="49"/>
      <c r="M424" s="49"/>
      <c r="N424" s="49"/>
      <c r="O424" s="46"/>
      <c r="P424" s="46"/>
      <c r="Q424" s="49"/>
      <c r="R424" s="49"/>
      <c r="S424" s="46"/>
      <c r="T424" s="46"/>
      <c r="U424" s="37"/>
      <c r="V424" s="37"/>
      <c r="W424" s="37"/>
      <c r="X424" s="37"/>
      <c r="Y424" s="37"/>
    </row>
    <row r="425">
      <c r="A425" s="46"/>
      <c r="B425" s="46"/>
      <c r="C425" s="470"/>
      <c r="D425" s="471"/>
      <c r="E425" s="471"/>
      <c r="F425" s="471"/>
      <c r="G425" s="471"/>
      <c r="H425" s="470"/>
      <c r="I425" s="49"/>
      <c r="J425" s="49"/>
      <c r="K425" s="49"/>
      <c r="L425" s="49"/>
      <c r="M425" s="49"/>
      <c r="N425" s="49"/>
      <c r="O425" s="46"/>
      <c r="P425" s="46"/>
      <c r="Q425" s="49"/>
      <c r="R425" s="49"/>
      <c r="S425" s="46"/>
      <c r="T425" s="46"/>
      <c r="U425" s="37"/>
      <c r="V425" s="37"/>
      <c r="W425" s="37"/>
      <c r="X425" s="37"/>
      <c r="Y425" s="37"/>
    </row>
    <row r="426">
      <c r="A426" s="46"/>
      <c r="B426" s="46"/>
      <c r="C426" s="470"/>
      <c r="D426" s="471"/>
      <c r="E426" s="471"/>
      <c r="F426" s="471"/>
      <c r="G426" s="471"/>
      <c r="H426" s="470"/>
      <c r="I426" s="49"/>
      <c r="J426" s="49"/>
      <c r="K426" s="49"/>
      <c r="L426" s="49"/>
      <c r="M426" s="49"/>
      <c r="N426" s="49"/>
      <c r="O426" s="46"/>
      <c r="P426" s="46"/>
      <c r="Q426" s="49"/>
      <c r="R426" s="49"/>
      <c r="S426" s="46"/>
      <c r="T426" s="46"/>
      <c r="U426" s="37"/>
      <c r="V426" s="37"/>
      <c r="W426" s="37"/>
      <c r="X426" s="37"/>
      <c r="Y426" s="37"/>
    </row>
    <row r="427">
      <c r="A427" s="46"/>
      <c r="B427" s="46"/>
      <c r="C427" s="470"/>
      <c r="D427" s="471"/>
      <c r="E427" s="471"/>
      <c r="F427" s="471"/>
      <c r="G427" s="471"/>
      <c r="H427" s="470"/>
      <c r="I427" s="49"/>
      <c r="J427" s="49"/>
      <c r="K427" s="49"/>
      <c r="L427" s="49"/>
      <c r="M427" s="49"/>
      <c r="N427" s="49"/>
      <c r="O427" s="46"/>
      <c r="P427" s="46"/>
      <c r="Q427" s="49"/>
      <c r="R427" s="49"/>
      <c r="S427" s="46"/>
      <c r="T427" s="46"/>
      <c r="U427" s="37"/>
      <c r="V427" s="37"/>
      <c r="W427" s="37"/>
      <c r="X427" s="37"/>
      <c r="Y427" s="37"/>
    </row>
    <row r="428">
      <c r="A428" s="46"/>
      <c r="B428" s="46"/>
      <c r="C428" s="470"/>
      <c r="D428" s="471"/>
      <c r="E428" s="471"/>
      <c r="F428" s="471"/>
      <c r="G428" s="471"/>
      <c r="H428" s="470"/>
      <c r="I428" s="49"/>
      <c r="J428" s="49"/>
      <c r="K428" s="49"/>
      <c r="L428" s="49"/>
      <c r="M428" s="49"/>
      <c r="N428" s="49"/>
      <c r="O428" s="46"/>
      <c r="P428" s="46"/>
      <c r="Q428" s="49"/>
      <c r="R428" s="49"/>
      <c r="S428" s="46"/>
      <c r="T428" s="46"/>
      <c r="U428" s="37"/>
      <c r="V428" s="37"/>
      <c r="W428" s="37"/>
      <c r="X428" s="37"/>
      <c r="Y428" s="37"/>
    </row>
    <row r="429">
      <c r="A429" s="46"/>
      <c r="B429" s="46"/>
      <c r="C429" s="470"/>
      <c r="D429" s="471"/>
      <c r="E429" s="471"/>
      <c r="F429" s="471"/>
      <c r="G429" s="471"/>
      <c r="H429" s="470"/>
      <c r="I429" s="49"/>
      <c r="J429" s="49"/>
      <c r="K429" s="49"/>
      <c r="L429" s="49"/>
      <c r="M429" s="49"/>
      <c r="N429" s="49"/>
      <c r="O429" s="46"/>
      <c r="P429" s="46"/>
      <c r="Q429" s="49"/>
      <c r="R429" s="49"/>
      <c r="S429" s="46"/>
      <c r="T429" s="46"/>
      <c r="U429" s="37"/>
      <c r="V429" s="37"/>
      <c r="W429" s="37"/>
      <c r="X429" s="37"/>
      <c r="Y429" s="37"/>
    </row>
    <row r="430">
      <c r="A430" s="46"/>
      <c r="B430" s="46"/>
      <c r="C430" s="470"/>
      <c r="D430" s="471"/>
      <c r="E430" s="471"/>
      <c r="F430" s="471"/>
      <c r="G430" s="471"/>
      <c r="H430" s="470"/>
      <c r="I430" s="49"/>
      <c r="J430" s="49"/>
      <c r="K430" s="49"/>
      <c r="L430" s="49"/>
      <c r="M430" s="49"/>
      <c r="N430" s="49"/>
      <c r="O430" s="46"/>
      <c r="P430" s="46"/>
      <c r="Q430" s="49"/>
      <c r="R430" s="49"/>
      <c r="S430" s="46"/>
      <c r="T430" s="46"/>
      <c r="U430" s="37"/>
      <c r="V430" s="37"/>
      <c r="W430" s="37"/>
      <c r="X430" s="37"/>
      <c r="Y430" s="37"/>
    </row>
    <row r="431">
      <c r="A431" s="46"/>
      <c r="B431" s="46"/>
      <c r="C431" s="470"/>
      <c r="D431" s="471"/>
      <c r="E431" s="471"/>
      <c r="F431" s="471"/>
      <c r="G431" s="471"/>
      <c r="H431" s="470"/>
      <c r="I431" s="49"/>
      <c r="J431" s="49"/>
      <c r="K431" s="49"/>
      <c r="L431" s="49"/>
      <c r="M431" s="49"/>
      <c r="N431" s="49"/>
      <c r="O431" s="46"/>
      <c r="P431" s="46"/>
      <c r="Q431" s="49"/>
      <c r="R431" s="49"/>
      <c r="S431" s="46"/>
      <c r="T431" s="46"/>
      <c r="U431" s="37"/>
      <c r="V431" s="37"/>
      <c r="W431" s="37"/>
      <c r="X431" s="37"/>
      <c r="Y431" s="37"/>
    </row>
    <row r="432">
      <c r="A432" s="46"/>
      <c r="B432" s="46"/>
      <c r="C432" s="470"/>
      <c r="D432" s="471"/>
      <c r="E432" s="471"/>
      <c r="F432" s="471"/>
      <c r="G432" s="471"/>
      <c r="H432" s="470"/>
      <c r="I432" s="49"/>
      <c r="J432" s="49"/>
      <c r="K432" s="49"/>
      <c r="L432" s="49"/>
      <c r="M432" s="49"/>
      <c r="N432" s="49"/>
      <c r="O432" s="46"/>
      <c r="P432" s="46"/>
      <c r="Q432" s="49"/>
      <c r="R432" s="49"/>
      <c r="S432" s="46"/>
      <c r="T432" s="46"/>
      <c r="U432" s="37"/>
      <c r="V432" s="37"/>
      <c r="W432" s="37"/>
      <c r="X432" s="37"/>
      <c r="Y432" s="37"/>
    </row>
    <row r="433">
      <c r="A433" s="46"/>
      <c r="B433" s="46"/>
      <c r="C433" s="470"/>
      <c r="D433" s="471"/>
      <c r="E433" s="471"/>
      <c r="F433" s="471"/>
      <c r="G433" s="471"/>
      <c r="H433" s="470"/>
      <c r="I433" s="49"/>
      <c r="J433" s="49"/>
      <c r="K433" s="49"/>
      <c r="L433" s="49"/>
      <c r="M433" s="49"/>
      <c r="N433" s="49"/>
      <c r="O433" s="46"/>
      <c r="P433" s="46"/>
      <c r="Q433" s="49"/>
      <c r="R433" s="49"/>
      <c r="S433" s="46"/>
      <c r="T433" s="46"/>
      <c r="U433" s="37"/>
      <c r="V433" s="37"/>
      <c r="W433" s="37"/>
      <c r="X433" s="37"/>
      <c r="Y433" s="37"/>
    </row>
    <row r="434">
      <c r="A434" s="46"/>
      <c r="B434" s="46"/>
      <c r="C434" s="470"/>
      <c r="D434" s="471"/>
      <c r="E434" s="471"/>
      <c r="F434" s="471"/>
      <c r="G434" s="471"/>
      <c r="H434" s="470"/>
      <c r="I434" s="49"/>
      <c r="J434" s="49"/>
      <c r="K434" s="49"/>
      <c r="L434" s="49"/>
      <c r="M434" s="49"/>
      <c r="N434" s="49"/>
      <c r="O434" s="46"/>
      <c r="P434" s="46"/>
      <c r="Q434" s="49"/>
      <c r="R434" s="49"/>
      <c r="S434" s="46"/>
      <c r="T434" s="46"/>
      <c r="U434" s="37"/>
      <c r="V434" s="37"/>
      <c r="W434" s="37"/>
      <c r="X434" s="37"/>
      <c r="Y434" s="37"/>
    </row>
    <row r="435">
      <c r="A435" s="46"/>
      <c r="B435" s="46"/>
      <c r="C435" s="470"/>
      <c r="D435" s="471"/>
      <c r="E435" s="471"/>
      <c r="F435" s="471"/>
      <c r="G435" s="471"/>
      <c r="H435" s="470"/>
      <c r="I435" s="49"/>
      <c r="J435" s="49"/>
      <c r="K435" s="49"/>
      <c r="L435" s="49"/>
      <c r="M435" s="49"/>
      <c r="N435" s="49"/>
      <c r="O435" s="46"/>
      <c r="P435" s="46"/>
      <c r="Q435" s="49"/>
      <c r="R435" s="49"/>
      <c r="S435" s="46"/>
      <c r="T435" s="46"/>
      <c r="U435" s="37"/>
      <c r="V435" s="37"/>
      <c r="W435" s="37"/>
      <c r="X435" s="37"/>
      <c r="Y435" s="37"/>
    </row>
    <row r="436">
      <c r="A436" s="46"/>
      <c r="B436" s="46"/>
      <c r="C436" s="470"/>
      <c r="D436" s="471"/>
      <c r="E436" s="471"/>
      <c r="F436" s="471"/>
      <c r="G436" s="471"/>
      <c r="H436" s="470"/>
      <c r="I436" s="49"/>
      <c r="J436" s="49"/>
      <c r="K436" s="49"/>
      <c r="L436" s="49"/>
      <c r="M436" s="49"/>
      <c r="N436" s="49"/>
      <c r="O436" s="46"/>
      <c r="P436" s="46"/>
      <c r="Q436" s="49"/>
      <c r="R436" s="49"/>
      <c r="S436" s="46"/>
      <c r="T436" s="46"/>
      <c r="U436" s="37"/>
      <c r="V436" s="37"/>
      <c r="W436" s="37"/>
      <c r="X436" s="37"/>
      <c r="Y436" s="37"/>
    </row>
    <row r="437">
      <c r="A437" s="46"/>
      <c r="B437" s="46"/>
      <c r="C437" s="470"/>
      <c r="D437" s="471"/>
      <c r="E437" s="471"/>
      <c r="F437" s="471"/>
      <c r="G437" s="471"/>
      <c r="H437" s="470"/>
      <c r="I437" s="49"/>
      <c r="J437" s="49"/>
      <c r="K437" s="49"/>
      <c r="L437" s="49"/>
      <c r="M437" s="49"/>
      <c r="N437" s="49"/>
      <c r="O437" s="46"/>
      <c r="P437" s="46"/>
      <c r="Q437" s="49"/>
      <c r="R437" s="49"/>
      <c r="S437" s="46"/>
      <c r="T437" s="46"/>
      <c r="U437" s="37"/>
      <c r="V437" s="37"/>
      <c r="W437" s="37"/>
      <c r="X437" s="37"/>
      <c r="Y437" s="37"/>
    </row>
    <row r="438">
      <c r="A438" s="46"/>
      <c r="B438" s="46"/>
      <c r="C438" s="470"/>
      <c r="D438" s="471"/>
      <c r="E438" s="471"/>
      <c r="F438" s="471"/>
      <c r="G438" s="471"/>
      <c r="H438" s="470"/>
      <c r="I438" s="49"/>
      <c r="J438" s="49"/>
      <c r="K438" s="49"/>
      <c r="L438" s="49"/>
      <c r="M438" s="49"/>
      <c r="N438" s="49"/>
      <c r="O438" s="46"/>
      <c r="P438" s="46"/>
      <c r="Q438" s="49"/>
      <c r="R438" s="49"/>
      <c r="S438" s="46"/>
      <c r="T438" s="46"/>
      <c r="U438" s="37"/>
      <c r="V438" s="37"/>
      <c r="W438" s="37"/>
      <c r="X438" s="37"/>
      <c r="Y438" s="37"/>
    </row>
    <row r="439">
      <c r="A439" s="46"/>
      <c r="B439" s="46"/>
      <c r="C439" s="470"/>
      <c r="D439" s="471"/>
      <c r="E439" s="471"/>
      <c r="F439" s="471"/>
      <c r="G439" s="471"/>
      <c r="H439" s="470"/>
      <c r="I439" s="49"/>
      <c r="J439" s="49"/>
      <c r="K439" s="49"/>
      <c r="L439" s="49"/>
      <c r="M439" s="49"/>
      <c r="N439" s="49"/>
      <c r="O439" s="46"/>
      <c r="P439" s="46"/>
      <c r="Q439" s="49"/>
      <c r="R439" s="49"/>
      <c r="S439" s="46"/>
      <c r="T439" s="46"/>
      <c r="U439" s="37"/>
      <c r="V439" s="37"/>
      <c r="W439" s="37"/>
      <c r="X439" s="37"/>
      <c r="Y439" s="37"/>
    </row>
    <row r="440">
      <c r="A440" s="46"/>
      <c r="B440" s="46"/>
      <c r="C440" s="470"/>
      <c r="D440" s="471"/>
      <c r="E440" s="471"/>
      <c r="F440" s="471"/>
      <c r="G440" s="471"/>
      <c r="H440" s="470"/>
      <c r="I440" s="49"/>
      <c r="J440" s="49"/>
      <c r="K440" s="49"/>
      <c r="L440" s="49"/>
      <c r="M440" s="49"/>
      <c r="N440" s="49"/>
      <c r="O440" s="46"/>
      <c r="P440" s="46"/>
      <c r="Q440" s="49"/>
      <c r="R440" s="49"/>
      <c r="S440" s="46"/>
      <c r="T440" s="46"/>
      <c r="U440" s="37"/>
      <c r="V440" s="37"/>
      <c r="W440" s="37"/>
      <c r="X440" s="37"/>
      <c r="Y440" s="37"/>
    </row>
    <row r="441">
      <c r="A441" s="46"/>
      <c r="B441" s="46"/>
      <c r="C441" s="470"/>
      <c r="D441" s="471"/>
      <c r="E441" s="471"/>
      <c r="F441" s="471"/>
      <c r="G441" s="471"/>
      <c r="H441" s="470"/>
      <c r="I441" s="49"/>
      <c r="J441" s="49"/>
      <c r="K441" s="49"/>
      <c r="L441" s="49"/>
      <c r="M441" s="49"/>
      <c r="N441" s="49"/>
      <c r="O441" s="46"/>
      <c r="P441" s="46"/>
      <c r="Q441" s="49"/>
      <c r="R441" s="49"/>
      <c r="S441" s="46"/>
      <c r="T441" s="46"/>
      <c r="U441" s="37"/>
      <c r="V441" s="37"/>
      <c r="W441" s="37"/>
      <c r="X441" s="37"/>
      <c r="Y441" s="37"/>
    </row>
    <row r="442">
      <c r="A442" s="46"/>
      <c r="B442" s="46"/>
      <c r="C442" s="470"/>
      <c r="D442" s="471"/>
      <c r="E442" s="471"/>
      <c r="F442" s="471"/>
      <c r="G442" s="471"/>
      <c r="H442" s="470"/>
      <c r="I442" s="49"/>
      <c r="J442" s="49"/>
      <c r="K442" s="49"/>
      <c r="L442" s="49"/>
      <c r="M442" s="49"/>
      <c r="N442" s="49"/>
      <c r="O442" s="46"/>
      <c r="P442" s="46"/>
      <c r="Q442" s="49"/>
      <c r="R442" s="49"/>
      <c r="S442" s="46"/>
      <c r="T442" s="46"/>
      <c r="U442" s="37"/>
      <c r="V442" s="37"/>
      <c r="W442" s="37"/>
      <c r="X442" s="37"/>
      <c r="Y442" s="37"/>
    </row>
    <row r="443">
      <c r="A443" s="46"/>
      <c r="B443" s="46"/>
      <c r="C443" s="470"/>
      <c r="D443" s="471"/>
      <c r="E443" s="471"/>
      <c r="F443" s="471"/>
      <c r="G443" s="471"/>
      <c r="H443" s="470"/>
      <c r="I443" s="49"/>
      <c r="J443" s="49"/>
      <c r="K443" s="49"/>
      <c r="L443" s="49"/>
      <c r="M443" s="49"/>
      <c r="N443" s="49"/>
      <c r="O443" s="46"/>
      <c r="P443" s="46"/>
      <c r="Q443" s="49"/>
      <c r="R443" s="49"/>
      <c r="S443" s="46"/>
      <c r="T443" s="46"/>
      <c r="U443" s="37"/>
      <c r="V443" s="37"/>
      <c r="W443" s="37"/>
      <c r="X443" s="37"/>
      <c r="Y443" s="37"/>
    </row>
    <row r="444">
      <c r="A444" s="46"/>
      <c r="B444" s="46"/>
      <c r="C444" s="470"/>
      <c r="D444" s="471"/>
      <c r="E444" s="471"/>
      <c r="F444" s="471"/>
      <c r="G444" s="471"/>
      <c r="H444" s="470"/>
      <c r="I444" s="49"/>
      <c r="J444" s="49"/>
      <c r="K444" s="49"/>
      <c r="L444" s="49"/>
      <c r="M444" s="49"/>
      <c r="N444" s="49"/>
      <c r="O444" s="46"/>
      <c r="P444" s="46"/>
      <c r="Q444" s="49"/>
      <c r="R444" s="49"/>
      <c r="S444" s="46"/>
      <c r="T444" s="46"/>
      <c r="U444" s="37"/>
      <c r="V444" s="37"/>
      <c r="W444" s="37"/>
      <c r="X444" s="37"/>
      <c r="Y444" s="37"/>
    </row>
    <row r="445">
      <c r="A445" s="46"/>
      <c r="B445" s="46"/>
      <c r="C445" s="470"/>
      <c r="D445" s="471"/>
      <c r="E445" s="471"/>
      <c r="F445" s="471"/>
      <c r="G445" s="471"/>
      <c r="H445" s="470"/>
      <c r="I445" s="49"/>
      <c r="J445" s="49"/>
      <c r="K445" s="49"/>
      <c r="L445" s="49"/>
      <c r="M445" s="49"/>
      <c r="N445" s="49"/>
      <c r="O445" s="46"/>
      <c r="P445" s="46"/>
      <c r="Q445" s="49"/>
      <c r="R445" s="49"/>
      <c r="S445" s="46"/>
      <c r="T445" s="46"/>
      <c r="U445" s="37"/>
      <c r="V445" s="37"/>
      <c r="W445" s="37"/>
      <c r="X445" s="37"/>
      <c r="Y445" s="37"/>
    </row>
    <row r="446">
      <c r="A446" s="46"/>
      <c r="B446" s="46"/>
      <c r="C446" s="470"/>
      <c r="D446" s="471"/>
      <c r="E446" s="471"/>
      <c r="F446" s="471"/>
      <c r="G446" s="471"/>
      <c r="H446" s="470"/>
      <c r="I446" s="49"/>
      <c r="J446" s="49"/>
      <c r="K446" s="49"/>
      <c r="L446" s="49"/>
      <c r="M446" s="49"/>
      <c r="N446" s="49"/>
      <c r="O446" s="46"/>
      <c r="P446" s="46"/>
      <c r="Q446" s="49"/>
      <c r="R446" s="49"/>
      <c r="S446" s="46"/>
      <c r="T446" s="46"/>
      <c r="U446" s="37"/>
      <c r="V446" s="37"/>
      <c r="W446" s="37"/>
      <c r="X446" s="37"/>
      <c r="Y446" s="37"/>
    </row>
    <row r="447">
      <c r="A447" s="46"/>
      <c r="B447" s="46"/>
      <c r="C447" s="470"/>
      <c r="D447" s="471"/>
      <c r="E447" s="471"/>
      <c r="F447" s="471"/>
      <c r="G447" s="471"/>
      <c r="H447" s="470"/>
      <c r="I447" s="49"/>
      <c r="J447" s="49"/>
      <c r="K447" s="49"/>
      <c r="L447" s="49"/>
      <c r="M447" s="49"/>
      <c r="N447" s="49"/>
      <c r="O447" s="46"/>
      <c r="P447" s="46"/>
      <c r="Q447" s="49"/>
      <c r="R447" s="49"/>
      <c r="S447" s="46"/>
      <c r="T447" s="46"/>
      <c r="U447" s="37"/>
      <c r="V447" s="37"/>
      <c r="W447" s="37"/>
      <c r="X447" s="37"/>
      <c r="Y447" s="37"/>
    </row>
    <row r="448">
      <c r="A448" s="46"/>
      <c r="B448" s="46"/>
      <c r="C448" s="470"/>
      <c r="D448" s="471"/>
      <c r="E448" s="471"/>
      <c r="F448" s="471"/>
      <c r="G448" s="471"/>
      <c r="H448" s="470"/>
      <c r="I448" s="49"/>
      <c r="J448" s="49"/>
      <c r="K448" s="49"/>
      <c r="L448" s="49"/>
      <c r="M448" s="49"/>
      <c r="N448" s="49"/>
      <c r="O448" s="46"/>
      <c r="P448" s="46"/>
      <c r="Q448" s="49"/>
      <c r="R448" s="49"/>
      <c r="S448" s="46"/>
      <c r="T448" s="46"/>
      <c r="U448" s="37"/>
      <c r="V448" s="37"/>
      <c r="W448" s="37"/>
      <c r="X448" s="37"/>
      <c r="Y448" s="37"/>
    </row>
    <row r="449">
      <c r="A449" s="46"/>
      <c r="B449" s="46"/>
      <c r="C449" s="470"/>
      <c r="D449" s="471"/>
      <c r="E449" s="471"/>
      <c r="F449" s="471"/>
      <c r="G449" s="471"/>
      <c r="H449" s="470"/>
      <c r="I449" s="49"/>
      <c r="J449" s="49"/>
      <c r="K449" s="49"/>
      <c r="L449" s="49"/>
      <c r="M449" s="49"/>
      <c r="N449" s="49"/>
      <c r="O449" s="46"/>
      <c r="P449" s="46"/>
      <c r="Q449" s="49"/>
      <c r="R449" s="49"/>
      <c r="S449" s="46"/>
      <c r="T449" s="46"/>
      <c r="U449" s="37"/>
      <c r="V449" s="37"/>
      <c r="W449" s="37"/>
      <c r="X449" s="37"/>
      <c r="Y449" s="37"/>
    </row>
    <row r="450">
      <c r="A450" s="46"/>
      <c r="B450" s="46"/>
      <c r="C450" s="470"/>
      <c r="D450" s="471"/>
      <c r="E450" s="471"/>
      <c r="F450" s="471"/>
      <c r="G450" s="471"/>
      <c r="H450" s="470"/>
      <c r="I450" s="49"/>
      <c r="J450" s="49"/>
      <c r="K450" s="49"/>
      <c r="L450" s="49"/>
      <c r="M450" s="49"/>
      <c r="N450" s="49"/>
      <c r="O450" s="46"/>
      <c r="P450" s="46"/>
      <c r="Q450" s="49"/>
      <c r="R450" s="49"/>
      <c r="S450" s="46"/>
      <c r="T450" s="46"/>
      <c r="U450" s="37"/>
      <c r="V450" s="37"/>
      <c r="W450" s="37"/>
      <c r="X450" s="37"/>
      <c r="Y450" s="37"/>
    </row>
    <row r="451">
      <c r="A451" s="46"/>
      <c r="B451" s="46"/>
      <c r="C451" s="470"/>
      <c r="D451" s="471"/>
      <c r="E451" s="471"/>
      <c r="F451" s="471"/>
      <c r="G451" s="471"/>
      <c r="H451" s="470"/>
      <c r="I451" s="49"/>
      <c r="J451" s="49"/>
      <c r="K451" s="49"/>
      <c r="L451" s="49"/>
      <c r="M451" s="49"/>
      <c r="N451" s="49"/>
      <c r="O451" s="46"/>
      <c r="P451" s="46"/>
      <c r="Q451" s="49"/>
      <c r="R451" s="49"/>
      <c r="S451" s="46"/>
      <c r="T451" s="46"/>
      <c r="U451" s="37"/>
      <c r="V451" s="37"/>
      <c r="W451" s="37"/>
      <c r="X451" s="37"/>
      <c r="Y451" s="37"/>
    </row>
    <row r="452">
      <c r="A452" s="46"/>
      <c r="B452" s="46"/>
      <c r="C452" s="470"/>
      <c r="D452" s="471"/>
      <c r="E452" s="471"/>
      <c r="F452" s="471"/>
      <c r="G452" s="471"/>
      <c r="H452" s="470"/>
      <c r="I452" s="49"/>
      <c r="J452" s="49"/>
      <c r="K452" s="49"/>
      <c r="L452" s="49"/>
      <c r="M452" s="49"/>
      <c r="N452" s="49"/>
      <c r="O452" s="46"/>
      <c r="P452" s="46"/>
      <c r="Q452" s="49"/>
      <c r="R452" s="49"/>
      <c r="S452" s="46"/>
      <c r="T452" s="46"/>
      <c r="U452" s="37"/>
      <c r="V452" s="37"/>
      <c r="W452" s="37"/>
      <c r="X452" s="37"/>
      <c r="Y452" s="37"/>
    </row>
    <row r="453">
      <c r="A453" s="46"/>
      <c r="B453" s="46"/>
      <c r="C453" s="470"/>
      <c r="D453" s="471"/>
      <c r="E453" s="471"/>
      <c r="F453" s="471"/>
      <c r="G453" s="471"/>
      <c r="H453" s="470"/>
      <c r="I453" s="49"/>
      <c r="J453" s="49"/>
      <c r="K453" s="49"/>
      <c r="L453" s="49"/>
      <c r="M453" s="49"/>
      <c r="N453" s="49"/>
      <c r="O453" s="46"/>
      <c r="P453" s="46"/>
      <c r="Q453" s="49"/>
      <c r="R453" s="49"/>
      <c r="S453" s="46"/>
      <c r="T453" s="46"/>
      <c r="U453" s="37"/>
      <c r="V453" s="37"/>
      <c r="W453" s="37"/>
      <c r="X453" s="37"/>
      <c r="Y453" s="37"/>
    </row>
    <row r="454">
      <c r="A454" s="46"/>
      <c r="B454" s="46"/>
      <c r="C454" s="470"/>
      <c r="D454" s="471"/>
      <c r="E454" s="471"/>
      <c r="F454" s="471"/>
      <c r="G454" s="471"/>
      <c r="H454" s="470"/>
      <c r="I454" s="49"/>
      <c r="J454" s="49"/>
      <c r="K454" s="49"/>
      <c r="L454" s="49"/>
      <c r="M454" s="49"/>
      <c r="N454" s="49"/>
      <c r="O454" s="46"/>
      <c r="P454" s="46"/>
      <c r="Q454" s="49"/>
      <c r="R454" s="49"/>
      <c r="S454" s="46"/>
      <c r="T454" s="46"/>
      <c r="U454" s="37"/>
      <c r="V454" s="37"/>
      <c r="W454" s="37"/>
      <c r="X454" s="37"/>
      <c r="Y454" s="37"/>
    </row>
    <row r="455">
      <c r="A455" s="46"/>
      <c r="B455" s="46"/>
      <c r="C455" s="470"/>
      <c r="D455" s="471"/>
      <c r="E455" s="471"/>
      <c r="F455" s="471"/>
      <c r="G455" s="471"/>
      <c r="H455" s="470"/>
      <c r="I455" s="49"/>
      <c r="J455" s="49"/>
      <c r="K455" s="49"/>
      <c r="L455" s="49"/>
      <c r="M455" s="49"/>
      <c r="N455" s="49"/>
      <c r="O455" s="46"/>
      <c r="P455" s="46"/>
      <c r="Q455" s="49"/>
      <c r="R455" s="49"/>
      <c r="S455" s="46"/>
      <c r="T455" s="46"/>
      <c r="U455" s="37"/>
      <c r="V455" s="37"/>
      <c r="W455" s="37"/>
      <c r="X455" s="37"/>
      <c r="Y455" s="37"/>
    </row>
    <row r="456">
      <c r="A456" s="46"/>
      <c r="B456" s="46"/>
      <c r="C456" s="470"/>
      <c r="D456" s="471"/>
      <c r="E456" s="471"/>
      <c r="F456" s="471"/>
      <c r="G456" s="471"/>
      <c r="H456" s="470"/>
      <c r="I456" s="49"/>
      <c r="J456" s="49"/>
      <c r="K456" s="49"/>
      <c r="L456" s="49"/>
      <c r="M456" s="49"/>
      <c r="N456" s="49"/>
      <c r="O456" s="46"/>
      <c r="P456" s="46"/>
      <c r="Q456" s="49"/>
      <c r="R456" s="49"/>
      <c r="S456" s="46"/>
      <c r="T456" s="46"/>
      <c r="U456" s="37"/>
      <c r="V456" s="37"/>
      <c r="W456" s="37"/>
      <c r="X456" s="37"/>
      <c r="Y456" s="37"/>
    </row>
    <row r="457">
      <c r="A457" s="46"/>
      <c r="B457" s="46"/>
      <c r="C457" s="470"/>
      <c r="D457" s="471"/>
      <c r="E457" s="471"/>
      <c r="F457" s="471"/>
      <c r="G457" s="471"/>
      <c r="H457" s="470"/>
      <c r="I457" s="49"/>
      <c r="J457" s="49"/>
      <c r="K457" s="49"/>
      <c r="L457" s="49"/>
      <c r="M457" s="49"/>
      <c r="N457" s="49"/>
      <c r="O457" s="46"/>
      <c r="P457" s="46"/>
      <c r="Q457" s="49"/>
      <c r="R457" s="49"/>
      <c r="S457" s="46"/>
      <c r="T457" s="46"/>
      <c r="U457" s="37"/>
      <c r="V457" s="37"/>
      <c r="W457" s="37"/>
      <c r="X457" s="37"/>
      <c r="Y457" s="37"/>
    </row>
    <row r="458">
      <c r="A458" s="46"/>
      <c r="B458" s="46"/>
      <c r="C458" s="470"/>
      <c r="D458" s="471"/>
      <c r="E458" s="471"/>
      <c r="F458" s="471"/>
      <c r="G458" s="471"/>
      <c r="H458" s="470"/>
      <c r="I458" s="49"/>
      <c r="J458" s="49"/>
      <c r="K458" s="49"/>
      <c r="L458" s="49"/>
      <c r="M458" s="49"/>
      <c r="N458" s="49"/>
      <c r="O458" s="46"/>
      <c r="P458" s="46"/>
      <c r="Q458" s="49"/>
      <c r="R458" s="49"/>
      <c r="S458" s="46"/>
      <c r="T458" s="46"/>
      <c r="U458" s="37"/>
      <c r="V458" s="37"/>
      <c r="W458" s="37"/>
      <c r="X458" s="37"/>
      <c r="Y458" s="37"/>
    </row>
    <row r="459">
      <c r="A459" s="46"/>
      <c r="B459" s="46"/>
      <c r="C459" s="470"/>
      <c r="D459" s="471"/>
      <c r="E459" s="471"/>
      <c r="F459" s="471"/>
      <c r="G459" s="471"/>
      <c r="H459" s="470"/>
      <c r="I459" s="49"/>
      <c r="J459" s="49"/>
      <c r="K459" s="49"/>
      <c r="L459" s="49"/>
      <c r="M459" s="49"/>
      <c r="N459" s="49"/>
      <c r="O459" s="46"/>
      <c r="P459" s="46"/>
      <c r="Q459" s="49"/>
      <c r="R459" s="49"/>
      <c r="S459" s="46"/>
      <c r="T459" s="46"/>
      <c r="U459" s="37"/>
      <c r="V459" s="37"/>
      <c r="W459" s="37"/>
      <c r="X459" s="37"/>
      <c r="Y459" s="37"/>
    </row>
    <row r="460">
      <c r="A460" s="46"/>
      <c r="B460" s="46"/>
      <c r="C460" s="470"/>
      <c r="D460" s="471"/>
      <c r="E460" s="471"/>
      <c r="F460" s="471"/>
      <c r="G460" s="471"/>
      <c r="H460" s="470"/>
      <c r="I460" s="49"/>
      <c r="J460" s="49"/>
      <c r="K460" s="49"/>
      <c r="L460" s="49"/>
      <c r="M460" s="49"/>
      <c r="N460" s="49"/>
      <c r="O460" s="46"/>
      <c r="P460" s="46"/>
      <c r="Q460" s="49"/>
      <c r="R460" s="49"/>
      <c r="S460" s="46"/>
      <c r="T460" s="46"/>
      <c r="U460" s="37"/>
      <c r="V460" s="37"/>
      <c r="W460" s="37"/>
      <c r="X460" s="37"/>
      <c r="Y460" s="37"/>
    </row>
    <row r="461">
      <c r="A461" s="46"/>
      <c r="B461" s="46"/>
      <c r="C461" s="470"/>
      <c r="D461" s="471"/>
      <c r="E461" s="471"/>
      <c r="F461" s="471"/>
      <c r="G461" s="471"/>
      <c r="H461" s="470"/>
      <c r="I461" s="49"/>
      <c r="J461" s="49"/>
      <c r="K461" s="49"/>
      <c r="L461" s="49"/>
      <c r="M461" s="49"/>
      <c r="N461" s="49"/>
      <c r="O461" s="46"/>
      <c r="P461" s="46"/>
      <c r="Q461" s="49"/>
      <c r="R461" s="49"/>
      <c r="S461" s="46"/>
      <c r="T461" s="46"/>
      <c r="U461" s="37"/>
      <c r="V461" s="37"/>
      <c r="W461" s="37"/>
      <c r="X461" s="37"/>
      <c r="Y461" s="37"/>
    </row>
    <row r="462">
      <c r="A462" s="46"/>
      <c r="B462" s="46"/>
      <c r="C462" s="470"/>
      <c r="D462" s="471"/>
      <c r="E462" s="471"/>
      <c r="F462" s="471"/>
      <c r="G462" s="471"/>
      <c r="H462" s="470"/>
      <c r="I462" s="49"/>
      <c r="J462" s="49"/>
      <c r="K462" s="49"/>
      <c r="L462" s="49"/>
      <c r="M462" s="49"/>
      <c r="N462" s="49"/>
      <c r="O462" s="46"/>
      <c r="P462" s="46"/>
      <c r="Q462" s="49"/>
      <c r="R462" s="49"/>
      <c r="S462" s="46"/>
      <c r="T462" s="46"/>
      <c r="U462" s="37"/>
      <c r="V462" s="37"/>
      <c r="W462" s="37"/>
      <c r="X462" s="37"/>
      <c r="Y462" s="37"/>
    </row>
    <row r="463">
      <c r="A463" s="46"/>
      <c r="B463" s="46"/>
      <c r="C463" s="470"/>
      <c r="D463" s="471"/>
      <c r="E463" s="471"/>
      <c r="F463" s="471"/>
      <c r="G463" s="471"/>
      <c r="H463" s="470"/>
      <c r="I463" s="49"/>
      <c r="J463" s="49"/>
      <c r="K463" s="49"/>
      <c r="L463" s="49"/>
      <c r="M463" s="49"/>
      <c r="N463" s="49"/>
      <c r="O463" s="46"/>
      <c r="P463" s="46"/>
      <c r="Q463" s="49"/>
      <c r="R463" s="49"/>
      <c r="S463" s="46"/>
      <c r="T463" s="46"/>
      <c r="U463" s="37"/>
      <c r="V463" s="37"/>
      <c r="W463" s="37"/>
      <c r="X463" s="37"/>
      <c r="Y463" s="37"/>
    </row>
    <row r="464">
      <c r="A464" s="46"/>
      <c r="B464" s="46"/>
      <c r="C464" s="470"/>
      <c r="D464" s="471"/>
      <c r="E464" s="471"/>
      <c r="F464" s="471"/>
      <c r="G464" s="471"/>
      <c r="H464" s="470"/>
      <c r="I464" s="49"/>
      <c r="J464" s="49"/>
      <c r="K464" s="49"/>
      <c r="L464" s="49"/>
      <c r="M464" s="49"/>
      <c r="N464" s="49"/>
      <c r="O464" s="46"/>
      <c r="P464" s="46"/>
      <c r="Q464" s="49"/>
      <c r="R464" s="49"/>
      <c r="S464" s="46"/>
      <c r="T464" s="46"/>
      <c r="U464" s="37"/>
      <c r="V464" s="37"/>
      <c r="W464" s="37"/>
      <c r="X464" s="37"/>
      <c r="Y464" s="37"/>
    </row>
    <row r="465">
      <c r="A465" s="46"/>
      <c r="B465" s="46"/>
      <c r="C465" s="470"/>
      <c r="D465" s="471"/>
      <c r="E465" s="471"/>
      <c r="F465" s="471"/>
      <c r="G465" s="471"/>
      <c r="H465" s="470"/>
      <c r="I465" s="49"/>
      <c r="J465" s="49"/>
      <c r="K465" s="49"/>
      <c r="L465" s="49"/>
      <c r="M465" s="49"/>
      <c r="N465" s="49"/>
      <c r="O465" s="46"/>
      <c r="P465" s="46"/>
      <c r="Q465" s="49"/>
      <c r="R465" s="49"/>
      <c r="S465" s="46"/>
      <c r="T465" s="46"/>
      <c r="U465" s="37"/>
      <c r="V465" s="37"/>
      <c r="W465" s="37"/>
      <c r="X465" s="37"/>
      <c r="Y465" s="37"/>
    </row>
    <row r="466">
      <c r="A466" s="46"/>
      <c r="B466" s="46"/>
      <c r="C466" s="470"/>
      <c r="D466" s="471"/>
      <c r="E466" s="471"/>
      <c r="F466" s="471"/>
      <c r="G466" s="471"/>
      <c r="H466" s="470"/>
      <c r="I466" s="49"/>
      <c r="J466" s="49"/>
      <c r="K466" s="49"/>
      <c r="L466" s="49"/>
      <c r="M466" s="49"/>
      <c r="N466" s="49"/>
      <c r="O466" s="46"/>
      <c r="P466" s="46"/>
      <c r="Q466" s="49"/>
      <c r="R466" s="49"/>
      <c r="S466" s="46"/>
      <c r="T466" s="46"/>
      <c r="U466" s="37"/>
      <c r="V466" s="37"/>
      <c r="W466" s="37"/>
      <c r="X466" s="37"/>
      <c r="Y466" s="37"/>
    </row>
    <row r="467">
      <c r="A467" s="46"/>
      <c r="B467" s="46"/>
      <c r="C467" s="470"/>
      <c r="D467" s="471"/>
      <c r="E467" s="471"/>
      <c r="F467" s="471"/>
      <c r="G467" s="471"/>
      <c r="H467" s="470"/>
      <c r="I467" s="49"/>
      <c r="J467" s="49"/>
      <c r="K467" s="49"/>
      <c r="L467" s="49"/>
      <c r="M467" s="49"/>
      <c r="N467" s="49"/>
      <c r="O467" s="46"/>
      <c r="P467" s="46"/>
      <c r="Q467" s="49"/>
      <c r="R467" s="49"/>
      <c r="S467" s="46"/>
      <c r="T467" s="46"/>
      <c r="U467" s="37"/>
      <c r="V467" s="37"/>
      <c r="W467" s="37"/>
      <c r="X467" s="37"/>
      <c r="Y467" s="37"/>
    </row>
    <row r="468">
      <c r="A468" s="46"/>
      <c r="B468" s="46"/>
      <c r="C468" s="470"/>
      <c r="D468" s="471"/>
      <c r="E468" s="471"/>
      <c r="F468" s="471"/>
      <c r="G468" s="471"/>
      <c r="H468" s="470"/>
      <c r="I468" s="49"/>
      <c r="J468" s="49"/>
      <c r="K468" s="49"/>
      <c r="L468" s="49"/>
      <c r="M468" s="49"/>
      <c r="N468" s="49"/>
      <c r="O468" s="46"/>
      <c r="P468" s="46"/>
      <c r="Q468" s="49"/>
      <c r="R468" s="49"/>
      <c r="S468" s="46"/>
      <c r="T468" s="46"/>
      <c r="U468" s="37"/>
      <c r="V468" s="37"/>
      <c r="W468" s="37"/>
      <c r="X468" s="37"/>
      <c r="Y468" s="37"/>
    </row>
    <row r="469">
      <c r="A469" s="46"/>
      <c r="B469" s="46"/>
      <c r="C469" s="470"/>
      <c r="D469" s="471"/>
      <c r="E469" s="471"/>
      <c r="F469" s="471"/>
      <c r="G469" s="471"/>
      <c r="H469" s="470"/>
      <c r="I469" s="49"/>
      <c r="J469" s="49"/>
      <c r="K469" s="49"/>
      <c r="L469" s="49"/>
      <c r="M469" s="49"/>
      <c r="N469" s="49"/>
      <c r="O469" s="46"/>
      <c r="P469" s="46"/>
      <c r="Q469" s="49"/>
      <c r="R469" s="49"/>
      <c r="S469" s="46"/>
      <c r="T469" s="46"/>
      <c r="U469" s="37"/>
      <c r="V469" s="37"/>
      <c r="W469" s="37"/>
      <c r="X469" s="37"/>
      <c r="Y469" s="37"/>
    </row>
    <row r="470">
      <c r="A470" s="46"/>
      <c r="B470" s="46"/>
      <c r="C470" s="470"/>
      <c r="D470" s="471"/>
      <c r="E470" s="471"/>
      <c r="F470" s="471"/>
      <c r="G470" s="471"/>
      <c r="H470" s="470"/>
      <c r="I470" s="49"/>
      <c r="J470" s="49"/>
      <c r="K470" s="49"/>
      <c r="L470" s="49"/>
      <c r="M470" s="49"/>
      <c r="N470" s="49"/>
      <c r="O470" s="46"/>
      <c r="P470" s="46"/>
      <c r="Q470" s="49"/>
      <c r="R470" s="49"/>
      <c r="S470" s="46"/>
      <c r="T470" s="46"/>
      <c r="U470" s="37"/>
      <c r="V470" s="37"/>
      <c r="W470" s="37"/>
      <c r="X470" s="37"/>
      <c r="Y470" s="37"/>
    </row>
    <row r="471">
      <c r="A471" s="46"/>
      <c r="B471" s="46"/>
      <c r="C471" s="470"/>
      <c r="D471" s="471"/>
      <c r="E471" s="471"/>
      <c r="F471" s="471"/>
      <c r="G471" s="471"/>
      <c r="H471" s="470"/>
      <c r="I471" s="49"/>
      <c r="J471" s="49"/>
      <c r="K471" s="49"/>
      <c r="L471" s="49"/>
      <c r="M471" s="49"/>
      <c r="N471" s="49"/>
      <c r="O471" s="46"/>
      <c r="P471" s="46"/>
      <c r="Q471" s="49"/>
      <c r="R471" s="49"/>
      <c r="S471" s="46"/>
      <c r="T471" s="46"/>
      <c r="U471" s="37"/>
      <c r="V471" s="37"/>
      <c r="W471" s="37"/>
      <c r="X471" s="37"/>
      <c r="Y471" s="37"/>
    </row>
    <row r="472">
      <c r="A472" s="46"/>
      <c r="B472" s="46"/>
      <c r="C472" s="470"/>
      <c r="D472" s="471"/>
      <c r="E472" s="471"/>
      <c r="F472" s="471"/>
      <c r="G472" s="471"/>
      <c r="H472" s="470"/>
      <c r="I472" s="49"/>
      <c r="J472" s="49"/>
      <c r="K472" s="49"/>
      <c r="L472" s="49"/>
      <c r="M472" s="49"/>
      <c r="N472" s="49"/>
      <c r="O472" s="46"/>
      <c r="P472" s="46"/>
      <c r="Q472" s="49"/>
      <c r="R472" s="49"/>
      <c r="S472" s="46"/>
      <c r="T472" s="46"/>
      <c r="U472" s="37"/>
      <c r="V472" s="37"/>
      <c r="W472" s="37"/>
      <c r="X472" s="37"/>
      <c r="Y472" s="37"/>
    </row>
    <row r="473">
      <c r="A473" s="46"/>
      <c r="B473" s="46"/>
      <c r="C473" s="470"/>
      <c r="D473" s="471"/>
      <c r="E473" s="471"/>
      <c r="F473" s="471"/>
      <c r="G473" s="471"/>
      <c r="H473" s="470"/>
      <c r="I473" s="49"/>
      <c r="J473" s="49"/>
      <c r="K473" s="49"/>
      <c r="L473" s="49"/>
      <c r="M473" s="49"/>
      <c r="N473" s="49"/>
      <c r="O473" s="46"/>
      <c r="P473" s="46"/>
      <c r="Q473" s="49"/>
      <c r="R473" s="49"/>
      <c r="S473" s="46"/>
      <c r="T473" s="46"/>
      <c r="U473" s="37"/>
      <c r="V473" s="37"/>
      <c r="W473" s="37"/>
      <c r="X473" s="37"/>
      <c r="Y473" s="37"/>
    </row>
    <row r="474">
      <c r="A474" s="46"/>
      <c r="B474" s="46"/>
      <c r="C474" s="470"/>
      <c r="D474" s="471"/>
      <c r="E474" s="471"/>
      <c r="F474" s="471"/>
      <c r="G474" s="471"/>
      <c r="H474" s="470"/>
      <c r="I474" s="49"/>
      <c r="J474" s="49"/>
      <c r="K474" s="49"/>
      <c r="L474" s="49"/>
      <c r="M474" s="49"/>
      <c r="N474" s="49"/>
      <c r="O474" s="46"/>
      <c r="P474" s="46"/>
      <c r="Q474" s="49"/>
      <c r="R474" s="49"/>
      <c r="S474" s="46"/>
      <c r="T474" s="46"/>
      <c r="U474" s="37"/>
      <c r="V474" s="37"/>
      <c r="W474" s="37"/>
      <c r="X474" s="37"/>
      <c r="Y474" s="37"/>
    </row>
    <row r="475">
      <c r="A475" s="46"/>
      <c r="B475" s="46"/>
      <c r="C475" s="470"/>
      <c r="D475" s="471"/>
      <c r="E475" s="471"/>
      <c r="F475" s="471"/>
      <c r="G475" s="471"/>
      <c r="H475" s="470"/>
      <c r="I475" s="49"/>
      <c r="J475" s="49"/>
      <c r="K475" s="49"/>
      <c r="L475" s="49"/>
      <c r="M475" s="49"/>
      <c r="N475" s="49"/>
      <c r="O475" s="46"/>
      <c r="P475" s="46"/>
      <c r="Q475" s="49"/>
      <c r="R475" s="49"/>
      <c r="S475" s="46"/>
      <c r="T475" s="46"/>
      <c r="U475" s="37"/>
      <c r="V475" s="37"/>
      <c r="W475" s="37"/>
      <c r="X475" s="37"/>
      <c r="Y475" s="37"/>
    </row>
    <row r="476">
      <c r="A476" s="46"/>
      <c r="B476" s="46"/>
      <c r="C476" s="470"/>
      <c r="D476" s="471"/>
      <c r="E476" s="471"/>
      <c r="F476" s="471"/>
      <c r="G476" s="471"/>
      <c r="H476" s="470"/>
      <c r="I476" s="49"/>
      <c r="J476" s="49"/>
      <c r="K476" s="49"/>
      <c r="L476" s="49"/>
      <c r="M476" s="49"/>
      <c r="N476" s="49"/>
      <c r="O476" s="46"/>
      <c r="P476" s="46"/>
      <c r="Q476" s="49"/>
      <c r="R476" s="49"/>
      <c r="S476" s="46"/>
      <c r="T476" s="46"/>
      <c r="U476" s="37"/>
      <c r="V476" s="37"/>
      <c r="W476" s="37"/>
      <c r="X476" s="37"/>
      <c r="Y476" s="37"/>
    </row>
    <row r="477">
      <c r="A477" s="46"/>
      <c r="B477" s="46"/>
      <c r="C477" s="470"/>
      <c r="D477" s="471"/>
      <c r="E477" s="471"/>
      <c r="F477" s="471"/>
      <c r="G477" s="471"/>
      <c r="H477" s="470"/>
      <c r="I477" s="49"/>
      <c r="J477" s="49"/>
      <c r="K477" s="49"/>
      <c r="L477" s="49"/>
      <c r="M477" s="49"/>
      <c r="N477" s="49"/>
      <c r="O477" s="46"/>
      <c r="P477" s="46"/>
      <c r="Q477" s="49"/>
      <c r="R477" s="49"/>
      <c r="S477" s="46"/>
      <c r="T477" s="46"/>
      <c r="U477" s="37"/>
      <c r="V477" s="37"/>
      <c r="W477" s="37"/>
      <c r="X477" s="37"/>
      <c r="Y477" s="37"/>
    </row>
    <row r="478">
      <c r="A478" s="46"/>
      <c r="B478" s="46"/>
      <c r="C478" s="470"/>
      <c r="D478" s="471"/>
      <c r="E478" s="471"/>
      <c r="F478" s="471"/>
      <c r="G478" s="471"/>
      <c r="H478" s="470"/>
      <c r="I478" s="49"/>
      <c r="J478" s="49"/>
      <c r="K478" s="49"/>
      <c r="L478" s="49"/>
      <c r="M478" s="49"/>
      <c r="N478" s="49"/>
      <c r="O478" s="46"/>
      <c r="P478" s="46"/>
      <c r="Q478" s="49"/>
      <c r="R478" s="49"/>
      <c r="S478" s="46"/>
      <c r="T478" s="46"/>
      <c r="U478" s="37"/>
      <c r="V478" s="37"/>
      <c r="W478" s="37"/>
      <c r="X478" s="37"/>
      <c r="Y478" s="37"/>
    </row>
    <row r="479">
      <c r="A479" s="46"/>
      <c r="B479" s="46"/>
      <c r="C479" s="470"/>
      <c r="D479" s="471"/>
      <c r="E479" s="471"/>
      <c r="F479" s="471"/>
      <c r="G479" s="471"/>
      <c r="H479" s="470"/>
      <c r="I479" s="49"/>
      <c r="J479" s="49"/>
      <c r="K479" s="49"/>
      <c r="L479" s="49"/>
      <c r="M479" s="49"/>
      <c r="N479" s="49"/>
      <c r="O479" s="46"/>
      <c r="P479" s="46"/>
      <c r="Q479" s="49"/>
      <c r="R479" s="49"/>
      <c r="S479" s="46"/>
      <c r="T479" s="46"/>
      <c r="U479" s="37"/>
      <c r="V479" s="37"/>
      <c r="W479" s="37"/>
      <c r="X479" s="37"/>
      <c r="Y479" s="37"/>
    </row>
    <row r="480">
      <c r="A480" s="46"/>
      <c r="B480" s="46"/>
      <c r="C480" s="470"/>
      <c r="D480" s="471"/>
      <c r="E480" s="471"/>
      <c r="F480" s="471"/>
      <c r="G480" s="471"/>
      <c r="H480" s="470"/>
      <c r="I480" s="49"/>
      <c r="J480" s="49"/>
      <c r="K480" s="49"/>
      <c r="L480" s="49"/>
      <c r="M480" s="49"/>
      <c r="N480" s="49"/>
      <c r="O480" s="46"/>
      <c r="P480" s="46"/>
      <c r="Q480" s="49"/>
      <c r="R480" s="49"/>
      <c r="S480" s="46"/>
      <c r="T480" s="46"/>
      <c r="U480" s="37"/>
      <c r="V480" s="37"/>
      <c r="W480" s="37"/>
      <c r="X480" s="37"/>
      <c r="Y480" s="37"/>
    </row>
    <row r="481">
      <c r="A481" s="46"/>
      <c r="B481" s="46"/>
      <c r="C481" s="470"/>
      <c r="D481" s="471"/>
      <c r="E481" s="471"/>
      <c r="F481" s="471"/>
      <c r="G481" s="471"/>
      <c r="H481" s="470"/>
      <c r="I481" s="49"/>
      <c r="J481" s="49"/>
      <c r="K481" s="49"/>
      <c r="L481" s="49"/>
      <c r="M481" s="49"/>
      <c r="N481" s="49"/>
      <c r="O481" s="46"/>
      <c r="P481" s="46"/>
      <c r="Q481" s="49"/>
      <c r="R481" s="49"/>
      <c r="S481" s="46"/>
      <c r="T481" s="46"/>
      <c r="U481" s="37"/>
      <c r="V481" s="37"/>
      <c r="W481" s="37"/>
      <c r="X481" s="37"/>
      <c r="Y481" s="37"/>
    </row>
    <row r="482">
      <c r="A482" s="46"/>
      <c r="B482" s="46"/>
      <c r="C482" s="470"/>
      <c r="D482" s="471"/>
      <c r="E482" s="471"/>
      <c r="F482" s="471"/>
      <c r="G482" s="471"/>
      <c r="H482" s="470"/>
      <c r="I482" s="49"/>
      <c r="J482" s="49"/>
      <c r="K482" s="49"/>
      <c r="L482" s="49"/>
      <c r="M482" s="49"/>
      <c r="N482" s="49"/>
      <c r="O482" s="46"/>
      <c r="P482" s="46"/>
      <c r="Q482" s="49"/>
      <c r="R482" s="49"/>
      <c r="S482" s="46"/>
      <c r="T482" s="46"/>
      <c r="U482" s="37"/>
      <c r="V482" s="37"/>
      <c r="W482" s="37"/>
      <c r="X482" s="37"/>
      <c r="Y482" s="37"/>
    </row>
    <row r="483">
      <c r="A483" s="46"/>
      <c r="B483" s="46"/>
      <c r="C483" s="470"/>
      <c r="D483" s="471"/>
      <c r="E483" s="471"/>
      <c r="F483" s="471"/>
      <c r="G483" s="471"/>
      <c r="H483" s="470"/>
      <c r="I483" s="49"/>
      <c r="J483" s="49"/>
      <c r="K483" s="49"/>
      <c r="L483" s="49"/>
      <c r="M483" s="49"/>
      <c r="N483" s="49"/>
      <c r="O483" s="46"/>
      <c r="P483" s="46"/>
      <c r="Q483" s="49"/>
      <c r="R483" s="49"/>
      <c r="S483" s="46"/>
      <c r="T483" s="46"/>
      <c r="U483" s="37"/>
      <c r="V483" s="37"/>
      <c r="W483" s="37"/>
      <c r="X483" s="37"/>
      <c r="Y483" s="37"/>
    </row>
    <row r="484">
      <c r="A484" s="46"/>
      <c r="B484" s="46"/>
      <c r="C484" s="470"/>
      <c r="D484" s="471"/>
      <c r="E484" s="471"/>
      <c r="F484" s="471"/>
      <c r="G484" s="471"/>
      <c r="H484" s="470"/>
      <c r="I484" s="49"/>
      <c r="J484" s="49"/>
      <c r="K484" s="49"/>
      <c r="L484" s="49"/>
      <c r="M484" s="49"/>
      <c r="N484" s="49"/>
      <c r="O484" s="46"/>
      <c r="P484" s="46"/>
      <c r="Q484" s="49"/>
      <c r="R484" s="49"/>
      <c r="S484" s="46"/>
      <c r="T484" s="46"/>
      <c r="U484" s="37"/>
      <c r="V484" s="37"/>
      <c r="W484" s="37"/>
      <c r="X484" s="37"/>
      <c r="Y484" s="37"/>
    </row>
    <row r="485">
      <c r="A485" s="46"/>
      <c r="B485" s="46"/>
      <c r="C485" s="470"/>
      <c r="D485" s="471"/>
      <c r="E485" s="471"/>
      <c r="F485" s="471"/>
      <c r="G485" s="471"/>
      <c r="H485" s="470"/>
      <c r="I485" s="49"/>
      <c r="J485" s="49"/>
      <c r="K485" s="49"/>
      <c r="L485" s="49"/>
      <c r="M485" s="49"/>
      <c r="N485" s="49"/>
      <c r="O485" s="46"/>
      <c r="P485" s="46"/>
      <c r="Q485" s="49"/>
      <c r="R485" s="49"/>
      <c r="S485" s="46"/>
      <c r="T485" s="46"/>
      <c r="U485" s="37"/>
      <c r="V485" s="37"/>
      <c r="W485" s="37"/>
      <c r="X485" s="37"/>
      <c r="Y485" s="37"/>
    </row>
    <row r="486">
      <c r="A486" s="46"/>
      <c r="B486" s="46"/>
      <c r="C486" s="470"/>
      <c r="D486" s="471"/>
      <c r="E486" s="471"/>
      <c r="F486" s="471"/>
      <c r="G486" s="471"/>
      <c r="H486" s="470"/>
      <c r="I486" s="49"/>
      <c r="J486" s="49"/>
      <c r="K486" s="49"/>
      <c r="L486" s="49"/>
      <c r="M486" s="49"/>
      <c r="N486" s="49"/>
      <c r="O486" s="46"/>
      <c r="P486" s="46"/>
      <c r="Q486" s="49"/>
      <c r="R486" s="49"/>
      <c r="S486" s="46"/>
      <c r="T486" s="46"/>
      <c r="U486" s="37"/>
      <c r="V486" s="37"/>
      <c r="W486" s="37"/>
      <c r="X486" s="37"/>
      <c r="Y486" s="37"/>
    </row>
    <row r="487">
      <c r="A487" s="46"/>
      <c r="B487" s="46"/>
      <c r="C487" s="470"/>
      <c r="D487" s="471"/>
      <c r="E487" s="471"/>
      <c r="F487" s="471"/>
      <c r="G487" s="471"/>
      <c r="H487" s="470"/>
      <c r="I487" s="49"/>
      <c r="J487" s="49"/>
      <c r="K487" s="49"/>
      <c r="L487" s="49"/>
      <c r="M487" s="49"/>
      <c r="N487" s="49"/>
      <c r="O487" s="46"/>
      <c r="P487" s="46"/>
      <c r="Q487" s="49"/>
      <c r="R487" s="49"/>
      <c r="S487" s="46"/>
      <c r="T487" s="46"/>
      <c r="U487" s="37"/>
      <c r="V487" s="37"/>
      <c r="W487" s="37"/>
      <c r="X487" s="37"/>
      <c r="Y487" s="37"/>
    </row>
    <row r="488">
      <c r="A488" s="46"/>
      <c r="B488" s="46"/>
      <c r="C488" s="470"/>
      <c r="D488" s="471"/>
      <c r="E488" s="471"/>
      <c r="F488" s="471"/>
      <c r="G488" s="471"/>
      <c r="H488" s="470"/>
      <c r="I488" s="49"/>
      <c r="J488" s="49"/>
      <c r="K488" s="49"/>
      <c r="L488" s="49"/>
      <c r="M488" s="49"/>
      <c r="N488" s="49"/>
      <c r="O488" s="46"/>
      <c r="P488" s="46"/>
      <c r="Q488" s="49"/>
      <c r="R488" s="49"/>
      <c r="S488" s="46"/>
      <c r="T488" s="46"/>
      <c r="U488" s="37"/>
      <c r="V488" s="37"/>
      <c r="W488" s="37"/>
      <c r="X488" s="37"/>
      <c r="Y488" s="37"/>
    </row>
    <row r="489">
      <c r="A489" s="46"/>
      <c r="B489" s="46"/>
      <c r="C489" s="470"/>
      <c r="D489" s="471"/>
      <c r="E489" s="471"/>
      <c r="F489" s="471"/>
      <c r="G489" s="471"/>
      <c r="H489" s="470"/>
      <c r="I489" s="49"/>
      <c r="J489" s="49"/>
      <c r="K489" s="49"/>
      <c r="L489" s="49"/>
      <c r="M489" s="49"/>
      <c r="N489" s="49"/>
      <c r="O489" s="46"/>
      <c r="P489" s="46"/>
      <c r="Q489" s="49"/>
      <c r="R489" s="49"/>
      <c r="S489" s="46"/>
      <c r="T489" s="46"/>
      <c r="U489" s="37"/>
      <c r="V489" s="37"/>
      <c r="W489" s="37"/>
      <c r="X489" s="37"/>
      <c r="Y489" s="37"/>
    </row>
    <row r="490">
      <c r="A490" s="46"/>
      <c r="B490" s="46"/>
      <c r="C490" s="470"/>
      <c r="D490" s="471"/>
      <c r="E490" s="471"/>
      <c r="F490" s="471"/>
      <c r="G490" s="471"/>
      <c r="H490" s="470"/>
      <c r="I490" s="49"/>
      <c r="J490" s="49"/>
      <c r="K490" s="49"/>
      <c r="L490" s="49"/>
      <c r="M490" s="49"/>
      <c r="N490" s="49"/>
      <c r="O490" s="46"/>
      <c r="P490" s="46"/>
      <c r="Q490" s="49"/>
      <c r="R490" s="49"/>
      <c r="S490" s="46"/>
      <c r="T490" s="46"/>
      <c r="U490" s="37"/>
      <c r="V490" s="37"/>
      <c r="W490" s="37"/>
      <c r="X490" s="37"/>
      <c r="Y490" s="37"/>
    </row>
    <row r="491">
      <c r="A491" s="46"/>
      <c r="B491" s="46"/>
      <c r="C491" s="470"/>
      <c r="D491" s="471"/>
      <c r="E491" s="471"/>
      <c r="F491" s="471"/>
      <c r="G491" s="471"/>
      <c r="H491" s="470"/>
      <c r="I491" s="49"/>
      <c r="J491" s="49"/>
      <c r="K491" s="49"/>
      <c r="L491" s="49"/>
      <c r="M491" s="49"/>
      <c r="N491" s="49"/>
      <c r="O491" s="46"/>
      <c r="P491" s="46"/>
      <c r="Q491" s="49"/>
      <c r="R491" s="49"/>
      <c r="S491" s="46"/>
      <c r="T491" s="46"/>
      <c r="U491" s="37"/>
      <c r="V491" s="37"/>
      <c r="W491" s="37"/>
      <c r="X491" s="37"/>
      <c r="Y491" s="37"/>
    </row>
    <row r="492">
      <c r="A492" s="46"/>
      <c r="B492" s="46"/>
      <c r="C492" s="470"/>
      <c r="D492" s="471"/>
      <c r="E492" s="471"/>
      <c r="F492" s="471"/>
      <c r="G492" s="471"/>
      <c r="H492" s="470"/>
      <c r="I492" s="49"/>
      <c r="J492" s="49"/>
      <c r="K492" s="49"/>
      <c r="L492" s="49"/>
      <c r="M492" s="49"/>
      <c r="N492" s="49"/>
      <c r="O492" s="46"/>
      <c r="P492" s="46"/>
      <c r="Q492" s="49"/>
      <c r="R492" s="49"/>
      <c r="S492" s="46"/>
      <c r="T492" s="46"/>
      <c r="U492" s="37"/>
      <c r="V492" s="37"/>
      <c r="W492" s="37"/>
      <c r="X492" s="37"/>
      <c r="Y492" s="37"/>
    </row>
    <row r="493">
      <c r="A493" s="46"/>
      <c r="B493" s="46"/>
      <c r="C493" s="470"/>
      <c r="D493" s="471"/>
      <c r="E493" s="471"/>
      <c r="F493" s="471"/>
      <c r="G493" s="471"/>
      <c r="H493" s="470"/>
      <c r="I493" s="49"/>
      <c r="J493" s="49"/>
      <c r="K493" s="49"/>
      <c r="L493" s="49"/>
      <c r="M493" s="49"/>
      <c r="N493" s="49"/>
      <c r="O493" s="46"/>
      <c r="P493" s="46"/>
      <c r="Q493" s="49"/>
      <c r="R493" s="49"/>
      <c r="S493" s="46"/>
      <c r="T493" s="46"/>
      <c r="U493" s="37"/>
      <c r="V493" s="37"/>
      <c r="W493" s="37"/>
      <c r="X493" s="37"/>
      <c r="Y493" s="37"/>
    </row>
    <row r="494">
      <c r="A494" s="46"/>
      <c r="B494" s="46"/>
      <c r="C494" s="470"/>
      <c r="D494" s="471"/>
      <c r="E494" s="471"/>
      <c r="F494" s="471"/>
      <c r="G494" s="471"/>
      <c r="H494" s="470"/>
      <c r="I494" s="49"/>
      <c r="J494" s="49"/>
      <c r="K494" s="49"/>
      <c r="L494" s="49"/>
      <c r="M494" s="49"/>
      <c r="N494" s="49"/>
      <c r="O494" s="46"/>
      <c r="P494" s="46"/>
      <c r="Q494" s="49"/>
      <c r="R494" s="49"/>
      <c r="S494" s="46"/>
      <c r="T494" s="46"/>
      <c r="U494" s="37"/>
      <c r="V494" s="37"/>
      <c r="W494" s="37"/>
      <c r="X494" s="37"/>
      <c r="Y494" s="37"/>
    </row>
    <row r="495">
      <c r="A495" s="46"/>
      <c r="B495" s="46"/>
      <c r="C495" s="470"/>
      <c r="D495" s="471"/>
      <c r="E495" s="471"/>
      <c r="F495" s="471"/>
      <c r="G495" s="471"/>
      <c r="H495" s="470"/>
      <c r="I495" s="49"/>
      <c r="J495" s="49"/>
      <c r="K495" s="49"/>
      <c r="L495" s="49"/>
      <c r="M495" s="49"/>
      <c r="N495" s="49"/>
      <c r="O495" s="46"/>
      <c r="P495" s="46"/>
      <c r="Q495" s="49"/>
      <c r="R495" s="49"/>
      <c r="S495" s="46"/>
      <c r="T495" s="46"/>
      <c r="U495" s="37"/>
      <c r="V495" s="37"/>
      <c r="W495" s="37"/>
      <c r="X495" s="37"/>
      <c r="Y495" s="37"/>
    </row>
    <row r="496">
      <c r="A496" s="46"/>
      <c r="B496" s="46"/>
      <c r="C496" s="470"/>
      <c r="D496" s="471"/>
      <c r="E496" s="471"/>
      <c r="F496" s="471"/>
      <c r="G496" s="471"/>
      <c r="H496" s="470"/>
      <c r="I496" s="49"/>
      <c r="J496" s="49"/>
      <c r="K496" s="49"/>
      <c r="L496" s="49"/>
      <c r="M496" s="49"/>
      <c r="N496" s="49"/>
      <c r="O496" s="46"/>
      <c r="P496" s="46"/>
      <c r="Q496" s="49"/>
      <c r="R496" s="49"/>
      <c r="S496" s="46"/>
      <c r="T496" s="46"/>
      <c r="U496" s="37"/>
      <c r="V496" s="37"/>
      <c r="W496" s="37"/>
      <c r="X496" s="37"/>
      <c r="Y496" s="37"/>
    </row>
    <row r="497">
      <c r="A497" s="46"/>
      <c r="B497" s="46"/>
      <c r="C497" s="470"/>
      <c r="D497" s="471"/>
      <c r="E497" s="471"/>
      <c r="F497" s="471"/>
      <c r="G497" s="471"/>
      <c r="H497" s="470"/>
      <c r="I497" s="49"/>
      <c r="J497" s="49"/>
      <c r="K497" s="49"/>
      <c r="L497" s="49"/>
      <c r="M497" s="49"/>
      <c r="N497" s="49"/>
      <c r="O497" s="46"/>
      <c r="P497" s="46"/>
      <c r="Q497" s="49"/>
      <c r="R497" s="49"/>
      <c r="S497" s="46"/>
      <c r="T497" s="46"/>
      <c r="U497" s="37"/>
      <c r="V497" s="37"/>
      <c r="W497" s="37"/>
      <c r="X497" s="37"/>
      <c r="Y497" s="37"/>
    </row>
    <row r="498">
      <c r="A498" s="46"/>
      <c r="B498" s="46"/>
      <c r="C498" s="470"/>
      <c r="D498" s="471"/>
      <c r="E498" s="471"/>
      <c r="F498" s="471"/>
      <c r="G498" s="471"/>
      <c r="H498" s="470"/>
      <c r="I498" s="49"/>
      <c r="J498" s="49"/>
      <c r="K498" s="49"/>
      <c r="L498" s="49"/>
      <c r="M498" s="49"/>
      <c r="N498" s="49"/>
      <c r="O498" s="46"/>
      <c r="P498" s="46"/>
      <c r="Q498" s="49"/>
      <c r="R498" s="49"/>
      <c r="S498" s="46"/>
      <c r="T498" s="46"/>
      <c r="U498" s="37"/>
      <c r="V498" s="37"/>
      <c r="W498" s="37"/>
      <c r="X498" s="37"/>
      <c r="Y498" s="37"/>
    </row>
    <row r="499">
      <c r="A499" s="46"/>
      <c r="B499" s="46"/>
      <c r="C499" s="470"/>
      <c r="D499" s="471"/>
      <c r="E499" s="471"/>
      <c r="F499" s="471"/>
      <c r="G499" s="471"/>
      <c r="H499" s="470"/>
      <c r="I499" s="49"/>
      <c r="J499" s="49"/>
      <c r="K499" s="49"/>
      <c r="L499" s="49"/>
      <c r="M499" s="49"/>
      <c r="N499" s="49"/>
      <c r="O499" s="46"/>
      <c r="P499" s="46"/>
      <c r="Q499" s="49"/>
      <c r="R499" s="49"/>
      <c r="S499" s="46"/>
      <c r="T499" s="46"/>
      <c r="U499" s="37"/>
      <c r="V499" s="37"/>
      <c r="W499" s="37"/>
      <c r="X499" s="37"/>
      <c r="Y499" s="37"/>
    </row>
    <row r="500">
      <c r="A500" s="46"/>
      <c r="B500" s="46"/>
      <c r="C500" s="470"/>
      <c r="D500" s="471"/>
      <c r="E500" s="471"/>
      <c r="F500" s="471"/>
      <c r="G500" s="471"/>
      <c r="H500" s="470"/>
      <c r="I500" s="49"/>
      <c r="J500" s="49"/>
      <c r="K500" s="49"/>
      <c r="L500" s="49"/>
      <c r="M500" s="49"/>
      <c r="N500" s="49"/>
      <c r="O500" s="46"/>
      <c r="P500" s="46"/>
      <c r="Q500" s="49"/>
      <c r="R500" s="49"/>
      <c r="S500" s="46"/>
      <c r="T500" s="46"/>
      <c r="U500" s="37"/>
      <c r="V500" s="37"/>
      <c r="W500" s="37"/>
      <c r="X500" s="37"/>
      <c r="Y500" s="37"/>
    </row>
    <row r="501">
      <c r="A501" s="46"/>
      <c r="B501" s="46"/>
      <c r="C501" s="470"/>
      <c r="D501" s="471"/>
      <c r="E501" s="471"/>
      <c r="F501" s="471"/>
      <c r="G501" s="471"/>
      <c r="H501" s="470"/>
      <c r="I501" s="49"/>
      <c r="J501" s="49"/>
      <c r="K501" s="49"/>
      <c r="L501" s="49"/>
      <c r="M501" s="49"/>
      <c r="N501" s="49"/>
      <c r="O501" s="46"/>
      <c r="P501" s="46"/>
      <c r="Q501" s="49"/>
      <c r="R501" s="49"/>
      <c r="S501" s="46"/>
      <c r="T501" s="46"/>
      <c r="U501" s="37"/>
      <c r="V501" s="37"/>
      <c r="W501" s="37"/>
      <c r="X501" s="37"/>
      <c r="Y501" s="37"/>
    </row>
    <row r="502">
      <c r="A502" s="46"/>
      <c r="B502" s="46"/>
      <c r="C502" s="470"/>
      <c r="D502" s="471"/>
      <c r="E502" s="471"/>
      <c r="F502" s="471"/>
      <c r="G502" s="471"/>
      <c r="H502" s="470"/>
      <c r="I502" s="49"/>
      <c r="J502" s="49"/>
      <c r="K502" s="49"/>
      <c r="L502" s="49"/>
      <c r="M502" s="49"/>
      <c r="N502" s="49"/>
      <c r="O502" s="46"/>
      <c r="P502" s="46"/>
      <c r="Q502" s="49"/>
      <c r="R502" s="49"/>
      <c r="S502" s="46"/>
      <c r="T502" s="46"/>
      <c r="U502" s="37"/>
      <c r="V502" s="37"/>
      <c r="W502" s="37"/>
      <c r="X502" s="37"/>
      <c r="Y502" s="37"/>
    </row>
    <row r="503">
      <c r="A503" s="46"/>
      <c r="B503" s="46"/>
      <c r="C503" s="470"/>
      <c r="D503" s="471"/>
      <c r="E503" s="471"/>
      <c r="F503" s="471"/>
      <c r="G503" s="471"/>
      <c r="H503" s="470"/>
      <c r="I503" s="49"/>
      <c r="J503" s="49"/>
      <c r="K503" s="49"/>
      <c r="L503" s="49"/>
      <c r="M503" s="49"/>
      <c r="N503" s="49"/>
      <c r="O503" s="46"/>
      <c r="P503" s="46"/>
      <c r="Q503" s="49"/>
      <c r="R503" s="49"/>
      <c r="S503" s="46"/>
      <c r="T503" s="46"/>
      <c r="U503" s="37"/>
      <c r="V503" s="37"/>
      <c r="W503" s="37"/>
      <c r="X503" s="37"/>
      <c r="Y503" s="37"/>
    </row>
    <row r="504">
      <c r="A504" s="46"/>
      <c r="B504" s="46"/>
      <c r="C504" s="470"/>
      <c r="D504" s="471"/>
      <c r="E504" s="471"/>
      <c r="F504" s="471"/>
      <c r="G504" s="471"/>
      <c r="H504" s="470"/>
      <c r="I504" s="49"/>
      <c r="J504" s="49"/>
      <c r="K504" s="49"/>
      <c r="L504" s="49"/>
      <c r="M504" s="49"/>
      <c r="N504" s="49"/>
      <c r="O504" s="46"/>
      <c r="P504" s="46"/>
      <c r="Q504" s="49"/>
      <c r="R504" s="49"/>
      <c r="S504" s="46"/>
      <c r="T504" s="46"/>
      <c r="U504" s="37"/>
      <c r="V504" s="37"/>
      <c r="W504" s="37"/>
      <c r="X504" s="37"/>
      <c r="Y504" s="37"/>
    </row>
    <row r="505">
      <c r="A505" s="46"/>
      <c r="B505" s="46"/>
      <c r="C505" s="470"/>
      <c r="D505" s="471"/>
      <c r="E505" s="471"/>
      <c r="F505" s="471"/>
      <c r="G505" s="471"/>
      <c r="H505" s="470"/>
      <c r="I505" s="49"/>
      <c r="J505" s="49"/>
      <c r="K505" s="49"/>
      <c r="L505" s="49"/>
      <c r="M505" s="49"/>
      <c r="N505" s="49"/>
      <c r="O505" s="46"/>
      <c r="P505" s="46"/>
      <c r="Q505" s="49"/>
      <c r="R505" s="49"/>
      <c r="S505" s="46"/>
      <c r="T505" s="46"/>
      <c r="U505" s="37"/>
      <c r="V505" s="37"/>
      <c r="W505" s="37"/>
      <c r="X505" s="37"/>
      <c r="Y505" s="37"/>
    </row>
    <row r="506">
      <c r="A506" s="46"/>
      <c r="B506" s="46"/>
      <c r="C506" s="470"/>
      <c r="D506" s="471"/>
      <c r="E506" s="471"/>
      <c r="F506" s="471"/>
      <c r="G506" s="471"/>
      <c r="H506" s="470"/>
      <c r="I506" s="49"/>
      <c r="J506" s="49"/>
      <c r="K506" s="49"/>
      <c r="L506" s="49"/>
      <c r="M506" s="49"/>
      <c r="N506" s="49"/>
      <c r="O506" s="46"/>
      <c r="P506" s="46"/>
      <c r="Q506" s="49"/>
      <c r="R506" s="49"/>
      <c r="S506" s="46"/>
      <c r="T506" s="46"/>
      <c r="U506" s="37"/>
      <c r="V506" s="37"/>
      <c r="W506" s="37"/>
      <c r="X506" s="37"/>
      <c r="Y506" s="37"/>
    </row>
    <row r="507">
      <c r="A507" s="46"/>
      <c r="B507" s="46"/>
      <c r="C507" s="470"/>
      <c r="D507" s="471"/>
      <c r="E507" s="471"/>
      <c r="F507" s="471"/>
      <c r="G507" s="471"/>
      <c r="H507" s="470"/>
      <c r="I507" s="49"/>
      <c r="J507" s="49"/>
      <c r="K507" s="49"/>
      <c r="L507" s="49"/>
      <c r="M507" s="49"/>
      <c r="N507" s="49"/>
      <c r="O507" s="46"/>
      <c r="P507" s="46"/>
      <c r="Q507" s="49"/>
      <c r="R507" s="49"/>
      <c r="S507" s="46"/>
      <c r="T507" s="46"/>
      <c r="U507" s="37"/>
      <c r="V507" s="37"/>
      <c r="W507" s="37"/>
      <c r="X507" s="37"/>
      <c r="Y507" s="37"/>
    </row>
    <row r="508">
      <c r="A508" s="46"/>
      <c r="B508" s="46"/>
      <c r="C508" s="470"/>
      <c r="D508" s="471"/>
      <c r="E508" s="471"/>
      <c r="F508" s="471"/>
      <c r="G508" s="471"/>
      <c r="H508" s="470"/>
      <c r="I508" s="49"/>
      <c r="J508" s="49"/>
      <c r="K508" s="49"/>
      <c r="L508" s="49"/>
      <c r="M508" s="49"/>
      <c r="N508" s="49"/>
      <c r="O508" s="46"/>
      <c r="P508" s="46"/>
      <c r="Q508" s="49"/>
      <c r="R508" s="49"/>
      <c r="S508" s="46"/>
      <c r="T508" s="46"/>
      <c r="U508" s="37"/>
      <c r="V508" s="37"/>
      <c r="W508" s="37"/>
      <c r="X508" s="37"/>
      <c r="Y508" s="37"/>
    </row>
    <row r="509">
      <c r="A509" s="46"/>
      <c r="B509" s="46"/>
      <c r="C509" s="470"/>
      <c r="D509" s="471"/>
      <c r="E509" s="471"/>
      <c r="F509" s="471"/>
      <c r="G509" s="471"/>
      <c r="H509" s="470"/>
      <c r="I509" s="49"/>
      <c r="J509" s="49"/>
      <c r="K509" s="49"/>
      <c r="L509" s="49"/>
      <c r="M509" s="49"/>
      <c r="N509" s="49"/>
      <c r="O509" s="46"/>
      <c r="P509" s="46"/>
      <c r="Q509" s="49"/>
      <c r="R509" s="49"/>
      <c r="S509" s="46"/>
      <c r="T509" s="46"/>
      <c r="U509" s="37"/>
      <c r="V509" s="37"/>
      <c r="W509" s="37"/>
      <c r="X509" s="37"/>
      <c r="Y509" s="37"/>
    </row>
    <row r="510">
      <c r="A510" s="46"/>
      <c r="B510" s="46"/>
      <c r="C510" s="470"/>
      <c r="D510" s="471"/>
      <c r="E510" s="471"/>
      <c r="F510" s="471"/>
      <c r="G510" s="471"/>
      <c r="H510" s="470"/>
      <c r="I510" s="49"/>
      <c r="J510" s="49"/>
      <c r="K510" s="49"/>
      <c r="L510" s="49"/>
      <c r="M510" s="49"/>
      <c r="N510" s="49"/>
      <c r="O510" s="46"/>
      <c r="P510" s="46"/>
      <c r="Q510" s="49"/>
      <c r="R510" s="49"/>
      <c r="S510" s="46"/>
      <c r="T510" s="46"/>
      <c r="U510" s="37"/>
      <c r="V510" s="37"/>
      <c r="W510" s="37"/>
      <c r="X510" s="37"/>
      <c r="Y510" s="37"/>
    </row>
    <row r="511">
      <c r="A511" s="46"/>
      <c r="B511" s="46"/>
      <c r="C511" s="470"/>
      <c r="D511" s="471"/>
      <c r="E511" s="471"/>
      <c r="F511" s="471"/>
      <c r="G511" s="471"/>
      <c r="H511" s="470"/>
      <c r="I511" s="49"/>
      <c r="J511" s="49"/>
      <c r="K511" s="49"/>
      <c r="L511" s="49"/>
      <c r="M511" s="49"/>
      <c r="N511" s="49"/>
      <c r="O511" s="46"/>
      <c r="P511" s="46"/>
      <c r="Q511" s="49"/>
      <c r="R511" s="49"/>
      <c r="S511" s="46"/>
      <c r="T511" s="46"/>
      <c r="U511" s="37"/>
      <c r="V511" s="37"/>
      <c r="W511" s="37"/>
      <c r="X511" s="37"/>
      <c r="Y511" s="37"/>
    </row>
    <row r="512">
      <c r="A512" s="46"/>
      <c r="B512" s="46"/>
      <c r="C512" s="470"/>
      <c r="D512" s="471"/>
      <c r="E512" s="471"/>
      <c r="F512" s="471"/>
      <c r="G512" s="471"/>
      <c r="H512" s="470"/>
      <c r="I512" s="49"/>
      <c r="J512" s="49"/>
      <c r="K512" s="49"/>
      <c r="L512" s="49"/>
      <c r="M512" s="49"/>
      <c r="N512" s="49"/>
      <c r="O512" s="46"/>
      <c r="P512" s="46"/>
      <c r="Q512" s="49"/>
      <c r="R512" s="49"/>
      <c r="S512" s="46"/>
      <c r="T512" s="46"/>
      <c r="U512" s="37"/>
      <c r="V512" s="37"/>
      <c r="W512" s="37"/>
      <c r="X512" s="37"/>
      <c r="Y512" s="37"/>
    </row>
    <row r="513">
      <c r="A513" s="46"/>
      <c r="B513" s="46"/>
      <c r="C513" s="470"/>
      <c r="D513" s="471"/>
      <c r="E513" s="471"/>
      <c r="F513" s="471"/>
      <c r="G513" s="471"/>
      <c r="H513" s="470"/>
      <c r="I513" s="49"/>
      <c r="J513" s="49"/>
      <c r="K513" s="49"/>
      <c r="L513" s="49"/>
      <c r="M513" s="49"/>
      <c r="N513" s="49"/>
      <c r="O513" s="46"/>
      <c r="P513" s="46"/>
      <c r="Q513" s="49"/>
      <c r="R513" s="49"/>
      <c r="S513" s="46"/>
      <c r="T513" s="46"/>
      <c r="U513" s="37"/>
      <c r="V513" s="37"/>
      <c r="W513" s="37"/>
      <c r="X513" s="37"/>
      <c r="Y513" s="37"/>
    </row>
    <row r="514">
      <c r="A514" s="46"/>
      <c r="B514" s="46"/>
      <c r="C514" s="470"/>
      <c r="D514" s="471"/>
      <c r="E514" s="471"/>
      <c r="F514" s="471"/>
      <c r="G514" s="471"/>
      <c r="H514" s="470"/>
      <c r="I514" s="49"/>
      <c r="J514" s="49"/>
      <c r="K514" s="49"/>
      <c r="L514" s="49"/>
      <c r="M514" s="49"/>
      <c r="N514" s="49"/>
      <c r="O514" s="46"/>
      <c r="P514" s="46"/>
      <c r="Q514" s="49"/>
      <c r="R514" s="49"/>
      <c r="S514" s="46"/>
      <c r="T514" s="46"/>
      <c r="U514" s="37"/>
      <c r="V514" s="37"/>
      <c r="W514" s="37"/>
      <c r="X514" s="37"/>
      <c r="Y514" s="37"/>
    </row>
    <row r="515">
      <c r="A515" s="46"/>
      <c r="B515" s="46"/>
      <c r="C515" s="470"/>
      <c r="D515" s="471"/>
      <c r="E515" s="471"/>
      <c r="F515" s="471"/>
      <c r="G515" s="471"/>
      <c r="H515" s="470"/>
      <c r="I515" s="49"/>
      <c r="J515" s="49"/>
      <c r="K515" s="49"/>
      <c r="L515" s="49"/>
      <c r="M515" s="49"/>
      <c r="N515" s="49"/>
      <c r="O515" s="46"/>
      <c r="P515" s="46"/>
      <c r="Q515" s="49"/>
      <c r="R515" s="49"/>
      <c r="S515" s="46"/>
      <c r="T515" s="46"/>
      <c r="U515" s="37"/>
      <c r="V515" s="37"/>
      <c r="W515" s="37"/>
      <c r="X515" s="37"/>
      <c r="Y515" s="37"/>
    </row>
    <row r="516">
      <c r="A516" s="46"/>
      <c r="B516" s="46"/>
      <c r="C516" s="470"/>
      <c r="D516" s="471"/>
      <c r="E516" s="471"/>
      <c r="F516" s="471"/>
      <c r="G516" s="471"/>
      <c r="H516" s="470"/>
      <c r="I516" s="49"/>
      <c r="J516" s="49"/>
      <c r="K516" s="49"/>
      <c r="L516" s="49"/>
      <c r="M516" s="49"/>
      <c r="N516" s="49"/>
      <c r="O516" s="46"/>
      <c r="P516" s="46"/>
      <c r="Q516" s="49"/>
      <c r="R516" s="49"/>
      <c r="S516" s="46"/>
      <c r="T516" s="46"/>
      <c r="U516" s="37"/>
      <c r="V516" s="37"/>
      <c r="W516" s="37"/>
      <c r="X516" s="37"/>
      <c r="Y516" s="37"/>
    </row>
    <row r="517">
      <c r="A517" s="46"/>
      <c r="B517" s="46"/>
      <c r="C517" s="470"/>
      <c r="D517" s="471"/>
      <c r="E517" s="471"/>
      <c r="F517" s="471"/>
      <c r="G517" s="471"/>
      <c r="H517" s="470"/>
      <c r="I517" s="49"/>
      <c r="J517" s="49"/>
      <c r="K517" s="49"/>
      <c r="L517" s="49"/>
      <c r="M517" s="49"/>
      <c r="N517" s="49"/>
      <c r="O517" s="46"/>
      <c r="P517" s="46"/>
      <c r="Q517" s="49"/>
      <c r="R517" s="49"/>
      <c r="S517" s="46"/>
      <c r="T517" s="46"/>
      <c r="U517" s="37"/>
      <c r="V517" s="37"/>
      <c r="W517" s="37"/>
      <c r="X517" s="37"/>
      <c r="Y517" s="37"/>
    </row>
    <row r="518">
      <c r="A518" s="46"/>
      <c r="B518" s="46"/>
      <c r="C518" s="470"/>
      <c r="D518" s="471"/>
      <c r="E518" s="471"/>
      <c r="F518" s="471"/>
      <c r="G518" s="471"/>
      <c r="H518" s="470"/>
      <c r="I518" s="49"/>
      <c r="J518" s="49"/>
      <c r="K518" s="49"/>
      <c r="L518" s="49"/>
      <c r="M518" s="49"/>
      <c r="N518" s="49"/>
      <c r="O518" s="46"/>
      <c r="P518" s="46"/>
      <c r="Q518" s="49"/>
      <c r="R518" s="49"/>
      <c r="S518" s="46"/>
      <c r="T518" s="46"/>
      <c r="U518" s="37"/>
      <c r="V518" s="37"/>
      <c r="W518" s="37"/>
      <c r="X518" s="37"/>
      <c r="Y518" s="37"/>
    </row>
    <row r="519">
      <c r="A519" s="46"/>
      <c r="B519" s="46"/>
      <c r="C519" s="470"/>
      <c r="D519" s="471"/>
      <c r="E519" s="471"/>
      <c r="F519" s="471"/>
      <c r="G519" s="471"/>
      <c r="H519" s="470"/>
      <c r="I519" s="49"/>
      <c r="J519" s="49"/>
      <c r="K519" s="49"/>
      <c r="L519" s="49"/>
      <c r="M519" s="49"/>
      <c r="N519" s="49"/>
      <c r="O519" s="46"/>
      <c r="P519" s="46"/>
      <c r="Q519" s="49"/>
      <c r="R519" s="49"/>
      <c r="S519" s="46"/>
      <c r="T519" s="46"/>
      <c r="U519" s="37"/>
      <c r="V519" s="37"/>
      <c r="W519" s="37"/>
      <c r="X519" s="37"/>
      <c r="Y519" s="37"/>
    </row>
    <row r="520">
      <c r="A520" s="46"/>
      <c r="B520" s="46"/>
      <c r="C520" s="470"/>
      <c r="D520" s="471"/>
      <c r="E520" s="471"/>
      <c r="F520" s="471"/>
      <c r="G520" s="471"/>
      <c r="H520" s="470"/>
      <c r="I520" s="49"/>
      <c r="J520" s="49"/>
      <c r="K520" s="49"/>
      <c r="L520" s="49"/>
      <c r="M520" s="49"/>
      <c r="N520" s="49"/>
      <c r="O520" s="46"/>
      <c r="P520" s="46"/>
      <c r="Q520" s="49"/>
      <c r="R520" s="49"/>
      <c r="S520" s="46"/>
      <c r="T520" s="46"/>
      <c r="U520" s="37"/>
      <c r="V520" s="37"/>
      <c r="W520" s="37"/>
      <c r="X520" s="37"/>
      <c r="Y520" s="37"/>
    </row>
    <row r="521">
      <c r="A521" s="46"/>
      <c r="B521" s="46"/>
      <c r="C521" s="470"/>
      <c r="D521" s="471"/>
      <c r="E521" s="471"/>
      <c r="F521" s="471"/>
      <c r="G521" s="471"/>
      <c r="H521" s="470"/>
      <c r="I521" s="49"/>
      <c r="J521" s="49"/>
      <c r="K521" s="49"/>
      <c r="L521" s="49"/>
      <c r="M521" s="49"/>
      <c r="N521" s="49"/>
      <c r="O521" s="46"/>
      <c r="P521" s="46"/>
      <c r="Q521" s="49"/>
      <c r="R521" s="49"/>
      <c r="S521" s="46"/>
      <c r="T521" s="46"/>
      <c r="U521" s="37"/>
      <c r="V521" s="37"/>
      <c r="W521" s="37"/>
      <c r="X521" s="37"/>
      <c r="Y521" s="37"/>
    </row>
    <row r="522">
      <c r="A522" s="46"/>
      <c r="B522" s="46"/>
      <c r="C522" s="470"/>
      <c r="D522" s="471"/>
      <c r="E522" s="471"/>
      <c r="F522" s="471"/>
      <c r="G522" s="471"/>
      <c r="H522" s="470"/>
      <c r="I522" s="49"/>
      <c r="J522" s="49"/>
      <c r="K522" s="49"/>
      <c r="L522" s="49"/>
      <c r="M522" s="49"/>
      <c r="N522" s="49"/>
      <c r="O522" s="46"/>
      <c r="P522" s="46"/>
      <c r="Q522" s="49"/>
      <c r="R522" s="49"/>
      <c r="S522" s="46"/>
      <c r="T522" s="46"/>
      <c r="U522" s="37"/>
      <c r="V522" s="37"/>
      <c r="W522" s="37"/>
      <c r="X522" s="37"/>
      <c r="Y522" s="37"/>
    </row>
    <row r="523">
      <c r="A523" s="46"/>
      <c r="B523" s="46"/>
      <c r="C523" s="470"/>
      <c r="D523" s="471"/>
      <c r="E523" s="471"/>
      <c r="F523" s="471"/>
      <c r="G523" s="471"/>
      <c r="H523" s="470"/>
      <c r="I523" s="49"/>
      <c r="J523" s="49"/>
      <c r="K523" s="49"/>
      <c r="L523" s="49"/>
      <c r="M523" s="49"/>
      <c r="N523" s="49"/>
      <c r="O523" s="46"/>
      <c r="P523" s="46"/>
      <c r="Q523" s="49"/>
      <c r="R523" s="49"/>
      <c r="S523" s="46"/>
      <c r="T523" s="46"/>
      <c r="U523" s="37"/>
      <c r="V523" s="37"/>
      <c r="W523" s="37"/>
      <c r="X523" s="37"/>
      <c r="Y523" s="37"/>
    </row>
    <row r="524">
      <c r="A524" s="46"/>
      <c r="B524" s="46"/>
      <c r="C524" s="470"/>
      <c r="D524" s="471"/>
      <c r="E524" s="471"/>
      <c r="F524" s="471"/>
      <c r="G524" s="471"/>
      <c r="H524" s="470"/>
      <c r="I524" s="49"/>
      <c r="J524" s="49"/>
      <c r="K524" s="49"/>
      <c r="L524" s="49"/>
      <c r="M524" s="49"/>
      <c r="N524" s="49"/>
      <c r="O524" s="46"/>
      <c r="P524" s="46"/>
      <c r="Q524" s="49"/>
      <c r="R524" s="49"/>
      <c r="S524" s="46"/>
      <c r="T524" s="46"/>
      <c r="U524" s="37"/>
      <c r="V524" s="37"/>
      <c r="W524" s="37"/>
      <c r="X524" s="37"/>
      <c r="Y524" s="37"/>
    </row>
    <row r="525">
      <c r="A525" s="46"/>
      <c r="B525" s="46"/>
      <c r="C525" s="470"/>
      <c r="D525" s="471"/>
      <c r="E525" s="471"/>
      <c r="F525" s="471"/>
      <c r="G525" s="471"/>
      <c r="H525" s="470"/>
      <c r="I525" s="49"/>
      <c r="J525" s="49"/>
      <c r="K525" s="49"/>
      <c r="L525" s="49"/>
      <c r="M525" s="49"/>
      <c r="N525" s="49"/>
      <c r="O525" s="46"/>
      <c r="P525" s="46"/>
      <c r="Q525" s="49"/>
      <c r="R525" s="49"/>
      <c r="S525" s="46"/>
      <c r="T525" s="46"/>
      <c r="U525" s="37"/>
      <c r="V525" s="37"/>
      <c r="W525" s="37"/>
      <c r="X525" s="37"/>
      <c r="Y525" s="37"/>
    </row>
    <row r="526">
      <c r="A526" s="46"/>
      <c r="B526" s="46"/>
      <c r="C526" s="470"/>
      <c r="D526" s="471"/>
      <c r="E526" s="471"/>
      <c r="F526" s="471"/>
      <c r="G526" s="471"/>
      <c r="H526" s="470"/>
      <c r="I526" s="49"/>
      <c r="J526" s="49"/>
      <c r="K526" s="49"/>
      <c r="L526" s="49"/>
      <c r="M526" s="49"/>
      <c r="N526" s="49"/>
      <c r="O526" s="46"/>
      <c r="P526" s="46"/>
      <c r="Q526" s="49"/>
      <c r="R526" s="49"/>
      <c r="S526" s="46"/>
      <c r="T526" s="46"/>
      <c r="U526" s="37"/>
      <c r="V526" s="37"/>
      <c r="W526" s="37"/>
      <c r="X526" s="37"/>
      <c r="Y526" s="37"/>
    </row>
    <row r="527">
      <c r="A527" s="46"/>
      <c r="B527" s="46"/>
      <c r="C527" s="470"/>
      <c r="D527" s="471"/>
      <c r="E527" s="471"/>
      <c r="F527" s="471"/>
      <c r="G527" s="471"/>
      <c r="H527" s="470"/>
      <c r="I527" s="49"/>
      <c r="J527" s="49"/>
      <c r="K527" s="49"/>
      <c r="L527" s="49"/>
      <c r="M527" s="49"/>
      <c r="N527" s="49"/>
      <c r="O527" s="46"/>
      <c r="P527" s="46"/>
      <c r="Q527" s="49"/>
      <c r="R527" s="49"/>
      <c r="S527" s="46"/>
      <c r="T527" s="46"/>
      <c r="U527" s="37"/>
      <c r="V527" s="37"/>
      <c r="W527" s="37"/>
      <c r="X527" s="37"/>
      <c r="Y527" s="37"/>
    </row>
    <row r="528">
      <c r="A528" s="46"/>
      <c r="B528" s="46"/>
      <c r="C528" s="470"/>
      <c r="D528" s="471"/>
      <c r="E528" s="471"/>
      <c r="F528" s="471"/>
      <c r="G528" s="471"/>
      <c r="H528" s="470"/>
      <c r="I528" s="49"/>
      <c r="J528" s="49"/>
      <c r="K528" s="49"/>
      <c r="L528" s="49"/>
      <c r="M528" s="49"/>
      <c r="N528" s="49"/>
      <c r="O528" s="46"/>
      <c r="P528" s="46"/>
      <c r="Q528" s="49"/>
      <c r="R528" s="49"/>
      <c r="S528" s="46"/>
      <c r="T528" s="46"/>
      <c r="U528" s="37"/>
      <c r="V528" s="37"/>
      <c r="W528" s="37"/>
      <c r="X528" s="37"/>
      <c r="Y528" s="37"/>
    </row>
    <row r="529">
      <c r="A529" s="46"/>
      <c r="B529" s="46"/>
      <c r="C529" s="470"/>
      <c r="D529" s="471"/>
      <c r="E529" s="471"/>
      <c r="F529" s="471"/>
      <c r="G529" s="471"/>
      <c r="H529" s="470"/>
      <c r="I529" s="49"/>
      <c r="J529" s="49"/>
      <c r="K529" s="49"/>
      <c r="L529" s="49"/>
      <c r="M529" s="49"/>
      <c r="N529" s="49"/>
      <c r="O529" s="46"/>
      <c r="P529" s="46"/>
      <c r="Q529" s="49"/>
      <c r="R529" s="49"/>
      <c r="S529" s="46"/>
      <c r="T529" s="46"/>
      <c r="U529" s="37"/>
      <c r="V529" s="37"/>
      <c r="W529" s="37"/>
      <c r="X529" s="37"/>
      <c r="Y529" s="37"/>
    </row>
    <row r="530">
      <c r="A530" s="46"/>
      <c r="B530" s="46"/>
      <c r="C530" s="470"/>
      <c r="D530" s="471"/>
      <c r="E530" s="471"/>
      <c r="F530" s="471"/>
      <c r="G530" s="471"/>
      <c r="H530" s="470"/>
      <c r="I530" s="49"/>
      <c r="J530" s="49"/>
      <c r="K530" s="49"/>
      <c r="L530" s="49"/>
      <c r="M530" s="49"/>
      <c r="N530" s="49"/>
      <c r="O530" s="46"/>
      <c r="P530" s="46"/>
      <c r="Q530" s="49"/>
      <c r="R530" s="49"/>
      <c r="S530" s="46"/>
      <c r="T530" s="46"/>
      <c r="U530" s="37"/>
      <c r="V530" s="37"/>
      <c r="W530" s="37"/>
      <c r="X530" s="37"/>
      <c r="Y530" s="37"/>
    </row>
    <row r="531">
      <c r="A531" s="46"/>
      <c r="B531" s="46"/>
      <c r="C531" s="470"/>
      <c r="D531" s="471"/>
      <c r="E531" s="471"/>
      <c r="F531" s="471"/>
      <c r="G531" s="471"/>
      <c r="H531" s="470"/>
      <c r="I531" s="49"/>
      <c r="J531" s="49"/>
      <c r="K531" s="49"/>
      <c r="L531" s="49"/>
      <c r="M531" s="49"/>
      <c r="N531" s="49"/>
      <c r="O531" s="46"/>
      <c r="P531" s="46"/>
      <c r="Q531" s="49"/>
      <c r="R531" s="49"/>
      <c r="S531" s="46"/>
      <c r="T531" s="46"/>
      <c r="U531" s="37"/>
      <c r="V531" s="37"/>
      <c r="W531" s="37"/>
      <c r="X531" s="37"/>
      <c r="Y531" s="37"/>
    </row>
    <row r="532">
      <c r="A532" s="46"/>
      <c r="B532" s="46"/>
      <c r="C532" s="470"/>
      <c r="D532" s="471"/>
      <c r="E532" s="471"/>
      <c r="F532" s="471"/>
      <c r="G532" s="471"/>
      <c r="H532" s="470"/>
      <c r="I532" s="49"/>
      <c r="J532" s="49"/>
      <c r="K532" s="49"/>
      <c r="L532" s="49"/>
      <c r="M532" s="49"/>
      <c r="N532" s="49"/>
      <c r="O532" s="46"/>
      <c r="P532" s="46"/>
      <c r="Q532" s="49"/>
      <c r="R532" s="49"/>
      <c r="S532" s="46"/>
      <c r="T532" s="46"/>
      <c r="U532" s="37"/>
      <c r="V532" s="37"/>
      <c r="W532" s="37"/>
      <c r="X532" s="37"/>
      <c r="Y532" s="37"/>
    </row>
    <row r="533">
      <c r="A533" s="46"/>
      <c r="B533" s="46"/>
      <c r="C533" s="470"/>
      <c r="D533" s="471"/>
      <c r="E533" s="471"/>
      <c r="F533" s="471"/>
      <c r="G533" s="471"/>
      <c r="H533" s="470"/>
      <c r="I533" s="49"/>
      <c r="J533" s="49"/>
      <c r="K533" s="49"/>
      <c r="L533" s="49"/>
      <c r="M533" s="49"/>
      <c r="N533" s="49"/>
      <c r="O533" s="46"/>
      <c r="P533" s="46"/>
      <c r="Q533" s="49"/>
      <c r="R533" s="49"/>
      <c r="S533" s="46"/>
      <c r="T533" s="46"/>
      <c r="U533" s="37"/>
      <c r="V533" s="37"/>
      <c r="W533" s="37"/>
      <c r="X533" s="37"/>
      <c r="Y533" s="37"/>
    </row>
    <row r="534">
      <c r="A534" s="46"/>
      <c r="B534" s="46"/>
      <c r="C534" s="470"/>
      <c r="D534" s="471"/>
      <c r="E534" s="471"/>
      <c r="F534" s="471"/>
      <c r="G534" s="471"/>
      <c r="H534" s="470"/>
      <c r="I534" s="49"/>
      <c r="J534" s="49"/>
      <c r="K534" s="49"/>
      <c r="L534" s="49"/>
      <c r="M534" s="49"/>
      <c r="N534" s="49"/>
      <c r="O534" s="46"/>
      <c r="P534" s="46"/>
      <c r="Q534" s="49"/>
      <c r="R534" s="49"/>
      <c r="S534" s="46"/>
      <c r="T534" s="46"/>
      <c r="U534" s="37"/>
      <c r="V534" s="37"/>
      <c r="W534" s="37"/>
      <c r="X534" s="37"/>
      <c r="Y534" s="37"/>
    </row>
    <row r="535">
      <c r="A535" s="46"/>
      <c r="B535" s="46"/>
      <c r="C535" s="470"/>
      <c r="D535" s="471"/>
      <c r="E535" s="471"/>
      <c r="F535" s="471"/>
      <c r="G535" s="471"/>
      <c r="H535" s="470"/>
      <c r="I535" s="49"/>
      <c r="J535" s="49"/>
      <c r="K535" s="49"/>
      <c r="L535" s="49"/>
      <c r="M535" s="49"/>
      <c r="N535" s="49"/>
      <c r="O535" s="46"/>
      <c r="P535" s="46"/>
      <c r="Q535" s="49"/>
      <c r="R535" s="49"/>
      <c r="S535" s="46"/>
      <c r="T535" s="46"/>
      <c r="U535" s="37"/>
      <c r="V535" s="37"/>
      <c r="W535" s="37"/>
      <c r="X535" s="37"/>
      <c r="Y535" s="37"/>
    </row>
    <row r="536">
      <c r="A536" s="46"/>
      <c r="B536" s="46"/>
      <c r="C536" s="470"/>
      <c r="D536" s="471"/>
      <c r="E536" s="471"/>
      <c r="F536" s="471"/>
      <c r="G536" s="471"/>
      <c r="H536" s="470"/>
      <c r="I536" s="49"/>
      <c r="J536" s="49"/>
      <c r="K536" s="49"/>
      <c r="L536" s="49"/>
      <c r="M536" s="49"/>
      <c r="N536" s="49"/>
      <c r="O536" s="46"/>
      <c r="P536" s="46"/>
      <c r="Q536" s="49"/>
      <c r="R536" s="49"/>
      <c r="S536" s="46"/>
      <c r="T536" s="46"/>
      <c r="U536" s="37"/>
      <c r="V536" s="37"/>
      <c r="W536" s="37"/>
      <c r="X536" s="37"/>
      <c r="Y536" s="37"/>
    </row>
    <row r="537">
      <c r="A537" s="46"/>
      <c r="B537" s="46"/>
      <c r="C537" s="470"/>
      <c r="D537" s="471"/>
      <c r="E537" s="471"/>
      <c r="F537" s="471"/>
      <c r="G537" s="471"/>
      <c r="H537" s="470"/>
      <c r="I537" s="49"/>
      <c r="J537" s="49"/>
      <c r="K537" s="49"/>
      <c r="L537" s="49"/>
      <c r="M537" s="49"/>
      <c r="N537" s="49"/>
      <c r="O537" s="46"/>
      <c r="P537" s="46"/>
      <c r="Q537" s="49"/>
      <c r="R537" s="49"/>
      <c r="S537" s="46"/>
      <c r="T537" s="46"/>
      <c r="U537" s="37"/>
      <c r="V537" s="37"/>
      <c r="W537" s="37"/>
      <c r="X537" s="37"/>
      <c r="Y537" s="37"/>
    </row>
    <row r="538">
      <c r="A538" s="46"/>
      <c r="B538" s="46"/>
      <c r="C538" s="470"/>
      <c r="D538" s="471"/>
      <c r="E538" s="471"/>
      <c r="F538" s="471"/>
      <c r="G538" s="471"/>
      <c r="H538" s="470"/>
      <c r="I538" s="49"/>
      <c r="J538" s="49"/>
      <c r="K538" s="49"/>
      <c r="L538" s="49"/>
      <c r="M538" s="49"/>
      <c r="N538" s="49"/>
      <c r="O538" s="46"/>
      <c r="P538" s="46"/>
      <c r="Q538" s="49"/>
      <c r="R538" s="49"/>
      <c r="S538" s="46"/>
      <c r="T538" s="46"/>
      <c r="U538" s="37"/>
      <c r="V538" s="37"/>
      <c r="W538" s="37"/>
      <c r="X538" s="37"/>
      <c r="Y538" s="37"/>
    </row>
    <row r="539">
      <c r="A539" s="46"/>
      <c r="B539" s="46"/>
      <c r="C539" s="470"/>
      <c r="D539" s="471"/>
      <c r="E539" s="471"/>
      <c r="F539" s="471"/>
      <c r="G539" s="471"/>
      <c r="H539" s="470"/>
      <c r="I539" s="49"/>
      <c r="J539" s="49"/>
      <c r="K539" s="49"/>
      <c r="L539" s="49"/>
      <c r="M539" s="49"/>
      <c r="N539" s="49"/>
      <c r="O539" s="46"/>
      <c r="P539" s="46"/>
      <c r="Q539" s="49"/>
      <c r="R539" s="49"/>
      <c r="S539" s="46"/>
      <c r="T539" s="46"/>
      <c r="U539" s="37"/>
      <c r="V539" s="37"/>
      <c r="W539" s="37"/>
      <c r="X539" s="37"/>
      <c r="Y539" s="37"/>
    </row>
    <row r="540">
      <c r="A540" s="46"/>
      <c r="B540" s="46"/>
      <c r="C540" s="470"/>
      <c r="D540" s="471"/>
      <c r="E540" s="471"/>
      <c r="F540" s="471"/>
      <c r="G540" s="471"/>
      <c r="H540" s="470"/>
      <c r="I540" s="49"/>
      <c r="J540" s="49"/>
      <c r="K540" s="49"/>
      <c r="L540" s="49"/>
      <c r="M540" s="49"/>
      <c r="N540" s="49"/>
      <c r="O540" s="46"/>
      <c r="P540" s="46"/>
      <c r="Q540" s="49"/>
      <c r="R540" s="49"/>
      <c r="S540" s="46"/>
      <c r="T540" s="46"/>
      <c r="U540" s="37"/>
      <c r="V540" s="37"/>
      <c r="W540" s="37"/>
      <c r="X540" s="37"/>
      <c r="Y540" s="37"/>
    </row>
    <row r="541">
      <c r="A541" s="46"/>
      <c r="B541" s="46"/>
      <c r="C541" s="470"/>
      <c r="D541" s="471"/>
      <c r="E541" s="471"/>
      <c r="F541" s="471"/>
      <c r="G541" s="471"/>
      <c r="H541" s="470"/>
      <c r="I541" s="49"/>
      <c r="J541" s="49"/>
      <c r="K541" s="49"/>
      <c r="L541" s="49"/>
      <c r="M541" s="49"/>
      <c r="N541" s="49"/>
      <c r="O541" s="46"/>
      <c r="P541" s="46"/>
      <c r="Q541" s="49"/>
      <c r="R541" s="49"/>
      <c r="S541" s="46"/>
      <c r="T541" s="46"/>
      <c r="U541" s="37"/>
      <c r="V541" s="37"/>
      <c r="W541" s="37"/>
      <c r="X541" s="37"/>
      <c r="Y541" s="37"/>
    </row>
    <row r="542">
      <c r="A542" s="46"/>
      <c r="B542" s="46"/>
      <c r="C542" s="470"/>
      <c r="D542" s="471"/>
      <c r="E542" s="471"/>
      <c r="F542" s="471"/>
      <c r="G542" s="471"/>
      <c r="H542" s="470"/>
      <c r="I542" s="49"/>
      <c r="J542" s="49"/>
      <c r="K542" s="49"/>
      <c r="L542" s="49"/>
      <c r="M542" s="49"/>
      <c r="N542" s="49"/>
      <c r="O542" s="46"/>
      <c r="P542" s="46"/>
      <c r="Q542" s="49"/>
      <c r="R542" s="49"/>
      <c r="S542" s="46"/>
      <c r="T542" s="46"/>
      <c r="U542" s="37"/>
      <c r="V542" s="37"/>
      <c r="W542" s="37"/>
      <c r="X542" s="37"/>
      <c r="Y542" s="37"/>
    </row>
    <row r="543">
      <c r="A543" s="46"/>
      <c r="B543" s="46"/>
      <c r="C543" s="470"/>
      <c r="D543" s="471"/>
      <c r="E543" s="471"/>
      <c r="F543" s="471"/>
      <c r="G543" s="471"/>
      <c r="H543" s="470"/>
      <c r="I543" s="49"/>
      <c r="J543" s="49"/>
      <c r="K543" s="49"/>
      <c r="L543" s="49"/>
      <c r="M543" s="49"/>
      <c r="N543" s="49"/>
      <c r="O543" s="46"/>
      <c r="P543" s="46"/>
      <c r="Q543" s="49"/>
      <c r="R543" s="49"/>
      <c r="S543" s="46"/>
      <c r="T543" s="46"/>
      <c r="U543" s="37"/>
      <c r="V543" s="37"/>
      <c r="W543" s="37"/>
      <c r="X543" s="37"/>
      <c r="Y543" s="37"/>
    </row>
    <row r="544">
      <c r="A544" s="46"/>
      <c r="B544" s="46"/>
      <c r="C544" s="470"/>
      <c r="D544" s="471"/>
      <c r="E544" s="471"/>
      <c r="F544" s="471"/>
      <c r="G544" s="471"/>
      <c r="H544" s="470"/>
      <c r="I544" s="49"/>
      <c r="J544" s="49"/>
      <c r="K544" s="49"/>
      <c r="L544" s="49"/>
      <c r="M544" s="49"/>
      <c r="N544" s="49"/>
      <c r="O544" s="46"/>
      <c r="P544" s="46"/>
      <c r="Q544" s="49"/>
      <c r="R544" s="49"/>
      <c r="S544" s="46"/>
      <c r="T544" s="46"/>
      <c r="U544" s="37"/>
      <c r="V544" s="37"/>
      <c r="W544" s="37"/>
      <c r="X544" s="37"/>
      <c r="Y544" s="37"/>
    </row>
    <row r="545">
      <c r="A545" s="46"/>
      <c r="B545" s="46"/>
      <c r="C545" s="470"/>
      <c r="D545" s="471"/>
      <c r="E545" s="471"/>
      <c r="F545" s="471"/>
      <c r="G545" s="471"/>
      <c r="H545" s="470"/>
      <c r="I545" s="49"/>
      <c r="J545" s="49"/>
      <c r="K545" s="49"/>
      <c r="L545" s="49"/>
      <c r="M545" s="49"/>
      <c r="N545" s="49"/>
      <c r="O545" s="46"/>
      <c r="P545" s="46"/>
      <c r="Q545" s="49"/>
      <c r="R545" s="49"/>
      <c r="S545" s="46"/>
      <c r="T545" s="46"/>
      <c r="U545" s="37"/>
      <c r="V545" s="37"/>
      <c r="W545" s="37"/>
      <c r="X545" s="37"/>
      <c r="Y545" s="37"/>
    </row>
    <row r="546">
      <c r="A546" s="46"/>
      <c r="B546" s="46"/>
      <c r="C546" s="470"/>
      <c r="D546" s="471"/>
      <c r="E546" s="471"/>
      <c r="F546" s="471"/>
      <c r="G546" s="471"/>
      <c r="H546" s="470"/>
      <c r="I546" s="49"/>
      <c r="J546" s="49"/>
      <c r="K546" s="49"/>
      <c r="L546" s="49"/>
      <c r="M546" s="49"/>
      <c r="N546" s="49"/>
      <c r="O546" s="46"/>
      <c r="P546" s="46"/>
      <c r="Q546" s="49"/>
      <c r="R546" s="49"/>
      <c r="S546" s="46"/>
      <c r="T546" s="46"/>
      <c r="U546" s="37"/>
      <c r="V546" s="37"/>
      <c r="W546" s="37"/>
      <c r="X546" s="37"/>
      <c r="Y546" s="37"/>
    </row>
    <row r="547">
      <c r="A547" s="46"/>
      <c r="B547" s="46"/>
      <c r="C547" s="470"/>
      <c r="D547" s="471"/>
      <c r="E547" s="471"/>
      <c r="F547" s="471"/>
      <c r="G547" s="471"/>
      <c r="H547" s="470"/>
      <c r="I547" s="49"/>
      <c r="J547" s="49"/>
      <c r="K547" s="49"/>
      <c r="L547" s="49"/>
      <c r="M547" s="49"/>
      <c r="N547" s="49"/>
      <c r="O547" s="46"/>
      <c r="P547" s="46"/>
      <c r="Q547" s="49"/>
      <c r="R547" s="49"/>
      <c r="S547" s="46"/>
      <c r="T547" s="46"/>
      <c r="U547" s="37"/>
      <c r="V547" s="37"/>
      <c r="W547" s="37"/>
      <c r="X547" s="37"/>
      <c r="Y547" s="37"/>
    </row>
    <row r="548">
      <c r="A548" s="46"/>
      <c r="B548" s="46"/>
      <c r="C548" s="470"/>
      <c r="D548" s="471"/>
      <c r="E548" s="471"/>
      <c r="F548" s="471"/>
      <c r="G548" s="471"/>
      <c r="H548" s="470"/>
      <c r="I548" s="49"/>
      <c r="J548" s="49"/>
      <c r="K548" s="49"/>
      <c r="L548" s="49"/>
      <c r="M548" s="49"/>
      <c r="N548" s="49"/>
      <c r="O548" s="46"/>
      <c r="P548" s="46"/>
      <c r="Q548" s="49"/>
      <c r="R548" s="49"/>
      <c r="S548" s="46"/>
      <c r="T548" s="46"/>
      <c r="U548" s="37"/>
      <c r="V548" s="37"/>
      <c r="W548" s="37"/>
      <c r="X548" s="37"/>
      <c r="Y548" s="37"/>
    </row>
    <row r="549">
      <c r="A549" s="46"/>
      <c r="B549" s="46"/>
      <c r="C549" s="470"/>
      <c r="D549" s="471"/>
      <c r="E549" s="471"/>
      <c r="F549" s="471"/>
      <c r="G549" s="471"/>
      <c r="H549" s="470"/>
      <c r="I549" s="49"/>
      <c r="J549" s="49"/>
      <c r="K549" s="49"/>
      <c r="L549" s="49"/>
      <c r="M549" s="49"/>
      <c r="N549" s="49"/>
      <c r="O549" s="46"/>
      <c r="P549" s="46"/>
      <c r="Q549" s="49"/>
      <c r="R549" s="49"/>
      <c r="S549" s="46"/>
      <c r="T549" s="46"/>
      <c r="U549" s="37"/>
      <c r="V549" s="37"/>
      <c r="W549" s="37"/>
      <c r="X549" s="37"/>
      <c r="Y549" s="37"/>
    </row>
    <row r="550">
      <c r="A550" s="46"/>
      <c r="B550" s="46"/>
      <c r="C550" s="470"/>
      <c r="D550" s="471"/>
      <c r="E550" s="471"/>
      <c r="F550" s="471"/>
      <c r="G550" s="471"/>
      <c r="H550" s="470"/>
      <c r="I550" s="49"/>
      <c r="J550" s="49"/>
      <c r="K550" s="49"/>
      <c r="L550" s="49"/>
      <c r="M550" s="49"/>
      <c r="N550" s="49"/>
      <c r="O550" s="46"/>
      <c r="P550" s="46"/>
      <c r="Q550" s="49"/>
      <c r="R550" s="49"/>
      <c r="S550" s="46"/>
      <c r="T550" s="46"/>
      <c r="U550" s="37"/>
      <c r="V550" s="37"/>
      <c r="W550" s="37"/>
      <c r="X550" s="37"/>
      <c r="Y550" s="37"/>
    </row>
    <row r="551">
      <c r="A551" s="46"/>
      <c r="B551" s="46"/>
      <c r="C551" s="470"/>
      <c r="D551" s="471"/>
      <c r="E551" s="471"/>
      <c r="F551" s="471"/>
      <c r="G551" s="471"/>
      <c r="H551" s="470"/>
      <c r="I551" s="49"/>
      <c r="J551" s="49"/>
      <c r="K551" s="49"/>
      <c r="L551" s="49"/>
      <c r="M551" s="49"/>
      <c r="N551" s="49"/>
      <c r="O551" s="46"/>
      <c r="P551" s="46"/>
      <c r="Q551" s="49"/>
      <c r="R551" s="49"/>
      <c r="S551" s="46"/>
      <c r="T551" s="46"/>
      <c r="U551" s="37"/>
      <c r="V551" s="37"/>
      <c r="W551" s="37"/>
      <c r="X551" s="37"/>
      <c r="Y551" s="37"/>
    </row>
    <row r="552">
      <c r="A552" s="46"/>
      <c r="B552" s="46"/>
      <c r="C552" s="470"/>
      <c r="D552" s="471"/>
      <c r="E552" s="471"/>
      <c r="F552" s="471"/>
      <c r="G552" s="471"/>
      <c r="H552" s="470"/>
      <c r="I552" s="49"/>
      <c r="J552" s="49"/>
      <c r="K552" s="49"/>
      <c r="L552" s="49"/>
      <c r="M552" s="49"/>
      <c r="N552" s="49"/>
      <c r="O552" s="46"/>
      <c r="P552" s="46"/>
      <c r="Q552" s="49"/>
      <c r="R552" s="49"/>
      <c r="S552" s="46"/>
      <c r="T552" s="46"/>
      <c r="U552" s="37"/>
      <c r="V552" s="37"/>
      <c r="W552" s="37"/>
      <c r="X552" s="37"/>
      <c r="Y552" s="37"/>
    </row>
    <row r="553">
      <c r="A553" s="46"/>
      <c r="B553" s="46"/>
      <c r="C553" s="470"/>
      <c r="D553" s="471"/>
      <c r="E553" s="471"/>
      <c r="F553" s="471"/>
      <c r="G553" s="471"/>
      <c r="H553" s="470"/>
      <c r="I553" s="49"/>
      <c r="J553" s="49"/>
      <c r="K553" s="49"/>
      <c r="L553" s="49"/>
      <c r="M553" s="49"/>
      <c r="N553" s="49"/>
      <c r="O553" s="46"/>
      <c r="P553" s="46"/>
      <c r="Q553" s="49"/>
      <c r="R553" s="49"/>
      <c r="S553" s="46"/>
      <c r="T553" s="46"/>
      <c r="U553" s="37"/>
      <c r="V553" s="37"/>
      <c r="W553" s="37"/>
      <c r="X553" s="37"/>
      <c r="Y553" s="37"/>
    </row>
    <row r="554">
      <c r="A554" s="46"/>
      <c r="B554" s="46"/>
      <c r="C554" s="470"/>
      <c r="D554" s="471"/>
      <c r="E554" s="471"/>
      <c r="F554" s="471"/>
      <c r="G554" s="471"/>
      <c r="H554" s="470"/>
      <c r="I554" s="49"/>
      <c r="J554" s="49"/>
      <c r="K554" s="49"/>
      <c r="L554" s="49"/>
      <c r="M554" s="49"/>
      <c r="N554" s="49"/>
      <c r="O554" s="46"/>
      <c r="P554" s="46"/>
      <c r="Q554" s="49"/>
      <c r="R554" s="49"/>
      <c r="S554" s="46"/>
      <c r="T554" s="46"/>
      <c r="U554" s="37"/>
      <c r="V554" s="37"/>
      <c r="W554" s="37"/>
      <c r="X554" s="37"/>
      <c r="Y554" s="37"/>
    </row>
    <row r="555">
      <c r="A555" s="46"/>
      <c r="B555" s="46"/>
      <c r="C555" s="470"/>
      <c r="D555" s="471"/>
      <c r="E555" s="471"/>
      <c r="F555" s="471"/>
      <c r="G555" s="471"/>
      <c r="H555" s="470"/>
      <c r="I555" s="49"/>
      <c r="J555" s="49"/>
      <c r="K555" s="49"/>
      <c r="L555" s="49"/>
      <c r="M555" s="49"/>
      <c r="N555" s="49"/>
      <c r="O555" s="46"/>
      <c r="P555" s="46"/>
      <c r="Q555" s="49"/>
      <c r="R555" s="49"/>
      <c r="S555" s="46"/>
      <c r="T555" s="46"/>
      <c r="U555" s="37"/>
      <c r="V555" s="37"/>
      <c r="W555" s="37"/>
      <c r="X555" s="37"/>
      <c r="Y555" s="37"/>
    </row>
    <row r="556">
      <c r="A556" s="46"/>
      <c r="B556" s="46"/>
      <c r="C556" s="470"/>
      <c r="D556" s="471"/>
      <c r="E556" s="471"/>
      <c r="F556" s="471"/>
      <c r="G556" s="471"/>
      <c r="H556" s="470"/>
      <c r="I556" s="49"/>
      <c r="J556" s="49"/>
      <c r="K556" s="49"/>
      <c r="L556" s="49"/>
      <c r="M556" s="49"/>
      <c r="N556" s="49"/>
      <c r="O556" s="46"/>
      <c r="P556" s="46"/>
      <c r="Q556" s="49"/>
      <c r="R556" s="49"/>
      <c r="S556" s="46"/>
      <c r="T556" s="46"/>
      <c r="U556" s="37"/>
      <c r="V556" s="37"/>
      <c r="W556" s="37"/>
      <c r="X556" s="37"/>
      <c r="Y556" s="37"/>
    </row>
    <row r="557">
      <c r="A557" s="46"/>
      <c r="B557" s="46"/>
      <c r="C557" s="470"/>
      <c r="D557" s="471"/>
      <c r="E557" s="471"/>
      <c r="F557" s="471"/>
      <c r="G557" s="471"/>
      <c r="H557" s="470"/>
      <c r="I557" s="49"/>
      <c r="J557" s="49"/>
      <c r="K557" s="49"/>
      <c r="L557" s="49"/>
      <c r="M557" s="49"/>
      <c r="N557" s="49"/>
      <c r="O557" s="46"/>
      <c r="P557" s="46"/>
      <c r="Q557" s="49"/>
      <c r="R557" s="49"/>
      <c r="S557" s="46"/>
      <c r="T557" s="46"/>
      <c r="U557" s="37"/>
      <c r="V557" s="37"/>
      <c r="W557" s="37"/>
      <c r="X557" s="37"/>
      <c r="Y557" s="37"/>
    </row>
    <row r="558">
      <c r="A558" s="46"/>
      <c r="B558" s="46"/>
      <c r="C558" s="470"/>
      <c r="D558" s="471"/>
      <c r="E558" s="471"/>
      <c r="F558" s="471"/>
      <c r="G558" s="471"/>
      <c r="H558" s="470"/>
      <c r="I558" s="49"/>
      <c r="J558" s="49"/>
      <c r="K558" s="49"/>
      <c r="L558" s="49"/>
      <c r="M558" s="49"/>
      <c r="N558" s="49"/>
      <c r="O558" s="46"/>
      <c r="P558" s="46"/>
      <c r="Q558" s="49"/>
      <c r="R558" s="49"/>
      <c r="S558" s="46"/>
      <c r="T558" s="46"/>
      <c r="U558" s="37"/>
      <c r="V558" s="37"/>
      <c r="W558" s="37"/>
      <c r="X558" s="37"/>
      <c r="Y558" s="37"/>
    </row>
    <row r="559">
      <c r="A559" s="46"/>
      <c r="B559" s="46"/>
      <c r="C559" s="470"/>
      <c r="D559" s="471"/>
      <c r="E559" s="471"/>
      <c r="F559" s="471"/>
      <c r="G559" s="471"/>
      <c r="H559" s="470"/>
      <c r="I559" s="49"/>
      <c r="J559" s="49"/>
      <c r="K559" s="49"/>
      <c r="L559" s="49"/>
      <c r="M559" s="49"/>
      <c r="N559" s="49"/>
      <c r="O559" s="46"/>
      <c r="P559" s="46"/>
      <c r="Q559" s="49"/>
      <c r="R559" s="49"/>
      <c r="S559" s="46"/>
      <c r="T559" s="46"/>
      <c r="U559" s="37"/>
      <c r="V559" s="37"/>
      <c r="W559" s="37"/>
      <c r="X559" s="37"/>
      <c r="Y559" s="37"/>
    </row>
    <row r="560">
      <c r="A560" s="46"/>
      <c r="B560" s="46"/>
      <c r="C560" s="470"/>
      <c r="D560" s="471"/>
      <c r="E560" s="471"/>
      <c r="F560" s="471"/>
      <c r="G560" s="471"/>
      <c r="H560" s="470"/>
      <c r="I560" s="49"/>
      <c r="J560" s="49"/>
      <c r="K560" s="49"/>
      <c r="L560" s="49"/>
      <c r="M560" s="49"/>
      <c r="N560" s="49"/>
      <c r="O560" s="46"/>
      <c r="P560" s="46"/>
      <c r="Q560" s="49"/>
      <c r="R560" s="49"/>
      <c r="S560" s="46"/>
      <c r="T560" s="46"/>
      <c r="U560" s="37"/>
      <c r="V560" s="37"/>
      <c r="W560" s="37"/>
      <c r="X560" s="37"/>
      <c r="Y560" s="37"/>
    </row>
    <row r="561">
      <c r="A561" s="46"/>
      <c r="B561" s="46"/>
      <c r="C561" s="470"/>
      <c r="D561" s="471"/>
      <c r="E561" s="471"/>
      <c r="F561" s="471"/>
      <c r="G561" s="471"/>
      <c r="H561" s="470"/>
      <c r="I561" s="49"/>
      <c r="J561" s="49"/>
      <c r="K561" s="49"/>
      <c r="L561" s="49"/>
      <c r="M561" s="49"/>
      <c r="N561" s="49"/>
      <c r="O561" s="46"/>
      <c r="P561" s="46"/>
      <c r="Q561" s="49"/>
      <c r="R561" s="49"/>
      <c r="S561" s="46"/>
      <c r="T561" s="46"/>
      <c r="U561" s="37"/>
      <c r="V561" s="37"/>
      <c r="W561" s="37"/>
      <c r="X561" s="37"/>
      <c r="Y561" s="37"/>
    </row>
    <row r="562">
      <c r="A562" s="46"/>
      <c r="B562" s="46"/>
      <c r="C562" s="470"/>
      <c r="D562" s="471"/>
      <c r="E562" s="471"/>
      <c r="F562" s="471"/>
      <c r="G562" s="471"/>
      <c r="H562" s="470"/>
      <c r="I562" s="49"/>
      <c r="J562" s="49"/>
      <c r="K562" s="49"/>
      <c r="L562" s="49"/>
      <c r="M562" s="49"/>
      <c r="N562" s="49"/>
      <c r="O562" s="46"/>
      <c r="P562" s="46"/>
      <c r="Q562" s="49"/>
      <c r="R562" s="49"/>
      <c r="S562" s="46"/>
      <c r="T562" s="46"/>
      <c r="U562" s="37"/>
      <c r="V562" s="37"/>
      <c r="W562" s="37"/>
      <c r="X562" s="37"/>
      <c r="Y562" s="37"/>
    </row>
    <row r="563">
      <c r="A563" s="46"/>
      <c r="B563" s="46"/>
      <c r="C563" s="470"/>
      <c r="D563" s="471"/>
      <c r="E563" s="471"/>
      <c r="F563" s="471"/>
      <c r="G563" s="471"/>
      <c r="H563" s="470"/>
      <c r="I563" s="49"/>
      <c r="J563" s="49"/>
      <c r="K563" s="49"/>
      <c r="L563" s="49"/>
      <c r="M563" s="49"/>
      <c r="N563" s="49"/>
      <c r="O563" s="46"/>
      <c r="P563" s="46"/>
      <c r="Q563" s="49"/>
      <c r="R563" s="49"/>
      <c r="S563" s="46"/>
      <c r="T563" s="46"/>
      <c r="U563" s="37"/>
      <c r="V563" s="37"/>
      <c r="W563" s="37"/>
      <c r="X563" s="37"/>
      <c r="Y563" s="37"/>
    </row>
    <row r="564">
      <c r="A564" s="46"/>
      <c r="B564" s="46"/>
      <c r="C564" s="470"/>
      <c r="D564" s="471"/>
      <c r="E564" s="471"/>
      <c r="F564" s="471"/>
      <c r="G564" s="471"/>
      <c r="H564" s="470"/>
      <c r="I564" s="49"/>
      <c r="J564" s="49"/>
      <c r="K564" s="49"/>
      <c r="L564" s="49"/>
      <c r="M564" s="49"/>
      <c r="N564" s="49"/>
      <c r="O564" s="46"/>
      <c r="P564" s="46"/>
      <c r="Q564" s="49"/>
      <c r="R564" s="49"/>
      <c r="S564" s="46"/>
      <c r="T564" s="46"/>
      <c r="U564" s="37"/>
      <c r="V564" s="37"/>
      <c r="W564" s="37"/>
      <c r="X564" s="37"/>
      <c r="Y564" s="37"/>
    </row>
    <row r="565">
      <c r="A565" s="46"/>
      <c r="B565" s="46"/>
      <c r="C565" s="470"/>
      <c r="D565" s="471"/>
      <c r="E565" s="471"/>
      <c r="F565" s="471"/>
      <c r="G565" s="471"/>
      <c r="H565" s="470"/>
      <c r="I565" s="49"/>
      <c r="J565" s="49"/>
      <c r="K565" s="49"/>
      <c r="L565" s="49"/>
      <c r="M565" s="49"/>
      <c r="N565" s="49"/>
      <c r="O565" s="46"/>
      <c r="P565" s="46"/>
      <c r="Q565" s="49"/>
      <c r="R565" s="49"/>
      <c r="S565" s="46"/>
      <c r="T565" s="46"/>
      <c r="U565" s="37"/>
      <c r="V565" s="37"/>
      <c r="W565" s="37"/>
      <c r="X565" s="37"/>
      <c r="Y565" s="37"/>
    </row>
    <row r="566">
      <c r="A566" s="46"/>
      <c r="B566" s="46"/>
      <c r="C566" s="470"/>
      <c r="D566" s="471"/>
      <c r="E566" s="471"/>
      <c r="F566" s="471"/>
      <c r="G566" s="471"/>
      <c r="H566" s="470"/>
      <c r="I566" s="49"/>
      <c r="J566" s="49"/>
      <c r="K566" s="49"/>
      <c r="L566" s="49"/>
      <c r="M566" s="49"/>
      <c r="N566" s="49"/>
      <c r="O566" s="46"/>
      <c r="P566" s="46"/>
      <c r="Q566" s="49"/>
      <c r="R566" s="49"/>
      <c r="S566" s="46"/>
      <c r="T566" s="46"/>
      <c r="U566" s="37"/>
      <c r="V566" s="37"/>
      <c r="W566" s="37"/>
      <c r="X566" s="37"/>
      <c r="Y566" s="37"/>
    </row>
    <row r="567">
      <c r="A567" s="46"/>
      <c r="B567" s="46"/>
      <c r="C567" s="470"/>
      <c r="D567" s="471"/>
      <c r="E567" s="471"/>
      <c r="F567" s="471"/>
      <c r="G567" s="471"/>
      <c r="H567" s="470"/>
      <c r="I567" s="49"/>
      <c r="J567" s="49"/>
      <c r="K567" s="49"/>
      <c r="L567" s="49"/>
      <c r="M567" s="49"/>
      <c r="N567" s="49"/>
      <c r="O567" s="46"/>
      <c r="P567" s="46"/>
      <c r="Q567" s="49"/>
      <c r="R567" s="49"/>
      <c r="S567" s="46"/>
      <c r="T567" s="46"/>
      <c r="U567" s="37"/>
      <c r="V567" s="37"/>
      <c r="W567" s="37"/>
      <c r="X567" s="37"/>
      <c r="Y567" s="37"/>
    </row>
    <row r="568">
      <c r="A568" s="46"/>
      <c r="B568" s="46"/>
      <c r="C568" s="470"/>
      <c r="D568" s="471"/>
      <c r="E568" s="471"/>
      <c r="F568" s="471"/>
      <c r="G568" s="471"/>
      <c r="H568" s="470"/>
      <c r="I568" s="49"/>
      <c r="J568" s="49"/>
      <c r="K568" s="49"/>
      <c r="L568" s="49"/>
      <c r="M568" s="49"/>
      <c r="N568" s="49"/>
      <c r="O568" s="46"/>
      <c r="P568" s="46"/>
      <c r="Q568" s="49"/>
      <c r="R568" s="49"/>
      <c r="S568" s="46"/>
      <c r="T568" s="46"/>
      <c r="U568" s="37"/>
      <c r="V568" s="37"/>
      <c r="W568" s="37"/>
      <c r="X568" s="37"/>
      <c r="Y568" s="37"/>
    </row>
    <row r="569">
      <c r="A569" s="46"/>
      <c r="B569" s="46"/>
      <c r="C569" s="470"/>
      <c r="D569" s="471"/>
      <c r="E569" s="471"/>
      <c r="F569" s="471"/>
      <c r="G569" s="471"/>
      <c r="H569" s="470"/>
      <c r="I569" s="49"/>
      <c r="J569" s="49"/>
      <c r="K569" s="49"/>
      <c r="L569" s="49"/>
      <c r="M569" s="49"/>
      <c r="N569" s="49"/>
      <c r="O569" s="46"/>
      <c r="P569" s="46"/>
      <c r="Q569" s="49"/>
      <c r="R569" s="49"/>
      <c r="S569" s="46"/>
      <c r="T569" s="46"/>
      <c r="U569" s="37"/>
      <c r="V569" s="37"/>
      <c r="W569" s="37"/>
      <c r="X569" s="37"/>
      <c r="Y569" s="37"/>
    </row>
    <row r="570">
      <c r="A570" s="46"/>
      <c r="B570" s="46"/>
      <c r="C570" s="470"/>
      <c r="D570" s="471"/>
      <c r="E570" s="471"/>
      <c r="F570" s="471"/>
      <c r="G570" s="471"/>
      <c r="H570" s="470"/>
      <c r="I570" s="49"/>
      <c r="J570" s="49"/>
      <c r="K570" s="49"/>
      <c r="L570" s="49"/>
      <c r="M570" s="49"/>
      <c r="N570" s="49"/>
      <c r="O570" s="46"/>
      <c r="P570" s="46"/>
      <c r="Q570" s="49"/>
      <c r="R570" s="49"/>
      <c r="S570" s="46"/>
      <c r="T570" s="46"/>
      <c r="U570" s="37"/>
      <c r="V570" s="37"/>
      <c r="W570" s="37"/>
      <c r="X570" s="37"/>
      <c r="Y570" s="37"/>
    </row>
    <row r="571">
      <c r="A571" s="46"/>
      <c r="B571" s="46"/>
      <c r="C571" s="470"/>
      <c r="D571" s="471"/>
      <c r="E571" s="471"/>
      <c r="F571" s="471"/>
      <c r="G571" s="471"/>
      <c r="H571" s="470"/>
      <c r="I571" s="49"/>
      <c r="J571" s="49"/>
      <c r="K571" s="49"/>
      <c r="L571" s="49"/>
      <c r="M571" s="49"/>
      <c r="N571" s="49"/>
      <c r="O571" s="46"/>
      <c r="P571" s="46"/>
      <c r="Q571" s="49"/>
      <c r="R571" s="49"/>
      <c r="S571" s="46"/>
      <c r="T571" s="46"/>
      <c r="U571" s="37"/>
      <c r="V571" s="37"/>
      <c r="W571" s="37"/>
      <c r="X571" s="37"/>
      <c r="Y571" s="37"/>
    </row>
    <row r="572">
      <c r="A572" s="46"/>
      <c r="B572" s="46"/>
      <c r="C572" s="470"/>
      <c r="D572" s="471"/>
      <c r="E572" s="471"/>
      <c r="F572" s="471"/>
      <c r="G572" s="471"/>
      <c r="H572" s="470"/>
      <c r="I572" s="49"/>
      <c r="J572" s="49"/>
      <c r="K572" s="49"/>
      <c r="L572" s="49"/>
      <c r="M572" s="49"/>
      <c r="N572" s="49"/>
      <c r="O572" s="46"/>
      <c r="P572" s="46"/>
      <c r="Q572" s="49"/>
      <c r="R572" s="49"/>
      <c r="S572" s="46"/>
      <c r="T572" s="46"/>
      <c r="U572" s="37"/>
      <c r="V572" s="37"/>
      <c r="W572" s="37"/>
      <c r="X572" s="37"/>
      <c r="Y572" s="37"/>
    </row>
    <row r="573">
      <c r="A573" s="46"/>
      <c r="B573" s="46"/>
      <c r="C573" s="470"/>
      <c r="D573" s="471"/>
      <c r="E573" s="471"/>
      <c r="F573" s="471"/>
      <c r="G573" s="471"/>
      <c r="H573" s="470"/>
      <c r="I573" s="49"/>
      <c r="J573" s="49"/>
      <c r="K573" s="49"/>
      <c r="L573" s="49"/>
      <c r="M573" s="49"/>
      <c r="N573" s="49"/>
      <c r="O573" s="46"/>
      <c r="P573" s="46"/>
      <c r="Q573" s="49"/>
      <c r="R573" s="49"/>
      <c r="S573" s="46"/>
      <c r="T573" s="46"/>
      <c r="U573" s="37"/>
      <c r="V573" s="37"/>
      <c r="W573" s="37"/>
      <c r="X573" s="37"/>
      <c r="Y573" s="37"/>
    </row>
    <row r="574">
      <c r="A574" s="46"/>
      <c r="B574" s="46"/>
      <c r="C574" s="470"/>
      <c r="D574" s="471"/>
      <c r="E574" s="471"/>
      <c r="F574" s="471"/>
      <c r="G574" s="471"/>
      <c r="H574" s="470"/>
      <c r="I574" s="49"/>
      <c r="J574" s="49"/>
      <c r="K574" s="49"/>
      <c r="L574" s="49"/>
      <c r="M574" s="49"/>
      <c r="N574" s="49"/>
      <c r="O574" s="46"/>
      <c r="P574" s="46"/>
      <c r="Q574" s="49"/>
      <c r="R574" s="49"/>
      <c r="S574" s="46"/>
      <c r="T574" s="46"/>
      <c r="U574" s="37"/>
      <c r="V574" s="37"/>
      <c r="W574" s="37"/>
      <c r="X574" s="37"/>
      <c r="Y574" s="37"/>
    </row>
    <row r="575">
      <c r="A575" s="46"/>
      <c r="B575" s="46"/>
      <c r="C575" s="470"/>
      <c r="D575" s="471"/>
      <c r="E575" s="471"/>
      <c r="F575" s="471"/>
      <c r="G575" s="471"/>
      <c r="H575" s="470"/>
      <c r="I575" s="49"/>
      <c r="J575" s="49"/>
      <c r="K575" s="49"/>
      <c r="L575" s="49"/>
      <c r="M575" s="49"/>
      <c r="N575" s="49"/>
      <c r="O575" s="46"/>
      <c r="P575" s="46"/>
      <c r="Q575" s="49"/>
      <c r="R575" s="49"/>
      <c r="S575" s="46"/>
      <c r="T575" s="46"/>
      <c r="U575" s="37"/>
      <c r="V575" s="37"/>
      <c r="W575" s="37"/>
      <c r="X575" s="37"/>
      <c r="Y575" s="37"/>
    </row>
    <row r="576">
      <c r="A576" s="46"/>
      <c r="B576" s="46"/>
      <c r="C576" s="470"/>
      <c r="D576" s="471"/>
      <c r="E576" s="471"/>
      <c r="F576" s="471"/>
      <c r="G576" s="471"/>
      <c r="H576" s="470"/>
      <c r="I576" s="49"/>
      <c r="J576" s="49"/>
      <c r="K576" s="49"/>
      <c r="L576" s="49"/>
      <c r="M576" s="49"/>
      <c r="N576" s="49"/>
      <c r="O576" s="46"/>
      <c r="P576" s="46"/>
      <c r="Q576" s="49"/>
      <c r="R576" s="49"/>
      <c r="S576" s="46"/>
      <c r="T576" s="46"/>
      <c r="U576" s="37"/>
      <c r="V576" s="37"/>
      <c r="W576" s="37"/>
      <c r="X576" s="37"/>
      <c r="Y576" s="37"/>
    </row>
    <row r="577">
      <c r="A577" s="46"/>
      <c r="B577" s="46"/>
      <c r="C577" s="470"/>
      <c r="D577" s="471"/>
      <c r="E577" s="471"/>
      <c r="F577" s="471"/>
      <c r="G577" s="471"/>
      <c r="H577" s="470"/>
      <c r="I577" s="49"/>
      <c r="J577" s="49"/>
      <c r="K577" s="49"/>
      <c r="L577" s="49"/>
      <c r="M577" s="49"/>
      <c r="N577" s="49"/>
      <c r="O577" s="46"/>
      <c r="P577" s="46"/>
      <c r="Q577" s="49"/>
      <c r="R577" s="49"/>
      <c r="S577" s="46"/>
      <c r="T577" s="46"/>
      <c r="U577" s="37"/>
      <c r="V577" s="37"/>
      <c r="W577" s="37"/>
      <c r="X577" s="37"/>
      <c r="Y577" s="37"/>
    </row>
    <row r="578">
      <c r="A578" s="46"/>
      <c r="B578" s="46"/>
      <c r="C578" s="470"/>
      <c r="D578" s="471"/>
      <c r="E578" s="471"/>
      <c r="F578" s="471"/>
      <c r="G578" s="471"/>
      <c r="H578" s="470"/>
      <c r="I578" s="49"/>
      <c r="J578" s="49"/>
      <c r="K578" s="49"/>
      <c r="L578" s="49"/>
      <c r="M578" s="49"/>
      <c r="N578" s="49"/>
      <c r="O578" s="46"/>
      <c r="P578" s="46"/>
      <c r="Q578" s="49"/>
      <c r="R578" s="49"/>
      <c r="S578" s="46"/>
      <c r="T578" s="46"/>
      <c r="U578" s="37"/>
      <c r="V578" s="37"/>
      <c r="W578" s="37"/>
      <c r="X578" s="37"/>
      <c r="Y578" s="37"/>
    </row>
    <row r="579">
      <c r="A579" s="46"/>
      <c r="B579" s="46"/>
      <c r="C579" s="470"/>
      <c r="D579" s="471"/>
      <c r="E579" s="471"/>
      <c r="F579" s="471"/>
      <c r="G579" s="471"/>
      <c r="H579" s="470"/>
      <c r="I579" s="49"/>
      <c r="J579" s="49"/>
      <c r="K579" s="49"/>
      <c r="L579" s="49"/>
      <c r="M579" s="49"/>
      <c r="N579" s="49"/>
      <c r="O579" s="46"/>
      <c r="P579" s="46"/>
      <c r="Q579" s="49"/>
      <c r="R579" s="49"/>
      <c r="S579" s="46"/>
      <c r="T579" s="46"/>
      <c r="U579" s="37"/>
      <c r="V579" s="37"/>
      <c r="W579" s="37"/>
      <c r="X579" s="37"/>
      <c r="Y579" s="37"/>
    </row>
    <row r="580">
      <c r="A580" s="46"/>
      <c r="B580" s="46"/>
      <c r="C580" s="470"/>
      <c r="D580" s="471"/>
      <c r="E580" s="471"/>
      <c r="F580" s="471"/>
      <c r="G580" s="471"/>
      <c r="H580" s="470"/>
      <c r="I580" s="49"/>
      <c r="J580" s="49"/>
      <c r="K580" s="49"/>
      <c r="L580" s="49"/>
      <c r="M580" s="49"/>
      <c r="N580" s="49"/>
      <c r="O580" s="46"/>
      <c r="P580" s="46"/>
      <c r="Q580" s="49"/>
      <c r="R580" s="49"/>
      <c r="S580" s="46"/>
      <c r="T580" s="46"/>
      <c r="U580" s="37"/>
      <c r="V580" s="37"/>
      <c r="W580" s="37"/>
      <c r="X580" s="37"/>
      <c r="Y580" s="37"/>
    </row>
    <row r="581">
      <c r="A581" s="46"/>
      <c r="B581" s="46"/>
      <c r="C581" s="470"/>
      <c r="D581" s="471"/>
      <c r="E581" s="471"/>
      <c r="F581" s="471"/>
      <c r="G581" s="471"/>
      <c r="H581" s="470"/>
      <c r="I581" s="49"/>
      <c r="J581" s="49"/>
      <c r="K581" s="49"/>
      <c r="L581" s="49"/>
      <c r="M581" s="49"/>
      <c r="N581" s="49"/>
      <c r="O581" s="46"/>
      <c r="P581" s="46"/>
      <c r="Q581" s="49"/>
      <c r="R581" s="49"/>
      <c r="S581" s="46"/>
      <c r="T581" s="46"/>
      <c r="U581" s="37"/>
      <c r="V581" s="37"/>
      <c r="W581" s="37"/>
      <c r="X581" s="37"/>
      <c r="Y581" s="37"/>
    </row>
    <row r="582">
      <c r="A582" s="46"/>
      <c r="B582" s="46"/>
      <c r="C582" s="470"/>
      <c r="D582" s="471"/>
      <c r="E582" s="471"/>
      <c r="F582" s="471"/>
      <c r="G582" s="471"/>
      <c r="H582" s="470"/>
      <c r="I582" s="49"/>
      <c r="J582" s="49"/>
      <c r="K582" s="49"/>
      <c r="L582" s="49"/>
      <c r="M582" s="49"/>
      <c r="N582" s="49"/>
      <c r="O582" s="46"/>
      <c r="P582" s="46"/>
      <c r="Q582" s="49"/>
      <c r="R582" s="49"/>
      <c r="S582" s="46"/>
      <c r="T582" s="46"/>
      <c r="U582" s="37"/>
      <c r="V582" s="37"/>
      <c r="W582" s="37"/>
      <c r="X582" s="37"/>
      <c r="Y582" s="37"/>
    </row>
    <row r="583">
      <c r="A583" s="46"/>
      <c r="B583" s="46"/>
      <c r="C583" s="470"/>
      <c r="D583" s="471"/>
      <c r="E583" s="471"/>
      <c r="F583" s="471"/>
      <c r="G583" s="471"/>
      <c r="H583" s="470"/>
      <c r="I583" s="49"/>
      <c r="J583" s="49"/>
      <c r="K583" s="49"/>
      <c r="L583" s="49"/>
      <c r="M583" s="49"/>
      <c r="N583" s="49"/>
      <c r="O583" s="46"/>
      <c r="P583" s="46"/>
      <c r="Q583" s="49"/>
      <c r="R583" s="49"/>
      <c r="S583" s="46"/>
      <c r="T583" s="46"/>
      <c r="U583" s="37"/>
      <c r="V583" s="37"/>
      <c r="W583" s="37"/>
      <c r="X583" s="37"/>
      <c r="Y583" s="37"/>
    </row>
    <row r="584">
      <c r="A584" s="46"/>
      <c r="B584" s="46"/>
      <c r="C584" s="470"/>
      <c r="D584" s="471"/>
      <c r="E584" s="471"/>
      <c r="F584" s="471"/>
      <c r="G584" s="471"/>
      <c r="H584" s="470"/>
      <c r="I584" s="49"/>
      <c r="J584" s="49"/>
      <c r="K584" s="49"/>
      <c r="L584" s="49"/>
      <c r="M584" s="49"/>
      <c r="N584" s="49"/>
      <c r="O584" s="46"/>
      <c r="P584" s="46"/>
      <c r="Q584" s="49"/>
      <c r="R584" s="49"/>
      <c r="S584" s="46"/>
      <c r="T584" s="46"/>
      <c r="U584" s="37"/>
      <c r="V584" s="37"/>
      <c r="W584" s="37"/>
      <c r="X584" s="37"/>
      <c r="Y584" s="37"/>
    </row>
    <row r="585">
      <c r="A585" s="46"/>
      <c r="B585" s="46"/>
      <c r="C585" s="470"/>
      <c r="D585" s="471"/>
      <c r="E585" s="471"/>
      <c r="F585" s="471"/>
      <c r="G585" s="471"/>
      <c r="H585" s="470"/>
      <c r="I585" s="49"/>
      <c r="J585" s="49"/>
      <c r="K585" s="49"/>
      <c r="L585" s="49"/>
      <c r="M585" s="49"/>
      <c r="N585" s="49"/>
      <c r="O585" s="46"/>
      <c r="P585" s="46"/>
      <c r="Q585" s="49"/>
      <c r="R585" s="49"/>
      <c r="S585" s="46"/>
      <c r="T585" s="46"/>
      <c r="U585" s="37"/>
      <c r="V585" s="37"/>
      <c r="W585" s="37"/>
      <c r="X585" s="37"/>
      <c r="Y585" s="37"/>
    </row>
    <row r="586">
      <c r="A586" s="46"/>
      <c r="B586" s="46"/>
      <c r="C586" s="470"/>
      <c r="D586" s="471"/>
      <c r="E586" s="471"/>
      <c r="F586" s="471"/>
      <c r="G586" s="471"/>
      <c r="H586" s="470"/>
      <c r="I586" s="49"/>
      <c r="J586" s="49"/>
      <c r="K586" s="49"/>
      <c r="L586" s="49"/>
      <c r="M586" s="49"/>
      <c r="N586" s="49"/>
      <c r="O586" s="46"/>
      <c r="P586" s="46"/>
      <c r="Q586" s="49"/>
      <c r="R586" s="49"/>
      <c r="S586" s="46"/>
      <c r="T586" s="46"/>
      <c r="U586" s="37"/>
      <c r="V586" s="37"/>
      <c r="W586" s="37"/>
      <c r="X586" s="37"/>
      <c r="Y586" s="37"/>
    </row>
    <row r="587">
      <c r="A587" s="46"/>
      <c r="B587" s="46"/>
      <c r="C587" s="470"/>
      <c r="D587" s="471"/>
      <c r="E587" s="471"/>
      <c r="F587" s="471"/>
      <c r="G587" s="471"/>
      <c r="H587" s="470"/>
      <c r="I587" s="49"/>
      <c r="J587" s="49"/>
      <c r="K587" s="49"/>
      <c r="L587" s="49"/>
      <c r="M587" s="49"/>
      <c r="N587" s="49"/>
      <c r="O587" s="46"/>
      <c r="P587" s="46"/>
      <c r="Q587" s="49"/>
      <c r="R587" s="49"/>
      <c r="S587" s="46"/>
      <c r="T587" s="46"/>
      <c r="U587" s="37"/>
      <c r="V587" s="37"/>
      <c r="W587" s="37"/>
      <c r="X587" s="37"/>
      <c r="Y587" s="37"/>
    </row>
    <row r="588">
      <c r="A588" s="46"/>
      <c r="B588" s="46"/>
      <c r="C588" s="470"/>
      <c r="D588" s="471"/>
      <c r="E588" s="471"/>
      <c r="F588" s="471"/>
      <c r="G588" s="471"/>
      <c r="H588" s="470"/>
      <c r="I588" s="49"/>
      <c r="J588" s="49"/>
      <c r="K588" s="49"/>
      <c r="L588" s="49"/>
      <c r="M588" s="49"/>
      <c r="N588" s="49"/>
      <c r="O588" s="46"/>
      <c r="P588" s="46"/>
      <c r="Q588" s="49"/>
      <c r="R588" s="49"/>
      <c r="S588" s="46"/>
      <c r="T588" s="46"/>
      <c r="U588" s="37"/>
      <c r="V588" s="37"/>
      <c r="W588" s="37"/>
      <c r="X588" s="37"/>
      <c r="Y588" s="37"/>
    </row>
    <row r="589">
      <c r="A589" s="46"/>
      <c r="B589" s="46"/>
      <c r="C589" s="470"/>
      <c r="D589" s="471"/>
      <c r="E589" s="471"/>
      <c r="F589" s="471"/>
      <c r="G589" s="471"/>
      <c r="H589" s="470"/>
      <c r="I589" s="49"/>
      <c r="J589" s="49"/>
      <c r="K589" s="49"/>
      <c r="L589" s="49"/>
      <c r="M589" s="49"/>
      <c r="N589" s="49"/>
      <c r="O589" s="46"/>
      <c r="P589" s="46"/>
      <c r="Q589" s="49"/>
      <c r="R589" s="49"/>
      <c r="S589" s="46"/>
      <c r="T589" s="46"/>
      <c r="U589" s="37"/>
      <c r="V589" s="37"/>
      <c r="W589" s="37"/>
      <c r="X589" s="37"/>
      <c r="Y589" s="37"/>
    </row>
    <row r="590">
      <c r="A590" s="46"/>
      <c r="B590" s="46"/>
      <c r="C590" s="470"/>
      <c r="D590" s="471"/>
      <c r="E590" s="471"/>
      <c r="F590" s="471"/>
      <c r="G590" s="471"/>
      <c r="H590" s="470"/>
      <c r="I590" s="49"/>
      <c r="J590" s="49"/>
      <c r="K590" s="49"/>
      <c r="L590" s="49"/>
      <c r="M590" s="49"/>
      <c r="N590" s="49"/>
      <c r="O590" s="46"/>
      <c r="P590" s="46"/>
      <c r="Q590" s="49"/>
      <c r="R590" s="49"/>
      <c r="S590" s="46"/>
      <c r="T590" s="46"/>
      <c r="U590" s="37"/>
      <c r="V590" s="37"/>
      <c r="W590" s="37"/>
      <c r="X590" s="37"/>
      <c r="Y590" s="37"/>
    </row>
    <row r="591">
      <c r="A591" s="46"/>
      <c r="B591" s="46"/>
      <c r="C591" s="470"/>
      <c r="D591" s="471"/>
      <c r="E591" s="471"/>
      <c r="F591" s="471"/>
      <c r="G591" s="471"/>
      <c r="H591" s="470"/>
      <c r="I591" s="49"/>
      <c r="J591" s="49"/>
      <c r="K591" s="49"/>
      <c r="L591" s="49"/>
      <c r="M591" s="49"/>
      <c r="N591" s="49"/>
      <c r="O591" s="46"/>
      <c r="P591" s="46"/>
      <c r="Q591" s="49"/>
      <c r="R591" s="49"/>
      <c r="S591" s="46"/>
      <c r="T591" s="46"/>
      <c r="U591" s="37"/>
      <c r="V591" s="37"/>
      <c r="W591" s="37"/>
      <c r="X591" s="37"/>
      <c r="Y591" s="37"/>
    </row>
    <row r="592">
      <c r="A592" s="46"/>
      <c r="B592" s="46"/>
      <c r="C592" s="470"/>
      <c r="D592" s="471"/>
      <c r="E592" s="471"/>
      <c r="F592" s="471"/>
      <c r="G592" s="471"/>
      <c r="H592" s="470"/>
      <c r="I592" s="49"/>
      <c r="J592" s="49"/>
      <c r="K592" s="49"/>
      <c r="L592" s="49"/>
      <c r="M592" s="49"/>
      <c r="N592" s="49"/>
      <c r="O592" s="46"/>
      <c r="P592" s="46"/>
      <c r="Q592" s="49"/>
      <c r="R592" s="49"/>
      <c r="S592" s="46"/>
      <c r="T592" s="46"/>
      <c r="U592" s="37"/>
      <c r="V592" s="37"/>
      <c r="W592" s="37"/>
      <c r="X592" s="37"/>
      <c r="Y592" s="37"/>
    </row>
    <row r="593">
      <c r="A593" s="46"/>
      <c r="B593" s="46"/>
      <c r="C593" s="470"/>
      <c r="D593" s="471"/>
      <c r="E593" s="471"/>
      <c r="F593" s="471"/>
      <c r="G593" s="471"/>
      <c r="H593" s="470"/>
      <c r="I593" s="49"/>
      <c r="J593" s="49"/>
      <c r="K593" s="49"/>
      <c r="L593" s="49"/>
      <c r="M593" s="49"/>
      <c r="N593" s="49"/>
      <c r="O593" s="46"/>
      <c r="P593" s="46"/>
      <c r="Q593" s="49"/>
      <c r="R593" s="49"/>
      <c r="S593" s="46"/>
      <c r="T593" s="46"/>
      <c r="U593" s="37"/>
      <c r="V593" s="37"/>
      <c r="W593" s="37"/>
      <c r="X593" s="37"/>
      <c r="Y593" s="37"/>
    </row>
    <row r="594">
      <c r="A594" s="46"/>
      <c r="B594" s="46"/>
      <c r="C594" s="470"/>
      <c r="D594" s="471"/>
      <c r="E594" s="471"/>
      <c r="F594" s="471"/>
      <c r="G594" s="471"/>
      <c r="H594" s="470"/>
      <c r="I594" s="49"/>
      <c r="J594" s="49"/>
      <c r="K594" s="49"/>
      <c r="L594" s="49"/>
      <c r="M594" s="49"/>
      <c r="N594" s="49"/>
      <c r="O594" s="46"/>
      <c r="P594" s="46"/>
      <c r="Q594" s="49"/>
      <c r="R594" s="49"/>
      <c r="S594" s="46"/>
      <c r="T594" s="46"/>
      <c r="U594" s="37"/>
      <c r="V594" s="37"/>
      <c r="W594" s="37"/>
      <c r="X594" s="37"/>
      <c r="Y594" s="37"/>
    </row>
    <row r="595">
      <c r="A595" s="46"/>
      <c r="B595" s="46"/>
      <c r="C595" s="470"/>
      <c r="D595" s="471"/>
      <c r="E595" s="471"/>
      <c r="F595" s="471"/>
      <c r="G595" s="471"/>
      <c r="H595" s="470"/>
      <c r="I595" s="49"/>
      <c r="J595" s="49"/>
      <c r="K595" s="49"/>
      <c r="L595" s="49"/>
      <c r="M595" s="49"/>
      <c r="N595" s="49"/>
      <c r="O595" s="46"/>
      <c r="P595" s="46"/>
      <c r="Q595" s="49"/>
      <c r="R595" s="49"/>
      <c r="S595" s="46"/>
      <c r="T595" s="46"/>
      <c r="U595" s="37"/>
      <c r="V595" s="37"/>
      <c r="W595" s="37"/>
      <c r="X595" s="37"/>
      <c r="Y595" s="37"/>
    </row>
    <row r="596">
      <c r="A596" s="46"/>
      <c r="B596" s="46"/>
      <c r="C596" s="470"/>
      <c r="D596" s="471"/>
      <c r="E596" s="471"/>
      <c r="F596" s="471"/>
      <c r="G596" s="471"/>
      <c r="H596" s="470"/>
      <c r="I596" s="49"/>
      <c r="J596" s="49"/>
      <c r="K596" s="49"/>
      <c r="L596" s="49"/>
      <c r="M596" s="49"/>
      <c r="N596" s="49"/>
      <c r="O596" s="46"/>
      <c r="P596" s="46"/>
      <c r="Q596" s="49"/>
      <c r="R596" s="49"/>
      <c r="S596" s="46"/>
      <c r="T596" s="46"/>
      <c r="U596" s="37"/>
      <c r="V596" s="37"/>
      <c r="W596" s="37"/>
      <c r="X596" s="37"/>
      <c r="Y596" s="37"/>
    </row>
    <row r="597">
      <c r="A597" s="46"/>
      <c r="B597" s="46"/>
      <c r="C597" s="470"/>
      <c r="D597" s="471"/>
      <c r="E597" s="471"/>
      <c r="F597" s="471"/>
      <c r="G597" s="471"/>
      <c r="H597" s="470"/>
      <c r="I597" s="49"/>
      <c r="J597" s="49"/>
      <c r="K597" s="49"/>
      <c r="L597" s="49"/>
      <c r="M597" s="49"/>
      <c r="N597" s="49"/>
      <c r="O597" s="46"/>
      <c r="P597" s="46"/>
      <c r="Q597" s="49"/>
      <c r="R597" s="49"/>
      <c r="S597" s="46"/>
      <c r="T597" s="46"/>
      <c r="U597" s="37"/>
      <c r="V597" s="37"/>
      <c r="W597" s="37"/>
      <c r="X597" s="37"/>
      <c r="Y597" s="37"/>
    </row>
    <row r="598">
      <c r="A598" s="46"/>
      <c r="B598" s="46"/>
      <c r="C598" s="470"/>
      <c r="D598" s="471"/>
      <c r="E598" s="471"/>
      <c r="F598" s="471"/>
      <c r="G598" s="471"/>
      <c r="H598" s="470"/>
      <c r="I598" s="49"/>
      <c r="J598" s="49"/>
      <c r="K598" s="49"/>
      <c r="L598" s="49"/>
      <c r="M598" s="49"/>
      <c r="N598" s="49"/>
      <c r="O598" s="46"/>
      <c r="P598" s="46"/>
      <c r="Q598" s="49"/>
      <c r="R598" s="49"/>
      <c r="S598" s="46"/>
      <c r="T598" s="46"/>
      <c r="U598" s="37"/>
      <c r="V598" s="37"/>
      <c r="W598" s="37"/>
      <c r="X598" s="37"/>
      <c r="Y598" s="37"/>
    </row>
    <row r="599">
      <c r="A599" s="46"/>
      <c r="B599" s="46"/>
      <c r="C599" s="470"/>
      <c r="D599" s="471"/>
      <c r="E599" s="471"/>
      <c r="F599" s="471"/>
      <c r="G599" s="471"/>
      <c r="H599" s="470"/>
      <c r="I599" s="49"/>
      <c r="J599" s="49"/>
      <c r="K599" s="49"/>
      <c r="L599" s="49"/>
      <c r="M599" s="49"/>
      <c r="N599" s="49"/>
      <c r="O599" s="46"/>
      <c r="P599" s="46"/>
      <c r="Q599" s="49"/>
      <c r="R599" s="49"/>
      <c r="S599" s="46"/>
      <c r="T599" s="46"/>
      <c r="U599" s="37"/>
      <c r="V599" s="37"/>
      <c r="W599" s="37"/>
      <c r="X599" s="37"/>
      <c r="Y599" s="37"/>
    </row>
    <row r="600">
      <c r="A600" s="46"/>
      <c r="B600" s="46"/>
      <c r="C600" s="470"/>
      <c r="D600" s="471"/>
      <c r="E600" s="471"/>
      <c r="F600" s="471"/>
      <c r="G600" s="471"/>
      <c r="H600" s="470"/>
      <c r="I600" s="49"/>
      <c r="J600" s="49"/>
      <c r="K600" s="49"/>
      <c r="L600" s="49"/>
      <c r="M600" s="49"/>
      <c r="N600" s="49"/>
      <c r="O600" s="46"/>
      <c r="P600" s="46"/>
      <c r="Q600" s="49"/>
      <c r="R600" s="49"/>
      <c r="S600" s="46"/>
      <c r="T600" s="46"/>
      <c r="U600" s="37"/>
      <c r="V600" s="37"/>
      <c r="W600" s="37"/>
      <c r="X600" s="37"/>
      <c r="Y600" s="37"/>
    </row>
    <row r="601">
      <c r="A601" s="46"/>
      <c r="B601" s="46"/>
      <c r="C601" s="470"/>
      <c r="D601" s="471"/>
      <c r="E601" s="471"/>
      <c r="F601" s="471"/>
      <c r="G601" s="471"/>
      <c r="H601" s="470"/>
      <c r="I601" s="49"/>
      <c r="J601" s="49"/>
      <c r="K601" s="49"/>
      <c r="L601" s="49"/>
      <c r="M601" s="49"/>
      <c r="N601" s="49"/>
      <c r="O601" s="46"/>
      <c r="P601" s="46"/>
      <c r="Q601" s="49"/>
      <c r="R601" s="49"/>
      <c r="S601" s="46"/>
      <c r="T601" s="46"/>
      <c r="U601" s="37"/>
      <c r="V601" s="37"/>
      <c r="W601" s="37"/>
      <c r="X601" s="37"/>
      <c r="Y601" s="37"/>
    </row>
    <row r="602">
      <c r="A602" s="46"/>
      <c r="B602" s="46"/>
      <c r="C602" s="470"/>
      <c r="D602" s="471"/>
      <c r="E602" s="471"/>
      <c r="F602" s="471"/>
      <c r="G602" s="471"/>
      <c r="H602" s="470"/>
      <c r="I602" s="49"/>
      <c r="J602" s="49"/>
      <c r="K602" s="49"/>
      <c r="L602" s="49"/>
      <c r="M602" s="49"/>
      <c r="N602" s="49"/>
      <c r="O602" s="46"/>
      <c r="P602" s="46"/>
      <c r="Q602" s="49"/>
      <c r="R602" s="49"/>
      <c r="S602" s="46"/>
      <c r="T602" s="46"/>
      <c r="U602" s="37"/>
      <c r="V602" s="37"/>
      <c r="W602" s="37"/>
      <c r="X602" s="37"/>
      <c r="Y602" s="37"/>
    </row>
    <row r="603">
      <c r="A603" s="46"/>
      <c r="B603" s="46"/>
      <c r="C603" s="470"/>
      <c r="D603" s="471"/>
      <c r="E603" s="471"/>
      <c r="F603" s="471"/>
      <c r="G603" s="471"/>
      <c r="H603" s="470"/>
      <c r="I603" s="49"/>
      <c r="J603" s="49"/>
      <c r="K603" s="49"/>
      <c r="L603" s="49"/>
      <c r="M603" s="49"/>
      <c r="N603" s="49"/>
      <c r="O603" s="46"/>
      <c r="P603" s="46"/>
      <c r="Q603" s="49"/>
      <c r="R603" s="49"/>
      <c r="S603" s="46"/>
      <c r="T603" s="46"/>
      <c r="U603" s="37"/>
      <c r="V603" s="37"/>
      <c r="W603" s="37"/>
      <c r="X603" s="37"/>
      <c r="Y603" s="37"/>
    </row>
    <row r="604">
      <c r="A604" s="46"/>
      <c r="B604" s="46"/>
      <c r="C604" s="470"/>
      <c r="D604" s="471"/>
      <c r="E604" s="471"/>
      <c r="F604" s="471"/>
      <c r="G604" s="471"/>
      <c r="H604" s="470"/>
      <c r="I604" s="49"/>
      <c r="J604" s="49"/>
      <c r="K604" s="49"/>
      <c r="L604" s="49"/>
      <c r="M604" s="49"/>
      <c r="N604" s="49"/>
      <c r="O604" s="46"/>
      <c r="P604" s="46"/>
      <c r="Q604" s="49"/>
      <c r="R604" s="49"/>
      <c r="S604" s="46"/>
      <c r="T604" s="46"/>
      <c r="U604" s="37"/>
      <c r="V604" s="37"/>
      <c r="W604" s="37"/>
      <c r="X604" s="37"/>
      <c r="Y604" s="37"/>
    </row>
    <row r="605">
      <c r="A605" s="46"/>
      <c r="B605" s="46"/>
      <c r="C605" s="470"/>
      <c r="D605" s="471"/>
      <c r="E605" s="471"/>
      <c r="F605" s="471"/>
      <c r="G605" s="471"/>
      <c r="H605" s="470"/>
      <c r="I605" s="49"/>
      <c r="J605" s="49"/>
      <c r="K605" s="49"/>
      <c r="L605" s="49"/>
      <c r="M605" s="49"/>
      <c r="N605" s="49"/>
      <c r="O605" s="46"/>
      <c r="P605" s="46"/>
      <c r="Q605" s="49"/>
      <c r="R605" s="49"/>
      <c r="S605" s="46"/>
      <c r="T605" s="46"/>
      <c r="U605" s="37"/>
      <c r="V605" s="37"/>
      <c r="W605" s="37"/>
      <c r="X605" s="37"/>
      <c r="Y605" s="37"/>
    </row>
    <row r="606">
      <c r="A606" s="46"/>
      <c r="B606" s="46"/>
      <c r="C606" s="470"/>
      <c r="D606" s="471"/>
      <c r="E606" s="471"/>
      <c r="F606" s="471"/>
      <c r="G606" s="471"/>
      <c r="H606" s="470"/>
      <c r="I606" s="49"/>
      <c r="J606" s="49"/>
      <c r="K606" s="49"/>
      <c r="L606" s="49"/>
      <c r="M606" s="49"/>
      <c r="N606" s="49"/>
      <c r="O606" s="46"/>
      <c r="P606" s="46"/>
      <c r="Q606" s="49"/>
      <c r="R606" s="49"/>
      <c r="S606" s="46"/>
      <c r="T606" s="46"/>
      <c r="U606" s="37"/>
      <c r="V606" s="37"/>
      <c r="W606" s="37"/>
      <c r="X606" s="37"/>
      <c r="Y606" s="37"/>
    </row>
    <row r="607">
      <c r="A607" s="46"/>
      <c r="B607" s="46"/>
      <c r="C607" s="470"/>
      <c r="D607" s="471"/>
      <c r="E607" s="471"/>
      <c r="F607" s="471"/>
      <c r="G607" s="471"/>
      <c r="H607" s="470"/>
      <c r="I607" s="49"/>
      <c r="J607" s="49"/>
      <c r="K607" s="49"/>
      <c r="L607" s="49"/>
      <c r="M607" s="49"/>
      <c r="N607" s="49"/>
      <c r="O607" s="46"/>
      <c r="P607" s="46"/>
      <c r="Q607" s="49"/>
      <c r="R607" s="49"/>
      <c r="S607" s="46"/>
      <c r="T607" s="46"/>
      <c r="U607" s="37"/>
      <c r="V607" s="37"/>
      <c r="W607" s="37"/>
      <c r="X607" s="37"/>
      <c r="Y607" s="37"/>
    </row>
    <row r="608">
      <c r="A608" s="46"/>
      <c r="B608" s="46"/>
      <c r="C608" s="470"/>
      <c r="D608" s="471"/>
      <c r="E608" s="471"/>
      <c r="F608" s="471"/>
      <c r="G608" s="471"/>
      <c r="H608" s="470"/>
      <c r="I608" s="49"/>
      <c r="J608" s="49"/>
      <c r="K608" s="49"/>
      <c r="L608" s="49"/>
      <c r="M608" s="49"/>
      <c r="N608" s="49"/>
      <c r="O608" s="46"/>
      <c r="P608" s="46"/>
      <c r="Q608" s="49"/>
      <c r="R608" s="49"/>
      <c r="S608" s="46"/>
      <c r="T608" s="46"/>
      <c r="U608" s="37"/>
      <c r="V608" s="37"/>
      <c r="W608" s="37"/>
      <c r="X608" s="37"/>
      <c r="Y608" s="37"/>
    </row>
    <row r="609">
      <c r="A609" s="46"/>
      <c r="B609" s="46"/>
      <c r="C609" s="470"/>
      <c r="D609" s="471"/>
      <c r="E609" s="471"/>
      <c r="F609" s="471"/>
      <c r="G609" s="471"/>
      <c r="H609" s="470"/>
      <c r="I609" s="49"/>
      <c r="J609" s="49"/>
      <c r="K609" s="49"/>
      <c r="L609" s="49"/>
      <c r="M609" s="49"/>
      <c r="N609" s="49"/>
      <c r="O609" s="46"/>
      <c r="P609" s="46"/>
      <c r="Q609" s="49"/>
      <c r="R609" s="49"/>
      <c r="S609" s="46"/>
      <c r="T609" s="46"/>
      <c r="U609" s="37"/>
      <c r="V609" s="37"/>
      <c r="W609" s="37"/>
      <c r="X609" s="37"/>
      <c r="Y609" s="37"/>
    </row>
    <row r="610">
      <c r="A610" s="46"/>
      <c r="B610" s="46"/>
      <c r="C610" s="470"/>
      <c r="D610" s="471"/>
      <c r="E610" s="471"/>
      <c r="F610" s="471"/>
      <c r="G610" s="471"/>
      <c r="H610" s="470"/>
      <c r="I610" s="49"/>
      <c r="J610" s="49"/>
      <c r="K610" s="49"/>
      <c r="L610" s="49"/>
      <c r="M610" s="49"/>
      <c r="N610" s="49"/>
      <c r="O610" s="46"/>
      <c r="P610" s="46"/>
      <c r="Q610" s="49"/>
      <c r="R610" s="49"/>
      <c r="S610" s="46"/>
      <c r="T610" s="46"/>
      <c r="U610" s="37"/>
      <c r="V610" s="37"/>
      <c r="W610" s="37"/>
      <c r="X610" s="37"/>
      <c r="Y610" s="37"/>
    </row>
    <row r="611">
      <c r="A611" s="46"/>
      <c r="B611" s="46"/>
      <c r="C611" s="470"/>
      <c r="D611" s="471"/>
      <c r="E611" s="471"/>
      <c r="F611" s="471"/>
      <c r="G611" s="471"/>
      <c r="H611" s="470"/>
      <c r="I611" s="49"/>
      <c r="J611" s="49"/>
      <c r="K611" s="49"/>
      <c r="L611" s="49"/>
      <c r="M611" s="49"/>
      <c r="N611" s="49"/>
      <c r="O611" s="46"/>
      <c r="P611" s="46"/>
      <c r="Q611" s="49"/>
      <c r="R611" s="49"/>
      <c r="S611" s="46"/>
      <c r="T611" s="46"/>
      <c r="U611" s="37"/>
      <c r="V611" s="37"/>
      <c r="W611" s="37"/>
      <c r="X611" s="37"/>
      <c r="Y611" s="37"/>
    </row>
    <row r="612">
      <c r="A612" s="46"/>
      <c r="B612" s="46"/>
      <c r="C612" s="470"/>
      <c r="D612" s="471"/>
      <c r="E612" s="471"/>
      <c r="F612" s="471"/>
      <c r="G612" s="471"/>
      <c r="H612" s="470"/>
      <c r="I612" s="49"/>
      <c r="J612" s="49"/>
      <c r="K612" s="49"/>
      <c r="L612" s="49"/>
      <c r="M612" s="49"/>
      <c r="N612" s="49"/>
      <c r="O612" s="46"/>
      <c r="P612" s="46"/>
      <c r="Q612" s="49"/>
      <c r="R612" s="49"/>
      <c r="S612" s="46"/>
      <c r="T612" s="46"/>
      <c r="U612" s="37"/>
      <c r="V612" s="37"/>
      <c r="W612" s="37"/>
      <c r="X612" s="37"/>
      <c r="Y612" s="37"/>
    </row>
    <row r="613">
      <c r="A613" s="46"/>
      <c r="B613" s="46"/>
      <c r="C613" s="470"/>
      <c r="D613" s="471"/>
      <c r="E613" s="471"/>
      <c r="F613" s="471"/>
      <c r="G613" s="471"/>
      <c r="H613" s="470"/>
      <c r="I613" s="49"/>
      <c r="J613" s="49"/>
      <c r="K613" s="49"/>
      <c r="L613" s="49"/>
      <c r="M613" s="49"/>
      <c r="N613" s="49"/>
      <c r="O613" s="46"/>
      <c r="P613" s="46"/>
      <c r="Q613" s="49"/>
      <c r="R613" s="49"/>
      <c r="S613" s="46"/>
      <c r="T613" s="46"/>
      <c r="U613" s="37"/>
      <c r="V613" s="37"/>
      <c r="W613" s="37"/>
      <c r="X613" s="37"/>
      <c r="Y613" s="37"/>
    </row>
    <row r="614">
      <c r="A614" s="46"/>
      <c r="B614" s="46"/>
      <c r="C614" s="470"/>
      <c r="D614" s="471"/>
      <c r="E614" s="471"/>
      <c r="F614" s="471"/>
      <c r="G614" s="471"/>
      <c r="H614" s="470"/>
      <c r="I614" s="49"/>
      <c r="J614" s="49"/>
      <c r="K614" s="49"/>
      <c r="L614" s="49"/>
      <c r="M614" s="49"/>
      <c r="N614" s="49"/>
      <c r="O614" s="46"/>
      <c r="P614" s="46"/>
      <c r="Q614" s="49"/>
      <c r="R614" s="49"/>
      <c r="S614" s="46"/>
      <c r="T614" s="46"/>
      <c r="U614" s="37"/>
      <c r="V614" s="37"/>
      <c r="W614" s="37"/>
      <c r="X614" s="37"/>
      <c r="Y614" s="37"/>
    </row>
    <row r="615">
      <c r="A615" s="46"/>
      <c r="B615" s="46"/>
      <c r="C615" s="470"/>
      <c r="D615" s="471"/>
      <c r="E615" s="471"/>
      <c r="F615" s="471"/>
      <c r="G615" s="471"/>
      <c r="H615" s="470"/>
      <c r="I615" s="49"/>
      <c r="J615" s="49"/>
      <c r="K615" s="49"/>
      <c r="L615" s="49"/>
      <c r="M615" s="49"/>
      <c r="N615" s="49"/>
      <c r="O615" s="46"/>
      <c r="P615" s="46"/>
      <c r="Q615" s="49"/>
      <c r="R615" s="49"/>
      <c r="S615" s="46"/>
      <c r="T615" s="46"/>
      <c r="U615" s="37"/>
      <c r="V615" s="37"/>
      <c r="W615" s="37"/>
      <c r="X615" s="37"/>
      <c r="Y615" s="37"/>
    </row>
    <row r="616">
      <c r="A616" s="46"/>
      <c r="B616" s="46"/>
      <c r="C616" s="470"/>
      <c r="D616" s="471"/>
      <c r="E616" s="471"/>
      <c r="F616" s="471"/>
      <c r="G616" s="471"/>
      <c r="H616" s="470"/>
      <c r="I616" s="49"/>
      <c r="J616" s="49"/>
      <c r="K616" s="49"/>
      <c r="L616" s="49"/>
      <c r="M616" s="49"/>
      <c r="N616" s="49"/>
      <c r="O616" s="46"/>
      <c r="P616" s="46"/>
      <c r="Q616" s="49"/>
      <c r="R616" s="49"/>
      <c r="S616" s="46"/>
      <c r="T616" s="46"/>
      <c r="U616" s="37"/>
      <c r="V616" s="37"/>
      <c r="W616" s="37"/>
      <c r="X616" s="37"/>
      <c r="Y616" s="37"/>
    </row>
    <row r="617">
      <c r="A617" s="46"/>
      <c r="B617" s="46"/>
      <c r="C617" s="470"/>
      <c r="D617" s="471"/>
      <c r="E617" s="471"/>
      <c r="F617" s="471"/>
      <c r="G617" s="471"/>
      <c r="H617" s="470"/>
      <c r="I617" s="49"/>
      <c r="J617" s="49"/>
      <c r="K617" s="49"/>
      <c r="L617" s="49"/>
      <c r="M617" s="49"/>
      <c r="N617" s="49"/>
      <c r="O617" s="46"/>
      <c r="P617" s="46"/>
      <c r="Q617" s="49"/>
      <c r="R617" s="49"/>
      <c r="S617" s="46"/>
      <c r="T617" s="46"/>
      <c r="U617" s="37"/>
      <c r="V617" s="37"/>
      <c r="W617" s="37"/>
      <c r="X617" s="37"/>
      <c r="Y617" s="37"/>
    </row>
    <row r="618">
      <c r="A618" s="46"/>
      <c r="B618" s="46"/>
      <c r="C618" s="470"/>
      <c r="D618" s="471"/>
      <c r="E618" s="471"/>
      <c r="F618" s="471"/>
      <c r="G618" s="471"/>
      <c r="H618" s="470"/>
      <c r="I618" s="49"/>
      <c r="J618" s="49"/>
      <c r="K618" s="49"/>
      <c r="L618" s="49"/>
      <c r="M618" s="49"/>
      <c r="N618" s="49"/>
      <c r="O618" s="46"/>
      <c r="P618" s="46"/>
      <c r="Q618" s="49"/>
      <c r="R618" s="49"/>
      <c r="S618" s="46"/>
      <c r="T618" s="46"/>
      <c r="U618" s="37"/>
      <c r="V618" s="37"/>
      <c r="W618" s="37"/>
      <c r="X618" s="37"/>
      <c r="Y618" s="37"/>
    </row>
    <row r="619">
      <c r="A619" s="46"/>
      <c r="B619" s="46"/>
      <c r="C619" s="470"/>
      <c r="D619" s="471"/>
      <c r="E619" s="471"/>
      <c r="F619" s="471"/>
      <c r="G619" s="471"/>
      <c r="H619" s="470"/>
      <c r="I619" s="49"/>
      <c r="J619" s="49"/>
      <c r="K619" s="49"/>
      <c r="L619" s="49"/>
      <c r="M619" s="49"/>
      <c r="N619" s="49"/>
      <c r="O619" s="46"/>
      <c r="P619" s="46"/>
      <c r="Q619" s="49"/>
      <c r="R619" s="49"/>
      <c r="S619" s="46"/>
      <c r="T619" s="46"/>
      <c r="U619" s="37"/>
      <c r="V619" s="37"/>
      <c r="W619" s="37"/>
      <c r="X619" s="37"/>
      <c r="Y619" s="37"/>
    </row>
    <row r="620">
      <c r="A620" s="46"/>
      <c r="B620" s="46"/>
      <c r="C620" s="470"/>
      <c r="D620" s="471"/>
      <c r="E620" s="471"/>
      <c r="F620" s="471"/>
      <c r="G620" s="471"/>
      <c r="H620" s="470"/>
      <c r="I620" s="49"/>
      <c r="J620" s="49"/>
      <c r="K620" s="49"/>
      <c r="L620" s="49"/>
      <c r="M620" s="49"/>
      <c r="N620" s="49"/>
      <c r="O620" s="46"/>
      <c r="P620" s="46"/>
      <c r="Q620" s="49"/>
      <c r="R620" s="49"/>
      <c r="S620" s="46"/>
      <c r="T620" s="46"/>
      <c r="U620" s="37"/>
      <c r="V620" s="37"/>
      <c r="W620" s="37"/>
      <c r="X620" s="37"/>
      <c r="Y620" s="37"/>
    </row>
    <row r="621">
      <c r="A621" s="46"/>
      <c r="B621" s="46"/>
      <c r="C621" s="470"/>
      <c r="D621" s="471"/>
      <c r="E621" s="471"/>
      <c r="F621" s="471"/>
      <c r="G621" s="471"/>
      <c r="H621" s="470"/>
      <c r="I621" s="49"/>
      <c r="J621" s="49"/>
      <c r="K621" s="49"/>
      <c r="L621" s="49"/>
      <c r="M621" s="49"/>
      <c r="N621" s="49"/>
      <c r="O621" s="46"/>
      <c r="P621" s="46"/>
      <c r="Q621" s="49"/>
      <c r="R621" s="49"/>
      <c r="S621" s="46"/>
      <c r="T621" s="46"/>
      <c r="U621" s="37"/>
      <c r="V621" s="37"/>
      <c r="W621" s="37"/>
      <c r="X621" s="37"/>
      <c r="Y621" s="37"/>
    </row>
    <row r="622">
      <c r="A622" s="46"/>
      <c r="B622" s="46"/>
      <c r="C622" s="470"/>
      <c r="D622" s="471"/>
      <c r="E622" s="471"/>
      <c r="F622" s="471"/>
      <c r="G622" s="471"/>
      <c r="H622" s="470"/>
      <c r="I622" s="49"/>
      <c r="J622" s="49"/>
      <c r="K622" s="49"/>
      <c r="L622" s="49"/>
      <c r="M622" s="49"/>
      <c r="N622" s="49"/>
      <c r="O622" s="46"/>
      <c r="P622" s="46"/>
      <c r="Q622" s="49"/>
      <c r="R622" s="49"/>
      <c r="S622" s="46"/>
      <c r="T622" s="46"/>
      <c r="U622" s="37"/>
      <c r="V622" s="37"/>
      <c r="W622" s="37"/>
      <c r="X622" s="37"/>
      <c r="Y622" s="37"/>
    </row>
    <row r="623">
      <c r="A623" s="46"/>
      <c r="B623" s="46"/>
      <c r="C623" s="470"/>
      <c r="D623" s="471"/>
      <c r="E623" s="471"/>
      <c r="F623" s="471"/>
      <c r="G623" s="471"/>
      <c r="H623" s="470"/>
      <c r="I623" s="49"/>
      <c r="J623" s="49"/>
      <c r="K623" s="49"/>
      <c r="L623" s="49"/>
      <c r="M623" s="49"/>
      <c r="N623" s="49"/>
      <c r="O623" s="46"/>
      <c r="P623" s="46"/>
      <c r="Q623" s="49"/>
      <c r="R623" s="49"/>
      <c r="S623" s="46"/>
      <c r="T623" s="46"/>
      <c r="U623" s="37"/>
      <c r="V623" s="37"/>
      <c r="W623" s="37"/>
      <c r="X623" s="37"/>
      <c r="Y623" s="37"/>
    </row>
    <row r="624">
      <c r="A624" s="46"/>
      <c r="B624" s="46"/>
      <c r="C624" s="470"/>
      <c r="D624" s="471"/>
      <c r="E624" s="471"/>
      <c r="F624" s="471"/>
      <c r="G624" s="471"/>
      <c r="H624" s="470"/>
      <c r="I624" s="49"/>
      <c r="J624" s="49"/>
      <c r="K624" s="49"/>
      <c r="L624" s="49"/>
      <c r="M624" s="49"/>
      <c r="N624" s="49"/>
      <c r="O624" s="46"/>
      <c r="P624" s="46"/>
      <c r="Q624" s="49"/>
      <c r="R624" s="49"/>
      <c r="S624" s="46"/>
      <c r="T624" s="46"/>
      <c r="U624" s="37"/>
      <c r="V624" s="37"/>
      <c r="W624" s="37"/>
      <c r="X624" s="37"/>
      <c r="Y624" s="37"/>
    </row>
    <row r="625">
      <c r="A625" s="46"/>
      <c r="B625" s="46"/>
      <c r="C625" s="470"/>
      <c r="D625" s="471"/>
      <c r="E625" s="471"/>
      <c r="F625" s="471"/>
      <c r="G625" s="471"/>
      <c r="H625" s="470"/>
      <c r="I625" s="49"/>
      <c r="J625" s="49"/>
      <c r="K625" s="49"/>
      <c r="L625" s="49"/>
      <c r="M625" s="49"/>
      <c r="N625" s="49"/>
      <c r="O625" s="46"/>
      <c r="P625" s="46"/>
      <c r="Q625" s="49"/>
      <c r="R625" s="49"/>
      <c r="S625" s="46"/>
      <c r="T625" s="46"/>
      <c r="U625" s="37"/>
      <c r="V625" s="37"/>
      <c r="W625" s="37"/>
      <c r="X625" s="37"/>
      <c r="Y625" s="37"/>
    </row>
    <row r="626">
      <c r="A626" s="46"/>
      <c r="B626" s="46"/>
      <c r="C626" s="470"/>
      <c r="D626" s="471"/>
      <c r="E626" s="471"/>
      <c r="F626" s="471"/>
      <c r="G626" s="471"/>
      <c r="H626" s="470"/>
      <c r="I626" s="49"/>
      <c r="J626" s="49"/>
      <c r="K626" s="49"/>
      <c r="L626" s="49"/>
      <c r="M626" s="49"/>
      <c r="N626" s="49"/>
      <c r="O626" s="46"/>
      <c r="P626" s="46"/>
      <c r="Q626" s="49"/>
      <c r="R626" s="49"/>
      <c r="S626" s="46"/>
      <c r="T626" s="46"/>
      <c r="U626" s="37"/>
      <c r="V626" s="37"/>
      <c r="W626" s="37"/>
      <c r="X626" s="37"/>
      <c r="Y626" s="37"/>
    </row>
    <row r="627">
      <c r="A627" s="46"/>
      <c r="B627" s="46"/>
      <c r="C627" s="470"/>
      <c r="D627" s="471"/>
      <c r="E627" s="471"/>
      <c r="F627" s="471"/>
      <c r="G627" s="471"/>
      <c r="H627" s="470"/>
      <c r="I627" s="49"/>
      <c r="J627" s="49"/>
      <c r="K627" s="49"/>
      <c r="L627" s="49"/>
      <c r="M627" s="49"/>
      <c r="N627" s="49"/>
      <c r="O627" s="46"/>
      <c r="P627" s="46"/>
      <c r="Q627" s="49"/>
      <c r="R627" s="49"/>
      <c r="S627" s="46"/>
      <c r="T627" s="46"/>
      <c r="U627" s="37"/>
      <c r="V627" s="37"/>
      <c r="W627" s="37"/>
      <c r="X627" s="37"/>
      <c r="Y627" s="37"/>
    </row>
    <row r="628">
      <c r="A628" s="46"/>
      <c r="B628" s="46"/>
      <c r="C628" s="470"/>
      <c r="D628" s="471"/>
      <c r="E628" s="471"/>
      <c r="F628" s="471"/>
      <c r="G628" s="471"/>
      <c r="H628" s="470"/>
      <c r="I628" s="49"/>
      <c r="J628" s="49"/>
      <c r="K628" s="49"/>
      <c r="L628" s="49"/>
      <c r="M628" s="49"/>
      <c r="N628" s="49"/>
      <c r="O628" s="46"/>
      <c r="P628" s="46"/>
      <c r="Q628" s="49"/>
      <c r="R628" s="49"/>
      <c r="S628" s="46"/>
      <c r="T628" s="46"/>
      <c r="U628" s="37"/>
      <c r="V628" s="37"/>
      <c r="W628" s="37"/>
      <c r="X628" s="37"/>
      <c r="Y628" s="37"/>
    </row>
    <row r="629">
      <c r="A629" s="46"/>
      <c r="B629" s="46"/>
      <c r="C629" s="470"/>
      <c r="D629" s="471"/>
      <c r="E629" s="471"/>
      <c r="F629" s="471"/>
      <c r="G629" s="471"/>
      <c r="H629" s="470"/>
      <c r="I629" s="49"/>
      <c r="J629" s="49"/>
      <c r="K629" s="49"/>
      <c r="L629" s="49"/>
      <c r="M629" s="49"/>
      <c r="N629" s="49"/>
      <c r="O629" s="46"/>
      <c r="P629" s="46"/>
      <c r="Q629" s="49"/>
      <c r="R629" s="49"/>
      <c r="S629" s="46"/>
      <c r="T629" s="46"/>
      <c r="U629" s="37"/>
      <c r="V629" s="37"/>
      <c r="W629" s="37"/>
      <c r="X629" s="37"/>
      <c r="Y629" s="37"/>
    </row>
    <row r="630">
      <c r="A630" s="46"/>
      <c r="B630" s="46"/>
      <c r="C630" s="470"/>
      <c r="D630" s="471"/>
      <c r="E630" s="471"/>
      <c r="F630" s="471"/>
      <c r="G630" s="471"/>
      <c r="H630" s="470"/>
      <c r="I630" s="49"/>
      <c r="J630" s="49"/>
      <c r="K630" s="49"/>
      <c r="L630" s="49"/>
      <c r="M630" s="49"/>
      <c r="N630" s="49"/>
      <c r="O630" s="46"/>
      <c r="P630" s="46"/>
      <c r="Q630" s="49"/>
      <c r="R630" s="49"/>
      <c r="S630" s="46"/>
      <c r="T630" s="46"/>
      <c r="U630" s="37"/>
      <c r="V630" s="37"/>
      <c r="W630" s="37"/>
      <c r="X630" s="37"/>
      <c r="Y630" s="37"/>
    </row>
    <row r="631">
      <c r="A631" s="46"/>
      <c r="B631" s="46"/>
      <c r="C631" s="470"/>
      <c r="D631" s="471"/>
      <c r="E631" s="471"/>
      <c r="F631" s="471"/>
      <c r="G631" s="471"/>
      <c r="H631" s="470"/>
      <c r="I631" s="49"/>
      <c r="J631" s="49"/>
      <c r="K631" s="49"/>
      <c r="L631" s="49"/>
      <c r="M631" s="49"/>
      <c r="N631" s="49"/>
      <c r="O631" s="46"/>
      <c r="P631" s="46"/>
      <c r="Q631" s="49"/>
      <c r="R631" s="49"/>
      <c r="S631" s="46"/>
      <c r="T631" s="46"/>
      <c r="U631" s="37"/>
      <c r="V631" s="37"/>
      <c r="W631" s="37"/>
      <c r="X631" s="37"/>
      <c r="Y631" s="37"/>
    </row>
    <row r="632">
      <c r="A632" s="46"/>
      <c r="B632" s="46"/>
      <c r="C632" s="470"/>
      <c r="D632" s="471"/>
      <c r="E632" s="471"/>
      <c r="F632" s="471"/>
      <c r="G632" s="471"/>
      <c r="H632" s="470"/>
      <c r="I632" s="49"/>
      <c r="J632" s="49"/>
      <c r="K632" s="49"/>
      <c r="L632" s="49"/>
      <c r="M632" s="49"/>
      <c r="N632" s="49"/>
      <c r="O632" s="46"/>
      <c r="P632" s="46"/>
      <c r="Q632" s="49"/>
      <c r="R632" s="49"/>
      <c r="S632" s="46"/>
      <c r="T632" s="46"/>
      <c r="U632" s="37"/>
      <c r="V632" s="37"/>
      <c r="W632" s="37"/>
      <c r="X632" s="37"/>
      <c r="Y632" s="37"/>
    </row>
    <row r="633">
      <c r="A633" s="46"/>
      <c r="B633" s="46"/>
      <c r="C633" s="470"/>
      <c r="D633" s="471"/>
      <c r="E633" s="471"/>
      <c r="F633" s="471"/>
      <c r="G633" s="471"/>
      <c r="H633" s="470"/>
      <c r="I633" s="49"/>
      <c r="J633" s="49"/>
      <c r="K633" s="49"/>
      <c r="L633" s="49"/>
      <c r="M633" s="49"/>
      <c r="N633" s="49"/>
      <c r="O633" s="46"/>
      <c r="P633" s="46"/>
      <c r="Q633" s="49"/>
      <c r="R633" s="49"/>
      <c r="S633" s="46"/>
      <c r="T633" s="46"/>
      <c r="U633" s="37"/>
      <c r="V633" s="37"/>
      <c r="W633" s="37"/>
      <c r="X633" s="37"/>
      <c r="Y633" s="37"/>
    </row>
    <row r="634">
      <c r="A634" s="46"/>
      <c r="B634" s="46"/>
      <c r="C634" s="470"/>
      <c r="D634" s="471"/>
      <c r="E634" s="471"/>
      <c r="F634" s="471"/>
      <c r="G634" s="471"/>
      <c r="H634" s="470"/>
      <c r="I634" s="49"/>
      <c r="J634" s="49"/>
      <c r="K634" s="49"/>
      <c r="L634" s="49"/>
      <c r="M634" s="49"/>
      <c r="N634" s="49"/>
      <c r="O634" s="46"/>
      <c r="P634" s="46"/>
      <c r="Q634" s="49"/>
      <c r="R634" s="49"/>
      <c r="S634" s="46"/>
      <c r="T634" s="46"/>
      <c r="U634" s="37"/>
      <c r="V634" s="37"/>
      <c r="W634" s="37"/>
      <c r="X634" s="37"/>
      <c r="Y634" s="37"/>
    </row>
    <row r="635">
      <c r="A635" s="46"/>
      <c r="B635" s="46"/>
      <c r="C635" s="470"/>
      <c r="D635" s="471"/>
      <c r="E635" s="471"/>
      <c r="F635" s="471"/>
      <c r="G635" s="471"/>
      <c r="H635" s="470"/>
      <c r="I635" s="49"/>
      <c r="J635" s="49"/>
      <c r="K635" s="49"/>
      <c r="L635" s="49"/>
      <c r="M635" s="49"/>
      <c r="N635" s="49"/>
      <c r="O635" s="46"/>
      <c r="P635" s="46"/>
      <c r="Q635" s="49"/>
      <c r="R635" s="49"/>
      <c r="S635" s="46"/>
      <c r="T635" s="46"/>
      <c r="U635" s="37"/>
      <c r="V635" s="37"/>
      <c r="W635" s="37"/>
      <c r="X635" s="37"/>
      <c r="Y635" s="37"/>
    </row>
    <row r="636">
      <c r="A636" s="46"/>
      <c r="B636" s="46"/>
      <c r="C636" s="470"/>
      <c r="D636" s="471"/>
      <c r="E636" s="471"/>
      <c r="F636" s="471"/>
      <c r="G636" s="471"/>
      <c r="H636" s="470"/>
      <c r="I636" s="49"/>
      <c r="J636" s="49"/>
      <c r="K636" s="49"/>
      <c r="L636" s="49"/>
      <c r="M636" s="49"/>
      <c r="N636" s="49"/>
      <c r="O636" s="46"/>
      <c r="P636" s="46"/>
      <c r="Q636" s="49"/>
      <c r="R636" s="49"/>
      <c r="S636" s="46"/>
      <c r="T636" s="46"/>
      <c r="U636" s="37"/>
      <c r="V636" s="37"/>
      <c r="W636" s="37"/>
      <c r="X636" s="37"/>
      <c r="Y636" s="37"/>
    </row>
    <row r="637">
      <c r="A637" s="46"/>
      <c r="B637" s="46"/>
      <c r="C637" s="470"/>
      <c r="D637" s="471"/>
      <c r="E637" s="471"/>
      <c r="F637" s="471"/>
      <c r="G637" s="471"/>
      <c r="H637" s="470"/>
      <c r="I637" s="49"/>
      <c r="J637" s="49"/>
      <c r="K637" s="49"/>
      <c r="L637" s="49"/>
      <c r="M637" s="49"/>
      <c r="N637" s="49"/>
      <c r="O637" s="46"/>
      <c r="P637" s="46"/>
      <c r="Q637" s="49"/>
      <c r="R637" s="49"/>
      <c r="S637" s="46"/>
      <c r="T637" s="46"/>
      <c r="U637" s="37"/>
      <c r="V637" s="37"/>
      <c r="W637" s="37"/>
      <c r="X637" s="37"/>
      <c r="Y637" s="37"/>
    </row>
    <row r="638">
      <c r="A638" s="46"/>
      <c r="B638" s="46"/>
      <c r="C638" s="470"/>
      <c r="D638" s="471"/>
      <c r="E638" s="471"/>
      <c r="F638" s="471"/>
      <c r="G638" s="471"/>
      <c r="H638" s="470"/>
      <c r="I638" s="49"/>
      <c r="J638" s="49"/>
      <c r="K638" s="49"/>
      <c r="L638" s="49"/>
      <c r="M638" s="49"/>
      <c r="N638" s="49"/>
      <c r="O638" s="46"/>
      <c r="P638" s="46"/>
      <c r="Q638" s="49"/>
      <c r="R638" s="49"/>
      <c r="S638" s="46"/>
      <c r="T638" s="46"/>
      <c r="U638" s="37"/>
      <c r="V638" s="37"/>
      <c r="W638" s="37"/>
      <c r="X638" s="37"/>
      <c r="Y638" s="37"/>
    </row>
    <row r="639">
      <c r="A639" s="46"/>
      <c r="B639" s="46"/>
      <c r="C639" s="470"/>
      <c r="D639" s="471"/>
      <c r="E639" s="471"/>
      <c r="F639" s="471"/>
      <c r="G639" s="471"/>
      <c r="H639" s="470"/>
      <c r="I639" s="49"/>
      <c r="J639" s="49"/>
      <c r="K639" s="49"/>
      <c r="L639" s="49"/>
      <c r="M639" s="49"/>
      <c r="N639" s="49"/>
      <c r="O639" s="46"/>
      <c r="P639" s="46"/>
      <c r="Q639" s="49"/>
      <c r="R639" s="49"/>
      <c r="S639" s="46"/>
      <c r="T639" s="46"/>
      <c r="U639" s="37"/>
      <c r="V639" s="37"/>
      <c r="W639" s="37"/>
      <c r="X639" s="37"/>
      <c r="Y639" s="37"/>
    </row>
    <row r="640">
      <c r="A640" s="46"/>
      <c r="B640" s="46"/>
      <c r="C640" s="470"/>
      <c r="D640" s="471"/>
      <c r="E640" s="471"/>
      <c r="F640" s="471"/>
      <c r="G640" s="471"/>
      <c r="H640" s="470"/>
      <c r="I640" s="49"/>
      <c r="J640" s="49"/>
      <c r="K640" s="49"/>
      <c r="L640" s="49"/>
      <c r="M640" s="49"/>
      <c r="N640" s="49"/>
      <c r="O640" s="46"/>
      <c r="P640" s="46"/>
      <c r="Q640" s="49"/>
      <c r="R640" s="49"/>
      <c r="S640" s="46"/>
      <c r="T640" s="46"/>
      <c r="U640" s="37"/>
      <c r="V640" s="37"/>
      <c r="W640" s="37"/>
      <c r="X640" s="37"/>
      <c r="Y640" s="37"/>
    </row>
    <row r="641">
      <c r="A641" s="46"/>
      <c r="B641" s="46"/>
      <c r="C641" s="470"/>
      <c r="D641" s="471"/>
      <c r="E641" s="471"/>
      <c r="F641" s="471"/>
      <c r="G641" s="471"/>
      <c r="H641" s="470"/>
      <c r="I641" s="49"/>
      <c r="J641" s="49"/>
      <c r="K641" s="49"/>
      <c r="L641" s="49"/>
      <c r="M641" s="49"/>
      <c r="N641" s="49"/>
      <c r="O641" s="46"/>
      <c r="P641" s="46"/>
      <c r="Q641" s="49"/>
      <c r="R641" s="49"/>
      <c r="S641" s="46"/>
      <c r="T641" s="46"/>
      <c r="U641" s="37"/>
      <c r="V641" s="37"/>
      <c r="W641" s="37"/>
      <c r="X641" s="37"/>
      <c r="Y641" s="37"/>
    </row>
    <row r="642">
      <c r="A642" s="46"/>
      <c r="B642" s="46"/>
      <c r="C642" s="470"/>
      <c r="D642" s="471"/>
      <c r="E642" s="471"/>
      <c r="F642" s="471"/>
      <c r="G642" s="471"/>
      <c r="H642" s="470"/>
      <c r="I642" s="49"/>
      <c r="J642" s="49"/>
      <c r="K642" s="49"/>
      <c r="L642" s="49"/>
      <c r="M642" s="49"/>
      <c r="N642" s="49"/>
      <c r="O642" s="46"/>
      <c r="P642" s="46"/>
      <c r="Q642" s="49"/>
      <c r="R642" s="49"/>
      <c r="S642" s="46"/>
      <c r="T642" s="46"/>
      <c r="U642" s="37"/>
      <c r="V642" s="37"/>
      <c r="W642" s="37"/>
      <c r="X642" s="37"/>
      <c r="Y642" s="37"/>
    </row>
    <row r="643">
      <c r="A643" s="46"/>
      <c r="B643" s="46"/>
      <c r="C643" s="470"/>
      <c r="D643" s="471"/>
      <c r="E643" s="471"/>
      <c r="F643" s="471"/>
      <c r="G643" s="471"/>
      <c r="H643" s="470"/>
      <c r="I643" s="49"/>
      <c r="J643" s="49"/>
      <c r="K643" s="49"/>
      <c r="L643" s="49"/>
      <c r="M643" s="49"/>
      <c r="N643" s="49"/>
      <c r="O643" s="46"/>
      <c r="P643" s="46"/>
      <c r="Q643" s="49"/>
      <c r="R643" s="49"/>
      <c r="S643" s="46"/>
      <c r="T643" s="46"/>
      <c r="U643" s="37"/>
      <c r="V643" s="37"/>
      <c r="W643" s="37"/>
      <c r="X643" s="37"/>
      <c r="Y643" s="37"/>
    </row>
    <row r="644">
      <c r="A644" s="46"/>
      <c r="B644" s="46"/>
      <c r="C644" s="470"/>
      <c r="D644" s="471"/>
      <c r="E644" s="471"/>
      <c r="F644" s="471"/>
      <c r="G644" s="471"/>
      <c r="H644" s="470"/>
      <c r="I644" s="49"/>
      <c r="J644" s="49"/>
      <c r="K644" s="49"/>
      <c r="L644" s="49"/>
      <c r="M644" s="49"/>
      <c r="N644" s="49"/>
      <c r="O644" s="46"/>
      <c r="P644" s="46"/>
      <c r="Q644" s="49"/>
      <c r="R644" s="49"/>
      <c r="S644" s="46"/>
      <c r="T644" s="46"/>
      <c r="U644" s="37"/>
      <c r="V644" s="37"/>
      <c r="W644" s="37"/>
      <c r="X644" s="37"/>
      <c r="Y644" s="37"/>
    </row>
    <row r="645">
      <c r="A645" s="46"/>
      <c r="B645" s="46"/>
      <c r="C645" s="470"/>
      <c r="D645" s="471"/>
      <c r="E645" s="471"/>
      <c r="F645" s="471"/>
      <c r="G645" s="471"/>
      <c r="H645" s="470"/>
      <c r="I645" s="49"/>
      <c r="J645" s="49"/>
      <c r="K645" s="49"/>
      <c r="L645" s="49"/>
      <c r="M645" s="49"/>
      <c r="N645" s="49"/>
      <c r="O645" s="46"/>
      <c r="P645" s="46"/>
      <c r="Q645" s="49"/>
      <c r="R645" s="49"/>
      <c r="S645" s="46"/>
      <c r="T645" s="46"/>
      <c r="U645" s="37"/>
      <c r="V645" s="37"/>
      <c r="W645" s="37"/>
      <c r="X645" s="37"/>
      <c r="Y645" s="37"/>
    </row>
    <row r="646">
      <c r="A646" s="46"/>
      <c r="B646" s="46"/>
      <c r="C646" s="470"/>
      <c r="D646" s="471"/>
      <c r="E646" s="471"/>
      <c r="F646" s="471"/>
      <c r="G646" s="471"/>
      <c r="H646" s="470"/>
      <c r="I646" s="49"/>
      <c r="J646" s="49"/>
      <c r="K646" s="49"/>
      <c r="L646" s="49"/>
      <c r="M646" s="49"/>
      <c r="N646" s="49"/>
      <c r="O646" s="46"/>
      <c r="P646" s="46"/>
      <c r="Q646" s="49"/>
      <c r="R646" s="49"/>
      <c r="S646" s="46"/>
      <c r="T646" s="46"/>
      <c r="U646" s="37"/>
      <c r="V646" s="37"/>
      <c r="W646" s="37"/>
      <c r="X646" s="37"/>
      <c r="Y646" s="37"/>
    </row>
    <row r="647">
      <c r="A647" s="46"/>
      <c r="B647" s="46"/>
      <c r="C647" s="470"/>
      <c r="D647" s="471"/>
      <c r="E647" s="471"/>
      <c r="F647" s="471"/>
      <c r="G647" s="471"/>
      <c r="H647" s="470"/>
      <c r="I647" s="49"/>
      <c r="J647" s="49"/>
      <c r="K647" s="49"/>
      <c r="L647" s="49"/>
      <c r="M647" s="49"/>
      <c r="N647" s="49"/>
      <c r="O647" s="46"/>
      <c r="P647" s="46"/>
      <c r="Q647" s="49"/>
      <c r="R647" s="49"/>
      <c r="S647" s="46"/>
      <c r="T647" s="46"/>
      <c r="U647" s="37"/>
      <c r="V647" s="37"/>
      <c r="W647" s="37"/>
      <c r="X647" s="37"/>
      <c r="Y647" s="37"/>
    </row>
    <row r="648">
      <c r="A648" s="46"/>
      <c r="B648" s="46"/>
      <c r="C648" s="470"/>
      <c r="D648" s="471"/>
      <c r="E648" s="471"/>
      <c r="F648" s="471"/>
      <c r="G648" s="471"/>
      <c r="H648" s="470"/>
      <c r="I648" s="49"/>
      <c r="J648" s="49"/>
      <c r="K648" s="49"/>
      <c r="L648" s="49"/>
      <c r="M648" s="49"/>
      <c r="N648" s="49"/>
      <c r="O648" s="46"/>
      <c r="P648" s="46"/>
      <c r="Q648" s="49"/>
      <c r="R648" s="49"/>
      <c r="S648" s="46"/>
      <c r="T648" s="46"/>
      <c r="U648" s="37"/>
      <c r="V648" s="37"/>
      <c r="W648" s="37"/>
      <c r="X648" s="37"/>
      <c r="Y648" s="37"/>
    </row>
    <row r="649">
      <c r="A649" s="46"/>
      <c r="B649" s="46"/>
      <c r="C649" s="470"/>
      <c r="D649" s="471"/>
      <c r="E649" s="471"/>
      <c r="F649" s="471"/>
      <c r="G649" s="471"/>
      <c r="H649" s="470"/>
      <c r="I649" s="49"/>
      <c r="J649" s="49"/>
      <c r="K649" s="49"/>
      <c r="L649" s="49"/>
      <c r="M649" s="49"/>
      <c r="N649" s="49"/>
      <c r="O649" s="46"/>
      <c r="P649" s="46"/>
      <c r="Q649" s="49"/>
      <c r="R649" s="49"/>
      <c r="S649" s="46"/>
      <c r="T649" s="46"/>
      <c r="U649" s="37"/>
      <c r="V649" s="37"/>
      <c r="W649" s="37"/>
      <c r="X649" s="37"/>
      <c r="Y649" s="37"/>
    </row>
    <row r="650">
      <c r="A650" s="46"/>
      <c r="B650" s="46"/>
      <c r="C650" s="470"/>
      <c r="D650" s="471"/>
      <c r="E650" s="471"/>
      <c r="F650" s="471"/>
      <c r="G650" s="471"/>
      <c r="H650" s="470"/>
      <c r="I650" s="49"/>
      <c r="J650" s="49"/>
      <c r="K650" s="49"/>
      <c r="L650" s="49"/>
      <c r="M650" s="49"/>
      <c r="N650" s="49"/>
      <c r="O650" s="46"/>
      <c r="P650" s="46"/>
      <c r="Q650" s="49"/>
      <c r="R650" s="49"/>
      <c r="S650" s="46"/>
      <c r="T650" s="46"/>
      <c r="U650" s="37"/>
      <c r="V650" s="37"/>
      <c r="W650" s="37"/>
      <c r="X650" s="37"/>
      <c r="Y650" s="37"/>
    </row>
    <row r="651">
      <c r="A651" s="46"/>
      <c r="B651" s="46"/>
      <c r="C651" s="470"/>
      <c r="D651" s="471"/>
      <c r="E651" s="471"/>
      <c r="F651" s="471"/>
      <c r="G651" s="471"/>
      <c r="H651" s="470"/>
      <c r="I651" s="49"/>
      <c r="J651" s="49"/>
      <c r="K651" s="49"/>
      <c r="L651" s="49"/>
      <c r="M651" s="49"/>
      <c r="N651" s="49"/>
      <c r="O651" s="46"/>
      <c r="P651" s="46"/>
      <c r="Q651" s="49"/>
      <c r="R651" s="49"/>
      <c r="S651" s="46"/>
      <c r="T651" s="46"/>
      <c r="U651" s="37"/>
      <c r="V651" s="37"/>
      <c r="W651" s="37"/>
      <c r="X651" s="37"/>
      <c r="Y651" s="37"/>
    </row>
    <row r="652">
      <c r="A652" s="46"/>
      <c r="B652" s="46"/>
      <c r="C652" s="470"/>
      <c r="D652" s="471"/>
      <c r="E652" s="471"/>
      <c r="F652" s="471"/>
      <c r="G652" s="471"/>
      <c r="H652" s="470"/>
      <c r="I652" s="49"/>
      <c r="J652" s="49"/>
      <c r="K652" s="49"/>
      <c r="L652" s="49"/>
      <c r="M652" s="49"/>
      <c r="N652" s="49"/>
      <c r="O652" s="46"/>
      <c r="P652" s="46"/>
      <c r="Q652" s="49"/>
      <c r="R652" s="49"/>
      <c r="S652" s="46"/>
      <c r="T652" s="46"/>
      <c r="U652" s="37"/>
      <c r="V652" s="37"/>
      <c r="W652" s="37"/>
      <c r="X652" s="37"/>
      <c r="Y652" s="37"/>
    </row>
    <row r="653">
      <c r="A653" s="46"/>
      <c r="B653" s="46"/>
      <c r="C653" s="470"/>
      <c r="D653" s="471"/>
      <c r="E653" s="471"/>
      <c r="F653" s="471"/>
      <c r="G653" s="471"/>
      <c r="H653" s="470"/>
      <c r="I653" s="49"/>
      <c r="J653" s="49"/>
      <c r="K653" s="49"/>
      <c r="L653" s="49"/>
      <c r="M653" s="49"/>
      <c r="N653" s="49"/>
      <c r="O653" s="46"/>
      <c r="P653" s="46"/>
      <c r="Q653" s="49"/>
      <c r="R653" s="49"/>
      <c r="S653" s="46"/>
      <c r="T653" s="46"/>
      <c r="U653" s="37"/>
      <c r="V653" s="37"/>
      <c r="W653" s="37"/>
      <c r="X653" s="37"/>
      <c r="Y653" s="37"/>
    </row>
    <row r="654">
      <c r="A654" s="46"/>
      <c r="B654" s="46"/>
      <c r="C654" s="470"/>
      <c r="D654" s="471"/>
      <c r="E654" s="471"/>
      <c r="F654" s="471"/>
      <c r="G654" s="471"/>
      <c r="H654" s="470"/>
      <c r="I654" s="49"/>
      <c r="J654" s="49"/>
      <c r="K654" s="49"/>
      <c r="L654" s="49"/>
      <c r="M654" s="49"/>
      <c r="N654" s="49"/>
      <c r="O654" s="46"/>
      <c r="P654" s="46"/>
      <c r="Q654" s="49"/>
      <c r="R654" s="49"/>
      <c r="S654" s="46"/>
      <c r="T654" s="46"/>
      <c r="U654" s="37"/>
      <c r="V654" s="37"/>
      <c r="W654" s="37"/>
      <c r="X654" s="37"/>
      <c r="Y654" s="37"/>
    </row>
    <row r="655">
      <c r="A655" s="46"/>
      <c r="B655" s="46"/>
      <c r="C655" s="470"/>
      <c r="D655" s="471"/>
      <c r="E655" s="471"/>
      <c r="F655" s="471"/>
      <c r="G655" s="471"/>
      <c r="H655" s="470"/>
      <c r="I655" s="49"/>
      <c r="J655" s="49"/>
      <c r="K655" s="49"/>
      <c r="L655" s="49"/>
      <c r="M655" s="49"/>
      <c r="N655" s="49"/>
      <c r="O655" s="46"/>
      <c r="P655" s="46"/>
      <c r="Q655" s="49"/>
      <c r="R655" s="49"/>
      <c r="S655" s="46"/>
      <c r="T655" s="46"/>
      <c r="U655" s="37"/>
      <c r="V655" s="37"/>
      <c r="W655" s="37"/>
      <c r="X655" s="37"/>
      <c r="Y655" s="37"/>
    </row>
    <row r="656">
      <c r="A656" s="46"/>
      <c r="B656" s="46"/>
      <c r="C656" s="470"/>
      <c r="D656" s="471"/>
      <c r="E656" s="471"/>
      <c r="F656" s="471"/>
      <c r="G656" s="471"/>
      <c r="H656" s="470"/>
      <c r="I656" s="49"/>
      <c r="J656" s="49"/>
      <c r="K656" s="49"/>
      <c r="L656" s="49"/>
      <c r="M656" s="49"/>
      <c r="N656" s="49"/>
      <c r="O656" s="46"/>
      <c r="P656" s="46"/>
      <c r="Q656" s="49"/>
      <c r="R656" s="49"/>
      <c r="S656" s="46"/>
      <c r="T656" s="46"/>
      <c r="U656" s="37"/>
      <c r="V656" s="37"/>
      <c r="W656" s="37"/>
      <c r="X656" s="37"/>
      <c r="Y656" s="37"/>
    </row>
    <row r="657">
      <c r="A657" s="46"/>
      <c r="B657" s="46"/>
      <c r="C657" s="470"/>
      <c r="D657" s="471"/>
      <c r="E657" s="471"/>
      <c r="F657" s="471"/>
      <c r="G657" s="471"/>
      <c r="H657" s="470"/>
      <c r="I657" s="49"/>
      <c r="J657" s="49"/>
      <c r="K657" s="49"/>
      <c r="L657" s="49"/>
      <c r="M657" s="49"/>
      <c r="N657" s="49"/>
      <c r="O657" s="46"/>
      <c r="P657" s="46"/>
      <c r="Q657" s="49"/>
      <c r="R657" s="49"/>
      <c r="S657" s="46"/>
      <c r="T657" s="46"/>
      <c r="U657" s="37"/>
      <c r="V657" s="37"/>
      <c r="W657" s="37"/>
      <c r="X657" s="37"/>
      <c r="Y657" s="37"/>
    </row>
    <row r="658">
      <c r="A658" s="46"/>
      <c r="B658" s="46"/>
      <c r="C658" s="470"/>
      <c r="D658" s="471"/>
      <c r="E658" s="471"/>
      <c r="F658" s="471"/>
      <c r="G658" s="471"/>
      <c r="H658" s="470"/>
      <c r="I658" s="49"/>
      <c r="J658" s="49"/>
      <c r="K658" s="49"/>
      <c r="L658" s="49"/>
      <c r="M658" s="49"/>
      <c r="N658" s="49"/>
      <c r="O658" s="46"/>
      <c r="P658" s="46"/>
      <c r="Q658" s="49"/>
      <c r="R658" s="49"/>
      <c r="S658" s="46"/>
      <c r="T658" s="46"/>
      <c r="U658" s="37"/>
      <c r="V658" s="37"/>
      <c r="W658" s="37"/>
      <c r="X658" s="37"/>
      <c r="Y658" s="37"/>
    </row>
    <row r="659">
      <c r="A659" s="46"/>
      <c r="B659" s="46"/>
      <c r="C659" s="470"/>
      <c r="D659" s="471"/>
      <c r="E659" s="471"/>
      <c r="F659" s="471"/>
      <c r="G659" s="471"/>
      <c r="H659" s="470"/>
      <c r="I659" s="49"/>
      <c r="J659" s="49"/>
      <c r="K659" s="49"/>
      <c r="L659" s="49"/>
      <c r="M659" s="49"/>
      <c r="N659" s="49"/>
      <c r="O659" s="46"/>
      <c r="P659" s="46"/>
      <c r="Q659" s="49"/>
      <c r="R659" s="49"/>
      <c r="S659" s="46"/>
      <c r="T659" s="46"/>
      <c r="U659" s="37"/>
      <c r="V659" s="37"/>
      <c r="W659" s="37"/>
      <c r="X659" s="37"/>
      <c r="Y659" s="37"/>
    </row>
    <row r="660">
      <c r="A660" s="46"/>
      <c r="B660" s="46"/>
      <c r="C660" s="470"/>
      <c r="D660" s="471"/>
      <c r="E660" s="471"/>
      <c r="F660" s="471"/>
      <c r="G660" s="471"/>
      <c r="H660" s="470"/>
      <c r="I660" s="49"/>
      <c r="J660" s="49"/>
      <c r="K660" s="49"/>
      <c r="L660" s="49"/>
      <c r="M660" s="49"/>
      <c r="N660" s="49"/>
      <c r="O660" s="46"/>
      <c r="P660" s="46"/>
      <c r="Q660" s="49"/>
      <c r="R660" s="49"/>
      <c r="S660" s="46"/>
      <c r="T660" s="46"/>
      <c r="U660" s="37"/>
      <c r="V660" s="37"/>
      <c r="W660" s="37"/>
      <c r="X660" s="37"/>
      <c r="Y660" s="37"/>
    </row>
    <row r="661">
      <c r="A661" s="46"/>
      <c r="B661" s="46"/>
      <c r="C661" s="470"/>
      <c r="D661" s="471"/>
      <c r="E661" s="471"/>
      <c r="F661" s="471"/>
      <c r="G661" s="471"/>
      <c r="H661" s="470"/>
      <c r="I661" s="49"/>
      <c r="J661" s="49"/>
      <c r="K661" s="49"/>
      <c r="L661" s="49"/>
      <c r="M661" s="49"/>
      <c r="N661" s="49"/>
      <c r="O661" s="46"/>
      <c r="P661" s="46"/>
      <c r="Q661" s="49"/>
      <c r="R661" s="49"/>
      <c r="S661" s="46"/>
      <c r="T661" s="46"/>
      <c r="U661" s="37"/>
      <c r="V661" s="37"/>
      <c r="W661" s="37"/>
      <c r="X661" s="37"/>
      <c r="Y661" s="37"/>
    </row>
    <row r="662">
      <c r="A662" s="46"/>
      <c r="B662" s="46"/>
      <c r="C662" s="470"/>
      <c r="D662" s="471"/>
      <c r="E662" s="471"/>
      <c r="F662" s="471"/>
      <c r="G662" s="471"/>
      <c r="H662" s="470"/>
      <c r="I662" s="49"/>
      <c r="J662" s="49"/>
      <c r="K662" s="49"/>
      <c r="L662" s="49"/>
      <c r="M662" s="49"/>
      <c r="N662" s="49"/>
      <c r="O662" s="46"/>
      <c r="P662" s="46"/>
      <c r="Q662" s="49"/>
      <c r="R662" s="49"/>
      <c r="S662" s="46"/>
      <c r="T662" s="46"/>
      <c r="U662" s="37"/>
      <c r="V662" s="37"/>
      <c r="W662" s="37"/>
      <c r="X662" s="37"/>
      <c r="Y662" s="37"/>
    </row>
    <row r="663">
      <c r="A663" s="46"/>
      <c r="B663" s="46"/>
      <c r="C663" s="470"/>
      <c r="D663" s="471"/>
      <c r="E663" s="471"/>
      <c r="F663" s="471"/>
      <c r="G663" s="471"/>
      <c r="H663" s="470"/>
      <c r="I663" s="49"/>
      <c r="J663" s="49"/>
      <c r="K663" s="49"/>
      <c r="L663" s="49"/>
      <c r="M663" s="49"/>
      <c r="N663" s="49"/>
      <c r="O663" s="46"/>
      <c r="P663" s="46"/>
      <c r="Q663" s="49"/>
      <c r="R663" s="49"/>
      <c r="S663" s="46"/>
      <c r="T663" s="46"/>
      <c r="U663" s="37"/>
      <c r="V663" s="37"/>
      <c r="W663" s="37"/>
      <c r="X663" s="37"/>
      <c r="Y663" s="37"/>
    </row>
    <row r="664">
      <c r="A664" s="46"/>
      <c r="B664" s="46"/>
      <c r="C664" s="470"/>
      <c r="D664" s="471"/>
      <c r="E664" s="471"/>
      <c r="F664" s="471"/>
      <c r="G664" s="471"/>
      <c r="H664" s="470"/>
      <c r="I664" s="49"/>
      <c r="J664" s="49"/>
      <c r="K664" s="49"/>
      <c r="L664" s="49"/>
      <c r="M664" s="49"/>
      <c r="N664" s="49"/>
      <c r="O664" s="46"/>
      <c r="P664" s="46"/>
      <c r="Q664" s="49"/>
      <c r="R664" s="49"/>
      <c r="S664" s="46"/>
      <c r="T664" s="46"/>
      <c r="U664" s="37"/>
      <c r="V664" s="37"/>
      <c r="W664" s="37"/>
      <c r="X664" s="37"/>
      <c r="Y664" s="37"/>
    </row>
    <row r="665">
      <c r="A665" s="46"/>
      <c r="B665" s="46"/>
      <c r="C665" s="470"/>
      <c r="D665" s="471"/>
      <c r="E665" s="471"/>
      <c r="F665" s="471"/>
      <c r="G665" s="471"/>
      <c r="H665" s="470"/>
      <c r="I665" s="49"/>
      <c r="J665" s="49"/>
      <c r="K665" s="49"/>
      <c r="L665" s="49"/>
      <c r="M665" s="49"/>
      <c r="N665" s="49"/>
      <c r="O665" s="46"/>
      <c r="P665" s="46"/>
      <c r="Q665" s="49"/>
      <c r="R665" s="49"/>
      <c r="S665" s="46"/>
      <c r="T665" s="46"/>
      <c r="U665" s="37"/>
      <c r="V665" s="37"/>
      <c r="W665" s="37"/>
      <c r="X665" s="37"/>
      <c r="Y665" s="37"/>
    </row>
    <row r="666">
      <c r="A666" s="46"/>
      <c r="B666" s="46"/>
      <c r="C666" s="470"/>
      <c r="D666" s="471"/>
      <c r="E666" s="471"/>
      <c r="F666" s="471"/>
      <c r="G666" s="471"/>
      <c r="H666" s="470"/>
      <c r="I666" s="49"/>
      <c r="J666" s="49"/>
      <c r="K666" s="49"/>
      <c r="L666" s="49"/>
      <c r="M666" s="49"/>
      <c r="N666" s="49"/>
      <c r="O666" s="46"/>
      <c r="P666" s="46"/>
      <c r="Q666" s="49"/>
      <c r="R666" s="49"/>
      <c r="S666" s="46"/>
      <c r="T666" s="46"/>
      <c r="U666" s="37"/>
      <c r="V666" s="37"/>
      <c r="W666" s="37"/>
      <c r="X666" s="37"/>
      <c r="Y666" s="37"/>
    </row>
    <row r="667">
      <c r="A667" s="46"/>
      <c r="B667" s="46"/>
      <c r="C667" s="470"/>
      <c r="D667" s="471"/>
      <c r="E667" s="471"/>
      <c r="F667" s="471"/>
      <c r="G667" s="471"/>
      <c r="H667" s="470"/>
      <c r="I667" s="49"/>
      <c r="J667" s="49"/>
      <c r="K667" s="49"/>
      <c r="L667" s="49"/>
      <c r="M667" s="49"/>
      <c r="N667" s="49"/>
      <c r="O667" s="46"/>
      <c r="P667" s="46"/>
      <c r="Q667" s="49"/>
      <c r="R667" s="49"/>
      <c r="S667" s="46"/>
      <c r="T667" s="46"/>
      <c r="U667" s="37"/>
      <c r="V667" s="37"/>
      <c r="W667" s="37"/>
      <c r="X667" s="37"/>
      <c r="Y667" s="37"/>
    </row>
    <row r="668">
      <c r="A668" s="46"/>
      <c r="B668" s="46"/>
      <c r="C668" s="470"/>
      <c r="D668" s="471"/>
      <c r="E668" s="471"/>
      <c r="F668" s="471"/>
      <c r="G668" s="471"/>
      <c r="H668" s="470"/>
      <c r="I668" s="49"/>
      <c r="J668" s="49"/>
      <c r="K668" s="49"/>
      <c r="L668" s="49"/>
      <c r="M668" s="49"/>
      <c r="N668" s="49"/>
      <c r="O668" s="46"/>
      <c r="P668" s="46"/>
      <c r="Q668" s="49"/>
      <c r="R668" s="49"/>
      <c r="S668" s="46"/>
      <c r="T668" s="46"/>
      <c r="U668" s="37"/>
      <c r="V668" s="37"/>
      <c r="W668" s="37"/>
      <c r="X668" s="37"/>
      <c r="Y668" s="37"/>
    </row>
    <row r="669">
      <c r="A669" s="46"/>
      <c r="B669" s="46"/>
      <c r="C669" s="470"/>
      <c r="D669" s="471"/>
      <c r="E669" s="471"/>
      <c r="F669" s="471"/>
      <c r="G669" s="471"/>
      <c r="H669" s="470"/>
      <c r="I669" s="49"/>
      <c r="J669" s="49"/>
      <c r="K669" s="49"/>
      <c r="L669" s="49"/>
      <c r="M669" s="49"/>
      <c r="N669" s="49"/>
      <c r="O669" s="46"/>
      <c r="P669" s="46"/>
      <c r="Q669" s="49"/>
      <c r="R669" s="49"/>
      <c r="S669" s="46"/>
      <c r="T669" s="46"/>
      <c r="U669" s="37"/>
      <c r="V669" s="37"/>
      <c r="W669" s="37"/>
      <c r="X669" s="37"/>
      <c r="Y669" s="37"/>
    </row>
    <row r="670">
      <c r="A670" s="46"/>
      <c r="B670" s="46"/>
      <c r="C670" s="470"/>
      <c r="D670" s="471"/>
      <c r="E670" s="471"/>
      <c r="F670" s="471"/>
      <c r="G670" s="471"/>
      <c r="H670" s="470"/>
      <c r="I670" s="49"/>
      <c r="J670" s="49"/>
      <c r="K670" s="49"/>
      <c r="L670" s="49"/>
      <c r="M670" s="49"/>
      <c r="N670" s="49"/>
      <c r="O670" s="46"/>
      <c r="P670" s="46"/>
      <c r="Q670" s="49"/>
      <c r="R670" s="49"/>
      <c r="S670" s="46"/>
      <c r="T670" s="46"/>
      <c r="U670" s="37"/>
      <c r="V670" s="37"/>
      <c r="W670" s="37"/>
      <c r="X670" s="37"/>
      <c r="Y670" s="37"/>
    </row>
    <row r="671">
      <c r="A671" s="46"/>
      <c r="B671" s="46"/>
      <c r="C671" s="470"/>
      <c r="D671" s="471"/>
      <c r="E671" s="471"/>
      <c r="F671" s="471"/>
      <c r="G671" s="471"/>
      <c r="H671" s="470"/>
      <c r="I671" s="49"/>
      <c r="J671" s="49"/>
      <c r="K671" s="49"/>
      <c r="L671" s="49"/>
      <c r="M671" s="49"/>
      <c r="N671" s="49"/>
      <c r="O671" s="46"/>
      <c r="P671" s="46"/>
      <c r="Q671" s="49"/>
      <c r="R671" s="49"/>
      <c r="S671" s="46"/>
      <c r="T671" s="46"/>
      <c r="U671" s="37"/>
      <c r="V671" s="37"/>
      <c r="W671" s="37"/>
      <c r="X671" s="37"/>
      <c r="Y671" s="37"/>
    </row>
    <row r="672">
      <c r="A672" s="46"/>
      <c r="B672" s="46"/>
      <c r="C672" s="470"/>
      <c r="D672" s="471"/>
      <c r="E672" s="471"/>
      <c r="F672" s="471"/>
      <c r="G672" s="471"/>
      <c r="H672" s="470"/>
      <c r="I672" s="49"/>
      <c r="J672" s="49"/>
      <c r="K672" s="49"/>
      <c r="L672" s="49"/>
      <c r="M672" s="49"/>
      <c r="N672" s="49"/>
      <c r="O672" s="46"/>
      <c r="P672" s="46"/>
      <c r="Q672" s="49"/>
      <c r="R672" s="49"/>
      <c r="S672" s="46"/>
      <c r="T672" s="46"/>
      <c r="U672" s="37"/>
      <c r="V672" s="37"/>
      <c r="W672" s="37"/>
      <c r="X672" s="37"/>
      <c r="Y672" s="37"/>
    </row>
    <row r="673">
      <c r="A673" s="46"/>
      <c r="B673" s="46"/>
      <c r="C673" s="470"/>
      <c r="D673" s="471"/>
      <c r="E673" s="471"/>
      <c r="F673" s="471"/>
      <c r="G673" s="471"/>
      <c r="H673" s="470"/>
      <c r="I673" s="49"/>
      <c r="J673" s="49"/>
      <c r="K673" s="49"/>
      <c r="L673" s="49"/>
      <c r="M673" s="49"/>
      <c r="N673" s="49"/>
      <c r="O673" s="46"/>
      <c r="P673" s="46"/>
      <c r="Q673" s="49"/>
      <c r="R673" s="49"/>
      <c r="S673" s="46"/>
      <c r="T673" s="46"/>
      <c r="U673" s="37"/>
      <c r="V673" s="37"/>
      <c r="W673" s="37"/>
      <c r="X673" s="37"/>
      <c r="Y673" s="37"/>
    </row>
    <row r="674">
      <c r="A674" s="46"/>
      <c r="B674" s="46"/>
      <c r="C674" s="470"/>
      <c r="D674" s="471"/>
      <c r="E674" s="471"/>
      <c r="F674" s="471"/>
      <c r="G674" s="471"/>
      <c r="H674" s="470"/>
      <c r="I674" s="49"/>
      <c r="J674" s="49"/>
      <c r="K674" s="49"/>
      <c r="L674" s="49"/>
      <c r="M674" s="49"/>
      <c r="N674" s="49"/>
      <c r="O674" s="46"/>
      <c r="P674" s="46"/>
      <c r="Q674" s="49"/>
      <c r="R674" s="49"/>
      <c r="S674" s="46"/>
      <c r="T674" s="46"/>
      <c r="U674" s="37"/>
      <c r="V674" s="37"/>
      <c r="W674" s="37"/>
      <c r="X674" s="37"/>
      <c r="Y674" s="37"/>
    </row>
    <row r="675">
      <c r="A675" s="46"/>
      <c r="B675" s="46"/>
      <c r="C675" s="470"/>
      <c r="D675" s="471"/>
      <c r="E675" s="471"/>
      <c r="F675" s="471"/>
      <c r="G675" s="471"/>
      <c r="H675" s="470"/>
      <c r="I675" s="49"/>
      <c r="J675" s="49"/>
      <c r="K675" s="49"/>
      <c r="L675" s="49"/>
      <c r="M675" s="49"/>
      <c r="N675" s="49"/>
      <c r="O675" s="46"/>
      <c r="P675" s="46"/>
      <c r="Q675" s="49"/>
      <c r="R675" s="49"/>
      <c r="S675" s="46"/>
      <c r="T675" s="46"/>
      <c r="U675" s="37"/>
      <c r="V675" s="37"/>
      <c r="W675" s="37"/>
      <c r="X675" s="37"/>
      <c r="Y675" s="37"/>
    </row>
    <row r="676">
      <c r="A676" s="46"/>
      <c r="B676" s="46"/>
      <c r="C676" s="470"/>
      <c r="D676" s="471"/>
      <c r="E676" s="471"/>
      <c r="F676" s="471"/>
      <c r="G676" s="471"/>
      <c r="H676" s="470"/>
      <c r="I676" s="49"/>
      <c r="J676" s="49"/>
      <c r="K676" s="49"/>
      <c r="L676" s="49"/>
      <c r="M676" s="49"/>
      <c r="N676" s="49"/>
      <c r="O676" s="46"/>
      <c r="P676" s="46"/>
      <c r="Q676" s="49"/>
      <c r="R676" s="49"/>
      <c r="S676" s="46"/>
      <c r="T676" s="46"/>
      <c r="U676" s="37"/>
      <c r="V676" s="37"/>
      <c r="W676" s="37"/>
      <c r="X676" s="37"/>
      <c r="Y676" s="37"/>
    </row>
    <row r="677">
      <c r="A677" s="46"/>
      <c r="B677" s="46"/>
      <c r="C677" s="470"/>
      <c r="D677" s="471"/>
      <c r="E677" s="471"/>
      <c r="F677" s="471"/>
      <c r="G677" s="471"/>
      <c r="H677" s="470"/>
      <c r="I677" s="49"/>
      <c r="J677" s="49"/>
      <c r="K677" s="49"/>
      <c r="L677" s="49"/>
      <c r="M677" s="49"/>
      <c r="N677" s="49"/>
      <c r="O677" s="46"/>
      <c r="P677" s="46"/>
      <c r="Q677" s="49"/>
      <c r="R677" s="49"/>
      <c r="S677" s="46"/>
      <c r="T677" s="46"/>
      <c r="U677" s="37"/>
      <c r="V677" s="37"/>
      <c r="W677" s="37"/>
      <c r="X677" s="37"/>
      <c r="Y677" s="37"/>
    </row>
    <row r="678">
      <c r="A678" s="46"/>
      <c r="B678" s="46"/>
      <c r="C678" s="470"/>
      <c r="D678" s="471"/>
      <c r="E678" s="471"/>
      <c r="F678" s="471"/>
      <c r="G678" s="471"/>
      <c r="H678" s="470"/>
      <c r="I678" s="49"/>
      <c r="J678" s="49"/>
      <c r="K678" s="49"/>
      <c r="L678" s="49"/>
      <c r="M678" s="49"/>
      <c r="N678" s="49"/>
      <c r="O678" s="46"/>
      <c r="P678" s="46"/>
      <c r="Q678" s="49"/>
      <c r="R678" s="49"/>
      <c r="S678" s="46"/>
      <c r="T678" s="46"/>
      <c r="U678" s="37"/>
      <c r="V678" s="37"/>
      <c r="W678" s="37"/>
      <c r="X678" s="37"/>
      <c r="Y678" s="37"/>
    </row>
    <row r="679">
      <c r="A679" s="46"/>
      <c r="B679" s="46"/>
      <c r="C679" s="470"/>
      <c r="D679" s="471"/>
      <c r="E679" s="471"/>
      <c r="F679" s="471"/>
      <c r="G679" s="471"/>
      <c r="H679" s="470"/>
      <c r="I679" s="49"/>
      <c r="J679" s="49"/>
      <c r="K679" s="49"/>
      <c r="L679" s="49"/>
      <c r="M679" s="49"/>
      <c r="N679" s="49"/>
      <c r="O679" s="46"/>
      <c r="P679" s="46"/>
      <c r="Q679" s="49"/>
      <c r="R679" s="49"/>
      <c r="S679" s="46"/>
      <c r="T679" s="46"/>
      <c r="U679" s="37"/>
      <c r="V679" s="37"/>
      <c r="W679" s="37"/>
      <c r="X679" s="37"/>
      <c r="Y679" s="37"/>
    </row>
    <row r="680">
      <c r="A680" s="46"/>
      <c r="B680" s="46"/>
      <c r="C680" s="470"/>
      <c r="D680" s="471"/>
      <c r="E680" s="471"/>
      <c r="F680" s="471"/>
      <c r="G680" s="471"/>
      <c r="H680" s="470"/>
      <c r="I680" s="49"/>
      <c r="J680" s="49"/>
      <c r="K680" s="49"/>
      <c r="L680" s="49"/>
      <c r="M680" s="49"/>
      <c r="N680" s="49"/>
      <c r="O680" s="46"/>
      <c r="P680" s="46"/>
      <c r="Q680" s="49"/>
      <c r="R680" s="49"/>
      <c r="S680" s="46"/>
      <c r="T680" s="46"/>
      <c r="U680" s="37"/>
      <c r="V680" s="37"/>
      <c r="W680" s="37"/>
      <c r="X680" s="37"/>
      <c r="Y680" s="37"/>
    </row>
    <row r="681">
      <c r="A681" s="46"/>
      <c r="B681" s="46"/>
      <c r="C681" s="470"/>
      <c r="D681" s="471"/>
      <c r="E681" s="471"/>
      <c r="F681" s="471"/>
      <c r="G681" s="471"/>
      <c r="H681" s="470"/>
      <c r="I681" s="49"/>
      <c r="J681" s="49"/>
      <c r="K681" s="49"/>
      <c r="L681" s="49"/>
      <c r="M681" s="49"/>
      <c r="N681" s="49"/>
      <c r="O681" s="46"/>
      <c r="P681" s="46"/>
      <c r="Q681" s="49"/>
      <c r="R681" s="49"/>
      <c r="S681" s="46"/>
      <c r="T681" s="46"/>
      <c r="U681" s="37"/>
      <c r="V681" s="37"/>
      <c r="W681" s="37"/>
      <c r="X681" s="37"/>
      <c r="Y681" s="37"/>
    </row>
    <row r="682">
      <c r="A682" s="46"/>
      <c r="B682" s="46"/>
      <c r="C682" s="470"/>
      <c r="D682" s="471"/>
      <c r="E682" s="471"/>
      <c r="F682" s="471"/>
      <c r="G682" s="471"/>
      <c r="H682" s="470"/>
      <c r="I682" s="49"/>
      <c r="J682" s="49"/>
      <c r="K682" s="49"/>
      <c r="L682" s="49"/>
      <c r="M682" s="49"/>
      <c r="N682" s="49"/>
      <c r="O682" s="46"/>
      <c r="P682" s="46"/>
      <c r="Q682" s="49"/>
      <c r="R682" s="49"/>
      <c r="S682" s="46"/>
      <c r="T682" s="46"/>
      <c r="U682" s="37"/>
      <c r="V682" s="37"/>
      <c r="W682" s="37"/>
      <c r="X682" s="37"/>
      <c r="Y682" s="37"/>
    </row>
    <row r="683">
      <c r="A683" s="46"/>
      <c r="B683" s="46"/>
      <c r="C683" s="470"/>
      <c r="D683" s="471"/>
      <c r="E683" s="471"/>
      <c r="F683" s="471"/>
      <c r="G683" s="471"/>
      <c r="H683" s="470"/>
      <c r="I683" s="49"/>
      <c r="J683" s="49"/>
      <c r="K683" s="49"/>
      <c r="L683" s="49"/>
      <c r="M683" s="49"/>
      <c r="N683" s="49"/>
      <c r="O683" s="46"/>
      <c r="P683" s="46"/>
      <c r="Q683" s="49"/>
      <c r="R683" s="49"/>
      <c r="S683" s="46"/>
      <c r="T683" s="46"/>
      <c r="U683" s="37"/>
      <c r="V683" s="37"/>
      <c r="W683" s="37"/>
      <c r="X683" s="37"/>
      <c r="Y683" s="37"/>
    </row>
    <row r="684">
      <c r="A684" s="46"/>
      <c r="B684" s="46"/>
      <c r="C684" s="470"/>
      <c r="D684" s="471"/>
      <c r="E684" s="471"/>
      <c r="F684" s="471"/>
      <c r="G684" s="471"/>
      <c r="H684" s="470"/>
      <c r="I684" s="49"/>
      <c r="J684" s="49"/>
      <c r="K684" s="49"/>
      <c r="L684" s="49"/>
      <c r="M684" s="49"/>
      <c r="N684" s="49"/>
      <c r="O684" s="46"/>
      <c r="P684" s="46"/>
      <c r="Q684" s="49"/>
      <c r="R684" s="49"/>
      <c r="S684" s="46"/>
      <c r="T684" s="46"/>
      <c r="U684" s="37"/>
      <c r="V684" s="37"/>
      <c r="W684" s="37"/>
      <c r="X684" s="37"/>
      <c r="Y684" s="37"/>
    </row>
    <row r="685">
      <c r="A685" s="46"/>
      <c r="B685" s="46"/>
      <c r="C685" s="470"/>
      <c r="D685" s="471"/>
      <c r="E685" s="471"/>
      <c r="F685" s="471"/>
      <c r="G685" s="471"/>
      <c r="H685" s="470"/>
      <c r="I685" s="49"/>
      <c r="J685" s="49"/>
      <c r="K685" s="49"/>
      <c r="L685" s="49"/>
      <c r="M685" s="49"/>
      <c r="N685" s="49"/>
      <c r="O685" s="46"/>
      <c r="P685" s="46"/>
      <c r="Q685" s="49"/>
      <c r="R685" s="49"/>
      <c r="S685" s="46"/>
      <c r="T685" s="46"/>
      <c r="U685" s="37"/>
      <c r="V685" s="37"/>
      <c r="W685" s="37"/>
      <c r="X685" s="37"/>
      <c r="Y685" s="37"/>
    </row>
    <row r="686">
      <c r="A686" s="46"/>
      <c r="B686" s="46"/>
      <c r="C686" s="470"/>
      <c r="D686" s="471"/>
      <c r="E686" s="471"/>
      <c r="F686" s="471"/>
      <c r="G686" s="471"/>
      <c r="H686" s="470"/>
      <c r="I686" s="49"/>
      <c r="J686" s="49"/>
      <c r="K686" s="49"/>
      <c r="L686" s="49"/>
      <c r="M686" s="49"/>
      <c r="N686" s="49"/>
      <c r="O686" s="46"/>
      <c r="P686" s="46"/>
      <c r="Q686" s="49"/>
      <c r="R686" s="49"/>
      <c r="S686" s="46"/>
      <c r="T686" s="46"/>
      <c r="U686" s="37"/>
      <c r="V686" s="37"/>
      <c r="W686" s="37"/>
      <c r="X686" s="37"/>
      <c r="Y686" s="37"/>
    </row>
    <row r="687">
      <c r="A687" s="46"/>
      <c r="B687" s="46"/>
      <c r="C687" s="470"/>
      <c r="D687" s="471"/>
      <c r="E687" s="471"/>
      <c r="F687" s="471"/>
      <c r="G687" s="471"/>
      <c r="H687" s="470"/>
      <c r="I687" s="49"/>
      <c r="J687" s="49"/>
      <c r="K687" s="49"/>
      <c r="L687" s="49"/>
      <c r="M687" s="49"/>
      <c r="N687" s="49"/>
      <c r="O687" s="46"/>
      <c r="P687" s="46"/>
      <c r="Q687" s="49"/>
      <c r="R687" s="49"/>
      <c r="S687" s="46"/>
      <c r="T687" s="46"/>
      <c r="U687" s="37"/>
      <c r="V687" s="37"/>
      <c r="W687" s="37"/>
      <c r="X687" s="37"/>
      <c r="Y687" s="37"/>
    </row>
    <row r="688">
      <c r="A688" s="46"/>
      <c r="B688" s="46"/>
      <c r="C688" s="470"/>
      <c r="D688" s="471"/>
      <c r="E688" s="471"/>
      <c r="F688" s="471"/>
      <c r="G688" s="471"/>
      <c r="H688" s="470"/>
      <c r="I688" s="49"/>
      <c r="J688" s="49"/>
      <c r="K688" s="49"/>
      <c r="L688" s="49"/>
      <c r="M688" s="49"/>
      <c r="N688" s="49"/>
      <c r="O688" s="46"/>
      <c r="P688" s="46"/>
      <c r="Q688" s="49"/>
      <c r="R688" s="49"/>
      <c r="S688" s="46"/>
      <c r="T688" s="46"/>
      <c r="U688" s="37"/>
      <c r="V688" s="37"/>
      <c r="W688" s="37"/>
      <c r="X688" s="37"/>
      <c r="Y688" s="37"/>
    </row>
    <row r="689">
      <c r="A689" s="46"/>
      <c r="B689" s="46"/>
      <c r="C689" s="470"/>
      <c r="D689" s="471"/>
      <c r="E689" s="471"/>
      <c r="F689" s="471"/>
      <c r="G689" s="471"/>
      <c r="H689" s="470"/>
      <c r="I689" s="49"/>
      <c r="J689" s="49"/>
      <c r="K689" s="49"/>
      <c r="L689" s="49"/>
      <c r="M689" s="49"/>
      <c r="N689" s="49"/>
      <c r="O689" s="46"/>
      <c r="P689" s="46"/>
      <c r="Q689" s="49"/>
      <c r="R689" s="49"/>
      <c r="S689" s="46"/>
      <c r="T689" s="46"/>
      <c r="U689" s="37"/>
      <c r="V689" s="37"/>
      <c r="W689" s="37"/>
      <c r="X689" s="37"/>
      <c r="Y689" s="37"/>
    </row>
    <row r="690">
      <c r="A690" s="46"/>
      <c r="B690" s="46"/>
      <c r="C690" s="470"/>
      <c r="D690" s="471"/>
      <c r="E690" s="471"/>
      <c r="F690" s="471"/>
      <c r="G690" s="471"/>
      <c r="H690" s="470"/>
      <c r="I690" s="49"/>
      <c r="J690" s="49"/>
      <c r="K690" s="49"/>
      <c r="L690" s="49"/>
      <c r="M690" s="49"/>
      <c r="N690" s="49"/>
      <c r="O690" s="46"/>
      <c r="P690" s="46"/>
      <c r="Q690" s="49"/>
      <c r="R690" s="49"/>
      <c r="S690" s="46"/>
      <c r="T690" s="46"/>
      <c r="U690" s="37"/>
      <c r="V690" s="37"/>
      <c r="W690" s="37"/>
      <c r="X690" s="37"/>
      <c r="Y690" s="37"/>
    </row>
    <row r="691">
      <c r="A691" s="46"/>
      <c r="B691" s="46"/>
      <c r="C691" s="470"/>
      <c r="D691" s="471"/>
      <c r="E691" s="471"/>
      <c r="F691" s="471"/>
      <c r="G691" s="471"/>
      <c r="H691" s="470"/>
      <c r="I691" s="49"/>
      <c r="J691" s="49"/>
      <c r="K691" s="49"/>
      <c r="L691" s="49"/>
      <c r="M691" s="49"/>
      <c r="N691" s="49"/>
      <c r="O691" s="46"/>
      <c r="P691" s="46"/>
      <c r="Q691" s="49"/>
      <c r="R691" s="49"/>
      <c r="S691" s="46"/>
      <c r="T691" s="46"/>
      <c r="U691" s="37"/>
      <c r="V691" s="37"/>
      <c r="W691" s="37"/>
      <c r="X691" s="37"/>
      <c r="Y691" s="37"/>
    </row>
    <row r="692">
      <c r="A692" s="46"/>
      <c r="B692" s="46"/>
      <c r="C692" s="470"/>
      <c r="D692" s="471"/>
      <c r="E692" s="471"/>
      <c r="F692" s="471"/>
      <c r="G692" s="471"/>
      <c r="H692" s="470"/>
      <c r="I692" s="49"/>
      <c r="J692" s="49"/>
      <c r="K692" s="49"/>
      <c r="L692" s="49"/>
      <c r="M692" s="49"/>
      <c r="N692" s="49"/>
      <c r="O692" s="46"/>
      <c r="P692" s="46"/>
      <c r="Q692" s="49"/>
      <c r="R692" s="49"/>
      <c r="S692" s="46"/>
      <c r="T692" s="46"/>
      <c r="U692" s="37"/>
      <c r="V692" s="37"/>
      <c r="W692" s="37"/>
      <c r="X692" s="37"/>
      <c r="Y692" s="37"/>
    </row>
    <row r="693">
      <c r="A693" s="46"/>
      <c r="B693" s="46"/>
      <c r="C693" s="470"/>
      <c r="D693" s="471"/>
      <c r="E693" s="471"/>
      <c r="F693" s="471"/>
      <c r="G693" s="471"/>
      <c r="H693" s="470"/>
      <c r="I693" s="49"/>
      <c r="J693" s="49"/>
      <c r="K693" s="49"/>
      <c r="L693" s="49"/>
      <c r="M693" s="49"/>
      <c r="N693" s="49"/>
      <c r="O693" s="46"/>
      <c r="P693" s="46"/>
      <c r="Q693" s="49"/>
      <c r="R693" s="49"/>
      <c r="S693" s="46"/>
      <c r="T693" s="46"/>
      <c r="U693" s="37"/>
      <c r="V693" s="37"/>
      <c r="W693" s="37"/>
      <c r="X693" s="37"/>
      <c r="Y693" s="37"/>
    </row>
    <row r="694">
      <c r="A694" s="46"/>
      <c r="B694" s="46"/>
      <c r="C694" s="470"/>
      <c r="D694" s="471"/>
      <c r="E694" s="471"/>
      <c r="F694" s="471"/>
      <c r="G694" s="471"/>
      <c r="H694" s="470"/>
      <c r="I694" s="49"/>
      <c r="J694" s="49"/>
      <c r="K694" s="49"/>
      <c r="L694" s="49"/>
      <c r="M694" s="49"/>
      <c r="N694" s="49"/>
      <c r="O694" s="46"/>
      <c r="P694" s="46"/>
      <c r="Q694" s="49"/>
      <c r="R694" s="49"/>
      <c r="S694" s="46"/>
      <c r="T694" s="46"/>
      <c r="U694" s="37"/>
      <c r="V694" s="37"/>
      <c r="W694" s="37"/>
      <c r="X694" s="37"/>
      <c r="Y694" s="37"/>
    </row>
    <row r="695">
      <c r="A695" s="46"/>
      <c r="B695" s="46"/>
      <c r="C695" s="470"/>
      <c r="D695" s="471"/>
      <c r="E695" s="471"/>
      <c r="F695" s="471"/>
      <c r="G695" s="471"/>
      <c r="H695" s="470"/>
      <c r="I695" s="49"/>
      <c r="J695" s="49"/>
      <c r="K695" s="49"/>
      <c r="L695" s="49"/>
      <c r="M695" s="49"/>
      <c r="N695" s="49"/>
      <c r="O695" s="46"/>
      <c r="P695" s="46"/>
      <c r="Q695" s="49"/>
      <c r="R695" s="49"/>
      <c r="S695" s="46"/>
      <c r="T695" s="46"/>
      <c r="U695" s="37"/>
      <c r="V695" s="37"/>
      <c r="W695" s="37"/>
      <c r="X695" s="37"/>
      <c r="Y695" s="37"/>
    </row>
    <row r="696">
      <c r="A696" s="46"/>
      <c r="B696" s="46"/>
      <c r="C696" s="470"/>
      <c r="D696" s="471"/>
      <c r="E696" s="471"/>
      <c r="F696" s="471"/>
      <c r="G696" s="471"/>
      <c r="H696" s="470"/>
      <c r="I696" s="49"/>
      <c r="J696" s="49"/>
      <c r="K696" s="49"/>
      <c r="L696" s="49"/>
      <c r="M696" s="49"/>
      <c r="N696" s="49"/>
      <c r="O696" s="46"/>
      <c r="P696" s="46"/>
      <c r="Q696" s="49"/>
      <c r="R696" s="49"/>
      <c r="S696" s="46"/>
      <c r="T696" s="46"/>
      <c r="U696" s="37"/>
      <c r="V696" s="37"/>
      <c r="W696" s="37"/>
      <c r="X696" s="37"/>
      <c r="Y696" s="37"/>
    </row>
    <row r="697">
      <c r="A697" s="46"/>
      <c r="B697" s="46"/>
      <c r="C697" s="470"/>
      <c r="D697" s="471"/>
      <c r="E697" s="471"/>
      <c r="F697" s="471"/>
      <c r="G697" s="471"/>
      <c r="H697" s="470"/>
      <c r="I697" s="49"/>
      <c r="J697" s="49"/>
      <c r="K697" s="49"/>
      <c r="L697" s="49"/>
      <c r="M697" s="49"/>
      <c r="N697" s="49"/>
      <c r="O697" s="46"/>
      <c r="P697" s="46"/>
      <c r="Q697" s="49"/>
      <c r="R697" s="49"/>
      <c r="S697" s="46"/>
      <c r="T697" s="46"/>
      <c r="U697" s="37"/>
      <c r="V697" s="37"/>
      <c r="W697" s="37"/>
      <c r="X697" s="37"/>
      <c r="Y697" s="37"/>
    </row>
    <row r="698">
      <c r="A698" s="46"/>
      <c r="B698" s="46"/>
      <c r="C698" s="470"/>
      <c r="D698" s="471"/>
      <c r="E698" s="471"/>
      <c r="F698" s="471"/>
      <c r="G698" s="471"/>
      <c r="H698" s="470"/>
      <c r="I698" s="49"/>
      <c r="J698" s="49"/>
      <c r="K698" s="49"/>
      <c r="L698" s="49"/>
      <c r="M698" s="49"/>
      <c r="N698" s="49"/>
      <c r="O698" s="46"/>
      <c r="P698" s="46"/>
      <c r="Q698" s="49"/>
      <c r="R698" s="49"/>
      <c r="S698" s="46"/>
      <c r="T698" s="46"/>
      <c r="U698" s="37"/>
      <c r="V698" s="37"/>
      <c r="W698" s="37"/>
      <c r="X698" s="37"/>
      <c r="Y698" s="37"/>
    </row>
    <row r="699">
      <c r="A699" s="46"/>
      <c r="B699" s="46"/>
      <c r="C699" s="470"/>
      <c r="D699" s="471"/>
      <c r="E699" s="471"/>
      <c r="F699" s="471"/>
      <c r="G699" s="471"/>
      <c r="H699" s="470"/>
      <c r="I699" s="49"/>
      <c r="J699" s="49"/>
      <c r="K699" s="49"/>
      <c r="L699" s="49"/>
      <c r="M699" s="49"/>
      <c r="N699" s="49"/>
      <c r="O699" s="46"/>
      <c r="P699" s="46"/>
      <c r="Q699" s="49"/>
      <c r="R699" s="49"/>
      <c r="S699" s="46"/>
      <c r="T699" s="46"/>
      <c r="U699" s="37"/>
      <c r="V699" s="37"/>
      <c r="W699" s="37"/>
      <c r="X699" s="37"/>
      <c r="Y699" s="37"/>
    </row>
    <row r="700">
      <c r="A700" s="46"/>
      <c r="B700" s="46"/>
      <c r="C700" s="470"/>
      <c r="D700" s="471"/>
      <c r="E700" s="471"/>
      <c r="F700" s="471"/>
      <c r="G700" s="471"/>
      <c r="H700" s="470"/>
      <c r="I700" s="49"/>
      <c r="J700" s="49"/>
      <c r="K700" s="49"/>
      <c r="L700" s="49"/>
      <c r="M700" s="49"/>
      <c r="N700" s="49"/>
      <c r="O700" s="46"/>
      <c r="P700" s="46"/>
      <c r="Q700" s="49"/>
      <c r="R700" s="49"/>
      <c r="S700" s="46"/>
      <c r="T700" s="46"/>
      <c r="U700" s="37"/>
      <c r="V700" s="37"/>
      <c r="W700" s="37"/>
      <c r="X700" s="37"/>
      <c r="Y700" s="37"/>
    </row>
    <row r="701">
      <c r="A701" s="46"/>
      <c r="B701" s="46"/>
      <c r="C701" s="470"/>
      <c r="D701" s="471"/>
      <c r="E701" s="471"/>
      <c r="F701" s="471"/>
      <c r="G701" s="471"/>
      <c r="H701" s="470"/>
      <c r="I701" s="49"/>
      <c r="J701" s="49"/>
      <c r="K701" s="49"/>
      <c r="L701" s="49"/>
      <c r="M701" s="49"/>
      <c r="N701" s="49"/>
      <c r="O701" s="46"/>
      <c r="P701" s="46"/>
      <c r="Q701" s="49"/>
      <c r="R701" s="49"/>
      <c r="S701" s="46"/>
      <c r="T701" s="46"/>
      <c r="U701" s="37"/>
      <c r="V701" s="37"/>
      <c r="W701" s="37"/>
      <c r="X701" s="37"/>
      <c r="Y701" s="37"/>
    </row>
    <row r="702">
      <c r="A702" s="46"/>
      <c r="B702" s="46"/>
      <c r="C702" s="470"/>
      <c r="D702" s="471"/>
      <c r="E702" s="471"/>
      <c r="F702" s="471"/>
      <c r="G702" s="471"/>
      <c r="H702" s="470"/>
      <c r="I702" s="49"/>
      <c r="J702" s="49"/>
      <c r="K702" s="49"/>
      <c r="L702" s="49"/>
      <c r="M702" s="49"/>
      <c r="N702" s="49"/>
      <c r="O702" s="46"/>
      <c r="P702" s="46"/>
      <c r="Q702" s="49"/>
      <c r="R702" s="49"/>
      <c r="S702" s="46"/>
      <c r="T702" s="46"/>
      <c r="U702" s="37"/>
      <c r="V702" s="37"/>
      <c r="W702" s="37"/>
      <c r="X702" s="37"/>
      <c r="Y702" s="37"/>
    </row>
    <row r="703">
      <c r="A703" s="46"/>
      <c r="B703" s="46"/>
      <c r="C703" s="470"/>
      <c r="D703" s="471"/>
      <c r="E703" s="471"/>
      <c r="F703" s="471"/>
      <c r="G703" s="471"/>
      <c r="H703" s="470"/>
      <c r="I703" s="49"/>
      <c r="J703" s="49"/>
      <c r="K703" s="49"/>
      <c r="L703" s="49"/>
      <c r="M703" s="49"/>
      <c r="N703" s="49"/>
      <c r="O703" s="46"/>
      <c r="P703" s="46"/>
      <c r="Q703" s="49"/>
      <c r="R703" s="49"/>
      <c r="S703" s="46"/>
      <c r="T703" s="46"/>
      <c r="U703" s="37"/>
      <c r="V703" s="37"/>
      <c r="W703" s="37"/>
      <c r="X703" s="37"/>
      <c r="Y703" s="37"/>
    </row>
    <row r="704">
      <c r="A704" s="46"/>
      <c r="B704" s="46"/>
      <c r="C704" s="470"/>
      <c r="D704" s="471"/>
      <c r="E704" s="471"/>
      <c r="F704" s="471"/>
      <c r="G704" s="471"/>
      <c r="H704" s="470"/>
      <c r="I704" s="49"/>
      <c r="J704" s="49"/>
      <c r="K704" s="49"/>
      <c r="L704" s="49"/>
      <c r="M704" s="49"/>
      <c r="N704" s="49"/>
      <c r="O704" s="46"/>
      <c r="P704" s="46"/>
      <c r="Q704" s="49"/>
      <c r="R704" s="49"/>
      <c r="S704" s="46"/>
      <c r="T704" s="46"/>
      <c r="U704" s="37"/>
      <c r="V704" s="37"/>
      <c r="W704" s="37"/>
      <c r="X704" s="37"/>
      <c r="Y704" s="37"/>
    </row>
    <row r="705">
      <c r="A705" s="46"/>
      <c r="B705" s="46"/>
      <c r="C705" s="470"/>
      <c r="D705" s="471"/>
      <c r="E705" s="471"/>
      <c r="F705" s="471"/>
      <c r="G705" s="471"/>
      <c r="H705" s="470"/>
      <c r="I705" s="49"/>
      <c r="J705" s="49"/>
      <c r="K705" s="49"/>
      <c r="L705" s="49"/>
      <c r="M705" s="49"/>
      <c r="N705" s="49"/>
      <c r="O705" s="46"/>
      <c r="P705" s="46"/>
      <c r="Q705" s="49"/>
      <c r="R705" s="49"/>
      <c r="S705" s="46"/>
      <c r="T705" s="46"/>
      <c r="U705" s="37"/>
      <c r="V705" s="37"/>
      <c r="W705" s="37"/>
      <c r="X705" s="37"/>
      <c r="Y705" s="37"/>
    </row>
    <row r="706">
      <c r="A706" s="46"/>
      <c r="B706" s="46"/>
      <c r="C706" s="470"/>
      <c r="D706" s="471"/>
      <c r="E706" s="471"/>
      <c r="F706" s="471"/>
      <c r="G706" s="471"/>
      <c r="H706" s="470"/>
      <c r="I706" s="49"/>
      <c r="J706" s="49"/>
      <c r="K706" s="49"/>
      <c r="L706" s="49"/>
      <c r="M706" s="49"/>
      <c r="N706" s="49"/>
      <c r="O706" s="46"/>
      <c r="P706" s="46"/>
      <c r="Q706" s="49"/>
      <c r="R706" s="49"/>
      <c r="S706" s="46"/>
      <c r="T706" s="46"/>
      <c r="U706" s="37"/>
      <c r="V706" s="37"/>
      <c r="W706" s="37"/>
      <c r="X706" s="37"/>
      <c r="Y706" s="37"/>
    </row>
    <row r="707">
      <c r="A707" s="46"/>
      <c r="B707" s="46"/>
      <c r="C707" s="470"/>
      <c r="D707" s="471"/>
      <c r="E707" s="471"/>
      <c r="F707" s="471"/>
      <c r="G707" s="471"/>
      <c r="H707" s="470"/>
      <c r="I707" s="49"/>
      <c r="J707" s="49"/>
      <c r="K707" s="49"/>
      <c r="L707" s="49"/>
      <c r="M707" s="49"/>
      <c r="N707" s="49"/>
      <c r="O707" s="46"/>
      <c r="P707" s="46"/>
      <c r="Q707" s="49"/>
      <c r="R707" s="49"/>
      <c r="S707" s="46"/>
      <c r="T707" s="46"/>
      <c r="U707" s="37"/>
      <c r="V707" s="37"/>
      <c r="W707" s="37"/>
      <c r="X707" s="37"/>
      <c r="Y707" s="37"/>
    </row>
    <row r="708">
      <c r="A708" s="46"/>
      <c r="B708" s="46"/>
      <c r="C708" s="470"/>
      <c r="D708" s="471"/>
      <c r="E708" s="471"/>
      <c r="F708" s="471"/>
      <c r="G708" s="471"/>
      <c r="H708" s="470"/>
      <c r="I708" s="49"/>
      <c r="J708" s="49"/>
      <c r="K708" s="49"/>
      <c r="L708" s="49"/>
      <c r="M708" s="49"/>
      <c r="N708" s="49"/>
      <c r="O708" s="46"/>
      <c r="P708" s="46"/>
      <c r="Q708" s="49"/>
      <c r="R708" s="49"/>
      <c r="S708" s="46"/>
      <c r="T708" s="46"/>
      <c r="U708" s="37"/>
      <c r="V708" s="37"/>
      <c r="W708" s="37"/>
      <c r="X708" s="37"/>
      <c r="Y708" s="37"/>
    </row>
    <row r="709">
      <c r="A709" s="46"/>
      <c r="B709" s="46"/>
      <c r="C709" s="470"/>
      <c r="D709" s="471"/>
      <c r="E709" s="471"/>
      <c r="F709" s="471"/>
      <c r="G709" s="471"/>
      <c r="H709" s="470"/>
      <c r="I709" s="49"/>
      <c r="J709" s="49"/>
      <c r="K709" s="49"/>
      <c r="L709" s="49"/>
      <c r="M709" s="49"/>
      <c r="N709" s="49"/>
      <c r="O709" s="46"/>
      <c r="P709" s="46"/>
      <c r="Q709" s="49"/>
      <c r="R709" s="49"/>
      <c r="S709" s="46"/>
      <c r="T709" s="46"/>
      <c r="U709" s="37"/>
      <c r="V709" s="37"/>
      <c r="W709" s="37"/>
      <c r="X709" s="37"/>
      <c r="Y709" s="37"/>
    </row>
    <row r="710">
      <c r="A710" s="46"/>
      <c r="B710" s="46"/>
      <c r="C710" s="470"/>
      <c r="D710" s="471"/>
      <c r="E710" s="471"/>
      <c r="F710" s="471"/>
      <c r="G710" s="471"/>
      <c r="H710" s="470"/>
      <c r="I710" s="49"/>
      <c r="J710" s="49"/>
      <c r="K710" s="49"/>
      <c r="L710" s="49"/>
      <c r="M710" s="49"/>
      <c r="N710" s="49"/>
      <c r="O710" s="46"/>
      <c r="P710" s="46"/>
      <c r="Q710" s="49"/>
      <c r="R710" s="49"/>
      <c r="S710" s="46"/>
      <c r="T710" s="46"/>
      <c r="U710" s="37"/>
      <c r="V710" s="37"/>
      <c r="W710" s="37"/>
      <c r="X710" s="37"/>
      <c r="Y710" s="37"/>
    </row>
    <row r="711">
      <c r="A711" s="46"/>
      <c r="B711" s="46"/>
      <c r="C711" s="470"/>
      <c r="D711" s="471"/>
      <c r="E711" s="471"/>
      <c r="F711" s="471"/>
      <c r="G711" s="471"/>
      <c r="H711" s="470"/>
      <c r="I711" s="49"/>
      <c r="J711" s="49"/>
      <c r="K711" s="49"/>
      <c r="L711" s="49"/>
      <c r="M711" s="49"/>
      <c r="N711" s="49"/>
      <c r="O711" s="46"/>
      <c r="P711" s="46"/>
      <c r="Q711" s="49"/>
      <c r="R711" s="49"/>
      <c r="S711" s="46"/>
      <c r="T711" s="46"/>
      <c r="U711" s="37"/>
      <c r="V711" s="37"/>
      <c r="W711" s="37"/>
      <c r="X711" s="37"/>
      <c r="Y711" s="37"/>
    </row>
    <row r="712">
      <c r="A712" s="46"/>
      <c r="B712" s="46"/>
      <c r="C712" s="470"/>
      <c r="D712" s="471"/>
      <c r="E712" s="471"/>
      <c r="F712" s="471"/>
      <c r="G712" s="471"/>
      <c r="H712" s="470"/>
      <c r="I712" s="49"/>
      <c r="J712" s="49"/>
      <c r="K712" s="49"/>
      <c r="L712" s="49"/>
      <c r="M712" s="49"/>
      <c r="N712" s="49"/>
      <c r="O712" s="46"/>
      <c r="P712" s="46"/>
      <c r="Q712" s="49"/>
      <c r="R712" s="49"/>
      <c r="S712" s="46"/>
      <c r="T712" s="46"/>
      <c r="U712" s="37"/>
      <c r="V712" s="37"/>
      <c r="W712" s="37"/>
      <c r="X712" s="37"/>
      <c r="Y712" s="37"/>
    </row>
    <row r="713">
      <c r="A713" s="46"/>
      <c r="B713" s="46"/>
      <c r="C713" s="470"/>
      <c r="D713" s="471"/>
      <c r="E713" s="471"/>
      <c r="F713" s="471"/>
      <c r="G713" s="471"/>
      <c r="H713" s="470"/>
      <c r="I713" s="49"/>
      <c r="J713" s="49"/>
      <c r="K713" s="49"/>
      <c r="L713" s="49"/>
      <c r="M713" s="49"/>
      <c r="N713" s="49"/>
      <c r="O713" s="46"/>
      <c r="P713" s="46"/>
      <c r="Q713" s="49"/>
      <c r="R713" s="49"/>
      <c r="S713" s="46"/>
      <c r="T713" s="46"/>
      <c r="U713" s="37"/>
      <c r="V713" s="37"/>
      <c r="W713" s="37"/>
      <c r="X713" s="37"/>
      <c r="Y713" s="37"/>
    </row>
    <row r="714">
      <c r="A714" s="46"/>
      <c r="B714" s="46"/>
      <c r="C714" s="470"/>
      <c r="D714" s="471"/>
      <c r="E714" s="471"/>
      <c r="F714" s="471"/>
      <c r="G714" s="471"/>
      <c r="H714" s="470"/>
      <c r="I714" s="49"/>
      <c r="J714" s="49"/>
      <c r="K714" s="49"/>
      <c r="L714" s="49"/>
      <c r="M714" s="49"/>
      <c r="N714" s="49"/>
      <c r="O714" s="46"/>
      <c r="P714" s="46"/>
      <c r="Q714" s="49"/>
      <c r="R714" s="49"/>
      <c r="S714" s="46"/>
      <c r="T714" s="46"/>
      <c r="U714" s="37"/>
      <c r="V714" s="37"/>
      <c r="W714" s="37"/>
      <c r="X714" s="37"/>
      <c r="Y714" s="37"/>
    </row>
    <row r="715">
      <c r="A715" s="46"/>
      <c r="B715" s="46"/>
      <c r="C715" s="470"/>
      <c r="D715" s="471"/>
      <c r="E715" s="471"/>
      <c r="F715" s="471"/>
      <c r="G715" s="471"/>
      <c r="H715" s="470"/>
      <c r="I715" s="49"/>
      <c r="J715" s="49"/>
      <c r="K715" s="49"/>
      <c r="L715" s="49"/>
      <c r="M715" s="49"/>
      <c r="N715" s="49"/>
      <c r="O715" s="46"/>
      <c r="P715" s="46"/>
      <c r="Q715" s="49"/>
      <c r="R715" s="49"/>
      <c r="S715" s="46"/>
      <c r="T715" s="46"/>
      <c r="U715" s="37"/>
      <c r="V715" s="37"/>
      <c r="W715" s="37"/>
      <c r="X715" s="37"/>
      <c r="Y715" s="37"/>
    </row>
    <row r="716">
      <c r="A716" s="46"/>
      <c r="B716" s="46"/>
      <c r="C716" s="470"/>
      <c r="D716" s="471"/>
      <c r="E716" s="471"/>
      <c r="F716" s="471"/>
      <c r="G716" s="471"/>
      <c r="H716" s="470"/>
      <c r="I716" s="49"/>
      <c r="J716" s="49"/>
      <c r="K716" s="49"/>
      <c r="L716" s="49"/>
      <c r="M716" s="49"/>
      <c r="N716" s="49"/>
      <c r="O716" s="46"/>
      <c r="P716" s="46"/>
      <c r="Q716" s="49"/>
      <c r="R716" s="49"/>
      <c r="S716" s="46"/>
      <c r="T716" s="46"/>
      <c r="U716" s="37"/>
      <c r="V716" s="37"/>
      <c r="W716" s="37"/>
      <c r="X716" s="37"/>
      <c r="Y716" s="37"/>
    </row>
    <row r="717">
      <c r="A717" s="46"/>
      <c r="B717" s="46"/>
      <c r="C717" s="470"/>
      <c r="D717" s="471"/>
      <c r="E717" s="471"/>
      <c r="F717" s="471"/>
      <c r="G717" s="471"/>
      <c r="H717" s="470"/>
      <c r="I717" s="49"/>
      <c r="J717" s="49"/>
      <c r="K717" s="49"/>
      <c r="L717" s="49"/>
      <c r="M717" s="49"/>
      <c r="N717" s="49"/>
      <c r="O717" s="46"/>
      <c r="P717" s="46"/>
      <c r="Q717" s="49"/>
      <c r="R717" s="49"/>
      <c r="S717" s="46"/>
      <c r="T717" s="46"/>
      <c r="U717" s="37"/>
      <c r="V717" s="37"/>
      <c r="W717" s="37"/>
      <c r="X717" s="37"/>
      <c r="Y717" s="37"/>
    </row>
    <row r="718">
      <c r="A718" s="46"/>
      <c r="B718" s="46"/>
      <c r="C718" s="470"/>
      <c r="D718" s="471"/>
      <c r="E718" s="471"/>
      <c r="F718" s="471"/>
      <c r="G718" s="471"/>
      <c r="H718" s="470"/>
      <c r="I718" s="49"/>
      <c r="J718" s="49"/>
      <c r="K718" s="49"/>
      <c r="L718" s="49"/>
      <c r="M718" s="49"/>
      <c r="N718" s="49"/>
      <c r="O718" s="46"/>
      <c r="P718" s="46"/>
      <c r="Q718" s="49"/>
      <c r="R718" s="49"/>
      <c r="S718" s="46"/>
      <c r="T718" s="46"/>
      <c r="U718" s="37"/>
      <c r="V718" s="37"/>
      <c r="W718" s="37"/>
      <c r="X718" s="37"/>
      <c r="Y718" s="37"/>
    </row>
    <row r="719">
      <c r="A719" s="46"/>
      <c r="B719" s="46"/>
      <c r="C719" s="470"/>
      <c r="D719" s="471"/>
      <c r="E719" s="471"/>
      <c r="F719" s="471"/>
      <c r="G719" s="471"/>
      <c r="H719" s="470"/>
      <c r="I719" s="49"/>
      <c r="J719" s="49"/>
      <c r="K719" s="49"/>
      <c r="L719" s="49"/>
      <c r="M719" s="49"/>
      <c r="N719" s="49"/>
      <c r="O719" s="46"/>
      <c r="P719" s="46"/>
      <c r="Q719" s="49"/>
      <c r="R719" s="49"/>
      <c r="S719" s="46"/>
      <c r="T719" s="46"/>
      <c r="U719" s="37"/>
      <c r="V719" s="37"/>
      <c r="W719" s="37"/>
      <c r="X719" s="37"/>
      <c r="Y719" s="37"/>
    </row>
    <row r="720">
      <c r="A720" s="46"/>
      <c r="B720" s="46"/>
      <c r="C720" s="470"/>
      <c r="D720" s="471"/>
      <c r="E720" s="471"/>
      <c r="F720" s="471"/>
      <c r="G720" s="471"/>
      <c r="H720" s="470"/>
      <c r="I720" s="49"/>
      <c r="J720" s="49"/>
      <c r="K720" s="49"/>
      <c r="L720" s="49"/>
      <c r="M720" s="49"/>
      <c r="N720" s="49"/>
      <c r="O720" s="46"/>
      <c r="P720" s="46"/>
      <c r="Q720" s="49"/>
      <c r="R720" s="49"/>
      <c r="S720" s="46"/>
      <c r="T720" s="46"/>
      <c r="U720" s="37"/>
      <c r="V720" s="37"/>
      <c r="W720" s="37"/>
      <c r="X720" s="37"/>
      <c r="Y720" s="37"/>
    </row>
    <row r="721">
      <c r="A721" s="46"/>
      <c r="B721" s="46"/>
      <c r="C721" s="470"/>
      <c r="D721" s="471"/>
      <c r="E721" s="471"/>
      <c r="F721" s="471"/>
      <c r="G721" s="471"/>
      <c r="H721" s="470"/>
      <c r="I721" s="49"/>
      <c r="J721" s="49"/>
      <c r="K721" s="49"/>
      <c r="L721" s="49"/>
      <c r="M721" s="49"/>
      <c r="N721" s="49"/>
      <c r="O721" s="46"/>
      <c r="P721" s="46"/>
      <c r="Q721" s="49"/>
      <c r="R721" s="49"/>
      <c r="S721" s="46"/>
      <c r="T721" s="46"/>
      <c r="U721" s="37"/>
      <c r="V721" s="37"/>
      <c r="W721" s="37"/>
      <c r="X721" s="37"/>
      <c r="Y721" s="37"/>
    </row>
    <row r="722">
      <c r="A722" s="46"/>
      <c r="B722" s="46"/>
      <c r="C722" s="470"/>
      <c r="D722" s="471"/>
      <c r="E722" s="471"/>
      <c r="F722" s="471"/>
      <c r="G722" s="471"/>
      <c r="H722" s="470"/>
      <c r="I722" s="49"/>
      <c r="J722" s="49"/>
      <c r="K722" s="49"/>
      <c r="L722" s="49"/>
      <c r="M722" s="49"/>
      <c r="N722" s="49"/>
      <c r="O722" s="46"/>
      <c r="P722" s="46"/>
      <c r="Q722" s="49"/>
      <c r="R722" s="49"/>
      <c r="S722" s="46"/>
      <c r="T722" s="46"/>
      <c r="U722" s="37"/>
      <c r="V722" s="37"/>
      <c r="W722" s="37"/>
      <c r="X722" s="37"/>
      <c r="Y722" s="37"/>
    </row>
    <row r="723">
      <c r="A723" s="46"/>
      <c r="B723" s="46"/>
      <c r="C723" s="470"/>
      <c r="D723" s="471"/>
      <c r="E723" s="471"/>
      <c r="F723" s="471"/>
      <c r="G723" s="471"/>
      <c r="H723" s="470"/>
      <c r="I723" s="49"/>
      <c r="J723" s="49"/>
      <c r="K723" s="49"/>
      <c r="L723" s="49"/>
      <c r="M723" s="49"/>
      <c r="N723" s="49"/>
      <c r="O723" s="46"/>
      <c r="P723" s="46"/>
      <c r="Q723" s="49"/>
      <c r="R723" s="49"/>
      <c r="S723" s="46"/>
      <c r="T723" s="46"/>
      <c r="U723" s="37"/>
      <c r="V723" s="37"/>
      <c r="W723" s="37"/>
      <c r="X723" s="37"/>
      <c r="Y723" s="37"/>
    </row>
    <row r="724">
      <c r="A724" s="46"/>
      <c r="B724" s="46"/>
      <c r="C724" s="470"/>
      <c r="D724" s="471"/>
      <c r="E724" s="471"/>
      <c r="F724" s="471"/>
      <c r="G724" s="471"/>
      <c r="H724" s="470"/>
      <c r="I724" s="49"/>
      <c r="J724" s="49"/>
      <c r="K724" s="49"/>
      <c r="L724" s="49"/>
      <c r="M724" s="49"/>
      <c r="N724" s="49"/>
      <c r="O724" s="46"/>
      <c r="P724" s="46"/>
      <c r="Q724" s="49"/>
      <c r="R724" s="49"/>
      <c r="S724" s="46"/>
      <c r="T724" s="46"/>
      <c r="U724" s="37"/>
      <c r="V724" s="37"/>
      <c r="W724" s="37"/>
      <c r="X724" s="37"/>
      <c r="Y724" s="37"/>
    </row>
    <row r="725">
      <c r="A725" s="46"/>
      <c r="B725" s="46"/>
      <c r="C725" s="470"/>
      <c r="D725" s="471"/>
      <c r="E725" s="471"/>
      <c r="F725" s="471"/>
      <c r="G725" s="471"/>
      <c r="H725" s="470"/>
      <c r="I725" s="49"/>
      <c r="J725" s="49"/>
      <c r="K725" s="49"/>
      <c r="L725" s="49"/>
      <c r="M725" s="49"/>
      <c r="N725" s="49"/>
      <c r="O725" s="46"/>
      <c r="P725" s="46"/>
      <c r="Q725" s="49"/>
      <c r="R725" s="49"/>
      <c r="S725" s="46"/>
      <c r="T725" s="46"/>
      <c r="U725" s="37"/>
      <c r="V725" s="37"/>
      <c r="W725" s="37"/>
      <c r="X725" s="37"/>
      <c r="Y725" s="37"/>
    </row>
    <row r="726">
      <c r="A726" s="46"/>
      <c r="B726" s="46"/>
      <c r="C726" s="470"/>
      <c r="D726" s="471"/>
      <c r="E726" s="471"/>
      <c r="F726" s="471"/>
      <c r="G726" s="471"/>
      <c r="H726" s="470"/>
      <c r="I726" s="49"/>
      <c r="J726" s="49"/>
      <c r="K726" s="49"/>
      <c r="L726" s="49"/>
      <c r="M726" s="49"/>
      <c r="N726" s="49"/>
      <c r="O726" s="46"/>
      <c r="P726" s="46"/>
      <c r="Q726" s="49"/>
      <c r="R726" s="49"/>
      <c r="S726" s="46"/>
      <c r="T726" s="46"/>
      <c r="U726" s="37"/>
      <c r="V726" s="37"/>
      <c r="W726" s="37"/>
      <c r="X726" s="37"/>
      <c r="Y726" s="37"/>
    </row>
    <row r="727">
      <c r="A727" s="46"/>
      <c r="B727" s="46"/>
      <c r="C727" s="470"/>
      <c r="D727" s="471"/>
      <c r="E727" s="471"/>
      <c r="F727" s="471"/>
      <c r="G727" s="471"/>
      <c r="H727" s="470"/>
      <c r="I727" s="49"/>
      <c r="J727" s="49"/>
      <c r="K727" s="49"/>
      <c r="L727" s="49"/>
      <c r="M727" s="49"/>
      <c r="N727" s="49"/>
      <c r="O727" s="46"/>
      <c r="P727" s="46"/>
      <c r="Q727" s="49"/>
      <c r="R727" s="49"/>
      <c r="S727" s="46"/>
      <c r="T727" s="46"/>
      <c r="U727" s="37"/>
      <c r="V727" s="37"/>
      <c r="W727" s="37"/>
      <c r="X727" s="37"/>
      <c r="Y727" s="37"/>
    </row>
    <row r="728">
      <c r="A728" s="46"/>
      <c r="B728" s="46"/>
      <c r="C728" s="470"/>
      <c r="D728" s="471"/>
      <c r="E728" s="471"/>
      <c r="F728" s="471"/>
      <c r="G728" s="471"/>
      <c r="H728" s="470"/>
      <c r="I728" s="49"/>
      <c r="J728" s="49"/>
      <c r="K728" s="49"/>
      <c r="L728" s="49"/>
      <c r="M728" s="49"/>
      <c r="N728" s="49"/>
      <c r="O728" s="46"/>
      <c r="P728" s="46"/>
      <c r="Q728" s="49"/>
      <c r="R728" s="49"/>
      <c r="S728" s="46"/>
      <c r="T728" s="46"/>
      <c r="U728" s="37"/>
      <c r="V728" s="37"/>
      <c r="W728" s="37"/>
      <c r="X728" s="37"/>
      <c r="Y728" s="37"/>
    </row>
    <row r="729">
      <c r="A729" s="46"/>
      <c r="B729" s="46"/>
      <c r="C729" s="470"/>
      <c r="D729" s="471"/>
      <c r="E729" s="471"/>
      <c r="F729" s="471"/>
      <c r="G729" s="471"/>
      <c r="H729" s="470"/>
      <c r="I729" s="49"/>
      <c r="J729" s="49"/>
      <c r="K729" s="49"/>
      <c r="L729" s="49"/>
      <c r="M729" s="49"/>
      <c r="N729" s="49"/>
      <c r="O729" s="46"/>
      <c r="P729" s="46"/>
      <c r="Q729" s="49"/>
      <c r="R729" s="49"/>
      <c r="S729" s="46"/>
      <c r="T729" s="46"/>
      <c r="U729" s="37"/>
      <c r="V729" s="37"/>
      <c r="W729" s="37"/>
      <c r="X729" s="37"/>
      <c r="Y729" s="37"/>
    </row>
    <row r="730">
      <c r="A730" s="46"/>
      <c r="B730" s="46"/>
      <c r="C730" s="470"/>
      <c r="D730" s="471"/>
      <c r="E730" s="471"/>
      <c r="F730" s="471"/>
      <c r="G730" s="471"/>
      <c r="H730" s="470"/>
      <c r="I730" s="49"/>
      <c r="J730" s="49"/>
      <c r="K730" s="49"/>
      <c r="L730" s="49"/>
      <c r="M730" s="49"/>
      <c r="N730" s="49"/>
      <c r="O730" s="46"/>
      <c r="P730" s="46"/>
      <c r="Q730" s="49"/>
      <c r="R730" s="49"/>
      <c r="S730" s="46"/>
      <c r="T730" s="46"/>
      <c r="U730" s="37"/>
      <c r="V730" s="37"/>
      <c r="W730" s="37"/>
      <c r="X730" s="37"/>
      <c r="Y730" s="37"/>
    </row>
    <row r="731">
      <c r="A731" s="46"/>
      <c r="B731" s="46"/>
      <c r="C731" s="470"/>
      <c r="D731" s="471"/>
      <c r="E731" s="471"/>
      <c r="F731" s="471"/>
      <c r="G731" s="471"/>
      <c r="H731" s="470"/>
      <c r="I731" s="49"/>
      <c r="J731" s="49"/>
      <c r="K731" s="49"/>
      <c r="L731" s="49"/>
      <c r="M731" s="49"/>
      <c r="N731" s="49"/>
      <c r="O731" s="46"/>
      <c r="P731" s="46"/>
      <c r="Q731" s="49"/>
      <c r="R731" s="49"/>
      <c r="S731" s="46"/>
      <c r="T731" s="46"/>
      <c r="U731" s="37"/>
      <c r="V731" s="37"/>
      <c r="W731" s="37"/>
      <c r="X731" s="37"/>
      <c r="Y731" s="37"/>
    </row>
    <row r="732">
      <c r="A732" s="46"/>
      <c r="B732" s="46"/>
      <c r="C732" s="470"/>
      <c r="D732" s="471"/>
      <c r="E732" s="471"/>
      <c r="F732" s="471"/>
      <c r="G732" s="471"/>
      <c r="H732" s="470"/>
      <c r="I732" s="49"/>
      <c r="J732" s="49"/>
      <c r="K732" s="49"/>
      <c r="L732" s="49"/>
      <c r="M732" s="49"/>
      <c r="N732" s="49"/>
      <c r="O732" s="46"/>
      <c r="P732" s="46"/>
      <c r="Q732" s="49"/>
      <c r="R732" s="49"/>
      <c r="S732" s="46"/>
      <c r="T732" s="46"/>
      <c r="U732" s="37"/>
      <c r="V732" s="37"/>
      <c r="W732" s="37"/>
      <c r="X732" s="37"/>
      <c r="Y732" s="37"/>
    </row>
    <row r="733">
      <c r="A733" s="46"/>
      <c r="B733" s="46"/>
      <c r="C733" s="470"/>
      <c r="D733" s="471"/>
      <c r="E733" s="471"/>
      <c r="F733" s="471"/>
      <c r="G733" s="471"/>
      <c r="H733" s="470"/>
      <c r="I733" s="49"/>
      <c r="J733" s="49"/>
      <c r="K733" s="49"/>
      <c r="L733" s="49"/>
      <c r="M733" s="49"/>
      <c r="N733" s="49"/>
      <c r="O733" s="46"/>
      <c r="P733" s="46"/>
      <c r="Q733" s="49"/>
      <c r="R733" s="49"/>
      <c r="S733" s="46"/>
      <c r="T733" s="46"/>
      <c r="U733" s="37"/>
      <c r="V733" s="37"/>
      <c r="W733" s="37"/>
      <c r="X733" s="37"/>
      <c r="Y733" s="37"/>
    </row>
    <row r="734">
      <c r="A734" s="46"/>
      <c r="B734" s="46"/>
      <c r="C734" s="470"/>
      <c r="D734" s="471"/>
      <c r="E734" s="471"/>
      <c r="F734" s="471"/>
      <c r="G734" s="471"/>
      <c r="H734" s="470"/>
      <c r="I734" s="49"/>
      <c r="J734" s="49"/>
      <c r="K734" s="49"/>
      <c r="L734" s="49"/>
      <c r="M734" s="49"/>
      <c r="N734" s="49"/>
      <c r="O734" s="46"/>
      <c r="P734" s="46"/>
      <c r="Q734" s="49"/>
      <c r="R734" s="49"/>
      <c r="S734" s="46"/>
      <c r="T734" s="46"/>
      <c r="U734" s="37"/>
      <c r="V734" s="37"/>
      <c r="W734" s="37"/>
      <c r="X734" s="37"/>
      <c r="Y734" s="37"/>
    </row>
    <row r="735">
      <c r="A735" s="46"/>
      <c r="B735" s="46"/>
      <c r="C735" s="470"/>
      <c r="D735" s="471"/>
      <c r="E735" s="471"/>
      <c r="F735" s="471"/>
      <c r="G735" s="471"/>
      <c r="H735" s="470"/>
      <c r="I735" s="49"/>
      <c r="J735" s="49"/>
      <c r="K735" s="49"/>
      <c r="L735" s="49"/>
      <c r="M735" s="49"/>
      <c r="N735" s="49"/>
      <c r="O735" s="46"/>
      <c r="P735" s="46"/>
      <c r="Q735" s="49"/>
      <c r="R735" s="49"/>
      <c r="S735" s="46"/>
      <c r="T735" s="46"/>
      <c r="U735" s="37"/>
      <c r="V735" s="37"/>
      <c r="W735" s="37"/>
      <c r="X735" s="37"/>
      <c r="Y735" s="37"/>
    </row>
    <row r="736">
      <c r="A736" s="46"/>
      <c r="B736" s="46"/>
      <c r="C736" s="470"/>
      <c r="D736" s="471"/>
      <c r="E736" s="471"/>
      <c r="F736" s="471"/>
      <c r="G736" s="471"/>
      <c r="H736" s="470"/>
      <c r="I736" s="49"/>
      <c r="J736" s="49"/>
      <c r="K736" s="49"/>
      <c r="L736" s="49"/>
      <c r="M736" s="49"/>
      <c r="N736" s="49"/>
      <c r="O736" s="46"/>
      <c r="P736" s="46"/>
      <c r="Q736" s="49"/>
      <c r="R736" s="49"/>
      <c r="S736" s="46"/>
      <c r="T736" s="46"/>
      <c r="U736" s="37"/>
      <c r="V736" s="37"/>
      <c r="W736" s="37"/>
      <c r="X736" s="37"/>
      <c r="Y736" s="37"/>
    </row>
    <row r="737">
      <c r="A737" s="46"/>
      <c r="B737" s="46"/>
      <c r="C737" s="470"/>
      <c r="D737" s="471"/>
      <c r="E737" s="471"/>
      <c r="F737" s="471"/>
      <c r="G737" s="471"/>
      <c r="H737" s="470"/>
      <c r="I737" s="49"/>
      <c r="J737" s="49"/>
      <c r="K737" s="49"/>
      <c r="L737" s="49"/>
      <c r="M737" s="49"/>
      <c r="N737" s="49"/>
      <c r="O737" s="46"/>
      <c r="P737" s="46"/>
      <c r="Q737" s="49"/>
      <c r="R737" s="49"/>
      <c r="S737" s="46"/>
      <c r="T737" s="46"/>
      <c r="U737" s="37"/>
      <c r="V737" s="37"/>
      <c r="W737" s="37"/>
      <c r="X737" s="37"/>
      <c r="Y737" s="37"/>
    </row>
    <row r="738">
      <c r="A738" s="46"/>
      <c r="B738" s="46"/>
      <c r="C738" s="470"/>
      <c r="D738" s="471"/>
      <c r="E738" s="471"/>
      <c r="F738" s="471"/>
      <c r="G738" s="471"/>
      <c r="H738" s="470"/>
      <c r="I738" s="49"/>
      <c r="J738" s="49"/>
      <c r="K738" s="49"/>
      <c r="L738" s="49"/>
      <c r="M738" s="49"/>
      <c r="N738" s="49"/>
      <c r="O738" s="46"/>
      <c r="P738" s="46"/>
      <c r="Q738" s="49"/>
      <c r="R738" s="49"/>
      <c r="S738" s="46"/>
      <c r="T738" s="46"/>
      <c r="U738" s="37"/>
      <c r="V738" s="37"/>
      <c r="W738" s="37"/>
      <c r="X738" s="37"/>
      <c r="Y738" s="37"/>
    </row>
    <row r="739">
      <c r="A739" s="46"/>
      <c r="B739" s="46"/>
      <c r="C739" s="470"/>
      <c r="D739" s="471"/>
      <c r="E739" s="471"/>
      <c r="F739" s="471"/>
      <c r="G739" s="471"/>
      <c r="H739" s="470"/>
      <c r="I739" s="49"/>
      <c r="J739" s="49"/>
      <c r="K739" s="49"/>
      <c r="L739" s="49"/>
      <c r="M739" s="49"/>
      <c r="N739" s="49"/>
      <c r="O739" s="46"/>
      <c r="P739" s="46"/>
      <c r="Q739" s="49"/>
      <c r="R739" s="49"/>
      <c r="S739" s="46"/>
      <c r="T739" s="46"/>
      <c r="U739" s="37"/>
      <c r="V739" s="37"/>
      <c r="W739" s="37"/>
      <c r="X739" s="37"/>
      <c r="Y739" s="37"/>
    </row>
    <row r="740">
      <c r="A740" s="46"/>
      <c r="B740" s="46"/>
      <c r="C740" s="470"/>
      <c r="D740" s="471"/>
      <c r="E740" s="471"/>
      <c r="F740" s="471"/>
      <c r="G740" s="471"/>
      <c r="H740" s="470"/>
      <c r="I740" s="49"/>
      <c r="J740" s="49"/>
      <c r="K740" s="49"/>
      <c r="L740" s="49"/>
      <c r="M740" s="49"/>
      <c r="N740" s="49"/>
      <c r="O740" s="46"/>
      <c r="P740" s="46"/>
      <c r="Q740" s="49"/>
      <c r="R740" s="49"/>
      <c r="S740" s="46"/>
      <c r="T740" s="46"/>
      <c r="U740" s="37"/>
      <c r="V740" s="37"/>
      <c r="W740" s="37"/>
      <c r="X740" s="37"/>
      <c r="Y740" s="37"/>
    </row>
    <row r="741">
      <c r="A741" s="46"/>
      <c r="B741" s="46"/>
      <c r="C741" s="470"/>
      <c r="D741" s="471"/>
      <c r="E741" s="471"/>
      <c r="F741" s="471"/>
      <c r="G741" s="471"/>
      <c r="H741" s="470"/>
      <c r="I741" s="49"/>
      <c r="J741" s="49"/>
      <c r="K741" s="49"/>
      <c r="L741" s="49"/>
      <c r="M741" s="49"/>
      <c r="N741" s="49"/>
      <c r="O741" s="46"/>
      <c r="P741" s="46"/>
      <c r="Q741" s="49"/>
      <c r="R741" s="49"/>
      <c r="S741" s="46"/>
      <c r="T741" s="46"/>
      <c r="U741" s="37"/>
      <c r="V741" s="37"/>
      <c r="W741" s="37"/>
      <c r="X741" s="37"/>
      <c r="Y741" s="37"/>
    </row>
    <row r="742">
      <c r="A742" s="46"/>
      <c r="B742" s="46"/>
      <c r="C742" s="470"/>
      <c r="D742" s="471"/>
      <c r="E742" s="471"/>
      <c r="F742" s="471"/>
      <c r="G742" s="471"/>
      <c r="H742" s="470"/>
      <c r="I742" s="49"/>
      <c r="J742" s="49"/>
      <c r="K742" s="49"/>
      <c r="L742" s="49"/>
      <c r="M742" s="49"/>
      <c r="N742" s="49"/>
      <c r="O742" s="46"/>
      <c r="P742" s="46"/>
      <c r="Q742" s="49"/>
      <c r="R742" s="49"/>
      <c r="S742" s="46"/>
      <c r="T742" s="46"/>
      <c r="U742" s="37"/>
      <c r="V742" s="37"/>
      <c r="W742" s="37"/>
      <c r="X742" s="37"/>
      <c r="Y742" s="37"/>
    </row>
    <row r="743">
      <c r="A743" s="46"/>
      <c r="B743" s="46"/>
      <c r="C743" s="470"/>
      <c r="D743" s="471"/>
      <c r="E743" s="471"/>
      <c r="F743" s="471"/>
      <c r="G743" s="471"/>
      <c r="H743" s="470"/>
      <c r="I743" s="49"/>
      <c r="J743" s="49"/>
      <c r="K743" s="49"/>
      <c r="L743" s="49"/>
      <c r="M743" s="49"/>
      <c r="N743" s="49"/>
      <c r="O743" s="46"/>
      <c r="P743" s="46"/>
      <c r="Q743" s="49"/>
      <c r="R743" s="49"/>
      <c r="S743" s="46"/>
      <c r="T743" s="46"/>
      <c r="U743" s="37"/>
      <c r="V743" s="37"/>
      <c r="W743" s="37"/>
      <c r="X743" s="37"/>
      <c r="Y743" s="37"/>
    </row>
    <row r="744">
      <c r="A744" s="46"/>
      <c r="B744" s="46"/>
      <c r="C744" s="470"/>
      <c r="D744" s="471"/>
      <c r="E744" s="471"/>
      <c r="F744" s="471"/>
      <c r="G744" s="471"/>
      <c r="H744" s="470"/>
      <c r="I744" s="49"/>
      <c r="J744" s="49"/>
      <c r="K744" s="49"/>
      <c r="L744" s="49"/>
      <c r="M744" s="49"/>
      <c r="N744" s="49"/>
      <c r="O744" s="46"/>
      <c r="P744" s="46"/>
      <c r="Q744" s="49"/>
      <c r="R744" s="49"/>
      <c r="S744" s="46"/>
      <c r="T744" s="46"/>
      <c r="U744" s="37"/>
      <c r="V744" s="37"/>
      <c r="W744" s="37"/>
      <c r="X744" s="37"/>
      <c r="Y744" s="37"/>
    </row>
    <row r="745">
      <c r="A745" s="46"/>
      <c r="B745" s="46"/>
      <c r="C745" s="470"/>
      <c r="D745" s="471"/>
      <c r="E745" s="471"/>
      <c r="F745" s="471"/>
      <c r="G745" s="471"/>
      <c r="H745" s="470"/>
      <c r="I745" s="49"/>
      <c r="J745" s="49"/>
      <c r="K745" s="49"/>
      <c r="L745" s="49"/>
      <c r="M745" s="49"/>
      <c r="N745" s="49"/>
      <c r="O745" s="46"/>
      <c r="P745" s="46"/>
      <c r="Q745" s="49"/>
      <c r="R745" s="49"/>
      <c r="S745" s="46"/>
      <c r="T745" s="46"/>
      <c r="U745" s="37"/>
      <c r="V745" s="37"/>
      <c r="W745" s="37"/>
      <c r="X745" s="37"/>
      <c r="Y745" s="37"/>
    </row>
    <row r="746">
      <c r="A746" s="46"/>
      <c r="B746" s="46"/>
      <c r="C746" s="470"/>
      <c r="D746" s="471"/>
      <c r="E746" s="471"/>
      <c r="F746" s="471"/>
      <c r="G746" s="471"/>
      <c r="H746" s="470"/>
      <c r="I746" s="49"/>
      <c r="J746" s="49"/>
      <c r="K746" s="49"/>
      <c r="L746" s="49"/>
      <c r="M746" s="49"/>
      <c r="N746" s="49"/>
      <c r="O746" s="46"/>
      <c r="P746" s="46"/>
      <c r="Q746" s="49"/>
      <c r="R746" s="49"/>
      <c r="S746" s="46"/>
      <c r="T746" s="46"/>
      <c r="U746" s="37"/>
      <c r="V746" s="37"/>
      <c r="W746" s="37"/>
      <c r="X746" s="37"/>
      <c r="Y746" s="37"/>
    </row>
    <row r="747">
      <c r="A747" s="46"/>
      <c r="B747" s="46"/>
      <c r="C747" s="470"/>
      <c r="D747" s="471"/>
      <c r="E747" s="471"/>
      <c r="F747" s="471"/>
      <c r="G747" s="471"/>
      <c r="H747" s="470"/>
      <c r="I747" s="49"/>
      <c r="J747" s="49"/>
      <c r="K747" s="49"/>
      <c r="L747" s="49"/>
      <c r="M747" s="49"/>
      <c r="N747" s="49"/>
      <c r="O747" s="46"/>
      <c r="P747" s="46"/>
      <c r="Q747" s="49"/>
      <c r="R747" s="49"/>
      <c r="S747" s="46"/>
      <c r="T747" s="46"/>
      <c r="U747" s="37"/>
      <c r="V747" s="37"/>
      <c r="W747" s="37"/>
      <c r="X747" s="37"/>
      <c r="Y747" s="37"/>
    </row>
    <row r="748">
      <c r="A748" s="46"/>
      <c r="B748" s="46"/>
      <c r="C748" s="470"/>
      <c r="D748" s="471"/>
      <c r="E748" s="471"/>
      <c r="F748" s="471"/>
      <c r="G748" s="471"/>
      <c r="H748" s="470"/>
      <c r="I748" s="49"/>
      <c r="J748" s="49"/>
      <c r="K748" s="49"/>
      <c r="L748" s="49"/>
      <c r="M748" s="49"/>
      <c r="N748" s="49"/>
      <c r="O748" s="46"/>
      <c r="P748" s="46"/>
      <c r="Q748" s="49"/>
      <c r="R748" s="49"/>
      <c r="S748" s="46"/>
      <c r="T748" s="46"/>
      <c r="U748" s="37"/>
      <c r="V748" s="37"/>
      <c r="W748" s="37"/>
      <c r="X748" s="37"/>
      <c r="Y748" s="37"/>
    </row>
    <row r="749">
      <c r="A749" s="46"/>
      <c r="B749" s="46"/>
      <c r="C749" s="470"/>
      <c r="D749" s="471"/>
      <c r="E749" s="471"/>
      <c r="F749" s="471"/>
      <c r="G749" s="471"/>
      <c r="H749" s="470"/>
      <c r="I749" s="49"/>
      <c r="J749" s="49"/>
      <c r="K749" s="49"/>
      <c r="L749" s="49"/>
      <c r="M749" s="49"/>
      <c r="N749" s="49"/>
      <c r="O749" s="46"/>
      <c r="P749" s="46"/>
      <c r="Q749" s="49"/>
      <c r="R749" s="49"/>
      <c r="S749" s="46"/>
      <c r="T749" s="46"/>
      <c r="U749" s="37"/>
      <c r="V749" s="37"/>
      <c r="W749" s="37"/>
      <c r="X749" s="37"/>
      <c r="Y749" s="37"/>
    </row>
    <row r="750">
      <c r="A750" s="46"/>
      <c r="B750" s="46"/>
      <c r="C750" s="470"/>
      <c r="D750" s="471"/>
      <c r="E750" s="471"/>
      <c r="F750" s="471"/>
      <c r="G750" s="471"/>
      <c r="H750" s="470"/>
      <c r="I750" s="49"/>
      <c r="J750" s="49"/>
      <c r="K750" s="49"/>
      <c r="L750" s="49"/>
      <c r="M750" s="49"/>
      <c r="N750" s="49"/>
      <c r="O750" s="46"/>
      <c r="P750" s="46"/>
      <c r="Q750" s="49"/>
      <c r="R750" s="49"/>
      <c r="S750" s="46"/>
      <c r="T750" s="46"/>
      <c r="U750" s="37"/>
      <c r="V750" s="37"/>
      <c r="W750" s="37"/>
      <c r="X750" s="37"/>
      <c r="Y750" s="37"/>
    </row>
    <row r="751">
      <c r="A751" s="46"/>
      <c r="B751" s="46"/>
      <c r="C751" s="470"/>
      <c r="D751" s="471"/>
      <c r="E751" s="471"/>
      <c r="F751" s="471"/>
      <c r="G751" s="471"/>
      <c r="H751" s="470"/>
      <c r="I751" s="49"/>
      <c r="J751" s="49"/>
      <c r="K751" s="49"/>
      <c r="L751" s="49"/>
      <c r="M751" s="49"/>
      <c r="N751" s="49"/>
      <c r="O751" s="46"/>
      <c r="P751" s="46"/>
      <c r="Q751" s="49"/>
      <c r="R751" s="49"/>
      <c r="S751" s="46"/>
      <c r="T751" s="46"/>
      <c r="U751" s="37"/>
      <c r="V751" s="37"/>
      <c r="W751" s="37"/>
      <c r="X751" s="37"/>
      <c r="Y751" s="37"/>
    </row>
    <row r="752">
      <c r="A752" s="46"/>
      <c r="B752" s="46"/>
      <c r="C752" s="470"/>
      <c r="D752" s="471"/>
      <c r="E752" s="471"/>
      <c r="F752" s="471"/>
      <c r="G752" s="471"/>
      <c r="H752" s="470"/>
      <c r="I752" s="49"/>
      <c r="J752" s="49"/>
      <c r="K752" s="49"/>
      <c r="L752" s="49"/>
      <c r="M752" s="49"/>
      <c r="N752" s="49"/>
      <c r="O752" s="46"/>
      <c r="P752" s="46"/>
      <c r="Q752" s="49"/>
      <c r="R752" s="49"/>
      <c r="S752" s="46"/>
      <c r="T752" s="46"/>
      <c r="U752" s="37"/>
      <c r="V752" s="37"/>
      <c r="W752" s="37"/>
      <c r="X752" s="37"/>
      <c r="Y752" s="37"/>
    </row>
    <row r="753">
      <c r="A753" s="46"/>
      <c r="B753" s="46"/>
      <c r="C753" s="470"/>
      <c r="D753" s="471"/>
      <c r="E753" s="471"/>
      <c r="F753" s="471"/>
      <c r="G753" s="471"/>
      <c r="H753" s="470"/>
      <c r="I753" s="49"/>
      <c r="J753" s="49"/>
      <c r="K753" s="49"/>
      <c r="L753" s="49"/>
      <c r="M753" s="49"/>
      <c r="N753" s="49"/>
      <c r="O753" s="46"/>
      <c r="P753" s="46"/>
      <c r="Q753" s="49"/>
      <c r="R753" s="49"/>
      <c r="S753" s="46"/>
      <c r="T753" s="46"/>
      <c r="U753" s="37"/>
      <c r="V753" s="37"/>
      <c r="W753" s="37"/>
      <c r="X753" s="37"/>
      <c r="Y753" s="37"/>
    </row>
    <row r="754">
      <c r="A754" s="46"/>
      <c r="B754" s="46"/>
      <c r="C754" s="470"/>
      <c r="D754" s="471"/>
      <c r="E754" s="471"/>
      <c r="F754" s="471"/>
      <c r="G754" s="471"/>
      <c r="H754" s="470"/>
      <c r="I754" s="49"/>
      <c r="J754" s="49"/>
      <c r="K754" s="49"/>
      <c r="L754" s="49"/>
      <c r="M754" s="49"/>
      <c r="N754" s="49"/>
      <c r="O754" s="46"/>
      <c r="P754" s="46"/>
      <c r="Q754" s="49"/>
      <c r="R754" s="49"/>
      <c r="S754" s="46"/>
      <c r="T754" s="46"/>
      <c r="U754" s="37"/>
      <c r="V754" s="37"/>
      <c r="W754" s="37"/>
      <c r="X754" s="37"/>
      <c r="Y754" s="37"/>
    </row>
    <row r="755">
      <c r="A755" s="46"/>
      <c r="B755" s="46"/>
      <c r="C755" s="470"/>
      <c r="D755" s="471"/>
      <c r="E755" s="471"/>
      <c r="F755" s="471"/>
      <c r="G755" s="471"/>
      <c r="H755" s="470"/>
      <c r="I755" s="49"/>
      <c r="J755" s="49"/>
      <c r="K755" s="49"/>
      <c r="L755" s="49"/>
      <c r="M755" s="49"/>
      <c r="N755" s="49"/>
      <c r="O755" s="46"/>
      <c r="P755" s="46"/>
      <c r="Q755" s="49"/>
      <c r="R755" s="49"/>
      <c r="S755" s="46"/>
      <c r="T755" s="46"/>
      <c r="U755" s="37"/>
      <c r="V755" s="37"/>
      <c r="W755" s="37"/>
      <c r="X755" s="37"/>
      <c r="Y755" s="37"/>
    </row>
    <row r="756">
      <c r="A756" s="46"/>
      <c r="B756" s="46"/>
      <c r="C756" s="470"/>
      <c r="D756" s="471"/>
      <c r="E756" s="471"/>
      <c r="F756" s="471"/>
      <c r="G756" s="471"/>
      <c r="H756" s="470"/>
      <c r="I756" s="49"/>
      <c r="J756" s="49"/>
      <c r="K756" s="49"/>
      <c r="L756" s="49"/>
      <c r="M756" s="49"/>
      <c r="N756" s="49"/>
      <c r="O756" s="46"/>
      <c r="P756" s="46"/>
      <c r="Q756" s="49"/>
      <c r="R756" s="49"/>
      <c r="S756" s="46"/>
      <c r="T756" s="46"/>
      <c r="U756" s="37"/>
      <c r="V756" s="37"/>
      <c r="W756" s="37"/>
      <c r="X756" s="37"/>
      <c r="Y756" s="37"/>
    </row>
    <row r="757">
      <c r="A757" s="46"/>
      <c r="B757" s="46"/>
      <c r="C757" s="470"/>
      <c r="D757" s="471"/>
      <c r="E757" s="471"/>
      <c r="F757" s="471"/>
      <c r="G757" s="471"/>
      <c r="H757" s="470"/>
      <c r="I757" s="49"/>
      <c r="J757" s="49"/>
      <c r="K757" s="49"/>
      <c r="L757" s="49"/>
      <c r="M757" s="49"/>
      <c r="N757" s="49"/>
      <c r="O757" s="46"/>
      <c r="P757" s="46"/>
      <c r="Q757" s="49"/>
      <c r="R757" s="49"/>
      <c r="S757" s="46"/>
      <c r="T757" s="46"/>
      <c r="U757" s="37"/>
      <c r="V757" s="37"/>
      <c r="W757" s="37"/>
      <c r="X757" s="37"/>
      <c r="Y757" s="37"/>
    </row>
    <row r="758">
      <c r="A758" s="46"/>
      <c r="B758" s="46"/>
      <c r="C758" s="470"/>
      <c r="D758" s="471"/>
      <c r="E758" s="471"/>
      <c r="F758" s="471"/>
      <c r="G758" s="471"/>
      <c r="H758" s="470"/>
      <c r="I758" s="49"/>
      <c r="J758" s="49"/>
      <c r="K758" s="49"/>
      <c r="L758" s="49"/>
      <c r="M758" s="49"/>
      <c r="N758" s="49"/>
      <c r="O758" s="46"/>
      <c r="P758" s="46"/>
      <c r="Q758" s="49"/>
      <c r="R758" s="49"/>
      <c r="S758" s="46"/>
      <c r="T758" s="46"/>
      <c r="U758" s="37"/>
      <c r="V758" s="37"/>
      <c r="W758" s="37"/>
      <c r="X758" s="37"/>
      <c r="Y758" s="37"/>
    </row>
    <row r="759">
      <c r="A759" s="46"/>
      <c r="B759" s="46"/>
      <c r="C759" s="470"/>
      <c r="D759" s="471"/>
      <c r="E759" s="471"/>
      <c r="F759" s="471"/>
      <c r="G759" s="471"/>
      <c r="H759" s="470"/>
      <c r="I759" s="49"/>
      <c r="J759" s="49"/>
      <c r="K759" s="49"/>
      <c r="L759" s="49"/>
      <c r="M759" s="49"/>
      <c r="N759" s="49"/>
      <c r="O759" s="46"/>
      <c r="P759" s="46"/>
      <c r="Q759" s="49"/>
      <c r="R759" s="49"/>
      <c r="S759" s="46"/>
      <c r="T759" s="46"/>
      <c r="U759" s="37"/>
      <c r="V759" s="37"/>
      <c r="W759" s="37"/>
      <c r="X759" s="37"/>
      <c r="Y759" s="37"/>
    </row>
    <row r="760">
      <c r="A760" s="46"/>
      <c r="B760" s="46"/>
      <c r="C760" s="470"/>
      <c r="D760" s="471"/>
      <c r="E760" s="471"/>
      <c r="F760" s="471"/>
      <c r="G760" s="471"/>
      <c r="H760" s="470"/>
      <c r="I760" s="49"/>
      <c r="J760" s="49"/>
      <c r="K760" s="49"/>
      <c r="L760" s="49"/>
      <c r="M760" s="49"/>
      <c r="N760" s="49"/>
      <c r="O760" s="46"/>
      <c r="P760" s="46"/>
      <c r="Q760" s="49"/>
      <c r="R760" s="49"/>
      <c r="S760" s="46"/>
      <c r="T760" s="46"/>
      <c r="U760" s="37"/>
      <c r="V760" s="37"/>
      <c r="W760" s="37"/>
      <c r="X760" s="37"/>
      <c r="Y760" s="37"/>
    </row>
    <row r="761">
      <c r="A761" s="46"/>
      <c r="B761" s="46"/>
      <c r="C761" s="470"/>
      <c r="D761" s="471"/>
      <c r="E761" s="471"/>
      <c r="F761" s="471"/>
      <c r="G761" s="471"/>
      <c r="H761" s="470"/>
      <c r="I761" s="49"/>
      <c r="J761" s="49"/>
      <c r="K761" s="49"/>
      <c r="L761" s="49"/>
      <c r="M761" s="49"/>
      <c r="N761" s="49"/>
      <c r="O761" s="46"/>
      <c r="P761" s="46"/>
      <c r="Q761" s="49"/>
      <c r="R761" s="49"/>
      <c r="S761" s="46"/>
      <c r="T761" s="46"/>
      <c r="U761" s="37"/>
      <c r="V761" s="37"/>
      <c r="W761" s="37"/>
      <c r="X761" s="37"/>
      <c r="Y761" s="37"/>
    </row>
    <row r="762">
      <c r="A762" s="46"/>
      <c r="B762" s="46"/>
      <c r="C762" s="470"/>
      <c r="D762" s="471"/>
      <c r="E762" s="471"/>
      <c r="F762" s="471"/>
      <c r="G762" s="471"/>
      <c r="H762" s="470"/>
      <c r="I762" s="49"/>
      <c r="J762" s="49"/>
      <c r="K762" s="49"/>
      <c r="L762" s="49"/>
      <c r="M762" s="49"/>
      <c r="N762" s="49"/>
      <c r="O762" s="46"/>
      <c r="P762" s="46"/>
      <c r="Q762" s="49"/>
      <c r="R762" s="49"/>
      <c r="S762" s="46"/>
      <c r="T762" s="46"/>
      <c r="U762" s="37"/>
      <c r="V762" s="37"/>
      <c r="W762" s="37"/>
      <c r="X762" s="37"/>
      <c r="Y762" s="37"/>
    </row>
    <row r="763">
      <c r="A763" s="46"/>
      <c r="B763" s="46"/>
      <c r="C763" s="470"/>
      <c r="D763" s="471"/>
      <c r="E763" s="471"/>
      <c r="F763" s="471"/>
      <c r="G763" s="471"/>
      <c r="H763" s="470"/>
      <c r="I763" s="49"/>
      <c r="J763" s="49"/>
      <c r="K763" s="49"/>
      <c r="L763" s="49"/>
      <c r="M763" s="49"/>
      <c r="N763" s="49"/>
      <c r="O763" s="46"/>
      <c r="P763" s="46"/>
      <c r="Q763" s="49"/>
      <c r="R763" s="49"/>
      <c r="S763" s="46"/>
      <c r="T763" s="46"/>
      <c r="U763" s="37"/>
      <c r="V763" s="37"/>
      <c r="W763" s="37"/>
      <c r="X763" s="37"/>
      <c r="Y763" s="37"/>
    </row>
    <row r="764">
      <c r="A764" s="46"/>
      <c r="B764" s="46"/>
      <c r="C764" s="470"/>
      <c r="D764" s="471"/>
      <c r="E764" s="471"/>
      <c r="F764" s="471"/>
      <c r="G764" s="471"/>
      <c r="H764" s="470"/>
      <c r="I764" s="49"/>
      <c r="J764" s="49"/>
      <c r="K764" s="49"/>
      <c r="L764" s="49"/>
      <c r="M764" s="49"/>
      <c r="N764" s="49"/>
      <c r="O764" s="46"/>
      <c r="P764" s="46"/>
      <c r="Q764" s="49"/>
      <c r="R764" s="49"/>
      <c r="S764" s="46"/>
      <c r="T764" s="46"/>
      <c r="U764" s="37"/>
      <c r="V764" s="37"/>
      <c r="W764" s="37"/>
      <c r="X764" s="37"/>
      <c r="Y764" s="37"/>
    </row>
    <row r="765">
      <c r="A765" s="46"/>
      <c r="B765" s="46"/>
      <c r="C765" s="470"/>
      <c r="D765" s="471"/>
      <c r="E765" s="471"/>
      <c r="F765" s="471"/>
      <c r="G765" s="471"/>
      <c r="H765" s="470"/>
      <c r="I765" s="49"/>
      <c r="J765" s="49"/>
      <c r="K765" s="49"/>
      <c r="L765" s="49"/>
      <c r="M765" s="49"/>
      <c r="N765" s="49"/>
      <c r="O765" s="46"/>
      <c r="P765" s="46"/>
      <c r="Q765" s="49"/>
      <c r="R765" s="49"/>
      <c r="S765" s="46"/>
      <c r="T765" s="46"/>
      <c r="U765" s="37"/>
      <c r="V765" s="37"/>
      <c r="W765" s="37"/>
      <c r="X765" s="37"/>
      <c r="Y765" s="37"/>
    </row>
    <row r="766">
      <c r="A766" s="46"/>
      <c r="B766" s="46"/>
      <c r="C766" s="470"/>
      <c r="D766" s="471"/>
      <c r="E766" s="471"/>
      <c r="F766" s="471"/>
      <c r="G766" s="471"/>
      <c r="H766" s="470"/>
      <c r="I766" s="49"/>
      <c r="J766" s="49"/>
      <c r="K766" s="49"/>
      <c r="L766" s="49"/>
      <c r="M766" s="49"/>
      <c r="N766" s="49"/>
      <c r="O766" s="46"/>
      <c r="P766" s="46"/>
      <c r="Q766" s="49"/>
      <c r="R766" s="49"/>
      <c r="S766" s="46"/>
      <c r="T766" s="46"/>
      <c r="U766" s="37"/>
      <c r="V766" s="37"/>
      <c r="W766" s="37"/>
      <c r="X766" s="37"/>
      <c r="Y766" s="37"/>
    </row>
    <row r="767">
      <c r="A767" s="46"/>
      <c r="B767" s="46"/>
      <c r="C767" s="470"/>
      <c r="D767" s="471"/>
      <c r="E767" s="471"/>
      <c r="F767" s="471"/>
      <c r="G767" s="471"/>
      <c r="H767" s="470"/>
      <c r="I767" s="49"/>
      <c r="J767" s="49"/>
      <c r="K767" s="49"/>
      <c r="L767" s="49"/>
      <c r="M767" s="49"/>
      <c r="N767" s="49"/>
      <c r="O767" s="46"/>
      <c r="P767" s="46"/>
      <c r="Q767" s="49"/>
      <c r="R767" s="49"/>
      <c r="S767" s="46"/>
      <c r="T767" s="46"/>
      <c r="U767" s="37"/>
      <c r="V767" s="37"/>
      <c r="W767" s="37"/>
      <c r="X767" s="37"/>
      <c r="Y767" s="37"/>
    </row>
    <row r="768">
      <c r="A768" s="46"/>
      <c r="B768" s="46"/>
      <c r="C768" s="470"/>
      <c r="D768" s="471"/>
      <c r="E768" s="471"/>
      <c r="F768" s="471"/>
      <c r="G768" s="471"/>
      <c r="H768" s="470"/>
      <c r="I768" s="49"/>
      <c r="J768" s="49"/>
      <c r="K768" s="49"/>
      <c r="L768" s="49"/>
      <c r="M768" s="49"/>
      <c r="N768" s="49"/>
      <c r="O768" s="46"/>
      <c r="P768" s="46"/>
      <c r="Q768" s="49"/>
      <c r="R768" s="49"/>
      <c r="S768" s="46"/>
      <c r="T768" s="46"/>
      <c r="U768" s="37"/>
      <c r="V768" s="37"/>
      <c r="W768" s="37"/>
      <c r="X768" s="37"/>
      <c r="Y768" s="37"/>
    </row>
    <row r="769">
      <c r="A769" s="46"/>
      <c r="B769" s="46"/>
      <c r="C769" s="470"/>
      <c r="D769" s="471"/>
      <c r="E769" s="471"/>
      <c r="F769" s="471"/>
      <c r="G769" s="471"/>
      <c r="H769" s="470"/>
      <c r="I769" s="49"/>
      <c r="J769" s="49"/>
      <c r="K769" s="49"/>
      <c r="L769" s="49"/>
      <c r="M769" s="49"/>
      <c r="N769" s="49"/>
      <c r="O769" s="46"/>
      <c r="P769" s="46"/>
      <c r="Q769" s="49"/>
      <c r="R769" s="49"/>
      <c r="S769" s="46"/>
      <c r="T769" s="46"/>
      <c r="U769" s="37"/>
      <c r="V769" s="37"/>
      <c r="W769" s="37"/>
      <c r="X769" s="37"/>
      <c r="Y769" s="37"/>
    </row>
    <row r="770">
      <c r="A770" s="46"/>
      <c r="B770" s="46"/>
      <c r="C770" s="470"/>
      <c r="D770" s="471"/>
      <c r="E770" s="471"/>
      <c r="F770" s="471"/>
      <c r="G770" s="471"/>
      <c r="H770" s="470"/>
      <c r="I770" s="49"/>
      <c r="J770" s="49"/>
      <c r="K770" s="49"/>
      <c r="L770" s="49"/>
      <c r="M770" s="49"/>
      <c r="N770" s="49"/>
      <c r="O770" s="46"/>
      <c r="P770" s="46"/>
      <c r="Q770" s="49"/>
      <c r="R770" s="49"/>
      <c r="S770" s="46"/>
      <c r="T770" s="46"/>
      <c r="U770" s="37"/>
      <c r="V770" s="37"/>
      <c r="W770" s="37"/>
      <c r="X770" s="37"/>
      <c r="Y770" s="37"/>
    </row>
    <row r="771">
      <c r="A771" s="46"/>
      <c r="B771" s="46"/>
      <c r="C771" s="470"/>
      <c r="D771" s="471"/>
      <c r="E771" s="471"/>
      <c r="F771" s="471"/>
      <c r="G771" s="471"/>
      <c r="H771" s="470"/>
      <c r="I771" s="49"/>
      <c r="J771" s="49"/>
      <c r="K771" s="49"/>
      <c r="L771" s="49"/>
      <c r="M771" s="49"/>
      <c r="N771" s="49"/>
      <c r="O771" s="46"/>
      <c r="P771" s="46"/>
      <c r="Q771" s="49"/>
      <c r="R771" s="49"/>
      <c r="S771" s="46"/>
      <c r="T771" s="46"/>
      <c r="U771" s="37"/>
      <c r="V771" s="37"/>
      <c r="W771" s="37"/>
      <c r="X771" s="37"/>
      <c r="Y771" s="37"/>
    </row>
    <row r="772">
      <c r="A772" s="46"/>
      <c r="B772" s="46"/>
      <c r="C772" s="470"/>
      <c r="D772" s="471"/>
      <c r="E772" s="471"/>
      <c r="F772" s="471"/>
      <c r="G772" s="471"/>
      <c r="H772" s="470"/>
      <c r="I772" s="49"/>
      <c r="J772" s="49"/>
      <c r="K772" s="49"/>
      <c r="L772" s="49"/>
      <c r="M772" s="49"/>
      <c r="N772" s="49"/>
      <c r="O772" s="46"/>
      <c r="P772" s="46"/>
      <c r="Q772" s="49"/>
      <c r="R772" s="49"/>
      <c r="S772" s="46"/>
      <c r="T772" s="46"/>
      <c r="U772" s="37"/>
      <c r="V772" s="37"/>
      <c r="W772" s="37"/>
      <c r="X772" s="37"/>
      <c r="Y772" s="37"/>
    </row>
    <row r="773">
      <c r="A773" s="46"/>
      <c r="B773" s="46"/>
      <c r="C773" s="470"/>
      <c r="D773" s="471"/>
      <c r="E773" s="471"/>
      <c r="F773" s="471"/>
      <c r="G773" s="471"/>
      <c r="H773" s="470"/>
      <c r="I773" s="49"/>
      <c r="J773" s="49"/>
      <c r="K773" s="49"/>
      <c r="L773" s="49"/>
      <c r="M773" s="49"/>
      <c r="N773" s="49"/>
      <c r="O773" s="46"/>
      <c r="P773" s="46"/>
      <c r="Q773" s="49"/>
      <c r="R773" s="49"/>
      <c r="S773" s="46"/>
      <c r="T773" s="46"/>
      <c r="U773" s="37"/>
      <c r="V773" s="37"/>
      <c r="W773" s="37"/>
      <c r="X773" s="37"/>
      <c r="Y773" s="37"/>
    </row>
    <row r="774">
      <c r="A774" s="46"/>
      <c r="B774" s="46"/>
      <c r="C774" s="470"/>
      <c r="D774" s="471"/>
      <c r="E774" s="471"/>
      <c r="F774" s="471"/>
      <c r="G774" s="471"/>
      <c r="H774" s="470"/>
      <c r="I774" s="49"/>
      <c r="J774" s="49"/>
      <c r="K774" s="49"/>
      <c r="L774" s="49"/>
      <c r="M774" s="49"/>
      <c r="N774" s="49"/>
      <c r="O774" s="46"/>
      <c r="P774" s="46"/>
      <c r="Q774" s="49"/>
      <c r="R774" s="49"/>
      <c r="S774" s="46"/>
      <c r="T774" s="46"/>
      <c r="U774" s="37"/>
      <c r="V774" s="37"/>
      <c r="W774" s="37"/>
      <c r="X774" s="37"/>
      <c r="Y774" s="37"/>
    </row>
    <row r="775">
      <c r="A775" s="46"/>
      <c r="B775" s="46"/>
      <c r="C775" s="470"/>
      <c r="D775" s="471"/>
      <c r="E775" s="471"/>
      <c r="F775" s="471"/>
      <c r="G775" s="471"/>
      <c r="H775" s="470"/>
      <c r="I775" s="49"/>
      <c r="J775" s="49"/>
      <c r="K775" s="49"/>
      <c r="L775" s="49"/>
      <c r="M775" s="49"/>
      <c r="N775" s="49"/>
      <c r="O775" s="46"/>
      <c r="P775" s="46"/>
      <c r="Q775" s="49"/>
      <c r="R775" s="49"/>
      <c r="S775" s="46"/>
      <c r="T775" s="46"/>
      <c r="U775" s="37"/>
      <c r="V775" s="37"/>
      <c r="W775" s="37"/>
      <c r="X775" s="37"/>
      <c r="Y775" s="37"/>
    </row>
    <row r="776">
      <c r="A776" s="46"/>
      <c r="B776" s="46"/>
      <c r="C776" s="470"/>
      <c r="D776" s="471"/>
      <c r="E776" s="471"/>
      <c r="F776" s="471"/>
      <c r="G776" s="471"/>
      <c r="H776" s="470"/>
      <c r="I776" s="49"/>
      <c r="J776" s="49"/>
      <c r="K776" s="49"/>
      <c r="L776" s="49"/>
      <c r="M776" s="49"/>
      <c r="N776" s="49"/>
      <c r="O776" s="46"/>
      <c r="P776" s="46"/>
      <c r="Q776" s="49"/>
      <c r="R776" s="49"/>
      <c r="S776" s="46"/>
      <c r="T776" s="46"/>
      <c r="U776" s="37"/>
      <c r="V776" s="37"/>
      <c r="W776" s="37"/>
      <c r="X776" s="37"/>
      <c r="Y776" s="37"/>
    </row>
    <row r="777">
      <c r="A777" s="46"/>
      <c r="B777" s="46"/>
      <c r="C777" s="470"/>
      <c r="D777" s="471"/>
      <c r="E777" s="471"/>
      <c r="F777" s="471"/>
      <c r="G777" s="471"/>
      <c r="H777" s="470"/>
      <c r="I777" s="49"/>
      <c r="J777" s="49"/>
      <c r="K777" s="49"/>
      <c r="L777" s="49"/>
      <c r="M777" s="49"/>
      <c r="N777" s="49"/>
      <c r="O777" s="46"/>
      <c r="P777" s="46"/>
      <c r="Q777" s="49"/>
      <c r="R777" s="49"/>
      <c r="S777" s="46"/>
      <c r="T777" s="46"/>
      <c r="U777" s="37"/>
      <c r="V777" s="37"/>
      <c r="W777" s="37"/>
      <c r="X777" s="37"/>
      <c r="Y777" s="37"/>
    </row>
    <row r="778">
      <c r="A778" s="46"/>
      <c r="B778" s="46"/>
      <c r="C778" s="470"/>
      <c r="D778" s="471"/>
      <c r="E778" s="471"/>
      <c r="F778" s="471"/>
      <c r="G778" s="471"/>
      <c r="H778" s="470"/>
      <c r="I778" s="49"/>
      <c r="J778" s="49"/>
      <c r="K778" s="49"/>
      <c r="L778" s="49"/>
      <c r="M778" s="49"/>
      <c r="N778" s="49"/>
      <c r="O778" s="46"/>
      <c r="P778" s="46"/>
      <c r="Q778" s="49"/>
      <c r="R778" s="49"/>
      <c r="S778" s="46"/>
      <c r="T778" s="46"/>
      <c r="U778" s="37"/>
      <c r="V778" s="37"/>
      <c r="W778" s="37"/>
      <c r="X778" s="37"/>
      <c r="Y778" s="37"/>
    </row>
    <row r="779">
      <c r="A779" s="46"/>
      <c r="B779" s="46"/>
      <c r="C779" s="470"/>
      <c r="D779" s="471"/>
      <c r="E779" s="471"/>
      <c r="F779" s="471"/>
      <c r="G779" s="471"/>
      <c r="H779" s="470"/>
      <c r="I779" s="49"/>
      <c r="J779" s="49"/>
      <c r="K779" s="49"/>
      <c r="L779" s="49"/>
      <c r="M779" s="49"/>
      <c r="N779" s="49"/>
      <c r="O779" s="46"/>
      <c r="P779" s="46"/>
      <c r="Q779" s="49"/>
      <c r="R779" s="49"/>
      <c r="S779" s="46"/>
      <c r="T779" s="46"/>
      <c r="U779" s="37"/>
      <c r="V779" s="37"/>
      <c r="W779" s="37"/>
      <c r="X779" s="37"/>
      <c r="Y779" s="37"/>
    </row>
    <row r="780">
      <c r="A780" s="46"/>
      <c r="B780" s="46"/>
      <c r="C780" s="470"/>
      <c r="D780" s="471"/>
      <c r="E780" s="471"/>
      <c r="F780" s="471"/>
      <c r="G780" s="471"/>
      <c r="H780" s="470"/>
      <c r="I780" s="49"/>
      <c r="J780" s="49"/>
      <c r="K780" s="49"/>
      <c r="L780" s="49"/>
      <c r="M780" s="49"/>
      <c r="N780" s="49"/>
      <c r="O780" s="46"/>
      <c r="P780" s="46"/>
      <c r="Q780" s="49"/>
      <c r="R780" s="49"/>
      <c r="S780" s="46"/>
      <c r="T780" s="46"/>
      <c r="U780" s="37"/>
      <c r="V780" s="37"/>
      <c r="W780" s="37"/>
      <c r="X780" s="37"/>
      <c r="Y780" s="37"/>
    </row>
    <row r="781">
      <c r="A781" s="46"/>
      <c r="B781" s="46"/>
      <c r="C781" s="470"/>
      <c r="D781" s="471"/>
      <c r="E781" s="471"/>
      <c r="F781" s="471"/>
      <c r="G781" s="471"/>
      <c r="H781" s="470"/>
      <c r="I781" s="49"/>
      <c r="J781" s="49"/>
      <c r="K781" s="49"/>
      <c r="L781" s="49"/>
      <c r="M781" s="49"/>
      <c r="N781" s="49"/>
      <c r="O781" s="46"/>
      <c r="P781" s="46"/>
      <c r="Q781" s="49"/>
      <c r="R781" s="49"/>
      <c r="S781" s="46"/>
      <c r="T781" s="46"/>
      <c r="U781" s="37"/>
      <c r="V781" s="37"/>
      <c r="W781" s="37"/>
      <c r="X781" s="37"/>
      <c r="Y781" s="37"/>
    </row>
    <row r="782">
      <c r="A782" s="46"/>
      <c r="B782" s="46"/>
      <c r="C782" s="470"/>
      <c r="D782" s="471"/>
      <c r="E782" s="471"/>
      <c r="F782" s="471"/>
      <c r="G782" s="471"/>
      <c r="H782" s="470"/>
      <c r="I782" s="49"/>
      <c r="J782" s="49"/>
      <c r="K782" s="49"/>
      <c r="L782" s="49"/>
      <c r="M782" s="49"/>
      <c r="N782" s="49"/>
      <c r="O782" s="46"/>
      <c r="P782" s="46"/>
      <c r="Q782" s="49"/>
      <c r="R782" s="49"/>
      <c r="S782" s="46"/>
      <c r="T782" s="46"/>
      <c r="U782" s="37"/>
      <c r="V782" s="37"/>
      <c r="W782" s="37"/>
      <c r="X782" s="37"/>
      <c r="Y782" s="37"/>
    </row>
    <row r="783">
      <c r="A783" s="46"/>
      <c r="B783" s="46"/>
      <c r="C783" s="470"/>
      <c r="D783" s="471"/>
      <c r="E783" s="471"/>
      <c r="F783" s="471"/>
      <c r="G783" s="471"/>
      <c r="H783" s="470"/>
      <c r="I783" s="49"/>
      <c r="J783" s="49"/>
      <c r="K783" s="49"/>
      <c r="L783" s="49"/>
      <c r="M783" s="49"/>
      <c r="N783" s="49"/>
      <c r="O783" s="46"/>
      <c r="P783" s="46"/>
      <c r="Q783" s="49"/>
      <c r="R783" s="49"/>
      <c r="S783" s="46"/>
      <c r="T783" s="46"/>
      <c r="U783" s="37"/>
      <c r="V783" s="37"/>
      <c r="W783" s="37"/>
      <c r="X783" s="37"/>
      <c r="Y783" s="37"/>
    </row>
    <row r="784">
      <c r="A784" s="46"/>
      <c r="B784" s="46"/>
      <c r="C784" s="470"/>
      <c r="D784" s="471"/>
      <c r="E784" s="471"/>
      <c r="F784" s="471"/>
      <c r="G784" s="471"/>
      <c r="H784" s="470"/>
      <c r="I784" s="49"/>
      <c r="J784" s="49"/>
      <c r="K784" s="49"/>
      <c r="L784" s="49"/>
      <c r="M784" s="49"/>
      <c r="N784" s="49"/>
      <c r="O784" s="46"/>
      <c r="P784" s="46"/>
      <c r="Q784" s="49"/>
      <c r="R784" s="49"/>
      <c r="S784" s="46"/>
      <c r="T784" s="46"/>
      <c r="U784" s="37"/>
      <c r="V784" s="37"/>
      <c r="W784" s="37"/>
      <c r="X784" s="37"/>
      <c r="Y784" s="37"/>
    </row>
    <row r="785">
      <c r="A785" s="46"/>
      <c r="B785" s="46"/>
      <c r="C785" s="470"/>
      <c r="D785" s="471"/>
      <c r="E785" s="471"/>
      <c r="F785" s="471"/>
      <c r="G785" s="471"/>
      <c r="H785" s="470"/>
      <c r="I785" s="49"/>
      <c r="J785" s="49"/>
      <c r="K785" s="49"/>
      <c r="L785" s="49"/>
      <c r="M785" s="49"/>
      <c r="N785" s="49"/>
      <c r="O785" s="46"/>
      <c r="P785" s="46"/>
      <c r="Q785" s="49"/>
      <c r="R785" s="49"/>
      <c r="S785" s="46"/>
      <c r="T785" s="46"/>
      <c r="U785" s="37"/>
      <c r="V785" s="37"/>
      <c r="W785" s="37"/>
      <c r="X785" s="37"/>
      <c r="Y785" s="37"/>
    </row>
    <row r="786">
      <c r="A786" s="46"/>
      <c r="B786" s="46"/>
      <c r="C786" s="470"/>
      <c r="D786" s="471"/>
      <c r="E786" s="471"/>
      <c r="F786" s="471"/>
      <c r="G786" s="471"/>
      <c r="H786" s="470"/>
      <c r="I786" s="49"/>
      <c r="J786" s="49"/>
      <c r="K786" s="49"/>
      <c r="L786" s="49"/>
      <c r="M786" s="49"/>
      <c r="N786" s="49"/>
      <c r="O786" s="46"/>
      <c r="P786" s="46"/>
      <c r="Q786" s="49"/>
      <c r="R786" s="49"/>
      <c r="S786" s="46"/>
      <c r="T786" s="46"/>
      <c r="U786" s="37"/>
      <c r="V786" s="37"/>
      <c r="W786" s="37"/>
      <c r="X786" s="37"/>
      <c r="Y786" s="37"/>
    </row>
    <row r="787">
      <c r="A787" s="46"/>
      <c r="B787" s="46"/>
      <c r="C787" s="470"/>
      <c r="D787" s="471"/>
      <c r="E787" s="471"/>
      <c r="F787" s="471"/>
      <c r="G787" s="471"/>
      <c r="H787" s="470"/>
      <c r="I787" s="49"/>
      <c r="J787" s="49"/>
      <c r="K787" s="49"/>
      <c r="L787" s="49"/>
      <c r="M787" s="49"/>
      <c r="N787" s="49"/>
      <c r="O787" s="46"/>
      <c r="P787" s="46"/>
      <c r="Q787" s="49"/>
      <c r="R787" s="49"/>
      <c r="S787" s="46"/>
      <c r="T787" s="46"/>
      <c r="U787" s="37"/>
      <c r="V787" s="37"/>
      <c r="W787" s="37"/>
      <c r="X787" s="37"/>
      <c r="Y787" s="37"/>
    </row>
    <row r="788">
      <c r="A788" s="46"/>
      <c r="B788" s="46"/>
      <c r="C788" s="470"/>
      <c r="D788" s="471"/>
      <c r="E788" s="471"/>
      <c r="F788" s="471"/>
      <c r="G788" s="471"/>
      <c r="H788" s="470"/>
      <c r="I788" s="49"/>
      <c r="J788" s="49"/>
      <c r="K788" s="49"/>
      <c r="L788" s="49"/>
      <c r="M788" s="49"/>
      <c r="N788" s="49"/>
      <c r="O788" s="46"/>
      <c r="P788" s="46"/>
      <c r="Q788" s="49"/>
      <c r="R788" s="49"/>
      <c r="S788" s="46"/>
      <c r="T788" s="46"/>
      <c r="U788" s="37"/>
      <c r="V788" s="37"/>
      <c r="W788" s="37"/>
      <c r="X788" s="37"/>
      <c r="Y788" s="37"/>
    </row>
    <row r="789">
      <c r="A789" s="46"/>
      <c r="B789" s="46"/>
      <c r="C789" s="470"/>
      <c r="D789" s="471"/>
      <c r="E789" s="471"/>
      <c r="F789" s="471"/>
      <c r="G789" s="471"/>
      <c r="H789" s="470"/>
      <c r="I789" s="49"/>
      <c r="J789" s="49"/>
      <c r="K789" s="49"/>
      <c r="L789" s="49"/>
      <c r="M789" s="49"/>
      <c r="N789" s="49"/>
      <c r="O789" s="46"/>
      <c r="P789" s="46"/>
      <c r="Q789" s="49"/>
      <c r="R789" s="49"/>
      <c r="S789" s="46"/>
      <c r="T789" s="46"/>
      <c r="U789" s="37"/>
      <c r="V789" s="37"/>
      <c r="W789" s="37"/>
      <c r="X789" s="37"/>
      <c r="Y789" s="37"/>
    </row>
    <row r="790">
      <c r="A790" s="46"/>
      <c r="B790" s="46"/>
      <c r="C790" s="470"/>
      <c r="D790" s="471"/>
      <c r="E790" s="471"/>
      <c r="F790" s="471"/>
      <c r="G790" s="471"/>
      <c r="H790" s="470"/>
      <c r="I790" s="49"/>
      <c r="J790" s="49"/>
      <c r="K790" s="49"/>
      <c r="L790" s="49"/>
      <c r="M790" s="49"/>
      <c r="N790" s="49"/>
      <c r="O790" s="46"/>
      <c r="P790" s="46"/>
      <c r="Q790" s="49"/>
      <c r="R790" s="49"/>
      <c r="S790" s="46"/>
      <c r="T790" s="46"/>
      <c r="U790" s="37"/>
      <c r="V790" s="37"/>
      <c r="W790" s="37"/>
      <c r="X790" s="37"/>
      <c r="Y790" s="37"/>
    </row>
    <row r="791">
      <c r="A791" s="46"/>
      <c r="B791" s="46"/>
      <c r="C791" s="470"/>
      <c r="D791" s="471"/>
      <c r="E791" s="471"/>
      <c r="F791" s="471"/>
      <c r="G791" s="471"/>
      <c r="H791" s="470"/>
      <c r="I791" s="49"/>
      <c r="J791" s="49"/>
      <c r="K791" s="49"/>
      <c r="L791" s="49"/>
      <c r="M791" s="49"/>
      <c r="N791" s="49"/>
      <c r="O791" s="46"/>
      <c r="P791" s="46"/>
      <c r="Q791" s="49"/>
      <c r="R791" s="49"/>
      <c r="S791" s="46"/>
      <c r="T791" s="46"/>
      <c r="U791" s="37"/>
      <c r="V791" s="37"/>
      <c r="W791" s="37"/>
      <c r="X791" s="37"/>
      <c r="Y791" s="37"/>
    </row>
    <row r="792">
      <c r="A792" s="46"/>
      <c r="B792" s="46"/>
      <c r="C792" s="470"/>
      <c r="D792" s="471"/>
      <c r="E792" s="471"/>
      <c r="F792" s="471"/>
      <c r="G792" s="471"/>
      <c r="H792" s="470"/>
      <c r="I792" s="49"/>
      <c r="J792" s="49"/>
      <c r="K792" s="49"/>
      <c r="L792" s="49"/>
      <c r="M792" s="49"/>
      <c r="N792" s="49"/>
      <c r="O792" s="46"/>
      <c r="P792" s="46"/>
      <c r="Q792" s="49"/>
      <c r="R792" s="49"/>
      <c r="S792" s="46"/>
      <c r="T792" s="46"/>
      <c r="U792" s="37"/>
      <c r="V792" s="37"/>
      <c r="W792" s="37"/>
      <c r="X792" s="37"/>
      <c r="Y792" s="37"/>
    </row>
    <row r="793">
      <c r="A793" s="46"/>
      <c r="B793" s="46"/>
      <c r="C793" s="470"/>
      <c r="D793" s="471"/>
      <c r="E793" s="471"/>
      <c r="F793" s="471"/>
      <c r="G793" s="471"/>
      <c r="H793" s="470"/>
      <c r="I793" s="49"/>
      <c r="J793" s="49"/>
      <c r="K793" s="49"/>
      <c r="L793" s="49"/>
      <c r="M793" s="49"/>
      <c r="N793" s="49"/>
      <c r="O793" s="46"/>
      <c r="P793" s="46"/>
      <c r="Q793" s="49"/>
      <c r="R793" s="49"/>
      <c r="S793" s="46"/>
      <c r="T793" s="46"/>
      <c r="U793" s="37"/>
      <c r="V793" s="37"/>
      <c r="W793" s="37"/>
      <c r="X793" s="37"/>
      <c r="Y793" s="37"/>
    </row>
    <row r="794">
      <c r="A794" s="46"/>
      <c r="B794" s="46"/>
      <c r="C794" s="470"/>
      <c r="D794" s="471"/>
      <c r="E794" s="471"/>
      <c r="F794" s="471"/>
      <c r="G794" s="471"/>
      <c r="H794" s="470"/>
      <c r="I794" s="49"/>
      <c r="J794" s="49"/>
      <c r="K794" s="49"/>
      <c r="L794" s="49"/>
      <c r="M794" s="49"/>
      <c r="N794" s="49"/>
      <c r="O794" s="46"/>
      <c r="P794" s="46"/>
      <c r="Q794" s="49"/>
      <c r="R794" s="49"/>
      <c r="S794" s="46"/>
      <c r="T794" s="46"/>
      <c r="U794" s="37"/>
      <c r="V794" s="37"/>
      <c r="W794" s="37"/>
      <c r="X794" s="37"/>
      <c r="Y794" s="37"/>
    </row>
    <row r="795">
      <c r="A795" s="46"/>
      <c r="B795" s="46"/>
      <c r="C795" s="470"/>
      <c r="D795" s="471"/>
      <c r="E795" s="471"/>
      <c r="F795" s="471"/>
      <c r="G795" s="471"/>
      <c r="H795" s="470"/>
      <c r="I795" s="49"/>
      <c r="J795" s="49"/>
      <c r="K795" s="49"/>
      <c r="L795" s="49"/>
      <c r="M795" s="49"/>
      <c r="N795" s="49"/>
      <c r="O795" s="46"/>
      <c r="P795" s="46"/>
      <c r="Q795" s="49"/>
      <c r="R795" s="49"/>
      <c r="S795" s="46"/>
      <c r="T795" s="46"/>
      <c r="U795" s="37"/>
      <c r="V795" s="37"/>
      <c r="W795" s="37"/>
      <c r="X795" s="37"/>
      <c r="Y795" s="37"/>
    </row>
    <row r="796">
      <c r="A796" s="46"/>
      <c r="B796" s="46"/>
      <c r="C796" s="470"/>
      <c r="D796" s="471"/>
      <c r="E796" s="471"/>
      <c r="F796" s="471"/>
      <c r="G796" s="471"/>
      <c r="H796" s="470"/>
      <c r="I796" s="49"/>
      <c r="J796" s="49"/>
      <c r="K796" s="49"/>
      <c r="L796" s="49"/>
      <c r="M796" s="49"/>
      <c r="N796" s="49"/>
      <c r="O796" s="46"/>
      <c r="P796" s="46"/>
      <c r="Q796" s="49"/>
      <c r="R796" s="49"/>
      <c r="S796" s="46"/>
      <c r="T796" s="46"/>
      <c r="U796" s="37"/>
      <c r="V796" s="37"/>
      <c r="W796" s="37"/>
      <c r="X796" s="37"/>
      <c r="Y796" s="37"/>
    </row>
    <row r="797">
      <c r="A797" s="46"/>
      <c r="B797" s="46"/>
      <c r="C797" s="470"/>
      <c r="D797" s="471"/>
      <c r="E797" s="471"/>
      <c r="F797" s="471"/>
      <c r="G797" s="471"/>
      <c r="H797" s="470"/>
      <c r="I797" s="49"/>
      <c r="J797" s="49"/>
      <c r="K797" s="49"/>
      <c r="L797" s="49"/>
      <c r="M797" s="49"/>
      <c r="N797" s="49"/>
      <c r="O797" s="46"/>
      <c r="P797" s="46"/>
      <c r="Q797" s="49"/>
      <c r="R797" s="49"/>
      <c r="S797" s="46"/>
      <c r="T797" s="46"/>
      <c r="U797" s="37"/>
      <c r="V797" s="37"/>
      <c r="W797" s="37"/>
      <c r="X797" s="37"/>
      <c r="Y797" s="37"/>
    </row>
    <row r="798">
      <c r="A798" s="46"/>
      <c r="B798" s="46"/>
      <c r="C798" s="470"/>
      <c r="D798" s="471"/>
      <c r="E798" s="471"/>
      <c r="F798" s="471"/>
      <c r="G798" s="471"/>
      <c r="H798" s="470"/>
      <c r="I798" s="49"/>
      <c r="J798" s="49"/>
      <c r="K798" s="49"/>
      <c r="L798" s="49"/>
      <c r="M798" s="49"/>
      <c r="N798" s="49"/>
      <c r="O798" s="46"/>
      <c r="P798" s="46"/>
      <c r="Q798" s="49"/>
      <c r="R798" s="49"/>
      <c r="S798" s="46"/>
      <c r="T798" s="46"/>
      <c r="U798" s="37"/>
      <c r="V798" s="37"/>
      <c r="W798" s="37"/>
      <c r="X798" s="37"/>
      <c r="Y798" s="37"/>
    </row>
    <row r="799">
      <c r="A799" s="46"/>
      <c r="B799" s="46"/>
      <c r="C799" s="470"/>
      <c r="D799" s="471"/>
      <c r="E799" s="471"/>
      <c r="F799" s="471"/>
      <c r="G799" s="471"/>
      <c r="H799" s="470"/>
      <c r="I799" s="49"/>
      <c r="J799" s="49"/>
      <c r="K799" s="49"/>
      <c r="L799" s="49"/>
      <c r="M799" s="49"/>
      <c r="N799" s="49"/>
      <c r="O799" s="46"/>
      <c r="P799" s="46"/>
      <c r="Q799" s="49"/>
      <c r="R799" s="49"/>
      <c r="S799" s="46"/>
      <c r="T799" s="46"/>
      <c r="U799" s="37"/>
      <c r="V799" s="37"/>
      <c r="W799" s="37"/>
      <c r="X799" s="37"/>
      <c r="Y799" s="37"/>
    </row>
    <row r="800">
      <c r="A800" s="46"/>
      <c r="B800" s="46"/>
      <c r="C800" s="470"/>
      <c r="D800" s="471"/>
      <c r="E800" s="471"/>
      <c r="F800" s="471"/>
      <c r="G800" s="471"/>
      <c r="H800" s="470"/>
      <c r="I800" s="49"/>
      <c r="J800" s="49"/>
      <c r="K800" s="49"/>
      <c r="L800" s="49"/>
      <c r="M800" s="49"/>
      <c r="N800" s="49"/>
      <c r="O800" s="46"/>
      <c r="P800" s="46"/>
      <c r="Q800" s="49"/>
      <c r="R800" s="49"/>
      <c r="S800" s="46"/>
      <c r="T800" s="46"/>
      <c r="U800" s="37"/>
      <c r="V800" s="37"/>
      <c r="W800" s="37"/>
      <c r="X800" s="37"/>
      <c r="Y800" s="37"/>
    </row>
    <row r="801">
      <c r="A801" s="46"/>
      <c r="B801" s="46"/>
      <c r="C801" s="470"/>
      <c r="D801" s="471"/>
      <c r="E801" s="471"/>
      <c r="F801" s="471"/>
      <c r="G801" s="471"/>
      <c r="H801" s="470"/>
      <c r="I801" s="49"/>
      <c r="J801" s="49"/>
      <c r="K801" s="49"/>
      <c r="L801" s="49"/>
      <c r="M801" s="49"/>
      <c r="N801" s="49"/>
      <c r="O801" s="46"/>
      <c r="P801" s="46"/>
      <c r="Q801" s="49"/>
      <c r="R801" s="49"/>
      <c r="S801" s="46"/>
      <c r="T801" s="46"/>
      <c r="U801" s="37"/>
      <c r="V801" s="37"/>
      <c r="W801" s="37"/>
      <c r="X801" s="37"/>
      <c r="Y801" s="37"/>
    </row>
    <row r="802">
      <c r="A802" s="46"/>
      <c r="B802" s="46"/>
      <c r="C802" s="470"/>
      <c r="D802" s="471"/>
      <c r="E802" s="471"/>
      <c r="F802" s="471"/>
      <c r="G802" s="471"/>
      <c r="H802" s="470"/>
      <c r="I802" s="49"/>
      <c r="J802" s="49"/>
      <c r="K802" s="49"/>
      <c r="L802" s="49"/>
      <c r="M802" s="49"/>
      <c r="N802" s="49"/>
      <c r="O802" s="46"/>
      <c r="P802" s="46"/>
      <c r="Q802" s="49"/>
      <c r="R802" s="49"/>
      <c r="S802" s="46"/>
      <c r="T802" s="46"/>
      <c r="U802" s="37"/>
      <c r="V802" s="37"/>
      <c r="W802" s="37"/>
      <c r="X802" s="37"/>
      <c r="Y802" s="37"/>
    </row>
    <row r="803">
      <c r="A803" s="46"/>
      <c r="B803" s="46"/>
      <c r="C803" s="470"/>
      <c r="D803" s="471"/>
      <c r="E803" s="471"/>
      <c r="F803" s="471"/>
      <c r="G803" s="471"/>
      <c r="H803" s="470"/>
      <c r="I803" s="49"/>
      <c r="J803" s="49"/>
      <c r="K803" s="49"/>
      <c r="L803" s="49"/>
      <c r="M803" s="49"/>
      <c r="N803" s="49"/>
      <c r="O803" s="46"/>
      <c r="P803" s="46"/>
      <c r="Q803" s="49"/>
      <c r="R803" s="49"/>
      <c r="S803" s="46"/>
      <c r="T803" s="46"/>
      <c r="U803" s="37"/>
      <c r="V803" s="37"/>
      <c r="W803" s="37"/>
      <c r="X803" s="37"/>
      <c r="Y803" s="37"/>
    </row>
    <row r="804">
      <c r="A804" s="46"/>
      <c r="B804" s="46"/>
      <c r="C804" s="470"/>
      <c r="D804" s="471"/>
      <c r="E804" s="471"/>
      <c r="F804" s="471"/>
      <c r="G804" s="471"/>
      <c r="H804" s="470"/>
      <c r="I804" s="49"/>
      <c r="J804" s="49"/>
      <c r="K804" s="49"/>
      <c r="L804" s="49"/>
      <c r="M804" s="49"/>
      <c r="N804" s="49"/>
      <c r="O804" s="46"/>
      <c r="P804" s="46"/>
      <c r="Q804" s="49"/>
      <c r="R804" s="49"/>
      <c r="S804" s="46"/>
      <c r="T804" s="46"/>
      <c r="U804" s="37"/>
      <c r="V804" s="37"/>
      <c r="W804" s="37"/>
      <c r="X804" s="37"/>
      <c r="Y804" s="37"/>
    </row>
    <row r="805">
      <c r="A805" s="46"/>
      <c r="B805" s="46"/>
      <c r="C805" s="470"/>
      <c r="D805" s="471"/>
      <c r="E805" s="471"/>
      <c r="F805" s="471"/>
      <c r="G805" s="471"/>
      <c r="H805" s="470"/>
      <c r="I805" s="49"/>
      <c r="J805" s="49"/>
      <c r="K805" s="49"/>
      <c r="L805" s="49"/>
      <c r="M805" s="49"/>
      <c r="N805" s="49"/>
      <c r="O805" s="46"/>
      <c r="P805" s="46"/>
      <c r="Q805" s="49"/>
      <c r="R805" s="49"/>
      <c r="S805" s="46"/>
      <c r="T805" s="46"/>
      <c r="U805" s="37"/>
      <c r="V805" s="37"/>
      <c r="W805" s="37"/>
      <c r="X805" s="37"/>
      <c r="Y805" s="37"/>
    </row>
    <row r="806">
      <c r="A806" s="46"/>
      <c r="B806" s="46"/>
      <c r="C806" s="470"/>
      <c r="D806" s="471"/>
      <c r="E806" s="471"/>
      <c r="F806" s="471"/>
      <c r="G806" s="471"/>
      <c r="H806" s="470"/>
      <c r="I806" s="49"/>
      <c r="J806" s="49"/>
      <c r="K806" s="49"/>
      <c r="L806" s="49"/>
      <c r="M806" s="49"/>
      <c r="N806" s="49"/>
      <c r="O806" s="46"/>
      <c r="P806" s="46"/>
      <c r="Q806" s="49"/>
      <c r="R806" s="49"/>
      <c r="S806" s="46"/>
      <c r="T806" s="46"/>
      <c r="U806" s="37"/>
      <c r="V806" s="37"/>
      <c r="W806" s="37"/>
      <c r="X806" s="37"/>
      <c r="Y806" s="37"/>
    </row>
    <row r="807">
      <c r="A807" s="46"/>
      <c r="B807" s="46"/>
      <c r="C807" s="470"/>
      <c r="D807" s="471"/>
      <c r="E807" s="471"/>
      <c r="F807" s="471"/>
      <c r="G807" s="471"/>
      <c r="H807" s="470"/>
      <c r="I807" s="49"/>
      <c r="J807" s="49"/>
      <c r="K807" s="49"/>
      <c r="L807" s="49"/>
      <c r="M807" s="49"/>
      <c r="N807" s="49"/>
      <c r="O807" s="46"/>
      <c r="P807" s="46"/>
      <c r="Q807" s="49"/>
      <c r="R807" s="49"/>
      <c r="S807" s="46"/>
      <c r="T807" s="46"/>
      <c r="U807" s="37"/>
      <c r="V807" s="37"/>
      <c r="W807" s="37"/>
      <c r="X807" s="37"/>
      <c r="Y807" s="37"/>
    </row>
    <row r="808">
      <c r="A808" s="46"/>
      <c r="B808" s="46"/>
      <c r="C808" s="470"/>
      <c r="D808" s="471"/>
      <c r="E808" s="471"/>
      <c r="F808" s="471"/>
      <c r="G808" s="471"/>
      <c r="H808" s="470"/>
      <c r="I808" s="49"/>
      <c r="J808" s="49"/>
      <c r="K808" s="49"/>
      <c r="L808" s="49"/>
      <c r="M808" s="49"/>
      <c r="N808" s="49"/>
      <c r="O808" s="46"/>
      <c r="P808" s="46"/>
      <c r="Q808" s="49"/>
      <c r="R808" s="49"/>
      <c r="S808" s="46"/>
      <c r="T808" s="46"/>
      <c r="U808" s="37"/>
      <c r="V808" s="37"/>
      <c r="W808" s="37"/>
      <c r="X808" s="37"/>
      <c r="Y808" s="37"/>
    </row>
    <row r="809">
      <c r="A809" s="46"/>
      <c r="B809" s="46"/>
      <c r="C809" s="470"/>
      <c r="D809" s="471"/>
      <c r="E809" s="471"/>
      <c r="F809" s="471"/>
      <c r="G809" s="471"/>
      <c r="H809" s="470"/>
      <c r="I809" s="49"/>
      <c r="J809" s="49"/>
      <c r="K809" s="49"/>
      <c r="L809" s="49"/>
      <c r="M809" s="49"/>
      <c r="N809" s="49"/>
      <c r="O809" s="46"/>
      <c r="P809" s="46"/>
      <c r="Q809" s="49"/>
      <c r="R809" s="49"/>
      <c r="S809" s="46"/>
      <c r="T809" s="46"/>
      <c r="U809" s="37"/>
      <c r="V809" s="37"/>
      <c r="W809" s="37"/>
      <c r="X809" s="37"/>
      <c r="Y809" s="37"/>
    </row>
    <row r="810">
      <c r="A810" s="46"/>
      <c r="B810" s="46"/>
      <c r="C810" s="470"/>
      <c r="D810" s="471"/>
      <c r="E810" s="471"/>
      <c r="F810" s="471"/>
      <c r="G810" s="471"/>
      <c r="H810" s="470"/>
      <c r="I810" s="49"/>
      <c r="J810" s="49"/>
      <c r="K810" s="49"/>
      <c r="L810" s="49"/>
      <c r="M810" s="49"/>
      <c r="N810" s="49"/>
      <c r="O810" s="46"/>
      <c r="P810" s="46"/>
      <c r="Q810" s="49"/>
      <c r="R810" s="49"/>
      <c r="S810" s="46"/>
      <c r="T810" s="46"/>
      <c r="U810" s="37"/>
      <c r="V810" s="37"/>
      <c r="W810" s="37"/>
      <c r="X810" s="37"/>
      <c r="Y810" s="37"/>
    </row>
    <row r="811">
      <c r="A811" s="46"/>
      <c r="B811" s="46"/>
      <c r="C811" s="470"/>
      <c r="D811" s="471"/>
      <c r="E811" s="471"/>
      <c r="F811" s="471"/>
      <c r="G811" s="471"/>
      <c r="H811" s="470"/>
      <c r="I811" s="49"/>
      <c r="J811" s="49"/>
      <c r="K811" s="49"/>
      <c r="L811" s="49"/>
      <c r="M811" s="49"/>
      <c r="N811" s="49"/>
      <c r="O811" s="46"/>
      <c r="P811" s="46"/>
      <c r="Q811" s="49"/>
      <c r="R811" s="49"/>
      <c r="S811" s="46"/>
      <c r="T811" s="46"/>
      <c r="U811" s="37"/>
      <c r="V811" s="37"/>
      <c r="W811" s="37"/>
      <c r="X811" s="37"/>
      <c r="Y811" s="37"/>
    </row>
    <row r="812">
      <c r="A812" s="46"/>
      <c r="B812" s="46"/>
      <c r="C812" s="470"/>
      <c r="D812" s="471"/>
      <c r="E812" s="471"/>
      <c r="F812" s="471"/>
      <c r="G812" s="471"/>
      <c r="H812" s="470"/>
      <c r="I812" s="49"/>
      <c r="J812" s="49"/>
      <c r="K812" s="49"/>
      <c r="L812" s="49"/>
      <c r="M812" s="49"/>
      <c r="N812" s="49"/>
      <c r="O812" s="46"/>
      <c r="P812" s="46"/>
      <c r="Q812" s="49"/>
      <c r="R812" s="49"/>
      <c r="S812" s="46"/>
      <c r="T812" s="46"/>
      <c r="U812" s="37"/>
      <c r="V812" s="37"/>
      <c r="W812" s="37"/>
      <c r="X812" s="37"/>
      <c r="Y812" s="37"/>
    </row>
    <row r="813">
      <c r="A813" s="46"/>
      <c r="B813" s="46"/>
      <c r="C813" s="470"/>
      <c r="D813" s="471"/>
      <c r="E813" s="471"/>
      <c r="F813" s="471"/>
      <c r="G813" s="471"/>
      <c r="H813" s="470"/>
      <c r="I813" s="49"/>
      <c r="J813" s="49"/>
      <c r="K813" s="49"/>
      <c r="L813" s="49"/>
      <c r="M813" s="49"/>
      <c r="N813" s="49"/>
      <c r="O813" s="46"/>
      <c r="P813" s="46"/>
      <c r="Q813" s="49"/>
      <c r="R813" s="49"/>
      <c r="S813" s="46"/>
      <c r="T813" s="46"/>
      <c r="U813" s="37"/>
      <c r="V813" s="37"/>
      <c r="W813" s="37"/>
      <c r="X813" s="37"/>
      <c r="Y813" s="37"/>
    </row>
    <row r="814">
      <c r="A814" s="46"/>
      <c r="B814" s="46"/>
      <c r="C814" s="470"/>
      <c r="D814" s="471"/>
      <c r="E814" s="471"/>
      <c r="F814" s="471"/>
      <c r="G814" s="471"/>
      <c r="H814" s="470"/>
      <c r="I814" s="49"/>
      <c r="J814" s="49"/>
      <c r="K814" s="49"/>
      <c r="L814" s="49"/>
      <c r="M814" s="49"/>
      <c r="N814" s="49"/>
      <c r="O814" s="46"/>
      <c r="P814" s="46"/>
      <c r="Q814" s="49"/>
      <c r="R814" s="49"/>
      <c r="S814" s="46"/>
      <c r="T814" s="46"/>
      <c r="U814" s="37"/>
      <c r="V814" s="37"/>
      <c r="W814" s="37"/>
      <c r="X814" s="37"/>
      <c r="Y814" s="37"/>
    </row>
    <row r="815">
      <c r="A815" s="46"/>
      <c r="B815" s="46"/>
      <c r="C815" s="470"/>
      <c r="D815" s="471"/>
      <c r="E815" s="471"/>
      <c r="F815" s="471"/>
      <c r="G815" s="471"/>
      <c r="H815" s="470"/>
      <c r="I815" s="49"/>
      <c r="J815" s="49"/>
      <c r="K815" s="49"/>
      <c r="L815" s="49"/>
      <c r="M815" s="49"/>
      <c r="N815" s="49"/>
      <c r="O815" s="46"/>
      <c r="P815" s="46"/>
      <c r="Q815" s="49"/>
      <c r="R815" s="49"/>
      <c r="S815" s="46"/>
      <c r="T815" s="46"/>
      <c r="U815" s="37"/>
      <c r="V815" s="37"/>
      <c r="W815" s="37"/>
      <c r="X815" s="37"/>
      <c r="Y815" s="37"/>
    </row>
    <row r="816">
      <c r="A816" s="46"/>
      <c r="B816" s="46"/>
      <c r="C816" s="470"/>
      <c r="D816" s="471"/>
      <c r="E816" s="471"/>
      <c r="F816" s="471"/>
      <c r="G816" s="471"/>
      <c r="H816" s="470"/>
      <c r="I816" s="49"/>
      <c r="J816" s="49"/>
      <c r="K816" s="49"/>
      <c r="L816" s="49"/>
      <c r="M816" s="49"/>
      <c r="N816" s="49"/>
      <c r="O816" s="46"/>
      <c r="P816" s="46"/>
      <c r="Q816" s="49"/>
      <c r="R816" s="49"/>
      <c r="S816" s="46"/>
      <c r="T816" s="46"/>
      <c r="U816" s="37"/>
      <c r="V816" s="37"/>
      <c r="W816" s="37"/>
      <c r="X816" s="37"/>
      <c r="Y816" s="37"/>
    </row>
    <row r="817">
      <c r="A817" s="46"/>
      <c r="B817" s="46"/>
      <c r="C817" s="470"/>
      <c r="D817" s="471"/>
      <c r="E817" s="471"/>
      <c r="F817" s="471"/>
      <c r="G817" s="471"/>
      <c r="H817" s="470"/>
      <c r="I817" s="49"/>
      <c r="J817" s="49"/>
      <c r="K817" s="49"/>
      <c r="L817" s="49"/>
      <c r="M817" s="49"/>
      <c r="N817" s="49"/>
      <c r="O817" s="46"/>
      <c r="P817" s="46"/>
      <c r="Q817" s="49"/>
      <c r="R817" s="49"/>
      <c r="S817" s="46"/>
      <c r="T817" s="46"/>
      <c r="U817" s="37"/>
      <c r="V817" s="37"/>
      <c r="W817" s="37"/>
      <c r="X817" s="37"/>
      <c r="Y817" s="37"/>
    </row>
    <row r="818">
      <c r="A818" s="46"/>
      <c r="B818" s="46"/>
      <c r="C818" s="470"/>
      <c r="D818" s="471"/>
      <c r="E818" s="471"/>
      <c r="F818" s="471"/>
      <c r="G818" s="471"/>
      <c r="H818" s="470"/>
      <c r="I818" s="49"/>
      <c r="J818" s="49"/>
      <c r="K818" s="49"/>
      <c r="L818" s="49"/>
      <c r="M818" s="49"/>
      <c r="N818" s="49"/>
      <c r="O818" s="46"/>
      <c r="P818" s="46"/>
      <c r="Q818" s="49"/>
      <c r="R818" s="49"/>
      <c r="S818" s="46"/>
      <c r="T818" s="46"/>
      <c r="U818" s="37"/>
      <c r="V818" s="37"/>
      <c r="W818" s="37"/>
      <c r="X818" s="37"/>
      <c r="Y818" s="37"/>
    </row>
    <row r="819">
      <c r="A819" s="46"/>
      <c r="B819" s="46"/>
      <c r="C819" s="470"/>
      <c r="D819" s="471"/>
      <c r="E819" s="471"/>
      <c r="F819" s="471"/>
      <c r="G819" s="471"/>
      <c r="H819" s="470"/>
      <c r="I819" s="49"/>
      <c r="J819" s="49"/>
      <c r="K819" s="49"/>
      <c r="L819" s="49"/>
      <c r="M819" s="49"/>
      <c r="N819" s="49"/>
      <c r="O819" s="46"/>
      <c r="P819" s="46"/>
      <c r="Q819" s="49"/>
      <c r="R819" s="49"/>
      <c r="S819" s="46"/>
      <c r="T819" s="46"/>
      <c r="U819" s="37"/>
      <c r="V819" s="37"/>
      <c r="W819" s="37"/>
      <c r="X819" s="37"/>
      <c r="Y819" s="37"/>
    </row>
    <row r="820">
      <c r="A820" s="46"/>
      <c r="B820" s="46"/>
      <c r="C820" s="470"/>
      <c r="D820" s="471"/>
      <c r="E820" s="471"/>
      <c r="F820" s="471"/>
      <c r="G820" s="471"/>
      <c r="H820" s="470"/>
      <c r="I820" s="49"/>
      <c r="J820" s="49"/>
      <c r="K820" s="49"/>
      <c r="L820" s="49"/>
      <c r="M820" s="49"/>
      <c r="N820" s="49"/>
      <c r="O820" s="46"/>
      <c r="P820" s="46"/>
      <c r="Q820" s="49"/>
      <c r="R820" s="49"/>
      <c r="S820" s="46"/>
      <c r="T820" s="46"/>
      <c r="U820" s="37"/>
      <c r="V820" s="37"/>
      <c r="W820" s="37"/>
      <c r="X820" s="37"/>
      <c r="Y820" s="37"/>
    </row>
    <row r="821">
      <c r="A821" s="46"/>
      <c r="B821" s="46"/>
      <c r="C821" s="470"/>
      <c r="D821" s="471"/>
      <c r="E821" s="471"/>
      <c r="F821" s="471"/>
      <c r="G821" s="471"/>
      <c r="H821" s="470"/>
      <c r="I821" s="49"/>
      <c r="J821" s="49"/>
      <c r="K821" s="49"/>
      <c r="L821" s="49"/>
      <c r="M821" s="49"/>
      <c r="N821" s="49"/>
      <c r="O821" s="46"/>
      <c r="P821" s="46"/>
      <c r="Q821" s="49"/>
      <c r="R821" s="49"/>
      <c r="S821" s="46"/>
      <c r="T821" s="46"/>
      <c r="U821" s="37"/>
      <c r="V821" s="37"/>
      <c r="W821" s="37"/>
      <c r="X821" s="37"/>
      <c r="Y821" s="37"/>
    </row>
    <row r="822">
      <c r="A822" s="46"/>
      <c r="B822" s="46"/>
      <c r="C822" s="470"/>
      <c r="D822" s="471"/>
      <c r="E822" s="471"/>
      <c r="F822" s="471"/>
      <c r="G822" s="471"/>
      <c r="H822" s="470"/>
      <c r="I822" s="49"/>
      <c r="J822" s="49"/>
      <c r="K822" s="49"/>
      <c r="L822" s="49"/>
      <c r="M822" s="49"/>
      <c r="N822" s="49"/>
      <c r="O822" s="46"/>
      <c r="P822" s="46"/>
      <c r="Q822" s="49"/>
      <c r="R822" s="49"/>
      <c r="S822" s="46"/>
      <c r="T822" s="46"/>
      <c r="U822" s="37"/>
      <c r="V822" s="37"/>
      <c r="W822" s="37"/>
      <c r="X822" s="37"/>
      <c r="Y822" s="37"/>
    </row>
    <row r="823">
      <c r="A823" s="46"/>
      <c r="B823" s="46"/>
      <c r="C823" s="470"/>
      <c r="D823" s="471"/>
      <c r="E823" s="471"/>
      <c r="F823" s="471"/>
      <c r="G823" s="471"/>
      <c r="H823" s="470"/>
      <c r="I823" s="49"/>
      <c r="J823" s="49"/>
      <c r="K823" s="49"/>
      <c r="L823" s="49"/>
      <c r="M823" s="49"/>
      <c r="N823" s="49"/>
      <c r="O823" s="46"/>
      <c r="P823" s="46"/>
      <c r="Q823" s="49"/>
      <c r="R823" s="49"/>
      <c r="S823" s="46"/>
      <c r="T823" s="46"/>
      <c r="U823" s="37"/>
      <c r="V823" s="37"/>
      <c r="W823" s="37"/>
      <c r="X823" s="37"/>
      <c r="Y823" s="37"/>
    </row>
    <row r="824">
      <c r="A824" s="46"/>
      <c r="B824" s="46"/>
      <c r="C824" s="470"/>
      <c r="D824" s="471"/>
      <c r="E824" s="471"/>
      <c r="F824" s="471"/>
      <c r="G824" s="471"/>
      <c r="H824" s="470"/>
      <c r="I824" s="49"/>
      <c r="J824" s="49"/>
      <c r="K824" s="49"/>
      <c r="L824" s="49"/>
      <c r="M824" s="49"/>
      <c r="N824" s="49"/>
      <c r="O824" s="46"/>
      <c r="P824" s="46"/>
      <c r="Q824" s="49"/>
      <c r="R824" s="49"/>
      <c r="S824" s="46"/>
      <c r="T824" s="46"/>
      <c r="U824" s="37"/>
      <c r="V824" s="37"/>
      <c r="W824" s="37"/>
      <c r="X824" s="37"/>
      <c r="Y824" s="37"/>
    </row>
    <row r="825">
      <c r="A825" s="46"/>
      <c r="B825" s="46"/>
      <c r="C825" s="470"/>
      <c r="D825" s="471"/>
      <c r="E825" s="471"/>
      <c r="F825" s="471"/>
      <c r="G825" s="471"/>
      <c r="H825" s="470"/>
      <c r="I825" s="49"/>
      <c r="J825" s="49"/>
      <c r="K825" s="49"/>
      <c r="L825" s="49"/>
      <c r="M825" s="49"/>
      <c r="N825" s="49"/>
      <c r="O825" s="46"/>
      <c r="P825" s="46"/>
      <c r="Q825" s="49"/>
      <c r="R825" s="49"/>
      <c r="S825" s="46"/>
      <c r="T825" s="46"/>
      <c r="U825" s="37"/>
      <c r="V825" s="37"/>
      <c r="W825" s="37"/>
      <c r="X825" s="37"/>
      <c r="Y825" s="37"/>
    </row>
    <row r="826">
      <c r="A826" s="46"/>
      <c r="B826" s="46"/>
      <c r="C826" s="470"/>
      <c r="D826" s="471"/>
      <c r="E826" s="471"/>
      <c r="F826" s="471"/>
      <c r="G826" s="471"/>
      <c r="H826" s="470"/>
      <c r="I826" s="49"/>
      <c r="J826" s="49"/>
      <c r="K826" s="49"/>
      <c r="L826" s="49"/>
      <c r="M826" s="49"/>
      <c r="N826" s="49"/>
      <c r="O826" s="46"/>
      <c r="P826" s="46"/>
      <c r="Q826" s="49"/>
      <c r="R826" s="49"/>
      <c r="S826" s="46"/>
      <c r="T826" s="46"/>
      <c r="U826" s="37"/>
      <c r="V826" s="37"/>
      <c r="W826" s="37"/>
      <c r="X826" s="37"/>
      <c r="Y826" s="37"/>
    </row>
    <row r="827">
      <c r="A827" s="46"/>
      <c r="B827" s="46"/>
      <c r="C827" s="470"/>
      <c r="D827" s="471"/>
      <c r="E827" s="471"/>
      <c r="F827" s="471"/>
      <c r="G827" s="471"/>
      <c r="H827" s="470"/>
      <c r="I827" s="49"/>
      <c r="J827" s="49"/>
      <c r="K827" s="49"/>
      <c r="L827" s="49"/>
      <c r="M827" s="49"/>
      <c r="N827" s="49"/>
      <c r="O827" s="46"/>
      <c r="P827" s="46"/>
      <c r="Q827" s="49"/>
      <c r="R827" s="49"/>
      <c r="S827" s="46"/>
      <c r="T827" s="46"/>
      <c r="U827" s="37"/>
      <c r="V827" s="37"/>
      <c r="W827" s="37"/>
      <c r="X827" s="37"/>
      <c r="Y827" s="37"/>
    </row>
    <row r="828">
      <c r="A828" s="46"/>
      <c r="B828" s="46"/>
      <c r="C828" s="470"/>
      <c r="D828" s="471"/>
      <c r="E828" s="471"/>
      <c r="F828" s="471"/>
      <c r="G828" s="471"/>
      <c r="H828" s="470"/>
      <c r="I828" s="49"/>
      <c r="J828" s="49"/>
      <c r="K828" s="49"/>
      <c r="L828" s="49"/>
      <c r="M828" s="49"/>
      <c r="N828" s="49"/>
      <c r="O828" s="46"/>
      <c r="P828" s="46"/>
      <c r="Q828" s="49"/>
      <c r="R828" s="49"/>
      <c r="S828" s="46"/>
      <c r="T828" s="46"/>
      <c r="U828" s="37"/>
      <c r="V828" s="37"/>
      <c r="W828" s="37"/>
      <c r="X828" s="37"/>
      <c r="Y828" s="37"/>
    </row>
    <row r="829">
      <c r="A829" s="46"/>
      <c r="B829" s="46"/>
      <c r="C829" s="470"/>
      <c r="D829" s="471"/>
      <c r="E829" s="471"/>
      <c r="F829" s="471"/>
      <c r="G829" s="471"/>
      <c r="H829" s="470"/>
      <c r="I829" s="49"/>
      <c r="J829" s="49"/>
      <c r="K829" s="49"/>
      <c r="L829" s="49"/>
      <c r="M829" s="49"/>
      <c r="N829" s="49"/>
      <c r="O829" s="46"/>
      <c r="P829" s="46"/>
      <c r="Q829" s="49"/>
      <c r="R829" s="49"/>
      <c r="S829" s="46"/>
      <c r="T829" s="46"/>
      <c r="U829" s="37"/>
      <c r="V829" s="37"/>
      <c r="W829" s="37"/>
      <c r="X829" s="37"/>
      <c r="Y829" s="37"/>
    </row>
    <row r="830">
      <c r="A830" s="46"/>
      <c r="B830" s="46"/>
      <c r="C830" s="470"/>
      <c r="D830" s="471"/>
      <c r="E830" s="471"/>
      <c r="F830" s="471"/>
      <c r="G830" s="471"/>
      <c r="H830" s="470"/>
      <c r="I830" s="49"/>
      <c r="J830" s="49"/>
      <c r="K830" s="49"/>
      <c r="L830" s="49"/>
      <c r="M830" s="49"/>
      <c r="N830" s="49"/>
      <c r="O830" s="46"/>
      <c r="P830" s="46"/>
      <c r="Q830" s="49"/>
      <c r="R830" s="49"/>
      <c r="S830" s="46"/>
      <c r="T830" s="46"/>
      <c r="U830" s="37"/>
      <c r="V830" s="37"/>
      <c r="W830" s="37"/>
      <c r="X830" s="37"/>
      <c r="Y830" s="37"/>
    </row>
    <row r="831">
      <c r="A831" s="46"/>
      <c r="B831" s="46"/>
      <c r="C831" s="470"/>
      <c r="D831" s="471"/>
      <c r="E831" s="471"/>
      <c r="F831" s="471"/>
      <c r="G831" s="471"/>
      <c r="H831" s="470"/>
      <c r="I831" s="49"/>
      <c r="J831" s="49"/>
      <c r="K831" s="49"/>
      <c r="L831" s="49"/>
      <c r="M831" s="49"/>
      <c r="N831" s="49"/>
      <c r="O831" s="46"/>
      <c r="P831" s="46"/>
      <c r="Q831" s="49"/>
      <c r="R831" s="49"/>
      <c r="S831" s="46"/>
      <c r="T831" s="46"/>
      <c r="U831" s="37"/>
      <c r="V831" s="37"/>
      <c r="W831" s="37"/>
      <c r="X831" s="37"/>
      <c r="Y831" s="37"/>
    </row>
    <row r="832">
      <c r="A832" s="46"/>
      <c r="B832" s="46"/>
      <c r="C832" s="470"/>
      <c r="D832" s="471"/>
      <c r="E832" s="471"/>
      <c r="F832" s="471"/>
      <c r="G832" s="471"/>
      <c r="H832" s="470"/>
      <c r="I832" s="49"/>
      <c r="J832" s="49"/>
      <c r="K832" s="49"/>
      <c r="L832" s="49"/>
      <c r="M832" s="49"/>
      <c r="N832" s="49"/>
      <c r="O832" s="46"/>
      <c r="P832" s="46"/>
      <c r="Q832" s="49"/>
      <c r="R832" s="49"/>
      <c r="S832" s="46"/>
      <c r="T832" s="46"/>
      <c r="U832" s="37"/>
      <c r="V832" s="37"/>
      <c r="W832" s="37"/>
      <c r="X832" s="37"/>
      <c r="Y832" s="37"/>
    </row>
    <row r="833">
      <c r="A833" s="46"/>
      <c r="B833" s="46"/>
      <c r="C833" s="470"/>
      <c r="D833" s="471"/>
      <c r="E833" s="471"/>
      <c r="F833" s="471"/>
      <c r="G833" s="471"/>
      <c r="H833" s="470"/>
      <c r="I833" s="49"/>
      <c r="J833" s="49"/>
      <c r="K833" s="49"/>
      <c r="L833" s="49"/>
      <c r="M833" s="49"/>
      <c r="N833" s="49"/>
      <c r="O833" s="46"/>
      <c r="P833" s="46"/>
      <c r="Q833" s="49"/>
      <c r="R833" s="49"/>
      <c r="S833" s="46"/>
      <c r="T833" s="46"/>
      <c r="U833" s="37"/>
      <c r="V833" s="37"/>
      <c r="W833" s="37"/>
      <c r="X833" s="37"/>
      <c r="Y833" s="37"/>
    </row>
    <row r="834">
      <c r="A834" s="46"/>
      <c r="B834" s="46"/>
      <c r="C834" s="470"/>
      <c r="D834" s="471"/>
      <c r="E834" s="471"/>
      <c r="F834" s="471"/>
      <c r="G834" s="471"/>
      <c r="H834" s="470"/>
      <c r="I834" s="49"/>
      <c r="J834" s="49"/>
      <c r="K834" s="49"/>
      <c r="L834" s="49"/>
      <c r="M834" s="49"/>
      <c r="N834" s="49"/>
      <c r="O834" s="46"/>
      <c r="P834" s="46"/>
      <c r="Q834" s="49"/>
      <c r="R834" s="49"/>
      <c r="S834" s="46"/>
      <c r="T834" s="46"/>
      <c r="U834" s="37"/>
      <c r="V834" s="37"/>
      <c r="W834" s="37"/>
      <c r="X834" s="37"/>
      <c r="Y834" s="37"/>
    </row>
    <row r="835">
      <c r="A835" s="46"/>
      <c r="B835" s="46"/>
      <c r="C835" s="470"/>
      <c r="D835" s="471"/>
      <c r="E835" s="471"/>
      <c r="F835" s="471"/>
      <c r="G835" s="471"/>
      <c r="H835" s="470"/>
      <c r="I835" s="49"/>
      <c r="J835" s="49"/>
      <c r="K835" s="49"/>
      <c r="L835" s="49"/>
      <c r="M835" s="49"/>
      <c r="N835" s="49"/>
      <c r="O835" s="46"/>
      <c r="P835" s="46"/>
      <c r="Q835" s="49"/>
      <c r="R835" s="49"/>
      <c r="S835" s="46"/>
      <c r="T835" s="46"/>
      <c r="U835" s="37"/>
      <c r="V835" s="37"/>
      <c r="W835" s="37"/>
      <c r="X835" s="37"/>
      <c r="Y835" s="37"/>
    </row>
    <row r="836">
      <c r="A836" s="46"/>
      <c r="B836" s="46"/>
      <c r="C836" s="470"/>
      <c r="D836" s="471"/>
      <c r="E836" s="471"/>
      <c r="F836" s="471"/>
      <c r="G836" s="471"/>
      <c r="H836" s="470"/>
      <c r="I836" s="49"/>
      <c r="J836" s="49"/>
      <c r="K836" s="49"/>
      <c r="L836" s="49"/>
      <c r="M836" s="49"/>
      <c r="N836" s="49"/>
      <c r="O836" s="46"/>
      <c r="P836" s="46"/>
      <c r="Q836" s="49"/>
      <c r="R836" s="49"/>
      <c r="S836" s="46"/>
      <c r="T836" s="46"/>
      <c r="U836" s="37"/>
      <c r="V836" s="37"/>
      <c r="W836" s="37"/>
      <c r="X836" s="37"/>
      <c r="Y836" s="37"/>
    </row>
    <row r="837">
      <c r="A837" s="46"/>
      <c r="B837" s="46"/>
      <c r="C837" s="470"/>
      <c r="D837" s="471"/>
      <c r="E837" s="471"/>
      <c r="F837" s="471"/>
      <c r="G837" s="471"/>
      <c r="H837" s="470"/>
      <c r="I837" s="49"/>
      <c r="J837" s="49"/>
      <c r="K837" s="49"/>
      <c r="L837" s="49"/>
      <c r="M837" s="49"/>
      <c r="N837" s="49"/>
      <c r="O837" s="46"/>
      <c r="P837" s="46"/>
      <c r="Q837" s="49"/>
      <c r="R837" s="49"/>
      <c r="S837" s="46"/>
      <c r="T837" s="46"/>
      <c r="U837" s="37"/>
      <c r="V837" s="37"/>
      <c r="W837" s="37"/>
      <c r="X837" s="37"/>
      <c r="Y837" s="37"/>
    </row>
    <row r="838">
      <c r="A838" s="46"/>
      <c r="B838" s="46"/>
      <c r="C838" s="470"/>
      <c r="D838" s="471"/>
      <c r="E838" s="471"/>
      <c r="F838" s="471"/>
      <c r="G838" s="471"/>
      <c r="H838" s="470"/>
      <c r="I838" s="49"/>
      <c r="J838" s="49"/>
      <c r="K838" s="49"/>
      <c r="L838" s="49"/>
      <c r="M838" s="49"/>
      <c r="N838" s="49"/>
      <c r="O838" s="46"/>
      <c r="P838" s="46"/>
      <c r="Q838" s="49"/>
      <c r="R838" s="49"/>
      <c r="S838" s="46"/>
      <c r="T838" s="46"/>
      <c r="U838" s="37"/>
      <c r="V838" s="37"/>
      <c r="W838" s="37"/>
      <c r="X838" s="37"/>
      <c r="Y838" s="37"/>
    </row>
    <row r="839">
      <c r="A839" s="46"/>
      <c r="B839" s="46"/>
      <c r="C839" s="470"/>
      <c r="D839" s="471"/>
      <c r="E839" s="471"/>
      <c r="F839" s="471"/>
      <c r="G839" s="471"/>
      <c r="H839" s="470"/>
      <c r="I839" s="49"/>
      <c r="J839" s="49"/>
      <c r="K839" s="49"/>
      <c r="L839" s="49"/>
      <c r="M839" s="49"/>
      <c r="N839" s="49"/>
      <c r="O839" s="46"/>
      <c r="P839" s="46"/>
      <c r="Q839" s="49"/>
      <c r="R839" s="49"/>
      <c r="S839" s="46"/>
      <c r="T839" s="46"/>
      <c r="U839" s="37"/>
      <c r="V839" s="37"/>
      <c r="W839" s="37"/>
      <c r="X839" s="37"/>
      <c r="Y839" s="37"/>
    </row>
    <row r="840">
      <c r="A840" s="46"/>
      <c r="B840" s="46"/>
      <c r="C840" s="470"/>
      <c r="D840" s="471"/>
      <c r="E840" s="471"/>
      <c r="F840" s="471"/>
      <c r="G840" s="471"/>
      <c r="H840" s="470"/>
      <c r="I840" s="49"/>
      <c r="J840" s="49"/>
      <c r="K840" s="49"/>
      <c r="L840" s="49"/>
      <c r="M840" s="49"/>
      <c r="N840" s="49"/>
      <c r="O840" s="46"/>
      <c r="P840" s="46"/>
      <c r="Q840" s="49"/>
      <c r="R840" s="49"/>
      <c r="S840" s="46"/>
      <c r="T840" s="46"/>
      <c r="U840" s="37"/>
      <c r="V840" s="37"/>
      <c r="W840" s="37"/>
      <c r="X840" s="37"/>
      <c r="Y840" s="37"/>
    </row>
    <row r="841">
      <c r="A841" s="46"/>
      <c r="B841" s="46"/>
      <c r="C841" s="470"/>
      <c r="D841" s="471"/>
      <c r="E841" s="471"/>
      <c r="F841" s="471"/>
      <c r="G841" s="471"/>
      <c r="H841" s="470"/>
      <c r="I841" s="49"/>
      <c r="J841" s="49"/>
      <c r="K841" s="49"/>
      <c r="L841" s="49"/>
      <c r="M841" s="49"/>
      <c r="N841" s="49"/>
      <c r="O841" s="46"/>
      <c r="P841" s="46"/>
      <c r="Q841" s="49"/>
      <c r="R841" s="49"/>
      <c r="S841" s="46"/>
      <c r="T841" s="46"/>
      <c r="U841" s="37"/>
      <c r="V841" s="37"/>
      <c r="W841" s="37"/>
      <c r="X841" s="37"/>
      <c r="Y841" s="37"/>
    </row>
    <row r="842">
      <c r="A842" s="46"/>
      <c r="B842" s="46"/>
      <c r="C842" s="470"/>
      <c r="D842" s="471"/>
      <c r="E842" s="471"/>
      <c r="F842" s="471"/>
      <c r="G842" s="471"/>
      <c r="H842" s="470"/>
      <c r="I842" s="49"/>
      <c r="J842" s="49"/>
      <c r="K842" s="49"/>
      <c r="L842" s="49"/>
      <c r="M842" s="49"/>
      <c r="N842" s="49"/>
      <c r="O842" s="46"/>
      <c r="P842" s="46"/>
      <c r="Q842" s="49"/>
      <c r="R842" s="49"/>
      <c r="S842" s="46"/>
      <c r="T842" s="46"/>
      <c r="U842" s="37"/>
      <c r="V842" s="37"/>
      <c r="W842" s="37"/>
      <c r="X842" s="37"/>
      <c r="Y842" s="37"/>
    </row>
    <row r="843">
      <c r="A843" s="46"/>
      <c r="B843" s="46"/>
      <c r="C843" s="470"/>
      <c r="D843" s="471"/>
      <c r="E843" s="471"/>
      <c r="F843" s="471"/>
      <c r="G843" s="471"/>
      <c r="H843" s="470"/>
      <c r="I843" s="49"/>
      <c r="J843" s="49"/>
      <c r="K843" s="49"/>
      <c r="L843" s="49"/>
      <c r="M843" s="49"/>
      <c r="N843" s="49"/>
      <c r="O843" s="46"/>
      <c r="P843" s="46"/>
      <c r="Q843" s="49"/>
      <c r="R843" s="49"/>
      <c r="S843" s="46"/>
      <c r="T843" s="46"/>
      <c r="U843" s="37"/>
      <c r="V843" s="37"/>
      <c r="W843" s="37"/>
      <c r="X843" s="37"/>
      <c r="Y843" s="37"/>
    </row>
    <row r="844">
      <c r="A844" s="46"/>
      <c r="B844" s="46"/>
      <c r="C844" s="470"/>
      <c r="D844" s="471"/>
      <c r="E844" s="471"/>
      <c r="F844" s="471"/>
      <c r="G844" s="471"/>
      <c r="H844" s="470"/>
      <c r="I844" s="49"/>
      <c r="J844" s="49"/>
      <c r="K844" s="49"/>
      <c r="L844" s="49"/>
      <c r="M844" s="49"/>
      <c r="N844" s="49"/>
      <c r="O844" s="46"/>
      <c r="P844" s="46"/>
      <c r="Q844" s="49"/>
      <c r="R844" s="49"/>
      <c r="S844" s="46"/>
      <c r="T844" s="46"/>
      <c r="U844" s="37"/>
      <c r="V844" s="37"/>
      <c r="W844" s="37"/>
      <c r="X844" s="37"/>
      <c r="Y844" s="37"/>
    </row>
    <row r="845">
      <c r="A845" s="46"/>
      <c r="B845" s="46"/>
      <c r="C845" s="470"/>
      <c r="D845" s="471"/>
      <c r="E845" s="471"/>
      <c r="F845" s="471"/>
      <c r="G845" s="471"/>
      <c r="H845" s="470"/>
      <c r="I845" s="49"/>
      <c r="J845" s="49"/>
      <c r="K845" s="49"/>
      <c r="L845" s="49"/>
      <c r="M845" s="49"/>
      <c r="N845" s="49"/>
      <c r="O845" s="46"/>
      <c r="P845" s="46"/>
      <c r="Q845" s="49"/>
      <c r="R845" s="49"/>
      <c r="S845" s="46"/>
      <c r="T845" s="46"/>
      <c r="U845" s="37"/>
      <c r="V845" s="37"/>
      <c r="W845" s="37"/>
      <c r="X845" s="37"/>
      <c r="Y845" s="37"/>
    </row>
    <row r="846">
      <c r="A846" s="46"/>
      <c r="B846" s="46"/>
      <c r="C846" s="470"/>
      <c r="D846" s="471"/>
      <c r="E846" s="471"/>
      <c r="F846" s="471"/>
      <c r="G846" s="471"/>
      <c r="H846" s="470"/>
      <c r="I846" s="49"/>
      <c r="J846" s="49"/>
      <c r="K846" s="49"/>
      <c r="L846" s="49"/>
      <c r="M846" s="49"/>
      <c r="N846" s="49"/>
      <c r="O846" s="46"/>
      <c r="P846" s="46"/>
      <c r="Q846" s="49"/>
      <c r="R846" s="49"/>
      <c r="S846" s="46"/>
      <c r="T846" s="46"/>
      <c r="U846" s="37"/>
      <c r="V846" s="37"/>
      <c r="W846" s="37"/>
      <c r="X846" s="37"/>
      <c r="Y846" s="37"/>
    </row>
    <row r="847">
      <c r="A847" s="46"/>
      <c r="B847" s="46"/>
      <c r="C847" s="470"/>
      <c r="D847" s="471"/>
      <c r="E847" s="471"/>
      <c r="F847" s="471"/>
      <c r="G847" s="471"/>
      <c r="H847" s="470"/>
      <c r="I847" s="49"/>
      <c r="J847" s="49"/>
      <c r="K847" s="49"/>
      <c r="L847" s="49"/>
      <c r="M847" s="49"/>
      <c r="N847" s="49"/>
      <c r="O847" s="46"/>
      <c r="P847" s="46"/>
      <c r="Q847" s="49"/>
      <c r="R847" s="49"/>
      <c r="S847" s="46"/>
      <c r="T847" s="46"/>
      <c r="U847" s="37"/>
      <c r="V847" s="37"/>
      <c r="W847" s="37"/>
      <c r="X847" s="37"/>
      <c r="Y847" s="37"/>
    </row>
    <row r="848">
      <c r="A848" s="46"/>
      <c r="B848" s="46"/>
      <c r="C848" s="470"/>
      <c r="D848" s="471"/>
      <c r="E848" s="471"/>
      <c r="F848" s="471"/>
      <c r="G848" s="471"/>
      <c r="H848" s="470"/>
      <c r="I848" s="49"/>
      <c r="J848" s="49"/>
      <c r="K848" s="49"/>
      <c r="L848" s="49"/>
      <c r="M848" s="49"/>
      <c r="N848" s="49"/>
      <c r="O848" s="46"/>
      <c r="P848" s="46"/>
      <c r="Q848" s="49"/>
      <c r="R848" s="49"/>
      <c r="S848" s="46"/>
      <c r="T848" s="46"/>
      <c r="U848" s="37"/>
      <c r="V848" s="37"/>
      <c r="W848" s="37"/>
      <c r="X848" s="37"/>
      <c r="Y848" s="37"/>
    </row>
    <row r="849">
      <c r="A849" s="46"/>
      <c r="B849" s="46"/>
      <c r="C849" s="470"/>
      <c r="D849" s="471"/>
      <c r="E849" s="471"/>
      <c r="F849" s="471"/>
      <c r="G849" s="471"/>
      <c r="H849" s="470"/>
      <c r="I849" s="49"/>
      <c r="J849" s="49"/>
      <c r="K849" s="49"/>
      <c r="L849" s="49"/>
      <c r="M849" s="49"/>
      <c r="N849" s="49"/>
      <c r="O849" s="46"/>
      <c r="P849" s="46"/>
      <c r="Q849" s="49"/>
      <c r="R849" s="49"/>
      <c r="S849" s="46"/>
      <c r="T849" s="46"/>
      <c r="U849" s="37"/>
      <c r="V849" s="37"/>
      <c r="W849" s="37"/>
      <c r="X849" s="37"/>
      <c r="Y849" s="37"/>
    </row>
    <row r="850">
      <c r="A850" s="46"/>
      <c r="B850" s="46"/>
      <c r="C850" s="470"/>
      <c r="D850" s="471"/>
      <c r="E850" s="471"/>
      <c r="F850" s="471"/>
      <c r="G850" s="471"/>
      <c r="H850" s="470"/>
      <c r="I850" s="49"/>
      <c r="J850" s="49"/>
      <c r="K850" s="49"/>
      <c r="L850" s="49"/>
      <c r="M850" s="49"/>
      <c r="N850" s="49"/>
      <c r="O850" s="46"/>
      <c r="P850" s="46"/>
      <c r="Q850" s="49"/>
      <c r="R850" s="49"/>
      <c r="S850" s="46"/>
      <c r="T850" s="46"/>
      <c r="U850" s="37"/>
      <c r="V850" s="37"/>
      <c r="W850" s="37"/>
      <c r="X850" s="37"/>
      <c r="Y850" s="37"/>
    </row>
    <row r="851">
      <c r="A851" s="46"/>
      <c r="B851" s="46"/>
      <c r="C851" s="470"/>
      <c r="D851" s="471"/>
      <c r="E851" s="471"/>
      <c r="F851" s="471"/>
      <c r="G851" s="471"/>
      <c r="H851" s="470"/>
      <c r="I851" s="49"/>
      <c r="J851" s="49"/>
      <c r="K851" s="49"/>
      <c r="L851" s="49"/>
      <c r="M851" s="49"/>
      <c r="N851" s="49"/>
      <c r="O851" s="46"/>
      <c r="P851" s="46"/>
      <c r="Q851" s="49"/>
      <c r="R851" s="49"/>
      <c r="S851" s="46"/>
      <c r="T851" s="46"/>
      <c r="U851" s="37"/>
      <c r="V851" s="37"/>
      <c r="W851" s="37"/>
      <c r="X851" s="37"/>
      <c r="Y851" s="37"/>
    </row>
    <row r="852">
      <c r="A852" s="46"/>
      <c r="B852" s="46"/>
      <c r="C852" s="470"/>
      <c r="D852" s="471"/>
      <c r="E852" s="471"/>
      <c r="F852" s="471"/>
      <c r="G852" s="471"/>
      <c r="H852" s="470"/>
      <c r="I852" s="49"/>
      <c r="J852" s="49"/>
      <c r="K852" s="49"/>
      <c r="L852" s="49"/>
      <c r="M852" s="49"/>
      <c r="N852" s="49"/>
      <c r="O852" s="46"/>
      <c r="P852" s="46"/>
      <c r="Q852" s="49"/>
      <c r="R852" s="49"/>
      <c r="S852" s="46"/>
      <c r="T852" s="46"/>
      <c r="U852" s="37"/>
      <c r="V852" s="37"/>
      <c r="W852" s="37"/>
      <c r="X852" s="37"/>
      <c r="Y852" s="37"/>
    </row>
    <row r="853">
      <c r="A853" s="46"/>
      <c r="B853" s="46"/>
      <c r="C853" s="470"/>
      <c r="D853" s="471"/>
      <c r="E853" s="471"/>
      <c r="F853" s="471"/>
      <c r="G853" s="471"/>
      <c r="H853" s="470"/>
      <c r="I853" s="49"/>
      <c r="J853" s="49"/>
      <c r="K853" s="49"/>
      <c r="L853" s="49"/>
      <c r="M853" s="49"/>
      <c r="N853" s="49"/>
      <c r="O853" s="46"/>
      <c r="P853" s="46"/>
      <c r="Q853" s="49"/>
      <c r="R853" s="49"/>
      <c r="S853" s="46"/>
      <c r="T853" s="46"/>
      <c r="U853" s="37"/>
      <c r="V853" s="37"/>
      <c r="W853" s="37"/>
      <c r="X853" s="37"/>
      <c r="Y853" s="37"/>
    </row>
    <row r="854">
      <c r="A854" s="46"/>
      <c r="B854" s="46"/>
      <c r="C854" s="470"/>
      <c r="D854" s="471"/>
      <c r="E854" s="471"/>
      <c r="F854" s="471"/>
      <c r="G854" s="471"/>
      <c r="H854" s="470"/>
      <c r="I854" s="49"/>
      <c r="J854" s="49"/>
      <c r="K854" s="49"/>
      <c r="L854" s="49"/>
      <c r="M854" s="49"/>
      <c r="N854" s="49"/>
      <c r="O854" s="46"/>
      <c r="P854" s="46"/>
      <c r="Q854" s="49"/>
      <c r="R854" s="49"/>
      <c r="S854" s="46"/>
      <c r="T854" s="46"/>
      <c r="U854" s="37"/>
      <c r="V854" s="37"/>
      <c r="W854" s="37"/>
      <c r="X854" s="37"/>
      <c r="Y854" s="37"/>
    </row>
    <row r="855">
      <c r="A855" s="46"/>
      <c r="B855" s="46"/>
      <c r="C855" s="470"/>
      <c r="D855" s="471"/>
      <c r="E855" s="471"/>
      <c r="F855" s="471"/>
      <c r="G855" s="471"/>
      <c r="H855" s="470"/>
      <c r="I855" s="49"/>
      <c r="J855" s="49"/>
      <c r="K855" s="49"/>
      <c r="L855" s="49"/>
      <c r="M855" s="49"/>
      <c r="N855" s="49"/>
      <c r="O855" s="46"/>
      <c r="P855" s="46"/>
      <c r="Q855" s="49"/>
      <c r="R855" s="49"/>
      <c r="S855" s="46"/>
      <c r="T855" s="46"/>
      <c r="U855" s="37"/>
      <c r="V855" s="37"/>
      <c r="W855" s="37"/>
      <c r="X855" s="37"/>
      <c r="Y855" s="37"/>
    </row>
    <row r="856">
      <c r="A856" s="46"/>
      <c r="B856" s="46"/>
      <c r="C856" s="470"/>
      <c r="D856" s="471"/>
      <c r="E856" s="471"/>
      <c r="F856" s="471"/>
      <c r="G856" s="471"/>
      <c r="H856" s="470"/>
      <c r="I856" s="49"/>
      <c r="J856" s="49"/>
      <c r="K856" s="49"/>
      <c r="L856" s="49"/>
      <c r="M856" s="49"/>
      <c r="N856" s="49"/>
      <c r="O856" s="46"/>
      <c r="P856" s="46"/>
      <c r="Q856" s="49"/>
      <c r="R856" s="49"/>
      <c r="S856" s="46"/>
      <c r="T856" s="46"/>
      <c r="U856" s="37"/>
      <c r="V856" s="37"/>
      <c r="W856" s="37"/>
      <c r="X856" s="37"/>
      <c r="Y856" s="37"/>
    </row>
    <row r="857">
      <c r="A857" s="46"/>
      <c r="B857" s="46"/>
      <c r="C857" s="470"/>
      <c r="D857" s="471"/>
      <c r="E857" s="471"/>
      <c r="F857" s="471"/>
      <c r="G857" s="471"/>
      <c r="H857" s="470"/>
      <c r="I857" s="49"/>
      <c r="J857" s="49"/>
      <c r="K857" s="49"/>
      <c r="L857" s="49"/>
      <c r="M857" s="49"/>
      <c r="N857" s="49"/>
      <c r="O857" s="46"/>
      <c r="P857" s="46"/>
      <c r="Q857" s="49"/>
      <c r="R857" s="49"/>
      <c r="S857" s="46"/>
      <c r="T857" s="46"/>
      <c r="U857" s="37"/>
      <c r="V857" s="37"/>
      <c r="W857" s="37"/>
      <c r="X857" s="37"/>
      <c r="Y857" s="37"/>
    </row>
    <row r="858">
      <c r="A858" s="46"/>
      <c r="B858" s="46"/>
      <c r="C858" s="470"/>
      <c r="D858" s="471"/>
      <c r="E858" s="471"/>
      <c r="F858" s="471"/>
      <c r="G858" s="471"/>
      <c r="H858" s="470"/>
      <c r="I858" s="49"/>
      <c r="J858" s="49"/>
      <c r="K858" s="49"/>
      <c r="L858" s="49"/>
      <c r="M858" s="49"/>
      <c r="N858" s="49"/>
      <c r="O858" s="46"/>
      <c r="P858" s="46"/>
      <c r="Q858" s="49"/>
      <c r="R858" s="49"/>
      <c r="S858" s="46"/>
      <c r="T858" s="46"/>
      <c r="U858" s="37"/>
      <c r="V858" s="37"/>
      <c r="W858" s="37"/>
      <c r="X858" s="37"/>
      <c r="Y858" s="37"/>
    </row>
    <row r="859">
      <c r="A859" s="46"/>
      <c r="B859" s="46"/>
      <c r="C859" s="470"/>
      <c r="D859" s="471"/>
      <c r="E859" s="471"/>
      <c r="F859" s="471"/>
      <c r="G859" s="471"/>
      <c r="H859" s="470"/>
      <c r="I859" s="49"/>
      <c r="J859" s="49"/>
      <c r="K859" s="49"/>
      <c r="L859" s="49"/>
      <c r="M859" s="49"/>
      <c r="N859" s="49"/>
      <c r="O859" s="46"/>
      <c r="P859" s="46"/>
      <c r="Q859" s="49"/>
      <c r="R859" s="49"/>
      <c r="S859" s="46"/>
      <c r="T859" s="46"/>
      <c r="U859" s="37"/>
      <c r="V859" s="37"/>
      <c r="W859" s="37"/>
      <c r="X859" s="37"/>
      <c r="Y859" s="37"/>
    </row>
    <row r="860">
      <c r="A860" s="46"/>
      <c r="B860" s="46"/>
      <c r="C860" s="470"/>
      <c r="D860" s="471"/>
      <c r="E860" s="471"/>
      <c r="F860" s="471"/>
      <c r="G860" s="471"/>
      <c r="H860" s="470"/>
      <c r="I860" s="49"/>
      <c r="J860" s="49"/>
      <c r="K860" s="49"/>
      <c r="L860" s="49"/>
      <c r="M860" s="49"/>
      <c r="N860" s="49"/>
      <c r="O860" s="46"/>
      <c r="P860" s="46"/>
      <c r="Q860" s="49"/>
      <c r="R860" s="49"/>
      <c r="S860" s="46"/>
      <c r="T860" s="46"/>
      <c r="U860" s="37"/>
      <c r="V860" s="37"/>
      <c r="W860" s="37"/>
      <c r="X860" s="37"/>
      <c r="Y860" s="37"/>
    </row>
    <row r="861">
      <c r="A861" s="46"/>
      <c r="B861" s="46"/>
      <c r="C861" s="470"/>
      <c r="D861" s="471"/>
      <c r="E861" s="471"/>
      <c r="F861" s="471"/>
      <c r="G861" s="471"/>
      <c r="H861" s="470"/>
      <c r="I861" s="49"/>
      <c r="J861" s="49"/>
      <c r="K861" s="49"/>
      <c r="L861" s="49"/>
      <c r="M861" s="49"/>
      <c r="N861" s="49"/>
      <c r="O861" s="46"/>
      <c r="P861" s="46"/>
      <c r="Q861" s="49"/>
      <c r="R861" s="49"/>
      <c r="S861" s="46"/>
      <c r="T861" s="46"/>
      <c r="U861" s="37"/>
      <c r="V861" s="37"/>
      <c r="W861" s="37"/>
      <c r="X861" s="37"/>
      <c r="Y861" s="37"/>
    </row>
    <row r="862">
      <c r="A862" s="46"/>
      <c r="B862" s="46"/>
      <c r="C862" s="470"/>
      <c r="D862" s="471"/>
      <c r="E862" s="471"/>
      <c r="F862" s="471"/>
      <c r="G862" s="471"/>
      <c r="H862" s="470"/>
      <c r="I862" s="49"/>
      <c r="J862" s="49"/>
      <c r="K862" s="49"/>
      <c r="L862" s="49"/>
      <c r="M862" s="49"/>
      <c r="N862" s="49"/>
      <c r="O862" s="46"/>
      <c r="P862" s="46"/>
      <c r="Q862" s="49"/>
      <c r="R862" s="49"/>
      <c r="S862" s="46"/>
      <c r="T862" s="46"/>
      <c r="U862" s="37"/>
      <c r="V862" s="37"/>
      <c r="W862" s="37"/>
      <c r="X862" s="37"/>
      <c r="Y862" s="37"/>
    </row>
    <row r="863">
      <c r="A863" s="46"/>
      <c r="B863" s="46"/>
      <c r="C863" s="470"/>
      <c r="D863" s="471"/>
      <c r="E863" s="471"/>
      <c r="F863" s="471"/>
      <c r="G863" s="471"/>
      <c r="H863" s="470"/>
      <c r="I863" s="49"/>
      <c r="J863" s="49"/>
      <c r="K863" s="49"/>
      <c r="L863" s="49"/>
      <c r="M863" s="49"/>
      <c r="N863" s="49"/>
      <c r="O863" s="46"/>
      <c r="P863" s="46"/>
      <c r="Q863" s="49"/>
      <c r="R863" s="49"/>
      <c r="S863" s="46"/>
      <c r="T863" s="46"/>
      <c r="U863" s="37"/>
      <c r="V863" s="37"/>
      <c r="W863" s="37"/>
      <c r="X863" s="37"/>
      <c r="Y863" s="37"/>
    </row>
    <row r="864">
      <c r="A864" s="46"/>
      <c r="B864" s="46"/>
      <c r="C864" s="470"/>
      <c r="D864" s="471"/>
      <c r="E864" s="471"/>
      <c r="F864" s="471"/>
      <c r="G864" s="471"/>
      <c r="H864" s="470"/>
      <c r="I864" s="49"/>
      <c r="J864" s="49"/>
      <c r="K864" s="49"/>
      <c r="L864" s="49"/>
      <c r="M864" s="49"/>
      <c r="N864" s="49"/>
      <c r="O864" s="46"/>
      <c r="P864" s="46"/>
      <c r="Q864" s="49"/>
      <c r="R864" s="49"/>
      <c r="S864" s="46"/>
      <c r="T864" s="46"/>
      <c r="U864" s="37"/>
      <c r="V864" s="37"/>
      <c r="W864" s="37"/>
      <c r="X864" s="37"/>
      <c r="Y864" s="37"/>
    </row>
    <row r="865">
      <c r="A865" s="46"/>
      <c r="B865" s="46"/>
      <c r="C865" s="470"/>
      <c r="D865" s="471"/>
      <c r="E865" s="471"/>
      <c r="F865" s="471"/>
      <c r="G865" s="471"/>
      <c r="H865" s="470"/>
      <c r="I865" s="49"/>
      <c r="J865" s="49"/>
      <c r="K865" s="49"/>
      <c r="L865" s="49"/>
      <c r="M865" s="49"/>
      <c r="N865" s="49"/>
      <c r="O865" s="46"/>
      <c r="P865" s="46"/>
      <c r="Q865" s="49"/>
      <c r="R865" s="49"/>
      <c r="S865" s="46"/>
      <c r="T865" s="46"/>
      <c r="U865" s="37"/>
      <c r="V865" s="37"/>
      <c r="W865" s="37"/>
      <c r="X865" s="37"/>
      <c r="Y865" s="37"/>
    </row>
    <row r="866">
      <c r="A866" s="46"/>
      <c r="B866" s="46"/>
      <c r="C866" s="470"/>
      <c r="D866" s="471"/>
      <c r="E866" s="471"/>
      <c r="F866" s="471"/>
      <c r="G866" s="471"/>
      <c r="H866" s="470"/>
      <c r="I866" s="49"/>
      <c r="J866" s="49"/>
      <c r="K866" s="49"/>
      <c r="L866" s="49"/>
      <c r="M866" s="49"/>
      <c r="N866" s="49"/>
      <c r="O866" s="46"/>
      <c r="P866" s="46"/>
      <c r="Q866" s="49"/>
      <c r="R866" s="49"/>
      <c r="S866" s="46"/>
      <c r="T866" s="46"/>
      <c r="U866" s="37"/>
      <c r="V866" s="37"/>
      <c r="W866" s="37"/>
      <c r="X866" s="37"/>
      <c r="Y866" s="37"/>
    </row>
    <row r="867">
      <c r="A867" s="46"/>
      <c r="B867" s="46"/>
      <c r="C867" s="470"/>
      <c r="D867" s="471"/>
      <c r="E867" s="471"/>
      <c r="F867" s="471"/>
      <c r="G867" s="471"/>
      <c r="H867" s="470"/>
      <c r="I867" s="49"/>
      <c r="J867" s="49"/>
      <c r="K867" s="49"/>
      <c r="L867" s="49"/>
      <c r="M867" s="49"/>
      <c r="N867" s="49"/>
      <c r="O867" s="46"/>
      <c r="P867" s="46"/>
      <c r="Q867" s="49"/>
      <c r="R867" s="49"/>
      <c r="S867" s="46"/>
      <c r="T867" s="46"/>
      <c r="U867" s="37"/>
      <c r="V867" s="37"/>
      <c r="W867" s="37"/>
      <c r="X867" s="37"/>
      <c r="Y867" s="37"/>
    </row>
    <row r="868">
      <c r="A868" s="46"/>
      <c r="B868" s="46"/>
      <c r="C868" s="470"/>
      <c r="D868" s="471"/>
      <c r="E868" s="471"/>
      <c r="F868" s="471"/>
      <c r="G868" s="471"/>
      <c r="H868" s="470"/>
      <c r="I868" s="49"/>
      <c r="J868" s="49"/>
      <c r="K868" s="49"/>
      <c r="L868" s="49"/>
      <c r="M868" s="49"/>
      <c r="N868" s="49"/>
      <c r="O868" s="46"/>
      <c r="P868" s="46"/>
      <c r="Q868" s="49"/>
      <c r="R868" s="49"/>
      <c r="S868" s="46"/>
      <c r="T868" s="46"/>
      <c r="U868" s="37"/>
      <c r="V868" s="37"/>
      <c r="W868" s="37"/>
      <c r="X868" s="37"/>
      <c r="Y868" s="37"/>
    </row>
    <row r="869">
      <c r="A869" s="46"/>
      <c r="B869" s="46"/>
      <c r="C869" s="470"/>
      <c r="D869" s="471"/>
      <c r="E869" s="471"/>
      <c r="F869" s="471"/>
      <c r="G869" s="471"/>
      <c r="H869" s="470"/>
      <c r="I869" s="49"/>
      <c r="J869" s="49"/>
      <c r="K869" s="49"/>
      <c r="L869" s="49"/>
      <c r="M869" s="49"/>
      <c r="N869" s="49"/>
      <c r="O869" s="46"/>
      <c r="P869" s="46"/>
      <c r="Q869" s="49"/>
      <c r="R869" s="49"/>
      <c r="S869" s="46"/>
      <c r="T869" s="46"/>
      <c r="U869" s="37"/>
      <c r="V869" s="37"/>
      <c r="W869" s="37"/>
      <c r="X869" s="37"/>
      <c r="Y869" s="37"/>
    </row>
    <row r="870">
      <c r="A870" s="46"/>
      <c r="B870" s="46"/>
      <c r="C870" s="470"/>
      <c r="D870" s="471"/>
      <c r="E870" s="471"/>
      <c r="F870" s="471"/>
      <c r="G870" s="471"/>
      <c r="H870" s="470"/>
      <c r="I870" s="49"/>
      <c r="J870" s="49"/>
      <c r="K870" s="49"/>
      <c r="L870" s="49"/>
      <c r="M870" s="49"/>
      <c r="N870" s="49"/>
      <c r="O870" s="46"/>
      <c r="P870" s="46"/>
      <c r="Q870" s="49"/>
      <c r="R870" s="49"/>
      <c r="S870" s="46"/>
      <c r="T870" s="46"/>
      <c r="U870" s="37"/>
      <c r="V870" s="37"/>
      <c r="W870" s="37"/>
      <c r="X870" s="37"/>
      <c r="Y870" s="37"/>
    </row>
    <row r="871">
      <c r="A871" s="46"/>
      <c r="B871" s="46"/>
      <c r="C871" s="470"/>
      <c r="D871" s="471"/>
      <c r="E871" s="471"/>
      <c r="F871" s="471"/>
      <c r="G871" s="471"/>
      <c r="H871" s="470"/>
      <c r="I871" s="49"/>
      <c r="J871" s="49"/>
      <c r="K871" s="49"/>
      <c r="L871" s="49"/>
      <c r="M871" s="49"/>
      <c r="N871" s="49"/>
      <c r="O871" s="46"/>
      <c r="P871" s="46"/>
      <c r="Q871" s="49"/>
      <c r="R871" s="49"/>
      <c r="S871" s="46"/>
      <c r="T871" s="46"/>
      <c r="U871" s="37"/>
      <c r="V871" s="37"/>
      <c r="W871" s="37"/>
      <c r="X871" s="37"/>
      <c r="Y871" s="37"/>
    </row>
    <row r="872">
      <c r="A872" s="46"/>
      <c r="B872" s="46"/>
      <c r="C872" s="470"/>
      <c r="D872" s="471"/>
      <c r="E872" s="471"/>
      <c r="F872" s="471"/>
      <c r="G872" s="471"/>
      <c r="H872" s="470"/>
      <c r="I872" s="49"/>
      <c r="J872" s="49"/>
      <c r="K872" s="49"/>
      <c r="L872" s="49"/>
      <c r="M872" s="49"/>
      <c r="N872" s="49"/>
      <c r="O872" s="46"/>
      <c r="P872" s="46"/>
      <c r="Q872" s="49"/>
      <c r="R872" s="49"/>
      <c r="S872" s="46"/>
      <c r="T872" s="46"/>
      <c r="U872" s="37"/>
      <c r="V872" s="37"/>
      <c r="W872" s="37"/>
      <c r="X872" s="37"/>
      <c r="Y872" s="37"/>
    </row>
    <row r="873">
      <c r="A873" s="46"/>
      <c r="B873" s="46"/>
      <c r="C873" s="470"/>
      <c r="D873" s="471"/>
      <c r="E873" s="471"/>
      <c r="F873" s="471"/>
      <c r="G873" s="471"/>
      <c r="H873" s="470"/>
      <c r="I873" s="49"/>
      <c r="J873" s="49"/>
      <c r="K873" s="49"/>
      <c r="L873" s="49"/>
      <c r="M873" s="49"/>
      <c r="N873" s="49"/>
      <c r="O873" s="46"/>
      <c r="P873" s="46"/>
      <c r="Q873" s="49"/>
      <c r="R873" s="49"/>
      <c r="S873" s="46"/>
      <c r="T873" s="46"/>
      <c r="U873" s="37"/>
      <c r="V873" s="37"/>
      <c r="W873" s="37"/>
      <c r="X873" s="37"/>
      <c r="Y873" s="37"/>
    </row>
    <row r="874">
      <c r="A874" s="46"/>
      <c r="B874" s="46"/>
      <c r="C874" s="470"/>
      <c r="D874" s="471"/>
      <c r="E874" s="471"/>
      <c r="F874" s="471"/>
      <c r="G874" s="471"/>
      <c r="H874" s="470"/>
      <c r="I874" s="49"/>
      <c r="J874" s="49"/>
      <c r="K874" s="49"/>
      <c r="L874" s="49"/>
      <c r="M874" s="49"/>
      <c r="N874" s="49"/>
      <c r="O874" s="46"/>
      <c r="P874" s="46"/>
      <c r="Q874" s="49"/>
      <c r="R874" s="49"/>
      <c r="S874" s="46"/>
      <c r="T874" s="46"/>
      <c r="U874" s="37"/>
      <c r="V874" s="37"/>
      <c r="W874" s="37"/>
      <c r="X874" s="37"/>
      <c r="Y874" s="37"/>
    </row>
    <row r="875">
      <c r="A875" s="46"/>
      <c r="B875" s="46"/>
      <c r="C875" s="470"/>
      <c r="D875" s="471"/>
      <c r="E875" s="471"/>
      <c r="F875" s="471"/>
      <c r="G875" s="471"/>
      <c r="H875" s="470"/>
      <c r="I875" s="49"/>
      <c r="J875" s="49"/>
      <c r="K875" s="49"/>
      <c r="L875" s="49"/>
      <c r="M875" s="49"/>
      <c r="N875" s="49"/>
      <c r="O875" s="46"/>
      <c r="P875" s="46"/>
      <c r="Q875" s="49"/>
      <c r="R875" s="49"/>
      <c r="S875" s="46"/>
      <c r="T875" s="46"/>
      <c r="U875" s="37"/>
      <c r="V875" s="37"/>
      <c r="W875" s="37"/>
      <c r="X875" s="37"/>
      <c r="Y875" s="37"/>
    </row>
    <row r="876">
      <c r="A876" s="46"/>
      <c r="B876" s="46"/>
      <c r="C876" s="470"/>
      <c r="D876" s="471"/>
      <c r="E876" s="471"/>
      <c r="F876" s="471"/>
      <c r="G876" s="471"/>
      <c r="H876" s="470"/>
      <c r="I876" s="49"/>
      <c r="J876" s="49"/>
      <c r="K876" s="49"/>
      <c r="L876" s="49"/>
      <c r="M876" s="49"/>
      <c r="N876" s="49"/>
      <c r="O876" s="46"/>
      <c r="P876" s="46"/>
      <c r="Q876" s="49"/>
      <c r="R876" s="49"/>
      <c r="S876" s="46"/>
      <c r="T876" s="46"/>
      <c r="U876" s="37"/>
      <c r="V876" s="37"/>
      <c r="W876" s="37"/>
      <c r="X876" s="37"/>
      <c r="Y876" s="37"/>
    </row>
    <row r="877">
      <c r="A877" s="46"/>
      <c r="B877" s="46"/>
      <c r="C877" s="470"/>
      <c r="D877" s="471"/>
      <c r="E877" s="471"/>
      <c r="F877" s="471"/>
      <c r="G877" s="471"/>
      <c r="H877" s="470"/>
      <c r="I877" s="49"/>
      <c r="J877" s="49"/>
      <c r="K877" s="49"/>
      <c r="L877" s="49"/>
      <c r="M877" s="49"/>
      <c r="N877" s="49"/>
      <c r="O877" s="46"/>
      <c r="P877" s="46"/>
      <c r="Q877" s="49"/>
      <c r="R877" s="49"/>
      <c r="S877" s="46"/>
      <c r="T877" s="46"/>
      <c r="U877" s="37"/>
      <c r="V877" s="37"/>
      <c r="W877" s="37"/>
      <c r="X877" s="37"/>
      <c r="Y877" s="37"/>
    </row>
    <row r="878">
      <c r="A878" s="46"/>
      <c r="B878" s="46"/>
      <c r="C878" s="470"/>
      <c r="D878" s="471"/>
      <c r="E878" s="471"/>
      <c r="F878" s="471"/>
      <c r="G878" s="471"/>
      <c r="H878" s="470"/>
      <c r="I878" s="49"/>
      <c r="J878" s="49"/>
      <c r="K878" s="49"/>
      <c r="L878" s="49"/>
      <c r="M878" s="49"/>
      <c r="N878" s="49"/>
      <c r="O878" s="46"/>
      <c r="P878" s="46"/>
      <c r="Q878" s="49"/>
      <c r="R878" s="49"/>
      <c r="S878" s="46"/>
      <c r="T878" s="46"/>
      <c r="U878" s="37"/>
      <c r="V878" s="37"/>
      <c r="W878" s="37"/>
      <c r="X878" s="37"/>
      <c r="Y878" s="37"/>
    </row>
    <row r="879">
      <c r="A879" s="46"/>
      <c r="B879" s="46"/>
      <c r="C879" s="470"/>
      <c r="D879" s="471"/>
      <c r="E879" s="471"/>
      <c r="F879" s="471"/>
      <c r="G879" s="471"/>
      <c r="H879" s="470"/>
      <c r="I879" s="49"/>
      <c r="J879" s="49"/>
      <c r="K879" s="49"/>
      <c r="L879" s="49"/>
      <c r="M879" s="49"/>
      <c r="N879" s="49"/>
      <c r="O879" s="46"/>
      <c r="P879" s="46"/>
      <c r="Q879" s="49"/>
      <c r="R879" s="49"/>
      <c r="S879" s="46"/>
      <c r="T879" s="46"/>
      <c r="U879" s="37"/>
      <c r="V879" s="37"/>
      <c r="W879" s="37"/>
      <c r="X879" s="37"/>
      <c r="Y879" s="37"/>
    </row>
    <row r="880">
      <c r="A880" s="46"/>
      <c r="B880" s="46"/>
      <c r="C880" s="470"/>
      <c r="D880" s="471"/>
      <c r="E880" s="471"/>
      <c r="F880" s="471"/>
      <c r="G880" s="471"/>
      <c r="H880" s="470"/>
      <c r="I880" s="49"/>
      <c r="J880" s="49"/>
      <c r="K880" s="49"/>
      <c r="L880" s="49"/>
      <c r="M880" s="49"/>
      <c r="N880" s="49"/>
      <c r="O880" s="46"/>
      <c r="P880" s="46"/>
      <c r="Q880" s="49"/>
      <c r="R880" s="49"/>
      <c r="S880" s="46"/>
      <c r="T880" s="46"/>
      <c r="U880" s="37"/>
      <c r="V880" s="37"/>
      <c r="W880" s="37"/>
      <c r="X880" s="37"/>
      <c r="Y880" s="37"/>
    </row>
    <row r="881">
      <c r="A881" s="46"/>
      <c r="B881" s="46"/>
      <c r="C881" s="470"/>
      <c r="D881" s="471"/>
      <c r="E881" s="471"/>
      <c r="F881" s="471"/>
      <c r="G881" s="471"/>
      <c r="H881" s="470"/>
      <c r="I881" s="49"/>
      <c r="J881" s="49"/>
      <c r="K881" s="49"/>
      <c r="L881" s="49"/>
      <c r="M881" s="49"/>
      <c r="N881" s="49"/>
      <c r="O881" s="46"/>
      <c r="P881" s="46"/>
      <c r="Q881" s="49"/>
      <c r="R881" s="49"/>
      <c r="S881" s="46"/>
      <c r="T881" s="46"/>
      <c r="U881" s="37"/>
      <c r="V881" s="37"/>
      <c r="W881" s="37"/>
      <c r="X881" s="37"/>
      <c r="Y881" s="37"/>
    </row>
    <row r="882">
      <c r="A882" s="46"/>
      <c r="B882" s="46"/>
      <c r="C882" s="470"/>
      <c r="D882" s="471"/>
      <c r="E882" s="471"/>
      <c r="F882" s="471"/>
      <c r="G882" s="471"/>
      <c r="H882" s="470"/>
      <c r="I882" s="49"/>
      <c r="J882" s="49"/>
      <c r="K882" s="49"/>
      <c r="L882" s="49"/>
      <c r="M882" s="49"/>
      <c r="N882" s="49"/>
      <c r="O882" s="46"/>
      <c r="P882" s="46"/>
      <c r="Q882" s="49"/>
      <c r="R882" s="49"/>
      <c r="S882" s="46"/>
      <c r="T882" s="46"/>
      <c r="U882" s="37"/>
      <c r="V882" s="37"/>
      <c r="W882" s="37"/>
      <c r="X882" s="37"/>
      <c r="Y882" s="37"/>
    </row>
    <row r="883">
      <c r="A883" s="46"/>
      <c r="B883" s="46"/>
      <c r="C883" s="470"/>
      <c r="D883" s="471"/>
      <c r="E883" s="471"/>
      <c r="F883" s="471"/>
      <c r="G883" s="471"/>
      <c r="H883" s="470"/>
      <c r="I883" s="49"/>
      <c r="J883" s="49"/>
      <c r="K883" s="49"/>
      <c r="L883" s="49"/>
      <c r="M883" s="49"/>
      <c r="N883" s="49"/>
      <c r="O883" s="46"/>
      <c r="P883" s="46"/>
      <c r="Q883" s="49"/>
      <c r="R883" s="49"/>
      <c r="S883" s="46"/>
      <c r="T883" s="46"/>
      <c r="U883" s="37"/>
      <c r="V883" s="37"/>
      <c r="W883" s="37"/>
      <c r="X883" s="37"/>
      <c r="Y883" s="37"/>
    </row>
    <row r="884">
      <c r="A884" s="46"/>
      <c r="B884" s="46"/>
      <c r="C884" s="470"/>
      <c r="D884" s="471"/>
      <c r="E884" s="471"/>
      <c r="F884" s="471"/>
      <c r="G884" s="471"/>
      <c r="H884" s="470"/>
      <c r="I884" s="49"/>
      <c r="J884" s="49"/>
      <c r="K884" s="49"/>
      <c r="L884" s="49"/>
      <c r="M884" s="49"/>
      <c r="N884" s="49"/>
      <c r="O884" s="46"/>
      <c r="P884" s="46"/>
      <c r="Q884" s="49"/>
      <c r="R884" s="49"/>
      <c r="S884" s="46"/>
      <c r="T884" s="46"/>
      <c r="U884" s="37"/>
      <c r="V884" s="37"/>
      <c r="W884" s="37"/>
      <c r="X884" s="37"/>
      <c r="Y884" s="37"/>
    </row>
    <row r="885">
      <c r="A885" s="46"/>
      <c r="B885" s="46"/>
      <c r="C885" s="470"/>
      <c r="D885" s="471"/>
      <c r="E885" s="471"/>
      <c r="F885" s="471"/>
      <c r="G885" s="471"/>
      <c r="H885" s="470"/>
      <c r="I885" s="49"/>
      <c r="J885" s="49"/>
      <c r="K885" s="49"/>
      <c r="L885" s="49"/>
      <c r="M885" s="49"/>
      <c r="N885" s="49"/>
      <c r="O885" s="46"/>
      <c r="P885" s="46"/>
      <c r="Q885" s="49"/>
      <c r="R885" s="49"/>
      <c r="S885" s="46"/>
      <c r="T885" s="46"/>
      <c r="U885" s="37"/>
      <c r="V885" s="37"/>
      <c r="W885" s="37"/>
      <c r="X885" s="37"/>
      <c r="Y885" s="37"/>
    </row>
    <row r="886">
      <c r="A886" s="46"/>
      <c r="B886" s="46"/>
      <c r="C886" s="470"/>
      <c r="D886" s="471"/>
      <c r="E886" s="471"/>
      <c r="F886" s="471"/>
      <c r="G886" s="471"/>
      <c r="H886" s="470"/>
      <c r="I886" s="49"/>
      <c r="J886" s="49"/>
      <c r="K886" s="49"/>
      <c r="L886" s="49"/>
      <c r="M886" s="49"/>
      <c r="N886" s="49"/>
      <c r="O886" s="46"/>
      <c r="P886" s="46"/>
      <c r="Q886" s="49"/>
      <c r="R886" s="49"/>
      <c r="S886" s="46"/>
      <c r="T886" s="46"/>
      <c r="U886" s="37"/>
      <c r="V886" s="37"/>
      <c r="W886" s="37"/>
      <c r="X886" s="37"/>
      <c r="Y886" s="37"/>
    </row>
    <row r="887">
      <c r="A887" s="46"/>
      <c r="B887" s="46"/>
      <c r="C887" s="470"/>
      <c r="D887" s="471"/>
      <c r="E887" s="471"/>
      <c r="F887" s="471"/>
      <c r="G887" s="471"/>
      <c r="H887" s="470"/>
      <c r="I887" s="49"/>
      <c r="J887" s="49"/>
      <c r="K887" s="49"/>
      <c r="L887" s="49"/>
      <c r="M887" s="49"/>
      <c r="N887" s="49"/>
      <c r="O887" s="46"/>
      <c r="P887" s="46"/>
      <c r="Q887" s="49"/>
      <c r="R887" s="49"/>
      <c r="S887" s="46"/>
      <c r="T887" s="46"/>
      <c r="U887" s="37"/>
      <c r="V887" s="37"/>
      <c r="W887" s="37"/>
      <c r="X887" s="37"/>
      <c r="Y887" s="37"/>
    </row>
    <row r="888">
      <c r="A888" s="46"/>
      <c r="B888" s="46"/>
      <c r="C888" s="470"/>
      <c r="D888" s="471"/>
      <c r="E888" s="471"/>
      <c r="F888" s="471"/>
      <c r="G888" s="471"/>
      <c r="H888" s="470"/>
      <c r="I888" s="49"/>
      <c r="J888" s="49"/>
      <c r="K888" s="49"/>
      <c r="L888" s="49"/>
      <c r="M888" s="49"/>
      <c r="N888" s="49"/>
      <c r="O888" s="46"/>
      <c r="P888" s="46"/>
      <c r="Q888" s="49"/>
      <c r="R888" s="49"/>
      <c r="S888" s="46"/>
      <c r="T888" s="46"/>
      <c r="U888" s="37"/>
      <c r="V888" s="37"/>
      <c r="W888" s="37"/>
      <c r="X888" s="37"/>
      <c r="Y888" s="37"/>
    </row>
    <row r="889">
      <c r="A889" s="46"/>
      <c r="B889" s="46"/>
      <c r="C889" s="470"/>
      <c r="D889" s="471"/>
      <c r="E889" s="471"/>
      <c r="F889" s="471"/>
      <c r="G889" s="471"/>
      <c r="H889" s="470"/>
      <c r="I889" s="49"/>
      <c r="J889" s="49"/>
      <c r="K889" s="49"/>
      <c r="L889" s="49"/>
      <c r="M889" s="49"/>
      <c r="N889" s="49"/>
      <c r="O889" s="46"/>
      <c r="P889" s="46"/>
      <c r="Q889" s="49"/>
      <c r="R889" s="49"/>
      <c r="S889" s="46"/>
      <c r="T889" s="46"/>
      <c r="U889" s="37"/>
      <c r="V889" s="37"/>
      <c r="W889" s="37"/>
      <c r="X889" s="37"/>
      <c r="Y889" s="37"/>
    </row>
    <row r="890">
      <c r="A890" s="46"/>
      <c r="B890" s="46"/>
      <c r="C890" s="470"/>
      <c r="D890" s="471"/>
      <c r="E890" s="471"/>
      <c r="F890" s="471"/>
      <c r="G890" s="471"/>
      <c r="H890" s="470"/>
      <c r="I890" s="49"/>
      <c r="J890" s="49"/>
      <c r="K890" s="49"/>
      <c r="L890" s="49"/>
      <c r="M890" s="49"/>
      <c r="N890" s="49"/>
      <c r="O890" s="46"/>
      <c r="P890" s="46"/>
      <c r="Q890" s="49"/>
      <c r="R890" s="49"/>
      <c r="S890" s="46"/>
      <c r="T890" s="46"/>
      <c r="U890" s="37"/>
      <c r="V890" s="37"/>
      <c r="W890" s="37"/>
      <c r="X890" s="37"/>
      <c r="Y890" s="37"/>
    </row>
    <row r="891">
      <c r="A891" s="46"/>
      <c r="B891" s="46"/>
      <c r="C891" s="470"/>
      <c r="D891" s="471"/>
      <c r="E891" s="471"/>
      <c r="F891" s="471"/>
      <c r="G891" s="471"/>
      <c r="H891" s="470"/>
      <c r="I891" s="49"/>
      <c r="J891" s="49"/>
      <c r="K891" s="49"/>
      <c r="L891" s="49"/>
      <c r="M891" s="49"/>
      <c r="N891" s="49"/>
      <c r="O891" s="46"/>
      <c r="P891" s="46"/>
      <c r="Q891" s="49"/>
      <c r="R891" s="49"/>
      <c r="S891" s="46"/>
      <c r="T891" s="46"/>
      <c r="U891" s="37"/>
      <c r="V891" s="37"/>
      <c r="W891" s="37"/>
      <c r="X891" s="37"/>
      <c r="Y891" s="37"/>
    </row>
    <row r="892">
      <c r="A892" s="46"/>
      <c r="B892" s="46"/>
      <c r="C892" s="470"/>
      <c r="D892" s="471"/>
      <c r="E892" s="471"/>
      <c r="F892" s="471"/>
      <c r="G892" s="471"/>
      <c r="H892" s="470"/>
      <c r="I892" s="49"/>
      <c r="J892" s="49"/>
      <c r="K892" s="49"/>
      <c r="L892" s="49"/>
      <c r="M892" s="49"/>
      <c r="N892" s="49"/>
      <c r="O892" s="46"/>
      <c r="P892" s="46"/>
      <c r="Q892" s="49"/>
      <c r="R892" s="49"/>
      <c r="S892" s="46"/>
      <c r="T892" s="46"/>
      <c r="U892" s="37"/>
      <c r="V892" s="37"/>
      <c r="W892" s="37"/>
      <c r="X892" s="37"/>
      <c r="Y892" s="37"/>
    </row>
    <row r="893">
      <c r="A893" s="46"/>
      <c r="B893" s="46"/>
      <c r="C893" s="470"/>
      <c r="D893" s="471"/>
      <c r="E893" s="471"/>
      <c r="F893" s="471"/>
      <c r="G893" s="471"/>
      <c r="H893" s="470"/>
      <c r="I893" s="49"/>
      <c r="J893" s="49"/>
      <c r="K893" s="49"/>
      <c r="L893" s="49"/>
      <c r="M893" s="49"/>
      <c r="N893" s="49"/>
      <c r="O893" s="46"/>
      <c r="P893" s="46"/>
      <c r="Q893" s="49"/>
      <c r="R893" s="49"/>
      <c r="S893" s="46"/>
      <c r="T893" s="46"/>
      <c r="U893" s="37"/>
      <c r="V893" s="37"/>
      <c r="W893" s="37"/>
      <c r="X893" s="37"/>
      <c r="Y893" s="37"/>
    </row>
    <row r="894">
      <c r="A894" s="46"/>
      <c r="B894" s="46"/>
      <c r="C894" s="470"/>
      <c r="D894" s="471"/>
      <c r="E894" s="471"/>
      <c r="F894" s="471"/>
      <c r="G894" s="471"/>
      <c r="H894" s="470"/>
      <c r="I894" s="49"/>
      <c r="J894" s="49"/>
      <c r="K894" s="49"/>
      <c r="L894" s="49"/>
      <c r="M894" s="49"/>
      <c r="N894" s="49"/>
      <c r="O894" s="46"/>
      <c r="P894" s="46"/>
      <c r="Q894" s="49"/>
      <c r="R894" s="49"/>
      <c r="S894" s="46"/>
      <c r="T894" s="46"/>
      <c r="U894" s="37"/>
      <c r="V894" s="37"/>
      <c r="W894" s="37"/>
      <c r="X894" s="37"/>
      <c r="Y894" s="37"/>
    </row>
    <row r="895">
      <c r="A895" s="46"/>
      <c r="B895" s="46"/>
      <c r="C895" s="470"/>
      <c r="D895" s="471"/>
      <c r="E895" s="471"/>
      <c r="F895" s="471"/>
      <c r="G895" s="471"/>
      <c r="H895" s="470"/>
      <c r="I895" s="49"/>
      <c r="J895" s="49"/>
      <c r="K895" s="49"/>
      <c r="L895" s="49"/>
      <c r="M895" s="49"/>
      <c r="N895" s="49"/>
      <c r="O895" s="46"/>
      <c r="P895" s="46"/>
      <c r="Q895" s="49"/>
      <c r="R895" s="49"/>
      <c r="S895" s="46"/>
      <c r="T895" s="46"/>
      <c r="U895" s="37"/>
      <c r="V895" s="37"/>
      <c r="W895" s="37"/>
      <c r="X895" s="37"/>
      <c r="Y895" s="37"/>
    </row>
    <row r="896">
      <c r="A896" s="46"/>
      <c r="B896" s="46"/>
      <c r="C896" s="470"/>
      <c r="D896" s="471"/>
      <c r="E896" s="471"/>
      <c r="F896" s="471"/>
      <c r="G896" s="471"/>
      <c r="H896" s="470"/>
      <c r="I896" s="49"/>
      <c r="J896" s="49"/>
      <c r="K896" s="49"/>
      <c r="L896" s="49"/>
      <c r="M896" s="49"/>
      <c r="N896" s="49"/>
      <c r="O896" s="46"/>
      <c r="P896" s="46"/>
      <c r="Q896" s="49"/>
      <c r="R896" s="49"/>
      <c r="S896" s="46"/>
      <c r="T896" s="46"/>
      <c r="U896" s="37"/>
      <c r="V896" s="37"/>
      <c r="W896" s="37"/>
      <c r="X896" s="37"/>
      <c r="Y896" s="37"/>
    </row>
    <row r="897">
      <c r="A897" s="46"/>
      <c r="B897" s="46"/>
      <c r="C897" s="470"/>
      <c r="D897" s="471"/>
      <c r="E897" s="471"/>
      <c r="F897" s="471"/>
      <c r="G897" s="471"/>
      <c r="H897" s="470"/>
      <c r="I897" s="49"/>
      <c r="J897" s="49"/>
      <c r="K897" s="49"/>
      <c r="L897" s="49"/>
      <c r="M897" s="49"/>
      <c r="N897" s="49"/>
      <c r="O897" s="46"/>
      <c r="P897" s="46"/>
      <c r="Q897" s="49"/>
      <c r="R897" s="49"/>
      <c r="S897" s="46"/>
      <c r="T897" s="46"/>
      <c r="U897" s="37"/>
      <c r="V897" s="37"/>
      <c r="W897" s="37"/>
      <c r="X897" s="37"/>
      <c r="Y897" s="37"/>
    </row>
    <row r="898">
      <c r="A898" s="46"/>
      <c r="B898" s="46"/>
      <c r="C898" s="470"/>
      <c r="D898" s="471"/>
      <c r="E898" s="471"/>
      <c r="F898" s="471"/>
      <c r="G898" s="471"/>
      <c r="H898" s="470"/>
      <c r="I898" s="49"/>
      <c r="J898" s="49"/>
      <c r="K898" s="49"/>
      <c r="L898" s="49"/>
      <c r="M898" s="49"/>
      <c r="N898" s="49"/>
      <c r="O898" s="46"/>
      <c r="P898" s="46"/>
      <c r="Q898" s="49"/>
      <c r="R898" s="49"/>
      <c r="S898" s="46"/>
      <c r="T898" s="46"/>
      <c r="U898" s="37"/>
      <c r="V898" s="37"/>
      <c r="W898" s="37"/>
      <c r="X898" s="37"/>
      <c r="Y898" s="37"/>
    </row>
    <row r="899">
      <c r="A899" s="46"/>
      <c r="B899" s="46"/>
      <c r="C899" s="470"/>
      <c r="D899" s="471"/>
      <c r="E899" s="471"/>
      <c r="F899" s="471"/>
      <c r="G899" s="471"/>
      <c r="H899" s="470"/>
      <c r="I899" s="49"/>
      <c r="J899" s="49"/>
      <c r="K899" s="49"/>
      <c r="L899" s="49"/>
      <c r="M899" s="49"/>
      <c r="N899" s="49"/>
      <c r="O899" s="46"/>
      <c r="P899" s="46"/>
      <c r="Q899" s="49"/>
      <c r="R899" s="49"/>
      <c r="S899" s="46"/>
      <c r="T899" s="46"/>
      <c r="U899" s="37"/>
      <c r="V899" s="37"/>
      <c r="W899" s="37"/>
      <c r="X899" s="37"/>
      <c r="Y899" s="37"/>
    </row>
    <row r="900">
      <c r="A900" s="46"/>
      <c r="B900" s="46"/>
      <c r="C900" s="470"/>
      <c r="D900" s="471"/>
      <c r="E900" s="471"/>
      <c r="F900" s="471"/>
      <c r="G900" s="471"/>
      <c r="H900" s="470"/>
      <c r="I900" s="49"/>
      <c r="J900" s="49"/>
      <c r="K900" s="49"/>
      <c r="L900" s="49"/>
      <c r="M900" s="49"/>
      <c r="N900" s="49"/>
      <c r="O900" s="46"/>
      <c r="P900" s="46"/>
      <c r="Q900" s="49"/>
      <c r="R900" s="49"/>
      <c r="S900" s="46"/>
      <c r="T900" s="46"/>
      <c r="U900" s="37"/>
      <c r="V900" s="37"/>
      <c r="W900" s="37"/>
      <c r="X900" s="37"/>
      <c r="Y900" s="37"/>
    </row>
    <row r="901">
      <c r="A901" s="46"/>
      <c r="B901" s="46"/>
      <c r="C901" s="470"/>
      <c r="D901" s="471"/>
      <c r="E901" s="471"/>
      <c r="F901" s="471"/>
      <c r="G901" s="471"/>
      <c r="H901" s="470"/>
      <c r="I901" s="49"/>
      <c r="J901" s="49"/>
      <c r="K901" s="49"/>
      <c r="L901" s="49"/>
      <c r="M901" s="49"/>
      <c r="N901" s="49"/>
      <c r="O901" s="46"/>
      <c r="P901" s="46"/>
      <c r="Q901" s="49"/>
      <c r="R901" s="49"/>
      <c r="S901" s="46"/>
      <c r="T901" s="46"/>
      <c r="U901" s="37"/>
      <c r="V901" s="37"/>
      <c r="W901" s="37"/>
      <c r="X901" s="37"/>
      <c r="Y901" s="37"/>
    </row>
    <row r="902">
      <c r="A902" s="46"/>
      <c r="B902" s="46"/>
      <c r="C902" s="470"/>
      <c r="D902" s="471"/>
      <c r="E902" s="471"/>
      <c r="F902" s="471"/>
      <c r="G902" s="471"/>
      <c r="H902" s="470"/>
      <c r="I902" s="49"/>
      <c r="J902" s="49"/>
      <c r="K902" s="49"/>
      <c r="L902" s="49"/>
      <c r="M902" s="49"/>
      <c r="N902" s="49"/>
      <c r="O902" s="46"/>
      <c r="P902" s="46"/>
      <c r="Q902" s="49"/>
      <c r="R902" s="49"/>
      <c r="S902" s="46"/>
      <c r="T902" s="46"/>
      <c r="U902" s="37"/>
      <c r="V902" s="37"/>
      <c r="W902" s="37"/>
      <c r="X902" s="37"/>
      <c r="Y902" s="37"/>
    </row>
    <row r="903">
      <c r="A903" s="46"/>
      <c r="B903" s="46"/>
      <c r="C903" s="470"/>
      <c r="D903" s="471"/>
      <c r="E903" s="471"/>
      <c r="F903" s="471"/>
      <c r="G903" s="471"/>
      <c r="H903" s="470"/>
      <c r="I903" s="49"/>
      <c r="J903" s="49"/>
      <c r="K903" s="49"/>
      <c r="L903" s="49"/>
      <c r="M903" s="49"/>
      <c r="N903" s="49"/>
      <c r="O903" s="46"/>
      <c r="P903" s="46"/>
      <c r="Q903" s="49"/>
      <c r="R903" s="49"/>
      <c r="S903" s="46"/>
      <c r="T903" s="46"/>
      <c r="U903" s="37"/>
      <c r="V903" s="37"/>
      <c r="W903" s="37"/>
      <c r="X903" s="37"/>
      <c r="Y903" s="37"/>
    </row>
    <row r="904">
      <c r="A904" s="46"/>
      <c r="B904" s="46"/>
      <c r="C904" s="470"/>
      <c r="D904" s="471"/>
      <c r="E904" s="471"/>
      <c r="F904" s="471"/>
      <c r="G904" s="471"/>
      <c r="H904" s="470"/>
      <c r="I904" s="49"/>
      <c r="J904" s="49"/>
      <c r="K904" s="49"/>
      <c r="L904" s="49"/>
      <c r="M904" s="49"/>
      <c r="N904" s="49"/>
      <c r="O904" s="46"/>
      <c r="P904" s="46"/>
      <c r="Q904" s="49"/>
      <c r="R904" s="49"/>
      <c r="S904" s="46"/>
      <c r="T904" s="46"/>
      <c r="U904" s="37"/>
      <c r="V904" s="37"/>
      <c r="W904" s="37"/>
      <c r="X904" s="37"/>
      <c r="Y904" s="37"/>
    </row>
    <row r="905">
      <c r="A905" s="46"/>
      <c r="B905" s="46"/>
      <c r="C905" s="470"/>
      <c r="D905" s="471"/>
      <c r="E905" s="471"/>
      <c r="F905" s="471"/>
      <c r="G905" s="471"/>
      <c r="H905" s="470"/>
      <c r="I905" s="49"/>
      <c r="J905" s="49"/>
      <c r="K905" s="49"/>
      <c r="L905" s="49"/>
      <c r="M905" s="49"/>
      <c r="N905" s="49"/>
      <c r="O905" s="46"/>
      <c r="P905" s="46"/>
      <c r="Q905" s="49"/>
      <c r="R905" s="49"/>
      <c r="S905" s="46"/>
      <c r="T905" s="46"/>
      <c r="U905" s="37"/>
      <c r="V905" s="37"/>
      <c r="W905" s="37"/>
      <c r="X905" s="37"/>
      <c r="Y905" s="37"/>
    </row>
    <row r="906">
      <c r="A906" s="46"/>
      <c r="B906" s="46"/>
      <c r="C906" s="470"/>
      <c r="D906" s="471"/>
      <c r="E906" s="471"/>
      <c r="F906" s="471"/>
      <c r="G906" s="471"/>
      <c r="H906" s="470"/>
      <c r="I906" s="49"/>
      <c r="J906" s="49"/>
      <c r="K906" s="49"/>
      <c r="L906" s="49"/>
      <c r="M906" s="49"/>
      <c r="N906" s="49"/>
      <c r="O906" s="46"/>
      <c r="P906" s="46"/>
      <c r="Q906" s="49"/>
      <c r="R906" s="49"/>
      <c r="S906" s="46"/>
      <c r="T906" s="46"/>
      <c r="U906" s="37"/>
      <c r="V906" s="37"/>
      <c r="W906" s="37"/>
      <c r="X906" s="37"/>
      <c r="Y906" s="37"/>
    </row>
    <row r="907">
      <c r="A907" s="46"/>
      <c r="B907" s="46"/>
      <c r="C907" s="470"/>
      <c r="D907" s="471"/>
      <c r="E907" s="471"/>
      <c r="F907" s="471"/>
      <c r="G907" s="471"/>
      <c r="H907" s="470"/>
      <c r="I907" s="49"/>
      <c r="J907" s="49"/>
      <c r="K907" s="49"/>
      <c r="L907" s="49"/>
      <c r="M907" s="49"/>
      <c r="N907" s="49"/>
      <c r="O907" s="46"/>
      <c r="P907" s="46"/>
      <c r="Q907" s="49"/>
      <c r="R907" s="49"/>
      <c r="S907" s="46"/>
      <c r="T907" s="46"/>
      <c r="U907" s="37"/>
      <c r="V907" s="37"/>
      <c r="W907" s="37"/>
      <c r="X907" s="37"/>
      <c r="Y907" s="37"/>
    </row>
    <row r="908">
      <c r="A908" s="46"/>
      <c r="B908" s="46"/>
      <c r="C908" s="470"/>
      <c r="D908" s="471"/>
      <c r="E908" s="471"/>
      <c r="F908" s="471"/>
      <c r="G908" s="471"/>
      <c r="H908" s="470"/>
      <c r="I908" s="49"/>
      <c r="J908" s="49"/>
      <c r="K908" s="49"/>
      <c r="L908" s="49"/>
      <c r="M908" s="49"/>
      <c r="N908" s="49"/>
      <c r="O908" s="46"/>
      <c r="P908" s="46"/>
      <c r="Q908" s="49"/>
      <c r="R908" s="49"/>
      <c r="S908" s="46"/>
      <c r="T908" s="46"/>
      <c r="U908" s="37"/>
      <c r="V908" s="37"/>
      <c r="W908" s="37"/>
      <c r="X908" s="37"/>
      <c r="Y908" s="37"/>
    </row>
    <row r="909">
      <c r="A909" s="46"/>
      <c r="B909" s="46"/>
      <c r="C909" s="470"/>
      <c r="D909" s="471"/>
      <c r="E909" s="471"/>
      <c r="F909" s="471"/>
      <c r="G909" s="471"/>
      <c r="H909" s="470"/>
      <c r="I909" s="49"/>
      <c r="J909" s="49"/>
      <c r="K909" s="49"/>
      <c r="L909" s="49"/>
      <c r="M909" s="49"/>
      <c r="N909" s="49"/>
      <c r="O909" s="46"/>
      <c r="P909" s="46"/>
      <c r="Q909" s="49"/>
      <c r="R909" s="49"/>
      <c r="S909" s="46"/>
      <c r="T909" s="46"/>
      <c r="U909" s="37"/>
      <c r="V909" s="37"/>
      <c r="W909" s="37"/>
      <c r="X909" s="37"/>
      <c r="Y909" s="37"/>
    </row>
    <row r="910">
      <c r="A910" s="46"/>
      <c r="B910" s="46"/>
      <c r="C910" s="470"/>
      <c r="D910" s="471"/>
      <c r="E910" s="471"/>
      <c r="F910" s="471"/>
      <c r="G910" s="471"/>
      <c r="H910" s="470"/>
      <c r="I910" s="49"/>
      <c r="J910" s="49"/>
      <c r="K910" s="49"/>
      <c r="L910" s="49"/>
      <c r="M910" s="49"/>
      <c r="N910" s="49"/>
      <c r="O910" s="46"/>
      <c r="P910" s="46"/>
      <c r="Q910" s="49"/>
      <c r="R910" s="49"/>
      <c r="S910" s="46"/>
      <c r="T910" s="46"/>
      <c r="U910" s="37"/>
      <c r="V910" s="37"/>
      <c r="W910" s="37"/>
      <c r="X910" s="37"/>
      <c r="Y910" s="37"/>
    </row>
    <row r="911">
      <c r="A911" s="46"/>
      <c r="B911" s="46"/>
      <c r="C911" s="470"/>
      <c r="D911" s="471"/>
      <c r="E911" s="471"/>
      <c r="F911" s="471"/>
      <c r="G911" s="471"/>
      <c r="H911" s="470"/>
      <c r="I911" s="49"/>
      <c r="J911" s="49"/>
      <c r="K911" s="49"/>
      <c r="L911" s="49"/>
      <c r="M911" s="49"/>
      <c r="N911" s="49"/>
      <c r="O911" s="46"/>
      <c r="P911" s="46"/>
      <c r="Q911" s="49"/>
      <c r="R911" s="49"/>
      <c r="S911" s="46"/>
      <c r="T911" s="46"/>
      <c r="U911" s="37"/>
      <c r="V911" s="37"/>
      <c r="W911" s="37"/>
      <c r="X911" s="37"/>
      <c r="Y911" s="37"/>
    </row>
    <row r="912">
      <c r="A912" s="46"/>
      <c r="B912" s="46"/>
      <c r="C912" s="470"/>
      <c r="D912" s="471"/>
      <c r="E912" s="471"/>
      <c r="F912" s="471"/>
      <c r="G912" s="471"/>
      <c r="H912" s="470"/>
      <c r="I912" s="49"/>
      <c r="J912" s="49"/>
      <c r="K912" s="49"/>
      <c r="L912" s="49"/>
      <c r="M912" s="49"/>
      <c r="N912" s="49"/>
      <c r="O912" s="46"/>
      <c r="P912" s="46"/>
      <c r="Q912" s="49"/>
      <c r="R912" s="49"/>
      <c r="S912" s="46"/>
      <c r="T912" s="46"/>
      <c r="U912" s="37"/>
      <c r="V912" s="37"/>
      <c r="W912" s="37"/>
      <c r="X912" s="37"/>
      <c r="Y912" s="37"/>
    </row>
    <row r="913">
      <c r="A913" s="46"/>
      <c r="B913" s="46"/>
      <c r="C913" s="470"/>
      <c r="D913" s="471"/>
      <c r="E913" s="471"/>
      <c r="F913" s="471"/>
      <c r="G913" s="471"/>
      <c r="H913" s="470"/>
      <c r="I913" s="49"/>
      <c r="J913" s="49"/>
      <c r="K913" s="49"/>
      <c r="L913" s="49"/>
      <c r="M913" s="49"/>
      <c r="N913" s="49"/>
      <c r="O913" s="46"/>
      <c r="P913" s="46"/>
      <c r="Q913" s="49"/>
      <c r="R913" s="49"/>
      <c r="S913" s="46"/>
      <c r="T913" s="46"/>
      <c r="U913" s="37"/>
      <c r="V913" s="37"/>
      <c r="W913" s="37"/>
      <c r="X913" s="37"/>
      <c r="Y913" s="37"/>
    </row>
    <row r="914">
      <c r="A914" s="46"/>
      <c r="B914" s="46"/>
      <c r="C914" s="470"/>
      <c r="D914" s="471"/>
      <c r="E914" s="471"/>
      <c r="F914" s="471"/>
      <c r="G914" s="471"/>
      <c r="H914" s="470"/>
      <c r="I914" s="49"/>
      <c r="J914" s="49"/>
      <c r="K914" s="49"/>
      <c r="L914" s="49"/>
      <c r="M914" s="49"/>
      <c r="N914" s="49"/>
      <c r="O914" s="46"/>
      <c r="P914" s="46"/>
      <c r="Q914" s="49"/>
      <c r="R914" s="49"/>
      <c r="S914" s="46"/>
      <c r="T914" s="46"/>
      <c r="U914" s="37"/>
      <c r="V914" s="37"/>
      <c r="W914" s="37"/>
      <c r="X914" s="37"/>
      <c r="Y914" s="37"/>
    </row>
    <row r="915">
      <c r="A915" s="46"/>
      <c r="B915" s="46"/>
      <c r="C915" s="470"/>
      <c r="D915" s="471"/>
      <c r="E915" s="471"/>
      <c r="F915" s="471"/>
      <c r="G915" s="471"/>
      <c r="H915" s="470"/>
      <c r="I915" s="49"/>
      <c r="J915" s="49"/>
      <c r="K915" s="49"/>
      <c r="L915" s="49"/>
      <c r="M915" s="49"/>
      <c r="N915" s="49"/>
      <c r="O915" s="46"/>
      <c r="P915" s="46"/>
      <c r="Q915" s="49"/>
      <c r="R915" s="49"/>
      <c r="S915" s="46"/>
      <c r="T915" s="46"/>
      <c r="U915" s="37"/>
      <c r="V915" s="37"/>
      <c r="W915" s="37"/>
      <c r="X915" s="37"/>
      <c r="Y915" s="37"/>
    </row>
    <row r="916">
      <c r="A916" s="46"/>
      <c r="B916" s="46"/>
      <c r="C916" s="470"/>
      <c r="D916" s="471"/>
      <c r="E916" s="471"/>
      <c r="F916" s="471"/>
      <c r="G916" s="471"/>
      <c r="H916" s="470"/>
      <c r="I916" s="49"/>
      <c r="J916" s="49"/>
      <c r="K916" s="49"/>
      <c r="L916" s="49"/>
      <c r="M916" s="49"/>
      <c r="N916" s="49"/>
      <c r="O916" s="46"/>
      <c r="P916" s="46"/>
      <c r="Q916" s="49"/>
      <c r="R916" s="49"/>
      <c r="S916" s="46"/>
      <c r="T916" s="46"/>
      <c r="U916" s="37"/>
      <c r="V916" s="37"/>
      <c r="W916" s="37"/>
      <c r="X916" s="37"/>
      <c r="Y916" s="37"/>
    </row>
    <row r="917">
      <c r="A917" s="46"/>
      <c r="B917" s="46"/>
      <c r="C917" s="470"/>
      <c r="D917" s="471"/>
      <c r="E917" s="471"/>
      <c r="F917" s="471"/>
      <c r="G917" s="471"/>
      <c r="H917" s="470"/>
      <c r="I917" s="49"/>
      <c r="J917" s="49"/>
      <c r="K917" s="49"/>
      <c r="L917" s="49"/>
      <c r="M917" s="49"/>
      <c r="N917" s="49"/>
      <c r="O917" s="46"/>
      <c r="P917" s="46"/>
      <c r="Q917" s="49"/>
      <c r="R917" s="49"/>
      <c r="S917" s="46"/>
      <c r="T917" s="46"/>
      <c r="U917" s="37"/>
      <c r="V917" s="37"/>
      <c r="W917" s="37"/>
      <c r="X917" s="37"/>
      <c r="Y917" s="37"/>
    </row>
    <row r="918">
      <c r="A918" s="46"/>
      <c r="B918" s="46"/>
      <c r="C918" s="470"/>
      <c r="D918" s="471"/>
      <c r="E918" s="471"/>
      <c r="F918" s="471"/>
      <c r="G918" s="471"/>
      <c r="H918" s="470"/>
      <c r="I918" s="49"/>
      <c r="J918" s="49"/>
      <c r="K918" s="49"/>
      <c r="L918" s="49"/>
      <c r="M918" s="49"/>
      <c r="N918" s="49"/>
      <c r="O918" s="46"/>
      <c r="P918" s="46"/>
      <c r="Q918" s="49"/>
      <c r="R918" s="49"/>
      <c r="S918" s="46"/>
      <c r="T918" s="46"/>
      <c r="U918" s="37"/>
      <c r="V918" s="37"/>
      <c r="W918" s="37"/>
      <c r="X918" s="37"/>
      <c r="Y918" s="37"/>
    </row>
    <row r="919">
      <c r="A919" s="46"/>
      <c r="B919" s="46"/>
      <c r="C919" s="470"/>
      <c r="D919" s="471"/>
      <c r="E919" s="471"/>
      <c r="F919" s="471"/>
      <c r="G919" s="471"/>
      <c r="H919" s="470"/>
      <c r="I919" s="49"/>
      <c r="J919" s="49"/>
      <c r="K919" s="49"/>
      <c r="L919" s="49"/>
      <c r="M919" s="49"/>
      <c r="N919" s="49"/>
      <c r="O919" s="46"/>
      <c r="P919" s="46"/>
      <c r="Q919" s="49"/>
      <c r="R919" s="49"/>
      <c r="S919" s="46"/>
      <c r="T919" s="46"/>
      <c r="U919" s="37"/>
      <c r="V919" s="37"/>
      <c r="W919" s="37"/>
      <c r="X919" s="37"/>
      <c r="Y919" s="37"/>
    </row>
    <row r="920">
      <c r="A920" s="46"/>
      <c r="B920" s="46"/>
      <c r="C920" s="470"/>
      <c r="D920" s="471"/>
      <c r="E920" s="471"/>
      <c r="F920" s="471"/>
      <c r="G920" s="471"/>
      <c r="H920" s="470"/>
      <c r="I920" s="49"/>
      <c r="J920" s="49"/>
      <c r="K920" s="49"/>
      <c r="L920" s="49"/>
      <c r="M920" s="49"/>
      <c r="N920" s="49"/>
      <c r="O920" s="46"/>
      <c r="P920" s="46"/>
      <c r="Q920" s="49"/>
      <c r="R920" s="49"/>
      <c r="S920" s="46"/>
      <c r="T920" s="46"/>
      <c r="U920" s="37"/>
      <c r="V920" s="37"/>
      <c r="W920" s="37"/>
      <c r="X920" s="37"/>
      <c r="Y920" s="37"/>
    </row>
    <row r="921">
      <c r="A921" s="46"/>
      <c r="B921" s="46"/>
      <c r="C921" s="470"/>
      <c r="D921" s="471"/>
      <c r="E921" s="471"/>
      <c r="F921" s="471"/>
      <c r="G921" s="471"/>
      <c r="H921" s="470"/>
      <c r="I921" s="49"/>
      <c r="J921" s="49"/>
      <c r="K921" s="49"/>
      <c r="L921" s="49"/>
      <c r="M921" s="49"/>
      <c r="N921" s="49"/>
      <c r="O921" s="46"/>
      <c r="P921" s="46"/>
      <c r="Q921" s="49"/>
      <c r="R921" s="49"/>
      <c r="S921" s="46"/>
      <c r="T921" s="46"/>
      <c r="U921" s="37"/>
      <c r="V921" s="37"/>
      <c r="W921" s="37"/>
      <c r="X921" s="37"/>
      <c r="Y921" s="37"/>
    </row>
    <row r="922">
      <c r="A922" s="46"/>
      <c r="B922" s="46"/>
      <c r="C922" s="470"/>
      <c r="D922" s="471"/>
      <c r="E922" s="471"/>
      <c r="F922" s="471"/>
      <c r="G922" s="471"/>
      <c r="H922" s="470"/>
      <c r="I922" s="49"/>
      <c r="J922" s="49"/>
      <c r="K922" s="49"/>
      <c r="L922" s="49"/>
      <c r="M922" s="49"/>
      <c r="N922" s="49"/>
      <c r="O922" s="46"/>
      <c r="P922" s="46"/>
      <c r="Q922" s="49"/>
      <c r="R922" s="49"/>
      <c r="S922" s="46"/>
      <c r="T922" s="46"/>
      <c r="U922" s="37"/>
      <c r="V922" s="37"/>
      <c r="W922" s="37"/>
      <c r="X922" s="37"/>
      <c r="Y922" s="37"/>
    </row>
    <row r="923">
      <c r="A923" s="46"/>
      <c r="B923" s="46"/>
      <c r="C923" s="470"/>
      <c r="D923" s="471"/>
      <c r="E923" s="471"/>
      <c r="F923" s="471"/>
      <c r="G923" s="471"/>
      <c r="H923" s="470"/>
      <c r="I923" s="49"/>
      <c r="J923" s="49"/>
      <c r="K923" s="49"/>
      <c r="L923" s="49"/>
      <c r="M923" s="49"/>
      <c r="N923" s="49"/>
      <c r="O923" s="46"/>
      <c r="P923" s="46"/>
      <c r="Q923" s="49"/>
      <c r="R923" s="49"/>
      <c r="S923" s="46"/>
      <c r="T923" s="46"/>
      <c r="U923" s="37"/>
      <c r="V923" s="37"/>
      <c r="W923" s="37"/>
      <c r="X923" s="37"/>
      <c r="Y923" s="37"/>
    </row>
    <row r="924">
      <c r="A924" s="46"/>
      <c r="B924" s="46"/>
      <c r="C924" s="470"/>
      <c r="D924" s="471"/>
      <c r="E924" s="471"/>
      <c r="F924" s="471"/>
      <c r="G924" s="471"/>
      <c r="H924" s="470"/>
      <c r="I924" s="49"/>
      <c r="J924" s="49"/>
      <c r="K924" s="49"/>
      <c r="L924" s="49"/>
      <c r="M924" s="49"/>
      <c r="N924" s="49"/>
      <c r="O924" s="46"/>
      <c r="P924" s="46"/>
      <c r="Q924" s="49"/>
      <c r="R924" s="49"/>
      <c r="S924" s="46"/>
      <c r="T924" s="46"/>
      <c r="U924" s="37"/>
      <c r="V924" s="37"/>
      <c r="W924" s="37"/>
      <c r="X924" s="37"/>
      <c r="Y924" s="37"/>
    </row>
    <row r="925">
      <c r="A925" s="46"/>
      <c r="B925" s="46"/>
      <c r="C925" s="470"/>
      <c r="D925" s="471"/>
      <c r="E925" s="471"/>
      <c r="F925" s="471"/>
      <c r="G925" s="471"/>
      <c r="H925" s="470"/>
      <c r="I925" s="49"/>
      <c r="J925" s="49"/>
      <c r="K925" s="49"/>
      <c r="L925" s="49"/>
      <c r="M925" s="49"/>
      <c r="N925" s="49"/>
      <c r="O925" s="46"/>
      <c r="P925" s="46"/>
      <c r="Q925" s="49"/>
      <c r="R925" s="49"/>
      <c r="S925" s="46"/>
      <c r="T925" s="46"/>
      <c r="U925" s="37"/>
      <c r="V925" s="37"/>
      <c r="W925" s="37"/>
      <c r="X925" s="37"/>
      <c r="Y925" s="37"/>
    </row>
    <row r="926">
      <c r="A926" s="46"/>
      <c r="B926" s="46"/>
      <c r="C926" s="470"/>
      <c r="D926" s="471"/>
      <c r="E926" s="471"/>
      <c r="F926" s="471"/>
      <c r="G926" s="471"/>
      <c r="H926" s="470"/>
      <c r="I926" s="49"/>
      <c r="J926" s="49"/>
      <c r="K926" s="49"/>
      <c r="L926" s="49"/>
      <c r="M926" s="49"/>
      <c r="N926" s="49"/>
      <c r="O926" s="46"/>
      <c r="P926" s="46"/>
      <c r="Q926" s="49"/>
      <c r="R926" s="49"/>
      <c r="S926" s="46"/>
      <c r="T926" s="46"/>
      <c r="U926" s="37"/>
      <c r="V926" s="37"/>
      <c r="W926" s="37"/>
      <c r="X926" s="37"/>
      <c r="Y926" s="37"/>
    </row>
    <row r="927">
      <c r="A927" s="46"/>
      <c r="B927" s="46"/>
      <c r="C927" s="470"/>
      <c r="D927" s="471"/>
      <c r="E927" s="471"/>
      <c r="F927" s="471"/>
      <c r="G927" s="471"/>
      <c r="H927" s="470"/>
      <c r="I927" s="49"/>
      <c r="J927" s="49"/>
      <c r="K927" s="49"/>
      <c r="L927" s="49"/>
      <c r="M927" s="49"/>
      <c r="N927" s="49"/>
      <c r="O927" s="46"/>
      <c r="P927" s="46"/>
      <c r="Q927" s="49"/>
      <c r="R927" s="49"/>
      <c r="S927" s="46"/>
      <c r="T927" s="46"/>
      <c r="U927" s="37"/>
      <c r="V927" s="37"/>
      <c r="W927" s="37"/>
      <c r="X927" s="37"/>
      <c r="Y927" s="37"/>
    </row>
    <row r="928">
      <c r="A928" s="46"/>
      <c r="B928" s="46"/>
      <c r="C928" s="470"/>
      <c r="D928" s="471"/>
      <c r="E928" s="471"/>
      <c r="F928" s="471"/>
      <c r="G928" s="471"/>
      <c r="H928" s="470"/>
      <c r="I928" s="49"/>
      <c r="J928" s="49"/>
      <c r="K928" s="49"/>
      <c r="L928" s="49"/>
      <c r="M928" s="49"/>
      <c r="N928" s="49"/>
      <c r="O928" s="46"/>
      <c r="P928" s="46"/>
      <c r="Q928" s="49"/>
      <c r="R928" s="49"/>
      <c r="S928" s="46"/>
      <c r="T928" s="46"/>
      <c r="U928" s="37"/>
      <c r="V928" s="37"/>
      <c r="W928" s="37"/>
      <c r="X928" s="37"/>
      <c r="Y928" s="37"/>
    </row>
    <row r="929">
      <c r="A929" s="46"/>
      <c r="B929" s="46"/>
      <c r="C929" s="470"/>
      <c r="D929" s="471"/>
      <c r="E929" s="471"/>
      <c r="F929" s="471"/>
      <c r="G929" s="471"/>
      <c r="H929" s="470"/>
      <c r="I929" s="49"/>
      <c r="J929" s="49"/>
      <c r="K929" s="49"/>
      <c r="L929" s="49"/>
      <c r="M929" s="49"/>
      <c r="N929" s="49"/>
      <c r="O929" s="46"/>
      <c r="P929" s="46"/>
      <c r="Q929" s="49"/>
      <c r="R929" s="49"/>
      <c r="S929" s="46"/>
      <c r="T929" s="46"/>
      <c r="U929" s="37"/>
      <c r="V929" s="37"/>
      <c r="W929" s="37"/>
      <c r="X929" s="37"/>
      <c r="Y929" s="37"/>
    </row>
    <row r="930">
      <c r="A930" s="46"/>
      <c r="B930" s="46"/>
      <c r="C930" s="470"/>
      <c r="D930" s="471"/>
      <c r="E930" s="471"/>
      <c r="F930" s="471"/>
      <c r="G930" s="471"/>
      <c r="H930" s="470"/>
      <c r="I930" s="49"/>
      <c r="J930" s="49"/>
      <c r="K930" s="49"/>
      <c r="L930" s="49"/>
      <c r="M930" s="49"/>
      <c r="N930" s="49"/>
      <c r="O930" s="46"/>
      <c r="P930" s="46"/>
      <c r="Q930" s="49"/>
      <c r="R930" s="49"/>
      <c r="S930" s="46"/>
      <c r="T930" s="46"/>
      <c r="U930" s="37"/>
      <c r="V930" s="37"/>
      <c r="W930" s="37"/>
      <c r="X930" s="37"/>
      <c r="Y930" s="37"/>
    </row>
    <row r="931">
      <c r="A931" s="46"/>
      <c r="B931" s="46"/>
      <c r="C931" s="470"/>
      <c r="D931" s="471"/>
      <c r="E931" s="471"/>
      <c r="F931" s="471"/>
      <c r="G931" s="471"/>
      <c r="H931" s="470"/>
      <c r="I931" s="49"/>
      <c r="J931" s="49"/>
      <c r="K931" s="49"/>
      <c r="L931" s="49"/>
      <c r="M931" s="49"/>
      <c r="N931" s="49"/>
      <c r="O931" s="46"/>
      <c r="P931" s="46"/>
      <c r="Q931" s="49"/>
      <c r="R931" s="49"/>
      <c r="S931" s="46"/>
      <c r="T931" s="46"/>
      <c r="U931" s="37"/>
      <c r="V931" s="37"/>
      <c r="W931" s="37"/>
      <c r="X931" s="37"/>
      <c r="Y931" s="37"/>
    </row>
    <row r="932">
      <c r="A932" s="46"/>
      <c r="B932" s="46"/>
      <c r="C932" s="470"/>
      <c r="D932" s="471"/>
      <c r="E932" s="471"/>
      <c r="F932" s="471"/>
      <c r="G932" s="471"/>
      <c r="H932" s="470"/>
      <c r="I932" s="49"/>
      <c r="J932" s="49"/>
      <c r="K932" s="49"/>
      <c r="L932" s="49"/>
      <c r="M932" s="49"/>
      <c r="N932" s="49"/>
      <c r="O932" s="46"/>
      <c r="P932" s="46"/>
      <c r="Q932" s="49"/>
      <c r="R932" s="49"/>
      <c r="S932" s="46"/>
      <c r="T932" s="46"/>
      <c r="U932" s="37"/>
      <c r="V932" s="37"/>
      <c r="W932" s="37"/>
      <c r="X932" s="37"/>
      <c r="Y932" s="37"/>
    </row>
    <row r="933">
      <c r="A933" s="46"/>
      <c r="B933" s="46"/>
      <c r="C933" s="470"/>
      <c r="D933" s="471"/>
      <c r="E933" s="471"/>
      <c r="F933" s="471"/>
      <c r="G933" s="471"/>
      <c r="H933" s="470"/>
      <c r="I933" s="49"/>
      <c r="J933" s="49"/>
      <c r="K933" s="49"/>
      <c r="L933" s="49"/>
      <c r="M933" s="49"/>
      <c r="N933" s="49"/>
      <c r="O933" s="46"/>
      <c r="P933" s="46"/>
      <c r="Q933" s="49"/>
      <c r="R933" s="49"/>
      <c r="S933" s="46"/>
      <c r="T933" s="46"/>
      <c r="U933" s="37"/>
      <c r="V933" s="37"/>
      <c r="W933" s="37"/>
      <c r="X933" s="37"/>
      <c r="Y933" s="37"/>
    </row>
    <row r="934">
      <c r="A934" s="46"/>
      <c r="B934" s="46"/>
      <c r="C934" s="470"/>
      <c r="D934" s="471"/>
      <c r="E934" s="471"/>
      <c r="F934" s="471"/>
      <c r="G934" s="471"/>
      <c r="H934" s="470"/>
      <c r="I934" s="49"/>
      <c r="J934" s="49"/>
      <c r="K934" s="49"/>
      <c r="L934" s="49"/>
      <c r="M934" s="49"/>
      <c r="N934" s="49"/>
      <c r="O934" s="46"/>
      <c r="P934" s="46"/>
      <c r="Q934" s="49"/>
      <c r="R934" s="49"/>
      <c r="S934" s="46"/>
      <c r="T934" s="46"/>
      <c r="U934" s="37"/>
      <c r="V934" s="37"/>
      <c r="W934" s="37"/>
      <c r="X934" s="37"/>
      <c r="Y934" s="37"/>
    </row>
    <row r="935">
      <c r="A935" s="46"/>
      <c r="B935" s="46"/>
      <c r="C935" s="470"/>
      <c r="D935" s="471"/>
      <c r="E935" s="471"/>
      <c r="F935" s="471"/>
      <c r="G935" s="471"/>
      <c r="H935" s="470"/>
      <c r="I935" s="49"/>
      <c r="J935" s="49"/>
      <c r="K935" s="49"/>
      <c r="L935" s="49"/>
      <c r="M935" s="49"/>
      <c r="N935" s="49"/>
      <c r="O935" s="46"/>
      <c r="P935" s="46"/>
      <c r="Q935" s="49"/>
      <c r="R935" s="49"/>
      <c r="S935" s="46"/>
      <c r="T935" s="46"/>
      <c r="U935" s="37"/>
      <c r="V935" s="37"/>
      <c r="W935" s="37"/>
      <c r="X935" s="37"/>
      <c r="Y935" s="37"/>
    </row>
    <row r="936">
      <c r="A936" s="46"/>
      <c r="B936" s="46"/>
      <c r="C936" s="470"/>
      <c r="D936" s="471"/>
      <c r="E936" s="471"/>
      <c r="F936" s="471"/>
      <c r="G936" s="471"/>
      <c r="H936" s="470"/>
      <c r="I936" s="49"/>
      <c r="J936" s="49"/>
      <c r="K936" s="49"/>
      <c r="L936" s="49"/>
      <c r="M936" s="49"/>
      <c r="N936" s="49"/>
      <c r="O936" s="46"/>
      <c r="P936" s="46"/>
      <c r="Q936" s="49"/>
      <c r="R936" s="49"/>
      <c r="S936" s="46"/>
      <c r="T936" s="46"/>
      <c r="U936" s="37"/>
      <c r="V936" s="37"/>
      <c r="W936" s="37"/>
      <c r="X936" s="37"/>
      <c r="Y936" s="37"/>
    </row>
    <row r="937">
      <c r="A937" s="46"/>
      <c r="B937" s="46"/>
      <c r="C937" s="470"/>
      <c r="D937" s="471"/>
      <c r="E937" s="471"/>
      <c r="F937" s="471"/>
      <c r="G937" s="471"/>
      <c r="H937" s="470"/>
      <c r="I937" s="49"/>
      <c r="J937" s="49"/>
      <c r="K937" s="49"/>
      <c r="L937" s="49"/>
      <c r="M937" s="49"/>
      <c r="N937" s="49"/>
      <c r="O937" s="46"/>
      <c r="P937" s="46"/>
      <c r="Q937" s="49"/>
      <c r="R937" s="49"/>
      <c r="S937" s="46"/>
      <c r="T937" s="46"/>
      <c r="U937" s="37"/>
      <c r="V937" s="37"/>
      <c r="W937" s="37"/>
      <c r="X937" s="37"/>
      <c r="Y937" s="37"/>
    </row>
    <row r="938">
      <c r="A938" s="46"/>
      <c r="B938" s="46"/>
      <c r="C938" s="470"/>
      <c r="D938" s="471"/>
      <c r="E938" s="471"/>
      <c r="F938" s="471"/>
      <c r="G938" s="471"/>
      <c r="H938" s="470"/>
      <c r="I938" s="49"/>
      <c r="J938" s="49"/>
      <c r="K938" s="49"/>
      <c r="L938" s="49"/>
      <c r="M938" s="49"/>
      <c r="N938" s="49"/>
      <c r="O938" s="46"/>
      <c r="P938" s="46"/>
      <c r="Q938" s="49"/>
      <c r="R938" s="49"/>
      <c r="S938" s="46"/>
      <c r="T938" s="46"/>
      <c r="U938" s="37"/>
      <c r="V938" s="37"/>
      <c r="W938" s="37"/>
      <c r="X938" s="37"/>
      <c r="Y938" s="37"/>
    </row>
    <row r="939">
      <c r="A939" s="46"/>
      <c r="B939" s="46"/>
      <c r="C939" s="470"/>
      <c r="D939" s="471"/>
      <c r="E939" s="471"/>
      <c r="F939" s="471"/>
      <c r="G939" s="471"/>
      <c r="H939" s="470"/>
      <c r="I939" s="49"/>
      <c r="J939" s="49"/>
      <c r="K939" s="49"/>
      <c r="L939" s="49"/>
      <c r="M939" s="49"/>
      <c r="N939" s="49"/>
      <c r="O939" s="46"/>
      <c r="P939" s="46"/>
      <c r="Q939" s="49"/>
      <c r="R939" s="49"/>
      <c r="S939" s="46"/>
      <c r="T939" s="46"/>
      <c r="U939" s="37"/>
      <c r="V939" s="37"/>
      <c r="W939" s="37"/>
      <c r="X939" s="37"/>
      <c r="Y939" s="37"/>
    </row>
    <row r="940">
      <c r="A940" s="46"/>
      <c r="B940" s="46"/>
      <c r="C940" s="470"/>
      <c r="D940" s="471"/>
      <c r="E940" s="471"/>
      <c r="F940" s="471"/>
      <c r="G940" s="471"/>
      <c r="H940" s="470"/>
      <c r="I940" s="49"/>
      <c r="J940" s="49"/>
      <c r="K940" s="49"/>
      <c r="L940" s="49"/>
      <c r="M940" s="49"/>
      <c r="N940" s="49"/>
      <c r="O940" s="46"/>
      <c r="P940" s="46"/>
      <c r="Q940" s="49"/>
      <c r="R940" s="49"/>
      <c r="S940" s="46"/>
      <c r="T940" s="46"/>
      <c r="U940" s="37"/>
      <c r="V940" s="37"/>
      <c r="W940" s="37"/>
      <c r="X940" s="37"/>
      <c r="Y940" s="37"/>
    </row>
    <row r="941">
      <c r="A941" s="46"/>
      <c r="B941" s="46"/>
      <c r="C941" s="470"/>
      <c r="D941" s="471"/>
      <c r="E941" s="471"/>
      <c r="F941" s="471"/>
      <c r="G941" s="471"/>
      <c r="H941" s="470"/>
      <c r="I941" s="49"/>
      <c r="J941" s="49"/>
      <c r="K941" s="49"/>
      <c r="L941" s="49"/>
      <c r="M941" s="49"/>
      <c r="N941" s="49"/>
      <c r="O941" s="46"/>
      <c r="P941" s="46"/>
      <c r="Q941" s="49"/>
      <c r="R941" s="49"/>
      <c r="S941" s="46"/>
      <c r="T941" s="46"/>
      <c r="U941" s="37"/>
      <c r="V941" s="37"/>
      <c r="W941" s="37"/>
      <c r="X941" s="37"/>
      <c r="Y941" s="37"/>
    </row>
    <row r="942">
      <c r="A942" s="46"/>
      <c r="B942" s="46"/>
      <c r="C942" s="470"/>
      <c r="D942" s="471"/>
      <c r="E942" s="471"/>
      <c r="F942" s="471"/>
      <c r="G942" s="471"/>
      <c r="H942" s="470"/>
      <c r="I942" s="49"/>
      <c r="J942" s="49"/>
      <c r="K942" s="49"/>
      <c r="L942" s="49"/>
      <c r="M942" s="49"/>
      <c r="N942" s="49"/>
      <c r="O942" s="46"/>
      <c r="P942" s="46"/>
      <c r="Q942" s="49"/>
      <c r="R942" s="49"/>
      <c r="S942" s="46"/>
      <c r="T942" s="46"/>
      <c r="U942" s="37"/>
      <c r="V942" s="37"/>
      <c r="W942" s="37"/>
      <c r="X942" s="37"/>
      <c r="Y942" s="37"/>
    </row>
    <row r="943">
      <c r="A943" s="46"/>
      <c r="B943" s="46"/>
      <c r="C943" s="470"/>
      <c r="D943" s="471"/>
      <c r="E943" s="471"/>
      <c r="F943" s="471"/>
      <c r="G943" s="471"/>
      <c r="H943" s="470"/>
      <c r="I943" s="49"/>
      <c r="J943" s="49"/>
      <c r="K943" s="49"/>
      <c r="L943" s="49"/>
      <c r="M943" s="49"/>
      <c r="N943" s="49"/>
      <c r="O943" s="46"/>
      <c r="P943" s="46"/>
      <c r="Q943" s="49"/>
      <c r="R943" s="49"/>
      <c r="S943" s="46"/>
      <c r="T943" s="46"/>
      <c r="U943" s="37"/>
      <c r="V943" s="37"/>
      <c r="W943" s="37"/>
      <c r="X943" s="37"/>
      <c r="Y943" s="37"/>
    </row>
    <row r="944">
      <c r="A944" s="46"/>
      <c r="B944" s="46"/>
      <c r="C944" s="470"/>
      <c r="D944" s="471"/>
      <c r="E944" s="471"/>
      <c r="F944" s="471"/>
      <c r="G944" s="471"/>
      <c r="H944" s="470"/>
      <c r="I944" s="49"/>
      <c r="J944" s="49"/>
      <c r="K944" s="49"/>
      <c r="L944" s="49"/>
      <c r="M944" s="49"/>
      <c r="N944" s="49"/>
      <c r="O944" s="46"/>
      <c r="P944" s="46"/>
      <c r="Q944" s="49"/>
      <c r="R944" s="49"/>
      <c r="S944" s="46"/>
      <c r="T944" s="46"/>
      <c r="U944" s="37"/>
      <c r="V944" s="37"/>
      <c r="W944" s="37"/>
      <c r="X944" s="37"/>
      <c r="Y944" s="37"/>
    </row>
    <row r="945">
      <c r="A945" s="46"/>
      <c r="B945" s="46"/>
      <c r="C945" s="470"/>
      <c r="D945" s="471"/>
      <c r="E945" s="471"/>
      <c r="F945" s="471"/>
      <c r="G945" s="471"/>
      <c r="H945" s="470"/>
      <c r="I945" s="49"/>
      <c r="J945" s="49"/>
      <c r="K945" s="49"/>
      <c r="L945" s="49"/>
      <c r="M945" s="49"/>
      <c r="N945" s="49"/>
      <c r="O945" s="46"/>
      <c r="P945" s="46"/>
      <c r="Q945" s="49"/>
      <c r="R945" s="49"/>
      <c r="S945" s="46"/>
      <c r="T945" s="46"/>
      <c r="U945" s="37"/>
      <c r="V945" s="37"/>
      <c r="W945" s="37"/>
      <c r="X945" s="37"/>
      <c r="Y945" s="37"/>
    </row>
    <row r="946">
      <c r="A946" s="46"/>
      <c r="B946" s="46"/>
      <c r="C946" s="470"/>
      <c r="D946" s="471"/>
      <c r="E946" s="471"/>
      <c r="F946" s="471"/>
      <c r="G946" s="471"/>
      <c r="H946" s="470"/>
      <c r="I946" s="49"/>
      <c r="J946" s="49"/>
      <c r="K946" s="49"/>
      <c r="L946" s="49"/>
      <c r="M946" s="49"/>
      <c r="N946" s="49"/>
      <c r="O946" s="46"/>
      <c r="P946" s="46"/>
      <c r="Q946" s="49"/>
      <c r="R946" s="49"/>
      <c r="S946" s="46"/>
      <c r="T946" s="46"/>
      <c r="U946" s="37"/>
      <c r="V946" s="37"/>
      <c r="W946" s="37"/>
      <c r="X946" s="37"/>
      <c r="Y946" s="37"/>
    </row>
    <row r="947">
      <c r="A947" s="46"/>
      <c r="B947" s="46"/>
      <c r="C947" s="470"/>
      <c r="D947" s="471"/>
      <c r="E947" s="471"/>
      <c r="F947" s="471"/>
      <c r="G947" s="471"/>
      <c r="H947" s="470"/>
      <c r="I947" s="49"/>
      <c r="J947" s="49"/>
      <c r="K947" s="49"/>
      <c r="L947" s="49"/>
      <c r="M947" s="49"/>
      <c r="N947" s="49"/>
      <c r="O947" s="46"/>
      <c r="P947" s="46"/>
      <c r="Q947" s="49"/>
      <c r="R947" s="49"/>
      <c r="S947" s="46"/>
      <c r="T947" s="46"/>
      <c r="U947" s="37"/>
      <c r="V947" s="37"/>
      <c r="W947" s="37"/>
      <c r="X947" s="37"/>
      <c r="Y947" s="37"/>
    </row>
    <row r="948">
      <c r="A948" s="46"/>
      <c r="B948" s="46"/>
      <c r="C948" s="470"/>
      <c r="D948" s="471"/>
      <c r="E948" s="471"/>
      <c r="F948" s="471"/>
      <c r="G948" s="471"/>
      <c r="H948" s="470"/>
      <c r="I948" s="49"/>
      <c r="J948" s="49"/>
      <c r="K948" s="49"/>
      <c r="L948" s="49"/>
      <c r="M948" s="49"/>
      <c r="N948" s="49"/>
      <c r="O948" s="46"/>
      <c r="P948" s="46"/>
      <c r="Q948" s="49"/>
      <c r="R948" s="49"/>
      <c r="S948" s="46"/>
      <c r="T948" s="46"/>
      <c r="U948" s="37"/>
      <c r="V948" s="37"/>
      <c r="W948" s="37"/>
      <c r="X948" s="37"/>
      <c r="Y948" s="37"/>
    </row>
    <row r="949">
      <c r="A949" s="46"/>
      <c r="B949" s="46"/>
      <c r="C949" s="470"/>
      <c r="D949" s="471"/>
      <c r="E949" s="471"/>
      <c r="F949" s="471"/>
      <c r="G949" s="471"/>
      <c r="H949" s="470"/>
      <c r="I949" s="49"/>
      <c r="J949" s="49"/>
      <c r="K949" s="49"/>
      <c r="L949" s="49"/>
      <c r="M949" s="49"/>
      <c r="N949" s="49"/>
      <c r="O949" s="46"/>
      <c r="P949" s="46"/>
      <c r="Q949" s="49"/>
      <c r="R949" s="49"/>
      <c r="S949" s="46"/>
      <c r="T949" s="46"/>
      <c r="U949" s="37"/>
      <c r="V949" s="37"/>
      <c r="W949" s="37"/>
      <c r="X949" s="37"/>
      <c r="Y949" s="37"/>
    </row>
    <row r="950">
      <c r="A950" s="46"/>
      <c r="B950" s="46"/>
      <c r="C950" s="470"/>
      <c r="D950" s="471"/>
      <c r="E950" s="471"/>
      <c r="F950" s="471"/>
      <c r="G950" s="471"/>
      <c r="H950" s="470"/>
      <c r="I950" s="49"/>
      <c r="J950" s="49"/>
      <c r="K950" s="49"/>
      <c r="L950" s="49"/>
      <c r="M950" s="49"/>
      <c r="N950" s="49"/>
      <c r="O950" s="46"/>
      <c r="P950" s="46"/>
      <c r="Q950" s="49"/>
      <c r="R950" s="49"/>
      <c r="S950" s="46"/>
      <c r="T950" s="46"/>
      <c r="U950" s="37"/>
      <c r="V950" s="37"/>
      <c r="W950" s="37"/>
      <c r="X950" s="37"/>
      <c r="Y950" s="37"/>
    </row>
    <row r="951">
      <c r="A951" s="46"/>
      <c r="B951" s="46"/>
      <c r="C951" s="470"/>
      <c r="D951" s="471"/>
      <c r="E951" s="471"/>
      <c r="F951" s="471"/>
      <c r="G951" s="471"/>
      <c r="H951" s="470"/>
      <c r="I951" s="49"/>
      <c r="J951" s="49"/>
      <c r="K951" s="49"/>
      <c r="L951" s="49"/>
      <c r="M951" s="49"/>
      <c r="N951" s="49"/>
      <c r="O951" s="46"/>
      <c r="P951" s="46"/>
      <c r="Q951" s="49"/>
      <c r="R951" s="49"/>
      <c r="S951" s="46"/>
      <c r="T951" s="46"/>
      <c r="U951" s="37"/>
      <c r="V951" s="37"/>
      <c r="W951" s="37"/>
      <c r="X951" s="37"/>
      <c r="Y951" s="37"/>
    </row>
    <row r="952">
      <c r="A952" s="46"/>
      <c r="B952" s="46"/>
      <c r="C952" s="470"/>
      <c r="D952" s="471"/>
      <c r="E952" s="471"/>
      <c r="F952" s="471"/>
      <c r="G952" s="471"/>
      <c r="H952" s="470"/>
      <c r="I952" s="49"/>
      <c r="J952" s="49"/>
      <c r="K952" s="49"/>
      <c r="L952" s="49"/>
      <c r="M952" s="49"/>
      <c r="N952" s="49"/>
      <c r="O952" s="46"/>
      <c r="P952" s="46"/>
      <c r="Q952" s="49"/>
      <c r="R952" s="49"/>
      <c r="S952" s="46"/>
      <c r="T952" s="46"/>
      <c r="U952" s="37"/>
      <c r="V952" s="37"/>
      <c r="W952" s="37"/>
      <c r="X952" s="37"/>
      <c r="Y952" s="37"/>
    </row>
    <row r="953">
      <c r="A953" s="46"/>
      <c r="B953" s="46"/>
      <c r="C953" s="470"/>
      <c r="D953" s="471"/>
      <c r="E953" s="471"/>
      <c r="F953" s="471"/>
      <c r="G953" s="471"/>
      <c r="H953" s="470"/>
      <c r="I953" s="49"/>
      <c r="J953" s="49"/>
      <c r="K953" s="49"/>
      <c r="L953" s="49"/>
      <c r="M953" s="49"/>
      <c r="N953" s="49"/>
      <c r="O953" s="46"/>
      <c r="P953" s="46"/>
      <c r="Q953" s="49"/>
      <c r="R953" s="49"/>
      <c r="S953" s="46"/>
      <c r="T953" s="46"/>
      <c r="U953" s="37"/>
      <c r="V953" s="37"/>
      <c r="W953" s="37"/>
      <c r="X953" s="37"/>
      <c r="Y953" s="37"/>
    </row>
    <row r="954">
      <c r="A954" s="46"/>
      <c r="B954" s="46"/>
      <c r="C954" s="470"/>
      <c r="D954" s="471"/>
      <c r="E954" s="471"/>
      <c r="F954" s="471"/>
      <c r="G954" s="471"/>
      <c r="H954" s="470"/>
      <c r="I954" s="49"/>
      <c r="J954" s="49"/>
      <c r="K954" s="49"/>
      <c r="L954" s="49"/>
      <c r="M954" s="49"/>
      <c r="N954" s="49"/>
      <c r="O954" s="46"/>
      <c r="P954" s="46"/>
      <c r="Q954" s="49"/>
      <c r="R954" s="49"/>
      <c r="S954" s="46"/>
      <c r="T954" s="46"/>
      <c r="U954" s="37"/>
      <c r="V954" s="37"/>
      <c r="W954" s="37"/>
      <c r="X954" s="37"/>
      <c r="Y954" s="37"/>
    </row>
    <row r="955">
      <c r="A955" s="46"/>
      <c r="B955" s="46"/>
      <c r="C955" s="470"/>
      <c r="D955" s="471"/>
      <c r="E955" s="471"/>
      <c r="F955" s="471"/>
      <c r="G955" s="471"/>
      <c r="H955" s="470"/>
      <c r="I955" s="49"/>
      <c r="J955" s="49"/>
      <c r="K955" s="49"/>
      <c r="L955" s="49"/>
      <c r="M955" s="49"/>
      <c r="N955" s="49"/>
      <c r="O955" s="46"/>
      <c r="P955" s="46"/>
      <c r="Q955" s="49"/>
      <c r="R955" s="49"/>
      <c r="S955" s="46"/>
      <c r="T955" s="46"/>
      <c r="U955" s="37"/>
      <c r="V955" s="37"/>
      <c r="W955" s="37"/>
      <c r="X955" s="37"/>
      <c r="Y955" s="37"/>
    </row>
    <row r="956">
      <c r="A956" s="46"/>
      <c r="B956" s="46"/>
      <c r="C956" s="470"/>
      <c r="D956" s="471"/>
      <c r="E956" s="471"/>
      <c r="F956" s="471"/>
      <c r="G956" s="471"/>
      <c r="H956" s="470"/>
      <c r="I956" s="49"/>
      <c r="J956" s="49"/>
      <c r="K956" s="49"/>
      <c r="L956" s="49"/>
      <c r="M956" s="49"/>
      <c r="N956" s="49"/>
      <c r="O956" s="46"/>
      <c r="P956" s="46"/>
      <c r="Q956" s="49"/>
      <c r="R956" s="49"/>
      <c r="S956" s="46"/>
      <c r="T956" s="46"/>
      <c r="U956" s="37"/>
      <c r="V956" s="37"/>
      <c r="W956" s="37"/>
      <c r="X956" s="37"/>
      <c r="Y956" s="37"/>
    </row>
    <row r="957">
      <c r="A957" s="46"/>
      <c r="B957" s="46"/>
      <c r="C957" s="470"/>
      <c r="D957" s="471"/>
      <c r="E957" s="471"/>
      <c r="F957" s="471"/>
      <c r="G957" s="471"/>
      <c r="H957" s="470"/>
      <c r="I957" s="49"/>
      <c r="J957" s="49"/>
      <c r="K957" s="49"/>
      <c r="L957" s="49"/>
      <c r="M957" s="49"/>
      <c r="N957" s="49"/>
      <c r="O957" s="46"/>
      <c r="P957" s="46"/>
      <c r="Q957" s="49"/>
      <c r="R957" s="49"/>
      <c r="S957" s="46"/>
      <c r="T957" s="46"/>
      <c r="U957" s="37"/>
      <c r="V957" s="37"/>
      <c r="W957" s="37"/>
      <c r="X957" s="37"/>
      <c r="Y957" s="37"/>
    </row>
    <row r="958">
      <c r="A958" s="46"/>
      <c r="B958" s="46"/>
      <c r="C958" s="470"/>
      <c r="D958" s="471"/>
      <c r="E958" s="471"/>
      <c r="F958" s="471"/>
      <c r="G958" s="471"/>
      <c r="H958" s="470"/>
      <c r="I958" s="49"/>
      <c r="J958" s="49"/>
      <c r="K958" s="49"/>
      <c r="L958" s="49"/>
      <c r="M958" s="49"/>
      <c r="N958" s="49"/>
      <c r="O958" s="46"/>
      <c r="P958" s="46"/>
      <c r="Q958" s="49"/>
      <c r="R958" s="49"/>
      <c r="S958" s="46"/>
      <c r="T958" s="46"/>
      <c r="U958" s="37"/>
      <c r="V958" s="37"/>
      <c r="W958" s="37"/>
      <c r="X958" s="37"/>
      <c r="Y958" s="37"/>
    </row>
    <row r="959">
      <c r="A959" s="46"/>
      <c r="B959" s="46"/>
      <c r="C959" s="470"/>
      <c r="D959" s="471"/>
      <c r="E959" s="471"/>
      <c r="F959" s="471"/>
      <c r="G959" s="471"/>
      <c r="H959" s="470"/>
      <c r="I959" s="49"/>
      <c r="J959" s="49"/>
      <c r="K959" s="49"/>
      <c r="L959" s="49"/>
      <c r="M959" s="49"/>
      <c r="N959" s="49"/>
      <c r="O959" s="46"/>
      <c r="P959" s="46"/>
      <c r="Q959" s="49"/>
      <c r="R959" s="49"/>
      <c r="S959" s="46"/>
      <c r="T959" s="46"/>
      <c r="U959" s="37"/>
      <c r="V959" s="37"/>
      <c r="W959" s="37"/>
      <c r="X959" s="37"/>
      <c r="Y959" s="37"/>
    </row>
    <row r="960">
      <c r="A960" s="46"/>
      <c r="B960" s="46"/>
      <c r="C960" s="470"/>
      <c r="D960" s="471"/>
      <c r="E960" s="471"/>
      <c r="F960" s="471"/>
      <c r="G960" s="471"/>
      <c r="H960" s="470"/>
      <c r="I960" s="49"/>
      <c r="J960" s="49"/>
      <c r="K960" s="49"/>
      <c r="L960" s="49"/>
      <c r="M960" s="49"/>
      <c r="N960" s="49"/>
      <c r="O960" s="46"/>
      <c r="P960" s="46"/>
      <c r="Q960" s="49"/>
      <c r="R960" s="49"/>
      <c r="S960" s="46"/>
      <c r="T960" s="46"/>
      <c r="U960" s="37"/>
      <c r="V960" s="37"/>
      <c r="W960" s="37"/>
      <c r="X960" s="37"/>
      <c r="Y960" s="37"/>
    </row>
    <row r="961">
      <c r="A961" s="46"/>
      <c r="B961" s="46"/>
      <c r="C961" s="470"/>
      <c r="D961" s="471"/>
      <c r="E961" s="471"/>
      <c r="F961" s="471"/>
      <c r="G961" s="471"/>
      <c r="H961" s="470"/>
      <c r="I961" s="49"/>
      <c r="J961" s="49"/>
      <c r="K961" s="49"/>
      <c r="L961" s="49"/>
      <c r="M961" s="49"/>
      <c r="N961" s="49"/>
      <c r="O961" s="46"/>
      <c r="P961" s="46"/>
      <c r="Q961" s="49"/>
      <c r="R961" s="49"/>
      <c r="S961" s="46"/>
      <c r="T961" s="46"/>
      <c r="U961" s="37"/>
      <c r="V961" s="37"/>
      <c r="W961" s="37"/>
      <c r="X961" s="37"/>
      <c r="Y961" s="37"/>
    </row>
    <row r="962">
      <c r="A962" s="46"/>
      <c r="B962" s="46"/>
      <c r="C962" s="470"/>
      <c r="D962" s="471"/>
      <c r="E962" s="471"/>
      <c r="F962" s="471"/>
      <c r="G962" s="471"/>
      <c r="H962" s="470"/>
      <c r="I962" s="49"/>
      <c r="J962" s="49"/>
      <c r="K962" s="49"/>
      <c r="L962" s="49"/>
      <c r="M962" s="49"/>
      <c r="N962" s="49"/>
      <c r="O962" s="46"/>
      <c r="P962" s="46"/>
      <c r="Q962" s="49"/>
      <c r="R962" s="49"/>
      <c r="S962" s="46"/>
      <c r="T962" s="46"/>
      <c r="U962" s="37"/>
      <c r="V962" s="37"/>
      <c r="W962" s="37"/>
      <c r="X962" s="37"/>
      <c r="Y962" s="37"/>
    </row>
    <row r="963">
      <c r="A963" s="46"/>
      <c r="B963" s="46"/>
      <c r="C963" s="470"/>
      <c r="D963" s="471"/>
      <c r="E963" s="471"/>
      <c r="F963" s="471"/>
      <c r="G963" s="471"/>
      <c r="H963" s="470"/>
      <c r="I963" s="49"/>
      <c r="J963" s="49"/>
      <c r="K963" s="49"/>
      <c r="L963" s="49"/>
      <c r="M963" s="49"/>
      <c r="N963" s="49"/>
      <c r="O963" s="46"/>
      <c r="P963" s="46"/>
      <c r="Q963" s="49"/>
      <c r="R963" s="49"/>
      <c r="S963" s="46"/>
      <c r="T963" s="46"/>
      <c r="U963" s="37"/>
      <c r="V963" s="37"/>
      <c r="W963" s="37"/>
      <c r="X963" s="37"/>
      <c r="Y963" s="37"/>
    </row>
    <row r="964">
      <c r="A964" s="46"/>
      <c r="B964" s="46"/>
      <c r="C964" s="470"/>
      <c r="D964" s="471"/>
      <c r="E964" s="471"/>
      <c r="F964" s="471"/>
      <c r="G964" s="471"/>
      <c r="H964" s="470"/>
      <c r="I964" s="49"/>
      <c r="J964" s="49"/>
      <c r="K964" s="49"/>
      <c r="L964" s="49"/>
      <c r="M964" s="49"/>
      <c r="N964" s="49"/>
      <c r="O964" s="46"/>
      <c r="P964" s="46"/>
      <c r="Q964" s="49"/>
      <c r="R964" s="49"/>
      <c r="S964" s="46"/>
      <c r="T964" s="46"/>
      <c r="U964" s="37"/>
      <c r="V964" s="37"/>
      <c r="W964" s="37"/>
      <c r="X964" s="37"/>
      <c r="Y964" s="37"/>
    </row>
    <row r="965">
      <c r="A965" s="46"/>
      <c r="B965" s="46"/>
      <c r="C965" s="470"/>
      <c r="D965" s="471"/>
      <c r="E965" s="471"/>
      <c r="F965" s="471"/>
      <c r="G965" s="471"/>
      <c r="H965" s="470"/>
      <c r="I965" s="49"/>
      <c r="J965" s="49"/>
      <c r="K965" s="49"/>
      <c r="L965" s="49"/>
      <c r="M965" s="49"/>
      <c r="N965" s="49"/>
      <c r="O965" s="46"/>
      <c r="P965" s="46"/>
      <c r="Q965" s="49"/>
      <c r="R965" s="49"/>
      <c r="S965" s="46"/>
      <c r="T965" s="46"/>
      <c r="U965" s="37"/>
      <c r="V965" s="37"/>
      <c r="W965" s="37"/>
      <c r="X965" s="37"/>
      <c r="Y965" s="37"/>
    </row>
    <row r="966">
      <c r="A966" s="46"/>
      <c r="B966" s="46"/>
      <c r="C966" s="470"/>
      <c r="D966" s="471"/>
      <c r="E966" s="471"/>
      <c r="F966" s="471"/>
      <c r="G966" s="471"/>
      <c r="H966" s="470"/>
      <c r="I966" s="49"/>
      <c r="J966" s="49"/>
      <c r="K966" s="49"/>
      <c r="L966" s="49"/>
      <c r="M966" s="49"/>
      <c r="N966" s="49"/>
      <c r="O966" s="46"/>
      <c r="P966" s="46"/>
      <c r="Q966" s="49"/>
      <c r="R966" s="49"/>
      <c r="S966" s="46"/>
      <c r="T966" s="46"/>
      <c r="U966" s="37"/>
      <c r="V966" s="37"/>
      <c r="W966" s="37"/>
      <c r="X966" s="37"/>
      <c r="Y966" s="37"/>
    </row>
    <row r="967">
      <c r="A967" s="46"/>
      <c r="B967" s="46"/>
      <c r="C967" s="470"/>
      <c r="D967" s="471"/>
      <c r="E967" s="471"/>
      <c r="F967" s="471"/>
      <c r="G967" s="471"/>
      <c r="H967" s="470"/>
      <c r="I967" s="49"/>
      <c r="J967" s="49"/>
      <c r="K967" s="49"/>
      <c r="L967" s="49"/>
      <c r="M967" s="49"/>
      <c r="N967" s="49"/>
      <c r="O967" s="46"/>
      <c r="P967" s="46"/>
      <c r="Q967" s="49"/>
      <c r="R967" s="49"/>
      <c r="S967" s="46"/>
      <c r="T967" s="46"/>
      <c r="U967" s="37"/>
      <c r="V967" s="37"/>
      <c r="W967" s="37"/>
      <c r="X967" s="37"/>
      <c r="Y967" s="37"/>
    </row>
    <row r="968">
      <c r="A968" s="46"/>
      <c r="B968" s="46"/>
      <c r="C968" s="470"/>
      <c r="D968" s="471"/>
      <c r="E968" s="471"/>
      <c r="F968" s="471"/>
      <c r="G968" s="471"/>
      <c r="H968" s="470"/>
      <c r="I968" s="49"/>
      <c r="J968" s="49"/>
      <c r="K968" s="49"/>
      <c r="L968" s="49"/>
      <c r="M968" s="49"/>
      <c r="N968" s="49"/>
      <c r="O968" s="46"/>
      <c r="P968" s="46"/>
      <c r="Q968" s="49"/>
      <c r="R968" s="49"/>
      <c r="S968" s="46"/>
      <c r="T968" s="46"/>
      <c r="U968" s="37"/>
      <c r="V968" s="37"/>
      <c r="W968" s="37"/>
      <c r="X968" s="37"/>
      <c r="Y968" s="37"/>
    </row>
    <row r="969">
      <c r="A969" s="46"/>
      <c r="B969" s="46"/>
      <c r="C969" s="470"/>
      <c r="D969" s="471"/>
      <c r="E969" s="471"/>
      <c r="F969" s="471"/>
      <c r="G969" s="471"/>
      <c r="H969" s="470"/>
      <c r="I969" s="49"/>
      <c r="J969" s="49"/>
      <c r="K969" s="49"/>
      <c r="L969" s="49"/>
      <c r="M969" s="49"/>
      <c r="N969" s="49"/>
      <c r="O969" s="46"/>
      <c r="P969" s="46"/>
      <c r="Q969" s="49"/>
      <c r="R969" s="49"/>
      <c r="S969" s="46"/>
      <c r="T969" s="46"/>
      <c r="U969" s="37"/>
      <c r="V969" s="37"/>
      <c r="W969" s="37"/>
      <c r="X969" s="37"/>
      <c r="Y969" s="37"/>
    </row>
    <row r="970">
      <c r="A970" s="46"/>
      <c r="B970" s="46"/>
      <c r="C970" s="470"/>
      <c r="D970" s="471"/>
      <c r="E970" s="471"/>
      <c r="F970" s="471"/>
      <c r="G970" s="471"/>
      <c r="H970" s="470"/>
      <c r="I970" s="49"/>
      <c r="J970" s="49"/>
      <c r="K970" s="49"/>
      <c r="L970" s="49"/>
      <c r="M970" s="49"/>
      <c r="N970" s="49"/>
      <c r="O970" s="46"/>
      <c r="P970" s="46"/>
      <c r="Q970" s="49"/>
      <c r="R970" s="49"/>
      <c r="S970" s="46"/>
      <c r="T970" s="46"/>
      <c r="U970" s="37"/>
      <c r="V970" s="37"/>
      <c r="W970" s="37"/>
      <c r="X970" s="37"/>
      <c r="Y970" s="37"/>
    </row>
    <row r="971">
      <c r="A971" s="46"/>
      <c r="B971" s="46"/>
      <c r="C971" s="470"/>
      <c r="D971" s="471"/>
      <c r="E971" s="471"/>
      <c r="F971" s="471"/>
      <c r="G971" s="471"/>
      <c r="H971" s="470"/>
      <c r="I971" s="49"/>
      <c r="J971" s="49"/>
      <c r="K971" s="49"/>
      <c r="L971" s="49"/>
      <c r="M971" s="49"/>
      <c r="N971" s="49"/>
      <c r="O971" s="46"/>
      <c r="P971" s="46"/>
      <c r="Q971" s="49"/>
      <c r="R971" s="49"/>
      <c r="S971" s="46"/>
      <c r="T971" s="46"/>
      <c r="U971" s="37"/>
      <c r="V971" s="37"/>
      <c r="W971" s="37"/>
      <c r="X971" s="37"/>
      <c r="Y971" s="37"/>
    </row>
    <row r="972">
      <c r="A972" s="46"/>
      <c r="B972" s="46"/>
      <c r="C972" s="470"/>
      <c r="D972" s="471"/>
      <c r="E972" s="471"/>
      <c r="F972" s="471"/>
      <c r="G972" s="471"/>
      <c r="H972" s="470"/>
      <c r="I972" s="49"/>
      <c r="J972" s="49"/>
      <c r="K972" s="49"/>
      <c r="L972" s="49"/>
      <c r="M972" s="49"/>
      <c r="N972" s="49"/>
      <c r="O972" s="46"/>
      <c r="P972" s="46"/>
      <c r="Q972" s="49"/>
      <c r="R972" s="49"/>
      <c r="S972" s="46"/>
      <c r="T972" s="46"/>
      <c r="U972" s="37"/>
      <c r="V972" s="37"/>
      <c r="W972" s="37"/>
      <c r="X972" s="37"/>
      <c r="Y972" s="37"/>
    </row>
    <row r="973">
      <c r="A973" s="46"/>
      <c r="B973" s="46"/>
      <c r="C973" s="470"/>
      <c r="D973" s="471"/>
      <c r="E973" s="471"/>
      <c r="F973" s="471"/>
      <c r="G973" s="471"/>
      <c r="H973" s="470"/>
      <c r="I973" s="49"/>
      <c r="J973" s="49"/>
      <c r="K973" s="49"/>
      <c r="L973" s="49"/>
      <c r="M973" s="49"/>
      <c r="N973" s="49"/>
      <c r="O973" s="46"/>
      <c r="P973" s="46"/>
      <c r="Q973" s="49"/>
      <c r="R973" s="49"/>
      <c r="S973" s="46"/>
      <c r="T973" s="46"/>
      <c r="U973" s="37"/>
      <c r="V973" s="37"/>
      <c r="W973" s="37"/>
      <c r="X973" s="37"/>
      <c r="Y973" s="37"/>
    </row>
    <row r="974">
      <c r="A974" s="46"/>
      <c r="B974" s="46"/>
      <c r="C974" s="470"/>
      <c r="D974" s="471"/>
      <c r="E974" s="471"/>
      <c r="F974" s="471"/>
      <c r="G974" s="471"/>
      <c r="H974" s="470"/>
      <c r="I974" s="49"/>
      <c r="J974" s="49"/>
      <c r="K974" s="49"/>
      <c r="L974" s="49"/>
      <c r="M974" s="49"/>
      <c r="N974" s="49"/>
      <c r="O974" s="46"/>
      <c r="P974" s="46"/>
      <c r="Q974" s="49"/>
      <c r="R974" s="49"/>
      <c r="S974" s="46"/>
      <c r="T974" s="46"/>
      <c r="U974" s="37"/>
      <c r="V974" s="37"/>
      <c r="W974" s="37"/>
      <c r="X974" s="37"/>
      <c r="Y974" s="37"/>
    </row>
    <row r="975">
      <c r="A975" s="46"/>
      <c r="B975" s="46"/>
      <c r="C975" s="470"/>
      <c r="D975" s="471"/>
      <c r="E975" s="471"/>
      <c r="F975" s="471"/>
      <c r="G975" s="471"/>
      <c r="H975" s="470"/>
      <c r="I975" s="49"/>
      <c r="J975" s="49"/>
      <c r="K975" s="49"/>
      <c r="L975" s="49"/>
      <c r="M975" s="49"/>
      <c r="N975" s="49"/>
      <c r="O975" s="46"/>
      <c r="P975" s="46"/>
      <c r="Q975" s="49"/>
      <c r="R975" s="49"/>
      <c r="S975" s="46"/>
      <c r="T975" s="46"/>
      <c r="U975" s="37"/>
      <c r="V975" s="37"/>
      <c r="W975" s="37"/>
      <c r="X975" s="37"/>
      <c r="Y975" s="37"/>
    </row>
    <row r="976">
      <c r="A976" s="46"/>
      <c r="B976" s="46"/>
      <c r="C976" s="470"/>
      <c r="D976" s="471"/>
      <c r="E976" s="471"/>
      <c r="F976" s="471"/>
      <c r="G976" s="471"/>
      <c r="H976" s="470"/>
      <c r="I976" s="49"/>
      <c r="J976" s="49"/>
      <c r="K976" s="49"/>
      <c r="L976" s="49"/>
      <c r="M976" s="49"/>
      <c r="N976" s="49"/>
      <c r="O976" s="46"/>
      <c r="P976" s="46"/>
      <c r="Q976" s="49"/>
      <c r="R976" s="49"/>
      <c r="S976" s="46"/>
      <c r="T976" s="46"/>
      <c r="U976" s="37"/>
      <c r="V976" s="37"/>
      <c r="W976" s="37"/>
      <c r="X976" s="37"/>
      <c r="Y976" s="37"/>
    </row>
    <row r="977">
      <c r="A977" s="46"/>
      <c r="B977" s="46"/>
      <c r="C977" s="470"/>
      <c r="D977" s="471"/>
      <c r="E977" s="471"/>
      <c r="F977" s="471"/>
      <c r="G977" s="471"/>
      <c r="H977" s="470"/>
      <c r="I977" s="49"/>
      <c r="J977" s="49"/>
      <c r="K977" s="49"/>
      <c r="L977" s="49"/>
      <c r="M977" s="49"/>
      <c r="N977" s="49"/>
      <c r="O977" s="46"/>
      <c r="P977" s="46"/>
      <c r="Q977" s="49"/>
      <c r="R977" s="49"/>
      <c r="S977" s="46"/>
      <c r="T977" s="46"/>
      <c r="U977" s="37"/>
      <c r="V977" s="37"/>
      <c r="W977" s="37"/>
      <c r="X977" s="37"/>
      <c r="Y977" s="37"/>
    </row>
    <row r="978">
      <c r="A978" s="46"/>
      <c r="B978" s="46"/>
      <c r="C978" s="470"/>
      <c r="D978" s="471"/>
      <c r="E978" s="471"/>
      <c r="F978" s="471"/>
      <c r="G978" s="471"/>
      <c r="H978" s="470"/>
      <c r="I978" s="49"/>
      <c r="J978" s="49"/>
      <c r="K978" s="49"/>
      <c r="L978" s="49"/>
      <c r="M978" s="49"/>
      <c r="N978" s="49"/>
      <c r="O978" s="46"/>
      <c r="P978" s="46"/>
      <c r="Q978" s="49"/>
      <c r="R978" s="49"/>
      <c r="S978" s="46"/>
      <c r="T978" s="46"/>
      <c r="U978" s="37"/>
      <c r="V978" s="37"/>
      <c r="W978" s="37"/>
      <c r="X978" s="37"/>
      <c r="Y978" s="37"/>
    </row>
    <row r="979">
      <c r="A979" s="46"/>
      <c r="B979" s="46"/>
      <c r="C979" s="470"/>
      <c r="D979" s="471"/>
      <c r="E979" s="471"/>
      <c r="F979" s="471"/>
      <c r="G979" s="471"/>
      <c r="H979" s="470"/>
      <c r="I979" s="49"/>
      <c r="J979" s="49"/>
      <c r="K979" s="49"/>
      <c r="L979" s="49"/>
      <c r="M979" s="49"/>
      <c r="N979" s="49"/>
      <c r="O979" s="46"/>
      <c r="P979" s="46"/>
      <c r="Q979" s="49"/>
      <c r="R979" s="49"/>
      <c r="S979" s="46"/>
      <c r="T979" s="46"/>
      <c r="U979" s="37"/>
      <c r="V979" s="37"/>
      <c r="W979" s="37"/>
      <c r="X979" s="37"/>
      <c r="Y979" s="37"/>
    </row>
    <row r="980">
      <c r="A980" s="46"/>
      <c r="B980" s="46"/>
      <c r="C980" s="470"/>
      <c r="D980" s="471"/>
      <c r="E980" s="471"/>
      <c r="F980" s="471"/>
      <c r="G980" s="471"/>
      <c r="H980" s="470"/>
      <c r="I980" s="49"/>
      <c r="J980" s="49"/>
      <c r="K980" s="49"/>
      <c r="L980" s="49"/>
      <c r="M980" s="49"/>
      <c r="N980" s="49"/>
      <c r="O980" s="46"/>
      <c r="P980" s="46"/>
      <c r="Q980" s="49"/>
      <c r="R980" s="49"/>
      <c r="S980" s="46"/>
      <c r="T980" s="46"/>
      <c r="U980" s="37"/>
      <c r="V980" s="37"/>
      <c r="W980" s="37"/>
      <c r="X980" s="37"/>
      <c r="Y980" s="37"/>
    </row>
    <row r="981">
      <c r="A981" s="46"/>
      <c r="B981" s="46"/>
      <c r="C981" s="470"/>
      <c r="D981" s="471"/>
      <c r="E981" s="471"/>
      <c r="F981" s="471"/>
      <c r="G981" s="471"/>
      <c r="H981" s="470"/>
      <c r="I981" s="49"/>
      <c r="J981" s="49"/>
      <c r="K981" s="49"/>
      <c r="L981" s="49"/>
      <c r="M981" s="49"/>
      <c r="N981" s="49"/>
      <c r="O981" s="46"/>
      <c r="P981" s="46"/>
      <c r="Q981" s="49"/>
      <c r="R981" s="49"/>
      <c r="S981" s="46"/>
      <c r="T981" s="46"/>
      <c r="U981" s="37"/>
      <c r="V981" s="37"/>
      <c r="W981" s="37"/>
      <c r="X981" s="37"/>
      <c r="Y981" s="37"/>
    </row>
    <row r="982">
      <c r="A982" s="46"/>
      <c r="B982" s="46"/>
      <c r="C982" s="470"/>
      <c r="D982" s="471"/>
      <c r="E982" s="471"/>
      <c r="F982" s="471"/>
      <c r="G982" s="471"/>
      <c r="H982" s="470"/>
      <c r="I982" s="49"/>
      <c r="J982" s="49"/>
      <c r="K982" s="49"/>
      <c r="L982" s="49"/>
      <c r="M982" s="49"/>
      <c r="N982" s="49"/>
      <c r="O982" s="46"/>
      <c r="P982" s="46"/>
      <c r="Q982" s="49"/>
      <c r="R982" s="49"/>
      <c r="S982" s="46"/>
      <c r="T982" s="46"/>
      <c r="U982" s="37"/>
      <c r="V982" s="37"/>
      <c r="W982" s="37"/>
      <c r="X982" s="37"/>
      <c r="Y982" s="37"/>
    </row>
    <row r="983">
      <c r="A983" s="46"/>
      <c r="B983" s="46"/>
      <c r="C983" s="470"/>
      <c r="D983" s="471"/>
      <c r="E983" s="471"/>
      <c r="F983" s="471"/>
      <c r="G983" s="471"/>
      <c r="H983" s="470"/>
      <c r="I983" s="49"/>
      <c r="J983" s="49"/>
      <c r="K983" s="49"/>
      <c r="L983" s="49"/>
      <c r="M983" s="49"/>
      <c r="N983" s="49"/>
      <c r="O983" s="46"/>
      <c r="P983" s="46"/>
      <c r="Q983" s="49"/>
      <c r="R983" s="49"/>
      <c r="S983" s="46"/>
      <c r="T983" s="46"/>
      <c r="U983" s="37"/>
      <c r="V983" s="37"/>
      <c r="W983" s="37"/>
      <c r="X983" s="37"/>
      <c r="Y983" s="37"/>
    </row>
    <row r="984">
      <c r="A984" s="46"/>
      <c r="B984" s="46"/>
      <c r="C984" s="470"/>
      <c r="D984" s="471"/>
      <c r="E984" s="471"/>
      <c r="F984" s="471"/>
      <c r="G984" s="471"/>
      <c r="H984" s="470"/>
      <c r="I984" s="49"/>
      <c r="J984" s="49"/>
      <c r="K984" s="49"/>
      <c r="L984" s="49"/>
      <c r="M984" s="49"/>
      <c r="N984" s="49"/>
      <c r="O984" s="46"/>
      <c r="P984" s="46"/>
      <c r="Q984" s="49"/>
      <c r="R984" s="49"/>
      <c r="S984" s="46"/>
      <c r="T984" s="46"/>
      <c r="U984" s="37"/>
      <c r="V984" s="37"/>
      <c r="W984" s="37"/>
      <c r="X984" s="37"/>
      <c r="Y984" s="37"/>
    </row>
    <row r="985">
      <c r="A985" s="46"/>
      <c r="B985" s="46"/>
      <c r="C985" s="470"/>
      <c r="D985" s="471"/>
      <c r="E985" s="471"/>
      <c r="F985" s="471"/>
      <c r="G985" s="471"/>
      <c r="H985" s="470"/>
      <c r="I985" s="49"/>
      <c r="J985" s="49"/>
      <c r="K985" s="49"/>
      <c r="L985" s="49"/>
      <c r="M985" s="49"/>
      <c r="N985" s="49"/>
      <c r="O985" s="46"/>
      <c r="P985" s="46"/>
      <c r="Q985" s="49"/>
      <c r="R985" s="49"/>
      <c r="S985" s="46"/>
      <c r="T985" s="46"/>
      <c r="U985" s="37"/>
      <c r="V985" s="37"/>
      <c r="W985" s="37"/>
      <c r="X985" s="37"/>
      <c r="Y985" s="37"/>
    </row>
    <row r="986">
      <c r="A986" s="46"/>
      <c r="B986" s="46"/>
      <c r="C986" s="470"/>
      <c r="D986" s="471"/>
      <c r="E986" s="471"/>
      <c r="F986" s="471"/>
      <c r="G986" s="471"/>
      <c r="H986" s="470"/>
      <c r="I986" s="49"/>
      <c r="J986" s="49"/>
      <c r="K986" s="49"/>
      <c r="L986" s="49"/>
      <c r="M986" s="49"/>
      <c r="N986" s="49"/>
      <c r="O986" s="46"/>
      <c r="P986" s="46"/>
      <c r="Q986" s="49"/>
      <c r="R986" s="49"/>
      <c r="S986" s="46"/>
      <c r="T986" s="46"/>
      <c r="U986" s="37"/>
      <c r="V986" s="37"/>
      <c r="W986" s="37"/>
      <c r="X986" s="37"/>
      <c r="Y986" s="37"/>
    </row>
    <row r="987">
      <c r="A987" s="46"/>
      <c r="B987" s="46"/>
      <c r="C987" s="470"/>
      <c r="D987" s="471"/>
      <c r="E987" s="471"/>
      <c r="F987" s="471"/>
      <c r="G987" s="471"/>
      <c r="H987" s="470"/>
      <c r="I987" s="49"/>
      <c r="J987" s="49"/>
      <c r="K987" s="49"/>
      <c r="L987" s="49"/>
      <c r="M987" s="49"/>
      <c r="N987" s="49"/>
      <c r="O987" s="46"/>
      <c r="P987" s="46"/>
      <c r="Q987" s="49"/>
      <c r="R987" s="49"/>
      <c r="S987" s="46"/>
      <c r="T987" s="46"/>
      <c r="U987" s="37"/>
      <c r="V987" s="37"/>
      <c r="W987" s="37"/>
      <c r="X987" s="37"/>
      <c r="Y987" s="37"/>
    </row>
    <row r="988">
      <c r="A988" s="46"/>
      <c r="B988" s="46"/>
      <c r="C988" s="470"/>
      <c r="D988" s="471"/>
      <c r="E988" s="471"/>
      <c r="F988" s="471"/>
      <c r="G988" s="471"/>
      <c r="H988" s="470"/>
      <c r="I988" s="49"/>
      <c r="J988" s="49"/>
      <c r="K988" s="49"/>
      <c r="L988" s="49"/>
      <c r="M988" s="49"/>
      <c r="N988" s="49"/>
      <c r="O988" s="46"/>
      <c r="P988" s="46"/>
      <c r="Q988" s="49"/>
      <c r="R988" s="49"/>
      <c r="S988" s="46"/>
      <c r="T988" s="46"/>
      <c r="U988" s="37"/>
      <c r="V988" s="37"/>
      <c r="W988" s="37"/>
      <c r="X988" s="37"/>
      <c r="Y988" s="37"/>
    </row>
    <row r="989">
      <c r="A989" s="46"/>
      <c r="B989" s="46"/>
      <c r="C989" s="470"/>
      <c r="D989" s="471"/>
      <c r="E989" s="471"/>
      <c r="F989" s="471"/>
      <c r="G989" s="471"/>
      <c r="H989" s="470"/>
      <c r="I989" s="49"/>
      <c r="J989" s="49"/>
      <c r="K989" s="49"/>
      <c r="L989" s="49"/>
      <c r="M989" s="49"/>
      <c r="N989" s="49"/>
      <c r="O989" s="46"/>
      <c r="P989" s="46"/>
      <c r="Q989" s="49"/>
      <c r="R989" s="49"/>
      <c r="S989" s="46"/>
      <c r="T989" s="46"/>
      <c r="U989" s="37"/>
      <c r="V989" s="37"/>
      <c r="W989" s="37"/>
      <c r="X989" s="37"/>
      <c r="Y989" s="37"/>
    </row>
    <row r="990">
      <c r="A990" s="46"/>
      <c r="B990" s="46"/>
      <c r="C990" s="470"/>
      <c r="D990" s="471"/>
      <c r="E990" s="471"/>
      <c r="F990" s="471"/>
      <c r="G990" s="471"/>
      <c r="H990" s="470"/>
      <c r="I990" s="49"/>
      <c r="J990" s="49"/>
      <c r="K990" s="49"/>
      <c r="L990" s="49"/>
      <c r="M990" s="49"/>
      <c r="N990" s="49"/>
      <c r="O990" s="46"/>
      <c r="P990" s="46"/>
      <c r="Q990" s="49"/>
      <c r="R990" s="49"/>
      <c r="S990" s="46"/>
      <c r="T990" s="46"/>
      <c r="U990" s="37"/>
      <c r="V990" s="37"/>
      <c r="W990" s="37"/>
      <c r="X990" s="37"/>
      <c r="Y990" s="37"/>
    </row>
    <row r="991">
      <c r="A991" s="46"/>
      <c r="B991" s="46"/>
      <c r="C991" s="470"/>
      <c r="D991" s="471"/>
      <c r="E991" s="471"/>
      <c r="F991" s="471"/>
      <c r="G991" s="471"/>
      <c r="H991" s="470"/>
      <c r="I991" s="49"/>
      <c r="J991" s="49"/>
      <c r="K991" s="49"/>
      <c r="L991" s="49"/>
      <c r="M991" s="49"/>
      <c r="N991" s="49"/>
      <c r="O991" s="46"/>
      <c r="P991" s="46"/>
      <c r="Q991" s="49"/>
      <c r="R991" s="49"/>
      <c r="S991" s="46"/>
      <c r="T991" s="46"/>
      <c r="U991" s="37"/>
      <c r="V991" s="37"/>
      <c r="W991" s="37"/>
      <c r="X991" s="37"/>
      <c r="Y991" s="37"/>
    </row>
    <row r="992">
      <c r="A992" s="46"/>
      <c r="B992" s="46"/>
      <c r="C992" s="470"/>
      <c r="D992" s="471"/>
      <c r="E992" s="471"/>
      <c r="F992" s="471"/>
      <c r="G992" s="471"/>
      <c r="H992" s="470"/>
      <c r="I992" s="49"/>
      <c r="J992" s="49"/>
      <c r="K992" s="49"/>
      <c r="L992" s="49"/>
      <c r="M992" s="49"/>
      <c r="N992" s="49"/>
      <c r="O992" s="46"/>
      <c r="P992" s="46"/>
      <c r="Q992" s="49"/>
      <c r="R992" s="49"/>
      <c r="S992" s="46"/>
      <c r="T992" s="46"/>
      <c r="U992" s="37"/>
      <c r="V992" s="37"/>
      <c r="W992" s="37"/>
      <c r="X992" s="37"/>
      <c r="Y992" s="37"/>
    </row>
    <row r="993">
      <c r="A993" s="46"/>
      <c r="B993" s="46"/>
      <c r="C993" s="470"/>
      <c r="D993" s="471"/>
      <c r="E993" s="471"/>
      <c r="F993" s="471"/>
      <c r="G993" s="471"/>
      <c r="H993" s="470"/>
      <c r="I993" s="49"/>
      <c r="J993" s="49"/>
      <c r="K993" s="49"/>
      <c r="L993" s="49"/>
      <c r="M993" s="49"/>
      <c r="N993" s="49"/>
      <c r="O993" s="46"/>
      <c r="P993" s="46"/>
      <c r="Q993" s="49"/>
      <c r="R993" s="49"/>
      <c r="S993" s="46"/>
      <c r="T993" s="46"/>
      <c r="U993" s="37"/>
      <c r="V993" s="37"/>
      <c r="W993" s="37"/>
      <c r="X993" s="37"/>
      <c r="Y993" s="37"/>
    </row>
    <row r="994">
      <c r="A994" s="46"/>
      <c r="B994" s="46"/>
      <c r="C994" s="470"/>
      <c r="D994" s="471"/>
      <c r="E994" s="471"/>
      <c r="F994" s="471"/>
      <c r="G994" s="471"/>
      <c r="H994" s="470"/>
      <c r="I994" s="49"/>
      <c r="J994" s="49"/>
      <c r="K994" s="49"/>
      <c r="L994" s="49"/>
      <c r="M994" s="49"/>
      <c r="N994" s="49"/>
      <c r="O994" s="46"/>
      <c r="P994" s="46"/>
      <c r="Q994" s="49"/>
      <c r="R994" s="49"/>
      <c r="S994" s="46"/>
      <c r="T994" s="46"/>
      <c r="U994" s="37"/>
      <c r="V994" s="37"/>
      <c r="W994" s="37"/>
      <c r="X994" s="37"/>
      <c r="Y994" s="37"/>
    </row>
    <row r="995">
      <c r="A995" s="46"/>
      <c r="B995" s="46"/>
      <c r="C995" s="470"/>
      <c r="D995" s="471"/>
      <c r="E995" s="471"/>
      <c r="F995" s="471"/>
      <c r="G995" s="471"/>
      <c r="H995" s="470"/>
      <c r="I995" s="49"/>
      <c r="J995" s="49"/>
      <c r="K995" s="49"/>
      <c r="L995" s="49"/>
      <c r="M995" s="49"/>
      <c r="N995" s="49"/>
      <c r="O995" s="46"/>
      <c r="P995" s="46"/>
      <c r="Q995" s="49"/>
      <c r="R995" s="49"/>
      <c r="S995" s="46"/>
      <c r="T995" s="46"/>
      <c r="U995" s="37"/>
      <c r="V995" s="37"/>
      <c r="W995" s="37"/>
      <c r="X995" s="37"/>
      <c r="Y995" s="37"/>
    </row>
    <row r="996">
      <c r="A996" s="46"/>
      <c r="B996" s="46"/>
      <c r="C996" s="470"/>
      <c r="D996" s="471"/>
      <c r="E996" s="471"/>
      <c r="F996" s="471"/>
      <c r="G996" s="471"/>
      <c r="H996" s="470"/>
      <c r="I996" s="49"/>
      <c r="J996" s="49"/>
      <c r="K996" s="49"/>
      <c r="L996" s="49"/>
      <c r="M996" s="49"/>
      <c r="N996" s="49"/>
      <c r="O996" s="46"/>
      <c r="P996" s="46"/>
      <c r="Q996" s="49"/>
      <c r="R996" s="49"/>
      <c r="S996" s="46"/>
      <c r="T996" s="46"/>
      <c r="U996" s="37"/>
      <c r="V996" s="37"/>
      <c r="W996" s="37"/>
      <c r="X996" s="37"/>
      <c r="Y996" s="37"/>
    </row>
    <row r="997">
      <c r="A997" s="46"/>
      <c r="B997" s="46"/>
      <c r="C997" s="470"/>
      <c r="D997" s="471"/>
      <c r="E997" s="471"/>
      <c r="F997" s="471"/>
      <c r="G997" s="471"/>
      <c r="H997" s="470"/>
      <c r="I997" s="49"/>
      <c r="J997" s="49"/>
      <c r="K997" s="49"/>
      <c r="L997" s="49"/>
      <c r="M997" s="49"/>
      <c r="N997" s="49"/>
      <c r="O997" s="46"/>
      <c r="P997" s="46"/>
      <c r="Q997" s="49"/>
      <c r="R997" s="49"/>
      <c r="S997" s="46"/>
      <c r="T997" s="46"/>
      <c r="U997" s="37"/>
      <c r="V997" s="37"/>
      <c r="W997" s="37"/>
      <c r="X997" s="37"/>
      <c r="Y997" s="37"/>
    </row>
    <row r="998">
      <c r="A998" s="46"/>
      <c r="B998" s="46"/>
      <c r="C998" s="470"/>
      <c r="D998" s="471"/>
      <c r="E998" s="471"/>
      <c r="F998" s="471"/>
      <c r="G998" s="471"/>
      <c r="H998" s="470"/>
      <c r="I998" s="49"/>
      <c r="J998" s="49"/>
      <c r="K998" s="49"/>
      <c r="L998" s="49"/>
      <c r="M998" s="49"/>
      <c r="N998" s="49"/>
      <c r="O998" s="46"/>
      <c r="P998" s="46"/>
      <c r="Q998" s="49"/>
      <c r="R998" s="49"/>
      <c r="S998" s="46"/>
      <c r="T998" s="46"/>
      <c r="U998" s="37"/>
      <c r="V998" s="37"/>
      <c r="W998" s="37"/>
      <c r="X998" s="37"/>
      <c r="Y998" s="37"/>
    </row>
    <row r="999">
      <c r="A999" s="46"/>
      <c r="B999" s="46"/>
      <c r="C999" s="470"/>
      <c r="D999" s="471"/>
      <c r="E999" s="471"/>
      <c r="F999" s="471"/>
      <c r="G999" s="471"/>
      <c r="H999" s="470"/>
      <c r="I999" s="49"/>
      <c r="J999" s="49"/>
      <c r="K999" s="49"/>
      <c r="L999" s="49"/>
      <c r="M999" s="49"/>
      <c r="N999" s="49"/>
      <c r="O999" s="46"/>
      <c r="P999" s="46"/>
      <c r="Q999" s="49"/>
      <c r="R999" s="49"/>
      <c r="S999" s="46"/>
      <c r="T999" s="46"/>
      <c r="U999" s="37"/>
      <c r="V999" s="37"/>
      <c r="W999" s="37"/>
      <c r="X999" s="37"/>
      <c r="Y999" s="37"/>
    </row>
    <row r="1000">
      <c r="A1000" s="46"/>
      <c r="B1000" s="46"/>
      <c r="C1000" s="470"/>
      <c r="D1000" s="471"/>
      <c r="E1000" s="471"/>
      <c r="F1000" s="471"/>
      <c r="G1000" s="471"/>
      <c r="H1000" s="470"/>
      <c r="I1000" s="49"/>
      <c r="J1000" s="49"/>
      <c r="K1000" s="49"/>
      <c r="L1000" s="49"/>
      <c r="M1000" s="49"/>
      <c r="N1000" s="49"/>
      <c r="O1000" s="46"/>
      <c r="P1000" s="46"/>
      <c r="Q1000" s="49"/>
      <c r="R1000" s="49"/>
      <c r="S1000" s="46"/>
      <c r="T1000" s="46"/>
      <c r="U1000" s="37"/>
      <c r="V1000" s="37"/>
      <c r="W1000" s="37"/>
      <c r="X1000" s="37"/>
      <c r="Y1000" s="37"/>
    </row>
  </sheetData>
  <dataValidations>
    <dataValidation type="list" allowBlank="1" sqref="K2:K85">
      <formula1>Enumerations!$I$2:$I$11</formula1>
    </dataValidation>
  </dataValidations>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262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5"/>
    <col customWidth="1" min="2" max="6" width="15.75"/>
    <col customWidth="1" min="7" max="7" width="6.38"/>
    <col customWidth="1" min="8" max="8" width="9.5"/>
    <col customWidth="1" min="9" max="9" width="18.88"/>
    <col customWidth="1" min="10" max="10" width="9.5"/>
    <col customWidth="1" min="11" max="11" width="6.38"/>
    <col customWidth="1" min="12" max="12" width="37.63"/>
    <col customWidth="1" min="13" max="13" width="12.63"/>
    <col customWidth="1" min="14" max="15" width="15.75"/>
    <col customWidth="1" min="16" max="26" width="12.63"/>
  </cols>
  <sheetData>
    <row r="1" ht="24.0" customHeight="1">
      <c r="A1" s="4" t="s">
        <v>1</v>
      </c>
      <c r="B1" s="4" t="s">
        <v>7</v>
      </c>
      <c r="C1" s="4" t="s">
        <v>0</v>
      </c>
      <c r="D1" s="4" t="s">
        <v>18</v>
      </c>
      <c r="E1" s="4" t="s">
        <v>20</v>
      </c>
      <c r="F1" s="4" t="s">
        <v>22</v>
      </c>
      <c r="G1" s="4" t="s">
        <v>2057</v>
      </c>
      <c r="H1" s="4" t="s">
        <v>6255</v>
      </c>
      <c r="I1" s="4" t="s">
        <v>6256</v>
      </c>
      <c r="J1" s="4" t="s">
        <v>35</v>
      </c>
      <c r="K1" s="4" t="s">
        <v>37</v>
      </c>
      <c r="L1" s="4" t="s">
        <v>38</v>
      </c>
      <c r="M1" s="4" t="s">
        <v>39</v>
      </c>
      <c r="N1" s="4" t="s">
        <v>40</v>
      </c>
      <c r="O1" s="4" t="s">
        <v>41</v>
      </c>
      <c r="P1" s="264"/>
      <c r="Q1" s="264"/>
      <c r="R1" s="264"/>
      <c r="S1" s="264"/>
      <c r="T1" s="264"/>
      <c r="U1" s="264"/>
      <c r="V1" s="264"/>
      <c r="W1" s="264"/>
      <c r="X1" s="264"/>
      <c r="Y1" s="264"/>
      <c r="Z1" s="264"/>
    </row>
    <row r="2">
      <c r="A2" s="38" t="s">
        <v>6265</v>
      </c>
      <c r="B2" s="38" t="str">
        <f>'Cover Page'!$I$8</f>
        <v>GHXSTSHIP</v>
      </c>
      <c r="C2" s="38" t="str">
        <f>'Cover Page'!$C$7</f>
        <v>CSMIA26</v>
      </c>
      <c r="D2" s="39" t="s">
        <v>2605</v>
      </c>
      <c r="E2" s="39" t="s">
        <v>6280</v>
      </c>
      <c r="F2" s="39" t="s">
        <v>6281</v>
      </c>
      <c r="G2" s="38">
        <v>1.0</v>
      </c>
      <c r="H2" s="38">
        <v>1.0</v>
      </c>
      <c r="I2" s="39" t="s">
        <v>6283</v>
      </c>
      <c r="J2" s="38" t="s">
        <v>86</v>
      </c>
      <c r="K2" s="38" t="b">
        <v>0</v>
      </c>
      <c r="L2" s="39" t="s">
        <v>6290</v>
      </c>
      <c r="M2" s="39" t="s">
        <v>88</v>
      </c>
      <c r="N2" s="40">
        <v>46295.54513888889</v>
      </c>
      <c r="O2" s="40">
        <v>46295.54513888889</v>
      </c>
      <c r="P2" s="37"/>
      <c r="Q2" s="37"/>
      <c r="R2" s="37"/>
      <c r="S2" s="37"/>
      <c r="T2" s="37"/>
      <c r="U2" s="37"/>
      <c r="V2" s="37"/>
      <c r="W2" s="37"/>
      <c r="X2" s="37"/>
      <c r="Y2" s="37"/>
      <c r="Z2" s="37"/>
    </row>
    <row r="3">
      <c r="A3" s="38" t="s">
        <v>6293</v>
      </c>
      <c r="B3" s="38" t="str">
        <f>'Cover Page'!$I$8</f>
        <v>GHXSTSHIP</v>
      </c>
      <c r="C3" s="38" t="str">
        <f>'Cover Page'!$C$7</f>
        <v>CSMIA26</v>
      </c>
      <c r="D3" s="39" t="s">
        <v>2605</v>
      </c>
      <c r="E3" s="39" t="s">
        <v>6280</v>
      </c>
      <c r="F3" s="39" t="s">
        <v>6281</v>
      </c>
      <c r="G3" s="38">
        <v>1.0</v>
      </c>
      <c r="H3" s="38">
        <v>2.0</v>
      </c>
      <c r="I3" s="39" t="s">
        <v>884</v>
      </c>
      <c r="J3" s="38" t="s">
        <v>86</v>
      </c>
      <c r="K3" s="38" t="b">
        <v>0</v>
      </c>
      <c r="L3" s="39" t="s">
        <v>6297</v>
      </c>
      <c r="M3" s="39" t="s">
        <v>88</v>
      </c>
      <c r="N3" s="40">
        <v>46295.54513888889</v>
      </c>
      <c r="O3" s="40">
        <v>46295.54513888889</v>
      </c>
      <c r="P3" s="37"/>
      <c r="Q3" s="37"/>
      <c r="R3" s="37"/>
      <c r="S3" s="37"/>
      <c r="T3" s="37"/>
      <c r="U3" s="37"/>
      <c r="V3" s="37"/>
      <c r="W3" s="37"/>
      <c r="X3" s="37"/>
      <c r="Y3" s="37"/>
      <c r="Z3" s="37"/>
    </row>
    <row r="4">
      <c r="A4" s="38" t="s">
        <v>6298</v>
      </c>
      <c r="B4" s="38" t="str">
        <f>'Cover Page'!$I$8</f>
        <v>GHXSTSHIP</v>
      </c>
      <c r="C4" s="38" t="str">
        <f>'Cover Page'!$C$7</f>
        <v>CSMIA26</v>
      </c>
      <c r="D4" s="39" t="s">
        <v>2605</v>
      </c>
      <c r="E4" s="39" t="s">
        <v>6280</v>
      </c>
      <c r="F4" s="39" t="s">
        <v>6281</v>
      </c>
      <c r="G4" s="38">
        <v>1.0</v>
      </c>
      <c r="H4" s="38">
        <v>3.0</v>
      </c>
      <c r="I4" s="39" t="s">
        <v>6306</v>
      </c>
      <c r="J4" s="38" t="s">
        <v>86</v>
      </c>
      <c r="K4" s="38" t="b">
        <v>0</v>
      </c>
      <c r="L4" s="39" t="s">
        <v>6307</v>
      </c>
      <c r="M4" s="39" t="s">
        <v>88</v>
      </c>
      <c r="N4" s="40">
        <v>46295.54513888889</v>
      </c>
      <c r="O4" s="40">
        <v>46295.54513888889</v>
      </c>
      <c r="P4" s="37"/>
      <c r="Q4" s="37"/>
      <c r="R4" s="37"/>
      <c r="S4" s="37"/>
      <c r="T4" s="37"/>
      <c r="U4" s="37"/>
      <c r="V4" s="37"/>
      <c r="W4" s="37"/>
      <c r="X4" s="37"/>
      <c r="Y4" s="37"/>
      <c r="Z4" s="37"/>
    </row>
    <row r="5">
      <c r="A5" s="38" t="s">
        <v>6308</v>
      </c>
      <c r="B5" s="38" t="str">
        <f>'Cover Page'!$I$8</f>
        <v>GHXSTSHIP</v>
      </c>
      <c r="C5" s="38" t="str">
        <f>'Cover Page'!$C$7</f>
        <v>CSMIA26</v>
      </c>
      <c r="D5" s="39" t="s">
        <v>2605</v>
      </c>
      <c r="E5" s="39" t="s">
        <v>6280</v>
      </c>
      <c r="F5" s="39" t="s">
        <v>6281</v>
      </c>
      <c r="G5" s="38">
        <v>1.0</v>
      </c>
      <c r="H5" s="38">
        <v>4.0</v>
      </c>
      <c r="I5" s="39" t="s">
        <v>6314</v>
      </c>
      <c r="J5" s="38" t="s">
        <v>86</v>
      </c>
      <c r="K5" s="38" t="b">
        <v>0</v>
      </c>
      <c r="L5" s="39" t="s">
        <v>6315</v>
      </c>
      <c r="M5" s="39" t="s">
        <v>88</v>
      </c>
      <c r="N5" s="40">
        <v>46295.54513888889</v>
      </c>
      <c r="O5" s="40">
        <v>46295.54513888889</v>
      </c>
      <c r="P5" s="37"/>
      <c r="Q5" s="37"/>
      <c r="R5" s="37"/>
      <c r="S5" s="37"/>
      <c r="T5" s="37"/>
      <c r="U5" s="37"/>
      <c r="V5" s="37"/>
      <c r="W5" s="37"/>
      <c r="X5" s="37"/>
      <c r="Y5" s="37"/>
      <c r="Z5" s="37"/>
    </row>
    <row r="6">
      <c r="A6" s="38" t="s">
        <v>6319</v>
      </c>
      <c r="B6" s="38" t="str">
        <f>'Cover Page'!$I$8</f>
        <v>GHXSTSHIP</v>
      </c>
      <c r="C6" s="38" t="str">
        <f>'Cover Page'!$C$7</f>
        <v>CSMIA26</v>
      </c>
      <c r="D6" s="39" t="s">
        <v>2605</v>
      </c>
      <c r="E6" s="39" t="s">
        <v>6280</v>
      </c>
      <c r="F6" s="39" t="s">
        <v>6281</v>
      </c>
      <c r="G6" s="38">
        <v>1.0</v>
      </c>
      <c r="H6" s="38">
        <v>5.0</v>
      </c>
      <c r="I6" s="39" t="s">
        <v>6325</v>
      </c>
      <c r="J6" s="38" t="s">
        <v>86</v>
      </c>
      <c r="K6" s="38" t="b">
        <v>0</v>
      </c>
      <c r="L6" s="39" t="s">
        <v>6326</v>
      </c>
      <c r="M6" s="39" t="s">
        <v>88</v>
      </c>
      <c r="N6" s="40">
        <v>46295.54513888889</v>
      </c>
      <c r="O6" s="40">
        <v>46295.54513888889</v>
      </c>
      <c r="P6" s="37"/>
      <c r="Q6" s="37"/>
      <c r="R6" s="37"/>
      <c r="S6" s="37"/>
      <c r="T6" s="37"/>
      <c r="U6" s="37"/>
      <c r="V6" s="37"/>
      <c r="W6" s="37"/>
      <c r="X6" s="37"/>
      <c r="Y6" s="37"/>
      <c r="Z6" s="37"/>
    </row>
    <row r="7">
      <c r="A7" s="38" t="s">
        <v>6329</v>
      </c>
      <c r="B7" s="38" t="str">
        <f>'Cover Page'!$I$8</f>
        <v>GHXSTSHIP</v>
      </c>
      <c r="C7" s="38" t="str">
        <f>'Cover Page'!$C$7</f>
        <v>CSMIA26</v>
      </c>
      <c r="D7" s="39" t="s">
        <v>2605</v>
      </c>
      <c r="E7" s="39" t="s">
        <v>6280</v>
      </c>
      <c r="F7" s="39" t="s">
        <v>6281</v>
      </c>
      <c r="G7" s="38">
        <v>1.0</v>
      </c>
      <c r="H7" s="38">
        <v>6.0</v>
      </c>
      <c r="I7" s="39" t="s">
        <v>6335</v>
      </c>
      <c r="J7" s="38" t="s">
        <v>86</v>
      </c>
      <c r="K7" s="38" t="b">
        <v>0</v>
      </c>
      <c r="L7" s="39" t="s">
        <v>6337</v>
      </c>
      <c r="M7" s="39" t="s">
        <v>88</v>
      </c>
      <c r="N7" s="40">
        <v>46295.54513888889</v>
      </c>
      <c r="O7" s="40">
        <v>46295.54513888889</v>
      </c>
      <c r="P7" s="37"/>
      <c r="Q7" s="37"/>
      <c r="R7" s="37"/>
      <c r="S7" s="37"/>
      <c r="T7" s="37"/>
      <c r="U7" s="37"/>
      <c r="V7" s="37"/>
      <c r="W7" s="37"/>
      <c r="X7" s="37"/>
      <c r="Y7" s="37"/>
      <c r="Z7" s="37"/>
    </row>
    <row r="8">
      <c r="A8" s="38" t="s">
        <v>6340</v>
      </c>
      <c r="B8" s="38" t="str">
        <f>'Cover Page'!$I$8</f>
        <v>GHXSTSHIP</v>
      </c>
      <c r="C8" s="38" t="str">
        <f>'Cover Page'!$C$7</f>
        <v>CSMIA26</v>
      </c>
      <c r="D8" s="39" t="s">
        <v>2605</v>
      </c>
      <c r="E8" s="39" t="s">
        <v>6280</v>
      </c>
      <c r="F8" s="39" t="s">
        <v>6281</v>
      </c>
      <c r="G8" s="38">
        <v>1.0</v>
      </c>
      <c r="H8" s="38">
        <v>7.0</v>
      </c>
      <c r="I8" s="39" t="s">
        <v>6347</v>
      </c>
      <c r="J8" s="38" t="s">
        <v>86</v>
      </c>
      <c r="K8" s="38" t="b">
        <v>0</v>
      </c>
      <c r="L8" s="39" t="s">
        <v>6349</v>
      </c>
      <c r="M8" s="39" t="s">
        <v>88</v>
      </c>
      <c r="N8" s="40">
        <v>46295.54513888889</v>
      </c>
      <c r="O8" s="40">
        <v>46295.54513888889</v>
      </c>
      <c r="P8" s="37"/>
      <c r="Q8" s="37"/>
      <c r="R8" s="37"/>
      <c r="S8" s="37"/>
      <c r="T8" s="37"/>
      <c r="U8" s="37"/>
      <c r="V8" s="37"/>
      <c r="W8" s="37"/>
      <c r="X8" s="37"/>
      <c r="Y8" s="37"/>
      <c r="Z8" s="37"/>
    </row>
    <row r="9">
      <c r="A9" s="38" t="s">
        <v>6352</v>
      </c>
      <c r="B9" s="38" t="str">
        <f>'Cover Page'!$I$8</f>
        <v>GHXSTSHIP</v>
      </c>
      <c r="C9" s="38" t="str">
        <f>'Cover Page'!$C$7</f>
        <v>CSMIA26</v>
      </c>
      <c r="D9" s="39" t="s">
        <v>2605</v>
      </c>
      <c r="E9" s="39" t="s">
        <v>6280</v>
      </c>
      <c r="F9" s="39" t="s">
        <v>6281</v>
      </c>
      <c r="G9" s="38">
        <v>1.0</v>
      </c>
      <c r="H9" s="38">
        <v>8.0</v>
      </c>
      <c r="I9" s="39" t="s">
        <v>6357</v>
      </c>
      <c r="J9" s="38" t="s">
        <v>86</v>
      </c>
      <c r="K9" s="38" t="b">
        <v>0</v>
      </c>
      <c r="L9" s="39" t="s">
        <v>6360</v>
      </c>
      <c r="M9" s="39" t="s">
        <v>88</v>
      </c>
      <c r="N9" s="40">
        <v>46295.54513888889</v>
      </c>
      <c r="O9" s="40">
        <v>46295.54513888889</v>
      </c>
      <c r="P9" s="37"/>
      <c r="Q9" s="37"/>
      <c r="R9" s="37"/>
      <c r="S9" s="37"/>
      <c r="T9" s="37"/>
      <c r="U9" s="37"/>
      <c r="V9" s="37"/>
      <c r="W9" s="37"/>
      <c r="X9" s="37"/>
      <c r="Y9" s="37"/>
      <c r="Z9" s="37"/>
    </row>
    <row r="10">
      <c r="A10" s="38" t="s">
        <v>6365</v>
      </c>
      <c r="B10" s="38" t="str">
        <f>'Cover Page'!$I$8</f>
        <v>GHXSTSHIP</v>
      </c>
      <c r="C10" s="38" t="str">
        <f>'Cover Page'!$C$7</f>
        <v>CSMIA26</v>
      </c>
      <c r="D10" s="39" t="s">
        <v>2605</v>
      </c>
      <c r="E10" s="39" t="s">
        <v>6280</v>
      </c>
      <c r="F10" s="39" t="s">
        <v>6281</v>
      </c>
      <c r="G10" s="38">
        <v>1.0</v>
      </c>
      <c r="H10" s="38">
        <v>9.0</v>
      </c>
      <c r="I10" s="39" t="s">
        <v>6371</v>
      </c>
      <c r="J10" s="38" t="s">
        <v>86</v>
      </c>
      <c r="K10" s="38" t="b">
        <v>0</v>
      </c>
      <c r="L10" s="39" t="s">
        <v>6374</v>
      </c>
      <c r="M10" s="39" t="s">
        <v>88</v>
      </c>
      <c r="N10" s="40">
        <v>46295.54513888889</v>
      </c>
      <c r="O10" s="40">
        <v>46295.54513888889</v>
      </c>
      <c r="P10" s="37"/>
      <c r="Q10" s="37"/>
      <c r="R10" s="37"/>
      <c r="S10" s="37"/>
      <c r="T10" s="37"/>
      <c r="U10" s="37"/>
      <c r="V10" s="37"/>
      <c r="W10" s="37"/>
      <c r="X10" s="37"/>
      <c r="Y10" s="37"/>
      <c r="Z10" s="37"/>
    </row>
    <row r="11">
      <c r="A11" s="38" t="s">
        <v>6378</v>
      </c>
      <c r="B11" s="38" t="str">
        <f>'Cover Page'!$I$8</f>
        <v>GHXSTSHIP</v>
      </c>
      <c r="C11" s="38" t="str">
        <f>'Cover Page'!$C$7</f>
        <v>CSMIA26</v>
      </c>
      <c r="D11" s="39" t="s">
        <v>2605</v>
      </c>
      <c r="E11" s="39" t="s">
        <v>6280</v>
      </c>
      <c r="F11" s="39" t="s">
        <v>6281</v>
      </c>
      <c r="G11" s="38">
        <v>1.0</v>
      </c>
      <c r="H11" s="38">
        <v>10.0</v>
      </c>
      <c r="I11" s="39" t="s">
        <v>6383</v>
      </c>
      <c r="J11" s="38" t="s">
        <v>86</v>
      </c>
      <c r="K11" s="38" t="b">
        <v>0</v>
      </c>
      <c r="L11" s="39" t="s">
        <v>6386</v>
      </c>
      <c r="M11" s="39" t="s">
        <v>88</v>
      </c>
      <c r="N11" s="40">
        <v>46295.54513888889</v>
      </c>
      <c r="O11" s="40">
        <v>46295.54513888889</v>
      </c>
      <c r="P11" s="37"/>
      <c r="Q11" s="37"/>
      <c r="R11" s="37"/>
      <c r="S11" s="37"/>
      <c r="T11" s="37"/>
      <c r="U11" s="37"/>
      <c r="V11" s="37"/>
      <c r="W11" s="37"/>
      <c r="X11" s="37"/>
      <c r="Y11" s="37"/>
      <c r="Z11" s="37"/>
    </row>
    <row r="12">
      <c r="A12" s="38" t="s">
        <v>6388</v>
      </c>
      <c r="B12" s="38" t="str">
        <f>'Cover Page'!$I$8</f>
        <v>GHXSTSHIP</v>
      </c>
      <c r="C12" s="38" t="str">
        <f>'Cover Page'!$C$7</f>
        <v>CSMIA26</v>
      </c>
      <c r="D12" s="39" t="s">
        <v>2605</v>
      </c>
      <c r="E12" s="39" t="s">
        <v>6280</v>
      </c>
      <c r="F12" s="39" t="s">
        <v>6281</v>
      </c>
      <c r="G12" s="38">
        <v>1.0</v>
      </c>
      <c r="H12" s="38">
        <v>11.0</v>
      </c>
      <c r="I12" s="39" t="s">
        <v>6397</v>
      </c>
      <c r="J12" s="38" t="s">
        <v>86</v>
      </c>
      <c r="K12" s="38" t="b">
        <v>0</v>
      </c>
      <c r="L12" s="39" t="s">
        <v>6399</v>
      </c>
      <c r="M12" s="39" t="s">
        <v>88</v>
      </c>
      <c r="N12" s="40">
        <v>46295.54513888889</v>
      </c>
      <c r="O12" s="40">
        <v>46295.54513888889</v>
      </c>
      <c r="P12" s="37"/>
      <c r="Q12" s="37"/>
      <c r="R12" s="37"/>
      <c r="S12" s="37"/>
      <c r="T12" s="37"/>
      <c r="U12" s="37"/>
      <c r="V12" s="37"/>
      <c r="W12" s="37"/>
      <c r="X12" s="37"/>
      <c r="Y12" s="37"/>
      <c r="Z12" s="37"/>
    </row>
    <row r="13">
      <c r="A13" s="38" t="s">
        <v>6402</v>
      </c>
      <c r="B13" s="38" t="str">
        <f>'Cover Page'!$I$8</f>
        <v>GHXSTSHIP</v>
      </c>
      <c r="C13" s="38" t="str">
        <f>'Cover Page'!$C$7</f>
        <v>CSMIA26</v>
      </c>
      <c r="D13" s="39" t="s">
        <v>2605</v>
      </c>
      <c r="E13" s="39" t="s">
        <v>6280</v>
      </c>
      <c r="F13" s="39" t="s">
        <v>6281</v>
      </c>
      <c r="G13" s="38">
        <v>1.0</v>
      </c>
      <c r="H13" s="38">
        <v>12.0</v>
      </c>
      <c r="I13" s="39" t="s">
        <v>2551</v>
      </c>
      <c r="J13" s="38" t="s">
        <v>86</v>
      </c>
      <c r="K13" s="38" t="b">
        <v>0</v>
      </c>
      <c r="L13" s="39" t="s">
        <v>6408</v>
      </c>
      <c r="M13" s="39" t="s">
        <v>88</v>
      </c>
      <c r="N13" s="40">
        <v>46295.54513888889</v>
      </c>
      <c r="O13" s="40">
        <v>46295.54513888889</v>
      </c>
      <c r="P13" s="37"/>
      <c r="Q13" s="37"/>
      <c r="R13" s="37"/>
      <c r="S13" s="37"/>
      <c r="T13" s="37"/>
      <c r="U13" s="37"/>
      <c r="V13" s="37"/>
      <c r="W13" s="37"/>
      <c r="X13" s="37"/>
      <c r="Y13" s="37"/>
      <c r="Z13" s="37"/>
    </row>
    <row r="14">
      <c r="A14" s="38" t="s">
        <v>6411</v>
      </c>
      <c r="B14" s="38" t="str">
        <f>'Cover Page'!$I$8</f>
        <v>GHXSTSHIP</v>
      </c>
      <c r="C14" s="38" t="str">
        <f>'Cover Page'!$C$7</f>
        <v>CSMIA26</v>
      </c>
      <c r="D14" s="39" t="s">
        <v>2605</v>
      </c>
      <c r="E14" s="39" t="s">
        <v>6280</v>
      </c>
      <c r="F14" s="39" t="s">
        <v>6281</v>
      </c>
      <c r="G14" s="38">
        <v>1.0</v>
      </c>
      <c r="H14" s="38">
        <v>13.0</v>
      </c>
      <c r="I14" s="39" t="s">
        <v>6418</v>
      </c>
      <c r="J14" s="38" t="s">
        <v>86</v>
      </c>
      <c r="K14" s="38" t="b">
        <v>0</v>
      </c>
      <c r="L14" s="39" t="s">
        <v>6420</v>
      </c>
      <c r="M14" s="39" t="s">
        <v>88</v>
      </c>
      <c r="N14" s="40">
        <v>46295.54513888889</v>
      </c>
      <c r="O14" s="40">
        <v>46295.54513888889</v>
      </c>
      <c r="P14" s="37"/>
      <c r="Q14" s="37"/>
      <c r="R14" s="37"/>
      <c r="S14" s="37"/>
      <c r="T14" s="37"/>
      <c r="U14" s="37"/>
      <c r="V14" s="37"/>
      <c r="W14" s="37"/>
      <c r="X14" s="37"/>
      <c r="Y14" s="37"/>
      <c r="Z14" s="37"/>
    </row>
    <row r="15">
      <c r="A15" s="38" t="s">
        <v>6423</v>
      </c>
      <c r="B15" s="38" t="str">
        <f>'Cover Page'!$I$8</f>
        <v>GHXSTSHIP</v>
      </c>
      <c r="C15" s="38" t="str">
        <f>'Cover Page'!$C$7</f>
        <v>CSMIA26</v>
      </c>
      <c r="D15" s="39" t="s">
        <v>2605</v>
      </c>
      <c r="E15" s="39" t="s">
        <v>6280</v>
      </c>
      <c r="F15" s="39" t="s">
        <v>6281</v>
      </c>
      <c r="G15" s="38">
        <v>1.0</v>
      </c>
      <c r="H15" s="38">
        <v>14.0</v>
      </c>
      <c r="I15" s="39" t="s">
        <v>6428</v>
      </c>
      <c r="J15" s="38" t="s">
        <v>86</v>
      </c>
      <c r="K15" s="38" t="b">
        <v>0</v>
      </c>
      <c r="L15" s="39" t="s">
        <v>6431</v>
      </c>
      <c r="M15" s="39" t="s">
        <v>88</v>
      </c>
      <c r="N15" s="40">
        <v>46295.54513888889</v>
      </c>
      <c r="O15" s="40">
        <v>46295.54513888889</v>
      </c>
      <c r="P15" s="37"/>
      <c r="Q15" s="37"/>
      <c r="R15" s="37"/>
      <c r="S15" s="37"/>
      <c r="T15" s="37"/>
      <c r="U15" s="37"/>
      <c r="V15" s="37"/>
      <c r="W15" s="37"/>
      <c r="X15" s="37"/>
      <c r="Y15" s="37"/>
      <c r="Z15" s="37"/>
    </row>
    <row r="16">
      <c r="A16" s="38" t="s">
        <v>6435</v>
      </c>
      <c r="B16" s="38" t="str">
        <f>'Cover Page'!$I$8</f>
        <v>GHXSTSHIP</v>
      </c>
      <c r="C16" s="38" t="str">
        <f>'Cover Page'!$C$7</f>
        <v>CSMIA26</v>
      </c>
      <c r="D16" s="39" t="s">
        <v>2605</v>
      </c>
      <c r="E16" s="39" t="s">
        <v>6280</v>
      </c>
      <c r="F16" s="39" t="s">
        <v>6281</v>
      </c>
      <c r="G16" s="38">
        <v>1.0</v>
      </c>
      <c r="H16" s="38">
        <v>15.0</v>
      </c>
      <c r="I16" s="39" t="s">
        <v>6440</v>
      </c>
      <c r="J16" s="38" t="s">
        <v>86</v>
      </c>
      <c r="K16" s="38" t="b">
        <v>0</v>
      </c>
      <c r="L16" s="39" t="s">
        <v>6441</v>
      </c>
      <c r="M16" s="39" t="s">
        <v>88</v>
      </c>
      <c r="N16" s="40">
        <v>46295.54513888889</v>
      </c>
      <c r="O16" s="40">
        <v>46295.54513888889</v>
      </c>
      <c r="P16" s="37"/>
      <c r="Q16" s="37"/>
      <c r="R16" s="37"/>
      <c r="S16" s="37"/>
      <c r="T16" s="37"/>
      <c r="U16" s="37"/>
      <c r="V16" s="37"/>
      <c r="W16" s="37"/>
      <c r="X16" s="37"/>
      <c r="Y16" s="37"/>
      <c r="Z16" s="37"/>
    </row>
    <row r="17">
      <c r="A17" s="38" t="s">
        <v>6443</v>
      </c>
      <c r="B17" s="38" t="str">
        <f>'Cover Page'!$I$8</f>
        <v>GHXSTSHIP</v>
      </c>
      <c r="C17" s="38" t="str">
        <f>'Cover Page'!$C$7</f>
        <v>CSMIA26</v>
      </c>
      <c r="D17" s="39" t="s">
        <v>2605</v>
      </c>
      <c r="E17" s="39" t="s">
        <v>6280</v>
      </c>
      <c r="F17" s="39" t="s">
        <v>6281</v>
      </c>
      <c r="G17" s="38">
        <v>1.0</v>
      </c>
      <c r="H17" s="38">
        <v>16.0</v>
      </c>
      <c r="I17" s="39" t="s">
        <v>6449</v>
      </c>
      <c r="J17" s="38" t="s">
        <v>86</v>
      </c>
      <c r="K17" s="38" t="b">
        <v>0</v>
      </c>
      <c r="L17" s="39" t="s">
        <v>6451</v>
      </c>
      <c r="M17" s="39" t="s">
        <v>88</v>
      </c>
      <c r="N17" s="40">
        <v>46295.54513888889</v>
      </c>
      <c r="O17" s="40">
        <v>46295.54513888889</v>
      </c>
      <c r="P17" s="37"/>
      <c r="Q17" s="37"/>
      <c r="R17" s="37"/>
      <c r="S17" s="37"/>
      <c r="T17" s="37"/>
      <c r="U17" s="37"/>
      <c r="V17" s="37"/>
      <c r="W17" s="37"/>
      <c r="X17" s="37"/>
      <c r="Y17" s="37"/>
      <c r="Z17" s="37"/>
    </row>
    <row r="18">
      <c r="A18" s="38" t="s">
        <v>6453</v>
      </c>
      <c r="B18" s="38" t="str">
        <f>'Cover Page'!$I$8</f>
        <v>GHXSTSHIP</v>
      </c>
      <c r="C18" s="38" t="str">
        <f>'Cover Page'!$C$7</f>
        <v>CSMIA26</v>
      </c>
      <c r="D18" s="39" t="s">
        <v>2605</v>
      </c>
      <c r="E18" s="39" t="s">
        <v>6280</v>
      </c>
      <c r="F18" s="39" t="s">
        <v>6458</v>
      </c>
      <c r="G18" s="38">
        <v>2.0</v>
      </c>
      <c r="H18" s="38">
        <v>1.0</v>
      </c>
      <c r="I18" s="39" t="s">
        <v>6459</v>
      </c>
      <c r="J18" s="38" t="s">
        <v>86</v>
      </c>
      <c r="K18" s="38" t="b">
        <v>0</v>
      </c>
      <c r="L18" s="39" t="s">
        <v>6461</v>
      </c>
      <c r="M18" s="39" t="s">
        <v>88</v>
      </c>
      <c r="N18" s="40">
        <v>46295.54513888889</v>
      </c>
      <c r="O18" s="40">
        <v>46295.54513888889</v>
      </c>
      <c r="P18" s="469"/>
      <c r="Q18" s="469"/>
      <c r="R18" s="469"/>
      <c r="S18" s="469"/>
      <c r="T18" s="469"/>
      <c r="U18" s="469"/>
      <c r="V18" s="469"/>
      <c r="W18" s="469"/>
      <c r="X18" s="469"/>
      <c r="Y18" s="469"/>
      <c r="Z18" s="469"/>
    </row>
    <row r="19">
      <c r="A19" s="38" t="s">
        <v>6466</v>
      </c>
      <c r="B19" s="38" t="str">
        <f>'Cover Page'!$I$8</f>
        <v>GHXSTSHIP</v>
      </c>
      <c r="C19" s="38" t="str">
        <f>'Cover Page'!$C$7</f>
        <v>CSMIA26</v>
      </c>
      <c r="D19" s="39" t="s">
        <v>2605</v>
      </c>
      <c r="E19" s="39" t="s">
        <v>6280</v>
      </c>
      <c r="F19" s="39" t="s">
        <v>6458</v>
      </c>
      <c r="G19" s="38">
        <v>2.0</v>
      </c>
      <c r="H19" s="38">
        <v>2.0</v>
      </c>
      <c r="I19" s="39" t="s">
        <v>6472</v>
      </c>
      <c r="J19" s="38" t="s">
        <v>86</v>
      </c>
      <c r="K19" s="38" t="b">
        <v>0</v>
      </c>
      <c r="L19" s="39" t="s">
        <v>6477</v>
      </c>
      <c r="M19" s="39" t="s">
        <v>88</v>
      </c>
      <c r="N19" s="40">
        <v>46295.54513888889</v>
      </c>
      <c r="O19" s="40">
        <v>46295.54513888889</v>
      </c>
      <c r="P19" s="37"/>
      <c r="Q19" s="37"/>
      <c r="R19" s="37"/>
      <c r="S19" s="37"/>
      <c r="T19" s="37"/>
      <c r="U19" s="37"/>
      <c r="V19" s="37"/>
      <c r="W19" s="37"/>
      <c r="X19" s="37"/>
      <c r="Y19" s="37"/>
      <c r="Z19" s="37"/>
    </row>
    <row r="20">
      <c r="A20" s="38" t="s">
        <v>6480</v>
      </c>
      <c r="B20" s="38" t="str">
        <f>'Cover Page'!$I$8</f>
        <v>GHXSTSHIP</v>
      </c>
      <c r="C20" s="38" t="str">
        <f>'Cover Page'!$C$7</f>
        <v>CSMIA26</v>
      </c>
      <c r="D20" s="39" t="s">
        <v>2605</v>
      </c>
      <c r="E20" s="39" t="s">
        <v>6280</v>
      </c>
      <c r="F20" s="39" t="s">
        <v>6458</v>
      </c>
      <c r="G20" s="38">
        <v>2.0</v>
      </c>
      <c r="H20" s="38">
        <v>3.0</v>
      </c>
      <c r="I20" s="39" t="s">
        <v>6484</v>
      </c>
      <c r="J20" s="38" t="s">
        <v>86</v>
      </c>
      <c r="K20" s="38" t="b">
        <v>0</v>
      </c>
      <c r="L20" s="39" t="s">
        <v>6486</v>
      </c>
      <c r="M20" s="39" t="s">
        <v>88</v>
      </c>
      <c r="N20" s="40">
        <v>46295.54513888889</v>
      </c>
      <c r="O20" s="40">
        <v>46295.54513888889</v>
      </c>
      <c r="P20" s="37"/>
      <c r="Q20" s="37"/>
      <c r="R20" s="37"/>
      <c r="S20" s="37"/>
      <c r="T20" s="37"/>
      <c r="U20" s="37"/>
      <c r="V20" s="37"/>
      <c r="W20" s="37"/>
      <c r="X20" s="37"/>
      <c r="Y20" s="37"/>
      <c r="Z20" s="37"/>
    </row>
    <row r="21">
      <c r="A21" s="38" t="s">
        <v>6489</v>
      </c>
      <c r="B21" s="38" t="str">
        <f>'Cover Page'!$I$8</f>
        <v>GHXSTSHIP</v>
      </c>
      <c r="C21" s="38" t="str">
        <f>'Cover Page'!$C$7</f>
        <v>CSMIA26</v>
      </c>
      <c r="D21" s="39" t="s">
        <v>2605</v>
      </c>
      <c r="E21" s="39" t="s">
        <v>6280</v>
      </c>
      <c r="F21" s="39" t="s">
        <v>6458</v>
      </c>
      <c r="G21" s="38">
        <v>2.0</v>
      </c>
      <c r="H21" s="38">
        <v>4.0</v>
      </c>
      <c r="I21" s="39" t="s">
        <v>6497</v>
      </c>
      <c r="J21" s="38" t="s">
        <v>86</v>
      </c>
      <c r="K21" s="38" t="b">
        <v>0</v>
      </c>
      <c r="L21" s="39" t="s">
        <v>6498</v>
      </c>
      <c r="M21" s="39" t="s">
        <v>88</v>
      </c>
      <c r="N21" s="40">
        <v>46295.54513888889</v>
      </c>
      <c r="O21" s="40">
        <v>46295.54513888889</v>
      </c>
      <c r="P21" s="37"/>
      <c r="Q21" s="37"/>
      <c r="R21" s="37"/>
      <c r="S21" s="37"/>
      <c r="T21" s="37"/>
      <c r="U21" s="37"/>
      <c r="V21" s="37"/>
      <c r="W21" s="37"/>
      <c r="X21" s="37"/>
      <c r="Y21" s="37"/>
      <c r="Z21" s="37"/>
    </row>
    <row r="22">
      <c r="A22" s="38" t="s">
        <v>6501</v>
      </c>
      <c r="B22" s="38" t="str">
        <f>'Cover Page'!$I$8</f>
        <v>GHXSTSHIP</v>
      </c>
      <c r="C22" s="38" t="str">
        <f>'Cover Page'!$C$7</f>
        <v>CSMIA26</v>
      </c>
      <c r="D22" s="39" t="s">
        <v>2605</v>
      </c>
      <c r="E22" s="39" t="s">
        <v>6280</v>
      </c>
      <c r="F22" s="39" t="s">
        <v>6458</v>
      </c>
      <c r="G22" s="38">
        <v>2.0</v>
      </c>
      <c r="H22" s="38">
        <v>5.0</v>
      </c>
      <c r="I22" s="39" t="s">
        <v>6506</v>
      </c>
      <c r="J22" s="38" t="s">
        <v>86</v>
      </c>
      <c r="K22" s="38" t="b">
        <v>0</v>
      </c>
      <c r="L22" s="39" t="s">
        <v>6507</v>
      </c>
      <c r="M22" s="39" t="s">
        <v>88</v>
      </c>
      <c r="N22" s="40">
        <v>46295.54513888889</v>
      </c>
      <c r="O22" s="40">
        <v>46295.54513888889</v>
      </c>
      <c r="P22" s="37"/>
      <c r="Q22" s="37"/>
      <c r="R22" s="37"/>
      <c r="S22" s="37"/>
      <c r="T22" s="37"/>
      <c r="U22" s="37"/>
      <c r="V22" s="37"/>
      <c r="W22" s="37"/>
      <c r="X22" s="37"/>
      <c r="Y22" s="37"/>
      <c r="Z22" s="37"/>
    </row>
    <row r="23">
      <c r="A23" s="38" t="s">
        <v>6510</v>
      </c>
      <c r="B23" s="38" t="str">
        <f>'Cover Page'!$I$8</f>
        <v>GHXSTSHIP</v>
      </c>
      <c r="C23" s="38" t="str">
        <f>'Cover Page'!$C$7</f>
        <v>CSMIA26</v>
      </c>
      <c r="D23" s="39" t="s">
        <v>2605</v>
      </c>
      <c r="E23" s="39" t="s">
        <v>6280</v>
      </c>
      <c r="F23" s="39" t="s">
        <v>6458</v>
      </c>
      <c r="G23" s="38">
        <v>2.0</v>
      </c>
      <c r="H23" s="38">
        <v>6.0</v>
      </c>
      <c r="I23" s="39" t="s">
        <v>6516</v>
      </c>
      <c r="J23" s="38" t="s">
        <v>86</v>
      </c>
      <c r="K23" s="38" t="b">
        <v>0</v>
      </c>
      <c r="L23" s="39" t="s">
        <v>6519</v>
      </c>
      <c r="M23" s="39" t="s">
        <v>88</v>
      </c>
      <c r="N23" s="40">
        <v>46295.54513888889</v>
      </c>
      <c r="O23" s="40">
        <v>46295.54513888889</v>
      </c>
      <c r="P23" s="37"/>
      <c r="Q23" s="37"/>
      <c r="R23" s="37"/>
      <c r="S23" s="37"/>
      <c r="T23" s="37"/>
      <c r="U23" s="37"/>
      <c r="V23" s="37"/>
      <c r="W23" s="37"/>
      <c r="X23" s="37"/>
      <c r="Y23" s="37"/>
      <c r="Z23" s="37"/>
    </row>
    <row r="24">
      <c r="A24" s="38" t="s">
        <v>6522</v>
      </c>
      <c r="B24" s="38" t="str">
        <f>'Cover Page'!$I$8</f>
        <v>GHXSTSHIP</v>
      </c>
      <c r="C24" s="38" t="str">
        <f>'Cover Page'!$C$7</f>
        <v>CSMIA26</v>
      </c>
      <c r="D24" s="39" t="s">
        <v>2605</v>
      </c>
      <c r="E24" s="39" t="s">
        <v>6280</v>
      </c>
      <c r="F24" s="39" t="s">
        <v>6458</v>
      </c>
      <c r="G24" s="38">
        <v>2.0</v>
      </c>
      <c r="H24" s="38">
        <v>7.0</v>
      </c>
      <c r="I24" s="39" t="s">
        <v>6527</v>
      </c>
      <c r="J24" s="38" t="s">
        <v>86</v>
      </c>
      <c r="K24" s="38" t="b">
        <v>0</v>
      </c>
      <c r="L24" s="39" t="s">
        <v>6529</v>
      </c>
      <c r="M24" s="39" t="s">
        <v>88</v>
      </c>
      <c r="N24" s="40">
        <v>46295.54513888889</v>
      </c>
      <c r="O24" s="40">
        <v>46295.54513888889</v>
      </c>
      <c r="P24" s="37"/>
      <c r="Q24" s="37"/>
      <c r="R24" s="37"/>
      <c r="S24" s="37"/>
      <c r="T24" s="37"/>
      <c r="U24" s="37"/>
      <c r="V24" s="37"/>
      <c r="W24" s="37"/>
      <c r="X24" s="37"/>
      <c r="Y24" s="37"/>
      <c r="Z24" s="37"/>
    </row>
    <row r="25">
      <c r="A25" s="38" t="s">
        <v>6531</v>
      </c>
      <c r="B25" s="38" t="str">
        <f>'Cover Page'!$I$8</f>
        <v>GHXSTSHIP</v>
      </c>
      <c r="C25" s="38" t="str">
        <f>'Cover Page'!$C$7</f>
        <v>CSMIA26</v>
      </c>
      <c r="D25" s="39" t="s">
        <v>2605</v>
      </c>
      <c r="E25" s="39" t="s">
        <v>6280</v>
      </c>
      <c r="F25" s="39" t="s">
        <v>6458</v>
      </c>
      <c r="G25" s="38">
        <v>2.0</v>
      </c>
      <c r="H25" s="38">
        <v>8.0</v>
      </c>
      <c r="I25" s="39" t="s">
        <v>6537</v>
      </c>
      <c r="J25" s="38" t="s">
        <v>86</v>
      </c>
      <c r="K25" s="38" t="b">
        <v>0</v>
      </c>
      <c r="L25" s="39" t="s">
        <v>6539</v>
      </c>
      <c r="M25" s="39" t="s">
        <v>88</v>
      </c>
      <c r="N25" s="40">
        <v>46295.54513888889</v>
      </c>
      <c r="O25" s="40">
        <v>46295.54513888889</v>
      </c>
      <c r="P25" s="37"/>
      <c r="Q25" s="37"/>
      <c r="R25" s="37"/>
      <c r="S25" s="37"/>
      <c r="T25" s="37"/>
      <c r="U25" s="37"/>
      <c r="V25" s="37"/>
      <c r="W25" s="37"/>
      <c r="X25" s="37"/>
      <c r="Y25" s="37"/>
      <c r="Z25" s="37"/>
    </row>
    <row r="26">
      <c r="A26" s="38" t="s">
        <v>6542</v>
      </c>
      <c r="B26" s="38" t="str">
        <f>'Cover Page'!$I$8</f>
        <v>GHXSTSHIP</v>
      </c>
      <c r="C26" s="38" t="str">
        <f>'Cover Page'!$C$7</f>
        <v>CSMIA26</v>
      </c>
      <c r="D26" s="39" t="s">
        <v>2605</v>
      </c>
      <c r="E26" s="39" t="s">
        <v>6280</v>
      </c>
      <c r="F26" s="39" t="s">
        <v>6458</v>
      </c>
      <c r="G26" s="38">
        <v>2.0</v>
      </c>
      <c r="H26" s="38">
        <v>9.0</v>
      </c>
      <c r="I26" s="39" t="s">
        <v>6547</v>
      </c>
      <c r="J26" s="38" t="s">
        <v>86</v>
      </c>
      <c r="K26" s="38" t="b">
        <v>0</v>
      </c>
      <c r="L26" s="39" t="s">
        <v>6548</v>
      </c>
      <c r="M26" s="39" t="s">
        <v>88</v>
      </c>
      <c r="N26" s="40">
        <v>46295.54513888889</v>
      </c>
      <c r="O26" s="40">
        <v>46295.54513888889</v>
      </c>
      <c r="P26" s="37"/>
      <c r="Q26" s="37"/>
      <c r="R26" s="37"/>
      <c r="S26" s="37"/>
      <c r="T26" s="37"/>
      <c r="U26" s="37"/>
      <c r="V26" s="37"/>
      <c r="W26" s="37"/>
      <c r="X26" s="37"/>
      <c r="Y26" s="37"/>
      <c r="Z26" s="37"/>
    </row>
    <row r="27">
      <c r="A27" s="38" t="s">
        <v>6551</v>
      </c>
      <c r="B27" s="38" t="str">
        <f>'Cover Page'!$I$8</f>
        <v>GHXSTSHIP</v>
      </c>
      <c r="C27" s="38" t="str">
        <f>'Cover Page'!$C$7</f>
        <v>CSMIA26</v>
      </c>
      <c r="D27" s="39" t="s">
        <v>2605</v>
      </c>
      <c r="E27" s="39" t="s">
        <v>6280</v>
      </c>
      <c r="F27" s="39" t="s">
        <v>6458</v>
      </c>
      <c r="G27" s="38">
        <v>2.0</v>
      </c>
      <c r="H27" s="38">
        <v>10.0</v>
      </c>
      <c r="I27" s="39" t="s">
        <v>6557</v>
      </c>
      <c r="J27" s="38" t="s">
        <v>86</v>
      </c>
      <c r="K27" s="38" t="b">
        <v>0</v>
      </c>
      <c r="L27" s="39" t="s">
        <v>6560</v>
      </c>
      <c r="M27" s="39" t="s">
        <v>88</v>
      </c>
      <c r="N27" s="40">
        <v>46295.54513888889</v>
      </c>
      <c r="O27" s="40">
        <v>46295.54513888889</v>
      </c>
      <c r="P27" s="37"/>
      <c r="Q27" s="37"/>
      <c r="R27" s="37"/>
      <c r="S27" s="37"/>
      <c r="T27" s="37"/>
      <c r="U27" s="37"/>
      <c r="V27" s="37"/>
      <c r="W27" s="37"/>
      <c r="X27" s="37"/>
      <c r="Y27" s="37"/>
      <c r="Z27" s="37"/>
    </row>
    <row r="28">
      <c r="A28" s="38" t="s">
        <v>6565</v>
      </c>
      <c r="B28" s="38" t="str">
        <f>'Cover Page'!$I$8</f>
        <v>GHXSTSHIP</v>
      </c>
      <c r="C28" s="38" t="str">
        <f>'Cover Page'!$C$7</f>
        <v>CSMIA26</v>
      </c>
      <c r="D28" s="39" t="s">
        <v>2605</v>
      </c>
      <c r="E28" s="39" t="s">
        <v>6280</v>
      </c>
      <c r="F28" s="39" t="s">
        <v>6458</v>
      </c>
      <c r="G28" s="38">
        <v>2.0</v>
      </c>
      <c r="H28" s="38">
        <v>11.0</v>
      </c>
      <c r="I28" s="39" t="s">
        <v>6570</v>
      </c>
      <c r="J28" s="38" t="s">
        <v>86</v>
      </c>
      <c r="K28" s="38" t="b">
        <v>0</v>
      </c>
      <c r="L28" s="39" t="s">
        <v>6571</v>
      </c>
      <c r="M28" s="39" t="s">
        <v>88</v>
      </c>
      <c r="N28" s="40">
        <v>46295.54513888889</v>
      </c>
      <c r="O28" s="40">
        <v>46295.54513888889</v>
      </c>
      <c r="P28" s="37"/>
      <c r="Q28" s="37"/>
      <c r="R28" s="37"/>
      <c r="S28" s="37"/>
      <c r="T28" s="37"/>
      <c r="U28" s="37"/>
      <c r="V28" s="37"/>
      <c r="W28" s="37"/>
      <c r="X28" s="37"/>
      <c r="Y28" s="37"/>
      <c r="Z28" s="37"/>
    </row>
    <row r="29">
      <c r="A29" s="38" t="s">
        <v>6575</v>
      </c>
      <c r="B29" s="38" t="str">
        <f>'Cover Page'!$I$8</f>
        <v>GHXSTSHIP</v>
      </c>
      <c r="C29" s="38" t="str">
        <f>'Cover Page'!$C$7</f>
        <v>CSMIA26</v>
      </c>
      <c r="D29" s="39" t="s">
        <v>2605</v>
      </c>
      <c r="E29" s="39" t="s">
        <v>6280</v>
      </c>
      <c r="F29" s="39" t="s">
        <v>6458</v>
      </c>
      <c r="G29" s="38">
        <v>2.0</v>
      </c>
      <c r="H29" s="38">
        <v>12.0</v>
      </c>
      <c r="I29" s="39" t="s">
        <v>6582</v>
      </c>
      <c r="J29" s="38" t="s">
        <v>86</v>
      </c>
      <c r="K29" s="38" t="b">
        <v>0</v>
      </c>
      <c r="L29" s="39" t="s">
        <v>6585</v>
      </c>
      <c r="M29" s="39" t="s">
        <v>88</v>
      </c>
      <c r="N29" s="40">
        <v>46295.54513888889</v>
      </c>
      <c r="O29" s="40">
        <v>46295.54513888889</v>
      </c>
      <c r="P29" s="37"/>
      <c r="Q29" s="37"/>
      <c r="R29" s="37"/>
      <c r="S29" s="37"/>
      <c r="T29" s="37"/>
      <c r="U29" s="37"/>
      <c r="V29" s="37"/>
      <c r="W29" s="37"/>
      <c r="X29" s="37"/>
      <c r="Y29" s="37"/>
      <c r="Z29" s="37"/>
    </row>
    <row r="30">
      <c r="A30" s="38" t="s">
        <v>6587</v>
      </c>
      <c r="B30" s="38" t="str">
        <f>'Cover Page'!$I$8</f>
        <v>GHXSTSHIP</v>
      </c>
      <c r="C30" s="38" t="str">
        <f>'Cover Page'!$C$7</f>
        <v>CSMIA26</v>
      </c>
      <c r="D30" s="39" t="s">
        <v>2605</v>
      </c>
      <c r="E30" s="39" t="s">
        <v>6280</v>
      </c>
      <c r="F30" s="39" t="s">
        <v>6458</v>
      </c>
      <c r="G30" s="38">
        <v>2.0</v>
      </c>
      <c r="H30" s="38">
        <v>13.0</v>
      </c>
      <c r="I30" s="39" t="s">
        <v>6592</v>
      </c>
      <c r="J30" s="38" t="s">
        <v>86</v>
      </c>
      <c r="K30" s="38" t="b">
        <v>0</v>
      </c>
      <c r="L30" s="39" t="s">
        <v>6593</v>
      </c>
      <c r="M30" s="39" t="s">
        <v>88</v>
      </c>
      <c r="N30" s="40">
        <v>46295.54513888889</v>
      </c>
      <c r="O30" s="40">
        <v>46295.54513888889</v>
      </c>
      <c r="P30" s="37"/>
      <c r="Q30" s="37"/>
      <c r="R30" s="37"/>
      <c r="S30" s="37"/>
      <c r="T30" s="37"/>
      <c r="U30" s="37"/>
      <c r="V30" s="37"/>
      <c r="W30" s="37"/>
      <c r="X30" s="37"/>
      <c r="Y30" s="37"/>
      <c r="Z30" s="37"/>
    </row>
    <row r="31">
      <c r="A31" s="38" t="s">
        <v>6596</v>
      </c>
      <c r="B31" s="38" t="str">
        <f>'Cover Page'!$I$8</f>
        <v>GHXSTSHIP</v>
      </c>
      <c r="C31" s="38" t="str">
        <f>'Cover Page'!$C$7</f>
        <v>CSMIA26</v>
      </c>
      <c r="D31" s="39" t="s">
        <v>2605</v>
      </c>
      <c r="E31" s="39" t="s">
        <v>6280</v>
      </c>
      <c r="F31" s="39" t="s">
        <v>6458</v>
      </c>
      <c r="G31" s="38">
        <v>2.0</v>
      </c>
      <c r="H31" s="38">
        <v>14.0</v>
      </c>
      <c r="I31" s="39" t="s">
        <v>6602</v>
      </c>
      <c r="J31" s="38" t="s">
        <v>86</v>
      </c>
      <c r="K31" s="38" t="b">
        <v>0</v>
      </c>
      <c r="L31" s="39" t="s">
        <v>6603</v>
      </c>
      <c r="M31" s="39" t="s">
        <v>88</v>
      </c>
      <c r="N31" s="40">
        <v>46295.54513888889</v>
      </c>
      <c r="O31" s="40">
        <v>46295.54513888889</v>
      </c>
      <c r="P31" s="37"/>
      <c r="Q31" s="37"/>
      <c r="R31" s="37"/>
      <c r="S31" s="37"/>
      <c r="T31" s="37"/>
      <c r="U31" s="37"/>
      <c r="V31" s="37"/>
      <c r="W31" s="37"/>
      <c r="X31" s="37"/>
      <c r="Y31" s="37"/>
      <c r="Z31" s="37"/>
    </row>
    <row r="32">
      <c r="A32" s="38" t="s">
        <v>6605</v>
      </c>
      <c r="B32" s="38" t="str">
        <f>'Cover Page'!$I$8</f>
        <v>GHXSTSHIP</v>
      </c>
      <c r="C32" s="38" t="str">
        <f>'Cover Page'!$C$7</f>
        <v>CSMIA26</v>
      </c>
      <c r="D32" s="39" t="s">
        <v>2605</v>
      </c>
      <c r="E32" s="39" t="s">
        <v>6280</v>
      </c>
      <c r="F32" s="39" t="s">
        <v>6458</v>
      </c>
      <c r="G32" s="38">
        <v>2.0</v>
      </c>
      <c r="H32" s="38">
        <v>15.0</v>
      </c>
      <c r="I32" s="39" t="s">
        <v>6610</v>
      </c>
      <c r="J32" s="38" t="s">
        <v>86</v>
      </c>
      <c r="K32" s="38" t="b">
        <v>0</v>
      </c>
      <c r="L32" s="39" t="s">
        <v>6614</v>
      </c>
      <c r="M32" s="39" t="s">
        <v>88</v>
      </c>
      <c r="N32" s="40">
        <v>46295.54513888889</v>
      </c>
      <c r="O32" s="40">
        <v>46295.54513888889</v>
      </c>
      <c r="P32" s="37"/>
      <c r="Q32" s="37"/>
      <c r="R32" s="37"/>
      <c r="S32" s="37"/>
      <c r="T32" s="37"/>
      <c r="U32" s="37"/>
      <c r="V32" s="37"/>
      <c r="W32" s="37"/>
      <c r="X32" s="37"/>
      <c r="Y32" s="37"/>
      <c r="Z32" s="37"/>
    </row>
    <row r="33">
      <c r="A33" s="38" t="s">
        <v>6616</v>
      </c>
      <c r="B33" s="38" t="str">
        <f>'Cover Page'!$I$8</f>
        <v>GHXSTSHIP</v>
      </c>
      <c r="C33" s="38" t="str">
        <f>'Cover Page'!$C$7</f>
        <v>CSMIA26</v>
      </c>
      <c r="D33" s="39" t="s">
        <v>2605</v>
      </c>
      <c r="E33" s="39" t="s">
        <v>6280</v>
      </c>
      <c r="F33" s="39" t="s">
        <v>6458</v>
      </c>
      <c r="G33" s="38">
        <v>2.0</v>
      </c>
      <c r="H33" s="38">
        <v>16.0</v>
      </c>
      <c r="I33" s="39" t="s">
        <v>6622</v>
      </c>
      <c r="J33" s="38" t="s">
        <v>86</v>
      </c>
      <c r="K33" s="38" t="b">
        <v>0</v>
      </c>
      <c r="L33" s="39" t="s">
        <v>6623</v>
      </c>
      <c r="M33" s="39" t="s">
        <v>88</v>
      </c>
      <c r="N33" s="40">
        <v>46295.54513888889</v>
      </c>
      <c r="O33" s="40">
        <v>46295.54513888889</v>
      </c>
      <c r="P33" s="37"/>
      <c r="Q33" s="37"/>
      <c r="R33" s="37"/>
      <c r="S33" s="37"/>
      <c r="T33" s="37"/>
      <c r="U33" s="37"/>
      <c r="V33" s="37"/>
      <c r="W33" s="37"/>
      <c r="X33" s="37"/>
      <c r="Y33" s="37"/>
      <c r="Z33" s="37"/>
    </row>
    <row r="34">
      <c r="A34" s="46"/>
      <c r="B34" s="46"/>
      <c r="C34" s="46"/>
      <c r="D34" s="49"/>
      <c r="E34" s="49"/>
      <c r="F34" s="49"/>
      <c r="G34" s="46"/>
      <c r="H34" s="46"/>
      <c r="I34" s="49"/>
      <c r="J34" s="46"/>
      <c r="K34" s="46"/>
      <c r="L34" s="49"/>
      <c r="M34" s="49"/>
      <c r="N34" s="46"/>
      <c r="O34" s="46"/>
      <c r="P34" s="37"/>
      <c r="Q34" s="37"/>
      <c r="R34" s="37"/>
      <c r="S34" s="37"/>
      <c r="T34" s="37"/>
      <c r="U34" s="37"/>
      <c r="V34" s="37"/>
      <c r="W34" s="37"/>
      <c r="X34" s="37"/>
      <c r="Y34" s="37"/>
      <c r="Z34" s="37"/>
    </row>
    <row r="35">
      <c r="A35" s="46"/>
      <c r="B35" s="46"/>
      <c r="C35" s="46"/>
      <c r="D35" s="49"/>
      <c r="E35" s="49"/>
      <c r="F35" s="49"/>
      <c r="G35" s="46"/>
      <c r="H35" s="46"/>
      <c r="I35" s="49"/>
      <c r="J35" s="46"/>
      <c r="K35" s="46"/>
      <c r="L35" s="49"/>
      <c r="M35" s="49"/>
      <c r="N35" s="46"/>
      <c r="O35" s="46"/>
      <c r="P35" s="37"/>
      <c r="Q35" s="37"/>
      <c r="R35" s="37"/>
      <c r="S35" s="37"/>
      <c r="T35" s="37"/>
      <c r="U35" s="37"/>
      <c r="V35" s="37"/>
      <c r="W35" s="37"/>
      <c r="X35" s="37"/>
      <c r="Y35" s="37"/>
      <c r="Z35" s="37"/>
    </row>
    <row r="36">
      <c r="A36" s="46"/>
      <c r="B36" s="46"/>
      <c r="C36" s="46"/>
      <c r="D36" s="49"/>
      <c r="E36" s="49"/>
      <c r="F36" s="49"/>
      <c r="G36" s="46"/>
      <c r="H36" s="46"/>
      <c r="I36" s="49"/>
      <c r="J36" s="46"/>
      <c r="K36" s="46"/>
      <c r="L36" s="49"/>
      <c r="M36" s="49"/>
      <c r="N36" s="46"/>
      <c r="O36" s="46"/>
      <c r="P36" s="37"/>
      <c r="Q36" s="37"/>
      <c r="R36" s="37"/>
      <c r="S36" s="37"/>
      <c r="T36" s="37"/>
      <c r="U36" s="37"/>
      <c r="V36" s="37"/>
      <c r="W36" s="37"/>
      <c r="X36" s="37"/>
      <c r="Y36" s="37"/>
      <c r="Z36" s="37"/>
    </row>
    <row r="37">
      <c r="A37" s="46"/>
      <c r="B37" s="46"/>
      <c r="C37" s="46"/>
      <c r="D37" s="49"/>
      <c r="E37" s="49"/>
      <c r="F37" s="49"/>
      <c r="G37" s="46"/>
      <c r="H37" s="46"/>
      <c r="I37" s="49"/>
      <c r="J37" s="46"/>
      <c r="K37" s="46"/>
      <c r="L37" s="49"/>
      <c r="M37" s="49"/>
      <c r="N37" s="46"/>
      <c r="O37" s="46"/>
      <c r="P37" s="37"/>
      <c r="Q37" s="37"/>
      <c r="R37" s="37"/>
      <c r="S37" s="37"/>
      <c r="T37" s="37"/>
      <c r="U37" s="37"/>
      <c r="V37" s="37"/>
      <c r="W37" s="37"/>
      <c r="X37" s="37"/>
      <c r="Y37" s="37"/>
      <c r="Z37" s="37"/>
    </row>
    <row r="38">
      <c r="A38" s="46"/>
      <c r="B38" s="46"/>
      <c r="C38" s="46"/>
      <c r="D38" s="49"/>
      <c r="E38" s="49"/>
      <c r="F38" s="49"/>
      <c r="G38" s="46"/>
      <c r="H38" s="46"/>
      <c r="I38" s="49"/>
      <c r="J38" s="46"/>
      <c r="K38" s="46"/>
      <c r="L38" s="49"/>
      <c r="M38" s="49"/>
      <c r="N38" s="46"/>
      <c r="O38" s="46"/>
      <c r="P38" s="37"/>
      <c r="Q38" s="37"/>
      <c r="R38" s="37"/>
      <c r="S38" s="37"/>
      <c r="T38" s="37"/>
      <c r="U38" s="37"/>
      <c r="V38" s="37"/>
      <c r="W38" s="37"/>
      <c r="X38" s="37"/>
      <c r="Y38" s="37"/>
      <c r="Z38" s="37"/>
    </row>
    <row r="39">
      <c r="A39" s="46"/>
      <c r="B39" s="46"/>
      <c r="C39" s="46"/>
      <c r="D39" s="49"/>
      <c r="E39" s="49"/>
      <c r="F39" s="49"/>
      <c r="G39" s="46"/>
      <c r="H39" s="46"/>
      <c r="I39" s="49"/>
      <c r="J39" s="46"/>
      <c r="K39" s="46"/>
      <c r="L39" s="49"/>
      <c r="M39" s="49"/>
      <c r="N39" s="46"/>
      <c r="O39" s="46"/>
      <c r="P39" s="37"/>
      <c r="Q39" s="37"/>
      <c r="R39" s="37"/>
      <c r="S39" s="37"/>
      <c r="T39" s="37"/>
      <c r="U39" s="37"/>
      <c r="V39" s="37"/>
      <c r="W39" s="37"/>
      <c r="X39" s="37"/>
      <c r="Y39" s="37"/>
      <c r="Z39" s="37"/>
    </row>
    <row r="40">
      <c r="A40" s="46"/>
      <c r="B40" s="46"/>
      <c r="C40" s="46"/>
      <c r="D40" s="49"/>
      <c r="E40" s="49"/>
      <c r="F40" s="49"/>
      <c r="G40" s="46"/>
      <c r="H40" s="46"/>
      <c r="I40" s="49"/>
      <c r="J40" s="46"/>
      <c r="K40" s="46"/>
      <c r="L40" s="49"/>
      <c r="M40" s="49"/>
      <c r="N40" s="46"/>
      <c r="O40" s="46"/>
      <c r="P40" s="37"/>
      <c r="Q40" s="37"/>
      <c r="R40" s="37"/>
      <c r="S40" s="37"/>
      <c r="T40" s="37"/>
      <c r="U40" s="37"/>
      <c r="V40" s="37"/>
      <c r="W40" s="37"/>
      <c r="X40" s="37"/>
      <c r="Y40" s="37"/>
      <c r="Z40" s="37"/>
    </row>
    <row r="41">
      <c r="A41" s="46"/>
      <c r="B41" s="46"/>
      <c r="C41" s="46"/>
      <c r="D41" s="49"/>
      <c r="E41" s="49"/>
      <c r="F41" s="49"/>
      <c r="G41" s="46"/>
      <c r="H41" s="46"/>
      <c r="I41" s="49"/>
      <c r="J41" s="46"/>
      <c r="K41" s="46"/>
      <c r="L41" s="49"/>
      <c r="M41" s="49"/>
      <c r="N41" s="46"/>
      <c r="O41" s="46"/>
      <c r="P41" s="37"/>
      <c r="Q41" s="37"/>
      <c r="R41" s="37"/>
      <c r="S41" s="37"/>
      <c r="T41" s="37"/>
      <c r="U41" s="37"/>
      <c r="V41" s="37"/>
      <c r="W41" s="37"/>
      <c r="X41" s="37"/>
      <c r="Y41" s="37"/>
      <c r="Z41" s="37"/>
    </row>
    <row r="42">
      <c r="A42" s="46"/>
      <c r="B42" s="46"/>
      <c r="C42" s="46"/>
      <c r="D42" s="49"/>
      <c r="E42" s="49"/>
      <c r="F42" s="49"/>
      <c r="G42" s="46"/>
      <c r="H42" s="46"/>
      <c r="I42" s="49"/>
      <c r="J42" s="46"/>
      <c r="K42" s="46"/>
      <c r="L42" s="49"/>
      <c r="M42" s="49"/>
      <c r="N42" s="46"/>
      <c r="O42" s="46"/>
      <c r="P42" s="37"/>
      <c r="Q42" s="37"/>
      <c r="R42" s="37"/>
      <c r="S42" s="37"/>
      <c r="T42" s="37"/>
      <c r="U42" s="37"/>
      <c r="V42" s="37"/>
      <c r="W42" s="37"/>
      <c r="X42" s="37"/>
      <c r="Y42" s="37"/>
      <c r="Z42" s="37"/>
    </row>
    <row r="43">
      <c r="A43" s="46"/>
      <c r="B43" s="46"/>
      <c r="C43" s="46"/>
      <c r="D43" s="49"/>
      <c r="E43" s="49"/>
      <c r="F43" s="49"/>
      <c r="G43" s="46"/>
      <c r="H43" s="46"/>
      <c r="I43" s="49"/>
      <c r="J43" s="46"/>
      <c r="K43" s="46"/>
      <c r="L43" s="49"/>
      <c r="M43" s="49"/>
      <c r="N43" s="46"/>
      <c r="O43" s="46"/>
      <c r="P43" s="37"/>
      <c r="Q43" s="37"/>
      <c r="R43" s="37"/>
      <c r="S43" s="37"/>
      <c r="T43" s="37"/>
      <c r="U43" s="37"/>
      <c r="V43" s="37"/>
      <c r="W43" s="37"/>
      <c r="X43" s="37"/>
      <c r="Y43" s="37"/>
      <c r="Z43" s="37"/>
    </row>
    <row r="44">
      <c r="A44" s="46"/>
      <c r="B44" s="46"/>
      <c r="C44" s="46"/>
      <c r="D44" s="49"/>
      <c r="E44" s="49"/>
      <c r="F44" s="49"/>
      <c r="G44" s="46"/>
      <c r="H44" s="46"/>
      <c r="I44" s="49"/>
      <c r="J44" s="46"/>
      <c r="K44" s="46"/>
      <c r="L44" s="49"/>
      <c r="M44" s="49"/>
      <c r="N44" s="46"/>
      <c r="O44" s="46"/>
      <c r="P44" s="37"/>
      <c r="Q44" s="37"/>
      <c r="R44" s="37"/>
      <c r="S44" s="37"/>
      <c r="T44" s="37"/>
      <c r="U44" s="37"/>
      <c r="V44" s="37"/>
      <c r="W44" s="37"/>
      <c r="X44" s="37"/>
      <c r="Y44" s="37"/>
      <c r="Z44" s="37"/>
    </row>
    <row r="45">
      <c r="A45" s="46"/>
      <c r="B45" s="46"/>
      <c r="C45" s="46"/>
      <c r="D45" s="49"/>
      <c r="E45" s="49"/>
      <c r="F45" s="49"/>
      <c r="G45" s="46"/>
      <c r="H45" s="46"/>
      <c r="I45" s="49"/>
      <c r="J45" s="46"/>
      <c r="K45" s="46"/>
      <c r="L45" s="49"/>
      <c r="M45" s="49"/>
      <c r="N45" s="46"/>
      <c r="O45" s="46"/>
      <c r="P45" s="37"/>
      <c r="Q45" s="37"/>
      <c r="R45" s="37"/>
      <c r="S45" s="37"/>
      <c r="T45" s="37"/>
      <c r="U45" s="37"/>
      <c r="V45" s="37"/>
      <c r="W45" s="37"/>
      <c r="X45" s="37"/>
      <c r="Y45" s="37"/>
      <c r="Z45" s="37"/>
    </row>
    <row r="46">
      <c r="A46" s="46"/>
      <c r="B46" s="46"/>
      <c r="C46" s="46"/>
      <c r="D46" s="49"/>
      <c r="E46" s="49"/>
      <c r="F46" s="49"/>
      <c r="G46" s="46"/>
      <c r="H46" s="46"/>
      <c r="I46" s="49"/>
      <c r="J46" s="46"/>
      <c r="K46" s="46"/>
      <c r="L46" s="49"/>
      <c r="M46" s="49"/>
      <c r="N46" s="46"/>
      <c r="O46" s="46"/>
      <c r="P46" s="37"/>
      <c r="Q46" s="37"/>
      <c r="R46" s="37"/>
      <c r="S46" s="37"/>
      <c r="T46" s="37"/>
      <c r="U46" s="37"/>
      <c r="V46" s="37"/>
      <c r="W46" s="37"/>
      <c r="X46" s="37"/>
      <c r="Y46" s="37"/>
      <c r="Z46" s="37"/>
    </row>
    <row r="47">
      <c r="A47" s="46"/>
      <c r="B47" s="46"/>
      <c r="C47" s="46"/>
      <c r="D47" s="49"/>
      <c r="E47" s="49"/>
      <c r="F47" s="49"/>
      <c r="G47" s="46"/>
      <c r="H47" s="46"/>
      <c r="I47" s="49"/>
      <c r="J47" s="46"/>
      <c r="K47" s="46"/>
      <c r="L47" s="49"/>
      <c r="M47" s="49"/>
      <c r="N47" s="46"/>
      <c r="O47" s="46"/>
      <c r="P47" s="37"/>
      <c r="Q47" s="37"/>
      <c r="R47" s="37"/>
      <c r="S47" s="37"/>
      <c r="T47" s="37"/>
      <c r="U47" s="37"/>
      <c r="V47" s="37"/>
      <c r="W47" s="37"/>
      <c r="X47" s="37"/>
      <c r="Y47" s="37"/>
      <c r="Z47" s="37"/>
    </row>
    <row r="48">
      <c r="A48" s="46"/>
      <c r="B48" s="46"/>
      <c r="C48" s="46"/>
      <c r="D48" s="49"/>
      <c r="E48" s="49"/>
      <c r="F48" s="49"/>
      <c r="G48" s="46"/>
      <c r="H48" s="46"/>
      <c r="I48" s="49"/>
      <c r="J48" s="46"/>
      <c r="K48" s="46"/>
      <c r="L48" s="49"/>
      <c r="M48" s="49"/>
      <c r="N48" s="46"/>
      <c r="O48" s="46"/>
      <c r="P48" s="37"/>
      <c r="Q48" s="37"/>
      <c r="R48" s="37"/>
      <c r="S48" s="37"/>
      <c r="T48" s="37"/>
      <c r="U48" s="37"/>
      <c r="V48" s="37"/>
      <c r="W48" s="37"/>
      <c r="X48" s="37"/>
      <c r="Y48" s="37"/>
      <c r="Z48" s="37"/>
    </row>
    <row r="49">
      <c r="A49" s="46"/>
      <c r="B49" s="46"/>
      <c r="C49" s="46"/>
      <c r="D49" s="49"/>
      <c r="E49" s="49"/>
      <c r="F49" s="49"/>
      <c r="G49" s="46"/>
      <c r="H49" s="46"/>
      <c r="I49" s="49"/>
      <c r="J49" s="46"/>
      <c r="K49" s="46"/>
      <c r="L49" s="49"/>
      <c r="M49" s="49"/>
      <c r="N49" s="46"/>
      <c r="O49" s="46"/>
      <c r="P49" s="37"/>
      <c r="Q49" s="37"/>
      <c r="R49" s="37"/>
      <c r="S49" s="37"/>
      <c r="T49" s="37"/>
      <c r="U49" s="37"/>
      <c r="V49" s="37"/>
      <c r="W49" s="37"/>
      <c r="X49" s="37"/>
      <c r="Y49" s="37"/>
      <c r="Z49" s="37"/>
    </row>
    <row r="50">
      <c r="A50" s="46"/>
      <c r="B50" s="46"/>
      <c r="C50" s="46"/>
      <c r="D50" s="49"/>
      <c r="E50" s="49"/>
      <c r="F50" s="49"/>
      <c r="G50" s="46"/>
      <c r="H50" s="46"/>
      <c r="I50" s="49"/>
      <c r="J50" s="46"/>
      <c r="K50" s="46"/>
      <c r="L50" s="49"/>
      <c r="M50" s="49"/>
      <c r="N50" s="46"/>
      <c r="O50" s="46"/>
      <c r="P50" s="37"/>
      <c r="Q50" s="37"/>
      <c r="R50" s="37"/>
      <c r="S50" s="37"/>
      <c r="T50" s="37"/>
      <c r="U50" s="37"/>
      <c r="V50" s="37"/>
      <c r="W50" s="37"/>
      <c r="X50" s="37"/>
      <c r="Y50" s="37"/>
      <c r="Z50" s="37"/>
    </row>
    <row r="51">
      <c r="A51" s="46"/>
      <c r="B51" s="46"/>
      <c r="C51" s="46"/>
      <c r="D51" s="49"/>
      <c r="E51" s="49"/>
      <c r="F51" s="49"/>
      <c r="G51" s="46"/>
      <c r="H51" s="46"/>
      <c r="I51" s="49"/>
      <c r="J51" s="46"/>
      <c r="K51" s="46"/>
      <c r="L51" s="49"/>
      <c r="M51" s="49"/>
      <c r="N51" s="46"/>
      <c r="O51" s="46"/>
      <c r="P51" s="37"/>
      <c r="Q51" s="37"/>
      <c r="R51" s="37"/>
      <c r="S51" s="37"/>
      <c r="T51" s="37"/>
      <c r="U51" s="37"/>
      <c r="V51" s="37"/>
      <c r="W51" s="37"/>
      <c r="X51" s="37"/>
      <c r="Y51" s="37"/>
      <c r="Z51" s="37"/>
    </row>
    <row r="52">
      <c r="A52" s="46"/>
      <c r="B52" s="46"/>
      <c r="C52" s="46"/>
      <c r="D52" s="49"/>
      <c r="E52" s="49"/>
      <c r="F52" s="49"/>
      <c r="G52" s="46"/>
      <c r="H52" s="46"/>
      <c r="I52" s="49"/>
      <c r="J52" s="46"/>
      <c r="K52" s="46"/>
      <c r="L52" s="49"/>
      <c r="M52" s="49"/>
      <c r="N52" s="46"/>
      <c r="O52" s="46"/>
      <c r="P52" s="37"/>
      <c r="Q52" s="37"/>
      <c r="R52" s="37"/>
      <c r="S52" s="37"/>
      <c r="T52" s="37"/>
      <c r="U52" s="37"/>
      <c r="V52" s="37"/>
      <c r="W52" s="37"/>
      <c r="X52" s="37"/>
      <c r="Y52" s="37"/>
      <c r="Z52" s="37"/>
    </row>
    <row r="53">
      <c r="A53" s="46"/>
      <c r="B53" s="46"/>
      <c r="C53" s="46"/>
      <c r="D53" s="49"/>
      <c r="E53" s="49"/>
      <c r="F53" s="49"/>
      <c r="G53" s="46"/>
      <c r="H53" s="46"/>
      <c r="I53" s="49"/>
      <c r="J53" s="46"/>
      <c r="K53" s="46"/>
      <c r="L53" s="49"/>
      <c r="M53" s="49"/>
      <c r="N53" s="46"/>
      <c r="O53" s="46"/>
      <c r="P53" s="37"/>
      <c r="Q53" s="37"/>
      <c r="R53" s="37"/>
      <c r="S53" s="37"/>
      <c r="T53" s="37"/>
      <c r="U53" s="37"/>
      <c r="V53" s="37"/>
      <c r="W53" s="37"/>
      <c r="X53" s="37"/>
      <c r="Y53" s="37"/>
      <c r="Z53" s="37"/>
    </row>
    <row r="54">
      <c r="A54" s="46"/>
      <c r="B54" s="46"/>
      <c r="C54" s="46"/>
      <c r="D54" s="49"/>
      <c r="E54" s="49"/>
      <c r="F54" s="49"/>
      <c r="G54" s="46"/>
      <c r="H54" s="46"/>
      <c r="I54" s="49"/>
      <c r="J54" s="46"/>
      <c r="K54" s="46"/>
      <c r="L54" s="49"/>
      <c r="M54" s="49"/>
      <c r="N54" s="46"/>
      <c r="O54" s="46"/>
      <c r="P54" s="37"/>
      <c r="Q54" s="37"/>
      <c r="R54" s="37"/>
      <c r="S54" s="37"/>
      <c r="T54" s="37"/>
      <c r="U54" s="37"/>
      <c r="V54" s="37"/>
      <c r="W54" s="37"/>
      <c r="X54" s="37"/>
      <c r="Y54" s="37"/>
      <c r="Z54" s="37"/>
    </row>
    <row r="55">
      <c r="A55" s="46"/>
      <c r="B55" s="46"/>
      <c r="C55" s="46"/>
      <c r="D55" s="49"/>
      <c r="E55" s="49"/>
      <c r="F55" s="49"/>
      <c r="G55" s="46"/>
      <c r="H55" s="46"/>
      <c r="I55" s="49"/>
      <c r="J55" s="46"/>
      <c r="K55" s="46"/>
      <c r="L55" s="49"/>
      <c r="M55" s="49"/>
      <c r="N55" s="46"/>
      <c r="O55" s="46"/>
      <c r="P55" s="37"/>
      <c r="Q55" s="37"/>
      <c r="R55" s="37"/>
      <c r="S55" s="37"/>
      <c r="T55" s="37"/>
      <c r="U55" s="37"/>
      <c r="V55" s="37"/>
      <c r="W55" s="37"/>
      <c r="X55" s="37"/>
      <c r="Y55" s="37"/>
      <c r="Z55" s="37"/>
    </row>
    <row r="56">
      <c r="A56" s="46"/>
      <c r="B56" s="46"/>
      <c r="C56" s="46"/>
      <c r="D56" s="49"/>
      <c r="E56" s="49"/>
      <c r="F56" s="49"/>
      <c r="G56" s="46"/>
      <c r="H56" s="46"/>
      <c r="I56" s="49"/>
      <c r="J56" s="46"/>
      <c r="K56" s="46"/>
      <c r="L56" s="49"/>
      <c r="M56" s="49"/>
      <c r="N56" s="46"/>
      <c r="O56" s="46"/>
      <c r="P56" s="37"/>
      <c r="Q56" s="37"/>
      <c r="R56" s="37"/>
      <c r="S56" s="37"/>
      <c r="T56" s="37"/>
      <c r="U56" s="37"/>
      <c r="V56" s="37"/>
      <c r="W56" s="37"/>
      <c r="X56" s="37"/>
      <c r="Y56" s="37"/>
      <c r="Z56" s="37"/>
    </row>
    <row r="57">
      <c r="A57" s="46"/>
      <c r="B57" s="46"/>
      <c r="C57" s="46"/>
      <c r="D57" s="49"/>
      <c r="E57" s="49"/>
      <c r="F57" s="49"/>
      <c r="G57" s="46"/>
      <c r="H57" s="46"/>
      <c r="I57" s="49"/>
      <c r="J57" s="46"/>
      <c r="K57" s="46"/>
      <c r="L57" s="49"/>
      <c r="M57" s="49"/>
      <c r="N57" s="46"/>
      <c r="O57" s="46"/>
      <c r="P57" s="37"/>
      <c r="Q57" s="37"/>
      <c r="R57" s="37"/>
      <c r="S57" s="37"/>
      <c r="T57" s="37"/>
      <c r="U57" s="37"/>
      <c r="V57" s="37"/>
      <c r="W57" s="37"/>
      <c r="X57" s="37"/>
      <c r="Y57" s="37"/>
      <c r="Z57" s="37"/>
    </row>
    <row r="58">
      <c r="A58" s="46"/>
      <c r="B58" s="46"/>
      <c r="C58" s="46"/>
      <c r="D58" s="49"/>
      <c r="E58" s="49"/>
      <c r="F58" s="49"/>
      <c r="G58" s="46"/>
      <c r="H58" s="46"/>
      <c r="I58" s="49"/>
      <c r="J58" s="46"/>
      <c r="K58" s="46"/>
      <c r="L58" s="49"/>
      <c r="M58" s="49"/>
      <c r="N58" s="46"/>
      <c r="O58" s="46"/>
      <c r="P58" s="37"/>
      <c r="Q58" s="37"/>
      <c r="R58" s="37"/>
      <c r="S58" s="37"/>
      <c r="T58" s="37"/>
      <c r="U58" s="37"/>
      <c r="V58" s="37"/>
      <c r="W58" s="37"/>
      <c r="X58" s="37"/>
      <c r="Y58" s="37"/>
      <c r="Z58" s="37"/>
    </row>
    <row r="59">
      <c r="A59" s="46"/>
      <c r="B59" s="46"/>
      <c r="C59" s="46"/>
      <c r="D59" s="49"/>
      <c r="E59" s="49"/>
      <c r="F59" s="49"/>
      <c r="G59" s="46"/>
      <c r="H59" s="46"/>
      <c r="I59" s="49"/>
      <c r="J59" s="46"/>
      <c r="K59" s="46"/>
      <c r="L59" s="49"/>
      <c r="M59" s="49"/>
      <c r="N59" s="46"/>
      <c r="O59" s="46"/>
      <c r="P59" s="37"/>
      <c r="Q59" s="37"/>
      <c r="R59" s="37"/>
      <c r="S59" s="37"/>
      <c r="T59" s="37"/>
      <c r="U59" s="37"/>
      <c r="V59" s="37"/>
      <c r="W59" s="37"/>
      <c r="X59" s="37"/>
      <c r="Y59" s="37"/>
      <c r="Z59" s="37"/>
    </row>
    <row r="60">
      <c r="A60" s="46"/>
      <c r="B60" s="46"/>
      <c r="C60" s="46"/>
      <c r="D60" s="49"/>
      <c r="E60" s="49"/>
      <c r="F60" s="49"/>
      <c r="G60" s="46"/>
      <c r="H60" s="46"/>
      <c r="I60" s="49"/>
      <c r="J60" s="46"/>
      <c r="K60" s="46"/>
      <c r="L60" s="49"/>
      <c r="M60" s="49"/>
      <c r="N60" s="46"/>
      <c r="O60" s="46"/>
      <c r="P60" s="37"/>
      <c r="Q60" s="37"/>
      <c r="R60" s="37"/>
      <c r="S60" s="37"/>
      <c r="T60" s="37"/>
      <c r="U60" s="37"/>
      <c r="V60" s="37"/>
      <c r="W60" s="37"/>
      <c r="X60" s="37"/>
      <c r="Y60" s="37"/>
      <c r="Z60" s="37"/>
    </row>
    <row r="61">
      <c r="A61" s="46"/>
      <c r="B61" s="46"/>
      <c r="C61" s="46"/>
      <c r="D61" s="49"/>
      <c r="E61" s="49"/>
      <c r="F61" s="49"/>
      <c r="G61" s="46"/>
      <c r="H61" s="46"/>
      <c r="I61" s="49"/>
      <c r="J61" s="46"/>
      <c r="K61" s="46"/>
      <c r="L61" s="49"/>
      <c r="M61" s="49"/>
      <c r="N61" s="46"/>
      <c r="O61" s="46"/>
      <c r="P61" s="37"/>
      <c r="Q61" s="37"/>
      <c r="R61" s="37"/>
      <c r="S61" s="37"/>
      <c r="T61" s="37"/>
      <c r="U61" s="37"/>
      <c r="V61" s="37"/>
      <c r="W61" s="37"/>
      <c r="X61" s="37"/>
      <c r="Y61" s="37"/>
      <c r="Z61" s="37"/>
    </row>
    <row r="62">
      <c r="A62" s="46"/>
      <c r="B62" s="46"/>
      <c r="C62" s="46"/>
      <c r="D62" s="49"/>
      <c r="E62" s="49"/>
      <c r="F62" s="49"/>
      <c r="G62" s="46"/>
      <c r="H62" s="46"/>
      <c r="I62" s="49"/>
      <c r="J62" s="46"/>
      <c r="K62" s="46"/>
      <c r="L62" s="49"/>
      <c r="M62" s="49"/>
      <c r="N62" s="46"/>
      <c r="O62" s="46"/>
      <c r="P62" s="37"/>
      <c r="Q62" s="37"/>
      <c r="R62" s="37"/>
      <c r="S62" s="37"/>
      <c r="T62" s="37"/>
      <c r="U62" s="37"/>
      <c r="V62" s="37"/>
      <c r="W62" s="37"/>
      <c r="X62" s="37"/>
      <c r="Y62" s="37"/>
      <c r="Z62" s="37"/>
    </row>
    <row r="63">
      <c r="A63" s="46"/>
      <c r="B63" s="46"/>
      <c r="C63" s="46"/>
      <c r="D63" s="49"/>
      <c r="E63" s="49"/>
      <c r="F63" s="49"/>
      <c r="G63" s="46"/>
      <c r="H63" s="46"/>
      <c r="I63" s="49"/>
      <c r="J63" s="46"/>
      <c r="K63" s="46"/>
      <c r="L63" s="49"/>
      <c r="M63" s="49"/>
      <c r="N63" s="46"/>
      <c r="O63" s="46"/>
      <c r="P63" s="37"/>
      <c r="Q63" s="37"/>
      <c r="R63" s="37"/>
      <c r="S63" s="37"/>
      <c r="T63" s="37"/>
      <c r="U63" s="37"/>
      <c r="V63" s="37"/>
      <c r="W63" s="37"/>
      <c r="X63" s="37"/>
      <c r="Y63" s="37"/>
      <c r="Z63" s="37"/>
    </row>
    <row r="64">
      <c r="A64" s="46"/>
      <c r="B64" s="46"/>
      <c r="C64" s="46"/>
      <c r="D64" s="49"/>
      <c r="E64" s="49"/>
      <c r="F64" s="49"/>
      <c r="G64" s="46"/>
      <c r="H64" s="46"/>
      <c r="I64" s="49"/>
      <c r="J64" s="46"/>
      <c r="K64" s="46"/>
      <c r="L64" s="49"/>
      <c r="M64" s="49"/>
      <c r="N64" s="46"/>
      <c r="O64" s="46"/>
      <c r="P64" s="37"/>
      <c r="Q64" s="37"/>
      <c r="R64" s="37"/>
      <c r="S64" s="37"/>
      <c r="T64" s="37"/>
      <c r="U64" s="37"/>
      <c r="V64" s="37"/>
      <c r="W64" s="37"/>
      <c r="X64" s="37"/>
      <c r="Y64" s="37"/>
      <c r="Z64" s="37"/>
    </row>
    <row r="65">
      <c r="A65" s="46"/>
      <c r="B65" s="46"/>
      <c r="C65" s="46"/>
      <c r="D65" s="49"/>
      <c r="E65" s="49"/>
      <c r="F65" s="49"/>
      <c r="G65" s="46"/>
      <c r="H65" s="46"/>
      <c r="I65" s="49"/>
      <c r="J65" s="46"/>
      <c r="K65" s="46"/>
      <c r="L65" s="49"/>
      <c r="M65" s="49"/>
      <c r="N65" s="46"/>
      <c r="O65" s="46"/>
      <c r="P65" s="37"/>
      <c r="Q65" s="37"/>
      <c r="R65" s="37"/>
      <c r="S65" s="37"/>
      <c r="T65" s="37"/>
      <c r="U65" s="37"/>
      <c r="V65" s="37"/>
      <c r="W65" s="37"/>
      <c r="X65" s="37"/>
      <c r="Y65" s="37"/>
      <c r="Z65" s="37"/>
    </row>
    <row r="66">
      <c r="A66" s="46"/>
      <c r="B66" s="46"/>
      <c r="C66" s="46"/>
      <c r="D66" s="49"/>
      <c r="E66" s="49"/>
      <c r="F66" s="49"/>
      <c r="G66" s="46"/>
      <c r="H66" s="46"/>
      <c r="I66" s="49"/>
      <c r="J66" s="46"/>
      <c r="K66" s="46"/>
      <c r="L66" s="49"/>
      <c r="M66" s="49"/>
      <c r="N66" s="46"/>
      <c r="O66" s="46"/>
      <c r="P66" s="37"/>
      <c r="Q66" s="37"/>
      <c r="R66" s="37"/>
      <c r="S66" s="37"/>
      <c r="T66" s="37"/>
      <c r="U66" s="37"/>
      <c r="V66" s="37"/>
      <c r="W66" s="37"/>
      <c r="X66" s="37"/>
      <c r="Y66" s="37"/>
      <c r="Z66" s="37"/>
    </row>
    <row r="67">
      <c r="A67" s="46"/>
      <c r="B67" s="46"/>
      <c r="C67" s="46"/>
      <c r="D67" s="49"/>
      <c r="E67" s="49"/>
      <c r="F67" s="49"/>
      <c r="G67" s="46"/>
      <c r="H67" s="46"/>
      <c r="I67" s="49"/>
      <c r="J67" s="46"/>
      <c r="K67" s="46"/>
      <c r="L67" s="49"/>
      <c r="M67" s="49"/>
      <c r="N67" s="46"/>
      <c r="O67" s="46"/>
      <c r="P67" s="37"/>
      <c r="Q67" s="37"/>
      <c r="R67" s="37"/>
      <c r="S67" s="37"/>
      <c r="T67" s="37"/>
      <c r="U67" s="37"/>
      <c r="V67" s="37"/>
      <c r="W67" s="37"/>
      <c r="X67" s="37"/>
      <c r="Y67" s="37"/>
      <c r="Z67" s="37"/>
    </row>
    <row r="68">
      <c r="A68" s="46"/>
      <c r="B68" s="46"/>
      <c r="C68" s="46"/>
      <c r="D68" s="49"/>
      <c r="E68" s="49"/>
      <c r="F68" s="49"/>
      <c r="G68" s="46"/>
      <c r="H68" s="46"/>
      <c r="I68" s="49"/>
      <c r="J68" s="46"/>
      <c r="K68" s="46"/>
      <c r="L68" s="49"/>
      <c r="M68" s="49"/>
      <c r="N68" s="46"/>
      <c r="O68" s="46"/>
      <c r="P68" s="37"/>
      <c r="Q68" s="37"/>
      <c r="R68" s="37"/>
      <c r="S68" s="37"/>
      <c r="T68" s="37"/>
      <c r="U68" s="37"/>
      <c r="V68" s="37"/>
      <c r="W68" s="37"/>
      <c r="X68" s="37"/>
      <c r="Y68" s="37"/>
      <c r="Z68" s="37"/>
    </row>
    <row r="69">
      <c r="A69" s="46"/>
      <c r="B69" s="46"/>
      <c r="C69" s="46"/>
      <c r="D69" s="49"/>
      <c r="E69" s="49"/>
      <c r="F69" s="49"/>
      <c r="G69" s="46"/>
      <c r="H69" s="46"/>
      <c r="I69" s="49"/>
      <c r="J69" s="46"/>
      <c r="K69" s="46"/>
      <c r="L69" s="49"/>
      <c r="M69" s="49"/>
      <c r="N69" s="46"/>
      <c r="O69" s="46"/>
      <c r="P69" s="37"/>
      <c r="Q69" s="37"/>
      <c r="R69" s="37"/>
      <c r="S69" s="37"/>
      <c r="T69" s="37"/>
      <c r="U69" s="37"/>
      <c r="V69" s="37"/>
      <c r="W69" s="37"/>
      <c r="X69" s="37"/>
      <c r="Y69" s="37"/>
      <c r="Z69" s="37"/>
    </row>
    <row r="70">
      <c r="A70" s="46"/>
      <c r="B70" s="46"/>
      <c r="C70" s="46"/>
      <c r="D70" s="49"/>
      <c r="E70" s="49"/>
      <c r="F70" s="49"/>
      <c r="G70" s="46"/>
      <c r="H70" s="46"/>
      <c r="I70" s="49"/>
      <c r="J70" s="46"/>
      <c r="K70" s="46"/>
      <c r="L70" s="49"/>
      <c r="M70" s="49"/>
      <c r="N70" s="46"/>
      <c r="O70" s="46"/>
      <c r="P70" s="37"/>
      <c r="Q70" s="37"/>
      <c r="R70" s="37"/>
      <c r="S70" s="37"/>
      <c r="T70" s="37"/>
      <c r="U70" s="37"/>
      <c r="V70" s="37"/>
      <c r="W70" s="37"/>
      <c r="X70" s="37"/>
      <c r="Y70" s="37"/>
      <c r="Z70" s="37"/>
    </row>
    <row r="71">
      <c r="A71" s="46"/>
      <c r="B71" s="46"/>
      <c r="C71" s="46"/>
      <c r="D71" s="49"/>
      <c r="E71" s="49"/>
      <c r="F71" s="49"/>
      <c r="G71" s="46"/>
      <c r="H71" s="46"/>
      <c r="I71" s="49"/>
      <c r="J71" s="46"/>
      <c r="K71" s="46"/>
      <c r="L71" s="49"/>
      <c r="M71" s="49"/>
      <c r="N71" s="46"/>
      <c r="O71" s="46"/>
      <c r="P71" s="37"/>
      <c r="Q71" s="37"/>
      <c r="R71" s="37"/>
      <c r="S71" s="37"/>
      <c r="T71" s="37"/>
      <c r="U71" s="37"/>
      <c r="V71" s="37"/>
      <c r="W71" s="37"/>
      <c r="X71" s="37"/>
      <c r="Y71" s="37"/>
      <c r="Z71" s="37"/>
    </row>
    <row r="72">
      <c r="A72" s="46"/>
      <c r="B72" s="46"/>
      <c r="C72" s="46"/>
      <c r="D72" s="49"/>
      <c r="E72" s="49"/>
      <c r="F72" s="49"/>
      <c r="G72" s="46"/>
      <c r="H72" s="46"/>
      <c r="I72" s="49"/>
      <c r="J72" s="46"/>
      <c r="K72" s="46"/>
      <c r="L72" s="49"/>
      <c r="M72" s="49"/>
      <c r="N72" s="46"/>
      <c r="O72" s="46"/>
      <c r="P72" s="37"/>
      <c r="Q72" s="37"/>
      <c r="R72" s="37"/>
      <c r="S72" s="37"/>
      <c r="T72" s="37"/>
      <c r="U72" s="37"/>
      <c r="V72" s="37"/>
      <c r="W72" s="37"/>
      <c r="X72" s="37"/>
      <c r="Y72" s="37"/>
      <c r="Z72" s="37"/>
    </row>
    <row r="73">
      <c r="A73" s="46"/>
      <c r="B73" s="46"/>
      <c r="C73" s="46"/>
      <c r="D73" s="49"/>
      <c r="E73" s="49"/>
      <c r="F73" s="49"/>
      <c r="G73" s="46"/>
      <c r="H73" s="46"/>
      <c r="I73" s="49"/>
      <c r="J73" s="46"/>
      <c r="K73" s="46"/>
      <c r="L73" s="49"/>
      <c r="M73" s="49"/>
      <c r="N73" s="46"/>
      <c r="O73" s="46"/>
      <c r="P73" s="37"/>
      <c r="Q73" s="37"/>
      <c r="R73" s="37"/>
      <c r="S73" s="37"/>
      <c r="T73" s="37"/>
      <c r="U73" s="37"/>
      <c r="V73" s="37"/>
      <c r="W73" s="37"/>
      <c r="X73" s="37"/>
      <c r="Y73" s="37"/>
      <c r="Z73" s="37"/>
    </row>
    <row r="74">
      <c r="A74" s="46"/>
      <c r="B74" s="46"/>
      <c r="C74" s="46"/>
      <c r="D74" s="49"/>
      <c r="E74" s="49"/>
      <c r="F74" s="49"/>
      <c r="G74" s="46"/>
      <c r="H74" s="46"/>
      <c r="I74" s="49"/>
      <c r="J74" s="46"/>
      <c r="K74" s="46"/>
      <c r="L74" s="49"/>
      <c r="M74" s="49"/>
      <c r="N74" s="46"/>
      <c r="O74" s="46"/>
      <c r="P74" s="37"/>
      <c r="Q74" s="37"/>
      <c r="R74" s="37"/>
      <c r="S74" s="37"/>
      <c r="T74" s="37"/>
      <c r="U74" s="37"/>
      <c r="V74" s="37"/>
      <c r="W74" s="37"/>
      <c r="X74" s="37"/>
      <c r="Y74" s="37"/>
      <c r="Z74" s="37"/>
    </row>
    <row r="75">
      <c r="A75" s="46"/>
      <c r="B75" s="46"/>
      <c r="C75" s="46"/>
      <c r="D75" s="49"/>
      <c r="E75" s="49"/>
      <c r="F75" s="49"/>
      <c r="G75" s="46"/>
      <c r="H75" s="46"/>
      <c r="I75" s="49"/>
      <c r="J75" s="46"/>
      <c r="K75" s="46"/>
      <c r="L75" s="49"/>
      <c r="M75" s="49"/>
      <c r="N75" s="46"/>
      <c r="O75" s="46"/>
      <c r="P75" s="37"/>
      <c r="Q75" s="37"/>
      <c r="R75" s="37"/>
      <c r="S75" s="37"/>
      <c r="T75" s="37"/>
      <c r="U75" s="37"/>
      <c r="V75" s="37"/>
      <c r="W75" s="37"/>
      <c r="X75" s="37"/>
      <c r="Y75" s="37"/>
      <c r="Z75" s="37"/>
    </row>
    <row r="76">
      <c r="A76" s="46"/>
      <c r="B76" s="46"/>
      <c r="C76" s="46"/>
      <c r="D76" s="49"/>
      <c r="E76" s="49"/>
      <c r="F76" s="49"/>
      <c r="G76" s="46"/>
      <c r="H76" s="46"/>
      <c r="I76" s="49"/>
      <c r="J76" s="46"/>
      <c r="K76" s="46"/>
      <c r="L76" s="49"/>
      <c r="M76" s="49"/>
      <c r="N76" s="46"/>
      <c r="O76" s="46"/>
      <c r="P76" s="37"/>
      <c r="Q76" s="37"/>
      <c r="R76" s="37"/>
      <c r="S76" s="37"/>
      <c r="T76" s="37"/>
      <c r="U76" s="37"/>
      <c r="V76" s="37"/>
      <c r="W76" s="37"/>
      <c r="X76" s="37"/>
      <c r="Y76" s="37"/>
      <c r="Z76" s="37"/>
    </row>
    <row r="77">
      <c r="A77" s="46"/>
      <c r="B77" s="46"/>
      <c r="C77" s="46"/>
      <c r="D77" s="49"/>
      <c r="E77" s="49"/>
      <c r="F77" s="49"/>
      <c r="G77" s="46"/>
      <c r="H77" s="46"/>
      <c r="I77" s="49"/>
      <c r="J77" s="46"/>
      <c r="K77" s="46"/>
      <c r="L77" s="49"/>
      <c r="M77" s="49"/>
      <c r="N77" s="46"/>
      <c r="O77" s="46"/>
      <c r="P77" s="37"/>
      <c r="Q77" s="37"/>
      <c r="R77" s="37"/>
      <c r="S77" s="37"/>
      <c r="T77" s="37"/>
      <c r="U77" s="37"/>
      <c r="V77" s="37"/>
      <c r="W77" s="37"/>
      <c r="X77" s="37"/>
      <c r="Y77" s="37"/>
      <c r="Z77" s="37"/>
    </row>
    <row r="78">
      <c r="A78" s="46"/>
      <c r="B78" s="46"/>
      <c r="C78" s="46"/>
      <c r="D78" s="49"/>
      <c r="E78" s="49"/>
      <c r="F78" s="49"/>
      <c r="G78" s="46"/>
      <c r="H78" s="46"/>
      <c r="I78" s="49"/>
      <c r="J78" s="46"/>
      <c r="K78" s="46"/>
      <c r="L78" s="49"/>
      <c r="M78" s="49"/>
      <c r="N78" s="46"/>
      <c r="O78" s="46"/>
      <c r="P78" s="37"/>
      <c r="Q78" s="37"/>
      <c r="R78" s="37"/>
      <c r="S78" s="37"/>
      <c r="T78" s="37"/>
      <c r="U78" s="37"/>
      <c r="V78" s="37"/>
      <c r="W78" s="37"/>
      <c r="X78" s="37"/>
      <c r="Y78" s="37"/>
      <c r="Z78" s="37"/>
    </row>
    <row r="79">
      <c r="A79" s="46"/>
      <c r="B79" s="46"/>
      <c r="C79" s="46"/>
      <c r="D79" s="49"/>
      <c r="E79" s="49"/>
      <c r="F79" s="49"/>
      <c r="G79" s="46"/>
      <c r="H79" s="46"/>
      <c r="I79" s="49"/>
      <c r="J79" s="46"/>
      <c r="K79" s="46"/>
      <c r="L79" s="49"/>
      <c r="M79" s="49"/>
      <c r="N79" s="46"/>
      <c r="O79" s="46"/>
      <c r="P79" s="37"/>
      <c r="Q79" s="37"/>
      <c r="R79" s="37"/>
      <c r="S79" s="37"/>
      <c r="T79" s="37"/>
      <c r="U79" s="37"/>
      <c r="V79" s="37"/>
      <c r="W79" s="37"/>
      <c r="X79" s="37"/>
      <c r="Y79" s="37"/>
      <c r="Z79" s="37"/>
    </row>
    <row r="80">
      <c r="A80" s="46"/>
      <c r="B80" s="46"/>
      <c r="C80" s="46"/>
      <c r="D80" s="49"/>
      <c r="E80" s="49"/>
      <c r="F80" s="49"/>
      <c r="G80" s="46"/>
      <c r="H80" s="46"/>
      <c r="I80" s="49"/>
      <c r="J80" s="46"/>
      <c r="K80" s="46"/>
      <c r="L80" s="49"/>
      <c r="M80" s="49"/>
      <c r="N80" s="46"/>
      <c r="O80" s="46"/>
      <c r="P80" s="37"/>
      <c r="Q80" s="37"/>
      <c r="R80" s="37"/>
      <c r="S80" s="37"/>
      <c r="T80" s="37"/>
      <c r="U80" s="37"/>
      <c r="V80" s="37"/>
      <c r="W80" s="37"/>
      <c r="X80" s="37"/>
      <c r="Y80" s="37"/>
      <c r="Z80" s="37"/>
    </row>
    <row r="81">
      <c r="A81" s="46"/>
      <c r="B81" s="46"/>
      <c r="C81" s="46"/>
      <c r="D81" s="49"/>
      <c r="E81" s="49"/>
      <c r="F81" s="49"/>
      <c r="G81" s="46"/>
      <c r="H81" s="46"/>
      <c r="I81" s="49"/>
      <c r="J81" s="46"/>
      <c r="K81" s="46"/>
      <c r="L81" s="49"/>
      <c r="M81" s="49"/>
      <c r="N81" s="46"/>
      <c r="O81" s="46"/>
      <c r="P81" s="37"/>
      <c r="Q81" s="37"/>
      <c r="R81" s="37"/>
      <c r="S81" s="37"/>
      <c r="T81" s="37"/>
      <c r="U81" s="37"/>
      <c r="V81" s="37"/>
      <c r="W81" s="37"/>
      <c r="X81" s="37"/>
      <c r="Y81" s="37"/>
      <c r="Z81" s="37"/>
    </row>
    <row r="82">
      <c r="A82" s="46"/>
      <c r="B82" s="46"/>
      <c r="C82" s="46"/>
      <c r="D82" s="49"/>
      <c r="E82" s="49"/>
      <c r="F82" s="49"/>
      <c r="G82" s="46"/>
      <c r="H82" s="46"/>
      <c r="I82" s="49"/>
      <c r="J82" s="46"/>
      <c r="K82" s="46"/>
      <c r="L82" s="49"/>
      <c r="M82" s="49"/>
      <c r="N82" s="46"/>
      <c r="O82" s="46"/>
      <c r="P82" s="37"/>
      <c r="Q82" s="37"/>
      <c r="R82" s="37"/>
      <c r="S82" s="37"/>
      <c r="T82" s="37"/>
      <c r="U82" s="37"/>
      <c r="V82" s="37"/>
      <c r="W82" s="37"/>
      <c r="X82" s="37"/>
      <c r="Y82" s="37"/>
      <c r="Z82" s="37"/>
    </row>
    <row r="83">
      <c r="A83" s="46"/>
      <c r="B83" s="46"/>
      <c r="C83" s="46"/>
      <c r="D83" s="49"/>
      <c r="E83" s="49"/>
      <c r="F83" s="49"/>
      <c r="G83" s="46"/>
      <c r="H83" s="46"/>
      <c r="I83" s="49"/>
      <c r="J83" s="46"/>
      <c r="K83" s="46"/>
      <c r="L83" s="49"/>
      <c r="M83" s="49"/>
      <c r="N83" s="46"/>
      <c r="O83" s="46"/>
      <c r="P83" s="37"/>
      <c r="Q83" s="37"/>
      <c r="R83" s="37"/>
      <c r="S83" s="37"/>
      <c r="T83" s="37"/>
      <c r="U83" s="37"/>
      <c r="V83" s="37"/>
      <c r="W83" s="37"/>
      <c r="X83" s="37"/>
      <c r="Y83" s="37"/>
      <c r="Z83" s="37"/>
    </row>
    <row r="84">
      <c r="A84" s="46"/>
      <c r="B84" s="46"/>
      <c r="C84" s="46"/>
      <c r="D84" s="49"/>
      <c r="E84" s="49"/>
      <c r="F84" s="49"/>
      <c r="G84" s="46"/>
      <c r="H84" s="46"/>
      <c r="I84" s="49"/>
      <c r="J84" s="46"/>
      <c r="K84" s="46"/>
      <c r="L84" s="49"/>
      <c r="M84" s="49"/>
      <c r="N84" s="46"/>
      <c r="O84" s="46"/>
      <c r="P84" s="37"/>
      <c r="Q84" s="37"/>
      <c r="R84" s="37"/>
      <c r="S84" s="37"/>
      <c r="T84" s="37"/>
      <c r="U84" s="37"/>
      <c r="V84" s="37"/>
      <c r="W84" s="37"/>
      <c r="X84" s="37"/>
      <c r="Y84" s="37"/>
      <c r="Z84" s="37"/>
    </row>
    <row r="85">
      <c r="A85" s="46"/>
      <c r="B85" s="46"/>
      <c r="C85" s="46"/>
      <c r="D85" s="49"/>
      <c r="E85" s="49"/>
      <c r="F85" s="49"/>
      <c r="G85" s="46"/>
      <c r="H85" s="46"/>
      <c r="I85" s="49"/>
      <c r="J85" s="46"/>
      <c r="K85" s="46"/>
      <c r="L85" s="49"/>
      <c r="M85" s="49"/>
      <c r="N85" s="46"/>
      <c r="O85" s="46"/>
      <c r="P85" s="37"/>
      <c r="Q85" s="37"/>
      <c r="R85" s="37"/>
      <c r="S85" s="37"/>
      <c r="T85" s="37"/>
      <c r="U85" s="37"/>
      <c r="V85" s="37"/>
      <c r="W85" s="37"/>
      <c r="X85" s="37"/>
      <c r="Y85" s="37"/>
      <c r="Z85" s="37"/>
    </row>
    <row r="86">
      <c r="A86" s="46"/>
      <c r="B86" s="46"/>
      <c r="C86" s="46"/>
      <c r="D86" s="49"/>
      <c r="E86" s="49"/>
      <c r="F86" s="49"/>
      <c r="G86" s="46"/>
      <c r="H86" s="46"/>
      <c r="I86" s="49"/>
      <c r="J86" s="46"/>
      <c r="K86" s="46"/>
      <c r="L86" s="49"/>
      <c r="M86" s="49"/>
      <c r="N86" s="46"/>
      <c r="O86" s="46"/>
      <c r="P86" s="37"/>
      <c r="Q86" s="37"/>
      <c r="R86" s="37"/>
      <c r="S86" s="37"/>
      <c r="T86" s="37"/>
      <c r="U86" s="37"/>
      <c r="V86" s="37"/>
      <c r="W86" s="37"/>
      <c r="X86" s="37"/>
      <c r="Y86" s="37"/>
      <c r="Z86" s="37"/>
    </row>
    <row r="87">
      <c r="A87" s="46"/>
      <c r="B87" s="46"/>
      <c r="C87" s="46"/>
      <c r="D87" s="49"/>
      <c r="E87" s="49"/>
      <c r="F87" s="49"/>
      <c r="G87" s="46"/>
      <c r="H87" s="46"/>
      <c r="I87" s="49"/>
      <c r="J87" s="46"/>
      <c r="K87" s="46"/>
      <c r="L87" s="49"/>
      <c r="M87" s="49"/>
      <c r="N87" s="46"/>
      <c r="O87" s="46"/>
      <c r="P87" s="37"/>
      <c r="Q87" s="37"/>
      <c r="R87" s="37"/>
      <c r="S87" s="37"/>
      <c r="T87" s="37"/>
      <c r="U87" s="37"/>
      <c r="V87" s="37"/>
      <c r="W87" s="37"/>
      <c r="X87" s="37"/>
      <c r="Y87" s="37"/>
      <c r="Z87" s="37"/>
    </row>
    <row r="88">
      <c r="A88" s="46"/>
      <c r="B88" s="46"/>
      <c r="C88" s="46"/>
      <c r="D88" s="49"/>
      <c r="E88" s="49"/>
      <c r="F88" s="49"/>
      <c r="G88" s="46"/>
      <c r="H88" s="46"/>
      <c r="I88" s="49"/>
      <c r="J88" s="46"/>
      <c r="K88" s="46"/>
      <c r="L88" s="49"/>
      <c r="M88" s="49"/>
      <c r="N88" s="46"/>
      <c r="O88" s="46"/>
      <c r="P88" s="37"/>
      <c r="Q88" s="37"/>
      <c r="R88" s="37"/>
      <c r="S88" s="37"/>
      <c r="T88" s="37"/>
      <c r="U88" s="37"/>
      <c r="V88" s="37"/>
      <c r="W88" s="37"/>
      <c r="X88" s="37"/>
      <c r="Y88" s="37"/>
      <c r="Z88" s="37"/>
    </row>
    <row r="89">
      <c r="A89" s="46"/>
      <c r="B89" s="46"/>
      <c r="C89" s="46"/>
      <c r="D89" s="49"/>
      <c r="E89" s="49"/>
      <c r="F89" s="49"/>
      <c r="G89" s="46"/>
      <c r="H89" s="46"/>
      <c r="I89" s="49"/>
      <c r="J89" s="46"/>
      <c r="K89" s="46"/>
      <c r="L89" s="49"/>
      <c r="M89" s="49"/>
      <c r="N89" s="46"/>
      <c r="O89" s="46"/>
      <c r="P89" s="37"/>
      <c r="Q89" s="37"/>
      <c r="R89" s="37"/>
      <c r="S89" s="37"/>
      <c r="T89" s="37"/>
      <c r="U89" s="37"/>
      <c r="V89" s="37"/>
      <c r="W89" s="37"/>
      <c r="X89" s="37"/>
      <c r="Y89" s="37"/>
      <c r="Z89" s="37"/>
    </row>
    <row r="90">
      <c r="A90" s="46"/>
      <c r="B90" s="46"/>
      <c r="C90" s="46"/>
      <c r="D90" s="49"/>
      <c r="E90" s="49"/>
      <c r="F90" s="49"/>
      <c r="G90" s="46"/>
      <c r="H90" s="46"/>
      <c r="I90" s="49"/>
      <c r="J90" s="46"/>
      <c r="K90" s="46"/>
      <c r="L90" s="49"/>
      <c r="M90" s="49"/>
      <c r="N90" s="46"/>
      <c r="O90" s="46"/>
      <c r="P90" s="37"/>
      <c r="Q90" s="37"/>
      <c r="R90" s="37"/>
      <c r="S90" s="37"/>
      <c r="T90" s="37"/>
      <c r="U90" s="37"/>
      <c r="V90" s="37"/>
      <c r="W90" s="37"/>
      <c r="X90" s="37"/>
      <c r="Y90" s="37"/>
      <c r="Z90" s="37"/>
    </row>
    <row r="91">
      <c r="A91" s="46"/>
      <c r="B91" s="46"/>
      <c r="C91" s="46"/>
      <c r="D91" s="49"/>
      <c r="E91" s="49"/>
      <c r="F91" s="49"/>
      <c r="G91" s="46"/>
      <c r="H91" s="46"/>
      <c r="I91" s="49"/>
      <c r="J91" s="46"/>
      <c r="K91" s="46"/>
      <c r="L91" s="49"/>
      <c r="M91" s="49"/>
      <c r="N91" s="46"/>
      <c r="O91" s="46"/>
      <c r="P91" s="37"/>
      <c r="Q91" s="37"/>
      <c r="R91" s="37"/>
      <c r="S91" s="37"/>
      <c r="T91" s="37"/>
      <c r="U91" s="37"/>
      <c r="V91" s="37"/>
      <c r="W91" s="37"/>
      <c r="X91" s="37"/>
      <c r="Y91" s="37"/>
      <c r="Z91" s="37"/>
    </row>
    <row r="92">
      <c r="A92" s="46"/>
      <c r="B92" s="46"/>
      <c r="C92" s="46"/>
      <c r="D92" s="49"/>
      <c r="E92" s="49"/>
      <c r="F92" s="49"/>
      <c r="G92" s="46"/>
      <c r="H92" s="46"/>
      <c r="I92" s="49"/>
      <c r="J92" s="46"/>
      <c r="K92" s="46"/>
      <c r="L92" s="49"/>
      <c r="M92" s="49"/>
      <c r="N92" s="46"/>
      <c r="O92" s="46"/>
      <c r="P92" s="37"/>
      <c r="Q92" s="37"/>
      <c r="R92" s="37"/>
      <c r="S92" s="37"/>
      <c r="T92" s="37"/>
      <c r="U92" s="37"/>
      <c r="V92" s="37"/>
      <c r="W92" s="37"/>
      <c r="X92" s="37"/>
      <c r="Y92" s="37"/>
      <c r="Z92" s="37"/>
    </row>
    <row r="93">
      <c r="A93" s="46"/>
      <c r="B93" s="46"/>
      <c r="C93" s="46"/>
      <c r="D93" s="49"/>
      <c r="E93" s="49"/>
      <c r="F93" s="49"/>
      <c r="G93" s="46"/>
      <c r="H93" s="46"/>
      <c r="I93" s="49"/>
      <c r="J93" s="46"/>
      <c r="K93" s="46"/>
      <c r="L93" s="49"/>
      <c r="M93" s="49"/>
      <c r="N93" s="46"/>
      <c r="O93" s="46"/>
      <c r="P93" s="37"/>
      <c r="Q93" s="37"/>
      <c r="R93" s="37"/>
      <c r="S93" s="37"/>
      <c r="T93" s="37"/>
      <c r="U93" s="37"/>
      <c r="V93" s="37"/>
      <c r="W93" s="37"/>
      <c r="X93" s="37"/>
      <c r="Y93" s="37"/>
      <c r="Z93" s="37"/>
    </row>
    <row r="94">
      <c r="A94" s="46"/>
      <c r="B94" s="46"/>
      <c r="C94" s="46"/>
      <c r="D94" s="49"/>
      <c r="E94" s="49"/>
      <c r="F94" s="49"/>
      <c r="G94" s="46"/>
      <c r="H94" s="46"/>
      <c r="I94" s="49"/>
      <c r="J94" s="46"/>
      <c r="K94" s="46"/>
      <c r="L94" s="49"/>
      <c r="M94" s="49"/>
      <c r="N94" s="46"/>
      <c r="O94" s="46"/>
      <c r="P94" s="37"/>
      <c r="Q94" s="37"/>
      <c r="R94" s="37"/>
      <c r="S94" s="37"/>
      <c r="T94" s="37"/>
      <c r="U94" s="37"/>
      <c r="V94" s="37"/>
      <c r="W94" s="37"/>
      <c r="X94" s="37"/>
      <c r="Y94" s="37"/>
      <c r="Z94" s="37"/>
    </row>
    <row r="95">
      <c r="A95" s="46"/>
      <c r="B95" s="46"/>
      <c r="C95" s="46"/>
      <c r="D95" s="49"/>
      <c r="E95" s="49"/>
      <c r="F95" s="49"/>
      <c r="G95" s="46"/>
      <c r="H95" s="46"/>
      <c r="I95" s="49"/>
      <c r="J95" s="46"/>
      <c r="K95" s="46"/>
      <c r="L95" s="49"/>
      <c r="M95" s="49"/>
      <c r="N95" s="46"/>
      <c r="O95" s="46"/>
      <c r="P95" s="37"/>
      <c r="Q95" s="37"/>
      <c r="R95" s="37"/>
      <c r="S95" s="37"/>
      <c r="T95" s="37"/>
      <c r="U95" s="37"/>
      <c r="V95" s="37"/>
      <c r="W95" s="37"/>
      <c r="X95" s="37"/>
      <c r="Y95" s="37"/>
      <c r="Z95" s="37"/>
    </row>
    <row r="96">
      <c r="A96" s="46"/>
      <c r="B96" s="46"/>
      <c r="C96" s="46"/>
      <c r="D96" s="49"/>
      <c r="E96" s="49"/>
      <c r="F96" s="49"/>
      <c r="G96" s="46"/>
      <c r="H96" s="46"/>
      <c r="I96" s="49"/>
      <c r="J96" s="46"/>
      <c r="K96" s="46"/>
      <c r="L96" s="49"/>
      <c r="M96" s="49"/>
      <c r="N96" s="46"/>
      <c r="O96" s="46"/>
      <c r="P96" s="37"/>
      <c r="Q96" s="37"/>
      <c r="R96" s="37"/>
      <c r="S96" s="37"/>
      <c r="T96" s="37"/>
      <c r="U96" s="37"/>
      <c r="V96" s="37"/>
      <c r="W96" s="37"/>
      <c r="X96" s="37"/>
      <c r="Y96" s="37"/>
      <c r="Z96" s="37"/>
    </row>
    <row r="97">
      <c r="A97" s="46"/>
      <c r="B97" s="46"/>
      <c r="C97" s="46"/>
      <c r="D97" s="49"/>
      <c r="E97" s="49"/>
      <c r="F97" s="49"/>
      <c r="G97" s="46"/>
      <c r="H97" s="46"/>
      <c r="I97" s="49"/>
      <c r="J97" s="46"/>
      <c r="K97" s="46"/>
      <c r="L97" s="49"/>
      <c r="M97" s="49"/>
      <c r="N97" s="46"/>
      <c r="O97" s="46"/>
      <c r="P97" s="37"/>
      <c r="Q97" s="37"/>
      <c r="R97" s="37"/>
      <c r="S97" s="37"/>
      <c r="T97" s="37"/>
      <c r="U97" s="37"/>
      <c r="V97" s="37"/>
      <c r="W97" s="37"/>
      <c r="X97" s="37"/>
      <c r="Y97" s="37"/>
      <c r="Z97" s="37"/>
    </row>
    <row r="98">
      <c r="A98" s="46"/>
      <c r="B98" s="46"/>
      <c r="C98" s="46"/>
      <c r="D98" s="49"/>
      <c r="E98" s="49"/>
      <c r="F98" s="49"/>
      <c r="G98" s="46"/>
      <c r="H98" s="46"/>
      <c r="I98" s="49"/>
      <c r="J98" s="46"/>
      <c r="K98" s="46"/>
      <c r="L98" s="49"/>
      <c r="M98" s="49"/>
      <c r="N98" s="46"/>
      <c r="O98" s="46"/>
      <c r="P98" s="37"/>
      <c r="Q98" s="37"/>
      <c r="R98" s="37"/>
      <c r="S98" s="37"/>
      <c r="T98" s="37"/>
      <c r="U98" s="37"/>
      <c r="V98" s="37"/>
      <c r="W98" s="37"/>
      <c r="X98" s="37"/>
      <c r="Y98" s="37"/>
      <c r="Z98" s="37"/>
    </row>
    <row r="99">
      <c r="A99" s="46"/>
      <c r="B99" s="46"/>
      <c r="C99" s="46"/>
      <c r="D99" s="49"/>
      <c r="E99" s="49"/>
      <c r="F99" s="49"/>
      <c r="G99" s="46"/>
      <c r="H99" s="46"/>
      <c r="I99" s="49"/>
      <c r="J99" s="46"/>
      <c r="K99" s="46"/>
      <c r="L99" s="49"/>
      <c r="M99" s="49"/>
      <c r="N99" s="46"/>
      <c r="O99" s="46"/>
      <c r="P99" s="37"/>
      <c r="Q99" s="37"/>
      <c r="R99" s="37"/>
      <c r="S99" s="37"/>
      <c r="T99" s="37"/>
      <c r="U99" s="37"/>
      <c r="V99" s="37"/>
      <c r="W99" s="37"/>
      <c r="X99" s="37"/>
      <c r="Y99" s="37"/>
      <c r="Z99" s="37"/>
    </row>
    <row r="100">
      <c r="A100" s="46"/>
      <c r="B100" s="46"/>
      <c r="C100" s="46"/>
      <c r="D100" s="49"/>
      <c r="E100" s="49"/>
      <c r="F100" s="49"/>
      <c r="G100" s="46"/>
      <c r="H100" s="46"/>
      <c r="I100" s="49"/>
      <c r="J100" s="46"/>
      <c r="K100" s="46"/>
      <c r="L100" s="49"/>
      <c r="M100" s="49"/>
      <c r="N100" s="46"/>
      <c r="O100" s="46"/>
      <c r="P100" s="37"/>
      <c r="Q100" s="37"/>
      <c r="R100" s="37"/>
      <c r="S100" s="37"/>
      <c r="T100" s="37"/>
      <c r="U100" s="37"/>
      <c r="V100" s="37"/>
      <c r="W100" s="37"/>
      <c r="X100" s="37"/>
      <c r="Y100" s="37"/>
      <c r="Z100" s="37"/>
    </row>
    <row r="101">
      <c r="A101" s="46"/>
      <c r="B101" s="46"/>
      <c r="C101" s="46"/>
      <c r="D101" s="49"/>
      <c r="E101" s="49"/>
      <c r="F101" s="49"/>
      <c r="G101" s="46"/>
      <c r="H101" s="46"/>
      <c r="I101" s="49"/>
      <c r="J101" s="46"/>
      <c r="K101" s="46"/>
      <c r="L101" s="49"/>
      <c r="M101" s="49"/>
      <c r="N101" s="46"/>
      <c r="O101" s="46"/>
      <c r="P101" s="37"/>
      <c r="Q101" s="37"/>
      <c r="R101" s="37"/>
      <c r="S101" s="37"/>
      <c r="T101" s="37"/>
      <c r="U101" s="37"/>
      <c r="V101" s="37"/>
      <c r="W101" s="37"/>
      <c r="X101" s="37"/>
      <c r="Y101" s="37"/>
      <c r="Z101" s="37"/>
    </row>
    <row r="102">
      <c r="A102" s="46"/>
      <c r="B102" s="46"/>
      <c r="C102" s="46"/>
      <c r="D102" s="49"/>
      <c r="E102" s="49"/>
      <c r="F102" s="49"/>
      <c r="G102" s="46"/>
      <c r="H102" s="46"/>
      <c r="I102" s="49"/>
      <c r="J102" s="46"/>
      <c r="K102" s="46"/>
      <c r="L102" s="49"/>
      <c r="M102" s="49"/>
      <c r="N102" s="46"/>
      <c r="O102" s="46"/>
      <c r="P102" s="37"/>
      <c r="Q102" s="37"/>
      <c r="R102" s="37"/>
      <c r="S102" s="37"/>
      <c r="T102" s="37"/>
      <c r="U102" s="37"/>
      <c r="V102" s="37"/>
      <c r="W102" s="37"/>
      <c r="X102" s="37"/>
      <c r="Y102" s="37"/>
      <c r="Z102" s="37"/>
    </row>
    <row r="103">
      <c r="A103" s="46"/>
      <c r="B103" s="46"/>
      <c r="C103" s="46"/>
      <c r="D103" s="49"/>
      <c r="E103" s="49"/>
      <c r="F103" s="49"/>
      <c r="G103" s="46"/>
      <c r="H103" s="46"/>
      <c r="I103" s="49"/>
      <c r="J103" s="46"/>
      <c r="K103" s="46"/>
      <c r="L103" s="49"/>
      <c r="M103" s="49"/>
      <c r="N103" s="46"/>
      <c r="O103" s="46"/>
      <c r="P103" s="37"/>
      <c r="Q103" s="37"/>
      <c r="R103" s="37"/>
      <c r="S103" s="37"/>
      <c r="T103" s="37"/>
      <c r="U103" s="37"/>
      <c r="V103" s="37"/>
      <c r="W103" s="37"/>
      <c r="X103" s="37"/>
      <c r="Y103" s="37"/>
      <c r="Z103" s="37"/>
    </row>
    <row r="104">
      <c r="A104" s="46"/>
      <c r="B104" s="46"/>
      <c r="C104" s="46"/>
      <c r="D104" s="49"/>
      <c r="E104" s="49"/>
      <c r="F104" s="49"/>
      <c r="G104" s="46"/>
      <c r="H104" s="46"/>
      <c r="I104" s="49"/>
      <c r="J104" s="46"/>
      <c r="K104" s="46"/>
      <c r="L104" s="49"/>
      <c r="M104" s="49"/>
      <c r="N104" s="46"/>
      <c r="O104" s="46"/>
      <c r="P104" s="37"/>
      <c r="Q104" s="37"/>
      <c r="R104" s="37"/>
      <c r="S104" s="37"/>
      <c r="T104" s="37"/>
      <c r="U104" s="37"/>
      <c r="V104" s="37"/>
      <c r="W104" s="37"/>
      <c r="X104" s="37"/>
      <c r="Y104" s="37"/>
      <c r="Z104" s="37"/>
    </row>
    <row r="105">
      <c r="A105" s="46"/>
      <c r="B105" s="46"/>
      <c r="C105" s="46"/>
      <c r="D105" s="49"/>
      <c r="E105" s="49"/>
      <c r="F105" s="49"/>
      <c r="G105" s="46"/>
      <c r="H105" s="46"/>
      <c r="I105" s="49"/>
      <c r="J105" s="46"/>
      <c r="K105" s="46"/>
      <c r="L105" s="49"/>
      <c r="M105" s="49"/>
      <c r="N105" s="46"/>
      <c r="O105" s="46"/>
      <c r="P105" s="37"/>
      <c r="Q105" s="37"/>
      <c r="R105" s="37"/>
      <c r="S105" s="37"/>
      <c r="T105" s="37"/>
      <c r="U105" s="37"/>
      <c r="V105" s="37"/>
      <c r="W105" s="37"/>
      <c r="X105" s="37"/>
      <c r="Y105" s="37"/>
      <c r="Z105" s="37"/>
    </row>
    <row r="106">
      <c r="A106" s="46"/>
      <c r="B106" s="46"/>
      <c r="C106" s="46"/>
      <c r="D106" s="49"/>
      <c r="E106" s="49"/>
      <c r="F106" s="49"/>
      <c r="G106" s="46"/>
      <c r="H106" s="46"/>
      <c r="I106" s="49"/>
      <c r="J106" s="46"/>
      <c r="K106" s="46"/>
      <c r="L106" s="49"/>
      <c r="M106" s="49"/>
      <c r="N106" s="46"/>
      <c r="O106" s="46"/>
      <c r="P106" s="37"/>
      <c r="Q106" s="37"/>
      <c r="R106" s="37"/>
      <c r="S106" s="37"/>
      <c r="T106" s="37"/>
      <c r="U106" s="37"/>
      <c r="V106" s="37"/>
      <c r="W106" s="37"/>
      <c r="X106" s="37"/>
      <c r="Y106" s="37"/>
      <c r="Z106" s="37"/>
    </row>
    <row r="107">
      <c r="A107" s="46"/>
      <c r="B107" s="46"/>
      <c r="C107" s="46"/>
      <c r="D107" s="49"/>
      <c r="E107" s="49"/>
      <c r="F107" s="49"/>
      <c r="G107" s="46"/>
      <c r="H107" s="46"/>
      <c r="I107" s="49"/>
      <c r="J107" s="46"/>
      <c r="K107" s="46"/>
      <c r="L107" s="49"/>
      <c r="M107" s="49"/>
      <c r="N107" s="46"/>
      <c r="O107" s="46"/>
      <c r="P107" s="37"/>
      <c r="Q107" s="37"/>
      <c r="R107" s="37"/>
      <c r="S107" s="37"/>
      <c r="T107" s="37"/>
      <c r="U107" s="37"/>
      <c r="V107" s="37"/>
      <c r="W107" s="37"/>
      <c r="X107" s="37"/>
      <c r="Y107" s="37"/>
      <c r="Z107" s="37"/>
    </row>
    <row r="108">
      <c r="A108" s="46"/>
      <c r="B108" s="46"/>
      <c r="C108" s="46"/>
      <c r="D108" s="49"/>
      <c r="E108" s="49"/>
      <c r="F108" s="49"/>
      <c r="G108" s="46"/>
      <c r="H108" s="46"/>
      <c r="I108" s="49"/>
      <c r="J108" s="46"/>
      <c r="K108" s="46"/>
      <c r="L108" s="49"/>
      <c r="M108" s="49"/>
      <c r="N108" s="46"/>
      <c r="O108" s="46"/>
      <c r="P108" s="37"/>
      <c r="Q108" s="37"/>
      <c r="R108" s="37"/>
      <c r="S108" s="37"/>
      <c r="T108" s="37"/>
      <c r="U108" s="37"/>
      <c r="V108" s="37"/>
      <c r="W108" s="37"/>
      <c r="X108" s="37"/>
      <c r="Y108" s="37"/>
      <c r="Z108" s="37"/>
    </row>
    <row r="109">
      <c r="A109" s="46"/>
      <c r="B109" s="46"/>
      <c r="C109" s="46"/>
      <c r="D109" s="49"/>
      <c r="E109" s="49"/>
      <c r="F109" s="49"/>
      <c r="G109" s="46"/>
      <c r="H109" s="46"/>
      <c r="I109" s="49"/>
      <c r="J109" s="46"/>
      <c r="K109" s="46"/>
      <c r="L109" s="49"/>
      <c r="M109" s="49"/>
      <c r="N109" s="46"/>
      <c r="O109" s="46"/>
      <c r="P109" s="37"/>
      <c r="Q109" s="37"/>
      <c r="R109" s="37"/>
      <c r="S109" s="37"/>
      <c r="T109" s="37"/>
      <c r="U109" s="37"/>
      <c r="V109" s="37"/>
      <c r="W109" s="37"/>
      <c r="X109" s="37"/>
      <c r="Y109" s="37"/>
      <c r="Z109" s="37"/>
    </row>
    <row r="110">
      <c r="A110" s="46"/>
      <c r="B110" s="46"/>
      <c r="C110" s="46"/>
      <c r="D110" s="49"/>
      <c r="E110" s="49"/>
      <c r="F110" s="49"/>
      <c r="G110" s="46"/>
      <c r="H110" s="46"/>
      <c r="I110" s="49"/>
      <c r="J110" s="46"/>
      <c r="K110" s="46"/>
      <c r="L110" s="49"/>
      <c r="M110" s="49"/>
      <c r="N110" s="46"/>
      <c r="O110" s="46"/>
      <c r="P110" s="37"/>
      <c r="Q110" s="37"/>
      <c r="R110" s="37"/>
      <c r="S110" s="37"/>
      <c r="T110" s="37"/>
      <c r="U110" s="37"/>
      <c r="V110" s="37"/>
      <c r="W110" s="37"/>
      <c r="X110" s="37"/>
      <c r="Y110" s="37"/>
      <c r="Z110" s="37"/>
    </row>
    <row r="111">
      <c r="A111" s="46"/>
      <c r="B111" s="46"/>
      <c r="C111" s="46"/>
      <c r="D111" s="49"/>
      <c r="E111" s="49"/>
      <c r="F111" s="49"/>
      <c r="G111" s="46"/>
      <c r="H111" s="46"/>
      <c r="I111" s="49"/>
      <c r="J111" s="46"/>
      <c r="K111" s="46"/>
      <c r="L111" s="49"/>
      <c r="M111" s="49"/>
      <c r="N111" s="46"/>
      <c r="O111" s="46"/>
      <c r="P111" s="37"/>
      <c r="Q111" s="37"/>
      <c r="R111" s="37"/>
      <c r="S111" s="37"/>
      <c r="T111" s="37"/>
      <c r="U111" s="37"/>
      <c r="V111" s="37"/>
      <c r="W111" s="37"/>
      <c r="X111" s="37"/>
      <c r="Y111" s="37"/>
      <c r="Z111" s="37"/>
    </row>
    <row r="112">
      <c r="A112" s="46"/>
      <c r="B112" s="46"/>
      <c r="C112" s="46"/>
      <c r="D112" s="49"/>
      <c r="E112" s="49"/>
      <c r="F112" s="49"/>
      <c r="G112" s="46"/>
      <c r="H112" s="46"/>
      <c r="I112" s="49"/>
      <c r="J112" s="46"/>
      <c r="K112" s="46"/>
      <c r="L112" s="49"/>
      <c r="M112" s="49"/>
      <c r="N112" s="46"/>
      <c r="O112" s="46"/>
      <c r="P112" s="37"/>
      <c r="Q112" s="37"/>
      <c r="R112" s="37"/>
      <c r="S112" s="37"/>
      <c r="T112" s="37"/>
      <c r="U112" s="37"/>
      <c r="V112" s="37"/>
      <c r="W112" s="37"/>
      <c r="X112" s="37"/>
      <c r="Y112" s="37"/>
      <c r="Z112" s="37"/>
    </row>
    <row r="113">
      <c r="A113" s="46"/>
      <c r="B113" s="46"/>
      <c r="C113" s="46"/>
      <c r="D113" s="49"/>
      <c r="E113" s="49"/>
      <c r="F113" s="49"/>
      <c r="G113" s="46"/>
      <c r="H113" s="46"/>
      <c r="I113" s="49"/>
      <c r="J113" s="46"/>
      <c r="K113" s="46"/>
      <c r="L113" s="49"/>
      <c r="M113" s="49"/>
      <c r="N113" s="46"/>
      <c r="O113" s="46"/>
      <c r="P113" s="37"/>
      <c r="Q113" s="37"/>
      <c r="R113" s="37"/>
      <c r="S113" s="37"/>
      <c r="T113" s="37"/>
      <c r="U113" s="37"/>
      <c r="V113" s="37"/>
      <c r="W113" s="37"/>
      <c r="X113" s="37"/>
      <c r="Y113" s="37"/>
      <c r="Z113" s="37"/>
    </row>
    <row r="114">
      <c r="A114" s="46"/>
      <c r="B114" s="46"/>
      <c r="C114" s="46"/>
      <c r="D114" s="49"/>
      <c r="E114" s="49"/>
      <c r="F114" s="49"/>
      <c r="G114" s="46"/>
      <c r="H114" s="46"/>
      <c r="I114" s="49"/>
      <c r="J114" s="46"/>
      <c r="K114" s="46"/>
      <c r="L114" s="49"/>
      <c r="M114" s="49"/>
      <c r="N114" s="46"/>
      <c r="O114" s="46"/>
      <c r="P114" s="37"/>
      <c r="Q114" s="37"/>
      <c r="R114" s="37"/>
      <c r="S114" s="37"/>
      <c r="T114" s="37"/>
      <c r="U114" s="37"/>
      <c r="V114" s="37"/>
      <c r="W114" s="37"/>
      <c r="X114" s="37"/>
      <c r="Y114" s="37"/>
      <c r="Z114" s="37"/>
    </row>
    <row r="115">
      <c r="A115" s="46"/>
      <c r="B115" s="46"/>
      <c r="C115" s="46"/>
      <c r="D115" s="49"/>
      <c r="E115" s="49"/>
      <c r="F115" s="49"/>
      <c r="G115" s="46"/>
      <c r="H115" s="46"/>
      <c r="I115" s="49"/>
      <c r="J115" s="46"/>
      <c r="K115" s="46"/>
      <c r="L115" s="49"/>
      <c r="M115" s="49"/>
      <c r="N115" s="46"/>
      <c r="O115" s="46"/>
      <c r="P115" s="37"/>
      <c r="Q115" s="37"/>
      <c r="R115" s="37"/>
      <c r="S115" s="37"/>
      <c r="T115" s="37"/>
      <c r="U115" s="37"/>
      <c r="V115" s="37"/>
      <c r="W115" s="37"/>
      <c r="X115" s="37"/>
      <c r="Y115" s="37"/>
      <c r="Z115" s="37"/>
    </row>
    <row r="116">
      <c r="A116" s="46"/>
      <c r="B116" s="46"/>
      <c r="C116" s="46"/>
      <c r="D116" s="49"/>
      <c r="E116" s="49"/>
      <c r="F116" s="49"/>
      <c r="G116" s="46"/>
      <c r="H116" s="46"/>
      <c r="I116" s="49"/>
      <c r="J116" s="46"/>
      <c r="K116" s="46"/>
      <c r="L116" s="49"/>
      <c r="M116" s="49"/>
      <c r="N116" s="46"/>
      <c r="O116" s="46"/>
      <c r="P116" s="37"/>
      <c r="Q116" s="37"/>
      <c r="R116" s="37"/>
      <c r="S116" s="37"/>
      <c r="T116" s="37"/>
      <c r="U116" s="37"/>
      <c r="V116" s="37"/>
      <c r="W116" s="37"/>
      <c r="X116" s="37"/>
      <c r="Y116" s="37"/>
      <c r="Z116" s="37"/>
    </row>
    <row r="117">
      <c r="A117" s="46"/>
      <c r="B117" s="46"/>
      <c r="C117" s="46"/>
      <c r="D117" s="49"/>
      <c r="E117" s="49"/>
      <c r="F117" s="49"/>
      <c r="G117" s="46"/>
      <c r="H117" s="46"/>
      <c r="I117" s="49"/>
      <c r="J117" s="46"/>
      <c r="K117" s="46"/>
      <c r="L117" s="49"/>
      <c r="M117" s="49"/>
      <c r="N117" s="46"/>
      <c r="O117" s="46"/>
      <c r="P117" s="37"/>
      <c r="Q117" s="37"/>
      <c r="R117" s="37"/>
      <c r="S117" s="37"/>
      <c r="T117" s="37"/>
      <c r="U117" s="37"/>
      <c r="V117" s="37"/>
      <c r="W117" s="37"/>
      <c r="X117" s="37"/>
      <c r="Y117" s="37"/>
      <c r="Z117" s="37"/>
    </row>
    <row r="118">
      <c r="A118" s="46"/>
      <c r="B118" s="46"/>
      <c r="C118" s="46"/>
      <c r="D118" s="49"/>
      <c r="E118" s="49"/>
      <c r="F118" s="49"/>
      <c r="G118" s="46"/>
      <c r="H118" s="46"/>
      <c r="I118" s="49"/>
      <c r="J118" s="46"/>
      <c r="K118" s="46"/>
      <c r="L118" s="49"/>
      <c r="M118" s="49"/>
      <c r="N118" s="46"/>
      <c r="O118" s="46"/>
      <c r="P118" s="37"/>
      <c r="Q118" s="37"/>
      <c r="R118" s="37"/>
      <c r="S118" s="37"/>
      <c r="T118" s="37"/>
      <c r="U118" s="37"/>
      <c r="V118" s="37"/>
      <c r="W118" s="37"/>
      <c r="X118" s="37"/>
      <c r="Y118" s="37"/>
      <c r="Z118" s="37"/>
    </row>
    <row r="119">
      <c r="A119" s="46"/>
      <c r="B119" s="46"/>
      <c r="C119" s="46"/>
      <c r="D119" s="49"/>
      <c r="E119" s="49"/>
      <c r="F119" s="49"/>
      <c r="G119" s="46"/>
      <c r="H119" s="46"/>
      <c r="I119" s="49"/>
      <c r="J119" s="46"/>
      <c r="K119" s="46"/>
      <c r="L119" s="49"/>
      <c r="M119" s="49"/>
      <c r="N119" s="46"/>
      <c r="O119" s="46"/>
      <c r="P119" s="37"/>
      <c r="Q119" s="37"/>
      <c r="R119" s="37"/>
      <c r="S119" s="37"/>
      <c r="T119" s="37"/>
      <c r="U119" s="37"/>
      <c r="V119" s="37"/>
      <c r="W119" s="37"/>
      <c r="X119" s="37"/>
      <c r="Y119" s="37"/>
      <c r="Z119" s="37"/>
    </row>
    <row r="120">
      <c r="A120" s="46"/>
      <c r="B120" s="46"/>
      <c r="C120" s="46"/>
      <c r="D120" s="49"/>
      <c r="E120" s="49"/>
      <c r="F120" s="49"/>
      <c r="G120" s="46"/>
      <c r="H120" s="46"/>
      <c r="I120" s="49"/>
      <c r="J120" s="46"/>
      <c r="K120" s="46"/>
      <c r="L120" s="49"/>
      <c r="M120" s="49"/>
      <c r="N120" s="46"/>
      <c r="O120" s="46"/>
      <c r="P120" s="37"/>
      <c r="Q120" s="37"/>
      <c r="R120" s="37"/>
      <c r="S120" s="37"/>
      <c r="T120" s="37"/>
      <c r="U120" s="37"/>
      <c r="V120" s="37"/>
      <c r="W120" s="37"/>
      <c r="X120" s="37"/>
      <c r="Y120" s="37"/>
      <c r="Z120" s="37"/>
    </row>
    <row r="121">
      <c r="A121" s="46"/>
      <c r="B121" s="46"/>
      <c r="C121" s="46"/>
      <c r="D121" s="49"/>
      <c r="E121" s="49"/>
      <c r="F121" s="49"/>
      <c r="G121" s="46"/>
      <c r="H121" s="46"/>
      <c r="I121" s="49"/>
      <c r="J121" s="46"/>
      <c r="K121" s="46"/>
      <c r="L121" s="49"/>
      <c r="M121" s="49"/>
      <c r="N121" s="46"/>
      <c r="O121" s="46"/>
      <c r="P121" s="37"/>
      <c r="Q121" s="37"/>
      <c r="R121" s="37"/>
      <c r="S121" s="37"/>
      <c r="T121" s="37"/>
      <c r="U121" s="37"/>
      <c r="V121" s="37"/>
      <c r="W121" s="37"/>
      <c r="X121" s="37"/>
      <c r="Y121" s="37"/>
      <c r="Z121" s="37"/>
    </row>
    <row r="122">
      <c r="A122" s="46"/>
      <c r="B122" s="46"/>
      <c r="C122" s="46"/>
      <c r="D122" s="49"/>
      <c r="E122" s="49"/>
      <c r="F122" s="49"/>
      <c r="G122" s="46"/>
      <c r="H122" s="46"/>
      <c r="I122" s="49"/>
      <c r="J122" s="46"/>
      <c r="K122" s="46"/>
      <c r="L122" s="49"/>
      <c r="M122" s="49"/>
      <c r="N122" s="46"/>
      <c r="O122" s="46"/>
      <c r="P122" s="37"/>
      <c r="Q122" s="37"/>
      <c r="R122" s="37"/>
      <c r="S122" s="37"/>
      <c r="T122" s="37"/>
      <c r="U122" s="37"/>
      <c r="V122" s="37"/>
      <c r="W122" s="37"/>
      <c r="X122" s="37"/>
      <c r="Y122" s="37"/>
      <c r="Z122" s="37"/>
    </row>
    <row r="123">
      <c r="A123" s="46"/>
      <c r="B123" s="46"/>
      <c r="C123" s="46"/>
      <c r="D123" s="49"/>
      <c r="E123" s="49"/>
      <c r="F123" s="49"/>
      <c r="G123" s="46"/>
      <c r="H123" s="46"/>
      <c r="I123" s="49"/>
      <c r="J123" s="46"/>
      <c r="K123" s="46"/>
      <c r="L123" s="49"/>
      <c r="M123" s="49"/>
      <c r="N123" s="46"/>
      <c r="O123" s="46"/>
      <c r="P123" s="37"/>
      <c r="Q123" s="37"/>
      <c r="R123" s="37"/>
      <c r="S123" s="37"/>
      <c r="T123" s="37"/>
      <c r="U123" s="37"/>
      <c r="V123" s="37"/>
      <c r="W123" s="37"/>
      <c r="X123" s="37"/>
      <c r="Y123" s="37"/>
      <c r="Z123" s="37"/>
    </row>
    <row r="124">
      <c r="A124" s="46"/>
      <c r="B124" s="46"/>
      <c r="C124" s="46"/>
      <c r="D124" s="49"/>
      <c r="E124" s="49"/>
      <c r="F124" s="49"/>
      <c r="G124" s="46"/>
      <c r="H124" s="46"/>
      <c r="I124" s="49"/>
      <c r="J124" s="46"/>
      <c r="K124" s="46"/>
      <c r="L124" s="49"/>
      <c r="M124" s="49"/>
      <c r="N124" s="46"/>
      <c r="O124" s="46"/>
      <c r="P124" s="37"/>
      <c r="Q124" s="37"/>
      <c r="R124" s="37"/>
      <c r="S124" s="37"/>
      <c r="T124" s="37"/>
      <c r="U124" s="37"/>
      <c r="V124" s="37"/>
      <c r="W124" s="37"/>
      <c r="X124" s="37"/>
      <c r="Y124" s="37"/>
      <c r="Z124" s="37"/>
    </row>
    <row r="125">
      <c r="A125" s="46"/>
      <c r="B125" s="46"/>
      <c r="C125" s="46"/>
      <c r="D125" s="49"/>
      <c r="E125" s="49"/>
      <c r="F125" s="49"/>
      <c r="G125" s="46"/>
      <c r="H125" s="46"/>
      <c r="I125" s="49"/>
      <c r="J125" s="46"/>
      <c r="K125" s="46"/>
      <c r="L125" s="49"/>
      <c r="M125" s="49"/>
      <c r="N125" s="46"/>
      <c r="O125" s="46"/>
      <c r="P125" s="37"/>
      <c r="Q125" s="37"/>
      <c r="R125" s="37"/>
      <c r="S125" s="37"/>
      <c r="T125" s="37"/>
      <c r="U125" s="37"/>
      <c r="V125" s="37"/>
      <c r="W125" s="37"/>
      <c r="X125" s="37"/>
      <c r="Y125" s="37"/>
      <c r="Z125" s="37"/>
    </row>
    <row r="126">
      <c r="A126" s="46"/>
      <c r="B126" s="46"/>
      <c r="C126" s="46"/>
      <c r="D126" s="49"/>
      <c r="E126" s="49"/>
      <c r="F126" s="49"/>
      <c r="G126" s="46"/>
      <c r="H126" s="46"/>
      <c r="I126" s="49"/>
      <c r="J126" s="46"/>
      <c r="K126" s="46"/>
      <c r="L126" s="49"/>
      <c r="M126" s="49"/>
      <c r="N126" s="46"/>
      <c r="O126" s="46"/>
      <c r="P126" s="37"/>
      <c r="Q126" s="37"/>
      <c r="R126" s="37"/>
      <c r="S126" s="37"/>
      <c r="T126" s="37"/>
      <c r="U126" s="37"/>
      <c r="V126" s="37"/>
      <c r="W126" s="37"/>
      <c r="X126" s="37"/>
      <c r="Y126" s="37"/>
      <c r="Z126" s="37"/>
    </row>
    <row r="127">
      <c r="A127" s="46"/>
      <c r="B127" s="46"/>
      <c r="C127" s="46"/>
      <c r="D127" s="49"/>
      <c r="E127" s="49"/>
      <c r="F127" s="49"/>
      <c r="G127" s="46"/>
      <c r="H127" s="46"/>
      <c r="I127" s="49"/>
      <c r="J127" s="46"/>
      <c r="K127" s="46"/>
      <c r="L127" s="49"/>
      <c r="M127" s="49"/>
      <c r="N127" s="46"/>
      <c r="O127" s="46"/>
      <c r="P127" s="37"/>
      <c r="Q127" s="37"/>
      <c r="R127" s="37"/>
      <c r="S127" s="37"/>
      <c r="T127" s="37"/>
      <c r="U127" s="37"/>
      <c r="V127" s="37"/>
      <c r="W127" s="37"/>
      <c r="X127" s="37"/>
      <c r="Y127" s="37"/>
      <c r="Z127" s="37"/>
    </row>
    <row r="128">
      <c r="A128" s="46"/>
      <c r="B128" s="46"/>
      <c r="C128" s="46"/>
      <c r="D128" s="49"/>
      <c r="E128" s="49"/>
      <c r="F128" s="49"/>
      <c r="G128" s="46"/>
      <c r="H128" s="46"/>
      <c r="I128" s="49"/>
      <c r="J128" s="46"/>
      <c r="K128" s="46"/>
      <c r="L128" s="49"/>
      <c r="M128" s="49"/>
      <c r="N128" s="46"/>
      <c r="O128" s="46"/>
      <c r="P128" s="37"/>
      <c r="Q128" s="37"/>
      <c r="R128" s="37"/>
      <c r="S128" s="37"/>
      <c r="T128" s="37"/>
      <c r="U128" s="37"/>
      <c r="V128" s="37"/>
      <c r="W128" s="37"/>
      <c r="X128" s="37"/>
      <c r="Y128" s="37"/>
      <c r="Z128" s="37"/>
    </row>
    <row r="129">
      <c r="A129" s="46"/>
      <c r="B129" s="46"/>
      <c r="C129" s="46"/>
      <c r="D129" s="49"/>
      <c r="E129" s="49"/>
      <c r="F129" s="49"/>
      <c r="G129" s="46"/>
      <c r="H129" s="46"/>
      <c r="I129" s="49"/>
      <c r="J129" s="46"/>
      <c r="K129" s="46"/>
      <c r="L129" s="49"/>
      <c r="M129" s="49"/>
      <c r="N129" s="46"/>
      <c r="O129" s="46"/>
      <c r="P129" s="37"/>
      <c r="Q129" s="37"/>
      <c r="R129" s="37"/>
      <c r="S129" s="37"/>
      <c r="T129" s="37"/>
      <c r="U129" s="37"/>
      <c r="V129" s="37"/>
      <c r="W129" s="37"/>
      <c r="X129" s="37"/>
      <c r="Y129" s="37"/>
      <c r="Z129" s="37"/>
    </row>
    <row r="130">
      <c r="A130" s="46"/>
      <c r="B130" s="46"/>
      <c r="C130" s="46"/>
      <c r="D130" s="49"/>
      <c r="E130" s="49"/>
      <c r="F130" s="49"/>
      <c r="G130" s="46"/>
      <c r="H130" s="46"/>
      <c r="I130" s="49"/>
      <c r="J130" s="46"/>
      <c r="K130" s="46"/>
      <c r="L130" s="49"/>
      <c r="M130" s="49"/>
      <c r="N130" s="46"/>
      <c r="O130" s="46"/>
      <c r="P130" s="37"/>
      <c r="Q130" s="37"/>
      <c r="R130" s="37"/>
      <c r="S130" s="37"/>
      <c r="T130" s="37"/>
      <c r="U130" s="37"/>
      <c r="V130" s="37"/>
      <c r="W130" s="37"/>
      <c r="X130" s="37"/>
      <c r="Y130" s="37"/>
      <c r="Z130" s="37"/>
    </row>
    <row r="131">
      <c r="A131" s="46"/>
      <c r="B131" s="46"/>
      <c r="C131" s="46"/>
      <c r="D131" s="49"/>
      <c r="E131" s="49"/>
      <c r="F131" s="49"/>
      <c r="G131" s="46"/>
      <c r="H131" s="46"/>
      <c r="I131" s="49"/>
      <c r="J131" s="46"/>
      <c r="K131" s="46"/>
      <c r="L131" s="49"/>
      <c r="M131" s="49"/>
      <c r="N131" s="46"/>
      <c r="O131" s="46"/>
      <c r="P131" s="37"/>
      <c r="Q131" s="37"/>
      <c r="R131" s="37"/>
      <c r="S131" s="37"/>
      <c r="T131" s="37"/>
      <c r="U131" s="37"/>
      <c r="V131" s="37"/>
      <c r="W131" s="37"/>
      <c r="X131" s="37"/>
      <c r="Y131" s="37"/>
      <c r="Z131" s="37"/>
    </row>
    <row r="132">
      <c r="A132" s="46"/>
      <c r="B132" s="46"/>
      <c r="C132" s="46"/>
      <c r="D132" s="49"/>
      <c r="E132" s="49"/>
      <c r="F132" s="49"/>
      <c r="G132" s="46"/>
      <c r="H132" s="46"/>
      <c r="I132" s="49"/>
      <c r="J132" s="46"/>
      <c r="K132" s="46"/>
      <c r="L132" s="49"/>
      <c r="M132" s="49"/>
      <c r="N132" s="46"/>
      <c r="O132" s="46"/>
      <c r="P132" s="37"/>
      <c r="Q132" s="37"/>
      <c r="R132" s="37"/>
      <c r="S132" s="37"/>
      <c r="T132" s="37"/>
      <c r="U132" s="37"/>
      <c r="V132" s="37"/>
      <c r="W132" s="37"/>
      <c r="X132" s="37"/>
      <c r="Y132" s="37"/>
      <c r="Z132" s="37"/>
    </row>
    <row r="133">
      <c r="A133" s="46"/>
      <c r="B133" s="46"/>
      <c r="C133" s="46"/>
      <c r="D133" s="49"/>
      <c r="E133" s="49"/>
      <c r="F133" s="49"/>
      <c r="G133" s="46"/>
      <c r="H133" s="46"/>
      <c r="I133" s="49"/>
      <c r="J133" s="46"/>
      <c r="K133" s="46"/>
      <c r="L133" s="49"/>
      <c r="M133" s="49"/>
      <c r="N133" s="46"/>
      <c r="O133" s="46"/>
      <c r="P133" s="37"/>
      <c r="Q133" s="37"/>
      <c r="R133" s="37"/>
      <c r="S133" s="37"/>
      <c r="T133" s="37"/>
      <c r="U133" s="37"/>
      <c r="V133" s="37"/>
      <c r="W133" s="37"/>
      <c r="X133" s="37"/>
      <c r="Y133" s="37"/>
      <c r="Z133" s="37"/>
    </row>
    <row r="134">
      <c r="A134" s="46"/>
      <c r="B134" s="46"/>
      <c r="C134" s="46"/>
      <c r="D134" s="49"/>
      <c r="E134" s="49"/>
      <c r="F134" s="49"/>
      <c r="G134" s="46"/>
      <c r="H134" s="46"/>
      <c r="I134" s="49"/>
      <c r="J134" s="46"/>
      <c r="K134" s="46"/>
      <c r="L134" s="49"/>
      <c r="M134" s="49"/>
      <c r="N134" s="46"/>
      <c r="O134" s="46"/>
      <c r="P134" s="37"/>
      <c r="Q134" s="37"/>
      <c r="R134" s="37"/>
      <c r="S134" s="37"/>
      <c r="T134" s="37"/>
      <c r="U134" s="37"/>
      <c r="V134" s="37"/>
      <c r="W134" s="37"/>
      <c r="X134" s="37"/>
      <c r="Y134" s="37"/>
      <c r="Z134" s="37"/>
    </row>
    <row r="135">
      <c r="A135" s="46"/>
      <c r="B135" s="46"/>
      <c r="C135" s="46"/>
      <c r="D135" s="49"/>
      <c r="E135" s="49"/>
      <c r="F135" s="49"/>
      <c r="G135" s="46"/>
      <c r="H135" s="46"/>
      <c r="I135" s="49"/>
      <c r="J135" s="46"/>
      <c r="K135" s="46"/>
      <c r="L135" s="49"/>
      <c r="M135" s="49"/>
      <c r="N135" s="46"/>
      <c r="O135" s="46"/>
      <c r="P135" s="37"/>
      <c r="Q135" s="37"/>
      <c r="R135" s="37"/>
      <c r="S135" s="37"/>
      <c r="T135" s="37"/>
      <c r="U135" s="37"/>
      <c r="V135" s="37"/>
      <c r="W135" s="37"/>
      <c r="X135" s="37"/>
      <c r="Y135" s="37"/>
      <c r="Z135" s="37"/>
    </row>
    <row r="136">
      <c r="A136" s="46"/>
      <c r="B136" s="46"/>
      <c r="C136" s="46"/>
      <c r="D136" s="49"/>
      <c r="E136" s="49"/>
      <c r="F136" s="49"/>
      <c r="G136" s="46"/>
      <c r="H136" s="46"/>
      <c r="I136" s="49"/>
      <c r="J136" s="46"/>
      <c r="K136" s="46"/>
      <c r="L136" s="49"/>
      <c r="M136" s="49"/>
      <c r="N136" s="46"/>
      <c r="O136" s="46"/>
      <c r="P136" s="37"/>
      <c r="Q136" s="37"/>
      <c r="R136" s="37"/>
      <c r="S136" s="37"/>
      <c r="T136" s="37"/>
      <c r="U136" s="37"/>
      <c r="V136" s="37"/>
      <c r="W136" s="37"/>
      <c r="X136" s="37"/>
      <c r="Y136" s="37"/>
      <c r="Z136" s="37"/>
    </row>
    <row r="137">
      <c r="A137" s="46"/>
      <c r="B137" s="46"/>
      <c r="C137" s="46"/>
      <c r="D137" s="49"/>
      <c r="E137" s="49"/>
      <c r="F137" s="49"/>
      <c r="G137" s="46"/>
      <c r="H137" s="46"/>
      <c r="I137" s="49"/>
      <c r="J137" s="46"/>
      <c r="K137" s="46"/>
      <c r="L137" s="49"/>
      <c r="M137" s="49"/>
      <c r="N137" s="46"/>
      <c r="O137" s="46"/>
      <c r="P137" s="37"/>
      <c r="Q137" s="37"/>
      <c r="R137" s="37"/>
      <c r="S137" s="37"/>
      <c r="T137" s="37"/>
      <c r="U137" s="37"/>
      <c r="V137" s="37"/>
      <c r="W137" s="37"/>
      <c r="X137" s="37"/>
      <c r="Y137" s="37"/>
      <c r="Z137" s="37"/>
    </row>
    <row r="138">
      <c r="A138" s="46"/>
      <c r="B138" s="46"/>
      <c r="C138" s="46"/>
      <c r="D138" s="49"/>
      <c r="E138" s="49"/>
      <c r="F138" s="49"/>
      <c r="G138" s="46"/>
      <c r="H138" s="46"/>
      <c r="I138" s="49"/>
      <c r="J138" s="46"/>
      <c r="K138" s="46"/>
      <c r="L138" s="49"/>
      <c r="M138" s="49"/>
      <c r="N138" s="46"/>
      <c r="O138" s="46"/>
      <c r="P138" s="37"/>
      <c r="Q138" s="37"/>
      <c r="R138" s="37"/>
      <c r="S138" s="37"/>
      <c r="T138" s="37"/>
      <c r="U138" s="37"/>
      <c r="V138" s="37"/>
      <c r="W138" s="37"/>
      <c r="X138" s="37"/>
      <c r="Y138" s="37"/>
      <c r="Z138" s="37"/>
    </row>
    <row r="139">
      <c r="A139" s="46"/>
      <c r="B139" s="46"/>
      <c r="C139" s="46"/>
      <c r="D139" s="49"/>
      <c r="E139" s="49"/>
      <c r="F139" s="49"/>
      <c r="G139" s="46"/>
      <c r="H139" s="46"/>
      <c r="I139" s="49"/>
      <c r="J139" s="46"/>
      <c r="K139" s="46"/>
      <c r="L139" s="49"/>
      <c r="M139" s="49"/>
      <c r="N139" s="46"/>
      <c r="O139" s="46"/>
      <c r="P139" s="37"/>
      <c r="Q139" s="37"/>
      <c r="R139" s="37"/>
      <c r="S139" s="37"/>
      <c r="T139" s="37"/>
      <c r="U139" s="37"/>
      <c r="V139" s="37"/>
      <c r="W139" s="37"/>
      <c r="X139" s="37"/>
      <c r="Y139" s="37"/>
      <c r="Z139" s="37"/>
    </row>
    <row r="140">
      <c r="A140" s="46"/>
      <c r="B140" s="46"/>
      <c r="C140" s="46"/>
      <c r="D140" s="49"/>
      <c r="E140" s="49"/>
      <c r="F140" s="49"/>
      <c r="G140" s="46"/>
      <c r="H140" s="46"/>
      <c r="I140" s="49"/>
      <c r="J140" s="46"/>
      <c r="K140" s="46"/>
      <c r="L140" s="49"/>
      <c r="M140" s="49"/>
      <c r="N140" s="46"/>
      <c r="O140" s="46"/>
      <c r="P140" s="37"/>
      <c r="Q140" s="37"/>
      <c r="R140" s="37"/>
      <c r="S140" s="37"/>
      <c r="T140" s="37"/>
      <c r="U140" s="37"/>
      <c r="V140" s="37"/>
      <c r="W140" s="37"/>
      <c r="X140" s="37"/>
      <c r="Y140" s="37"/>
      <c r="Z140" s="37"/>
    </row>
    <row r="141">
      <c r="A141" s="46"/>
      <c r="B141" s="46"/>
      <c r="C141" s="46"/>
      <c r="D141" s="49"/>
      <c r="E141" s="49"/>
      <c r="F141" s="49"/>
      <c r="G141" s="46"/>
      <c r="H141" s="46"/>
      <c r="I141" s="49"/>
      <c r="J141" s="46"/>
      <c r="K141" s="46"/>
      <c r="L141" s="49"/>
      <c r="M141" s="49"/>
      <c r="N141" s="46"/>
      <c r="O141" s="46"/>
      <c r="P141" s="37"/>
      <c r="Q141" s="37"/>
      <c r="R141" s="37"/>
      <c r="S141" s="37"/>
      <c r="T141" s="37"/>
      <c r="U141" s="37"/>
      <c r="V141" s="37"/>
      <c r="W141" s="37"/>
      <c r="X141" s="37"/>
      <c r="Y141" s="37"/>
      <c r="Z141" s="37"/>
    </row>
    <row r="142">
      <c r="A142" s="46"/>
      <c r="B142" s="46"/>
      <c r="C142" s="46"/>
      <c r="D142" s="49"/>
      <c r="E142" s="49"/>
      <c r="F142" s="49"/>
      <c r="G142" s="46"/>
      <c r="H142" s="46"/>
      <c r="I142" s="49"/>
      <c r="J142" s="46"/>
      <c r="K142" s="46"/>
      <c r="L142" s="49"/>
      <c r="M142" s="49"/>
      <c r="N142" s="46"/>
      <c r="O142" s="46"/>
      <c r="P142" s="37"/>
      <c r="Q142" s="37"/>
      <c r="R142" s="37"/>
      <c r="S142" s="37"/>
      <c r="T142" s="37"/>
      <c r="U142" s="37"/>
      <c r="V142" s="37"/>
      <c r="W142" s="37"/>
      <c r="X142" s="37"/>
      <c r="Y142" s="37"/>
      <c r="Z142" s="37"/>
    </row>
    <row r="143">
      <c r="A143" s="46"/>
      <c r="B143" s="46"/>
      <c r="C143" s="46"/>
      <c r="D143" s="49"/>
      <c r="E143" s="49"/>
      <c r="F143" s="49"/>
      <c r="G143" s="46"/>
      <c r="H143" s="46"/>
      <c r="I143" s="49"/>
      <c r="J143" s="46"/>
      <c r="K143" s="46"/>
      <c r="L143" s="49"/>
      <c r="M143" s="49"/>
      <c r="N143" s="46"/>
      <c r="O143" s="46"/>
      <c r="P143" s="37"/>
      <c r="Q143" s="37"/>
      <c r="R143" s="37"/>
      <c r="S143" s="37"/>
      <c r="T143" s="37"/>
      <c r="U143" s="37"/>
      <c r="V143" s="37"/>
      <c r="W143" s="37"/>
      <c r="X143" s="37"/>
      <c r="Y143" s="37"/>
      <c r="Z143" s="37"/>
    </row>
    <row r="144">
      <c r="A144" s="46"/>
      <c r="B144" s="46"/>
      <c r="C144" s="46"/>
      <c r="D144" s="49"/>
      <c r="E144" s="49"/>
      <c r="F144" s="49"/>
      <c r="G144" s="46"/>
      <c r="H144" s="46"/>
      <c r="I144" s="49"/>
      <c r="J144" s="46"/>
      <c r="K144" s="46"/>
      <c r="L144" s="49"/>
      <c r="M144" s="49"/>
      <c r="N144" s="46"/>
      <c r="O144" s="46"/>
      <c r="P144" s="37"/>
      <c r="Q144" s="37"/>
      <c r="R144" s="37"/>
      <c r="S144" s="37"/>
      <c r="T144" s="37"/>
      <c r="U144" s="37"/>
      <c r="V144" s="37"/>
      <c r="W144" s="37"/>
      <c r="X144" s="37"/>
      <c r="Y144" s="37"/>
      <c r="Z144" s="37"/>
    </row>
    <row r="145">
      <c r="A145" s="46"/>
      <c r="B145" s="46"/>
      <c r="C145" s="46"/>
      <c r="D145" s="49"/>
      <c r="E145" s="49"/>
      <c r="F145" s="49"/>
      <c r="G145" s="46"/>
      <c r="H145" s="46"/>
      <c r="I145" s="49"/>
      <c r="J145" s="46"/>
      <c r="K145" s="46"/>
      <c r="L145" s="49"/>
      <c r="M145" s="49"/>
      <c r="N145" s="46"/>
      <c r="O145" s="46"/>
      <c r="P145" s="37"/>
      <c r="Q145" s="37"/>
      <c r="R145" s="37"/>
      <c r="S145" s="37"/>
      <c r="T145" s="37"/>
      <c r="U145" s="37"/>
      <c r="V145" s="37"/>
      <c r="W145" s="37"/>
      <c r="X145" s="37"/>
      <c r="Y145" s="37"/>
      <c r="Z145" s="37"/>
    </row>
    <row r="146">
      <c r="A146" s="46"/>
      <c r="B146" s="46"/>
      <c r="C146" s="46"/>
      <c r="D146" s="49"/>
      <c r="E146" s="49"/>
      <c r="F146" s="49"/>
      <c r="G146" s="46"/>
      <c r="H146" s="46"/>
      <c r="I146" s="49"/>
      <c r="J146" s="46"/>
      <c r="K146" s="46"/>
      <c r="L146" s="49"/>
      <c r="M146" s="49"/>
      <c r="N146" s="46"/>
      <c r="O146" s="46"/>
      <c r="P146" s="37"/>
      <c r="Q146" s="37"/>
      <c r="R146" s="37"/>
      <c r="S146" s="37"/>
      <c r="T146" s="37"/>
      <c r="U146" s="37"/>
      <c r="V146" s="37"/>
      <c r="W146" s="37"/>
      <c r="X146" s="37"/>
      <c r="Y146" s="37"/>
      <c r="Z146" s="37"/>
    </row>
    <row r="147">
      <c r="A147" s="46"/>
      <c r="B147" s="46"/>
      <c r="C147" s="46"/>
      <c r="D147" s="49"/>
      <c r="E147" s="49"/>
      <c r="F147" s="49"/>
      <c r="G147" s="46"/>
      <c r="H147" s="46"/>
      <c r="I147" s="49"/>
      <c r="J147" s="46"/>
      <c r="K147" s="46"/>
      <c r="L147" s="49"/>
      <c r="M147" s="49"/>
      <c r="N147" s="46"/>
      <c r="O147" s="46"/>
      <c r="P147" s="37"/>
      <c r="Q147" s="37"/>
      <c r="R147" s="37"/>
      <c r="S147" s="37"/>
      <c r="T147" s="37"/>
      <c r="U147" s="37"/>
      <c r="V147" s="37"/>
      <c r="W147" s="37"/>
      <c r="X147" s="37"/>
      <c r="Y147" s="37"/>
      <c r="Z147" s="37"/>
    </row>
    <row r="148">
      <c r="A148" s="46"/>
      <c r="B148" s="46"/>
      <c r="C148" s="46"/>
      <c r="D148" s="49"/>
      <c r="E148" s="49"/>
      <c r="F148" s="49"/>
      <c r="G148" s="46"/>
      <c r="H148" s="46"/>
      <c r="I148" s="49"/>
      <c r="J148" s="46"/>
      <c r="K148" s="46"/>
      <c r="L148" s="49"/>
      <c r="M148" s="49"/>
      <c r="N148" s="46"/>
      <c r="O148" s="46"/>
      <c r="P148" s="37"/>
      <c r="Q148" s="37"/>
      <c r="R148" s="37"/>
      <c r="S148" s="37"/>
      <c r="T148" s="37"/>
      <c r="U148" s="37"/>
      <c r="V148" s="37"/>
      <c r="W148" s="37"/>
      <c r="X148" s="37"/>
      <c r="Y148" s="37"/>
      <c r="Z148" s="37"/>
    </row>
    <row r="149">
      <c r="A149" s="46"/>
      <c r="B149" s="46"/>
      <c r="C149" s="46"/>
      <c r="D149" s="49"/>
      <c r="E149" s="49"/>
      <c r="F149" s="49"/>
      <c r="G149" s="46"/>
      <c r="H149" s="46"/>
      <c r="I149" s="49"/>
      <c r="J149" s="46"/>
      <c r="K149" s="46"/>
      <c r="L149" s="49"/>
      <c r="M149" s="49"/>
      <c r="N149" s="46"/>
      <c r="O149" s="46"/>
      <c r="P149" s="37"/>
      <c r="Q149" s="37"/>
      <c r="R149" s="37"/>
      <c r="S149" s="37"/>
      <c r="T149" s="37"/>
      <c r="U149" s="37"/>
      <c r="V149" s="37"/>
      <c r="W149" s="37"/>
      <c r="X149" s="37"/>
      <c r="Y149" s="37"/>
      <c r="Z149" s="37"/>
    </row>
    <row r="150">
      <c r="A150" s="46"/>
      <c r="B150" s="46"/>
      <c r="C150" s="46"/>
      <c r="D150" s="49"/>
      <c r="E150" s="49"/>
      <c r="F150" s="49"/>
      <c r="G150" s="46"/>
      <c r="H150" s="46"/>
      <c r="I150" s="49"/>
      <c r="J150" s="46"/>
      <c r="K150" s="46"/>
      <c r="L150" s="49"/>
      <c r="M150" s="49"/>
      <c r="N150" s="46"/>
      <c r="O150" s="46"/>
      <c r="P150" s="37"/>
      <c r="Q150" s="37"/>
      <c r="R150" s="37"/>
      <c r="S150" s="37"/>
      <c r="T150" s="37"/>
      <c r="U150" s="37"/>
      <c r="V150" s="37"/>
      <c r="W150" s="37"/>
      <c r="X150" s="37"/>
      <c r="Y150" s="37"/>
      <c r="Z150" s="37"/>
    </row>
    <row r="151">
      <c r="A151" s="46"/>
      <c r="B151" s="46"/>
      <c r="C151" s="46"/>
      <c r="D151" s="49"/>
      <c r="E151" s="49"/>
      <c r="F151" s="49"/>
      <c r="G151" s="46"/>
      <c r="H151" s="46"/>
      <c r="I151" s="49"/>
      <c r="J151" s="46"/>
      <c r="K151" s="46"/>
      <c r="L151" s="49"/>
      <c r="M151" s="49"/>
      <c r="N151" s="46"/>
      <c r="O151" s="46"/>
      <c r="P151" s="37"/>
      <c r="Q151" s="37"/>
      <c r="R151" s="37"/>
      <c r="S151" s="37"/>
      <c r="T151" s="37"/>
      <c r="U151" s="37"/>
      <c r="V151" s="37"/>
      <c r="W151" s="37"/>
      <c r="X151" s="37"/>
      <c r="Y151" s="37"/>
      <c r="Z151" s="37"/>
    </row>
    <row r="152">
      <c r="A152" s="46"/>
      <c r="B152" s="46"/>
      <c r="C152" s="46"/>
      <c r="D152" s="49"/>
      <c r="E152" s="49"/>
      <c r="F152" s="49"/>
      <c r="G152" s="46"/>
      <c r="H152" s="46"/>
      <c r="I152" s="49"/>
      <c r="J152" s="46"/>
      <c r="K152" s="46"/>
      <c r="L152" s="49"/>
      <c r="M152" s="49"/>
      <c r="N152" s="46"/>
      <c r="O152" s="46"/>
      <c r="P152" s="37"/>
      <c r="Q152" s="37"/>
      <c r="R152" s="37"/>
      <c r="S152" s="37"/>
      <c r="T152" s="37"/>
      <c r="U152" s="37"/>
      <c r="V152" s="37"/>
      <c r="W152" s="37"/>
      <c r="X152" s="37"/>
      <c r="Y152" s="37"/>
      <c r="Z152" s="37"/>
    </row>
    <row r="153">
      <c r="A153" s="46"/>
      <c r="B153" s="46"/>
      <c r="C153" s="46"/>
      <c r="D153" s="49"/>
      <c r="E153" s="49"/>
      <c r="F153" s="49"/>
      <c r="G153" s="46"/>
      <c r="H153" s="46"/>
      <c r="I153" s="49"/>
      <c r="J153" s="46"/>
      <c r="K153" s="46"/>
      <c r="L153" s="49"/>
      <c r="M153" s="49"/>
      <c r="N153" s="46"/>
      <c r="O153" s="46"/>
      <c r="P153" s="37"/>
      <c r="Q153" s="37"/>
      <c r="R153" s="37"/>
      <c r="S153" s="37"/>
      <c r="T153" s="37"/>
      <c r="U153" s="37"/>
      <c r="V153" s="37"/>
      <c r="W153" s="37"/>
      <c r="X153" s="37"/>
      <c r="Y153" s="37"/>
      <c r="Z153" s="37"/>
    </row>
    <row r="154">
      <c r="A154" s="46"/>
      <c r="B154" s="46"/>
      <c r="C154" s="46"/>
      <c r="D154" s="49"/>
      <c r="E154" s="49"/>
      <c r="F154" s="49"/>
      <c r="G154" s="46"/>
      <c r="H154" s="46"/>
      <c r="I154" s="49"/>
      <c r="J154" s="46"/>
      <c r="K154" s="46"/>
      <c r="L154" s="49"/>
      <c r="M154" s="49"/>
      <c r="N154" s="46"/>
      <c r="O154" s="46"/>
      <c r="P154" s="37"/>
      <c r="Q154" s="37"/>
      <c r="R154" s="37"/>
      <c r="S154" s="37"/>
      <c r="T154" s="37"/>
      <c r="U154" s="37"/>
      <c r="V154" s="37"/>
      <c r="W154" s="37"/>
      <c r="X154" s="37"/>
      <c r="Y154" s="37"/>
      <c r="Z154" s="37"/>
    </row>
    <row r="155">
      <c r="A155" s="46"/>
      <c r="B155" s="46"/>
      <c r="C155" s="46"/>
      <c r="D155" s="49"/>
      <c r="E155" s="49"/>
      <c r="F155" s="49"/>
      <c r="G155" s="46"/>
      <c r="H155" s="46"/>
      <c r="I155" s="49"/>
      <c r="J155" s="46"/>
      <c r="K155" s="46"/>
      <c r="L155" s="49"/>
      <c r="M155" s="49"/>
      <c r="N155" s="46"/>
      <c r="O155" s="46"/>
      <c r="P155" s="37"/>
      <c r="Q155" s="37"/>
      <c r="R155" s="37"/>
      <c r="S155" s="37"/>
      <c r="T155" s="37"/>
      <c r="U155" s="37"/>
      <c r="V155" s="37"/>
      <c r="W155" s="37"/>
      <c r="X155" s="37"/>
      <c r="Y155" s="37"/>
      <c r="Z155" s="37"/>
    </row>
    <row r="156">
      <c r="A156" s="46"/>
      <c r="B156" s="46"/>
      <c r="C156" s="46"/>
      <c r="D156" s="49"/>
      <c r="E156" s="49"/>
      <c r="F156" s="49"/>
      <c r="G156" s="46"/>
      <c r="H156" s="46"/>
      <c r="I156" s="49"/>
      <c r="J156" s="46"/>
      <c r="K156" s="46"/>
      <c r="L156" s="49"/>
      <c r="M156" s="49"/>
      <c r="N156" s="46"/>
      <c r="O156" s="46"/>
      <c r="P156" s="37"/>
      <c r="Q156" s="37"/>
      <c r="R156" s="37"/>
      <c r="S156" s="37"/>
      <c r="T156" s="37"/>
      <c r="U156" s="37"/>
      <c r="V156" s="37"/>
      <c r="W156" s="37"/>
      <c r="X156" s="37"/>
      <c r="Y156" s="37"/>
      <c r="Z156" s="37"/>
    </row>
    <row r="157">
      <c r="A157" s="46"/>
      <c r="B157" s="46"/>
      <c r="C157" s="46"/>
      <c r="D157" s="49"/>
      <c r="E157" s="49"/>
      <c r="F157" s="49"/>
      <c r="G157" s="46"/>
      <c r="H157" s="46"/>
      <c r="I157" s="49"/>
      <c r="J157" s="46"/>
      <c r="K157" s="46"/>
      <c r="L157" s="49"/>
      <c r="M157" s="49"/>
      <c r="N157" s="46"/>
      <c r="O157" s="46"/>
      <c r="P157" s="37"/>
      <c r="Q157" s="37"/>
      <c r="R157" s="37"/>
      <c r="S157" s="37"/>
      <c r="T157" s="37"/>
      <c r="U157" s="37"/>
      <c r="V157" s="37"/>
      <c r="W157" s="37"/>
      <c r="X157" s="37"/>
      <c r="Y157" s="37"/>
      <c r="Z157" s="37"/>
    </row>
    <row r="158">
      <c r="A158" s="46"/>
      <c r="B158" s="46"/>
      <c r="C158" s="46"/>
      <c r="D158" s="49"/>
      <c r="E158" s="49"/>
      <c r="F158" s="49"/>
      <c r="G158" s="46"/>
      <c r="H158" s="46"/>
      <c r="I158" s="49"/>
      <c r="J158" s="46"/>
      <c r="K158" s="46"/>
      <c r="L158" s="49"/>
      <c r="M158" s="49"/>
      <c r="N158" s="46"/>
      <c r="O158" s="46"/>
      <c r="P158" s="37"/>
      <c r="Q158" s="37"/>
      <c r="R158" s="37"/>
      <c r="S158" s="37"/>
      <c r="T158" s="37"/>
      <c r="U158" s="37"/>
      <c r="V158" s="37"/>
      <c r="W158" s="37"/>
      <c r="X158" s="37"/>
      <c r="Y158" s="37"/>
      <c r="Z158" s="37"/>
    </row>
    <row r="159">
      <c r="A159" s="46"/>
      <c r="B159" s="46"/>
      <c r="C159" s="46"/>
      <c r="D159" s="49"/>
      <c r="E159" s="49"/>
      <c r="F159" s="49"/>
      <c r="G159" s="46"/>
      <c r="H159" s="46"/>
      <c r="I159" s="49"/>
      <c r="J159" s="46"/>
      <c r="K159" s="46"/>
      <c r="L159" s="49"/>
      <c r="M159" s="49"/>
      <c r="N159" s="46"/>
      <c r="O159" s="46"/>
      <c r="P159" s="37"/>
      <c r="Q159" s="37"/>
      <c r="R159" s="37"/>
      <c r="S159" s="37"/>
      <c r="T159" s="37"/>
      <c r="U159" s="37"/>
      <c r="V159" s="37"/>
      <c r="W159" s="37"/>
      <c r="X159" s="37"/>
      <c r="Y159" s="37"/>
      <c r="Z159" s="37"/>
    </row>
    <row r="160">
      <c r="A160" s="46"/>
      <c r="B160" s="46"/>
      <c r="C160" s="46"/>
      <c r="D160" s="49"/>
      <c r="E160" s="49"/>
      <c r="F160" s="49"/>
      <c r="G160" s="46"/>
      <c r="H160" s="46"/>
      <c r="I160" s="49"/>
      <c r="J160" s="46"/>
      <c r="K160" s="46"/>
      <c r="L160" s="49"/>
      <c r="M160" s="49"/>
      <c r="N160" s="46"/>
      <c r="O160" s="46"/>
      <c r="P160" s="37"/>
      <c r="Q160" s="37"/>
      <c r="R160" s="37"/>
      <c r="S160" s="37"/>
      <c r="T160" s="37"/>
      <c r="U160" s="37"/>
      <c r="V160" s="37"/>
      <c r="W160" s="37"/>
      <c r="X160" s="37"/>
      <c r="Y160" s="37"/>
      <c r="Z160" s="37"/>
    </row>
    <row r="161">
      <c r="A161" s="46"/>
      <c r="B161" s="46"/>
      <c r="C161" s="46"/>
      <c r="D161" s="49"/>
      <c r="E161" s="49"/>
      <c r="F161" s="49"/>
      <c r="G161" s="46"/>
      <c r="H161" s="46"/>
      <c r="I161" s="49"/>
      <c r="J161" s="46"/>
      <c r="K161" s="46"/>
      <c r="L161" s="49"/>
      <c r="M161" s="49"/>
      <c r="N161" s="46"/>
      <c r="O161" s="46"/>
      <c r="P161" s="37"/>
      <c r="Q161" s="37"/>
      <c r="R161" s="37"/>
      <c r="S161" s="37"/>
      <c r="T161" s="37"/>
      <c r="U161" s="37"/>
      <c r="V161" s="37"/>
      <c r="W161" s="37"/>
      <c r="X161" s="37"/>
      <c r="Y161" s="37"/>
      <c r="Z161" s="37"/>
    </row>
    <row r="162">
      <c r="A162" s="46"/>
      <c r="B162" s="46"/>
      <c r="C162" s="46"/>
      <c r="D162" s="49"/>
      <c r="E162" s="49"/>
      <c r="F162" s="49"/>
      <c r="G162" s="46"/>
      <c r="H162" s="46"/>
      <c r="I162" s="49"/>
      <c r="J162" s="46"/>
      <c r="K162" s="46"/>
      <c r="L162" s="49"/>
      <c r="M162" s="49"/>
      <c r="N162" s="46"/>
      <c r="O162" s="46"/>
      <c r="P162" s="37"/>
      <c r="Q162" s="37"/>
      <c r="R162" s="37"/>
      <c r="S162" s="37"/>
      <c r="T162" s="37"/>
      <c r="U162" s="37"/>
      <c r="V162" s="37"/>
      <c r="W162" s="37"/>
      <c r="X162" s="37"/>
      <c r="Y162" s="37"/>
      <c r="Z162" s="37"/>
    </row>
    <row r="163">
      <c r="A163" s="46"/>
      <c r="B163" s="46"/>
      <c r="C163" s="46"/>
      <c r="D163" s="49"/>
      <c r="E163" s="49"/>
      <c r="F163" s="49"/>
      <c r="G163" s="46"/>
      <c r="H163" s="46"/>
      <c r="I163" s="49"/>
      <c r="J163" s="46"/>
      <c r="K163" s="46"/>
      <c r="L163" s="49"/>
      <c r="M163" s="49"/>
      <c r="N163" s="46"/>
      <c r="O163" s="46"/>
      <c r="P163" s="37"/>
      <c r="Q163" s="37"/>
      <c r="R163" s="37"/>
      <c r="S163" s="37"/>
      <c r="T163" s="37"/>
      <c r="U163" s="37"/>
      <c r="V163" s="37"/>
      <c r="W163" s="37"/>
      <c r="X163" s="37"/>
      <c r="Y163" s="37"/>
      <c r="Z163" s="37"/>
    </row>
    <row r="164">
      <c r="A164" s="46"/>
      <c r="B164" s="46"/>
      <c r="C164" s="46"/>
      <c r="D164" s="49"/>
      <c r="E164" s="49"/>
      <c r="F164" s="49"/>
      <c r="G164" s="46"/>
      <c r="H164" s="46"/>
      <c r="I164" s="49"/>
      <c r="J164" s="46"/>
      <c r="K164" s="46"/>
      <c r="L164" s="49"/>
      <c r="M164" s="49"/>
      <c r="N164" s="46"/>
      <c r="O164" s="46"/>
      <c r="P164" s="37"/>
      <c r="Q164" s="37"/>
      <c r="R164" s="37"/>
      <c r="S164" s="37"/>
      <c r="T164" s="37"/>
      <c r="U164" s="37"/>
      <c r="V164" s="37"/>
      <c r="W164" s="37"/>
      <c r="X164" s="37"/>
      <c r="Y164" s="37"/>
      <c r="Z164" s="37"/>
    </row>
    <row r="165">
      <c r="A165" s="46"/>
      <c r="B165" s="46"/>
      <c r="C165" s="46"/>
      <c r="D165" s="49"/>
      <c r="E165" s="49"/>
      <c r="F165" s="49"/>
      <c r="G165" s="46"/>
      <c r="H165" s="46"/>
      <c r="I165" s="49"/>
      <c r="J165" s="46"/>
      <c r="K165" s="46"/>
      <c r="L165" s="49"/>
      <c r="M165" s="49"/>
      <c r="N165" s="46"/>
      <c r="O165" s="46"/>
      <c r="P165" s="37"/>
      <c r="Q165" s="37"/>
      <c r="R165" s="37"/>
      <c r="S165" s="37"/>
      <c r="T165" s="37"/>
      <c r="U165" s="37"/>
      <c r="V165" s="37"/>
      <c r="W165" s="37"/>
      <c r="X165" s="37"/>
      <c r="Y165" s="37"/>
      <c r="Z165" s="37"/>
    </row>
    <row r="166">
      <c r="A166" s="46"/>
      <c r="B166" s="46"/>
      <c r="C166" s="46"/>
      <c r="D166" s="49"/>
      <c r="E166" s="49"/>
      <c r="F166" s="49"/>
      <c r="G166" s="46"/>
      <c r="H166" s="46"/>
      <c r="I166" s="49"/>
      <c r="J166" s="46"/>
      <c r="K166" s="46"/>
      <c r="L166" s="49"/>
      <c r="M166" s="49"/>
      <c r="N166" s="46"/>
      <c r="O166" s="46"/>
      <c r="P166" s="37"/>
      <c r="Q166" s="37"/>
      <c r="R166" s="37"/>
      <c r="S166" s="37"/>
      <c r="T166" s="37"/>
      <c r="U166" s="37"/>
      <c r="V166" s="37"/>
      <c r="W166" s="37"/>
      <c r="X166" s="37"/>
      <c r="Y166" s="37"/>
      <c r="Z166" s="37"/>
    </row>
    <row r="167">
      <c r="A167" s="46"/>
      <c r="B167" s="46"/>
      <c r="C167" s="46"/>
      <c r="D167" s="49"/>
      <c r="E167" s="49"/>
      <c r="F167" s="49"/>
      <c r="G167" s="46"/>
      <c r="H167" s="46"/>
      <c r="I167" s="49"/>
      <c r="J167" s="46"/>
      <c r="K167" s="46"/>
      <c r="L167" s="49"/>
      <c r="M167" s="49"/>
      <c r="N167" s="46"/>
      <c r="O167" s="46"/>
      <c r="P167" s="37"/>
      <c r="Q167" s="37"/>
      <c r="R167" s="37"/>
      <c r="S167" s="37"/>
      <c r="T167" s="37"/>
      <c r="U167" s="37"/>
      <c r="V167" s="37"/>
      <c r="W167" s="37"/>
      <c r="X167" s="37"/>
      <c r="Y167" s="37"/>
      <c r="Z167" s="37"/>
    </row>
    <row r="168">
      <c r="A168" s="46"/>
      <c r="B168" s="46"/>
      <c r="C168" s="46"/>
      <c r="D168" s="49"/>
      <c r="E168" s="49"/>
      <c r="F168" s="49"/>
      <c r="G168" s="46"/>
      <c r="H168" s="46"/>
      <c r="I168" s="49"/>
      <c r="J168" s="46"/>
      <c r="K168" s="46"/>
      <c r="L168" s="49"/>
      <c r="M168" s="49"/>
      <c r="N168" s="46"/>
      <c r="O168" s="46"/>
      <c r="P168" s="37"/>
      <c r="Q168" s="37"/>
      <c r="R168" s="37"/>
      <c r="S168" s="37"/>
      <c r="T168" s="37"/>
      <c r="U168" s="37"/>
      <c r="V168" s="37"/>
      <c r="W168" s="37"/>
      <c r="X168" s="37"/>
      <c r="Y168" s="37"/>
      <c r="Z168" s="37"/>
    </row>
    <row r="169">
      <c r="A169" s="46"/>
      <c r="B169" s="46"/>
      <c r="C169" s="46"/>
      <c r="D169" s="49"/>
      <c r="E169" s="49"/>
      <c r="F169" s="49"/>
      <c r="G169" s="46"/>
      <c r="H169" s="46"/>
      <c r="I169" s="49"/>
      <c r="J169" s="46"/>
      <c r="K169" s="46"/>
      <c r="L169" s="49"/>
      <c r="M169" s="49"/>
      <c r="N169" s="46"/>
      <c r="O169" s="46"/>
      <c r="P169" s="37"/>
      <c r="Q169" s="37"/>
      <c r="R169" s="37"/>
      <c r="S169" s="37"/>
      <c r="T169" s="37"/>
      <c r="U169" s="37"/>
      <c r="V169" s="37"/>
      <c r="W169" s="37"/>
      <c r="X169" s="37"/>
      <c r="Y169" s="37"/>
      <c r="Z169" s="37"/>
    </row>
    <row r="170">
      <c r="A170" s="46"/>
      <c r="B170" s="46"/>
      <c r="C170" s="46"/>
      <c r="D170" s="49"/>
      <c r="E170" s="49"/>
      <c r="F170" s="49"/>
      <c r="G170" s="46"/>
      <c r="H170" s="46"/>
      <c r="I170" s="49"/>
      <c r="J170" s="46"/>
      <c r="K170" s="46"/>
      <c r="L170" s="49"/>
      <c r="M170" s="49"/>
      <c r="N170" s="46"/>
      <c r="O170" s="46"/>
      <c r="P170" s="37"/>
      <c r="Q170" s="37"/>
      <c r="R170" s="37"/>
      <c r="S170" s="37"/>
      <c r="T170" s="37"/>
      <c r="U170" s="37"/>
      <c r="V170" s="37"/>
      <c r="W170" s="37"/>
      <c r="X170" s="37"/>
      <c r="Y170" s="37"/>
      <c r="Z170" s="37"/>
    </row>
    <row r="171">
      <c r="A171" s="46"/>
      <c r="B171" s="46"/>
      <c r="C171" s="46"/>
      <c r="D171" s="49"/>
      <c r="E171" s="49"/>
      <c r="F171" s="49"/>
      <c r="G171" s="46"/>
      <c r="H171" s="46"/>
      <c r="I171" s="49"/>
      <c r="J171" s="46"/>
      <c r="K171" s="46"/>
      <c r="L171" s="49"/>
      <c r="M171" s="49"/>
      <c r="N171" s="46"/>
      <c r="O171" s="46"/>
      <c r="P171" s="37"/>
      <c r="Q171" s="37"/>
      <c r="R171" s="37"/>
      <c r="S171" s="37"/>
      <c r="T171" s="37"/>
      <c r="U171" s="37"/>
      <c r="V171" s="37"/>
      <c r="W171" s="37"/>
      <c r="X171" s="37"/>
      <c r="Y171" s="37"/>
      <c r="Z171" s="37"/>
    </row>
    <row r="172">
      <c r="A172" s="46"/>
      <c r="B172" s="46"/>
      <c r="C172" s="46"/>
      <c r="D172" s="49"/>
      <c r="E172" s="49"/>
      <c r="F172" s="49"/>
      <c r="G172" s="46"/>
      <c r="H172" s="46"/>
      <c r="I172" s="49"/>
      <c r="J172" s="46"/>
      <c r="K172" s="46"/>
      <c r="L172" s="49"/>
      <c r="M172" s="49"/>
      <c r="N172" s="46"/>
      <c r="O172" s="46"/>
      <c r="P172" s="37"/>
      <c r="Q172" s="37"/>
      <c r="R172" s="37"/>
      <c r="S172" s="37"/>
      <c r="T172" s="37"/>
      <c r="U172" s="37"/>
      <c r="V172" s="37"/>
      <c r="W172" s="37"/>
      <c r="X172" s="37"/>
      <c r="Y172" s="37"/>
      <c r="Z172" s="37"/>
    </row>
    <row r="173">
      <c r="A173" s="46"/>
      <c r="B173" s="46"/>
      <c r="C173" s="46"/>
      <c r="D173" s="49"/>
      <c r="E173" s="49"/>
      <c r="F173" s="49"/>
      <c r="G173" s="46"/>
      <c r="H173" s="46"/>
      <c r="I173" s="49"/>
      <c r="J173" s="46"/>
      <c r="K173" s="46"/>
      <c r="L173" s="49"/>
      <c r="M173" s="49"/>
      <c r="N173" s="46"/>
      <c r="O173" s="46"/>
      <c r="P173" s="37"/>
      <c r="Q173" s="37"/>
      <c r="R173" s="37"/>
      <c r="S173" s="37"/>
      <c r="T173" s="37"/>
      <c r="U173" s="37"/>
      <c r="V173" s="37"/>
      <c r="W173" s="37"/>
      <c r="X173" s="37"/>
      <c r="Y173" s="37"/>
      <c r="Z173" s="37"/>
    </row>
    <row r="174">
      <c r="A174" s="46"/>
      <c r="B174" s="46"/>
      <c r="C174" s="46"/>
      <c r="D174" s="49"/>
      <c r="E174" s="49"/>
      <c r="F174" s="49"/>
      <c r="G174" s="46"/>
      <c r="H174" s="46"/>
      <c r="I174" s="49"/>
      <c r="J174" s="46"/>
      <c r="K174" s="46"/>
      <c r="L174" s="49"/>
      <c r="M174" s="49"/>
      <c r="N174" s="46"/>
      <c r="O174" s="46"/>
      <c r="P174" s="37"/>
      <c r="Q174" s="37"/>
      <c r="R174" s="37"/>
      <c r="S174" s="37"/>
      <c r="T174" s="37"/>
      <c r="U174" s="37"/>
      <c r="V174" s="37"/>
      <c r="W174" s="37"/>
      <c r="X174" s="37"/>
      <c r="Y174" s="37"/>
      <c r="Z174" s="37"/>
    </row>
    <row r="175">
      <c r="A175" s="46"/>
      <c r="B175" s="46"/>
      <c r="C175" s="46"/>
      <c r="D175" s="49"/>
      <c r="E175" s="49"/>
      <c r="F175" s="49"/>
      <c r="G175" s="46"/>
      <c r="H175" s="46"/>
      <c r="I175" s="49"/>
      <c r="J175" s="46"/>
      <c r="K175" s="46"/>
      <c r="L175" s="49"/>
      <c r="M175" s="49"/>
      <c r="N175" s="46"/>
      <c r="O175" s="46"/>
      <c r="P175" s="37"/>
      <c r="Q175" s="37"/>
      <c r="R175" s="37"/>
      <c r="S175" s="37"/>
      <c r="T175" s="37"/>
      <c r="U175" s="37"/>
      <c r="V175" s="37"/>
      <c r="W175" s="37"/>
      <c r="X175" s="37"/>
      <c r="Y175" s="37"/>
      <c r="Z175" s="37"/>
    </row>
    <row r="176">
      <c r="A176" s="46"/>
      <c r="B176" s="46"/>
      <c r="C176" s="46"/>
      <c r="D176" s="49"/>
      <c r="E176" s="49"/>
      <c r="F176" s="49"/>
      <c r="G176" s="46"/>
      <c r="H176" s="46"/>
      <c r="I176" s="49"/>
      <c r="J176" s="46"/>
      <c r="K176" s="46"/>
      <c r="L176" s="49"/>
      <c r="M176" s="49"/>
      <c r="N176" s="46"/>
      <c r="O176" s="46"/>
      <c r="P176" s="37"/>
      <c r="Q176" s="37"/>
      <c r="R176" s="37"/>
      <c r="S176" s="37"/>
      <c r="T176" s="37"/>
      <c r="U176" s="37"/>
      <c r="V176" s="37"/>
      <c r="W176" s="37"/>
      <c r="X176" s="37"/>
      <c r="Y176" s="37"/>
      <c r="Z176" s="37"/>
    </row>
    <row r="177">
      <c r="A177" s="46"/>
      <c r="B177" s="46"/>
      <c r="C177" s="46"/>
      <c r="D177" s="49"/>
      <c r="E177" s="49"/>
      <c r="F177" s="49"/>
      <c r="G177" s="46"/>
      <c r="H177" s="46"/>
      <c r="I177" s="49"/>
      <c r="J177" s="46"/>
      <c r="K177" s="46"/>
      <c r="L177" s="49"/>
      <c r="M177" s="49"/>
      <c r="N177" s="46"/>
      <c r="O177" s="46"/>
      <c r="P177" s="37"/>
      <c r="Q177" s="37"/>
      <c r="R177" s="37"/>
      <c r="S177" s="37"/>
      <c r="T177" s="37"/>
      <c r="U177" s="37"/>
      <c r="V177" s="37"/>
      <c r="W177" s="37"/>
      <c r="X177" s="37"/>
      <c r="Y177" s="37"/>
      <c r="Z177" s="37"/>
    </row>
    <row r="178">
      <c r="A178" s="46"/>
      <c r="B178" s="46"/>
      <c r="C178" s="46"/>
      <c r="D178" s="49"/>
      <c r="E178" s="49"/>
      <c r="F178" s="49"/>
      <c r="G178" s="46"/>
      <c r="H178" s="46"/>
      <c r="I178" s="49"/>
      <c r="J178" s="46"/>
      <c r="K178" s="46"/>
      <c r="L178" s="49"/>
      <c r="M178" s="49"/>
      <c r="N178" s="46"/>
      <c r="O178" s="46"/>
      <c r="P178" s="37"/>
      <c r="Q178" s="37"/>
      <c r="R178" s="37"/>
      <c r="S178" s="37"/>
      <c r="T178" s="37"/>
      <c r="U178" s="37"/>
      <c r="V178" s="37"/>
      <c r="W178" s="37"/>
      <c r="X178" s="37"/>
      <c r="Y178" s="37"/>
      <c r="Z178" s="37"/>
    </row>
    <row r="179">
      <c r="A179" s="46"/>
      <c r="B179" s="46"/>
      <c r="C179" s="46"/>
      <c r="D179" s="49"/>
      <c r="E179" s="49"/>
      <c r="F179" s="49"/>
      <c r="G179" s="46"/>
      <c r="H179" s="46"/>
      <c r="I179" s="49"/>
      <c r="J179" s="46"/>
      <c r="K179" s="46"/>
      <c r="L179" s="49"/>
      <c r="M179" s="49"/>
      <c r="N179" s="46"/>
      <c r="O179" s="46"/>
      <c r="P179" s="37"/>
      <c r="Q179" s="37"/>
      <c r="R179" s="37"/>
      <c r="S179" s="37"/>
      <c r="T179" s="37"/>
      <c r="U179" s="37"/>
      <c r="V179" s="37"/>
      <c r="W179" s="37"/>
      <c r="X179" s="37"/>
      <c r="Y179" s="37"/>
      <c r="Z179" s="37"/>
    </row>
    <row r="180">
      <c r="A180" s="46"/>
      <c r="B180" s="46"/>
      <c r="C180" s="46"/>
      <c r="D180" s="49"/>
      <c r="E180" s="49"/>
      <c r="F180" s="49"/>
      <c r="G180" s="46"/>
      <c r="H180" s="46"/>
      <c r="I180" s="49"/>
      <c r="J180" s="46"/>
      <c r="K180" s="46"/>
      <c r="L180" s="49"/>
      <c r="M180" s="49"/>
      <c r="N180" s="46"/>
      <c r="O180" s="46"/>
      <c r="P180" s="37"/>
      <c r="Q180" s="37"/>
      <c r="R180" s="37"/>
      <c r="S180" s="37"/>
      <c r="T180" s="37"/>
      <c r="U180" s="37"/>
      <c r="V180" s="37"/>
      <c r="W180" s="37"/>
      <c r="X180" s="37"/>
      <c r="Y180" s="37"/>
      <c r="Z180" s="37"/>
    </row>
    <row r="181">
      <c r="A181" s="46"/>
      <c r="B181" s="46"/>
      <c r="C181" s="46"/>
      <c r="D181" s="49"/>
      <c r="E181" s="49"/>
      <c r="F181" s="49"/>
      <c r="G181" s="46"/>
      <c r="H181" s="46"/>
      <c r="I181" s="49"/>
      <c r="J181" s="46"/>
      <c r="K181" s="46"/>
      <c r="L181" s="49"/>
      <c r="M181" s="49"/>
      <c r="N181" s="46"/>
      <c r="O181" s="46"/>
      <c r="P181" s="37"/>
      <c r="Q181" s="37"/>
      <c r="R181" s="37"/>
      <c r="S181" s="37"/>
      <c r="T181" s="37"/>
      <c r="U181" s="37"/>
      <c r="V181" s="37"/>
      <c r="W181" s="37"/>
      <c r="X181" s="37"/>
      <c r="Y181" s="37"/>
      <c r="Z181" s="37"/>
    </row>
    <row r="182">
      <c r="A182" s="46"/>
      <c r="B182" s="46"/>
      <c r="C182" s="46"/>
      <c r="D182" s="49"/>
      <c r="E182" s="49"/>
      <c r="F182" s="49"/>
      <c r="G182" s="46"/>
      <c r="H182" s="46"/>
      <c r="I182" s="49"/>
      <c r="J182" s="46"/>
      <c r="K182" s="46"/>
      <c r="L182" s="49"/>
      <c r="M182" s="49"/>
      <c r="N182" s="46"/>
      <c r="O182" s="46"/>
      <c r="P182" s="37"/>
      <c r="Q182" s="37"/>
      <c r="R182" s="37"/>
      <c r="S182" s="37"/>
      <c r="T182" s="37"/>
      <c r="U182" s="37"/>
      <c r="V182" s="37"/>
      <c r="W182" s="37"/>
      <c r="X182" s="37"/>
      <c r="Y182" s="37"/>
      <c r="Z182" s="37"/>
    </row>
    <row r="183">
      <c r="A183" s="46"/>
      <c r="B183" s="46"/>
      <c r="C183" s="46"/>
      <c r="D183" s="49"/>
      <c r="E183" s="49"/>
      <c r="F183" s="49"/>
      <c r="G183" s="46"/>
      <c r="H183" s="46"/>
      <c r="I183" s="49"/>
      <c r="J183" s="46"/>
      <c r="K183" s="46"/>
      <c r="L183" s="49"/>
      <c r="M183" s="49"/>
      <c r="N183" s="46"/>
      <c r="O183" s="46"/>
      <c r="P183" s="37"/>
      <c r="Q183" s="37"/>
      <c r="R183" s="37"/>
      <c r="S183" s="37"/>
      <c r="T183" s="37"/>
      <c r="U183" s="37"/>
      <c r="V183" s="37"/>
      <c r="W183" s="37"/>
      <c r="X183" s="37"/>
      <c r="Y183" s="37"/>
      <c r="Z183" s="37"/>
    </row>
    <row r="184">
      <c r="A184" s="46"/>
      <c r="B184" s="46"/>
      <c r="C184" s="46"/>
      <c r="D184" s="49"/>
      <c r="E184" s="49"/>
      <c r="F184" s="49"/>
      <c r="G184" s="46"/>
      <c r="H184" s="46"/>
      <c r="I184" s="49"/>
      <c r="J184" s="46"/>
      <c r="K184" s="46"/>
      <c r="L184" s="49"/>
      <c r="M184" s="49"/>
      <c r="N184" s="46"/>
      <c r="O184" s="46"/>
      <c r="P184" s="37"/>
      <c r="Q184" s="37"/>
      <c r="R184" s="37"/>
      <c r="S184" s="37"/>
      <c r="T184" s="37"/>
      <c r="U184" s="37"/>
      <c r="V184" s="37"/>
      <c r="W184" s="37"/>
      <c r="X184" s="37"/>
      <c r="Y184" s="37"/>
      <c r="Z184" s="37"/>
    </row>
    <row r="185">
      <c r="A185" s="46"/>
      <c r="B185" s="46"/>
      <c r="C185" s="46"/>
      <c r="D185" s="49"/>
      <c r="E185" s="49"/>
      <c r="F185" s="49"/>
      <c r="G185" s="46"/>
      <c r="H185" s="46"/>
      <c r="I185" s="49"/>
      <c r="J185" s="46"/>
      <c r="K185" s="46"/>
      <c r="L185" s="49"/>
      <c r="M185" s="49"/>
      <c r="N185" s="46"/>
      <c r="O185" s="46"/>
      <c r="P185" s="37"/>
      <c r="Q185" s="37"/>
      <c r="R185" s="37"/>
      <c r="S185" s="37"/>
      <c r="T185" s="37"/>
      <c r="U185" s="37"/>
      <c r="V185" s="37"/>
      <c r="W185" s="37"/>
      <c r="X185" s="37"/>
      <c r="Y185" s="37"/>
      <c r="Z185" s="37"/>
    </row>
    <row r="186">
      <c r="A186" s="46"/>
      <c r="B186" s="46"/>
      <c r="C186" s="46"/>
      <c r="D186" s="49"/>
      <c r="E186" s="49"/>
      <c r="F186" s="49"/>
      <c r="G186" s="46"/>
      <c r="H186" s="46"/>
      <c r="I186" s="49"/>
      <c r="J186" s="46"/>
      <c r="K186" s="46"/>
      <c r="L186" s="49"/>
      <c r="M186" s="49"/>
      <c r="N186" s="46"/>
      <c r="O186" s="46"/>
      <c r="P186" s="37"/>
      <c r="Q186" s="37"/>
      <c r="R186" s="37"/>
      <c r="S186" s="37"/>
      <c r="T186" s="37"/>
      <c r="U186" s="37"/>
      <c r="V186" s="37"/>
      <c r="W186" s="37"/>
      <c r="X186" s="37"/>
      <c r="Y186" s="37"/>
      <c r="Z186" s="37"/>
    </row>
    <row r="187">
      <c r="A187" s="46"/>
      <c r="B187" s="46"/>
      <c r="C187" s="46"/>
      <c r="D187" s="49"/>
      <c r="E187" s="49"/>
      <c r="F187" s="49"/>
      <c r="G187" s="46"/>
      <c r="H187" s="46"/>
      <c r="I187" s="49"/>
      <c r="J187" s="46"/>
      <c r="K187" s="46"/>
      <c r="L187" s="49"/>
      <c r="M187" s="49"/>
      <c r="N187" s="46"/>
      <c r="O187" s="46"/>
      <c r="P187" s="37"/>
      <c r="Q187" s="37"/>
      <c r="R187" s="37"/>
      <c r="S187" s="37"/>
      <c r="T187" s="37"/>
      <c r="U187" s="37"/>
      <c r="V187" s="37"/>
      <c r="W187" s="37"/>
      <c r="X187" s="37"/>
      <c r="Y187" s="37"/>
      <c r="Z187" s="37"/>
    </row>
    <row r="188">
      <c r="A188" s="46"/>
      <c r="B188" s="46"/>
      <c r="C188" s="46"/>
      <c r="D188" s="49"/>
      <c r="E188" s="49"/>
      <c r="F188" s="49"/>
      <c r="G188" s="46"/>
      <c r="H188" s="46"/>
      <c r="I188" s="49"/>
      <c r="J188" s="46"/>
      <c r="K188" s="46"/>
      <c r="L188" s="49"/>
      <c r="M188" s="49"/>
      <c r="N188" s="46"/>
      <c r="O188" s="46"/>
      <c r="P188" s="37"/>
      <c r="Q188" s="37"/>
      <c r="R188" s="37"/>
      <c r="S188" s="37"/>
      <c r="T188" s="37"/>
      <c r="U188" s="37"/>
      <c r="V188" s="37"/>
      <c r="W188" s="37"/>
      <c r="X188" s="37"/>
      <c r="Y188" s="37"/>
      <c r="Z188" s="37"/>
    </row>
    <row r="189">
      <c r="A189" s="46"/>
      <c r="B189" s="46"/>
      <c r="C189" s="46"/>
      <c r="D189" s="49"/>
      <c r="E189" s="49"/>
      <c r="F189" s="49"/>
      <c r="G189" s="46"/>
      <c r="H189" s="46"/>
      <c r="I189" s="49"/>
      <c r="J189" s="46"/>
      <c r="K189" s="46"/>
      <c r="L189" s="49"/>
      <c r="M189" s="49"/>
      <c r="N189" s="46"/>
      <c r="O189" s="46"/>
      <c r="P189" s="37"/>
      <c r="Q189" s="37"/>
      <c r="R189" s="37"/>
      <c r="S189" s="37"/>
      <c r="T189" s="37"/>
      <c r="U189" s="37"/>
      <c r="V189" s="37"/>
      <c r="W189" s="37"/>
      <c r="X189" s="37"/>
      <c r="Y189" s="37"/>
      <c r="Z189" s="37"/>
    </row>
    <row r="190">
      <c r="A190" s="46"/>
      <c r="B190" s="46"/>
      <c r="C190" s="46"/>
      <c r="D190" s="49"/>
      <c r="E190" s="49"/>
      <c r="F190" s="49"/>
      <c r="G190" s="46"/>
      <c r="H190" s="46"/>
      <c r="I190" s="49"/>
      <c r="J190" s="46"/>
      <c r="K190" s="46"/>
      <c r="L190" s="49"/>
      <c r="M190" s="49"/>
      <c r="N190" s="46"/>
      <c r="O190" s="46"/>
      <c r="P190" s="37"/>
      <c r="Q190" s="37"/>
      <c r="R190" s="37"/>
      <c r="S190" s="37"/>
      <c r="T190" s="37"/>
      <c r="U190" s="37"/>
      <c r="V190" s="37"/>
      <c r="W190" s="37"/>
      <c r="X190" s="37"/>
      <c r="Y190" s="37"/>
      <c r="Z190" s="37"/>
    </row>
    <row r="191">
      <c r="A191" s="46"/>
      <c r="B191" s="46"/>
      <c r="C191" s="46"/>
      <c r="D191" s="49"/>
      <c r="E191" s="49"/>
      <c r="F191" s="49"/>
      <c r="G191" s="46"/>
      <c r="H191" s="46"/>
      <c r="I191" s="49"/>
      <c r="J191" s="46"/>
      <c r="K191" s="46"/>
      <c r="L191" s="49"/>
      <c r="M191" s="49"/>
      <c r="N191" s="46"/>
      <c r="O191" s="46"/>
      <c r="P191" s="37"/>
      <c r="Q191" s="37"/>
      <c r="R191" s="37"/>
      <c r="S191" s="37"/>
      <c r="T191" s="37"/>
      <c r="U191" s="37"/>
      <c r="V191" s="37"/>
      <c r="W191" s="37"/>
      <c r="X191" s="37"/>
      <c r="Y191" s="37"/>
      <c r="Z191" s="37"/>
    </row>
    <row r="192">
      <c r="A192" s="46"/>
      <c r="B192" s="46"/>
      <c r="C192" s="46"/>
      <c r="D192" s="49"/>
      <c r="E192" s="49"/>
      <c r="F192" s="49"/>
      <c r="G192" s="46"/>
      <c r="H192" s="46"/>
      <c r="I192" s="49"/>
      <c r="J192" s="46"/>
      <c r="K192" s="46"/>
      <c r="L192" s="49"/>
      <c r="M192" s="49"/>
      <c r="N192" s="46"/>
      <c r="O192" s="46"/>
      <c r="P192" s="37"/>
      <c r="Q192" s="37"/>
      <c r="R192" s="37"/>
      <c r="S192" s="37"/>
      <c r="T192" s="37"/>
      <c r="U192" s="37"/>
      <c r="V192" s="37"/>
      <c r="W192" s="37"/>
      <c r="X192" s="37"/>
      <c r="Y192" s="37"/>
      <c r="Z192" s="37"/>
    </row>
    <row r="193">
      <c r="A193" s="46"/>
      <c r="B193" s="46"/>
      <c r="C193" s="46"/>
      <c r="D193" s="49"/>
      <c r="E193" s="49"/>
      <c r="F193" s="49"/>
      <c r="G193" s="46"/>
      <c r="H193" s="46"/>
      <c r="I193" s="49"/>
      <c r="J193" s="46"/>
      <c r="K193" s="46"/>
      <c r="L193" s="49"/>
      <c r="M193" s="49"/>
      <c r="N193" s="46"/>
      <c r="O193" s="46"/>
      <c r="P193" s="37"/>
      <c r="Q193" s="37"/>
      <c r="R193" s="37"/>
      <c r="S193" s="37"/>
      <c r="T193" s="37"/>
      <c r="U193" s="37"/>
      <c r="V193" s="37"/>
      <c r="W193" s="37"/>
      <c r="X193" s="37"/>
      <c r="Y193" s="37"/>
      <c r="Z193" s="37"/>
    </row>
    <row r="194">
      <c r="A194" s="46"/>
      <c r="B194" s="46"/>
      <c r="C194" s="46"/>
      <c r="D194" s="49"/>
      <c r="E194" s="49"/>
      <c r="F194" s="49"/>
      <c r="G194" s="46"/>
      <c r="H194" s="46"/>
      <c r="I194" s="49"/>
      <c r="J194" s="46"/>
      <c r="K194" s="46"/>
      <c r="L194" s="49"/>
      <c r="M194" s="49"/>
      <c r="N194" s="46"/>
      <c r="O194" s="46"/>
      <c r="P194" s="37"/>
      <c r="Q194" s="37"/>
      <c r="R194" s="37"/>
      <c r="S194" s="37"/>
      <c r="T194" s="37"/>
      <c r="U194" s="37"/>
      <c r="V194" s="37"/>
      <c r="W194" s="37"/>
      <c r="X194" s="37"/>
      <c r="Y194" s="37"/>
      <c r="Z194" s="37"/>
    </row>
    <row r="195">
      <c r="A195" s="46"/>
      <c r="B195" s="46"/>
      <c r="C195" s="46"/>
      <c r="D195" s="49"/>
      <c r="E195" s="49"/>
      <c r="F195" s="49"/>
      <c r="G195" s="46"/>
      <c r="H195" s="46"/>
      <c r="I195" s="49"/>
      <c r="J195" s="46"/>
      <c r="K195" s="46"/>
      <c r="L195" s="49"/>
      <c r="M195" s="49"/>
      <c r="N195" s="46"/>
      <c r="O195" s="46"/>
      <c r="P195" s="37"/>
      <c r="Q195" s="37"/>
      <c r="R195" s="37"/>
      <c r="S195" s="37"/>
      <c r="T195" s="37"/>
      <c r="U195" s="37"/>
      <c r="V195" s="37"/>
      <c r="W195" s="37"/>
      <c r="X195" s="37"/>
      <c r="Y195" s="37"/>
      <c r="Z195" s="37"/>
    </row>
    <row r="196">
      <c r="A196" s="46"/>
      <c r="B196" s="46"/>
      <c r="C196" s="46"/>
      <c r="D196" s="49"/>
      <c r="E196" s="49"/>
      <c r="F196" s="49"/>
      <c r="G196" s="46"/>
      <c r="H196" s="46"/>
      <c r="I196" s="49"/>
      <c r="J196" s="46"/>
      <c r="K196" s="46"/>
      <c r="L196" s="49"/>
      <c r="M196" s="49"/>
      <c r="N196" s="46"/>
      <c r="O196" s="46"/>
      <c r="P196" s="37"/>
      <c r="Q196" s="37"/>
      <c r="R196" s="37"/>
      <c r="S196" s="37"/>
      <c r="T196" s="37"/>
      <c r="U196" s="37"/>
      <c r="V196" s="37"/>
      <c r="W196" s="37"/>
      <c r="X196" s="37"/>
      <c r="Y196" s="37"/>
      <c r="Z196" s="37"/>
    </row>
    <row r="197">
      <c r="A197" s="46"/>
      <c r="B197" s="46"/>
      <c r="C197" s="46"/>
      <c r="D197" s="49"/>
      <c r="E197" s="49"/>
      <c r="F197" s="49"/>
      <c r="G197" s="46"/>
      <c r="H197" s="46"/>
      <c r="I197" s="49"/>
      <c r="J197" s="46"/>
      <c r="K197" s="46"/>
      <c r="L197" s="49"/>
      <c r="M197" s="49"/>
      <c r="N197" s="46"/>
      <c r="O197" s="46"/>
      <c r="P197" s="37"/>
      <c r="Q197" s="37"/>
      <c r="R197" s="37"/>
      <c r="S197" s="37"/>
      <c r="T197" s="37"/>
      <c r="U197" s="37"/>
      <c r="V197" s="37"/>
      <c r="W197" s="37"/>
      <c r="X197" s="37"/>
      <c r="Y197" s="37"/>
      <c r="Z197" s="37"/>
    </row>
    <row r="198">
      <c r="A198" s="46"/>
      <c r="B198" s="46"/>
      <c r="C198" s="46"/>
      <c r="D198" s="49"/>
      <c r="E198" s="49"/>
      <c r="F198" s="49"/>
      <c r="G198" s="46"/>
      <c r="H198" s="46"/>
      <c r="I198" s="49"/>
      <c r="J198" s="46"/>
      <c r="K198" s="46"/>
      <c r="L198" s="49"/>
      <c r="M198" s="49"/>
      <c r="N198" s="46"/>
      <c r="O198" s="46"/>
      <c r="P198" s="37"/>
      <c r="Q198" s="37"/>
      <c r="R198" s="37"/>
      <c r="S198" s="37"/>
      <c r="T198" s="37"/>
      <c r="U198" s="37"/>
      <c r="V198" s="37"/>
      <c r="W198" s="37"/>
      <c r="X198" s="37"/>
      <c r="Y198" s="37"/>
      <c r="Z198" s="37"/>
    </row>
    <row r="199">
      <c r="A199" s="46"/>
      <c r="B199" s="46"/>
      <c r="C199" s="46"/>
      <c r="D199" s="49"/>
      <c r="E199" s="49"/>
      <c r="F199" s="49"/>
      <c r="G199" s="46"/>
      <c r="H199" s="46"/>
      <c r="I199" s="49"/>
      <c r="J199" s="46"/>
      <c r="K199" s="46"/>
      <c r="L199" s="49"/>
      <c r="M199" s="49"/>
      <c r="N199" s="46"/>
      <c r="O199" s="46"/>
      <c r="P199" s="37"/>
      <c r="Q199" s="37"/>
      <c r="R199" s="37"/>
      <c r="S199" s="37"/>
      <c r="T199" s="37"/>
      <c r="U199" s="37"/>
      <c r="V199" s="37"/>
      <c r="W199" s="37"/>
      <c r="X199" s="37"/>
      <c r="Y199" s="37"/>
      <c r="Z199" s="37"/>
    </row>
    <row r="200">
      <c r="A200" s="46"/>
      <c r="B200" s="46"/>
      <c r="C200" s="46"/>
      <c r="D200" s="49"/>
      <c r="E200" s="49"/>
      <c r="F200" s="49"/>
      <c r="G200" s="46"/>
      <c r="H200" s="46"/>
      <c r="I200" s="49"/>
      <c r="J200" s="46"/>
      <c r="K200" s="46"/>
      <c r="L200" s="49"/>
      <c r="M200" s="49"/>
      <c r="N200" s="46"/>
      <c r="O200" s="46"/>
      <c r="P200" s="37"/>
      <c r="Q200" s="37"/>
      <c r="R200" s="37"/>
      <c r="S200" s="37"/>
      <c r="T200" s="37"/>
      <c r="U200" s="37"/>
      <c r="V200" s="37"/>
      <c r="W200" s="37"/>
      <c r="X200" s="37"/>
      <c r="Y200" s="37"/>
      <c r="Z200" s="37"/>
    </row>
    <row r="201">
      <c r="A201" s="46"/>
      <c r="B201" s="46"/>
      <c r="C201" s="46"/>
      <c r="D201" s="49"/>
      <c r="E201" s="49"/>
      <c r="F201" s="49"/>
      <c r="G201" s="46"/>
      <c r="H201" s="46"/>
      <c r="I201" s="49"/>
      <c r="J201" s="46"/>
      <c r="K201" s="46"/>
      <c r="L201" s="49"/>
      <c r="M201" s="49"/>
      <c r="N201" s="46"/>
      <c r="O201" s="46"/>
      <c r="P201" s="37"/>
      <c r="Q201" s="37"/>
      <c r="R201" s="37"/>
      <c r="S201" s="37"/>
      <c r="T201" s="37"/>
      <c r="U201" s="37"/>
      <c r="V201" s="37"/>
      <c r="W201" s="37"/>
      <c r="X201" s="37"/>
      <c r="Y201" s="37"/>
      <c r="Z201" s="37"/>
    </row>
    <row r="202">
      <c r="A202" s="46"/>
      <c r="B202" s="46"/>
      <c r="C202" s="46"/>
      <c r="D202" s="49"/>
      <c r="E202" s="49"/>
      <c r="F202" s="49"/>
      <c r="G202" s="46"/>
      <c r="H202" s="46"/>
      <c r="I202" s="49"/>
      <c r="J202" s="46"/>
      <c r="K202" s="46"/>
      <c r="L202" s="49"/>
      <c r="M202" s="49"/>
      <c r="N202" s="46"/>
      <c r="O202" s="46"/>
      <c r="P202" s="37"/>
      <c r="Q202" s="37"/>
      <c r="R202" s="37"/>
      <c r="S202" s="37"/>
      <c r="T202" s="37"/>
      <c r="U202" s="37"/>
      <c r="V202" s="37"/>
      <c r="W202" s="37"/>
      <c r="X202" s="37"/>
      <c r="Y202" s="37"/>
      <c r="Z202" s="37"/>
    </row>
    <row r="203">
      <c r="A203" s="46"/>
      <c r="B203" s="46"/>
      <c r="C203" s="46"/>
      <c r="D203" s="49"/>
      <c r="E203" s="49"/>
      <c r="F203" s="49"/>
      <c r="G203" s="46"/>
      <c r="H203" s="46"/>
      <c r="I203" s="49"/>
      <c r="J203" s="46"/>
      <c r="K203" s="46"/>
      <c r="L203" s="49"/>
      <c r="M203" s="49"/>
      <c r="N203" s="46"/>
      <c r="O203" s="46"/>
      <c r="P203" s="37"/>
      <c r="Q203" s="37"/>
      <c r="R203" s="37"/>
      <c r="S203" s="37"/>
      <c r="T203" s="37"/>
      <c r="U203" s="37"/>
      <c r="V203" s="37"/>
      <c r="W203" s="37"/>
      <c r="X203" s="37"/>
      <c r="Y203" s="37"/>
      <c r="Z203" s="37"/>
    </row>
    <row r="204">
      <c r="A204" s="46"/>
      <c r="B204" s="46"/>
      <c r="C204" s="46"/>
      <c r="D204" s="49"/>
      <c r="E204" s="49"/>
      <c r="F204" s="49"/>
      <c r="G204" s="46"/>
      <c r="H204" s="46"/>
      <c r="I204" s="49"/>
      <c r="J204" s="46"/>
      <c r="K204" s="46"/>
      <c r="L204" s="49"/>
      <c r="M204" s="49"/>
      <c r="N204" s="46"/>
      <c r="O204" s="46"/>
      <c r="P204" s="37"/>
      <c r="Q204" s="37"/>
      <c r="R204" s="37"/>
      <c r="S204" s="37"/>
      <c r="T204" s="37"/>
      <c r="U204" s="37"/>
      <c r="V204" s="37"/>
      <c r="W204" s="37"/>
      <c r="X204" s="37"/>
      <c r="Y204" s="37"/>
      <c r="Z204" s="37"/>
    </row>
    <row r="205">
      <c r="A205" s="46"/>
      <c r="B205" s="46"/>
      <c r="C205" s="46"/>
      <c r="D205" s="49"/>
      <c r="E205" s="49"/>
      <c r="F205" s="49"/>
      <c r="G205" s="46"/>
      <c r="H205" s="46"/>
      <c r="I205" s="49"/>
      <c r="J205" s="46"/>
      <c r="K205" s="46"/>
      <c r="L205" s="49"/>
      <c r="M205" s="49"/>
      <c r="N205" s="46"/>
      <c r="O205" s="46"/>
      <c r="P205" s="37"/>
      <c r="Q205" s="37"/>
      <c r="R205" s="37"/>
      <c r="S205" s="37"/>
      <c r="T205" s="37"/>
      <c r="U205" s="37"/>
      <c r="V205" s="37"/>
      <c r="W205" s="37"/>
      <c r="X205" s="37"/>
      <c r="Y205" s="37"/>
      <c r="Z205" s="37"/>
    </row>
    <row r="206">
      <c r="A206" s="46"/>
      <c r="B206" s="46"/>
      <c r="C206" s="46"/>
      <c r="D206" s="49"/>
      <c r="E206" s="49"/>
      <c r="F206" s="49"/>
      <c r="G206" s="46"/>
      <c r="H206" s="46"/>
      <c r="I206" s="49"/>
      <c r="J206" s="46"/>
      <c r="K206" s="46"/>
      <c r="L206" s="49"/>
      <c r="M206" s="49"/>
      <c r="N206" s="46"/>
      <c r="O206" s="46"/>
      <c r="P206" s="37"/>
      <c r="Q206" s="37"/>
      <c r="R206" s="37"/>
      <c r="S206" s="37"/>
      <c r="T206" s="37"/>
      <c r="U206" s="37"/>
      <c r="V206" s="37"/>
      <c r="W206" s="37"/>
      <c r="X206" s="37"/>
      <c r="Y206" s="37"/>
      <c r="Z206" s="37"/>
    </row>
    <row r="207">
      <c r="A207" s="46"/>
      <c r="B207" s="46"/>
      <c r="C207" s="46"/>
      <c r="D207" s="49"/>
      <c r="E207" s="49"/>
      <c r="F207" s="49"/>
      <c r="G207" s="46"/>
      <c r="H207" s="46"/>
      <c r="I207" s="49"/>
      <c r="J207" s="46"/>
      <c r="K207" s="46"/>
      <c r="L207" s="49"/>
      <c r="M207" s="49"/>
      <c r="N207" s="46"/>
      <c r="O207" s="46"/>
      <c r="P207" s="37"/>
      <c r="Q207" s="37"/>
      <c r="R207" s="37"/>
      <c r="S207" s="37"/>
      <c r="T207" s="37"/>
      <c r="U207" s="37"/>
      <c r="V207" s="37"/>
      <c r="W207" s="37"/>
      <c r="X207" s="37"/>
      <c r="Y207" s="37"/>
      <c r="Z207" s="37"/>
    </row>
    <row r="208">
      <c r="A208" s="46"/>
      <c r="B208" s="46"/>
      <c r="C208" s="46"/>
      <c r="D208" s="49"/>
      <c r="E208" s="49"/>
      <c r="F208" s="49"/>
      <c r="G208" s="46"/>
      <c r="H208" s="46"/>
      <c r="I208" s="49"/>
      <c r="J208" s="46"/>
      <c r="K208" s="46"/>
      <c r="L208" s="49"/>
      <c r="M208" s="49"/>
      <c r="N208" s="46"/>
      <c r="O208" s="46"/>
      <c r="P208" s="37"/>
      <c r="Q208" s="37"/>
      <c r="R208" s="37"/>
      <c r="S208" s="37"/>
      <c r="T208" s="37"/>
      <c r="U208" s="37"/>
      <c r="V208" s="37"/>
      <c r="W208" s="37"/>
      <c r="X208" s="37"/>
      <c r="Y208" s="37"/>
      <c r="Z208" s="37"/>
    </row>
    <row r="209">
      <c r="A209" s="46"/>
      <c r="B209" s="46"/>
      <c r="C209" s="46"/>
      <c r="D209" s="49"/>
      <c r="E209" s="49"/>
      <c r="F209" s="49"/>
      <c r="G209" s="46"/>
      <c r="H209" s="46"/>
      <c r="I209" s="49"/>
      <c r="J209" s="46"/>
      <c r="K209" s="46"/>
      <c r="L209" s="49"/>
      <c r="M209" s="49"/>
      <c r="N209" s="46"/>
      <c r="O209" s="46"/>
      <c r="P209" s="37"/>
      <c r="Q209" s="37"/>
      <c r="R209" s="37"/>
      <c r="S209" s="37"/>
      <c r="T209" s="37"/>
      <c r="U209" s="37"/>
      <c r="V209" s="37"/>
      <c r="W209" s="37"/>
      <c r="X209" s="37"/>
      <c r="Y209" s="37"/>
      <c r="Z209" s="37"/>
    </row>
    <row r="210">
      <c r="A210" s="46"/>
      <c r="B210" s="46"/>
      <c r="C210" s="46"/>
      <c r="D210" s="49"/>
      <c r="E210" s="49"/>
      <c r="F210" s="49"/>
      <c r="G210" s="46"/>
      <c r="H210" s="46"/>
      <c r="I210" s="49"/>
      <c r="J210" s="46"/>
      <c r="K210" s="46"/>
      <c r="L210" s="49"/>
      <c r="M210" s="49"/>
      <c r="N210" s="46"/>
      <c r="O210" s="46"/>
      <c r="P210" s="37"/>
      <c r="Q210" s="37"/>
      <c r="R210" s="37"/>
      <c r="S210" s="37"/>
      <c r="T210" s="37"/>
      <c r="U210" s="37"/>
      <c r="V210" s="37"/>
      <c r="W210" s="37"/>
      <c r="X210" s="37"/>
      <c r="Y210" s="37"/>
      <c r="Z210" s="37"/>
    </row>
    <row r="211">
      <c r="A211" s="46"/>
      <c r="B211" s="46"/>
      <c r="C211" s="46"/>
      <c r="D211" s="49"/>
      <c r="E211" s="49"/>
      <c r="F211" s="49"/>
      <c r="G211" s="46"/>
      <c r="H211" s="46"/>
      <c r="I211" s="49"/>
      <c r="J211" s="46"/>
      <c r="K211" s="46"/>
      <c r="L211" s="49"/>
      <c r="M211" s="49"/>
      <c r="N211" s="46"/>
      <c r="O211" s="46"/>
      <c r="P211" s="37"/>
      <c r="Q211" s="37"/>
      <c r="R211" s="37"/>
      <c r="S211" s="37"/>
      <c r="T211" s="37"/>
      <c r="U211" s="37"/>
      <c r="V211" s="37"/>
      <c r="W211" s="37"/>
      <c r="X211" s="37"/>
      <c r="Y211" s="37"/>
      <c r="Z211" s="37"/>
    </row>
    <row r="212">
      <c r="A212" s="46"/>
      <c r="B212" s="46"/>
      <c r="C212" s="46"/>
      <c r="D212" s="49"/>
      <c r="E212" s="49"/>
      <c r="F212" s="49"/>
      <c r="G212" s="46"/>
      <c r="H212" s="46"/>
      <c r="I212" s="49"/>
      <c r="J212" s="46"/>
      <c r="K212" s="46"/>
      <c r="L212" s="49"/>
      <c r="M212" s="49"/>
      <c r="N212" s="46"/>
      <c r="O212" s="46"/>
      <c r="P212" s="37"/>
      <c r="Q212" s="37"/>
      <c r="R212" s="37"/>
      <c r="S212" s="37"/>
      <c r="T212" s="37"/>
      <c r="U212" s="37"/>
      <c r="V212" s="37"/>
      <c r="W212" s="37"/>
      <c r="X212" s="37"/>
      <c r="Y212" s="37"/>
      <c r="Z212" s="37"/>
    </row>
    <row r="213">
      <c r="A213" s="46"/>
      <c r="B213" s="46"/>
      <c r="C213" s="46"/>
      <c r="D213" s="49"/>
      <c r="E213" s="49"/>
      <c r="F213" s="49"/>
      <c r="G213" s="46"/>
      <c r="H213" s="46"/>
      <c r="I213" s="49"/>
      <c r="J213" s="46"/>
      <c r="K213" s="46"/>
      <c r="L213" s="49"/>
      <c r="M213" s="49"/>
      <c r="N213" s="46"/>
      <c r="O213" s="46"/>
      <c r="P213" s="37"/>
      <c r="Q213" s="37"/>
      <c r="R213" s="37"/>
      <c r="S213" s="37"/>
      <c r="T213" s="37"/>
      <c r="U213" s="37"/>
      <c r="V213" s="37"/>
      <c r="W213" s="37"/>
      <c r="X213" s="37"/>
      <c r="Y213" s="37"/>
      <c r="Z213" s="37"/>
    </row>
    <row r="214">
      <c r="A214" s="46"/>
      <c r="B214" s="46"/>
      <c r="C214" s="46"/>
      <c r="D214" s="49"/>
      <c r="E214" s="49"/>
      <c r="F214" s="49"/>
      <c r="G214" s="46"/>
      <c r="H214" s="46"/>
      <c r="I214" s="49"/>
      <c r="J214" s="46"/>
      <c r="K214" s="46"/>
      <c r="L214" s="49"/>
      <c r="M214" s="49"/>
      <c r="N214" s="46"/>
      <c r="O214" s="46"/>
      <c r="P214" s="37"/>
      <c r="Q214" s="37"/>
      <c r="R214" s="37"/>
      <c r="S214" s="37"/>
      <c r="T214" s="37"/>
      <c r="U214" s="37"/>
      <c r="V214" s="37"/>
      <c r="W214" s="37"/>
      <c r="X214" s="37"/>
      <c r="Y214" s="37"/>
      <c r="Z214" s="37"/>
    </row>
    <row r="215">
      <c r="A215" s="46"/>
      <c r="B215" s="46"/>
      <c r="C215" s="46"/>
      <c r="D215" s="49"/>
      <c r="E215" s="49"/>
      <c r="F215" s="49"/>
      <c r="G215" s="46"/>
      <c r="H215" s="46"/>
      <c r="I215" s="49"/>
      <c r="J215" s="46"/>
      <c r="K215" s="46"/>
      <c r="L215" s="49"/>
      <c r="M215" s="49"/>
      <c r="N215" s="46"/>
      <c r="O215" s="46"/>
      <c r="P215" s="37"/>
      <c r="Q215" s="37"/>
      <c r="R215" s="37"/>
      <c r="S215" s="37"/>
      <c r="T215" s="37"/>
      <c r="U215" s="37"/>
      <c r="V215" s="37"/>
      <c r="W215" s="37"/>
      <c r="X215" s="37"/>
      <c r="Y215" s="37"/>
      <c r="Z215" s="37"/>
    </row>
    <row r="216">
      <c r="A216" s="46"/>
      <c r="B216" s="46"/>
      <c r="C216" s="46"/>
      <c r="D216" s="49"/>
      <c r="E216" s="49"/>
      <c r="F216" s="49"/>
      <c r="G216" s="46"/>
      <c r="H216" s="46"/>
      <c r="I216" s="49"/>
      <c r="J216" s="46"/>
      <c r="K216" s="46"/>
      <c r="L216" s="49"/>
      <c r="M216" s="49"/>
      <c r="N216" s="46"/>
      <c r="O216" s="46"/>
      <c r="P216" s="37"/>
      <c r="Q216" s="37"/>
      <c r="R216" s="37"/>
      <c r="S216" s="37"/>
      <c r="T216" s="37"/>
      <c r="U216" s="37"/>
      <c r="V216" s="37"/>
      <c r="W216" s="37"/>
      <c r="X216" s="37"/>
      <c r="Y216" s="37"/>
      <c r="Z216" s="37"/>
    </row>
    <row r="217">
      <c r="A217" s="46"/>
      <c r="B217" s="46"/>
      <c r="C217" s="46"/>
      <c r="D217" s="49"/>
      <c r="E217" s="49"/>
      <c r="F217" s="49"/>
      <c r="G217" s="46"/>
      <c r="H217" s="46"/>
      <c r="I217" s="49"/>
      <c r="J217" s="46"/>
      <c r="K217" s="46"/>
      <c r="L217" s="49"/>
      <c r="M217" s="49"/>
      <c r="N217" s="46"/>
      <c r="O217" s="46"/>
      <c r="P217" s="37"/>
      <c r="Q217" s="37"/>
      <c r="R217" s="37"/>
      <c r="S217" s="37"/>
      <c r="T217" s="37"/>
      <c r="U217" s="37"/>
      <c r="V217" s="37"/>
      <c r="W217" s="37"/>
      <c r="X217" s="37"/>
      <c r="Y217" s="37"/>
      <c r="Z217" s="37"/>
    </row>
    <row r="218">
      <c r="A218" s="46"/>
      <c r="B218" s="46"/>
      <c r="C218" s="46"/>
      <c r="D218" s="49"/>
      <c r="E218" s="49"/>
      <c r="F218" s="49"/>
      <c r="G218" s="46"/>
      <c r="H218" s="46"/>
      <c r="I218" s="49"/>
      <c r="J218" s="46"/>
      <c r="K218" s="46"/>
      <c r="L218" s="49"/>
      <c r="M218" s="49"/>
      <c r="N218" s="46"/>
      <c r="O218" s="46"/>
      <c r="P218" s="37"/>
      <c r="Q218" s="37"/>
      <c r="R218" s="37"/>
      <c r="S218" s="37"/>
      <c r="T218" s="37"/>
      <c r="U218" s="37"/>
      <c r="V218" s="37"/>
      <c r="W218" s="37"/>
      <c r="X218" s="37"/>
      <c r="Y218" s="37"/>
      <c r="Z218" s="37"/>
    </row>
    <row r="219">
      <c r="A219" s="46"/>
      <c r="B219" s="46"/>
      <c r="C219" s="46"/>
      <c r="D219" s="49"/>
      <c r="E219" s="49"/>
      <c r="F219" s="49"/>
      <c r="G219" s="46"/>
      <c r="H219" s="46"/>
      <c r="I219" s="49"/>
      <c r="J219" s="46"/>
      <c r="K219" s="46"/>
      <c r="L219" s="49"/>
      <c r="M219" s="49"/>
      <c r="N219" s="46"/>
      <c r="O219" s="46"/>
      <c r="P219" s="37"/>
      <c r="Q219" s="37"/>
      <c r="R219" s="37"/>
      <c r="S219" s="37"/>
      <c r="T219" s="37"/>
      <c r="U219" s="37"/>
      <c r="V219" s="37"/>
      <c r="W219" s="37"/>
      <c r="X219" s="37"/>
      <c r="Y219" s="37"/>
      <c r="Z219" s="37"/>
    </row>
    <row r="220">
      <c r="A220" s="46"/>
      <c r="B220" s="46"/>
      <c r="C220" s="46"/>
      <c r="D220" s="49"/>
      <c r="E220" s="49"/>
      <c r="F220" s="49"/>
      <c r="G220" s="46"/>
      <c r="H220" s="46"/>
      <c r="I220" s="49"/>
      <c r="J220" s="46"/>
      <c r="K220" s="46"/>
      <c r="L220" s="49"/>
      <c r="M220" s="49"/>
      <c r="N220" s="46"/>
      <c r="O220" s="46"/>
      <c r="P220" s="37"/>
      <c r="Q220" s="37"/>
      <c r="R220" s="37"/>
      <c r="S220" s="37"/>
      <c r="T220" s="37"/>
      <c r="U220" s="37"/>
      <c r="V220" s="37"/>
      <c r="W220" s="37"/>
      <c r="X220" s="37"/>
      <c r="Y220" s="37"/>
      <c r="Z220" s="37"/>
    </row>
    <row r="221">
      <c r="A221" s="46"/>
      <c r="B221" s="46"/>
      <c r="C221" s="46"/>
      <c r="D221" s="49"/>
      <c r="E221" s="49"/>
      <c r="F221" s="49"/>
      <c r="G221" s="46"/>
      <c r="H221" s="46"/>
      <c r="I221" s="49"/>
      <c r="J221" s="46"/>
      <c r="K221" s="46"/>
      <c r="L221" s="49"/>
      <c r="M221" s="49"/>
      <c r="N221" s="46"/>
      <c r="O221" s="46"/>
      <c r="P221" s="37"/>
      <c r="Q221" s="37"/>
      <c r="R221" s="37"/>
      <c r="S221" s="37"/>
      <c r="T221" s="37"/>
      <c r="U221" s="37"/>
      <c r="V221" s="37"/>
      <c r="W221" s="37"/>
      <c r="X221" s="37"/>
      <c r="Y221" s="37"/>
      <c r="Z221" s="37"/>
    </row>
    <row r="222">
      <c r="A222" s="46"/>
      <c r="B222" s="46"/>
      <c r="C222" s="46"/>
      <c r="D222" s="49"/>
      <c r="E222" s="49"/>
      <c r="F222" s="49"/>
      <c r="G222" s="46"/>
      <c r="H222" s="46"/>
      <c r="I222" s="49"/>
      <c r="J222" s="46"/>
      <c r="K222" s="46"/>
      <c r="L222" s="49"/>
      <c r="M222" s="49"/>
      <c r="N222" s="46"/>
      <c r="O222" s="46"/>
      <c r="P222" s="37"/>
      <c r="Q222" s="37"/>
      <c r="R222" s="37"/>
      <c r="S222" s="37"/>
      <c r="T222" s="37"/>
      <c r="U222" s="37"/>
      <c r="V222" s="37"/>
      <c r="W222" s="37"/>
      <c r="X222" s="37"/>
      <c r="Y222" s="37"/>
      <c r="Z222" s="37"/>
    </row>
    <row r="223">
      <c r="A223" s="46"/>
      <c r="B223" s="46"/>
      <c r="C223" s="46"/>
      <c r="D223" s="49"/>
      <c r="E223" s="49"/>
      <c r="F223" s="49"/>
      <c r="G223" s="46"/>
      <c r="H223" s="46"/>
      <c r="I223" s="49"/>
      <c r="J223" s="46"/>
      <c r="K223" s="46"/>
      <c r="L223" s="49"/>
      <c r="M223" s="49"/>
      <c r="N223" s="46"/>
      <c r="O223" s="46"/>
      <c r="P223" s="37"/>
      <c r="Q223" s="37"/>
      <c r="R223" s="37"/>
      <c r="S223" s="37"/>
      <c r="T223" s="37"/>
      <c r="U223" s="37"/>
      <c r="V223" s="37"/>
      <c r="W223" s="37"/>
      <c r="X223" s="37"/>
      <c r="Y223" s="37"/>
      <c r="Z223" s="37"/>
    </row>
    <row r="224">
      <c r="A224" s="46"/>
      <c r="B224" s="46"/>
      <c r="C224" s="46"/>
      <c r="D224" s="49"/>
      <c r="E224" s="49"/>
      <c r="F224" s="49"/>
      <c r="G224" s="46"/>
      <c r="H224" s="46"/>
      <c r="I224" s="49"/>
      <c r="J224" s="46"/>
      <c r="K224" s="46"/>
      <c r="L224" s="49"/>
      <c r="M224" s="49"/>
      <c r="N224" s="46"/>
      <c r="O224" s="46"/>
      <c r="P224" s="37"/>
      <c r="Q224" s="37"/>
      <c r="R224" s="37"/>
      <c r="S224" s="37"/>
      <c r="T224" s="37"/>
      <c r="U224" s="37"/>
      <c r="V224" s="37"/>
      <c r="W224" s="37"/>
      <c r="X224" s="37"/>
      <c r="Y224" s="37"/>
      <c r="Z224" s="37"/>
    </row>
    <row r="225">
      <c r="A225" s="46"/>
      <c r="B225" s="46"/>
      <c r="C225" s="46"/>
      <c r="D225" s="49"/>
      <c r="E225" s="49"/>
      <c r="F225" s="49"/>
      <c r="G225" s="46"/>
      <c r="H225" s="46"/>
      <c r="I225" s="49"/>
      <c r="J225" s="46"/>
      <c r="K225" s="46"/>
      <c r="L225" s="49"/>
      <c r="M225" s="49"/>
      <c r="N225" s="46"/>
      <c r="O225" s="46"/>
      <c r="P225" s="37"/>
      <c r="Q225" s="37"/>
      <c r="R225" s="37"/>
      <c r="S225" s="37"/>
      <c r="T225" s="37"/>
      <c r="U225" s="37"/>
      <c r="V225" s="37"/>
      <c r="W225" s="37"/>
      <c r="X225" s="37"/>
      <c r="Y225" s="37"/>
      <c r="Z225" s="37"/>
    </row>
    <row r="226">
      <c r="A226" s="46"/>
      <c r="B226" s="46"/>
      <c r="C226" s="46"/>
      <c r="D226" s="49"/>
      <c r="E226" s="49"/>
      <c r="F226" s="49"/>
      <c r="G226" s="46"/>
      <c r="H226" s="46"/>
      <c r="I226" s="49"/>
      <c r="J226" s="46"/>
      <c r="K226" s="46"/>
      <c r="L226" s="49"/>
      <c r="M226" s="49"/>
      <c r="N226" s="46"/>
      <c r="O226" s="46"/>
      <c r="P226" s="37"/>
      <c r="Q226" s="37"/>
      <c r="R226" s="37"/>
      <c r="S226" s="37"/>
      <c r="T226" s="37"/>
      <c r="U226" s="37"/>
      <c r="V226" s="37"/>
      <c r="W226" s="37"/>
      <c r="X226" s="37"/>
      <c r="Y226" s="37"/>
      <c r="Z226" s="37"/>
    </row>
    <row r="227">
      <c r="A227" s="46"/>
      <c r="B227" s="46"/>
      <c r="C227" s="46"/>
      <c r="D227" s="49"/>
      <c r="E227" s="49"/>
      <c r="F227" s="49"/>
      <c r="G227" s="46"/>
      <c r="H227" s="46"/>
      <c r="I227" s="49"/>
      <c r="J227" s="46"/>
      <c r="K227" s="46"/>
      <c r="L227" s="49"/>
      <c r="M227" s="49"/>
      <c r="N227" s="46"/>
      <c r="O227" s="46"/>
      <c r="P227" s="37"/>
      <c r="Q227" s="37"/>
      <c r="R227" s="37"/>
      <c r="S227" s="37"/>
      <c r="T227" s="37"/>
      <c r="U227" s="37"/>
      <c r="V227" s="37"/>
      <c r="W227" s="37"/>
      <c r="X227" s="37"/>
      <c r="Y227" s="37"/>
      <c r="Z227" s="37"/>
    </row>
    <row r="228">
      <c r="A228" s="46"/>
      <c r="B228" s="46"/>
      <c r="C228" s="46"/>
      <c r="D228" s="49"/>
      <c r="E228" s="49"/>
      <c r="F228" s="49"/>
      <c r="G228" s="46"/>
      <c r="H228" s="46"/>
      <c r="I228" s="49"/>
      <c r="J228" s="46"/>
      <c r="K228" s="46"/>
      <c r="L228" s="49"/>
      <c r="M228" s="49"/>
      <c r="N228" s="46"/>
      <c r="O228" s="46"/>
      <c r="P228" s="37"/>
      <c r="Q228" s="37"/>
      <c r="R228" s="37"/>
      <c r="S228" s="37"/>
      <c r="T228" s="37"/>
      <c r="U228" s="37"/>
      <c r="V228" s="37"/>
      <c r="W228" s="37"/>
      <c r="X228" s="37"/>
      <c r="Y228" s="37"/>
      <c r="Z228" s="37"/>
    </row>
    <row r="229">
      <c r="A229" s="46"/>
      <c r="B229" s="46"/>
      <c r="C229" s="46"/>
      <c r="D229" s="49"/>
      <c r="E229" s="49"/>
      <c r="F229" s="49"/>
      <c r="G229" s="46"/>
      <c r="H229" s="46"/>
      <c r="I229" s="49"/>
      <c r="J229" s="46"/>
      <c r="K229" s="46"/>
      <c r="L229" s="49"/>
      <c r="M229" s="49"/>
      <c r="N229" s="46"/>
      <c r="O229" s="46"/>
      <c r="P229" s="37"/>
      <c r="Q229" s="37"/>
      <c r="R229" s="37"/>
      <c r="S229" s="37"/>
      <c r="T229" s="37"/>
      <c r="U229" s="37"/>
      <c r="V229" s="37"/>
      <c r="W229" s="37"/>
      <c r="X229" s="37"/>
      <c r="Y229" s="37"/>
      <c r="Z229" s="37"/>
    </row>
    <row r="230">
      <c r="A230" s="46"/>
      <c r="B230" s="46"/>
      <c r="C230" s="46"/>
      <c r="D230" s="49"/>
      <c r="E230" s="49"/>
      <c r="F230" s="49"/>
      <c r="G230" s="46"/>
      <c r="H230" s="46"/>
      <c r="I230" s="49"/>
      <c r="J230" s="46"/>
      <c r="K230" s="46"/>
      <c r="L230" s="49"/>
      <c r="M230" s="49"/>
      <c r="N230" s="46"/>
      <c r="O230" s="46"/>
      <c r="P230" s="37"/>
      <c r="Q230" s="37"/>
      <c r="R230" s="37"/>
      <c r="S230" s="37"/>
      <c r="T230" s="37"/>
      <c r="U230" s="37"/>
      <c r="V230" s="37"/>
      <c r="W230" s="37"/>
      <c r="X230" s="37"/>
      <c r="Y230" s="37"/>
      <c r="Z230" s="37"/>
    </row>
    <row r="231">
      <c r="A231" s="46"/>
      <c r="B231" s="46"/>
      <c r="C231" s="46"/>
      <c r="D231" s="49"/>
      <c r="E231" s="49"/>
      <c r="F231" s="49"/>
      <c r="G231" s="46"/>
      <c r="H231" s="46"/>
      <c r="I231" s="49"/>
      <c r="J231" s="46"/>
      <c r="K231" s="46"/>
      <c r="L231" s="49"/>
      <c r="M231" s="49"/>
      <c r="N231" s="46"/>
      <c r="O231" s="46"/>
      <c r="P231" s="37"/>
      <c r="Q231" s="37"/>
      <c r="R231" s="37"/>
      <c r="S231" s="37"/>
      <c r="T231" s="37"/>
      <c r="U231" s="37"/>
      <c r="V231" s="37"/>
      <c r="W231" s="37"/>
      <c r="X231" s="37"/>
      <c r="Y231" s="37"/>
      <c r="Z231" s="37"/>
    </row>
    <row r="232">
      <c r="A232" s="46"/>
      <c r="B232" s="46"/>
      <c r="C232" s="46"/>
      <c r="D232" s="49"/>
      <c r="E232" s="49"/>
      <c r="F232" s="49"/>
      <c r="G232" s="46"/>
      <c r="H232" s="46"/>
      <c r="I232" s="49"/>
      <c r="J232" s="46"/>
      <c r="K232" s="46"/>
      <c r="L232" s="49"/>
      <c r="M232" s="49"/>
      <c r="N232" s="46"/>
      <c r="O232" s="46"/>
      <c r="P232" s="37"/>
      <c r="Q232" s="37"/>
      <c r="R232" s="37"/>
      <c r="S232" s="37"/>
      <c r="T232" s="37"/>
      <c r="U232" s="37"/>
      <c r="V232" s="37"/>
      <c r="W232" s="37"/>
      <c r="X232" s="37"/>
      <c r="Y232" s="37"/>
      <c r="Z232" s="37"/>
    </row>
    <row r="233">
      <c r="A233" s="46"/>
      <c r="B233" s="46"/>
      <c r="C233" s="46"/>
      <c r="D233" s="49"/>
      <c r="E233" s="49"/>
      <c r="F233" s="49"/>
      <c r="G233" s="46"/>
      <c r="H233" s="46"/>
      <c r="I233" s="49"/>
      <c r="J233" s="46"/>
      <c r="K233" s="46"/>
      <c r="L233" s="49"/>
      <c r="M233" s="49"/>
      <c r="N233" s="46"/>
      <c r="O233" s="46"/>
      <c r="P233" s="37"/>
      <c r="Q233" s="37"/>
      <c r="R233" s="37"/>
      <c r="S233" s="37"/>
      <c r="T233" s="37"/>
      <c r="U233" s="37"/>
      <c r="V233" s="37"/>
      <c r="W233" s="37"/>
      <c r="X233" s="37"/>
      <c r="Y233" s="37"/>
      <c r="Z233" s="37"/>
    </row>
    <row r="234">
      <c r="A234" s="46"/>
      <c r="B234" s="46"/>
      <c r="C234" s="46"/>
      <c r="D234" s="49"/>
      <c r="E234" s="49"/>
      <c r="F234" s="49"/>
      <c r="G234" s="46"/>
      <c r="H234" s="46"/>
      <c r="I234" s="49"/>
      <c r="J234" s="46"/>
      <c r="K234" s="46"/>
      <c r="L234" s="49"/>
      <c r="M234" s="49"/>
      <c r="N234" s="46"/>
      <c r="O234" s="46"/>
      <c r="P234" s="37"/>
      <c r="Q234" s="37"/>
      <c r="R234" s="37"/>
      <c r="S234" s="37"/>
      <c r="T234" s="37"/>
      <c r="U234" s="37"/>
      <c r="V234" s="37"/>
      <c r="W234" s="37"/>
      <c r="X234" s="37"/>
      <c r="Y234" s="37"/>
      <c r="Z234" s="37"/>
    </row>
    <row r="235">
      <c r="A235" s="46"/>
      <c r="B235" s="46"/>
      <c r="C235" s="46"/>
      <c r="D235" s="49"/>
      <c r="E235" s="49"/>
      <c r="F235" s="49"/>
      <c r="G235" s="46"/>
      <c r="H235" s="46"/>
      <c r="I235" s="49"/>
      <c r="J235" s="46"/>
      <c r="K235" s="46"/>
      <c r="L235" s="49"/>
      <c r="M235" s="49"/>
      <c r="N235" s="46"/>
      <c r="O235" s="46"/>
      <c r="P235" s="37"/>
      <c r="Q235" s="37"/>
      <c r="R235" s="37"/>
      <c r="S235" s="37"/>
      <c r="T235" s="37"/>
      <c r="U235" s="37"/>
      <c r="V235" s="37"/>
      <c r="W235" s="37"/>
      <c r="X235" s="37"/>
      <c r="Y235" s="37"/>
      <c r="Z235" s="37"/>
    </row>
    <row r="236">
      <c r="A236" s="46"/>
      <c r="B236" s="46"/>
      <c r="C236" s="46"/>
      <c r="D236" s="49"/>
      <c r="E236" s="49"/>
      <c r="F236" s="49"/>
      <c r="G236" s="46"/>
      <c r="H236" s="46"/>
      <c r="I236" s="49"/>
      <c r="J236" s="46"/>
      <c r="K236" s="46"/>
      <c r="L236" s="49"/>
      <c r="M236" s="49"/>
      <c r="N236" s="46"/>
      <c r="O236" s="46"/>
      <c r="P236" s="37"/>
      <c r="Q236" s="37"/>
      <c r="R236" s="37"/>
      <c r="S236" s="37"/>
      <c r="T236" s="37"/>
      <c r="U236" s="37"/>
      <c r="V236" s="37"/>
      <c r="W236" s="37"/>
      <c r="X236" s="37"/>
      <c r="Y236" s="37"/>
      <c r="Z236" s="37"/>
    </row>
    <row r="237">
      <c r="A237" s="46"/>
      <c r="B237" s="46"/>
      <c r="C237" s="46"/>
      <c r="D237" s="49"/>
      <c r="E237" s="49"/>
      <c r="F237" s="49"/>
      <c r="G237" s="46"/>
      <c r="H237" s="46"/>
      <c r="I237" s="49"/>
      <c r="J237" s="46"/>
      <c r="K237" s="46"/>
      <c r="L237" s="49"/>
      <c r="M237" s="49"/>
      <c r="N237" s="46"/>
      <c r="O237" s="46"/>
      <c r="P237" s="37"/>
      <c r="Q237" s="37"/>
      <c r="R237" s="37"/>
      <c r="S237" s="37"/>
      <c r="T237" s="37"/>
      <c r="U237" s="37"/>
      <c r="V237" s="37"/>
      <c r="W237" s="37"/>
      <c r="X237" s="37"/>
      <c r="Y237" s="37"/>
      <c r="Z237" s="37"/>
    </row>
    <row r="238">
      <c r="A238" s="46"/>
      <c r="B238" s="46"/>
      <c r="C238" s="46"/>
      <c r="D238" s="49"/>
      <c r="E238" s="49"/>
      <c r="F238" s="49"/>
      <c r="G238" s="46"/>
      <c r="H238" s="46"/>
      <c r="I238" s="49"/>
      <c r="J238" s="46"/>
      <c r="K238" s="46"/>
      <c r="L238" s="49"/>
      <c r="M238" s="49"/>
      <c r="N238" s="46"/>
      <c r="O238" s="46"/>
      <c r="P238" s="37"/>
      <c r="Q238" s="37"/>
      <c r="R238" s="37"/>
      <c r="S238" s="37"/>
      <c r="T238" s="37"/>
      <c r="U238" s="37"/>
      <c r="V238" s="37"/>
      <c r="W238" s="37"/>
      <c r="X238" s="37"/>
      <c r="Y238" s="37"/>
      <c r="Z238" s="37"/>
    </row>
    <row r="239">
      <c r="A239" s="46"/>
      <c r="B239" s="46"/>
      <c r="C239" s="46"/>
      <c r="D239" s="49"/>
      <c r="E239" s="49"/>
      <c r="F239" s="49"/>
      <c r="G239" s="46"/>
      <c r="H239" s="46"/>
      <c r="I239" s="49"/>
      <c r="J239" s="46"/>
      <c r="K239" s="46"/>
      <c r="L239" s="49"/>
      <c r="M239" s="49"/>
      <c r="N239" s="46"/>
      <c r="O239" s="46"/>
      <c r="P239" s="37"/>
      <c r="Q239" s="37"/>
      <c r="R239" s="37"/>
      <c r="S239" s="37"/>
      <c r="T239" s="37"/>
      <c r="U239" s="37"/>
      <c r="V239" s="37"/>
      <c r="W239" s="37"/>
      <c r="X239" s="37"/>
      <c r="Y239" s="37"/>
      <c r="Z239" s="37"/>
    </row>
    <row r="240">
      <c r="A240" s="46"/>
      <c r="B240" s="46"/>
      <c r="C240" s="46"/>
      <c r="D240" s="49"/>
      <c r="E240" s="49"/>
      <c r="F240" s="49"/>
      <c r="G240" s="46"/>
      <c r="H240" s="46"/>
      <c r="I240" s="49"/>
      <c r="J240" s="46"/>
      <c r="K240" s="46"/>
      <c r="L240" s="49"/>
      <c r="M240" s="49"/>
      <c r="N240" s="46"/>
      <c r="O240" s="46"/>
      <c r="P240" s="37"/>
      <c r="Q240" s="37"/>
      <c r="R240" s="37"/>
      <c r="S240" s="37"/>
      <c r="T240" s="37"/>
      <c r="U240" s="37"/>
      <c r="V240" s="37"/>
      <c r="W240" s="37"/>
      <c r="X240" s="37"/>
      <c r="Y240" s="37"/>
      <c r="Z240" s="37"/>
    </row>
    <row r="241">
      <c r="A241" s="46"/>
      <c r="B241" s="46"/>
      <c r="C241" s="46"/>
      <c r="D241" s="49"/>
      <c r="E241" s="49"/>
      <c r="F241" s="49"/>
      <c r="G241" s="46"/>
      <c r="H241" s="46"/>
      <c r="I241" s="49"/>
      <c r="J241" s="46"/>
      <c r="K241" s="46"/>
      <c r="L241" s="49"/>
      <c r="M241" s="49"/>
      <c r="N241" s="46"/>
      <c r="O241" s="46"/>
      <c r="P241" s="37"/>
      <c r="Q241" s="37"/>
      <c r="R241" s="37"/>
      <c r="S241" s="37"/>
      <c r="T241" s="37"/>
      <c r="U241" s="37"/>
      <c r="V241" s="37"/>
      <c r="W241" s="37"/>
      <c r="X241" s="37"/>
      <c r="Y241" s="37"/>
      <c r="Z241" s="37"/>
    </row>
    <row r="242">
      <c r="A242" s="46"/>
      <c r="B242" s="46"/>
      <c r="C242" s="46"/>
      <c r="D242" s="49"/>
      <c r="E242" s="49"/>
      <c r="F242" s="49"/>
      <c r="G242" s="46"/>
      <c r="H242" s="46"/>
      <c r="I242" s="49"/>
      <c r="J242" s="46"/>
      <c r="K242" s="46"/>
      <c r="L242" s="49"/>
      <c r="M242" s="49"/>
      <c r="N242" s="46"/>
      <c r="O242" s="46"/>
      <c r="P242" s="37"/>
      <c r="Q242" s="37"/>
      <c r="R242" s="37"/>
      <c r="S242" s="37"/>
      <c r="T242" s="37"/>
      <c r="U242" s="37"/>
      <c r="V242" s="37"/>
      <c r="W242" s="37"/>
      <c r="X242" s="37"/>
      <c r="Y242" s="37"/>
      <c r="Z242" s="37"/>
    </row>
    <row r="243">
      <c r="A243" s="46"/>
      <c r="B243" s="46"/>
      <c r="C243" s="46"/>
      <c r="D243" s="49"/>
      <c r="E243" s="49"/>
      <c r="F243" s="49"/>
      <c r="G243" s="46"/>
      <c r="H243" s="46"/>
      <c r="I243" s="49"/>
      <c r="J243" s="46"/>
      <c r="K243" s="46"/>
      <c r="L243" s="49"/>
      <c r="M243" s="49"/>
      <c r="N243" s="46"/>
      <c r="O243" s="46"/>
      <c r="P243" s="37"/>
      <c r="Q243" s="37"/>
      <c r="R243" s="37"/>
      <c r="S243" s="37"/>
      <c r="T243" s="37"/>
      <c r="U243" s="37"/>
      <c r="V243" s="37"/>
      <c r="W243" s="37"/>
      <c r="X243" s="37"/>
      <c r="Y243" s="37"/>
      <c r="Z243" s="37"/>
    </row>
    <row r="244">
      <c r="A244" s="46"/>
      <c r="B244" s="46"/>
      <c r="C244" s="46"/>
      <c r="D244" s="49"/>
      <c r="E244" s="49"/>
      <c r="F244" s="49"/>
      <c r="G244" s="46"/>
      <c r="H244" s="46"/>
      <c r="I244" s="49"/>
      <c r="J244" s="46"/>
      <c r="K244" s="46"/>
      <c r="L244" s="49"/>
      <c r="M244" s="49"/>
      <c r="N244" s="46"/>
      <c r="O244" s="46"/>
      <c r="P244" s="37"/>
      <c r="Q244" s="37"/>
      <c r="R244" s="37"/>
      <c r="S244" s="37"/>
      <c r="T244" s="37"/>
      <c r="U244" s="37"/>
      <c r="V244" s="37"/>
      <c r="W244" s="37"/>
      <c r="X244" s="37"/>
      <c r="Y244" s="37"/>
      <c r="Z244" s="37"/>
    </row>
    <row r="245">
      <c r="A245" s="46"/>
      <c r="B245" s="46"/>
      <c r="C245" s="46"/>
      <c r="D245" s="49"/>
      <c r="E245" s="49"/>
      <c r="F245" s="49"/>
      <c r="G245" s="46"/>
      <c r="H245" s="46"/>
      <c r="I245" s="49"/>
      <c r="J245" s="46"/>
      <c r="K245" s="46"/>
      <c r="L245" s="49"/>
      <c r="M245" s="49"/>
      <c r="N245" s="46"/>
      <c r="O245" s="46"/>
      <c r="P245" s="37"/>
      <c r="Q245" s="37"/>
      <c r="R245" s="37"/>
      <c r="S245" s="37"/>
      <c r="T245" s="37"/>
      <c r="U245" s="37"/>
      <c r="V245" s="37"/>
      <c r="W245" s="37"/>
      <c r="X245" s="37"/>
      <c r="Y245" s="37"/>
      <c r="Z245" s="37"/>
    </row>
    <row r="246">
      <c r="A246" s="46"/>
      <c r="B246" s="46"/>
      <c r="C246" s="46"/>
      <c r="D246" s="49"/>
      <c r="E246" s="49"/>
      <c r="F246" s="49"/>
      <c r="G246" s="46"/>
      <c r="H246" s="46"/>
      <c r="I246" s="49"/>
      <c r="J246" s="46"/>
      <c r="K246" s="46"/>
      <c r="L246" s="49"/>
      <c r="M246" s="49"/>
      <c r="N246" s="46"/>
      <c r="O246" s="46"/>
      <c r="P246" s="37"/>
      <c r="Q246" s="37"/>
      <c r="R246" s="37"/>
      <c r="S246" s="37"/>
      <c r="T246" s="37"/>
      <c r="U246" s="37"/>
      <c r="V246" s="37"/>
      <c r="W246" s="37"/>
      <c r="X246" s="37"/>
      <c r="Y246" s="37"/>
      <c r="Z246" s="37"/>
    </row>
    <row r="247">
      <c r="A247" s="46"/>
      <c r="B247" s="46"/>
      <c r="C247" s="46"/>
      <c r="D247" s="49"/>
      <c r="E247" s="49"/>
      <c r="F247" s="49"/>
      <c r="G247" s="46"/>
      <c r="H247" s="46"/>
      <c r="I247" s="49"/>
      <c r="J247" s="46"/>
      <c r="K247" s="46"/>
      <c r="L247" s="49"/>
      <c r="M247" s="49"/>
      <c r="N247" s="46"/>
      <c r="O247" s="46"/>
      <c r="P247" s="37"/>
      <c r="Q247" s="37"/>
      <c r="R247" s="37"/>
      <c r="S247" s="37"/>
      <c r="T247" s="37"/>
      <c r="U247" s="37"/>
      <c r="V247" s="37"/>
      <c r="W247" s="37"/>
      <c r="X247" s="37"/>
      <c r="Y247" s="37"/>
      <c r="Z247" s="37"/>
    </row>
    <row r="248">
      <c r="A248" s="46"/>
      <c r="B248" s="46"/>
      <c r="C248" s="46"/>
      <c r="D248" s="49"/>
      <c r="E248" s="49"/>
      <c r="F248" s="49"/>
      <c r="G248" s="46"/>
      <c r="H248" s="46"/>
      <c r="I248" s="49"/>
      <c r="J248" s="46"/>
      <c r="K248" s="46"/>
      <c r="L248" s="49"/>
      <c r="M248" s="49"/>
      <c r="N248" s="46"/>
      <c r="O248" s="46"/>
      <c r="P248" s="37"/>
      <c r="Q248" s="37"/>
      <c r="R248" s="37"/>
      <c r="S248" s="37"/>
      <c r="T248" s="37"/>
      <c r="U248" s="37"/>
      <c r="V248" s="37"/>
      <c r="W248" s="37"/>
      <c r="X248" s="37"/>
      <c r="Y248" s="37"/>
      <c r="Z248" s="37"/>
    </row>
    <row r="249">
      <c r="A249" s="46"/>
      <c r="B249" s="46"/>
      <c r="C249" s="46"/>
      <c r="D249" s="49"/>
      <c r="E249" s="49"/>
      <c r="F249" s="49"/>
      <c r="G249" s="46"/>
      <c r="H249" s="46"/>
      <c r="I249" s="49"/>
      <c r="J249" s="46"/>
      <c r="K249" s="46"/>
      <c r="L249" s="49"/>
      <c r="M249" s="49"/>
      <c r="N249" s="46"/>
      <c r="O249" s="46"/>
      <c r="P249" s="37"/>
      <c r="Q249" s="37"/>
      <c r="R249" s="37"/>
      <c r="S249" s="37"/>
      <c r="T249" s="37"/>
      <c r="U249" s="37"/>
      <c r="V249" s="37"/>
      <c r="W249" s="37"/>
      <c r="X249" s="37"/>
      <c r="Y249" s="37"/>
      <c r="Z249" s="37"/>
    </row>
    <row r="250">
      <c r="A250" s="46"/>
      <c r="B250" s="46"/>
      <c r="C250" s="46"/>
      <c r="D250" s="49"/>
      <c r="E250" s="49"/>
      <c r="F250" s="49"/>
      <c r="G250" s="46"/>
      <c r="H250" s="46"/>
      <c r="I250" s="49"/>
      <c r="J250" s="46"/>
      <c r="K250" s="46"/>
      <c r="L250" s="49"/>
      <c r="M250" s="49"/>
      <c r="N250" s="46"/>
      <c r="O250" s="46"/>
      <c r="P250" s="37"/>
      <c r="Q250" s="37"/>
      <c r="R250" s="37"/>
      <c r="S250" s="37"/>
      <c r="T250" s="37"/>
      <c r="U250" s="37"/>
      <c r="V250" s="37"/>
      <c r="W250" s="37"/>
      <c r="X250" s="37"/>
      <c r="Y250" s="37"/>
      <c r="Z250" s="37"/>
    </row>
    <row r="251">
      <c r="A251" s="46"/>
      <c r="B251" s="46"/>
      <c r="C251" s="46"/>
      <c r="D251" s="49"/>
      <c r="E251" s="49"/>
      <c r="F251" s="49"/>
      <c r="G251" s="46"/>
      <c r="H251" s="46"/>
      <c r="I251" s="49"/>
      <c r="J251" s="46"/>
      <c r="K251" s="46"/>
      <c r="L251" s="49"/>
      <c r="M251" s="49"/>
      <c r="N251" s="46"/>
      <c r="O251" s="46"/>
      <c r="P251" s="37"/>
      <c r="Q251" s="37"/>
      <c r="R251" s="37"/>
      <c r="S251" s="37"/>
      <c r="T251" s="37"/>
      <c r="U251" s="37"/>
      <c r="V251" s="37"/>
      <c r="W251" s="37"/>
      <c r="X251" s="37"/>
      <c r="Y251" s="37"/>
      <c r="Z251" s="37"/>
    </row>
    <row r="252">
      <c r="A252" s="46"/>
      <c r="B252" s="46"/>
      <c r="C252" s="46"/>
      <c r="D252" s="49"/>
      <c r="E252" s="49"/>
      <c r="F252" s="49"/>
      <c r="G252" s="46"/>
      <c r="H252" s="46"/>
      <c r="I252" s="49"/>
      <c r="J252" s="46"/>
      <c r="K252" s="46"/>
      <c r="L252" s="49"/>
      <c r="M252" s="49"/>
      <c r="N252" s="46"/>
      <c r="O252" s="46"/>
      <c r="P252" s="37"/>
      <c r="Q252" s="37"/>
      <c r="R252" s="37"/>
      <c r="S252" s="37"/>
      <c r="T252" s="37"/>
      <c r="U252" s="37"/>
      <c r="V252" s="37"/>
      <c r="W252" s="37"/>
      <c r="X252" s="37"/>
      <c r="Y252" s="37"/>
      <c r="Z252" s="37"/>
    </row>
    <row r="253">
      <c r="A253" s="46"/>
      <c r="B253" s="46"/>
      <c r="C253" s="46"/>
      <c r="D253" s="49"/>
      <c r="E253" s="49"/>
      <c r="F253" s="49"/>
      <c r="G253" s="46"/>
      <c r="H253" s="46"/>
      <c r="I253" s="49"/>
      <c r="J253" s="46"/>
      <c r="K253" s="46"/>
      <c r="L253" s="49"/>
      <c r="M253" s="49"/>
      <c r="N253" s="46"/>
      <c r="O253" s="46"/>
      <c r="P253" s="37"/>
      <c r="Q253" s="37"/>
      <c r="R253" s="37"/>
      <c r="S253" s="37"/>
      <c r="T253" s="37"/>
      <c r="U253" s="37"/>
      <c r="V253" s="37"/>
      <c r="W253" s="37"/>
      <c r="X253" s="37"/>
      <c r="Y253" s="37"/>
      <c r="Z253" s="37"/>
    </row>
    <row r="254">
      <c r="A254" s="46"/>
      <c r="B254" s="46"/>
      <c r="C254" s="46"/>
      <c r="D254" s="49"/>
      <c r="E254" s="49"/>
      <c r="F254" s="49"/>
      <c r="G254" s="46"/>
      <c r="H254" s="46"/>
      <c r="I254" s="49"/>
      <c r="J254" s="46"/>
      <c r="K254" s="46"/>
      <c r="L254" s="49"/>
      <c r="M254" s="49"/>
      <c r="N254" s="46"/>
      <c r="O254" s="46"/>
      <c r="P254" s="37"/>
      <c r="Q254" s="37"/>
      <c r="R254" s="37"/>
      <c r="S254" s="37"/>
      <c r="T254" s="37"/>
      <c r="U254" s="37"/>
      <c r="V254" s="37"/>
      <c r="W254" s="37"/>
      <c r="X254" s="37"/>
      <c r="Y254" s="37"/>
      <c r="Z254" s="37"/>
    </row>
    <row r="255">
      <c r="A255" s="46"/>
      <c r="B255" s="46"/>
      <c r="C255" s="46"/>
      <c r="D255" s="49"/>
      <c r="E255" s="49"/>
      <c r="F255" s="49"/>
      <c r="G255" s="46"/>
      <c r="H255" s="46"/>
      <c r="I255" s="49"/>
      <c r="J255" s="46"/>
      <c r="K255" s="46"/>
      <c r="L255" s="49"/>
      <c r="M255" s="49"/>
      <c r="N255" s="46"/>
      <c r="O255" s="46"/>
      <c r="P255" s="37"/>
      <c r="Q255" s="37"/>
      <c r="R255" s="37"/>
      <c r="S255" s="37"/>
      <c r="T255" s="37"/>
      <c r="U255" s="37"/>
      <c r="V255" s="37"/>
      <c r="W255" s="37"/>
      <c r="X255" s="37"/>
      <c r="Y255" s="37"/>
      <c r="Z255" s="37"/>
    </row>
    <row r="256">
      <c r="A256" s="46"/>
      <c r="B256" s="46"/>
      <c r="C256" s="46"/>
      <c r="D256" s="49"/>
      <c r="E256" s="49"/>
      <c r="F256" s="49"/>
      <c r="G256" s="46"/>
      <c r="H256" s="46"/>
      <c r="I256" s="49"/>
      <c r="J256" s="46"/>
      <c r="K256" s="46"/>
      <c r="L256" s="49"/>
      <c r="M256" s="49"/>
      <c r="N256" s="46"/>
      <c r="O256" s="46"/>
      <c r="P256" s="37"/>
      <c r="Q256" s="37"/>
      <c r="R256" s="37"/>
      <c r="S256" s="37"/>
      <c r="T256" s="37"/>
      <c r="U256" s="37"/>
      <c r="V256" s="37"/>
      <c r="W256" s="37"/>
      <c r="X256" s="37"/>
      <c r="Y256" s="37"/>
      <c r="Z256" s="37"/>
    </row>
    <row r="257">
      <c r="A257" s="46"/>
      <c r="B257" s="46"/>
      <c r="C257" s="46"/>
      <c r="D257" s="49"/>
      <c r="E257" s="49"/>
      <c r="F257" s="49"/>
      <c r="G257" s="46"/>
      <c r="H257" s="46"/>
      <c r="I257" s="49"/>
      <c r="J257" s="46"/>
      <c r="K257" s="46"/>
      <c r="L257" s="49"/>
      <c r="M257" s="49"/>
      <c r="N257" s="46"/>
      <c r="O257" s="46"/>
      <c r="P257" s="37"/>
      <c r="Q257" s="37"/>
      <c r="R257" s="37"/>
      <c r="S257" s="37"/>
      <c r="T257" s="37"/>
      <c r="U257" s="37"/>
      <c r="V257" s="37"/>
      <c r="W257" s="37"/>
      <c r="X257" s="37"/>
      <c r="Y257" s="37"/>
      <c r="Z257" s="37"/>
    </row>
    <row r="258">
      <c r="A258" s="46"/>
      <c r="B258" s="46"/>
      <c r="C258" s="46"/>
      <c r="D258" s="49"/>
      <c r="E258" s="49"/>
      <c r="F258" s="49"/>
      <c r="G258" s="46"/>
      <c r="H258" s="46"/>
      <c r="I258" s="49"/>
      <c r="J258" s="46"/>
      <c r="K258" s="46"/>
      <c r="L258" s="49"/>
      <c r="M258" s="49"/>
      <c r="N258" s="46"/>
      <c r="O258" s="46"/>
      <c r="P258" s="37"/>
      <c r="Q258" s="37"/>
      <c r="R258" s="37"/>
      <c r="S258" s="37"/>
      <c r="T258" s="37"/>
      <c r="U258" s="37"/>
      <c r="V258" s="37"/>
      <c r="W258" s="37"/>
      <c r="X258" s="37"/>
      <c r="Y258" s="37"/>
      <c r="Z258" s="37"/>
    </row>
    <row r="259">
      <c r="A259" s="46"/>
      <c r="B259" s="46"/>
      <c r="C259" s="46"/>
      <c r="D259" s="49"/>
      <c r="E259" s="49"/>
      <c r="F259" s="49"/>
      <c r="G259" s="46"/>
      <c r="H259" s="46"/>
      <c r="I259" s="49"/>
      <c r="J259" s="46"/>
      <c r="K259" s="46"/>
      <c r="L259" s="49"/>
      <c r="M259" s="49"/>
      <c r="N259" s="46"/>
      <c r="O259" s="46"/>
      <c r="P259" s="37"/>
      <c r="Q259" s="37"/>
      <c r="R259" s="37"/>
      <c r="S259" s="37"/>
      <c r="T259" s="37"/>
      <c r="U259" s="37"/>
      <c r="V259" s="37"/>
      <c r="W259" s="37"/>
      <c r="X259" s="37"/>
      <c r="Y259" s="37"/>
      <c r="Z259" s="37"/>
    </row>
    <row r="260">
      <c r="A260" s="46"/>
      <c r="B260" s="46"/>
      <c r="C260" s="46"/>
      <c r="D260" s="49"/>
      <c r="E260" s="49"/>
      <c r="F260" s="49"/>
      <c r="G260" s="46"/>
      <c r="H260" s="46"/>
      <c r="I260" s="49"/>
      <c r="J260" s="46"/>
      <c r="K260" s="46"/>
      <c r="L260" s="49"/>
      <c r="M260" s="49"/>
      <c r="N260" s="46"/>
      <c r="O260" s="46"/>
      <c r="P260" s="37"/>
      <c r="Q260" s="37"/>
      <c r="R260" s="37"/>
      <c r="S260" s="37"/>
      <c r="T260" s="37"/>
      <c r="U260" s="37"/>
      <c r="V260" s="37"/>
      <c r="W260" s="37"/>
      <c r="X260" s="37"/>
      <c r="Y260" s="37"/>
      <c r="Z260" s="37"/>
    </row>
    <row r="261">
      <c r="A261" s="46"/>
      <c r="B261" s="46"/>
      <c r="C261" s="46"/>
      <c r="D261" s="49"/>
      <c r="E261" s="49"/>
      <c r="F261" s="49"/>
      <c r="G261" s="46"/>
      <c r="H261" s="46"/>
      <c r="I261" s="49"/>
      <c r="J261" s="46"/>
      <c r="K261" s="46"/>
      <c r="L261" s="49"/>
      <c r="M261" s="49"/>
      <c r="N261" s="46"/>
      <c r="O261" s="46"/>
      <c r="P261" s="37"/>
      <c r="Q261" s="37"/>
      <c r="R261" s="37"/>
      <c r="S261" s="37"/>
      <c r="T261" s="37"/>
      <c r="U261" s="37"/>
      <c r="V261" s="37"/>
      <c r="W261" s="37"/>
      <c r="X261" s="37"/>
      <c r="Y261" s="37"/>
      <c r="Z261" s="37"/>
    </row>
    <row r="262">
      <c r="A262" s="46"/>
      <c r="B262" s="46"/>
      <c r="C262" s="46"/>
      <c r="D262" s="49"/>
      <c r="E262" s="49"/>
      <c r="F262" s="49"/>
      <c r="G262" s="46"/>
      <c r="H262" s="46"/>
      <c r="I262" s="49"/>
      <c r="J262" s="46"/>
      <c r="K262" s="46"/>
      <c r="L262" s="49"/>
      <c r="M262" s="49"/>
      <c r="N262" s="46"/>
      <c r="O262" s="46"/>
      <c r="P262" s="37"/>
      <c r="Q262" s="37"/>
      <c r="R262" s="37"/>
      <c r="S262" s="37"/>
      <c r="T262" s="37"/>
      <c r="U262" s="37"/>
      <c r="V262" s="37"/>
      <c r="W262" s="37"/>
      <c r="X262" s="37"/>
      <c r="Y262" s="37"/>
      <c r="Z262" s="37"/>
    </row>
    <row r="263">
      <c r="A263" s="46"/>
      <c r="B263" s="46"/>
      <c r="C263" s="46"/>
      <c r="D263" s="49"/>
      <c r="E263" s="49"/>
      <c r="F263" s="49"/>
      <c r="G263" s="46"/>
      <c r="H263" s="46"/>
      <c r="I263" s="49"/>
      <c r="J263" s="46"/>
      <c r="K263" s="46"/>
      <c r="L263" s="49"/>
      <c r="M263" s="49"/>
      <c r="N263" s="46"/>
      <c r="O263" s="46"/>
      <c r="P263" s="37"/>
      <c r="Q263" s="37"/>
      <c r="R263" s="37"/>
      <c r="S263" s="37"/>
      <c r="T263" s="37"/>
      <c r="U263" s="37"/>
      <c r="V263" s="37"/>
      <c r="W263" s="37"/>
      <c r="X263" s="37"/>
      <c r="Y263" s="37"/>
      <c r="Z263" s="37"/>
    </row>
    <row r="264">
      <c r="A264" s="46"/>
      <c r="B264" s="46"/>
      <c r="C264" s="46"/>
      <c r="D264" s="49"/>
      <c r="E264" s="49"/>
      <c r="F264" s="49"/>
      <c r="G264" s="46"/>
      <c r="H264" s="46"/>
      <c r="I264" s="49"/>
      <c r="J264" s="46"/>
      <c r="K264" s="46"/>
      <c r="L264" s="49"/>
      <c r="M264" s="49"/>
      <c r="N264" s="46"/>
      <c r="O264" s="46"/>
      <c r="P264" s="37"/>
      <c r="Q264" s="37"/>
      <c r="R264" s="37"/>
      <c r="S264" s="37"/>
      <c r="T264" s="37"/>
      <c r="U264" s="37"/>
      <c r="V264" s="37"/>
      <c r="W264" s="37"/>
      <c r="X264" s="37"/>
      <c r="Y264" s="37"/>
      <c r="Z264" s="37"/>
    </row>
    <row r="265">
      <c r="A265" s="46"/>
      <c r="B265" s="46"/>
      <c r="C265" s="46"/>
      <c r="D265" s="49"/>
      <c r="E265" s="49"/>
      <c r="F265" s="49"/>
      <c r="G265" s="46"/>
      <c r="H265" s="46"/>
      <c r="I265" s="49"/>
      <c r="J265" s="46"/>
      <c r="K265" s="46"/>
      <c r="L265" s="49"/>
      <c r="M265" s="49"/>
      <c r="N265" s="46"/>
      <c r="O265" s="46"/>
      <c r="P265" s="37"/>
      <c r="Q265" s="37"/>
      <c r="R265" s="37"/>
      <c r="S265" s="37"/>
      <c r="T265" s="37"/>
      <c r="U265" s="37"/>
      <c r="V265" s="37"/>
      <c r="W265" s="37"/>
      <c r="X265" s="37"/>
      <c r="Y265" s="37"/>
      <c r="Z265" s="37"/>
    </row>
    <row r="266">
      <c r="A266" s="46"/>
      <c r="B266" s="46"/>
      <c r="C266" s="46"/>
      <c r="D266" s="49"/>
      <c r="E266" s="49"/>
      <c r="F266" s="49"/>
      <c r="G266" s="46"/>
      <c r="H266" s="46"/>
      <c r="I266" s="49"/>
      <c r="J266" s="46"/>
      <c r="K266" s="46"/>
      <c r="L266" s="49"/>
      <c r="M266" s="49"/>
      <c r="N266" s="46"/>
      <c r="O266" s="46"/>
      <c r="P266" s="37"/>
      <c r="Q266" s="37"/>
      <c r="R266" s="37"/>
      <c r="S266" s="37"/>
      <c r="T266" s="37"/>
      <c r="U266" s="37"/>
      <c r="V266" s="37"/>
      <c r="W266" s="37"/>
      <c r="X266" s="37"/>
      <c r="Y266" s="37"/>
      <c r="Z266" s="37"/>
    </row>
    <row r="267">
      <c r="A267" s="46"/>
      <c r="B267" s="46"/>
      <c r="C267" s="46"/>
      <c r="D267" s="49"/>
      <c r="E267" s="49"/>
      <c r="F267" s="49"/>
      <c r="G267" s="46"/>
      <c r="H267" s="46"/>
      <c r="I267" s="49"/>
      <c r="J267" s="46"/>
      <c r="K267" s="46"/>
      <c r="L267" s="49"/>
      <c r="M267" s="49"/>
      <c r="N267" s="46"/>
      <c r="O267" s="46"/>
      <c r="P267" s="37"/>
      <c r="Q267" s="37"/>
      <c r="R267" s="37"/>
      <c r="S267" s="37"/>
      <c r="T267" s="37"/>
      <c r="U267" s="37"/>
      <c r="V267" s="37"/>
      <c r="W267" s="37"/>
      <c r="X267" s="37"/>
      <c r="Y267" s="37"/>
      <c r="Z267" s="37"/>
    </row>
    <row r="268">
      <c r="A268" s="46"/>
      <c r="B268" s="46"/>
      <c r="C268" s="46"/>
      <c r="D268" s="49"/>
      <c r="E268" s="49"/>
      <c r="F268" s="49"/>
      <c r="G268" s="46"/>
      <c r="H268" s="46"/>
      <c r="I268" s="49"/>
      <c r="J268" s="46"/>
      <c r="K268" s="46"/>
      <c r="L268" s="49"/>
      <c r="M268" s="49"/>
      <c r="N268" s="46"/>
      <c r="O268" s="46"/>
      <c r="P268" s="37"/>
      <c r="Q268" s="37"/>
      <c r="R268" s="37"/>
      <c r="S268" s="37"/>
      <c r="T268" s="37"/>
      <c r="U268" s="37"/>
      <c r="V268" s="37"/>
      <c r="W268" s="37"/>
      <c r="X268" s="37"/>
      <c r="Y268" s="37"/>
      <c r="Z268" s="37"/>
    </row>
    <row r="269">
      <c r="A269" s="46"/>
      <c r="B269" s="46"/>
      <c r="C269" s="46"/>
      <c r="D269" s="49"/>
      <c r="E269" s="49"/>
      <c r="F269" s="49"/>
      <c r="G269" s="46"/>
      <c r="H269" s="46"/>
      <c r="I269" s="49"/>
      <c r="J269" s="46"/>
      <c r="K269" s="46"/>
      <c r="L269" s="49"/>
      <c r="M269" s="49"/>
      <c r="N269" s="46"/>
      <c r="O269" s="46"/>
      <c r="P269" s="37"/>
      <c r="Q269" s="37"/>
      <c r="R269" s="37"/>
      <c r="S269" s="37"/>
      <c r="T269" s="37"/>
      <c r="U269" s="37"/>
      <c r="V269" s="37"/>
      <c r="W269" s="37"/>
      <c r="X269" s="37"/>
      <c r="Y269" s="37"/>
      <c r="Z269" s="37"/>
    </row>
    <row r="270">
      <c r="A270" s="46"/>
      <c r="B270" s="46"/>
      <c r="C270" s="46"/>
      <c r="D270" s="49"/>
      <c r="E270" s="49"/>
      <c r="F270" s="49"/>
      <c r="G270" s="46"/>
      <c r="H270" s="46"/>
      <c r="I270" s="49"/>
      <c r="J270" s="46"/>
      <c r="K270" s="46"/>
      <c r="L270" s="49"/>
      <c r="M270" s="49"/>
      <c r="N270" s="46"/>
      <c r="O270" s="46"/>
      <c r="P270" s="37"/>
      <c r="Q270" s="37"/>
      <c r="R270" s="37"/>
      <c r="S270" s="37"/>
      <c r="T270" s="37"/>
      <c r="U270" s="37"/>
      <c r="V270" s="37"/>
      <c r="W270" s="37"/>
      <c r="X270" s="37"/>
      <c r="Y270" s="37"/>
      <c r="Z270" s="37"/>
    </row>
    <row r="271">
      <c r="A271" s="46"/>
      <c r="B271" s="46"/>
      <c r="C271" s="46"/>
      <c r="D271" s="49"/>
      <c r="E271" s="49"/>
      <c r="F271" s="49"/>
      <c r="G271" s="46"/>
      <c r="H271" s="46"/>
      <c r="I271" s="49"/>
      <c r="J271" s="46"/>
      <c r="K271" s="46"/>
      <c r="L271" s="49"/>
      <c r="M271" s="49"/>
      <c r="N271" s="46"/>
      <c r="O271" s="46"/>
      <c r="P271" s="37"/>
      <c r="Q271" s="37"/>
      <c r="R271" s="37"/>
      <c r="S271" s="37"/>
      <c r="T271" s="37"/>
      <c r="U271" s="37"/>
      <c r="V271" s="37"/>
      <c r="W271" s="37"/>
      <c r="X271" s="37"/>
      <c r="Y271" s="37"/>
      <c r="Z271" s="37"/>
    </row>
    <row r="272">
      <c r="A272" s="46"/>
      <c r="B272" s="46"/>
      <c r="C272" s="46"/>
      <c r="D272" s="49"/>
      <c r="E272" s="49"/>
      <c r="F272" s="49"/>
      <c r="G272" s="46"/>
      <c r="H272" s="46"/>
      <c r="I272" s="49"/>
      <c r="J272" s="46"/>
      <c r="K272" s="46"/>
      <c r="L272" s="49"/>
      <c r="M272" s="49"/>
      <c r="N272" s="46"/>
      <c r="O272" s="46"/>
      <c r="P272" s="37"/>
      <c r="Q272" s="37"/>
      <c r="R272" s="37"/>
      <c r="S272" s="37"/>
      <c r="T272" s="37"/>
      <c r="U272" s="37"/>
      <c r="V272" s="37"/>
      <c r="W272" s="37"/>
      <c r="X272" s="37"/>
      <c r="Y272" s="37"/>
      <c r="Z272" s="37"/>
    </row>
    <row r="273">
      <c r="A273" s="46"/>
      <c r="B273" s="46"/>
      <c r="C273" s="46"/>
      <c r="D273" s="49"/>
      <c r="E273" s="49"/>
      <c r="F273" s="49"/>
      <c r="G273" s="46"/>
      <c r="H273" s="46"/>
      <c r="I273" s="49"/>
      <c r="J273" s="46"/>
      <c r="K273" s="46"/>
      <c r="L273" s="49"/>
      <c r="M273" s="49"/>
      <c r="N273" s="46"/>
      <c r="O273" s="46"/>
      <c r="P273" s="37"/>
      <c r="Q273" s="37"/>
      <c r="R273" s="37"/>
      <c r="S273" s="37"/>
      <c r="T273" s="37"/>
      <c r="U273" s="37"/>
      <c r="V273" s="37"/>
      <c r="W273" s="37"/>
      <c r="X273" s="37"/>
      <c r="Y273" s="37"/>
      <c r="Z273" s="37"/>
    </row>
    <row r="274">
      <c r="A274" s="46"/>
      <c r="B274" s="46"/>
      <c r="C274" s="46"/>
      <c r="D274" s="49"/>
      <c r="E274" s="49"/>
      <c r="F274" s="49"/>
      <c r="G274" s="46"/>
      <c r="H274" s="46"/>
      <c r="I274" s="49"/>
      <c r="J274" s="46"/>
      <c r="K274" s="46"/>
      <c r="L274" s="49"/>
      <c r="M274" s="49"/>
      <c r="N274" s="46"/>
      <c r="O274" s="46"/>
      <c r="P274" s="37"/>
      <c r="Q274" s="37"/>
      <c r="R274" s="37"/>
      <c r="S274" s="37"/>
      <c r="T274" s="37"/>
      <c r="U274" s="37"/>
      <c r="V274" s="37"/>
      <c r="W274" s="37"/>
      <c r="X274" s="37"/>
      <c r="Y274" s="37"/>
      <c r="Z274" s="37"/>
    </row>
    <row r="275">
      <c r="A275" s="46"/>
      <c r="B275" s="46"/>
      <c r="C275" s="46"/>
      <c r="D275" s="49"/>
      <c r="E275" s="49"/>
      <c r="F275" s="49"/>
      <c r="G275" s="46"/>
      <c r="H275" s="46"/>
      <c r="I275" s="49"/>
      <c r="J275" s="46"/>
      <c r="K275" s="46"/>
      <c r="L275" s="49"/>
      <c r="M275" s="49"/>
      <c r="N275" s="46"/>
      <c r="O275" s="46"/>
      <c r="P275" s="37"/>
      <c r="Q275" s="37"/>
      <c r="R275" s="37"/>
      <c r="S275" s="37"/>
      <c r="T275" s="37"/>
      <c r="U275" s="37"/>
      <c r="V275" s="37"/>
      <c r="W275" s="37"/>
      <c r="X275" s="37"/>
      <c r="Y275" s="37"/>
      <c r="Z275" s="37"/>
    </row>
    <row r="276">
      <c r="A276" s="46"/>
      <c r="B276" s="46"/>
      <c r="C276" s="46"/>
      <c r="D276" s="49"/>
      <c r="E276" s="49"/>
      <c r="F276" s="49"/>
      <c r="G276" s="46"/>
      <c r="H276" s="46"/>
      <c r="I276" s="49"/>
      <c r="J276" s="46"/>
      <c r="K276" s="46"/>
      <c r="L276" s="49"/>
      <c r="M276" s="49"/>
      <c r="N276" s="46"/>
      <c r="O276" s="46"/>
      <c r="P276" s="37"/>
      <c r="Q276" s="37"/>
      <c r="R276" s="37"/>
      <c r="S276" s="37"/>
      <c r="T276" s="37"/>
      <c r="U276" s="37"/>
      <c r="V276" s="37"/>
      <c r="W276" s="37"/>
      <c r="X276" s="37"/>
      <c r="Y276" s="37"/>
      <c r="Z276" s="37"/>
    </row>
    <row r="277">
      <c r="A277" s="46"/>
      <c r="B277" s="46"/>
      <c r="C277" s="46"/>
      <c r="D277" s="49"/>
      <c r="E277" s="49"/>
      <c r="F277" s="49"/>
      <c r="G277" s="46"/>
      <c r="H277" s="46"/>
      <c r="I277" s="49"/>
      <c r="J277" s="46"/>
      <c r="K277" s="46"/>
      <c r="L277" s="49"/>
      <c r="M277" s="49"/>
      <c r="N277" s="46"/>
      <c r="O277" s="46"/>
      <c r="P277" s="37"/>
      <c r="Q277" s="37"/>
      <c r="R277" s="37"/>
      <c r="S277" s="37"/>
      <c r="T277" s="37"/>
      <c r="U277" s="37"/>
      <c r="V277" s="37"/>
      <c r="W277" s="37"/>
      <c r="X277" s="37"/>
      <c r="Y277" s="37"/>
      <c r="Z277" s="37"/>
    </row>
    <row r="278">
      <c r="A278" s="46"/>
      <c r="B278" s="46"/>
      <c r="C278" s="46"/>
      <c r="D278" s="49"/>
      <c r="E278" s="49"/>
      <c r="F278" s="49"/>
      <c r="G278" s="46"/>
      <c r="H278" s="46"/>
      <c r="I278" s="49"/>
      <c r="J278" s="46"/>
      <c r="K278" s="46"/>
      <c r="L278" s="49"/>
      <c r="M278" s="49"/>
      <c r="N278" s="46"/>
      <c r="O278" s="46"/>
      <c r="P278" s="37"/>
      <c r="Q278" s="37"/>
      <c r="R278" s="37"/>
      <c r="S278" s="37"/>
      <c r="T278" s="37"/>
      <c r="U278" s="37"/>
      <c r="V278" s="37"/>
      <c r="W278" s="37"/>
      <c r="X278" s="37"/>
      <c r="Y278" s="37"/>
      <c r="Z278" s="37"/>
    </row>
    <row r="279">
      <c r="A279" s="46"/>
      <c r="B279" s="46"/>
      <c r="C279" s="46"/>
      <c r="D279" s="49"/>
      <c r="E279" s="49"/>
      <c r="F279" s="49"/>
      <c r="G279" s="46"/>
      <c r="H279" s="46"/>
      <c r="I279" s="49"/>
      <c r="J279" s="46"/>
      <c r="K279" s="46"/>
      <c r="L279" s="49"/>
      <c r="M279" s="49"/>
      <c r="N279" s="46"/>
      <c r="O279" s="46"/>
      <c r="P279" s="37"/>
      <c r="Q279" s="37"/>
      <c r="R279" s="37"/>
      <c r="S279" s="37"/>
      <c r="T279" s="37"/>
      <c r="U279" s="37"/>
      <c r="V279" s="37"/>
      <c r="W279" s="37"/>
      <c r="X279" s="37"/>
      <c r="Y279" s="37"/>
      <c r="Z279" s="37"/>
    </row>
    <row r="280">
      <c r="A280" s="46"/>
      <c r="B280" s="46"/>
      <c r="C280" s="46"/>
      <c r="D280" s="49"/>
      <c r="E280" s="49"/>
      <c r="F280" s="49"/>
      <c r="G280" s="46"/>
      <c r="H280" s="46"/>
      <c r="I280" s="49"/>
      <c r="J280" s="46"/>
      <c r="K280" s="46"/>
      <c r="L280" s="49"/>
      <c r="M280" s="49"/>
      <c r="N280" s="46"/>
      <c r="O280" s="46"/>
      <c r="P280" s="37"/>
      <c r="Q280" s="37"/>
      <c r="R280" s="37"/>
      <c r="S280" s="37"/>
      <c r="T280" s="37"/>
      <c r="U280" s="37"/>
      <c r="V280" s="37"/>
      <c r="W280" s="37"/>
      <c r="X280" s="37"/>
      <c r="Y280" s="37"/>
      <c r="Z280" s="37"/>
    </row>
    <row r="281">
      <c r="A281" s="46"/>
      <c r="B281" s="46"/>
      <c r="C281" s="46"/>
      <c r="D281" s="49"/>
      <c r="E281" s="49"/>
      <c r="F281" s="49"/>
      <c r="G281" s="46"/>
      <c r="H281" s="46"/>
      <c r="I281" s="49"/>
      <c r="J281" s="46"/>
      <c r="K281" s="46"/>
      <c r="L281" s="49"/>
      <c r="M281" s="49"/>
      <c r="N281" s="46"/>
      <c r="O281" s="46"/>
      <c r="P281" s="37"/>
      <c r="Q281" s="37"/>
      <c r="R281" s="37"/>
      <c r="S281" s="37"/>
      <c r="T281" s="37"/>
      <c r="U281" s="37"/>
      <c r="V281" s="37"/>
      <c r="W281" s="37"/>
      <c r="X281" s="37"/>
      <c r="Y281" s="37"/>
      <c r="Z281" s="37"/>
    </row>
    <row r="282">
      <c r="A282" s="46"/>
      <c r="B282" s="46"/>
      <c r="C282" s="46"/>
      <c r="D282" s="49"/>
      <c r="E282" s="49"/>
      <c r="F282" s="49"/>
      <c r="G282" s="46"/>
      <c r="H282" s="46"/>
      <c r="I282" s="49"/>
      <c r="J282" s="46"/>
      <c r="K282" s="46"/>
      <c r="L282" s="49"/>
      <c r="M282" s="49"/>
      <c r="N282" s="46"/>
      <c r="O282" s="46"/>
      <c r="P282" s="37"/>
      <c r="Q282" s="37"/>
      <c r="R282" s="37"/>
      <c r="S282" s="37"/>
      <c r="T282" s="37"/>
      <c r="U282" s="37"/>
      <c r="V282" s="37"/>
      <c r="W282" s="37"/>
      <c r="X282" s="37"/>
      <c r="Y282" s="37"/>
      <c r="Z282" s="37"/>
    </row>
    <row r="283">
      <c r="A283" s="46"/>
      <c r="B283" s="46"/>
      <c r="C283" s="46"/>
      <c r="D283" s="49"/>
      <c r="E283" s="49"/>
      <c r="F283" s="49"/>
      <c r="G283" s="46"/>
      <c r="H283" s="46"/>
      <c r="I283" s="49"/>
      <c r="J283" s="46"/>
      <c r="K283" s="46"/>
      <c r="L283" s="49"/>
      <c r="M283" s="49"/>
      <c r="N283" s="46"/>
      <c r="O283" s="46"/>
      <c r="P283" s="37"/>
      <c r="Q283" s="37"/>
      <c r="R283" s="37"/>
      <c r="S283" s="37"/>
      <c r="T283" s="37"/>
      <c r="U283" s="37"/>
      <c r="V283" s="37"/>
      <c r="W283" s="37"/>
      <c r="X283" s="37"/>
      <c r="Y283" s="37"/>
      <c r="Z283" s="37"/>
    </row>
    <row r="284">
      <c r="A284" s="46"/>
      <c r="B284" s="46"/>
      <c r="C284" s="46"/>
      <c r="D284" s="49"/>
      <c r="E284" s="49"/>
      <c r="F284" s="49"/>
      <c r="G284" s="46"/>
      <c r="H284" s="46"/>
      <c r="I284" s="49"/>
      <c r="J284" s="46"/>
      <c r="K284" s="46"/>
      <c r="L284" s="49"/>
      <c r="M284" s="49"/>
      <c r="N284" s="46"/>
      <c r="O284" s="46"/>
      <c r="P284" s="37"/>
      <c r="Q284" s="37"/>
      <c r="R284" s="37"/>
      <c r="S284" s="37"/>
      <c r="T284" s="37"/>
      <c r="U284" s="37"/>
      <c r="V284" s="37"/>
      <c r="W284" s="37"/>
      <c r="X284" s="37"/>
      <c r="Y284" s="37"/>
      <c r="Z284" s="37"/>
    </row>
    <row r="285">
      <c r="A285" s="46"/>
      <c r="B285" s="46"/>
      <c r="C285" s="46"/>
      <c r="D285" s="49"/>
      <c r="E285" s="49"/>
      <c r="F285" s="49"/>
      <c r="G285" s="46"/>
      <c r="H285" s="46"/>
      <c r="I285" s="49"/>
      <c r="J285" s="46"/>
      <c r="K285" s="46"/>
      <c r="L285" s="49"/>
      <c r="M285" s="49"/>
      <c r="N285" s="46"/>
      <c r="O285" s="46"/>
      <c r="P285" s="37"/>
      <c r="Q285" s="37"/>
      <c r="R285" s="37"/>
      <c r="S285" s="37"/>
      <c r="T285" s="37"/>
      <c r="U285" s="37"/>
      <c r="V285" s="37"/>
      <c r="W285" s="37"/>
      <c r="X285" s="37"/>
      <c r="Y285" s="37"/>
      <c r="Z285" s="37"/>
    </row>
    <row r="286">
      <c r="A286" s="46"/>
      <c r="B286" s="46"/>
      <c r="C286" s="46"/>
      <c r="D286" s="49"/>
      <c r="E286" s="49"/>
      <c r="F286" s="49"/>
      <c r="G286" s="46"/>
      <c r="H286" s="46"/>
      <c r="I286" s="49"/>
      <c r="J286" s="46"/>
      <c r="K286" s="46"/>
      <c r="L286" s="49"/>
      <c r="M286" s="49"/>
      <c r="N286" s="46"/>
      <c r="O286" s="46"/>
      <c r="P286" s="37"/>
      <c r="Q286" s="37"/>
      <c r="R286" s="37"/>
      <c r="S286" s="37"/>
      <c r="T286" s="37"/>
      <c r="U286" s="37"/>
      <c r="V286" s="37"/>
      <c r="W286" s="37"/>
      <c r="X286" s="37"/>
      <c r="Y286" s="37"/>
      <c r="Z286" s="37"/>
    </row>
    <row r="287">
      <c r="A287" s="46"/>
      <c r="B287" s="46"/>
      <c r="C287" s="46"/>
      <c r="D287" s="49"/>
      <c r="E287" s="49"/>
      <c r="F287" s="49"/>
      <c r="G287" s="46"/>
      <c r="H287" s="46"/>
      <c r="I287" s="49"/>
      <c r="J287" s="46"/>
      <c r="K287" s="46"/>
      <c r="L287" s="49"/>
      <c r="M287" s="49"/>
      <c r="N287" s="46"/>
      <c r="O287" s="46"/>
      <c r="P287" s="37"/>
      <c r="Q287" s="37"/>
      <c r="R287" s="37"/>
      <c r="S287" s="37"/>
      <c r="T287" s="37"/>
      <c r="U287" s="37"/>
      <c r="V287" s="37"/>
      <c r="W287" s="37"/>
      <c r="X287" s="37"/>
      <c r="Y287" s="37"/>
      <c r="Z287" s="37"/>
    </row>
    <row r="288">
      <c r="A288" s="46"/>
      <c r="B288" s="46"/>
      <c r="C288" s="46"/>
      <c r="D288" s="49"/>
      <c r="E288" s="49"/>
      <c r="F288" s="49"/>
      <c r="G288" s="46"/>
      <c r="H288" s="46"/>
      <c r="I288" s="49"/>
      <c r="J288" s="46"/>
      <c r="K288" s="46"/>
      <c r="L288" s="49"/>
      <c r="M288" s="49"/>
      <c r="N288" s="46"/>
      <c r="O288" s="46"/>
      <c r="P288" s="37"/>
      <c r="Q288" s="37"/>
      <c r="R288" s="37"/>
      <c r="S288" s="37"/>
      <c r="T288" s="37"/>
      <c r="U288" s="37"/>
      <c r="V288" s="37"/>
      <c r="W288" s="37"/>
      <c r="X288" s="37"/>
      <c r="Y288" s="37"/>
      <c r="Z288" s="37"/>
    </row>
    <row r="289">
      <c r="A289" s="46"/>
      <c r="B289" s="46"/>
      <c r="C289" s="46"/>
      <c r="D289" s="49"/>
      <c r="E289" s="49"/>
      <c r="F289" s="49"/>
      <c r="G289" s="46"/>
      <c r="H289" s="46"/>
      <c r="I289" s="49"/>
      <c r="J289" s="46"/>
      <c r="K289" s="46"/>
      <c r="L289" s="49"/>
      <c r="M289" s="49"/>
      <c r="N289" s="46"/>
      <c r="O289" s="46"/>
      <c r="P289" s="37"/>
      <c r="Q289" s="37"/>
      <c r="R289" s="37"/>
      <c r="S289" s="37"/>
      <c r="T289" s="37"/>
      <c r="U289" s="37"/>
      <c r="V289" s="37"/>
      <c r="W289" s="37"/>
      <c r="X289" s="37"/>
      <c r="Y289" s="37"/>
      <c r="Z289" s="37"/>
    </row>
    <row r="290">
      <c r="A290" s="46"/>
      <c r="B290" s="46"/>
      <c r="C290" s="46"/>
      <c r="D290" s="49"/>
      <c r="E290" s="49"/>
      <c r="F290" s="49"/>
      <c r="G290" s="46"/>
      <c r="H290" s="46"/>
      <c r="I290" s="49"/>
      <c r="J290" s="46"/>
      <c r="K290" s="46"/>
      <c r="L290" s="49"/>
      <c r="M290" s="49"/>
      <c r="N290" s="46"/>
      <c r="O290" s="46"/>
      <c r="P290" s="37"/>
      <c r="Q290" s="37"/>
      <c r="R290" s="37"/>
      <c r="S290" s="37"/>
      <c r="T290" s="37"/>
      <c r="U290" s="37"/>
      <c r="V290" s="37"/>
      <c r="W290" s="37"/>
      <c r="X290" s="37"/>
      <c r="Y290" s="37"/>
      <c r="Z290" s="37"/>
    </row>
    <row r="291">
      <c r="A291" s="46"/>
      <c r="B291" s="46"/>
      <c r="C291" s="46"/>
      <c r="D291" s="49"/>
      <c r="E291" s="49"/>
      <c r="F291" s="49"/>
      <c r="G291" s="46"/>
      <c r="H291" s="46"/>
      <c r="I291" s="49"/>
      <c r="J291" s="46"/>
      <c r="K291" s="46"/>
      <c r="L291" s="49"/>
      <c r="M291" s="49"/>
      <c r="N291" s="46"/>
      <c r="O291" s="46"/>
      <c r="P291" s="37"/>
      <c r="Q291" s="37"/>
      <c r="R291" s="37"/>
      <c r="S291" s="37"/>
      <c r="T291" s="37"/>
      <c r="U291" s="37"/>
      <c r="V291" s="37"/>
      <c r="W291" s="37"/>
      <c r="X291" s="37"/>
      <c r="Y291" s="37"/>
      <c r="Z291" s="37"/>
    </row>
    <row r="292">
      <c r="A292" s="46"/>
      <c r="B292" s="46"/>
      <c r="C292" s="46"/>
      <c r="D292" s="49"/>
      <c r="E292" s="49"/>
      <c r="F292" s="49"/>
      <c r="G292" s="46"/>
      <c r="H292" s="46"/>
      <c r="I292" s="49"/>
      <c r="J292" s="46"/>
      <c r="K292" s="46"/>
      <c r="L292" s="49"/>
      <c r="M292" s="49"/>
      <c r="N292" s="46"/>
      <c r="O292" s="46"/>
      <c r="P292" s="37"/>
      <c r="Q292" s="37"/>
      <c r="R292" s="37"/>
      <c r="S292" s="37"/>
      <c r="T292" s="37"/>
      <c r="U292" s="37"/>
      <c r="V292" s="37"/>
      <c r="W292" s="37"/>
      <c r="X292" s="37"/>
      <c r="Y292" s="37"/>
      <c r="Z292" s="37"/>
    </row>
    <row r="293">
      <c r="A293" s="46"/>
      <c r="B293" s="46"/>
      <c r="C293" s="46"/>
      <c r="D293" s="49"/>
      <c r="E293" s="49"/>
      <c r="F293" s="49"/>
      <c r="G293" s="46"/>
      <c r="H293" s="46"/>
      <c r="I293" s="49"/>
      <c r="J293" s="46"/>
      <c r="K293" s="46"/>
      <c r="L293" s="49"/>
      <c r="M293" s="49"/>
      <c r="N293" s="46"/>
      <c r="O293" s="46"/>
      <c r="P293" s="37"/>
      <c r="Q293" s="37"/>
      <c r="R293" s="37"/>
      <c r="S293" s="37"/>
      <c r="T293" s="37"/>
      <c r="U293" s="37"/>
      <c r="V293" s="37"/>
      <c r="W293" s="37"/>
      <c r="X293" s="37"/>
      <c r="Y293" s="37"/>
      <c r="Z293" s="37"/>
    </row>
    <row r="294">
      <c r="A294" s="46"/>
      <c r="B294" s="46"/>
      <c r="C294" s="46"/>
      <c r="D294" s="49"/>
      <c r="E294" s="49"/>
      <c r="F294" s="49"/>
      <c r="G294" s="46"/>
      <c r="H294" s="46"/>
      <c r="I294" s="49"/>
      <c r="J294" s="46"/>
      <c r="K294" s="46"/>
      <c r="L294" s="49"/>
      <c r="M294" s="49"/>
      <c r="N294" s="46"/>
      <c r="O294" s="46"/>
      <c r="P294" s="37"/>
      <c r="Q294" s="37"/>
      <c r="R294" s="37"/>
      <c r="S294" s="37"/>
      <c r="T294" s="37"/>
      <c r="U294" s="37"/>
      <c r="V294" s="37"/>
      <c r="W294" s="37"/>
      <c r="X294" s="37"/>
      <c r="Y294" s="37"/>
      <c r="Z294" s="37"/>
    </row>
    <row r="295">
      <c r="A295" s="46"/>
      <c r="B295" s="46"/>
      <c r="C295" s="46"/>
      <c r="D295" s="49"/>
      <c r="E295" s="49"/>
      <c r="F295" s="49"/>
      <c r="G295" s="46"/>
      <c r="H295" s="46"/>
      <c r="I295" s="49"/>
      <c r="J295" s="46"/>
      <c r="K295" s="46"/>
      <c r="L295" s="49"/>
      <c r="M295" s="49"/>
      <c r="N295" s="46"/>
      <c r="O295" s="46"/>
      <c r="P295" s="37"/>
      <c r="Q295" s="37"/>
      <c r="R295" s="37"/>
      <c r="S295" s="37"/>
      <c r="T295" s="37"/>
      <c r="U295" s="37"/>
      <c r="V295" s="37"/>
      <c r="W295" s="37"/>
      <c r="X295" s="37"/>
      <c r="Y295" s="37"/>
      <c r="Z295" s="37"/>
    </row>
    <row r="296">
      <c r="A296" s="46"/>
      <c r="B296" s="46"/>
      <c r="C296" s="46"/>
      <c r="D296" s="49"/>
      <c r="E296" s="49"/>
      <c r="F296" s="49"/>
      <c r="G296" s="46"/>
      <c r="H296" s="46"/>
      <c r="I296" s="49"/>
      <c r="J296" s="46"/>
      <c r="K296" s="46"/>
      <c r="L296" s="49"/>
      <c r="M296" s="49"/>
      <c r="N296" s="46"/>
      <c r="O296" s="46"/>
      <c r="P296" s="37"/>
      <c r="Q296" s="37"/>
      <c r="R296" s="37"/>
      <c r="S296" s="37"/>
      <c r="T296" s="37"/>
      <c r="U296" s="37"/>
      <c r="V296" s="37"/>
      <c r="W296" s="37"/>
      <c r="X296" s="37"/>
      <c r="Y296" s="37"/>
      <c r="Z296" s="37"/>
    </row>
    <row r="297">
      <c r="A297" s="46"/>
      <c r="B297" s="46"/>
      <c r="C297" s="46"/>
      <c r="D297" s="49"/>
      <c r="E297" s="49"/>
      <c r="F297" s="49"/>
      <c r="G297" s="46"/>
      <c r="H297" s="46"/>
      <c r="I297" s="49"/>
      <c r="J297" s="46"/>
      <c r="K297" s="46"/>
      <c r="L297" s="49"/>
      <c r="M297" s="49"/>
      <c r="N297" s="46"/>
      <c r="O297" s="46"/>
      <c r="P297" s="37"/>
      <c r="Q297" s="37"/>
      <c r="R297" s="37"/>
      <c r="S297" s="37"/>
      <c r="T297" s="37"/>
      <c r="U297" s="37"/>
      <c r="V297" s="37"/>
      <c r="W297" s="37"/>
      <c r="X297" s="37"/>
      <c r="Y297" s="37"/>
      <c r="Z297" s="37"/>
    </row>
    <row r="298">
      <c r="A298" s="46"/>
      <c r="B298" s="46"/>
      <c r="C298" s="46"/>
      <c r="D298" s="49"/>
      <c r="E298" s="49"/>
      <c r="F298" s="49"/>
      <c r="G298" s="46"/>
      <c r="H298" s="46"/>
      <c r="I298" s="49"/>
      <c r="J298" s="46"/>
      <c r="K298" s="46"/>
      <c r="L298" s="49"/>
      <c r="M298" s="49"/>
      <c r="N298" s="46"/>
      <c r="O298" s="46"/>
      <c r="P298" s="37"/>
      <c r="Q298" s="37"/>
      <c r="R298" s="37"/>
      <c r="S298" s="37"/>
      <c r="T298" s="37"/>
      <c r="U298" s="37"/>
      <c r="V298" s="37"/>
      <c r="W298" s="37"/>
      <c r="X298" s="37"/>
      <c r="Y298" s="37"/>
      <c r="Z298" s="37"/>
    </row>
    <row r="299">
      <c r="A299" s="46"/>
      <c r="B299" s="46"/>
      <c r="C299" s="46"/>
      <c r="D299" s="49"/>
      <c r="E299" s="49"/>
      <c r="F299" s="49"/>
      <c r="G299" s="46"/>
      <c r="H299" s="46"/>
      <c r="I299" s="49"/>
      <c r="J299" s="46"/>
      <c r="K299" s="46"/>
      <c r="L299" s="49"/>
      <c r="M299" s="49"/>
      <c r="N299" s="46"/>
      <c r="O299" s="46"/>
      <c r="P299" s="37"/>
      <c r="Q299" s="37"/>
      <c r="R299" s="37"/>
      <c r="S299" s="37"/>
      <c r="T299" s="37"/>
      <c r="U299" s="37"/>
      <c r="V299" s="37"/>
      <c r="W299" s="37"/>
      <c r="X299" s="37"/>
      <c r="Y299" s="37"/>
      <c r="Z299" s="37"/>
    </row>
    <row r="300">
      <c r="A300" s="46"/>
      <c r="B300" s="46"/>
      <c r="C300" s="46"/>
      <c r="D300" s="49"/>
      <c r="E300" s="49"/>
      <c r="F300" s="49"/>
      <c r="G300" s="46"/>
      <c r="H300" s="46"/>
      <c r="I300" s="49"/>
      <c r="J300" s="46"/>
      <c r="K300" s="46"/>
      <c r="L300" s="49"/>
      <c r="M300" s="49"/>
      <c r="N300" s="46"/>
      <c r="O300" s="46"/>
      <c r="P300" s="37"/>
      <c r="Q300" s="37"/>
      <c r="R300" s="37"/>
      <c r="S300" s="37"/>
      <c r="T300" s="37"/>
      <c r="U300" s="37"/>
      <c r="V300" s="37"/>
      <c r="W300" s="37"/>
      <c r="X300" s="37"/>
      <c r="Y300" s="37"/>
      <c r="Z300" s="37"/>
    </row>
    <row r="301">
      <c r="A301" s="46"/>
      <c r="B301" s="46"/>
      <c r="C301" s="46"/>
      <c r="D301" s="49"/>
      <c r="E301" s="49"/>
      <c r="F301" s="49"/>
      <c r="G301" s="46"/>
      <c r="H301" s="46"/>
      <c r="I301" s="49"/>
      <c r="J301" s="46"/>
      <c r="K301" s="46"/>
      <c r="L301" s="49"/>
      <c r="M301" s="49"/>
      <c r="N301" s="46"/>
      <c r="O301" s="46"/>
      <c r="P301" s="37"/>
      <c r="Q301" s="37"/>
      <c r="R301" s="37"/>
      <c r="S301" s="37"/>
      <c r="T301" s="37"/>
      <c r="U301" s="37"/>
      <c r="V301" s="37"/>
      <c r="W301" s="37"/>
      <c r="X301" s="37"/>
      <c r="Y301" s="37"/>
      <c r="Z301" s="37"/>
    </row>
    <row r="302">
      <c r="A302" s="46"/>
      <c r="B302" s="46"/>
      <c r="C302" s="46"/>
      <c r="D302" s="49"/>
      <c r="E302" s="49"/>
      <c r="F302" s="49"/>
      <c r="G302" s="46"/>
      <c r="H302" s="46"/>
      <c r="I302" s="49"/>
      <c r="J302" s="46"/>
      <c r="K302" s="46"/>
      <c r="L302" s="49"/>
      <c r="M302" s="49"/>
      <c r="N302" s="46"/>
      <c r="O302" s="46"/>
      <c r="P302" s="37"/>
      <c r="Q302" s="37"/>
      <c r="R302" s="37"/>
      <c r="S302" s="37"/>
      <c r="T302" s="37"/>
      <c r="U302" s="37"/>
      <c r="V302" s="37"/>
      <c r="W302" s="37"/>
      <c r="X302" s="37"/>
      <c r="Y302" s="37"/>
      <c r="Z302" s="37"/>
    </row>
    <row r="303">
      <c r="A303" s="46"/>
      <c r="B303" s="46"/>
      <c r="C303" s="46"/>
      <c r="D303" s="49"/>
      <c r="E303" s="49"/>
      <c r="F303" s="49"/>
      <c r="G303" s="46"/>
      <c r="H303" s="46"/>
      <c r="I303" s="49"/>
      <c r="J303" s="46"/>
      <c r="K303" s="46"/>
      <c r="L303" s="49"/>
      <c r="M303" s="49"/>
      <c r="N303" s="46"/>
      <c r="O303" s="46"/>
      <c r="P303" s="37"/>
      <c r="Q303" s="37"/>
      <c r="R303" s="37"/>
      <c r="S303" s="37"/>
      <c r="T303" s="37"/>
      <c r="U303" s="37"/>
      <c r="V303" s="37"/>
      <c r="W303" s="37"/>
      <c r="X303" s="37"/>
      <c r="Y303" s="37"/>
      <c r="Z303" s="37"/>
    </row>
    <row r="304">
      <c r="A304" s="46"/>
      <c r="B304" s="46"/>
      <c r="C304" s="46"/>
      <c r="D304" s="49"/>
      <c r="E304" s="49"/>
      <c r="F304" s="49"/>
      <c r="G304" s="46"/>
      <c r="H304" s="46"/>
      <c r="I304" s="49"/>
      <c r="J304" s="46"/>
      <c r="K304" s="46"/>
      <c r="L304" s="49"/>
      <c r="M304" s="49"/>
      <c r="N304" s="46"/>
      <c r="O304" s="46"/>
      <c r="P304" s="37"/>
      <c r="Q304" s="37"/>
      <c r="R304" s="37"/>
      <c r="S304" s="37"/>
      <c r="T304" s="37"/>
      <c r="U304" s="37"/>
      <c r="V304" s="37"/>
      <c r="W304" s="37"/>
      <c r="X304" s="37"/>
      <c r="Y304" s="37"/>
      <c r="Z304" s="37"/>
    </row>
    <row r="305">
      <c r="A305" s="46"/>
      <c r="B305" s="46"/>
      <c r="C305" s="46"/>
      <c r="D305" s="49"/>
      <c r="E305" s="49"/>
      <c r="F305" s="49"/>
      <c r="G305" s="46"/>
      <c r="H305" s="46"/>
      <c r="I305" s="49"/>
      <c r="J305" s="46"/>
      <c r="K305" s="46"/>
      <c r="L305" s="49"/>
      <c r="M305" s="49"/>
      <c r="N305" s="46"/>
      <c r="O305" s="46"/>
      <c r="P305" s="37"/>
      <c r="Q305" s="37"/>
      <c r="R305" s="37"/>
      <c r="S305" s="37"/>
      <c r="T305" s="37"/>
      <c r="U305" s="37"/>
      <c r="V305" s="37"/>
      <c r="W305" s="37"/>
      <c r="X305" s="37"/>
      <c r="Y305" s="37"/>
      <c r="Z305" s="37"/>
    </row>
    <row r="306">
      <c r="A306" s="46"/>
      <c r="B306" s="46"/>
      <c r="C306" s="46"/>
      <c r="D306" s="49"/>
      <c r="E306" s="49"/>
      <c r="F306" s="49"/>
      <c r="G306" s="46"/>
      <c r="H306" s="46"/>
      <c r="I306" s="49"/>
      <c r="J306" s="46"/>
      <c r="K306" s="46"/>
      <c r="L306" s="49"/>
      <c r="M306" s="49"/>
      <c r="N306" s="46"/>
      <c r="O306" s="46"/>
      <c r="P306" s="37"/>
      <c r="Q306" s="37"/>
      <c r="R306" s="37"/>
      <c r="S306" s="37"/>
      <c r="T306" s="37"/>
      <c r="U306" s="37"/>
      <c r="V306" s="37"/>
      <c r="W306" s="37"/>
      <c r="X306" s="37"/>
      <c r="Y306" s="37"/>
      <c r="Z306" s="37"/>
    </row>
    <row r="307">
      <c r="A307" s="46"/>
      <c r="B307" s="46"/>
      <c r="C307" s="46"/>
      <c r="D307" s="49"/>
      <c r="E307" s="49"/>
      <c r="F307" s="49"/>
      <c r="G307" s="46"/>
      <c r="H307" s="46"/>
      <c r="I307" s="49"/>
      <c r="J307" s="46"/>
      <c r="K307" s="46"/>
      <c r="L307" s="49"/>
      <c r="M307" s="49"/>
      <c r="N307" s="46"/>
      <c r="O307" s="46"/>
      <c r="P307" s="37"/>
      <c r="Q307" s="37"/>
      <c r="R307" s="37"/>
      <c r="S307" s="37"/>
      <c r="T307" s="37"/>
      <c r="U307" s="37"/>
      <c r="V307" s="37"/>
      <c r="W307" s="37"/>
      <c r="X307" s="37"/>
      <c r="Y307" s="37"/>
      <c r="Z307" s="37"/>
    </row>
    <row r="308">
      <c r="A308" s="46"/>
      <c r="B308" s="46"/>
      <c r="C308" s="46"/>
      <c r="D308" s="49"/>
      <c r="E308" s="49"/>
      <c r="F308" s="49"/>
      <c r="G308" s="46"/>
      <c r="H308" s="46"/>
      <c r="I308" s="49"/>
      <c r="J308" s="46"/>
      <c r="K308" s="46"/>
      <c r="L308" s="49"/>
      <c r="M308" s="49"/>
      <c r="N308" s="46"/>
      <c r="O308" s="46"/>
      <c r="P308" s="37"/>
      <c r="Q308" s="37"/>
      <c r="R308" s="37"/>
      <c r="S308" s="37"/>
      <c r="T308" s="37"/>
      <c r="U308" s="37"/>
      <c r="V308" s="37"/>
      <c r="W308" s="37"/>
      <c r="X308" s="37"/>
      <c r="Y308" s="37"/>
      <c r="Z308" s="37"/>
    </row>
    <row r="309">
      <c r="A309" s="46"/>
      <c r="B309" s="46"/>
      <c r="C309" s="46"/>
      <c r="D309" s="49"/>
      <c r="E309" s="49"/>
      <c r="F309" s="49"/>
      <c r="G309" s="46"/>
      <c r="H309" s="46"/>
      <c r="I309" s="49"/>
      <c r="J309" s="46"/>
      <c r="K309" s="46"/>
      <c r="L309" s="49"/>
      <c r="M309" s="49"/>
      <c r="N309" s="46"/>
      <c r="O309" s="46"/>
      <c r="P309" s="37"/>
      <c r="Q309" s="37"/>
      <c r="R309" s="37"/>
      <c r="S309" s="37"/>
      <c r="T309" s="37"/>
      <c r="U309" s="37"/>
      <c r="V309" s="37"/>
      <c r="W309" s="37"/>
      <c r="X309" s="37"/>
      <c r="Y309" s="37"/>
      <c r="Z309" s="37"/>
    </row>
    <row r="310">
      <c r="A310" s="46"/>
      <c r="B310" s="46"/>
      <c r="C310" s="46"/>
      <c r="D310" s="49"/>
      <c r="E310" s="49"/>
      <c r="F310" s="49"/>
      <c r="G310" s="46"/>
      <c r="H310" s="46"/>
      <c r="I310" s="49"/>
      <c r="J310" s="46"/>
      <c r="K310" s="46"/>
      <c r="L310" s="49"/>
      <c r="M310" s="49"/>
      <c r="N310" s="46"/>
      <c r="O310" s="46"/>
      <c r="P310" s="37"/>
      <c r="Q310" s="37"/>
      <c r="R310" s="37"/>
      <c r="S310" s="37"/>
      <c r="T310" s="37"/>
      <c r="U310" s="37"/>
      <c r="V310" s="37"/>
      <c r="W310" s="37"/>
      <c r="X310" s="37"/>
      <c r="Y310" s="37"/>
      <c r="Z310" s="37"/>
    </row>
    <row r="311">
      <c r="A311" s="46"/>
      <c r="B311" s="46"/>
      <c r="C311" s="46"/>
      <c r="D311" s="49"/>
      <c r="E311" s="49"/>
      <c r="F311" s="49"/>
      <c r="G311" s="46"/>
      <c r="H311" s="46"/>
      <c r="I311" s="49"/>
      <c r="J311" s="46"/>
      <c r="K311" s="46"/>
      <c r="L311" s="49"/>
      <c r="M311" s="49"/>
      <c r="N311" s="46"/>
      <c r="O311" s="46"/>
      <c r="P311" s="37"/>
      <c r="Q311" s="37"/>
      <c r="R311" s="37"/>
      <c r="S311" s="37"/>
      <c r="T311" s="37"/>
      <c r="U311" s="37"/>
      <c r="V311" s="37"/>
      <c r="W311" s="37"/>
      <c r="X311" s="37"/>
      <c r="Y311" s="37"/>
      <c r="Z311" s="37"/>
    </row>
    <row r="312">
      <c r="A312" s="46"/>
      <c r="B312" s="46"/>
      <c r="C312" s="46"/>
      <c r="D312" s="49"/>
      <c r="E312" s="49"/>
      <c r="F312" s="49"/>
      <c r="G312" s="46"/>
      <c r="H312" s="46"/>
      <c r="I312" s="49"/>
      <c r="J312" s="46"/>
      <c r="K312" s="46"/>
      <c r="L312" s="49"/>
      <c r="M312" s="49"/>
      <c r="N312" s="46"/>
      <c r="O312" s="46"/>
      <c r="P312" s="37"/>
      <c r="Q312" s="37"/>
      <c r="R312" s="37"/>
      <c r="S312" s="37"/>
      <c r="T312" s="37"/>
      <c r="U312" s="37"/>
      <c r="V312" s="37"/>
      <c r="W312" s="37"/>
      <c r="X312" s="37"/>
      <c r="Y312" s="37"/>
      <c r="Z312" s="37"/>
    </row>
    <row r="313">
      <c r="A313" s="46"/>
      <c r="B313" s="46"/>
      <c r="C313" s="46"/>
      <c r="D313" s="49"/>
      <c r="E313" s="49"/>
      <c r="F313" s="49"/>
      <c r="G313" s="46"/>
      <c r="H313" s="46"/>
      <c r="I313" s="49"/>
      <c r="J313" s="46"/>
      <c r="K313" s="46"/>
      <c r="L313" s="49"/>
      <c r="M313" s="49"/>
      <c r="N313" s="46"/>
      <c r="O313" s="46"/>
      <c r="P313" s="37"/>
      <c r="Q313" s="37"/>
      <c r="R313" s="37"/>
      <c r="S313" s="37"/>
      <c r="T313" s="37"/>
      <c r="U313" s="37"/>
      <c r="V313" s="37"/>
      <c r="W313" s="37"/>
      <c r="X313" s="37"/>
      <c r="Y313" s="37"/>
      <c r="Z313" s="37"/>
    </row>
    <row r="314">
      <c r="A314" s="46"/>
      <c r="B314" s="46"/>
      <c r="C314" s="46"/>
      <c r="D314" s="49"/>
      <c r="E314" s="49"/>
      <c r="F314" s="49"/>
      <c r="G314" s="46"/>
      <c r="H314" s="46"/>
      <c r="I314" s="49"/>
      <c r="J314" s="46"/>
      <c r="K314" s="46"/>
      <c r="L314" s="49"/>
      <c r="M314" s="49"/>
      <c r="N314" s="46"/>
      <c r="O314" s="46"/>
      <c r="P314" s="37"/>
      <c r="Q314" s="37"/>
      <c r="R314" s="37"/>
      <c r="S314" s="37"/>
      <c r="T314" s="37"/>
      <c r="U314" s="37"/>
      <c r="V314" s="37"/>
      <c r="W314" s="37"/>
      <c r="X314" s="37"/>
      <c r="Y314" s="37"/>
      <c r="Z314" s="37"/>
    </row>
    <row r="315">
      <c r="A315" s="46"/>
      <c r="B315" s="46"/>
      <c r="C315" s="46"/>
      <c r="D315" s="49"/>
      <c r="E315" s="49"/>
      <c r="F315" s="49"/>
      <c r="G315" s="46"/>
      <c r="H315" s="46"/>
      <c r="I315" s="49"/>
      <c r="J315" s="46"/>
      <c r="K315" s="46"/>
      <c r="L315" s="49"/>
      <c r="M315" s="49"/>
      <c r="N315" s="46"/>
      <c r="O315" s="46"/>
      <c r="P315" s="37"/>
      <c r="Q315" s="37"/>
      <c r="R315" s="37"/>
      <c r="S315" s="37"/>
      <c r="T315" s="37"/>
      <c r="U315" s="37"/>
      <c r="V315" s="37"/>
      <c r="W315" s="37"/>
      <c r="X315" s="37"/>
      <c r="Y315" s="37"/>
      <c r="Z315" s="37"/>
    </row>
    <row r="316">
      <c r="A316" s="46"/>
      <c r="B316" s="46"/>
      <c r="C316" s="46"/>
      <c r="D316" s="49"/>
      <c r="E316" s="49"/>
      <c r="F316" s="49"/>
      <c r="G316" s="46"/>
      <c r="H316" s="46"/>
      <c r="I316" s="49"/>
      <c r="J316" s="46"/>
      <c r="K316" s="46"/>
      <c r="L316" s="49"/>
      <c r="M316" s="49"/>
      <c r="N316" s="46"/>
      <c r="O316" s="46"/>
      <c r="P316" s="37"/>
      <c r="Q316" s="37"/>
      <c r="R316" s="37"/>
      <c r="S316" s="37"/>
      <c r="T316" s="37"/>
      <c r="U316" s="37"/>
      <c r="V316" s="37"/>
      <c r="W316" s="37"/>
      <c r="X316" s="37"/>
      <c r="Y316" s="37"/>
      <c r="Z316" s="37"/>
    </row>
    <row r="317">
      <c r="A317" s="46"/>
      <c r="B317" s="46"/>
      <c r="C317" s="46"/>
      <c r="D317" s="49"/>
      <c r="E317" s="49"/>
      <c r="F317" s="49"/>
      <c r="G317" s="46"/>
      <c r="H317" s="46"/>
      <c r="I317" s="49"/>
      <c r="J317" s="46"/>
      <c r="K317" s="46"/>
      <c r="L317" s="49"/>
      <c r="M317" s="49"/>
      <c r="N317" s="46"/>
      <c r="O317" s="46"/>
      <c r="P317" s="37"/>
      <c r="Q317" s="37"/>
      <c r="R317" s="37"/>
      <c r="S317" s="37"/>
      <c r="T317" s="37"/>
      <c r="U317" s="37"/>
      <c r="V317" s="37"/>
      <c r="W317" s="37"/>
      <c r="X317" s="37"/>
      <c r="Y317" s="37"/>
      <c r="Z317" s="37"/>
    </row>
    <row r="318">
      <c r="A318" s="46"/>
      <c r="B318" s="46"/>
      <c r="C318" s="46"/>
      <c r="D318" s="49"/>
      <c r="E318" s="49"/>
      <c r="F318" s="49"/>
      <c r="G318" s="46"/>
      <c r="H318" s="46"/>
      <c r="I318" s="49"/>
      <c r="J318" s="46"/>
      <c r="K318" s="46"/>
      <c r="L318" s="49"/>
      <c r="M318" s="49"/>
      <c r="N318" s="46"/>
      <c r="O318" s="46"/>
      <c r="P318" s="37"/>
      <c r="Q318" s="37"/>
      <c r="R318" s="37"/>
      <c r="S318" s="37"/>
      <c r="T318" s="37"/>
      <c r="U318" s="37"/>
      <c r="V318" s="37"/>
      <c r="W318" s="37"/>
      <c r="X318" s="37"/>
      <c r="Y318" s="37"/>
      <c r="Z318" s="37"/>
    </row>
    <row r="319">
      <c r="A319" s="46"/>
      <c r="B319" s="46"/>
      <c r="C319" s="46"/>
      <c r="D319" s="49"/>
      <c r="E319" s="49"/>
      <c r="F319" s="49"/>
      <c r="G319" s="46"/>
      <c r="H319" s="46"/>
      <c r="I319" s="49"/>
      <c r="J319" s="46"/>
      <c r="K319" s="46"/>
      <c r="L319" s="49"/>
      <c r="M319" s="49"/>
      <c r="N319" s="46"/>
      <c r="O319" s="46"/>
      <c r="P319" s="37"/>
      <c r="Q319" s="37"/>
      <c r="R319" s="37"/>
      <c r="S319" s="37"/>
      <c r="T319" s="37"/>
      <c r="U319" s="37"/>
      <c r="V319" s="37"/>
      <c r="W319" s="37"/>
      <c r="X319" s="37"/>
      <c r="Y319" s="37"/>
      <c r="Z319" s="37"/>
    </row>
    <row r="320">
      <c r="A320" s="46"/>
      <c r="B320" s="46"/>
      <c r="C320" s="46"/>
      <c r="D320" s="49"/>
      <c r="E320" s="49"/>
      <c r="F320" s="49"/>
      <c r="G320" s="46"/>
      <c r="H320" s="46"/>
      <c r="I320" s="49"/>
      <c r="J320" s="46"/>
      <c r="K320" s="46"/>
      <c r="L320" s="49"/>
      <c r="M320" s="49"/>
      <c r="N320" s="46"/>
      <c r="O320" s="46"/>
      <c r="P320" s="37"/>
      <c r="Q320" s="37"/>
      <c r="R320" s="37"/>
      <c r="S320" s="37"/>
      <c r="T320" s="37"/>
      <c r="U320" s="37"/>
      <c r="V320" s="37"/>
      <c r="W320" s="37"/>
      <c r="X320" s="37"/>
      <c r="Y320" s="37"/>
      <c r="Z320" s="37"/>
    </row>
    <row r="321">
      <c r="A321" s="46"/>
      <c r="B321" s="46"/>
      <c r="C321" s="46"/>
      <c r="D321" s="49"/>
      <c r="E321" s="49"/>
      <c r="F321" s="49"/>
      <c r="G321" s="46"/>
      <c r="H321" s="46"/>
      <c r="I321" s="49"/>
      <c r="J321" s="46"/>
      <c r="K321" s="46"/>
      <c r="L321" s="49"/>
      <c r="M321" s="49"/>
      <c r="N321" s="46"/>
      <c r="O321" s="46"/>
      <c r="P321" s="37"/>
      <c r="Q321" s="37"/>
      <c r="R321" s="37"/>
      <c r="S321" s="37"/>
      <c r="T321" s="37"/>
      <c r="U321" s="37"/>
      <c r="V321" s="37"/>
      <c r="W321" s="37"/>
      <c r="X321" s="37"/>
      <c r="Y321" s="37"/>
      <c r="Z321" s="37"/>
    </row>
    <row r="322">
      <c r="A322" s="46"/>
      <c r="B322" s="46"/>
      <c r="C322" s="46"/>
      <c r="D322" s="49"/>
      <c r="E322" s="49"/>
      <c r="F322" s="49"/>
      <c r="G322" s="46"/>
      <c r="H322" s="46"/>
      <c r="I322" s="49"/>
      <c r="J322" s="46"/>
      <c r="K322" s="46"/>
      <c r="L322" s="49"/>
      <c r="M322" s="49"/>
      <c r="N322" s="46"/>
      <c r="O322" s="46"/>
      <c r="P322" s="37"/>
      <c r="Q322" s="37"/>
      <c r="R322" s="37"/>
      <c r="S322" s="37"/>
      <c r="T322" s="37"/>
      <c r="U322" s="37"/>
      <c r="V322" s="37"/>
      <c r="W322" s="37"/>
      <c r="X322" s="37"/>
      <c r="Y322" s="37"/>
      <c r="Z322" s="37"/>
    </row>
    <row r="323">
      <c r="A323" s="46"/>
      <c r="B323" s="46"/>
      <c r="C323" s="46"/>
      <c r="D323" s="49"/>
      <c r="E323" s="49"/>
      <c r="F323" s="49"/>
      <c r="G323" s="46"/>
      <c r="H323" s="46"/>
      <c r="I323" s="49"/>
      <c r="J323" s="46"/>
      <c r="K323" s="46"/>
      <c r="L323" s="49"/>
      <c r="M323" s="49"/>
      <c r="N323" s="46"/>
      <c r="O323" s="46"/>
      <c r="P323" s="37"/>
      <c r="Q323" s="37"/>
      <c r="R323" s="37"/>
      <c r="S323" s="37"/>
      <c r="T323" s="37"/>
      <c r="U323" s="37"/>
      <c r="V323" s="37"/>
      <c r="W323" s="37"/>
      <c r="X323" s="37"/>
      <c r="Y323" s="37"/>
      <c r="Z323" s="37"/>
    </row>
    <row r="324">
      <c r="A324" s="46"/>
      <c r="B324" s="46"/>
      <c r="C324" s="46"/>
      <c r="D324" s="49"/>
      <c r="E324" s="49"/>
      <c r="F324" s="49"/>
      <c r="G324" s="46"/>
      <c r="H324" s="46"/>
      <c r="I324" s="49"/>
      <c r="J324" s="46"/>
      <c r="K324" s="46"/>
      <c r="L324" s="49"/>
      <c r="M324" s="49"/>
      <c r="N324" s="46"/>
      <c r="O324" s="46"/>
      <c r="P324" s="37"/>
      <c r="Q324" s="37"/>
      <c r="R324" s="37"/>
      <c r="S324" s="37"/>
      <c r="T324" s="37"/>
      <c r="U324" s="37"/>
      <c r="V324" s="37"/>
      <c r="W324" s="37"/>
      <c r="X324" s="37"/>
      <c r="Y324" s="37"/>
      <c r="Z324" s="37"/>
    </row>
    <row r="325">
      <c r="A325" s="46"/>
      <c r="B325" s="46"/>
      <c r="C325" s="46"/>
      <c r="D325" s="49"/>
      <c r="E325" s="49"/>
      <c r="F325" s="49"/>
      <c r="G325" s="46"/>
      <c r="H325" s="46"/>
      <c r="I325" s="49"/>
      <c r="J325" s="46"/>
      <c r="K325" s="46"/>
      <c r="L325" s="49"/>
      <c r="M325" s="49"/>
      <c r="N325" s="46"/>
      <c r="O325" s="46"/>
      <c r="P325" s="37"/>
      <c r="Q325" s="37"/>
      <c r="R325" s="37"/>
      <c r="S325" s="37"/>
      <c r="T325" s="37"/>
      <c r="U325" s="37"/>
      <c r="V325" s="37"/>
      <c r="W325" s="37"/>
      <c r="X325" s="37"/>
      <c r="Y325" s="37"/>
      <c r="Z325" s="37"/>
    </row>
    <row r="326">
      <c r="A326" s="46"/>
      <c r="B326" s="46"/>
      <c r="C326" s="46"/>
      <c r="D326" s="49"/>
      <c r="E326" s="49"/>
      <c r="F326" s="49"/>
      <c r="G326" s="46"/>
      <c r="H326" s="46"/>
      <c r="I326" s="49"/>
      <c r="J326" s="46"/>
      <c r="K326" s="46"/>
      <c r="L326" s="49"/>
      <c r="M326" s="49"/>
      <c r="N326" s="46"/>
      <c r="O326" s="46"/>
      <c r="P326" s="37"/>
      <c r="Q326" s="37"/>
      <c r="R326" s="37"/>
      <c r="S326" s="37"/>
      <c r="T326" s="37"/>
      <c r="U326" s="37"/>
      <c r="V326" s="37"/>
      <c r="W326" s="37"/>
      <c r="X326" s="37"/>
      <c r="Y326" s="37"/>
      <c r="Z326" s="37"/>
    </row>
    <row r="327">
      <c r="A327" s="46"/>
      <c r="B327" s="46"/>
      <c r="C327" s="46"/>
      <c r="D327" s="49"/>
      <c r="E327" s="49"/>
      <c r="F327" s="49"/>
      <c r="G327" s="46"/>
      <c r="H327" s="46"/>
      <c r="I327" s="49"/>
      <c r="J327" s="46"/>
      <c r="K327" s="46"/>
      <c r="L327" s="49"/>
      <c r="M327" s="49"/>
      <c r="N327" s="46"/>
      <c r="O327" s="46"/>
      <c r="P327" s="37"/>
      <c r="Q327" s="37"/>
      <c r="R327" s="37"/>
      <c r="S327" s="37"/>
      <c r="T327" s="37"/>
      <c r="U327" s="37"/>
      <c r="V327" s="37"/>
      <c r="W327" s="37"/>
      <c r="X327" s="37"/>
      <c r="Y327" s="37"/>
      <c r="Z327" s="37"/>
    </row>
    <row r="328">
      <c r="A328" s="46"/>
      <c r="B328" s="46"/>
      <c r="C328" s="46"/>
      <c r="D328" s="49"/>
      <c r="E328" s="49"/>
      <c r="F328" s="49"/>
      <c r="G328" s="46"/>
      <c r="H328" s="46"/>
      <c r="I328" s="49"/>
      <c r="J328" s="46"/>
      <c r="K328" s="46"/>
      <c r="L328" s="49"/>
      <c r="M328" s="49"/>
      <c r="N328" s="46"/>
      <c r="O328" s="46"/>
      <c r="P328" s="37"/>
      <c r="Q328" s="37"/>
      <c r="R328" s="37"/>
      <c r="S328" s="37"/>
      <c r="T328" s="37"/>
      <c r="U328" s="37"/>
      <c r="V328" s="37"/>
      <c r="W328" s="37"/>
      <c r="X328" s="37"/>
      <c r="Y328" s="37"/>
      <c r="Z328" s="37"/>
    </row>
    <row r="329">
      <c r="A329" s="46"/>
      <c r="B329" s="46"/>
      <c r="C329" s="46"/>
      <c r="D329" s="49"/>
      <c r="E329" s="49"/>
      <c r="F329" s="49"/>
      <c r="G329" s="46"/>
      <c r="H329" s="46"/>
      <c r="I329" s="49"/>
      <c r="J329" s="46"/>
      <c r="K329" s="46"/>
      <c r="L329" s="49"/>
      <c r="M329" s="49"/>
      <c r="N329" s="46"/>
      <c r="O329" s="46"/>
      <c r="P329" s="37"/>
      <c r="Q329" s="37"/>
      <c r="R329" s="37"/>
      <c r="S329" s="37"/>
      <c r="T329" s="37"/>
      <c r="U329" s="37"/>
      <c r="V329" s="37"/>
      <c r="W329" s="37"/>
      <c r="X329" s="37"/>
      <c r="Y329" s="37"/>
      <c r="Z329" s="37"/>
    </row>
    <row r="330">
      <c r="A330" s="46"/>
      <c r="B330" s="46"/>
      <c r="C330" s="46"/>
      <c r="D330" s="49"/>
      <c r="E330" s="49"/>
      <c r="F330" s="49"/>
      <c r="G330" s="46"/>
      <c r="H330" s="46"/>
      <c r="I330" s="49"/>
      <c r="J330" s="46"/>
      <c r="K330" s="46"/>
      <c r="L330" s="49"/>
      <c r="M330" s="49"/>
      <c r="N330" s="46"/>
      <c r="O330" s="46"/>
      <c r="P330" s="37"/>
      <c r="Q330" s="37"/>
      <c r="R330" s="37"/>
      <c r="S330" s="37"/>
      <c r="T330" s="37"/>
      <c r="U330" s="37"/>
      <c r="V330" s="37"/>
      <c r="W330" s="37"/>
      <c r="X330" s="37"/>
      <c r="Y330" s="37"/>
      <c r="Z330" s="37"/>
    </row>
    <row r="331">
      <c r="A331" s="46"/>
      <c r="B331" s="46"/>
      <c r="C331" s="46"/>
      <c r="D331" s="49"/>
      <c r="E331" s="49"/>
      <c r="F331" s="49"/>
      <c r="G331" s="46"/>
      <c r="H331" s="46"/>
      <c r="I331" s="49"/>
      <c r="J331" s="46"/>
      <c r="K331" s="46"/>
      <c r="L331" s="49"/>
      <c r="M331" s="49"/>
      <c r="N331" s="46"/>
      <c r="O331" s="46"/>
      <c r="P331" s="37"/>
      <c r="Q331" s="37"/>
      <c r="R331" s="37"/>
      <c r="S331" s="37"/>
      <c r="T331" s="37"/>
      <c r="U331" s="37"/>
      <c r="V331" s="37"/>
      <c r="W331" s="37"/>
      <c r="X331" s="37"/>
      <c r="Y331" s="37"/>
      <c r="Z331" s="37"/>
    </row>
    <row r="332">
      <c r="A332" s="46"/>
      <c r="B332" s="46"/>
      <c r="C332" s="46"/>
      <c r="D332" s="49"/>
      <c r="E332" s="49"/>
      <c r="F332" s="49"/>
      <c r="G332" s="46"/>
      <c r="H332" s="46"/>
      <c r="I332" s="49"/>
      <c r="J332" s="46"/>
      <c r="K332" s="46"/>
      <c r="L332" s="49"/>
      <c r="M332" s="49"/>
      <c r="N332" s="46"/>
      <c r="O332" s="46"/>
      <c r="P332" s="37"/>
      <c r="Q332" s="37"/>
      <c r="R332" s="37"/>
      <c r="S332" s="37"/>
      <c r="T332" s="37"/>
      <c r="U332" s="37"/>
      <c r="V332" s="37"/>
      <c r="W332" s="37"/>
      <c r="X332" s="37"/>
      <c r="Y332" s="37"/>
      <c r="Z332" s="37"/>
    </row>
    <row r="333">
      <c r="A333" s="46"/>
      <c r="B333" s="46"/>
      <c r="C333" s="46"/>
      <c r="D333" s="49"/>
      <c r="E333" s="49"/>
      <c r="F333" s="49"/>
      <c r="G333" s="46"/>
      <c r="H333" s="46"/>
      <c r="I333" s="49"/>
      <c r="J333" s="46"/>
      <c r="K333" s="46"/>
      <c r="L333" s="49"/>
      <c r="M333" s="49"/>
      <c r="N333" s="46"/>
      <c r="O333" s="46"/>
      <c r="P333" s="37"/>
      <c r="Q333" s="37"/>
      <c r="R333" s="37"/>
      <c r="S333" s="37"/>
      <c r="T333" s="37"/>
      <c r="U333" s="37"/>
      <c r="V333" s="37"/>
      <c r="W333" s="37"/>
      <c r="X333" s="37"/>
      <c r="Y333" s="37"/>
      <c r="Z333" s="37"/>
    </row>
    <row r="334">
      <c r="A334" s="46"/>
      <c r="B334" s="46"/>
      <c r="C334" s="46"/>
      <c r="D334" s="49"/>
      <c r="E334" s="49"/>
      <c r="F334" s="49"/>
      <c r="G334" s="46"/>
      <c r="H334" s="46"/>
      <c r="I334" s="49"/>
      <c r="J334" s="46"/>
      <c r="K334" s="46"/>
      <c r="L334" s="49"/>
      <c r="M334" s="49"/>
      <c r="N334" s="46"/>
      <c r="O334" s="46"/>
      <c r="P334" s="37"/>
      <c r="Q334" s="37"/>
      <c r="R334" s="37"/>
      <c r="S334" s="37"/>
      <c r="T334" s="37"/>
      <c r="U334" s="37"/>
      <c r="V334" s="37"/>
      <c r="W334" s="37"/>
      <c r="X334" s="37"/>
      <c r="Y334" s="37"/>
      <c r="Z334" s="37"/>
    </row>
    <row r="335">
      <c r="A335" s="46"/>
      <c r="B335" s="46"/>
      <c r="C335" s="46"/>
      <c r="D335" s="49"/>
      <c r="E335" s="49"/>
      <c r="F335" s="49"/>
      <c r="G335" s="46"/>
      <c r="H335" s="46"/>
      <c r="I335" s="49"/>
      <c r="J335" s="46"/>
      <c r="K335" s="46"/>
      <c r="L335" s="49"/>
      <c r="M335" s="49"/>
      <c r="N335" s="46"/>
      <c r="O335" s="46"/>
      <c r="P335" s="37"/>
      <c r="Q335" s="37"/>
      <c r="R335" s="37"/>
      <c r="S335" s="37"/>
      <c r="T335" s="37"/>
      <c r="U335" s="37"/>
      <c r="V335" s="37"/>
      <c r="W335" s="37"/>
      <c r="X335" s="37"/>
      <c r="Y335" s="37"/>
      <c r="Z335" s="37"/>
    </row>
    <row r="336">
      <c r="A336" s="46"/>
      <c r="B336" s="46"/>
      <c r="C336" s="46"/>
      <c r="D336" s="49"/>
      <c r="E336" s="49"/>
      <c r="F336" s="49"/>
      <c r="G336" s="46"/>
      <c r="H336" s="46"/>
      <c r="I336" s="49"/>
      <c r="J336" s="46"/>
      <c r="K336" s="46"/>
      <c r="L336" s="49"/>
      <c r="M336" s="49"/>
      <c r="N336" s="46"/>
      <c r="O336" s="46"/>
      <c r="P336" s="37"/>
      <c r="Q336" s="37"/>
      <c r="R336" s="37"/>
      <c r="S336" s="37"/>
      <c r="T336" s="37"/>
      <c r="U336" s="37"/>
      <c r="V336" s="37"/>
      <c r="W336" s="37"/>
      <c r="X336" s="37"/>
      <c r="Y336" s="37"/>
      <c r="Z336" s="37"/>
    </row>
    <row r="337">
      <c r="A337" s="46"/>
      <c r="B337" s="46"/>
      <c r="C337" s="46"/>
      <c r="D337" s="49"/>
      <c r="E337" s="49"/>
      <c r="F337" s="49"/>
      <c r="G337" s="46"/>
      <c r="H337" s="46"/>
      <c r="I337" s="49"/>
      <c r="J337" s="46"/>
      <c r="K337" s="46"/>
      <c r="L337" s="49"/>
      <c r="M337" s="49"/>
      <c r="N337" s="46"/>
      <c r="O337" s="46"/>
      <c r="P337" s="37"/>
      <c r="Q337" s="37"/>
      <c r="R337" s="37"/>
      <c r="S337" s="37"/>
      <c r="T337" s="37"/>
      <c r="U337" s="37"/>
      <c r="V337" s="37"/>
      <c r="W337" s="37"/>
      <c r="X337" s="37"/>
      <c r="Y337" s="37"/>
      <c r="Z337" s="37"/>
    </row>
    <row r="338">
      <c r="A338" s="46"/>
      <c r="B338" s="46"/>
      <c r="C338" s="46"/>
      <c r="D338" s="49"/>
      <c r="E338" s="49"/>
      <c r="F338" s="49"/>
      <c r="G338" s="46"/>
      <c r="H338" s="46"/>
      <c r="I338" s="49"/>
      <c r="J338" s="46"/>
      <c r="K338" s="46"/>
      <c r="L338" s="49"/>
      <c r="M338" s="49"/>
      <c r="N338" s="46"/>
      <c r="O338" s="46"/>
      <c r="P338" s="37"/>
      <c r="Q338" s="37"/>
      <c r="R338" s="37"/>
      <c r="S338" s="37"/>
      <c r="T338" s="37"/>
      <c r="U338" s="37"/>
      <c r="V338" s="37"/>
      <c r="W338" s="37"/>
      <c r="X338" s="37"/>
      <c r="Y338" s="37"/>
      <c r="Z338" s="37"/>
    </row>
    <row r="339">
      <c r="A339" s="46"/>
      <c r="B339" s="46"/>
      <c r="C339" s="46"/>
      <c r="D339" s="49"/>
      <c r="E339" s="49"/>
      <c r="F339" s="49"/>
      <c r="G339" s="46"/>
      <c r="H339" s="46"/>
      <c r="I339" s="49"/>
      <c r="J339" s="46"/>
      <c r="K339" s="46"/>
      <c r="L339" s="49"/>
      <c r="M339" s="49"/>
      <c r="N339" s="46"/>
      <c r="O339" s="46"/>
      <c r="P339" s="37"/>
      <c r="Q339" s="37"/>
      <c r="R339" s="37"/>
      <c r="S339" s="37"/>
      <c r="T339" s="37"/>
      <c r="U339" s="37"/>
      <c r="V339" s="37"/>
      <c r="W339" s="37"/>
      <c r="X339" s="37"/>
      <c r="Y339" s="37"/>
      <c r="Z339" s="37"/>
    </row>
    <row r="340">
      <c r="A340" s="46"/>
      <c r="B340" s="46"/>
      <c r="C340" s="46"/>
      <c r="D340" s="49"/>
      <c r="E340" s="49"/>
      <c r="F340" s="49"/>
      <c r="G340" s="46"/>
      <c r="H340" s="46"/>
      <c r="I340" s="49"/>
      <c r="J340" s="46"/>
      <c r="K340" s="46"/>
      <c r="L340" s="49"/>
      <c r="M340" s="49"/>
      <c r="N340" s="46"/>
      <c r="O340" s="46"/>
      <c r="P340" s="37"/>
      <c r="Q340" s="37"/>
      <c r="R340" s="37"/>
      <c r="S340" s="37"/>
      <c r="T340" s="37"/>
      <c r="U340" s="37"/>
      <c r="V340" s="37"/>
      <c r="W340" s="37"/>
      <c r="X340" s="37"/>
      <c r="Y340" s="37"/>
      <c r="Z340" s="37"/>
    </row>
    <row r="341">
      <c r="A341" s="46"/>
      <c r="B341" s="46"/>
      <c r="C341" s="46"/>
      <c r="D341" s="49"/>
      <c r="E341" s="49"/>
      <c r="F341" s="49"/>
      <c r="G341" s="46"/>
      <c r="H341" s="46"/>
      <c r="I341" s="49"/>
      <c r="J341" s="46"/>
      <c r="K341" s="46"/>
      <c r="L341" s="49"/>
      <c r="M341" s="49"/>
      <c r="N341" s="46"/>
      <c r="O341" s="46"/>
      <c r="P341" s="37"/>
      <c r="Q341" s="37"/>
      <c r="R341" s="37"/>
      <c r="S341" s="37"/>
      <c r="T341" s="37"/>
      <c r="U341" s="37"/>
      <c r="V341" s="37"/>
      <c r="W341" s="37"/>
      <c r="X341" s="37"/>
      <c r="Y341" s="37"/>
      <c r="Z341" s="37"/>
    </row>
    <row r="342">
      <c r="A342" s="46"/>
      <c r="B342" s="46"/>
      <c r="C342" s="46"/>
      <c r="D342" s="49"/>
      <c r="E342" s="49"/>
      <c r="F342" s="49"/>
      <c r="G342" s="46"/>
      <c r="H342" s="46"/>
      <c r="I342" s="49"/>
      <c r="J342" s="46"/>
      <c r="K342" s="46"/>
      <c r="L342" s="49"/>
      <c r="M342" s="49"/>
      <c r="N342" s="46"/>
      <c r="O342" s="46"/>
      <c r="P342" s="37"/>
      <c r="Q342" s="37"/>
      <c r="R342" s="37"/>
      <c r="S342" s="37"/>
      <c r="T342" s="37"/>
      <c r="U342" s="37"/>
      <c r="V342" s="37"/>
      <c r="W342" s="37"/>
      <c r="X342" s="37"/>
      <c r="Y342" s="37"/>
      <c r="Z342" s="37"/>
    </row>
    <row r="343">
      <c r="A343" s="46"/>
      <c r="B343" s="46"/>
      <c r="C343" s="46"/>
      <c r="D343" s="49"/>
      <c r="E343" s="49"/>
      <c r="F343" s="49"/>
      <c r="G343" s="46"/>
      <c r="H343" s="46"/>
      <c r="I343" s="49"/>
      <c r="J343" s="46"/>
      <c r="K343" s="46"/>
      <c r="L343" s="49"/>
      <c r="M343" s="49"/>
      <c r="N343" s="46"/>
      <c r="O343" s="46"/>
      <c r="P343" s="37"/>
      <c r="Q343" s="37"/>
      <c r="R343" s="37"/>
      <c r="S343" s="37"/>
      <c r="T343" s="37"/>
      <c r="U343" s="37"/>
      <c r="V343" s="37"/>
      <c r="W343" s="37"/>
      <c r="X343" s="37"/>
      <c r="Y343" s="37"/>
      <c r="Z343" s="37"/>
    </row>
    <row r="344">
      <c r="A344" s="46"/>
      <c r="B344" s="46"/>
      <c r="C344" s="46"/>
      <c r="D344" s="49"/>
      <c r="E344" s="49"/>
      <c r="F344" s="49"/>
      <c r="G344" s="46"/>
      <c r="H344" s="46"/>
      <c r="I344" s="49"/>
      <c r="J344" s="46"/>
      <c r="K344" s="46"/>
      <c r="L344" s="49"/>
      <c r="M344" s="49"/>
      <c r="N344" s="46"/>
      <c r="O344" s="46"/>
      <c r="P344" s="37"/>
      <c r="Q344" s="37"/>
      <c r="R344" s="37"/>
      <c r="S344" s="37"/>
      <c r="T344" s="37"/>
      <c r="U344" s="37"/>
      <c r="V344" s="37"/>
      <c r="W344" s="37"/>
      <c r="X344" s="37"/>
      <c r="Y344" s="37"/>
      <c r="Z344" s="37"/>
    </row>
    <row r="345">
      <c r="A345" s="46"/>
      <c r="B345" s="46"/>
      <c r="C345" s="46"/>
      <c r="D345" s="49"/>
      <c r="E345" s="49"/>
      <c r="F345" s="49"/>
      <c r="G345" s="46"/>
      <c r="H345" s="46"/>
      <c r="I345" s="49"/>
      <c r="J345" s="46"/>
      <c r="K345" s="46"/>
      <c r="L345" s="49"/>
      <c r="M345" s="49"/>
      <c r="N345" s="46"/>
      <c r="O345" s="46"/>
      <c r="P345" s="37"/>
      <c r="Q345" s="37"/>
      <c r="R345" s="37"/>
      <c r="S345" s="37"/>
      <c r="T345" s="37"/>
      <c r="U345" s="37"/>
      <c r="V345" s="37"/>
      <c r="W345" s="37"/>
      <c r="X345" s="37"/>
      <c r="Y345" s="37"/>
      <c r="Z345" s="37"/>
    </row>
    <row r="346">
      <c r="A346" s="46"/>
      <c r="B346" s="46"/>
      <c r="C346" s="46"/>
      <c r="D346" s="49"/>
      <c r="E346" s="49"/>
      <c r="F346" s="49"/>
      <c r="G346" s="46"/>
      <c r="H346" s="46"/>
      <c r="I346" s="49"/>
      <c r="J346" s="46"/>
      <c r="K346" s="46"/>
      <c r="L346" s="49"/>
      <c r="M346" s="49"/>
      <c r="N346" s="46"/>
      <c r="O346" s="46"/>
      <c r="P346" s="37"/>
      <c r="Q346" s="37"/>
      <c r="R346" s="37"/>
      <c r="S346" s="37"/>
      <c r="T346" s="37"/>
      <c r="U346" s="37"/>
      <c r="V346" s="37"/>
      <c r="W346" s="37"/>
      <c r="X346" s="37"/>
      <c r="Y346" s="37"/>
      <c r="Z346" s="37"/>
    </row>
    <row r="347">
      <c r="A347" s="46"/>
      <c r="B347" s="46"/>
      <c r="C347" s="46"/>
      <c r="D347" s="49"/>
      <c r="E347" s="49"/>
      <c r="F347" s="49"/>
      <c r="G347" s="46"/>
      <c r="H347" s="46"/>
      <c r="I347" s="49"/>
      <c r="J347" s="46"/>
      <c r="K347" s="46"/>
      <c r="L347" s="49"/>
      <c r="M347" s="49"/>
      <c r="N347" s="46"/>
      <c r="O347" s="46"/>
      <c r="P347" s="37"/>
      <c r="Q347" s="37"/>
      <c r="R347" s="37"/>
      <c r="S347" s="37"/>
      <c r="T347" s="37"/>
      <c r="U347" s="37"/>
      <c r="V347" s="37"/>
      <c r="W347" s="37"/>
      <c r="X347" s="37"/>
      <c r="Y347" s="37"/>
      <c r="Z347" s="37"/>
    </row>
    <row r="348">
      <c r="A348" s="46"/>
      <c r="B348" s="46"/>
      <c r="C348" s="46"/>
      <c r="D348" s="49"/>
      <c r="E348" s="49"/>
      <c r="F348" s="49"/>
      <c r="G348" s="46"/>
      <c r="H348" s="46"/>
      <c r="I348" s="49"/>
      <c r="J348" s="46"/>
      <c r="K348" s="46"/>
      <c r="L348" s="49"/>
      <c r="M348" s="49"/>
      <c r="N348" s="46"/>
      <c r="O348" s="46"/>
      <c r="P348" s="37"/>
      <c r="Q348" s="37"/>
      <c r="R348" s="37"/>
      <c r="S348" s="37"/>
      <c r="T348" s="37"/>
      <c r="U348" s="37"/>
      <c r="V348" s="37"/>
      <c r="W348" s="37"/>
      <c r="X348" s="37"/>
      <c r="Y348" s="37"/>
      <c r="Z348" s="37"/>
    </row>
    <row r="349">
      <c r="A349" s="46"/>
      <c r="B349" s="46"/>
      <c r="C349" s="46"/>
      <c r="D349" s="49"/>
      <c r="E349" s="49"/>
      <c r="F349" s="49"/>
      <c r="G349" s="46"/>
      <c r="H349" s="46"/>
      <c r="I349" s="49"/>
      <c r="J349" s="46"/>
      <c r="K349" s="46"/>
      <c r="L349" s="49"/>
      <c r="M349" s="49"/>
      <c r="N349" s="46"/>
      <c r="O349" s="46"/>
      <c r="P349" s="37"/>
      <c r="Q349" s="37"/>
      <c r="R349" s="37"/>
      <c r="S349" s="37"/>
      <c r="T349" s="37"/>
      <c r="U349" s="37"/>
      <c r="V349" s="37"/>
      <c r="W349" s="37"/>
      <c r="X349" s="37"/>
      <c r="Y349" s="37"/>
      <c r="Z349" s="37"/>
    </row>
    <row r="350">
      <c r="A350" s="46"/>
      <c r="B350" s="46"/>
      <c r="C350" s="46"/>
      <c r="D350" s="49"/>
      <c r="E350" s="49"/>
      <c r="F350" s="49"/>
      <c r="G350" s="46"/>
      <c r="H350" s="46"/>
      <c r="I350" s="49"/>
      <c r="J350" s="46"/>
      <c r="K350" s="46"/>
      <c r="L350" s="49"/>
      <c r="M350" s="49"/>
      <c r="N350" s="46"/>
      <c r="O350" s="46"/>
      <c r="P350" s="37"/>
      <c r="Q350" s="37"/>
      <c r="R350" s="37"/>
      <c r="S350" s="37"/>
      <c r="T350" s="37"/>
      <c r="U350" s="37"/>
      <c r="V350" s="37"/>
      <c r="W350" s="37"/>
      <c r="X350" s="37"/>
      <c r="Y350" s="37"/>
      <c r="Z350" s="37"/>
    </row>
    <row r="351">
      <c r="A351" s="46"/>
      <c r="B351" s="46"/>
      <c r="C351" s="46"/>
      <c r="D351" s="49"/>
      <c r="E351" s="49"/>
      <c r="F351" s="49"/>
      <c r="G351" s="46"/>
      <c r="H351" s="46"/>
      <c r="I351" s="49"/>
      <c r="J351" s="46"/>
      <c r="K351" s="46"/>
      <c r="L351" s="49"/>
      <c r="M351" s="49"/>
      <c r="N351" s="46"/>
      <c r="O351" s="46"/>
      <c r="P351" s="37"/>
      <c r="Q351" s="37"/>
      <c r="R351" s="37"/>
      <c r="S351" s="37"/>
      <c r="T351" s="37"/>
      <c r="U351" s="37"/>
      <c r="V351" s="37"/>
      <c r="W351" s="37"/>
      <c r="X351" s="37"/>
      <c r="Y351" s="37"/>
      <c r="Z351" s="37"/>
    </row>
    <row r="352">
      <c r="A352" s="46"/>
      <c r="B352" s="46"/>
      <c r="C352" s="46"/>
      <c r="D352" s="49"/>
      <c r="E352" s="49"/>
      <c r="F352" s="49"/>
      <c r="G352" s="46"/>
      <c r="H352" s="46"/>
      <c r="I352" s="49"/>
      <c r="J352" s="46"/>
      <c r="K352" s="46"/>
      <c r="L352" s="49"/>
      <c r="M352" s="49"/>
      <c r="N352" s="46"/>
      <c r="O352" s="46"/>
      <c r="P352" s="37"/>
      <c r="Q352" s="37"/>
      <c r="R352" s="37"/>
      <c r="S352" s="37"/>
      <c r="T352" s="37"/>
      <c r="U352" s="37"/>
      <c r="V352" s="37"/>
      <c r="W352" s="37"/>
      <c r="X352" s="37"/>
      <c r="Y352" s="37"/>
      <c r="Z352" s="37"/>
    </row>
    <row r="353">
      <c r="A353" s="46"/>
      <c r="B353" s="46"/>
      <c r="C353" s="46"/>
      <c r="D353" s="49"/>
      <c r="E353" s="49"/>
      <c r="F353" s="49"/>
      <c r="G353" s="46"/>
      <c r="H353" s="46"/>
      <c r="I353" s="49"/>
      <c r="J353" s="46"/>
      <c r="K353" s="46"/>
      <c r="L353" s="49"/>
      <c r="M353" s="49"/>
      <c r="N353" s="46"/>
      <c r="O353" s="46"/>
      <c r="P353" s="37"/>
      <c r="Q353" s="37"/>
      <c r="R353" s="37"/>
      <c r="S353" s="37"/>
      <c r="T353" s="37"/>
      <c r="U353" s="37"/>
      <c r="V353" s="37"/>
      <c r="W353" s="37"/>
      <c r="X353" s="37"/>
      <c r="Y353" s="37"/>
      <c r="Z353" s="37"/>
    </row>
    <row r="354">
      <c r="A354" s="46"/>
      <c r="B354" s="46"/>
      <c r="C354" s="46"/>
      <c r="D354" s="49"/>
      <c r="E354" s="49"/>
      <c r="F354" s="49"/>
      <c r="G354" s="46"/>
      <c r="H354" s="46"/>
      <c r="I354" s="49"/>
      <c r="J354" s="46"/>
      <c r="K354" s="46"/>
      <c r="L354" s="49"/>
      <c r="M354" s="49"/>
      <c r="N354" s="46"/>
      <c r="O354" s="46"/>
      <c r="P354" s="37"/>
      <c r="Q354" s="37"/>
      <c r="R354" s="37"/>
      <c r="S354" s="37"/>
      <c r="T354" s="37"/>
      <c r="U354" s="37"/>
      <c r="V354" s="37"/>
      <c r="W354" s="37"/>
      <c r="X354" s="37"/>
      <c r="Y354" s="37"/>
      <c r="Z354" s="37"/>
    </row>
    <row r="355">
      <c r="A355" s="46"/>
      <c r="B355" s="46"/>
      <c r="C355" s="46"/>
      <c r="D355" s="49"/>
      <c r="E355" s="49"/>
      <c r="F355" s="49"/>
      <c r="G355" s="46"/>
      <c r="H355" s="46"/>
      <c r="I355" s="49"/>
      <c r="J355" s="46"/>
      <c r="K355" s="46"/>
      <c r="L355" s="49"/>
      <c r="M355" s="49"/>
      <c r="N355" s="46"/>
      <c r="O355" s="46"/>
      <c r="P355" s="37"/>
      <c r="Q355" s="37"/>
      <c r="R355" s="37"/>
      <c r="S355" s="37"/>
      <c r="T355" s="37"/>
      <c r="U355" s="37"/>
      <c r="V355" s="37"/>
      <c r="W355" s="37"/>
      <c r="X355" s="37"/>
      <c r="Y355" s="37"/>
      <c r="Z355" s="37"/>
    </row>
    <row r="356">
      <c r="A356" s="46"/>
      <c r="B356" s="46"/>
      <c r="C356" s="46"/>
      <c r="D356" s="49"/>
      <c r="E356" s="49"/>
      <c r="F356" s="49"/>
      <c r="G356" s="46"/>
      <c r="H356" s="46"/>
      <c r="I356" s="49"/>
      <c r="J356" s="46"/>
      <c r="K356" s="46"/>
      <c r="L356" s="49"/>
      <c r="M356" s="49"/>
      <c r="N356" s="46"/>
      <c r="O356" s="46"/>
      <c r="P356" s="37"/>
      <c r="Q356" s="37"/>
      <c r="R356" s="37"/>
      <c r="S356" s="37"/>
      <c r="T356" s="37"/>
      <c r="U356" s="37"/>
      <c r="V356" s="37"/>
      <c r="W356" s="37"/>
      <c r="X356" s="37"/>
      <c r="Y356" s="37"/>
      <c r="Z356" s="37"/>
    </row>
    <row r="357">
      <c r="A357" s="46"/>
      <c r="B357" s="46"/>
      <c r="C357" s="46"/>
      <c r="D357" s="49"/>
      <c r="E357" s="49"/>
      <c r="F357" s="49"/>
      <c r="G357" s="46"/>
      <c r="H357" s="46"/>
      <c r="I357" s="49"/>
      <c r="J357" s="46"/>
      <c r="K357" s="46"/>
      <c r="L357" s="49"/>
      <c r="M357" s="49"/>
      <c r="N357" s="46"/>
      <c r="O357" s="46"/>
      <c r="P357" s="37"/>
      <c r="Q357" s="37"/>
      <c r="R357" s="37"/>
      <c r="S357" s="37"/>
      <c r="T357" s="37"/>
      <c r="U357" s="37"/>
      <c r="V357" s="37"/>
      <c r="W357" s="37"/>
      <c r="X357" s="37"/>
      <c r="Y357" s="37"/>
      <c r="Z357" s="37"/>
    </row>
    <row r="358">
      <c r="A358" s="46"/>
      <c r="B358" s="46"/>
      <c r="C358" s="46"/>
      <c r="D358" s="49"/>
      <c r="E358" s="49"/>
      <c r="F358" s="49"/>
      <c r="G358" s="46"/>
      <c r="H358" s="46"/>
      <c r="I358" s="49"/>
      <c r="J358" s="46"/>
      <c r="K358" s="46"/>
      <c r="L358" s="49"/>
      <c r="M358" s="49"/>
      <c r="N358" s="46"/>
      <c r="O358" s="46"/>
      <c r="P358" s="37"/>
      <c r="Q358" s="37"/>
      <c r="R358" s="37"/>
      <c r="S358" s="37"/>
      <c r="T358" s="37"/>
      <c r="U358" s="37"/>
      <c r="V358" s="37"/>
      <c r="W358" s="37"/>
      <c r="X358" s="37"/>
      <c r="Y358" s="37"/>
      <c r="Z358" s="37"/>
    </row>
    <row r="359">
      <c r="A359" s="46"/>
      <c r="B359" s="46"/>
      <c r="C359" s="46"/>
      <c r="D359" s="49"/>
      <c r="E359" s="49"/>
      <c r="F359" s="49"/>
      <c r="G359" s="46"/>
      <c r="H359" s="46"/>
      <c r="I359" s="49"/>
      <c r="J359" s="46"/>
      <c r="K359" s="46"/>
      <c r="L359" s="49"/>
      <c r="M359" s="49"/>
      <c r="N359" s="46"/>
      <c r="O359" s="46"/>
      <c r="P359" s="37"/>
      <c r="Q359" s="37"/>
      <c r="R359" s="37"/>
      <c r="S359" s="37"/>
      <c r="T359" s="37"/>
      <c r="U359" s="37"/>
      <c r="V359" s="37"/>
      <c r="W359" s="37"/>
      <c r="X359" s="37"/>
      <c r="Y359" s="37"/>
      <c r="Z359" s="37"/>
    </row>
    <row r="360">
      <c r="A360" s="46"/>
      <c r="B360" s="46"/>
      <c r="C360" s="46"/>
      <c r="D360" s="49"/>
      <c r="E360" s="49"/>
      <c r="F360" s="49"/>
      <c r="G360" s="46"/>
      <c r="H360" s="46"/>
      <c r="I360" s="49"/>
      <c r="J360" s="46"/>
      <c r="K360" s="46"/>
      <c r="L360" s="49"/>
      <c r="M360" s="49"/>
      <c r="N360" s="46"/>
      <c r="O360" s="46"/>
      <c r="P360" s="37"/>
      <c r="Q360" s="37"/>
      <c r="R360" s="37"/>
      <c r="S360" s="37"/>
      <c r="T360" s="37"/>
      <c r="U360" s="37"/>
      <c r="V360" s="37"/>
      <c r="W360" s="37"/>
      <c r="X360" s="37"/>
      <c r="Y360" s="37"/>
      <c r="Z360" s="37"/>
    </row>
    <row r="361">
      <c r="A361" s="46"/>
      <c r="B361" s="46"/>
      <c r="C361" s="46"/>
      <c r="D361" s="49"/>
      <c r="E361" s="49"/>
      <c r="F361" s="49"/>
      <c r="G361" s="46"/>
      <c r="H361" s="46"/>
      <c r="I361" s="49"/>
      <c r="J361" s="46"/>
      <c r="K361" s="46"/>
      <c r="L361" s="49"/>
      <c r="M361" s="49"/>
      <c r="N361" s="46"/>
      <c r="O361" s="46"/>
      <c r="P361" s="37"/>
      <c r="Q361" s="37"/>
      <c r="R361" s="37"/>
      <c r="S361" s="37"/>
      <c r="T361" s="37"/>
      <c r="U361" s="37"/>
      <c r="V361" s="37"/>
      <c r="W361" s="37"/>
      <c r="X361" s="37"/>
      <c r="Y361" s="37"/>
      <c r="Z361" s="37"/>
    </row>
    <row r="362">
      <c r="A362" s="46"/>
      <c r="B362" s="46"/>
      <c r="C362" s="46"/>
      <c r="D362" s="49"/>
      <c r="E362" s="49"/>
      <c r="F362" s="49"/>
      <c r="G362" s="46"/>
      <c r="H362" s="46"/>
      <c r="I362" s="49"/>
      <c r="J362" s="46"/>
      <c r="K362" s="46"/>
      <c r="L362" s="49"/>
      <c r="M362" s="49"/>
      <c r="N362" s="46"/>
      <c r="O362" s="46"/>
      <c r="P362" s="37"/>
      <c r="Q362" s="37"/>
      <c r="R362" s="37"/>
      <c r="S362" s="37"/>
      <c r="T362" s="37"/>
      <c r="U362" s="37"/>
      <c r="V362" s="37"/>
      <c r="W362" s="37"/>
      <c r="X362" s="37"/>
      <c r="Y362" s="37"/>
      <c r="Z362" s="37"/>
    </row>
    <row r="363">
      <c r="A363" s="46"/>
      <c r="B363" s="46"/>
      <c r="C363" s="46"/>
      <c r="D363" s="49"/>
      <c r="E363" s="49"/>
      <c r="F363" s="49"/>
      <c r="G363" s="46"/>
      <c r="H363" s="46"/>
      <c r="I363" s="49"/>
      <c r="J363" s="46"/>
      <c r="K363" s="46"/>
      <c r="L363" s="49"/>
      <c r="M363" s="49"/>
      <c r="N363" s="46"/>
      <c r="O363" s="46"/>
      <c r="P363" s="37"/>
      <c r="Q363" s="37"/>
      <c r="R363" s="37"/>
      <c r="S363" s="37"/>
      <c r="T363" s="37"/>
      <c r="U363" s="37"/>
      <c r="V363" s="37"/>
      <c r="W363" s="37"/>
      <c r="X363" s="37"/>
      <c r="Y363" s="37"/>
      <c r="Z363" s="37"/>
    </row>
    <row r="364">
      <c r="A364" s="46"/>
      <c r="B364" s="46"/>
      <c r="C364" s="46"/>
      <c r="D364" s="49"/>
      <c r="E364" s="49"/>
      <c r="F364" s="49"/>
      <c r="G364" s="46"/>
      <c r="H364" s="46"/>
      <c r="I364" s="49"/>
      <c r="J364" s="46"/>
      <c r="K364" s="46"/>
      <c r="L364" s="49"/>
      <c r="M364" s="49"/>
      <c r="N364" s="46"/>
      <c r="O364" s="46"/>
      <c r="P364" s="37"/>
      <c r="Q364" s="37"/>
      <c r="R364" s="37"/>
      <c r="S364" s="37"/>
      <c r="T364" s="37"/>
      <c r="U364" s="37"/>
      <c r="V364" s="37"/>
      <c r="W364" s="37"/>
      <c r="X364" s="37"/>
      <c r="Y364" s="37"/>
      <c r="Z364" s="37"/>
    </row>
    <row r="365">
      <c r="A365" s="46"/>
      <c r="B365" s="46"/>
      <c r="C365" s="46"/>
      <c r="D365" s="49"/>
      <c r="E365" s="49"/>
      <c r="F365" s="49"/>
      <c r="G365" s="46"/>
      <c r="H365" s="46"/>
      <c r="I365" s="49"/>
      <c r="J365" s="46"/>
      <c r="K365" s="46"/>
      <c r="L365" s="49"/>
      <c r="M365" s="49"/>
      <c r="N365" s="46"/>
      <c r="O365" s="46"/>
      <c r="P365" s="37"/>
      <c r="Q365" s="37"/>
      <c r="R365" s="37"/>
      <c r="S365" s="37"/>
      <c r="T365" s="37"/>
      <c r="U365" s="37"/>
      <c r="V365" s="37"/>
      <c r="W365" s="37"/>
      <c r="X365" s="37"/>
      <c r="Y365" s="37"/>
      <c r="Z365" s="37"/>
    </row>
    <row r="366">
      <c r="A366" s="46"/>
      <c r="B366" s="46"/>
      <c r="C366" s="46"/>
      <c r="D366" s="49"/>
      <c r="E366" s="49"/>
      <c r="F366" s="49"/>
      <c r="G366" s="46"/>
      <c r="H366" s="46"/>
      <c r="I366" s="49"/>
      <c r="J366" s="46"/>
      <c r="K366" s="46"/>
      <c r="L366" s="49"/>
      <c r="M366" s="49"/>
      <c r="N366" s="46"/>
      <c r="O366" s="46"/>
      <c r="P366" s="37"/>
      <c r="Q366" s="37"/>
      <c r="R366" s="37"/>
      <c r="S366" s="37"/>
      <c r="T366" s="37"/>
      <c r="U366" s="37"/>
      <c r="V366" s="37"/>
      <c r="W366" s="37"/>
      <c r="X366" s="37"/>
      <c r="Y366" s="37"/>
      <c r="Z366" s="37"/>
    </row>
    <row r="367">
      <c r="A367" s="46"/>
      <c r="B367" s="46"/>
      <c r="C367" s="46"/>
      <c r="D367" s="49"/>
      <c r="E367" s="49"/>
      <c r="F367" s="49"/>
      <c r="G367" s="46"/>
      <c r="H367" s="46"/>
      <c r="I367" s="49"/>
      <c r="J367" s="46"/>
      <c r="K367" s="46"/>
      <c r="L367" s="49"/>
      <c r="M367" s="49"/>
      <c r="N367" s="46"/>
      <c r="O367" s="46"/>
      <c r="P367" s="37"/>
      <c r="Q367" s="37"/>
      <c r="R367" s="37"/>
      <c r="S367" s="37"/>
      <c r="T367" s="37"/>
      <c r="U367" s="37"/>
      <c r="V367" s="37"/>
      <c r="W367" s="37"/>
      <c r="X367" s="37"/>
      <c r="Y367" s="37"/>
      <c r="Z367" s="37"/>
    </row>
    <row r="368">
      <c r="A368" s="46"/>
      <c r="B368" s="46"/>
      <c r="C368" s="46"/>
      <c r="D368" s="49"/>
      <c r="E368" s="49"/>
      <c r="F368" s="49"/>
      <c r="G368" s="46"/>
      <c r="H368" s="46"/>
      <c r="I368" s="49"/>
      <c r="J368" s="46"/>
      <c r="K368" s="46"/>
      <c r="L368" s="49"/>
      <c r="M368" s="49"/>
      <c r="N368" s="46"/>
      <c r="O368" s="46"/>
      <c r="P368" s="37"/>
      <c r="Q368" s="37"/>
      <c r="R368" s="37"/>
      <c r="S368" s="37"/>
      <c r="T368" s="37"/>
      <c r="U368" s="37"/>
      <c r="V368" s="37"/>
      <c r="W368" s="37"/>
      <c r="X368" s="37"/>
      <c r="Y368" s="37"/>
      <c r="Z368" s="37"/>
    </row>
    <row r="369">
      <c r="A369" s="46"/>
      <c r="B369" s="46"/>
      <c r="C369" s="46"/>
      <c r="D369" s="49"/>
      <c r="E369" s="49"/>
      <c r="F369" s="49"/>
      <c r="G369" s="46"/>
      <c r="H369" s="46"/>
      <c r="I369" s="49"/>
      <c r="J369" s="46"/>
      <c r="K369" s="46"/>
      <c r="L369" s="49"/>
      <c r="M369" s="49"/>
      <c r="N369" s="46"/>
      <c r="O369" s="46"/>
      <c r="P369" s="37"/>
      <c r="Q369" s="37"/>
      <c r="R369" s="37"/>
      <c r="S369" s="37"/>
      <c r="T369" s="37"/>
      <c r="U369" s="37"/>
      <c r="V369" s="37"/>
      <c r="W369" s="37"/>
      <c r="X369" s="37"/>
      <c r="Y369" s="37"/>
      <c r="Z369" s="37"/>
    </row>
    <row r="370">
      <c r="A370" s="46"/>
      <c r="B370" s="46"/>
      <c r="C370" s="46"/>
      <c r="D370" s="49"/>
      <c r="E370" s="49"/>
      <c r="F370" s="49"/>
      <c r="G370" s="46"/>
      <c r="H370" s="46"/>
      <c r="I370" s="49"/>
      <c r="J370" s="46"/>
      <c r="K370" s="46"/>
      <c r="L370" s="49"/>
      <c r="M370" s="49"/>
      <c r="N370" s="46"/>
      <c r="O370" s="46"/>
      <c r="P370" s="37"/>
      <c r="Q370" s="37"/>
      <c r="R370" s="37"/>
      <c r="S370" s="37"/>
      <c r="T370" s="37"/>
      <c r="U370" s="37"/>
      <c r="V370" s="37"/>
      <c r="W370" s="37"/>
      <c r="X370" s="37"/>
      <c r="Y370" s="37"/>
      <c r="Z370" s="37"/>
    </row>
    <row r="371">
      <c r="A371" s="46"/>
      <c r="B371" s="46"/>
      <c r="C371" s="46"/>
      <c r="D371" s="49"/>
      <c r="E371" s="49"/>
      <c r="F371" s="49"/>
      <c r="G371" s="46"/>
      <c r="H371" s="46"/>
      <c r="I371" s="49"/>
      <c r="J371" s="46"/>
      <c r="K371" s="46"/>
      <c r="L371" s="49"/>
      <c r="M371" s="49"/>
      <c r="N371" s="46"/>
      <c r="O371" s="46"/>
      <c r="P371" s="37"/>
      <c r="Q371" s="37"/>
      <c r="R371" s="37"/>
      <c r="S371" s="37"/>
      <c r="T371" s="37"/>
      <c r="U371" s="37"/>
      <c r="V371" s="37"/>
      <c r="W371" s="37"/>
      <c r="X371" s="37"/>
      <c r="Y371" s="37"/>
      <c r="Z371" s="37"/>
    </row>
    <row r="372">
      <c r="A372" s="46"/>
      <c r="B372" s="46"/>
      <c r="C372" s="46"/>
      <c r="D372" s="49"/>
      <c r="E372" s="49"/>
      <c r="F372" s="49"/>
      <c r="G372" s="46"/>
      <c r="H372" s="46"/>
      <c r="I372" s="49"/>
      <c r="J372" s="46"/>
      <c r="K372" s="46"/>
      <c r="L372" s="49"/>
      <c r="M372" s="49"/>
      <c r="N372" s="46"/>
      <c r="O372" s="46"/>
      <c r="P372" s="37"/>
      <c r="Q372" s="37"/>
      <c r="R372" s="37"/>
      <c r="S372" s="37"/>
      <c r="T372" s="37"/>
      <c r="U372" s="37"/>
      <c r="V372" s="37"/>
      <c r="W372" s="37"/>
      <c r="X372" s="37"/>
      <c r="Y372" s="37"/>
      <c r="Z372" s="37"/>
    </row>
    <row r="373">
      <c r="A373" s="46"/>
      <c r="B373" s="46"/>
      <c r="C373" s="46"/>
      <c r="D373" s="49"/>
      <c r="E373" s="49"/>
      <c r="F373" s="49"/>
      <c r="G373" s="46"/>
      <c r="H373" s="46"/>
      <c r="I373" s="49"/>
      <c r="J373" s="46"/>
      <c r="K373" s="46"/>
      <c r="L373" s="49"/>
      <c r="M373" s="49"/>
      <c r="N373" s="46"/>
      <c r="O373" s="46"/>
      <c r="P373" s="37"/>
      <c r="Q373" s="37"/>
      <c r="R373" s="37"/>
      <c r="S373" s="37"/>
      <c r="T373" s="37"/>
      <c r="U373" s="37"/>
      <c r="V373" s="37"/>
      <c r="W373" s="37"/>
      <c r="X373" s="37"/>
      <c r="Y373" s="37"/>
      <c r="Z373" s="37"/>
    </row>
    <row r="374">
      <c r="A374" s="46"/>
      <c r="B374" s="46"/>
      <c r="C374" s="46"/>
      <c r="D374" s="49"/>
      <c r="E374" s="49"/>
      <c r="F374" s="49"/>
      <c r="G374" s="46"/>
      <c r="H374" s="46"/>
      <c r="I374" s="49"/>
      <c r="J374" s="46"/>
      <c r="K374" s="46"/>
      <c r="L374" s="49"/>
      <c r="M374" s="49"/>
      <c r="N374" s="46"/>
      <c r="O374" s="46"/>
      <c r="P374" s="37"/>
      <c r="Q374" s="37"/>
      <c r="R374" s="37"/>
      <c r="S374" s="37"/>
      <c r="T374" s="37"/>
      <c r="U374" s="37"/>
      <c r="V374" s="37"/>
      <c r="W374" s="37"/>
      <c r="X374" s="37"/>
      <c r="Y374" s="37"/>
      <c r="Z374" s="37"/>
    </row>
    <row r="375">
      <c r="A375" s="46"/>
      <c r="B375" s="46"/>
      <c r="C375" s="46"/>
      <c r="D375" s="49"/>
      <c r="E375" s="49"/>
      <c r="F375" s="49"/>
      <c r="G375" s="46"/>
      <c r="H375" s="46"/>
      <c r="I375" s="49"/>
      <c r="J375" s="46"/>
      <c r="K375" s="46"/>
      <c r="L375" s="49"/>
      <c r="M375" s="49"/>
      <c r="N375" s="46"/>
      <c r="O375" s="46"/>
      <c r="P375" s="37"/>
      <c r="Q375" s="37"/>
      <c r="R375" s="37"/>
      <c r="S375" s="37"/>
      <c r="T375" s="37"/>
      <c r="U375" s="37"/>
      <c r="V375" s="37"/>
      <c r="W375" s="37"/>
      <c r="X375" s="37"/>
      <c r="Y375" s="37"/>
      <c r="Z375" s="37"/>
    </row>
    <row r="376">
      <c r="A376" s="46"/>
      <c r="B376" s="46"/>
      <c r="C376" s="46"/>
      <c r="D376" s="49"/>
      <c r="E376" s="49"/>
      <c r="F376" s="49"/>
      <c r="G376" s="46"/>
      <c r="H376" s="46"/>
      <c r="I376" s="49"/>
      <c r="J376" s="46"/>
      <c r="K376" s="46"/>
      <c r="L376" s="49"/>
      <c r="M376" s="49"/>
      <c r="N376" s="46"/>
      <c r="O376" s="46"/>
      <c r="P376" s="37"/>
      <c r="Q376" s="37"/>
      <c r="R376" s="37"/>
      <c r="S376" s="37"/>
      <c r="T376" s="37"/>
      <c r="U376" s="37"/>
      <c r="V376" s="37"/>
      <c r="W376" s="37"/>
      <c r="X376" s="37"/>
      <c r="Y376" s="37"/>
      <c r="Z376" s="37"/>
    </row>
    <row r="377">
      <c r="A377" s="46"/>
      <c r="B377" s="46"/>
      <c r="C377" s="46"/>
      <c r="D377" s="49"/>
      <c r="E377" s="49"/>
      <c r="F377" s="49"/>
      <c r="G377" s="46"/>
      <c r="H377" s="46"/>
      <c r="I377" s="49"/>
      <c r="J377" s="46"/>
      <c r="K377" s="46"/>
      <c r="L377" s="49"/>
      <c r="M377" s="49"/>
      <c r="N377" s="46"/>
      <c r="O377" s="46"/>
      <c r="P377" s="37"/>
      <c r="Q377" s="37"/>
      <c r="R377" s="37"/>
      <c r="S377" s="37"/>
      <c r="T377" s="37"/>
      <c r="U377" s="37"/>
      <c r="V377" s="37"/>
      <c r="W377" s="37"/>
      <c r="X377" s="37"/>
      <c r="Y377" s="37"/>
      <c r="Z377" s="37"/>
    </row>
    <row r="378">
      <c r="A378" s="46"/>
      <c r="B378" s="46"/>
      <c r="C378" s="46"/>
      <c r="D378" s="49"/>
      <c r="E378" s="49"/>
      <c r="F378" s="49"/>
      <c r="G378" s="46"/>
      <c r="H378" s="46"/>
      <c r="I378" s="49"/>
      <c r="J378" s="46"/>
      <c r="K378" s="46"/>
      <c r="L378" s="49"/>
      <c r="M378" s="49"/>
      <c r="N378" s="46"/>
      <c r="O378" s="46"/>
      <c r="P378" s="37"/>
      <c r="Q378" s="37"/>
      <c r="R378" s="37"/>
      <c r="S378" s="37"/>
      <c r="T378" s="37"/>
      <c r="U378" s="37"/>
      <c r="V378" s="37"/>
      <c r="W378" s="37"/>
      <c r="X378" s="37"/>
      <c r="Y378" s="37"/>
      <c r="Z378" s="37"/>
    </row>
    <row r="379">
      <c r="A379" s="46"/>
      <c r="B379" s="46"/>
      <c r="C379" s="46"/>
      <c r="D379" s="49"/>
      <c r="E379" s="49"/>
      <c r="F379" s="49"/>
      <c r="G379" s="46"/>
      <c r="H379" s="46"/>
      <c r="I379" s="49"/>
      <c r="J379" s="46"/>
      <c r="K379" s="46"/>
      <c r="L379" s="49"/>
      <c r="M379" s="49"/>
      <c r="N379" s="46"/>
      <c r="O379" s="46"/>
      <c r="P379" s="37"/>
      <c r="Q379" s="37"/>
      <c r="R379" s="37"/>
      <c r="S379" s="37"/>
      <c r="T379" s="37"/>
      <c r="U379" s="37"/>
      <c r="V379" s="37"/>
      <c r="W379" s="37"/>
      <c r="X379" s="37"/>
      <c r="Y379" s="37"/>
      <c r="Z379" s="37"/>
    </row>
    <row r="380">
      <c r="A380" s="46"/>
      <c r="B380" s="46"/>
      <c r="C380" s="46"/>
      <c r="D380" s="49"/>
      <c r="E380" s="49"/>
      <c r="F380" s="49"/>
      <c r="G380" s="46"/>
      <c r="H380" s="46"/>
      <c r="I380" s="49"/>
      <c r="J380" s="46"/>
      <c r="K380" s="46"/>
      <c r="L380" s="49"/>
      <c r="M380" s="49"/>
      <c r="N380" s="46"/>
      <c r="O380" s="46"/>
      <c r="P380" s="37"/>
      <c r="Q380" s="37"/>
      <c r="R380" s="37"/>
      <c r="S380" s="37"/>
      <c r="T380" s="37"/>
      <c r="U380" s="37"/>
      <c r="V380" s="37"/>
      <c r="W380" s="37"/>
      <c r="X380" s="37"/>
      <c r="Y380" s="37"/>
      <c r="Z380" s="37"/>
    </row>
    <row r="381">
      <c r="A381" s="46"/>
      <c r="B381" s="46"/>
      <c r="C381" s="46"/>
      <c r="D381" s="49"/>
      <c r="E381" s="49"/>
      <c r="F381" s="49"/>
      <c r="G381" s="46"/>
      <c r="H381" s="46"/>
      <c r="I381" s="49"/>
      <c r="J381" s="46"/>
      <c r="K381" s="46"/>
      <c r="L381" s="49"/>
      <c r="M381" s="49"/>
      <c r="N381" s="46"/>
      <c r="O381" s="46"/>
      <c r="P381" s="37"/>
      <c r="Q381" s="37"/>
      <c r="R381" s="37"/>
      <c r="S381" s="37"/>
      <c r="T381" s="37"/>
      <c r="U381" s="37"/>
      <c r="V381" s="37"/>
      <c r="W381" s="37"/>
      <c r="X381" s="37"/>
      <c r="Y381" s="37"/>
      <c r="Z381" s="37"/>
    </row>
    <row r="382">
      <c r="A382" s="46"/>
      <c r="B382" s="46"/>
      <c r="C382" s="46"/>
      <c r="D382" s="49"/>
      <c r="E382" s="49"/>
      <c r="F382" s="49"/>
      <c r="G382" s="46"/>
      <c r="H382" s="46"/>
      <c r="I382" s="49"/>
      <c r="J382" s="46"/>
      <c r="K382" s="46"/>
      <c r="L382" s="49"/>
      <c r="M382" s="49"/>
      <c r="N382" s="46"/>
      <c r="O382" s="46"/>
      <c r="P382" s="37"/>
      <c r="Q382" s="37"/>
      <c r="R382" s="37"/>
      <c r="S382" s="37"/>
      <c r="T382" s="37"/>
      <c r="U382" s="37"/>
      <c r="V382" s="37"/>
      <c r="W382" s="37"/>
      <c r="X382" s="37"/>
      <c r="Y382" s="37"/>
      <c r="Z382" s="37"/>
    </row>
    <row r="383">
      <c r="A383" s="46"/>
      <c r="B383" s="46"/>
      <c r="C383" s="46"/>
      <c r="D383" s="49"/>
      <c r="E383" s="49"/>
      <c r="F383" s="49"/>
      <c r="G383" s="46"/>
      <c r="H383" s="46"/>
      <c r="I383" s="49"/>
      <c r="J383" s="46"/>
      <c r="K383" s="46"/>
      <c r="L383" s="49"/>
      <c r="M383" s="49"/>
      <c r="N383" s="46"/>
      <c r="O383" s="46"/>
      <c r="P383" s="37"/>
      <c r="Q383" s="37"/>
      <c r="R383" s="37"/>
      <c r="S383" s="37"/>
      <c r="T383" s="37"/>
      <c r="U383" s="37"/>
      <c r="V383" s="37"/>
      <c r="W383" s="37"/>
      <c r="X383" s="37"/>
      <c r="Y383" s="37"/>
      <c r="Z383" s="37"/>
    </row>
    <row r="384">
      <c r="A384" s="46"/>
      <c r="B384" s="46"/>
      <c r="C384" s="46"/>
      <c r="D384" s="49"/>
      <c r="E384" s="49"/>
      <c r="F384" s="49"/>
      <c r="G384" s="46"/>
      <c r="H384" s="46"/>
      <c r="I384" s="49"/>
      <c r="J384" s="46"/>
      <c r="K384" s="46"/>
      <c r="L384" s="49"/>
      <c r="M384" s="49"/>
      <c r="N384" s="46"/>
      <c r="O384" s="46"/>
      <c r="P384" s="37"/>
      <c r="Q384" s="37"/>
      <c r="R384" s="37"/>
      <c r="S384" s="37"/>
      <c r="T384" s="37"/>
      <c r="U384" s="37"/>
      <c r="V384" s="37"/>
      <c r="W384" s="37"/>
      <c r="X384" s="37"/>
      <c r="Y384" s="37"/>
      <c r="Z384" s="37"/>
    </row>
    <row r="385">
      <c r="A385" s="46"/>
      <c r="B385" s="46"/>
      <c r="C385" s="46"/>
      <c r="D385" s="49"/>
      <c r="E385" s="49"/>
      <c r="F385" s="49"/>
      <c r="G385" s="46"/>
      <c r="H385" s="46"/>
      <c r="I385" s="49"/>
      <c r="J385" s="46"/>
      <c r="K385" s="46"/>
      <c r="L385" s="49"/>
      <c r="M385" s="49"/>
      <c r="N385" s="46"/>
      <c r="O385" s="46"/>
      <c r="P385" s="37"/>
      <c r="Q385" s="37"/>
      <c r="R385" s="37"/>
      <c r="S385" s="37"/>
      <c r="T385" s="37"/>
      <c r="U385" s="37"/>
      <c r="V385" s="37"/>
      <c r="W385" s="37"/>
      <c r="X385" s="37"/>
      <c r="Y385" s="37"/>
      <c r="Z385" s="37"/>
    </row>
    <row r="386">
      <c r="A386" s="46"/>
      <c r="B386" s="46"/>
      <c r="C386" s="46"/>
      <c r="D386" s="49"/>
      <c r="E386" s="49"/>
      <c r="F386" s="49"/>
      <c r="G386" s="46"/>
      <c r="H386" s="46"/>
      <c r="I386" s="49"/>
      <c r="J386" s="46"/>
      <c r="K386" s="46"/>
      <c r="L386" s="49"/>
      <c r="M386" s="49"/>
      <c r="N386" s="46"/>
      <c r="O386" s="46"/>
      <c r="P386" s="37"/>
      <c r="Q386" s="37"/>
      <c r="R386" s="37"/>
      <c r="S386" s="37"/>
      <c r="T386" s="37"/>
      <c r="U386" s="37"/>
      <c r="V386" s="37"/>
      <c r="W386" s="37"/>
      <c r="X386" s="37"/>
      <c r="Y386" s="37"/>
      <c r="Z386" s="37"/>
    </row>
    <row r="387">
      <c r="A387" s="46"/>
      <c r="B387" s="46"/>
      <c r="C387" s="46"/>
      <c r="D387" s="49"/>
      <c r="E387" s="49"/>
      <c r="F387" s="49"/>
      <c r="G387" s="46"/>
      <c r="H387" s="46"/>
      <c r="I387" s="49"/>
      <c r="J387" s="46"/>
      <c r="K387" s="46"/>
      <c r="L387" s="49"/>
      <c r="M387" s="49"/>
      <c r="N387" s="46"/>
      <c r="O387" s="46"/>
      <c r="P387" s="37"/>
      <c r="Q387" s="37"/>
      <c r="R387" s="37"/>
      <c r="S387" s="37"/>
      <c r="T387" s="37"/>
      <c r="U387" s="37"/>
      <c r="V387" s="37"/>
      <c r="W387" s="37"/>
      <c r="X387" s="37"/>
      <c r="Y387" s="37"/>
      <c r="Z387" s="37"/>
    </row>
    <row r="388">
      <c r="A388" s="46"/>
      <c r="B388" s="46"/>
      <c r="C388" s="46"/>
      <c r="D388" s="49"/>
      <c r="E388" s="49"/>
      <c r="F388" s="49"/>
      <c r="G388" s="46"/>
      <c r="H388" s="46"/>
      <c r="I388" s="49"/>
      <c r="J388" s="46"/>
      <c r="K388" s="46"/>
      <c r="L388" s="49"/>
      <c r="M388" s="49"/>
      <c r="N388" s="46"/>
      <c r="O388" s="46"/>
      <c r="P388" s="37"/>
      <c r="Q388" s="37"/>
      <c r="R388" s="37"/>
      <c r="S388" s="37"/>
      <c r="T388" s="37"/>
      <c r="U388" s="37"/>
      <c r="V388" s="37"/>
      <c r="W388" s="37"/>
      <c r="X388" s="37"/>
      <c r="Y388" s="37"/>
      <c r="Z388" s="37"/>
    </row>
    <row r="389">
      <c r="A389" s="46"/>
      <c r="B389" s="46"/>
      <c r="C389" s="46"/>
      <c r="D389" s="49"/>
      <c r="E389" s="49"/>
      <c r="F389" s="49"/>
      <c r="G389" s="46"/>
      <c r="H389" s="46"/>
      <c r="I389" s="49"/>
      <c r="J389" s="46"/>
      <c r="K389" s="46"/>
      <c r="L389" s="49"/>
      <c r="M389" s="49"/>
      <c r="N389" s="46"/>
      <c r="O389" s="46"/>
      <c r="P389" s="37"/>
      <c r="Q389" s="37"/>
      <c r="R389" s="37"/>
      <c r="S389" s="37"/>
      <c r="T389" s="37"/>
      <c r="U389" s="37"/>
      <c r="V389" s="37"/>
      <c r="W389" s="37"/>
      <c r="X389" s="37"/>
      <c r="Y389" s="37"/>
      <c r="Z389" s="37"/>
    </row>
    <row r="390">
      <c r="A390" s="46"/>
      <c r="B390" s="46"/>
      <c r="C390" s="46"/>
      <c r="D390" s="49"/>
      <c r="E390" s="49"/>
      <c r="F390" s="49"/>
      <c r="G390" s="46"/>
      <c r="H390" s="46"/>
      <c r="I390" s="49"/>
      <c r="J390" s="46"/>
      <c r="K390" s="46"/>
      <c r="L390" s="49"/>
      <c r="M390" s="49"/>
      <c r="N390" s="46"/>
      <c r="O390" s="46"/>
      <c r="P390" s="37"/>
      <c r="Q390" s="37"/>
      <c r="R390" s="37"/>
      <c r="S390" s="37"/>
      <c r="T390" s="37"/>
      <c r="U390" s="37"/>
      <c r="V390" s="37"/>
      <c r="W390" s="37"/>
      <c r="X390" s="37"/>
      <c r="Y390" s="37"/>
      <c r="Z390" s="37"/>
    </row>
    <row r="391">
      <c r="A391" s="46"/>
      <c r="B391" s="46"/>
      <c r="C391" s="46"/>
      <c r="D391" s="49"/>
      <c r="E391" s="49"/>
      <c r="F391" s="49"/>
      <c r="G391" s="46"/>
      <c r="H391" s="46"/>
      <c r="I391" s="49"/>
      <c r="J391" s="46"/>
      <c r="K391" s="46"/>
      <c r="L391" s="49"/>
      <c r="M391" s="49"/>
      <c r="N391" s="46"/>
      <c r="O391" s="46"/>
      <c r="P391" s="37"/>
      <c r="Q391" s="37"/>
      <c r="R391" s="37"/>
      <c r="S391" s="37"/>
      <c r="T391" s="37"/>
      <c r="U391" s="37"/>
      <c r="V391" s="37"/>
      <c r="W391" s="37"/>
      <c r="X391" s="37"/>
      <c r="Y391" s="37"/>
      <c r="Z391" s="37"/>
    </row>
    <row r="392">
      <c r="A392" s="46"/>
      <c r="B392" s="46"/>
      <c r="C392" s="46"/>
      <c r="D392" s="49"/>
      <c r="E392" s="49"/>
      <c r="F392" s="49"/>
      <c r="G392" s="46"/>
      <c r="H392" s="46"/>
      <c r="I392" s="49"/>
      <c r="J392" s="46"/>
      <c r="K392" s="46"/>
      <c r="L392" s="49"/>
      <c r="M392" s="49"/>
      <c r="N392" s="46"/>
      <c r="O392" s="46"/>
      <c r="P392" s="37"/>
      <c r="Q392" s="37"/>
      <c r="R392" s="37"/>
      <c r="S392" s="37"/>
      <c r="T392" s="37"/>
      <c r="U392" s="37"/>
      <c r="V392" s="37"/>
      <c r="W392" s="37"/>
      <c r="X392" s="37"/>
      <c r="Y392" s="37"/>
      <c r="Z392" s="37"/>
    </row>
    <row r="393">
      <c r="A393" s="46"/>
      <c r="B393" s="46"/>
      <c r="C393" s="46"/>
      <c r="D393" s="49"/>
      <c r="E393" s="49"/>
      <c r="F393" s="49"/>
      <c r="G393" s="46"/>
      <c r="H393" s="46"/>
      <c r="I393" s="49"/>
      <c r="J393" s="46"/>
      <c r="K393" s="46"/>
      <c r="L393" s="49"/>
      <c r="M393" s="49"/>
      <c r="N393" s="46"/>
      <c r="O393" s="46"/>
      <c r="P393" s="37"/>
      <c r="Q393" s="37"/>
      <c r="R393" s="37"/>
      <c r="S393" s="37"/>
      <c r="T393" s="37"/>
      <c r="U393" s="37"/>
      <c r="V393" s="37"/>
      <c r="W393" s="37"/>
      <c r="X393" s="37"/>
      <c r="Y393" s="37"/>
      <c r="Z393" s="37"/>
    </row>
    <row r="394">
      <c r="A394" s="46"/>
      <c r="B394" s="46"/>
      <c r="C394" s="46"/>
      <c r="D394" s="49"/>
      <c r="E394" s="49"/>
      <c r="F394" s="49"/>
      <c r="G394" s="46"/>
      <c r="H394" s="46"/>
      <c r="I394" s="49"/>
      <c r="J394" s="46"/>
      <c r="K394" s="46"/>
      <c r="L394" s="49"/>
      <c r="M394" s="49"/>
      <c r="N394" s="46"/>
      <c r="O394" s="46"/>
      <c r="P394" s="37"/>
      <c r="Q394" s="37"/>
      <c r="R394" s="37"/>
      <c r="S394" s="37"/>
      <c r="T394" s="37"/>
      <c r="U394" s="37"/>
      <c r="V394" s="37"/>
      <c r="W394" s="37"/>
      <c r="X394" s="37"/>
      <c r="Y394" s="37"/>
      <c r="Z394" s="37"/>
    </row>
    <row r="395">
      <c r="A395" s="46"/>
      <c r="B395" s="46"/>
      <c r="C395" s="46"/>
      <c r="D395" s="49"/>
      <c r="E395" s="49"/>
      <c r="F395" s="49"/>
      <c r="G395" s="46"/>
      <c r="H395" s="46"/>
      <c r="I395" s="49"/>
      <c r="J395" s="46"/>
      <c r="K395" s="46"/>
      <c r="L395" s="49"/>
      <c r="M395" s="49"/>
      <c r="N395" s="46"/>
      <c r="O395" s="46"/>
      <c r="P395" s="37"/>
      <c r="Q395" s="37"/>
      <c r="R395" s="37"/>
      <c r="S395" s="37"/>
      <c r="T395" s="37"/>
      <c r="U395" s="37"/>
      <c r="V395" s="37"/>
      <c r="W395" s="37"/>
      <c r="X395" s="37"/>
      <c r="Y395" s="37"/>
      <c r="Z395" s="37"/>
    </row>
    <row r="396">
      <c r="A396" s="46"/>
      <c r="B396" s="46"/>
      <c r="C396" s="46"/>
      <c r="D396" s="49"/>
      <c r="E396" s="49"/>
      <c r="F396" s="49"/>
      <c r="G396" s="46"/>
      <c r="H396" s="46"/>
      <c r="I396" s="49"/>
      <c r="J396" s="46"/>
      <c r="K396" s="46"/>
      <c r="L396" s="49"/>
      <c r="M396" s="49"/>
      <c r="N396" s="46"/>
      <c r="O396" s="46"/>
      <c r="P396" s="37"/>
      <c r="Q396" s="37"/>
      <c r="R396" s="37"/>
      <c r="S396" s="37"/>
      <c r="T396" s="37"/>
      <c r="U396" s="37"/>
      <c r="V396" s="37"/>
      <c r="W396" s="37"/>
      <c r="X396" s="37"/>
      <c r="Y396" s="37"/>
      <c r="Z396" s="37"/>
    </row>
    <row r="397">
      <c r="A397" s="46"/>
      <c r="B397" s="46"/>
      <c r="C397" s="46"/>
      <c r="D397" s="49"/>
      <c r="E397" s="49"/>
      <c r="F397" s="49"/>
      <c r="G397" s="46"/>
      <c r="H397" s="46"/>
      <c r="I397" s="49"/>
      <c r="J397" s="46"/>
      <c r="K397" s="46"/>
      <c r="L397" s="49"/>
      <c r="M397" s="49"/>
      <c r="N397" s="46"/>
      <c r="O397" s="46"/>
      <c r="P397" s="37"/>
      <c r="Q397" s="37"/>
      <c r="R397" s="37"/>
      <c r="S397" s="37"/>
      <c r="T397" s="37"/>
      <c r="U397" s="37"/>
      <c r="V397" s="37"/>
      <c r="W397" s="37"/>
      <c r="X397" s="37"/>
      <c r="Y397" s="37"/>
      <c r="Z397" s="37"/>
    </row>
    <row r="398">
      <c r="A398" s="46"/>
      <c r="B398" s="46"/>
      <c r="C398" s="46"/>
      <c r="D398" s="49"/>
      <c r="E398" s="49"/>
      <c r="F398" s="49"/>
      <c r="G398" s="46"/>
      <c r="H398" s="46"/>
      <c r="I398" s="49"/>
      <c r="J398" s="46"/>
      <c r="K398" s="46"/>
      <c r="L398" s="49"/>
      <c r="M398" s="49"/>
      <c r="N398" s="46"/>
      <c r="O398" s="46"/>
      <c r="P398" s="37"/>
      <c r="Q398" s="37"/>
      <c r="R398" s="37"/>
      <c r="S398" s="37"/>
      <c r="T398" s="37"/>
      <c r="U398" s="37"/>
      <c r="V398" s="37"/>
      <c r="W398" s="37"/>
      <c r="X398" s="37"/>
      <c r="Y398" s="37"/>
      <c r="Z398" s="37"/>
    </row>
    <row r="399">
      <c r="A399" s="46"/>
      <c r="B399" s="46"/>
      <c r="C399" s="46"/>
      <c r="D399" s="49"/>
      <c r="E399" s="49"/>
      <c r="F399" s="49"/>
      <c r="G399" s="46"/>
      <c r="H399" s="46"/>
      <c r="I399" s="49"/>
      <c r="J399" s="46"/>
      <c r="K399" s="46"/>
      <c r="L399" s="49"/>
      <c r="M399" s="49"/>
      <c r="N399" s="46"/>
      <c r="O399" s="46"/>
      <c r="P399" s="37"/>
      <c r="Q399" s="37"/>
      <c r="R399" s="37"/>
      <c r="S399" s="37"/>
      <c r="T399" s="37"/>
      <c r="U399" s="37"/>
      <c r="V399" s="37"/>
      <c r="W399" s="37"/>
      <c r="X399" s="37"/>
      <c r="Y399" s="37"/>
      <c r="Z399" s="37"/>
    </row>
    <row r="400">
      <c r="A400" s="46"/>
      <c r="B400" s="46"/>
      <c r="C400" s="46"/>
      <c r="D400" s="49"/>
      <c r="E400" s="49"/>
      <c r="F400" s="49"/>
      <c r="G400" s="46"/>
      <c r="H400" s="46"/>
      <c r="I400" s="49"/>
      <c r="J400" s="46"/>
      <c r="K400" s="46"/>
      <c r="L400" s="49"/>
      <c r="M400" s="49"/>
      <c r="N400" s="46"/>
      <c r="O400" s="46"/>
      <c r="P400" s="37"/>
      <c r="Q400" s="37"/>
      <c r="R400" s="37"/>
      <c r="S400" s="37"/>
      <c r="T400" s="37"/>
      <c r="U400" s="37"/>
      <c r="V400" s="37"/>
      <c r="W400" s="37"/>
      <c r="X400" s="37"/>
      <c r="Y400" s="37"/>
      <c r="Z400" s="37"/>
    </row>
    <row r="401">
      <c r="A401" s="46"/>
      <c r="B401" s="46"/>
      <c r="C401" s="46"/>
      <c r="D401" s="49"/>
      <c r="E401" s="49"/>
      <c r="F401" s="49"/>
      <c r="G401" s="46"/>
      <c r="H401" s="46"/>
      <c r="I401" s="49"/>
      <c r="J401" s="46"/>
      <c r="K401" s="46"/>
      <c r="L401" s="49"/>
      <c r="M401" s="49"/>
      <c r="N401" s="46"/>
      <c r="O401" s="46"/>
      <c r="P401" s="37"/>
      <c r="Q401" s="37"/>
      <c r="R401" s="37"/>
      <c r="S401" s="37"/>
      <c r="T401" s="37"/>
      <c r="U401" s="37"/>
      <c r="V401" s="37"/>
      <c r="W401" s="37"/>
      <c r="X401" s="37"/>
      <c r="Y401" s="37"/>
      <c r="Z401" s="37"/>
    </row>
    <row r="402">
      <c r="A402" s="46"/>
      <c r="B402" s="46"/>
      <c r="C402" s="46"/>
      <c r="D402" s="49"/>
      <c r="E402" s="49"/>
      <c r="F402" s="49"/>
      <c r="G402" s="46"/>
      <c r="H402" s="46"/>
      <c r="I402" s="49"/>
      <c r="J402" s="46"/>
      <c r="K402" s="46"/>
      <c r="L402" s="49"/>
      <c r="M402" s="49"/>
      <c r="N402" s="46"/>
      <c r="O402" s="46"/>
      <c r="P402" s="37"/>
      <c r="Q402" s="37"/>
      <c r="R402" s="37"/>
      <c r="S402" s="37"/>
      <c r="T402" s="37"/>
      <c r="U402" s="37"/>
      <c r="V402" s="37"/>
      <c r="W402" s="37"/>
      <c r="X402" s="37"/>
      <c r="Y402" s="37"/>
      <c r="Z402" s="37"/>
    </row>
    <row r="403">
      <c r="A403" s="46"/>
      <c r="B403" s="46"/>
      <c r="C403" s="46"/>
      <c r="D403" s="49"/>
      <c r="E403" s="49"/>
      <c r="F403" s="49"/>
      <c r="G403" s="46"/>
      <c r="H403" s="46"/>
      <c r="I403" s="49"/>
      <c r="J403" s="46"/>
      <c r="K403" s="46"/>
      <c r="L403" s="49"/>
      <c r="M403" s="49"/>
      <c r="N403" s="46"/>
      <c r="O403" s="46"/>
      <c r="P403" s="37"/>
      <c r="Q403" s="37"/>
      <c r="R403" s="37"/>
      <c r="S403" s="37"/>
      <c r="T403" s="37"/>
      <c r="U403" s="37"/>
      <c r="V403" s="37"/>
      <c r="W403" s="37"/>
      <c r="X403" s="37"/>
      <c r="Y403" s="37"/>
      <c r="Z403" s="37"/>
    </row>
    <row r="404">
      <c r="A404" s="46"/>
      <c r="B404" s="46"/>
      <c r="C404" s="46"/>
      <c r="D404" s="49"/>
      <c r="E404" s="49"/>
      <c r="F404" s="49"/>
      <c r="G404" s="46"/>
      <c r="H404" s="46"/>
      <c r="I404" s="49"/>
      <c r="J404" s="46"/>
      <c r="K404" s="46"/>
      <c r="L404" s="49"/>
      <c r="M404" s="49"/>
      <c r="N404" s="46"/>
      <c r="O404" s="46"/>
      <c r="P404" s="37"/>
      <c r="Q404" s="37"/>
      <c r="R404" s="37"/>
      <c r="S404" s="37"/>
      <c r="T404" s="37"/>
      <c r="U404" s="37"/>
      <c r="V404" s="37"/>
      <c r="W404" s="37"/>
      <c r="X404" s="37"/>
      <c r="Y404" s="37"/>
      <c r="Z404" s="37"/>
    </row>
    <row r="405">
      <c r="A405" s="46"/>
      <c r="B405" s="46"/>
      <c r="C405" s="46"/>
      <c r="D405" s="49"/>
      <c r="E405" s="49"/>
      <c r="F405" s="49"/>
      <c r="G405" s="46"/>
      <c r="H405" s="46"/>
      <c r="I405" s="49"/>
      <c r="J405" s="46"/>
      <c r="K405" s="46"/>
      <c r="L405" s="49"/>
      <c r="M405" s="49"/>
      <c r="N405" s="46"/>
      <c r="O405" s="46"/>
      <c r="P405" s="37"/>
      <c r="Q405" s="37"/>
      <c r="R405" s="37"/>
      <c r="S405" s="37"/>
      <c r="T405" s="37"/>
      <c r="U405" s="37"/>
      <c r="V405" s="37"/>
      <c r="W405" s="37"/>
      <c r="X405" s="37"/>
      <c r="Y405" s="37"/>
      <c r="Z405" s="37"/>
    </row>
    <row r="406">
      <c r="A406" s="46"/>
      <c r="B406" s="46"/>
      <c r="C406" s="46"/>
      <c r="D406" s="49"/>
      <c r="E406" s="49"/>
      <c r="F406" s="49"/>
      <c r="G406" s="46"/>
      <c r="H406" s="46"/>
      <c r="I406" s="49"/>
      <c r="J406" s="46"/>
      <c r="K406" s="46"/>
      <c r="L406" s="49"/>
      <c r="M406" s="49"/>
      <c r="N406" s="46"/>
      <c r="O406" s="46"/>
      <c r="P406" s="37"/>
      <c r="Q406" s="37"/>
      <c r="R406" s="37"/>
      <c r="S406" s="37"/>
      <c r="T406" s="37"/>
      <c r="U406" s="37"/>
      <c r="V406" s="37"/>
      <c r="W406" s="37"/>
      <c r="X406" s="37"/>
      <c r="Y406" s="37"/>
      <c r="Z406" s="37"/>
    </row>
    <row r="407">
      <c r="A407" s="46"/>
      <c r="B407" s="46"/>
      <c r="C407" s="46"/>
      <c r="D407" s="49"/>
      <c r="E407" s="49"/>
      <c r="F407" s="49"/>
      <c r="G407" s="46"/>
      <c r="H407" s="46"/>
      <c r="I407" s="49"/>
      <c r="J407" s="46"/>
      <c r="K407" s="46"/>
      <c r="L407" s="49"/>
      <c r="M407" s="49"/>
      <c r="N407" s="46"/>
      <c r="O407" s="46"/>
      <c r="P407" s="37"/>
      <c r="Q407" s="37"/>
      <c r="R407" s="37"/>
      <c r="S407" s="37"/>
      <c r="T407" s="37"/>
      <c r="U407" s="37"/>
      <c r="V407" s="37"/>
      <c r="W407" s="37"/>
      <c r="X407" s="37"/>
      <c r="Y407" s="37"/>
      <c r="Z407" s="37"/>
    </row>
    <row r="408">
      <c r="A408" s="46"/>
      <c r="B408" s="46"/>
      <c r="C408" s="46"/>
      <c r="D408" s="49"/>
      <c r="E408" s="49"/>
      <c r="F408" s="49"/>
      <c r="G408" s="46"/>
      <c r="H408" s="46"/>
      <c r="I408" s="49"/>
      <c r="J408" s="46"/>
      <c r="K408" s="46"/>
      <c r="L408" s="49"/>
      <c r="M408" s="49"/>
      <c r="N408" s="46"/>
      <c r="O408" s="46"/>
      <c r="P408" s="37"/>
      <c r="Q408" s="37"/>
      <c r="R408" s="37"/>
      <c r="S408" s="37"/>
      <c r="T408" s="37"/>
      <c r="U408" s="37"/>
      <c r="V408" s="37"/>
      <c r="W408" s="37"/>
      <c r="X408" s="37"/>
      <c r="Y408" s="37"/>
      <c r="Z408" s="37"/>
    </row>
    <row r="409">
      <c r="A409" s="46"/>
      <c r="B409" s="46"/>
      <c r="C409" s="46"/>
      <c r="D409" s="49"/>
      <c r="E409" s="49"/>
      <c r="F409" s="49"/>
      <c r="G409" s="46"/>
      <c r="H409" s="46"/>
      <c r="I409" s="49"/>
      <c r="J409" s="46"/>
      <c r="K409" s="46"/>
      <c r="L409" s="49"/>
      <c r="M409" s="49"/>
      <c r="N409" s="46"/>
      <c r="O409" s="46"/>
      <c r="P409" s="37"/>
      <c r="Q409" s="37"/>
      <c r="R409" s="37"/>
      <c r="S409" s="37"/>
      <c r="T409" s="37"/>
      <c r="U409" s="37"/>
      <c r="V409" s="37"/>
      <c r="W409" s="37"/>
      <c r="X409" s="37"/>
      <c r="Y409" s="37"/>
      <c r="Z409" s="37"/>
    </row>
    <row r="410">
      <c r="A410" s="46"/>
      <c r="B410" s="46"/>
      <c r="C410" s="46"/>
      <c r="D410" s="49"/>
      <c r="E410" s="49"/>
      <c r="F410" s="49"/>
      <c r="G410" s="46"/>
      <c r="H410" s="46"/>
      <c r="I410" s="49"/>
      <c r="J410" s="46"/>
      <c r="K410" s="46"/>
      <c r="L410" s="49"/>
      <c r="M410" s="49"/>
      <c r="N410" s="46"/>
      <c r="O410" s="46"/>
      <c r="P410" s="37"/>
      <c r="Q410" s="37"/>
      <c r="R410" s="37"/>
      <c r="S410" s="37"/>
      <c r="T410" s="37"/>
      <c r="U410" s="37"/>
      <c r="V410" s="37"/>
      <c r="W410" s="37"/>
      <c r="X410" s="37"/>
      <c r="Y410" s="37"/>
      <c r="Z410" s="37"/>
    </row>
    <row r="411">
      <c r="A411" s="46"/>
      <c r="B411" s="46"/>
      <c r="C411" s="46"/>
      <c r="D411" s="49"/>
      <c r="E411" s="49"/>
      <c r="F411" s="49"/>
      <c r="G411" s="46"/>
      <c r="H411" s="46"/>
      <c r="I411" s="49"/>
      <c r="J411" s="46"/>
      <c r="K411" s="46"/>
      <c r="L411" s="49"/>
      <c r="M411" s="49"/>
      <c r="N411" s="46"/>
      <c r="O411" s="46"/>
      <c r="P411" s="37"/>
      <c r="Q411" s="37"/>
      <c r="R411" s="37"/>
      <c r="S411" s="37"/>
      <c r="T411" s="37"/>
      <c r="U411" s="37"/>
      <c r="V411" s="37"/>
      <c r="W411" s="37"/>
      <c r="X411" s="37"/>
      <c r="Y411" s="37"/>
      <c r="Z411" s="37"/>
    </row>
    <row r="412">
      <c r="A412" s="46"/>
      <c r="B412" s="46"/>
      <c r="C412" s="46"/>
      <c r="D412" s="49"/>
      <c r="E412" s="49"/>
      <c r="F412" s="49"/>
      <c r="G412" s="46"/>
      <c r="H412" s="46"/>
      <c r="I412" s="49"/>
      <c r="J412" s="46"/>
      <c r="K412" s="46"/>
      <c r="L412" s="49"/>
      <c r="M412" s="49"/>
      <c r="N412" s="46"/>
      <c r="O412" s="46"/>
      <c r="P412" s="37"/>
      <c r="Q412" s="37"/>
      <c r="R412" s="37"/>
      <c r="S412" s="37"/>
      <c r="T412" s="37"/>
      <c r="U412" s="37"/>
      <c r="V412" s="37"/>
      <c r="W412" s="37"/>
      <c r="X412" s="37"/>
      <c r="Y412" s="37"/>
      <c r="Z412" s="37"/>
    </row>
    <row r="413">
      <c r="A413" s="46"/>
      <c r="B413" s="46"/>
      <c r="C413" s="46"/>
      <c r="D413" s="49"/>
      <c r="E413" s="49"/>
      <c r="F413" s="49"/>
      <c r="G413" s="46"/>
      <c r="H413" s="46"/>
      <c r="I413" s="49"/>
      <c r="J413" s="46"/>
      <c r="K413" s="46"/>
      <c r="L413" s="49"/>
      <c r="M413" s="49"/>
      <c r="N413" s="46"/>
      <c r="O413" s="46"/>
      <c r="P413" s="37"/>
      <c r="Q413" s="37"/>
      <c r="R413" s="37"/>
      <c r="S413" s="37"/>
      <c r="T413" s="37"/>
      <c r="U413" s="37"/>
      <c r="V413" s="37"/>
      <c r="W413" s="37"/>
      <c r="X413" s="37"/>
      <c r="Y413" s="37"/>
      <c r="Z413" s="37"/>
    </row>
    <row r="414">
      <c r="A414" s="46"/>
      <c r="B414" s="46"/>
      <c r="C414" s="46"/>
      <c r="D414" s="49"/>
      <c r="E414" s="49"/>
      <c r="F414" s="49"/>
      <c r="G414" s="46"/>
      <c r="H414" s="46"/>
      <c r="I414" s="49"/>
      <c r="J414" s="46"/>
      <c r="K414" s="46"/>
      <c r="L414" s="49"/>
      <c r="M414" s="49"/>
      <c r="N414" s="46"/>
      <c r="O414" s="46"/>
      <c r="P414" s="37"/>
      <c r="Q414" s="37"/>
      <c r="R414" s="37"/>
      <c r="S414" s="37"/>
      <c r="T414" s="37"/>
      <c r="U414" s="37"/>
      <c r="V414" s="37"/>
      <c r="W414" s="37"/>
      <c r="X414" s="37"/>
      <c r="Y414" s="37"/>
      <c r="Z414" s="37"/>
    </row>
    <row r="415">
      <c r="A415" s="46"/>
      <c r="B415" s="46"/>
      <c r="C415" s="46"/>
      <c r="D415" s="49"/>
      <c r="E415" s="49"/>
      <c r="F415" s="49"/>
      <c r="G415" s="46"/>
      <c r="H415" s="46"/>
      <c r="I415" s="49"/>
      <c r="J415" s="46"/>
      <c r="K415" s="46"/>
      <c r="L415" s="49"/>
      <c r="M415" s="49"/>
      <c r="N415" s="46"/>
      <c r="O415" s="46"/>
      <c r="P415" s="37"/>
      <c r="Q415" s="37"/>
      <c r="R415" s="37"/>
      <c r="S415" s="37"/>
      <c r="T415" s="37"/>
      <c r="U415" s="37"/>
      <c r="V415" s="37"/>
      <c r="W415" s="37"/>
      <c r="X415" s="37"/>
      <c r="Y415" s="37"/>
      <c r="Z415" s="37"/>
    </row>
    <row r="416">
      <c r="A416" s="46"/>
      <c r="B416" s="46"/>
      <c r="C416" s="46"/>
      <c r="D416" s="49"/>
      <c r="E416" s="49"/>
      <c r="F416" s="49"/>
      <c r="G416" s="46"/>
      <c r="H416" s="46"/>
      <c r="I416" s="49"/>
      <c r="J416" s="46"/>
      <c r="K416" s="46"/>
      <c r="L416" s="49"/>
      <c r="M416" s="49"/>
      <c r="N416" s="46"/>
      <c r="O416" s="46"/>
      <c r="P416" s="37"/>
      <c r="Q416" s="37"/>
      <c r="R416" s="37"/>
      <c r="S416" s="37"/>
      <c r="T416" s="37"/>
      <c r="U416" s="37"/>
      <c r="V416" s="37"/>
      <c r="W416" s="37"/>
      <c r="X416" s="37"/>
      <c r="Y416" s="37"/>
      <c r="Z416" s="37"/>
    </row>
    <row r="417">
      <c r="A417" s="46"/>
      <c r="B417" s="46"/>
      <c r="C417" s="46"/>
      <c r="D417" s="49"/>
      <c r="E417" s="49"/>
      <c r="F417" s="49"/>
      <c r="G417" s="46"/>
      <c r="H417" s="46"/>
      <c r="I417" s="49"/>
      <c r="J417" s="46"/>
      <c r="K417" s="46"/>
      <c r="L417" s="49"/>
      <c r="M417" s="49"/>
      <c r="N417" s="46"/>
      <c r="O417" s="46"/>
      <c r="P417" s="37"/>
      <c r="Q417" s="37"/>
      <c r="R417" s="37"/>
      <c r="S417" s="37"/>
      <c r="T417" s="37"/>
      <c r="U417" s="37"/>
      <c r="V417" s="37"/>
      <c r="W417" s="37"/>
      <c r="X417" s="37"/>
      <c r="Y417" s="37"/>
      <c r="Z417" s="37"/>
    </row>
    <row r="418">
      <c r="A418" s="46"/>
      <c r="B418" s="46"/>
      <c r="C418" s="46"/>
      <c r="D418" s="49"/>
      <c r="E418" s="49"/>
      <c r="F418" s="49"/>
      <c r="G418" s="46"/>
      <c r="H418" s="46"/>
      <c r="I418" s="49"/>
      <c r="J418" s="46"/>
      <c r="K418" s="46"/>
      <c r="L418" s="49"/>
      <c r="M418" s="49"/>
      <c r="N418" s="46"/>
      <c r="O418" s="46"/>
      <c r="P418" s="37"/>
      <c r="Q418" s="37"/>
      <c r="R418" s="37"/>
      <c r="S418" s="37"/>
      <c r="T418" s="37"/>
      <c r="U418" s="37"/>
      <c r="V418" s="37"/>
      <c r="W418" s="37"/>
      <c r="X418" s="37"/>
      <c r="Y418" s="37"/>
      <c r="Z418" s="37"/>
    </row>
    <row r="419">
      <c r="A419" s="46"/>
      <c r="B419" s="46"/>
      <c r="C419" s="46"/>
      <c r="D419" s="49"/>
      <c r="E419" s="49"/>
      <c r="F419" s="49"/>
      <c r="G419" s="46"/>
      <c r="H419" s="46"/>
      <c r="I419" s="49"/>
      <c r="J419" s="46"/>
      <c r="K419" s="46"/>
      <c r="L419" s="49"/>
      <c r="M419" s="49"/>
      <c r="N419" s="46"/>
      <c r="O419" s="46"/>
      <c r="P419" s="37"/>
      <c r="Q419" s="37"/>
      <c r="R419" s="37"/>
      <c r="S419" s="37"/>
      <c r="T419" s="37"/>
      <c r="U419" s="37"/>
      <c r="V419" s="37"/>
      <c r="W419" s="37"/>
      <c r="X419" s="37"/>
      <c r="Y419" s="37"/>
      <c r="Z419" s="37"/>
    </row>
    <row r="420">
      <c r="A420" s="46"/>
      <c r="B420" s="46"/>
      <c r="C420" s="46"/>
      <c r="D420" s="49"/>
      <c r="E420" s="49"/>
      <c r="F420" s="49"/>
      <c r="G420" s="46"/>
      <c r="H420" s="46"/>
      <c r="I420" s="49"/>
      <c r="J420" s="46"/>
      <c r="K420" s="46"/>
      <c r="L420" s="49"/>
      <c r="M420" s="49"/>
      <c r="N420" s="46"/>
      <c r="O420" s="46"/>
      <c r="P420" s="37"/>
      <c r="Q420" s="37"/>
      <c r="R420" s="37"/>
      <c r="S420" s="37"/>
      <c r="T420" s="37"/>
      <c r="U420" s="37"/>
      <c r="V420" s="37"/>
      <c r="W420" s="37"/>
      <c r="X420" s="37"/>
      <c r="Y420" s="37"/>
      <c r="Z420" s="37"/>
    </row>
    <row r="421">
      <c r="A421" s="46"/>
      <c r="B421" s="46"/>
      <c r="C421" s="46"/>
      <c r="D421" s="49"/>
      <c r="E421" s="49"/>
      <c r="F421" s="49"/>
      <c r="G421" s="46"/>
      <c r="H421" s="46"/>
      <c r="I421" s="49"/>
      <c r="J421" s="46"/>
      <c r="K421" s="46"/>
      <c r="L421" s="49"/>
      <c r="M421" s="49"/>
      <c r="N421" s="46"/>
      <c r="O421" s="46"/>
      <c r="P421" s="37"/>
      <c r="Q421" s="37"/>
      <c r="R421" s="37"/>
      <c r="S421" s="37"/>
      <c r="T421" s="37"/>
      <c r="U421" s="37"/>
      <c r="V421" s="37"/>
      <c r="W421" s="37"/>
      <c r="X421" s="37"/>
      <c r="Y421" s="37"/>
      <c r="Z421" s="37"/>
    </row>
    <row r="422">
      <c r="A422" s="46"/>
      <c r="B422" s="46"/>
      <c r="C422" s="46"/>
      <c r="D422" s="49"/>
      <c r="E422" s="49"/>
      <c r="F422" s="49"/>
      <c r="G422" s="46"/>
      <c r="H422" s="46"/>
      <c r="I422" s="49"/>
      <c r="J422" s="46"/>
      <c r="K422" s="46"/>
      <c r="L422" s="49"/>
      <c r="M422" s="49"/>
      <c r="N422" s="46"/>
      <c r="O422" s="46"/>
      <c r="P422" s="37"/>
      <c r="Q422" s="37"/>
      <c r="R422" s="37"/>
      <c r="S422" s="37"/>
      <c r="T422" s="37"/>
      <c r="U422" s="37"/>
      <c r="V422" s="37"/>
      <c r="W422" s="37"/>
      <c r="X422" s="37"/>
      <c r="Y422" s="37"/>
      <c r="Z422" s="37"/>
    </row>
    <row r="423">
      <c r="A423" s="46"/>
      <c r="B423" s="46"/>
      <c r="C423" s="46"/>
      <c r="D423" s="49"/>
      <c r="E423" s="49"/>
      <c r="F423" s="49"/>
      <c r="G423" s="46"/>
      <c r="H423" s="46"/>
      <c r="I423" s="49"/>
      <c r="J423" s="46"/>
      <c r="K423" s="46"/>
      <c r="L423" s="49"/>
      <c r="M423" s="49"/>
      <c r="N423" s="46"/>
      <c r="O423" s="46"/>
      <c r="P423" s="37"/>
      <c r="Q423" s="37"/>
      <c r="R423" s="37"/>
      <c r="S423" s="37"/>
      <c r="T423" s="37"/>
      <c r="U423" s="37"/>
      <c r="V423" s="37"/>
      <c r="W423" s="37"/>
      <c r="X423" s="37"/>
      <c r="Y423" s="37"/>
      <c r="Z423" s="37"/>
    </row>
    <row r="424">
      <c r="A424" s="46"/>
      <c r="B424" s="46"/>
      <c r="C424" s="46"/>
      <c r="D424" s="49"/>
      <c r="E424" s="49"/>
      <c r="F424" s="49"/>
      <c r="G424" s="46"/>
      <c r="H424" s="46"/>
      <c r="I424" s="49"/>
      <c r="J424" s="46"/>
      <c r="K424" s="46"/>
      <c r="L424" s="49"/>
      <c r="M424" s="49"/>
      <c r="N424" s="46"/>
      <c r="O424" s="46"/>
      <c r="P424" s="37"/>
      <c r="Q424" s="37"/>
      <c r="R424" s="37"/>
      <c r="S424" s="37"/>
      <c r="T424" s="37"/>
      <c r="U424" s="37"/>
      <c r="V424" s="37"/>
      <c r="W424" s="37"/>
      <c r="X424" s="37"/>
      <c r="Y424" s="37"/>
      <c r="Z424" s="37"/>
    </row>
    <row r="425">
      <c r="A425" s="46"/>
      <c r="B425" s="46"/>
      <c r="C425" s="46"/>
      <c r="D425" s="49"/>
      <c r="E425" s="49"/>
      <c r="F425" s="49"/>
      <c r="G425" s="46"/>
      <c r="H425" s="46"/>
      <c r="I425" s="49"/>
      <c r="J425" s="46"/>
      <c r="K425" s="46"/>
      <c r="L425" s="49"/>
      <c r="M425" s="49"/>
      <c r="N425" s="46"/>
      <c r="O425" s="46"/>
      <c r="P425" s="37"/>
      <c r="Q425" s="37"/>
      <c r="R425" s="37"/>
      <c r="S425" s="37"/>
      <c r="T425" s="37"/>
      <c r="U425" s="37"/>
      <c r="V425" s="37"/>
      <c r="W425" s="37"/>
      <c r="X425" s="37"/>
      <c r="Y425" s="37"/>
      <c r="Z425" s="37"/>
    </row>
    <row r="426">
      <c r="A426" s="46"/>
      <c r="B426" s="46"/>
      <c r="C426" s="46"/>
      <c r="D426" s="49"/>
      <c r="E426" s="49"/>
      <c r="F426" s="49"/>
      <c r="G426" s="46"/>
      <c r="H426" s="46"/>
      <c r="I426" s="49"/>
      <c r="J426" s="46"/>
      <c r="K426" s="46"/>
      <c r="L426" s="49"/>
      <c r="M426" s="49"/>
      <c r="N426" s="46"/>
      <c r="O426" s="46"/>
      <c r="P426" s="37"/>
      <c r="Q426" s="37"/>
      <c r="R426" s="37"/>
      <c r="S426" s="37"/>
      <c r="T426" s="37"/>
      <c r="U426" s="37"/>
      <c r="V426" s="37"/>
      <c r="W426" s="37"/>
      <c r="X426" s="37"/>
      <c r="Y426" s="37"/>
      <c r="Z426" s="37"/>
    </row>
    <row r="427">
      <c r="A427" s="46"/>
      <c r="B427" s="46"/>
      <c r="C427" s="46"/>
      <c r="D427" s="49"/>
      <c r="E427" s="49"/>
      <c r="F427" s="49"/>
      <c r="G427" s="46"/>
      <c r="H427" s="46"/>
      <c r="I427" s="49"/>
      <c r="J427" s="46"/>
      <c r="K427" s="46"/>
      <c r="L427" s="49"/>
      <c r="M427" s="49"/>
      <c r="N427" s="46"/>
      <c r="O427" s="46"/>
      <c r="P427" s="37"/>
      <c r="Q427" s="37"/>
      <c r="R427" s="37"/>
      <c r="S427" s="37"/>
      <c r="T427" s="37"/>
      <c r="U427" s="37"/>
      <c r="V427" s="37"/>
      <c r="W427" s="37"/>
      <c r="X427" s="37"/>
      <c r="Y427" s="37"/>
      <c r="Z427" s="37"/>
    </row>
    <row r="428">
      <c r="A428" s="46"/>
      <c r="B428" s="46"/>
      <c r="C428" s="46"/>
      <c r="D428" s="49"/>
      <c r="E428" s="49"/>
      <c r="F428" s="49"/>
      <c r="G428" s="46"/>
      <c r="H428" s="46"/>
      <c r="I428" s="49"/>
      <c r="J428" s="46"/>
      <c r="K428" s="46"/>
      <c r="L428" s="49"/>
      <c r="M428" s="49"/>
      <c r="N428" s="46"/>
      <c r="O428" s="46"/>
      <c r="P428" s="37"/>
      <c r="Q428" s="37"/>
      <c r="R428" s="37"/>
      <c r="S428" s="37"/>
      <c r="T428" s="37"/>
      <c r="U428" s="37"/>
      <c r="V428" s="37"/>
      <c r="W428" s="37"/>
      <c r="X428" s="37"/>
      <c r="Y428" s="37"/>
      <c r="Z428" s="37"/>
    </row>
    <row r="429">
      <c r="A429" s="46"/>
      <c r="B429" s="46"/>
      <c r="C429" s="46"/>
      <c r="D429" s="49"/>
      <c r="E429" s="49"/>
      <c r="F429" s="49"/>
      <c r="G429" s="46"/>
      <c r="H429" s="46"/>
      <c r="I429" s="49"/>
      <c r="J429" s="46"/>
      <c r="K429" s="46"/>
      <c r="L429" s="49"/>
      <c r="M429" s="49"/>
      <c r="N429" s="46"/>
      <c r="O429" s="46"/>
      <c r="P429" s="37"/>
      <c r="Q429" s="37"/>
      <c r="R429" s="37"/>
      <c r="S429" s="37"/>
      <c r="T429" s="37"/>
      <c r="U429" s="37"/>
      <c r="V429" s="37"/>
      <c r="W429" s="37"/>
      <c r="X429" s="37"/>
      <c r="Y429" s="37"/>
      <c r="Z429" s="37"/>
    </row>
    <row r="430">
      <c r="A430" s="46"/>
      <c r="B430" s="46"/>
      <c r="C430" s="46"/>
      <c r="D430" s="49"/>
      <c r="E430" s="49"/>
      <c r="F430" s="49"/>
      <c r="G430" s="46"/>
      <c r="H430" s="46"/>
      <c r="I430" s="49"/>
      <c r="J430" s="46"/>
      <c r="K430" s="46"/>
      <c r="L430" s="49"/>
      <c r="M430" s="49"/>
      <c r="N430" s="46"/>
      <c r="O430" s="46"/>
      <c r="P430" s="37"/>
      <c r="Q430" s="37"/>
      <c r="R430" s="37"/>
      <c r="S430" s="37"/>
      <c r="T430" s="37"/>
      <c r="U430" s="37"/>
      <c r="V430" s="37"/>
      <c r="W430" s="37"/>
      <c r="X430" s="37"/>
      <c r="Y430" s="37"/>
      <c r="Z430" s="37"/>
    </row>
    <row r="431">
      <c r="A431" s="46"/>
      <c r="B431" s="46"/>
      <c r="C431" s="46"/>
      <c r="D431" s="49"/>
      <c r="E431" s="49"/>
      <c r="F431" s="49"/>
      <c r="G431" s="46"/>
      <c r="H431" s="46"/>
      <c r="I431" s="49"/>
      <c r="J431" s="46"/>
      <c r="K431" s="46"/>
      <c r="L431" s="49"/>
      <c r="M431" s="49"/>
      <c r="N431" s="46"/>
      <c r="O431" s="46"/>
      <c r="P431" s="37"/>
      <c r="Q431" s="37"/>
      <c r="R431" s="37"/>
      <c r="S431" s="37"/>
      <c r="T431" s="37"/>
      <c r="U431" s="37"/>
      <c r="V431" s="37"/>
      <c r="W431" s="37"/>
      <c r="X431" s="37"/>
      <c r="Y431" s="37"/>
      <c r="Z431" s="37"/>
    </row>
    <row r="432">
      <c r="A432" s="46"/>
      <c r="B432" s="46"/>
      <c r="C432" s="46"/>
      <c r="D432" s="49"/>
      <c r="E432" s="49"/>
      <c r="F432" s="49"/>
      <c r="G432" s="46"/>
      <c r="H432" s="46"/>
      <c r="I432" s="49"/>
      <c r="J432" s="46"/>
      <c r="K432" s="46"/>
      <c r="L432" s="49"/>
      <c r="M432" s="49"/>
      <c r="N432" s="46"/>
      <c r="O432" s="46"/>
      <c r="P432" s="37"/>
      <c r="Q432" s="37"/>
      <c r="R432" s="37"/>
      <c r="S432" s="37"/>
      <c r="T432" s="37"/>
      <c r="U432" s="37"/>
      <c r="V432" s="37"/>
      <c r="W432" s="37"/>
      <c r="X432" s="37"/>
      <c r="Y432" s="37"/>
      <c r="Z432" s="37"/>
    </row>
    <row r="433">
      <c r="A433" s="46"/>
      <c r="B433" s="46"/>
      <c r="C433" s="46"/>
      <c r="D433" s="49"/>
      <c r="E433" s="49"/>
      <c r="F433" s="49"/>
      <c r="G433" s="46"/>
      <c r="H433" s="46"/>
      <c r="I433" s="49"/>
      <c r="J433" s="46"/>
      <c r="K433" s="46"/>
      <c r="L433" s="49"/>
      <c r="M433" s="49"/>
      <c r="N433" s="46"/>
      <c r="O433" s="46"/>
      <c r="P433" s="37"/>
      <c r="Q433" s="37"/>
      <c r="R433" s="37"/>
      <c r="S433" s="37"/>
      <c r="T433" s="37"/>
      <c r="U433" s="37"/>
      <c r="V433" s="37"/>
      <c r="W433" s="37"/>
      <c r="X433" s="37"/>
      <c r="Y433" s="37"/>
      <c r="Z433" s="37"/>
    </row>
    <row r="434">
      <c r="A434" s="46"/>
      <c r="B434" s="46"/>
      <c r="C434" s="46"/>
      <c r="D434" s="49"/>
      <c r="E434" s="49"/>
      <c r="F434" s="49"/>
      <c r="G434" s="46"/>
      <c r="H434" s="46"/>
      <c r="I434" s="49"/>
      <c r="J434" s="46"/>
      <c r="K434" s="46"/>
      <c r="L434" s="49"/>
      <c r="M434" s="49"/>
      <c r="N434" s="46"/>
      <c r="O434" s="46"/>
      <c r="P434" s="37"/>
      <c r="Q434" s="37"/>
      <c r="R434" s="37"/>
      <c r="S434" s="37"/>
      <c r="T434" s="37"/>
      <c r="U434" s="37"/>
      <c r="V434" s="37"/>
      <c r="W434" s="37"/>
      <c r="X434" s="37"/>
      <c r="Y434" s="37"/>
      <c r="Z434" s="37"/>
    </row>
    <row r="435">
      <c r="A435" s="46"/>
      <c r="B435" s="46"/>
      <c r="C435" s="46"/>
      <c r="D435" s="49"/>
      <c r="E435" s="49"/>
      <c r="F435" s="49"/>
      <c r="G435" s="46"/>
      <c r="H435" s="46"/>
      <c r="I435" s="49"/>
      <c r="J435" s="46"/>
      <c r="K435" s="46"/>
      <c r="L435" s="49"/>
      <c r="M435" s="49"/>
      <c r="N435" s="46"/>
      <c r="O435" s="46"/>
      <c r="P435" s="37"/>
      <c r="Q435" s="37"/>
      <c r="R435" s="37"/>
      <c r="S435" s="37"/>
      <c r="T435" s="37"/>
      <c r="U435" s="37"/>
      <c r="V435" s="37"/>
      <c r="W435" s="37"/>
      <c r="X435" s="37"/>
      <c r="Y435" s="37"/>
      <c r="Z435" s="37"/>
    </row>
    <row r="436">
      <c r="A436" s="46"/>
      <c r="B436" s="46"/>
      <c r="C436" s="46"/>
      <c r="D436" s="49"/>
      <c r="E436" s="49"/>
      <c r="F436" s="49"/>
      <c r="G436" s="46"/>
      <c r="H436" s="46"/>
      <c r="I436" s="49"/>
      <c r="J436" s="46"/>
      <c r="K436" s="46"/>
      <c r="L436" s="49"/>
      <c r="M436" s="49"/>
      <c r="N436" s="46"/>
      <c r="O436" s="46"/>
      <c r="P436" s="37"/>
      <c r="Q436" s="37"/>
      <c r="R436" s="37"/>
      <c r="S436" s="37"/>
      <c r="T436" s="37"/>
      <c r="U436" s="37"/>
      <c r="V436" s="37"/>
      <c r="W436" s="37"/>
      <c r="X436" s="37"/>
      <c r="Y436" s="37"/>
      <c r="Z436" s="37"/>
    </row>
    <row r="437">
      <c r="A437" s="46"/>
      <c r="B437" s="46"/>
      <c r="C437" s="46"/>
      <c r="D437" s="49"/>
      <c r="E437" s="49"/>
      <c r="F437" s="49"/>
      <c r="G437" s="46"/>
      <c r="H437" s="46"/>
      <c r="I437" s="49"/>
      <c r="J437" s="46"/>
      <c r="K437" s="46"/>
      <c r="L437" s="49"/>
      <c r="M437" s="49"/>
      <c r="N437" s="46"/>
      <c r="O437" s="46"/>
      <c r="P437" s="37"/>
      <c r="Q437" s="37"/>
      <c r="R437" s="37"/>
      <c r="S437" s="37"/>
      <c r="T437" s="37"/>
      <c r="U437" s="37"/>
      <c r="V437" s="37"/>
      <c r="W437" s="37"/>
      <c r="X437" s="37"/>
      <c r="Y437" s="37"/>
      <c r="Z437" s="37"/>
    </row>
    <row r="438">
      <c r="A438" s="46"/>
      <c r="B438" s="46"/>
      <c r="C438" s="46"/>
      <c r="D438" s="49"/>
      <c r="E438" s="49"/>
      <c r="F438" s="49"/>
      <c r="G438" s="46"/>
      <c r="H438" s="46"/>
      <c r="I438" s="49"/>
      <c r="J438" s="46"/>
      <c r="K438" s="46"/>
      <c r="L438" s="49"/>
      <c r="M438" s="49"/>
      <c r="N438" s="46"/>
      <c r="O438" s="46"/>
      <c r="P438" s="37"/>
      <c r="Q438" s="37"/>
      <c r="R438" s="37"/>
      <c r="S438" s="37"/>
      <c r="T438" s="37"/>
      <c r="U438" s="37"/>
      <c r="V438" s="37"/>
      <c r="W438" s="37"/>
      <c r="X438" s="37"/>
      <c r="Y438" s="37"/>
      <c r="Z438" s="37"/>
    </row>
    <row r="439">
      <c r="A439" s="46"/>
      <c r="B439" s="46"/>
      <c r="C439" s="46"/>
      <c r="D439" s="49"/>
      <c r="E439" s="49"/>
      <c r="F439" s="49"/>
      <c r="G439" s="46"/>
      <c r="H439" s="46"/>
      <c r="I439" s="49"/>
      <c r="J439" s="46"/>
      <c r="K439" s="46"/>
      <c r="L439" s="49"/>
      <c r="M439" s="49"/>
      <c r="N439" s="46"/>
      <c r="O439" s="46"/>
      <c r="P439" s="37"/>
      <c r="Q439" s="37"/>
      <c r="R439" s="37"/>
      <c r="S439" s="37"/>
      <c r="T439" s="37"/>
      <c r="U439" s="37"/>
      <c r="V439" s="37"/>
      <c r="W439" s="37"/>
      <c r="X439" s="37"/>
      <c r="Y439" s="37"/>
      <c r="Z439" s="37"/>
    </row>
    <row r="440">
      <c r="A440" s="46"/>
      <c r="B440" s="46"/>
      <c r="C440" s="46"/>
      <c r="D440" s="49"/>
      <c r="E440" s="49"/>
      <c r="F440" s="49"/>
      <c r="G440" s="46"/>
      <c r="H440" s="46"/>
      <c r="I440" s="49"/>
      <c r="J440" s="46"/>
      <c r="K440" s="46"/>
      <c r="L440" s="49"/>
      <c r="M440" s="49"/>
      <c r="N440" s="46"/>
      <c r="O440" s="46"/>
      <c r="P440" s="37"/>
      <c r="Q440" s="37"/>
      <c r="R440" s="37"/>
      <c r="S440" s="37"/>
      <c r="T440" s="37"/>
      <c r="U440" s="37"/>
      <c r="V440" s="37"/>
      <c r="W440" s="37"/>
      <c r="X440" s="37"/>
      <c r="Y440" s="37"/>
      <c r="Z440" s="37"/>
    </row>
    <row r="441">
      <c r="A441" s="46"/>
      <c r="B441" s="46"/>
      <c r="C441" s="46"/>
      <c r="D441" s="49"/>
      <c r="E441" s="49"/>
      <c r="F441" s="49"/>
      <c r="G441" s="46"/>
      <c r="H441" s="46"/>
      <c r="I441" s="49"/>
      <c r="J441" s="46"/>
      <c r="K441" s="46"/>
      <c r="L441" s="49"/>
      <c r="M441" s="49"/>
      <c r="N441" s="46"/>
      <c r="O441" s="46"/>
      <c r="P441" s="37"/>
      <c r="Q441" s="37"/>
      <c r="R441" s="37"/>
      <c r="S441" s="37"/>
      <c r="T441" s="37"/>
      <c r="U441" s="37"/>
      <c r="V441" s="37"/>
      <c r="W441" s="37"/>
      <c r="X441" s="37"/>
      <c r="Y441" s="37"/>
      <c r="Z441" s="37"/>
    </row>
    <row r="442">
      <c r="A442" s="46"/>
      <c r="B442" s="46"/>
      <c r="C442" s="46"/>
      <c r="D442" s="49"/>
      <c r="E442" s="49"/>
      <c r="F442" s="49"/>
      <c r="G442" s="46"/>
      <c r="H442" s="46"/>
      <c r="I442" s="49"/>
      <c r="J442" s="46"/>
      <c r="K442" s="46"/>
      <c r="L442" s="49"/>
      <c r="M442" s="49"/>
      <c r="N442" s="46"/>
      <c r="O442" s="46"/>
      <c r="P442" s="37"/>
      <c r="Q442" s="37"/>
      <c r="R442" s="37"/>
      <c r="S442" s="37"/>
      <c r="T442" s="37"/>
      <c r="U442" s="37"/>
      <c r="V442" s="37"/>
      <c r="W442" s="37"/>
      <c r="X442" s="37"/>
      <c r="Y442" s="37"/>
      <c r="Z442" s="37"/>
    </row>
    <row r="443">
      <c r="A443" s="46"/>
      <c r="B443" s="46"/>
      <c r="C443" s="46"/>
      <c r="D443" s="49"/>
      <c r="E443" s="49"/>
      <c r="F443" s="49"/>
      <c r="G443" s="46"/>
      <c r="H443" s="46"/>
      <c r="I443" s="49"/>
      <c r="J443" s="46"/>
      <c r="K443" s="46"/>
      <c r="L443" s="49"/>
      <c r="M443" s="49"/>
      <c r="N443" s="46"/>
      <c r="O443" s="46"/>
      <c r="P443" s="37"/>
      <c r="Q443" s="37"/>
      <c r="R443" s="37"/>
      <c r="S443" s="37"/>
      <c r="T443" s="37"/>
      <c r="U443" s="37"/>
      <c r="V443" s="37"/>
      <c r="W443" s="37"/>
      <c r="X443" s="37"/>
      <c r="Y443" s="37"/>
      <c r="Z443" s="37"/>
    </row>
    <row r="444">
      <c r="A444" s="46"/>
      <c r="B444" s="46"/>
      <c r="C444" s="46"/>
      <c r="D444" s="49"/>
      <c r="E444" s="49"/>
      <c r="F444" s="49"/>
      <c r="G444" s="46"/>
      <c r="H444" s="46"/>
      <c r="I444" s="49"/>
      <c r="J444" s="46"/>
      <c r="K444" s="46"/>
      <c r="L444" s="49"/>
      <c r="M444" s="49"/>
      <c r="N444" s="46"/>
      <c r="O444" s="46"/>
      <c r="P444" s="37"/>
      <c r="Q444" s="37"/>
      <c r="R444" s="37"/>
      <c r="S444" s="37"/>
      <c r="T444" s="37"/>
      <c r="U444" s="37"/>
      <c r="V444" s="37"/>
      <c r="W444" s="37"/>
      <c r="X444" s="37"/>
      <c r="Y444" s="37"/>
      <c r="Z444" s="37"/>
    </row>
    <row r="445">
      <c r="A445" s="46"/>
      <c r="B445" s="46"/>
      <c r="C445" s="46"/>
      <c r="D445" s="49"/>
      <c r="E445" s="49"/>
      <c r="F445" s="49"/>
      <c r="G445" s="46"/>
      <c r="H445" s="46"/>
      <c r="I445" s="49"/>
      <c r="J445" s="46"/>
      <c r="K445" s="46"/>
      <c r="L445" s="49"/>
      <c r="M445" s="49"/>
      <c r="N445" s="46"/>
      <c r="O445" s="46"/>
      <c r="P445" s="37"/>
      <c r="Q445" s="37"/>
      <c r="R445" s="37"/>
      <c r="S445" s="37"/>
      <c r="T445" s="37"/>
      <c r="U445" s="37"/>
      <c r="V445" s="37"/>
      <c r="W445" s="37"/>
      <c r="X445" s="37"/>
      <c r="Y445" s="37"/>
      <c r="Z445" s="37"/>
    </row>
    <row r="446">
      <c r="A446" s="46"/>
      <c r="B446" s="46"/>
      <c r="C446" s="46"/>
      <c r="D446" s="49"/>
      <c r="E446" s="49"/>
      <c r="F446" s="49"/>
      <c r="G446" s="46"/>
      <c r="H446" s="46"/>
      <c r="I446" s="49"/>
      <c r="J446" s="46"/>
      <c r="K446" s="46"/>
      <c r="L446" s="49"/>
      <c r="M446" s="49"/>
      <c r="N446" s="46"/>
      <c r="O446" s="46"/>
      <c r="P446" s="37"/>
      <c r="Q446" s="37"/>
      <c r="R446" s="37"/>
      <c r="S446" s="37"/>
      <c r="T446" s="37"/>
      <c r="U446" s="37"/>
      <c r="V446" s="37"/>
      <c r="W446" s="37"/>
      <c r="X446" s="37"/>
      <c r="Y446" s="37"/>
      <c r="Z446" s="37"/>
    </row>
    <row r="447">
      <c r="A447" s="46"/>
      <c r="B447" s="46"/>
      <c r="C447" s="46"/>
      <c r="D447" s="49"/>
      <c r="E447" s="49"/>
      <c r="F447" s="49"/>
      <c r="G447" s="46"/>
      <c r="H447" s="46"/>
      <c r="I447" s="49"/>
      <c r="J447" s="46"/>
      <c r="K447" s="46"/>
      <c r="L447" s="49"/>
      <c r="M447" s="49"/>
      <c r="N447" s="46"/>
      <c r="O447" s="46"/>
      <c r="P447" s="37"/>
      <c r="Q447" s="37"/>
      <c r="R447" s="37"/>
      <c r="S447" s="37"/>
      <c r="T447" s="37"/>
      <c r="U447" s="37"/>
      <c r="V447" s="37"/>
      <c r="W447" s="37"/>
      <c r="X447" s="37"/>
      <c r="Y447" s="37"/>
      <c r="Z447" s="37"/>
    </row>
    <row r="448">
      <c r="A448" s="46"/>
      <c r="B448" s="46"/>
      <c r="C448" s="46"/>
      <c r="D448" s="49"/>
      <c r="E448" s="49"/>
      <c r="F448" s="49"/>
      <c r="G448" s="46"/>
      <c r="H448" s="46"/>
      <c r="I448" s="49"/>
      <c r="J448" s="46"/>
      <c r="K448" s="46"/>
      <c r="L448" s="49"/>
      <c r="M448" s="49"/>
      <c r="N448" s="46"/>
      <c r="O448" s="46"/>
      <c r="P448" s="37"/>
      <c r="Q448" s="37"/>
      <c r="R448" s="37"/>
      <c r="S448" s="37"/>
      <c r="T448" s="37"/>
      <c r="U448" s="37"/>
      <c r="V448" s="37"/>
      <c r="W448" s="37"/>
      <c r="X448" s="37"/>
      <c r="Y448" s="37"/>
      <c r="Z448" s="37"/>
    </row>
    <row r="449">
      <c r="A449" s="46"/>
      <c r="B449" s="46"/>
      <c r="C449" s="46"/>
      <c r="D449" s="49"/>
      <c r="E449" s="49"/>
      <c r="F449" s="49"/>
      <c r="G449" s="46"/>
      <c r="H449" s="46"/>
      <c r="I449" s="49"/>
      <c r="J449" s="46"/>
      <c r="K449" s="46"/>
      <c r="L449" s="49"/>
      <c r="M449" s="49"/>
      <c r="N449" s="46"/>
      <c r="O449" s="46"/>
      <c r="P449" s="37"/>
      <c r="Q449" s="37"/>
      <c r="R449" s="37"/>
      <c r="S449" s="37"/>
      <c r="T449" s="37"/>
      <c r="U449" s="37"/>
      <c r="V449" s="37"/>
      <c r="W449" s="37"/>
      <c r="X449" s="37"/>
      <c r="Y449" s="37"/>
      <c r="Z449" s="37"/>
    </row>
    <row r="450">
      <c r="A450" s="46"/>
      <c r="B450" s="46"/>
      <c r="C450" s="46"/>
      <c r="D450" s="49"/>
      <c r="E450" s="49"/>
      <c r="F450" s="49"/>
      <c r="G450" s="46"/>
      <c r="H450" s="46"/>
      <c r="I450" s="49"/>
      <c r="J450" s="46"/>
      <c r="K450" s="46"/>
      <c r="L450" s="49"/>
      <c r="M450" s="49"/>
      <c r="N450" s="46"/>
      <c r="O450" s="46"/>
      <c r="P450" s="37"/>
      <c r="Q450" s="37"/>
      <c r="R450" s="37"/>
      <c r="S450" s="37"/>
      <c r="T450" s="37"/>
      <c r="U450" s="37"/>
      <c r="V450" s="37"/>
      <c r="W450" s="37"/>
      <c r="X450" s="37"/>
      <c r="Y450" s="37"/>
      <c r="Z450" s="37"/>
    </row>
    <row r="451">
      <c r="A451" s="46"/>
      <c r="B451" s="46"/>
      <c r="C451" s="46"/>
      <c r="D451" s="49"/>
      <c r="E451" s="49"/>
      <c r="F451" s="49"/>
      <c r="G451" s="46"/>
      <c r="H451" s="46"/>
      <c r="I451" s="49"/>
      <c r="J451" s="46"/>
      <c r="K451" s="46"/>
      <c r="L451" s="49"/>
      <c r="M451" s="49"/>
      <c r="N451" s="46"/>
      <c r="O451" s="46"/>
      <c r="P451" s="37"/>
      <c r="Q451" s="37"/>
      <c r="R451" s="37"/>
      <c r="S451" s="37"/>
      <c r="T451" s="37"/>
      <c r="U451" s="37"/>
      <c r="V451" s="37"/>
      <c r="W451" s="37"/>
      <c r="X451" s="37"/>
      <c r="Y451" s="37"/>
      <c r="Z451" s="37"/>
    </row>
    <row r="452">
      <c r="A452" s="46"/>
      <c r="B452" s="46"/>
      <c r="C452" s="46"/>
      <c r="D452" s="49"/>
      <c r="E452" s="49"/>
      <c r="F452" s="49"/>
      <c r="G452" s="46"/>
      <c r="H452" s="46"/>
      <c r="I452" s="49"/>
      <c r="J452" s="46"/>
      <c r="K452" s="46"/>
      <c r="L452" s="49"/>
      <c r="M452" s="49"/>
      <c r="N452" s="46"/>
      <c r="O452" s="46"/>
      <c r="P452" s="37"/>
      <c r="Q452" s="37"/>
      <c r="R452" s="37"/>
      <c r="S452" s="37"/>
      <c r="T452" s="37"/>
      <c r="U452" s="37"/>
      <c r="V452" s="37"/>
      <c r="W452" s="37"/>
      <c r="X452" s="37"/>
      <c r="Y452" s="37"/>
      <c r="Z452" s="37"/>
    </row>
    <row r="453">
      <c r="A453" s="46"/>
      <c r="B453" s="46"/>
      <c r="C453" s="46"/>
      <c r="D453" s="49"/>
      <c r="E453" s="49"/>
      <c r="F453" s="49"/>
      <c r="G453" s="46"/>
      <c r="H453" s="46"/>
      <c r="I453" s="49"/>
      <c r="J453" s="46"/>
      <c r="K453" s="46"/>
      <c r="L453" s="49"/>
      <c r="M453" s="49"/>
      <c r="N453" s="46"/>
      <c r="O453" s="46"/>
      <c r="P453" s="37"/>
      <c r="Q453" s="37"/>
      <c r="R453" s="37"/>
      <c r="S453" s="37"/>
      <c r="T453" s="37"/>
      <c r="U453" s="37"/>
      <c r="V453" s="37"/>
      <c r="W453" s="37"/>
      <c r="X453" s="37"/>
      <c r="Y453" s="37"/>
      <c r="Z453" s="37"/>
    </row>
    <row r="454">
      <c r="A454" s="46"/>
      <c r="B454" s="46"/>
      <c r="C454" s="46"/>
      <c r="D454" s="49"/>
      <c r="E454" s="49"/>
      <c r="F454" s="49"/>
      <c r="G454" s="46"/>
      <c r="H454" s="46"/>
      <c r="I454" s="49"/>
      <c r="J454" s="46"/>
      <c r="K454" s="46"/>
      <c r="L454" s="49"/>
      <c r="M454" s="49"/>
      <c r="N454" s="46"/>
      <c r="O454" s="46"/>
      <c r="P454" s="37"/>
      <c r="Q454" s="37"/>
      <c r="R454" s="37"/>
      <c r="S454" s="37"/>
      <c r="T454" s="37"/>
      <c r="U454" s="37"/>
      <c r="V454" s="37"/>
      <c r="W454" s="37"/>
      <c r="X454" s="37"/>
      <c r="Y454" s="37"/>
      <c r="Z454" s="37"/>
    </row>
    <row r="455">
      <c r="A455" s="46"/>
      <c r="B455" s="46"/>
      <c r="C455" s="46"/>
      <c r="D455" s="49"/>
      <c r="E455" s="49"/>
      <c r="F455" s="49"/>
      <c r="G455" s="46"/>
      <c r="H455" s="46"/>
      <c r="I455" s="49"/>
      <c r="J455" s="46"/>
      <c r="K455" s="46"/>
      <c r="L455" s="49"/>
      <c r="M455" s="49"/>
      <c r="N455" s="46"/>
      <c r="O455" s="46"/>
      <c r="P455" s="37"/>
      <c r="Q455" s="37"/>
      <c r="R455" s="37"/>
      <c r="S455" s="37"/>
      <c r="T455" s="37"/>
      <c r="U455" s="37"/>
      <c r="V455" s="37"/>
      <c r="W455" s="37"/>
      <c r="X455" s="37"/>
      <c r="Y455" s="37"/>
      <c r="Z455" s="37"/>
    </row>
    <row r="456">
      <c r="A456" s="46"/>
      <c r="B456" s="46"/>
      <c r="C456" s="46"/>
      <c r="D456" s="49"/>
      <c r="E456" s="49"/>
      <c r="F456" s="49"/>
      <c r="G456" s="46"/>
      <c r="H456" s="46"/>
      <c r="I456" s="49"/>
      <c r="J456" s="46"/>
      <c r="K456" s="46"/>
      <c r="L456" s="49"/>
      <c r="M456" s="49"/>
      <c r="N456" s="46"/>
      <c r="O456" s="46"/>
      <c r="P456" s="37"/>
      <c r="Q456" s="37"/>
      <c r="R456" s="37"/>
      <c r="S456" s="37"/>
      <c r="T456" s="37"/>
      <c r="U456" s="37"/>
      <c r="V456" s="37"/>
      <c r="W456" s="37"/>
      <c r="X456" s="37"/>
      <c r="Y456" s="37"/>
      <c r="Z456" s="37"/>
    </row>
    <row r="457">
      <c r="A457" s="46"/>
      <c r="B457" s="46"/>
      <c r="C457" s="46"/>
      <c r="D457" s="49"/>
      <c r="E457" s="49"/>
      <c r="F457" s="49"/>
      <c r="G457" s="46"/>
      <c r="H457" s="46"/>
      <c r="I457" s="49"/>
      <c r="J457" s="46"/>
      <c r="K457" s="46"/>
      <c r="L457" s="49"/>
      <c r="M457" s="49"/>
      <c r="N457" s="46"/>
      <c r="O457" s="46"/>
      <c r="P457" s="37"/>
      <c r="Q457" s="37"/>
      <c r="R457" s="37"/>
      <c r="S457" s="37"/>
      <c r="T457" s="37"/>
      <c r="U457" s="37"/>
      <c r="V457" s="37"/>
      <c r="W457" s="37"/>
      <c r="X457" s="37"/>
      <c r="Y457" s="37"/>
      <c r="Z457" s="37"/>
    </row>
    <row r="458">
      <c r="A458" s="46"/>
      <c r="B458" s="46"/>
      <c r="C458" s="46"/>
      <c r="D458" s="49"/>
      <c r="E458" s="49"/>
      <c r="F458" s="49"/>
      <c r="G458" s="46"/>
      <c r="H458" s="46"/>
      <c r="I458" s="49"/>
      <c r="J458" s="46"/>
      <c r="K458" s="46"/>
      <c r="L458" s="49"/>
      <c r="M458" s="49"/>
      <c r="N458" s="46"/>
      <c r="O458" s="46"/>
      <c r="P458" s="37"/>
      <c r="Q458" s="37"/>
      <c r="R458" s="37"/>
      <c r="S458" s="37"/>
      <c r="T458" s="37"/>
      <c r="U458" s="37"/>
      <c r="V458" s="37"/>
      <c r="W458" s="37"/>
      <c r="X458" s="37"/>
      <c r="Y458" s="37"/>
      <c r="Z458" s="37"/>
    </row>
    <row r="459">
      <c r="A459" s="46"/>
      <c r="B459" s="46"/>
      <c r="C459" s="46"/>
      <c r="D459" s="49"/>
      <c r="E459" s="49"/>
      <c r="F459" s="49"/>
      <c r="G459" s="46"/>
      <c r="H459" s="46"/>
      <c r="I459" s="49"/>
      <c r="J459" s="46"/>
      <c r="K459" s="46"/>
      <c r="L459" s="49"/>
      <c r="M459" s="49"/>
      <c r="N459" s="46"/>
      <c r="O459" s="46"/>
      <c r="P459" s="37"/>
      <c r="Q459" s="37"/>
      <c r="R459" s="37"/>
      <c r="S459" s="37"/>
      <c r="T459" s="37"/>
      <c r="U459" s="37"/>
      <c r="V459" s="37"/>
      <c r="W459" s="37"/>
      <c r="X459" s="37"/>
      <c r="Y459" s="37"/>
      <c r="Z459" s="37"/>
    </row>
    <row r="460">
      <c r="A460" s="46"/>
      <c r="B460" s="46"/>
      <c r="C460" s="46"/>
      <c r="D460" s="49"/>
      <c r="E460" s="49"/>
      <c r="F460" s="49"/>
      <c r="G460" s="46"/>
      <c r="H460" s="46"/>
      <c r="I460" s="49"/>
      <c r="J460" s="46"/>
      <c r="K460" s="46"/>
      <c r="L460" s="49"/>
      <c r="M460" s="49"/>
      <c r="N460" s="46"/>
      <c r="O460" s="46"/>
      <c r="P460" s="37"/>
      <c r="Q460" s="37"/>
      <c r="R460" s="37"/>
      <c r="S460" s="37"/>
      <c r="T460" s="37"/>
      <c r="U460" s="37"/>
      <c r="V460" s="37"/>
      <c r="W460" s="37"/>
      <c r="X460" s="37"/>
      <c r="Y460" s="37"/>
      <c r="Z460" s="37"/>
    </row>
    <row r="461">
      <c r="A461" s="46"/>
      <c r="B461" s="46"/>
      <c r="C461" s="46"/>
      <c r="D461" s="49"/>
      <c r="E461" s="49"/>
      <c r="F461" s="49"/>
      <c r="G461" s="46"/>
      <c r="H461" s="46"/>
      <c r="I461" s="49"/>
      <c r="J461" s="46"/>
      <c r="K461" s="46"/>
      <c r="L461" s="49"/>
      <c r="M461" s="49"/>
      <c r="N461" s="46"/>
      <c r="O461" s="46"/>
      <c r="P461" s="37"/>
      <c r="Q461" s="37"/>
      <c r="R461" s="37"/>
      <c r="S461" s="37"/>
      <c r="T461" s="37"/>
      <c r="U461" s="37"/>
      <c r="V461" s="37"/>
      <c r="W461" s="37"/>
      <c r="X461" s="37"/>
      <c r="Y461" s="37"/>
      <c r="Z461" s="37"/>
    </row>
    <row r="462">
      <c r="A462" s="46"/>
      <c r="B462" s="46"/>
      <c r="C462" s="46"/>
      <c r="D462" s="49"/>
      <c r="E462" s="49"/>
      <c r="F462" s="49"/>
      <c r="G462" s="46"/>
      <c r="H462" s="46"/>
      <c r="I462" s="49"/>
      <c r="J462" s="46"/>
      <c r="K462" s="46"/>
      <c r="L462" s="49"/>
      <c r="M462" s="49"/>
      <c r="N462" s="46"/>
      <c r="O462" s="46"/>
      <c r="P462" s="37"/>
      <c r="Q462" s="37"/>
      <c r="R462" s="37"/>
      <c r="S462" s="37"/>
      <c r="T462" s="37"/>
      <c r="U462" s="37"/>
      <c r="V462" s="37"/>
      <c r="W462" s="37"/>
      <c r="X462" s="37"/>
      <c r="Y462" s="37"/>
      <c r="Z462" s="37"/>
    </row>
    <row r="463">
      <c r="A463" s="46"/>
      <c r="B463" s="46"/>
      <c r="C463" s="46"/>
      <c r="D463" s="49"/>
      <c r="E463" s="49"/>
      <c r="F463" s="49"/>
      <c r="G463" s="46"/>
      <c r="H463" s="46"/>
      <c r="I463" s="49"/>
      <c r="J463" s="46"/>
      <c r="K463" s="46"/>
      <c r="L463" s="49"/>
      <c r="M463" s="49"/>
      <c r="N463" s="46"/>
      <c r="O463" s="46"/>
      <c r="P463" s="37"/>
      <c r="Q463" s="37"/>
      <c r="R463" s="37"/>
      <c r="S463" s="37"/>
      <c r="T463" s="37"/>
      <c r="U463" s="37"/>
      <c r="V463" s="37"/>
      <c r="W463" s="37"/>
      <c r="X463" s="37"/>
      <c r="Y463" s="37"/>
      <c r="Z463" s="37"/>
    </row>
    <row r="464">
      <c r="A464" s="46"/>
      <c r="B464" s="46"/>
      <c r="C464" s="46"/>
      <c r="D464" s="49"/>
      <c r="E464" s="49"/>
      <c r="F464" s="49"/>
      <c r="G464" s="46"/>
      <c r="H464" s="46"/>
      <c r="I464" s="49"/>
      <c r="J464" s="46"/>
      <c r="K464" s="46"/>
      <c r="L464" s="49"/>
      <c r="M464" s="49"/>
      <c r="N464" s="46"/>
      <c r="O464" s="46"/>
      <c r="P464" s="37"/>
      <c r="Q464" s="37"/>
      <c r="R464" s="37"/>
      <c r="S464" s="37"/>
      <c r="T464" s="37"/>
      <c r="U464" s="37"/>
      <c r="V464" s="37"/>
      <c r="W464" s="37"/>
      <c r="X464" s="37"/>
      <c r="Y464" s="37"/>
      <c r="Z464" s="37"/>
    </row>
    <row r="465">
      <c r="A465" s="46"/>
      <c r="B465" s="46"/>
      <c r="C465" s="46"/>
      <c r="D465" s="49"/>
      <c r="E465" s="49"/>
      <c r="F465" s="49"/>
      <c r="G465" s="46"/>
      <c r="H465" s="46"/>
      <c r="I465" s="49"/>
      <c r="J465" s="46"/>
      <c r="K465" s="46"/>
      <c r="L465" s="49"/>
      <c r="M465" s="49"/>
      <c r="N465" s="46"/>
      <c r="O465" s="46"/>
      <c r="P465" s="37"/>
      <c r="Q465" s="37"/>
      <c r="R465" s="37"/>
      <c r="S465" s="37"/>
      <c r="T465" s="37"/>
      <c r="U465" s="37"/>
      <c r="V465" s="37"/>
      <c r="W465" s="37"/>
      <c r="X465" s="37"/>
      <c r="Y465" s="37"/>
      <c r="Z465" s="37"/>
    </row>
    <row r="466">
      <c r="A466" s="46"/>
      <c r="B466" s="46"/>
      <c r="C466" s="46"/>
      <c r="D466" s="49"/>
      <c r="E466" s="49"/>
      <c r="F466" s="49"/>
      <c r="G466" s="46"/>
      <c r="H466" s="46"/>
      <c r="I466" s="49"/>
      <c r="J466" s="46"/>
      <c r="K466" s="46"/>
      <c r="L466" s="49"/>
      <c r="M466" s="49"/>
      <c r="N466" s="46"/>
      <c r="O466" s="46"/>
      <c r="P466" s="37"/>
      <c r="Q466" s="37"/>
      <c r="R466" s="37"/>
      <c r="S466" s="37"/>
      <c r="T466" s="37"/>
      <c r="U466" s="37"/>
      <c r="V466" s="37"/>
      <c r="W466" s="37"/>
      <c r="X466" s="37"/>
      <c r="Y466" s="37"/>
      <c r="Z466" s="37"/>
    </row>
    <row r="467">
      <c r="A467" s="46"/>
      <c r="B467" s="46"/>
      <c r="C467" s="46"/>
      <c r="D467" s="49"/>
      <c r="E467" s="49"/>
      <c r="F467" s="49"/>
      <c r="G467" s="46"/>
      <c r="H467" s="46"/>
      <c r="I467" s="49"/>
      <c r="J467" s="46"/>
      <c r="K467" s="46"/>
      <c r="L467" s="49"/>
      <c r="M467" s="49"/>
      <c r="N467" s="46"/>
      <c r="O467" s="46"/>
      <c r="P467" s="37"/>
      <c r="Q467" s="37"/>
      <c r="R467" s="37"/>
      <c r="S467" s="37"/>
      <c r="T467" s="37"/>
      <c r="U467" s="37"/>
      <c r="V467" s="37"/>
      <c r="W467" s="37"/>
      <c r="X467" s="37"/>
      <c r="Y467" s="37"/>
      <c r="Z467" s="37"/>
    </row>
    <row r="468">
      <c r="A468" s="46"/>
      <c r="B468" s="46"/>
      <c r="C468" s="46"/>
      <c r="D468" s="49"/>
      <c r="E468" s="49"/>
      <c r="F468" s="49"/>
      <c r="G468" s="46"/>
      <c r="H468" s="46"/>
      <c r="I468" s="49"/>
      <c r="J468" s="46"/>
      <c r="K468" s="46"/>
      <c r="L468" s="49"/>
      <c r="M468" s="49"/>
      <c r="N468" s="46"/>
      <c r="O468" s="46"/>
      <c r="P468" s="37"/>
      <c r="Q468" s="37"/>
      <c r="R468" s="37"/>
      <c r="S468" s="37"/>
      <c r="T468" s="37"/>
      <c r="U468" s="37"/>
      <c r="V468" s="37"/>
      <c r="W468" s="37"/>
      <c r="X468" s="37"/>
      <c r="Y468" s="37"/>
      <c r="Z468" s="37"/>
    </row>
    <row r="469">
      <c r="A469" s="46"/>
      <c r="B469" s="46"/>
      <c r="C469" s="46"/>
      <c r="D469" s="49"/>
      <c r="E469" s="49"/>
      <c r="F469" s="49"/>
      <c r="G469" s="46"/>
      <c r="H469" s="46"/>
      <c r="I469" s="49"/>
      <c r="J469" s="46"/>
      <c r="K469" s="46"/>
      <c r="L469" s="49"/>
      <c r="M469" s="49"/>
      <c r="N469" s="46"/>
      <c r="O469" s="46"/>
      <c r="P469" s="37"/>
      <c r="Q469" s="37"/>
      <c r="R469" s="37"/>
      <c r="S469" s="37"/>
      <c r="T469" s="37"/>
      <c r="U469" s="37"/>
      <c r="V469" s="37"/>
      <c r="W469" s="37"/>
      <c r="X469" s="37"/>
      <c r="Y469" s="37"/>
      <c r="Z469" s="37"/>
    </row>
    <row r="470">
      <c r="A470" s="46"/>
      <c r="B470" s="46"/>
      <c r="C470" s="46"/>
      <c r="D470" s="49"/>
      <c r="E470" s="49"/>
      <c r="F470" s="49"/>
      <c r="G470" s="46"/>
      <c r="H470" s="46"/>
      <c r="I470" s="49"/>
      <c r="J470" s="46"/>
      <c r="K470" s="46"/>
      <c r="L470" s="49"/>
      <c r="M470" s="49"/>
      <c r="N470" s="46"/>
      <c r="O470" s="46"/>
      <c r="P470" s="37"/>
      <c r="Q470" s="37"/>
      <c r="R470" s="37"/>
      <c r="S470" s="37"/>
      <c r="T470" s="37"/>
      <c r="U470" s="37"/>
      <c r="V470" s="37"/>
      <c r="W470" s="37"/>
      <c r="X470" s="37"/>
      <c r="Y470" s="37"/>
      <c r="Z470" s="37"/>
    </row>
    <row r="471">
      <c r="A471" s="46"/>
      <c r="B471" s="46"/>
      <c r="C471" s="46"/>
      <c r="D471" s="49"/>
      <c r="E471" s="49"/>
      <c r="F471" s="49"/>
      <c r="G471" s="46"/>
      <c r="H471" s="46"/>
      <c r="I471" s="49"/>
      <c r="J471" s="46"/>
      <c r="K471" s="46"/>
      <c r="L471" s="49"/>
      <c r="M471" s="49"/>
      <c r="N471" s="46"/>
      <c r="O471" s="46"/>
      <c r="P471" s="37"/>
      <c r="Q471" s="37"/>
      <c r="R471" s="37"/>
      <c r="S471" s="37"/>
      <c r="T471" s="37"/>
      <c r="U471" s="37"/>
      <c r="V471" s="37"/>
      <c r="W471" s="37"/>
      <c r="X471" s="37"/>
      <c r="Y471" s="37"/>
      <c r="Z471" s="37"/>
    </row>
    <row r="472">
      <c r="A472" s="46"/>
      <c r="B472" s="46"/>
      <c r="C472" s="46"/>
      <c r="D472" s="49"/>
      <c r="E472" s="49"/>
      <c r="F472" s="49"/>
      <c r="G472" s="46"/>
      <c r="H472" s="46"/>
      <c r="I472" s="49"/>
      <c r="J472" s="46"/>
      <c r="K472" s="46"/>
      <c r="L472" s="49"/>
      <c r="M472" s="49"/>
      <c r="N472" s="46"/>
      <c r="O472" s="46"/>
      <c r="P472" s="37"/>
      <c r="Q472" s="37"/>
      <c r="R472" s="37"/>
      <c r="S472" s="37"/>
      <c r="T472" s="37"/>
      <c r="U472" s="37"/>
      <c r="V472" s="37"/>
      <c r="W472" s="37"/>
      <c r="X472" s="37"/>
      <c r="Y472" s="37"/>
      <c r="Z472" s="37"/>
    </row>
    <row r="473">
      <c r="A473" s="46"/>
      <c r="B473" s="46"/>
      <c r="C473" s="46"/>
      <c r="D473" s="49"/>
      <c r="E473" s="49"/>
      <c r="F473" s="49"/>
      <c r="G473" s="46"/>
      <c r="H473" s="46"/>
      <c r="I473" s="49"/>
      <c r="J473" s="46"/>
      <c r="K473" s="46"/>
      <c r="L473" s="49"/>
      <c r="M473" s="49"/>
      <c r="N473" s="46"/>
      <c r="O473" s="46"/>
      <c r="P473" s="37"/>
      <c r="Q473" s="37"/>
      <c r="R473" s="37"/>
      <c r="S473" s="37"/>
      <c r="T473" s="37"/>
      <c r="U473" s="37"/>
      <c r="V473" s="37"/>
      <c r="W473" s="37"/>
      <c r="X473" s="37"/>
      <c r="Y473" s="37"/>
      <c r="Z473" s="37"/>
    </row>
    <row r="474">
      <c r="A474" s="46"/>
      <c r="B474" s="46"/>
      <c r="C474" s="46"/>
      <c r="D474" s="49"/>
      <c r="E474" s="49"/>
      <c r="F474" s="49"/>
      <c r="G474" s="46"/>
      <c r="H474" s="46"/>
      <c r="I474" s="49"/>
      <c r="J474" s="46"/>
      <c r="K474" s="46"/>
      <c r="L474" s="49"/>
      <c r="M474" s="49"/>
      <c r="N474" s="46"/>
      <c r="O474" s="46"/>
      <c r="P474" s="37"/>
      <c r="Q474" s="37"/>
      <c r="R474" s="37"/>
      <c r="S474" s="37"/>
      <c r="T474" s="37"/>
      <c r="U474" s="37"/>
      <c r="V474" s="37"/>
      <c r="W474" s="37"/>
      <c r="X474" s="37"/>
      <c r="Y474" s="37"/>
      <c r="Z474" s="37"/>
    </row>
    <row r="475">
      <c r="A475" s="46"/>
      <c r="B475" s="46"/>
      <c r="C475" s="46"/>
      <c r="D475" s="49"/>
      <c r="E475" s="49"/>
      <c r="F475" s="49"/>
      <c r="G475" s="46"/>
      <c r="H475" s="46"/>
      <c r="I475" s="49"/>
      <c r="J475" s="46"/>
      <c r="K475" s="46"/>
      <c r="L475" s="49"/>
      <c r="M475" s="49"/>
      <c r="N475" s="46"/>
      <c r="O475" s="46"/>
      <c r="P475" s="37"/>
      <c r="Q475" s="37"/>
      <c r="R475" s="37"/>
      <c r="S475" s="37"/>
      <c r="T475" s="37"/>
      <c r="U475" s="37"/>
      <c r="V475" s="37"/>
      <c r="W475" s="37"/>
      <c r="X475" s="37"/>
      <c r="Y475" s="37"/>
      <c r="Z475" s="37"/>
    </row>
    <row r="476">
      <c r="A476" s="46"/>
      <c r="B476" s="46"/>
      <c r="C476" s="46"/>
      <c r="D476" s="49"/>
      <c r="E476" s="49"/>
      <c r="F476" s="49"/>
      <c r="G476" s="46"/>
      <c r="H476" s="46"/>
      <c r="I476" s="49"/>
      <c r="J476" s="46"/>
      <c r="K476" s="46"/>
      <c r="L476" s="49"/>
      <c r="M476" s="49"/>
      <c r="N476" s="46"/>
      <c r="O476" s="46"/>
      <c r="P476" s="37"/>
      <c r="Q476" s="37"/>
      <c r="R476" s="37"/>
      <c r="S476" s="37"/>
      <c r="T476" s="37"/>
      <c r="U476" s="37"/>
      <c r="V476" s="37"/>
      <c r="W476" s="37"/>
      <c r="X476" s="37"/>
      <c r="Y476" s="37"/>
      <c r="Z476" s="37"/>
    </row>
    <row r="477">
      <c r="A477" s="46"/>
      <c r="B477" s="46"/>
      <c r="C477" s="46"/>
      <c r="D477" s="49"/>
      <c r="E477" s="49"/>
      <c r="F477" s="49"/>
      <c r="G477" s="46"/>
      <c r="H477" s="46"/>
      <c r="I477" s="49"/>
      <c r="J477" s="46"/>
      <c r="K477" s="46"/>
      <c r="L477" s="49"/>
      <c r="M477" s="49"/>
      <c r="N477" s="46"/>
      <c r="O477" s="46"/>
      <c r="P477" s="37"/>
      <c r="Q477" s="37"/>
      <c r="R477" s="37"/>
      <c r="S477" s="37"/>
      <c r="T477" s="37"/>
      <c r="U477" s="37"/>
      <c r="V477" s="37"/>
      <c r="W477" s="37"/>
      <c r="X477" s="37"/>
      <c r="Y477" s="37"/>
      <c r="Z477" s="37"/>
    </row>
    <row r="478">
      <c r="A478" s="46"/>
      <c r="B478" s="46"/>
      <c r="C478" s="46"/>
      <c r="D478" s="49"/>
      <c r="E478" s="49"/>
      <c r="F478" s="49"/>
      <c r="G478" s="46"/>
      <c r="H478" s="46"/>
      <c r="I478" s="49"/>
      <c r="J478" s="46"/>
      <c r="K478" s="46"/>
      <c r="L478" s="49"/>
      <c r="M478" s="49"/>
      <c r="N478" s="46"/>
      <c r="O478" s="46"/>
      <c r="P478" s="37"/>
      <c r="Q478" s="37"/>
      <c r="R478" s="37"/>
      <c r="S478" s="37"/>
      <c r="T478" s="37"/>
      <c r="U478" s="37"/>
      <c r="V478" s="37"/>
      <c r="W478" s="37"/>
      <c r="X478" s="37"/>
      <c r="Y478" s="37"/>
      <c r="Z478" s="37"/>
    </row>
    <row r="479">
      <c r="A479" s="46"/>
      <c r="B479" s="46"/>
      <c r="C479" s="46"/>
      <c r="D479" s="49"/>
      <c r="E479" s="49"/>
      <c r="F479" s="49"/>
      <c r="G479" s="46"/>
      <c r="H479" s="46"/>
      <c r="I479" s="49"/>
      <c r="J479" s="46"/>
      <c r="K479" s="46"/>
      <c r="L479" s="49"/>
      <c r="M479" s="49"/>
      <c r="N479" s="46"/>
      <c r="O479" s="46"/>
      <c r="P479" s="37"/>
      <c r="Q479" s="37"/>
      <c r="R479" s="37"/>
      <c r="S479" s="37"/>
      <c r="T479" s="37"/>
      <c r="U479" s="37"/>
      <c r="V479" s="37"/>
      <c r="W479" s="37"/>
      <c r="X479" s="37"/>
      <c r="Y479" s="37"/>
      <c r="Z479" s="37"/>
    </row>
    <row r="480">
      <c r="A480" s="46"/>
      <c r="B480" s="46"/>
      <c r="C480" s="46"/>
      <c r="D480" s="49"/>
      <c r="E480" s="49"/>
      <c r="F480" s="49"/>
      <c r="G480" s="46"/>
      <c r="H480" s="46"/>
      <c r="I480" s="49"/>
      <c r="J480" s="46"/>
      <c r="K480" s="46"/>
      <c r="L480" s="49"/>
      <c r="M480" s="49"/>
      <c r="N480" s="46"/>
      <c r="O480" s="46"/>
      <c r="P480" s="37"/>
      <c r="Q480" s="37"/>
      <c r="R480" s="37"/>
      <c r="S480" s="37"/>
      <c r="T480" s="37"/>
      <c r="U480" s="37"/>
      <c r="V480" s="37"/>
      <c r="W480" s="37"/>
      <c r="X480" s="37"/>
      <c r="Y480" s="37"/>
      <c r="Z480" s="37"/>
    </row>
    <row r="481">
      <c r="A481" s="46"/>
      <c r="B481" s="46"/>
      <c r="C481" s="46"/>
      <c r="D481" s="49"/>
      <c r="E481" s="49"/>
      <c r="F481" s="49"/>
      <c r="G481" s="46"/>
      <c r="H481" s="46"/>
      <c r="I481" s="49"/>
      <c r="J481" s="46"/>
      <c r="K481" s="46"/>
      <c r="L481" s="49"/>
      <c r="M481" s="49"/>
      <c r="N481" s="46"/>
      <c r="O481" s="46"/>
      <c r="P481" s="37"/>
      <c r="Q481" s="37"/>
      <c r="R481" s="37"/>
      <c r="S481" s="37"/>
      <c r="T481" s="37"/>
      <c r="U481" s="37"/>
      <c r="V481" s="37"/>
      <c r="W481" s="37"/>
      <c r="X481" s="37"/>
      <c r="Y481" s="37"/>
      <c r="Z481" s="37"/>
    </row>
    <row r="482">
      <c r="A482" s="46"/>
      <c r="B482" s="46"/>
      <c r="C482" s="46"/>
      <c r="D482" s="49"/>
      <c r="E482" s="49"/>
      <c r="F482" s="49"/>
      <c r="G482" s="46"/>
      <c r="H482" s="46"/>
      <c r="I482" s="49"/>
      <c r="J482" s="46"/>
      <c r="K482" s="46"/>
      <c r="L482" s="49"/>
      <c r="M482" s="49"/>
      <c r="N482" s="46"/>
      <c r="O482" s="46"/>
      <c r="P482" s="37"/>
      <c r="Q482" s="37"/>
      <c r="R482" s="37"/>
      <c r="S482" s="37"/>
      <c r="T482" s="37"/>
      <c r="U482" s="37"/>
      <c r="V482" s="37"/>
      <c r="W482" s="37"/>
      <c r="X482" s="37"/>
      <c r="Y482" s="37"/>
      <c r="Z482" s="37"/>
    </row>
    <row r="483">
      <c r="A483" s="46"/>
      <c r="B483" s="46"/>
      <c r="C483" s="46"/>
      <c r="D483" s="49"/>
      <c r="E483" s="49"/>
      <c r="F483" s="49"/>
      <c r="G483" s="46"/>
      <c r="H483" s="46"/>
      <c r="I483" s="49"/>
      <c r="J483" s="46"/>
      <c r="K483" s="46"/>
      <c r="L483" s="49"/>
      <c r="M483" s="49"/>
      <c r="N483" s="46"/>
      <c r="O483" s="46"/>
      <c r="P483" s="37"/>
      <c r="Q483" s="37"/>
      <c r="R483" s="37"/>
      <c r="S483" s="37"/>
      <c r="T483" s="37"/>
      <c r="U483" s="37"/>
      <c r="V483" s="37"/>
      <c r="W483" s="37"/>
      <c r="X483" s="37"/>
      <c r="Y483" s="37"/>
      <c r="Z483" s="37"/>
    </row>
    <row r="484">
      <c r="A484" s="46"/>
      <c r="B484" s="46"/>
      <c r="C484" s="46"/>
      <c r="D484" s="49"/>
      <c r="E484" s="49"/>
      <c r="F484" s="49"/>
      <c r="G484" s="46"/>
      <c r="H484" s="46"/>
      <c r="I484" s="49"/>
      <c r="J484" s="46"/>
      <c r="K484" s="46"/>
      <c r="L484" s="49"/>
      <c r="M484" s="49"/>
      <c r="N484" s="46"/>
      <c r="O484" s="46"/>
      <c r="P484" s="37"/>
      <c r="Q484" s="37"/>
      <c r="R484" s="37"/>
      <c r="S484" s="37"/>
      <c r="T484" s="37"/>
      <c r="U484" s="37"/>
      <c r="V484" s="37"/>
      <c r="W484" s="37"/>
      <c r="X484" s="37"/>
      <c r="Y484" s="37"/>
      <c r="Z484" s="37"/>
    </row>
    <row r="485">
      <c r="A485" s="46"/>
      <c r="B485" s="46"/>
      <c r="C485" s="46"/>
      <c r="D485" s="49"/>
      <c r="E485" s="49"/>
      <c r="F485" s="49"/>
      <c r="G485" s="46"/>
      <c r="H485" s="46"/>
      <c r="I485" s="49"/>
      <c r="J485" s="46"/>
      <c r="K485" s="46"/>
      <c r="L485" s="49"/>
      <c r="M485" s="49"/>
      <c r="N485" s="46"/>
      <c r="O485" s="46"/>
      <c r="P485" s="37"/>
      <c r="Q485" s="37"/>
      <c r="R485" s="37"/>
      <c r="S485" s="37"/>
      <c r="T485" s="37"/>
      <c r="U485" s="37"/>
      <c r="V485" s="37"/>
      <c r="W485" s="37"/>
      <c r="X485" s="37"/>
      <c r="Y485" s="37"/>
      <c r="Z485" s="37"/>
    </row>
    <row r="486">
      <c r="A486" s="46"/>
      <c r="B486" s="46"/>
      <c r="C486" s="46"/>
      <c r="D486" s="49"/>
      <c r="E486" s="49"/>
      <c r="F486" s="49"/>
      <c r="G486" s="46"/>
      <c r="H486" s="46"/>
      <c r="I486" s="49"/>
      <c r="J486" s="46"/>
      <c r="K486" s="46"/>
      <c r="L486" s="49"/>
      <c r="M486" s="49"/>
      <c r="N486" s="46"/>
      <c r="O486" s="46"/>
      <c r="P486" s="37"/>
      <c r="Q486" s="37"/>
      <c r="R486" s="37"/>
      <c r="S486" s="37"/>
      <c r="T486" s="37"/>
      <c r="U486" s="37"/>
      <c r="V486" s="37"/>
      <c r="W486" s="37"/>
      <c r="X486" s="37"/>
      <c r="Y486" s="37"/>
      <c r="Z486" s="37"/>
    </row>
    <row r="487">
      <c r="A487" s="46"/>
      <c r="B487" s="46"/>
      <c r="C487" s="46"/>
      <c r="D487" s="49"/>
      <c r="E487" s="49"/>
      <c r="F487" s="49"/>
      <c r="G487" s="46"/>
      <c r="H487" s="46"/>
      <c r="I487" s="49"/>
      <c r="J487" s="46"/>
      <c r="K487" s="46"/>
      <c r="L487" s="49"/>
      <c r="M487" s="49"/>
      <c r="N487" s="46"/>
      <c r="O487" s="46"/>
      <c r="P487" s="37"/>
      <c r="Q487" s="37"/>
      <c r="R487" s="37"/>
      <c r="S487" s="37"/>
      <c r="T487" s="37"/>
      <c r="U487" s="37"/>
      <c r="V487" s="37"/>
      <c r="W487" s="37"/>
      <c r="X487" s="37"/>
      <c r="Y487" s="37"/>
      <c r="Z487" s="37"/>
    </row>
    <row r="488">
      <c r="A488" s="46"/>
      <c r="B488" s="46"/>
      <c r="C488" s="46"/>
      <c r="D488" s="49"/>
      <c r="E488" s="49"/>
      <c r="F488" s="49"/>
      <c r="G488" s="46"/>
      <c r="H488" s="46"/>
      <c r="I488" s="49"/>
      <c r="J488" s="46"/>
      <c r="K488" s="46"/>
      <c r="L488" s="49"/>
      <c r="M488" s="49"/>
      <c r="N488" s="46"/>
      <c r="O488" s="46"/>
      <c r="P488" s="37"/>
      <c r="Q488" s="37"/>
      <c r="R488" s="37"/>
      <c r="S488" s="37"/>
      <c r="T488" s="37"/>
      <c r="U488" s="37"/>
      <c r="V488" s="37"/>
      <c r="W488" s="37"/>
      <c r="X488" s="37"/>
      <c r="Y488" s="37"/>
      <c r="Z488" s="37"/>
    </row>
    <row r="489">
      <c r="A489" s="46"/>
      <c r="B489" s="46"/>
      <c r="C489" s="46"/>
      <c r="D489" s="49"/>
      <c r="E489" s="49"/>
      <c r="F489" s="49"/>
      <c r="G489" s="46"/>
      <c r="H489" s="46"/>
      <c r="I489" s="49"/>
      <c r="J489" s="46"/>
      <c r="K489" s="46"/>
      <c r="L489" s="49"/>
      <c r="M489" s="49"/>
      <c r="N489" s="46"/>
      <c r="O489" s="46"/>
      <c r="P489" s="37"/>
      <c r="Q489" s="37"/>
      <c r="R489" s="37"/>
      <c r="S489" s="37"/>
      <c r="T489" s="37"/>
      <c r="U489" s="37"/>
      <c r="V489" s="37"/>
      <c r="W489" s="37"/>
      <c r="X489" s="37"/>
      <c r="Y489" s="37"/>
      <c r="Z489" s="37"/>
    </row>
    <row r="490">
      <c r="A490" s="46"/>
      <c r="B490" s="46"/>
      <c r="C490" s="46"/>
      <c r="D490" s="49"/>
      <c r="E490" s="49"/>
      <c r="F490" s="49"/>
      <c r="G490" s="46"/>
      <c r="H490" s="46"/>
      <c r="I490" s="49"/>
      <c r="J490" s="46"/>
      <c r="K490" s="46"/>
      <c r="L490" s="49"/>
      <c r="M490" s="49"/>
      <c r="N490" s="46"/>
      <c r="O490" s="46"/>
      <c r="P490" s="37"/>
      <c r="Q490" s="37"/>
      <c r="R490" s="37"/>
      <c r="S490" s="37"/>
      <c r="T490" s="37"/>
      <c r="U490" s="37"/>
      <c r="V490" s="37"/>
      <c r="W490" s="37"/>
      <c r="X490" s="37"/>
      <c r="Y490" s="37"/>
      <c r="Z490" s="37"/>
    </row>
    <row r="491">
      <c r="A491" s="46"/>
      <c r="B491" s="46"/>
      <c r="C491" s="46"/>
      <c r="D491" s="49"/>
      <c r="E491" s="49"/>
      <c r="F491" s="49"/>
      <c r="G491" s="46"/>
      <c r="H491" s="46"/>
      <c r="I491" s="49"/>
      <c r="J491" s="46"/>
      <c r="K491" s="46"/>
      <c r="L491" s="49"/>
      <c r="M491" s="49"/>
      <c r="N491" s="46"/>
      <c r="O491" s="46"/>
      <c r="P491" s="37"/>
      <c r="Q491" s="37"/>
      <c r="R491" s="37"/>
      <c r="S491" s="37"/>
      <c r="T491" s="37"/>
      <c r="U491" s="37"/>
      <c r="V491" s="37"/>
      <c r="W491" s="37"/>
      <c r="X491" s="37"/>
      <c r="Y491" s="37"/>
      <c r="Z491" s="37"/>
    </row>
    <row r="492">
      <c r="A492" s="46"/>
      <c r="B492" s="46"/>
      <c r="C492" s="46"/>
      <c r="D492" s="49"/>
      <c r="E492" s="49"/>
      <c r="F492" s="49"/>
      <c r="G492" s="46"/>
      <c r="H492" s="46"/>
      <c r="I492" s="49"/>
      <c r="J492" s="46"/>
      <c r="K492" s="46"/>
      <c r="L492" s="49"/>
      <c r="M492" s="49"/>
      <c r="N492" s="46"/>
      <c r="O492" s="46"/>
      <c r="P492" s="37"/>
      <c r="Q492" s="37"/>
      <c r="R492" s="37"/>
      <c r="S492" s="37"/>
      <c r="T492" s="37"/>
      <c r="U492" s="37"/>
      <c r="V492" s="37"/>
      <c r="W492" s="37"/>
      <c r="X492" s="37"/>
      <c r="Y492" s="37"/>
      <c r="Z492" s="37"/>
    </row>
    <row r="493">
      <c r="A493" s="46"/>
      <c r="B493" s="46"/>
      <c r="C493" s="46"/>
      <c r="D493" s="49"/>
      <c r="E493" s="49"/>
      <c r="F493" s="49"/>
      <c r="G493" s="46"/>
      <c r="H493" s="46"/>
      <c r="I493" s="49"/>
      <c r="J493" s="46"/>
      <c r="K493" s="46"/>
      <c r="L493" s="49"/>
      <c r="M493" s="49"/>
      <c r="N493" s="46"/>
      <c r="O493" s="46"/>
      <c r="P493" s="37"/>
      <c r="Q493" s="37"/>
      <c r="R493" s="37"/>
      <c r="S493" s="37"/>
      <c r="T493" s="37"/>
      <c r="U493" s="37"/>
      <c r="V493" s="37"/>
      <c r="W493" s="37"/>
      <c r="X493" s="37"/>
      <c r="Y493" s="37"/>
      <c r="Z493" s="37"/>
    </row>
    <row r="494">
      <c r="A494" s="46"/>
      <c r="B494" s="46"/>
      <c r="C494" s="46"/>
      <c r="D494" s="49"/>
      <c r="E494" s="49"/>
      <c r="F494" s="49"/>
      <c r="G494" s="46"/>
      <c r="H494" s="46"/>
      <c r="I494" s="49"/>
      <c r="J494" s="46"/>
      <c r="K494" s="46"/>
      <c r="L494" s="49"/>
      <c r="M494" s="49"/>
      <c r="N494" s="46"/>
      <c r="O494" s="46"/>
      <c r="P494" s="37"/>
      <c r="Q494" s="37"/>
      <c r="R494" s="37"/>
      <c r="S494" s="37"/>
      <c r="T494" s="37"/>
      <c r="U494" s="37"/>
      <c r="V494" s="37"/>
      <c r="W494" s="37"/>
      <c r="X494" s="37"/>
      <c r="Y494" s="37"/>
      <c r="Z494" s="37"/>
    </row>
    <row r="495">
      <c r="A495" s="46"/>
      <c r="B495" s="46"/>
      <c r="C495" s="46"/>
      <c r="D495" s="49"/>
      <c r="E495" s="49"/>
      <c r="F495" s="49"/>
      <c r="G495" s="46"/>
      <c r="H495" s="46"/>
      <c r="I495" s="49"/>
      <c r="J495" s="46"/>
      <c r="K495" s="46"/>
      <c r="L495" s="49"/>
      <c r="M495" s="49"/>
      <c r="N495" s="46"/>
      <c r="O495" s="46"/>
      <c r="P495" s="37"/>
      <c r="Q495" s="37"/>
      <c r="R495" s="37"/>
      <c r="S495" s="37"/>
      <c r="T495" s="37"/>
      <c r="U495" s="37"/>
      <c r="V495" s="37"/>
      <c r="W495" s="37"/>
      <c r="X495" s="37"/>
      <c r="Y495" s="37"/>
      <c r="Z495" s="37"/>
    </row>
    <row r="496">
      <c r="A496" s="46"/>
      <c r="B496" s="46"/>
      <c r="C496" s="46"/>
      <c r="D496" s="49"/>
      <c r="E496" s="49"/>
      <c r="F496" s="49"/>
      <c r="G496" s="46"/>
      <c r="H496" s="46"/>
      <c r="I496" s="49"/>
      <c r="J496" s="46"/>
      <c r="K496" s="46"/>
      <c r="L496" s="49"/>
      <c r="M496" s="49"/>
      <c r="N496" s="46"/>
      <c r="O496" s="46"/>
      <c r="P496" s="37"/>
      <c r="Q496" s="37"/>
      <c r="R496" s="37"/>
      <c r="S496" s="37"/>
      <c r="T496" s="37"/>
      <c r="U496" s="37"/>
      <c r="V496" s="37"/>
      <c r="W496" s="37"/>
      <c r="X496" s="37"/>
      <c r="Y496" s="37"/>
      <c r="Z496" s="37"/>
    </row>
    <row r="497">
      <c r="A497" s="46"/>
      <c r="B497" s="46"/>
      <c r="C497" s="46"/>
      <c r="D497" s="49"/>
      <c r="E497" s="49"/>
      <c r="F497" s="49"/>
      <c r="G497" s="46"/>
      <c r="H497" s="46"/>
      <c r="I497" s="49"/>
      <c r="J497" s="46"/>
      <c r="K497" s="46"/>
      <c r="L497" s="49"/>
      <c r="M497" s="49"/>
      <c r="N497" s="46"/>
      <c r="O497" s="46"/>
      <c r="P497" s="37"/>
      <c r="Q497" s="37"/>
      <c r="R497" s="37"/>
      <c r="S497" s="37"/>
      <c r="T497" s="37"/>
      <c r="U497" s="37"/>
      <c r="V497" s="37"/>
      <c r="W497" s="37"/>
      <c r="X497" s="37"/>
      <c r="Y497" s="37"/>
      <c r="Z497" s="37"/>
    </row>
    <row r="498">
      <c r="A498" s="46"/>
      <c r="B498" s="46"/>
      <c r="C498" s="46"/>
      <c r="D498" s="49"/>
      <c r="E498" s="49"/>
      <c r="F498" s="49"/>
      <c r="G498" s="46"/>
      <c r="H498" s="46"/>
      <c r="I498" s="49"/>
      <c r="J498" s="46"/>
      <c r="K498" s="46"/>
      <c r="L498" s="49"/>
      <c r="M498" s="49"/>
      <c r="N498" s="46"/>
      <c r="O498" s="46"/>
      <c r="P498" s="37"/>
      <c r="Q498" s="37"/>
      <c r="R498" s="37"/>
      <c r="S498" s="37"/>
      <c r="T498" s="37"/>
      <c r="U498" s="37"/>
      <c r="V498" s="37"/>
      <c r="W498" s="37"/>
      <c r="X498" s="37"/>
      <c r="Y498" s="37"/>
      <c r="Z498" s="37"/>
    </row>
    <row r="499">
      <c r="A499" s="46"/>
      <c r="B499" s="46"/>
      <c r="C499" s="46"/>
      <c r="D499" s="49"/>
      <c r="E499" s="49"/>
      <c r="F499" s="49"/>
      <c r="G499" s="46"/>
      <c r="H499" s="46"/>
      <c r="I499" s="49"/>
      <c r="J499" s="46"/>
      <c r="K499" s="46"/>
      <c r="L499" s="49"/>
      <c r="M499" s="49"/>
      <c r="N499" s="46"/>
      <c r="O499" s="46"/>
      <c r="P499" s="37"/>
      <c r="Q499" s="37"/>
      <c r="R499" s="37"/>
      <c r="S499" s="37"/>
      <c r="T499" s="37"/>
      <c r="U499" s="37"/>
      <c r="V499" s="37"/>
      <c r="W499" s="37"/>
      <c r="X499" s="37"/>
      <c r="Y499" s="37"/>
      <c r="Z499" s="37"/>
    </row>
    <row r="500">
      <c r="A500" s="46"/>
      <c r="B500" s="46"/>
      <c r="C500" s="46"/>
      <c r="D500" s="49"/>
      <c r="E500" s="49"/>
      <c r="F500" s="49"/>
      <c r="G500" s="46"/>
      <c r="H500" s="46"/>
      <c r="I500" s="49"/>
      <c r="J500" s="46"/>
      <c r="K500" s="46"/>
      <c r="L500" s="49"/>
      <c r="M500" s="49"/>
      <c r="N500" s="46"/>
      <c r="O500" s="46"/>
      <c r="P500" s="37"/>
      <c r="Q500" s="37"/>
      <c r="R500" s="37"/>
      <c r="S500" s="37"/>
      <c r="T500" s="37"/>
      <c r="U500" s="37"/>
      <c r="V500" s="37"/>
      <c r="W500" s="37"/>
      <c r="X500" s="37"/>
      <c r="Y500" s="37"/>
      <c r="Z500" s="37"/>
    </row>
    <row r="501">
      <c r="A501" s="46"/>
      <c r="B501" s="46"/>
      <c r="C501" s="46"/>
      <c r="D501" s="49"/>
      <c r="E501" s="49"/>
      <c r="F501" s="49"/>
      <c r="G501" s="46"/>
      <c r="H501" s="46"/>
      <c r="I501" s="49"/>
      <c r="J501" s="46"/>
      <c r="K501" s="46"/>
      <c r="L501" s="49"/>
      <c r="M501" s="49"/>
      <c r="N501" s="46"/>
      <c r="O501" s="46"/>
      <c r="P501" s="37"/>
      <c r="Q501" s="37"/>
      <c r="R501" s="37"/>
      <c r="S501" s="37"/>
      <c r="T501" s="37"/>
      <c r="U501" s="37"/>
      <c r="V501" s="37"/>
      <c r="W501" s="37"/>
      <c r="X501" s="37"/>
      <c r="Y501" s="37"/>
      <c r="Z501" s="37"/>
    </row>
    <row r="502">
      <c r="A502" s="46"/>
      <c r="B502" s="46"/>
      <c r="C502" s="46"/>
      <c r="D502" s="49"/>
      <c r="E502" s="49"/>
      <c r="F502" s="49"/>
      <c r="G502" s="46"/>
      <c r="H502" s="46"/>
      <c r="I502" s="49"/>
      <c r="J502" s="46"/>
      <c r="K502" s="46"/>
      <c r="L502" s="49"/>
      <c r="M502" s="49"/>
      <c r="N502" s="46"/>
      <c r="O502" s="46"/>
      <c r="P502" s="37"/>
      <c r="Q502" s="37"/>
      <c r="R502" s="37"/>
      <c r="S502" s="37"/>
      <c r="T502" s="37"/>
      <c r="U502" s="37"/>
      <c r="V502" s="37"/>
      <c r="W502" s="37"/>
      <c r="X502" s="37"/>
      <c r="Y502" s="37"/>
      <c r="Z502" s="37"/>
    </row>
    <row r="503">
      <c r="A503" s="46"/>
      <c r="B503" s="46"/>
      <c r="C503" s="46"/>
      <c r="D503" s="49"/>
      <c r="E503" s="49"/>
      <c r="F503" s="49"/>
      <c r="G503" s="46"/>
      <c r="H503" s="46"/>
      <c r="I503" s="49"/>
      <c r="J503" s="46"/>
      <c r="K503" s="46"/>
      <c r="L503" s="49"/>
      <c r="M503" s="49"/>
      <c r="N503" s="46"/>
      <c r="O503" s="46"/>
      <c r="P503" s="37"/>
      <c r="Q503" s="37"/>
      <c r="R503" s="37"/>
      <c r="S503" s="37"/>
      <c r="T503" s="37"/>
      <c r="U503" s="37"/>
      <c r="V503" s="37"/>
      <c r="W503" s="37"/>
      <c r="X503" s="37"/>
      <c r="Y503" s="37"/>
      <c r="Z503" s="37"/>
    </row>
    <row r="504">
      <c r="A504" s="46"/>
      <c r="B504" s="46"/>
      <c r="C504" s="46"/>
      <c r="D504" s="49"/>
      <c r="E504" s="49"/>
      <c r="F504" s="49"/>
      <c r="G504" s="46"/>
      <c r="H504" s="46"/>
      <c r="I504" s="49"/>
      <c r="J504" s="46"/>
      <c r="K504" s="46"/>
      <c r="L504" s="49"/>
      <c r="M504" s="49"/>
      <c r="N504" s="46"/>
      <c r="O504" s="46"/>
      <c r="P504" s="37"/>
      <c r="Q504" s="37"/>
      <c r="R504" s="37"/>
      <c r="S504" s="37"/>
      <c r="T504" s="37"/>
      <c r="U504" s="37"/>
      <c r="V504" s="37"/>
      <c r="W504" s="37"/>
      <c r="X504" s="37"/>
      <c r="Y504" s="37"/>
      <c r="Z504" s="37"/>
    </row>
    <row r="505">
      <c r="A505" s="46"/>
      <c r="B505" s="46"/>
      <c r="C505" s="46"/>
      <c r="D505" s="49"/>
      <c r="E505" s="49"/>
      <c r="F505" s="49"/>
      <c r="G505" s="46"/>
      <c r="H505" s="46"/>
      <c r="I505" s="49"/>
      <c r="J505" s="46"/>
      <c r="K505" s="46"/>
      <c r="L505" s="49"/>
      <c r="M505" s="49"/>
      <c r="N505" s="46"/>
      <c r="O505" s="46"/>
      <c r="P505" s="37"/>
      <c r="Q505" s="37"/>
      <c r="R505" s="37"/>
      <c r="S505" s="37"/>
      <c r="T505" s="37"/>
      <c r="U505" s="37"/>
      <c r="V505" s="37"/>
      <c r="W505" s="37"/>
      <c r="X505" s="37"/>
      <c r="Y505" s="37"/>
      <c r="Z505" s="37"/>
    </row>
    <row r="506">
      <c r="A506" s="46"/>
      <c r="B506" s="46"/>
      <c r="C506" s="46"/>
      <c r="D506" s="49"/>
      <c r="E506" s="49"/>
      <c r="F506" s="49"/>
      <c r="G506" s="46"/>
      <c r="H506" s="46"/>
      <c r="I506" s="49"/>
      <c r="J506" s="46"/>
      <c r="K506" s="46"/>
      <c r="L506" s="49"/>
      <c r="M506" s="49"/>
      <c r="N506" s="46"/>
      <c r="O506" s="46"/>
      <c r="P506" s="37"/>
      <c r="Q506" s="37"/>
      <c r="R506" s="37"/>
      <c r="S506" s="37"/>
      <c r="T506" s="37"/>
      <c r="U506" s="37"/>
      <c r="V506" s="37"/>
      <c r="W506" s="37"/>
      <c r="X506" s="37"/>
      <c r="Y506" s="37"/>
      <c r="Z506" s="37"/>
    </row>
    <row r="507">
      <c r="A507" s="46"/>
      <c r="B507" s="46"/>
      <c r="C507" s="46"/>
      <c r="D507" s="49"/>
      <c r="E507" s="49"/>
      <c r="F507" s="49"/>
      <c r="G507" s="46"/>
      <c r="H507" s="46"/>
      <c r="I507" s="49"/>
      <c r="J507" s="46"/>
      <c r="K507" s="46"/>
      <c r="L507" s="49"/>
      <c r="M507" s="49"/>
      <c r="N507" s="46"/>
      <c r="O507" s="46"/>
      <c r="P507" s="37"/>
      <c r="Q507" s="37"/>
      <c r="R507" s="37"/>
      <c r="S507" s="37"/>
      <c r="T507" s="37"/>
      <c r="U507" s="37"/>
      <c r="V507" s="37"/>
      <c r="W507" s="37"/>
      <c r="X507" s="37"/>
      <c r="Y507" s="37"/>
      <c r="Z507" s="37"/>
    </row>
    <row r="508">
      <c r="A508" s="46"/>
      <c r="B508" s="46"/>
      <c r="C508" s="46"/>
      <c r="D508" s="49"/>
      <c r="E508" s="49"/>
      <c r="F508" s="49"/>
      <c r="G508" s="46"/>
      <c r="H508" s="46"/>
      <c r="I508" s="49"/>
      <c r="J508" s="46"/>
      <c r="K508" s="46"/>
      <c r="L508" s="49"/>
      <c r="M508" s="49"/>
      <c r="N508" s="46"/>
      <c r="O508" s="46"/>
      <c r="P508" s="37"/>
      <c r="Q508" s="37"/>
      <c r="R508" s="37"/>
      <c r="S508" s="37"/>
      <c r="T508" s="37"/>
      <c r="U508" s="37"/>
      <c r="V508" s="37"/>
      <c r="W508" s="37"/>
      <c r="X508" s="37"/>
      <c r="Y508" s="37"/>
      <c r="Z508" s="37"/>
    </row>
    <row r="509">
      <c r="A509" s="46"/>
      <c r="B509" s="46"/>
      <c r="C509" s="46"/>
      <c r="D509" s="49"/>
      <c r="E509" s="49"/>
      <c r="F509" s="49"/>
      <c r="G509" s="46"/>
      <c r="H509" s="46"/>
      <c r="I509" s="49"/>
      <c r="J509" s="46"/>
      <c r="K509" s="46"/>
      <c r="L509" s="49"/>
      <c r="M509" s="49"/>
      <c r="N509" s="46"/>
      <c r="O509" s="46"/>
      <c r="P509" s="37"/>
      <c r="Q509" s="37"/>
      <c r="R509" s="37"/>
      <c r="S509" s="37"/>
      <c r="T509" s="37"/>
      <c r="U509" s="37"/>
      <c r="V509" s="37"/>
      <c r="W509" s="37"/>
      <c r="X509" s="37"/>
      <c r="Y509" s="37"/>
      <c r="Z509" s="37"/>
    </row>
    <row r="510">
      <c r="A510" s="46"/>
      <c r="B510" s="46"/>
      <c r="C510" s="46"/>
      <c r="D510" s="49"/>
      <c r="E510" s="49"/>
      <c r="F510" s="49"/>
      <c r="G510" s="46"/>
      <c r="H510" s="46"/>
      <c r="I510" s="49"/>
      <c r="J510" s="46"/>
      <c r="K510" s="46"/>
      <c r="L510" s="49"/>
      <c r="M510" s="49"/>
      <c r="N510" s="46"/>
      <c r="O510" s="46"/>
      <c r="P510" s="37"/>
      <c r="Q510" s="37"/>
      <c r="R510" s="37"/>
      <c r="S510" s="37"/>
      <c r="T510" s="37"/>
      <c r="U510" s="37"/>
      <c r="V510" s="37"/>
      <c r="W510" s="37"/>
      <c r="X510" s="37"/>
      <c r="Y510" s="37"/>
      <c r="Z510" s="37"/>
    </row>
    <row r="511">
      <c r="A511" s="46"/>
      <c r="B511" s="46"/>
      <c r="C511" s="46"/>
      <c r="D511" s="49"/>
      <c r="E511" s="49"/>
      <c r="F511" s="49"/>
      <c r="G511" s="46"/>
      <c r="H511" s="46"/>
      <c r="I511" s="49"/>
      <c r="J511" s="46"/>
      <c r="K511" s="46"/>
      <c r="L511" s="49"/>
      <c r="M511" s="49"/>
      <c r="N511" s="46"/>
      <c r="O511" s="46"/>
      <c r="P511" s="37"/>
      <c r="Q511" s="37"/>
      <c r="R511" s="37"/>
      <c r="S511" s="37"/>
      <c r="T511" s="37"/>
      <c r="U511" s="37"/>
      <c r="V511" s="37"/>
      <c r="W511" s="37"/>
      <c r="X511" s="37"/>
      <c r="Y511" s="37"/>
      <c r="Z511" s="37"/>
    </row>
    <row r="512">
      <c r="A512" s="46"/>
      <c r="B512" s="46"/>
      <c r="C512" s="46"/>
      <c r="D512" s="49"/>
      <c r="E512" s="49"/>
      <c r="F512" s="49"/>
      <c r="G512" s="46"/>
      <c r="H512" s="46"/>
      <c r="I512" s="49"/>
      <c r="J512" s="46"/>
      <c r="K512" s="46"/>
      <c r="L512" s="49"/>
      <c r="M512" s="49"/>
      <c r="N512" s="46"/>
      <c r="O512" s="46"/>
      <c r="P512" s="37"/>
      <c r="Q512" s="37"/>
      <c r="R512" s="37"/>
      <c r="S512" s="37"/>
      <c r="T512" s="37"/>
      <c r="U512" s="37"/>
      <c r="V512" s="37"/>
      <c r="W512" s="37"/>
      <c r="X512" s="37"/>
      <c r="Y512" s="37"/>
      <c r="Z512" s="37"/>
    </row>
    <row r="513">
      <c r="A513" s="46"/>
      <c r="B513" s="46"/>
      <c r="C513" s="46"/>
      <c r="D513" s="49"/>
      <c r="E513" s="49"/>
      <c r="F513" s="49"/>
      <c r="G513" s="46"/>
      <c r="H513" s="46"/>
      <c r="I513" s="49"/>
      <c r="J513" s="46"/>
      <c r="K513" s="46"/>
      <c r="L513" s="49"/>
      <c r="M513" s="49"/>
      <c r="N513" s="46"/>
      <c r="O513" s="46"/>
      <c r="P513" s="37"/>
      <c r="Q513" s="37"/>
      <c r="R513" s="37"/>
      <c r="S513" s="37"/>
      <c r="T513" s="37"/>
      <c r="U513" s="37"/>
      <c r="V513" s="37"/>
      <c r="W513" s="37"/>
      <c r="X513" s="37"/>
      <c r="Y513" s="37"/>
      <c r="Z513" s="37"/>
    </row>
    <row r="514">
      <c r="A514" s="46"/>
      <c r="B514" s="46"/>
      <c r="C514" s="46"/>
      <c r="D514" s="49"/>
      <c r="E514" s="49"/>
      <c r="F514" s="49"/>
      <c r="G514" s="46"/>
      <c r="H514" s="46"/>
      <c r="I514" s="49"/>
      <c r="J514" s="46"/>
      <c r="K514" s="46"/>
      <c r="L514" s="49"/>
      <c r="M514" s="49"/>
      <c r="N514" s="46"/>
      <c r="O514" s="46"/>
      <c r="P514" s="37"/>
      <c r="Q514" s="37"/>
      <c r="R514" s="37"/>
      <c r="S514" s="37"/>
      <c r="T514" s="37"/>
      <c r="U514" s="37"/>
      <c r="V514" s="37"/>
      <c r="W514" s="37"/>
      <c r="X514" s="37"/>
      <c r="Y514" s="37"/>
      <c r="Z514" s="37"/>
    </row>
    <row r="515">
      <c r="A515" s="46"/>
      <c r="B515" s="46"/>
      <c r="C515" s="46"/>
      <c r="D515" s="49"/>
      <c r="E515" s="49"/>
      <c r="F515" s="49"/>
      <c r="G515" s="46"/>
      <c r="H515" s="46"/>
      <c r="I515" s="49"/>
      <c r="J515" s="46"/>
      <c r="K515" s="46"/>
      <c r="L515" s="49"/>
      <c r="M515" s="49"/>
      <c r="N515" s="46"/>
      <c r="O515" s="46"/>
      <c r="P515" s="37"/>
      <c r="Q515" s="37"/>
      <c r="R515" s="37"/>
      <c r="S515" s="37"/>
      <c r="T515" s="37"/>
      <c r="U515" s="37"/>
      <c r="V515" s="37"/>
      <c r="W515" s="37"/>
      <c r="X515" s="37"/>
      <c r="Y515" s="37"/>
      <c r="Z515" s="37"/>
    </row>
    <row r="516">
      <c r="A516" s="46"/>
      <c r="B516" s="46"/>
      <c r="C516" s="46"/>
      <c r="D516" s="49"/>
      <c r="E516" s="49"/>
      <c r="F516" s="49"/>
      <c r="G516" s="46"/>
      <c r="H516" s="46"/>
      <c r="I516" s="49"/>
      <c r="J516" s="46"/>
      <c r="K516" s="46"/>
      <c r="L516" s="49"/>
      <c r="M516" s="49"/>
      <c r="N516" s="46"/>
      <c r="O516" s="46"/>
      <c r="P516" s="37"/>
      <c r="Q516" s="37"/>
      <c r="R516" s="37"/>
      <c r="S516" s="37"/>
      <c r="T516" s="37"/>
      <c r="U516" s="37"/>
      <c r="V516" s="37"/>
      <c r="W516" s="37"/>
      <c r="X516" s="37"/>
      <c r="Y516" s="37"/>
      <c r="Z516" s="37"/>
    </row>
    <row r="517">
      <c r="A517" s="46"/>
      <c r="B517" s="46"/>
      <c r="C517" s="46"/>
      <c r="D517" s="49"/>
      <c r="E517" s="49"/>
      <c r="F517" s="49"/>
      <c r="G517" s="46"/>
      <c r="H517" s="46"/>
      <c r="I517" s="49"/>
      <c r="J517" s="46"/>
      <c r="K517" s="46"/>
      <c r="L517" s="49"/>
      <c r="M517" s="49"/>
      <c r="N517" s="46"/>
      <c r="O517" s="46"/>
      <c r="P517" s="37"/>
      <c r="Q517" s="37"/>
      <c r="R517" s="37"/>
      <c r="S517" s="37"/>
      <c r="T517" s="37"/>
      <c r="U517" s="37"/>
      <c r="V517" s="37"/>
      <c r="W517" s="37"/>
      <c r="X517" s="37"/>
      <c r="Y517" s="37"/>
      <c r="Z517" s="37"/>
    </row>
    <row r="518">
      <c r="A518" s="46"/>
      <c r="B518" s="46"/>
      <c r="C518" s="46"/>
      <c r="D518" s="49"/>
      <c r="E518" s="49"/>
      <c r="F518" s="49"/>
      <c r="G518" s="46"/>
      <c r="H518" s="46"/>
      <c r="I518" s="49"/>
      <c r="J518" s="46"/>
      <c r="K518" s="46"/>
      <c r="L518" s="49"/>
      <c r="M518" s="49"/>
      <c r="N518" s="46"/>
      <c r="O518" s="46"/>
      <c r="P518" s="37"/>
      <c r="Q518" s="37"/>
      <c r="R518" s="37"/>
      <c r="S518" s="37"/>
      <c r="T518" s="37"/>
      <c r="U518" s="37"/>
      <c r="V518" s="37"/>
      <c r="W518" s="37"/>
      <c r="X518" s="37"/>
      <c r="Y518" s="37"/>
      <c r="Z518" s="37"/>
    </row>
    <row r="519">
      <c r="A519" s="46"/>
      <c r="B519" s="46"/>
      <c r="C519" s="46"/>
      <c r="D519" s="49"/>
      <c r="E519" s="49"/>
      <c r="F519" s="49"/>
      <c r="G519" s="46"/>
      <c r="H519" s="46"/>
      <c r="I519" s="49"/>
      <c r="J519" s="46"/>
      <c r="K519" s="46"/>
      <c r="L519" s="49"/>
      <c r="M519" s="49"/>
      <c r="N519" s="46"/>
      <c r="O519" s="46"/>
      <c r="P519" s="37"/>
      <c r="Q519" s="37"/>
      <c r="R519" s="37"/>
      <c r="S519" s="37"/>
      <c r="T519" s="37"/>
      <c r="U519" s="37"/>
      <c r="V519" s="37"/>
      <c r="W519" s="37"/>
      <c r="X519" s="37"/>
      <c r="Y519" s="37"/>
      <c r="Z519" s="37"/>
    </row>
    <row r="520">
      <c r="A520" s="46"/>
      <c r="B520" s="46"/>
      <c r="C520" s="46"/>
      <c r="D520" s="49"/>
      <c r="E520" s="49"/>
      <c r="F520" s="49"/>
      <c r="G520" s="46"/>
      <c r="H520" s="46"/>
      <c r="I520" s="49"/>
      <c r="J520" s="46"/>
      <c r="K520" s="46"/>
      <c r="L520" s="49"/>
      <c r="M520" s="49"/>
      <c r="N520" s="46"/>
      <c r="O520" s="46"/>
      <c r="P520" s="37"/>
      <c r="Q520" s="37"/>
      <c r="R520" s="37"/>
      <c r="S520" s="37"/>
      <c r="T520" s="37"/>
      <c r="U520" s="37"/>
      <c r="V520" s="37"/>
      <c r="W520" s="37"/>
      <c r="X520" s="37"/>
      <c r="Y520" s="37"/>
      <c r="Z520" s="37"/>
    </row>
    <row r="521">
      <c r="A521" s="46"/>
      <c r="B521" s="46"/>
      <c r="C521" s="46"/>
      <c r="D521" s="49"/>
      <c r="E521" s="49"/>
      <c r="F521" s="49"/>
      <c r="G521" s="46"/>
      <c r="H521" s="46"/>
      <c r="I521" s="49"/>
      <c r="J521" s="46"/>
      <c r="K521" s="46"/>
      <c r="L521" s="49"/>
      <c r="M521" s="49"/>
      <c r="N521" s="46"/>
      <c r="O521" s="46"/>
      <c r="P521" s="37"/>
      <c r="Q521" s="37"/>
      <c r="R521" s="37"/>
      <c r="S521" s="37"/>
      <c r="T521" s="37"/>
      <c r="U521" s="37"/>
      <c r="V521" s="37"/>
      <c r="W521" s="37"/>
      <c r="X521" s="37"/>
      <c r="Y521" s="37"/>
      <c r="Z521" s="37"/>
    </row>
    <row r="522">
      <c r="A522" s="46"/>
      <c r="B522" s="46"/>
      <c r="C522" s="46"/>
      <c r="D522" s="49"/>
      <c r="E522" s="49"/>
      <c r="F522" s="49"/>
      <c r="G522" s="46"/>
      <c r="H522" s="46"/>
      <c r="I522" s="49"/>
      <c r="J522" s="46"/>
      <c r="K522" s="46"/>
      <c r="L522" s="49"/>
      <c r="M522" s="49"/>
      <c r="N522" s="46"/>
      <c r="O522" s="46"/>
      <c r="P522" s="37"/>
      <c r="Q522" s="37"/>
      <c r="R522" s="37"/>
      <c r="S522" s="37"/>
      <c r="T522" s="37"/>
      <c r="U522" s="37"/>
      <c r="V522" s="37"/>
      <c r="W522" s="37"/>
      <c r="X522" s="37"/>
      <c r="Y522" s="37"/>
      <c r="Z522" s="37"/>
    </row>
    <row r="523">
      <c r="A523" s="46"/>
      <c r="B523" s="46"/>
      <c r="C523" s="46"/>
      <c r="D523" s="49"/>
      <c r="E523" s="49"/>
      <c r="F523" s="49"/>
      <c r="G523" s="46"/>
      <c r="H523" s="46"/>
      <c r="I523" s="49"/>
      <c r="J523" s="46"/>
      <c r="K523" s="46"/>
      <c r="L523" s="49"/>
      <c r="M523" s="49"/>
      <c r="N523" s="46"/>
      <c r="O523" s="46"/>
      <c r="P523" s="37"/>
      <c r="Q523" s="37"/>
      <c r="R523" s="37"/>
      <c r="S523" s="37"/>
      <c r="T523" s="37"/>
      <c r="U523" s="37"/>
      <c r="V523" s="37"/>
      <c r="W523" s="37"/>
      <c r="X523" s="37"/>
      <c r="Y523" s="37"/>
      <c r="Z523" s="37"/>
    </row>
    <row r="524">
      <c r="A524" s="46"/>
      <c r="B524" s="46"/>
      <c r="C524" s="46"/>
      <c r="D524" s="49"/>
      <c r="E524" s="49"/>
      <c r="F524" s="49"/>
      <c r="G524" s="46"/>
      <c r="H524" s="46"/>
      <c r="I524" s="49"/>
      <c r="J524" s="46"/>
      <c r="K524" s="46"/>
      <c r="L524" s="49"/>
      <c r="M524" s="49"/>
      <c r="N524" s="46"/>
      <c r="O524" s="46"/>
      <c r="P524" s="37"/>
      <c r="Q524" s="37"/>
      <c r="R524" s="37"/>
      <c r="S524" s="37"/>
      <c r="T524" s="37"/>
      <c r="U524" s="37"/>
      <c r="V524" s="37"/>
      <c r="W524" s="37"/>
      <c r="X524" s="37"/>
      <c r="Y524" s="37"/>
      <c r="Z524" s="37"/>
    </row>
    <row r="525">
      <c r="A525" s="46"/>
      <c r="B525" s="46"/>
      <c r="C525" s="46"/>
      <c r="D525" s="49"/>
      <c r="E525" s="49"/>
      <c r="F525" s="49"/>
      <c r="G525" s="46"/>
      <c r="H525" s="46"/>
      <c r="I525" s="49"/>
      <c r="J525" s="46"/>
      <c r="K525" s="46"/>
      <c r="L525" s="49"/>
      <c r="M525" s="49"/>
      <c r="N525" s="46"/>
      <c r="O525" s="46"/>
      <c r="P525" s="37"/>
      <c r="Q525" s="37"/>
      <c r="R525" s="37"/>
      <c r="S525" s="37"/>
      <c r="T525" s="37"/>
      <c r="U525" s="37"/>
      <c r="V525" s="37"/>
      <c r="W525" s="37"/>
      <c r="X525" s="37"/>
      <c r="Y525" s="37"/>
      <c r="Z525" s="37"/>
    </row>
    <row r="526">
      <c r="A526" s="46"/>
      <c r="B526" s="46"/>
      <c r="C526" s="46"/>
      <c r="D526" s="49"/>
      <c r="E526" s="49"/>
      <c r="F526" s="49"/>
      <c r="G526" s="46"/>
      <c r="H526" s="46"/>
      <c r="I526" s="49"/>
      <c r="J526" s="46"/>
      <c r="K526" s="46"/>
      <c r="L526" s="49"/>
      <c r="M526" s="49"/>
      <c r="N526" s="46"/>
      <c r="O526" s="46"/>
      <c r="P526" s="37"/>
      <c r="Q526" s="37"/>
      <c r="R526" s="37"/>
      <c r="S526" s="37"/>
      <c r="T526" s="37"/>
      <c r="U526" s="37"/>
      <c r="V526" s="37"/>
      <c r="W526" s="37"/>
      <c r="X526" s="37"/>
      <c r="Y526" s="37"/>
      <c r="Z526" s="37"/>
    </row>
    <row r="527">
      <c r="A527" s="46"/>
      <c r="B527" s="46"/>
      <c r="C527" s="46"/>
      <c r="D527" s="49"/>
      <c r="E527" s="49"/>
      <c r="F527" s="49"/>
      <c r="G527" s="46"/>
      <c r="H527" s="46"/>
      <c r="I527" s="49"/>
      <c r="J527" s="46"/>
      <c r="K527" s="46"/>
      <c r="L527" s="49"/>
      <c r="M527" s="49"/>
      <c r="N527" s="46"/>
      <c r="O527" s="46"/>
      <c r="P527" s="37"/>
      <c r="Q527" s="37"/>
      <c r="R527" s="37"/>
      <c r="S527" s="37"/>
      <c r="T527" s="37"/>
      <c r="U527" s="37"/>
      <c r="V527" s="37"/>
      <c r="W527" s="37"/>
      <c r="X527" s="37"/>
      <c r="Y527" s="37"/>
      <c r="Z527" s="37"/>
    </row>
    <row r="528">
      <c r="A528" s="46"/>
      <c r="B528" s="46"/>
      <c r="C528" s="46"/>
      <c r="D528" s="49"/>
      <c r="E528" s="49"/>
      <c r="F528" s="49"/>
      <c r="G528" s="46"/>
      <c r="H528" s="46"/>
      <c r="I528" s="49"/>
      <c r="J528" s="46"/>
      <c r="K528" s="46"/>
      <c r="L528" s="49"/>
      <c r="M528" s="49"/>
      <c r="N528" s="46"/>
      <c r="O528" s="46"/>
      <c r="P528" s="37"/>
      <c r="Q528" s="37"/>
      <c r="R528" s="37"/>
      <c r="S528" s="37"/>
      <c r="T528" s="37"/>
      <c r="U528" s="37"/>
      <c r="V528" s="37"/>
      <c r="W528" s="37"/>
      <c r="X528" s="37"/>
      <c r="Y528" s="37"/>
      <c r="Z528" s="37"/>
    </row>
    <row r="529">
      <c r="A529" s="46"/>
      <c r="B529" s="46"/>
      <c r="C529" s="46"/>
      <c r="D529" s="49"/>
      <c r="E529" s="49"/>
      <c r="F529" s="49"/>
      <c r="G529" s="46"/>
      <c r="H529" s="46"/>
      <c r="I529" s="49"/>
      <c r="J529" s="46"/>
      <c r="K529" s="46"/>
      <c r="L529" s="49"/>
      <c r="M529" s="49"/>
      <c r="N529" s="46"/>
      <c r="O529" s="46"/>
      <c r="P529" s="37"/>
      <c r="Q529" s="37"/>
      <c r="R529" s="37"/>
      <c r="S529" s="37"/>
      <c r="T529" s="37"/>
      <c r="U529" s="37"/>
      <c r="V529" s="37"/>
      <c r="W529" s="37"/>
      <c r="X529" s="37"/>
      <c r="Y529" s="37"/>
      <c r="Z529" s="37"/>
    </row>
    <row r="530">
      <c r="A530" s="46"/>
      <c r="B530" s="46"/>
      <c r="C530" s="46"/>
      <c r="D530" s="49"/>
      <c r="E530" s="49"/>
      <c r="F530" s="49"/>
      <c r="G530" s="46"/>
      <c r="H530" s="46"/>
      <c r="I530" s="49"/>
      <c r="J530" s="46"/>
      <c r="K530" s="46"/>
      <c r="L530" s="49"/>
      <c r="M530" s="49"/>
      <c r="N530" s="46"/>
      <c r="O530" s="46"/>
      <c r="P530" s="37"/>
      <c r="Q530" s="37"/>
      <c r="R530" s="37"/>
      <c r="S530" s="37"/>
      <c r="T530" s="37"/>
      <c r="U530" s="37"/>
      <c r="V530" s="37"/>
      <c r="W530" s="37"/>
      <c r="X530" s="37"/>
      <c r="Y530" s="37"/>
      <c r="Z530" s="37"/>
    </row>
    <row r="531">
      <c r="A531" s="46"/>
      <c r="B531" s="46"/>
      <c r="C531" s="46"/>
      <c r="D531" s="49"/>
      <c r="E531" s="49"/>
      <c r="F531" s="49"/>
      <c r="G531" s="46"/>
      <c r="H531" s="46"/>
      <c r="I531" s="49"/>
      <c r="J531" s="46"/>
      <c r="K531" s="46"/>
      <c r="L531" s="49"/>
      <c r="M531" s="49"/>
      <c r="N531" s="46"/>
      <c r="O531" s="46"/>
      <c r="P531" s="37"/>
      <c r="Q531" s="37"/>
      <c r="R531" s="37"/>
      <c r="S531" s="37"/>
      <c r="T531" s="37"/>
      <c r="U531" s="37"/>
      <c r="V531" s="37"/>
      <c r="W531" s="37"/>
      <c r="X531" s="37"/>
      <c r="Y531" s="37"/>
      <c r="Z531" s="37"/>
    </row>
    <row r="532">
      <c r="A532" s="46"/>
      <c r="B532" s="46"/>
      <c r="C532" s="46"/>
      <c r="D532" s="49"/>
      <c r="E532" s="49"/>
      <c r="F532" s="49"/>
      <c r="G532" s="46"/>
      <c r="H532" s="46"/>
      <c r="I532" s="49"/>
      <c r="J532" s="46"/>
      <c r="K532" s="46"/>
      <c r="L532" s="49"/>
      <c r="M532" s="49"/>
      <c r="N532" s="46"/>
      <c r="O532" s="46"/>
      <c r="P532" s="37"/>
      <c r="Q532" s="37"/>
      <c r="R532" s="37"/>
      <c r="S532" s="37"/>
      <c r="T532" s="37"/>
      <c r="U532" s="37"/>
      <c r="V532" s="37"/>
      <c r="W532" s="37"/>
      <c r="X532" s="37"/>
      <c r="Y532" s="37"/>
      <c r="Z532" s="37"/>
    </row>
    <row r="533">
      <c r="A533" s="46"/>
      <c r="B533" s="46"/>
      <c r="C533" s="46"/>
      <c r="D533" s="49"/>
      <c r="E533" s="49"/>
      <c r="F533" s="49"/>
      <c r="G533" s="46"/>
      <c r="H533" s="46"/>
      <c r="I533" s="49"/>
      <c r="J533" s="46"/>
      <c r="K533" s="46"/>
      <c r="L533" s="49"/>
      <c r="M533" s="49"/>
      <c r="N533" s="46"/>
      <c r="O533" s="46"/>
      <c r="P533" s="37"/>
      <c r="Q533" s="37"/>
      <c r="R533" s="37"/>
      <c r="S533" s="37"/>
      <c r="T533" s="37"/>
      <c r="U533" s="37"/>
      <c r="V533" s="37"/>
      <c r="W533" s="37"/>
      <c r="X533" s="37"/>
      <c r="Y533" s="37"/>
      <c r="Z533" s="37"/>
    </row>
    <row r="534">
      <c r="A534" s="46"/>
      <c r="B534" s="46"/>
      <c r="C534" s="46"/>
      <c r="D534" s="49"/>
      <c r="E534" s="49"/>
      <c r="F534" s="49"/>
      <c r="G534" s="46"/>
      <c r="H534" s="46"/>
      <c r="I534" s="49"/>
      <c r="J534" s="46"/>
      <c r="K534" s="46"/>
      <c r="L534" s="49"/>
      <c r="M534" s="49"/>
      <c r="N534" s="46"/>
      <c r="O534" s="46"/>
      <c r="P534" s="37"/>
      <c r="Q534" s="37"/>
      <c r="R534" s="37"/>
      <c r="S534" s="37"/>
      <c r="T534" s="37"/>
      <c r="U534" s="37"/>
      <c r="V534" s="37"/>
      <c r="W534" s="37"/>
      <c r="X534" s="37"/>
      <c r="Y534" s="37"/>
      <c r="Z534" s="37"/>
    </row>
    <row r="535">
      <c r="A535" s="46"/>
      <c r="B535" s="46"/>
      <c r="C535" s="46"/>
      <c r="D535" s="49"/>
      <c r="E535" s="49"/>
      <c r="F535" s="49"/>
      <c r="G535" s="46"/>
      <c r="H535" s="46"/>
      <c r="I535" s="49"/>
      <c r="J535" s="46"/>
      <c r="K535" s="46"/>
      <c r="L535" s="49"/>
      <c r="M535" s="49"/>
      <c r="N535" s="46"/>
      <c r="O535" s="46"/>
      <c r="P535" s="37"/>
      <c r="Q535" s="37"/>
      <c r="R535" s="37"/>
      <c r="S535" s="37"/>
      <c r="T535" s="37"/>
      <c r="U535" s="37"/>
      <c r="V535" s="37"/>
      <c r="W535" s="37"/>
      <c r="X535" s="37"/>
      <c r="Y535" s="37"/>
      <c r="Z535" s="37"/>
    </row>
    <row r="536">
      <c r="A536" s="46"/>
      <c r="B536" s="46"/>
      <c r="C536" s="46"/>
      <c r="D536" s="49"/>
      <c r="E536" s="49"/>
      <c r="F536" s="49"/>
      <c r="G536" s="46"/>
      <c r="H536" s="46"/>
      <c r="I536" s="49"/>
      <c r="J536" s="46"/>
      <c r="K536" s="46"/>
      <c r="L536" s="49"/>
      <c r="M536" s="49"/>
      <c r="N536" s="46"/>
      <c r="O536" s="46"/>
      <c r="P536" s="37"/>
      <c r="Q536" s="37"/>
      <c r="R536" s="37"/>
      <c r="S536" s="37"/>
      <c r="T536" s="37"/>
      <c r="U536" s="37"/>
      <c r="V536" s="37"/>
      <c r="W536" s="37"/>
      <c r="X536" s="37"/>
      <c r="Y536" s="37"/>
      <c r="Z536" s="37"/>
    </row>
    <row r="537">
      <c r="A537" s="46"/>
      <c r="B537" s="46"/>
      <c r="C537" s="46"/>
      <c r="D537" s="49"/>
      <c r="E537" s="49"/>
      <c r="F537" s="49"/>
      <c r="G537" s="46"/>
      <c r="H537" s="46"/>
      <c r="I537" s="49"/>
      <c r="J537" s="46"/>
      <c r="K537" s="46"/>
      <c r="L537" s="49"/>
      <c r="M537" s="49"/>
      <c r="N537" s="46"/>
      <c r="O537" s="46"/>
      <c r="P537" s="37"/>
      <c r="Q537" s="37"/>
      <c r="R537" s="37"/>
      <c r="S537" s="37"/>
      <c r="T537" s="37"/>
      <c r="U537" s="37"/>
      <c r="V537" s="37"/>
      <c r="W537" s="37"/>
      <c r="X537" s="37"/>
      <c r="Y537" s="37"/>
      <c r="Z537" s="37"/>
    </row>
    <row r="538">
      <c r="A538" s="46"/>
      <c r="B538" s="46"/>
      <c r="C538" s="46"/>
      <c r="D538" s="49"/>
      <c r="E538" s="49"/>
      <c r="F538" s="49"/>
      <c r="G538" s="46"/>
      <c r="H538" s="46"/>
      <c r="I538" s="49"/>
      <c r="J538" s="46"/>
      <c r="K538" s="46"/>
      <c r="L538" s="49"/>
      <c r="M538" s="49"/>
      <c r="N538" s="46"/>
      <c r="O538" s="46"/>
      <c r="P538" s="37"/>
      <c r="Q538" s="37"/>
      <c r="R538" s="37"/>
      <c r="S538" s="37"/>
      <c r="T538" s="37"/>
      <c r="U538" s="37"/>
      <c r="V538" s="37"/>
      <c r="W538" s="37"/>
      <c r="X538" s="37"/>
      <c r="Y538" s="37"/>
      <c r="Z538" s="37"/>
    </row>
    <row r="539">
      <c r="A539" s="46"/>
      <c r="B539" s="46"/>
      <c r="C539" s="46"/>
      <c r="D539" s="49"/>
      <c r="E539" s="49"/>
      <c r="F539" s="49"/>
      <c r="G539" s="46"/>
      <c r="H539" s="46"/>
      <c r="I539" s="49"/>
      <c r="J539" s="46"/>
      <c r="K539" s="46"/>
      <c r="L539" s="49"/>
      <c r="M539" s="49"/>
      <c r="N539" s="46"/>
      <c r="O539" s="46"/>
      <c r="P539" s="37"/>
      <c r="Q539" s="37"/>
      <c r="R539" s="37"/>
      <c r="S539" s="37"/>
      <c r="T539" s="37"/>
      <c r="U539" s="37"/>
      <c r="V539" s="37"/>
      <c r="W539" s="37"/>
      <c r="X539" s="37"/>
      <c r="Y539" s="37"/>
      <c r="Z539" s="37"/>
    </row>
    <row r="540">
      <c r="A540" s="46"/>
      <c r="B540" s="46"/>
      <c r="C540" s="46"/>
      <c r="D540" s="49"/>
      <c r="E540" s="49"/>
      <c r="F540" s="49"/>
      <c r="G540" s="46"/>
      <c r="H540" s="46"/>
      <c r="I540" s="49"/>
      <c r="J540" s="46"/>
      <c r="K540" s="46"/>
      <c r="L540" s="49"/>
      <c r="M540" s="49"/>
      <c r="N540" s="46"/>
      <c r="O540" s="46"/>
      <c r="P540" s="37"/>
      <c r="Q540" s="37"/>
      <c r="R540" s="37"/>
      <c r="S540" s="37"/>
      <c r="T540" s="37"/>
      <c r="U540" s="37"/>
      <c r="V540" s="37"/>
      <c r="W540" s="37"/>
      <c r="X540" s="37"/>
      <c r="Y540" s="37"/>
      <c r="Z540" s="37"/>
    </row>
    <row r="541">
      <c r="A541" s="46"/>
      <c r="B541" s="46"/>
      <c r="C541" s="46"/>
      <c r="D541" s="49"/>
      <c r="E541" s="49"/>
      <c r="F541" s="49"/>
      <c r="G541" s="46"/>
      <c r="H541" s="46"/>
      <c r="I541" s="49"/>
      <c r="J541" s="46"/>
      <c r="K541" s="46"/>
      <c r="L541" s="49"/>
      <c r="M541" s="49"/>
      <c r="N541" s="46"/>
      <c r="O541" s="46"/>
      <c r="P541" s="37"/>
      <c r="Q541" s="37"/>
      <c r="R541" s="37"/>
      <c r="S541" s="37"/>
      <c r="T541" s="37"/>
      <c r="U541" s="37"/>
      <c r="V541" s="37"/>
      <c r="W541" s="37"/>
      <c r="X541" s="37"/>
      <c r="Y541" s="37"/>
      <c r="Z541" s="37"/>
    </row>
    <row r="542">
      <c r="A542" s="46"/>
      <c r="B542" s="46"/>
      <c r="C542" s="46"/>
      <c r="D542" s="49"/>
      <c r="E542" s="49"/>
      <c r="F542" s="49"/>
      <c r="G542" s="46"/>
      <c r="H542" s="46"/>
      <c r="I542" s="49"/>
      <c r="J542" s="46"/>
      <c r="K542" s="46"/>
      <c r="L542" s="49"/>
      <c r="M542" s="49"/>
      <c r="N542" s="46"/>
      <c r="O542" s="46"/>
      <c r="P542" s="37"/>
      <c r="Q542" s="37"/>
      <c r="R542" s="37"/>
      <c r="S542" s="37"/>
      <c r="T542" s="37"/>
      <c r="U542" s="37"/>
      <c r="V542" s="37"/>
      <c r="W542" s="37"/>
      <c r="X542" s="37"/>
      <c r="Y542" s="37"/>
      <c r="Z542" s="37"/>
    </row>
    <row r="543">
      <c r="A543" s="46"/>
      <c r="B543" s="46"/>
      <c r="C543" s="46"/>
      <c r="D543" s="49"/>
      <c r="E543" s="49"/>
      <c r="F543" s="49"/>
      <c r="G543" s="46"/>
      <c r="H543" s="46"/>
      <c r="I543" s="49"/>
      <c r="J543" s="46"/>
      <c r="K543" s="46"/>
      <c r="L543" s="49"/>
      <c r="M543" s="49"/>
      <c r="N543" s="46"/>
      <c r="O543" s="46"/>
      <c r="P543" s="37"/>
      <c r="Q543" s="37"/>
      <c r="R543" s="37"/>
      <c r="S543" s="37"/>
      <c r="T543" s="37"/>
      <c r="U543" s="37"/>
      <c r="V543" s="37"/>
      <c r="W543" s="37"/>
      <c r="X543" s="37"/>
      <c r="Y543" s="37"/>
      <c r="Z543" s="37"/>
    </row>
    <row r="544">
      <c r="A544" s="46"/>
      <c r="B544" s="46"/>
      <c r="C544" s="46"/>
      <c r="D544" s="49"/>
      <c r="E544" s="49"/>
      <c r="F544" s="49"/>
      <c r="G544" s="46"/>
      <c r="H544" s="46"/>
      <c r="I544" s="49"/>
      <c r="J544" s="46"/>
      <c r="K544" s="46"/>
      <c r="L544" s="49"/>
      <c r="M544" s="49"/>
      <c r="N544" s="46"/>
      <c r="O544" s="46"/>
      <c r="P544" s="37"/>
      <c r="Q544" s="37"/>
      <c r="R544" s="37"/>
      <c r="S544" s="37"/>
      <c r="T544" s="37"/>
      <c r="U544" s="37"/>
      <c r="V544" s="37"/>
      <c r="W544" s="37"/>
      <c r="X544" s="37"/>
      <c r="Y544" s="37"/>
      <c r="Z544" s="37"/>
    </row>
    <row r="545">
      <c r="A545" s="46"/>
      <c r="B545" s="46"/>
      <c r="C545" s="46"/>
      <c r="D545" s="49"/>
      <c r="E545" s="49"/>
      <c r="F545" s="49"/>
      <c r="G545" s="46"/>
      <c r="H545" s="46"/>
      <c r="I545" s="49"/>
      <c r="J545" s="46"/>
      <c r="K545" s="46"/>
      <c r="L545" s="49"/>
      <c r="M545" s="49"/>
      <c r="N545" s="46"/>
      <c r="O545" s="46"/>
      <c r="P545" s="37"/>
      <c r="Q545" s="37"/>
      <c r="R545" s="37"/>
      <c r="S545" s="37"/>
      <c r="T545" s="37"/>
      <c r="U545" s="37"/>
      <c r="V545" s="37"/>
      <c r="W545" s="37"/>
      <c r="X545" s="37"/>
      <c r="Y545" s="37"/>
      <c r="Z545" s="37"/>
    </row>
    <row r="546">
      <c r="A546" s="46"/>
      <c r="B546" s="46"/>
      <c r="C546" s="46"/>
      <c r="D546" s="49"/>
      <c r="E546" s="49"/>
      <c r="F546" s="49"/>
      <c r="G546" s="46"/>
      <c r="H546" s="46"/>
      <c r="I546" s="49"/>
      <c r="J546" s="46"/>
      <c r="K546" s="46"/>
      <c r="L546" s="49"/>
      <c r="M546" s="49"/>
      <c r="N546" s="46"/>
      <c r="O546" s="46"/>
      <c r="P546" s="37"/>
      <c r="Q546" s="37"/>
      <c r="R546" s="37"/>
      <c r="S546" s="37"/>
      <c r="T546" s="37"/>
      <c r="U546" s="37"/>
      <c r="V546" s="37"/>
      <c r="W546" s="37"/>
      <c r="X546" s="37"/>
      <c r="Y546" s="37"/>
      <c r="Z546" s="37"/>
    </row>
    <row r="547">
      <c r="A547" s="46"/>
      <c r="B547" s="46"/>
      <c r="C547" s="46"/>
      <c r="D547" s="49"/>
      <c r="E547" s="49"/>
      <c r="F547" s="49"/>
      <c r="G547" s="46"/>
      <c r="H547" s="46"/>
      <c r="I547" s="49"/>
      <c r="J547" s="46"/>
      <c r="K547" s="46"/>
      <c r="L547" s="49"/>
      <c r="M547" s="49"/>
      <c r="N547" s="46"/>
      <c r="O547" s="46"/>
      <c r="P547" s="37"/>
      <c r="Q547" s="37"/>
      <c r="R547" s="37"/>
      <c r="S547" s="37"/>
      <c r="T547" s="37"/>
      <c r="U547" s="37"/>
      <c r="V547" s="37"/>
      <c r="W547" s="37"/>
      <c r="X547" s="37"/>
      <c r="Y547" s="37"/>
      <c r="Z547" s="37"/>
    </row>
    <row r="548">
      <c r="A548" s="46"/>
      <c r="B548" s="46"/>
      <c r="C548" s="46"/>
      <c r="D548" s="49"/>
      <c r="E548" s="49"/>
      <c r="F548" s="49"/>
      <c r="G548" s="46"/>
      <c r="H548" s="46"/>
      <c r="I548" s="49"/>
      <c r="J548" s="46"/>
      <c r="K548" s="46"/>
      <c r="L548" s="49"/>
      <c r="M548" s="49"/>
      <c r="N548" s="46"/>
      <c r="O548" s="46"/>
      <c r="P548" s="37"/>
      <c r="Q548" s="37"/>
      <c r="R548" s="37"/>
      <c r="S548" s="37"/>
      <c r="T548" s="37"/>
      <c r="U548" s="37"/>
      <c r="V548" s="37"/>
      <c r="W548" s="37"/>
      <c r="X548" s="37"/>
      <c r="Y548" s="37"/>
      <c r="Z548" s="37"/>
    </row>
    <row r="549">
      <c r="A549" s="46"/>
      <c r="B549" s="46"/>
      <c r="C549" s="46"/>
      <c r="D549" s="49"/>
      <c r="E549" s="49"/>
      <c r="F549" s="49"/>
      <c r="G549" s="46"/>
      <c r="H549" s="46"/>
      <c r="I549" s="49"/>
      <c r="J549" s="46"/>
      <c r="K549" s="46"/>
      <c r="L549" s="49"/>
      <c r="M549" s="49"/>
      <c r="N549" s="46"/>
      <c r="O549" s="46"/>
      <c r="P549" s="37"/>
      <c r="Q549" s="37"/>
      <c r="R549" s="37"/>
      <c r="S549" s="37"/>
      <c r="T549" s="37"/>
      <c r="U549" s="37"/>
      <c r="V549" s="37"/>
      <c r="W549" s="37"/>
      <c r="X549" s="37"/>
      <c r="Y549" s="37"/>
      <c r="Z549" s="37"/>
    </row>
    <row r="550">
      <c r="A550" s="46"/>
      <c r="B550" s="46"/>
      <c r="C550" s="46"/>
      <c r="D550" s="49"/>
      <c r="E550" s="49"/>
      <c r="F550" s="49"/>
      <c r="G550" s="46"/>
      <c r="H550" s="46"/>
      <c r="I550" s="49"/>
      <c r="J550" s="46"/>
      <c r="K550" s="46"/>
      <c r="L550" s="49"/>
      <c r="M550" s="49"/>
      <c r="N550" s="46"/>
      <c r="O550" s="46"/>
      <c r="P550" s="37"/>
      <c r="Q550" s="37"/>
      <c r="R550" s="37"/>
      <c r="S550" s="37"/>
      <c r="T550" s="37"/>
      <c r="U550" s="37"/>
      <c r="V550" s="37"/>
      <c r="W550" s="37"/>
      <c r="X550" s="37"/>
      <c r="Y550" s="37"/>
      <c r="Z550" s="37"/>
    </row>
    <row r="551">
      <c r="A551" s="46"/>
      <c r="B551" s="46"/>
      <c r="C551" s="46"/>
      <c r="D551" s="49"/>
      <c r="E551" s="49"/>
      <c r="F551" s="49"/>
      <c r="G551" s="46"/>
      <c r="H551" s="46"/>
      <c r="I551" s="49"/>
      <c r="J551" s="46"/>
      <c r="K551" s="46"/>
      <c r="L551" s="49"/>
      <c r="M551" s="49"/>
      <c r="N551" s="46"/>
      <c r="O551" s="46"/>
      <c r="P551" s="37"/>
      <c r="Q551" s="37"/>
      <c r="R551" s="37"/>
      <c r="S551" s="37"/>
      <c r="T551" s="37"/>
      <c r="U551" s="37"/>
      <c r="V551" s="37"/>
      <c r="W551" s="37"/>
      <c r="X551" s="37"/>
      <c r="Y551" s="37"/>
      <c r="Z551" s="37"/>
    </row>
    <row r="552">
      <c r="A552" s="46"/>
      <c r="B552" s="46"/>
      <c r="C552" s="46"/>
      <c r="D552" s="49"/>
      <c r="E552" s="49"/>
      <c r="F552" s="49"/>
      <c r="G552" s="46"/>
      <c r="H552" s="46"/>
      <c r="I552" s="49"/>
      <c r="J552" s="46"/>
      <c r="K552" s="46"/>
      <c r="L552" s="49"/>
      <c r="M552" s="49"/>
      <c r="N552" s="46"/>
      <c r="O552" s="46"/>
      <c r="P552" s="37"/>
      <c r="Q552" s="37"/>
      <c r="R552" s="37"/>
      <c r="S552" s="37"/>
      <c r="T552" s="37"/>
      <c r="U552" s="37"/>
      <c r="V552" s="37"/>
      <c r="W552" s="37"/>
      <c r="X552" s="37"/>
      <c r="Y552" s="37"/>
      <c r="Z552" s="37"/>
    </row>
    <row r="553">
      <c r="A553" s="46"/>
      <c r="B553" s="46"/>
      <c r="C553" s="46"/>
      <c r="D553" s="49"/>
      <c r="E553" s="49"/>
      <c r="F553" s="49"/>
      <c r="G553" s="46"/>
      <c r="H553" s="46"/>
      <c r="I553" s="49"/>
      <c r="J553" s="46"/>
      <c r="K553" s="46"/>
      <c r="L553" s="49"/>
      <c r="M553" s="49"/>
      <c r="N553" s="46"/>
      <c r="O553" s="46"/>
      <c r="P553" s="37"/>
      <c r="Q553" s="37"/>
      <c r="R553" s="37"/>
      <c r="S553" s="37"/>
      <c r="T553" s="37"/>
      <c r="U553" s="37"/>
      <c r="V553" s="37"/>
      <c r="W553" s="37"/>
      <c r="X553" s="37"/>
      <c r="Y553" s="37"/>
      <c r="Z553" s="37"/>
    </row>
    <row r="554">
      <c r="A554" s="46"/>
      <c r="B554" s="46"/>
      <c r="C554" s="46"/>
      <c r="D554" s="49"/>
      <c r="E554" s="49"/>
      <c r="F554" s="49"/>
      <c r="G554" s="46"/>
      <c r="H554" s="46"/>
      <c r="I554" s="49"/>
      <c r="J554" s="46"/>
      <c r="K554" s="46"/>
      <c r="L554" s="49"/>
      <c r="M554" s="49"/>
      <c r="N554" s="46"/>
      <c r="O554" s="46"/>
      <c r="P554" s="37"/>
      <c r="Q554" s="37"/>
      <c r="R554" s="37"/>
      <c r="S554" s="37"/>
      <c r="T554" s="37"/>
      <c r="U554" s="37"/>
      <c r="V554" s="37"/>
      <c r="W554" s="37"/>
      <c r="X554" s="37"/>
      <c r="Y554" s="37"/>
      <c r="Z554" s="37"/>
    </row>
    <row r="555">
      <c r="A555" s="46"/>
      <c r="B555" s="46"/>
      <c r="C555" s="46"/>
      <c r="D555" s="49"/>
      <c r="E555" s="49"/>
      <c r="F555" s="49"/>
      <c r="G555" s="46"/>
      <c r="H555" s="46"/>
      <c r="I555" s="49"/>
      <c r="J555" s="46"/>
      <c r="K555" s="46"/>
      <c r="L555" s="49"/>
      <c r="M555" s="49"/>
      <c r="N555" s="46"/>
      <c r="O555" s="46"/>
      <c r="P555" s="37"/>
      <c r="Q555" s="37"/>
      <c r="R555" s="37"/>
      <c r="S555" s="37"/>
      <c r="T555" s="37"/>
      <c r="U555" s="37"/>
      <c r="V555" s="37"/>
      <c r="W555" s="37"/>
      <c r="X555" s="37"/>
      <c r="Y555" s="37"/>
      <c r="Z555" s="37"/>
    </row>
    <row r="556">
      <c r="A556" s="46"/>
      <c r="B556" s="46"/>
      <c r="C556" s="46"/>
      <c r="D556" s="49"/>
      <c r="E556" s="49"/>
      <c r="F556" s="49"/>
      <c r="G556" s="46"/>
      <c r="H556" s="46"/>
      <c r="I556" s="49"/>
      <c r="J556" s="46"/>
      <c r="K556" s="46"/>
      <c r="L556" s="49"/>
      <c r="M556" s="49"/>
      <c r="N556" s="46"/>
      <c r="O556" s="46"/>
      <c r="P556" s="37"/>
      <c r="Q556" s="37"/>
      <c r="R556" s="37"/>
      <c r="S556" s="37"/>
      <c r="T556" s="37"/>
      <c r="U556" s="37"/>
      <c r="V556" s="37"/>
      <c r="W556" s="37"/>
      <c r="X556" s="37"/>
      <c r="Y556" s="37"/>
      <c r="Z556" s="37"/>
    </row>
    <row r="557">
      <c r="A557" s="46"/>
      <c r="B557" s="46"/>
      <c r="C557" s="46"/>
      <c r="D557" s="49"/>
      <c r="E557" s="49"/>
      <c r="F557" s="49"/>
      <c r="G557" s="46"/>
      <c r="H557" s="46"/>
      <c r="I557" s="49"/>
      <c r="J557" s="46"/>
      <c r="K557" s="46"/>
      <c r="L557" s="49"/>
      <c r="M557" s="49"/>
      <c r="N557" s="46"/>
      <c r="O557" s="46"/>
      <c r="P557" s="37"/>
      <c r="Q557" s="37"/>
      <c r="R557" s="37"/>
      <c r="S557" s="37"/>
      <c r="T557" s="37"/>
      <c r="U557" s="37"/>
      <c r="V557" s="37"/>
      <c r="W557" s="37"/>
      <c r="X557" s="37"/>
      <c r="Y557" s="37"/>
      <c r="Z557" s="37"/>
    </row>
    <row r="558">
      <c r="A558" s="46"/>
      <c r="B558" s="46"/>
      <c r="C558" s="46"/>
      <c r="D558" s="49"/>
      <c r="E558" s="49"/>
      <c r="F558" s="49"/>
      <c r="G558" s="46"/>
      <c r="H558" s="46"/>
      <c r="I558" s="49"/>
      <c r="J558" s="46"/>
      <c r="K558" s="46"/>
      <c r="L558" s="49"/>
      <c r="M558" s="49"/>
      <c r="N558" s="46"/>
      <c r="O558" s="46"/>
      <c r="P558" s="37"/>
      <c r="Q558" s="37"/>
      <c r="R558" s="37"/>
      <c r="S558" s="37"/>
      <c r="T558" s="37"/>
      <c r="U558" s="37"/>
      <c r="V558" s="37"/>
      <c r="W558" s="37"/>
      <c r="X558" s="37"/>
      <c r="Y558" s="37"/>
      <c r="Z558" s="37"/>
    </row>
    <row r="559">
      <c r="A559" s="46"/>
      <c r="B559" s="46"/>
      <c r="C559" s="46"/>
      <c r="D559" s="49"/>
      <c r="E559" s="49"/>
      <c r="F559" s="49"/>
      <c r="G559" s="46"/>
      <c r="H559" s="46"/>
      <c r="I559" s="49"/>
      <c r="J559" s="46"/>
      <c r="K559" s="46"/>
      <c r="L559" s="49"/>
      <c r="M559" s="49"/>
      <c r="N559" s="46"/>
      <c r="O559" s="46"/>
      <c r="P559" s="37"/>
      <c r="Q559" s="37"/>
      <c r="R559" s="37"/>
      <c r="S559" s="37"/>
      <c r="T559" s="37"/>
      <c r="U559" s="37"/>
      <c r="V559" s="37"/>
      <c r="W559" s="37"/>
      <c r="X559" s="37"/>
      <c r="Y559" s="37"/>
      <c r="Z559" s="37"/>
    </row>
    <row r="560">
      <c r="A560" s="46"/>
      <c r="B560" s="46"/>
      <c r="C560" s="46"/>
      <c r="D560" s="49"/>
      <c r="E560" s="49"/>
      <c r="F560" s="49"/>
      <c r="G560" s="46"/>
      <c r="H560" s="46"/>
      <c r="I560" s="49"/>
      <c r="J560" s="46"/>
      <c r="K560" s="46"/>
      <c r="L560" s="49"/>
      <c r="M560" s="49"/>
      <c r="N560" s="46"/>
      <c r="O560" s="46"/>
      <c r="P560" s="37"/>
      <c r="Q560" s="37"/>
      <c r="R560" s="37"/>
      <c r="S560" s="37"/>
      <c r="T560" s="37"/>
      <c r="U560" s="37"/>
      <c r="V560" s="37"/>
      <c r="W560" s="37"/>
      <c r="X560" s="37"/>
      <c r="Y560" s="37"/>
      <c r="Z560" s="37"/>
    </row>
    <row r="561">
      <c r="A561" s="46"/>
      <c r="B561" s="46"/>
      <c r="C561" s="46"/>
      <c r="D561" s="49"/>
      <c r="E561" s="49"/>
      <c r="F561" s="49"/>
      <c r="G561" s="46"/>
      <c r="H561" s="46"/>
      <c r="I561" s="49"/>
      <c r="J561" s="46"/>
      <c r="K561" s="46"/>
      <c r="L561" s="49"/>
      <c r="M561" s="49"/>
      <c r="N561" s="46"/>
      <c r="O561" s="46"/>
      <c r="P561" s="37"/>
      <c r="Q561" s="37"/>
      <c r="R561" s="37"/>
      <c r="S561" s="37"/>
      <c r="T561" s="37"/>
      <c r="U561" s="37"/>
      <c r="V561" s="37"/>
      <c r="W561" s="37"/>
      <c r="X561" s="37"/>
      <c r="Y561" s="37"/>
      <c r="Z561" s="37"/>
    </row>
    <row r="562">
      <c r="A562" s="46"/>
      <c r="B562" s="46"/>
      <c r="C562" s="46"/>
      <c r="D562" s="49"/>
      <c r="E562" s="49"/>
      <c r="F562" s="49"/>
      <c r="G562" s="46"/>
      <c r="H562" s="46"/>
      <c r="I562" s="49"/>
      <c r="J562" s="46"/>
      <c r="K562" s="46"/>
      <c r="L562" s="49"/>
      <c r="M562" s="49"/>
      <c r="N562" s="46"/>
      <c r="O562" s="46"/>
      <c r="P562" s="37"/>
      <c r="Q562" s="37"/>
      <c r="R562" s="37"/>
      <c r="S562" s="37"/>
      <c r="T562" s="37"/>
      <c r="U562" s="37"/>
      <c r="V562" s="37"/>
      <c r="W562" s="37"/>
      <c r="X562" s="37"/>
      <c r="Y562" s="37"/>
      <c r="Z562" s="37"/>
    </row>
    <row r="563">
      <c r="A563" s="46"/>
      <c r="B563" s="46"/>
      <c r="C563" s="46"/>
      <c r="D563" s="49"/>
      <c r="E563" s="49"/>
      <c r="F563" s="49"/>
      <c r="G563" s="46"/>
      <c r="H563" s="46"/>
      <c r="I563" s="49"/>
      <c r="J563" s="46"/>
      <c r="K563" s="46"/>
      <c r="L563" s="49"/>
      <c r="M563" s="49"/>
      <c r="N563" s="46"/>
      <c r="O563" s="46"/>
      <c r="P563" s="37"/>
      <c r="Q563" s="37"/>
      <c r="R563" s="37"/>
      <c r="S563" s="37"/>
      <c r="T563" s="37"/>
      <c r="U563" s="37"/>
      <c r="V563" s="37"/>
      <c r="W563" s="37"/>
      <c r="X563" s="37"/>
      <c r="Y563" s="37"/>
      <c r="Z563" s="37"/>
    </row>
    <row r="564">
      <c r="A564" s="46"/>
      <c r="B564" s="46"/>
      <c r="C564" s="46"/>
      <c r="D564" s="49"/>
      <c r="E564" s="49"/>
      <c r="F564" s="49"/>
      <c r="G564" s="46"/>
      <c r="H564" s="46"/>
      <c r="I564" s="49"/>
      <c r="J564" s="46"/>
      <c r="K564" s="46"/>
      <c r="L564" s="49"/>
      <c r="M564" s="49"/>
      <c r="N564" s="46"/>
      <c r="O564" s="46"/>
      <c r="P564" s="37"/>
      <c r="Q564" s="37"/>
      <c r="R564" s="37"/>
      <c r="S564" s="37"/>
      <c r="T564" s="37"/>
      <c r="U564" s="37"/>
      <c r="V564" s="37"/>
      <c r="W564" s="37"/>
      <c r="X564" s="37"/>
      <c r="Y564" s="37"/>
      <c r="Z564" s="37"/>
    </row>
    <row r="565">
      <c r="A565" s="46"/>
      <c r="B565" s="46"/>
      <c r="C565" s="46"/>
      <c r="D565" s="49"/>
      <c r="E565" s="49"/>
      <c r="F565" s="49"/>
      <c r="G565" s="46"/>
      <c r="H565" s="46"/>
      <c r="I565" s="49"/>
      <c r="J565" s="46"/>
      <c r="K565" s="46"/>
      <c r="L565" s="49"/>
      <c r="M565" s="49"/>
      <c r="N565" s="46"/>
      <c r="O565" s="46"/>
      <c r="P565" s="37"/>
      <c r="Q565" s="37"/>
      <c r="R565" s="37"/>
      <c r="S565" s="37"/>
      <c r="T565" s="37"/>
      <c r="U565" s="37"/>
      <c r="V565" s="37"/>
      <c r="W565" s="37"/>
      <c r="X565" s="37"/>
      <c r="Y565" s="37"/>
      <c r="Z565" s="37"/>
    </row>
    <row r="566">
      <c r="A566" s="46"/>
      <c r="B566" s="46"/>
      <c r="C566" s="46"/>
      <c r="D566" s="49"/>
      <c r="E566" s="49"/>
      <c r="F566" s="49"/>
      <c r="G566" s="46"/>
      <c r="H566" s="46"/>
      <c r="I566" s="49"/>
      <c r="J566" s="46"/>
      <c r="K566" s="46"/>
      <c r="L566" s="49"/>
      <c r="M566" s="49"/>
      <c r="N566" s="46"/>
      <c r="O566" s="46"/>
      <c r="P566" s="37"/>
      <c r="Q566" s="37"/>
      <c r="R566" s="37"/>
      <c r="S566" s="37"/>
      <c r="T566" s="37"/>
      <c r="U566" s="37"/>
      <c r="V566" s="37"/>
      <c r="W566" s="37"/>
      <c r="X566" s="37"/>
      <c r="Y566" s="37"/>
      <c r="Z566" s="37"/>
    </row>
    <row r="567">
      <c r="A567" s="46"/>
      <c r="B567" s="46"/>
      <c r="C567" s="46"/>
      <c r="D567" s="49"/>
      <c r="E567" s="49"/>
      <c r="F567" s="49"/>
      <c r="G567" s="46"/>
      <c r="H567" s="46"/>
      <c r="I567" s="49"/>
      <c r="J567" s="46"/>
      <c r="K567" s="46"/>
      <c r="L567" s="49"/>
      <c r="M567" s="49"/>
      <c r="N567" s="46"/>
      <c r="O567" s="46"/>
      <c r="P567" s="37"/>
      <c r="Q567" s="37"/>
      <c r="R567" s="37"/>
      <c r="S567" s="37"/>
      <c r="T567" s="37"/>
      <c r="U567" s="37"/>
      <c r="V567" s="37"/>
      <c r="W567" s="37"/>
      <c r="X567" s="37"/>
      <c r="Y567" s="37"/>
      <c r="Z567" s="37"/>
    </row>
    <row r="568">
      <c r="A568" s="46"/>
      <c r="B568" s="46"/>
      <c r="C568" s="46"/>
      <c r="D568" s="49"/>
      <c r="E568" s="49"/>
      <c r="F568" s="49"/>
      <c r="G568" s="46"/>
      <c r="H568" s="46"/>
      <c r="I568" s="49"/>
      <c r="J568" s="46"/>
      <c r="K568" s="46"/>
      <c r="L568" s="49"/>
      <c r="M568" s="49"/>
      <c r="N568" s="46"/>
      <c r="O568" s="46"/>
      <c r="P568" s="37"/>
      <c r="Q568" s="37"/>
      <c r="R568" s="37"/>
      <c r="S568" s="37"/>
      <c r="T568" s="37"/>
      <c r="U568" s="37"/>
      <c r="V568" s="37"/>
      <c r="W568" s="37"/>
      <c r="X568" s="37"/>
      <c r="Y568" s="37"/>
      <c r="Z568" s="37"/>
    </row>
    <row r="569">
      <c r="A569" s="46"/>
      <c r="B569" s="46"/>
      <c r="C569" s="46"/>
      <c r="D569" s="49"/>
      <c r="E569" s="49"/>
      <c r="F569" s="49"/>
      <c r="G569" s="46"/>
      <c r="H569" s="46"/>
      <c r="I569" s="49"/>
      <c r="J569" s="46"/>
      <c r="K569" s="46"/>
      <c r="L569" s="49"/>
      <c r="M569" s="49"/>
      <c r="N569" s="46"/>
      <c r="O569" s="46"/>
      <c r="P569" s="37"/>
      <c r="Q569" s="37"/>
      <c r="R569" s="37"/>
      <c r="S569" s="37"/>
      <c r="T569" s="37"/>
      <c r="U569" s="37"/>
      <c r="V569" s="37"/>
      <c r="W569" s="37"/>
      <c r="X569" s="37"/>
      <c r="Y569" s="37"/>
      <c r="Z569" s="37"/>
    </row>
    <row r="570">
      <c r="A570" s="46"/>
      <c r="B570" s="46"/>
      <c r="C570" s="46"/>
      <c r="D570" s="49"/>
      <c r="E570" s="49"/>
      <c r="F570" s="49"/>
      <c r="G570" s="46"/>
      <c r="H570" s="46"/>
      <c r="I570" s="49"/>
      <c r="J570" s="46"/>
      <c r="K570" s="46"/>
      <c r="L570" s="49"/>
      <c r="M570" s="49"/>
      <c r="N570" s="46"/>
      <c r="O570" s="46"/>
      <c r="P570" s="37"/>
      <c r="Q570" s="37"/>
      <c r="R570" s="37"/>
      <c r="S570" s="37"/>
      <c r="T570" s="37"/>
      <c r="U570" s="37"/>
      <c r="V570" s="37"/>
      <c r="W570" s="37"/>
      <c r="X570" s="37"/>
      <c r="Y570" s="37"/>
      <c r="Z570" s="37"/>
    </row>
    <row r="571">
      <c r="A571" s="46"/>
      <c r="B571" s="46"/>
      <c r="C571" s="46"/>
      <c r="D571" s="49"/>
      <c r="E571" s="49"/>
      <c r="F571" s="49"/>
      <c r="G571" s="46"/>
      <c r="H571" s="46"/>
      <c r="I571" s="49"/>
      <c r="J571" s="46"/>
      <c r="K571" s="46"/>
      <c r="L571" s="49"/>
      <c r="M571" s="49"/>
      <c r="N571" s="46"/>
      <c r="O571" s="46"/>
      <c r="P571" s="37"/>
      <c r="Q571" s="37"/>
      <c r="R571" s="37"/>
      <c r="S571" s="37"/>
      <c r="T571" s="37"/>
      <c r="U571" s="37"/>
      <c r="V571" s="37"/>
      <c r="W571" s="37"/>
      <c r="X571" s="37"/>
      <c r="Y571" s="37"/>
      <c r="Z571" s="37"/>
    </row>
    <row r="572">
      <c r="A572" s="46"/>
      <c r="B572" s="46"/>
      <c r="C572" s="46"/>
      <c r="D572" s="49"/>
      <c r="E572" s="49"/>
      <c r="F572" s="49"/>
      <c r="G572" s="46"/>
      <c r="H572" s="46"/>
      <c r="I572" s="49"/>
      <c r="J572" s="46"/>
      <c r="K572" s="46"/>
      <c r="L572" s="49"/>
      <c r="M572" s="49"/>
      <c r="N572" s="46"/>
      <c r="O572" s="46"/>
      <c r="P572" s="37"/>
      <c r="Q572" s="37"/>
      <c r="R572" s="37"/>
      <c r="S572" s="37"/>
      <c r="T572" s="37"/>
      <c r="U572" s="37"/>
      <c r="V572" s="37"/>
      <c r="W572" s="37"/>
      <c r="X572" s="37"/>
      <c r="Y572" s="37"/>
      <c r="Z572" s="37"/>
    </row>
    <row r="573">
      <c r="A573" s="46"/>
      <c r="B573" s="46"/>
      <c r="C573" s="46"/>
      <c r="D573" s="49"/>
      <c r="E573" s="49"/>
      <c r="F573" s="49"/>
      <c r="G573" s="46"/>
      <c r="H573" s="46"/>
      <c r="I573" s="49"/>
      <c r="J573" s="46"/>
      <c r="K573" s="46"/>
      <c r="L573" s="49"/>
      <c r="M573" s="49"/>
      <c r="N573" s="46"/>
      <c r="O573" s="46"/>
      <c r="P573" s="37"/>
      <c r="Q573" s="37"/>
      <c r="R573" s="37"/>
      <c r="S573" s="37"/>
      <c r="T573" s="37"/>
      <c r="U573" s="37"/>
      <c r="V573" s="37"/>
      <c r="W573" s="37"/>
      <c r="X573" s="37"/>
      <c r="Y573" s="37"/>
      <c r="Z573" s="37"/>
    </row>
    <row r="574">
      <c r="A574" s="46"/>
      <c r="B574" s="46"/>
      <c r="C574" s="46"/>
      <c r="D574" s="49"/>
      <c r="E574" s="49"/>
      <c r="F574" s="49"/>
      <c r="G574" s="46"/>
      <c r="H574" s="46"/>
      <c r="I574" s="49"/>
      <c r="J574" s="46"/>
      <c r="K574" s="46"/>
      <c r="L574" s="49"/>
      <c r="M574" s="49"/>
      <c r="N574" s="46"/>
      <c r="O574" s="46"/>
      <c r="P574" s="37"/>
      <c r="Q574" s="37"/>
      <c r="R574" s="37"/>
      <c r="S574" s="37"/>
      <c r="T574" s="37"/>
      <c r="U574" s="37"/>
      <c r="V574" s="37"/>
      <c r="W574" s="37"/>
      <c r="X574" s="37"/>
      <c r="Y574" s="37"/>
      <c r="Z574" s="37"/>
    </row>
    <row r="575">
      <c r="A575" s="46"/>
      <c r="B575" s="46"/>
      <c r="C575" s="46"/>
      <c r="D575" s="49"/>
      <c r="E575" s="49"/>
      <c r="F575" s="49"/>
      <c r="G575" s="46"/>
      <c r="H575" s="46"/>
      <c r="I575" s="49"/>
      <c r="J575" s="46"/>
      <c r="K575" s="46"/>
      <c r="L575" s="49"/>
      <c r="M575" s="49"/>
      <c r="N575" s="46"/>
      <c r="O575" s="46"/>
      <c r="P575" s="37"/>
      <c r="Q575" s="37"/>
      <c r="R575" s="37"/>
      <c r="S575" s="37"/>
      <c r="T575" s="37"/>
      <c r="U575" s="37"/>
      <c r="V575" s="37"/>
      <c r="W575" s="37"/>
      <c r="X575" s="37"/>
      <c r="Y575" s="37"/>
      <c r="Z575" s="37"/>
    </row>
    <row r="576">
      <c r="A576" s="46"/>
      <c r="B576" s="46"/>
      <c r="C576" s="46"/>
      <c r="D576" s="49"/>
      <c r="E576" s="49"/>
      <c r="F576" s="49"/>
      <c r="G576" s="46"/>
      <c r="H576" s="46"/>
      <c r="I576" s="49"/>
      <c r="J576" s="46"/>
      <c r="K576" s="46"/>
      <c r="L576" s="49"/>
      <c r="M576" s="49"/>
      <c r="N576" s="46"/>
      <c r="O576" s="46"/>
      <c r="P576" s="37"/>
      <c r="Q576" s="37"/>
      <c r="R576" s="37"/>
      <c r="S576" s="37"/>
      <c r="T576" s="37"/>
      <c r="U576" s="37"/>
      <c r="V576" s="37"/>
      <c r="W576" s="37"/>
      <c r="X576" s="37"/>
      <c r="Y576" s="37"/>
      <c r="Z576" s="37"/>
    </row>
    <row r="577">
      <c r="A577" s="46"/>
      <c r="B577" s="46"/>
      <c r="C577" s="46"/>
      <c r="D577" s="49"/>
      <c r="E577" s="49"/>
      <c r="F577" s="49"/>
      <c r="G577" s="46"/>
      <c r="H577" s="46"/>
      <c r="I577" s="49"/>
      <c r="J577" s="46"/>
      <c r="K577" s="46"/>
      <c r="L577" s="49"/>
      <c r="M577" s="49"/>
      <c r="N577" s="46"/>
      <c r="O577" s="46"/>
      <c r="P577" s="37"/>
      <c r="Q577" s="37"/>
      <c r="R577" s="37"/>
      <c r="S577" s="37"/>
      <c r="T577" s="37"/>
      <c r="U577" s="37"/>
      <c r="V577" s="37"/>
      <c r="W577" s="37"/>
      <c r="X577" s="37"/>
      <c r="Y577" s="37"/>
      <c r="Z577" s="37"/>
    </row>
    <row r="578">
      <c r="A578" s="46"/>
      <c r="B578" s="46"/>
      <c r="C578" s="46"/>
      <c r="D578" s="49"/>
      <c r="E578" s="49"/>
      <c r="F578" s="49"/>
      <c r="G578" s="46"/>
      <c r="H578" s="46"/>
      <c r="I578" s="49"/>
      <c r="J578" s="46"/>
      <c r="K578" s="46"/>
      <c r="L578" s="49"/>
      <c r="M578" s="49"/>
      <c r="N578" s="46"/>
      <c r="O578" s="46"/>
      <c r="P578" s="37"/>
      <c r="Q578" s="37"/>
      <c r="R578" s="37"/>
      <c r="S578" s="37"/>
      <c r="T578" s="37"/>
      <c r="U578" s="37"/>
      <c r="V578" s="37"/>
      <c r="W578" s="37"/>
      <c r="X578" s="37"/>
      <c r="Y578" s="37"/>
      <c r="Z578" s="37"/>
    </row>
    <row r="579">
      <c r="A579" s="46"/>
      <c r="B579" s="46"/>
      <c r="C579" s="46"/>
      <c r="D579" s="49"/>
      <c r="E579" s="49"/>
      <c r="F579" s="49"/>
      <c r="G579" s="46"/>
      <c r="H579" s="46"/>
      <c r="I579" s="49"/>
      <c r="J579" s="46"/>
      <c r="K579" s="46"/>
      <c r="L579" s="49"/>
      <c r="M579" s="49"/>
      <c r="N579" s="46"/>
      <c r="O579" s="46"/>
      <c r="P579" s="37"/>
      <c r="Q579" s="37"/>
      <c r="R579" s="37"/>
      <c r="S579" s="37"/>
      <c r="T579" s="37"/>
      <c r="U579" s="37"/>
      <c r="V579" s="37"/>
      <c r="W579" s="37"/>
      <c r="X579" s="37"/>
      <c r="Y579" s="37"/>
      <c r="Z579" s="37"/>
    </row>
    <row r="580">
      <c r="A580" s="46"/>
      <c r="B580" s="46"/>
      <c r="C580" s="46"/>
      <c r="D580" s="49"/>
      <c r="E580" s="49"/>
      <c r="F580" s="49"/>
      <c r="G580" s="46"/>
      <c r="H580" s="46"/>
      <c r="I580" s="49"/>
      <c r="J580" s="46"/>
      <c r="K580" s="46"/>
      <c r="L580" s="49"/>
      <c r="M580" s="49"/>
      <c r="N580" s="46"/>
      <c r="O580" s="46"/>
      <c r="P580" s="37"/>
      <c r="Q580" s="37"/>
      <c r="R580" s="37"/>
      <c r="S580" s="37"/>
      <c r="T580" s="37"/>
      <c r="U580" s="37"/>
      <c r="V580" s="37"/>
      <c r="W580" s="37"/>
      <c r="X580" s="37"/>
      <c r="Y580" s="37"/>
      <c r="Z580" s="37"/>
    </row>
    <row r="581">
      <c r="A581" s="46"/>
      <c r="B581" s="46"/>
      <c r="C581" s="46"/>
      <c r="D581" s="49"/>
      <c r="E581" s="49"/>
      <c r="F581" s="49"/>
      <c r="G581" s="46"/>
      <c r="H581" s="46"/>
      <c r="I581" s="49"/>
      <c r="J581" s="46"/>
      <c r="K581" s="46"/>
      <c r="L581" s="49"/>
      <c r="M581" s="49"/>
      <c r="N581" s="46"/>
      <c r="O581" s="46"/>
      <c r="P581" s="37"/>
      <c r="Q581" s="37"/>
      <c r="R581" s="37"/>
      <c r="S581" s="37"/>
      <c r="T581" s="37"/>
      <c r="U581" s="37"/>
      <c r="V581" s="37"/>
      <c r="W581" s="37"/>
      <c r="X581" s="37"/>
      <c r="Y581" s="37"/>
      <c r="Z581" s="37"/>
    </row>
    <row r="582">
      <c r="A582" s="46"/>
      <c r="B582" s="46"/>
      <c r="C582" s="46"/>
      <c r="D582" s="49"/>
      <c r="E582" s="49"/>
      <c r="F582" s="49"/>
      <c r="G582" s="46"/>
      <c r="H582" s="46"/>
      <c r="I582" s="49"/>
      <c r="J582" s="46"/>
      <c r="K582" s="46"/>
      <c r="L582" s="49"/>
      <c r="M582" s="49"/>
      <c r="N582" s="46"/>
      <c r="O582" s="46"/>
      <c r="P582" s="37"/>
      <c r="Q582" s="37"/>
      <c r="R582" s="37"/>
      <c r="S582" s="37"/>
      <c r="T582" s="37"/>
      <c r="U582" s="37"/>
      <c r="V582" s="37"/>
      <c r="W582" s="37"/>
      <c r="X582" s="37"/>
      <c r="Y582" s="37"/>
      <c r="Z582" s="37"/>
    </row>
    <row r="583">
      <c r="A583" s="46"/>
      <c r="B583" s="46"/>
      <c r="C583" s="46"/>
      <c r="D583" s="49"/>
      <c r="E583" s="49"/>
      <c r="F583" s="49"/>
      <c r="G583" s="46"/>
      <c r="H583" s="46"/>
      <c r="I583" s="49"/>
      <c r="J583" s="46"/>
      <c r="K583" s="46"/>
      <c r="L583" s="49"/>
      <c r="M583" s="49"/>
      <c r="N583" s="46"/>
      <c r="O583" s="46"/>
      <c r="P583" s="37"/>
      <c r="Q583" s="37"/>
      <c r="R583" s="37"/>
      <c r="S583" s="37"/>
      <c r="T583" s="37"/>
      <c r="U583" s="37"/>
      <c r="V583" s="37"/>
      <c r="W583" s="37"/>
      <c r="X583" s="37"/>
      <c r="Y583" s="37"/>
      <c r="Z583" s="37"/>
    </row>
    <row r="584">
      <c r="A584" s="46"/>
      <c r="B584" s="46"/>
      <c r="C584" s="46"/>
      <c r="D584" s="49"/>
      <c r="E584" s="49"/>
      <c r="F584" s="49"/>
      <c r="G584" s="46"/>
      <c r="H584" s="46"/>
      <c r="I584" s="49"/>
      <c r="J584" s="46"/>
      <c r="K584" s="46"/>
      <c r="L584" s="49"/>
      <c r="M584" s="49"/>
      <c r="N584" s="46"/>
      <c r="O584" s="46"/>
      <c r="P584" s="37"/>
      <c r="Q584" s="37"/>
      <c r="R584" s="37"/>
      <c r="S584" s="37"/>
      <c r="T584" s="37"/>
      <c r="U584" s="37"/>
      <c r="V584" s="37"/>
      <c r="W584" s="37"/>
      <c r="X584" s="37"/>
      <c r="Y584" s="37"/>
      <c r="Z584" s="37"/>
    </row>
    <row r="585">
      <c r="A585" s="46"/>
      <c r="B585" s="46"/>
      <c r="C585" s="46"/>
      <c r="D585" s="49"/>
      <c r="E585" s="49"/>
      <c r="F585" s="49"/>
      <c r="G585" s="46"/>
      <c r="H585" s="46"/>
      <c r="I585" s="49"/>
      <c r="J585" s="46"/>
      <c r="K585" s="46"/>
      <c r="L585" s="49"/>
      <c r="M585" s="49"/>
      <c r="N585" s="46"/>
      <c r="O585" s="46"/>
      <c r="P585" s="37"/>
      <c r="Q585" s="37"/>
      <c r="R585" s="37"/>
      <c r="S585" s="37"/>
      <c r="T585" s="37"/>
      <c r="U585" s="37"/>
      <c r="V585" s="37"/>
      <c r="W585" s="37"/>
      <c r="X585" s="37"/>
      <c r="Y585" s="37"/>
      <c r="Z585" s="37"/>
    </row>
    <row r="586">
      <c r="A586" s="46"/>
      <c r="B586" s="46"/>
      <c r="C586" s="46"/>
      <c r="D586" s="49"/>
      <c r="E586" s="49"/>
      <c r="F586" s="49"/>
      <c r="G586" s="46"/>
      <c r="H586" s="46"/>
      <c r="I586" s="49"/>
      <c r="J586" s="46"/>
      <c r="K586" s="46"/>
      <c r="L586" s="49"/>
      <c r="M586" s="49"/>
      <c r="N586" s="46"/>
      <c r="O586" s="46"/>
      <c r="P586" s="37"/>
      <c r="Q586" s="37"/>
      <c r="R586" s="37"/>
      <c r="S586" s="37"/>
      <c r="T586" s="37"/>
      <c r="U586" s="37"/>
      <c r="V586" s="37"/>
      <c r="W586" s="37"/>
      <c r="X586" s="37"/>
      <c r="Y586" s="37"/>
      <c r="Z586" s="37"/>
    </row>
    <row r="587">
      <c r="A587" s="46"/>
      <c r="B587" s="46"/>
      <c r="C587" s="46"/>
      <c r="D587" s="49"/>
      <c r="E587" s="49"/>
      <c r="F587" s="49"/>
      <c r="G587" s="46"/>
      <c r="H587" s="46"/>
      <c r="I587" s="49"/>
      <c r="J587" s="46"/>
      <c r="K587" s="46"/>
      <c r="L587" s="49"/>
      <c r="M587" s="49"/>
      <c r="N587" s="46"/>
      <c r="O587" s="46"/>
      <c r="P587" s="37"/>
      <c r="Q587" s="37"/>
      <c r="R587" s="37"/>
      <c r="S587" s="37"/>
      <c r="T587" s="37"/>
      <c r="U587" s="37"/>
      <c r="V587" s="37"/>
      <c r="W587" s="37"/>
      <c r="X587" s="37"/>
      <c r="Y587" s="37"/>
      <c r="Z587" s="37"/>
    </row>
    <row r="588">
      <c r="A588" s="46"/>
      <c r="B588" s="46"/>
      <c r="C588" s="46"/>
      <c r="D588" s="49"/>
      <c r="E588" s="49"/>
      <c r="F588" s="49"/>
      <c r="G588" s="46"/>
      <c r="H588" s="46"/>
      <c r="I588" s="49"/>
      <c r="J588" s="46"/>
      <c r="K588" s="46"/>
      <c r="L588" s="49"/>
      <c r="M588" s="49"/>
      <c r="N588" s="46"/>
      <c r="O588" s="46"/>
      <c r="P588" s="37"/>
      <c r="Q588" s="37"/>
      <c r="R588" s="37"/>
      <c r="S588" s="37"/>
      <c r="T588" s="37"/>
      <c r="U588" s="37"/>
      <c r="V588" s="37"/>
      <c r="W588" s="37"/>
      <c r="X588" s="37"/>
      <c r="Y588" s="37"/>
      <c r="Z588" s="37"/>
    </row>
    <row r="589">
      <c r="A589" s="46"/>
      <c r="B589" s="46"/>
      <c r="C589" s="46"/>
      <c r="D589" s="49"/>
      <c r="E589" s="49"/>
      <c r="F589" s="49"/>
      <c r="G589" s="46"/>
      <c r="H589" s="46"/>
      <c r="I589" s="49"/>
      <c r="J589" s="46"/>
      <c r="K589" s="46"/>
      <c r="L589" s="49"/>
      <c r="M589" s="49"/>
      <c r="N589" s="46"/>
      <c r="O589" s="46"/>
      <c r="P589" s="37"/>
      <c r="Q589" s="37"/>
      <c r="R589" s="37"/>
      <c r="S589" s="37"/>
      <c r="T589" s="37"/>
      <c r="U589" s="37"/>
      <c r="V589" s="37"/>
      <c r="W589" s="37"/>
      <c r="X589" s="37"/>
      <c r="Y589" s="37"/>
      <c r="Z589" s="37"/>
    </row>
    <row r="590">
      <c r="A590" s="46"/>
      <c r="B590" s="46"/>
      <c r="C590" s="46"/>
      <c r="D590" s="49"/>
      <c r="E590" s="49"/>
      <c r="F590" s="49"/>
      <c r="G590" s="46"/>
      <c r="H590" s="46"/>
      <c r="I590" s="49"/>
      <c r="J590" s="46"/>
      <c r="K590" s="46"/>
      <c r="L590" s="49"/>
      <c r="M590" s="49"/>
      <c r="N590" s="46"/>
      <c r="O590" s="46"/>
      <c r="P590" s="37"/>
      <c r="Q590" s="37"/>
      <c r="R590" s="37"/>
      <c r="S590" s="37"/>
      <c r="T590" s="37"/>
      <c r="U590" s="37"/>
      <c r="V590" s="37"/>
      <c r="W590" s="37"/>
      <c r="X590" s="37"/>
      <c r="Y590" s="37"/>
      <c r="Z590" s="37"/>
    </row>
    <row r="591">
      <c r="A591" s="46"/>
      <c r="B591" s="46"/>
      <c r="C591" s="46"/>
      <c r="D591" s="49"/>
      <c r="E591" s="49"/>
      <c r="F591" s="49"/>
      <c r="G591" s="46"/>
      <c r="H591" s="46"/>
      <c r="I591" s="49"/>
      <c r="J591" s="46"/>
      <c r="K591" s="46"/>
      <c r="L591" s="49"/>
      <c r="M591" s="49"/>
      <c r="N591" s="46"/>
      <c r="O591" s="46"/>
      <c r="P591" s="37"/>
      <c r="Q591" s="37"/>
      <c r="R591" s="37"/>
      <c r="S591" s="37"/>
      <c r="T591" s="37"/>
      <c r="U591" s="37"/>
      <c r="V591" s="37"/>
      <c r="W591" s="37"/>
      <c r="X591" s="37"/>
      <c r="Y591" s="37"/>
      <c r="Z591" s="37"/>
    </row>
    <row r="592">
      <c r="A592" s="46"/>
      <c r="B592" s="46"/>
      <c r="C592" s="46"/>
      <c r="D592" s="49"/>
      <c r="E592" s="49"/>
      <c r="F592" s="49"/>
      <c r="G592" s="46"/>
      <c r="H592" s="46"/>
      <c r="I592" s="49"/>
      <c r="J592" s="46"/>
      <c r="K592" s="46"/>
      <c r="L592" s="49"/>
      <c r="M592" s="49"/>
      <c r="N592" s="46"/>
      <c r="O592" s="46"/>
      <c r="P592" s="37"/>
      <c r="Q592" s="37"/>
      <c r="R592" s="37"/>
      <c r="S592" s="37"/>
      <c r="T592" s="37"/>
      <c r="U592" s="37"/>
      <c r="V592" s="37"/>
      <c r="W592" s="37"/>
      <c r="X592" s="37"/>
      <c r="Y592" s="37"/>
      <c r="Z592" s="37"/>
    </row>
    <row r="593">
      <c r="A593" s="46"/>
      <c r="B593" s="46"/>
      <c r="C593" s="46"/>
      <c r="D593" s="49"/>
      <c r="E593" s="49"/>
      <c r="F593" s="49"/>
      <c r="G593" s="46"/>
      <c r="H593" s="46"/>
      <c r="I593" s="49"/>
      <c r="J593" s="46"/>
      <c r="K593" s="46"/>
      <c r="L593" s="49"/>
      <c r="M593" s="49"/>
      <c r="N593" s="46"/>
      <c r="O593" s="46"/>
      <c r="P593" s="37"/>
      <c r="Q593" s="37"/>
      <c r="R593" s="37"/>
      <c r="S593" s="37"/>
      <c r="T593" s="37"/>
      <c r="U593" s="37"/>
      <c r="V593" s="37"/>
      <c r="W593" s="37"/>
      <c r="X593" s="37"/>
      <c r="Y593" s="37"/>
      <c r="Z593" s="37"/>
    </row>
    <row r="594">
      <c r="A594" s="46"/>
      <c r="B594" s="46"/>
      <c r="C594" s="46"/>
      <c r="D594" s="49"/>
      <c r="E594" s="49"/>
      <c r="F594" s="49"/>
      <c r="G594" s="46"/>
      <c r="H594" s="46"/>
      <c r="I594" s="49"/>
      <c r="J594" s="46"/>
      <c r="K594" s="46"/>
      <c r="L594" s="49"/>
      <c r="M594" s="49"/>
      <c r="N594" s="46"/>
      <c r="O594" s="46"/>
      <c r="P594" s="37"/>
      <c r="Q594" s="37"/>
      <c r="R594" s="37"/>
      <c r="S594" s="37"/>
      <c r="T594" s="37"/>
      <c r="U594" s="37"/>
      <c r="V594" s="37"/>
      <c r="W594" s="37"/>
      <c r="X594" s="37"/>
      <c r="Y594" s="37"/>
      <c r="Z594" s="37"/>
    </row>
    <row r="595">
      <c r="A595" s="46"/>
      <c r="B595" s="46"/>
      <c r="C595" s="46"/>
      <c r="D595" s="49"/>
      <c r="E595" s="49"/>
      <c r="F595" s="49"/>
      <c r="G595" s="46"/>
      <c r="H595" s="46"/>
      <c r="I595" s="49"/>
      <c r="J595" s="46"/>
      <c r="K595" s="46"/>
      <c r="L595" s="49"/>
      <c r="M595" s="49"/>
      <c r="N595" s="46"/>
      <c r="O595" s="46"/>
      <c r="P595" s="37"/>
      <c r="Q595" s="37"/>
      <c r="R595" s="37"/>
      <c r="S595" s="37"/>
      <c r="T595" s="37"/>
      <c r="U595" s="37"/>
      <c r="V595" s="37"/>
      <c r="W595" s="37"/>
      <c r="X595" s="37"/>
      <c r="Y595" s="37"/>
      <c r="Z595" s="37"/>
    </row>
    <row r="596">
      <c r="A596" s="46"/>
      <c r="B596" s="46"/>
      <c r="C596" s="46"/>
      <c r="D596" s="49"/>
      <c r="E596" s="49"/>
      <c r="F596" s="49"/>
      <c r="G596" s="46"/>
      <c r="H596" s="46"/>
      <c r="I596" s="49"/>
      <c r="J596" s="46"/>
      <c r="K596" s="46"/>
      <c r="L596" s="49"/>
      <c r="M596" s="49"/>
      <c r="N596" s="46"/>
      <c r="O596" s="46"/>
      <c r="P596" s="37"/>
      <c r="Q596" s="37"/>
      <c r="R596" s="37"/>
      <c r="S596" s="37"/>
      <c r="T596" s="37"/>
      <c r="U596" s="37"/>
      <c r="V596" s="37"/>
      <c r="W596" s="37"/>
      <c r="X596" s="37"/>
      <c r="Y596" s="37"/>
      <c r="Z596" s="37"/>
    </row>
    <row r="597">
      <c r="A597" s="46"/>
      <c r="B597" s="46"/>
      <c r="C597" s="46"/>
      <c r="D597" s="49"/>
      <c r="E597" s="49"/>
      <c r="F597" s="49"/>
      <c r="G597" s="46"/>
      <c r="H597" s="46"/>
      <c r="I597" s="49"/>
      <c r="J597" s="46"/>
      <c r="K597" s="46"/>
      <c r="L597" s="49"/>
      <c r="M597" s="49"/>
      <c r="N597" s="46"/>
      <c r="O597" s="46"/>
      <c r="P597" s="37"/>
      <c r="Q597" s="37"/>
      <c r="R597" s="37"/>
      <c r="S597" s="37"/>
      <c r="T597" s="37"/>
      <c r="U597" s="37"/>
      <c r="V597" s="37"/>
      <c r="W597" s="37"/>
      <c r="X597" s="37"/>
      <c r="Y597" s="37"/>
      <c r="Z597" s="37"/>
    </row>
    <row r="598">
      <c r="A598" s="46"/>
      <c r="B598" s="46"/>
      <c r="C598" s="46"/>
      <c r="D598" s="49"/>
      <c r="E598" s="49"/>
      <c r="F598" s="49"/>
      <c r="G598" s="46"/>
      <c r="H598" s="46"/>
      <c r="I598" s="49"/>
      <c r="J598" s="46"/>
      <c r="K598" s="46"/>
      <c r="L598" s="49"/>
      <c r="M598" s="49"/>
      <c r="N598" s="46"/>
      <c r="O598" s="46"/>
      <c r="P598" s="37"/>
      <c r="Q598" s="37"/>
      <c r="R598" s="37"/>
      <c r="S598" s="37"/>
      <c r="T598" s="37"/>
      <c r="U598" s="37"/>
      <c r="V598" s="37"/>
      <c r="W598" s="37"/>
      <c r="X598" s="37"/>
      <c r="Y598" s="37"/>
      <c r="Z598" s="37"/>
    </row>
    <row r="599">
      <c r="A599" s="46"/>
      <c r="B599" s="46"/>
      <c r="C599" s="46"/>
      <c r="D599" s="49"/>
      <c r="E599" s="49"/>
      <c r="F599" s="49"/>
      <c r="G599" s="46"/>
      <c r="H599" s="46"/>
      <c r="I599" s="49"/>
      <c r="J599" s="46"/>
      <c r="K599" s="46"/>
      <c r="L599" s="49"/>
      <c r="M599" s="49"/>
      <c r="N599" s="46"/>
      <c r="O599" s="46"/>
      <c r="P599" s="37"/>
      <c r="Q599" s="37"/>
      <c r="R599" s="37"/>
      <c r="S599" s="37"/>
      <c r="T599" s="37"/>
      <c r="U599" s="37"/>
      <c r="V599" s="37"/>
      <c r="W599" s="37"/>
      <c r="X599" s="37"/>
      <c r="Y599" s="37"/>
      <c r="Z599" s="37"/>
    </row>
    <row r="600">
      <c r="A600" s="46"/>
      <c r="B600" s="46"/>
      <c r="C600" s="46"/>
      <c r="D600" s="49"/>
      <c r="E600" s="49"/>
      <c r="F600" s="49"/>
      <c r="G600" s="46"/>
      <c r="H600" s="46"/>
      <c r="I600" s="49"/>
      <c r="J600" s="46"/>
      <c r="K600" s="46"/>
      <c r="L600" s="49"/>
      <c r="M600" s="49"/>
      <c r="N600" s="46"/>
      <c r="O600" s="46"/>
      <c r="P600" s="37"/>
      <c r="Q600" s="37"/>
      <c r="R600" s="37"/>
      <c r="S600" s="37"/>
      <c r="T600" s="37"/>
      <c r="U600" s="37"/>
      <c r="V600" s="37"/>
      <c r="W600" s="37"/>
      <c r="X600" s="37"/>
      <c r="Y600" s="37"/>
      <c r="Z600" s="37"/>
    </row>
    <row r="601">
      <c r="A601" s="46"/>
      <c r="B601" s="46"/>
      <c r="C601" s="46"/>
      <c r="D601" s="49"/>
      <c r="E601" s="49"/>
      <c r="F601" s="49"/>
      <c r="G601" s="46"/>
      <c r="H601" s="46"/>
      <c r="I601" s="49"/>
      <c r="J601" s="46"/>
      <c r="K601" s="46"/>
      <c r="L601" s="49"/>
      <c r="M601" s="49"/>
      <c r="N601" s="46"/>
      <c r="O601" s="46"/>
      <c r="P601" s="37"/>
      <c r="Q601" s="37"/>
      <c r="R601" s="37"/>
      <c r="S601" s="37"/>
      <c r="T601" s="37"/>
      <c r="U601" s="37"/>
      <c r="V601" s="37"/>
      <c r="W601" s="37"/>
      <c r="X601" s="37"/>
      <c r="Y601" s="37"/>
      <c r="Z601" s="37"/>
    </row>
    <row r="602">
      <c r="A602" s="46"/>
      <c r="B602" s="46"/>
      <c r="C602" s="46"/>
      <c r="D602" s="49"/>
      <c r="E602" s="49"/>
      <c r="F602" s="49"/>
      <c r="G602" s="46"/>
      <c r="H602" s="46"/>
      <c r="I602" s="49"/>
      <c r="J602" s="46"/>
      <c r="K602" s="46"/>
      <c r="L602" s="49"/>
      <c r="M602" s="49"/>
      <c r="N602" s="46"/>
      <c r="O602" s="46"/>
      <c r="P602" s="37"/>
      <c r="Q602" s="37"/>
      <c r="R602" s="37"/>
      <c r="S602" s="37"/>
      <c r="T602" s="37"/>
      <c r="U602" s="37"/>
      <c r="V602" s="37"/>
      <c r="W602" s="37"/>
      <c r="X602" s="37"/>
      <c r="Y602" s="37"/>
      <c r="Z602" s="37"/>
    </row>
    <row r="603">
      <c r="A603" s="46"/>
      <c r="B603" s="46"/>
      <c r="C603" s="46"/>
      <c r="D603" s="49"/>
      <c r="E603" s="49"/>
      <c r="F603" s="49"/>
      <c r="G603" s="46"/>
      <c r="H603" s="46"/>
      <c r="I603" s="49"/>
      <c r="J603" s="46"/>
      <c r="K603" s="46"/>
      <c r="L603" s="49"/>
      <c r="M603" s="49"/>
      <c r="N603" s="46"/>
      <c r="O603" s="46"/>
      <c r="P603" s="37"/>
      <c r="Q603" s="37"/>
      <c r="R603" s="37"/>
      <c r="S603" s="37"/>
      <c r="T603" s="37"/>
      <c r="U603" s="37"/>
      <c r="V603" s="37"/>
      <c r="W603" s="37"/>
      <c r="X603" s="37"/>
      <c r="Y603" s="37"/>
      <c r="Z603" s="37"/>
    </row>
    <row r="604">
      <c r="A604" s="46"/>
      <c r="B604" s="46"/>
      <c r="C604" s="46"/>
      <c r="D604" s="49"/>
      <c r="E604" s="49"/>
      <c r="F604" s="49"/>
      <c r="G604" s="46"/>
      <c r="H604" s="46"/>
      <c r="I604" s="49"/>
      <c r="J604" s="46"/>
      <c r="K604" s="46"/>
      <c r="L604" s="49"/>
      <c r="M604" s="49"/>
      <c r="N604" s="46"/>
      <c r="O604" s="46"/>
      <c r="P604" s="37"/>
      <c r="Q604" s="37"/>
      <c r="R604" s="37"/>
      <c r="S604" s="37"/>
      <c r="T604" s="37"/>
      <c r="U604" s="37"/>
      <c r="V604" s="37"/>
      <c r="W604" s="37"/>
      <c r="X604" s="37"/>
      <c r="Y604" s="37"/>
      <c r="Z604" s="37"/>
    </row>
    <row r="605">
      <c r="A605" s="46"/>
      <c r="B605" s="46"/>
      <c r="C605" s="46"/>
      <c r="D605" s="49"/>
      <c r="E605" s="49"/>
      <c r="F605" s="49"/>
      <c r="G605" s="46"/>
      <c r="H605" s="46"/>
      <c r="I605" s="49"/>
      <c r="J605" s="46"/>
      <c r="K605" s="46"/>
      <c r="L605" s="49"/>
      <c r="M605" s="49"/>
      <c r="N605" s="46"/>
      <c r="O605" s="46"/>
      <c r="P605" s="37"/>
      <c r="Q605" s="37"/>
      <c r="R605" s="37"/>
      <c r="S605" s="37"/>
      <c r="T605" s="37"/>
      <c r="U605" s="37"/>
      <c r="V605" s="37"/>
      <c r="W605" s="37"/>
      <c r="X605" s="37"/>
      <c r="Y605" s="37"/>
      <c r="Z605" s="37"/>
    </row>
    <row r="606">
      <c r="A606" s="46"/>
      <c r="B606" s="46"/>
      <c r="C606" s="46"/>
      <c r="D606" s="49"/>
      <c r="E606" s="49"/>
      <c r="F606" s="49"/>
      <c r="G606" s="46"/>
      <c r="H606" s="46"/>
      <c r="I606" s="49"/>
      <c r="J606" s="46"/>
      <c r="K606" s="46"/>
      <c r="L606" s="49"/>
      <c r="M606" s="49"/>
      <c r="N606" s="46"/>
      <c r="O606" s="46"/>
      <c r="P606" s="37"/>
      <c r="Q606" s="37"/>
      <c r="R606" s="37"/>
      <c r="S606" s="37"/>
      <c r="T606" s="37"/>
      <c r="U606" s="37"/>
      <c r="V606" s="37"/>
      <c r="W606" s="37"/>
      <c r="X606" s="37"/>
      <c r="Y606" s="37"/>
      <c r="Z606" s="37"/>
    </row>
    <row r="607">
      <c r="A607" s="46"/>
      <c r="B607" s="46"/>
      <c r="C607" s="46"/>
      <c r="D607" s="49"/>
      <c r="E607" s="49"/>
      <c r="F607" s="49"/>
      <c r="G607" s="46"/>
      <c r="H607" s="46"/>
      <c r="I607" s="49"/>
      <c r="J607" s="46"/>
      <c r="K607" s="46"/>
      <c r="L607" s="49"/>
      <c r="M607" s="49"/>
      <c r="N607" s="46"/>
      <c r="O607" s="46"/>
      <c r="P607" s="37"/>
      <c r="Q607" s="37"/>
      <c r="R607" s="37"/>
      <c r="S607" s="37"/>
      <c r="T607" s="37"/>
      <c r="U607" s="37"/>
      <c r="V607" s="37"/>
      <c r="W607" s="37"/>
      <c r="X607" s="37"/>
      <c r="Y607" s="37"/>
      <c r="Z607" s="37"/>
    </row>
    <row r="608">
      <c r="A608" s="46"/>
      <c r="B608" s="46"/>
      <c r="C608" s="46"/>
      <c r="D608" s="49"/>
      <c r="E608" s="49"/>
      <c r="F608" s="49"/>
      <c r="G608" s="46"/>
      <c r="H608" s="46"/>
      <c r="I608" s="49"/>
      <c r="J608" s="46"/>
      <c r="K608" s="46"/>
      <c r="L608" s="49"/>
      <c r="M608" s="49"/>
      <c r="N608" s="46"/>
      <c r="O608" s="46"/>
      <c r="P608" s="37"/>
      <c r="Q608" s="37"/>
      <c r="R608" s="37"/>
      <c r="S608" s="37"/>
      <c r="T608" s="37"/>
      <c r="U608" s="37"/>
      <c r="V608" s="37"/>
      <c r="W608" s="37"/>
      <c r="X608" s="37"/>
      <c r="Y608" s="37"/>
      <c r="Z608" s="37"/>
    </row>
    <row r="609">
      <c r="A609" s="46"/>
      <c r="B609" s="46"/>
      <c r="C609" s="46"/>
      <c r="D609" s="49"/>
      <c r="E609" s="49"/>
      <c r="F609" s="49"/>
      <c r="G609" s="46"/>
      <c r="H609" s="46"/>
      <c r="I609" s="49"/>
      <c r="J609" s="46"/>
      <c r="K609" s="46"/>
      <c r="L609" s="49"/>
      <c r="M609" s="49"/>
      <c r="N609" s="46"/>
      <c r="O609" s="46"/>
      <c r="P609" s="37"/>
      <c r="Q609" s="37"/>
      <c r="R609" s="37"/>
      <c r="S609" s="37"/>
      <c r="T609" s="37"/>
      <c r="U609" s="37"/>
      <c r="V609" s="37"/>
      <c r="W609" s="37"/>
      <c r="X609" s="37"/>
      <c r="Y609" s="37"/>
      <c r="Z609" s="37"/>
    </row>
    <row r="610">
      <c r="A610" s="46"/>
      <c r="B610" s="46"/>
      <c r="C610" s="46"/>
      <c r="D610" s="49"/>
      <c r="E610" s="49"/>
      <c r="F610" s="49"/>
      <c r="G610" s="46"/>
      <c r="H610" s="46"/>
      <c r="I610" s="49"/>
      <c r="J610" s="46"/>
      <c r="K610" s="46"/>
      <c r="L610" s="49"/>
      <c r="M610" s="49"/>
      <c r="N610" s="46"/>
      <c r="O610" s="46"/>
      <c r="P610" s="37"/>
      <c r="Q610" s="37"/>
      <c r="R610" s="37"/>
      <c r="S610" s="37"/>
      <c r="T610" s="37"/>
      <c r="U610" s="37"/>
      <c r="V610" s="37"/>
      <c r="W610" s="37"/>
      <c r="X610" s="37"/>
      <c r="Y610" s="37"/>
      <c r="Z610" s="37"/>
    </row>
    <row r="611">
      <c r="A611" s="46"/>
      <c r="B611" s="46"/>
      <c r="C611" s="46"/>
      <c r="D611" s="49"/>
      <c r="E611" s="49"/>
      <c r="F611" s="49"/>
      <c r="G611" s="46"/>
      <c r="H611" s="46"/>
      <c r="I611" s="49"/>
      <c r="J611" s="46"/>
      <c r="K611" s="46"/>
      <c r="L611" s="49"/>
      <c r="M611" s="49"/>
      <c r="N611" s="46"/>
      <c r="O611" s="46"/>
      <c r="P611" s="37"/>
      <c r="Q611" s="37"/>
      <c r="R611" s="37"/>
      <c r="S611" s="37"/>
      <c r="T611" s="37"/>
      <c r="U611" s="37"/>
      <c r="V611" s="37"/>
      <c r="W611" s="37"/>
      <c r="X611" s="37"/>
      <c r="Y611" s="37"/>
      <c r="Z611" s="37"/>
    </row>
    <row r="612">
      <c r="A612" s="46"/>
      <c r="B612" s="46"/>
      <c r="C612" s="46"/>
      <c r="D612" s="49"/>
      <c r="E612" s="49"/>
      <c r="F612" s="49"/>
      <c r="G612" s="46"/>
      <c r="H612" s="46"/>
      <c r="I612" s="49"/>
      <c r="J612" s="46"/>
      <c r="K612" s="46"/>
      <c r="L612" s="49"/>
      <c r="M612" s="49"/>
      <c r="N612" s="46"/>
      <c r="O612" s="46"/>
      <c r="P612" s="37"/>
      <c r="Q612" s="37"/>
      <c r="R612" s="37"/>
      <c r="S612" s="37"/>
      <c r="T612" s="37"/>
      <c r="U612" s="37"/>
      <c r="V612" s="37"/>
      <c r="W612" s="37"/>
      <c r="X612" s="37"/>
      <c r="Y612" s="37"/>
      <c r="Z612" s="37"/>
    </row>
    <row r="613">
      <c r="A613" s="46"/>
      <c r="B613" s="46"/>
      <c r="C613" s="46"/>
      <c r="D613" s="49"/>
      <c r="E613" s="49"/>
      <c r="F613" s="49"/>
      <c r="G613" s="46"/>
      <c r="H613" s="46"/>
      <c r="I613" s="49"/>
      <c r="J613" s="46"/>
      <c r="K613" s="46"/>
      <c r="L613" s="49"/>
      <c r="M613" s="49"/>
      <c r="N613" s="46"/>
      <c r="O613" s="46"/>
      <c r="P613" s="37"/>
      <c r="Q613" s="37"/>
      <c r="R613" s="37"/>
      <c r="S613" s="37"/>
      <c r="T613" s="37"/>
      <c r="U613" s="37"/>
      <c r="V613" s="37"/>
      <c r="W613" s="37"/>
      <c r="X613" s="37"/>
      <c r="Y613" s="37"/>
      <c r="Z613" s="37"/>
    </row>
    <row r="614">
      <c r="A614" s="46"/>
      <c r="B614" s="46"/>
      <c r="C614" s="46"/>
      <c r="D614" s="49"/>
      <c r="E614" s="49"/>
      <c r="F614" s="49"/>
      <c r="G614" s="46"/>
      <c r="H614" s="46"/>
      <c r="I614" s="49"/>
      <c r="J614" s="46"/>
      <c r="K614" s="46"/>
      <c r="L614" s="49"/>
      <c r="M614" s="49"/>
      <c r="N614" s="46"/>
      <c r="O614" s="46"/>
      <c r="P614" s="37"/>
      <c r="Q614" s="37"/>
      <c r="R614" s="37"/>
      <c r="S614" s="37"/>
      <c r="T614" s="37"/>
      <c r="U614" s="37"/>
      <c r="V614" s="37"/>
      <c r="W614" s="37"/>
      <c r="X614" s="37"/>
      <c r="Y614" s="37"/>
      <c r="Z614" s="37"/>
    </row>
    <row r="615">
      <c r="A615" s="46"/>
      <c r="B615" s="46"/>
      <c r="C615" s="46"/>
      <c r="D615" s="49"/>
      <c r="E615" s="49"/>
      <c r="F615" s="49"/>
      <c r="G615" s="46"/>
      <c r="H615" s="46"/>
      <c r="I615" s="49"/>
      <c r="J615" s="46"/>
      <c r="K615" s="46"/>
      <c r="L615" s="49"/>
      <c r="M615" s="49"/>
      <c r="N615" s="46"/>
      <c r="O615" s="46"/>
      <c r="P615" s="37"/>
      <c r="Q615" s="37"/>
      <c r="R615" s="37"/>
      <c r="S615" s="37"/>
      <c r="T615" s="37"/>
      <c r="U615" s="37"/>
      <c r="V615" s="37"/>
      <c r="W615" s="37"/>
      <c r="X615" s="37"/>
      <c r="Y615" s="37"/>
      <c r="Z615" s="37"/>
    </row>
    <row r="616">
      <c r="A616" s="46"/>
      <c r="B616" s="46"/>
      <c r="C616" s="46"/>
      <c r="D616" s="49"/>
      <c r="E616" s="49"/>
      <c r="F616" s="49"/>
      <c r="G616" s="46"/>
      <c r="H616" s="46"/>
      <c r="I616" s="49"/>
      <c r="J616" s="46"/>
      <c r="K616" s="46"/>
      <c r="L616" s="49"/>
      <c r="M616" s="49"/>
      <c r="N616" s="46"/>
      <c r="O616" s="46"/>
      <c r="P616" s="37"/>
      <c r="Q616" s="37"/>
      <c r="R616" s="37"/>
      <c r="S616" s="37"/>
      <c r="T616" s="37"/>
      <c r="U616" s="37"/>
      <c r="V616" s="37"/>
      <c r="W616" s="37"/>
      <c r="X616" s="37"/>
      <c r="Y616" s="37"/>
      <c r="Z616" s="37"/>
    </row>
    <row r="617">
      <c r="A617" s="46"/>
      <c r="B617" s="46"/>
      <c r="C617" s="46"/>
      <c r="D617" s="49"/>
      <c r="E617" s="49"/>
      <c r="F617" s="49"/>
      <c r="G617" s="46"/>
      <c r="H617" s="46"/>
      <c r="I617" s="49"/>
      <c r="J617" s="46"/>
      <c r="K617" s="46"/>
      <c r="L617" s="49"/>
      <c r="M617" s="49"/>
      <c r="N617" s="46"/>
      <c r="O617" s="46"/>
      <c r="P617" s="37"/>
      <c r="Q617" s="37"/>
      <c r="R617" s="37"/>
      <c r="S617" s="37"/>
      <c r="T617" s="37"/>
      <c r="U617" s="37"/>
      <c r="V617" s="37"/>
      <c r="W617" s="37"/>
      <c r="X617" s="37"/>
      <c r="Y617" s="37"/>
      <c r="Z617" s="37"/>
    </row>
    <row r="618">
      <c r="A618" s="46"/>
      <c r="B618" s="46"/>
      <c r="C618" s="46"/>
      <c r="D618" s="49"/>
      <c r="E618" s="49"/>
      <c r="F618" s="49"/>
      <c r="G618" s="46"/>
      <c r="H618" s="46"/>
      <c r="I618" s="49"/>
      <c r="J618" s="46"/>
      <c r="K618" s="46"/>
      <c r="L618" s="49"/>
      <c r="M618" s="49"/>
      <c r="N618" s="46"/>
      <c r="O618" s="46"/>
      <c r="P618" s="37"/>
      <c r="Q618" s="37"/>
      <c r="R618" s="37"/>
      <c r="S618" s="37"/>
      <c r="T618" s="37"/>
      <c r="U618" s="37"/>
      <c r="V618" s="37"/>
      <c r="W618" s="37"/>
      <c r="X618" s="37"/>
      <c r="Y618" s="37"/>
      <c r="Z618" s="37"/>
    </row>
    <row r="619">
      <c r="A619" s="46"/>
      <c r="B619" s="46"/>
      <c r="C619" s="46"/>
      <c r="D619" s="49"/>
      <c r="E619" s="49"/>
      <c r="F619" s="49"/>
      <c r="G619" s="46"/>
      <c r="H619" s="46"/>
      <c r="I619" s="49"/>
      <c r="J619" s="46"/>
      <c r="K619" s="46"/>
      <c r="L619" s="49"/>
      <c r="M619" s="49"/>
      <c r="N619" s="46"/>
      <c r="O619" s="46"/>
      <c r="P619" s="37"/>
      <c r="Q619" s="37"/>
      <c r="R619" s="37"/>
      <c r="S619" s="37"/>
      <c r="T619" s="37"/>
      <c r="U619" s="37"/>
      <c r="V619" s="37"/>
      <c r="W619" s="37"/>
      <c r="X619" s="37"/>
      <c r="Y619" s="37"/>
      <c r="Z619" s="37"/>
    </row>
    <row r="620">
      <c r="A620" s="46"/>
      <c r="B620" s="46"/>
      <c r="C620" s="46"/>
      <c r="D620" s="49"/>
      <c r="E620" s="49"/>
      <c r="F620" s="49"/>
      <c r="G620" s="46"/>
      <c r="H620" s="46"/>
      <c r="I620" s="49"/>
      <c r="J620" s="46"/>
      <c r="K620" s="46"/>
      <c r="L620" s="49"/>
      <c r="M620" s="49"/>
      <c r="N620" s="46"/>
      <c r="O620" s="46"/>
      <c r="P620" s="37"/>
      <c r="Q620" s="37"/>
      <c r="R620" s="37"/>
      <c r="S620" s="37"/>
      <c r="T620" s="37"/>
      <c r="U620" s="37"/>
      <c r="V620" s="37"/>
      <c r="W620" s="37"/>
      <c r="X620" s="37"/>
      <c r="Y620" s="37"/>
      <c r="Z620" s="37"/>
    </row>
    <row r="621">
      <c r="A621" s="46"/>
      <c r="B621" s="46"/>
      <c r="C621" s="46"/>
      <c r="D621" s="49"/>
      <c r="E621" s="49"/>
      <c r="F621" s="49"/>
      <c r="G621" s="46"/>
      <c r="H621" s="46"/>
      <c r="I621" s="49"/>
      <c r="J621" s="46"/>
      <c r="K621" s="46"/>
      <c r="L621" s="49"/>
      <c r="M621" s="49"/>
      <c r="N621" s="46"/>
      <c r="O621" s="46"/>
      <c r="P621" s="37"/>
      <c r="Q621" s="37"/>
      <c r="R621" s="37"/>
      <c r="S621" s="37"/>
      <c r="T621" s="37"/>
      <c r="U621" s="37"/>
      <c r="V621" s="37"/>
      <c r="W621" s="37"/>
      <c r="X621" s="37"/>
      <c r="Y621" s="37"/>
      <c r="Z621" s="37"/>
    </row>
    <row r="622">
      <c r="A622" s="46"/>
      <c r="B622" s="46"/>
      <c r="C622" s="46"/>
      <c r="D622" s="49"/>
      <c r="E622" s="49"/>
      <c r="F622" s="49"/>
      <c r="G622" s="46"/>
      <c r="H622" s="46"/>
      <c r="I622" s="49"/>
      <c r="J622" s="46"/>
      <c r="K622" s="46"/>
      <c r="L622" s="49"/>
      <c r="M622" s="49"/>
      <c r="N622" s="46"/>
      <c r="O622" s="46"/>
      <c r="P622" s="37"/>
      <c r="Q622" s="37"/>
      <c r="R622" s="37"/>
      <c r="S622" s="37"/>
      <c r="T622" s="37"/>
      <c r="U622" s="37"/>
      <c r="V622" s="37"/>
      <c r="W622" s="37"/>
      <c r="X622" s="37"/>
      <c r="Y622" s="37"/>
      <c r="Z622" s="37"/>
    </row>
    <row r="623">
      <c r="A623" s="46"/>
      <c r="B623" s="46"/>
      <c r="C623" s="46"/>
      <c r="D623" s="49"/>
      <c r="E623" s="49"/>
      <c r="F623" s="49"/>
      <c r="G623" s="46"/>
      <c r="H623" s="46"/>
      <c r="I623" s="49"/>
      <c r="J623" s="46"/>
      <c r="K623" s="46"/>
      <c r="L623" s="49"/>
      <c r="M623" s="49"/>
      <c r="N623" s="46"/>
      <c r="O623" s="46"/>
      <c r="P623" s="37"/>
      <c r="Q623" s="37"/>
      <c r="R623" s="37"/>
      <c r="S623" s="37"/>
      <c r="T623" s="37"/>
      <c r="U623" s="37"/>
      <c r="V623" s="37"/>
      <c r="W623" s="37"/>
      <c r="X623" s="37"/>
      <c r="Y623" s="37"/>
      <c r="Z623" s="37"/>
    </row>
    <row r="624">
      <c r="A624" s="46"/>
      <c r="B624" s="46"/>
      <c r="C624" s="46"/>
      <c r="D624" s="49"/>
      <c r="E624" s="49"/>
      <c r="F624" s="49"/>
      <c r="G624" s="46"/>
      <c r="H624" s="46"/>
      <c r="I624" s="49"/>
      <c r="J624" s="46"/>
      <c r="K624" s="46"/>
      <c r="L624" s="49"/>
      <c r="M624" s="49"/>
      <c r="N624" s="46"/>
      <c r="O624" s="46"/>
      <c r="P624" s="37"/>
      <c r="Q624" s="37"/>
      <c r="R624" s="37"/>
      <c r="S624" s="37"/>
      <c r="T624" s="37"/>
      <c r="U624" s="37"/>
      <c r="V624" s="37"/>
      <c r="W624" s="37"/>
      <c r="X624" s="37"/>
      <c r="Y624" s="37"/>
      <c r="Z624" s="37"/>
    </row>
    <row r="625">
      <c r="A625" s="46"/>
      <c r="B625" s="46"/>
      <c r="C625" s="46"/>
      <c r="D625" s="49"/>
      <c r="E625" s="49"/>
      <c r="F625" s="49"/>
      <c r="G625" s="46"/>
      <c r="H625" s="46"/>
      <c r="I625" s="49"/>
      <c r="J625" s="46"/>
      <c r="K625" s="46"/>
      <c r="L625" s="49"/>
      <c r="M625" s="49"/>
      <c r="N625" s="46"/>
      <c r="O625" s="46"/>
      <c r="P625" s="37"/>
      <c r="Q625" s="37"/>
      <c r="R625" s="37"/>
      <c r="S625" s="37"/>
      <c r="T625" s="37"/>
      <c r="U625" s="37"/>
      <c r="V625" s="37"/>
      <c r="W625" s="37"/>
      <c r="X625" s="37"/>
      <c r="Y625" s="37"/>
      <c r="Z625" s="37"/>
    </row>
    <row r="626">
      <c r="A626" s="46"/>
      <c r="B626" s="46"/>
      <c r="C626" s="46"/>
      <c r="D626" s="49"/>
      <c r="E626" s="49"/>
      <c r="F626" s="49"/>
      <c r="G626" s="46"/>
      <c r="H626" s="46"/>
      <c r="I626" s="49"/>
      <c r="J626" s="46"/>
      <c r="K626" s="46"/>
      <c r="L626" s="49"/>
      <c r="M626" s="49"/>
      <c r="N626" s="46"/>
      <c r="O626" s="46"/>
      <c r="P626" s="37"/>
      <c r="Q626" s="37"/>
      <c r="R626" s="37"/>
      <c r="S626" s="37"/>
      <c r="T626" s="37"/>
      <c r="U626" s="37"/>
      <c r="V626" s="37"/>
      <c r="W626" s="37"/>
      <c r="X626" s="37"/>
      <c r="Y626" s="37"/>
      <c r="Z626" s="37"/>
    </row>
    <row r="627">
      <c r="A627" s="46"/>
      <c r="B627" s="46"/>
      <c r="C627" s="46"/>
      <c r="D627" s="49"/>
      <c r="E627" s="49"/>
      <c r="F627" s="49"/>
      <c r="G627" s="46"/>
      <c r="H627" s="46"/>
      <c r="I627" s="49"/>
      <c r="J627" s="46"/>
      <c r="K627" s="46"/>
      <c r="L627" s="49"/>
      <c r="M627" s="49"/>
      <c r="N627" s="46"/>
      <c r="O627" s="46"/>
      <c r="P627" s="37"/>
      <c r="Q627" s="37"/>
      <c r="R627" s="37"/>
      <c r="S627" s="37"/>
      <c r="T627" s="37"/>
      <c r="U627" s="37"/>
      <c r="V627" s="37"/>
      <c r="W627" s="37"/>
      <c r="X627" s="37"/>
      <c r="Y627" s="37"/>
      <c r="Z627" s="37"/>
    </row>
    <row r="628">
      <c r="A628" s="46"/>
      <c r="B628" s="46"/>
      <c r="C628" s="46"/>
      <c r="D628" s="49"/>
      <c r="E628" s="49"/>
      <c r="F628" s="49"/>
      <c r="G628" s="46"/>
      <c r="H628" s="46"/>
      <c r="I628" s="49"/>
      <c r="J628" s="46"/>
      <c r="K628" s="46"/>
      <c r="L628" s="49"/>
      <c r="M628" s="49"/>
      <c r="N628" s="46"/>
      <c r="O628" s="46"/>
      <c r="P628" s="37"/>
      <c r="Q628" s="37"/>
      <c r="R628" s="37"/>
      <c r="S628" s="37"/>
      <c r="T628" s="37"/>
      <c r="U628" s="37"/>
      <c r="V628" s="37"/>
      <c r="W628" s="37"/>
      <c r="X628" s="37"/>
      <c r="Y628" s="37"/>
      <c r="Z628" s="37"/>
    </row>
    <row r="629">
      <c r="A629" s="46"/>
      <c r="B629" s="46"/>
      <c r="C629" s="46"/>
      <c r="D629" s="49"/>
      <c r="E629" s="49"/>
      <c r="F629" s="49"/>
      <c r="G629" s="46"/>
      <c r="H629" s="46"/>
      <c r="I629" s="49"/>
      <c r="J629" s="46"/>
      <c r="K629" s="46"/>
      <c r="L629" s="49"/>
      <c r="M629" s="49"/>
      <c r="N629" s="46"/>
      <c r="O629" s="46"/>
      <c r="P629" s="37"/>
      <c r="Q629" s="37"/>
      <c r="R629" s="37"/>
      <c r="S629" s="37"/>
      <c r="T629" s="37"/>
      <c r="U629" s="37"/>
      <c r="V629" s="37"/>
      <c r="W629" s="37"/>
      <c r="X629" s="37"/>
      <c r="Y629" s="37"/>
      <c r="Z629" s="37"/>
    </row>
    <row r="630">
      <c r="A630" s="46"/>
      <c r="B630" s="46"/>
      <c r="C630" s="46"/>
      <c r="D630" s="49"/>
      <c r="E630" s="49"/>
      <c r="F630" s="49"/>
      <c r="G630" s="46"/>
      <c r="H630" s="46"/>
      <c r="I630" s="49"/>
      <c r="J630" s="46"/>
      <c r="K630" s="46"/>
      <c r="L630" s="49"/>
      <c r="M630" s="49"/>
      <c r="N630" s="46"/>
      <c r="O630" s="46"/>
      <c r="P630" s="37"/>
      <c r="Q630" s="37"/>
      <c r="R630" s="37"/>
      <c r="S630" s="37"/>
      <c r="T630" s="37"/>
      <c r="U630" s="37"/>
      <c r="V630" s="37"/>
      <c r="W630" s="37"/>
      <c r="X630" s="37"/>
      <c r="Y630" s="37"/>
      <c r="Z630" s="37"/>
    </row>
    <row r="631">
      <c r="A631" s="46"/>
      <c r="B631" s="46"/>
      <c r="C631" s="46"/>
      <c r="D631" s="49"/>
      <c r="E631" s="49"/>
      <c r="F631" s="49"/>
      <c r="G631" s="46"/>
      <c r="H631" s="46"/>
      <c r="I631" s="49"/>
      <c r="J631" s="46"/>
      <c r="K631" s="46"/>
      <c r="L631" s="49"/>
      <c r="M631" s="49"/>
      <c r="N631" s="46"/>
      <c r="O631" s="46"/>
      <c r="P631" s="37"/>
      <c r="Q631" s="37"/>
      <c r="R631" s="37"/>
      <c r="S631" s="37"/>
      <c r="T631" s="37"/>
      <c r="U631" s="37"/>
      <c r="V631" s="37"/>
      <c r="W631" s="37"/>
      <c r="X631" s="37"/>
      <c r="Y631" s="37"/>
      <c r="Z631" s="37"/>
    </row>
    <row r="632">
      <c r="A632" s="46"/>
      <c r="B632" s="46"/>
      <c r="C632" s="46"/>
      <c r="D632" s="49"/>
      <c r="E632" s="49"/>
      <c r="F632" s="49"/>
      <c r="G632" s="46"/>
      <c r="H632" s="46"/>
      <c r="I632" s="49"/>
      <c r="J632" s="46"/>
      <c r="K632" s="46"/>
      <c r="L632" s="49"/>
      <c r="M632" s="49"/>
      <c r="N632" s="46"/>
      <c r="O632" s="46"/>
      <c r="P632" s="37"/>
      <c r="Q632" s="37"/>
      <c r="R632" s="37"/>
      <c r="S632" s="37"/>
      <c r="T632" s="37"/>
      <c r="U632" s="37"/>
      <c r="V632" s="37"/>
      <c r="W632" s="37"/>
      <c r="X632" s="37"/>
      <c r="Y632" s="37"/>
      <c r="Z632" s="37"/>
    </row>
    <row r="633">
      <c r="A633" s="46"/>
      <c r="B633" s="46"/>
      <c r="C633" s="46"/>
      <c r="D633" s="49"/>
      <c r="E633" s="49"/>
      <c r="F633" s="49"/>
      <c r="G633" s="46"/>
      <c r="H633" s="46"/>
      <c r="I633" s="49"/>
      <c r="J633" s="46"/>
      <c r="K633" s="46"/>
      <c r="L633" s="49"/>
      <c r="M633" s="49"/>
      <c r="N633" s="46"/>
      <c r="O633" s="46"/>
      <c r="P633" s="37"/>
      <c r="Q633" s="37"/>
      <c r="R633" s="37"/>
      <c r="S633" s="37"/>
      <c r="T633" s="37"/>
      <c r="U633" s="37"/>
      <c r="V633" s="37"/>
      <c r="W633" s="37"/>
      <c r="X633" s="37"/>
      <c r="Y633" s="37"/>
      <c r="Z633" s="37"/>
    </row>
    <row r="634">
      <c r="A634" s="46"/>
      <c r="B634" s="46"/>
      <c r="C634" s="46"/>
      <c r="D634" s="49"/>
      <c r="E634" s="49"/>
      <c r="F634" s="49"/>
      <c r="G634" s="46"/>
      <c r="H634" s="46"/>
      <c r="I634" s="49"/>
      <c r="J634" s="46"/>
      <c r="K634" s="46"/>
      <c r="L634" s="49"/>
      <c r="M634" s="49"/>
      <c r="N634" s="46"/>
      <c r="O634" s="46"/>
      <c r="P634" s="37"/>
      <c r="Q634" s="37"/>
      <c r="R634" s="37"/>
      <c r="S634" s="37"/>
      <c r="T634" s="37"/>
      <c r="U634" s="37"/>
      <c r="V634" s="37"/>
      <c r="W634" s="37"/>
      <c r="X634" s="37"/>
      <c r="Y634" s="37"/>
      <c r="Z634" s="37"/>
    </row>
    <row r="635">
      <c r="A635" s="46"/>
      <c r="B635" s="46"/>
      <c r="C635" s="46"/>
      <c r="D635" s="49"/>
      <c r="E635" s="49"/>
      <c r="F635" s="49"/>
      <c r="G635" s="46"/>
      <c r="H635" s="46"/>
      <c r="I635" s="49"/>
      <c r="J635" s="46"/>
      <c r="K635" s="46"/>
      <c r="L635" s="49"/>
      <c r="M635" s="49"/>
      <c r="N635" s="46"/>
      <c r="O635" s="46"/>
      <c r="P635" s="37"/>
      <c r="Q635" s="37"/>
      <c r="R635" s="37"/>
      <c r="S635" s="37"/>
      <c r="T635" s="37"/>
      <c r="U635" s="37"/>
      <c r="V635" s="37"/>
      <c r="W635" s="37"/>
      <c r="X635" s="37"/>
      <c r="Y635" s="37"/>
      <c r="Z635" s="37"/>
    </row>
    <row r="636">
      <c r="A636" s="46"/>
      <c r="B636" s="46"/>
      <c r="C636" s="46"/>
      <c r="D636" s="49"/>
      <c r="E636" s="49"/>
      <c r="F636" s="49"/>
      <c r="G636" s="46"/>
      <c r="H636" s="46"/>
      <c r="I636" s="49"/>
      <c r="J636" s="46"/>
      <c r="K636" s="46"/>
      <c r="L636" s="49"/>
      <c r="M636" s="49"/>
      <c r="N636" s="46"/>
      <c r="O636" s="46"/>
      <c r="P636" s="37"/>
      <c r="Q636" s="37"/>
      <c r="R636" s="37"/>
      <c r="S636" s="37"/>
      <c r="T636" s="37"/>
      <c r="U636" s="37"/>
      <c r="V636" s="37"/>
      <c r="W636" s="37"/>
      <c r="X636" s="37"/>
      <c r="Y636" s="37"/>
      <c r="Z636" s="37"/>
    </row>
    <row r="637">
      <c r="A637" s="46"/>
      <c r="B637" s="46"/>
      <c r="C637" s="46"/>
      <c r="D637" s="49"/>
      <c r="E637" s="49"/>
      <c r="F637" s="49"/>
      <c r="G637" s="46"/>
      <c r="H637" s="46"/>
      <c r="I637" s="49"/>
      <c r="J637" s="46"/>
      <c r="K637" s="46"/>
      <c r="L637" s="49"/>
      <c r="M637" s="49"/>
      <c r="N637" s="46"/>
      <c r="O637" s="46"/>
      <c r="P637" s="37"/>
      <c r="Q637" s="37"/>
      <c r="R637" s="37"/>
      <c r="S637" s="37"/>
      <c r="T637" s="37"/>
      <c r="U637" s="37"/>
      <c r="V637" s="37"/>
      <c r="W637" s="37"/>
      <c r="X637" s="37"/>
      <c r="Y637" s="37"/>
      <c r="Z637" s="37"/>
    </row>
    <row r="638">
      <c r="A638" s="46"/>
      <c r="B638" s="46"/>
      <c r="C638" s="46"/>
      <c r="D638" s="49"/>
      <c r="E638" s="49"/>
      <c r="F638" s="49"/>
      <c r="G638" s="46"/>
      <c r="H638" s="46"/>
      <c r="I638" s="49"/>
      <c r="J638" s="46"/>
      <c r="K638" s="46"/>
      <c r="L638" s="49"/>
      <c r="M638" s="49"/>
      <c r="N638" s="46"/>
      <c r="O638" s="46"/>
      <c r="P638" s="37"/>
      <c r="Q638" s="37"/>
      <c r="R638" s="37"/>
      <c r="S638" s="37"/>
      <c r="T638" s="37"/>
      <c r="U638" s="37"/>
      <c r="V638" s="37"/>
      <c r="W638" s="37"/>
      <c r="X638" s="37"/>
      <c r="Y638" s="37"/>
      <c r="Z638" s="37"/>
    </row>
    <row r="639">
      <c r="A639" s="46"/>
      <c r="B639" s="46"/>
      <c r="C639" s="46"/>
      <c r="D639" s="49"/>
      <c r="E639" s="49"/>
      <c r="F639" s="49"/>
      <c r="G639" s="46"/>
      <c r="H639" s="46"/>
      <c r="I639" s="49"/>
      <c r="J639" s="46"/>
      <c r="K639" s="46"/>
      <c r="L639" s="49"/>
      <c r="M639" s="49"/>
      <c r="N639" s="46"/>
      <c r="O639" s="46"/>
      <c r="P639" s="37"/>
      <c r="Q639" s="37"/>
      <c r="R639" s="37"/>
      <c r="S639" s="37"/>
      <c r="T639" s="37"/>
      <c r="U639" s="37"/>
      <c r="V639" s="37"/>
      <c r="W639" s="37"/>
      <c r="X639" s="37"/>
      <c r="Y639" s="37"/>
      <c r="Z639" s="37"/>
    </row>
    <row r="640">
      <c r="A640" s="46"/>
      <c r="B640" s="46"/>
      <c r="C640" s="46"/>
      <c r="D640" s="49"/>
      <c r="E640" s="49"/>
      <c r="F640" s="49"/>
      <c r="G640" s="46"/>
      <c r="H640" s="46"/>
      <c r="I640" s="49"/>
      <c r="J640" s="46"/>
      <c r="K640" s="46"/>
      <c r="L640" s="49"/>
      <c r="M640" s="49"/>
      <c r="N640" s="46"/>
      <c r="O640" s="46"/>
      <c r="P640" s="37"/>
      <c r="Q640" s="37"/>
      <c r="R640" s="37"/>
      <c r="S640" s="37"/>
      <c r="T640" s="37"/>
      <c r="U640" s="37"/>
      <c r="V640" s="37"/>
      <c r="W640" s="37"/>
      <c r="X640" s="37"/>
      <c r="Y640" s="37"/>
      <c r="Z640" s="37"/>
    </row>
    <row r="641">
      <c r="A641" s="46"/>
      <c r="B641" s="46"/>
      <c r="C641" s="46"/>
      <c r="D641" s="49"/>
      <c r="E641" s="49"/>
      <c r="F641" s="49"/>
      <c r="G641" s="46"/>
      <c r="H641" s="46"/>
      <c r="I641" s="49"/>
      <c r="J641" s="46"/>
      <c r="K641" s="46"/>
      <c r="L641" s="49"/>
      <c r="M641" s="49"/>
      <c r="N641" s="46"/>
      <c r="O641" s="46"/>
      <c r="P641" s="37"/>
      <c r="Q641" s="37"/>
      <c r="R641" s="37"/>
      <c r="S641" s="37"/>
      <c r="T641" s="37"/>
      <c r="U641" s="37"/>
      <c r="V641" s="37"/>
      <c r="W641" s="37"/>
      <c r="X641" s="37"/>
      <c r="Y641" s="37"/>
      <c r="Z641" s="37"/>
    </row>
    <row r="642">
      <c r="A642" s="46"/>
      <c r="B642" s="46"/>
      <c r="C642" s="46"/>
      <c r="D642" s="49"/>
      <c r="E642" s="49"/>
      <c r="F642" s="49"/>
      <c r="G642" s="46"/>
      <c r="H642" s="46"/>
      <c r="I642" s="49"/>
      <c r="J642" s="46"/>
      <c r="K642" s="46"/>
      <c r="L642" s="49"/>
      <c r="M642" s="49"/>
      <c r="N642" s="46"/>
      <c r="O642" s="46"/>
      <c r="P642" s="37"/>
      <c r="Q642" s="37"/>
      <c r="R642" s="37"/>
      <c r="S642" s="37"/>
      <c r="T642" s="37"/>
      <c r="U642" s="37"/>
      <c r="V642" s="37"/>
      <c r="W642" s="37"/>
      <c r="X642" s="37"/>
      <c r="Y642" s="37"/>
      <c r="Z642" s="37"/>
    </row>
    <row r="643">
      <c r="A643" s="46"/>
      <c r="B643" s="46"/>
      <c r="C643" s="46"/>
      <c r="D643" s="49"/>
      <c r="E643" s="49"/>
      <c r="F643" s="49"/>
      <c r="G643" s="46"/>
      <c r="H643" s="46"/>
      <c r="I643" s="49"/>
      <c r="J643" s="46"/>
      <c r="K643" s="46"/>
      <c r="L643" s="49"/>
      <c r="M643" s="49"/>
      <c r="N643" s="46"/>
      <c r="O643" s="46"/>
      <c r="P643" s="37"/>
      <c r="Q643" s="37"/>
      <c r="R643" s="37"/>
      <c r="S643" s="37"/>
      <c r="T643" s="37"/>
      <c r="U643" s="37"/>
      <c r="V643" s="37"/>
      <c r="W643" s="37"/>
      <c r="X643" s="37"/>
      <c r="Y643" s="37"/>
      <c r="Z643" s="37"/>
    </row>
    <row r="644">
      <c r="A644" s="46"/>
      <c r="B644" s="46"/>
      <c r="C644" s="46"/>
      <c r="D644" s="49"/>
      <c r="E644" s="49"/>
      <c r="F644" s="49"/>
      <c r="G644" s="46"/>
      <c r="H644" s="46"/>
      <c r="I644" s="49"/>
      <c r="J644" s="46"/>
      <c r="K644" s="46"/>
      <c r="L644" s="49"/>
      <c r="M644" s="49"/>
      <c r="N644" s="46"/>
      <c r="O644" s="46"/>
      <c r="P644" s="37"/>
      <c r="Q644" s="37"/>
      <c r="R644" s="37"/>
      <c r="S644" s="37"/>
      <c r="T644" s="37"/>
      <c r="U644" s="37"/>
      <c r="V644" s="37"/>
      <c r="W644" s="37"/>
      <c r="X644" s="37"/>
      <c r="Y644" s="37"/>
      <c r="Z644" s="37"/>
    </row>
    <row r="645">
      <c r="A645" s="46"/>
      <c r="B645" s="46"/>
      <c r="C645" s="46"/>
      <c r="D645" s="49"/>
      <c r="E645" s="49"/>
      <c r="F645" s="49"/>
      <c r="G645" s="46"/>
      <c r="H645" s="46"/>
      <c r="I645" s="49"/>
      <c r="J645" s="46"/>
      <c r="K645" s="46"/>
      <c r="L645" s="49"/>
      <c r="M645" s="49"/>
      <c r="N645" s="46"/>
      <c r="O645" s="46"/>
      <c r="P645" s="37"/>
      <c r="Q645" s="37"/>
      <c r="R645" s="37"/>
      <c r="S645" s="37"/>
      <c r="T645" s="37"/>
      <c r="U645" s="37"/>
      <c r="V645" s="37"/>
      <c r="W645" s="37"/>
      <c r="X645" s="37"/>
      <c r="Y645" s="37"/>
      <c r="Z645" s="37"/>
    </row>
    <row r="646">
      <c r="A646" s="46"/>
      <c r="B646" s="46"/>
      <c r="C646" s="46"/>
      <c r="D646" s="49"/>
      <c r="E646" s="49"/>
      <c r="F646" s="49"/>
      <c r="G646" s="46"/>
      <c r="H646" s="46"/>
      <c r="I646" s="49"/>
      <c r="J646" s="46"/>
      <c r="K646" s="46"/>
      <c r="L646" s="49"/>
      <c r="M646" s="49"/>
      <c r="N646" s="46"/>
      <c r="O646" s="46"/>
      <c r="P646" s="37"/>
      <c r="Q646" s="37"/>
      <c r="R646" s="37"/>
      <c r="S646" s="37"/>
      <c r="T646" s="37"/>
      <c r="U646" s="37"/>
      <c r="V646" s="37"/>
      <c r="W646" s="37"/>
      <c r="X646" s="37"/>
      <c r="Y646" s="37"/>
      <c r="Z646" s="37"/>
    </row>
    <row r="647">
      <c r="A647" s="46"/>
      <c r="B647" s="46"/>
      <c r="C647" s="46"/>
      <c r="D647" s="49"/>
      <c r="E647" s="49"/>
      <c r="F647" s="49"/>
      <c r="G647" s="46"/>
      <c r="H647" s="46"/>
      <c r="I647" s="49"/>
      <c r="J647" s="46"/>
      <c r="K647" s="46"/>
      <c r="L647" s="49"/>
      <c r="M647" s="49"/>
      <c r="N647" s="46"/>
      <c r="O647" s="46"/>
      <c r="P647" s="37"/>
      <c r="Q647" s="37"/>
      <c r="R647" s="37"/>
      <c r="S647" s="37"/>
      <c r="T647" s="37"/>
      <c r="U647" s="37"/>
      <c r="V647" s="37"/>
      <c r="W647" s="37"/>
      <c r="X647" s="37"/>
      <c r="Y647" s="37"/>
      <c r="Z647" s="37"/>
    </row>
    <row r="648">
      <c r="A648" s="46"/>
      <c r="B648" s="46"/>
      <c r="C648" s="46"/>
      <c r="D648" s="49"/>
      <c r="E648" s="49"/>
      <c r="F648" s="49"/>
      <c r="G648" s="46"/>
      <c r="H648" s="46"/>
      <c r="I648" s="49"/>
      <c r="J648" s="46"/>
      <c r="K648" s="46"/>
      <c r="L648" s="49"/>
      <c r="M648" s="49"/>
      <c r="N648" s="46"/>
      <c r="O648" s="46"/>
      <c r="P648" s="37"/>
      <c r="Q648" s="37"/>
      <c r="R648" s="37"/>
      <c r="S648" s="37"/>
      <c r="T648" s="37"/>
      <c r="U648" s="37"/>
      <c r="V648" s="37"/>
      <c r="W648" s="37"/>
      <c r="X648" s="37"/>
      <c r="Y648" s="37"/>
      <c r="Z648" s="37"/>
    </row>
    <row r="649">
      <c r="A649" s="46"/>
      <c r="B649" s="46"/>
      <c r="C649" s="46"/>
      <c r="D649" s="49"/>
      <c r="E649" s="49"/>
      <c r="F649" s="49"/>
      <c r="G649" s="46"/>
      <c r="H649" s="46"/>
      <c r="I649" s="49"/>
      <c r="J649" s="46"/>
      <c r="K649" s="46"/>
      <c r="L649" s="49"/>
      <c r="M649" s="49"/>
      <c r="N649" s="46"/>
      <c r="O649" s="46"/>
      <c r="P649" s="37"/>
      <c r="Q649" s="37"/>
      <c r="R649" s="37"/>
      <c r="S649" s="37"/>
      <c r="T649" s="37"/>
      <c r="U649" s="37"/>
      <c r="V649" s="37"/>
      <c r="W649" s="37"/>
      <c r="X649" s="37"/>
      <c r="Y649" s="37"/>
      <c r="Z649" s="37"/>
    </row>
    <row r="650">
      <c r="A650" s="46"/>
      <c r="B650" s="46"/>
      <c r="C650" s="46"/>
      <c r="D650" s="49"/>
      <c r="E650" s="49"/>
      <c r="F650" s="49"/>
      <c r="G650" s="46"/>
      <c r="H650" s="46"/>
      <c r="I650" s="49"/>
      <c r="J650" s="46"/>
      <c r="K650" s="46"/>
      <c r="L650" s="49"/>
      <c r="M650" s="49"/>
      <c r="N650" s="46"/>
      <c r="O650" s="46"/>
      <c r="P650" s="37"/>
      <c r="Q650" s="37"/>
      <c r="R650" s="37"/>
      <c r="S650" s="37"/>
      <c r="T650" s="37"/>
      <c r="U650" s="37"/>
      <c r="V650" s="37"/>
      <c r="W650" s="37"/>
      <c r="X650" s="37"/>
      <c r="Y650" s="37"/>
      <c r="Z650" s="37"/>
    </row>
    <row r="651">
      <c r="A651" s="46"/>
      <c r="B651" s="46"/>
      <c r="C651" s="46"/>
      <c r="D651" s="49"/>
      <c r="E651" s="49"/>
      <c r="F651" s="49"/>
      <c r="G651" s="46"/>
      <c r="H651" s="46"/>
      <c r="I651" s="49"/>
      <c r="J651" s="46"/>
      <c r="K651" s="46"/>
      <c r="L651" s="49"/>
      <c r="M651" s="49"/>
      <c r="N651" s="46"/>
      <c r="O651" s="46"/>
      <c r="P651" s="37"/>
      <c r="Q651" s="37"/>
      <c r="R651" s="37"/>
      <c r="S651" s="37"/>
      <c r="T651" s="37"/>
      <c r="U651" s="37"/>
      <c r="V651" s="37"/>
      <c r="W651" s="37"/>
      <c r="X651" s="37"/>
      <c r="Y651" s="37"/>
      <c r="Z651" s="37"/>
    </row>
    <row r="652">
      <c r="A652" s="46"/>
      <c r="B652" s="46"/>
      <c r="C652" s="46"/>
      <c r="D652" s="49"/>
      <c r="E652" s="49"/>
      <c r="F652" s="49"/>
      <c r="G652" s="46"/>
      <c r="H652" s="46"/>
      <c r="I652" s="49"/>
      <c r="J652" s="46"/>
      <c r="K652" s="46"/>
      <c r="L652" s="49"/>
      <c r="M652" s="49"/>
      <c r="N652" s="46"/>
      <c r="O652" s="46"/>
      <c r="P652" s="37"/>
      <c r="Q652" s="37"/>
      <c r="R652" s="37"/>
      <c r="S652" s="37"/>
      <c r="T652" s="37"/>
      <c r="U652" s="37"/>
      <c r="V652" s="37"/>
      <c r="W652" s="37"/>
      <c r="X652" s="37"/>
      <c r="Y652" s="37"/>
      <c r="Z652" s="37"/>
    </row>
    <row r="653">
      <c r="A653" s="46"/>
      <c r="B653" s="46"/>
      <c r="C653" s="46"/>
      <c r="D653" s="49"/>
      <c r="E653" s="49"/>
      <c r="F653" s="49"/>
      <c r="G653" s="46"/>
      <c r="H653" s="46"/>
      <c r="I653" s="49"/>
      <c r="J653" s="46"/>
      <c r="K653" s="46"/>
      <c r="L653" s="49"/>
      <c r="M653" s="49"/>
      <c r="N653" s="46"/>
      <c r="O653" s="46"/>
      <c r="P653" s="37"/>
      <c r="Q653" s="37"/>
      <c r="R653" s="37"/>
      <c r="S653" s="37"/>
      <c r="T653" s="37"/>
      <c r="U653" s="37"/>
      <c r="V653" s="37"/>
      <c r="W653" s="37"/>
      <c r="X653" s="37"/>
      <c r="Y653" s="37"/>
      <c r="Z653" s="37"/>
    </row>
    <row r="654">
      <c r="A654" s="46"/>
      <c r="B654" s="46"/>
      <c r="C654" s="46"/>
      <c r="D654" s="49"/>
      <c r="E654" s="49"/>
      <c r="F654" s="49"/>
      <c r="G654" s="46"/>
      <c r="H654" s="46"/>
      <c r="I654" s="49"/>
      <c r="J654" s="46"/>
      <c r="K654" s="46"/>
      <c r="L654" s="49"/>
      <c r="M654" s="49"/>
      <c r="N654" s="46"/>
      <c r="O654" s="46"/>
      <c r="P654" s="37"/>
      <c r="Q654" s="37"/>
      <c r="R654" s="37"/>
      <c r="S654" s="37"/>
      <c r="T654" s="37"/>
      <c r="U654" s="37"/>
      <c r="V654" s="37"/>
      <c r="W654" s="37"/>
      <c r="X654" s="37"/>
      <c r="Y654" s="37"/>
      <c r="Z654" s="37"/>
    </row>
    <row r="655">
      <c r="A655" s="46"/>
      <c r="B655" s="46"/>
      <c r="C655" s="46"/>
      <c r="D655" s="49"/>
      <c r="E655" s="49"/>
      <c r="F655" s="49"/>
      <c r="G655" s="46"/>
      <c r="H655" s="46"/>
      <c r="I655" s="49"/>
      <c r="J655" s="46"/>
      <c r="K655" s="46"/>
      <c r="L655" s="49"/>
      <c r="M655" s="49"/>
      <c r="N655" s="46"/>
      <c r="O655" s="46"/>
      <c r="P655" s="37"/>
      <c r="Q655" s="37"/>
      <c r="R655" s="37"/>
      <c r="S655" s="37"/>
      <c r="T655" s="37"/>
      <c r="U655" s="37"/>
      <c r="V655" s="37"/>
      <c r="W655" s="37"/>
      <c r="X655" s="37"/>
      <c r="Y655" s="37"/>
      <c r="Z655" s="37"/>
    </row>
    <row r="656">
      <c r="A656" s="46"/>
      <c r="B656" s="46"/>
      <c r="C656" s="46"/>
      <c r="D656" s="49"/>
      <c r="E656" s="49"/>
      <c r="F656" s="49"/>
      <c r="G656" s="46"/>
      <c r="H656" s="46"/>
      <c r="I656" s="49"/>
      <c r="J656" s="46"/>
      <c r="K656" s="46"/>
      <c r="L656" s="49"/>
      <c r="M656" s="49"/>
      <c r="N656" s="46"/>
      <c r="O656" s="46"/>
      <c r="P656" s="37"/>
      <c r="Q656" s="37"/>
      <c r="R656" s="37"/>
      <c r="S656" s="37"/>
      <c r="T656" s="37"/>
      <c r="U656" s="37"/>
      <c r="V656" s="37"/>
      <c r="W656" s="37"/>
      <c r="X656" s="37"/>
      <c r="Y656" s="37"/>
      <c r="Z656" s="37"/>
    </row>
    <row r="657">
      <c r="A657" s="46"/>
      <c r="B657" s="46"/>
      <c r="C657" s="46"/>
      <c r="D657" s="49"/>
      <c r="E657" s="49"/>
      <c r="F657" s="49"/>
      <c r="G657" s="46"/>
      <c r="H657" s="46"/>
      <c r="I657" s="49"/>
      <c r="J657" s="46"/>
      <c r="K657" s="46"/>
      <c r="L657" s="49"/>
      <c r="M657" s="49"/>
      <c r="N657" s="46"/>
      <c r="O657" s="46"/>
      <c r="P657" s="37"/>
      <c r="Q657" s="37"/>
      <c r="R657" s="37"/>
      <c r="S657" s="37"/>
      <c r="T657" s="37"/>
      <c r="U657" s="37"/>
      <c r="V657" s="37"/>
      <c r="W657" s="37"/>
      <c r="X657" s="37"/>
      <c r="Y657" s="37"/>
      <c r="Z657" s="37"/>
    </row>
    <row r="658">
      <c r="A658" s="46"/>
      <c r="B658" s="46"/>
      <c r="C658" s="46"/>
      <c r="D658" s="49"/>
      <c r="E658" s="49"/>
      <c r="F658" s="49"/>
      <c r="G658" s="46"/>
      <c r="H658" s="46"/>
      <c r="I658" s="49"/>
      <c r="J658" s="46"/>
      <c r="K658" s="46"/>
      <c r="L658" s="49"/>
      <c r="M658" s="49"/>
      <c r="N658" s="46"/>
      <c r="O658" s="46"/>
      <c r="P658" s="37"/>
      <c r="Q658" s="37"/>
      <c r="R658" s="37"/>
      <c r="S658" s="37"/>
      <c r="T658" s="37"/>
      <c r="U658" s="37"/>
      <c r="V658" s="37"/>
      <c r="W658" s="37"/>
      <c r="X658" s="37"/>
      <c r="Y658" s="37"/>
      <c r="Z658" s="37"/>
    </row>
    <row r="659">
      <c r="A659" s="46"/>
      <c r="B659" s="46"/>
      <c r="C659" s="46"/>
      <c r="D659" s="49"/>
      <c r="E659" s="49"/>
      <c r="F659" s="49"/>
      <c r="G659" s="46"/>
      <c r="H659" s="46"/>
      <c r="I659" s="49"/>
      <c r="J659" s="46"/>
      <c r="K659" s="46"/>
      <c r="L659" s="49"/>
      <c r="M659" s="49"/>
      <c r="N659" s="46"/>
      <c r="O659" s="46"/>
      <c r="P659" s="37"/>
      <c r="Q659" s="37"/>
      <c r="R659" s="37"/>
      <c r="S659" s="37"/>
      <c r="T659" s="37"/>
      <c r="U659" s="37"/>
      <c r="V659" s="37"/>
      <c r="W659" s="37"/>
      <c r="X659" s="37"/>
      <c r="Y659" s="37"/>
      <c r="Z659" s="37"/>
    </row>
    <row r="660">
      <c r="A660" s="46"/>
      <c r="B660" s="46"/>
      <c r="C660" s="46"/>
      <c r="D660" s="49"/>
      <c r="E660" s="49"/>
      <c r="F660" s="49"/>
      <c r="G660" s="46"/>
      <c r="H660" s="46"/>
      <c r="I660" s="49"/>
      <c r="J660" s="46"/>
      <c r="K660" s="46"/>
      <c r="L660" s="49"/>
      <c r="M660" s="49"/>
      <c r="N660" s="46"/>
      <c r="O660" s="46"/>
      <c r="P660" s="37"/>
      <c r="Q660" s="37"/>
      <c r="R660" s="37"/>
      <c r="S660" s="37"/>
      <c r="T660" s="37"/>
      <c r="U660" s="37"/>
      <c r="V660" s="37"/>
      <c r="W660" s="37"/>
      <c r="X660" s="37"/>
      <c r="Y660" s="37"/>
      <c r="Z660" s="37"/>
    </row>
    <row r="661">
      <c r="A661" s="46"/>
      <c r="B661" s="46"/>
      <c r="C661" s="46"/>
      <c r="D661" s="49"/>
      <c r="E661" s="49"/>
      <c r="F661" s="49"/>
      <c r="G661" s="46"/>
      <c r="H661" s="46"/>
      <c r="I661" s="49"/>
      <c r="J661" s="46"/>
      <c r="K661" s="46"/>
      <c r="L661" s="49"/>
      <c r="M661" s="49"/>
      <c r="N661" s="46"/>
      <c r="O661" s="46"/>
      <c r="P661" s="37"/>
      <c r="Q661" s="37"/>
      <c r="R661" s="37"/>
      <c r="S661" s="37"/>
      <c r="T661" s="37"/>
      <c r="U661" s="37"/>
      <c r="V661" s="37"/>
      <c r="W661" s="37"/>
      <c r="X661" s="37"/>
      <c r="Y661" s="37"/>
      <c r="Z661" s="37"/>
    </row>
    <row r="662">
      <c r="A662" s="46"/>
      <c r="B662" s="46"/>
      <c r="C662" s="46"/>
      <c r="D662" s="49"/>
      <c r="E662" s="49"/>
      <c r="F662" s="49"/>
      <c r="G662" s="46"/>
      <c r="H662" s="46"/>
      <c r="I662" s="49"/>
      <c r="J662" s="46"/>
      <c r="K662" s="46"/>
      <c r="L662" s="49"/>
      <c r="M662" s="49"/>
      <c r="N662" s="46"/>
      <c r="O662" s="46"/>
      <c r="P662" s="37"/>
      <c r="Q662" s="37"/>
      <c r="R662" s="37"/>
      <c r="S662" s="37"/>
      <c r="T662" s="37"/>
      <c r="U662" s="37"/>
      <c r="V662" s="37"/>
      <c r="W662" s="37"/>
      <c r="X662" s="37"/>
      <c r="Y662" s="37"/>
      <c r="Z662" s="37"/>
    </row>
    <row r="663">
      <c r="A663" s="46"/>
      <c r="B663" s="46"/>
      <c r="C663" s="46"/>
      <c r="D663" s="49"/>
      <c r="E663" s="49"/>
      <c r="F663" s="49"/>
      <c r="G663" s="46"/>
      <c r="H663" s="46"/>
      <c r="I663" s="49"/>
      <c r="J663" s="46"/>
      <c r="K663" s="46"/>
      <c r="L663" s="49"/>
      <c r="M663" s="49"/>
      <c r="N663" s="46"/>
      <c r="O663" s="46"/>
      <c r="P663" s="37"/>
      <c r="Q663" s="37"/>
      <c r="R663" s="37"/>
      <c r="S663" s="37"/>
      <c r="T663" s="37"/>
      <c r="U663" s="37"/>
      <c r="V663" s="37"/>
      <c r="W663" s="37"/>
      <c r="X663" s="37"/>
      <c r="Y663" s="37"/>
      <c r="Z663" s="37"/>
    </row>
    <row r="664">
      <c r="A664" s="46"/>
      <c r="B664" s="46"/>
      <c r="C664" s="46"/>
      <c r="D664" s="49"/>
      <c r="E664" s="49"/>
      <c r="F664" s="49"/>
      <c r="G664" s="46"/>
      <c r="H664" s="46"/>
      <c r="I664" s="49"/>
      <c r="J664" s="46"/>
      <c r="K664" s="46"/>
      <c r="L664" s="49"/>
      <c r="M664" s="49"/>
      <c r="N664" s="46"/>
      <c r="O664" s="46"/>
      <c r="P664" s="37"/>
      <c r="Q664" s="37"/>
      <c r="R664" s="37"/>
      <c r="S664" s="37"/>
      <c r="T664" s="37"/>
      <c r="U664" s="37"/>
      <c r="V664" s="37"/>
      <c r="W664" s="37"/>
      <c r="X664" s="37"/>
      <c r="Y664" s="37"/>
      <c r="Z664" s="37"/>
    </row>
    <row r="665">
      <c r="A665" s="46"/>
      <c r="B665" s="46"/>
      <c r="C665" s="46"/>
      <c r="D665" s="49"/>
      <c r="E665" s="49"/>
      <c r="F665" s="49"/>
      <c r="G665" s="46"/>
      <c r="H665" s="46"/>
      <c r="I665" s="49"/>
      <c r="J665" s="46"/>
      <c r="K665" s="46"/>
      <c r="L665" s="49"/>
      <c r="M665" s="49"/>
      <c r="N665" s="46"/>
      <c r="O665" s="46"/>
      <c r="P665" s="37"/>
      <c r="Q665" s="37"/>
      <c r="R665" s="37"/>
      <c r="S665" s="37"/>
      <c r="T665" s="37"/>
      <c r="U665" s="37"/>
      <c r="V665" s="37"/>
      <c r="W665" s="37"/>
      <c r="X665" s="37"/>
      <c r="Y665" s="37"/>
      <c r="Z665" s="37"/>
    </row>
    <row r="666">
      <c r="A666" s="46"/>
      <c r="B666" s="46"/>
      <c r="C666" s="46"/>
      <c r="D666" s="49"/>
      <c r="E666" s="49"/>
      <c r="F666" s="49"/>
      <c r="G666" s="46"/>
      <c r="H666" s="46"/>
      <c r="I666" s="49"/>
      <c r="J666" s="46"/>
      <c r="K666" s="46"/>
      <c r="L666" s="49"/>
      <c r="M666" s="49"/>
      <c r="N666" s="46"/>
      <c r="O666" s="46"/>
      <c r="P666" s="37"/>
      <c r="Q666" s="37"/>
      <c r="R666" s="37"/>
      <c r="S666" s="37"/>
      <c r="T666" s="37"/>
      <c r="U666" s="37"/>
      <c r="V666" s="37"/>
      <c r="W666" s="37"/>
      <c r="X666" s="37"/>
      <c r="Y666" s="37"/>
      <c r="Z666" s="37"/>
    </row>
    <row r="667">
      <c r="A667" s="46"/>
      <c r="B667" s="46"/>
      <c r="C667" s="46"/>
      <c r="D667" s="49"/>
      <c r="E667" s="49"/>
      <c r="F667" s="49"/>
      <c r="G667" s="46"/>
      <c r="H667" s="46"/>
      <c r="I667" s="49"/>
      <c r="J667" s="46"/>
      <c r="K667" s="46"/>
      <c r="L667" s="49"/>
      <c r="M667" s="49"/>
      <c r="N667" s="46"/>
      <c r="O667" s="46"/>
      <c r="P667" s="37"/>
      <c r="Q667" s="37"/>
      <c r="R667" s="37"/>
      <c r="S667" s="37"/>
      <c r="T667" s="37"/>
      <c r="U667" s="37"/>
      <c r="V667" s="37"/>
      <c r="W667" s="37"/>
      <c r="X667" s="37"/>
      <c r="Y667" s="37"/>
      <c r="Z667" s="37"/>
    </row>
    <row r="668">
      <c r="A668" s="46"/>
      <c r="B668" s="46"/>
      <c r="C668" s="46"/>
      <c r="D668" s="49"/>
      <c r="E668" s="49"/>
      <c r="F668" s="49"/>
      <c r="G668" s="46"/>
      <c r="H668" s="46"/>
      <c r="I668" s="49"/>
      <c r="J668" s="46"/>
      <c r="K668" s="46"/>
      <c r="L668" s="49"/>
      <c r="M668" s="49"/>
      <c r="N668" s="46"/>
      <c r="O668" s="46"/>
      <c r="P668" s="37"/>
      <c r="Q668" s="37"/>
      <c r="R668" s="37"/>
      <c r="S668" s="37"/>
      <c r="T668" s="37"/>
      <c r="U668" s="37"/>
      <c r="V668" s="37"/>
      <c r="W668" s="37"/>
      <c r="X668" s="37"/>
      <c r="Y668" s="37"/>
      <c r="Z668" s="37"/>
    </row>
    <row r="669">
      <c r="A669" s="46"/>
      <c r="B669" s="46"/>
      <c r="C669" s="46"/>
      <c r="D669" s="49"/>
      <c r="E669" s="49"/>
      <c r="F669" s="49"/>
      <c r="G669" s="46"/>
      <c r="H669" s="46"/>
      <c r="I669" s="49"/>
      <c r="J669" s="46"/>
      <c r="K669" s="46"/>
      <c r="L669" s="49"/>
      <c r="M669" s="49"/>
      <c r="N669" s="46"/>
      <c r="O669" s="46"/>
      <c r="P669" s="37"/>
      <c r="Q669" s="37"/>
      <c r="R669" s="37"/>
      <c r="S669" s="37"/>
      <c r="T669" s="37"/>
      <c r="U669" s="37"/>
      <c r="V669" s="37"/>
      <c r="W669" s="37"/>
      <c r="X669" s="37"/>
      <c r="Y669" s="37"/>
      <c r="Z669" s="37"/>
    </row>
    <row r="670">
      <c r="A670" s="46"/>
      <c r="B670" s="46"/>
      <c r="C670" s="46"/>
      <c r="D670" s="49"/>
      <c r="E670" s="49"/>
      <c r="F670" s="49"/>
      <c r="G670" s="46"/>
      <c r="H670" s="46"/>
      <c r="I670" s="49"/>
      <c r="J670" s="46"/>
      <c r="K670" s="46"/>
      <c r="L670" s="49"/>
      <c r="M670" s="49"/>
      <c r="N670" s="46"/>
      <c r="O670" s="46"/>
      <c r="P670" s="37"/>
      <c r="Q670" s="37"/>
      <c r="R670" s="37"/>
      <c r="S670" s="37"/>
      <c r="T670" s="37"/>
      <c r="U670" s="37"/>
      <c r="V670" s="37"/>
      <c r="W670" s="37"/>
      <c r="X670" s="37"/>
      <c r="Y670" s="37"/>
      <c r="Z670" s="37"/>
    </row>
    <row r="671">
      <c r="A671" s="46"/>
      <c r="B671" s="46"/>
      <c r="C671" s="46"/>
      <c r="D671" s="49"/>
      <c r="E671" s="49"/>
      <c r="F671" s="49"/>
      <c r="G671" s="46"/>
      <c r="H671" s="46"/>
      <c r="I671" s="49"/>
      <c r="J671" s="46"/>
      <c r="K671" s="46"/>
      <c r="L671" s="49"/>
      <c r="M671" s="49"/>
      <c r="N671" s="46"/>
      <c r="O671" s="46"/>
      <c r="P671" s="37"/>
      <c r="Q671" s="37"/>
      <c r="R671" s="37"/>
      <c r="S671" s="37"/>
      <c r="T671" s="37"/>
      <c r="U671" s="37"/>
      <c r="V671" s="37"/>
      <c r="W671" s="37"/>
      <c r="X671" s="37"/>
      <c r="Y671" s="37"/>
      <c r="Z671" s="37"/>
    </row>
    <row r="672">
      <c r="A672" s="46"/>
      <c r="B672" s="46"/>
      <c r="C672" s="46"/>
      <c r="D672" s="49"/>
      <c r="E672" s="49"/>
      <c r="F672" s="49"/>
      <c r="G672" s="46"/>
      <c r="H672" s="46"/>
      <c r="I672" s="49"/>
      <c r="J672" s="46"/>
      <c r="K672" s="46"/>
      <c r="L672" s="49"/>
      <c r="M672" s="49"/>
      <c r="N672" s="46"/>
      <c r="O672" s="46"/>
      <c r="P672" s="37"/>
      <c r="Q672" s="37"/>
      <c r="R672" s="37"/>
      <c r="S672" s="37"/>
      <c r="T672" s="37"/>
      <c r="U672" s="37"/>
      <c r="V672" s="37"/>
      <c r="W672" s="37"/>
      <c r="X672" s="37"/>
      <c r="Y672" s="37"/>
      <c r="Z672" s="37"/>
    </row>
    <row r="673">
      <c r="A673" s="46"/>
      <c r="B673" s="46"/>
      <c r="C673" s="46"/>
      <c r="D673" s="49"/>
      <c r="E673" s="49"/>
      <c r="F673" s="49"/>
      <c r="G673" s="46"/>
      <c r="H673" s="46"/>
      <c r="I673" s="49"/>
      <c r="J673" s="46"/>
      <c r="K673" s="46"/>
      <c r="L673" s="49"/>
      <c r="M673" s="49"/>
      <c r="N673" s="46"/>
      <c r="O673" s="46"/>
      <c r="P673" s="37"/>
      <c r="Q673" s="37"/>
      <c r="R673" s="37"/>
      <c r="S673" s="37"/>
      <c r="T673" s="37"/>
      <c r="U673" s="37"/>
      <c r="V673" s="37"/>
      <c r="W673" s="37"/>
      <c r="X673" s="37"/>
      <c r="Y673" s="37"/>
      <c r="Z673" s="37"/>
    </row>
    <row r="674">
      <c r="A674" s="46"/>
      <c r="B674" s="46"/>
      <c r="C674" s="46"/>
      <c r="D674" s="49"/>
      <c r="E674" s="49"/>
      <c r="F674" s="49"/>
      <c r="G674" s="46"/>
      <c r="H674" s="46"/>
      <c r="I674" s="49"/>
      <c r="J674" s="46"/>
      <c r="K674" s="46"/>
      <c r="L674" s="49"/>
      <c r="M674" s="49"/>
      <c r="N674" s="46"/>
      <c r="O674" s="46"/>
      <c r="P674" s="37"/>
      <c r="Q674" s="37"/>
      <c r="R674" s="37"/>
      <c r="S674" s="37"/>
      <c r="T674" s="37"/>
      <c r="U674" s="37"/>
      <c r="V674" s="37"/>
      <c r="W674" s="37"/>
      <c r="X674" s="37"/>
      <c r="Y674" s="37"/>
      <c r="Z674" s="37"/>
    </row>
    <row r="675">
      <c r="A675" s="46"/>
      <c r="B675" s="46"/>
      <c r="C675" s="46"/>
      <c r="D675" s="49"/>
      <c r="E675" s="49"/>
      <c r="F675" s="49"/>
      <c r="G675" s="46"/>
      <c r="H675" s="46"/>
      <c r="I675" s="49"/>
      <c r="J675" s="46"/>
      <c r="K675" s="46"/>
      <c r="L675" s="49"/>
      <c r="M675" s="49"/>
      <c r="N675" s="46"/>
      <c r="O675" s="46"/>
      <c r="P675" s="37"/>
      <c r="Q675" s="37"/>
      <c r="R675" s="37"/>
      <c r="S675" s="37"/>
      <c r="T675" s="37"/>
      <c r="U675" s="37"/>
      <c r="V675" s="37"/>
      <c r="W675" s="37"/>
      <c r="X675" s="37"/>
      <c r="Y675" s="37"/>
      <c r="Z675" s="37"/>
    </row>
    <row r="676">
      <c r="A676" s="46"/>
      <c r="B676" s="46"/>
      <c r="C676" s="46"/>
      <c r="D676" s="49"/>
      <c r="E676" s="49"/>
      <c r="F676" s="49"/>
      <c r="G676" s="46"/>
      <c r="H676" s="46"/>
      <c r="I676" s="49"/>
      <c r="J676" s="46"/>
      <c r="K676" s="46"/>
      <c r="L676" s="49"/>
      <c r="M676" s="49"/>
      <c r="N676" s="46"/>
      <c r="O676" s="46"/>
      <c r="P676" s="37"/>
      <c r="Q676" s="37"/>
      <c r="R676" s="37"/>
      <c r="S676" s="37"/>
      <c r="T676" s="37"/>
      <c r="U676" s="37"/>
      <c r="V676" s="37"/>
      <c r="W676" s="37"/>
      <c r="X676" s="37"/>
      <c r="Y676" s="37"/>
      <c r="Z676" s="37"/>
    </row>
    <row r="677">
      <c r="A677" s="46"/>
      <c r="B677" s="46"/>
      <c r="C677" s="46"/>
      <c r="D677" s="49"/>
      <c r="E677" s="49"/>
      <c r="F677" s="49"/>
      <c r="G677" s="46"/>
      <c r="H677" s="46"/>
      <c r="I677" s="49"/>
      <c r="J677" s="46"/>
      <c r="K677" s="46"/>
      <c r="L677" s="49"/>
      <c r="M677" s="49"/>
      <c r="N677" s="46"/>
      <c r="O677" s="46"/>
      <c r="P677" s="37"/>
      <c r="Q677" s="37"/>
      <c r="R677" s="37"/>
      <c r="S677" s="37"/>
      <c r="T677" s="37"/>
      <c r="U677" s="37"/>
      <c r="V677" s="37"/>
      <c r="W677" s="37"/>
      <c r="X677" s="37"/>
      <c r="Y677" s="37"/>
      <c r="Z677" s="37"/>
    </row>
    <row r="678">
      <c r="A678" s="46"/>
      <c r="B678" s="46"/>
      <c r="C678" s="46"/>
      <c r="D678" s="49"/>
      <c r="E678" s="49"/>
      <c r="F678" s="49"/>
      <c r="G678" s="46"/>
      <c r="H678" s="46"/>
      <c r="I678" s="49"/>
      <c r="J678" s="46"/>
      <c r="K678" s="46"/>
      <c r="L678" s="49"/>
      <c r="M678" s="49"/>
      <c r="N678" s="46"/>
      <c r="O678" s="46"/>
      <c r="P678" s="37"/>
      <c r="Q678" s="37"/>
      <c r="R678" s="37"/>
      <c r="S678" s="37"/>
      <c r="T678" s="37"/>
      <c r="U678" s="37"/>
      <c r="V678" s="37"/>
      <c r="W678" s="37"/>
      <c r="X678" s="37"/>
      <c r="Y678" s="37"/>
      <c r="Z678" s="37"/>
    </row>
    <row r="679">
      <c r="A679" s="46"/>
      <c r="B679" s="46"/>
      <c r="C679" s="46"/>
      <c r="D679" s="49"/>
      <c r="E679" s="49"/>
      <c r="F679" s="49"/>
      <c r="G679" s="46"/>
      <c r="H679" s="46"/>
      <c r="I679" s="49"/>
      <c r="J679" s="46"/>
      <c r="K679" s="46"/>
      <c r="L679" s="49"/>
      <c r="M679" s="49"/>
      <c r="N679" s="46"/>
      <c r="O679" s="46"/>
      <c r="P679" s="37"/>
      <c r="Q679" s="37"/>
      <c r="R679" s="37"/>
      <c r="S679" s="37"/>
      <c r="T679" s="37"/>
      <c r="U679" s="37"/>
      <c r="V679" s="37"/>
      <c r="W679" s="37"/>
      <c r="X679" s="37"/>
      <c r="Y679" s="37"/>
      <c r="Z679" s="37"/>
    </row>
    <row r="680">
      <c r="A680" s="46"/>
      <c r="B680" s="46"/>
      <c r="C680" s="46"/>
      <c r="D680" s="49"/>
      <c r="E680" s="49"/>
      <c r="F680" s="49"/>
      <c r="G680" s="46"/>
      <c r="H680" s="46"/>
      <c r="I680" s="49"/>
      <c r="J680" s="46"/>
      <c r="K680" s="46"/>
      <c r="L680" s="49"/>
      <c r="M680" s="49"/>
      <c r="N680" s="46"/>
      <c r="O680" s="46"/>
      <c r="P680" s="37"/>
      <c r="Q680" s="37"/>
      <c r="R680" s="37"/>
      <c r="S680" s="37"/>
      <c r="T680" s="37"/>
      <c r="U680" s="37"/>
      <c r="V680" s="37"/>
      <c r="W680" s="37"/>
      <c r="X680" s="37"/>
      <c r="Y680" s="37"/>
      <c r="Z680" s="37"/>
    </row>
    <row r="681">
      <c r="A681" s="46"/>
      <c r="B681" s="46"/>
      <c r="C681" s="46"/>
      <c r="D681" s="49"/>
      <c r="E681" s="49"/>
      <c r="F681" s="49"/>
      <c r="G681" s="46"/>
      <c r="H681" s="46"/>
      <c r="I681" s="49"/>
      <c r="J681" s="46"/>
      <c r="K681" s="46"/>
      <c r="L681" s="49"/>
      <c r="M681" s="49"/>
      <c r="N681" s="46"/>
      <c r="O681" s="46"/>
      <c r="P681" s="37"/>
      <c r="Q681" s="37"/>
      <c r="R681" s="37"/>
      <c r="S681" s="37"/>
      <c r="T681" s="37"/>
      <c r="U681" s="37"/>
      <c r="V681" s="37"/>
      <c r="W681" s="37"/>
      <c r="X681" s="37"/>
      <c r="Y681" s="37"/>
      <c r="Z681" s="37"/>
    </row>
    <row r="682">
      <c r="A682" s="46"/>
      <c r="B682" s="46"/>
      <c r="C682" s="46"/>
      <c r="D682" s="49"/>
      <c r="E682" s="49"/>
      <c r="F682" s="49"/>
      <c r="G682" s="46"/>
      <c r="H682" s="46"/>
      <c r="I682" s="49"/>
      <c r="J682" s="46"/>
      <c r="K682" s="46"/>
      <c r="L682" s="49"/>
      <c r="M682" s="49"/>
      <c r="N682" s="46"/>
      <c r="O682" s="46"/>
      <c r="P682" s="37"/>
      <c r="Q682" s="37"/>
      <c r="R682" s="37"/>
      <c r="S682" s="37"/>
      <c r="T682" s="37"/>
      <c r="U682" s="37"/>
      <c r="V682" s="37"/>
      <c r="W682" s="37"/>
      <c r="X682" s="37"/>
      <c r="Y682" s="37"/>
      <c r="Z682" s="37"/>
    </row>
    <row r="683">
      <c r="A683" s="46"/>
      <c r="B683" s="46"/>
      <c r="C683" s="46"/>
      <c r="D683" s="49"/>
      <c r="E683" s="49"/>
      <c r="F683" s="49"/>
      <c r="G683" s="46"/>
      <c r="H683" s="46"/>
      <c r="I683" s="49"/>
      <c r="J683" s="46"/>
      <c r="K683" s="46"/>
      <c r="L683" s="49"/>
      <c r="M683" s="49"/>
      <c r="N683" s="46"/>
      <c r="O683" s="46"/>
      <c r="P683" s="37"/>
      <c r="Q683" s="37"/>
      <c r="R683" s="37"/>
      <c r="S683" s="37"/>
      <c r="T683" s="37"/>
      <c r="U683" s="37"/>
      <c r="V683" s="37"/>
      <c r="W683" s="37"/>
      <c r="X683" s="37"/>
      <c r="Y683" s="37"/>
      <c r="Z683" s="37"/>
    </row>
    <row r="684">
      <c r="A684" s="46"/>
      <c r="B684" s="46"/>
      <c r="C684" s="46"/>
      <c r="D684" s="49"/>
      <c r="E684" s="49"/>
      <c r="F684" s="49"/>
      <c r="G684" s="46"/>
      <c r="H684" s="46"/>
      <c r="I684" s="49"/>
      <c r="J684" s="46"/>
      <c r="K684" s="46"/>
      <c r="L684" s="49"/>
      <c r="M684" s="49"/>
      <c r="N684" s="46"/>
      <c r="O684" s="46"/>
      <c r="P684" s="37"/>
      <c r="Q684" s="37"/>
      <c r="R684" s="37"/>
      <c r="S684" s="37"/>
      <c r="T684" s="37"/>
      <c r="U684" s="37"/>
      <c r="V684" s="37"/>
      <c r="W684" s="37"/>
      <c r="X684" s="37"/>
      <c r="Y684" s="37"/>
      <c r="Z684" s="37"/>
    </row>
    <row r="685">
      <c r="A685" s="46"/>
      <c r="B685" s="46"/>
      <c r="C685" s="46"/>
      <c r="D685" s="49"/>
      <c r="E685" s="49"/>
      <c r="F685" s="49"/>
      <c r="G685" s="46"/>
      <c r="H685" s="46"/>
      <c r="I685" s="49"/>
      <c r="J685" s="46"/>
      <c r="K685" s="46"/>
      <c r="L685" s="49"/>
      <c r="M685" s="49"/>
      <c r="N685" s="46"/>
      <c r="O685" s="46"/>
      <c r="P685" s="37"/>
      <c r="Q685" s="37"/>
      <c r="R685" s="37"/>
      <c r="S685" s="37"/>
      <c r="T685" s="37"/>
      <c r="U685" s="37"/>
      <c r="V685" s="37"/>
      <c r="W685" s="37"/>
      <c r="X685" s="37"/>
      <c r="Y685" s="37"/>
      <c r="Z685" s="37"/>
    </row>
    <row r="686">
      <c r="A686" s="46"/>
      <c r="B686" s="46"/>
      <c r="C686" s="46"/>
      <c r="D686" s="49"/>
      <c r="E686" s="49"/>
      <c r="F686" s="49"/>
      <c r="G686" s="46"/>
      <c r="H686" s="46"/>
      <c r="I686" s="49"/>
      <c r="J686" s="46"/>
      <c r="K686" s="46"/>
      <c r="L686" s="49"/>
      <c r="M686" s="49"/>
      <c r="N686" s="46"/>
      <c r="O686" s="46"/>
      <c r="P686" s="37"/>
      <c r="Q686" s="37"/>
      <c r="R686" s="37"/>
      <c r="S686" s="37"/>
      <c r="T686" s="37"/>
      <c r="U686" s="37"/>
      <c r="V686" s="37"/>
      <c r="W686" s="37"/>
      <c r="X686" s="37"/>
      <c r="Y686" s="37"/>
      <c r="Z686" s="37"/>
    </row>
    <row r="687">
      <c r="A687" s="46"/>
      <c r="B687" s="46"/>
      <c r="C687" s="46"/>
      <c r="D687" s="49"/>
      <c r="E687" s="49"/>
      <c r="F687" s="49"/>
      <c r="G687" s="46"/>
      <c r="H687" s="46"/>
      <c r="I687" s="49"/>
      <c r="J687" s="46"/>
      <c r="K687" s="46"/>
      <c r="L687" s="49"/>
      <c r="M687" s="49"/>
      <c r="N687" s="46"/>
      <c r="O687" s="46"/>
      <c r="P687" s="37"/>
      <c r="Q687" s="37"/>
      <c r="R687" s="37"/>
      <c r="S687" s="37"/>
      <c r="T687" s="37"/>
      <c r="U687" s="37"/>
      <c r="V687" s="37"/>
      <c r="W687" s="37"/>
      <c r="X687" s="37"/>
      <c r="Y687" s="37"/>
      <c r="Z687" s="37"/>
    </row>
    <row r="688">
      <c r="A688" s="46"/>
      <c r="B688" s="46"/>
      <c r="C688" s="46"/>
      <c r="D688" s="49"/>
      <c r="E688" s="49"/>
      <c r="F688" s="49"/>
      <c r="G688" s="46"/>
      <c r="H688" s="46"/>
      <c r="I688" s="49"/>
      <c r="J688" s="46"/>
      <c r="K688" s="46"/>
      <c r="L688" s="49"/>
      <c r="M688" s="49"/>
      <c r="N688" s="46"/>
      <c r="O688" s="46"/>
      <c r="P688" s="37"/>
      <c r="Q688" s="37"/>
      <c r="R688" s="37"/>
      <c r="S688" s="37"/>
      <c r="T688" s="37"/>
      <c r="U688" s="37"/>
      <c r="V688" s="37"/>
      <c r="W688" s="37"/>
      <c r="X688" s="37"/>
      <c r="Y688" s="37"/>
      <c r="Z688" s="37"/>
    </row>
    <row r="689">
      <c r="A689" s="46"/>
      <c r="B689" s="46"/>
      <c r="C689" s="46"/>
      <c r="D689" s="49"/>
      <c r="E689" s="49"/>
      <c r="F689" s="49"/>
      <c r="G689" s="46"/>
      <c r="H689" s="46"/>
      <c r="I689" s="49"/>
      <c r="J689" s="46"/>
      <c r="K689" s="46"/>
      <c r="L689" s="49"/>
      <c r="M689" s="49"/>
      <c r="N689" s="46"/>
      <c r="O689" s="46"/>
      <c r="P689" s="37"/>
      <c r="Q689" s="37"/>
      <c r="R689" s="37"/>
      <c r="S689" s="37"/>
      <c r="T689" s="37"/>
      <c r="U689" s="37"/>
      <c r="V689" s="37"/>
      <c r="W689" s="37"/>
      <c r="X689" s="37"/>
      <c r="Y689" s="37"/>
      <c r="Z689" s="37"/>
    </row>
    <row r="690">
      <c r="A690" s="46"/>
      <c r="B690" s="46"/>
      <c r="C690" s="46"/>
      <c r="D690" s="49"/>
      <c r="E690" s="49"/>
      <c r="F690" s="49"/>
      <c r="G690" s="46"/>
      <c r="H690" s="46"/>
      <c r="I690" s="49"/>
      <c r="J690" s="46"/>
      <c r="K690" s="46"/>
      <c r="L690" s="49"/>
      <c r="M690" s="49"/>
      <c r="N690" s="46"/>
      <c r="O690" s="46"/>
      <c r="P690" s="37"/>
      <c r="Q690" s="37"/>
      <c r="R690" s="37"/>
      <c r="S690" s="37"/>
      <c r="T690" s="37"/>
      <c r="U690" s="37"/>
      <c r="V690" s="37"/>
      <c r="W690" s="37"/>
      <c r="X690" s="37"/>
      <c r="Y690" s="37"/>
      <c r="Z690" s="37"/>
    </row>
    <row r="691">
      <c r="A691" s="46"/>
      <c r="B691" s="46"/>
      <c r="C691" s="46"/>
      <c r="D691" s="49"/>
      <c r="E691" s="49"/>
      <c r="F691" s="49"/>
      <c r="G691" s="46"/>
      <c r="H691" s="46"/>
      <c r="I691" s="49"/>
      <c r="J691" s="46"/>
      <c r="K691" s="46"/>
      <c r="L691" s="49"/>
      <c r="M691" s="49"/>
      <c r="N691" s="46"/>
      <c r="O691" s="46"/>
      <c r="P691" s="37"/>
      <c r="Q691" s="37"/>
      <c r="R691" s="37"/>
      <c r="S691" s="37"/>
      <c r="T691" s="37"/>
      <c r="U691" s="37"/>
      <c r="V691" s="37"/>
      <c r="W691" s="37"/>
      <c r="X691" s="37"/>
      <c r="Y691" s="37"/>
      <c r="Z691" s="37"/>
    </row>
    <row r="692">
      <c r="A692" s="46"/>
      <c r="B692" s="46"/>
      <c r="C692" s="46"/>
      <c r="D692" s="49"/>
      <c r="E692" s="49"/>
      <c r="F692" s="49"/>
      <c r="G692" s="46"/>
      <c r="H692" s="46"/>
      <c r="I692" s="49"/>
      <c r="J692" s="46"/>
      <c r="K692" s="46"/>
      <c r="L692" s="49"/>
      <c r="M692" s="49"/>
      <c r="N692" s="46"/>
      <c r="O692" s="46"/>
      <c r="P692" s="37"/>
      <c r="Q692" s="37"/>
      <c r="R692" s="37"/>
      <c r="S692" s="37"/>
      <c r="T692" s="37"/>
      <c r="U692" s="37"/>
      <c r="V692" s="37"/>
      <c r="W692" s="37"/>
      <c r="X692" s="37"/>
      <c r="Y692" s="37"/>
      <c r="Z692" s="37"/>
    </row>
    <row r="693">
      <c r="A693" s="46"/>
      <c r="B693" s="46"/>
      <c r="C693" s="46"/>
      <c r="D693" s="49"/>
      <c r="E693" s="49"/>
      <c r="F693" s="49"/>
      <c r="G693" s="46"/>
      <c r="H693" s="46"/>
      <c r="I693" s="49"/>
      <c r="J693" s="46"/>
      <c r="K693" s="46"/>
      <c r="L693" s="49"/>
      <c r="M693" s="49"/>
      <c r="N693" s="46"/>
      <c r="O693" s="46"/>
      <c r="P693" s="37"/>
      <c r="Q693" s="37"/>
      <c r="R693" s="37"/>
      <c r="S693" s="37"/>
      <c r="T693" s="37"/>
      <c r="U693" s="37"/>
      <c r="V693" s="37"/>
      <c r="W693" s="37"/>
      <c r="X693" s="37"/>
      <c r="Y693" s="37"/>
      <c r="Z693" s="37"/>
    </row>
    <row r="694">
      <c r="A694" s="46"/>
      <c r="B694" s="46"/>
      <c r="C694" s="46"/>
      <c r="D694" s="49"/>
      <c r="E694" s="49"/>
      <c r="F694" s="49"/>
      <c r="G694" s="46"/>
      <c r="H694" s="46"/>
      <c r="I694" s="49"/>
      <c r="J694" s="46"/>
      <c r="K694" s="46"/>
      <c r="L694" s="49"/>
      <c r="M694" s="49"/>
      <c r="N694" s="46"/>
      <c r="O694" s="46"/>
      <c r="P694" s="37"/>
      <c r="Q694" s="37"/>
      <c r="R694" s="37"/>
      <c r="S694" s="37"/>
      <c r="T694" s="37"/>
      <c r="U694" s="37"/>
      <c r="V694" s="37"/>
      <c r="W694" s="37"/>
      <c r="X694" s="37"/>
      <c r="Y694" s="37"/>
      <c r="Z694" s="37"/>
    </row>
    <row r="695">
      <c r="A695" s="46"/>
      <c r="B695" s="46"/>
      <c r="C695" s="46"/>
      <c r="D695" s="49"/>
      <c r="E695" s="49"/>
      <c r="F695" s="49"/>
      <c r="G695" s="46"/>
      <c r="H695" s="46"/>
      <c r="I695" s="49"/>
      <c r="J695" s="46"/>
      <c r="K695" s="46"/>
      <c r="L695" s="49"/>
      <c r="M695" s="49"/>
      <c r="N695" s="46"/>
      <c r="O695" s="46"/>
      <c r="P695" s="37"/>
      <c r="Q695" s="37"/>
      <c r="R695" s="37"/>
      <c r="S695" s="37"/>
      <c r="T695" s="37"/>
      <c r="U695" s="37"/>
      <c r="V695" s="37"/>
      <c r="W695" s="37"/>
      <c r="X695" s="37"/>
      <c r="Y695" s="37"/>
      <c r="Z695" s="37"/>
    </row>
    <row r="696">
      <c r="A696" s="46"/>
      <c r="B696" s="46"/>
      <c r="C696" s="46"/>
      <c r="D696" s="49"/>
      <c r="E696" s="49"/>
      <c r="F696" s="49"/>
      <c r="G696" s="46"/>
      <c r="H696" s="46"/>
      <c r="I696" s="49"/>
      <c r="J696" s="46"/>
      <c r="K696" s="46"/>
      <c r="L696" s="49"/>
      <c r="M696" s="49"/>
      <c r="N696" s="46"/>
      <c r="O696" s="46"/>
      <c r="P696" s="37"/>
      <c r="Q696" s="37"/>
      <c r="R696" s="37"/>
      <c r="S696" s="37"/>
      <c r="T696" s="37"/>
      <c r="U696" s="37"/>
      <c r="V696" s="37"/>
      <c r="W696" s="37"/>
      <c r="X696" s="37"/>
      <c r="Y696" s="37"/>
      <c r="Z696" s="37"/>
    </row>
    <row r="697">
      <c r="A697" s="46"/>
      <c r="B697" s="46"/>
      <c r="C697" s="46"/>
      <c r="D697" s="49"/>
      <c r="E697" s="49"/>
      <c r="F697" s="49"/>
      <c r="G697" s="46"/>
      <c r="H697" s="46"/>
      <c r="I697" s="49"/>
      <c r="J697" s="46"/>
      <c r="K697" s="46"/>
      <c r="L697" s="49"/>
      <c r="M697" s="49"/>
      <c r="N697" s="46"/>
      <c r="O697" s="46"/>
      <c r="P697" s="37"/>
      <c r="Q697" s="37"/>
      <c r="R697" s="37"/>
      <c r="S697" s="37"/>
      <c r="T697" s="37"/>
      <c r="U697" s="37"/>
      <c r="V697" s="37"/>
      <c r="W697" s="37"/>
      <c r="X697" s="37"/>
      <c r="Y697" s="37"/>
      <c r="Z697" s="37"/>
    </row>
    <row r="698">
      <c r="A698" s="46"/>
      <c r="B698" s="46"/>
      <c r="C698" s="46"/>
      <c r="D698" s="49"/>
      <c r="E698" s="49"/>
      <c r="F698" s="49"/>
      <c r="G698" s="46"/>
      <c r="H698" s="46"/>
      <c r="I698" s="49"/>
      <c r="J698" s="46"/>
      <c r="K698" s="46"/>
      <c r="L698" s="49"/>
      <c r="M698" s="49"/>
      <c r="N698" s="46"/>
      <c r="O698" s="46"/>
      <c r="P698" s="37"/>
      <c r="Q698" s="37"/>
      <c r="R698" s="37"/>
      <c r="S698" s="37"/>
      <c r="T698" s="37"/>
      <c r="U698" s="37"/>
      <c r="V698" s="37"/>
      <c r="W698" s="37"/>
      <c r="X698" s="37"/>
      <c r="Y698" s="37"/>
      <c r="Z698" s="37"/>
    </row>
    <row r="699">
      <c r="A699" s="46"/>
      <c r="B699" s="46"/>
      <c r="C699" s="46"/>
      <c r="D699" s="49"/>
      <c r="E699" s="49"/>
      <c r="F699" s="49"/>
      <c r="G699" s="46"/>
      <c r="H699" s="46"/>
      <c r="I699" s="49"/>
      <c r="J699" s="46"/>
      <c r="K699" s="46"/>
      <c r="L699" s="49"/>
      <c r="M699" s="49"/>
      <c r="N699" s="46"/>
      <c r="O699" s="46"/>
      <c r="P699" s="37"/>
      <c r="Q699" s="37"/>
      <c r="R699" s="37"/>
      <c r="S699" s="37"/>
      <c r="T699" s="37"/>
      <c r="U699" s="37"/>
      <c r="V699" s="37"/>
      <c r="W699" s="37"/>
      <c r="X699" s="37"/>
      <c r="Y699" s="37"/>
      <c r="Z699" s="37"/>
    </row>
    <row r="700">
      <c r="A700" s="46"/>
      <c r="B700" s="46"/>
      <c r="C700" s="46"/>
      <c r="D700" s="49"/>
      <c r="E700" s="49"/>
      <c r="F700" s="49"/>
      <c r="G700" s="46"/>
      <c r="H700" s="46"/>
      <c r="I700" s="49"/>
      <c r="J700" s="46"/>
      <c r="K700" s="46"/>
      <c r="L700" s="49"/>
      <c r="M700" s="49"/>
      <c r="N700" s="46"/>
      <c r="O700" s="46"/>
      <c r="P700" s="37"/>
      <c r="Q700" s="37"/>
      <c r="R700" s="37"/>
      <c r="S700" s="37"/>
      <c r="T700" s="37"/>
      <c r="U700" s="37"/>
      <c r="V700" s="37"/>
      <c r="W700" s="37"/>
      <c r="X700" s="37"/>
      <c r="Y700" s="37"/>
      <c r="Z700" s="37"/>
    </row>
    <row r="701">
      <c r="A701" s="46"/>
      <c r="B701" s="46"/>
      <c r="C701" s="46"/>
      <c r="D701" s="49"/>
      <c r="E701" s="49"/>
      <c r="F701" s="49"/>
      <c r="G701" s="46"/>
      <c r="H701" s="46"/>
      <c r="I701" s="49"/>
      <c r="J701" s="46"/>
      <c r="K701" s="46"/>
      <c r="L701" s="49"/>
      <c r="M701" s="49"/>
      <c r="N701" s="46"/>
      <c r="O701" s="46"/>
      <c r="P701" s="37"/>
      <c r="Q701" s="37"/>
      <c r="R701" s="37"/>
      <c r="S701" s="37"/>
      <c r="T701" s="37"/>
      <c r="U701" s="37"/>
      <c r="V701" s="37"/>
      <c r="W701" s="37"/>
      <c r="X701" s="37"/>
      <c r="Y701" s="37"/>
      <c r="Z701" s="37"/>
    </row>
    <row r="702">
      <c r="A702" s="46"/>
      <c r="B702" s="46"/>
      <c r="C702" s="46"/>
      <c r="D702" s="49"/>
      <c r="E702" s="49"/>
      <c r="F702" s="49"/>
      <c r="G702" s="46"/>
      <c r="H702" s="46"/>
      <c r="I702" s="49"/>
      <c r="J702" s="46"/>
      <c r="K702" s="46"/>
      <c r="L702" s="49"/>
      <c r="M702" s="49"/>
      <c r="N702" s="46"/>
      <c r="O702" s="46"/>
      <c r="P702" s="37"/>
      <c r="Q702" s="37"/>
      <c r="R702" s="37"/>
      <c r="S702" s="37"/>
      <c r="T702" s="37"/>
      <c r="U702" s="37"/>
      <c r="V702" s="37"/>
      <c r="W702" s="37"/>
      <c r="X702" s="37"/>
      <c r="Y702" s="37"/>
      <c r="Z702" s="37"/>
    </row>
    <row r="703">
      <c r="A703" s="46"/>
      <c r="B703" s="46"/>
      <c r="C703" s="46"/>
      <c r="D703" s="49"/>
      <c r="E703" s="49"/>
      <c r="F703" s="49"/>
      <c r="G703" s="46"/>
      <c r="H703" s="46"/>
      <c r="I703" s="49"/>
      <c r="J703" s="46"/>
      <c r="K703" s="46"/>
      <c r="L703" s="49"/>
      <c r="M703" s="49"/>
      <c r="N703" s="46"/>
      <c r="O703" s="46"/>
      <c r="P703" s="37"/>
      <c r="Q703" s="37"/>
      <c r="R703" s="37"/>
      <c r="S703" s="37"/>
      <c r="T703" s="37"/>
      <c r="U703" s="37"/>
      <c r="V703" s="37"/>
      <c r="W703" s="37"/>
      <c r="X703" s="37"/>
      <c r="Y703" s="37"/>
      <c r="Z703" s="37"/>
    </row>
    <row r="704">
      <c r="A704" s="46"/>
      <c r="B704" s="46"/>
      <c r="C704" s="46"/>
      <c r="D704" s="49"/>
      <c r="E704" s="49"/>
      <c r="F704" s="49"/>
      <c r="G704" s="46"/>
      <c r="H704" s="46"/>
      <c r="I704" s="49"/>
      <c r="J704" s="46"/>
      <c r="K704" s="46"/>
      <c r="L704" s="49"/>
      <c r="M704" s="49"/>
      <c r="N704" s="46"/>
      <c r="O704" s="46"/>
      <c r="P704" s="37"/>
      <c r="Q704" s="37"/>
      <c r="R704" s="37"/>
      <c r="S704" s="37"/>
      <c r="T704" s="37"/>
      <c r="U704" s="37"/>
      <c r="V704" s="37"/>
      <c r="W704" s="37"/>
      <c r="X704" s="37"/>
      <c r="Y704" s="37"/>
      <c r="Z704" s="37"/>
    </row>
    <row r="705">
      <c r="A705" s="46"/>
      <c r="B705" s="46"/>
      <c r="C705" s="46"/>
      <c r="D705" s="49"/>
      <c r="E705" s="49"/>
      <c r="F705" s="49"/>
      <c r="G705" s="46"/>
      <c r="H705" s="46"/>
      <c r="I705" s="49"/>
      <c r="J705" s="46"/>
      <c r="K705" s="46"/>
      <c r="L705" s="49"/>
      <c r="M705" s="49"/>
      <c r="N705" s="46"/>
      <c r="O705" s="46"/>
      <c r="P705" s="37"/>
      <c r="Q705" s="37"/>
      <c r="R705" s="37"/>
      <c r="S705" s="37"/>
      <c r="T705" s="37"/>
      <c r="U705" s="37"/>
      <c r="V705" s="37"/>
      <c r="W705" s="37"/>
      <c r="X705" s="37"/>
      <c r="Y705" s="37"/>
      <c r="Z705" s="37"/>
    </row>
    <row r="706">
      <c r="A706" s="46"/>
      <c r="B706" s="46"/>
      <c r="C706" s="46"/>
      <c r="D706" s="49"/>
      <c r="E706" s="49"/>
      <c r="F706" s="49"/>
      <c r="G706" s="46"/>
      <c r="H706" s="46"/>
      <c r="I706" s="49"/>
      <c r="J706" s="46"/>
      <c r="K706" s="46"/>
      <c r="L706" s="49"/>
      <c r="M706" s="49"/>
      <c r="N706" s="46"/>
      <c r="O706" s="46"/>
      <c r="P706" s="37"/>
      <c r="Q706" s="37"/>
      <c r="R706" s="37"/>
      <c r="S706" s="37"/>
      <c r="T706" s="37"/>
      <c r="U706" s="37"/>
      <c r="V706" s="37"/>
      <c r="W706" s="37"/>
      <c r="X706" s="37"/>
      <c r="Y706" s="37"/>
      <c r="Z706" s="37"/>
    </row>
    <row r="707">
      <c r="A707" s="46"/>
      <c r="B707" s="46"/>
      <c r="C707" s="46"/>
      <c r="D707" s="49"/>
      <c r="E707" s="49"/>
      <c r="F707" s="49"/>
      <c r="G707" s="46"/>
      <c r="H707" s="46"/>
      <c r="I707" s="49"/>
      <c r="J707" s="46"/>
      <c r="K707" s="46"/>
      <c r="L707" s="49"/>
      <c r="M707" s="49"/>
      <c r="N707" s="46"/>
      <c r="O707" s="46"/>
      <c r="P707" s="37"/>
      <c r="Q707" s="37"/>
      <c r="R707" s="37"/>
      <c r="S707" s="37"/>
      <c r="T707" s="37"/>
      <c r="U707" s="37"/>
      <c r="V707" s="37"/>
      <c r="W707" s="37"/>
      <c r="X707" s="37"/>
      <c r="Y707" s="37"/>
      <c r="Z707" s="37"/>
    </row>
    <row r="708">
      <c r="A708" s="46"/>
      <c r="B708" s="46"/>
      <c r="C708" s="46"/>
      <c r="D708" s="49"/>
      <c r="E708" s="49"/>
      <c r="F708" s="49"/>
      <c r="G708" s="46"/>
      <c r="H708" s="46"/>
      <c r="I708" s="49"/>
      <c r="J708" s="46"/>
      <c r="K708" s="46"/>
      <c r="L708" s="49"/>
      <c r="M708" s="49"/>
      <c r="N708" s="46"/>
      <c r="O708" s="46"/>
      <c r="P708" s="37"/>
      <c r="Q708" s="37"/>
      <c r="R708" s="37"/>
      <c r="S708" s="37"/>
      <c r="T708" s="37"/>
      <c r="U708" s="37"/>
      <c r="V708" s="37"/>
      <c r="W708" s="37"/>
      <c r="X708" s="37"/>
      <c r="Y708" s="37"/>
      <c r="Z708" s="37"/>
    </row>
    <row r="709">
      <c r="A709" s="46"/>
      <c r="B709" s="46"/>
      <c r="C709" s="46"/>
      <c r="D709" s="49"/>
      <c r="E709" s="49"/>
      <c r="F709" s="49"/>
      <c r="G709" s="46"/>
      <c r="H709" s="46"/>
      <c r="I709" s="49"/>
      <c r="J709" s="46"/>
      <c r="K709" s="46"/>
      <c r="L709" s="49"/>
      <c r="M709" s="49"/>
      <c r="N709" s="46"/>
      <c r="O709" s="46"/>
      <c r="P709" s="37"/>
      <c r="Q709" s="37"/>
      <c r="R709" s="37"/>
      <c r="S709" s="37"/>
      <c r="T709" s="37"/>
      <c r="U709" s="37"/>
      <c r="V709" s="37"/>
      <c r="W709" s="37"/>
      <c r="X709" s="37"/>
      <c r="Y709" s="37"/>
      <c r="Z709" s="37"/>
    </row>
    <row r="710">
      <c r="A710" s="46"/>
      <c r="B710" s="46"/>
      <c r="C710" s="46"/>
      <c r="D710" s="49"/>
      <c r="E710" s="49"/>
      <c r="F710" s="49"/>
      <c r="G710" s="46"/>
      <c r="H710" s="46"/>
      <c r="I710" s="49"/>
      <c r="J710" s="46"/>
      <c r="K710" s="46"/>
      <c r="L710" s="49"/>
      <c r="M710" s="49"/>
      <c r="N710" s="46"/>
      <c r="O710" s="46"/>
      <c r="P710" s="37"/>
      <c r="Q710" s="37"/>
      <c r="R710" s="37"/>
      <c r="S710" s="37"/>
      <c r="T710" s="37"/>
      <c r="U710" s="37"/>
      <c r="V710" s="37"/>
      <c r="W710" s="37"/>
      <c r="X710" s="37"/>
      <c r="Y710" s="37"/>
      <c r="Z710" s="37"/>
    </row>
    <row r="711">
      <c r="A711" s="46"/>
      <c r="B711" s="46"/>
      <c r="C711" s="46"/>
      <c r="D711" s="49"/>
      <c r="E711" s="49"/>
      <c r="F711" s="49"/>
      <c r="G711" s="46"/>
      <c r="H711" s="46"/>
      <c r="I711" s="49"/>
      <c r="J711" s="46"/>
      <c r="K711" s="46"/>
      <c r="L711" s="49"/>
      <c r="M711" s="49"/>
      <c r="N711" s="46"/>
      <c r="O711" s="46"/>
      <c r="P711" s="37"/>
      <c r="Q711" s="37"/>
      <c r="R711" s="37"/>
      <c r="S711" s="37"/>
      <c r="T711" s="37"/>
      <c r="U711" s="37"/>
      <c r="V711" s="37"/>
      <c r="W711" s="37"/>
      <c r="X711" s="37"/>
      <c r="Y711" s="37"/>
      <c r="Z711" s="37"/>
    </row>
    <row r="712">
      <c r="A712" s="46"/>
      <c r="B712" s="46"/>
      <c r="C712" s="46"/>
      <c r="D712" s="49"/>
      <c r="E712" s="49"/>
      <c r="F712" s="49"/>
      <c r="G712" s="46"/>
      <c r="H712" s="46"/>
      <c r="I712" s="49"/>
      <c r="J712" s="46"/>
      <c r="K712" s="46"/>
      <c r="L712" s="49"/>
      <c r="M712" s="49"/>
      <c r="N712" s="46"/>
      <c r="O712" s="46"/>
      <c r="P712" s="37"/>
      <c r="Q712" s="37"/>
      <c r="R712" s="37"/>
      <c r="S712" s="37"/>
      <c r="T712" s="37"/>
      <c r="U712" s="37"/>
      <c r="V712" s="37"/>
      <c r="W712" s="37"/>
      <c r="X712" s="37"/>
      <c r="Y712" s="37"/>
      <c r="Z712" s="37"/>
    </row>
    <row r="713">
      <c r="A713" s="46"/>
      <c r="B713" s="46"/>
      <c r="C713" s="46"/>
      <c r="D713" s="49"/>
      <c r="E713" s="49"/>
      <c r="F713" s="49"/>
      <c r="G713" s="46"/>
      <c r="H713" s="46"/>
      <c r="I713" s="49"/>
      <c r="J713" s="46"/>
      <c r="K713" s="46"/>
      <c r="L713" s="49"/>
      <c r="M713" s="49"/>
      <c r="N713" s="46"/>
      <c r="O713" s="46"/>
      <c r="P713" s="37"/>
      <c r="Q713" s="37"/>
      <c r="R713" s="37"/>
      <c r="S713" s="37"/>
      <c r="T713" s="37"/>
      <c r="U713" s="37"/>
      <c r="V713" s="37"/>
      <c r="W713" s="37"/>
      <c r="X713" s="37"/>
      <c r="Y713" s="37"/>
      <c r="Z713" s="37"/>
    </row>
    <row r="714">
      <c r="A714" s="46"/>
      <c r="B714" s="46"/>
      <c r="C714" s="46"/>
      <c r="D714" s="49"/>
      <c r="E714" s="49"/>
      <c r="F714" s="49"/>
      <c r="G714" s="46"/>
      <c r="H714" s="46"/>
      <c r="I714" s="49"/>
      <c r="J714" s="46"/>
      <c r="K714" s="46"/>
      <c r="L714" s="49"/>
      <c r="M714" s="49"/>
      <c r="N714" s="46"/>
      <c r="O714" s="46"/>
      <c r="P714" s="37"/>
      <c r="Q714" s="37"/>
      <c r="R714" s="37"/>
      <c r="S714" s="37"/>
      <c r="T714" s="37"/>
      <c r="U714" s="37"/>
      <c r="V714" s="37"/>
      <c r="W714" s="37"/>
      <c r="X714" s="37"/>
      <c r="Y714" s="37"/>
      <c r="Z714" s="37"/>
    </row>
    <row r="715">
      <c r="A715" s="46"/>
      <c r="B715" s="46"/>
      <c r="C715" s="46"/>
      <c r="D715" s="49"/>
      <c r="E715" s="49"/>
      <c r="F715" s="49"/>
      <c r="G715" s="46"/>
      <c r="H715" s="46"/>
      <c r="I715" s="49"/>
      <c r="J715" s="46"/>
      <c r="K715" s="46"/>
      <c r="L715" s="49"/>
      <c r="M715" s="49"/>
      <c r="N715" s="46"/>
      <c r="O715" s="46"/>
      <c r="P715" s="37"/>
      <c r="Q715" s="37"/>
      <c r="R715" s="37"/>
      <c r="S715" s="37"/>
      <c r="T715" s="37"/>
      <c r="U715" s="37"/>
      <c r="V715" s="37"/>
      <c r="W715" s="37"/>
      <c r="X715" s="37"/>
      <c r="Y715" s="37"/>
      <c r="Z715" s="37"/>
    </row>
    <row r="716">
      <c r="A716" s="46"/>
      <c r="B716" s="46"/>
      <c r="C716" s="46"/>
      <c r="D716" s="49"/>
      <c r="E716" s="49"/>
      <c r="F716" s="49"/>
      <c r="G716" s="46"/>
      <c r="H716" s="46"/>
      <c r="I716" s="49"/>
      <c r="J716" s="46"/>
      <c r="K716" s="46"/>
      <c r="L716" s="49"/>
      <c r="M716" s="49"/>
      <c r="N716" s="46"/>
      <c r="O716" s="46"/>
      <c r="P716" s="37"/>
      <c r="Q716" s="37"/>
      <c r="R716" s="37"/>
      <c r="S716" s="37"/>
      <c r="T716" s="37"/>
      <c r="U716" s="37"/>
      <c r="V716" s="37"/>
      <c r="W716" s="37"/>
      <c r="X716" s="37"/>
      <c r="Y716" s="37"/>
      <c r="Z716" s="37"/>
    </row>
    <row r="717">
      <c r="A717" s="46"/>
      <c r="B717" s="46"/>
      <c r="C717" s="46"/>
      <c r="D717" s="49"/>
      <c r="E717" s="49"/>
      <c r="F717" s="49"/>
      <c r="G717" s="46"/>
      <c r="H717" s="46"/>
      <c r="I717" s="49"/>
      <c r="J717" s="46"/>
      <c r="K717" s="46"/>
      <c r="L717" s="49"/>
      <c r="M717" s="49"/>
      <c r="N717" s="46"/>
      <c r="O717" s="46"/>
      <c r="P717" s="37"/>
      <c r="Q717" s="37"/>
      <c r="R717" s="37"/>
      <c r="S717" s="37"/>
      <c r="T717" s="37"/>
      <c r="U717" s="37"/>
      <c r="V717" s="37"/>
      <c r="W717" s="37"/>
      <c r="X717" s="37"/>
      <c r="Y717" s="37"/>
      <c r="Z717" s="37"/>
    </row>
    <row r="718">
      <c r="A718" s="46"/>
      <c r="B718" s="46"/>
      <c r="C718" s="46"/>
      <c r="D718" s="49"/>
      <c r="E718" s="49"/>
      <c r="F718" s="49"/>
      <c r="G718" s="46"/>
      <c r="H718" s="46"/>
      <c r="I718" s="49"/>
      <c r="J718" s="46"/>
      <c r="K718" s="46"/>
      <c r="L718" s="49"/>
      <c r="M718" s="49"/>
      <c r="N718" s="46"/>
      <c r="O718" s="46"/>
      <c r="P718" s="37"/>
      <c r="Q718" s="37"/>
      <c r="R718" s="37"/>
      <c r="S718" s="37"/>
      <c r="T718" s="37"/>
      <c r="U718" s="37"/>
      <c r="V718" s="37"/>
      <c r="W718" s="37"/>
      <c r="X718" s="37"/>
      <c r="Y718" s="37"/>
      <c r="Z718" s="37"/>
    </row>
    <row r="719">
      <c r="A719" s="46"/>
      <c r="B719" s="46"/>
      <c r="C719" s="46"/>
      <c r="D719" s="49"/>
      <c r="E719" s="49"/>
      <c r="F719" s="49"/>
      <c r="G719" s="46"/>
      <c r="H719" s="46"/>
      <c r="I719" s="49"/>
      <c r="J719" s="46"/>
      <c r="K719" s="46"/>
      <c r="L719" s="49"/>
      <c r="M719" s="49"/>
      <c r="N719" s="46"/>
      <c r="O719" s="46"/>
      <c r="P719" s="37"/>
      <c r="Q719" s="37"/>
      <c r="R719" s="37"/>
      <c r="S719" s="37"/>
      <c r="T719" s="37"/>
      <c r="U719" s="37"/>
      <c r="V719" s="37"/>
      <c r="W719" s="37"/>
      <c r="X719" s="37"/>
      <c r="Y719" s="37"/>
      <c r="Z719" s="37"/>
    </row>
    <row r="720">
      <c r="A720" s="46"/>
      <c r="B720" s="46"/>
      <c r="C720" s="46"/>
      <c r="D720" s="49"/>
      <c r="E720" s="49"/>
      <c r="F720" s="49"/>
      <c r="G720" s="46"/>
      <c r="H720" s="46"/>
      <c r="I720" s="49"/>
      <c r="J720" s="46"/>
      <c r="K720" s="46"/>
      <c r="L720" s="49"/>
      <c r="M720" s="49"/>
      <c r="N720" s="46"/>
      <c r="O720" s="46"/>
      <c r="P720" s="37"/>
      <c r="Q720" s="37"/>
      <c r="R720" s="37"/>
      <c r="S720" s="37"/>
      <c r="T720" s="37"/>
      <c r="U720" s="37"/>
      <c r="V720" s="37"/>
      <c r="W720" s="37"/>
      <c r="X720" s="37"/>
      <c r="Y720" s="37"/>
      <c r="Z720" s="37"/>
    </row>
    <row r="721">
      <c r="A721" s="46"/>
      <c r="B721" s="46"/>
      <c r="C721" s="46"/>
      <c r="D721" s="49"/>
      <c r="E721" s="49"/>
      <c r="F721" s="49"/>
      <c r="G721" s="46"/>
      <c r="H721" s="46"/>
      <c r="I721" s="49"/>
      <c r="J721" s="46"/>
      <c r="K721" s="46"/>
      <c r="L721" s="49"/>
      <c r="M721" s="49"/>
      <c r="N721" s="46"/>
      <c r="O721" s="46"/>
      <c r="P721" s="37"/>
      <c r="Q721" s="37"/>
      <c r="R721" s="37"/>
      <c r="S721" s="37"/>
      <c r="T721" s="37"/>
      <c r="U721" s="37"/>
      <c r="V721" s="37"/>
      <c r="W721" s="37"/>
      <c r="X721" s="37"/>
      <c r="Y721" s="37"/>
      <c r="Z721" s="37"/>
    </row>
    <row r="722">
      <c r="A722" s="46"/>
      <c r="B722" s="46"/>
      <c r="C722" s="46"/>
      <c r="D722" s="49"/>
      <c r="E722" s="49"/>
      <c r="F722" s="49"/>
      <c r="G722" s="46"/>
      <c r="H722" s="46"/>
      <c r="I722" s="49"/>
      <c r="J722" s="46"/>
      <c r="K722" s="46"/>
      <c r="L722" s="49"/>
      <c r="M722" s="49"/>
      <c r="N722" s="46"/>
      <c r="O722" s="46"/>
      <c r="P722" s="37"/>
      <c r="Q722" s="37"/>
      <c r="R722" s="37"/>
      <c r="S722" s="37"/>
      <c r="T722" s="37"/>
      <c r="U722" s="37"/>
      <c r="V722" s="37"/>
      <c r="W722" s="37"/>
      <c r="X722" s="37"/>
      <c r="Y722" s="37"/>
      <c r="Z722" s="37"/>
    </row>
    <row r="723">
      <c r="A723" s="46"/>
      <c r="B723" s="46"/>
      <c r="C723" s="46"/>
      <c r="D723" s="49"/>
      <c r="E723" s="49"/>
      <c r="F723" s="49"/>
      <c r="G723" s="46"/>
      <c r="H723" s="46"/>
      <c r="I723" s="49"/>
      <c r="J723" s="46"/>
      <c r="K723" s="46"/>
      <c r="L723" s="49"/>
      <c r="M723" s="49"/>
      <c r="N723" s="46"/>
      <c r="O723" s="46"/>
      <c r="P723" s="37"/>
      <c r="Q723" s="37"/>
      <c r="R723" s="37"/>
      <c r="S723" s="37"/>
      <c r="T723" s="37"/>
      <c r="U723" s="37"/>
      <c r="V723" s="37"/>
      <c r="W723" s="37"/>
      <c r="X723" s="37"/>
      <c r="Y723" s="37"/>
      <c r="Z723" s="37"/>
    </row>
    <row r="724">
      <c r="A724" s="46"/>
      <c r="B724" s="46"/>
      <c r="C724" s="46"/>
      <c r="D724" s="49"/>
      <c r="E724" s="49"/>
      <c r="F724" s="49"/>
      <c r="G724" s="46"/>
      <c r="H724" s="46"/>
      <c r="I724" s="49"/>
      <c r="J724" s="46"/>
      <c r="K724" s="46"/>
      <c r="L724" s="49"/>
      <c r="M724" s="49"/>
      <c r="N724" s="46"/>
      <c r="O724" s="46"/>
      <c r="P724" s="37"/>
      <c r="Q724" s="37"/>
      <c r="R724" s="37"/>
      <c r="S724" s="37"/>
      <c r="T724" s="37"/>
      <c r="U724" s="37"/>
      <c r="V724" s="37"/>
      <c r="W724" s="37"/>
      <c r="X724" s="37"/>
      <c r="Y724" s="37"/>
      <c r="Z724" s="37"/>
    </row>
    <row r="725">
      <c r="A725" s="46"/>
      <c r="B725" s="46"/>
      <c r="C725" s="46"/>
      <c r="D725" s="49"/>
      <c r="E725" s="49"/>
      <c r="F725" s="49"/>
      <c r="G725" s="46"/>
      <c r="H725" s="46"/>
      <c r="I725" s="49"/>
      <c r="J725" s="46"/>
      <c r="K725" s="46"/>
      <c r="L725" s="49"/>
      <c r="M725" s="49"/>
      <c r="N725" s="46"/>
      <c r="O725" s="46"/>
      <c r="P725" s="37"/>
      <c r="Q725" s="37"/>
      <c r="R725" s="37"/>
      <c r="S725" s="37"/>
      <c r="T725" s="37"/>
      <c r="U725" s="37"/>
      <c r="V725" s="37"/>
      <c r="W725" s="37"/>
      <c r="X725" s="37"/>
      <c r="Y725" s="37"/>
      <c r="Z725" s="37"/>
    </row>
    <row r="726">
      <c r="A726" s="46"/>
      <c r="B726" s="46"/>
      <c r="C726" s="46"/>
      <c r="D726" s="49"/>
      <c r="E726" s="49"/>
      <c r="F726" s="49"/>
      <c r="G726" s="46"/>
      <c r="H726" s="46"/>
      <c r="I726" s="49"/>
      <c r="J726" s="46"/>
      <c r="K726" s="46"/>
      <c r="L726" s="49"/>
      <c r="M726" s="49"/>
      <c r="N726" s="46"/>
      <c r="O726" s="46"/>
      <c r="P726" s="37"/>
      <c r="Q726" s="37"/>
      <c r="R726" s="37"/>
      <c r="S726" s="37"/>
      <c r="T726" s="37"/>
      <c r="U726" s="37"/>
      <c r="V726" s="37"/>
      <c r="W726" s="37"/>
      <c r="X726" s="37"/>
      <c r="Y726" s="37"/>
      <c r="Z726" s="37"/>
    </row>
    <row r="727">
      <c r="A727" s="46"/>
      <c r="B727" s="46"/>
      <c r="C727" s="46"/>
      <c r="D727" s="49"/>
      <c r="E727" s="49"/>
      <c r="F727" s="49"/>
      <c r="G727" s="46"/>
      <c r="H727" s="46"/>
      <c r="I727" s="49"/>
      <c r="J727" s="46"/>
      <c r="K727" s="46"/>
      <c r="L727" s="49"/>
      <c r="M727" s="49"/>
      <c r="N727" s="46"/>
      <c r="O727" s="46"/>
      <c r="P727" s="37"/>
      <c r="Q727" s="37"/>
      <c r="R727" s="37"/>
      <c r="S727" s="37"/>
      <c r="T727" s="37"/>
      <c r="U727" s="37"/>
      <c r="V727" s="37"/>
      <c r="W727" s="37"/>
      <c r="X727" s="37"/>
      <c r="Y727" s="37"/>
      <c r="Z727" s="37"/>
    </row>
    <row r="728">
      <c r="A728" s="46"/>
      <c r="B728" s="46"/>
      <c r="C728" s="46"/>
      <c r="D728" s="49"/>
      <c r="E728" s="49"/>
      <c r="F728" s="49"/>
      <c r="G728" s="46"/>
      <c r="H728" s="46"/>
      <c r="I728" s="49"/>
      <c r="J728" s="46"/>
      <c r="K728" s="46"/>
      <c r="L728" s="49"/>
      <c r="M728" s="49"/>
      <c r="N728" s="46"/>
      <c r="O728" s="46"/>
      <c r="P728" s="37"/>
      <c r="Q728" s="37"/>
      <c r="R728" s="37"/>
      <c r="S728" s="37"/>
      <c r="T728" s="37"/>
      <c r="U728" s="37"/>
      <c r="V728" s="37"/>
      <c r="W728" s="37"/>
      <c r="X728" s="37"/>
      <c r="Y728" s="37"/>
      <c r="Z728" s="37"/>
    </row>
    <row r="729">
      <c r="A729" s="46"/>
      <c r="B729" s="46"/>
      <c r="C729" s="46"/>
      <c r="D729" s="49"/>
      <c r="E729" s="49"/>
      <c r="F729" s="49"/>
      <c r="G729" s="46"/>
      <c r="H729" s="46"/>
      <c r="I729" s="49"/>
      <c r="J729" s="46"/>
      <c r="K729" s="46"/>
      <c r="L729" s="49"/>
      <c r="M729" s="49"/>
      <c r="N729" s="46"/>
      <c r="O729" s="46"/>
      <c r="P729" s="37"/>
      <c r="Q729" s="37"/>
      <c r="R729" s="37"/>
      <c r="S729" s="37"/>
      <c r="T729" s="37"/>
      <c r="U729" s="37"/>
      <c r="V729" s="37"/>
      <c r="W729" s="37"/>
      <c r="X729" s="37"/>
      <c r="Y729" s="37"/>
      <c r="Z729" s="37"/>
    </row>
    <row r="730">
      <c r="A730" s="46"/>
      <c r="B730" s="46"/>
      <c r="C730" s="46"/>
      <c r="D730" s="49"/>
      <c r="E730" s="49"/>
      <c r="F730" s="49"/>
      <c r="G730" s="46"/>
      <c r="H730" s="46"/>
      <c r="I730" s="49"/>
      <c r="J730" s="46"/>
      <c r="K730" s="46"/>
      <c r="L730" s="49"/>
      <c r="M730" s="49"/>
      <c r="N730" s="46"/>
      <c r="O730" s="46"/>
      <c r="P730" s="37"/>
      <c r="Q730" s="37"/>
      <c r="R730" s="37"/>
      <c r="S730" s="37"/>
      <c r="T730" s="37"/>
      <c r="U730" s="37"/>
      <c r="V730" s="37"/>
      <c r="W730" s="37"/>
      <c r="X730" s="37"/>
      <c r="Y730" s="37"/>
      <c r="Z730" s="37"/>
    </row>
    <row r="731">
      <c r="A731" s="46"/>
      <c r="B731" s="46"/>
      <c r="C731" s="46"/>
      <c r="D731" s="49"/>
      <c r="E731" s="49"/>
      <c r="F731" s="49"/>
      <c r="G731" s="46"/>
      <c r="H731" s="46"/>
      <c r="I731" s="49"/>
      <c r="J731" s="46"/>
      <c r="K731" s="46"/>
      <c r="L731" s="49"/>
      <c r="M731" s="49"/>
      <c r="N731" s="46"/>
      <c r="O731" s="46"/>
      <c r="P731" s="37"/>
      <c r="Q731" s="37"/>
      <c r="R731" s="37"/>
      <c r="S731" s="37"/>
      <c r="T731" s="37"/>
      <c r="U731" s="37"/>
      <c r="V731" s="37"/>
      <c r="W731" s="37"/>
      <c r="X731" s="37"/>
      <c r="Y731" s="37"/>
      <c r="Z731" s="37"/>
    </row>
    <row r="732">
      <c r="A732" s="46"/>
      <c r="B732" s="46"/>
      <c r="C732" s="46"/>
      <c r="D732" s="49"/>
      <c r="E732" s="49"/>
      <c r="F732" s="49"/>
      <c r="G732" s="46"/>
      <c r="H732" s="46"/>
      <c r="I732" s="49"/>
      <c r="J732" s="46"/>
      <c r="K732" s="46"/>
      <c r="L732" s="49"/>
      <c r="M732" s="49"/>
      <c r="N732" s="46"/>
      <c r="O732" s="46"/>
      <c r="P732" s="37"/>
      <c r="Q732" s="37"/>
      <c r="R732" s="37"/>
      <c r="S732" s="37"/>
      <c r="T732" s="37"/>
      <c r="U732" s="37"/>
      <c r="V732" s="37"/>
      <c r="W732" s="37"/>
      <c r="X732" s="37"/>
      <c r="Y732" s="37"/>
      <c r="Z732" s="37"/>
    </row>
    <row r="733">
      <c r="A733" s="46"/>
      <c r="B733" s="46"/>
      <c r="C733" s="46"/>
      <c r="D733" s="49"/>
      <c r="E733" s="49"/>
      <c r="F733" s="49"/>
      <c r="G733" s="46"/>
      <c r="H733" s="46"/>
      <c r="I733" s="49"/>
      <c r="J733" s="46"/>
      <c r="K733" s="46"/>
      <c r="L733" s="49"/>
      <c r="M733" s="49"/>
      <c r="N733" s="46"/>
      <c r="O733" s="46"/>
      <c r="P733" s="37"/>
      <c r="Q733" s="37"/>
      <c r="R733" s="37"/>
      <c r="S733" s="37"/>
      <c r="T733" s="37"/>
      <c r="U733" s="37"/>
      <c r="V733" s="37"/>
      <c r="W733" s="37"/>
      <c r="X733" s="37"/>
      <c r="Y733" s="37"/>
      <c r="Z733" s="37"/>
    </row>
    <row r="734">
      <c r="A734" s="46"/>
      <c r="B734" s="46"/>
      <c r="C734" s="46"/>
      <c r="D734" s="49"/>
      <c r="E734" s="49"/>
      <c r="F734" s="49"/>
      <c r="G734" s="46"/>
      <c r="H734" s="46"/>
      <c r="I734" s="49"/>
      <c r="J734" s="46"/>
      <c r="K734" s="46"/>
      <c r="L734" s="49"/>
      <c r="M734" s="49"/>
      <c r="N734" s="46"/>
      <c r="O734" s="46"/>
      <c r="P734" s="37"/>
      <c r="Q734" s="37"/>
      <c r="R734" s="37"/>
      <c r="S734" s="37"/>
      <c r="T734" s="37"/>
      <c r="U734" s="37"/>
      <c r="V734" s="37"/>
      <c r="W734" s="37"/>
      <c r="X734" s="37"/>
      <c r="Y734" s="37"/>
      <c r="Z734" s="37"/>
    </row>
    <row r="735">
      <c r="A735" s="46"/>
      <c r="B735" s="46"/>
      <c r="C735" s="46"/>
      <c r="D735" s="49"/>
      <c r="E735" s="49"/>
      <c r="F735" s="49"/>
      <c r="G735" s="46"/>
      <c r="H735" s="46"/>
      <c r="I735" s="49"/>
      <c r="J735" s="46"/>
      <c r="K735" s="46"/>
      <c r="L735" s="49"/>
      <c r="M735" s="49"/>
      <c r="N735" s="46"/>
      <c r="O735" s="46"/>
      <c r="P735" s="37"/>
      <c r="Q735" s="37"/>
      <c r="R735" s="37"/>
      <c r="S735" s="37"/>
      <c r="T735" s="37"/>
      <c r="U735" s="37"/>
      <c r="V735" s="37"/>
      <c r="W735" s="37"/>
      <c r="X735" s="37"/>
      <c r="Y735" s="37"/>
      <c r="Z735" s="37"/>
    </row>
    <row r="736">
      <c r="A736" s="46"/>
      <c r="B736" s="46"/>
      <c r="C736" s="46"/>
      <c r="D736" s="49"/>
      <c r="E736" s="49"/>
      <c r="F736" s="49"/>
      <c r="G736" s="46"/>
      <c r="H736" s="46"/>
      <c r="I736" s="49"/>
      <c r="J736" s="46"/>
      <c r="K736" s="46"/>
      <c r="L736" s="49"/>
      <c r="M736" s="49"/>
      <c r="N736" s="46"/>
      <c r="O736" s="46"/>
      <c r="P736" s="37"/>
      <c r="Q736" s="37"/>
      <c r="R736" s="37"/>
      <c r="S736" s="37"/>
      <c r="T736" s="37"/>
      <c r="U736" s="37"/>
      <c r="V736" s="37"/>
      <c r="W736" s="37"/>
      <c r="X736" s="37"/>
      <c r="Y736" s="37"/>
      <c r="Z736" s="37"/>
    </row>
    <row r="737">
      <c r="A737" s="46"/>
      <c r="B737" s="46"/>
      <c r="C737" s="46"/>
      <c r="D737" s="49"/>
      <c r="E737" s="49"/>
      <c r="F737" s="49"/>
      <c r="G737" s="46"/>
      <c r="H737" s="46"/>
      <c r="I737" s="49"/>
      <c r="J737" s="46"/>
      <c r="K737" s="46"/>
      <c r="L737" s="49"/>
      <c r="M737" s="49"/>
      <c r="N737" s="46"/>
      <c r="O737" s="46"/>
      <c r="P737" s="37"/>
      <c r="Q737" s="37"/>
      <c r="R737" s="37"/>
      <c r="S737" s="37"/>
      <c r="T737" s="37"/>
      <c r="U737" s="37"/>
      <c r="V737" s="37"/>
      <c r="W737" s="37"/>
      <c r="X737" s="37"/>
      <c r="Y737" s="37"/>
      <c r="Z737" s="37"/>
    </row>
    <row r="738">
      <c r="A738" s="46"/>
      <c r="B738" s="46"/>
      <c r="C738" s="46"/>
      <c r="D738" s="49"/>
      <c r="E738" s="49"/>
      <c r="F738" s="49"/>
      <c r="G738" s="46"/>
      <c r="H738" s="46"/>
      <c r="I738" s="49"/>
      <c r="J738" s="46"/>
      <c r="K738" s="46"/>
      <c r="L738" s="49"/>
      <c r="M738" s="49"/>
      <c r="N738" s="46"/>
      <c r="O738" s="46"/>
      <c r="P738" s="37"/>
      <c r="Q738" s="37"/>
      <c r="R738" s="37"/>
      <c r="S738" s="37"/>
      <c r="T738" s="37"/>
      <c r="U738" s="37"/>
      <c r="V738" s="37"/>
      <c r="W738" s="37"/>
      <c r="X738" s="37"/>
      <c r="Y738" s="37"/>
      <c r="Z738" s="37"/>
    </row>
    <row r="739">
      <c r="A739" s="46"/>
      <c r="B739" s="46"/>
      <c r="C739" s="46"/>
      <c r="D739" s="49"/>
      <c r="E739" s="49"/>
      <c r="F739" s="49"/>
      <c r="G739" s="46"/>
      <c r="H739" s="46"/>
      <c r="I739" s="49"/>
      <c r="J739" s="46"/>
      <c r="K739" s="46"/>
      <c r="L739" s="49"/>
      <c r="M739" s="49"/>
      <c r="N739" s="46"/>
      <c r="O739" s="46"/>
      <c r="P739" s="37"/>
      <c r="Q739" s="37"/>
      <c r="R739" s="37"/>
      <c r="S739" s="37"/>
      <c r="T739" s="37"/>
      <c r="U739" s="37"/>
      <c r="V739" s="37"/>
      <c r="W739" s="37"/>
      <c r="X739" s="37"/>
      <c r="Y739" s="37"/>
      <c r="Z739" s="37"/>
    </row>
    <row r="740">
      <c r="A740" s="46"/>
      <c r="B740" s="46"/>
      <c r="C740" s="46"/>
      <c r="D740" s="49"/>
      <c r="E740" s="49"/>
      <c r="F740" s="49"/>
      <c r="G740" s="46"/>
      <c r="H740" s="46"/>
      <c r="I740" s="49"/>
      <c r="J740" s="46"/>
      <c r="K740" s="46"/>
      <c r="L740" s="49"/>
      <c r="M740" s="49"/>
      <c r="N740" s="46"/>
      <c r="O740" s="46"/>
      <c r="P740" s="37"/>
      <c r="Q740" s="37"/>
      <c r="R740" s="37"/>
      <c r="S740" s="37"/>
      <c r="T740" s="37"/>
      <c r="U740" s="37"/>
      <c r="V740" s="37"/>
      <c r="W740" s="37"/>
      <c r="X740" s="37"/>
      <c r="Y740" s="37"/>
      <c r="Z740" s="37"/>
    </row>
    <row r="741">
      <c r="A741" s="46"/>
      <c r="B741" s="46"/>
      <c r="C741" s="46"/>
      <c r="D741" s="49"/>
      <c r="E741" s="49"/>
      <c r="F741" s="49"/>
      <c r="G741" s="46"/>
      <c r="H741" s="46"/>
      <c r="I741" s="49"/>
      <c r="J741" s="46"/>
      <c r="K741" s="46"/>
      <c r="L741" s="49"/>
      <c r="M741" s="49"/>
      <c r="N741" s="46"/>
      <c r="O741" s="46"/>
      <c r="P741" s="37"/>
      <c r="Q741" s="37"/>
      <c r="R741" s="37"/>
      <c r="S741" s="37"/>
      <c r="T741" s="37"/>
      <c r="U741" s="37"/>
      <c r="V741" s="37"/>
      <c r="W741" s="37"/>
      <c r="X741" s="37"/>
      <c r="Y741" s="37"/>
      <c r="Z741" s="37"/>
    </row>
    <row r="742">
      <c r="A742" s="46"/>
      <c r="B742" s="46"/>
      <c r="C742" s="46"/>
      <c r="D742" s="49"/>
      <c r="E742" s="49"/>
      <c r="F742" s="49"/>
      <c r="G742" s="46"/>
      <c r="H742" s="46"/>
      <c r="I742" s="49"/>
      <c r="J742" s="46"/>
      <c r="K742" s="46"/>
      <c r="L742" s="49"/>
      <c r="M742" s="49"/>
      <c r="N742" s="46"/>
      <c r="O742" s="46"/>
      <c r="P742" s="37"/>
      <c r="Q742" s="37"/>
      <c r="R742" s="37"/>
      <c r="S742" s="37"/>
      <c r="T742" s="37"/>
      <c r="U742" s="37"/>
      <c r="V742" s="37"/>
      <c r="W742" s="37"/>
      <c r="X742" s="37"/>
      <c r="Y742" s="37"/>
      <c r="Z742" s="37"/>
    </row>
    <row r="743">
      <c r="A743" s="46"/>
      <c r="B743" s="46"/>
      <c r="C743" s="46"/>
      <c r="D743" s="49"/>
      <c r="E743" s="49"/>
      <c r="F743" s="49"/>
      <c r="G743" s="46"/>
      <c r="H743" s="46"/>
      <c r="I743" s="49"/>
      <c r="J743" s="46"/>
      <c r="K743" s="46"/>
      <c r="L743" s="49"/>
      <c r="M743" s="49"/>
      <c r="N743" s="46"/>
      <c r="O743" s="46"/>
      <c r="P743" s="37"/>
      <c r="Q743" s="37"/>
      <c r="R743" s="37"/>
      <c r="S743" s="37"/>
      <c r="T743" s="37"/>
      <c r="U743" s="37"/>
      <c r="V743" s="37"/>
      <c r="W743" s="37"/>
      <c r="X743" s="37"/>
      <c r="Y743" s="37"/>
      <c r="Z743" s="37"/>
    </row>
    <row r="744">
      <c r="A744" s="46"/>
      <c r="B744" s="46"/>
      <c r="C744" s="46"/>
      <c r="D744" s="49"/>
      <c r="E744" s="49"/>
      <c r="F744" s="49"/>
      <c r="G744" s="46"/>
      <c r="H744" s="46"/>
      <c r="I744" s="49"/>
      <c r="J744" s="46"/>
      <c r="K744" s="46"/>
      <c r="L744" s="49"/>
      <c r="M744" s="49"/>
      <c r="N744" s="46"/>
      <c r="O744" s="46"/>
      <c r="P744" s="37"/>
      <c r="Q744" s="37"/>
      <c r="R744" s="37"/>
      <c r="S744" s="37"/>
      <c r="T744" s="37"/>
      <c r="U744" s="37"/>
      <c r="V744" s="37"/>
      <c r="W744" s="37"/>
      <c r="X744" s="37"/>
      <c r="Y744" s="37"/>
      <c r="Z744" s="37"/>
    </row>
    <row r="745">
      <c r="A745" s="46"/>
      <c r="B745" s="46"/>
      <c r="C745" s="46"/>
      <c r="D745" s="49"/>
      <c r="E745" s="49"/>
      <c r="F745" s="49"/>
      <c r="G745" s="46"/>
      <c r="H745" s="46"/>
      <c r="I745" s="49"/>
      <c r="J745" s="46"/>
      <c r="K745" s="46"/>
      <c r="L745" s="49"/>
      <c r="M745" s="49"/>
      <c r="N745" s="46"/>
      <c r="O745" s="46"/>
      <c r="P745" s="37"/>
      <c r="Q745" s="37"/>
      <c r="R745" s="37"/>
      <c r="S745" s="37"/>
      <c r="T745" s="37"/>
      <c r="U745" s="37"/>
      <c r="V745" s="37"/>
      <c r="W745" s="37"/>
      <c r="X745" s="37"/>
      <c r="Y745" s="37"/>
      <c r="Z745" s="37"/>
    </row>
    <row r="746">
      <c r="A746" s="46"/>
      <c r="B746" s="46"/>
      <c r="C746" s="46"/>
      <c r="D746" s="49"/>
      <c r="E746" s="49"/>
      <c r="F746" s="49"/>
      <c r="G746" s="46"/>
      <c r="H746" s="46"/>
      <c r="I746" s="49"/>
      <c r="J746" s="46"/>
      <c r="K746" s="46"/>
      <c r="L746" s="49"/>
      <c r="M746" s="49"/>
      <c r="N746" s="46"/>
      <c r="O746" s="46"/>
      <c r="P746" s="37"/>
      <c r="Q746" s="37"/>
      <c r="R746" s="37"/>
      <c r="S746" s="37"/>
      <c r="T746" s="37"/>
      <c r="U746" s="37"/>
      <c r="V746" s="37"/>
      <c r="W746" s="37"/>
      <c r="X746" s="37"/>
      <c r="Y746" s="37"/>
      <c r="Z746" s="37"/>
    </row>
    <row r="747">
      <c r="A747" s="46"/>
      <c r="B747" s="46"/>
      <c r="C747" s="46"/>
      <c r="D747" s="49"/>
      <c r="E747" s="49"/>
      <c r="F747" s="49"/>
      <c r="G747" s="46"/>
      <c r="H747" s="46"/>
      <c r="I747" s="49"/>
      <c r="J747" s="46"/>
      <c r="K747" s="46"/>
      <c r="L747" s="49"/>
      <c r="M747" s="49"/>
      <c r="N747" s="46"/>
      <c r="O747" s="46"/>
      <c r="P747" s="37"/>
      <c r="Q747" s="37"/>
      <c r="R747" s="37"/>
      <c r="S747" s="37"/>
      <c r="T747" s="37"/>
      <c r="U747" s="37"/>
      <c r="V747" s="37"/>
      <c r="W747" s="37"/>
      <c r="X747" s="37"/>
      <c r="Y747" s="37"/>
      <c r="Z747" s="37"/>
    </row>
    <row r="748">
      <c r="A748" s="46"/>
      <c r="B748" s="46"/>
      <c r="C748" s="46"/>
      <c r="D748" s="49"/>
      <c r="E748" s="49"/>
      <c r="F748" s="49"/>
      <c r="G748" s="46"/>
      <c r="H748" s="46"/>
      <c r="I748" s="49"/>
      <c r="J748" s="46"/>
      <c r="K748" s="46"/>
      <c r="L748" s="49"/>
      <c r="M748" s="49"/>
      <c r="N748" s="46"/>
      <c r="O748" s="46"/>
      <c r="P748" s="37"/>
      <c r="Q748" s="37"/>
      <c r="R748" s="37"/>
      <c r="S748" s="37"/>
      <c r="T748" s="37"/>
      <c r="U748" s="37"/>
      <c r="V748" s="37"/>
      <c r="W748" s="37"/>
      <c r="X748" s="37"/>
      <c r="Y748" s="37"/>
      <c r="Z748" s="37"/>
    </row>
    <row r="749">
      <c r="A749" s="46"/>
      <c r="B749" s="46"/>
      <c r="C749" s="46"/>
      <c r="D749" s="49"/>
      <c r="E749" s="49"/>
      <c r="F749" s="49"/>
      <c r="G749" s="46"/>
      <c r="H749" s="46"/>
      <c r="I749" s="49"/>
      <c r="J749" s="46"/>
      <c r="K749" s="46"/>
      <c r="L749" s="49"/>
      <c r="M749" s="49"/>
      <c r="N749" s="46"/>
      <c r="O749" s="46"/>
      <c r="P749" s="37"/>
      <c r="Q749" s="37"/>
      <c r="R749" s="37"/>
      <c r="S749" s="37"/>
      <c r="T749" s="37"/>
      <c r="U749" s="37"/>
      <c r="V749" s="37"/>
      <c r="W749" s="37"/>
      <c r="X749" s="37"/>
      <c r="Y749" s="37"/>
      <c r="Z749" s="37"/>
    </row>
    <row r="750">
      <c r="A750" s="46"/>
      <c r="B750" s="46"/>
      <c r="C750" s="46"/>
      <c r="D750" s="49"/>
      <c r="E750" s="49"/>
      <c r="F750" s="49"/>
      <c r="G750" s="46"/>
      <c r="H750" s="46"/>
      <c r="I750" s="49"/>
      <c r="J750" s="46"/>
      <c r="K750" s="46"/>
      <c r="L750" s="49"/>
      <c r="M750" s="49"/>
      <c r="N750" s="46"/>
      <c r="O750" s="46"/>
      <c r="P750" s="37"/>
      <c r="Q750" s="37"/>
      <c r="R750" s="37"/>
      <c r="S750" s="37"/>
      <c r="T750" s="37"/>
      <c r="U750" s="37"/>
      <c r="V750" s="37"/>
      <c r="W750" s="37"/>
      <c r="X750" s="37"/>
      <c r="Y750" s="37"/>
      <c r="Z750" s="37"/>
    </row>
    <row r="751">
      <c r="A751" s="46"/>
      <c r="B751" s="46"/>
      <c r="C751" s="46"/>
      <c r="D751" s="49"/>
      <c r="E751" s="49"/>
      <c r="F751" s="49"/>
      <c r="G751" s="46"/>
      <c r="H751" s="46"/>
      <c r="I751" s="49"/>
      <c r="J751" s="46"/>
      <c r="K751" s="46"/>
      <c r="L751" s="49"/>
      <c r="M751" s="49"/>
      <c r="N751" s="46"/>
      <c r="O751" s="46"/>
      <c r="P751" s="37"/>
      <c r="Q751" s="37"/>
      <c r="R751" s="37"/>
      <c r="S751" s="37"/>
      <c r="T751" s="37"/>
      <c r="U751" s="37"/>
      <c r="V751" s="37"/>
      <c r="W751" s="37"/>
      <c r="X751" s="37"/>
      <c r="Y751" s="37"/>
      <c r="Z751" s="37"/>
    </row>
    <row r="752">
      <c r="A752" s="46"/>
      <c r="B752" s="46"/>
      <c r="C752" s="46"/>
      <c r="D752" s="49"/>
      <c r="E752" s="49"/>
      <c r="F752" s="49"/>
      <c r="G752" s="46"/>
      <c r="H752" s="46"/>
      <c r="I752" s="49"/>
      <c r="J752" s="46"/>
      <c r="K752" s="46"/>
      <c r="L752" s="49"/>
      <c r="M752" s="49"/>
      <c r="N752" s="46"/>
      <c r="O752" s="46"/>
      <c r="P752" s="37"/>
      <c r="Q752" s="37"/>
      <c r="R752" s="37"/>
      <c r="S752" s="37"/>
      <c r="T752" s="37"/>
      <c r="U752" s="37"/>
      <c r="V752" s="37"/>
      <c r="W752" s="37"/>
      <c r="X752" s="37"/>
      <c r="Y752" s="37"/>
      <c r="Z752" s="37"/>
    </row>
    <row r="753">
      <c r="A753" s="46"/>
      <c r="B753" s="46"/>
      <c r="C753" s="46"/>
      <c r="D753" s="49"/>
      <c r="E753" s="49"/>
      <c r="F753" s="49"/>
      <c r="G753" s="46"/>
      <c r="H753" s="46"/>
      <c r="I753" s="49"/>
      <c r="J753" s="46"/>
      <c r="K753" s="46"/>
      <c r="L753" s="49"/>
      <c r="M753" s="49"/>
      <c r="N753" s="46"/>
      <c r="O753" s="46"/>
      <c r="P753" s="37"/>
      <c r="Q753" s="37"/>
      <c r="R753" s="37"/>
      <c r="S753" s="37"/>
      <c r="T753" s="37"/>
      <c r="U753" s="37"/>
      <c r="V753" s="37"/>
      <c r="W753" s="37"/>
      <c r="X753" s="37"/>
      <c r="Y753" s="37"/>
      <c r="Z753" s="37"/>
    </row>
    <row r="754">
      <c r="A754" s="46"/>
      <c r="B754" s="46"/>
      <c r="C754" s="46"/>
      <c r="D754" s="49"/>
      <c r="E754" s="49"/>
      <c r="F754" s="49"/>
      <c r="G754" s="46"/>
      <c r="H754" s="46"/>
      <c r="I754" s="49"/>
      <c r="J754" s="46"/>
      <c r="K754" s="46"/>
      <c r="L754" s="49"/>
      <c r="M754" s="49"/>
      <c r="N754" s="46"/>
      <c r="O754" s="46"/>
      <c r="P754" s="37"/>
      <c r="Q754" s="37"/>
      <c r="R754" s="37"/>
      <c r="S754" s="37"/>
      <c r="T754" s="37"/>
      <c r="U754" s="37"/>
      <c r="V754" s="37"/>
      <c r="W754" s="37"/>
      <c r="X754" s="37"/>
      <c r="Y754" s="37"/>
      <c r="Z754" s="37"/>
    </row>
    <row r="755">
      <c r="A755" s="46"/>
      <c r="B755" s="46"/>
      <c r="C755" s="46"/>
      <c r="D755" s="49"/>
      <c r="E755" s="49"/>
      <c r="F755" s="49"/>
      <c r="G755" s="46"/>
      <c r="H755" s="46"/>
      <c r="I755" s="49"/>
      <c r="J755" s="46"/>
      <c r="K755" s="46"/>
      <c r="L755" s="49"/>
      <c r="M755" s="49"/>
      <c r="N755" s="46"/>
      <c r="O755" s="46"/>
      <c r="P755" s="37"/>
      <c r="Q755" s="37"/>
      <c r="R755" s="37"/>
      <c r="S755" s="37"/>
      <c r="T755" s="37"/>
      <c r="U755" s="37"/>
      <c r="V755" s="37"/>
      <c r="W755" s="37"/>
      <c r="X755" s="37"/>
      <c r="Y755" s="37"/>
      <c r="Z755" s="37"/>
    </row>
    <row r="756">
      <c r="A756" s="46"/>
      <c r="B756" s="46"/>
      <c r="C756" s="46"/>
      <c r="D756" s="49"/>
      <c r="E756" s="49"/>
      <c r="F756" s="49"/>
      <c r="G756" s="46"/>
      <c r="H756" s="46"/>
      <c r="I756" s="49"/>
      <c r="J756" s="46"/>
      <c r="K756" s="46"/>
      <c r="L756" s="49"/>
      <c r="M756" s="49"/>
      <c r="N756" s="46"/>
      <c r="O756" s="46"/>
      <c r="P756" s="37"/>
      <c r="Q756" s="37"/>
      <c r="R756" s="37"/>
      <c r="S756" s="37"/>
      <c r="T756" s="37"/>
      <c r="U756" s="37"/>
      <c r="V756" s="37"/>
      <c r="W756" s="37"/>
      <c r="X756" s="37"/>
      <c r="Y756" s="37"/>
      <c r="Z756" s="37"/>
    </row>
    <row r="757">
      <c r="A757" s="46"/>
      <c r="B757" s="46"/>
      <c r="C757" s="46"/>
      <c r="D757" s="49"/>
      <c r="E757" s="49"/>
      <c r="F757" s="49"/>
      <c r="G757" s="46"/>
      <c r="H757" s="46"/>
      <c r="I757" s="49"/>
      <c r="J757" s="46"/>
      <c r="K757" s="46"/>
      <c r="L757" s="49"/>
      <c r="M757" s="49"/>
      <c r="N757" s="46"/>
      <c r="O757" s="46"/>
      <c r="P757" s="37"/>
      <c r="Q757" s="37"/>
      <c r="R757" s="37"/>
      <c r="S757" s="37"/>
      <c r="T757" s="37"/>
      <c r="U757" s="37"/>
      <c r="V757" s="37"/>
      <c r="W757" s="37"/>
      <c r="X757" s="37"/>
      <c r="Y757" s="37"/>
      <c r="Z757" s="37"/>
    </row>
    <row r="758">
      <c r="A758" s="46"/>
      <c r="B758" s="46"/>
      <c r="C758" s="46"/>
      <c r="D758" s="49"/>
      <c r="E758" s="49"/>
      <c r="F758" s="49"/>
      <c r="G758" s="46"/>
      <c r="H758" s="46"/>
      <c r="I758" s="49"/>
      <c r="J758" s="46"/>
      <c r="K758" s="46"/>
      <c r="L758" s="49"/>
      <c r="M758" s="49"/>
      <c r="N758" s="46"/>
      <c r="O758" s="46"/>
      <c r="P758" s="37"/>
      <c r="Q758" s="37"/>
      <c r="R758" s="37"/>
      <c r="S758" s="37"/>
      <c r="T758" s="37"/>
      <c r="U758" s="37"/>
      <c r="V758" s="37"/>
      <c r="W758" s="37"/>
      <c r="X758" s="37"/>
      <c r="Y758" s="37"/>
      <c r="Z758" s="37"/>
    </row>
    <row r="759">
      <c r="A759" s="46"/>
      <c r="B759" s="46"/>
      <c r="C759" s="46"/>
      <c r="D759" s="49"/>
      <c r="E759" s="49"/>
      <c r="F759" s="49"/>
      <c r="G759" s="46"/>
      <c r="H759" s="46"/>
      <c r="I759" s="49"/>
      <c r="J759" s="46"/>
      <c r="K759" s="46"/>
      <c r="L759" s="49"/>
      <c r="M759" s="49"/>
      <c r="N759" s="46"/>
      <c r="O759" s="46"/>
      <c r="P759" s="37"/>
      <c r="Q759" s="37"/>
      <c r="R759" s="37"/>
      <c r="S759" s="37"/>
      <c r="T759" s="37"/>
      <c r="U759" s="37"/>
      <c r="V759" s="37"/>
      <c r="W759" s="37"/>
      <c r="X759" s="37"/>
      <c r="Y759" s="37"/>
      <c r="Z759" s="37"/>
    </row>
    <row r="760">
      <c r="A760" s="46"/>
      <c r="B760" s="46"/>
      <c r="C760" s="46"/>
      <c r="D760" s="49"/>
      <c r="E760" s="49"/>
      <c r="F760" s="49"/>
      <c r="G760" s="46"/>
      <c r="H760" s="46"/>
      <c r="I760" s="49"/>
      <c r="J760" s="46"/>
      <c r="K760" s="46"/>
      <c r="L760" s="49"/>
      <c r="M760" s="49"/>
      <c r="N760" s="46"/>
      <c r="O760" s="46"/>
      <c r="P760" s="37"/>
      <c r="Q760" s="37"/>
      <c r="R760" s="37"/>
      <c r="S760" s="37"/>
      <c r="T760" s="37"/>
      <c r="U760" s="37"/>
      <c r="V760" s="37"/>
      <c r="W760" s="37"/>
      <c r="X760" s="37"/>
      <c r="Y760" s="37"/>
      <c r="Z760" s="37"/>
    </row>
    <row r="761">
      <c r="A761" s="46"/>
      <c r="B761" s="46"/>
      <c r="C761" s="46"/>
      <c r="D761" s="49"/>
      <c r="E761" s="49"/>
      <c r="F761" s="49"/>
      <c r="G761" s="46"/>
      <c r="H761" s="46"/>
      <c r="I761" s="49"/>
      <c r="J761" s="46"/>
      <c r="K761" s="46"/>
      <c r="L761" s="49"/>
      <c r="M761" s="49"/>
      <c r="N761" s="46"/>
      <c r="O761" s="46"/>
      <c r="P761" s="37"/>
      <c r="Q761" s="37"/>
      <c r="R761" s="37"/>
      <c r="S761" s="37"/>
      <c r="T761" s="37"/>
      <c r="U761" s="37"/>
      <c r="V761" s="37"/>
      <c r="W761" s="37"/>
      <c r="X761" s="37"/>
      <c r="Y761" s="37"/>
      <c r="Z761" s="37"/>
    </row>
    <row r="762">
      <c r="A762" s="46"/>
      <c r="B762" s="46"/>
      <c r="C762" s="46"/>
      <c r="D762" s="49"/>
      <c r="E762" s="49"/>
      <c r="F762" s="49"/>
      <c r="G762" s="46"/>
      <c r="H762" s="46"/>
      <c r="I762" s="49"/>
      <c r="J762" s="46"/>
      <c r="K762" s="46"/>
      <c r="L762" s="49"/>
      <c r="M762" s="49"/>
      <c r="N762" s="46"/>
      <c r="O762" s="46"/>
      <c r="P762" s="37"/>
      <c r="Q762" s="37"/>
      <c r="R762" s="37"/>
      <c r="S762" s="37"/>
      <c r="T762" s="37"/>
      <c r="U762" s="37"/>
      <c r="V762" s="37"/>
      <c r="W762" s="37"/>
      <c r="X762" s="37"/>
      <c r="Y762" s="37"/>
      <c r="Z762" s="37"/>
    </row>
    <row r="763">
      <c r="A763" s="46"/>
      <c r="B763" s="46"/>
      <c r="C763" s="46"/>
      <c r="D763" s="49"/>
      <c r="E763" s="49"/>
      <c r="F763" s="49"/>
      <c r="G763" s="46"/>
      <c r="H763" s="46"/>
      <c r="I763" s="49"/>
      <c r="J763" s="46"/>
      <c r="K763" s="46"/>
      <c r="L763" s="49"/>
      <c r="M763" s="49"/>
      <c r="N763" s="46"/>
      <c r="O763" s="46"/>
      <c r="P763" s="37"/>
      <c r="Q763" s="37"/>
      <c r="R763" s="37"/>
      <c r="S763" s="37"/>
      <c r="T763" s="37"/>
      <c r="U763" s="37"/>
      <c r="V763" s="37"/>
      <c r="W763" s="37"/>
      <c r="X763" s="37"/>
      <c r="Y763" s="37"/>
      <c r="Z763" s="37"/>
    </row>
    <row r="764">
      <c r="A764" s="46"/>
      <c r="B764" s="46"/>
      <c r="C764" s="46"/>
      <c r="D764" s="49"/>
      <c r="E764" s="49"/>
      <c r="F764" s="49"/>
      <c r="G764" s="46"/>
      <c r="H764" s="46"/>
      <c r="I764" s="49"/>
      <c r="J764" s="46"/>
      <c r="K764" s="46"/>
      <c r="L764" s="49"/>
      <c r="M764" s="49"/>
      <c r="N764" s="46"/>
      <c r="O764" s="46"/>
      <c r="P764" s="37"/>
      <c r="Q764" s="37"/>
      <c r="R764" s="37"/>
      <c r="S764" s="37"/>
      <c r="T764" s="37"/>
      <c r="U764" s="37"/>
      <c r="V764" s="37"/>
      <c r="W764" s="37"/>
      <c r="X764" s="37"/>
      <c r="Y764" s="37"/>
      <c r="Z764" s="37"/>
    </row>
    <row r="765">
      <c r="A765" s="46"/>
      <c r="B765" s="46"/>
      <c r="C765" s="46"/>
      <c r="D765" s="49"/>
      <c r="E765" s="49"/>
      <c r="F765" s="49"/>
      <c r="G765" s="46"/>
      <c r="H765" s="46"/>
      <c r="I765" s="49"/>
      <c r="J765" s="46"/>
      <c r="K765" s="46"/>
      <c r="L765" s="49"/>
      <c r="M765" s="49"/>
      <c r="N765" s="46"/>
      <c r="O765" s="46"/>
      <c r="P765" s="37"/>
      <c r="Q765" s="37"/>
      <c r="R765" s="37"/>
      <c r="S765" s="37"/>
      <c r="T765" s="37"/>
      <c r="U765" s="37"/>
      <c r="V765" s="37"/>
      <c r="W765" s="37"/>
      <c r="X765" s="37"/>
      <c r="Y765" s="37"/>
      <c r="Z765" s="37"/>
    </row>
    <row r="766">
      <c r="A766" s="46"/>
      <c r="B766" s="46"/>
      <c r="C766" s="46"/>
      <c r="D766" s="49"/>
      <c r="E766" s="49"/>
      <c r="F766" s="49"/>
      <c r="G766" s="46"/>
      <c r="H766" s="46"/>
      <c r="I766" s="49"/>
      <c r="J766" s="46"/>
      <c r="K766" s="46"/>
      <c r="L766" s="49"/>
      <c r="M766" s="49"/>
      <c r="N766" s="46"/>
      <c r="O766" s="46"/>
      <c r="P766" s="37"/>
      <c r="Q766" s="37"/>
      <c r="R766" s="37"/>
      <c r="S766" s="37"/>
      <c r="T766" s="37"/>
      <c r="U766" s="37"/>
      <c r="V766" s="37"/>
      <c r="W766" s="37"/>
      <c r="X766" s="37"/>
      <c r="Y766" s="37"/>
      <c r="Z766" s="37"/>
    </row>
    <row r="767">
      <c r="A767" s="46"/>
      <c r="B767" s="46"/>
      <c r="C767" s="46"/>
      <c r="D767" s="49"/>
      <c r="E767" s="49"/>
      <c r="F767" s="49"/>
      <c r="G767" s="46"/>
      <c r="H767" s="46"/>
      <c r="I767" s="49"/>
      <c r="J767" s="46"/>
      <c r="K767" s="46"/>
      <c r="L767" s="49"/>
      <c r="M767" s="49"/>
      <c r="N767" s="46"/>
      <c r="O767" s="46"/>
      <c r="P767" s="37"/>
      <c r="Q767" s="37"/>
      <c r="R767" s="37"/>
      <c r="S767" s="37"/>
      <c r="T767" s="37"/>
      <c r="U767" s="37"/>
      <c r="V767" s="37"/>
      <c r="W767" s="37"/>
      <c r="X767" s="37"/>
      <c r="Y767" s="37"/>
      <c r="Z767" s="37"/>
    </row>
    <row r="768">
      <c r="A768" s="46"/>
      <c r="B768" s="46"/>
      <c r="C768" s="46"/>
      <c r="D768" s="49"/>
      <c r="E768" s="49"/>
      <c r="F768" s="49"/>
      <c r="G768" s="46"/>
      <c r="H768" s="46"/>
      <c r="I768" s="49"/>
      <c r="J768" s="46"/>
      <c r="K768" s="46"/>
      <c r="L768" s="49"/>
      <c r="M768" s="49"/>
      <c r="N768" s="46"/>
      <c r="O768" s="46"/>
      <c r="P768" s="37"/>
      <c r="Q768" s="37"/>
      <c r="R768" s="37"/>
      <c r="S768" s="37"/>
      <c r="T768" s="37"/>
      <c r="U768" s="37"/>
      <c r="V768" s="37"/>
      <c r="W768" s="37"/>
      <c r="X768" s="37"/>
      <c r="Y768" s="37"/>
      <c r="Z768" s="37"/>
    </row>
    <row r="769">
      <c r="A769" s="46"/>
      <c r="B769" s="46"/>
      <c r="C769" s="46"/>
      <c r="D769" s="49"/>
      <c r="E769" s="49"/>
      <c r="F769" s="49"/>
      <c r="G769" s="46"/>
      <c r="H769" s="46"/>
      <c r="I769" s="49"/>
      <c r="J769" s="46"/>
      <c r="K769" s="46"/>
      <c r="L769" s="49"/>
      <c r="M769" s="49"/>
      <c r="N769" s="46"/>
      <c r="O769" s="46"/>
      <c r="P769" s="37"/>
      <c r="Q769" s="37"/>
      <c r="R769" s="37"/>
      <c r="S769" s="37"/>
      <c r="T769" s="37"/>
      <c r="U769" s="37"/>
      <c r="V769" s="37"/>
      <c r="W769" s="37"/>
      <c r="X769" s="37"/>
      <c r="Y769" s="37"/>
      <c r="Z769" s="37"/>
    </row>
    <row r="770">
      <c r="A770" s="46"/>
      <c r="B770" s="46"/>
      <c r="C770" s="46"/>
      <c r="D770" s="49"/>
      <c r="E770" s="49"/>
      <c r="F770" s="49"/>
      <c r="G770" s="46"/>
      <c r="H770" s="46"/>
      <c r="I770" s="49"/>
      <c r="J770" s="46"/>
      <c r="K770" s="46"/>
      <c r="L770" s="49"/>
      <c r="M770" s="49"/>
      <c r="N770" s="46"/>
      <c r="O770" s="46"/>
      <c r="P770" s="37"/>
      <c r="Q770" s="37"/>
      <c r="R770" s="37"/>
      <c r="S770" s="37"/>
      <c r="T770" s="37"/>
      <c r="U770" s="37"/>
      <c r="V770" s="37"/>
      <c r="W770" s="37"/>
      <c r="X770" s="37"/>
      <c r="Y770" s="37"/>
      <c r="Z770" s="37"/>
    </row>
    <row r="771">
      <c r="A771" s="46"/>
      <c r="B771" s="46"/>
      <c r="C771" s="46"/>
      <c r="D771" s="49"/>
      <c r="E771" s="49"/>
      <c r="F771" s="49"/>
      <c r="G771" s="46"/>
      <c r="H771" s="46"/>
      <c r="I771" s="49"/>
      <c r="J771" s="46"/>
      <c r="K771" s="46"/>
      <c r="L771" s="49"/>
      <c r="M771" s="49"/>
      <c r="N771" s="46"/>
      <c r="O771" s="46"/>
      <c r="P771" s="37"/>
      <c r="Q771" s="37"/>
      <c r="R771" s="37"/>
      <c r="S771" s="37"/>
      <c r="T771" s="37"/>
      <c r="U771" s="37"/>
      <c r="V771" s="37"/>
      <c r="W771" s="37"/>
      <c r="X771" s="37"/>
      <c r="Y771" s="37"/>
      <c r="Z771" s="37"/>
    </row>
    <row r="772">
      <c r="A772" s="46"/>
      <c r="B772" s="46"/>
      <c r="C772" s="46"/>
      <c r="D772" s="49"/>
      <c r="E772" s="49"/>
      <c r="F772" s="49"/>
      <c r="G772" s="46"/>
      <c r="H772" s="46"/>
      <c r="I772" s="49"/>
      <c r="J772" s="46"/>
      <c r="K772" s="46"/>
      <c r="L772" s="49"/>
      <c r="M772" s="49"/>
      <c r="N772" s="46"/>
      <c r="O772" s="46"/>
      <c r="P772" s="37"/>
      <c r="Q772" s="37"/>
      <c r="R772" s="37"/>
      <c r="S772" s="37"/>
      <c r="T772" s="37"/>
      <c r="U772" s="37"/>
      <c r="V772" s="37"/>
      <c r="W772" s="37"/>
      <c r="X772" s="37"/>
      <c r="Y772" s="37"/>
      <c r="Z772" s="37"/>
    </row>
    <row r="773">
      <c r="A773" s="46"/>
      <c r="B773" s="46"/>
      <c r="C773" s="46"/>
      <c r="D773" s="49"/>
      <c r="E773" s="49"/>
      <c r="F773" s="49"/>
      <c r="G773" s="46"/>
      <c r="H773" s="46"/>
      <c r="I773" s="49"/>
      <c r="J773" s="46"/>
      <c r="K773" s="46"/>
      <c r="L773" s="49"/>
      <c r="M773" s="49"/>
      <c r="N773" s="46"/>
      <c r="O773" s="46"/>
      <c r="P773" s="37"/>
      <c r="Q773" s="37"/>
      <c r="R773" s="37"/>
      <c r="S773" s="37"/>
      <c r="T773" s="37"/>
      <c r="U773" s="37"/>
      <c r="V773" s="37"/>
      <c r="W773" s="37"/>
      <c r="X773" s="37"/>
      <c r="Y773" s="37"/>
      <c r="Z773" s="37"/>
    </row>
    <row r="774">
      <c r="A774" s="46"/>
      <c r="B774" s="46"/>
      <c r="C774" s="46"/>
      <c r="D774" s="49"/>
      <c r="E774" s="49"/>
      <c r="F774" s="49"/>
      <c r="G774" s="46"/>
      <c r="H774" s="46"/>
      <c r="I774" s="49"/>
      <c r="J774" s="46"/>
      <c r="K774" s="46"/>
      <c r="L774" s="49"/>
      <c r="M774" s="49"/>
      <c r="N774" s="46"/>
      <c r="O774" s="46"/>
      <c r="P774" s="37"/>
      <c r="Q774" s="37"/>
      <c r="R774" s="37"/>
      <c r="S774" s="37"/>
      <c r="T774" s="37"/>
      <c r="U774" s="37"/>
      <c r="V774" s="37"/>
      <c r="W774" s="37"/>
      <c r="X774" s="37"/>
      <c r="Y774" s="37"/>
      <c r="Z774" s="37"/>
    </row>
    <row r="775">
      <c r="A775" s="46"/>
      <c r="B775" s="46"/>
      <c r="C775" s="46"/>
      <c r="D775" s="49"/>
      <c r="E775" s="49"/>
      <c r="F775" s="49"/>
      <c r="G775" s="46"/>
      <c r="H775" s="46"/>
      <c r="I775" s="49"/>
      <c r="J775" s="46"/>
      <c r="K775" s="46"/>
      <c r="L775" s="49"/>
      <c r="M775" s="49"/>
      <c r="N775" s="46"/>
      <c r="O775" s="46"/>
      <c r="P775" s="37"/>
      <c r="Q775" s="37"/>
      <c r="R775" s="37"/>
      <c r="S775" s="37"/>
      <c r="T775" s="37"/>
      <c r="U775" s="37"/>
      <c r="V775" s="37"/>
      <c r="W775" s="37"/>
      <c r="X775" s="37"/>
      <c r="Y775" s="37"/>
      <c r="Z775" s="37"/>
    </row>
    <row r="776">
      <c r="A776" s="46"/>
      <c r="B776" s="46"/>
      <c r="C776" s="46"/>
      <c r="D776" s="49"/>
      <c r="E776" s="49"/>
      <c r="F776" s="49"/>
      <c r="G776" s="46"/>
      <c r="H776" s="46"/>
      <c r="I776" s="49"/>
      <c r="J776" s="46"/>
      <c r="K776" s="46"/>
      <c r="L776" s="49"/>
      <c r="M776" s="49"/>
      <c r="N776" s="46"/>
      <c r="O776" s="46"/>
      <c r="P776" s="37"/>
      <c r="Q776" s="37"/>
      <c r="R776" s="37"/>
      <c r="S776" s="37"/>
      <c r="T776" s="37"/>
      <c r="U776" s="37"/>
      <c r="V776" s="37"/>
      <c r="W776" s="37"/>
      <c r="X776" s="37"/>
      <c r="Y776" s="37"/>
      <c r="Z776" s="37"/>
    </row>
    <row r="777">
      <c r="A777" s="46"/>
      <c r="B777" s="46"/>
      <c r="C777" s="46"/>
      <c r="D777" s="49"/>
      <c r="E777" s="49"/>
      <c r="F777" s="49"/>
      <c r="G777" s="46"/>
      <c r="H777" s="46"/>
      <c r="I777" s="49"/>
      <c r="J777" s="46"/>
      <c r="K777" s="46"/>
      <c r="L777" s="49"/>
      <c r="M777" s="49"/>
      <c r="N777" s="46"/>
      <c r="O777" s="46"/>
      <c r="P777" s="37"/>
      <c r="Q777" s="37"/>
      <c r="R777" s="37"/>
      <c r="S777" s="37"/>
      <c r="T777" s="37"/>
      <c r="U777" s="37"/>
      <c r="V777" s="37"/>
      <c r="W777" s="37"/>
      <c r="X777" s="37"/>
      <c r="Y777" s="37"/>
      <c r="Z777" s="37"/>
    </row>
    <row r="778">
      <c r="A778" s="46"/>
      <c r="B778" s="46"/>
      <c r="C778" s="46"/>
      <c r="D778" s="49"/>
      <c r="E778" s="49"/>
      <c r="F778" s="49"/>
      <c r="G778" s="46"/>
      <c r="H778" s="46"/>
      <c r="I778" s="49"/>
      <c r="J778" s="46"/>
      <c r="K778" s="46"/>
      <c r="L778" s="49"/>
      <c r="M778" s="49"/>
      <c r="N778" s="46"/>
      <c r="O778" s="46"/>
      <c r="P778" s="37"/>
      <c r="Q778" s="37"/>
      <c r="R778" s="37"/>
      <c r="S778" s="37"/>
      <c r="T778" s="37"/>
      <c r="U778" s="37"/>
      <c r="V778" s="37"/>
      <c r="W778" s="37"/>
      <c r="X778" s="37"/>
      <c r="Y778" s="37"/>
      <c r="Z778" s="37"/>
    </row>
    <row r="779">
      <c r="A779" s="46"/>
      <c r="B779" s="46"/>
      <c r="C779" s="46"/>
      <c r="D779" s="49"/>
      <c r="E779" s="49"/>
      <c r="F779" s="49"/>
      <c r="G779" s="46"/>
      <c r="H779" s="46"/>
      <c r="I779" s="49"/>
      <c r="J779" s="46"/>
      <c r="K779" s="46"/>
      <c r="L779" s="49"/>
      <c r="M779" s="49"/>
      <c r="N779" s="46"/>
      <c r="O779" s="46"/>
      <c r="P779" s="37"/>
      <c r="Q779" s="37"/>
      <c r="R779" s="37"/>
      <c r="S779" s="37"/>
      <c r="T779" s="37"/>
      <c r="U779" s="37"/>
      <c r="V779" s="37"/>
      <c r="W779" s="37"/>
      <c r="X779" s="37"/>
      <c r="Y779" s="37"/>
      <c r="Z779" s="37"/>
    </row>
    <row r="780">
      <c r="A780" s="46"/>
      <c r="B780" s="46"/>
      <c r="C780" s="46"/>
      <c r="D780" s="49"/>
      <c r="E780" s="49"/>
      <c r="F780" s="49"/>
      <c r="G780" s="46"/>
      <c r="H780" s="46"/>
      <c r="I780" s="49"/>
      <c r="J780" s="46"/>
      <c r="K780" s="46"/>
      <c r="L780" s="49"/>
      <c r="M780" s="49"/>
      <c r="N780" s="46"/>
      <c r="O780" s="46"/>
      <c r="P780" s="37"/>
      <c r="Q780" s="37"/>
      <c r="R780" s="37"/>
      <c r="S780" s="37"/>
      <c r="T780" s="37"/>
      <c r="U780" s="37"/>
      <c r="V780" s="37"/>
      <c r="W780" s="37"/>
      <c r="X780" s="37"/>
      <c r="Y780" s="37"/>
      <c r="Z780" s="37"/>
    </row>
    <row r="781">
      <c r="A781" s="46"/>
      <c r="B781" s="46"/>
      <c r="C781" s="46"/>
      <c r="D781" s="49"/>
      <c r="E781" s="49"/>
      <c r="F781" s="49"/>
      <c r="G781" s="46"/>
      <c r="H781" s="46"/>
      <c r="I781" s="49"/>
      <c r="J781" s="46"/>
      <c r="K781" s="46"/>
      <c r="L781" s="49"/>
      <c r="M781" s="49"/>
      <c r="N781" s="46"/>
      <c r="O781" s="46"/>
      <c r="P781" s="37"/>
      <c r="Q781" s="37"/>
      <c r="R781" s="37"/>
      <c r="S781" s="37"/>
      <c r="T781" s="37"/>
      <c r="U781" s="37"/>
      <c r="V781" s="37"/>
      <c r="W781" s="37"/>
      <c r="X781" s="37"/>
      <c r="Y781" s="37"/>
      <c r="Z781" s="37"/>
    </row>
    <row r="782">
      <c r="A782" s="46"/>
      <c r="B782" s="46"/>
      <c r="C782" s="46"/>
      <c r="D782" s="49"/>
      <c r="E782" s="49"/>
      <c r="F782" s="49"/>
      <c r="G782" s="46"/>
      <c r="H782" s="46"/>
      <c r="I782" s="49"/>
      <c r="J782" s="46"/>
      <c r="K782" s="46"/>
      <c r="L782" s="49"/>
      <c r="M782" s="49"/>
      <c r="N782" s="46"/>
      <c r="O782" s="46"/>
      <c r="P782" s="37"/>
      <c r="Q782" s="37"/>
      <c r="R782" s="37"/>
      <c r="S782" s="37"/>
      <c r="T782" s="37"/>
      <c r="U782" s="37"/>
      <c r="V782" s="37"/>
      <c r="W782" s="37"/>
      <c r="X782" s="37"/>
      <c r="Y782" s="37"/>
      <c r="Z782" s="37"/>
    </row>
    <row r="783">
      <c r="A783" s="46"/>
      <c r="B783" s="46"/>
      <c r="C783" s="46"/>
      <c r="D783" s="49"/>
      <c r="E783" s="49"/>
      <c r="F783" s="49"/>
      <c r="G783" s="46"/>
      <c r="H783" s="46"/>
      <c r="I783" s="49"/>
      <c r="J783" s="46"/>
      <c r="K783" s="46"/>
      <c r="L783" s="49"/>
      <c r="M783" s="49"/>
      <c r="N783" s="46"/>
      <c r="O783" s="46"/>
      <c r="P783" s="37"/>
      <c r="Q783" s="37"/>
      <c r="R783" s="37"/>
      <c r="S783" s="37"/>
      <c r="T783" s="37"/>
      <c r="U783" s="37"/>
      <c r="V783" s="37"/>
      <c r="W783" s="37"/>
      <c r="X783" s="37"/>
      <c r="Y783" s="37"/>
      <c r="Z783" s="37"/>
    </row>
    <row r="784">
      <c r="A784" s="46"/>
      <c r="B784" s="46"/>
      <c r="C784" s="46"/>
      <c r="D784" s="49"/>
      <c r="E784" s="49"/>
      <c r="F784" s="49"/>
      <c r="G784" s="46"/>
      <c r="H784" s="46"/>
      <c r="I784" s="49"/>
      <c r="J784" s="46"/>
      <c r="K784" s="46"/>
      <c r="L784" s="49"/>
      <c r="M784" s="49"/>
      <c r="N784" s="46"/>
      <c r="O784" s="46"/>
      <c r="P784" s="37"/>
      <c r="Q784" s="37"/>
      <c r="R784" s="37"/>
      <c r="S784" s="37"/>
      <c r="T784" s="37"/>
      <c r="U784" s="37"/>
      <c r="V784" s="37"/>
      <c r="W784" s="37"/>
      <c r="X784" s="37"/>
      <c r="Y784" s="37"/>
      <c r="Z784" s="37"/>
    </row>
    <row r="785">
      <c r="A785" s="46"/>
      <c r="B785" s="46"/>
      <c r="C785" s="46"/>
      <c r="D785" s="49"/>
      <c r="E785" s="49"/>
      <c r="F785" s="49"/>
      <c r="G785" s="46"/>
      <c r="H785" s="46"/>
      <c r="I785" s="49"/>
      <c r="J785" s="46"/>
      <c r="K785" s="46"/>
      <c r="L785" s="49"/>
      <c r="M785" s="49"/>
      <c r="N785" s="46"/>
      <c r="O785" s="46"/>
      <c r="P785" s="37"/>
      <c r="Q785" s="37"/>
      <c r="R785" s="37"/>
      <c r="S785" s="37"/>
      <c r="T785" s="37"/>
      <c r="U785" s="37"/>
      <c r="V785" s="37"/>
      <c r="W785" s="37"/>
      <c r="X785" s="37"/>
      <c r="Y785" s="37"/>
      <c r="Z785" s="37"/>
    </row>
    <row r="786">
      <c r="A786" s="46"/>
      <c r="B786" s="46"/>
      <c r="C786" s="46"/>
      <c r="D786" s="49"/>
      <c r="E786" s="49"/>
      <c r="F786" s="49"/>
      <c r="G786" s="46"/>
      <c r="H786" s="46"/>
      <c r="I786" s="49"/>
      <c r="J786" s="46"/>
      <c r="K786" s="46"/>
      <c r="L786" s="49"/>
      <c r="M786" s="49"/>
      <c r="N786" s="46"/>
      <c r="O786" s="46"/>
      <c r="P786" s="37"/>
      <c r="Q786" s="37"/>
      <c r="R786" s="37"/>
      <c r="S786" s="37"/>
      <c r="T786" s="37"/>
      <c r="U786" s="37"/>
      <c r="V786" s="37"/>
      <c r="W786" s="37"/>
      <c r="X786" s="37"/>
      <c r="Y786" s="37"/>
      <c r="Z786" s="37"/>
    </row>
    <row r="787">
      <c r="A787" s="46"/>
      <c r="B787" s="46"/>
      <c r="C787" s="46"/>
      <c r="D787" s="49"/>
      <c r="E787" s="49"/>
      <c r="F787" s="49"/>
      <c r="G787" s="46"/>
      <c r="H787" s="46"/>
      <c r="I787" s="49"/>
      <c r="J787" s="46"/>
      <c r="K787" s="46"/>
      <c r="L787" s="49"/>
      <c r="M787" s="49"/>
      <c r="N787" s="46"/>
      <c r="O787" s="46"/>
      <c r="P787" s="37"/>
      <c r="Q787" s="37"/>
      <c r="R787" s="37"/>
      <c r="S787" s="37"/>
      <c r="T787" s="37"/>
      <c r="U787" s="37"/>
      <c r="V787" s="37"/>
      <c r="W787" s="37"/>
      <c r="X787" s="37"/>
      <c r="Y787" s="37"/>
      <c r="Z787" s="37"/>
    </row>
    <row r="788">
      <c r="A788" s="46"/>
      <c r="B788" s="46"/>
      <c r="C788" s="46"/>
      <c r="D788" s="49"/>
      <c r="E788" s="49"/>
      <c r="F788" s="49"/>
      <c r="G788" s="46"/>
      <c r="H788" s="46"/>
      <c r="I788" s="49"/>
      <c r="J788" s="46"/>
      <c r="K788" s="46"/>
      <c r="L788" s="49"/>
      <c r="M788" s="49"/>
      <c r="N788" s="46"/>
      <c r="O788" s="46"/>
      <c r="P788" s="37"/>
      <c r="Q788" s="37"/>
      <c r="R788" s="37"/>
      <c r="S788" s="37"/>
      <c r="T788" s="37"/>
      <c r="U788" s="37"/>
      <c r="V788" s="37"/>
      <c r="W788" s="37"/>
      <c r="X788" s="37"/>
      <c r="Y788" s="37"/>
      <c r="Z788" s="37"/>
    </row>
    <row r="789">
      <c r="A789" s="46"/>
      <c r="B789" s="46"/>
      <c r="C789" s="46"/>
      <c r="D789" s="49"/>
      <c r="E789" s="49"/>
      <c r="F789" s="49"/>
      <c r="G789" s="46"/>
      <c r="H789" s="46"/>
      <c r="I789" s="49"/>
      <c r="J789" s="46"/>
      <c r="K789" s="46"/>
      <c r="L789" s="49"/>
      <c r="M789" s="49"/>
      <c r="N789" s="46"/>
      <c r="O789" s="46"/>
      <c r="P789" s="37"/>
      <c r="Q789" s="37"/>
      <c r="R789" s="37"/>
      <c r="S789" s="37"/>
      <c r="T789" s="37"/>
      <c r="U789" s="37"/>
      <c r="V789" s="37"/>
      <c r="W789" s="37"/>
      <c r="X789" s="37"/>
      <c r="Y789" s="37"/>
      <c r="Z789" s="37"/>
    </row>
    <row r="790">
      <c r="A790" s="46"/>
      <c r="B790" s="46"/>
      <c r="C790" s="46"/>
      <c r="D790" s="49"/>
      <c r="E790" s="49"/>
      <c r="F790" s="49"/>
      <c r="G790" s="46"/>
      <c r="H790" s="46"/>
      <c r="I790" s="49"/>
      <c r="J790" s="46"/>
      <c r="K790" s="46"/>
      <c r="L790" s="49"/>
      <c r="M790" s="49"/>
      <c r="N790" s="46"/>
      <c r="O790" s="46"/>
      <c r="P790" s="37"/>
      <c r="Q790" s="37"/>
      <c r="R790" s="37"/>
      <c r="S790" s="37"/>
      <c r="T790" s="37"/>
      <c r="U790" s="37"/>
      <c r="V790" s="37"/>
      <c r="W790" s="37"/>
      <c r="X790" s="37"/>
      <c r="Y790" s="37"/>
      <c r="Z790" s="37"/>
    </row>
    <row r="791">
      <c r="A791" s="46"/>
      <c r="B791" s="46"/>
      <c r="C791" s="46"/>
      <c r="D791" s="49"/>
      <c r="E791" s="49"/>
      <c r="F791" s="49"/>
      <c r="G791" s="46"/>
      <c r="H791" s="46"/>
      <c r="I791" s="49"/>
      <c r="J791" s="46"/>
      <c r="K791" s="46"/>
      <c r="L791" s="49"/>
      <c r="M791" s="49"/>
      <c r="N791" s="46"/>
      <c r="O791" s="46"/>
      <c r="P791" s="37"/>
      <c r="Q791" s="37"/>
      <c r="R791" s="37"/>
      <c r="S791" s="37"/>
      <c r="T791" s="37"/>
      <c r="U791" s="37"/>
      <c r="V791" s="37"/>
      <c r="W791" s="37"/>
      <c r="X791" s="37"/>
      <c r="Y791" s="37"/>
      <c r="Z791" s="37"/>
    </row>
    <row r="792">
      <c r="A792" s="46"/>
      <c r="B792" s="46"/>
      <c r="C792" s="46"/>
      <c r="D792" s="49"/>
      <c r="E792" s="49"/>
      <c r="F792" s="49"/>
      <c r="G792" s="46"/>
      <c r="H792" s="46"/>
      <c r="I792" s="49"/>
      <c r="J792" s="46"/>
      <c r="K792" s="46"/>
      <c r="L792" s="49"/>
      <c r="M792" s="49"/>
      <c r="N792" s="46"/>
      <c r="O792" s="46"/>
      <c r="P792" s="37"/>
      <c r="Q792" s="37"/>
      <c r="R792" s="37"/>
      <c r="S792" s="37"/>
      <c r="T792" s="37"/>
      <c r="U792" s="37"/>
      <c r="V792" s="37"/>
      <c r="W792" s="37"/>
      <c r="X792" s="37"/>
      <c r="Y792" s="37"/>
      <c r="Z792" s="37"/>
    </row>
    <row r="793">
      <c r="A793" s="46"/>
      <c r="B793" s="46"/>
      <c r="C793" s="46"/>
      <c r="D793" s="49"/>
      <c r="E793" s="49"/>
      <c r="F793" s="49"/>
      <c r="G793" s="46"/>
      <c r="H793" s="46"/>
      <c r="I793" s="49"/>
      <c r="J793" s="46"/>
      <c r="K793" s="46"/>
      <c r="L793" s="49"/>
      <c r="M793" s="49"/>
      <c r="N793" s="46"/>
      <c r="O793" s="46"/>
      <c r="P793" s="37"/>
      <c r="Q793" s="37"/>
      <c r="R793" s="37"/>
      <c r="S793" s="37"/>
      <c r="T793" s="37"/>
      <c r="U793" s="37"/>
      <c r="V793" s="37"/>
      <c r="W793" s="37"/>
      <c r="X793" s="37"/>
      <c r="Y793" s="37"/>
      <c r="Z793" s="37"/>
    </row>
    <row r="794">
      <c r="A794" s="46"/>
      <c r="B794" s="46"/>
      <c r="C794" s="46"/>
      <c r="D794" s="49"/>
      <c r="E794" s="49"/>
      <c r="F794" s="49"/>
      <c r="G794" s="46"/>
      <c r="H794" s="46"/>
      <c r="I794" s="49"/>
      <c r="J794" s="46"/>
      <c r="K794" s="46"/>
      <c r="L794" s="49"/>
      <c r="M794" s="49"/>
      <c r="N794" s="46"/>
      <c r="O794" s="46"/>
      <c r="P794" s="37"/>
      <c r="Q794" s="37"/>
      <c r="R794" s="37"/>
      <c r="S794" s="37"/>
      <c r="T794" s="37"/>
      <c r="U794" s="37"/>
      <c r="V794" s="37"/>
      <c r="W794" s="37"/>
      <c r="X794" s="37"/>
      <c r="Y794" s="37"/>
      <c r="Z794" s="37"/>
    </row>
    <row r="795">
      <c r="A795" s="46"/>
      <c r="B795" s="46"/>
      <c r="C795" s="46"/>
      <c r="D795" s="49"/>
      <c r="E795" s="49"/>
      <c r="F795" s="49"/>
      <c r="G795" s="46"/>
      <c r="H795" s="46"/>
      <c r="I795" s="49"/>
      <c r="J795" s="46"/>
      <c r="K795" s="46"/>
      <c r="L795" s="49"/>
      <c r="M795" s="49"/>
      <c r="N795" s="46"/>
      <c r="O795" s="46"/>
      <c r="P795" s="37"/>
      <c r="Q795" s="37"/>
      <c r="R795" s="37"/>
      <c r="S795" s="37"/>
      <c r="T795" s="37"/>
      <c r="U795" s="37"/>
      <c r="V795" s="37"/>
      <c r="W795" s="37"/>
      <c r="X795" s="37"/>
      <c r="Y795" s="37"/>
      <c r="Z795" s="37"/>
    </row>
    <row r="796">
      <c r="A796" s="46"/>
      <c r="B796" s="46"/>
      <c r="C796" s="46"/>
      <c r="D796" s="49"/>
      <c r="E796" s="49"/>
      <c r="F796" s="49"/>
      <c r="G796" s="46"/>
      <c r="H796" s="46"/>
      <c r="I796" s="49"/>
      <c r="J796" s="46"/>
      <c r="K796" s="46"/>
      <c r="L796" s="49"/>
      <c r="M796" s="49"/>
      <c r="N796" s="46"/>
      <c r="O796" s="46"/>
      <c r="P796" s="37"/>
      <c r="Q796" s="37"/>
      <c r="R796" s="37"/>
      <c r="S796" s="37"/>
      <c r="T796" s="37"/>
      <c r="U796" s="37"/>
      <c r="V796" s="37"/>
      <c r="W796" s="37"/>
      <c r="X796" s="37"/>
      <c r="Y796" s="37"/>
      <c r="Z796" s="37"/>
    </row>
    <row r="797">
      <c r="A797" s="46"/>
      <c r="B797" s="46"/>
      <c r="C797" s="46"/>
      <c r="D797" s="49"/>
      <c r="E797" s="49"/>
      <c r="F797" s="49"/>
      <c r="G797" s="46"/>
      <c r="H797" s="46"/>
      <c r="I797" s="49"/>
      <c r="J797" s="46"/>
      <c r="K797" s="46"/>
      <c r="L797" s="49"/>
      <c r="M797" s="49"/>
      <c r="N797" s="46"/>
      <c r="O797" s="46"/>
      <c r="P797" s="37"/>
      <c r="Q797" s="37"/>
      <c r="R797" s="37"/>
      <c r="S797" s="37"/>
      <c r="T797" s="37"/>
      <c r="U797" s="37"/>
      <c r="V797" s="37"/>
      <c r="W797" s="37"/>
      <c r="X797" s="37"/>
      <c r="Y797" s="37"/>
      <c r="Z797" s="37"/>
    </row>
    <row r="798">
      <c r="A798" s="46"/>
      <c r="B798" s="46"/>
      <c r="C798" s="46"/>
      <c r="D798" s="49"/>
      <c r="E798" s="49"/>
      <c r="F798" s="49"/>
      <c r="G798" s="46"/>
      <c r="H798" s="46"/>
      <c r="I798" s="49"/>
      <c r="J798" s="46"/>
      <c r="K798" s="46"/>
      <c r="L798" s="49"/>
      <c r="M798" s="49"/>
      <c r="N798" s="46"/>
      <c r="O798" s="46"/>
      <c r="P798" s="37"/>
      <c r="Q798" s="37"/>
      <c r="R798" s="37"/>
      <c r="S798" s="37"/>
      <c r="T798" s="37"/>
      <c r="U798" s="37"/>
      <c r="V798" s="37"/>
      <c r="W798" s="37"/>
      <c r="X798" s="37"/>
      <c r="Y798" s="37"/>
      <c r="Z798" s="37"/>
    </row>
    <row r="799">
      <c r="A799" s="46"/>
      <c r="B799" s="46"/>
      <c r="C799" s="46"/>
      <c r="D799" s="49"/>
      <c r="E799" s="49"/>
      <c r="F799" s="49"/>
      <c r="G799" s="46"/>
      <c r="H799" s="46"/>
      <c r="I799" s="49"/>
      <c r="J799" s="46"/>
      <c r="K799" s="46"/>
      <c r="L799" s="49"/>
      <c r="M799" s="49"/>
      <c r="N799" s="46"/>
      <c r="O799" s="46"/>
      <c r="P799" s="37"/>
      <c r="Q799" s="37"/>
      <c r="R799" s="37"/>
      <c r="S799" s="37"/>
      <c r="T799" s="37"/>
      <c r="U799" s="37"/>
      <c r="V799" s="37"/>
      <c r="W799" s="37"/>
      <c r="X799" s="37"/>
      <c r="Y799" s="37"/>
      <c r="Z799" s="37"/>
    </row>
    <row r="800">
      <c r="A800" s="46"/>
      <c r="B800" s="46"/>
      <c r="C800" s="46"/>
      <c r="D800" s="49"/>
      <c r="E800" s="49"/>
      <c r="F800" s="49"/>
      <c r="G800" s="46"/>
      <c r="H800" s="46"/>
      <c r="I800" s="49"/>
      <c r="J800" s="46"/>
      <c r="K800" s="46"/>
      <c r="L800" s="49"/>
      <c r="M800" s="49"/>
      <c r="N800" s="46"/>
      <c r="O800" s="46"/>
      <c r="P800" s="37"/>
      <c r="Q800" s="37"/>
      <c r="R800" s="37"/>
      <c r="S800" s="37"/>
      <c r="T800" s="37"/>
      <c r="U800" s="37"/>
      <c r="V800" s="37"/>
      <c r="W800" s="37"/>
      <c r="X800" s="37"/>
      <c r="Y800" s="37"/>
      <c r="Z800" s="37"/>
    </row>
    <row r="801">
      <c r="A801" s="46"/>
      <c r="B801" s="46"/>
      <c r="C801" s="46"/>
      <c r="D801" s="49"/>
      <c r="E801" s="49"/>
      <c r="F801" s="49"/>
      <c r="G801" s="46"/>
      <c r="H801" s="46"/>
      <c r="I801" s="49"/>
      <c r="J801" s="46"/>
      <c r="K801" s="46"/>
      <c r="L801" s="49"/>
      <c r="M801" s="49"/>
      <c r="N801" s="46"/>
      <c r="O801" s="46"/>
      <c r="P801" s="37"/>
      <c r="Q801" s="37"/>
      <c r="R801" s="37"/>
      <c r="S801" s="37"/>
      <c r="T801" s="37"/>
      <c r="U801" s="37"/>
      <c r="V801" s="37"/>
      <c r="W801" s="37"/>
      <c r="X801" s="37"/>
      <c r="Y801" s="37"/>
      <c r="Z801" s="37"/>
    </row>
    <row r="802">
      <c r="A802" s="46"/>
      <c r="B802" s="46"/>
      <c r="C802" s="46"/>
      <c r="D802" s="49"/>
      <c r="E802" s="49"/>
      <c r="F802" s="49"/>
      <c r="G802" s="46"/>
      <c r="H802" s="46"/>
      <c r="I802" s="49"/>
      <c r="J802" s="46"/>
      <c r="K802" s="46"/>
      <c r="L802" s="49"/>
      <c r="M802" s="49"/>
      <c r="N802" s="46"/>
      <c r="O802" s="46"/>
      <c r="P802" s="37"/>
      <c r="Q802" s="37"/>
      <c r="R802" s="37"/>
      <c r="S802" s="37"/>
      <c r="T802" s="37"/>
      <c r="U802" s="37"/>
      <c r="V802" s="37"/>
      <c r="W802" s="37"/>
      <c r="X802" s="37"/>
      <c r="Y802" s="37"/>
      <c r="Z802" s="37"/>
    </row>
    <row r="803">
      <c r="A803" s="46"/>
      <c r="B803" s="46"/>
      <c r="C803" s="46"/>
      <c r="D803" s="49"/>
      <c r="E803" s="49"/>
      <c r="F803" s="49"/>
      <c r="G803" s="46"/>
      <c r="H803" s="46"/>
      <c r="I803" s="49"/>
      <c r="J803" s="46"/>
      <c r="K803" s="46"/>
      <c r="L803" s="49"/>
      <c r="M803" s="49"/>
      <c r="N803" s="46"/>
      <c r="O803" s="46"/>
      <c r="P803" s="37"/>
      <c r="Q803" s="37"/>
      <c r="R803" s="37"/>
      <c r="S803" s="37"/>
      <c r="T803" s="37"/>
      <c r="U803" s="37"/>
      <c r="V803" s="37"/>
      <c r="W803" s="37"/>
      <c r="X803" s="37"/>
      <c r="Y803" s="37"/>
      <c r="Z803" s="37"/>
    </row>
    <row r="804">
      <c r="A804" s="46"/>
      <c r="B804" s="46"/>
      <c r="C804" s="46"/>
      <c r="D804" s="49"/>
      <c r="E804" s="49"/>
      <c r="F804" s="49"/>
      <c r="G804" s="46"/>
      <c r="H804" s="46"/>
      <c r="I804" s="49"/>
      <c r="J804" s="46"/>
      <c r="K804" s="46"/>
      <c r="L804" s="49"/>
      <c r="M804" s="49"/>
      <c r="N804" s="46"/>
      <c r="O804" s="46"/>
      <c r="P804" s="37"/>
      <c r="Q804" s="37"/>
      <c r="R804" s="37"/>
      <c r="S804" s="37"/>
      <c r="T804" s="37"/>
      <c r="U804" s="37"/>
      <c r="V804" s="37"/>
      <c r="W804" s="37"/>
      <c r="X804" s="37"/>
      <c r="Y804" s="37"/>
      <c r="Z804" s="37"/>
    </row>
    <row r="805">
      <c r="A805" s="46"/>
      <c r="B805" s="46"/>
      <c r="C805" s="46"/>
      <c r="D805" s="49"/>
      <c r="E805" s="49"/>
      <c r="F805" s="49"/>
      <c r="G805" s="46"/>
      <c r="H805" s="46"/>
      <c r="I805" s="49"/>
      <c r="J805" s="46"/>
      <c r="K805" s="46"/>
      <c r="L805" s="49"/>
      <c r="M805" s="49"/>
      <c r="N805" s="46"/>
      <c r="O805" s="46"/>
      <c r="P805" s="37"/>
      <c r="Q805" s="37"/>
      <c r="R805" s="37"/>
      <c r="S805" s="37"/>
      <c r="T805" s="37"/>
      <c r="U805" s="37"/>
      <c r="V805" s="37"/>
      <c r="W805" s="37"/>
      <c r="X805" s="37"/>
      <c r="Y805" s="37"/>
      <c r="Z805" s="37"/>
    </row>
    <row r="806">
      <c r="A806" s="46"/>
      <c r="B806" s="46"/>
      <c r="C806" s="46"/>
      <c r="D806" s="49"/>
      <c r="E806" s="49"/>
      <c r="F806" s="49"/>
      <c r="G806" s="46"/>
      <c r="H806" s="46"/>
      <c r="I806" s="49"/>
      <c r="J806" s="46"/>
      <c r="K806" s="46"/>
      <c r="L806" s="49"/>
      <c r="M806" s="49"/>
      <c r="N806" s="46"/>
      <c r="O806" s="46"/>
      <c r="P806" s="37"/>
      <c r="Q806" s="37"/>
      <c r="R806" s="37"/>
      <c r="S806" s="37"/>
      <c r="T806" s="37"/>
      <c r="U806" s="37"/>
      <c r="V806" s="37"/>
      <c r="W806" s="37"/>
      <c r="X806" s="37"/>
      <c r="Y806" s="37"/>
      <c r="Z806" s="37"/>
    </row>
    <row r="807">
      <c r="A807" s="46"/>
      <c r="B807" s="46"/>
      <c r="C807" s="46"/>
      <c r="D807" s="49"/>
      <c r="E807" s="49"/>
      <c r="F807" s="49"/>
      <c r="G807" s="46"/>
      <c r="H807" s="46"/>
      <c r="I807" s="49"/>
      <c r="J807" s="46"/>
      <c r="K807" s="46"/>
      <c r="L807" s="49"/>
      <c r="M807" s="49"/>
      <c r="N807" s="46"/>
      <c r="O807" s="46"/>
      <c r="P807" s="37"/>
      <c r="Q807" s="37"/>
      <c r="R807" s="37"/>
      <c r="S807" s="37"/>
      <c r="T807" s="37"/>
      <c r="U807" s="37"/>
      <c r="V807" s="37"/>
      <c r="W807" s="37"/>
      <c r="X807" s="37"/>
      <c r="Y807" s="37"/>
      <c r="Z807" s="37"/>
    </row>
    <row r="808">
      <c r="A808" s="46"/>
      <c r="B808" s="46"/>
      <c r="C808" s="46"/>
      <c r="D808" s="49"/>
      <c r="E808" s="49"/>
      <c r="F808" s="49"/>
      <c r="G808" s="46"/>
      <c r="H808" s="46"/>
      <c r="I808" s="49"/>
      <c r="J808" s="46"/>
      <c r="K808" s="46"/>
      <c r="L808" s="49"/>
      <c r="M808" s="49"/>
      <c r="N808" s="46"/>
      <c r="O808" s="46"/>
      <c r="P808" s="37"/>
      <c r="Q808" s="37"/>
      <c r="R808" s="37"/>
      <c r="S808" s="37"/>
      <c r="T808" s="37"/>
      <c r="U808" s="37"/>
      <c r="V808" s="37"/>
      <c r="W808" s="37"/>
      <c r="X808" s="37"/>
      <c r="Y808" s="37"/>
      <c r="Z808" s="37"/>
    </row>
    <row r="809">
      <c r="A809" s="46"/>
      <c r="B809" s="46"/>
      <c r="C809" s="46"/>
      <c r="D809" s="49"/>
      <c r="E809" s="49"/>
      <c r="F809" s="49"/>
      <c r="G809" s="46"/>
      <c r="H809" s="46"/>
      <c r="I809" s="49"/>
      <c r="J809" s="46"/>
      <c r="K809" s="46"/>
      <c r="L809" s="49"/>
      <c r="M809" s="49"/>
      <c r="N809" s="46"/>
      <c r="O809" s="46"/>
      <c r="P809" s="37"/>
      <c r="Q809" s="37"/>
      <c r="R809" s="37"/>
      <c r="S809" s="37"/>
      <c r="T809" s="37"/>
      <c r="U809" s="37"/>
      <c r="V809" s="37"/>
      <c r="W809" s="37"/>
      <c r="X809" s="37"/>
      <c r="Y809" s="37"/>
      <c r="Z809" s="37"/>
    </row>
    <row r="810">
      <c r="A810" s="46"/>
      <c r="B810" s="46"/>
      <c r="C810" s="46"/>
      <c r="D810" s="49"/>
      <c r="E810" s="49"/>
      <c r="F810" s="49"/>
      <c r="G810" s="46"/>
      <c r="H810" s="46"/>
      <c r="I810" s="49"/>
      <c r="J810" s="46"/>
      <c r="K810" s="46"/>
      <c r="L810" s="49"/>
      <c r="M810" s="49"/>
      <c r="N810" s="46"/>
      <c r="O810" s="46"/>
      <c r="P810" s="37"/>
      <c r="Q810" s="37"/>
      <c r="R810" s="37"/>
      <c r="S810" s="37"/>
      <c r="T810" s="37"/>
      <c r="U810" s="37"/>
      <c r="V810" s="37"/>
      <c r="W810" s="37"/>
      <c r="X810" s="37"/>
      <c r="Y810" s="37"/>
      <c r="Z810" s="37"/>
    </row>
    <row r="811">
      <c r="A811" s="46"/>
      <c r="B811" s="46"/>
      <c r="C811" s="46"/>
      <c r="D811" s="49"/>
      <c r="E811" s="49"/>
      <c r="F811" s="49"/>
      <c r="G811" s="46"/>
      <c r="H811" s="46"/>
      <c r="I811" s="49"/>
      <c r="J811" s="46"/>
      <c r="K811" s="46"/>
      <c r="L811" s="49"/>
      <c r="M811" s="49"/>
      <c r="N811" s="46"/>
      <c r="O811" s="46"/>
      <c r="P811" s="37"/>
      <c r="Q811" s="37"/>
      <c r="R811" s="37"/>
      <c r="S811" s="37"/>
      <c r="T811" s="37"/>
      <c r="U811" s="37"/>
      <c r="V811" s="37"/>
      <c r="W811" s="37"/>
      <c r="X811" s="37"/>
      <c r="Y811" s="37"/>
      <c r="Z811" s="37"/>
    </row>
    <row r="812">
      <c r="A812" s="46"/>
      <c r="B812" s="46"/>
      <c r="C812" s="46"/>
      <c r="D812" s="49"/>
      <c r="E812" s="49"/>
      <c r="F812" s="49"/>
      <c r="G812" s="46"/>
      <c r="H812" s="46"/>
      <c r="I812" s="49"/>
      <c r="J812" s="46"/>
      <c r="K812" s="46"/>
      <c r="L812" s="49"/>
      <c r="M812" s="49"/>
      <c r="N812" s="46"/>
      <c r="O812" s="46"/>
      <c r="P812" s="37"/>
      <c r="Q812" s="37"/>
      <c r="R812" s="37"/>
      <c r="S812" s="37"/>
      <c r="T812" s="37"/>
      <c r="U812" s="37"/>
      <c r="V812" s="37"/>
      <c r="W812" s="37"/>
      <c r="X812" s="37"/>
      <c r="Y812" s="37"/>
      <c r="Z812" s="37"/>
    </row>
    <row r="813">
      <c r="A813" s="46"/>
      <c r="B813" s="46"/>
      <c r="C813" s="46"/>
      <c r="D813" s="49"/>
      <c r="E813" s="49"/>
      <c r="F813" s="49"/>
      <c r="G813" s="46"/>
      <c r="H813" s="46"/>
      <c r="I813" s="49"/>
      <c r="J813" s="46"/>
      <c r="K813" s="46"/>
      <c r="L813" s="49"/>
      <c r="M813" s="49"/>
      <c r="N813" s="46"/>
      <c r="O813" s="46"/>
      <c r="P813" s="37"/>
      <c r="Q813" s="37"/>
      <c r="R813" s="37"/>
      <c r="S813" s="37"/>
      <c r="T813" s="37"/>
      <c r="U813" s="37"/>
      <c r="V813" s="37"/>
      <c r="W813" s="37"/>
      <c r="X813" s="37"/>
      <c r="Y813" s="37"/>
      <c r="Z813" s="37"/>
    </row>
    <row r="814">
      <c r="A814" s="46"/>
      <c r="B814" s="46"/>
      <c r="C814" s="46"/>
      <c r="D814" s="49"/>
      <c r="E814" s="49"/>
      <c r="F814" s="49"/>
      <c r="G814" s="46"/>
      <c r="H814" s="46"/>
      <c r="I814" s="49"/>
      <c r="J814" s="46"/>
      <c r="K814" s="46"/>
      <c r="L814" s="49"/>
      <c r="M814" s="49"/>
      <c r="N814" s="46"/>
      <c r="O814" s="46"/>
      <c r="P814" s="37"/>
      <c r="Q814" s="37"/>
      <c r="R814" s="37"/>
      <c r="S814" s="37"/>
      <c r="T814" s="37"/>
      <c r="U814" s="37"/>
      <c r="V814" s="37"/>
      <c r="W814" s="37"/>
      <c r="X814" s="37"/>
      <c r="Y814" s="37"/>
      <c r="Z814" s="37"/>
    </row>
    <row r="815">
      <c r="A815" s="46"/>
      <c r="B815" s="46"/>
      <c r="C815" s="46"/>
      <c r="D815" s="49"/>
      <c r="E815" s="49"/>
      <c r="F815" s="49"/>
      <c r="G815" s="46"/>
      <c r="H815" s="46"/>
      <c r="I815" s="49"/>
      <c r="J815" s="46"/>
      <c r="K815" s="46"/>
      <c r="L815" s="49"/>
      <c r="M815" s="49"/>
      <c r="N815" s="46"/>
      <c r="O815" s="46"/>
      <c r="P815" s="37"/>
      <c r="Q815" s="37"/>
      <c r="R815" s="37"/>
      <c r="S815" s="37"/>
      <c r="T815" s="37"/>
      <c r="U815" s="37"/>
      <c r="V815" s="37"/>
      <c r="W815" s="37"/>
      <c r="X815" s="37"/>
      <c r="Y815" s="37"/>
      <c r="Z815" s="37"/>
    </row>
    <row r="816">
      <c r="A816" s="46"/>
      <c r="B816" s="46"/>
      <c r="C816" s="46"/>
      <c r="D816" s="49"/>
      <c r="E816" s="49"/>
      <c r="F816" s="49"/>
      <c r="G816" s="46"/>
      <c r="H816" s="46"/>
      <c r="I816" s="49"/>
      <c r="J816" s="46"/>
      <c r="K816" s="46"/>
      <c r="L816" s="49"/>
      <c r="M816" s="49"/>
      <c r="N816" s="46"/>
      <c r="O816" s="46"/>
      <c r="P816" s="37"/>
      <c r="Q816" s="37"/>
      <c r="R816" s="37"/>
      <c r="S816" s="37"/>
      <c r="T816" s="37"/>
      <c r="U816" s="37"/>
      <c r="V816" s="37"/>
      <c r="W816" s="37"/>
      <c r="X816" s="37"/>
      <c r="Y816" s="37"/>
      <c r="Z816" s="37"/>
    </row>
    <row r="817">
      <c r="A817" s="46"/>
      <c r="B817" s="46"/>
      <c r="C817" s="46"/>
      <c r="D817" s="49"/>
      <c r="E817" s="49"/>
      <c r="F817" s="49"/>
      <c r="G817" s="46"/>
      <c r="H817" s="46"/>
      <c r="I817" s="49"/>
      <c r="J817" s="46"/>
      <c r="K817" s="46"/>
      <c r="L817" s="49"/>
      <c r="M817" s="49"/>
      <c r="N817" s="46"/>
      <c r="O817" s="46"/>
      <c r="P817" s="37"/>
      <c r="Q817" s="37"/>
      <c r="R817" s="37"/>
      <c r="S817" s="37"/>
      <c r="T817" s="37"/>
      <c r="U817" s="37"/>
      <c r="V817" s="37"/>
      <c r="W817" s="37"/>
      <c r="X817" s="37"/>
      <c r="Y817" s="37"/>
      <c r="Z817" s="37"/>
    </row>
    <row r="818">
      <c r="A818" s="46"/>
      <c r="B818" s="46"/>
      <c r="C818" s="46"/>
      <c r="D818" s="49"/>
      <c r="E818" s="49"/>
      <c r="F818" s="49"/>
      <c r="G818" s="46"/>
      <c r="H818" s="46"/>
      <c r="I818" s="49"/>
      <c r="J818" s="46"/>
      <c r="K818" s="46"/>
      <c r="L818" s="49"/>
      <c r="M818" s="49"/>
      <c r="N818" s="46"/>
      <c r="O818" s="46"/>
      <c r="P818" s="37"/>
      <c r="Q818" s="37"/>
      <c r="R818" s="37"/>
      <c r="S818" s="37"/>
      <c r="T818" s="37"/>
      <c r="U818" s="37"/>
      <c r="V818" s="37"/>
      <c r="W818" s="37"/>
      <c r="X818" s="37"/>
      <c r="Y818" s="37"/>
      <c r="Z818" s="37"/>
    </row>
    <row r="819">
      <c r="A819" s="46"/>
      <c r="B819" s="46"/>
      <c r="C819" s="46"/>
      <c r="D819" s="49"/>
      <c r="E819" s="49"/>
      <c r="F819" s="49"/>
      <c r="G819" s="46"/>
      <c r="H819" s="46"/>
      <c r="I819" s="49"/>
      <c r="J819" s="46"/>
      <c r="K819" s="46"/>
      <c r="L819" s="49"/>
      <c r="M819" s="49"/>
      <c r="N819" s="46"/>
      <c r="O819" s="46"/>
      <c r="P819" s="37"/>
      <c r="Q819" s="37"/>
      <c r="R819" s="37"/>
      <c r="S819" s="37"/>
      <c r="T819" s="37"/>
      <c r="U819" s="37"/>
      <c r="V819" s="37"/>
      <c r="W819" s="37"/>
      <c r="X819" s="37"/>
      <c r="Y819" s="37"/>
      <c r="Z819" s="37"/>
    </row>
    <row r="820">
      <c r="A820" s="46"/>
      <c r="B820" s="46"/>
      <c r="C820" s="46"/>
      <c r="D820" s="49"/>
      <c r="E820" s="49"/>
      <c r="F820" s="49"/>
      <c r="G820" s="46"/>
      <c r="H820" s="46"/>
      <c r="I820" s="49"/>
      <c r="J820" s="46"/>
      <c r="K820" s="46"/>
      <c r="L820" s="49"/>
      <c r="M820" s="49"/>
      <c r="N820" s="46"/>
      <c r="O820" s="46"/>
      <c r="P820" s="37"/>
      <c r="Q820" s="37"/>
      <c r="R820" s="37"/>
      <c r="S820" s="37"/>
      <c r="T820" s="37"/>
      <c r="U820" s="37"/>
      <c r="V820" s="37"/>
      <c r="W820" s="37"/>
      <c r="X820" s="37"/>
      <c r="Y820" s="37"/>
      <c r="Z820" s="37"/>
    </row>
    <row r="821">
      <c r="A821" s="46"/>
      <c r="B821" s="46"/>
      <c r="C821" s="46"/>
      <c r="D821" s="49"/>
      <c r="E821" s="49"/>
      <c r="F821" s="49"/>
      <c r="G821" s="46"/>
      <c r="H821" s="46"/>
      <c r="I821" s="49"/>
      <c r="J821" s="46"/>
      <c r="K821" s="46"/>
      <c r="L821" s="49"/>
      <c r="M821" s="49"/>
      <c r="N821" s="46"/>
      <c r="O821" s="46"/>
      <c r="P821" s="37"/>
      <c r="Q821" s="37"/>
      <c r="R821" s="37"/>
      <c r="S821" s="37"/>
      <c r="T821" s="37"/>
      <c r="U821" s="37"/>
      <c r="V821" s="37"/>
      <c r="W821" s="37"/>
      <c r="X821" s="37"/>
      <c r="Y821" s="37"/>
      <c r="Z821" s="37"/>
    </row>
    <row r="822">
      <c r="A822" s="46"/>
      <c r="B822" s="46"/>
      <c r="C822" s="46"/>
      <c r="D822" s="49"/>
      <c r="E822" s="49"/>
      <c r="F822" s="49"/>
      <c r="G822" s="46"/>
      <c r="H822" s="46"/>
      <c r="I822" s="49"/>
      <c r="J822" s="46"/>
      <c r="K822" s="46"/>
      <c r="L822" s="49"/>
      <c r="M822" s="49"/>
      <c r="N822" s="46"/>
      <c r="O822" s="46"/>
      <c r="P822" s="37"/>
      <c r="Q822" s="37"/>
      <c r="R822" s="37"/>
      <c r="S822" s="37"/>
      <c r="T822" s="37"/>
      <c r="U822" s="37"/>
      <c r="V822" s="37"/>
      <c r="W822" s="37"/>
      <c r="X822" s="37"/>
      <c r="Y822" s="37"/>
      <c r="Z822" s="37"/>
    </row>
    <row r="823">
      <c r="A823" s="46"/>
      <c r="B823" s="46"/>
      <c r="C823" s="46"/>
      <c r="D823" s="49"/>
      <c r="E823" s="49"/>
      <c r="F823" s="49"/>
      <c r="G823" s="46"/>
      <c r="H823" s="46"/>
      <c r="I823" s="49"/>
      <c r="J823" s="46"/>
      <c r="K823" s="46"/>
      <c r="L823" s="49"/>
      <c r="M823" s="49"/>
      <c r="N823" s="46"/>
      <c r="O823" s="46"/>
      <c r="P823" s="37"/>
      <c r="Q823" s="37"/>
      <c r="R823" s="37"/>
      <c r="S823" s="37"/>
      <c r="T823" s="37"/>
      <c r="U823" s="37"/>
      <c r="V823" s="37"/>
      <c r="W823" s="37"/>
      <c r="X823" s="37"/>
      <c r="Y823" s="37"/>
      <c r="Z823" s="37"/>
    </row>
    <row r="824">
      <c r="A824" s="46"/>
      <c r="B824" s="46"/>
      <c r="C824" s="46"/>
      <c r="D824" s="49"/>
      <c r="E824" s="49"/>
      <c r="F824" s="49"/>
      <c r="G824" s="46"/>
      <c r="H824" s="46"/>
      <c r="I824" s="49"/>
      <c r="J824" s="46"/>
      <c r="K824" s="46"/>
      <c r="L824" s="49"/>
      <c r="M824" s="49"/>
      <c r="N824" s="46"/>
      <c r="O824" s="46"/>
      <c r="P824" s="37"/>
      <c r="Q824" s="37"/>
      <c r="R824" s="37"/>
      <c r="S824" s="37"/>
      <c r="T824" s="37"/>
      <c r="U824" s="37"/>
      <c r="V824" s="37"/>
      <c r="W824" s="37"/>
      <c r="X824" s="37"/>
      <c r="Y824" s="37"/>
      <c r="Z824" s="37"/>
    </row>
    <row r="825">
      <c r="A825" s="46"/>
      <c r="B825" s="46"/>
      <c r="C825" s="46"/>
      <c r="D825" s="49"/>
      <c r="E825" s="49"/>
      <c r="F825" s="49"/>
      <c r="G825" s="46"/>
      <c r="H825" s="46"/>
      <c r="I825" s="49"/>
      <c r="J825" s="46"/>
      <c r="K825" s="46"/>
      <c r="L825" s="49"/>
      <c r="M825" s="49"/>
      <c r="N825" s="46"/>
      <c r="O825" s="46"/>
      <c r="P825" s="37"/>
      <c r="Q825" s="37"/>
      <c r="R825" s="37"/>
      <c r="S825" s="37"/>
      <c r="T825" s="37"/>
      <c r="U825" s="37"/>
      <c r="V825" s="37"/>
      <c r="W825" s="37"/>
      <c r="X825" s="37"/>
      <c r="Y825" s="37"/>
      <c r="Z825" s="37"/>
    </row>
    <row r="826">
      <c r="A826" s="46"/>
      <c r="B826" s="46"/>
      <c r="C826" s="46"/>
      <c r="D826" s="49"/>
      <c r="E826" s="49"/>
      <c r="F826" s="49"/>
      <c r="G826" s="46"/>
      <c r="H826" s="46"/>
      <c r="I826" s="49"/>
      <c r="J826" s="46"/>
      <c r="K826" s="46"/>
      <c r="L826" s="49"/>
      <c r="M826" s="49"/>
      <c r="N826" s="46"/>
      <c r="O826" s="46"/>
      <c r="P826" s="37"/>
      <c r="Q826" s="37"/>
      <c r="R826" s="37"/>
      <c r="S826" s="37"/>
      <c r="T826" s="37"/>
      <c r="U826" s="37"/>
      <c r="V826" s="37"/>
      <c r="W826" s="37"/>
      <c r="X826" s="37"/>
      <c r="Y826" s="37"/>
      <c r="Z826" s="37"/>
    </row>
    <row r="827">
      <c r="A827" s="46"/>
      <c r="B827" s="46"/>
      <c r="C827" s="46"/>
      <c r="D827" s="49"/>
      <c r="E827" s="49"/>
      <c r="F827" s="49"/>
      <c r="G827" s="46"/>
      <c r="H827" s="46"/>
      <c r="I827" s="49"/>
      <c r="J827" s="46"/>
      <c r="K827" s="46"/>
      <c r="L827" s="49"/>
      <c r="M827" s="49"/>
      <c r="N827" s="46"/>
      <c r="O827" s="46"/>
      <c r="P827" s="37"/>
      <c r="Q827" s="37"/>
      <c r="R827" s="37"/>
      <c r="S827" s="37"/>
      <c r="T827" s="37"/>
      <c r="U827" s="37"/>
      <c r="V827" s="37"/>
      <c r="W827" s="37"/>
      <c r="X827" s="37"/>
      <c r="Y827" s="37"/>
      <c r="Z827" s="37"/>
    </row>
    <row r="828">
      <c r="A828" s="46"/>
      <c r="B828" s="46"/>
      <c r="C828" s="46"/>
      <c r="D828" s="49"/>
      <c r="E828" s="49"/>
      <c r="F828" s="49"/>
      <c r="G828" s="46"/>
      <c r="H828" s="46"/>
      <c r="I828" s="49"/>
      <c r="J828" s="46"/>
      <c r="K828" s="46"/>
      <c r="L828" s="49"/>
      <c r="M828" s="49"/>
      <c r="N828" s="46"/>
      <c r="O828" s="46"/>
      <c r="P828" s="37"/>
      <c r="Q828" s="37"/>
      <c r="R828" s="37"/>
      <c r="S828" s="37"/>
      <c r="T828" s="37"/>
      <c r="U828" s="37"/>
      <c r="V828" s="37"/>
      <c r="W828" s="37"/>
      <c r="X828" s="37"/>
      <c r="Y828" s="37"/>
      <c r="Z828" s="37"/>
    </row>
    <row r="829">
      <c r="A829" s="46"/>
      <c r="B829" s="46"/>
      <c r="C829" s="46"/>
      <c r="D829" s="49"/>
      <c r="E829" s="49"/>
      <c r="F829" s="49"/>
      <c r="G829" s="46"/>
      <c r="H829" s="46"/>
      <c r="I829" s="49"/>
      <c r="J829" s="46"/>
      <c r="K829" s="46"/>
      <c r="L829" s="49"/>
      <c r="M829" s="49"/>
      <c r="N829" s="46"/>
      <c r="O829" s="46"/>
      <c r="P829" s="37"/>
      <c r="Q829" s="37"/>
      <c r="R829" s="37"/>
      <c r="S829" s="37"/>
      <c r="T829" s="37"/>
      <c r="U829" s="37"/>
      <c r="V829" s="37"/>
      <c r="W829" s="37"/>
      <c r="X829" s="37"/>
      <c r="Y829" s="37"/>
      <c r="Z829" s="37"/>
    </row>
    <row r="830">
      <c r="A830" s="46"/>
      <c r="B830" s="46"/>
      <c r="C830" s="46"/>
      <c r="D830" s="49"/>
      <c r="E830" s="49"/>
      <c r="F830" s="49"/>
      <c r="G830" s="46"/>
      <c r="H830" s="46"/>
      <c r="I830" s="49"/>
      <c r="J830" s="46"/>
      <c r="K830" s="46"/>
      <c r="L830" s="49"/>
      <c r="M830" s="49"/>
      <c r="N830" s="46"/>
      <c r="O830" s="46"/>
      <c r="P830" s="37"/>
      <c r="Q830" s="37"/>
      <c r="R830" s="37"/>
      <c r="S830" s="37"/>
      <c r="T830" s="37"/>
      <c r="U830" s="37"/>
      <c r="V830" s="37"/>
      <c r="W830" s="37"/>
      <c r="X830" s="37"/>
      <c r="Y830" s="37"/>
      <c r="Z830" s="37"/>
    </row>
    <row r="831">
      <c r="A831" s="46"/>
      <c r="B831" s="46"/>
      <c r="C831" s="46"/>
      <c r="D831" s="49"/>
      <c r="E831" s="49"/>
      <c r="F831" s="49"/>
      <c r="G831" s="46"/>
      <c r="H831" s="46"/>
      <c r="I831" s="49"/>
      <c r="J831" s="46"/>
      <c r="K831" s="46"/>
      <c r="L831" s="49"/>
      <c r="M831" s="49"/>
      <c r="N831" s="46"/>
      <c r="O831" s="46"/>
      <c r="P831" s="37"/>
      <c r="Q831" s="37"/>
      <c r="R831" s="37"/>
      <c r="S831" s="37"/>
      <c r="T831" s="37"/>
      <c r="U831" s="37"/>
      <c r="V831" s="37"/>
      <c r="W831" s="37"/>
      <c r="X831" s="37"/>
      <c r="Y831" s="37"/>
      <c r="Z831" s="37"/>
    </row>
    <row r="832">
      <c r="A832" s="46"/>
      <c r="B832" s="46"/>
      <c r="C832" s="46"/>
      <c r="D832" s="49"/>
      <c r="E832" s="49"/>
      <c r="F832" s="49"/>
      <c r="G832" s="46"/>
      <c r="H832" s="46"/>
      <c r="I832" s="49"/>
      <c r="J832" s="46"/>
      <c r="K832" s="46"/>
      <c r="L832" s="49"/>
      <c r="M832" s="49"/>
      <c r="N832" s="46"/>
      <c r="O832" s="46"/>
      <c r="P832" s="37"/>
      <c r="Q832" s="37"/>
      <c r="R832" s="37"/>
      <c r="S832" s="37"/>
      <c r="T832" s="37"/>
      <c r="U832" s="37"/>
      <c r="V832" s="37"/>
      <c r="W832" s="37"/>
      <c r="X832" s="37"/>
      <c r="Y832" s="37"/>
      <c r="Z832" s="37"/>
    </row>
    <row r="833">
      <c r="A833" s="46"/>
      <c r="B833" s="46"/>
      <c r="C833" s="46"/>
      <c r="D833" s="49"/>
      <c r="E833" s="49"/>
      <c r="F833" s="49"/>
      <c r="G833" s="46"/>
      <c r="H833" s="46"/>
      <c r="I833" s="49"/>
      <c r="J833" s="46"/>
      <c r="K833" s="46"/>
      <c r="L833" s="49"/>
      <c r="M833" s="49"/>
      <c r="N833" s="46"/>
      <c r="O833" s="46"/>
      <c r="P833" s="37"/>
      <c r="Q833" s="37"/>
      <c r="R833" s="37"/>
      <c r="S833" s="37"/>
      <c r="T833" s="37"/>
      <c r="U833" s="37"/>
      <c r="V833" s="37"/>
      <c r="W833" s="37"/>
      <c r="X833" s="37"/>
      <c r="Y833" s="37"/>
      <c r="Z833" s="37"/>
    </row>
    <row r="834">
      <c r="A834" s="46"/>
      <c r="B834" s="46"/>
      <c r="C834" s="46"/>
      <c r="D834" s="49"/>
      <c r="E834" s="49"/>
      <c r="F834" s="49"/>
      <c r="G834" s="46"/>
      <c r="H834" s="46"/>
      <c r="I834" s="49"/>
      <c r="J834" s="46"/>
      <c r="K834" s="46"/>
      <c r="L834" s="49"/>
      <c r="M834" s="49"/>
      <c r="N834" s="46"/>
      <c r="O834" s="46"/>
      <c r="P834" s="37"/>
      <c r="Q834" s="37"/>
      <c r="R834" s="37"/>
      <c r="S834" s="37"/>
      <c r="T834" s="37"/>
      <c r="U834" s="37"/>
      <c r="V834" s="37"/>
      <c r="W834" s="37"/>
      <c r="X834" s="37"/>
      <c r="Y834" s="37"/>
      <c r="Z834" s="37"/>
    </row>
    <row r="835">
      <c r="A835" s="46"/>
      <c r="B835" s="46"/>
      <c r="C835" s="46"/>
      <c r="D835" s="49"/>
      <c r="E835" s="49"/>
      <c r="F835" s="49"/>
      <c r="G835" s="46"/>
      <c r="H835" s="46"/>
      <c r="I835" s="49"/>
      <c r="J835" s="46"/>
      <c r="K835" s="46"/>
      <c r="L835" s="49"/>
      <c r="M835" s="49"/>
      <c r="N835" s="46"/>
      <c r="O835" s="46"/>
      <c r="P835" s="37"/>
      <c r="Q835" s="37"/>
      <c r="R835" s="37"/>
      <c r="S835" s="37"/>
      <c r="T835" s="37"/>
      <c r="U835" s="37"/>
      <c r="V835" s="37"/>
      <c r="W835" s="37"/>
      <c r="X835" s="37"/>
      <c r="Y835" s="37"/>
      <c r="Z835" s="37"/>
    </row>
    <row r="836">
      <c r="A836" s="46"/>
      <c r="B836" s="46"/>
      <c r="C836" s="46"/>
      <c r="D836" s="49"/>
      <c r="E836" s="49"/>
      <c r="F836" s="49"/>
      <c r="G836" s="46"/>
      <c r="H836" s="46"/>
      <c r="I836" s="49"/>
      <c r="J836" s="46"/>
      <c r="K836" s="46"/>
      <c r="L836" s="49"/>
      <c r="M836" s="49"/>
      <c r="N836" s="46"/>
      <c r="O836" s="46"/>
      <c r="P836" s="37"/>
      <c r="Q836" s="37"/>
      <c r="R836" s="37"/>
      <c r="S836" s="37"/>
      <c r="T836" s="37"/>
      <c r="U836" s="37"/>
      <c r="V836" s="37"/>
      <c r="W836" s="37"/>
      <c r="X836" s="37"/>
      <c r="Y836" s="37"/>
      <c r="Z836" s="37"/>
    </row>
    <row r="837">
      <c r="A837" s="46"/>
      <c r="B837" s="46"/>
      <c r="C837" s="46"/>
      <c r="D837" s="49"/>
      <c r="E837" s="49"/>
      <c r="F837" s="49"/>
      <c r="G837" s="46"/>
      <c r="H837" s="46"/>
      <c r="I837" s="49"/>
      <c r="J837" s="46"/>
      <c r="K837" s="46"/>
      <c r="L837" s="49"/>
      <c r="M837" s="49"/>
      <c r="N837" s="46"/>
      <c r="O837" s="46"/>
      <c r="P837" s="37"/>
      <c r="Q837" s="37"/>
      <c r="R837" s="37"/>
      <c r="S837" s="37"/>
      <c r="T837" s="37"/>
      <c r="U837" s="37"/>
      <c r="V837" s="37"/>
      <c r="W837" s="37"/>
      <c r="X837" s="37"/>
      <c r="Y837" s="37"/>
      <c r="Z837" s="37"/>
    </row>
    <row r="838">
      <c r="A838" s="46"/>
      <c r="B838" s="46"/>
      <c r="C838" s="46"/>
      <c r="D838" s="49"/>
      <c r="E838" s="49"/>
      <c r="F838" s="49"/>
      <c r="G838" s="46"/>
      <c r="H838" s="46"/>
      <c r="I838" s="49"/>
      <c r="J838" s="46"/>
      <c r="K838" s="46"/>
      <c r="L838" s="49"/>
      <c r="M838" s="49"/>
      <c r="N838" s="46"/>
      <c r="O838" s="46"/>
      <c r="P838" s="37"/>
      <c r="Q838" s="37"/>
      <c r="R838" s="37"/>
      <c r="S838" s="37"/>
      <c r="T838" s="37"/>
      <c r="U838" s="37"/>
      <c r="V838" s="37"/>
      <c r="W838" s="37"/>
      <c r="X838" s="37"/>
      <c r="Y838" s="37"/>
      <c r="Z838" s="37"/>
    </row>
    <row r="839">
      <c r="A839" s="46"/>
      <c r="B839" s="46"/>
      <c r="C839" s="46"/>
      <c r="D839" s="49"/>
      <c r="E839" s="49"/>
      <c r="F839" s="49"/>
      <c r="G839" s="46"/>
      <c r="H839" s="46"/>
      <c r="I839" s="49"/>
      <c r="J839" s="46"/>
      <c r="K839" s="46"/>
      <c r="L839" s="49"/>
      <c r="M839" s="49"/>
      <c r="N839" s="46"/>
      <c r="O839" s="46"/>
      <c r="P839" s="37"/>
      <c r="Q839" s="37"/>
      <c r="R839" s="37"/>
      <c r="S839" s="37"/>
      <c r="T839" s="37"/>
      <c r="U839" s="37"/>
      <c r="V839" s="37"/>
      <c r="W839" s="37"/>
      <c r="X839" s="37"/>
      <c r="Y839" s="37"/>
      <c r="Z839" s="37"/>
    </row>
    <row r="840">
      <c r="A840" s="46"/>
      <c r="B840" s="46"/>
      <c r="C840" s="46"/>
      <c r="D840" s="49"/>
      <c r="E840" s="49"/>
      <c r="F840" s="49"/>
      <c r="G840" s="46"/>
      <c r="H840" s="46"/>
      <c r="I840" s="49"/>
      <c r="J840" s="46"/>
      <c r="K840" s="46"/>
      <c r="L840" s="49"/>
      <c r="M840" s="49"/>
      <c r="N840" s="46"/>
      <c r="O840" s="46"/>
      <c r="P840" s="37"/>
      <c r="Q840" s="37"/>
      <c r="R840" s="37"/>
      <c r="S840" s="37"/>
      <c r="T840" s="37"/>
      <c r="U840" s="37"/>
      <c r="V840" s="37"/>
      <c r="W840" s="37"/>
      <c r="X840" s="37"/>
      <c r="Y840" s="37"/>
      <c r="Z840" s="37"/>
    </row>
    <row r="841">
      <c r="A841" s="46"/>
      <c r="B841" s="46"/>
      <c r="C841" s="46"/>
      <c r="D841" s="49"/>
      <c r="E841" s="49"/>
      <c r="F841" s="49"/>
      <c r="G841" s="46"/>
      <c r="H841" s="46"/>
      <c r="I841" s="49"/>
      <c r="J841" s="46"/>
      <c r="K841" s="46"/>
      <c r="L841" s="49"/>
      <c r="M841" s="49"/>
      <c r="N841" s="46"/>
      <c r="O841" s="46"/>
      <c r="P841" s="37"/>
      <c r="Q841" s="37"/>
      <c r="R841" s="37"/>
      <c r="S841" s="37"/>
      <c r="T841" s="37"/>
      <c r="U841" s="37"/>
      <c r="V841" s="37"/>
      <c r="W841" s="37"/>
      <c r="X841" s="37"/>
      <c r="Y841" s="37"/>
      <c r="Z841" s="37"/>
    </row>
    <row r="842">
      <c r="A842" s="46"/>
      <c r="B842" s="46"/>
      <c r="C842" s="46"/>
      <c r="D842" s="49"/>
      <c r="E842" s="49"/>
      <c r="F842" s="49"/>
      <c r="G842" s="46"/>
      <c r="H842" s="46"/>
      <c r="I842" s="49"/>
      <c r="J842" s="46"/>
      <c r="K842" s="46"/>
      <c r="L842" s="49"/>
      <c r="M842" s="49"/>
      <c r="N842" s="46"/>
      <c r="O842" s="46"/>
      <c r="P842" s="37"/>
      <c r="Q842" s="37"/>
      <c r="R842" s="37"/>
      <c r="S842" s="37"/>
      <c r="T842" s="37"/>
      <c r="U842" s="37"/>
      <c r="V842" s="37"/>
      <c r="W842" s="37"/>
      <c r="X842" s="37"/>
      <c r="Y842" s="37"/>
      <c r="Z842" s="37"/>
    </row>
    <row r="843">
      <c r="A843" s="46"/>
      <c r="B843" s="46"/>
      <c r="C843" s="46"/>
      <c r="D843" s="49"/>
      <c r="E843" s="49"/>
      <c r="F843" s="49"/>
      <c r="G843" s="46"/>
      <c r="H843" s="46"/>
      <c r="I843" s="49"/>
      <c r="J843" s="46"/>
      <c r="K843" s="46"/>
      <c r="L843" s="49"/>
      <c r="M843" s="49"/>
      <c r="N843" s="46"/>
      <c r="O843" s="46"/>
      <c r="P843" s="37"/>
      <c r="Q843" s="37"/>
      <c r="R843" s="37"/>
      <c r="S843" s="37"/>
      <c r="T843" s="37"/>
      <c r="U843" s="37"/>
      <c r="V843" s="37"/>
      <c r="W843" s="37"/>
      <c r="X843" s="37"/>
      <c r="Y843" s="37"/>
      <c r="Z843" s="37"/>
    </row>
    <row r="844">
      <c r="A844" s="46"/>
      <c r="B844" s="46"/>
      <c r="C844" s="46"/>
      <c r="D844" s="49"/>
      <c r="E844" s="49"/>
      <c r="F844" s="49"/>
      <c r="G844" s="46"/>
      <c r="H844" s="46"/>
      <c r="I844" s="49"/>
      <c r="J844" s="46"/>
      <c r="K844" s="46"/>
      <c r="L844" s="49"/>
      <c r="M844" s="49"/>
      <c r="N844" s="46"/>
      <c r="O844" s="46"/>
      <c r="P844" s="37"/>
      <c r="Q844" s="37"/>
      <c r="R844" s="37"/>
      <c r="S844" s="37"/>
      <c r="T844" s="37"/>
      <c r="U844" s="37"/>
      <c r="V844" s="37"/>
      <c r="W844" s="37"/>
      <c r="X844" s="37"/>
      <c r="Y844" s="37"/>
      <c r="Z844" s="37"/>
    </row>
    <row r="845">
      <c r="A845" s="46"/>
      <c r="B845" s="46"/>
      <c r="C845" s="46"/>
      <c r="D845" s="49"/>
      <c r="E845" s="49"/>
      <c r="F845" s="49"/>
      <c r="G845" s="46"/>
      <c r="H845" s="46"/>
      <c r="I845" s="49"/>
      <c r="J845" s="46"/>
      <c r="K845" s="46"/>
      <c r="L845" s="49"/>
      <c r="M845" s="49"/>
      <c r="N845" s="46"/>
      <c r="O845" s="46"/>
      <c r="P845" s="37"/>
      <c r="Q845" s="37"/>
      <c r="R845" s="37"/>
      <c r="S845" s="37"/>
      <c r="T845" s="37"/>
      <c r="U845" s="37"/>
      <c r="V845" s="37"/>
      <c r="W845" s="37"/>
      <c r="X845" s="37"/>
      <c r="Y845" s="37"/>
      <c r="Z845" s="37"/>
    </row>
    <row r="846">
      <c r="A846" s="46"/>
      <c r="B846" s="46"/>
      <c r="C846" s="46"/>
      <c r="D846" s="49"/>
      <c r="E846" s="49"/>
      <c r="F846" s="49"/>
      <c r="G846" s="46"/>
      <c r="H846" s="46"/>
      <c r="I846" s="49"/>
      <c r="J846" s="46"/>
      <c r="K846" s="46"/>
      <c r="L846" s="49"/>
      <c r="M846" s="49"/>
      <c r="N846" s="46"/>
      <c r="O846" s="46"/>
      <c r="P846" s="37"/>
      <c r="Q846" s="37"/>
      <c r="R846" s="37"/>
      <c r="S846" s="37"/>
      <c r="T846" s="37"/>
      <c r="U846" s="37"/>
      <c r="V846" s="37"/>
      <c r="W846" s="37"/>
      <c r="X846" s="37"/>
      <c r="Y846" s="37"/>
      <c r="Z846" s="37"/>
    </row>
    <row r="847">
      <c r="A847" s="46"/>
      <c r="B847" s="46"/>
      <c r="C847" s="46"/>
      <c r="D847" s="49"/>
      <c r="E847" s="49"/>
      <c r="F847" s="49"/>
      <c r="G847" s="46"/>
      <c r="H847" s="46"/>
      <c r="I847" s="49"/>
      <c r="J847" s="46"/>
      <c r="K847" s="46"/>
      <c r="L847" s="49"/>
      <c r="M847" s="49"/>
      <c r="N847" s="46"/>
      <c r="O847" s="46"/>
      <c r="P847" s="37"/>
      <c r="Q847" s="37"/>
      <c r="R847" s="37"/>
      <c r="S847" s="37"/>
      <c r="T847" s="37"/>
      <c r="U847" s="37"/>
      <c r="V847" s="37"/>
      <c r="W847" s="37"/>
      <c r="X847" s="37"/>
      <c r="Y847" s="37"/>
      <c r="Z847" s="37"/>
    </row>
    <row r="848">
      <c r="A848" s="46"/>
      <c r="B848" s="46"/>
      <c r="C848" s="46"/>
      <c r="D848" s="49"/>
      <c r="E848" s="49"/>
      <c r="F848" s="49"/>
      <c r="G848" s="46"/>
      <c r="H848" s="46"/>
      <c r="I848" s="49"/>
      <c r="J848" s="46"/>
      <c r="K848" s="46"/>
      <c r="L848" s="49"/>
      <c r="M848" s="49"/>
      <c r="N848" s="46"/>
      <c r="O848" s="46"/>
      <c r="P848" s="37"/>
      <c r="Q848" s="37"/>
      <c r="R848" s="37"/>
      <c r="S848" s="37"/>
      <c r="T848" s="37"/>
      <c r="U848" s="37"/>
      <c r="V848" s="37"/>
      <c r="W848" s="37"/>
      <c r="X848" s="37"/>
      <c r="Y848" s="37"/>
      <c r="Z848" s="37"/>
    </row>
    <row r="849">
      <c r="A849" s="46"/>
      <c r="B849" s="46"/>
      <c r="C849" s="46"/>
      <c r="D849" s="49"/>
      <c r="E849" s="49"/>
      <c r="F849" s="49"/>
      <c r="G849" s="46"/>
      <c r="H849" s="46"/>
      <c r="I849" s="49"/>
      <c r="J849" s="46"/>
      <c r="K849" s="46"/>
      <c r="L849" s="49"/>
      <c r="M849" s="49"/>
      <c r="N849" s="46"/>
      <c r="O849" s="46"/>
      <c r="P849" s="37"/>
      <c r="Q849" s="37"/>
      <c r="R849" s="37"/>
      <c r="S849" s="37"/>
      <c r="T849" s="37"/>
      <c r="U849" s="37"/>
      <c r="V849" s="37"/>
      <c r="W849" s="37"/>
      <c r="X849" s="37"/>
      <c r="Y849" s="37"/>
      <c r="Z849" s="37"/>
    </row>
    <row r="850">
      <c r="A850" s="46"/>
      <c r="B850" s="46"/>
      <c r="C850" s="46"/>
      <c r="D850" s="49"/>
      <c r="E850" s="49"/>
      <c r="F850" s="49"/>
      <c r="G850" s="46"/>
      <c r="H850" s="46"/>
      <c r="I850" s="49"/>
      <c r="J850" s="46"/>
      <c r="K850" s="46"/>
      <c r="L850" s="49"/>
      <c r="M850" s="49"/>
      <c r="N850" s="46"/>
      <c r="O850" s="46"/>
      <c r="P850" s="37"/>
      <c r="Q850" s="37"/>
      <c r="R850" s="37"/>
      <c r="S850" s="37"/>
      <c r="T850" s="37"/>
      <c r="U850" s="37"/>
      <c r="V850" s="37"/>
      <c r="W850" s="37"/>
      <c r="X850" s="37"/>
      <c r="Y850" s="37"/>
      <c r="Z850" s="37"/>
    </row>
    <row r="851">
      <c r="A851" s="46"/>
      <c r="B851" s="46"/>
      <c r="C851" s="46"/>
      <c r="D851" s="49"/>
      <c r="E851" s="49"/>
      <c r="F851" s="49"/>
      <c r="G851" s="46"/>
      <c r="H851" s="46"/>
      <c r="I851" s="49"/>
      <c r="J851" s="46"/>
      <c r="K851" s="46"/>
      <c r="L851" s="49"/>
      <c r="M851" s="49"/>
      <c r="N851" s="46"/>
      <c r="O851" s="46"/>
      <c r="P851" s="37"/>
      <c r="Q851" s="37"/>
      <c r="R851" s="37"/>
      <c r="S851" s="37"/>
      <c r="T851" s="37"/>
      <c r="U851" s="37"/>
      <c r="V851" s="37"/>
      <c r="W851" s="37"/>
      <c r="X851" s="37"/>
      <c r="Y851" s="37"/>
      <c r="Z851" s="37"/>
    </row>
    <row r="852">
      <c r="A852" s="46"/>
      <c r="B852" s="46"/>
      <c r="C852" s="46"/>
      <c r="D852" s="49"/>
      <c r="E852" s="49"/>
      <c r="F852" s="49"/>
      <c r="G852" s="46"/>
      <c r="H852" s="46"/>
      <c r="I852" s="49"/>
      <c r="J852" s="46"/>
      <c r="K852" s="46"/>
      <c r="L852" s="49"/>
      <c r="M852" s="49"/>
      <c r="N852" s="46"/>
      <c r="O852" s="46"/>
      <c r="P852" s="37"/>
      <c r="Q852" s="37"/>
      <c r="R852" s="37"/>
      <c r="S852" s="37"/>
      <c r="T852" s="37"/>
      <c r="U852" s="37"/>
      <c r="V852" s="37"/>
      <c r="W852" s="37"/>
      <c r="X852" s="37"/>
      <c r="Y852" s="37"/>
      <c r="Z852" s="37"/>
    </row>
    <row r="853">
      <c r="A853" s="46"/>
      <c r="B853" s="46"/>
      <c r="C853" s="46"/>
      <c r="D853" s="49"/>
      <c r="E853" s="49"/>
      <c r="F853" s="49"/>
      <c r="G853" s="46"/>
      <c r="H853" s="46"/>
      <c r="I853" s="49"/>
      <c r="J853" s="46"/>
      <c r="K853" s="46"/>
      <c r="L853" s="49"/>
      <c r="M853" s="49"/>
      <c r="N853" s="46"/>
      <c r="O853" s="46"/>
      <c r="P853" s="37"/>
      <c r="Q853" s="37"/>
      <c r="R853" s="37"/>
      <c r="S853" s="37"/>
      <c r="T853" s="37"/>
      <c r="U853" s="37"/>
      <c r="V853" s="37"/>
      <c r="W853" s="37"/>
      <c r="X853" s="37"/>
      <c r="Y853" s="37"/>
      <c r="Z853" s="37"/>
    </row>
    <row r="854">
      <c r="A854" s="46"/>
      <c r="B854" s="46"/>
      <c r="C854" s="46"/>
      <c r="D854" s="49"/>
      <c r="E854" s="49"/>
      <c r="F854" s="49"/>
      <c r="G854" s="46"/>
      <c r="H854" s="46"/>
      <c r="I854" s="49"/>
      <c r="J854" s="46"/>
      <c r="K854" s="46"/>
      <c r="L854" s="49"/>
      <c r="M854" s="49"/>
      <c r="N854" s="46"/>
      <c r="O854" s="46"/>
      <c r="P854" s="37"/>
      <c r="Q854" s="37"/>
      <c r="R854" s="37"/>
      <c r="S854" s="37"/>
      <c r="T854" s="37"/>
      <c r="U854" s="37"/>
      <c r="V854" s="37"/>
      <c r="W854" s="37"/>
      <c r="X854" s="37"/>
      <c r="Y854" s="37"/>
      <c r="Z854" s="37"/>
    </row>
    <row r="855">
      <c r="A855" s="46"/>
      <c r="B855" s="46"/>
      <c r="C855" s="46"/>
      <c r="D855" s="49"/>
      <c r="E855" s="49"/>
      <c r="F855" s="49"/>
      <c r="G855" s="46"/>
      <c r="H855" s="46"/>
      <c r="I855" s="49"/>
      <c r="J855" s="46"/>
      <c r="K855" s="46"/>
      <c r="L855" s="49"/>
      <c r="M855" s="49"/>
      <c r="N855" s="46"/>
      <c r="O855" s="46"/>
      <c r="P855" s="37"/>
      <c r="Q855" s="37"/>
      <c r="R855" s="37"/>
      <c r="S855" s="37"/>
      <c r="T855" s="37"/>
      <c r="U855" s="37"/>
      <c r="V855" s="37"/>
      <c r="W855" s="37"/>
      <c r="X855" s="37"/>
      <c r="Y855" s="37"/>
      <c r="Z855" s="37"/>
    </row>
    <row r="856">
      <c r="A856" s="46"/>
      <c r="B856" s="46"/>
      <c r="C856" s="46"/>
      <c r="D856" s="49"/>
      <c r="E856" s="49"/>
      <c r="F856" s="49"/>
      <c r="G856" s="46"/>
      <c r="H856" s="46"/>
      <c r="I856" s="49"/>
      <c r="J856" s="46"/>
      <c r="K856" s="46"/>
      <c r="L856" s="49"/>
      <c r="M856" s="49"/>
      <c r="N856" s="46"/>
      <c r="O856" s="46"/>
      <c r="P856" s="37"/>
      <c r="Q856" s="37"/>
      <c r="R856" s="37"/>
      <c r="S856" s="37"/>
      <c r="T856" s="37"/>
      <c r="U856" s="37"/>
      <c r="V856" s="37"/>
      <c r="W856" s="37"/>
      <c r="X856" s="37"/>
      <c r="Y856" s="37"/>
      <c r="Z856" s="37"/>
    </row>
    <row r="857">
      <c r="A857" s="46"/>
      <c r="B857" s="46"/>
      <c r="C857" s="46"/>
      <c r="D857" s="49"/>
      <c r="E857" s="49"/>
      <c r="F857" s="49"/>
      <c r="G857" s="46"/>
      <c r="H857" s="46"/>
      <c r="I857" s="49"/>
      <c r="J857" s="46"/>
      <c r="K857" s="46"/>
      <c r="L857" s="49"/>
      <c r="M857" s="49"/>
      <c r="N857" s="46"/>
      <c r="O857" s="46"/>
      <c r="P857" s="37"/>
      <c r="Q857" s="37"/>
      <c r="R857" s="37"/>
      <c r="S857" s="37"/>
      <c r="T857" s="37"/>
      <c r="U857" s="37"/>
      <c r="V857" s="37"/>
      <c r="W857" s="37"/>
      <c r="X857" s="37"/>
      <c r="Y857" s="37"/>
      <c r="Z857" s="37"/>
    </row>
    <row r="858">
      <c r="A858" s="46"/>
      <c r="B858" s="46"/>
      <c r="C858" s="46"/>
      <c r="D858" s="49"/>
      <c r="E858" s="49"/>
      <c r="F858" s="49"/>
      <c r="G858" s="46"/>
      <c r="H858" s="46"/>
      <c r="I858" s="49"/>
      <c r="J858" s="46"/>
      <c r="K858" s="46"/>
      <c r="L858" s="49"/>
      <c r="M858" s="49"/>
      <c r="N858" s="46"/>
      <c r="O858" s="46"/>
      <c r="P858" s="37"/>
      <c r="Q858" s="37"/>
      <c r="R858" s="37"/>
      <c r="S858" s="37"/>
      <c r="T858" s="37"/>
      <c r="U858" s="37"/>
      <c r="V858" s="37"/>
      <c r="W858" s="37"/>
      <c r="X858" s="37"/>
      <c r="Y858" s="37"/>
      <c r="Z858" s="37"/>
    </row>
    <row r="859">
      <c r="A859" s="46"/>
      <c r="B859" s="46"/>
      <c r="C859" s="46"/>
      <c r="D859" s="49"/>
      <c r="E859" s="49"/>
      <c r="F859" s="49"/>
      <c r="G859" s="46"/>
      <c r="H859" s="46"/>
      <c r="I859" s="49"/>
      <c r="J859" s="46"/>
      <c r="K859" s="46"/>
      <c r="L859" s="49"/>
      <c r="M859" s="49"/>
      <c r="N859" s="46"/>
      <c r="O859" s="46"/>
      <c r="P859" s="37"/>
      <c r="Q859" s="37"/>
      <c r="R859" s="37"/>
      <c r="S859" s="37"/>
      <c r="T859" s="37"/>
      <c r="U859" s="37"/>
      <c r="V859" s="37"/>
      <c r="W859" s="37"/>
      <c r="X859" s="37"/>
      <c r="Y859" s="37"/>
      <c r="Z859" s="37"/>
    </row>
    <row r="860">
      <c r="A860" s="46"/>
      <c r="B860" s="46"/>
      <c r="C860" s="46"/>
      <c r="D860" s="49"/>
      <c r="E860" s="49"/>
      <c r="F860" s="49"/>
      <c r="G860" s="46"/>
      <c r="H860" s="46"/>
      <c r="I860" s="49"/>
      <c r="J860" s="46"/>
      <c r="K860" s="46"/>
      <c r="L860" s="49"/>
      <c r="M860" s="49"/>
      <c r="N860" s="46"/>
      <c r="O860" s="46"/>
      <c r="P860" s="37"/>
      <c r="Q860" s="37"/>
      <c r="R860" s="37"/>
      <c r="S860" s="37"/>
      <c r="T860" s="37"/>
      <c r="U860" s="37"/>
      <c r="V860" s="37"/>
      <c r="W860" s="37"/>
      <c r="X860" s="37"/>
      <c r="Y860" s="37"/>
      <c r="Z860" s="37"/>
    </row>
    <row r="861">
      <c r="A861" s="46"/>
      <c r="B861" s="46"/>
      <c r="C861" s="46"/>
      <c r="D861" s="49"/>
      <c r="E861" s="49"/>
      <c r="F861" s="49"/>
      <c r="G861" s="46"/>
      <c r="H861" s="46"/>
      <c r="I861" s="49"/>
      <c r="J861" s="46"/>
      <c r="K861" s="46"/>
      <c r="L861" s="49"/>
      <c r="M861" s="49"/>
      <c r="N861" s="46"/>
      <c r="O861" s="46"/>
      <c r="P861" s="37"/>
      <c r="Q861" s="37"/>
      <c r="R861" s="37"/>
      <c r="S861" s="37"/>
      <c r="T861" s="37"/>
      <c r="U861" s="37"/>
      <c r="V861" s="37"/>
      <c r="W861" s="37"/>
      <c r="X861" s="37"/>
      <c r="Y861" s="37"/>
      <c r="Z861" s="37"/>
    </row>
    <row r="862">
      <c r="A862" s="46"/>
      <c r="B862" s="46"/>
      <c r="C862" s="46"/>
      <c r="D862" s="49"/>
      <c r="E862" s="49"/>
      <c r="F862" s="49"/>
      <c r="G862" s="46"/>
      <c r="H862" s="46"/>
      <c r="I862" s="49"/>
      <c r="J862" s="46"/>
      <c r="K862" s="46"/>
      <c r="L862" s="49"/>
      <c r="M862" s="49"/>
      <c r="N862" s="46"/>
      <c r="O862" s="46"/>
      <c r="P862" s="37"/>
      <c r="Q862" s="37"/>
      <c r="R862" s="37"/>
      <c r="S862" s="37"/>
      <c r="T862" s="37"/>
      <c r="U862" s="37"/>
      <c r="V862" s="37"/>
      <c r="W862" s="37"/>
      <c r="X862" s="37"/>
      <c r="Y862" s="37"/>
      <c r="Z862" s="37"/>
    </row>
    <row r="863">
      <c r="A863" s="46"/>
      <c r="B863" s="46"/>
      <c r="C863" s="46"/>
      <c r="D863" s="49"/>
      <c r="E863" s="49"/>
      <c r="F863" s="49"/>
      <c r="G863" s="46"/>
      <c r="H863" s="46"/>
      <c r="I863" s="49"/>
      <c r="J863" s="46"/>
      <c r="K863" s="46"/>
      <c r="L863" s="49"/>
      <c r="M863" s="49"/>
      <c r="N863" s="46"/>
      <c r="O863" s="46"/>
      <c r="P863" s="37"/>
      <c r="Q863" s="37"/>
      <c r="R863" s="37"/>
      <c r="S863" s="37"/>
      <c r="T863" s="37"/>
      <c r="U863" s="37"/>
      <c r="V863" s="37"/>
      <c r="W863" s="37"/>
      <c r="X863" s="37"/>
      <c r="Y863" s="37"/>
      <c r="Z863" s="37"/>
    </row>
    <row r="864">
      <c r="A864" s="46"/>
      <c r="B864" s="46"/>
      <c r="C864" s="46"/>
      <c r="D864" s="49"/>
      <c r="E864" s="49"/>
      <c r="F864" s="49"/>
      <c r="G864" s="46"/>
      <c r="H864" s="46"/>
      <c r="I864" s="49"/>
      <c r="J864" s="46"/>
      <c r="K864" s="46"/>
      <c r="L864" s="49"/>
      <c r="M864" s="49"/>
      <c r="N864" s="46"/>
      <c r="O864" s="46"/>
      <c r="P864" s="37"/>
      <c r="Q864" s="37"/>
      <c r="R864" s="37"/>
      <c r="S864" s="37"/>
      <c r="T864" s="37"/>
      <c r="U864" s="37"/>
      <c r="V864" s="37"/>
      <c r="W864" s="37"/>
      <c r="X864" s="37"/>
      <c r="Y864" s="37"/>
      <c r="Z864" s="37"/>
    </row>
    <row r="865">
      <c r="A865" s="46"/>
      <c r="B865" s="46"/>
      <c r="C865" s="46"/>
      <c r="D865" s="49"/>
      <c r="E865" s="49"/>
      <c r="F865" s="49"/>
      <c r="G865" s="46"/>
      <c r="H865" s="46"/>
      <c r="I865" s="49"/>
      <c r="J865" s="46"/>
      <c r="K865" s="46"/>
      <c r="L865" s="49"/>
      <c r="M865" s="49"/>
      <c r="N865" s="46"/>
      <c r="O865" s="46"/>
      <c r="P865" s="37"/>
      <c r="Q865" s="37"/>
      <c r="R865" s="37"/>
      <c r="S865" s="37"/>
      <c r="T865" s="37"/>
      <c r="U865" s="37"/>
      <c r="V865" s="37"/>
      <c r="W865" s="37"/>
      <c r="X865" s="37"/>
      <c r="Y865" s="37"/>
      <c r="Z865" s="37"/>
    </row>
    <row r="866">
      <c r="A866" s="46"/>
      <c r="B866" s="46"/>
      <c r="C866" s="46"/>
      <c r="D866" s="49"/>
      <c r="E866" s="49"/>
      <c r="F866" s="49"/>
      <c r="G866" s="46"/>
      <c r="H866" s="46"/>
      <c r="I866" s="49"/>
      <c r="J866" s="46"/>
      <c r="K866" s="46"/>
      <c r="L866" s="49"/>
      <c r="M866" s="49"/>
      <c r="N866" s="46"/>
      <c r="O866" s="46"/>
      <c r="P866" s="37"/>
      <c r="Q866" s="37"/>
      <c r="R866" s="37"/>
      <c r="S866" s="37"/>
      <c r="T866" s="37"/>
      <c r="U866" s="37"/>
      <c r="V866" s="37"/>
      <c r="W866" s="37"/>
      <c r="X866" s="37"/>
      <c r="Y866" s="37"/>
      <c r="Z866" s="37"/>
    </row>
    <row r="867">
      <c r="A867" s="46"/>
      <c r="B867" s="46"/>
      <c r="C867" s="46"/>
      <c r="D867" s="49"/>
      <c r="E867" s="49"/>
      <c r="F867" s="49"/>
      <c r="G867" s="46"/>
      <c r="H867" s="46"/>
      <c r="I867" s="49"/>
      <c r="J867" s="46"/>
      <c r="K867" s="46"/>
      <c r="L867" s="49"/>
      <c r="M867" s="49"/>
      <c r="N867" s="46"/>
      <c r="O867" s="46"/>
      <c r="P867" s="37"/>
      <c r="Q867" s="37"/>
      <c r="R867" s="37"/>
      <c r="S867" s="37"/>
      <c r="T867" s="37"/>
      <c r="U867" s="37"/>
      <c r="V867" s="37"/>
      <c r="W867" s="37"/>
      <c r="X867" s="37"/>
      <c r="Y867" s="37"/>
      <c r="Z867" s="37"/>
    </row>
    <row r="868">
      <c r="A868" s="46"/>
      <c r="B868" s="46"/>
      <c r="C868" s="46"/>
      <c r="D868" s="49"/>
      <c r="E868" s="49"/>
      <c r="F868" s="49"/>
      <c r="G868" s="46"/>
      <c r="H868" s="46"/>
      <c r="I868" s="49"/>
      <c r="J868" s="46"/>
      <c r="K868" s="46"/>
      <c r="L868" s="49"/>
      <c r="M868" s="49"/>
      <c r="N868" s="46"/>
      <c r="O868" s="46"/>
      <c r="P868" s="37"/>
      <c r="Q868" s="37"/>
      <c r="R868" s="37"/>
      <c r="S868" s="37"/>
      <c r="T868" s="37"/>
      <c r="U868" s="37"/>
      <c r="V868" s="37"/>
      <c r="W868" s="37"/>
      <c r="X868" s="37"/>
      <c r="Y868" s="37"/>
      <c r="Z868" s="37"/>
    </row>
    <row r="869">
      <c r="A869" s="46"/>
      <c r="B869" s="46"/>
      <c r="C869" s="46"/>
      <c r="D869" s="49"/>
      <c r="E869" s="49"/>
      <c r="F869" s="49"/>
      <c r="G869" s="46"/>
      <c r="H869" s="46"/>
      <c r="I869" s="49"/>
      <c r="J869" s="46"/>
      <c r="K869" s="46"/>
      <c r="L869" s="49"/>
      <c r="M869" s="49"/>
      <c r="N869" s="46"/>
      <c r="O869" s="46"/>
      <c r="P869" s="37"/>
      <c r="Q869" s="37"/>
      <c r="R869" s="37"/>
      <c r="S869" s="37"/>
      <c r="T869" s="37"/>
      <c r="U869" s="37"/>
      <c r="V869" s="37"/>
      <c r="W869" s="37"/>
      <c r="X869" s="37"/>
      <c r="Y869" s="37"/>
      <c r="Z869" s="37"/>
    </row>
    <row r="870">
      <c r="A870" s="46"/>
      <c r="B870" s="46"/>
      <c r="C870" s="46"/>
      <c r="D870" s="49"/>
      <c r="E870" s="49"/>
      <c r="F870" s="49"/>
      <c r="G870" s="46"/>
      <c r="H870" s="46"/>
      <c r="I870" s="49"/>
      <c r="J870" s="46"/>
      <c r="K870" s="46"/>
      <c r="L870" s="49"/>
      <c r="M870" s="49"/>
      <c r="N870" s="46"/>
      <c r="O870" s="46"/>
      <c r="P870" s="37"/>
      <c r="Q870" s="37"/>
      <c r="R870" s="37"/>
      <c r="S870" s="37"/>
      <c r="T870" s="37"/>
      <c r="U870" s="37"/>
      <c r="V870" s="37"/>
      <c r="W870" s="37"/>
      <c r="X870" s="37"/>
      <c r="Y870" s="37"/>
      <c r="Z870" s="37"/>
    </row>
    <row r="871">
      <c r="A871" s="46"/>
      <c r="B871" s="46"/>
      <c r="C871" s="46"/>
      <c r="D871" s="49"/>
      <c r="E871" s="49"/>
      <c r="F871" s="49"/>
      <c r="G871" s="46"/>
      <c r="H871" s="46"/>
      <c r="I871" s="49"/>
      <c r="J871" s="46"/>
      <c r="K871" s="46"/>
      <c r="L871" s="49"/>
      <c r="M871" s="49"/>
      <c r="N871" s="46"/>
      <c r="O871" s="46"/>
      <c r="P871" s="37"/>
      <c r="Q871" s="37"/>
      <c r="R871" s="37"/>
      <c r="S871" s="37"/>
      <c r="T871" s="37"/>
      <c r="U871" s="37"/>
      <c r="V871" s="37"/>
      <c r="W871" s="37"/>
      <c r="X871" s="37"/>
      <c r="Y871" s="37"/>
      <c r="Z871" s="37"/>
    </row>
    <row r="872">
      <c r="A872" s="46"/>
      <c r="B872" s="46"/>
      <c r="C872" s="46"/>
      <c r="D872" s="49"/>
      <c r="E872" s="49"/>
      <c r="F872" s="49"/>
      <c r="G872" s="46"/>
      <c r="H872" s="46"/>
      <c r="I872" s="49"/>
      <c r="J872" s="46"/>
      <c r="K872" s="46"/>
      <c r="L872" s="49"/>
      <c r="M872" s="49"/>
      <c r="N872" s="46"/>
      <c r="O872" s="46"/>
      <c r="P872" s="37"/>
      <c r="Q872" s="37"/>
      <c r="R872" s="37"/>
      <c r="S872" s="37"/>
      <c r="T872" s="37"/>
      <c r="U872" s="37"/>
      <c r="V872" s="37"/>
      <c r="W872" s="37"/>
      <c r="X872" s="37"/>
      <c r="Y872" s="37"/>
      <c r="Z872" s="37"/>
    </row>
    <row r="873">
      <c r="A873" s="46"/>
      <c r="B873" s="46"/>
      <c r="C873" s="46"/>
      <c r="D873" s="49"/>
      <c r="E873" s="49"/>
      <c r="F873" s="49"/>
      <c r="G873" s="46"/>
      <c r="H873" s="46"/>
      <c r="I873" s="49"/>
      <c r="J873" s="46"/>
      <c r="K873" s="46"/>
      <c r="L873" s="49"/>
      <c r="M873" s="49"/>
      <c r="N873" s="46"/>
      <c r="O873" s="46"/>
      <c r="P873" s="37"/>
      <c r="Q873" s="37"/>
      <c r="R873" s="37"/>
      <c r="S873" s="37"/>
      <c r="T873" s="37"/>
      <c r="U873" s="37"/>
      <c r="V873" s="37"/>
      <c r="W873" s="37"/>
      <c r="X873" s="37"/>
      <c r="Y873" s="37"/>
      <c r="Z873" s="37"/>
    </row>
    <row r="874">
      <c r="A874" s="46"/>
      <c r="B874" s="46"/>
      <c r="C874" s="46"/>
      <c r="D874" s="49"/>
      <c r="E874" s="49"/>
      <c r="F874" s="49"/>
      <c r="G874" s="46"/>
      <c r="H874" s="46"/>
      <c r="I874" s="49"/>
      <c r="J874" s="46"/>
      <c r="K874" s="46"/>
      <c r="L874" s="49"/>
      <c r="M874" s="49"/>
      <c r="N874" s="46"/>
      <c r="O874" s="46"/>
      <c r="P874" s="37"/>
      <c r="Q874" s="37"/>
      <c r="R874" s="37"/>
      <c r="S874" s="37"/>
      <c r="T874" s="37"/>
      <c r="U874" s="37"/>
      <c r="V874" s="37"/>
      <c r="W874" s="37"/>
      <c r="X874" s="37"/>
      <c r="Y874" s="37"/>
      <c r="Z874" s="37"/>
    </row>
    <row r="875">
      <c r="A875" s="46"/>
      <c r="B875" s="46"/>
      <c r="C875" s="46"/>
      <c r="D875" s="49"/>
      <c r="E875" s="49"/>
      <c r="F875" s="49"/>
      <c r="G875" s="46"/>
      <c r="H875" s="46"/>
      <c r="I875" s="49"/>
      <c r="J875" s="46"/>
      <c r="K875" s="46"/>
      <c r="L875" s="49"/>
      <c r="M875" s="49"/>
      <c r="N875" s="46"/>
      <c r="O875" s="46"/>
      <c r="P875" s="37"/>
      <c r="Q875" s="37"/>
      <c r="R875" s="37"/>
      <c r="S875" s="37"/>
      <c r="T875" s="37"/>
      <c r="U875" s="37"/>
      <c r="V875" s="37"/>
      <c r="W875" s="37"/>
      <c r="X875" s="37"/>
      <c r="Y875" s="37"/>
      <c r="Z875" s="37"/>
    </row>
    <row r="876">
      <c r="A876" s="46"/>
      <c r="B876" s="46"/>
      <c r="C876" s="46"/>
      <c r="D876" s="49"/>
      <c r="E876" s="49"/>
      <c r="F876" s="49"/>
      <c r="G876" s="46"/>
      <c r="H876" s="46"/>
      <c r="I876" s="49"/>
      <c r="J876" s="46"/>
      <c r="K876" s="46"/>
      <c r="L876" s="49"/>
      <c r="M876" s="49"/>
      <c r="N876" s="46"/>
      <c r="O876" s="46"/>
      <c r="P876" s="37"/>
      <c r="Q876" s="37"/>
      <c r="R876" s="37"/>
      <c r="S876" s="37"/>
      <c r="T876" s="37"/>
      <c r="U876" s="37"/>
      <c r="V876" s="37"/>
      <c r="W876" s="37"/>
      <c r="X876" s="37"/>
      <c r="Y876" s="37"/>
      <c r="Z876" s="37"/>
    </row>
    <row r="877">
      <c r="A877" s="46"/>
      <c r="B877" s="46"/>
      <c r="C877" s="46"/>
      <c r="D877" s="49"/>
      <c r="E877" s="49"/>
      <c r="F877" s="49"/>
      <c r="G877" s="46"/>
      <c r="H877" s="46"/>
      <c r="I877" s="49"/>
      <c r="J877" s="46"/>
      <c r="K877" s="46"/>
      <c r="L877" s="49"/>
      <c r="M877" s="49"/>
      <c r="N877" s="46"/>
      <c r="O877" s="46"/>
      <c r="P877" s="37"/>
      <c r="Q877" s="37"/>
      <c r="R877" s="37"/>
      <c r="S877" s="37"/>
      <c r="T877" s="37"/>
      <c r="U877" s="37"/>
      <c r="V877" s="37"/>
      <c r="W877" s="37"/>
      <c r="X877" s="37"/>
      <c r="Y877" s="37"/>
      <c r="Z877" s="37"/>
    </row>
    <row r="878">
      <c r="A878" s="46"/>
      <c r="B878" s="46"/>
      <c r="C878" s="46"/>
      <c r="D878" s="49"/>
      <c r="E878" s="49"/>
      <c r="F878" s="49"/>
      <c r="G878" s="46"/>
      <c r="H878" s="46"/>
      <c r="I878" s="49"/>
      <c r="J878" s="46"/>
      <c r="K878" s="46"/>
      <c r="L878" s="49"/>
      <c r="M878" s="49"/>
      <c r="N878" s="46"/>
      <c r="O878" s="46"/>
      <c r="P878" s="37"/>
      <c r="Q878" s="37"/>
      <c r="R878" s="37"/>
      <c r="S878" s="37"/>
      <c r="T878" s="37"/>
      <c r="U878" s="37"/>
      <c r="V878" s="37"/>
      <c r="W878" s="37"/>
      <c r="X878" s="37"/>
      <c r="Y878" s="37"/>
      <c r="Z878" s="37"/>
    </row>
    <row r="879">
      <c r="A879" s="46"/>
      <c r="B879" s="46"/>
      <c r="C879" s="46"/>
      <c r="D879" s="49"/>
      <c r="E879" s="49"/>
      <c r="F879" s="49"/>
      <c r="G879" s="46"/>
      <c r="H879" s="46"/>
      <c r="I879" s="49"/>
      <c r="J879" s="46"/>
      <c r="K879" s="46"/>
      <c r="L879" s="49"/>
      <c r="M879" s="49"/>
      <c r="N879" s="46"/>
      <c r="O879" s="46"/>
      <c r="P879" s="37"/>
      <c r="Q879" s="37"/>
      <c r="R879" s="37"/>
      <c r="S879" s="37"/>
      <c r="T879" s="37"/>
      <c r="U879" s="37"/>
      <c r="V879" s="37"/>
      <c r="W879" s="37"/>
      <c r="X879" s="37"/>
      <c r="Y879" s="37"/>
      <c r="Z879" s="37"/>
    </row>
    <row r="880">
      <c r="A880" s="46"/>
      <c r="B880" s="46"/>
      <c r="C880" s="46"/>
      <c r="D880" s="49"/>
      <c r="E880" s="49"/>
      <c r="F880" s="49"/>
      <c r="G880" s="46"/>
      <c r="H880" s="46"/>
      <c r="I880" s="49"/>
      <c r="J880" s="46"/>
      <c r="K880" s="46"/>
      <c r="L880" s="49"/>
      <c r="M880" s="49"/>
      <c r="N880" s="46"/>
      <c r="O880" s="46"/>
      <c r="P880" s="37"/>
      <c r="Q880" s="37"/>
      <c r="R880" s="37"/>
      <c r="S880" s="37"/>
      <c r="T880" s="37"/>
      <c r="U880" s="37"/>
      <c r="V880" s="37"/>
      <c r="W880" s="37"/>
      <c r="X880" s="37"/>
      <c r="Y880" s="37"/>
      <c r="Z880" s="37"/>
    </row>
    <row r="881">
      <c r="A881" s="46"/>
      <c r="B881" s="46"/>
      <c r="C881" s="46"/>
      <c r="D881" s="49"/>
      <c r="E881" s="49"/>
      <c r="F881" s="49"/>
      <c r="G881" s="46"/>
      <c r="H881" s="46"/>
      <c r="I881" s="49"/>
      <c r="J881" s="46"/>
      <c r="K881" s="46"/>
      <c r="L881" s="49"/>
      <c r="M881" s="49"/>
      <c r="N881" s="46"/>
      <c r="O881" s="46"/>
      <c r="P881" s="37"/>
      <c r="Q881" s="37"/>
      <c r="R881" s="37"/>
      <c r="S881" s="37"/>
      <c r="T881" s="37"/>
      <c r="U881" s="37"/>
      <c r="V881" s="37"/>
      <c r="W881" s="37"/>
      <c r="X881" s="37"/>
      <c r="Y881" s="37"/>
      <c r="Z881" s="37"/>
    </row>
    <row r="882">
      <c r="A882" s="46"/>
      <c r="B882" s="46"/>
      <c r="C882" s="46"/>
      <c r="D882" s="49"/>
      <c r="E882" s="49"/>
      <c r="F882" s="49"/>
      <c r="G882" s="46"/>
      <c r="H882" s="46"/>
      <c r="I882" s="49"/>
      <c r="J882" s="46"/>
      <c r="K882" s="46"/>
      <c r="L882" s="49"/>
      <c r="M882" s="49"/>
      <c r="N882" s="46"/>
      <c r="O882" s="46"/>
      <c r="P882" s="37"/>
      <c r="Q882" s="37"/>
      <c r="R882" s="37"/>
      <c r="S882" s="37"/>
      <c r="T882" s="37"/>
      <c r="U882" s="37"/>
      <c r="V882" s="37"/>
      <c r="W882" s="37"/>
      <c r="X882" s="37"/>
      <c r="Y882" s="37"/>
      <c r="Z882" s="37"/>
    </row>
    <row r="883">
      <c r="A883" s="46"/>
      <c r="B883" s="46"/>
      <c r="C883" s="46"/>
      <c r="D883" s="49"/>
      <c r="E883" s="49"/>
      <c r="F883" s="49"/>
      <c r="G883" s="46"/>
      <c r="H883" s="46"/>
      <c r="I883" s="49"/>
      <c r="J883" s="46"/>
      <c r="K883" s="46"/>
      <c r="L883" s="49"/>
      <c r="M883" s="49"/>
      <c r="N883" s="46"/>
      <c r="O883" s="46"/>
      <c r="P883" s="37"/>
      <c r="Q883" s="37"/>
      <c r="R883" s="37"/>
      <c r="S883" s="37"/>
      <c r="T883" s="37"/>
      <c r="U883" s="37"/>
      <c r="V883" s="37"/>
      <c r="W883" s="37"/>
      <c r="X883" s="37"/>
      <c r="Y883" s="37"/>
      <c r="Z883" s="37"/>
    </row>
    <row r="884">
      <c r="A884" s="46"/>
      <c r="B884" s="46"/>
      <c r="C884" s="46"/>
      <c r="D884" s="49"/>
      <c r="E884" s="49"/>
      <c r="F884" s="49"/>
      <c r="G884" s="46"/>
      <c r="H884" s="46"/>
      <c r="I884" s="49"/>
      <c r="J884" s="46"/>
      <c r="K884" s="46"/>
      <c r="L884" s="49"/>
      <c r="M884" s="49"/>
      <c r="N884" s="46"/>
      <c r="O884" s="46"/>
      <c r="P884" s="37"/>
      <c r="Q884" s="37"/>
      <c r="R884" s="37"/>
      <c r="S884" s="37"/>
      <c r="T884" s="37"/>
      <c r="U884" s="37"/>
      <c r="V884" s="37"/>
      <c r="W884" s="37"/>
      <c r="X884" s="37"/>
      <c r="Y884" s="37"/>
      <c r="Z884" s="37"/>
    </row>
    <row r="885">
      <c r="A885" s="46"/>
      <c r="B885" s="46"/>
      <c r="C885" s="46"/>
      <c r="D885" s="49"/>
      <c r="E885" s="49"/>
      <c r="F885" s="49"/>
      <c r="G885" s="46"/>
      <c r="H885" s="46"/>
      <c r="I885" s="49"/>
      <c r="J885" s="46"/>
      <c r="K885" s="46"/>
      <c r="L885" s="49"/>
      <c r="M885" s="49"/>
      <c r="N885" s="46"/>
      <c r="O885" s="46"/>
      <c r="P885" s="37"/>
      <c r="Q885" s="37"/>
      <c r="R885" s="37"/>
      <c r="S885" s="37"/>
      <c r="T885" s="37"/>
      <c r="U885" s="37"/>
      <c r="V885" s="37"/>
      <c r="W885" s="37"/>
      <c r="X885" s="37"/>
      <c r="Y885" s="37"/>
      <c r="Z885" s="37"/>
    </row>
    <row r="886">
      <c r="A886" s="46"/>
      <c r="B886" s="46"/>
      <c r="C886" s="46"/>
      <c r="D886" s="49"/>
      <c r="E886" s="49"/>
      <c r="F886" s="49"/>
      <c r="G886" s="46"/>
      <c r="H886" s="46"/>
      <c r="I886" s="49"/>
      <c r="J886" s="46"/>
      <c r="K886" s="46"/>
      <c r="L886" s="49"/>
      <c r="M886" s="49"/>
      <c r="N886" s="46"/>
      <c r="O886" s="46"/>
      <c r="P886" s="37"/>
      <c r="Q886" s="37"/>
      <c r="R886" s="37"/>
      <c r="S886" s="37"/>
      <c r="T886" s="37"/>
      <c r="U886" s="37"/>
      <c r="V886" s="37"/>
      <c r="W886" s="37"/>
      <c r="X886" s="37"/>
      <c r="Y886" s="37"/>
      <c r="Z886" s="37"/>
    </row>
    <row r="887">
      <c r="A887" s="46"/>
      <c r="B887" s="46"/>
      <c r="C887" s="46"/>
      <c r="D887" s="49"/>
      <c r="E887" s="49"/>
      <c r="F887" s="49"/>
      <c r="G887" s="46"/>
      <c r="H887" s="46"/>
      <c r="I887" s="49"/>
      <c r="J887" s="46"/>
      <c r="K887" s="46"/>
      <c r="L887" s="49"/>
      <c r="M887" s="49"/>
      <c r="N887" s="46"/>
      <c r="O887" s="46"/>
      <c r="P887" s="37"/>
      <c r="Q887" s="37"/>
      <c r="R887" s="37"/>
      <c r="S887" s="37"/>
      <c r="T887" s="37"/>
      <c r="U887" s="37"/>
      <c r="V887" s="37"/>
      <c r="W887" s="37"/>
      <c r="X887" s="37"/>
      <c r="Y887" s="37"/>
      <c r="Z887" s="37"/>
    </row>
    <row r="888">
      <c r="A888" s="46"/>
      <c r="B888" s="46"/>
      <c r="C888" s="46"/>
      <c r="D888" s="49"/>
      <c r="E888" s="49"/>
      <c r="F888" s="49"/>
      <c r="G888" s="46"/>
      <c r="H888" s="46"/>
      <c r="I888" s="49"/>
      <c r="J888" s="46"/>
      <c r="K888" s="46"/>
      <c r="L888" s="49"/>
      <c r="M888" s="49"/>
      <c r="N888" s="46"/>
      <c r="O888" s="46"/>
      <c r="P888" s="37"/>
      <c r="Q888" s="37"/>
      <c r="R888" s="37"/>
      <c r="S888" s="37"/>
      <c r="T888" s="37"/>
      <c r="U888" s="37"/>
      <c r="V888" s="37"/>
      <c r="W888" s="37"/>
      <c r="X888" s="37"/>
      <c r="Y888" s="37"/>
      <c r="Z888" s="37"/>
    </row>
    <row r="889">
      <c r="A889" s="46"/>
      <c r="B889" s="46"/>
      <c r="C889" s="46"/>
      <c r="D889" s="49"/>
      <c r="E889" s="49"/>
      <c r="F889" s="49"/>
      <c r="G889" s="46"/>
      <c r="H889" s="46"/>
      <c r="I889" s="49"/>
      <c r="J889" s="46"/>
      <c r="K889" s="46"/>
      <c r="L889" s="49"/>
      <c r="M889" s="49"/>
      <c r="N889" s="46"/>
      <c r="O889" s="46"/>
      <c r="P889" s="37"/>
      <c r="Q889" s="37"/>
      <c r="R889" s="37"/>
      <c r="S889" s="37"/>
      <c r="T889" s="37"/>
      <c r="U889" s="37"/>
      <c r="V889" s="37"/>
      <c r="W889" s="37"/>
      <c r="X889" s="37"/>
      <c r="Y889" s="37"/>
      <c r="Z889" s="37"/>
    </row>
    <row r="890">
      <c r="A890" s="46"/>
      <c r="B890" s="46"/>
      <c r="C890" s="46"/>
      <c r="D890" s="49"/>
      <c r="E890" s="49"/>
      <c r="F890" s="49"/>
      <c r="G890" s="46"/>
      <c r="H890" s="46"/>
      <c r="I890" s="49"/>
      <c r="J890" s="46"/>
      <c r="K890" s="46"/>
      <c r="L890" s="49"/>
      <c r="M890" s="49"/>
      <c r="N890" s="46"/>
      <c r="O890" s="46"/>
      <c r="P890" s="37"/>
      <c r="Q890" s="37"/>
      <c r="R890" s="37"/>
      <c r="S890" s="37"/>
      <c r="T890" s="37"/>
      <c r="U890" s="37"/>
      <c r="V890" s="37"/>
      <c r="W890" s="37"/>
      <c r="X890" s="37"/>
      <c r="Y890" s="37"/>
      <c r="Z890" s="37"/>
    </row>
    <row r="891">
      <c r="A891" s="46"/>
      <c r="B891" s="46"/>
      <c r="C891" s="46"/>
      <c r="D891" s="49"/>
      <c r="E891" s="49"/>
      <c r="F891" s="49"/>
      <c r="G891" s="46"/>
      <c r="H891" s="46"/>
      <c r="I891" s="49"/>
      <c r="J891" s="46"/>
      <c r="K891" s="46"/>
      <c r="L891" s="49"/>
      <c r="M891" s="49"/>
      <c r="N891" s="46"/>
      <c r="O891" s="46"/>
      <c r="P891" s="37"/>
      <c r="Q891" s="37"/>
      <c r="R891" s="37"/>
      <c r="S891" s="37"/>
      <c r="T891" s="37"/>
      <c r="U891" s="37"/>
      <c r="V891" s="37"/>
      <c r="W891" s="37"/>
      <c r="X891" s="37"/>
      <c r="Y891" s="37"/>
      <c r="Z891" s="37"/>
    </row>
    <row r="892">
      <c r="A892" s="46"/>
      <c r="B892" s="46"/>
      <c r="C892" s="46"/>
      <c r="D892" s="49"/>
      <c r="E892" s="49"/>
      <c r="F892" s="49"/>
      <c r="G892" s="46"/>
      <c r="H892" s="46"/>
      <c r="I892" s="49"/>
      <c r="J892" s="46"/>
      <c r="K892" s="46"/>
      <c r="L892" s="49"/>
      <c r="M892" s="49"/>
      <c r="N892" s="46"/>
      <c r="O892" s="46"/>
      <c r="P892" s="37"/>
      <c r="Q892" s="37"/>
      <c r="R892" s="37"/>
      <c r="S892" s="37"/>
      <c r="T892" s="37"/>
      <c r="U892" s="37"/>
      <c r="V892" s="37"/>
      <c r="W892" s="37"/>
      <c r="X892" s="37"/>
      <c r="Y892" s="37"/>
      <c r="Z892" s="37"/>
    </row>
    <row r="893">
      <c r="A893" s="46"/>
      <c r="B893" s="46"/>
      <c r="C893" s="46"/>
      <c r="D893" s="49"/>
      <c r="E893" s="49"/>
      <c r="F893" s="49"/>
      <c r="G893" s="46"/>
      <c r="H893" s="46"/>
      <c r="I893" s="49"/>
      <c r="J893" s="46"/>
      <c r="K893" s="46"/>
      <c r="L893" s="49"/>
      <c r="M893" s="49"/>
      <c r="N893" s="46"/>
      <c r="O893" s="46"/>
      <c r="P893" s="37"/>
      <c r="Q893" s="37"/>
      <c r="R893" s="37"/>
      <c r="S893" s="37"/>
      <c r="T893" s="37"/>
      <c r="U893" s="37"/>
      <c r="V893" s="37"/>
      <c r="W893" s="37"/>
      <c r="X893" s="37"/>
      <c r="Y893" s="37"/>
      <c r="Z893" s="37"/>
    </row>
    <row r="894">
      <c r="A894" s="46"/>
      <c r="B894" s="46"/>
      <c r="C894" s="46"/>
      <c r="D894" s="49"/>
      <c r="E894" s="49"/>
      <c r="F894" s="49"/>
      <c r="G894" s="46"/>
      <c r="H894" s="46"/>
      <c r="I894" s="49"/>
      <c r="J894" s="46"/>
      <c r="K894" s="46"/>
      <c r="L894" s="49"/>
      <c r="M894" s="49"/>
      <c r="N894" s="46"/>
      <c r="O894" s="46"/>
      <c r="P894" s="37"/>
      <c r="Q894" s="37"/>
      <c r="R894" s="37"/>
      <c r="S894" s="37"/>
      <c r="T894" s="37"/>
      <c r="U894" s="37"/>
      <c r="V894" s="37"/>
      <c r="W894" s="37"/>
      <c r="X894" s="37"/>
      <c r="Y894" s="37"/>
      <c r="Z894" s="37"/>
    </row>
    <row r="895">
      <c r="A895" s="46"/>
      <c r="B895" s="46"/>
      <c r="C895" s="46"/>
      <c r="D895" s="49"/>
      <c r="E895" s="49"/>
      <c r="F895" s="49"/>
      <c r="G895" s="46"/>
      <c r="H895" s="46"/>
      <c r="I895" s="49"/>
      <c r="J895" s="46"/>
      <c r="K895" s="46"/>
      <c r="L895" s="49"/>
      <c r="M895" s="49"/>
      <c r="N895" s="46"/>
      <c r="O895" s="46"/>
      <c r="P895" s="37"/>
      <c r="Q895" s="37"/>
      <c r="R895" s="37"/>
      <c r="S895" s="37"/>
      <c r="T895" s="37"/>
      <c r="U895" s="37"/>
      <c r="V895" s="37"/>
      <c r="W895" s="37"/>
      <c r="X895" s="37"/>
      <c r="Y895" s="37"/>
      <c r="Z895" s="37"/>
    </row>
    <row r="896">
      <c r="A896" s="46"/>
      <c r="B896" s="46"/>
      <c r="C896" s="46"/>
      <c r="D896" s="49"/>
      <c r="E896" s="49"/>
      <c r="F896" s="49"/>
      <c r="G896" s="46"/>
      <c r="H896" s="46"/>
      <c r="I896" s="49"/>
      <c r="J896" s="46"/>
      <c r="K896" s="46"/>
      <c r="L896" s="49"/>
      <c r="M896" s="49"/>
      <c r="N896" s="46"/>
      <c r="O896" s="46"/>
      <c r="P896" s="37"/>
      <c r="Q896" s="37"/>
      <c r="R896" s="37"/>
      <c r="S896" s="37"/>
      <c r="T896" s="37"/>
      <c r="U896" s="37"/>
      <c r="V896" s="37"/>
      <c r="W896" s="37"/>
      <c r="X896" s="37"/>
      <c r="Y896" s="37"/>
      <c r="Z896" s="37"/>
    </row>
    <row r="897">
      <c r="A897" s="46"/>
      <c r="B897" s="46"/>
      <c r="C897" s="46"/>
      <c r="D897" s="49"/>
      <c r="E897" s="49"/>
      <c r="F897" s="49"/>
      <c r="G897" s="46"/>
      <c r="H897" s="46"/>
      <c r="I897" s="49"/>
      <c r="J897" s="46"/>
      <c r="K897" s="46"/>
      <c r="L897" s="49"/>
      <c r="M897" s="49"/>
      <c r="N897" s="46"/>
      <c r="O897" s="46"/>
      <c r="P897" s="37"/>
      <c r="Q897" s="37"/>
      <c r="R897" s="37"/>
      <c r="S897" s="37"/>
      <c r="T897" s="37"/>
      <c r="U897" s="37"/>
      <c r="V897" s="37"/>
      <c r="W897" s="37"/>
      <c r="X897" s="37"/>
      <c r="Y897" s="37"/>
      <c r="Z897" s="37"/>
    </row>
    <row r="898">
      <c r="A898" s="46"/>
      <c r="B898" s="46"/>
      <c r="C898" s="46"/>
      <c r="D898" s="49"/>
      <c r="E898" s="49"/>
      <c r="F898" s="49"/>
      <c r="G898" s="46"/>
      <c r="H898" s="46"/>
      <c r="I898" s="49"/>
      <c r="J898" s="46"/>
      <c r="K898" s="46"/>
      <c r="L898" s="49"/>
      <c r="M898" s="49"/>
      <c r="N898" s="46"/>
      <c r="O898" s="46"/>
      <c r="P898" s="37"/>
      <c r="Q898" s="37"/>
      <c r="R898" s="37"/>
      <c r="S898" s="37"/>
      <c r="T898" s="37"/>
      <c r="U898" s="37"/>
      <c r="V898" s="37"/>
      <c r="W898" s="37"/>
      <c r="X898" s="37"/>
      <c r="Y898" s="37"/>
      <c r="Z898" s="37"/>
    </row>
    <row r="899">
      <c r="A899" s="46"/>
      <c r="B899" s="46"/>
      <c r="C899" s="46"/>
      <c r="D899" s="49"/>
      <c r="E899" s="49"/>
      <c r="F899" s="49"/>
      <c r="G899" s="46"/>
      <c r="H899" s="46"/>
      <c r="I899" s="49"/>
      <c r="J899" s="46"/>
      <c r="K899" s="46"/>
      <c r="L899" s="49"/>
      <c r="M899" s="49"/>
      <c r="N899" s="46"/>
      <c r="O899" s="46"/>
      <c r="P899" s="37"/>
      <c r="Q899" s="37"/>
      <c r="R899" s="37"/>
      <c r="S899" s="37"/>
      <c r="T899" s="37"/>
      <c r="U899" s="37"/>
      <c r="V899" s="37"/>
      <c r="W899" s="37"/>
      <c r="X899" s="37"/>
      <c r="Y899" s="37"/>
      <c r="Z899" s="37"/>
    </row>
    <row r="900">
      <c r="A900" s="46"/>
      <c r="B900" s="46"/>
      <c r="C900" s="46"/>
      <c r="D900" s="49"/>
      <c r="E900" s="49"/>
      <c r="F900" s="49"/>
      <c r="G900" s="46"/>
      <c r="H900" s="46"/>
      <c r="I900" s="49"/>
      <c r="J900" s="46"/>
      <c r="K900" s="46"/>
      <c r="L900" s="49"/>
      <c r="M900" s="49"/>
      <c r="N900" s="46"/>
      <c r="O900" s="46"/>
      <c r="P900" s="37"/>
      <c r="Q900" s="37"/>
      <c r="R900" s="37"/>
      <c r="S900" s="37"/>
      <c r="T900" s="37"/>
      <c r="U900" s="37"/>
      <c r="V900" s="37"/>
      <c r="W900" s="37"/>
      <c r="X900" s="37"/>
      <c r="Y900" s="37"/>
      <c r="Z900" s="37"/>
    </row>
    <row r="901">
      <c r="A901" s="46"/>
      <c r="B901" s="46"/>
      <c r="C901" s="46"/>
      <c r="D901" s="49"/>
      <c r="E901" s="49"/>
      <c r="F901" s="49"/>
      <c r="G901" s="46"/>
      <c r="H901" s="46"/>
      <c r="I901" s="49"/>
      <c r="J901" s="46"/>
      <c r="K901" s="46"/>
      <c r="L901" s="49"/>
      <c r="M901" s="49"/>
      <c r="N901" s="46"/>
      <c r="O901" s="46"/>
      <c r="P901" s="37"/>
      <c r="Q901" s="37"/>
      <c r="R901" s="37"/>
      <c r="S901" s="37"/>
      <c r="T901" s="37"/>
      <c r="U901" s="37"/>
      <c r="V901" s="37"/>
      <c r="W901" s="37"/>
      <c r="X901" s="37"/>
      <c r="Y901" s="37"/>
      <c r="Z901" s="37"/>
    </row>
    <row r="902">
      <c r="A902" s="46"/>
      <c r="B902" s="46"/>
      <c r="C902" s="46"/>
      <c r="D902" s="49"/>
      <c r="E902" s="49"/>
      <c r="F902" s="49"/>
      <c r="G902" s="46"/>
      <c r="H902" s="46"/>
      <c r="I902" s="49"/>
      <c r="J902" s="46"/>
      <c r="K902" s="46"/>
      <c r="L902" s="49"/>
      <c r="M902" s="49"/>
      <c r="N902" s="46"/>
      <c r="O902" s="46"/>
      <c r="P902" s="37"/>
      <c r="Q902" s="37"/>
      <c r="R902" s="37"/>
      <c r="S902" s="37"/>
      <c r="T902" s="37"/>
      <c r="U902" s="37"/>
      <c r="V902" s="37"/>
      <c r="W902" s="37"/>
      <c r="X902" s="37"/>
      <c r="Y902" s="37"/>
      <c r="Z902" s="37"/>
    </row>
    <row r="903">
      <c r="A903" s="46"/>
      <c r="B903" s="46"/>
      <c r="C903" s="46"/>
      <c r="D903" s="49"/>
      <c r="E903" s="49"/>
      <c r="F903" s="49"/>
      <c r="G903" s="46"/>
      <c r="H903" s="46"/>
      <c r="I903" s="49"/>
      <c r="J903" s="46"/>
      <c r="K903" s="46"/>
      <c r="L903" s="49"/>
      <c r="M903" s="49"/>
      <c r="N903" s="46"/>
      <c r="O903" s="46"/>
      <c r="P903" s="37"/>
      <c r="Q903" s="37"/>
      <c r="R903" s="37"/>
      <c r="S903" s="37"/>
      <c r="T903" s="37"/>
      <c r="U903" s="37"/>
      <c r="V903" s="37"/>
      <c r="W903" s="37"/>
      <c r="X903" s="37"/>
      <c r="Y903" s="37"/>
      <c r="Z903" s="37"/>
    </row>
    <row r="904">
      <c r="A904" s="46"/>
      <c r="B904" s="46"/>
      <c r="C904" s="46"/>
      <c r="D904" s="49"/>
      <c r="E904" s="49"/>
      <c r="F904" s="49"/>
      <c r="G904" s="46"/>
      <c r="H904" s="46"/>
      <c r="I904" s="49"/>
      <c r="J904" s="46"/>
      <c r="K904" s="46"/>
      <c r="L904" s="49"/>
      <c r="M904" s="49"/>
      <c r="N904" s="46"/>
      <c r="O904" s="46"/>
      <c r="P904" s="37"/>
      <c r="Q904" s="37"/>
      <c r="R904" s="37"/>
      <c r="S904" s="37"/>
      <c r="T904" s="37"/>
      <c r="U904" s="37"/>
      <c r="V904" s="37"/>
      <c r="W904" s="37"/>
      <c r="X904" s="37"/>
      <c r="Y904" s="37"/>
      <c r="Z904" s="37"/>
    </row>
    <row r="905">
      <c r="A905" s="46"/>
      <c r="B905" s="46"/>
      <c r="C905" s="46"/>
      <c r="D905" s="49"/>
      <c r="E905" s="49"/>
      <c r="F905" s="49"/>
      <c r="G905" s="46"/>
      <c r="H905" s="46"/>
      <c r="I905" s="49"/>
      <c r="J905" s="46"/>
      <c r="K905" s="46"/>
      <c r="L905" s="49"/>
      <c r="M905" s="49"/>
      <c r="N905" s="46"/>
      <c r="O905" s="46"/>
      <c r="P905" s="37"/>
      <c r="Q905" s="37"/>
      <c r="R905" s="37"/>
      <c r="S905" s="37"/>
      <c r="T905" s="37"/>
      <c r="U905" s="37"/>
      <c r="V905" s="37"/>
      <c r="W905" s="37"/>
      <c r="X905" s="37"/>
      <c r="Y905" s="37"/>
      <c r="Z905" s="37"/>
    </row>
    <row r="906">
      <c r="A906" s="46"/>
      <c r="B906" s="46"/>
      <c r="C906" s="46"/>
      <c r="D906" s="49"/>
      <c r="E906" s="49"/>
      <c r="F906" s="49"/>
      <c r="G906" s="46"/>
      <c r="H906" s="46"/>
      <c r="I906" s="49"/>
      <c r="J906" s="46"/>
      <c r="K906" s="46"/>
      <c r="L906" s="49"/>
      <c r="M906" s="49"/>
      <c r="N906" s="46"/>
      <c r="O906" s="46"/>
      <c r="P906" s="37"/>
      <c r="Q906" s="37"/>
      <c r="R906" s="37"/>
      <c r="S906" s="37"/>
      <c r="T906" s="37"/>
      <c r="U906" s="37"/>
      <c r="V906" s="37"/>
      <c r="W906" s="37"/>
      <c r="X906" s="37"/>
      <c r="Y906" s="37"/>
      <c r="Z906" s="37"/>
    </row>
    <row r="907">
      <c r="A907" s="46"/>
      <c r="B907" s="46"/>
      <c r="C907" s="46"/>
      <c r="D907" s="49"/>
      <c r="E907" s="49"/>
      <c r="F907" s="49"/>
      <c r="G907" s="46"/>
      <c r="H907" s="46"/>
      <c r="I907" s="49"/>
      <c r="J907" s="46"/>
      <c r="K907" s="46"/>
      <c r="L907" s="49"/>
      <c r="M907" s="49"/>
      <c r="N907" s="46"/>
      <c r="O907" s="46"/>
      <c r="P907" s="37"/>
      <c r="Q907" s="37"/>
      <c r="R907" s="37"/>
      <c r="S907" s="37"/>
      <c r="T907" s="37"/>
      <c r="U907" s="37"/>
      <c r="V907" s="37"/>
      <c r="W907" s="37"/>
      <c r="X907" s="37"/>
      <c r="Y907" s="37"/>
      <c r="Z907" s="37"/>
    </row>
    <row r="908">
      <c r="A908" s="46"/>
      <c r="B908" s="46"/>
      <c r="C908" s="46"/>
      <c r="D908" s="49"/>
      <c r="E908" s="49"/>
      <c r="F908" s="49"/>
      <c r="G908" s="46"/>
      <c r="H908" s="46"/>
      <c r="I908" s="49"/>
      <c r="J908" s="46"/>
      <c r="K908" s="46"/>
      <c r="L908" s="49"/>
      <c r="M908" s="49"/>
      <c r="N908" s="46"/>
      <c r="O908" s="46"/>
      <c r="P908" s="37"/>
      <c r="Q908" s="37"/>
      <c r="R908" s="37"/>
      <c r="S908" s="37"/>
      <c r="T908" s="37"/>
      <c r="U908" s="37"/>
      <c r="V908" s="37"/>
      <c r="W908" s="37"/>
      <c r="X908" s="37"/>
      <c r="Y908" s="37"/>
      <c r="Z908" s="37"/>
    </row>
    <row r="909">
      <c r="A909" s="46"/>
      <c r="B909" s="46"/>
      <c r="C909" s="46"/>
      <c r="D909" s="49"/>
      <c r="E909" s="49"/>
      <c r="F909" s="49"/>
      <c r="G909" s="46"/>
      <c r="H909" s="46"/>
      <c r="I909" s="49"/>
      <c r="J909" s="46"/>
      <c r="K909" s="46"/>
      <c r="L909" s="49"/>
      <c r="M909" s="49"/>
      <c r="N909" s="46"/>
      <c r="O909" s="46"/>
      <c r="P909" s="37"/>
      <c r="Q909" s="37"/>
      <c r="R909" s="37"/>
      <c r="S909" s="37"/>
      <c r="T909" s="37"/>
      <c r="U909" s="37"/>
      <c r="V909" s="37"/>
      <c r="W909" s="37"/>
      <c r="X909" s="37"/>
      <c r="Y909" s="37"/>
      <c r="Z909" s="37"/>
    </row>
    <row r="910">
      <c r="A910" s="46"/>
      <c r="B910" s="46"/>
      <c r="C910" s="46"/>
      <c r="D910" s="49"/>
      <c r="E910" s="49"/>
      <c r="F910" s="49"/>
      <c r="G910" s="46"/>
      <c r="H910" s="46"/>
      <c r="I910" s="49"/>
      <c r="J910" s="46"/>
      <c r="K910" s="46"/>
      <c r="L910" s="49"/>
      <c r="M910" s="49"/>
      <c r="N910" s="46"/>
      <c r="O910" s="46"/>
      <c r="P910" s="37"/>
      <c r="Q910" s="37"/>
      <c r="R910" s="37"/>
      <c r="S910" s="37"/>
      <c r="T910" s="37"/>
      <c r="U910" s="37"/>
      <c r="V910" s="37"/>
      <c r="W910" s="37"/>
      <c r="X910" s="37"/>
      <c r="Y910" s="37"/>
      <c r="Z910" s="37"/>
    </row>
    <row r="911">
      <c r="A911" s="46"/>
      <c r="B911" s="46"/>
      <c r="C911" s="46"/>
      <c r="D911" s="49"/>
      <c r="E911" s="49"/>
      <c r="F911" s="49"/>
      <c r="G911" s="46"/>
      <c r="H911" s="46"/>
      <c r="I911" s="49"/>
      <c r="J911" s="46"/>
      <c r="K911" s="46"/>
      <c r="L911" s="49"/>
      <c r="M911" s="49"/>
      <c r="N911" s="46"/>
      <c r="O911" s="46"/>
      <c r="P911" s="37"/>
      <c r="Q911" s="37"/>
      <c r="R911" s="37"/>
      <c r="S911" s="37"/>
      <c r="T911" s="37"/>
      <c r="U911" s="37"/>
      <c r="V911" s="37"/>
      <c r="W911" s="37"/>
      <c r="X911" s="37"/>
      <c r="Y911" s="37"/>
      <c r="Z911" s="37"/>
    </row>
    <row r="912">
      <c r="A912" s="46"/>
      <c r="B912" s="46"/>
      <c r="C912" s="46"/>
      <c r="D912" s="49"/>
      <c r="E912" s="49"/>
      <c r="F912" s="49"/>
      <c r="G912" s="46"/>
      <c r="H912" s="46"/>
      <c r="I912" s="49"/>
      <c r="J912" s="46"/>
      <c r="K912" s="46"/>
      <c r="L912" s="49"/>
      <c r="M912" s="49"/>
      <c r="N912" s="46"/>
      <c r="O912" s="46"/>
      <c r="P912" s="37"/>
      <c r="Q912" s="37"/>
      <c r="R912" s="37"/>
      <c r="S912" s="37"/>
      <c r="T912" s="37"/>
      <c r="U912" s="37"/>
      <c r="V912" s="37"/>
      <c r="W912" s="37"/>
      <c r="X912" s="37"/>
      <c r="Y912" s="37"/>
      <c r="Z912" s="37"/>
    </row>
    <row r="913">
      <c r="A913" s="46"/>
      <c r="B913" s="46"/>
      <c r="C913" s="46"/>
      <c r="D913" s="49"/>
      <c r="E913" s="49"/>
      <c r="F913" s="49"/>
      <c r="G913" s="46"/>
      <c r="H913" s="46"/>
      <c r="I913" s="49"/>
      <c r="J913" s="46"/>
      <c r="K913" s="46"/>
      <c r="L913" s="49"/>
      <c r="M913" s="49"/>
      <c r="N913" s="46"/>
      <c r="O913" s="46"/>
      <c r="P913" s="37"/>
      <c r="Q913" s="37"/>
      <c r="R913" s="37"/>
      <c r="S913" s="37"/>
      <c r="T913" s="37"/>
      <c r="U913" s="37"/>
      <c r="V913" s="37"/>
      <c r="W913" s="37"/>
      <c r="X913" s="37"/>
      <c r="Y913" s="37"/>
      <c r="Z913" s="37"/>
    </row>
    <row r="914">
      <c r="A914" s="46"/>
      <c r="B914" s="46"/>
      <c r="C914" s="46"/>
      <c r="D914" s="49"/>
      <c r="E914" s="49"/>
      <c r="F914" s="49"/>
      <c r="G914" s="46"/>
      <c r="H914" s="46"/>
      <c r="I914" s="49"/>
      <c r="J914" s="46"/>
      <c r="K914" s="46"/>
      <c r="L914" s="49"/>
      <c r="M914" s="49"/>
      <c r="N914" s="46"/>
      <c r="O914" s="46"/>
      <c r="P914" s="37"/>
      <c r="Q914" s="37"/>
      <c r="R914" s="37"/>
      <c r="S914" s="37"/>
      <c r="T914" s="37"/>
      <c r="U914" s="37"/>
      <c r="V914" s="37"/>
      <c r="W914" s="37"/>
      <c r="X914" s="37"/>
      <c r="Y914" s="37"/>
      <c r="Z914" s="37"/>
    </row>
    <row r="915">
      <c r="A915" s="46"/>
      <c r="B915" s="46"/>
      <c r="C915" s="46"/>
      <c r="D915" s="49"/>
      <c r="E915" s="49"/>
      <c r="F915" s="49"/>
      <c r="G915" s="46"/>
      <c r="H915" s="46"/>
      <c r="I915" s="49"/>
      <c r="J915" s="46"/>
      <c r="K915" s="46"/>
      <c r="L915" s="49"/>
      <c r="M915" s="49"/>
      <c r="N915" s="46"/>
      <c r="O915" s="46"/>
      <c r="P915" s="37"/>
      <c r="Q915" s="37"/>
      <c r="R915" s="37"/>
      <c r="S915" s="37"/>
      <c r="T915" s="37"/>
      <c r="U915" s="37"/>
      <c r="V915" s="37"/>
      <c r="W915" s="37"/>
      <c r="X915" s="37"/>
      <c r="Y915" s="37"/>
      <c r="Z915" s="37"/>
    </row>
    <row r="916">
      <c r="A916" s="46"/>
      <c r="B916" s="46"/>
      <c r="C916" s="46"/>
      <c r="D916" s="49"/>
      <c r="E916" s="49"/>
      <c r="F916" s="49"/>
      <c r="G916" s="46"/>
      <c r="H916" s="46"/>
      <c r="I916" s="49"/>
      <c r="J916" s="46"/>
      <c r="K916" s="46"/>
      <c r="L916" s="49"/>
      <c r="M916" s="49"/>
      <c r="N916" s="46"/>
      <c r="O916" s="46"/>
      <c r="P916" s="37"/>
      <c r="Q916" s="37"/>
      <c r="R916" s="37"/>
      <c r="S916" s="37"/>
      <c r="T916" s="37"/>
      <c r="U916" s="37"/>
      <c r="V916" s="37"/>
      <c r="W916" s="37"/>
      <c r="X916" s="37"/>
      <c r="Y916" s="37"/>
      <c r="Z916" s="37"/>
    </row>
    <row r="917">
      <c r="A917" s="46"/>
      <c r="B917" s="46"/>
      <c r="C917" s="46"/>
      <c r="D917" s="49"/>
      <c r="E917" s="49"/>
      <c r="F917" s="49"/>
      <c r="G917" s="46"/>
      <c r="H917" s="46"/>
      <c r="I917" s="49"/>
      <c r="J917" s="46"/>
      <c r="K917" s="46"/>
      <c r="L917" s="49"/>
      <c r="M917" s="49"/>
      <c r="N917" s="46"/>
      <c r="O917" s="46"/>
      <c r="P917" s="37"/>
      <c r="Q917" s="37"/>
      <c r="R917" s="37"/>
      <c r="S917" s="37"/>
      <c r="T917" s="37"/>
      <c r="U917" s="37"/>
      <c r="V917" s="37"/>
      <c r="W917" s="37"/>
      <c r="X917" s="37"/>
      <c r="Y917" s="37"/>
      <c r="Z917" s="37"/>
    </row>
    <row r="918">
      <c r="A918" s="46"/>
      <c r="B918" s="46"/>
      <c r="C918" s="46"/>
      <c r="D918" s="49"/>
      <c r="E918" s="49"/>
      <c r="F918" s="49"/>
      <c r="G918" s="46"/>
      <c r="H918" s="46"/>
      <c r="I918" s="49"/>
      <c r="J918" s="46"/>
      <c r="K918" s="46"/>
      <c r="L918" s="49"/>
      <c r="M918" s="49"/>
      <c r="N918" s="46"/>
      <c r="O918" s="46"/>
      <c r="P918" s="37"/>
      <c r="Q918" s="37"/>
      <c r="R918" s="37"/>
      <c r="S918" s="37"/>
      <c r="T918" s="37"/>
      <c r="U918" s="37"/>
      <c r="V918" s="37"/>
      <c r="W918" s="37"/>
      <c r="X918" s="37"/>
      <c r="Y918" s="37"/>
      <c r="Z918" s="37"/>
    </row>
    <row r="919">
      <c r="A919" s="46"/>
      <c r="B919" s="46"/>
      <c r="C919" s="46"/>
      <c r="D919" s="49"/>
      <c r="E919" s="49"/>
      <c r="F919" s="49"/>
      <c r="G919" s="46"/>
      <c r="H919" s="46"/>
      <c r="I919" s="49"/>
      <c r="J919" s="46"/>
      <c r="K919" s="46"/>
      <c r="L919" s="49"/>
      <c r="M919" s="49"/>
      <c r="N919" s="46"/>
      <c r="O919" s="46"/>
      <c r="P919" s="37"/>
      <c r="Q919" s="37"/>
      <c r="R919" s="37"/>
      <c r="S919" s="37"/>
      <c r="T919" s="37"/>
      <c r="U919" s="37"/>
      <c r="V919" s="37"/>
      <c r="W919" s="37"/>
      <c r="X919" s="37"/>
      <c r="Y919" s="37"/>
      <c r="Z919" s="37"/>
    </row>
    <row r="920">
      <c r="A920" s="46"/>
      <c r="B920" s="46"/>
      <c r="C920" s="46"/>
      <c r="D920" s="49"/>
      <c r="E920" s="49"/>
      <c r="F920" s="49"/>
      <c r="G920" s="46"/>
      <c r="H920" s="46"/>
      <c r="I920" s="49"/>
      <c r="J920" s="46"/>
      <c r="K920" s="46"/>
      <c r="L920" s="49"/>
      <c r="M920" s="49"/>
      <c r="N920" s="46"/>
      <c r="O920" s="46"/>
      <c r="P920" s="37"/>
      <c r="Q920" s="37"/>
      <c r="R920" s="37"/>
      <c r="S920" s="37"/>
      <c r="T920" s="37"/>
      <c r="U920" s="37"/>
      <c r="V920" s="37"/>
      <c r="W920" s="37"/>
      <c r="X920" s="37"/>
      <c r="Y920" s="37"/>
      <c r="Z920" s="37"/>
    </row>
    <row r="921">
      <c r="A921" s="46"/>
      <c r="B921" s="46"/>
      <c r="C921" s="46"/>
      <c r="D921" s="49"/>
      <c r="E921" s="49"/>
      <c r="F921" s="49"/>
      <c r="G921" s="46"/>
      <c r="H921" s="46"/>
      <c r="I921" s="49"/>
      <c r="J921" s="46"/>
      <c r="K921" s="46"/>
      <c r="L921" s="49"/>
      <c r="M921" s="49"/>
      <c r="N921" s="46"/>
      <c r="O921" s="46"/>
      <c r="P921" s="37"/>
      <c r="Q921" s="37"/>
      <c r="R921" s="37"/>
      <c r="S921" s="37"/>
      <c r="T921" s="37"/>
      <c r="U921" s="37"/>
      <c r="V921" s="37"/>
      <c r="W921" s="37"/>
      <c r="X921" s="37"/>
      <c r="Y921" s="37"/>
      <c r="Z921" s="37"/>
    </row>
    <row r="922">
      <c r="A922" s="46"/>
      <c r="B922" s="46"/>
      <c r="C922" s="46"/>
      <c r="D922" s="49"/>
      <c r="E922" s="49"/>
      <c r="F922" s="49"/>
      <c r="G922" s="46"/>
      <c r="H922" s="46"/>
      <c r="I922" s="49"/>
      <c r="J922" s="46"/>
      <c r="K922" s="46"/>
      <c r="L922" s="49"/>
      <c r="M922" s="49"/>
      <c r="N922" s="46"/>
      <c r="O922" s="46"/>
      <c r="P922" s="37"/>
      <c r="Q922" s="37"/>
      <c r="R922" s="37"/>
      <c r="S922" s="37"/>
      <c r="T922" s="37"/>
      <c r="U922" s="37"/>
      <c r="V922" s="37"/>
      <c r="W922" s="37"/>
      <c r="X922" s="37"/>
      <c r="Y922" s="37"/>
      <c r="Z922" s="37"/>
    </row>
    <row r="923">
      <c r="A923" s="46"/>
      <c r="B923" s="46"/>
      <c r="C923" s="46"/>
      <c r="D923" s="49"/>
      <c r="E923" s="49"/>
      <c r="F923" s="49"/>
      <c r="G923" s="46"/>
      <c r="H923" s="46"/>
      <c r="I923" s="49"/>
      <c r="J923" s="46"/>
      <c r="K923" s="46"/>
      <c r="L923" s="49"/>
      <c r="M923" s="49"/>
      <c r="N923" s="46"/>
      <c r="O923" s="46"/>
      <c r="P923" s="37"/>
      <c r="Q923" s="37"/>
      <c r="R923" s="37"/>
      <c r="S923" s="37"/>
      <c r="T923" s="37"/>
      <c r="U923" s="37"/>
      <c r="V923" s="37"/>
      <c r="W923" s="37"/>
      <c r="X923" s="37"/>
      <c r="Y923" s="37"/>
      <c r="Z923" s="37"/>
    </row>
    <row r="924">
      <c r="A924" s="46"/>
      <c r="B924" s="46"/>
      <c r="C924" s="46"/>
      <c r="D924" s="49"/>
      <c r="E924" s="49"/>
      <c r="F924" s="49"/>
      <c r="G924" s="46"/>
      <c r="H924" s="46"/>
      <c r="I924" s="49"/>
      <c r="J924" s="46"/>
      <c r="K924" s="46"/>
      <c r="L924" s="49"/>
      <c r="M924" s="49"/>
      <c r="N924" s="46"/>
      <c r="O924" s="46"/>
      <c r="P924" s="37"/>
      <c r="Q924" s="37"/>
      <c r="R924" s="37"/>
      <c r="S924" s="37"/>
      <c r="T924" s="37"/>
      <c r="U924" s="37"/>
      <c r="V924" s="37"/>
      <c r="W924" s="37"/>
      <c r="X924" s="37"/>
      <c r="Y924" s="37"/>
      <c r="Z924" s="37"/>
    </row>
    <row r="925">
      <c r="A925" s="46"/>
      <c r="B925" s="46"/>
      <c r="C925" s="46"/>
      <c r="D925" s="49"/>
      <c r="E925" s="49"/>
      <c r="F925" s="49"/>
      <c r="G925" s="46"/>
      <c r="H925" s="46"/>
      <c r="I925" s="49"/>
      <c r="J925" s="46"/>
      <c r="K925" s="46"/>
      <c r="L925" s="49"/>
      <c r="M925" s="49"/>
      <c r="N925" s="46"/>
      <c r="O925" s="46"/>
      <c r="P925" s="37"/>
      <c r="Q925" s="37"/>
      <c r="R925" s="37"/>
      <c r="S925" s="37"/>
      <c r="T925" s="37"/>
      <c r="U925" s="37"/>
      <c r="V925" s="37"/>
      <c r="W925" s="37"/>
      <c r="X925" s="37"/>
      <c r="Y925" s="37"/>
      <c r="Z925" s="37"/>
    </row>
    <row r="926">
      <c r="A926" s="46"/>
      <c r="B926" s="46"/>
      <c r="C926" s="46"/>
      <c r="D926" s="49"/>
      <c r="E926" s="49"/>
      <c r="F926" s="49"/>
      <c r="G926" s="46"/>
      <c r="H926" s="46"/>
      <c r="I926" s="49"/>
      <c r="J926" s="46"/>
      <c r="K926" s="46"/>
      <c r="L926" s="49"/>
      <c r="M926" s="49"/>
      <c r="N926" s="46"/>
      <c r="O926" s="46"/>
      <c r="P926" s="37"/>
      <c r="Q926" s="37"/>
      <c r="R926" s="37"/>
      <c r="S926" s="37"/>
      <c r="T926" s="37"/>
      <c r="U926" s="37"/>
      <c r="V926" s="37"/>
      <c r="W926" s="37"/>
      <c r="X926" s="37"/>
      <c r="Y926" s="37"/>
      <c r="Z926" s="37"/>
    </row>
    <row r="927">
      <c r="A927" s="46"/>
      <c r="B927" s="46"/>
      <c r="C927" s="46"/>
      <c r="D927" s="49"/>
      <c r="E927" s="49"/>
      <c r="F927" s="49"/>
      <c r="G927" s="46"/>
      <c r="H927" s="46"/>
      <c r="I927" s="49"/>
      <c r="J927" s="46"/>
      <c r="K927" s="46"/>
      <c r="L927" s="49"/>
      <c r="M927" s="49"/>
      <c r="N927" s="46"/>
      <c r="O927" s="46"/>
      <c r="P927" s="37"/>
      <c r="Q927" s="37"/>
      <c r="R927" s="37"/>
      <c r="S927" s="37"/>
      <c r="T927" s="37"/>
      <c r="U927" s="37"/>
      <c r="V927" s="37"/>
      <c r="W927" s="37"/>
      <c r="X927" s="37"/>
      <c r="Y927" s="37"/>
      <c r="Z927" s="37"/>
    </row>
    <row r="928">
      <c r="A928" s="46"/>
      <c r="B928" s="46"/>
      <c r="C928" s="46"/>
      <c r="D928" s="49"/>
      <c r="E928" s="49"/>
      <c r="F928" s="49"/>
      <c r="G928" s="46"/>
      <c r="H928" s="46"/>
      <c r="I928" s="49"/>
      <c r="J928" s="46"/>
      <c r="K928" s="46"/>
      <c r="L928" s="49"/>
      <c r="M928" s="49"/>
      <c r="N928" s="46"/>
      <c r="O928" s="46"/>
      <c r="P928" s="37"/>
      <c r="Q928" s="37"/>
      <c r="R928" s="37"/>
      <c r="S928" s="37"/>
      <c r="T928" s="37"/>
      <c r="U928" s="37"/>
      <c r="V928" s="37"/>
      <c r="W928" s="37"/>
      <c r="X928" s="37"/>
      <c r="Y928" s="37"/>
      <c r="Z928" s="37"/>
    </row>
    <row r="929">
      <c r="A929" s="46"/>
      <c r="B929" s="46"/>
      <c r="C929" s="46"/>
      <c r="D929" s="49"/>
      <c r="E929" s="49"/>
      <c r="F929" s="49"/>
      <c r="G929" s="46"/>
      <c r="H929" s="46"/>
      <c r="I929" s="49"/>
      <c r="J929" s="46"/>
      <c r="K929" s="46"/>
      <c r="L929" s="49"/>
      <c r="M929" s="49"/>
      <c r="N929" s="46"/>
      <c r="O929" s="46"/>
      <c r="P929" s="37"/>
      <c r="Q929" s="37"/>
      <c r="R929" s="37"/>
      <c r="S929" s="37"/>
      <c r="T929" s="37"/>
      <c r="U929" s="37"/>
      <c r="V929" s="37"/>
      <c r="W929" s="37"/>
      <c r="X929" s="37"/>
      <c r="Y929" s="37"/>
      <c r="Z929" s="37"/>
    </row>
    <row r="930">
      <c r="A930" s="46"/>
      <c r="B930" s="46"/>
      <c r="C930" s="46"/>
      <c r="D930" s="49"/>
      <c r="E930" s="49"/>
      <c r="F930" s="49"/>
      <c r="G930" s="46"/>
      <c r="H930" s="46"/>
      <c r="I930" s="49"/>
      <c r="J930" s="46"/>
      <c r="K930" s="46"/>
      <c r="L930" s="49"/>
      <c r="M930" s="49"/>
      <c r="N930" s="46"/>
      <c r="O930" s="46"/>
      <c r="P930" s="37"/>
      <c r="Q930" s="37"/>
      <c r="R930" s="37"/>
      <c r="S930" s="37"/>
      <c r="T930" s="37"/>
      <c r="U930" s="37"/>
      <c r="V930" s="37"/>
      <c r="W930" s="37"/>
      <c r="X930" s="37"/>
      <c r="Y930" s="37"/>
      <c r="Z930" s="37"/>
    </row>
    <row r="931">
      <c r="A931" s="46"/>
      <c r="B931" s="46"/>
      <c r="C931" s="46"/>
      <c r="D931" s="49"/>
      <c r="E931" s="49"/>
      <c r="F931" s="49"/>
      <c r="G931" s="46"/>
      <c r="H931" s="46"/>
      <c r="I931" s="49"/>
      <c r="J931" s="46"/>
      <c r="K931" s="46"/>
      <c r="L931" s="49"/>
      <c r="M931" s="49"/>
      <c r="N931" s="46"/>
      <c r="O931" s="46"/>
      <c r="P931" s="37"/>
      <c r="Q931" s="37"/>
      <c r="R931" s="37"/>
      <c r="S931" s="37"/>
      <c r="T931" s="37"/>
      <c r="U931" s="37"/>
      <c r="V931" s="37"/>
      <c r="W931" s="37"/>
      <c r="X931" s="37"/>
      <c r="Y931" s="37"/>
      <c r="Z931" s="37"/>
    </row>
    <row r="932">
      <c r="A932" s="46"/>
      <c r="B932" s="46"/>
      <c r="C932" s="46"/>
      <c r="D932" s="49"/>
      <c r="E932" s="49"/>
      <c r="F932" s="49"/>
      <c r="G932" s="46"/>
      <c r="H932" s="46"/>
      <c r="I932" s="49"/>
      <c r="J932" s="46"/>
      <c r="K932" s="46"/>
      <c r="L932" s="49"/>
      <c r="M932" s="49"/>
      <c r="N932" s="46"/>
      <c r="O932" s="46"/>
      <c r="P932" s="37"/>
      <c r="Q932" s="37"/>
      <c r="R932" s="37"/>
      <c r="S932" s="37"/>
      <c r="T932" s="37"/>
      <c r="U932" s="37"/>
      <c r="V932" s="37"/>
      <c r="W932" s="37"/>
      <c r="X932" s="37"/>
      <c r="Y932" s="37"/>
      <c r="Z932" s="37"/>
    </row>
    <row r="933">
      <c r="A933" s="46"/>
      <c r="B933" s="46"/>
      <c r="C933" s="46"/>
      <c r="D933" s="49"/>
      <c r="E933" s="49"/>
      <c r="F933" s="49"/>
      <c r="G933" s="46"/>
      <c r="H933" s="46"/>
      <c r="I933" s="49"/>
      <c r="J933" s="46"/>
      <c r="K933" s="46"/>
      <c r="L933" s="49"/>
      <c r="M933" s="49"/>
      <c r="N933" s="46"/>
      <c r="O933" s="46"/>
      <c r="P933" s="37"/>
      <c r="Q933" s="37"/>
      <c r="R933" s="37"/>
      <c r="S933" s="37"/>
      <c r="T933" s="37"/>
      <c r="U933" s="37"/>
      <c r="V933" s="37"/>
      <c r="W933" s="37"/>
      <c r="X933" s="37"/>
      <c r="Y933" s="37"/>
      <c r="Z933" s="37"/>
    </row>
    <row r="934">
      <c r="A934" s="46"/>
      <c r="B934" s="46"/>
      <c r="C934" s="46"/>
      <c r="D934" s="49"/>
      <c r="E934" s="49"/>
      <c r="F934" s="49"/>
      <c r="G934" s="46"/>
      <c r="H934" s="46"/>
      <c r="I934" s="49"/>
      <c r="J934" s="46"/>
      <c r="K934" s="46"/>
      <c r="L934" s="49"/>
      <c r="M934" s="49"/>
      <c r="N934" s="46"/>
      <c r="O934" s="46"/>
      <c r="P934" s="37"/>
      <c r="Q934" s="37"/>
      <c r="R934" s="37"/>
      <c r="S934" s="37"/>
      <c r="T934" s="37"/>
      <c r="U934" s="37"/>
      <c r="V934" s="37"/>
      <c r="W934" s="37"/>
      <c r="X934" s="37"/>
      <c r="Y934" s="37"/>
      <c r="Z934" s="37"/>
    </row>
    <row r="935">
      <c r="A935" s="46"/>
      <c r="B935" s="46"/>
      <c r="C935" s="46"/>
      <c r="D935" s="49"/>
      <c r="E935" s="49"/>
      <c r="F935" s="49"/>
      <c r="G935" s="46"/>
      <c r="H935" s="46"/>
      <c r="I935" s="49"/>
      <c r="J935" s="46"/>
      <c r="K935" s="46"/>
      <c r="L935" s="49"/>
      <c r="M935" s="49"/>
      <c r="N935" s="46"/>
      <c r="O935" s="46"/>
      <c r="P935" s="37"/>
      <c r="Q935" s="37"/>
      <c r="R935" s="37"/>
      <c r="S935" s="37"/>
      <c r="T935" s="37"/>
      <c r="U935" s="37"/>
      <c r="V935" s="37"/>
      <c r="W935" s="37"/>
      <c r="X935" s="37"/>
      <c r="Y935" s="37"/>
      <c r="Z935" s="37"/>
    </row>
    <row r="936">
      <c r="A936" s="46"/>
      <c r="B936" s="46"/>
      <c r="C936" s="46"/>
      <c r="D936" s="49"/>
      <c r="E936" s="49"/>
      <c r="F936" s="49"/>
      <c r="G936" s="46"/>
      <c r="H936" s="46"/>
      <c r="I936" s="49"/>
      <c r="J936" s="46"/>
      <c r="K936" s="46"/>
      <c r="L936" s="49"/>
      <c r="M936" s="49"/>
      <c r="N936" s="46"/>
      <c r="O936" s="46"/>
      <c r="P936" s="37"/>
      <c r="Q936" s="37"/>
      <c r="R936" s="37"/>
      <c r="S936" s="37"/>
      <c r="T936" s="37"/>
      <c r="U936" s="37"/>
      <c r="V936" s="37"/>
      <c r="W936" s="37"/>
      <c r="X936" s="37"/>
      <c r="Y936" s="37"/>
      <c r="Z936" s="37"/>
    </row>
    <row r="937">
      <c r="A937" s="46"/>
      <c r="B937" s="46"/>
      <c r="C937" s="46"/>
      <c r="D937" s="49"/>
      <c r="E937" s="49"/>
      <c r="F937" s="49"/>
      <c r="G937" s="46"/>
      <c r="H937" s="46"/>
      <c r="I937" s="49"/>
      <c r="J937" s="46"/>
      <c r="K937" s="46"/>
      <c r="L937" s="49"/>
      <c r="M937" s="49"/>
      <c r="N937" s="46"/>
      <c r="O937" s="46"/>
      <c r="P937" s="37"/>
      <c r="Q937" s="37"/>
      <c r="R937" s="37"/>
      <c r="S937" s="37"/>
      <c r="T937" s="37"/>
      <c r="U937" s="37"/>
      <c r="V937" s="37"/>
      <c r="W937" s="37"/>
      <c r="X937" s="37"/>
      <c r="Y937" s="37"/>
      <c r="Z937" s="37"/>
    </row>
    <row r="938">
      <c r="A938" s="46"/>
      <c r="B938" s="46"/>
      <c r="C938" s="46"/>
      <c r="D938" s="49"/>
      <c r="E938" s="49"/>
      <c r="F938" s="49"/>
      <c r="G938" s="46"/>
      <c r="H938" s="46"/>
      <c r="I938" s="49"/>
      <c r="J938" s="46"/>
      <c r="K938" s="46"/>
      <c r="L938" s="49"/>
      <c r="M938" s="49"/>
      <c r="N938" s="46"/>
      <c r="O938" s="46"/>
      <c r="P938" s="37"/>
      <c r="Q938" s="37"/>
      <c r="R938" s="37"/>
      <c r="S938" s="37"/>
      <c r="T938" s="37"/>
      <c r="U938" s="37"/>
      <c r="V938" s="37"/>
      <c r="W938" s="37"/>
      <c r="X938" s="37"/>
      <c r="Y938" s="37"/>
      <c r="Z938" s="37"/>
    </row>
    <row r="939">
      <c r="A939" s="46"/>
      <c r="B939" s="46"/>
      <c r="C939" s="46"/>
      <c r="D939" s="49"/>
      <c r="E939" s="49"/>
      <c r="F939" s="49"/>
      <c r="G939" s="46"/>
      <c r="H939" s="46"/>
      <c r="I939" s="49"/>
      <c r="J939" s="46"/>
      <c r="K939" s="46"/>
      <c r="L939" s="49"/>
      <c r="M939" s="49"/>
      <c r="N939" s="46"/>
      <c r="O939" s="46"/>
      <c r="P939" s="37"/>
      <c r="Q939" s="37"/>
      <c r="R939" s="37"/>
      <c r="S939" s="37"/>
      <c r="T939" s="37"/>
      <c r="U939" s="37"/>
      <c r="V939" s="37"/>
      <c r="W939" s="37"/>
      <c r="X939" s="37"/>
      <c r="Y939" s="37"/>
      <c r="Z939" s="37"/>
    </row>
    <row r="940">
      <c r="A940" s="46"/>
      <c r="B940" s="46"/>
      <c r="C940" s="46"/>
      <c r="D940" s="49"/>
      <c r="E940" s="49"/>
      <c r="F940" s="49"/>
      <c r="G940" s="46"/>
      <c r="H940" s="46"/>
      <c r="I940" s="49"/>
      <c r="J940" s="46"/>
      <c r="K940" s="46"/>
      <c r="L940" s="49"/>
      <c r="M940" s="49"/>
      <c r="N940" s="46"/>
      <c r="O940" s="46"/>
      <c r="P940" s="37"/>
      <c r="Q940" s="37"/>
      <c r="R940" s="37"/>
      <c r="S940" s="37"/>
      <c r="T940" s="37"/>
      <c r="U940" s="37"/>
      <c r="V940" s="37"/>
      <c r="W940" s="37"/>
      <c r="X940" s="37"/>
      <c r="Y940" s="37"/>
      <c r="Z940" s="37"/>
    </row>
    <row r="941">
      <c r="A941" s="46"/>
      <c r="B941" s="46"/>
      <c r="C941" s="46"/>
      <c r="D941" s="49"/>
      <c r="E941" s="49"/>
      <c r="F941" s="49"/>
      <c r="G941" s="46"/>
      <c r="H941" s="46"/>
      <c r="I941" s="49"/>
      <c r="J941" s="46"/>
      <c r="K941" s="46"/>
      <c r="L941" s="49"/>
      <c r="M941" s="49"/>
      <c r="N941" s="46"/>
      <c r="O941" s="46"/>
      <c r="P941" s="37"/>
      <c r="Q941" s="37"/>
      <c r="R941" s="37"/>
      <c r="S941" s="37"/>
      <c r="T941" s="37"/>
      <c r="U941" s="37"/>
      <c r="V941" s="37"/>
      <c r="W941" s="37"/>
      <c r="X941" s="37"/>
      <c r="Y941" s="37"/>
      <c r="Z941" s="37"/>
    </row>
    <row r="942">
      <c r="A942" s="46"/>
      <c r="B942" s="46"/>
      <c r="C942" s="46"/>
      <c r="D942" s="49"/>
      <c r="E942" s="49"/>
      <c r="F942" s="49"/>
      <c r="G942" s="46"/>
      <c r="H942" s="46"/>
      <c r="I942" s="49"/>
      <c r="J942" s="46"/>
      <c r="K942" s="46"/>
      <c r="L942" s="49"/>
      <c r="M942" s="49"/>
      <c r="N942" s="46"/>
      <c r="O942" s="46"/>
      <c r="P942" s="37"/>
      <c r="Q942" s="37"/>
      <c r="R942" s="37"/>
      <c r="S942" s="37"/>
      <c r="T942" s="37"/>
      <c r="U942" s="37"/>
      <c r="V942" s="37"/>
      <c r="W942" s="37"/>
      <c r="X942" s="37"/>
      <c r="Y942" s="37"/>
      <c r="Z942" s="37"/>
    </row>
    <row r="943">
      <c r="A943" s="46"/>
      <c r="B943" s="46"/>
      <c r="C943" s="46"/>
      <c r="D943" s="49"/>
      <c r="E943" s="49"/>
      <c r="F943" s="49"/>
      <c r="G943" s="46"/>
      <c r="H943" s="46"/>
      <c r="I943" s="49"/>
      <c r="J943" s="46"/>
      <c r="K943" s="46"/>
      <c r="L943" s="49"/>
      <c r="M943" s="49"/>
      <c r="N943" s="46"/>
      <c r="O943" s="46"/>
      <c r="P943" s="37"/>
      <c r="Q943" s="37"/>
      <c r="R943" s="37"/>
      <c r="S943" s="37"/>
      <c r="T943" s="37"/>
      <c r="U943" s="37"/>
      <c r="V943" s="37"/>
      <c r="W943" s="37"/>
      <c r="X943" s="37"/>
      <c r="Y943" s="37"/>
      <c r="Z943" s="37"/>
    </row>
    <row r="944">
      <c r="A944" s="46"/>
      <c r="B944" s="46"/>
      <c r="C944" s="46"/>
      <c r="D944" s="49"/>
      <c r="E944" s="49"/>
      <c r="F944" s="49"/>
      <c r="G944" s="46"/>
      <c r="H944" s="46"/>
      <c r="I944" s="49"/>
      <c r="J944" s="46"/>
      <c r="K944" s="46"/>
      <c r="L944" s="49"/>
      <c r="M944" s="49"/>
      <c r="N944" s="46"/>
      <c r="O944" s="46"/>
      <c r="P944" s="37"/>
      <c r="Q944" s="37"/>
      <c r="R944" s="37"/>
      <c r="S944" s="37"/>
      <c r="T944" s="37"/>
      <c r="U944" s="37"/>
      <c r="V944" s="37"/>
      <c r="W944" s="37"/>
      <c r="X944" s="37"/>
      <c r="Y944" s="37"/>
      <c r="Z944" s="37"/>
    </row>
    <row r="945">
      <c r="A945" s="46"/>
      <c r="B945" s="46"/>
      <c r="C945" s="46"/>
      <c r="D945" s="49"/>
      <c r="E945" s="49"/>
      <c r="F945" s="49"/>
      <c r="G945" s="46"/>
      <c r="H945" s="46"/>
      <c r="I945" s="49"/>
      <c r="J945" s="46"/>
      <c r="K945" s="46"/>
      <c r="L945" s="49"/>
      <c r="M945" s="49"/>
      <c r="N945" s="46"/>
      <c r="O945" s="46"/>
      <c r="P945" s="37"/>
      <c r="Q945" s="37"/>
      <c r="R945" s="37"/>
      <c r="S945" s="37"/>
      <c r="T945" s="37"/>
      <c r="U945" s="37"/>
      <c r="V945" s="37"/>
      <c r="W945" s="37"/>
      <c r="X945" s="37"/>
      <c r="Y945" s="37"/>
      <c r="Z945" s="37"/>
    </row>
    <row r="946">
      <c r="A946" s="46"/>
      <c r="B946" s="46"/>
      <c r="C946" s="46"/>
      <c r="D946" s="49"/>
      <c r="E946" s="49"/>
      <c r="F946" s="49"/>
      <c r="G946" s="46"/>
      <c r="H946" s="46"/>
      <c r="I946" s="49"/>
      <c r="J946" s="46"/>
      <c r="K946" s="46"/>
      <c r="L946" s="49"/>
      <c r="M946" s="49"/>
      <c r="N946" s="46"/>
      <c r="O946" s="46"/>
      <c r="P946" s="37"/>
      <c r="Q946" s="37"/>
      <c r="R946" s="37"/>
      <c r="S946" s="37"/>
      <c r="T946" s="37"/>
      <c r="U946" s="37"/>
      <c r="V946" s="37"/>
      <c r="W946" s="37"/>
      <c r="X946" s="37"/>
      <c r="Y946" s="37"/>
      <c r="Z946" s="37"/>
    </row>
    <row r="947">
      <c r="A947" s="46"/>
      <c r="B947" s="46"/>
      <c r="C947" s="46"/>
      <c r="D947" s="49"/>
      <c r="E947" s="49"/>
      <c r="F947" s="49"/>
      <c r="G947" s="46"/>
      <c r="H947" s="46"/>
      <c r="I947" s="49"/>
      <c r="J947" s="46"/>
      <c r="K947" s="46"/>
      <c r="L947" s="49"/>
      <c r="M947" s="49"/>
      <c r="N947" s="46"/>
      <c r="O947" s="46"/>
      <c r="P947" s="37"/>
      <c r="Q947" s="37"/>
      <c r="R947" s="37"/>
      <c r="S947" s="37"/>
      <c r="T947" s="37"/>
      <c r="U947" s="37"/>
      <c r="V947" s="37"/>
      <c r="W947" s="37"/>
      <c r="X947" s="37"/>
      <c r="Y947" s="37"/>
      <c r="Z947" s="37"/>
    </row>
    <row r="948">
      <c r="A948" s="46"/>
      <c r="B948" s="46"/>
      <c r="C948" s="46"/>
      <c r="D948" s="49"/>
      <c r="E948" s="49"/>
      <c r="F948" s="49"/>
      <c r="G948" s="46"/>
      <c r="H948" s="46"/>
      <c r="I948" s="49"/>
      <c r="J948" s="46"/>
      <c r="K948" s="46"/>
      <c r="L948" s="49"/>
      <c r="M948" s="49"/>
      <c r="N948" s="46"/>
      <c r="O948" s="46"/>
      <c r="P948" s="37"/>
      <c r="Q948" s="37"/>
      <c r="R948" s="37"/>
      <c r="S948" s="37"/>
      <c r="T948" s="37"/>
      <c r="U948" s="37"/>
      <c r="V948" s="37"/>
      <c r="W948" s="37"/>
      <c r="X948" s="37"/>
      <c r="Y948" s="37"/>
      <c r="Z948" s="37"/>
    </row>
    <row r="949">
      <c r="A949" s="46"/>
      <c r="B949" s="46"/>
      <c r="C949" s="46"/>
      <c r="D949" s="49"/>
      <c r="E949" s="49"/>
      <c r="F949" s="49"/>
      <c r="G949" s="46"/>
      <c r="H949" s="46"/>
      <c r="I949" s="49"/>
      <c r="J949" s="46"/>
      <c r="K949" s="46"/>
      <c r="L949" s="49"/>
      <c r="M949" s="49"/>
      <c r="N949" s="46"/>
      <c r="O949" s="46"/>
      <c r="P949" s="37"/>
      <c r="Q949" s="37"/>
      <c r="R949" s="37"/>
      <c r="S949" s="37"/>
      <c r="T949" s="37"/>
      <c r="U949" s="37"/>
      <c r="V949" s="37"/>
      <c r="W949" s="37"/>
      <c r="X949" s="37"/>
      <c r="Y949" s="37"/>
      <c r="Z949" s="37"/>
    </row>
    <row r="950">
      <c r="A950" s="46"/>
      <c r="B950" s="46"/>
      <c r="C950" s="46"/>
      <c r="D950" s="49"/>
      <c r="E950" s="49"/>
      <c r="F950" s="49"/>
      <c r="G950" s="46"/>
      <c r="H950" s="46"/>
      <c r="I950" s="49"/>
      <c r="J950" s="46"/>
      <c r="K950" s="46"/>
      <c r="L950" s="49"/>
      <c r="M950" s="49"/>
      <c r="N950" s="46"/>
      <c r="O950" s="46"/>
      <c r="P950" s="37"/>
      <c r="Q950" s="37"/>
      <c r="R950" s="37"/>
      <c r="S950" s="37"/>
      <c r="T950" s="37"/>
      <c r="U950" s="37"/>
      <c r="V950" s="37"/>
      <c r="W950" s="37"/>
      <c r="X950" s="37"/>
      <c r="Y950" s="37"/>
      <c r="Z950" s="37"/>
    </row>
    <row r="951">
      <c r="A951" s="46"/>
      <c r="B951" s="46"/>
      <c r="C951" s="46"/>
      <c r="D951" s="49"/>
      <c r="E951" s="49"/>
      <c r="F951" s="49"/>
      <c r="G951" s="46"/>
      <c r="H951" s="46"/>
      <c r="I951" s="49"/>
      <c r="J951" s="46"/>
      <c r="K951" s="46"/>
      <c r="L951" s="49"/>
      <c r="M951" s="49"/>
      <c r="N951" s="46"/>
      <c r="O951" s="46"/>
      <c r="P951" s="37"/>
      <c r="Q951" s="37"/>
      <c r="R951" s="37"/>
      <c r="S951" s="37"/>
      <c r="T951" s="37"/>
      <c r="U951" s="37"/>
      <c r="V951" s="37"/>
      <c r="W951" s="37"/>
      <c r="X951" s="37"/>
      <c r="Y951" s="37"/>
      <c r="Z951" s="37"/>
    </row>
    <row r="952">
      <c r="A952" s="46"/>
      <c r="B952" s="46"/>
      <c r="C952" s="46"/>
      <c r="D952" s="49"/>
      <c r="E952" s="49"/>
      <c r="F952" s="49"/>
      <c r="G952" s="46"/>
      <c r="H952" s="46"/>
      <c r="I952" s="49"/>
      <c r="J952" s="46"/>
      <c r="K952" s="46"/>
      <c r="L952" s="49"/>
      <c r="M952" s="49"/>
      <c r="N952" s="46"/>
      <c r="O952" s="46"/>
      <c r="P952" s="37"/>
      <c r="Q952" s="37"/>
      <c r="R952" s="37"/>
      <c r="S952" s="37"/>
      <c r="T952" s="37"/>
      <c r="U952" s="37"/>
      <c r="V952" s="37"/>
      <c r="W952" s="37"/>
      <c r="X952" s="37"/>
      <c r="Y952" s="37"/>
      <c r="Z952" s="37"/>
    </row>
    <row r="953">
      <c r="A953" s="46"/>
      <c r="B953" s="46"/>
      <c r="C953" s="46"/>
      <c r="D953" s="49"/>
      <c r="E953" s="49"/>
      <c r="F953" s="49"/>
      <c r="G953" s="46"/>
      <c r="H953" s="46"/>
      <c r="I953" s="49"/>
      <c r="J953" s="46"/>
      <c r="K953" s="46"/>
      <c r="L953" s="49"/>
      <c r="M953" s="49"/>
      <c r="N953" s="46"/>
      <c r="O953" s="46"/>
      <c r="P953" s="37"/>
      <c r="Q953" s="37"/>
      <c r="R953" s="37"/>
      <c r="S953" s="37"/>
      <c r="T953" s="37"/>
      <c r="U953" s="37"/>
      <c r="V953" s="37"/>
      <c r="W953" s="37"/>
      <c r="X953" s="37"/>
      <c r="Y953" s="37"/>
      <c r="Z953" s="37"/>
    </row>
    <row r="954">
      <c r="A954" s="46"/>
      <c r="B954" s="46"/>
      <c r="C954" s="46"/>
      <c r="D954" s="49"/>
      <c r="E954" s="49"/>
      <c r="F954" s="49"/>
      <c r="G954" s="46"/>
      <c r="H954" s="46"/>
      <c r="I954" s="49"/>
      <c r="J954" s="46"/>
      <c r="K954" s="46"/>
      <c r="L954" s="49"/>
      <c r="M954" s="49"/>
      <c r="N954" s="46"/>
      <c r="O954" s="46"/>
      <c r="P954" s="37"/>
      <c r="Q954" s="37"/>
      <c r="R954" s="37"/>
      <c r="S954" s="37"/>
      <c r="T954" s="37"/>
      <c r="U954" s="37"/>
      <c r="V954" s="37"/>
      <c r="W954" s="37"/>
      <c r="X954" s="37"/>
      <c r="Y954" s="37"/>
      <c r="Z954" s="37"/>
    </row>
    <row r="955">
      <c r="A955" s="46"/>
      <c r="B955" s="46"/>
      <c r="C955" s="46"/>
      <c r="D955" s="49"/>
      <c r="E955" s="49"/>
      <c r="F955" s="49"/>
      <c r="G955" s="46"/>
      <c r="H955" s="46"/>
      <c r="I955" s="49"/>
      <c r="J955" s="46"/>
      <c r="K955" s="46"/>
      <c r="L955" s="49"/>
      <c r="M955" s="49"/>
      <c r="N955" s="46"/>
      <c r="O955" s="46"/>
      <c r="P955" s="37"/>
      <c r="Q955" s="37"/>
      <c r="R955" s="37"/>
      <c r="S955" s="37"/>
      <c r="T955" s="37"/>
      <c r="U955" s="37"/>
      <c r="V955" s="37"/>
      <c r="W955" s="37"/>
      <c r="X955" s="37"/>
      <c r="Y955" s="37"/>
      <c r="Z955" s="37"/>
    </row>
    <row r="956">
      <c r="A956" s="46"/>
      <c r="B956" s="46"/>
      <c r="C956" s="46"/>
      <c r="D956" s="49"/>
      <c r="E956" s="49"/>
      <c r="F956" s="49"/>
      <c r="G956" s="46"/>
      <c r="H956" s="46"/>
      <c r="I956" s="49"/>
      <c r="J956" s="46"/>
      <c r="K956" s="46"/>
      <c r="L956" s="49"/>
      <c r="M956" s="49"/>
      <c r="N956" s="46"/>
      <c r="O956" s="46"/>
      <c r="P956" s="37"/>
      <c r="Q956" s="37"/>
      <c r="R956" s="37"/>
      <c r="S956" s="37"/>
      <c r="T956" s="37"/>
      <c r="U956" s="37"/>
      <c r="V956" s="37"/>
      <c r="W956" s="37"/>
      <c r="X956" s="37"/>
      <c r="Y956" s="37"/>
      <c r="Z956" s="37"/>
    </row>
    <row r="957">
      <c r="A957" s="46"/>
      <c r="B957" s="46"/>
      <c r="C957" s="46"/>
      <c r="D957" s="49"/>
      <c r="E957" s="49"/>
      <c r="F957" s="49"/>
      <c r="G957" s="46"/>
      <c r="H957" s="46"/>
      <c r="I957" s="49"/>
      <c r="J957" s="46"/>
      <c r="K957" s="46"/>
      <c r="L957" s="49"/>
      <c r="M957" s="49"/>
      <c r="N957" s="46"/>
      <c r="O957" s="46"/>
      <c r="P957" s="37"/>
      <c r="Q957" s="37"/>
      <c r="R957" s="37"/>
      <c r="S957" s="37"/>
      <c r="T957" s="37"/>
      <c r="U957" s="37"/>
      <c r="V957" s="37"/>
      <c r="W957" s="37"/>
      <c r="X957" s="37"/>
      <c r="Y957" s="37"/>
      <c r="Z957" s="37"/>
    </row>
    <row r="958">
      <c r="A958" s="46"/>
      <c r="B958" s="46"/>
      <c r="C958" s="46"/>
      <c r="D958" s="49"/>
      <c r="E958" s="49"/>
      <c r="F958" s="49"/>
      <c r="G958" s="46"/>
      <c r="H958" s="46"/>
      <c r="I958" s="49"/>
      <c r="J958" s="46"/>
      <c r="K958" s="46"/>
      <c r="L958" s="49"/>
      <c r="M958" s="49"/>
      <c r="N958" s="46"/>
      <c r="O958" s="46"/>
      <c r="P958" s="37"/>
      <c r="Q958" s="37"/>
      <c r="R958" s="37"/>
      <c r="S958" s="37"/>
      <c r="T958" s="37"/>
      <c r="U958" s="37"/>
      <c r="V958" s="37"/>
      <c r="W958" s="37"/>
      <c r="X958" s="37"/>
      <c r="Y958" s="37"/>
      <c r="Z958" s="37"/>
    </row>
    <row r="959">
      <c r="A959" s="46"/>
      <c r="B959" s="46"/>
      <c r="C959" s="46"/>
      <c r="D959" s="49"/>
      <c r="E959" s="49"/>
      <c r="F959" s="49"/>
      <c r="G959" s="46"/>
      <c r="H959" s="46"/>
      <c r="I959" s="49"/>
      <c r="J959" s="46"/>
      <c r="K959" s="46"/>
      <c r="L959" s="49"/>
      <c r="M959" s="49"/>
      <c r="N959" s="46"/>
      <c r="O959" s="46"/>
      <c r="P959" s="37"/>
      <c r="Q959" s="37"/>
      <c r="R959" s="37"/>
      <c r="S959" s="37"/>
      <c r="T959" s="37"/>
      <c r="U959" s="37"/>
      <c r="V959" s="37"/>
      <c r="W959" s="37"/>
      <c r="X959" s="37"/>
      <c r="Y959" s="37"/>
      <c r="Z959" s="37"/>
    </row>
    <row r="960">
      <c r="A960" s="46"/>
      <c r="B960" s="46"/>
      <c r="C960" s="46"/>
      <c r="D960" s="49"/>
      <c r="E960" s="49"/>
      <c r="F960" s="49"/>
      <c r="G960" s="46"/>
      <c r="H960" s="46"/>
      <c r="I960" s="49"/>
      <c r="J960" s="46"/>
      <c r="K960" s="46"/>
      <c r="L960" s="49"/>
      <c r="M960" s="49"/>
      <c r="N960" s="46"/>
      <c r="O960" s="46"/>
      <c r="P960" s="37"/>
      <c r="Q960" s="37"/>
      <c r="R960" s="37"/>
      <c r="S960" s="37"/>
      <c r="T960" s="37"/>
      <c r="U960" s="37"/>
      <c r="V960" s="37"/>
      <c r="W960" s="37"/>
      <c r="X960" s="37"/>
      <c r="Y960" s="37"/>
      <c r="Z960" s="37"/>
    </row>
    <row r="961">
      <c r="A961" s="46"/>
      <c r="B961" s="46"/>
      <c r="C961" s="46"/>
      <c r="D961" s="49"/>
      <c r="E961" s="49"/>
      <c r="F961" s="49"/>
      <c r="G961" s="46"/>
      <c r="H961" s="46"/>
      <c r="I961" s="49"/>
      <c r="J961" s="46"/>
      <c r="K961" s="46"/>
      <c r="L961" s="49"/>
      <c r="M961" s="49"/>
      <c r="N961" s="46"/>
      <c r="O961" s="46"/>
      <c r="P961" s="37"/>
      <c r="Q961" s="37"/>
      <c r="R961" s="37"/>
      <c r="S961" s="37"/>
      <c r="T961" s="37"/>
      <c r="U961" s="37"/>
      <c r="V961" s="37"/>
      <c r="W961" s="37"/>
      <c r="X961" s="37"/>
      <c r="Y961" s="37"/>
      <c r="Z961" s="37"/>
    </row>
    <row r="962">
      <c r="A962" s="46"/>
      <c r="B962" s="46"/>
      <c r="C962" s="46"/>
      <c r="D962" s="49"/>
      <c r="E962" s="49"/>
      <c r="F962" s="49"/>
      <c r="G962" s="46"/>
      <c r="H962" s="46"/>
      <c r="I962" s="49"/>
      <c r="J962" s="46"/>
      <c r="K962" s="46"/>
      <c r="L962" s="49"/>
      <c r="M962" s="49"/>
      <c r="N962" s="46"/>
      <c r="O962" s="46"/>
      <c r="P962" s="37"/>
      <c r="Q962" s="37"/>
      <c r="R962" s="37"/>
      <c r="S962" s="37"/>
      <c r="T962" s="37"/>
      <c r="U962" s="37"/>
      <c r="V962" s="37"/>
      <c r="W962" s="37"/>
      <c r="X962" s="37"/>
      <c r="Y962" s="37"/>
      <c r="Z962" s="37"/>
    </row>
    <row r="963">
      <c r="A963" s="46"/>
      <c r="B963" s="46"/>
      <c r="C963" s="46"/>
      <c r="D963" s="49"/>
      <c r="E963" s="49"/>
      <c r="F963" s="49"/>
      <c r="G963" s="46"/>
      <c r="H963" s="46"/>
      <c r="I963" s="49"/>
      <c r="J963" s="46"/>
      <c r="K963" s="46"/>
      <c r="L963" s="49"/>
      <c r="M963" s="49"/>
      <c r="N963" s="46"/>
      <c r="O963" s="46"/>
      <c r="P963" s="37"/>
      <c r="Q963" s="37"/>
      <c r="R963" s="37"/>
      <c r="S963" s="37"/>
      <c r="T963" s="37"/>
      <c r="U963" s="37"/>
      <c r="V963" s="37"/>
      <c r="W963" s="37"/>
      <c r="X963" s="37"/>
      <c r="Y963" s="37"/>
      <c r="Z963" s="37"/>
    </row>
    <row r="964">
      <c r="A964" s="46"/>
      <c r="B964" s="46"/>
      <c r="C964" s="46"/>
      <c r="D964" s="49"/>
      <c r="E964" s="49"/>
      <c r="F964" s="49"/>
      <c r="G964" s="46"/>
      <c r="H964" s="46"/>
      <c r="I964" s="49"/>
      <c r="J964" s="46"/>
      <c r="K964" s="46"/>
      <c r="L964" s="49"/>
      <c r="M964" s="49"/>
      <c r="N964" s="46"/>
      <c r="O964" s="46"/>
      <c r="P964" s="37"/>
      <c r="Q964" s="37"/>
      <c r="R964" s="37"/>
      <c r="S964" s="37"/>
      <c r="T964" s="37"/>
      <c r="U964" s="37"/>
      <c r="V964" s="37"/>
      <c r="W964" s="37"/>
      <c r="X964" s="37"/>
      <c r="Y964" s="37"/>
      <c r="Z964" s="37"/>
    </row>
    <row r="965">
      <c r="A965" s="46"/>
      <c r="B965" s="46"/>
      <c r="C965" s="46"/>
      <c r="D965" s="49"/>
      <c r="E965" s="49"/>
      <c r="F965" s="49"/>
      <c r="G965" s="46"/>
      <c r="H965" s="46"/>
      <c r="I965" s="49"/>
      <c r="J965" s="46"/>
      <c r="K965" s="46"/>
      <c r="L965" s="49"/>
      <c r="M965" s="49"/>
      <c r="N965" s="46"/>
      <c r="O965" s="46"/>
      <c r="P965" s="37"/>
      <c r="Q965" s="37"/>
      <c r="R965" s="37"/>
      <c r="S965" s="37"/>
      <c r="T965" s="37"/>
      <c r="U965" s="37"/>
      <c r="V965" s="37"/>
      <c r="W965" s="37"/>
      <c r="X965" s="37"/>
      <c r="Y965" s="37"/>
      <c r="Z965" s="37"/>
    </row>
    <row r="966">
      <c r="A966" s="46"/>
      <c r="B966" s="46"/>
      <c r="C966" s="46"/>
      <c r="D966" s="49"/>
      <c r="E966" s="49"/>
      <c r="F966" s="49"/>
      <c r="G966" s="46"/>
      <c r="H966" s="46"/>
      <c r="I966" s="49"/>
      <c r="J966" s="46"/>
      <c r="K966" s="46"/>
      <c r="L966" s="49"/>
      <c r="M966" s="49"/>
      <c r="N966" s="46"/>
      <c r="O966" s="46"/>
      <c r="P966" s="37"/>
      <c r="Q966" s="37"/>
      <c r="R966" s="37"/>
      <c r="S966" s="37"/>
      <c r="T966" s="37"/>
      <c r="U966" s="37"/>
      <c r="V966" s="37"/>
      <c r="W966" s="37"/>
      <c r="X966" s="37"/>
      <c r="Y966" s="37"/>
      <c r="Z966" s="37"/>
    </row>
    <row r="967">
      <c r="A967" s="46"/>
      <c r="B967" s="46"/>
      <c r="C967" s="46"/>
      <c r="D967" s="49"/>
      <c r="E967" s="49"/>
      <c r="F967" s="49"/>
      <c r="G967" s="46"/>
      <c r="H967" s="46"/>
      <c r="I967" s="49"/>
      <c r="J967" s="46"/>
      <c r="K967" s="46"/>
      <c r="L967" s="49"/>
      <c r="M967" s="49"/>
      <c r="N967" s="46"/>
      <c r="O967" s="46"/>
      <c r="P967" s="37"/>
      <c r="Q967" s="37"/>
      <c r="R967" s="37"/>
      <c r="S967" s="37"/>
      <c r="T967" s="37"/>
      <c r="U967" s="37"/>
      <c r="V967" s="37"/>
      <c r="W967" s="37"/>
      <c r="X967" s="37"/>
      <c r="Y967" s="37"/>
      <c r="Z967" s="37"/>
    </row>
    <row r="968">
      <c r="A968" s="46"/>
      <c r="B968" s="46"/>
      <c r="C968" s="46"/>
      <c r="D968" s="49"/>
      <c r="E968" s="49"/>
      <c r="F968" s="49"/>
      <c r="G968" s="46"/>
      <c r="H968" s="46"/>
      <c r="I968" s="49"/>
      <c r="J968" s="46"/>
      <c r="K968" s="46"/>
      <c r="L968" s="49"/>
      <c r="M968" s="49"/>
      <c r="N968" s="46"/>
      <c r="O968" s="46"/>
      <c r="P968" s="37"/>
      <c r="Q968" s="37"/>
      <c r="R968" s="37"/>
      <c r="S968" s="37"/>
      <c r="T968" s="37"/>
      <c r="U968" s="37"/>
      <c r="V968" s="37"/>
      <c r="W968" s="37"/>
      <c r="X968" s="37"/>
      <c r="Y968" s="37"/>
      <c r="Z968" s="37"/>
    </row>
    <row r="969">
      <c r="A969" s="46"/>
      <c r="B969" s="46"/>
      <c r="C969" s="46"/>
      <c r="D969" s="49"/>
      <c r="E969" s="49"/>
      <c r="F969" s="49"/>
      <c r="G969" s="46"/>
      <c r="H969" s="46"/>
      <c r="I969" s="49"/>
      <c r="J969" s="46"/>
      <c r="K969" s="46"/>
      <c r="L969" s="49"/>
      <c r="M969" s="49"/>
      <c r="N969" s="46"/>
      <c r="O969" s="46"/>
      <c r="P969" s="37"/>
      <c r="Q969" s="37"/>
      <c r="R969" s="37"/>
      <c r="S969" s="37"/>
      <c r="T969" s="37"/>
      <c r="U969" s="37"/>
      <c r="V969" s="37"/>
      <c r="W969" s="37"/>
      <c r="X969" s="37"/>
      <c r="Y969" s="37"/>
      <c r="Z969" s="37"/>
    </row>
    <row r="970">
      <c r="A970" s="46"/>
      <c r="B970" s="46"/>
      <c r="C970" s="46"/>
      <c r="D970" s="49"/>
      <c r="E970" s="49"/>
      <c r="F970" s="49"/>
      <c r="G970" s="46"/>
      <c r="H970" s="46"/>
      <c r="I970" s="49"/>
      <c r="J970" s="46"/>
      <c r="K970" s="46"/>
      <c r="L970" s="49"/>
      <c r="M970" s="49"/>
      <c r="N970" s="46"/>
      <c r="O970" s="46"/>
      <c r="P970" s="37"/>
      <c r="Q970" s="37"/>
      <c r="R970" s="37"/>
      <c r="S970" s="37"/>
      <c r="T970" s="37"/>
      <c r="U970" s="37"/>
      <c r="V970" s="37"/>
      <c r="W970" s="37"/>
      <c r="X970" s="37"/>
      <c r="Y970" s="37"/>
      <c r="Z970" s="37"/>
    </row>
    <row r="971">
      <c r="A971" s="46"/>
      <c r="B971" s="46"/>
      <c r="C971" s="46"/>
      <c r="D971" s="49"/>
      <c r="E971" s="49"/>
      <c r="F971" s="49"/>
      <c r="G971" s="46"/>
      <c r="H971" s="46"/>
      <c r="I971" s="49"/>
      <c r="J971" s="46"/>
      <c r="K971" s="46"/>
      <c r="L971" s="49"/>
      <c r="M971" s="49"/>
      <c r="N971" s="46"/>
      <c r="O971" s="46"/>
      <c r="P971" s="37"/>
      <c r="Q971" s="37"/>
      <c r="R971" s="37"/>
      <c r="S971" s="37"/>
      <c r="T971" s="37"/>
      <c r="U971" s="37"/>
      <c r="V971" s="37"/>
      <c r="W971" s="37"/>
      <c r="X971" s="37"/>
      <c r="Y971" s="37"/>
      <c r="Z971" s="37"/>
    </row>
    <row r="972">
      <c r="A972" s="46"/>
      <c r="B972" s="46"/>
      <c r="C972" s="46"/>
      <c r="D972" s="49"/>
      <c r="E972" s="49"/>
      <c r="F972" s="49"/>
      <c r="G972" s="46"/>
      <c r="H972" s="46"/>
      <c r="I972" s="49"/>
      <c r="J972" s="46"/>
      <c r="K972" s="46"/>
      <c r="L972" s="49"/>
      <c r="M972" s="49"/>
      <c r="N972" s="46"/>
      <c r="O972" s="46"/>
      <c r="P972" s="37"/>
      <c r="Q972" s="37"/>
      <c r="R972" s="37"/>
      <c r="S972" s="37"/>
      <c r="T972" s="37"/>
      <c r="U972" s="37"/>
      <c r="V972" s="37"/>
      <c r="W972" s="37"/>
      <c r="X972" s="37"/>
      <c r="Y972" s="37"/>
      <c r="Z972" s="37"/>
    </row>
    <row r="973">
      <c r="A973" s="46"/>
      <c r="B973" s="46"/>
      <c r="C973" s="46"/>
      <c r="D973" s="49"/>
      <c r="E973" s="49"/>
      <c r="F973" s="49"/>
      <c r="G973" s="46"/>
      <c r="H973" s="46"/>
      <c r="I973" s="49"/>
      <c r="J973" s="46"/>
      <c r="K973" s="46"/>
      <c r="L973" s="49"/>
      <c r="M973" s="49"/>
      <c r="N973" s="46"/>
      <c r="O973" s="46"/>
      <c r="P973" s="37"/>
      <c r="Q973" s="37"/>
      <c r="R973" s="37"/>
      <c r="S973" s="37"/>
      <c r="T973" s="37"/>
      <c r="U973" s="37"/>
      <c r="V973" s="37"/>
      <c r="W973" s="37"/>
      <c r="X973" s="37"/>
      <c r="Y973" s="37"/>
      <c r="Z973" s="37"/>
    </row>
    <row r="974">
      <c r="A974" s="46"/>
      <c r="B974" s="46"/>
      <c r="C974" s="46"/>
      <c r="D974" s="49"/>
      <c r="E974" s="49"/>
      <c r="F974" s="49"/>
      <c r="G974" s="46"/>
      <c r="H974" s="46"/>
      <c r="I974" s="49"/>
      <c r="J974" s="46"/>
      <c r="K974" s="46"/>
      <c r="L974" s="49"/>
      <c r="M974" s="49"/>
      <c r="N974" s="46"/>
      <c r="O974" s="46"/>
      <c r="P974" s="37"/>
      <c r="Q974" s="37"/>
      <c r="R974" s="37"/>
      <c r="S974" s="37"/>
      <c r="T974" s="37"/>
      <c r="U974" s="37"/>
      <c r="V974" s="37"/>
      <c r="W974" s="37"/>
      <c r="X974" s="37"/>
      <c r="Y974" s="37"/>
      <c r="Z974" s="37"/>
    </row>
    <row r="975">
      <c r="A975" s="46"/>
      <c r="B975" s="46"/>
      <c r="C975" s="46"/>
      <c r="D975" s="49"/>
      <c r="E975" s="49"/>
      <c r="F975" s="49"/>
      <c r="G975" s="46"/>
      <c r="H975" s="46"/>
      <c r="I975" s="49"/>
      <c r="J975" s="46"/>
      <c r="K975" s="46"/>
      <c r="L975" s="49"/>
      <c r="M975" s="49"/>
      <c r="N975" s="46"/>
      <c r="O975" s="46"/>
      <c r="P975" s="37"/>
      <c r="Q975" s="37"/>
      <c r="R975" s="37"/>
      <c r="S975" s="37"/>
      <c r="T975" s="37"/>
      <c r="U975" s="37"/>
      <c r="V975" s="37"/>
      <c r="W975" s="37"/>
      <c r="X975" s="37"/>
      <c r="Y975" s="37"/>
      <c r="Z975" s="37"/>
    </row>
    <row r="976">
      <c r="A976" s="46"/>
      <c r="B976" s="46"/>
      <c r="C976" s="46"/>
      <c r="D976" s="49"/>
      <c r="E976" s="49"/>
      <c r="F976" s="49"/>
      <c r="G976" s="46"/>
      <c r="H976" s="46"/>
      <c r="I976" s="49"/>
      <c r="J976" s="46"/>
      <c r="K976" s="46"/>
      <c r="L976" s="49"/>
      <c r="M976" s="49"/>
      <c r="N976" s="46"/>
      <c r="O976" s="46"/>
      <c r="P976" s="37"/>
      <c r="Q976" s="37"/>
      <c r="R976" s="37"/>
      <c r="S976" s="37"/>
      <c r="T976" s="37"/>
      <c r="U976" s="37"/>
      <c r="V976" s="37"/>
      <c r="W976" s="37"/>
      <c r="X976" s="37"/>
      <c r="Y976" s="37"/>
      <c r="Z976" s="37"/>
    </row>
    <row r="977">
      <c r="A977" s="46"/>
      <c r="B977" s="46"/>
      <c r="C977" s="46"/>
      <c r="D977" s="49"/>
      <c r="E977" s="49"/>
      <c r="F977" s="49"/>
      <c r="G977" s="46"/>
      <c r="H977" s="46"/>
      <c r="I977" s="49"/>
      <c r="J977" s="46"/>
      <c r="K977" s="46"/>
      <c r="L977" s="49"/>
      <c r="M977" s="49"/>
      <c r="N977" s="46"/>
      <c r="O977" s="46"/>
      <c r="P977" s="37"/>
      <c r="Q977" s="37"/>
      <c r="R977" s="37"/>
      <c r="S977" s="37"/>
      <c r="T977" s="37"/>
      <c r="U977" s="37"/>
      <c r="V977" s="37"/>
      <c r="W977" s="37"/>
      <c r="X977" s="37"/>
      <c r="Y977" s="37"/>
      <c r="Z977" s="37"/>
    </row>
    <row r="978">
      <c r="A978" s="46"/>
      <c r="B978" s="46"/>
      <c r="C978" s="46"/>
      <c r="D978" s="49"/>
      <c r="E978" s="49"/>
      <c r="F978" s="49"/>
      <c r="G978" s="46"/>
      <c r="H978" s="46"/>
      <c r="I978" s="49"/>
      <c r="J978" s="46"/>
      <c r="K978" s="46"/>
      <c r="L978" s="49"/>
      <c r="M978" s="49"/>
      <c r="N978" s="46"/>
      <c r="O978" s="46"/>
      <c r="P978" s="37"/>
      <c r="Q978" s="37"/>
      <c r="R978" s="37"/>
      <c r="S978" s="37"/>
      <c r="T978" s="37"/>
      <c r="U978" s="37"/>
      <c r="V978" s="37"/>
      <c r="W978" s="37"/>
      <c r="X978" s="37"/>
      <c r="Y978" s="37"/>
      <c r="Z978" s="37"/>
    </row>
    <row r="979">
      <c r="A979" s="46"/>
      <c r="B979" s="46"/>
      <c r="C979" s="46"/>
      <c r="D979" s="49"/>
      <c r="E979" s="49"/>
      <c r="F979" s="49"/>
      <c r="G979" s="46"/>
      <c r="H979" s="46"/>
      <c r="I979" s="49"/>
      <c r="J979" s="46"/>
      <c r="K979" s="46"/>
      <c r="L979" s="49"/>
      <c r="M979" s="49"/>
      <c r="N979" s="46"/>
      <c r="O979" s="46"/>
      <c r="P979" s="37"/>
      <c r="Q979" s="37"/>
      <c r="R979" s="37"/>
      <c r="S979" s="37"/>
      <c r="T979" s="37"/>
      <c r="U979" s="37"/>
      <c r="V979" s="37"/>
      <c r="W979" s="37"/>
      <c r="X979" s="37"/>
      <c r="Y979" s="37"/>
      <c r="Z979" s="37"/>
    </row>
    <row r="980">
      <c r="A980" s="46"/>
      <c r="B980" s="46"/>
      <c r="C980" s="46"/>
      <c r="D980" s="49"/>
      <c r="E980" s="49"/>
      <c r="F980" s="49"/>
      <c r="G980" s="46"/>
      <c r="H980" s="46"/>
      <c r="I980" s="49"/>
      <c r="J980" s="46"/>
      <c r="K980" s="46"/>
      <c r="L980" s="49"/>
      <c r="M980" s="49"/>
      <c r="N980" s="46"/>
      <c r="O980" s="46"/>
      <c r="P980" s="37"/>
      <c r="Q980" s="37"/>
      <c r="R980" s="37"/>
      <c r="S980" s="37"/>
      <c r="T980" s="37"/>
      <c r="U980" s="37"/>
      <c r="V980" s="37"/>
      <c r="W980" s="37"/>
      <c r="X980" s="37"/>
      <c r="Y980" s="37"/>
      <c r="Z980" s="37"/>
    </row>
    <row r="981">
      <c r="A981" s="46"/>
      <c r="B981" s="46"/>
      <c r="C981" s="46"/>
      <c r="D981" s="49"/>
      <c r="E981" s="49"/>
      <c r="F981" s="49"/>
      <c r="G981" s="46"/>
      <c r="H981" s="46"/>
      <c r="I981" s="49"/>
      <c r="J981" s="46"/>
      <c r="K981" s="46"/>
      <c r="L981" s="49"/>
      <c r="M981" s="49"/>
      <c r="N981" s="46"/>
      <c r="O981" s="46"/>
      <c r="P981" s="37"/>
      <c r="Q981" s="37"/>
      <c r="R981" s="37"/>
      <c r="S981" s="37"/>
      <c r="T981" s="37"/>
      <c r="U981" s="37"/>
      <c r="V981" s="37"/>
      <c r="W981" s="37"/>
      <c r="X981" s="37"/>
      <c r="Y981" s="37"/>
      <c r="Z981" s="37"/>
    </row>
    <row r="982">
      <c r="A982" s="46"/>
      <c r="B982" s="46"/>
      <c r="C982" s="46"/>
      <c r="D982" s="49"/>
      <c r="E982" s="49"/>
      <c r="F982" s="49"/>
      <c r="G982" s="46"/>
      <c r="H982" s="46"/>
      <c r="I982" s="49"/>
      <c r="J982" s="46"/>
      <c r="K982" s="46"/>
      <c r="L982" s="49"/>
      <c r="M982" s="49"/>
      <c r="N982" s="46"/>
      <c r="O982" s="46"/>
      <c r="P982" s="37"/>
      <c r="Q982" s="37"/>
      <c r="R982" s="37"/>
      <c r="S982" s="37"/>
      <c r="T982" s="37"/>
      <c r="U982" s="37"/>
      <c r="V982" s="37"/>
      <c r="W982" s="37"/>
      <c r="X982" s="37"/>
      <c r="Y982" s="37"/>
      <c r="Z982" s="37"/>
    </row>
    <row r="983">
      <c r="A983" s="46"/>
      <c r="B983" s="46"/>
      <c r="C983" s="46"/>
      <c r="D983" s="49"/>
      <c r="E983" s="49"/>
      <c r="F983" s="49"/>
      <c r="G983" s="46"/>
      <c r="H983" s="46"/>
      <c r="I983" s="49"/>
      <c r="J983" s="46"/>
      <c r="K983" s="46"/>
      <c r="L983" s="49"/>
      <c r="M983" s="49"/>
      <c r="N983" s="46"/>
      <c r="O983" s="46"/>
      <c r="P983" s="37"/>
      <c r="Q983" s="37"/>
      <c r="R983" s="37"/>
      <c r="S983" s="37"/>
      <c r="T983" s="37"/>
      <c r="U983" s="37"/>
      <c r="V983" s="37"/>
      <c r="W983" s="37"/>
      <c r="X983" s="37"/>
      <c r="Y983" s="37"/>
      <c r="Z983" s="37"/>
    </row>
    <row r="984">
      <c r="A984" s="46"/>
      <c r="B984" s="46"/>
      <c r="C984" s="46"/>
      <c r="D984" s="49"/>
      <c r="E984" s="49"/>
      <c r="F984" s="49"/>
      <c r="G984" s="46"/>
      <c r="H984" s="46"/>
      <c r="I984" s="49"/>
      <c r="J984" s="46"/>
      <c r="K984" s="46"/>
      <c r="L984" s="49"/>
      <c r="M984" s="49"/>
      <c r="N984" s="46"/>
      <c r="O984" s="46"/>
      <c r="P984" s="37"/>
      <c r="Q984" s="37"/>
      <c r="R984" s="37"/>
      <c r="S984" s="37"/>
      <c r="T984" s="37"/>
      <c r="U984" s="37"/>
      <c r="V984" s="37"/>
      <c r="W984" s="37"/>
      <c r="X984" s="37"/>
      <c r="Y984" s="37"/>
      <c r="Z984" s="37"/>
    </row>
    <row r="985">
      <c r="A985" s="46"/>
      <c r="B985" s="46"/>
      <c r="C985" s="46"/>
      <c r="D985" s="49"/>
      <c r="E985" s="49"/>
      <c r="F985" s="49"/>
      <c r="G985" s="46"/>
      <c r="H985" s="46"/>
      <c r="I985" s="49"/>
      <c r="J985" s="46"/>
      <c r="K985" s="46"/>
      <c r="L985" s="49"/>
      <c r="M985" s="49"/>
      <c r="N985" s="46"/>
      <c r="O985" s="46"/>
      <c r="P985" s="37"/>
      <c r="Q985" s="37"/>
      <c r="R985" s="37"/>
      <c r="S985" s="37"/>
      <c r="T985" s="37"/>
      <c r="U985" s="37"/>
      <c r="V985" s="37"/>
      <c r="W985" s="37"/>
      <c r="X985" s="37"/>
      <c r="Y985" s="37"/>
      <c r="Z985" s="37"/>
    </row>
    <row r="986">
      <c r="A986" s="46"/>
      <c r="B986" s="46"/>
      <c r="C986" s="46"/>
      <c r="D986" s="49"/>
      <c r="E986" s="49"/>
      <c r="F986" s="49"/>
      <c r="G986" s="46"/>
      <c r="H986" s="46"/>
      <c r="I986" s="49"/>
      <c r="J986" s="46"/>
      <c r="K986" s="46"/>
      <c r="L986" s="49"/>
      <c r="M986" s="49"/>
      <c r="N986" s="46"/>
      <c r="O986" s="46"/>
      <c r="P986" s="37"/>
      <c r="Q986" s="37"/>
      <c r="R986" s="37"/>
      <c r="S986" s="37"/>
      <c r="T986" s="37"/>
      <c r="U986" s="37"/>
      <c r="V986" s="37"/>
      <c r="W986" s="37"/>
      <c r="X986" s="37"/>
      <c r="Y986" s="37"/>
      <c r="Z986" s="37"/>
    </row>
    <row r="987">
      <c r="A987" s="46"/>
      <c r="B987" s="46"/>
      <c r="C987" s="46"/>
      <c r="D987" s="49"/>
      <c r="E987" s="49"/>
      <c r="F987" s="49"/>
      <c r="G987" s="46"/>
      <c r="H987" s="46"/>
      <c r="I987" s="49"/>
      <c r="J987" s="46"/>
      <c r="K987" s="46"/>
      <c r="L987" s="49"/>
      <c r="M987" s="49"/>
      <c r="N987" s="46"/>
      <c r="O987" s="46"/>
      <c r="P987" s="37"/>
      <c r="Q987" s="37"/>
      <c r="R987" s="37"/>
      <c r="S987" s="37"/>
      <c r="T987" s="37"/>
      <c r="U987" s="37"/>
      <c r="V987" s="37"/>
      <c r="W987" s="37"/>
      <c r="X987" s="37"/>
      <c r="Y987" s="37"/>
      <c r="Z987" s="37"/>
    </row>
    <row r="988">
      <c r="A988" s="46"/>
      <c r="B988" s="46"/>
      <c r="C988" s="46"/>
      <c r="D988" s="49"/>
      <c r="E988" s="49"/>
      <c r="F988" s="49"/>
      <c r="G988" s="46"/>
      <c r="H988" s="46"/>
      <c r="I988" s="49"/>
      <c r="J988" s="46"/>
      <c r="K988" s="46"/>
      <c r="L988" s="49"/>
      <c r="M988" s="49"/>
      <c r="N988" s="46"/>
      <c r="O988" s="46"/>
      <c r="P988" s="37"/>
      <c r="Q988" s="37"/>
      <c r="R988" s="37"/>
      <c r="S988" s="37"/>
      <c r="T988" s="37"/>
      <c r="U988" s="37"/>
      <c r="V988" s="37"/>
      <c r="W988" s="37"/>
      <c r="X988" s="37"/>
      <c r="Y988" s="37"/>
      <c r="Z988" s="37"/>
    </row>
    <row r="989">
      <c r="A989" s="46"/>
      <c r="B989" s="46"/>
      <c r="C989" s="46"/>
      <c r="D989" s="49"/>
      <c r="E989" s="49"/>
      <c r="F989" s="49"/>
      <c r="G989" s="46"/>
      <c r="H989" s="46"/>
      <c r="I989" s="49"/>
      <c r="J989" s="46"/>
      <c r="K989" s="46"/>
      <c r="L989" s="49"/>
      <c r="M989" s="49"/>
      <c r="N989" s="46"/>
      <c r="O989" s="46"/>
      <c r="P989" s="37"/>
      <c r="Q989" s="37"/>
      <c r="R989" s="37"/>
      <c r="S989" s="37"/>
      <c r="T989" s="37"/>
      <c r="U989" s="37"/>
      <c r="V989" s="37"/>
      <c r="W989" s="37"/>
      <c r="X989" s="37"/>
      <c r="Y989" s="37"/>
      <c r="Z989" s="37"/>
    </row>
    <row r="990">
      <c r="A990" s="46"/>
      <c r="B990" s="46"/>
      <c r="C990" s="46"/>
      <c r="D990" s="49"/>
      <c r="E990" s="49"/>
      <c r="F990" s="49"/>
      <c r="G990" s="46"/>
      <c r="H990" s="46"/>
      <c r="I990" s="49"/>
      <c r="J990" s="46"/>
      <c r="K990" s="46"/>
      <c r="L990" s="49"/>
      <c r="M990" s="49"/>
      <c r="N990" s="46"/>
      <c r="O990" s="46"/>
      <c r="P990" s="37"/>
      <c r="Q990" s="37"/>
      <c r="R990" s="37"/>
      <c r="S990" s="37"/>
      <c r="T990" s="37"/>
      <c r="U990" s="37"/>
      <c r="V990" s="37"/>
      <c r="W990" s="37"/>
      <c r="X990" s="37"/>
      <c r="Y990" s="37"/>
      <c r="Z990" s="37"/>
    </row>
    <row r="991">
      <c r="A991" s="46"/>
      <c r="B991" s="46"/>
      <c r="C991" s="46"/>
      <c r="D991" s="49"/>
      <c r="E991" s="49"/>
      <c r="F991" s="49"/>
      <c r="G991" s="46"/>
      <c r="H991" s="46"/>
      <c r="I991" s="49"/>
      <c r="J991" s="46"/>
      <c r="K991" s="46"/>
      <c r="L991" s="49"/>
      <c r="M991" s="49"/>
      <c r="N991" s="46"/>
      <c r="O991" s="46"/>
      <c r="P991" s="37"/>
      <c r="Q991" s="37"/>
      <c r="R991" s="37"/>
      <c r="S991" s="37"/>
      <c r="T991" s="37"/>
      <c r="U991" s="37"/>
      <c r="V991" s="37"/>
      <c r="W991" s="37"/>
      <c r="X991" s="37"/>
      <c r="Y991" s="37"/>
      <c r="Z991" s="37"/>
    </row>
    <row r="992">
      <c r="A992" s="46"/>
      <c r="B992" s="46"/>
      <c r="C992" s="46"/>
      <c r="D992" s="49"/>
      <c r="E992" s="49"/>
      <c r="F992" s="49"/>
      <c r="G992" s="46"/>
      <c r="H992" s="46"/>
      <c r="I992" s="49"/>
      <c r="J992" s="46"/>
      <c r="K992" s="46"/>
      <c r="L992" s="49"/>
      <c r="M992" s="49"/>
      <c r="N992" s="46"/>
      <c r="O992" s="46"/>
      <c r="P992" s="37"/>
      <c r="Q992" s="37"/>
      <c r="R992" s="37"/>
      <c r="S992" s="37"/>
      <c r="T992" s="37"/>
      <c r="U992" s="37"/>
      <c r="V992" s="37"/>
      <c r="W992" s="37"/>
      <c r="X992" s="37"/>
      <c r="Y992" s="37"/>
      <c r="Z992" s="37"/>
    </row>
    <row r="993">
      <c r="A993" s="46"/>
      <c r="B993" s="46"/>
      <c r="C993" s="46"/>
      <c r="D993" s="49"/>
      <c r="E993" s="49"/>
      <c r="F993" s="49"/>
      <c r="G993" s="46"/>
      <c r="H993" s="46"/>
      <c r="I993" s="49"/>
      <c r="J993" s="46"/>
      <c r="K993" s="46"/>
      <c r="L993" s="49"/>
      <c r="M993" s="49"/>
      <c r="N993" s="46"/>
      <c r="O993" s="46"/>
      <c r="P993" s="37"/>
      <c r="Q993" s="37"/>
      <c r="R993" s="37"/>
      <c r="S993" s="37"/>
      <c r="T993" s="37"/>
      <c r="U993" s="37"/>
      <c r="V993" s="37"/>
      <c r="W993" s="37"/>
      <c r="X993" s="37"/>
      <c r="Y993" s="37"/>
      <c r="Z993" s="37"/>
    </row>
    <row r="994">
      <c r="A994" s="46"/>
      <c r="B994" s="46"/>
      <c r="C994" s="46"/>
      <c r="D994" s="49"/>
      <c r="E994" s="49"/>
      <c r="F994" s="49"/>
      <c r="G994" s="46"/>
      <c r="H994" s="46"/>
      <c r="I994" s="49"/>
      <c r="J994" s="46"/>
      <c r="K994" s="46"/>
      <c r="L994" s="49"/>
      <c r="M994" s="49"/>
      <c r="N994" s="46"/>
      <c r="O994" s="46"/>
      <c r="P994" s="37"/>
      <c r="Q994" s="37"/>
      <c r="R994" s="37"/>
      <c r="S994" s="37"/>
      <c r="T994" s="37"/>
      <c r="U994" s="37"/>
      <c r="V994" s="37"/>
      <c r="W994" s="37"/>
      <c r="X994" s="37"/>
      <c r="Y994" s="37"/>
      <c r="Z994" s="37"/>
    </row>
    <row r="995">
      <c r="A995" s="46"/>
      <c r="B995" s="46"/>
      <c r="C995" s="46"/>
      <c r="D995" s="49"/>
      <c r="E995" s="49"/>
      <c r="F995" s="49"/>
      <c r="G995" s="46"/>
      <c r="H995" s="46"/>
      <c r="I995" s="49"/>
      <c r="J995" s="46"/>
      <c r="K995" s="46"/>
      <c r="L995" s="49"/>
      <c r="M995" s="49"/>
      <c r="N995" s="46"/>
      <c r="O995" s="46"/>
      <c r="P995" s="37"/>
      <c r="Q995" s="37"/>
      <c r="R995" s="37"/>
      <c r="S995" s="37"/>
      <c r="T995" s="37"/>
      <c r="U995" s="37"/>
      <c r="V995" s="37"/>
      <c r="W995" s="37"/>
      <c r="X995" s="37"/>
      <c r="Y995" s="37"/>
      <c r="Z995" s="37"/>
    </row>
    <row r="996">
      <c r="A996" s="46"/>
      <c r="B996" s="46"/>
      <c r="C996" s="46"/>
      <c r="D996" s="49"/>
      <c r="E996" s="49"/>
      <c r="F996" s="49"/>
      <c r="G996" s="46"/>
      <c r="H996" s="46"/>
      <c r="I996" s="49"/>
      <c r="J996" s="46"/>
      <c r="K996" s="46"/>
      <c r="L996" s="49"/>
      <c r="M996" s="49"/>
      <c r="N996" s="46"/>
      <c r="O996" s="46"/>
      <c r="P996" s="37"/>
      <c r="Q996" s="37"/>
      <c r="R996" s="37"/>
      <c r="S996" s="37"/>
      <c r="T996" s="37"/>
      <c r="U996" s="37"/>
      <c r="V996" s="37"/>
      <c r="W996" s="37"/>
      <c r="X996" s="37"/>
      <c r="Y996" s="37"/>
      <c r="Z996" s="37"/>
    </row>
    <row r="997">
      <c r="A997" s="46"/>
      <c r="B997" s="46"/>
      <c r="C997" s="46"/>
      <c r="D997" s="49"/>
      <c r="E997" s="49"/>
      <c r="F997" s="49"/>
      <c r="G997" s="46"/>
      <c r="H997" s="46"/>
      <c r="I997" s="49"/>
      <c r="J997" s="46"/>
      <c r="K997" s="46"/>
      <c r="L997" s="49"/>
      <c r="M997" s="49"/>
      <c r="N997" s="46"/>
      <c r="O997" s="46"/>
      <c r="P997" s="37"/>
      <c r="Q997" s="37"/>
      <c r="R997" s="37"/>
      <c r="S997" s="37"/>
      <c r="T997" s="37"/>
      <c r="U997" s="37"/>
      <c r="V997" s="37"/>
      <c r="W997" s="37"/>
      <c r="X997" s="37"/>
      <c r="Y997" s="37"/>
      <c r="Z997" s="37"/>
    </row>
    <row r="998">
      <c r="A998" s="46"/>
      <c r="B998" s="46"/>
      <c r="C998" s="46"/>
      <c r="D998" s="49"/>
      <c r="E998" s="49"/>
      <c r="F998" s="49"/>
      <c r="G998" s="46"/>
      <c r="H998" s="46"/>
      <c r="I998" s="49"/>
      <c r="J998" s="46"/>
      <c r="K998" s="46"/>
      <c r="L998" s="49"/>
      <c r="M998" s="49"/>
      <c r="N998" s="46"/>
      <c r="O998" s="46"/>
      <c r="P998" s="37"/>
      <c r="Q998" s="37"/>
      <c r="R998" s="37"/>
      <c r="S998" s="37"/>
      <c r="T998" s="37"/>
      <c r="U998" s="37"/>
      <c r="V998" s="37"/>
      <c r="W998" s="37"/>
      <c r="X998" s="37"/>
      <c r="Y998" s="37"/>
      <c r="Z998" s="37"/>
    </row>
    <row r="999">
      <c r="A999" s="46"/>
      <c r="B999" s="46"/>
      <c r="C999" s="46"/>
      <c r="D999" s="49"/>
      <c r="E999" s="49"/>
      <c r="F999" s="49"/>
      <c r="G999" s="46"/>
      <c r="H999" s="46"/>
      <c r="I999" s="49"/>
      <c r="J999" s="46"/>
      <c r="K999" s="46"/>
      <c r="L999" s="49"/>
      <c r="M999" s="49"/>
      <c r="N999" s="46"/>
      <c r="O999" s="46"/>
      <c r="P999" s="37"/>
      <c r="Q999" s="37"/>
      <c r="R999" s="37"/>
      <c r="S999" s="37"/>
      <c r="T999" s="37"/>
      <c r="U999" s="37"/>
      <c r="V999" s="37"/>
      <c r="W999" s="37"/>
      <c r="X999" s="37"/>
      <c r="Y999" s="37"/>
      <c r="Z999" s="37"/>
    </row>
    <row r="1000">
      <c r="A1000" s="46"/>
      <c r="B1000" s="46"/>
      <c r="C1000" s="46"/>
      <c r="D1000" s="49"/>
      <c r="E1000" s="49"/>
      <c r="F1000" s="49"/>
      <c r="G1000" s="46"/>
      <c r="H1000" s="46"/>
      <c r="I1000" s="49"/>
      <c r="J1000" s="46"/>
      <c r="K1000" s="46"/>
      <c r="L1000" s="49"/>
      <c r="M1000" s="49"/>
      <c r="N1000" s="46"/>
      <c r="O1000" s="46"/>
      <c r="P1000" s="37"/>
      <c r="Q1000" s="37"/>
      <c r="R1000" s="37"/>
      <c r="S1000" s="37"/>
      <c r="T1000" s="37"/>
      <c r="U1000" s="37"/>
      <c r="V1000" s="37"/>
      <c r="W1000" s="37"/>
      <c r="X1000" s="37"/>
      <c r="Y1000" s="37"/>
      <c r="Z1000" s="37"/>
    </row>
  </sheetData>
  <dataValidations>
    <dataValidation type="list" allowBlank="1" sqref="J2:J33">
      <formula1>Enumerations!$I$2:$I$11</formula1>
    </dataValidation>
  </dataValidations>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262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40.75"/>
    <col customWidth="1" min="3" max="3" width="25.13"/>
    <col customWidth="1" min="4" max="5" width="15.75"/>
    <col customWidth="1" min="6" max="6" width="12.63"/>
    <col customWidth="1" min="7" max="7" width="18.88"/>
    <col customWidth="1" min="8" max="8" width="15.75"/>
    <col customWidth="1" min="9" max="9" width="22.0"/>
    <col customWidth="1" min="10" max="10" width="15.75"/>
    <col customWidth="1" min="11" max="11" width="12.63"/>
    <col customWidth="1" min="12" max="12" width="34.5"/>
    <col customWidth="1" min="13" max="13" width="9.5"/>
    <col customWidth="1" min="14" max="14" width="12.63"/>
    <col customWidth="1" min="15" max="15" width="15.75"/>
    <col customWidth="1" min="16" max="16" width="12.63"/>
    <col customWidth="1" min="17" max="17" width="9.5"/>
    <col customWidth="1" min="18" max="18" width="43.88"/>
    <col customWidth="1" min="19" max="19" width="18.88"/>
    <col customWidth="1" min="20" max="21" width="22.0"/>
    <col customWidth="1" min="22" max="26" width="12.63"/>
  </cols>
  <sheetData>
    <row r="1" ht="24.0" customHeight="1">
      <c r="A1" s="23" t="s">
        <v>1</v>
      </c>
      <c r="B1" s="23" t="s">
        <v>7526</v>
      </c>
      <c r="C1" s="23" t="s">
        <v>7528</v>
      </c>
      <c r="D1" s="23" t="s">
        <v>33</v>
      </c>
      <c r="E1" s="23" t="s">
        <v>7</v>
      </c>
      <c r="F1" s="23" t="s">
        <v>16</v>
      </c>
      <c r="G1" s="23" t="s">
        <v>18</v>
      </c>
      <c r="H1" s="23" t="s">
        <v>20</v>
      </c>
      <c r="I1" s="23" t="s">
        <v>22</v>
      </c>
      <c r="J1" s="23" t="s">
        <v>7530</v>
      </c>
      <c r="K1" s="23" t="s">
        <v>7531</v>
      </c>
      <c r="L1" s="23" t="s">
        <v>7532</v>
      </c>
      <c r="M1" s="23" t="s">
        <v>7533</v>
      </c>
      <c r="N1" s="23" t="s">
        <v>2180</v>
      </c>
      <c r="O1" s="23" t="s">
        <v>7534</v>
      </c>
      <c r="P1" s="23" t="s">
        <v>35</v>
      </c>
      <c r="Q1" s="23" t="s">
        <v>37</v>
      </c>
      <c r="R1" s="23" t="s">
        <v>38</v>
      </c>
      <c r="S1" s="23" t="s">
        <v>39</v>
      </c>
      <c r="T1" s="23" t="s">
        <v>40</v>
      </c>
      <c r="U1" s="472" t="s">
        <v>41</v>
      </c>
      <c r="V1" s="83"/>
      <c r="W1" s="83"/>
      <c r="X1" s="83"/>
      <c r="Y1" s="83"/>
      <c r="Z1" s="83"/>
    </row>
    <row r="2">
      <c r="A2" s="473" t="s">
        <v>870</v>
      </c>
      <c r="B2" s="473" t="s">
        <v>7535</v>
      </c>
      <c r="C2" s="473" t="s">
        <v>7536</v>
      </c>
      <c r="D2" s="473" t="s">
        <v>408</v>
      </c>
      <c r="E2" s="473" t="s">
        <v>63</v>
      </c>
      <c r="F2" s="473" t="s">
        <v>43</v>
      </c>
      <c r="G2" s="473" t="s">
        <v>694</v>
      </c>
      <c r="H2" s="473" t="s">
        <v>4366</v>
      </c>
      <c r="I2" s="473" t="s">
        <v>7537</v>
      </c>
      <c r="J2" s="473" t="s">
        <v>7538</v>
      </c>
      <c r="K2" s="473" t="s">
        <v>7539</v>
      </c>
      <c r="L2" s="473" t="s">
        <v>7540</v>
      </c>
      <c r="M2" s="473" t="s">
        <v>7541</v>
      </c>
      <c r="N2" s="474">
        <v>46280.0</v>
      </c>
      <c r="O2" s="474">
        <v>46326.0</v>
      </c>
      <c r="P2" s="372" t="s">
        <v>1608</v>
      </c>
      <c r="Q2" s="372" t="b">
        <v>0</v>
      </c>
      <c r="R2" s="473" t="s">
        <v>7542</v>
      </c>
      <c r="S2" s="473" t="s">
        <v>88</v>
      </c>
      <c r="T2" s="475">
        <v>46297.413125</v>
      </c>
      <c r="U2" s="476">
        <v>46297.413125</v>
      </c>
    </row>
    <row r="3">
      <c r="A3" s="473" t="s">
        <v>797</v>
      </c>
      <c r="B3" s="473" t="s">
        <v>7543</v>
      </c>
      <c r="C3" s="473" t="s">
        <v>7544</v>
      </c>
      <c r="D3" s="473" t="s">
        <v>5947</v>
      </c>
      <c r="E3" s="473" t="s">
        <v>63</v>
      </c>
      <c r="F3" s="473" t="s">
        <v>43</v>
      </c>
      <c r="G3" s="473" t="s">
        <v>694</v>
      </c>
      <c r="H3" s="473" t="s">
        <v>5318</v>
      </c>
      <c r="I3" s="473" t="s">
        <v>2155</v>
      </c>
      <c r="J3" s="473" t="s">
        <v>7545</v>
      </c>
      <c r="K3" s="473" t="s">
        <v>7546</v>
      </c>
      <c r="L3" s="473" t="s">
        <v>7540</v>
      </c>
      <c r="M3" s="473" t="s">
        <v>788</v>
      </c>
      <c r="N3" s="474">
        <v>46293.0</v>
      </c>
      <c r="O3" s="474">
        <v>46313.0</v>
      </c>
      <c r="P3" s="372" t="s">
        <v>1608</v>
      </c>
      <c r="Q3" s="372" t="b">
        <v>0</v>
      </c>
      <c r="R3" s="473" t="s">
        <v>7548</v>
      </c>
      <c r="S3" s="473" t="s">
        <v>88</v>
      </c>
      <c r="T3" s="475">
        <v>46297.413125</v>
      </c>
      <c r="U3" s="476">
        <v>46297.413125</v>
      </c>
    </row>
    <row r="4">
      <c r="A4" s="473" t="s">
        <v>757</v>
      </c>
      <c r="B4" s="473" t="s">
        <v>7549</v>
      </c>
      <c r="C4" s="473" t="s">
        <v>7550</v>
      </c>
      <c r="D4" s="473" t="s">
        <v>5977</v>
      </c>
      <c r="E4" s="473" t="s">
        <v>63</v>
      </c>
      <c r="F4" s="473" t="s">
        <v>43</v>
      </c>
      <c r="G4" s="473" t="s">
        <v>579</v>
      </c>
      <c r="H4" s="473" t="s">
        <v>748</v>
      </c>
      <c r="I4" s="473" t="s">
        <v>7553</v>
      </c>
      <c r="J4" s="473" t="s">
        <v>7545</v>
      </c>
      <c r="K4" s="473" t="s">
        <v>7554</v>
      </c>
      <c r="L4" s="473" t="s">
        <v>7540</v>
      </c>
      <c r="M4" s="473" t="s">
        <v>1054</v>
      </c>
      <c r="N4" s="474">
        <v>46295.0</v>
      </c>
      <c r="O4" s="474">
        <v>46313.0</v>
      </c>
      <c r="P4" s="372" t="s">
        <v>1608</v>
      </c>
      <c r="Q4" s="372" t="b">
        <v>0</v>
      </c>
      <c r="R4" s="473" t="s">
        <v>7555</v>
      </c>
      <c r="S4" s="473" t="s">
        <v>88</v>
      </c>
      <c r="T4" s="475">
        <v>46297.413125</v>
      </c>
      <c r="U4" s="476">
        <v>46297.413125</v>
      </c>
    </row>
    <row r="5">
      <c r="A5" s="473" t="s">
        <v>743</v>
      </c>
      <c r="B5" s="473" t="s">
        <v>7556</v>
      </c>
      <c r="C5" s="473" t="s">
        <v>7557</v>
      </c>
      <c r="D5" s="473" t="s">
        <v>362</v>
      </c>
      <c r="E5" s="473" t="s">
        <v>63</v>
      </c>
      <c r="F5" s="473" t="s">
        <v>43</v>
      </c>
      <c r="G5" s="473" t="s">
        <v>579</v>
      </c>
      <c r="H5" s="473" t="s">
        <v>734</v>
      </c>
      <c r="I5" s="473" t="s">
        <v>4337</v>
      </c>
      <c r="J5" s="473" t="s">
        <v>7558</v>
      </c>
      <c r="K5" s="473" t="s">
        <v>7559</v>
      </c>
      <c r="L5" s="473" t="s">
        <v>7540</v>
      </c>
      <c r="M5" s="473" t="s">
        <v>733</v>
      </c>
      <c r="N5" s="474">
        <v>46296.0</v>
      </c>
      <c r="O5" s="474">
        <v>46326.0</v>
      </c>
      <c r="P5" s="372" t="s">
        <v>1608</v>
      </c>
      <c r="Q5" s="372" t="b">
        <v>0</v>
      </c>
      <c r="R5" s="473" t="s">
        <v>7560</v>
      </c>
      <c r="S5" s="473" t="s">
        <v>88</v>
      </c>
      <c r="T5" s="475">
        <v>46297.413125</v>
      </c>
      <c r="U5" s="476">
        <v>46297.413125</v>
      </c>
    </row>
    <row r="6">
      <c r="A6" s="473" t="s">
        <v>770</v>
      </c>
      <c r="B6" s="473" t="s">
        <v>7561</v>
      </c>
      <c r="C6" s="473" t="s">
        <v>7562</v>
      </c>
      <c r="D6" s="473" t="s">
        <v>574</v>
      </c>
      <c r="E6" s="473" t="s">
        <v>63</v>
      </c>
      <c r="F6" s="473" t="s">
        <v>43</v>
      </c>
      <c r="G6" s="473" t="s">
        <v>579</v>
      </c>
      <c r="H6" s="473" t="s">
        <v>3434</v>
      </c>
      <c r="I6" s="473" t="s">
        <v>762</v>
      </c>
      <c r="J6" s="473" t="s">
        <v>7563</v>
      </c>
      <c r="K6" s="473" t="s">
        <v>7564</v>
      </c>
      <c r="L6" s="473" t="s">
        <v>7540</v>
      </c>
      <c r="M6" s="473" t="s">
        <v>7565</v>
      </c>
      <c r="N6" s="474">
        <v>46297.0</v>
      </c>
      <c r="O6" s="474">
        <v>46315.0</v>
      </c>
      <c r="P6" s="372" t="s">
        <v>1608</v>
      </c>
      <c r="Q6" s="372" t="b">
        <v>0</v>
      </c>
      <c r="R6" s="473" t="s">
        <v>7566</v>
      </c>
      <c r="S6" s="473" t="s">
        <v>88</v>
      </c>
      <c r="T6" s="475">
        <v>46297.413125</v>
      </c>
      <c r="U6" s="476">
        <v>46297.413125</v>
      </c>
    </row>
    <row r="7">
      <c r="A7" s="473" t="s">
        <v>834</v>
      </c>
      <c r="B7" s="473" t="s">
        <v>7567</v>
      </c>
      <c r="C7" s="473" t="s">
        <v>7568</v>
      </c>
      <c r="D7" s="473" t="s">
        <v>325</v>
      </c>
      <c r="E7" s="473" t="s">
        <v>63</v>
      </c>
      <c r="F7" s="473" t="s">
        <v>43</v>
      </c>
      <c r="G7" s="473" t="s">
        <v>1551</v>
      </c>
      <c r="H7" s="473" t="s">
        <v>2197</v>
      </c>
      <c r="I7" s="473" t="s">
        <v>7569</v>
      </c>
      <c r="J7" s="473" t="s">
        <v>7545</v>
      </c>
      <c r="K7" s="473" t="s">
        <v>7570</v>
      </c>
      <c r="L7" s="473" t="s">
        <v>7540</v>
      </c>
      <c r="M7" s="473" t="s">
        <v>7571</v>
      </c>
      <c r="N7" s="474">
        <v>46275.0</v>
      </c>
      <c r="O7" s="474">
        <v>46326.0</v>
      </c>
      <c r="P7" s="372" t="s">
        <v>1608</v>
      </c>
      <c r="Q7" s="372" t="b">
        <v>0</v>
      </c>
      <c r="R7" s="473" t="s">
        <v>7572</v>
      </c>
      <c r="S7" s="473" t="s">
        <v>88</v>
      </c>
      <c r="T7" s="475">
        <v>46297.413125</v>
      </c>
      <c r="U7" s="476">
        <v>46297.413125</v>
      </c>
    </row>
    <row r="8">
      <c r="A8" s="473" t="s">
        <v>815</v>
      </c>
      <c r="B8" s="473" t="s">
        <v>7573</v>
      </c>
      <c r="C8" s="473" t="s">
        <v>7574</v>
      </c>
      <c r="D8" s="473" t="s">
        <v>614</v>
      </c>
      <c r="E8" s="473" t="s">
        <v>63</v>
      </c>
      <c r="F8" s="473" t="s">
        <v>43</v>
      </c>
      <c r="G8" s="473" t="s">
        <v>1551</v>
      </c>
      <c r="H8" s="473" t="s">
        <v>2212</v>
      </c>
      <c r="I8" s="473" t="s">
        <v>7575</v>
      </c>
      <c r="J8" s="473" t="s">
        <v>7576</v>
      </c>
      <c r="K8" s="473" t="s">
        <v>7577</v>
      </c>
      <c r="L8" s="473" t="s">
        <v>7540</v>
      </c>
      <c r="M8" s="473" t="s">
        <v>788</v>
      </c>
      <c r="N8" s="474">
        <v>46299.0</v>
      </c>
      <c r="O8" s="474">
        <v>46315.0</v>
      </c>
      <c r="P8" s="372" t="s">
        <v>1608</v>
      </c>
      <c r="Q8" s="372" t="b">
        <v>0</v>
      </c>
      <c r="R8" s="473" t="s">
        <v>7578</v>
      </c>
      <c r="S8" s="473" t="s">
        <v>88</v>
      </c>
      <c r="T8" s="475">
        <v>46297.413125</v>
      </c>
      <c r="U8" s="476">
        <v>46297.413125</v>
      </c>
    </row>
    <row r="9">
      <c r="A9" s="473" t="s">
        <v>784</v>
      </c>
      <c r="B9" s="473" t="s">
        <v>7579</v>
      </c>
      <c r="C9" s="473" t="s">
        <v>7580</v>
      </c>
      <c r="D9" s="473" t="s">
        <v>439</v>
      </c>
      <c r="E9" s="473" t="s">
        <v>63</v>
      </c>
      <c r="F9" s="473" t="s">
        <v>43</v>
      </c>
      <c r="G9" s="473" t="s">
        <v>694</v>
      </c>
      <c r="H9" s="473" t="s">
        <v>775</v>
      </c>
      <c r="I9" s="473" t="s">
        <v>2832</v>
      </c>
      <c r="J9" s="473" t="s">
        <v>7545</v>
      </c>
      <c r="K9" s="473" t="s">
        <v>7581</v>
      </c>
      <c r="L9" s="473" t="s">
        <v>7540</v>
      </c>
      <c r="M9" s="473" t="s">
        <v>1084</v>
      </c>
      <c r="N9" s="474">
        <v>46298.0</v>
      </c>
      <c r="O9" s="474">
        <v>46326.0</v>
      </c>
      <c r="P9" s="372" t="s">
        <v>1608</v>
      </c>
      <c r="Q9" s="372" t="b">
        <v>0</v>
      </c>
      <c r="R9" s="473" t="s">
        <v>7582</v>
      </c>
      <c r="S9" s="473" t="s">
        <v>88</v>
      </c>
      <c r="T9" s="475">
        <v>46297.413125</v>
      </c>
      <c r="U9" s="476">
        <v>46297.413125</v>
      </c>
    </row>
    <row r="10">
      <c r="A10" s="473" t="s">
        <v>915</v>
      </c>
      <c r="B10" s="473" t="s">
        <v>7583</v>
      </c>
      <c r="C10" s="473" t="s">
        <v>7557</v>
      </c>
      <c r="D10" s="473" t="s">
        <v>362</v>
      </c>
      <c r="E10" s="473" t="s">
        <v>63</v>
      </c>
      <c r="F10" s="473" t="s">
        <v>43</v>
      </c>
      <c r="G10" s="473" t="s">
        <v>638</v>
      </c>
      <c r="H10" s="473" t="s">
        <v>899</v>
      </c>
      <c r="I10" s="473" t="s">
        <v>7584</v>
      </c>
      <c r="J10" s="473" t="s">
        <v>7585</v>
      </c>
      <c r="K10" s="473" t="s">
        <v>7586</v>
      </c>
      <c r="L10" s="473" t="s">
        <v>7540</v>
      </c>
      <c r="M10" s="473" t="s">
        <v>892</v>
      </c>
      <c r="N10" s="474">
        <v>46296.0</v>
      </c>
      <c r="O10" s="474">
        <v>46326.0</v>
      </c>
      <c r="P10" s="372" t="s">
        <v>1608</v>
      </c>
      <c r="Q10" s="372" t="b">
        <v>0</v>
      </c>
      <c r="R10" s="473" t="s">
        <v>7587</v>
      </c>
      <c r="S10" s="473" t="s">
        <v>88</v>
      </c>
      <c r="T10" s="477">
        <v>46297.413125</v>
      </c>
      <c r="U10" s="477">
        <v>46297.413125</v>
      </c>
    </row>
    <row r="11">
      <c r="A11" s="473" t="s">
        <v>952</v>
      </c>
      <c r="B11" s="473" t="s">
        <v>7588</v>
      </c>
      <c r="C11" s="473" t="s">
        <v>7589</v>
      </c>
      <c r="D11" s="473" t="s">
        <v>5990</v>
      </c>
      <c r="E11" s="473" t="s">
        <v>63</v>
      </c>
      <c r="F11" s="473" t="s">
        <v>43</v>
      </c>
      <c r="G11" s="473" t="s">
        <v>579</v>
      </c>
      <c r="H11" s="473" t="s">
        <v>935</v>
      </c>
      <c r="I11" s="473" t="s">
        <v>7590</v>
      </c>
      <c r="J11" s="473" t="s">
        <v>7545</v>
      </c>
      <c r="K11" s="473" t="s">
        <v>7591</v>
      </c>
      <c r="L11" s="473" t="s">
        <v>7540</v>
      </c>
      <c r="M11" s="473" t="s">
        <v>788</v>
      </c>
      <c r="N11" s="474">
        <v>46297.0</v>
      </c>
      <c r="O11" s="474">
        <v>46313.0</v>
      </c>
      <c r="P11" s="372" t="s">
        <v>1608</v>
      </c>
      <c r="Q11" s="372" t="b">
        <v>0</v>
      </c>
      <c r="R11" s="473" t="s">
        <v>7592</v>
      </c>
      <c r="S11" s="473" t="s">
        <v>88</v>
      </c>
      <c r="T11" s="477">
        <v>46297.413125</v>
      </c>
      <c r="U11" s="477">
        <v>46297.413125</v>
      </c>
    </row>
    <row r="12">
      <c r="A12" s="473" t="s">
        <v>980</v>
      </c>
      <c r="B12" s="473" t="s">
        <v>7593</v>
      </c>
      <c r="C12" s="473" t="s">
        <v>7594</v>
      </c>
      <c r="D12" s="473" t="s">
        <v>7595</v>
      </c>
      <c r="E12" s="473" t="s">
        <v>63</v>
      </c>
      <c r="F12" s="473" t="s">
        <v>43</v>
      </c>
      <c r="G12" s="473" t="s">
        <v>579</v>
      </c>
      <c r="H12" s="473" t="s">
        <v>935</v>
      </c>
      <c r="I12" s="473" t="s">
        <v>7596</v>
      </c>
      <c r="J12" s="473" t="s">
        <v>7545</v>
      </c>
      <c r="K12" s="473" t="s">
        <v>7597</v>
      </c>
      <c r="L12" s="473" t="s">
        <v>7540</v>
      </c>
      <c r="M12" s="473" t="s">
        <v>788</v>
      </c>
      <c r="N12" s="474">
        <v>46280.0</v>
      </c>
      <c r="O12" s="474">
        <v>46645.0</v>
      </c>
      <c r="P12" s="372" t="s">
        <v>1608</v>
      </c>
      <c r="Q12" s="372" t="b">
        <v>0</v>
      </c>
      <c r="R12" s="473" t="s">
        <v>7598</v>
      </c>
      <c r="S12" s="473" t="s">
        <v>88</v>
      </c>
      <c r="T12" s="477">
        <v>46297.413125</v>
      </c>
      <c r="U12" s="477">
        <v>46297.413125</v>
      </c>
    </row>
    <row r="13">
      <c r="A13" s="473" t="s">
        <v>1009</v>
      </c>
      <c r="B13" s="473" t="s">
        <v>7600</v>
      </c>
      <c r="C13" s="473" t="s">
        <v>7601</v>
      </c>
      <c r="D13" s="473" t="s">
        <v>7602</v>
      </c>
      <c r="E13" s="473" t="s">
        <v>63</v>
      </c>
      <c r="F13" s="473" t="s">
        <v>43</v>
      </c>
      <c r="G13" s="473" t="s">
        <v>579</v>
      </c>
      <c r="H13" s="473" t="s">
        <v>761</v>
      </c>
      <c r="I13" s="473" t="s">
        <v>7603</v>
      </c>
      <c r="J13" s="473" t="s">
        <v>7545</v>
      </c>
      <c r="K13" s="473" t="s">
        <v>7604</v>
      </c>
      <c r="L13" s="473" t="s">
        <v>7540</v>
      </c>
      <c r="M13" s="473" t="s">
        <v>733</v>
      </c>
      <c r="N13" s="474">
        <v>46294.0</v>
      </c>
      <c r="O13" s="474">
        <v>46313.0</v>
      </c>
      <c r="P13" s="372" t="s">
        <v>1608</v>
      </c>
      <c r="Q13" s="372" t="b">
        <v>0</v>
      </c>
      <c r="R13" s="473" t="s">
        <v>7607</v>
      </c>
      <c r="S13" s="473" t="s">
        <v>88</v>
      </c>
      <c r="T13" s="477">
        <v>46297.413125</v>
      </c>
      <c r="U13" s="477">
        <v>46297.413125</v>
      </c>
    </row>
    <row r="14">
      <c r="A14" s="473" t="s">
        <v>1040</v>
      </c>
      <c r="B14" s="473" t="s">
        <v>7608</v>
      </c>
      <c r="C14" s="473" t="s">
        <v>7609</v>
      </c>
      <c r="D14" s="473" t="s">
        <v>7610</v>
      </c>
      <c r="E14" s="473" t="s">
        <v>63</v>
      </c>
      <c r="F14" s="473" t="s">
        <v>43</v>
      </c>
      <c r="G14" s="473" t="s">
        <v>1023</v>
      </c>
      <c r="H14" s="473" t="s">
        <v>1024</v>
      </c>
      <c r="I14" s="473" t="s">
        <v>7611</v>
      </c>
      <c r="J14" s="473" t="s">
        <v>7545</v>
      </c>
      <c r="K14" s="473" t="s">
        <v>7612</v>
      </c>
      <c r="L14" s="473" t="s">
        <v>7540</v>
      </c>
      <c r="M14" s="473" t="s">
        <v>788</v>
      </c>
      <c r="N14" s="474">
        <v>46296.0</v>
      </c>
      <c r="O14" s="474">
        <v>46313.0</v>
      </c>
      <c r="P14" s="372" t="s">
        <v>1608</v>
      </c>
      <c r="Q14" s="372" t="b">
        <v>0</v>
      </c>
      <c r="R14" s="473" t="s">
        <v>7613</v>
      </c>
      <c r="S14" s="473" t="s">
        <v>88</v>
      </c>
      <c r="T14" s="477">
        <v>46297.413125</v>
      </c>
      <c r="U14" s="477">
        <v>46297.413125</v>
      </c>
    </row>
    <row r="15">
      <c r="A15" s="473" t="s">
        <v>1071</v>
      </c>
      <c r="B15" s="473" t="s">
        <v>7614</v>
      </c>
      <c r="C15" s="473" t="s">
        <v>7615</v>
      </c>
      <c r="D15" s="473" t="s">
        <v>7616</v>
      </c>
      <c r="E15" s="473" t="s">
        <v>63</v>
      </c>
      <c r="F15" s="473" t="s">
        <v>43</v>
      </c>
      <c r="G15" s="473" t="s">
        <v>1023</v>
      </c>
      <c r="H15" s="473" t="s">
        <v>1055</v>
      </c>
      <c r="I15" s="473" t="s">
        <v>7617</v>
      </c>
      <c r="J15" s="473" t="s">
        <v>7545</v>
      </c>
      <c r="K15" s="473" t="s">
        <v>7618</v>
      </c>
      <c r="L15" s="473" t="s">
        <v>7540</v>
      </c>
      <c r="M15" s="473" t="s">
        <v>1054</v>
      </c>
      <c r="N15" s="474">
        <v>46290.0</v>
      </c>
      <c r="O15" s="474">
        <v>46313.0</v>
      </c>
      <c r="P15" s="372" t="s">
        <v>1608</v>
      </c>
      <c r="Q15" s="372" t="b">
        <v>0</v>
      </c>
      <c r="R15" s="473" t="s">
        <v>7619</v>
      </c>
      <c r="S15" s="473" t="s">
        <v>88</v>
      </c>
      <c r="T15" s="477">
        <v>46297.413125</v>
      </c>
      <c r="U15" s="477">
        <v>46297.413125</v>
      </c>
    </row>
    <row r="16">
      <c r="A16" s="473" t="s">
        <v>1098</v>
      </c>
      <c r="B16" s="473" t="s">
        <v>7620</v>
      </c>
      <c r="C16" s="473" t="s">
        <v>7621</v>
      </c>
      <c r="D16" s="473" t="s">
        <v>449</v>
      </c>
      <c r="E16" s="473" t="s">
        <v>63</v>
      </c>
      <c r="F16" s="473" t="s">
        <v>43</v>
      </c>
      <c r="G16" s="473" t="s">
        <v>694</v>
      </c>
      <c r="H16" s="473" t="s">
        <v>1087</v>
      </c>
      <c r="I16" s="473" t="s">
        <v>7622</v>
      </c>
      <c r="J16" s="473" t="s">
        <v>7545</v>
      </c>
      <c r="K16" s="473" t="s">
        <v>7623</v>
      </c>
      <c r="L16" s="473" t="s">
        <v>7540</v>
      </c>
      <c r="M16" s="473" t="s">
        <v>1294</v>
      </c>
      <c r="N16" s="474">
        <v>46298.0</v>
      </c>
      <c r="O16" s="474">
        <v>46326.0</v>
      </c>
      <c r="P16" s="372" t="s">
        <v>1608</v>
      </c>
      <c r="Q16" s="372" t="b">
        <v>0</v>
      </c>
      <c r="R16" s="473" t="s">
        <v>7624</v>
      </c>
      <c r="S16" s="473" t="s">
        <v>88</v>
      </c>
      <c r="T16" s="477">
        <v>46297.413125</v>
      </c>
      <c r="U16" s="477">
        <v>46297.413125</v>
      </c>
    </row>
    <row r="17">
      <c r="A17" s="473" t="s">
        <v>1126</v>
      </c>
      <c r="B17" s="473" t="s">
        <v>7625</v>
      </c>
      <c r="C17" s="473" t="s">
        <v>7626</v>
      </c>
      <c r="D17" s="473" t="s">
        <v>449</v>
      </c>
      <c r="E17" s="473" t="s">
        <v>63</v>
      </c>
      <c r="F17" s="473" t="s">
        <v>43</v>
      </c>
      <c r="G17" s="473" t="s">
        <v>694</v>
      </c>
      <c r="H17" s="473" t="s">
        <v>1111</v>
      </c>
      <c r="I17" s="473" t="s">
        <v>7524</v>
      </c>
      <c r="J17" s="473" t="s">
        <v>7545</v>
      </c>
      <c r="K17" s="473" t="s">
        <v>7627</v>
      </c>
      <c r="L17" s="473" t="s">
        <v>7540</v>
      </c>
      <c r="M17" s="473" t="s">
        <v>733</v>
      </c>
      <c r="N17" s="474">
        <v>46299.0</v>
      </c>
      <c r="O17" s="474">
        <v>46326.0</v>
      </c>
      <c r="P17" s="372" t="s">
        <v>1608</v>
      </c>
      <c r="Q17" s="372" t="b">
        <v>0</v>
      </c>
      <c r="R17" s="473" t="s">
        <v>7628</v>
      </c>
      <c r="S17" s="473" t="s">
        <v>88</v>
      </c>
      <c r="T17" s="477">
        <v>46297.413125</v>
      </c>
      <c r="U17" s="477">
        <v>46297.413125</v>
      </c>
    </row>
    <row r="18">
      <c r="A18" s="473" t="s">
        <v>1147</v>
      </c>
      <c r="B18" s="473" t="s">
        <v>7629</v>
      </c>
      <c r="C18" s="473" t="s">
        <v>7630</v>
      </c>
      <c r="D18" s="473" t="s">
        <v>7631</v>
      </c>
      <c r="E18" s="473" t="s">
        <v>63</v>
      </c>
      <c r="F18" s="473" t="s">
        <v>43</v>
      </c>
      <c r="G18" s="473" t="s">
        <v>694</v>
      </c>
      <c r="H18" s="473" t="s">
        <v>1138</v>
      </c>
      <c r="I18" s="473" t="s">
        <v>7632</v>
      </c>
      <c r="J18" s="473" t="s">
        <v>7633</v>
      </c>
      <c r="K18" s="473" t="s">
        <v>7634</v>
      </c>
      <c r="L18" s="473" t="s">
        <v>7540</v>
      </c>
      <c r="M18" s="473" t="s">
        <v>1137</v>
      </c>
      <c r="N18" s="474">
        <v>46287.0</v>
      </c>
      <c r="O18" s="474">
        <v>46317.0</v>
      </c>
      <c r="P18" s="372" t="s">
        <v>1608</v>
      </c>
      <c r="Q18" s="372" t="b">
        <v>0</v>
      </c>
      <c r="R18" s="473" t="s">
        <v>7635</v>
      </c>
      <c r="S18" s="473" t="s">
        <v>88</v>
      </c>
      <c r="T18" s="477">
        <v>46297.413125</v>
      </c>
      <c r="U18" s="477">
        <v>46297.413125</v>
      </c>
    </row>
    <row r="19">
      <c r="A19" s="473" t="s">
        <v>1160</v>
      </c>
      <c r="B19" s="473" t="s">
        <v>7636</v>
      </c>
      <c r="C19" s="473" t="s">
        <v>7637</v>
      </c>
      <c r="D19" s="473" t="s">
        <v>7638</v>
      </c>
      <c r="E19" s="473" t="s">
        <v>63</v>
      </c>
      <c r="F19" s="473" t="s">
        <v>43</v>
      </c>
      <c r="G19" s="473" t="s">
        <v>579</v>
      </c>
      <c r="H19" s="473" t="s">
        <v>1152</v>
      </c>
      <c r="I19" s="473" t="s">
        <v>7639</v>
      </c>
      <c r="J19" s="473" t="s">
        <v>7545</v>
      </c>
      <c r="K19" s="473" t="s">
        <v>7640</v>
      </c>
      <c r="L19" s="473" t="s">
        <v>7540</v>
      </c>
      <c r="M19" s="473" t="s">
        <v>788</v>
      </c>
      <c r="N19" s="474">
        <v>46283.0</v>
      </c>
      <c r="O19" s="474">
        <v>46315.0</v>
      </c>
      <c r="P19" s="372" t="s">
        <v>1608</v>
      </c>
      <c r="Q19" s="372" t="b">
        <v>0</v>
      </c>
      <c r="R19" s="473" t="s">
        <v>7641</v>
      </c>
      <c r="S19" s="473" t="s">
        <v>88</v>
      </c>
      <c r="T19" s="477">
        <v>46297.413125</v>
      </c>
      <c r="U19" s="477">
        <v>46297.413125</v>
      </c>
    </row>
    <row r="20">
      <c r="A20" s="473" t="s">
        <v>1175</v>
      </c>
      <c r="B20" s="473" t="s">
        <v>7642</v>
      </c>
      <c r="C20" s="473" t="s">
        <v>7643</v>
      </c>
      <c r="D20" s="473" t="s">
        <v>408</v>
      </c>
      <c r="E20" s="473" t="s">
        <v>63</v>
      </c>
      <c r="F20" s="473" t="s">
        <v>43</v>
      </c>
      <c r="G20" s="473" t="s">
        <v>1165</v>
      </c>
      <c r="H20" s="473" t="s">
        <v>1166</v>
      </c>
      <c r="I20" s="473" t="s">
        <v>7644</v>
      </c>
      <c r="J20" s="473" t="s">
        <v>7545</v>
      </c>
      <c r="K20" s="473" t="s">
        <v>7645</v>
      </c>
      <c r="L20" s="473" t="s">
        <v>7540</v>
      </c>
      <c r="M20" s="473" t="s">
        <v>733</v>
      </c>
      <c r="N20" s="474">
        <v>46297.0</v>
      </c>
      <c r="O20" s="474">
        <v>46326.0</v>
      </c>
      <c r="P20" s="372" t="s">
        <v>1608</v>
      </c>
      <c r="Q20" s="372" t="b">
        <v>0</v>
      </c>
      <c r="R20" s="473" t="s">
        <v>7646</v>
      </c>
      <c r="S20" s="473" t="s">
        <v>88</v>
      </c>
      <c r="T20" s="477">
        <v>46297.413125</v>
      </c>
      <c r="U20" s="477">
        <v>46297.413125</v>
      </c>
    </row>
    <row r="21">
      <c r="A21" s="473" t="s">
        <v>1189</v>
      </c>
      <c r="B21" s="473" t="s">
        <v>7647</v>
      </c>
      <c r="C21" s="473" t="s">
        <v>7648</v>
      </c>
      <c r="D21" s="473" t="s">
        <v>7649</v>
      </c>
      <c r="E21" s="473" t="s">
        <v>63</v>
      </c>
      <c r="F21" s="473" t="s">
        <v>43</v>
      </c>
      <c r="G21" s="473" t="s">
        <v>681</v>
      </c>
      <c r="H21" s="473" t="s">
        <v>1180</v>
      </c>
      <c r="I21" s="473" t="s">
        <v>7650</v>
      </c>
      <c r="J21" s="473" t="s">
        <v>7651</v>
      </c>
      <c r="K21" s="473" t="s">
        <v>7652</v>
      </c>
      <c r="L21" s="473" t="s">
        <v>7540</v>
      </c>
      <c r="M21" s="473" t="s">
        <v>774</v>
      </c>
      <c r="N21" s="474">
        <v>46300.0</v>
      </c>
      <c r="O21" s="474">
        <v>46313.0</v>
      </c>
      <c r="P21" s="372" t="s">
        <v>1608</v>
      </c>
      <c r="Q21" s="372" t="b">
        <v>0</v>
      </c>
      <c r="R21" s="473" t="s">
        <v>7653</v>
      </c>
      <c r="S21" s="473" t="s">
        <v>88</v>
      </c>
      <c r="T21" s="477">
        <v>46297.413125</v>
      </c>
      <c r="U21" s="477">
        <v>46297.413125</v>
      </c>
    </row>
    <row r="22">
      <c r="A22" s="473" t="s">
        <v>1202</v>
      </c>
      <c r="B22" s="473" t="s">
        <v>7654</v>
      </c>
      <c r="C22" s="473" t="s">
        <v>7655</v>
      </c>
      <c r="D22" s="473" t="s">
        <v>939</v>
      </c>
      <c r="E22" s="473" t="s">
        <v>63</v>
      </c>
      <c r="F22" s="473" t="s">
        <v>43</v>
      </c>
      <c r="G22" s="473" t="s">
        <v>694</v>
      </c>
      <c r="H22" s="473" t="s">
        <v>1194</v>
      </c>
      <c r="I22" s="473" t="s">
        <v>7656</v>
      </c>
      <c r="J22" s="473" t="s">
        <v>7545</v>
      </c>
      <c r="K22" s="473" t="s">
        <v>7657</v>
      </c>
      <c r="L22" s="473" t="s">
        <v>7540</v>
      </c>
      <c r="M22" s="473" t="s">
        <v>788</v>
      </c>
      <c r="N22" s="474">
        <v>46296.0</v>
      </c>
      <c r="O22" s="474">
        <v>46326.0</v>
      </c>
      <c r="P22" s="372" t="s">
        <v>1608</v>
      </c>
      <c r="Q22" s="372" t="b">
        <v>0</v>
      </c>
      <c r="R22" s="473" t="s">
        <v>7658</v>
      </c>
      <c r="S22" s="473" t="s">
        <v>88</v>
      </c>
      <c r="T22" s="477">
        <v>46297.413125</v>
      </c>
      <c r="U22" s="477">
        <v>46297.413125</v>
      </c>
    </row>
    <row r="23">
      <c r="A23" s="473" t="s">
        <v>1216</v>
      </c>
      <c r="B23" s="473" t="s">
        <v>7659</v>
      </c>
      <c r="C23" s="473" t="s">
        <v>7660</v>
      </c>
      <c r="D23" s="473" t="s">
        <v>7661</v>
      </c>
      <c r="E23" s="473" t="s">
        <v>63</v>
      </c>
      <c r="F23" s="473" t="s">
        <v>43</v>
      </c>
      <c r="G23" s="473" t="s">
        <v>1206</v>
      </c>
      <c r="H23" s="473" t="s">
        <v>1207</v>
      </c>
      <c r="I23" s="473" t="s">
        <v>7662</v>
      </c>
      <c r="J23" s="473" t="s">
        <v>7545</v>
      </c>
      <c r="K23" s="473" t="s">
        <v>7663</v>
      </c>
      <c r="L23" s="473" t="s">
        <v>7540</v>
      </c>
      <c r="M23" s="473" t="s">
        <v>788</v>
      </c>
      <c r="N23" s="474">
        <v>46283.0</v>
      </c>
      <c r="O23" s="474">
        <v>46648.0</v>
      </c>
      <c r="P23" s="372" t="s">
        <v>1608</v>
      </c>
      <c r="Q23" s="372" t="b">
        <v>0</v>
      </c>
      <c r="R23" s="473" t="s">
        <v>7664</v>
      </c>
      <c r="S23" s="473" t="s">
        <v>88</v>
      </c>
      <c r="T23" s="477">
        <v>46297.413125</v>
      </c>
      <c r="U23" s="477">
        <v>46297.413125</v>
      </c>
    </row>
    <row r="24">
      <c r="A24" s="473" t="s">
        <v>1228</v>
      </c>
      <c r="B24" s="473" t="s">
        <v>7666</v>
      </c>
      <c r="C24" s="473" t="s">
        <v>7667</v>
      </c>
      <c r="D24" s="473" t="s">
        <v>230</v>
      </c>
      <c r="E24" s="473" t="s">
        <v>63</v>
      </c>
      <c r="F24" s="473" t="s">
        <v>43</v>
      </c>
      <c r="G24" s="473" t="s">
        <v>579</v>
      </c>
      <c r="H24" s="473" t="s">
        <v>734</v>
      </c>
      <c r="I24" s="473" t="s">
        <v>7668</v>
      </c>
      <c r="J24" s="473" t="s">
        <v>7545</v>
      </c>
      <c r="K24" s="473" t="s">
        <v>7669</v>
      </c>
      <c r="L24" s="473" t="s">
        <v>7540</v>
      </c>
      <c r="M24" s="473" t="s">
        <v>1084</v>
      </c>
      <c r="N24" s="474">
        <v>46296.0</v>
      </c>
      <c r="O24" s="474">
        <v>46326.0</v>
      </c>
      <c r="P24" s="372" t="s">
        <v>1608</v>
      </c>
      <c r="Q24" s="372" t="b">
        <v>0</v>
      </c>
      <c r="R24" s="473" t="s">
        <v>7670</v>
      </c>
      <c r="S24" s="473" t="s">
        <v>88</v>
      </c>
      <c r="T24" s="477">
        <v>46297.413125</v>
      </c>
      <c r="U24" s="477">
        <v>46297.413125</v>
      </c>
    </row>
    <row r="25">
      <c r="A25" s="473" t="s">
        <v>1239</v>
      </c>
      <c r="B25" s="473" t="s">
        <v>7673</v>
      </c>
      <c r="C25" s="473" t="s">
        <v>7674</v>
      </c>
      <c r="D25" s="473" t="s">
        <v>362</v>
      </c>
      <c r="E25" s="473" t="s">
        <v>63</v>
      </c>
      <c r="F25" s="473" t="s">
        <v>43</v>
      </c>
      <c r="G25" s="473" t="s">
        <v>579</v>
      </c>
      <c r="H25" s="473" t="s">
        <v>734</v>
      </c>
      <c r="I25" s="473" t="s">
        <v>4337</v>
      </c>
      <c r="J25" s="473" t="s">
        <v>7545</v>
      </c>
      <c r="K25" s="473" t="s">
        <v>7675</v>
      </c>
      <c r="L25" s="473" t="s">
        <v>7540</v>
      </c>
      <c r="M25" s="473" t="s">
        <v>788</v>
      </c>
      <c r="N25" s="474">
        <v>46297.0</v>
      </c>
      <c r="O25" s="474">
        <v>46326.0</v>
      </c>
      <c r="P25" s="372" t="s">
        <v>1608</v>
      </c>
      <c r="Q25" s="372" t="b">
        <v>0</v>
      </c>
      <c r="R25" s="473" t="s">
        <v>7676</v>
      </c>
      <c r="S25" s="473" t="s">
        <v>88</v>
      </c>
      <c r="T25" s="477">
        <v>46297.413125</v>
      </c>
      <c r="U25" s="477">
        <v>46297.413125</v>
      </c>
    </row>
    <row r="26">
      <c r="A26" s="473" t="s">
        <v>1251</v>
      </c>
      <c r="B26" s="473" t="s">
        <v>7677</v>
      </c>
      <c r="C26" s="473" t="s">
        <v>7678</v>
      </c>
      <c r="D26" s="473" t="s">
        <v>573</v>
      </c>
      <c r="E26" s="473" t="s">
        <v>63</v>
      </c>
      <c r="F26" s="473" t="s">
        <v>43</v>
      </c>
      <c r="G26" s="473" t="s">
        <v>681</v>
      </c>
      <c r="H26" s="473" t="s">
        <v>804</v>
      </c>
      <c r="I26" s="473" t="s">
        <v>7679</v>
      </c>
      <c r="J26" s="473" t="s">
        <v>7680</v>
      </c>
      <c r="K26" s="473" t="s">
        <v>7681</v>
      </c>
      <c r="L26" s="473" t="s">
        <v>7540</v>
      </c>
      <c r="M26" s="473" t="s">
        <v>1243</v>
      </c>
      <c r="N26" s="474">
        <v>46301.0</v>
      </c>
      <c r="O26" s="474">
        <v>46313.0</v>
      </c>
      <c r="P26" s="372" t="s">
        <v>1608</v>
      </c>
      <c r="Q26" s="372" t="b">
        <v>0</v>
      </c>
      <c r="R26" s="473" t="s">
        <v>7682</v>
      </c>
      <c r="S26" s="473" t="s">
        <v>88</v>
      </c>
      <c r="T26" s="477">
        <v>46297.413125</v>
      </c>
      <c r="U26" s="477">
        <v>46297.413125</v>
      </c>
    </row>
    <row r="27">
      <c r="A27" s="473" t="s">
        <v>1263</v>
      </c>
      <c r="B27" s="473" t="s">
        <v>7683</v>
      </c>
      <c r="C27" s="473" t="s">
        <v>7684</v>
      </c>
      <c r="D27" s="473" t="s">
        <v>408</v>
      </c>
      <c r="E27" s="473" t="s">
        <v>63</v>
      </c>
      <c r="F27" s="473" t="s">
        <v>43</v>
      </c>
      <c r="G27" s="473" t="s">
        <v>694</v>
      </c>
      <c r="H27" s="473" t="s">
        <v>1194</v>
      </c>
      <c r="I27" s="473" t="s">
        <v>7685</v>
      </c>
      <c r="J27" s="473" t="s">
        <v>7545</v>
      </c>
      <c r="K27" s="473" t="s">
        <v>7686</v>
      </c>
      <c r="L27" s="473" t="s">
        <v>7540</v>
      </c>
      <c r="M27" s="473" t="s">
        <v>788</v>
      </c>
      <c r="N27" s="474">
        <v>46298.0</v>
      </c>
      <c r="O27" s="474">
        <v>46326.0</v>
      </c>
      <c r="P27" s="372" t="s">
        <v>1608</v>
      </c>
      <c r="Q27" s="372" t="b">
        <v>0</v>
      </c>
      <c r="R27" s="473" t="s">
        <v>7687</v>
      </c>
      <c r="S27" s="473" t="s">
        <v>88</v>
      </c>
      <c r="T27" s="477">
        <v>46297.413125</v>
      </c>
      <c r="U27" s="477">
        <v>46297.413125</v>
      </c>
    </row>
    <row r="28">
      <c r="A28" s="473" t="s">
        <v>1277</v>
      </c>
      <c r="B28" s="473" t="s">
        <v>7688</v>
      </c>
      <c r="C28" s="473" t="s">
        <v>7689</v>
      </c>
      <c r="D28" s="473" t="s">
        <v>408</v>
      </c>
      <c r="E28" s="473" t="s">
        <v>63</v>
      </c>
      <c r="F28" s="473" t="s">
        <v>43</v>
      </c>
      <c r="G28" s="473" t="s">
        <v>694</v>
      </c>
      <c r="H28" s="473" t="s">
        <v>1268</v>
      </c>
      <c r="I28" s="473" t="s">
        <v>7690</v>
      </c>
      <c r="J28" s="473" t="s">
        <v>7545</v>
      </c>
      <c r="K28" s="473" t="s">
        <v>7691</v>
      </c>
      <c r="L28" s="473" t="s">
        <v>7540</v>
      </c>
      <c r="M28" s="473" t="s">
        <v>788</v>
      </c>
      <c r="N28" s="474">
        <v>46297.0</v>
      </c>
      <c r="O28" s="474">
        <v>46320.0</v>
      </c>
      <c r="P28" s="372" t="s">
        <v>1608</v>
      </c>
      <c r="Q28" s="372" t="b">
        <v>0</v>
      </c>
      <c r="R28" s="473" t="s">
        <v>7692</v>
      </c>
      <c r="S28" s="473" t="s">
        <v>88</v>
      </c>
      <c r="T28" s="477">
        <v>46297.413125</v>
      </c>
      <c r="U28" s="477">
        <v>46297.413125</v>
      </c>
    </row>
    <row r="29">
      <c r="A29" s="473" t="s">
        <v>1289</v>
      </c>
      <c r="B29" s="473" t="s">
        <v>7693</v>
      </c>
      <c r="C29" s="473" t="s">
        <v>7694</v>
      </c>
      <c r="D29" s="473" t="s">
        <v>458</v>
      </c>
      <c r="E29" s="473" t="s">
        <v>63</v>
      </c>
      <c r="F29" s="473" t="s">
        <v>43</v>
      </c>
      <c r="G29" s="473" t="s">
        <v>1165</v>
      </c>
      <c r="H29" s="473" t="s">
        <v>1281</v>
      </c>
      <c r="I29" s="473" t="s">
        <v>7695</v>
      </c>
      <c r="J29" s="473" t="s">
        <v>7545</v>
      </c>
      <c r="K29" s="473" t="s">
        <v>7696</v>
      </c>
      <c r="L29" s="473" t="s">
        <v>7540</v>
      </c>
      <c r="M29" s="473" t="s">
        <v>733</v>
      </c>
      <c r="N29" s="474">
        <v>46299.0</v>
      </c>
      <c r="O29" s="474">
        <v>46326.0</v>
      </c>
      <c r="P29" s="372" t="s">
        <v>1608</v>
      </c>
      <c r="Q29" s="372" t="b">
        <v>0</v>
      </c>
      <c r="R29" s="473" t="s">
        <v>7697</v>
      </c>
      <c r="S29" s="473" t="s">
        <v>88</v>
      </c>
      <c r="T29" s="477">
        <v>46297.413125</v>
      </c>
      <c r="U29" s="477">
        <v>46297.413125</v>
      </c>
    </row>
    <row r="30">
      <c r="A30" s="473" t="s">
        <v>1303</v>
      </c>
      <c r="B30" s="473" t="s">
        <v>7698</v>
      </c>
      <c r="C30" s="473" t="s">
        <v>7699</v>
      </c>
      <c r="D30" s="473" t="s">
        <v>939</v>
      </c>
      <c r="E30" s="473" t="s">
        <v>63</v>
      </c>
      <c r="F30" s="473" t="s">
        <v>43</v>
      </c>
      <c r="G30" s="473" t="s">
        <v>694</v>
      </c>
      <c r="H30" s="473" t="s">
        <v>1295</v>
      </c>
      <c r="I30" s="473" t="s">
        <v>7700</v>
      </c>
      <c r="J30" s="473" t="s">
        <v>7680</v>
      </c>
      <c r="K30" s="473" t="s">
        <v>7701</v>
      </c>
      <c r="L30" s="473" t="s">
        <v>7540</v>
      </c>
      <c r="M30" s="473" t="s">
        <v>1294</v>
      </c>
      <c r="N30" s="474">
        <v>46299.0</v>
      </c>
      <c r="O30" s="474">
        <v>46320.0</v>
      </c>
      <c r="P30" s="372" t="s">
        <v>1608</v>
      </c>
      <c r="Q30" s="372" t="b">
        <v>0</v>
      </c>
      <c r="R30" s="473" t="s">
        <v>7702</v>
      </c>
      <c r="S30" s="473" t="s">
        <v>88</v>
      </c>
      <c r="T30" s="477">
        <v>46297.413125</v>
      </c>
      <c r="U30" s="477">
        <v>46297.413125</v>
      </c>
    </row>
    <row r="31">
      <c r="A31" s="473" t="s">
        <v>1316</v>
      </c>
      <c r="B31" s="473" t="s">
        <v>7703</v>
      </c>
      <c r="C31" s="473" t="s">
        <v>7704</v>
      </c>
      <c r="D31" s="473" t="s">
        <v>408</v>
      </c>
      <c r="E31" s="473" t="s">
        <v>63</v>
      </c>
      <c r="F31" s="473" t="s">
        <v>43</v>
      </c>
      <c r="G31" s="473" t="s">
        <v>638</v>
      </c>
      <c r="H31" s="473" t="s">
        <v>1308</v>
      </c>
      <c r="I31" s="473" t="s">
        <v>7705</v>
      </c>
      <c r="J31" s="473" t="s">
        <v>7545</v>
      </c>
      <c r="K31" s="473" t="s">
        <v>7706</v>
      </c>
      <c r="L31" s="473" t="s">
        <v>7540</v>
      </c>
      <c r="M31" s="473" t="s">
        <v>747</v>
      </c>
      <c r="N31" s="474">
        <v>46295.0</v>
      </c>
      <c r="O31" s="474">
        <v>46326.0</v>
      </c>
      <c r="P31" s="372" t="s">
        <v>1608</v>
      </c>
      <c r="Q31" s="372" t="b">
        <v>0</v>
      </c>
      <c r="R31" s="473" t="s">
        <v>7707</v>
      </c>
      <c r="S31" s="473" t="s">
        <v>88</v>
      </c>
      <c r="T31" s="477">
        <v>46297.413125</v>
      </c>
      <c r="U31" s="477">
        <v>46297.413125</v>
      </c>
    </row>
    <row r="32">
      <c r="A32" s="473" t="s">
        <v>1330</v>
      </c>
      <c r="B32" s="473" t="s">
        <v>7708</v>
      </c>
      <c r="C32" s="473" t="s">
        <v>7709</v>
      </c>
      <c r="D32" s="473" t="s">
        <v>7710</v>
      </c>
      <c r="E32" s="473" t="s">
        <v>63</v>
      </c>
      <c r="F32" s="473" t="s">
        <v>43</v>
      </c>
      <c r="G32" s="473" t="s">
        <v>1320</v>
      </c>
      <c r="H32" s="473" t="s">
        <v>2240</v>
      </c>
      <c r="I32" s="473" t="s">
        <v>7711</v>
      </c>
      <c r="J32" s="473" t="s">
        <v>7545</v>
      </c>
      <c r="K32" s="473" t="s">
        <v>7712</v>
      </c>
      <c r="L32" s="473" t="s">
        <v>7540</v>
      </c>
      <c r="M32" s="473" t="s">
        <v>788</v>
      </c>
      <c r="N32" s="474">
        <v>46282.0</v>
      </c>
      <c r="O32" s="474">
        <v>46647.0</v>
      </c>
      <c r="P32" s="372" t="s">
        <v>1608</v>
      </c>
      <c r="Q32" s="372" t="b">
        <v>0</v>
      </c>
      <c r="R32" s="473" t="s">
        <v>7713</v>
      </c>
      <c r="S32" s="473" t="s">
        <v>88</v>
      </c>
      <c r="T32" s="477">
        <v>46297.413125</v>
      </c>
      <c r="U32" s="477">
        <v>46297.413125</v>
      </c>
    </row>
    <row r="33">
      <c r="A33" s="473" t="s">
        <v>1342</v>
      </c>
      <c r="B33" s="473" t="s">
        <v>7714</v>
      </c>
      <c r="C33" s="473" t="s">
        <v>7715</v>
      </c>
      <c r="D33" s="473" t="s">
        <v>449</v>
      </c>
      <c r="E33" s="473" t="s">
        <v>63</v>
      </c>
      <c r="F33" s="473" t="s">
        <v>43</v>
      </c>
      <c r="G33" s="473" t="s">
        <v>694</v>
      </c>
      <c r="H33" s="473" t="s">
        <v>775</v>
      </c>
      <c r="I33" s="473" t="s">
        <v>7716</v>
      </c>
      <c r="J33" s="473" t="s">
        <v>7545</v>
      </c>
      <c r="K33" s="473" t="s">
        <v>7717</v>
      </c>
      <c r="L33" s="473" t="s">
        <v>7540</v>
      </c>
      <c r="M33" s="473" t="s">
        <v>733</v>
      </c>
      <c r="N33" s="474">
        <v>46298.0</v>
      </c>
      <c r="O33" s="474">
        <v>46326.0</v>
      </c>
      <c r="P33" s="372" t="s">
        <v>1608</v>
      </c>
      <c r="Q33" s="372" t="b">
        <v>0</v>
      </c>
      <c r="R33" s="473" t="s">
        <v>7719</v>
      </c>
      <c r="S33" s="473" t="s">
        <v>88</v>
      </c>
      <c r="T33" s="477">
        <v>46297.413125</v>
      </c>
      <c r="U33" s="477">
        <v>46297.413125</v>
      </c>
    </row>
    <row r="34">
      <c r="A34" s="473" t="s">
        <v>1355</v>
      </c>
      <c r="B34" s="473" t="s">
        <v>7720</v>
      </c>
      <c r="C34" s="473" t="s">
        <v>7721</v>
      </c>
      <c r="D34" s="473" t="s">
        <v>408</v>
      </c>
      <c r="E34" s="473" t="s">
        <v>63</v>
      </c>
      <c r="F34" s="473" t="s">
        <v>43</v>
      </c>
      <c r="G34" s="473" t="s">
        <v>1165</v>
      </c>
      <c r="H34" s="473" t="s">
        <v>1347</v>
      </c>
      <c r="I34" s="473" t="s">
        <v>7724</v>
      </c>
      <c r="J34" s="473" t="s">
        <v>7545</v>
      </c>
      <c r="K34" s="473" t="s">
        <v>7725</v>
      </c>
      <c r="L34" s="473" t="s">
        <v>7540</v>
      </c>
      <c r="M34" s="473" t="s">
        <v>1054</v>
      </c>
      <c r="N34" s="474">
        <v>46296.0</v>
      </c>
      <c r="O34" s="474">
        <v>46326.0</v>
      </c>
      <c r="P34" s="372" t="s">
        <v>1608</v>
      </c>
      <c r="Q34" s="372" t="b">
        <v>0</v>
      </c>
      <c r="R34" s="473" t="s">
        <v>7726</v>
      </c>
      <c r="S34" s="473" t="s">
        <v>88</v>
      </c>
      <c r="T34" s="477">
        <v>46297.413125</v>
      </c>
      <c r="U34" s="477">
        <v>46297.413125</v>
      </c>
    </row>
    <row r="35">
      <c r="A35" s="473" t="s">
        <v>1368</v>
      </c>
      <c r="B35" s="473" t="s">
        <v>7727</v>
      </c>
      <c r="C35" s="473" t="s">
        <v>7728</v>
      </c>
      <c r="D35" s="473" t="s">
        <v>408</v>
      </c>
      <c r="E35" s="473" t="s">
        <v>63</v>
      </c>
      <c r="F35" s="473" t="s">
        <v>43</v>
      </c>
      <c r="G35" s="473" t="s">
        <v>1206</v>
      </c>
      <c r="H35" s="473" t="s">
        <v>1359</v>
      </c>
      <c r="I35" s="473" t="s">
        <v>7729</v>
      </c>
      <c r="J35" s="473" t="s">
        <v>7545</v>
      </c>
      <c r="K35" s="473" t="s">
        <v>7730</v>
      </c>
      <c r="L35" s="473" t="s">
        <v>7540</v>
      </c>
      <c r="M35" s="473" t="s">
        <v>788</v>
      </c>
      <c r="N35" s="474">
        <v>46300.0</v>
      </c>
      <c r="O35" s="474">
        <v>46326.0</v>
      </c>
      <c r="P35" s="372" t="s">
        <v>1608</v>
      </c>
      <c r="Q35" s="372" t="b">
        <v>0</v>
      </c>
      <c r="R35" s="473" t="s">
        <v>7731</v>
      </c>
      <c r="S35" s="473" t="s">
        <v>88</v>
      </c>
      <c r="T35" s="477">
        <v>46297.413125</v>
      </c>
      <c r="U35" s="477">
        <v>46297.413125</v>
      </c>
    </row>
    <row r="36">
      <c r="A36" s="225"/>
      <c r="B36" s="225"/>
      <c r="C36" s="225"/>
      <c r="D36" s="225"/>
      <c r="E36" s="225"/>
      <c r="F36" s="225"/>
      <c r="G36" s="225"/>
      <c r="H36" s="225"/>
      <c r="I36" s="225"/>
      <c r="J36" s="225"/>
      <c r="K36" s="225"/>
      <c r="L36" s="225"/>
      <c r="M36" s="225"/>
      <c r="N36" s="225"/>
      <c r="O36" s="225"/>
      <c r="P36" s="225"/>
      <c r="Q36" s="225"/>
      <c r="R36" s="225"/>
      <c r="S36" s="225"/>
      <c r="T36" s="225"/>
      <c r="U36" s="140"/>
    </row>
    <row r="37">
      <c r="A37" s="225"/>
      <c r="B37" s="225"/>
      <c r="C37" s="225"/>
      <c r="D37" s="225"/>
      <c r="E37" s="225"/>
      <c r="F37" s="225"/>
      <c r="G37" s="225"/>
      <c r="H37" s="225"/>
      <c r="I37" s="225"/>
      <c r="J37" s="225"/>
      <c r="K37" s="225"/>
      <c r="L37" s="225"/>
      <c r="M37" s="225"/>
      <c r="N37" s="225"/>
      <c r="O37" s="225"/>
      <c r="P37" s="225"/>
      <c r="Q37" s="225"/>
      <c r="R37" s="225"/>
      <c r="S37" s="225"/>
      <c r="T37" s="225"/>
      <c r="U37" s="140"/>
    </row>
    <row r="38">
      <c r="A38" s="225"/>
      <c r="B38" s="225"/>
      <c r="C38" s="225"/>
      <c r="D38" s="225"/>
      <c r="E38" s="225"/>
      <c r="F38" s="225"/>
      <c r="G38" s="225"/>
      <c r="H38" s="225"/>
      <c r="I38" s="225"/>
      <c r="J38" s="225"/>
      <c r="K38" s="225"/>
      <c r="L38" s="225"/>
      <c r="M38" s="225"/>
      <c r="N38" s="225"/>
      <c r="O38" s="225"/>
      <c r="P38" s="225"/>
      <c r="Q38" s="225"/>
      <c r="R38" s="225"/>
      <c r="S38" s="225"/>
      <c r="T38" s="225"/>
      <c r="U38" s="140"/>
    </row>
    <row r="39">
      <c r="A39" s="225"/>
      <c r="B39" s="225"/>
      <c r="C39" s="225"/>
      <c r="D39" s="225"/>
      <c r="E39" s="225"/>
      <c r="F39" s="225"/>
      <c r="G39" s="225"/>
      <c r="H39" s="225"/>
      <c r="I39" s="225"/>
      <c r="J39" s="225"/>
      <c r="K39" s="225"/>
      <c r="L39" s="225"/>
      <c r="M39" s="225"/>
      <c r="N39" s="225"/>
      <c r="O39" s="225"/>
      <c r="P39" s="225"/>
      <c r="Q39" s="225"/>
      <c r="R39" s="225"/>
      <c r="S39" s="225"/>
      <c r="T39" s="225"/>
      <c r="U39" s="140"/>
    </row>
    <row r="40">
      <c r="A40" s="225"/>
      <c r="B40" s="225"/>
      <c r="C40" s="225"/>
      <c r="D40" s="225"/>
      <c r="E40" s="225"/>
      <c r="F40" s="225"/>
      <c r="G40" s="225"/>
      <c r="H40" s="225"/>
      <c r="I40" s="225"/>
      <c r="J40" s="225"/>
      <c r="K40" s="225"/>
      <c r="L40" s="225"/>
      <c r="M40" s="225"/>
      <c r="N40" s="225"/>
      <c r="O40" s="225"/>
      <c r="P40" s="225"/>
      <c r="Q40" s="225"/>
      <c r="R40" s="225"/>
      <c r="S40" s="225"/>
      <c r="T40" s="225"/>
      <c r="U40" s="140"/>
    </row>
    <row r="41">
      <c r="A41" s="225"/>
      <c r="B41" s="225"/>
      <c r="C41" s="225"/>
      <c r="D41" s="225"/>
      <c r="E41" s="225"/>
      <c r="F41" s="225"/>
      <c r="G41" s="225"/>
      <c r="H41" s="225"/>
      <c r="I41" s="225"/>
      <c r="J41" s="225"/>
      <c r="K41" s="225"/>
      <c r="L41" s="225"/>
      <c r="M41" s="225"/>
      <c r="N41" s="225"/>
      <c r="O41" s="225"/>
      <c r="P41" s="225"/>
      <c r="Q41" s="225"/>
      <c r="R41" s="225"/>
      <c r="S41" s="225"/>
      <c r="T41" s="225"/>
      <c r="U41" s="140"/>
    </row>
    <row r="42">
      <c r="A42" s="225"/>
      <c r="B42" s="225"/>
      <c r="C42" s="225"/>
      <c r="D42" s="225"/>
      <c r="E42" s="225"/>
      <c r="F42" s="225"/>
      <c r="G42" s="225"/>
      <c r="H42" s="225"/>
      <c r="I42" s="225"/>
      <c r="J42" s="225"/>
      <c r="K42" s="225"/>
      <c r="L42" s="225"/>
      <c r="M42" s="225"/>
      <c r="N42" s="225"/>
      <c r="O42" s="225"/>
      <c r="P42" s="225"/>
      <c r="Q42" s="225"/>
      <c r="R42" s="225"/>
      <c r="S42" s="225"/>
      <c r="T42" s="225"/>
      <c r="U42" s="140"/>
    </row>
    <row r="43">
      <c r="A43" s="225"/>
      <c r="B43" s="225"/>
      <c r="C43" s="225"/>
      <c r="D43" s="225"/>
      <c r="E43" s="225"/>
      <c r="F43" s="225"/>
      <c r="G43" s="225"/>
      <c r="H43" s="225"/>
      <c r="I43" s="225"/>
      <c r="J43" s="225"/>
      <c r="K43" s="225"/>
      <c r="L43" s="225"/>
      <c r="M43" s="225"/>
      <c r="N43" s="225"/>
      <c r="O43" s="225"/>
      <c r="P43" s="225"/>
      <c r="Q43" s="225"/>
      <c r="R43" s="225"/>
      <c r="S43" s="225"/>
      <c r="T43" s="225"/>
      <c r="U43" s="140"/>
    </row>
    <row r="44">
      <c r="A44" s="225"/>
      <c r="B44" s="225"/>
      <c r="C44" s="225"/>
      <c r="D44" s="225"/>
      <c r="E44" s="225"/>
      <c r="F44" s="225"/>
      <c r="G44" s="225"/>
      <c r="H44" s="225"/>
      <c r="I44" s="225"/>
      <c r="J44" s="225"/>
      <c r="K44" s="225"/>
      <c r="L44" s="225"/>
      <c r="M44" s="225"/>
      <c r="N44" s="225"/>
      <c r="O44" s="225"/>
      <c r="P44" s="225"/>
      <c r="Q44" s="225"/>
      <c r="R44" s="225"/>
      <c r="S44" s="225"/>
      <c r="T44" s="225"/>
      <c r="U44" s="140"/>
    </row>
    <row r="45">
      <c r="A45" s="225"/>
      <c r="B45" s="225"/>
      <c r="C45" s="225"/>
      <c r="D45" s="225"/>
      <c r="E45" s="225"/>
      <c r="F45" s="225"/>
      <c r="G45" s="225"/>
      <c r="H45" s="225"/>
      <c r="I45" s="225"/>
      <c r="J45" s="225"/>
      <c r="K45" s="225"/>
      <c r="L45" s="225"/>
      <c r="M45" s="225"/>
      <c r="N45" s="225"/>
      <c r="O45" s="225"/>
      <c r="P45" s="225"/>
      <c r="Q45" s="225"/>
      <c r="R45" s="225"/>
      <c r="S45" s="225"/>
      <c r="T45" s="225"/>
      <c r="U45" s="140"/>
    </row>
    <row r="46">
      <c r="A46" s="225"/>
      <c r="B46" s="225"/>
      <c r="C46" s="225"/>
      <c r="D46" s="225"/>
      <c r="E46" s="225"/>
      <c r="F46" s="225"/>
      <c r="G46" s="225"/>
      <c r="H46" s="225"/>
      <c r="I46" s="225"/>
      <c r="J46" s="225"/>
      <c r="K46" s="225"/>
      <c r="L46" s="225"/>
      <c r="M46" s="225"/>
      <c r="N46" s="225"/>
      <c r="O46" s="225"/>
      <c r="P46" s="225"/>
      <c r="Q46" s="225"/>
      <c r="R46" s="225"/>
      <c r="S46" s="225"/>
      <c r="T46" s="225"/>
      <c r="U46" s="140"/>
    </row>
    <row r="47">
      <c r="A47" s="225"/>
      <c r="B47" s="225"/>
      <c r="C47" s="225"/>
      <c r="D47" s="225"/>
      <c r="E47" s="225"/>
      <c r="F47" s="225"/>
      <c r="G47" s="225"/>
      <c r="H47" s="225"/>
      <c r="I47" s="225"/>
      <c r="J47" s="225"/>
      <c r="K47" s="225"/>
      <c r="L47" s="225"/>
      <c r="M47" s="225"/>
      <c r="N47" s="225"/>
      <c r="O47" s="225"/>
      <c r="P47" s="225"/>
      <c r="Q47" s="225"/>
      <c r="R47" s="225"/>
      <c r="S47" s="225"/>
      <c r="T47" s="225"/>
      <c r="U47" s="140"/>
    </row>
    <row r="48">
      <c r="A48" s="225"/>
      <c r="B48" s="225"/>
      <c r="C48" s="225"/>
      <c r="D48" s="225"/>
      <c r="E48" s="225"/>
      <c r="F48" s="225"/>
      <c r="G48" s="225"/>
      <c r="H48" s="225"/>
      <c r="I48" s="225"/>
      <c r="J48" s="225"/>
      <c r="K48" s="225"/>
      <c r="L48" s="225"/>
      <c r="M48" s="225"/>
      <c r="N48" s="225"/>
      <c r="O48" s="225"/>
      <c r="P48" s="225"/>
      <c r="Q48" s="225"/>
      <c r="R48" s="225"/>
      <c r="S48" s="225"/>
      <c r="T48" s="225"/>
      <c r="U48" s="140"/>
    </row>
    <row r="49">
      <c r="A49" s="225"/>
      <c r="B49" s="225"/>
      <c r="C49" s="225"/>
      <c r="D49" s="225"/>
      <c r="E49" s="225"/>
      <c r="F49" s="225"/>
      <c r="G49" s="225"/>
      <c r="H49" s="225"/>
      <c r="I49" s="225"/>
      <c r="J49" s="225"/>
      <c r="K49" s="225"/>
      <c r="L49" s="225"/>
      <c r="M49" s="225"/>
      <c r="N49" s="225"/>
      <c r="O49" s="225"/>
      <c r="P49" s="225"/>
      <c r="Q49" s="225"/>
      <c r="R49" s="225"/>
      <c r="S49" s="225"/>
      <c r="T49" s="225"/>
      <c r="U49" s="140"/>
    </row>
    <row r="50">
      <c r="A50" s="225"/>
      <c r="B50" s="225"/>
      <c r="C50" s="225"/>
      <c r="D50" s="225"/>
      <c r="E50" s="225"/>
      <c r="F50" s="225"/>
      <c r="G50" s="225"/>
      <c r="H50" s="225"/>
      <c r="I50" s="225"/>
      <c r="J50" s="225"/>
      <c r="K50" s="225"/>
      <c r="L50" s="225"/>
      <c r="M50" s="225"/>
      <c r="N50" s="225"/>
      <c r="O50" s="225"/>
      <c r="P50" s="225"/>
      <c r="Q50" s="225"/>
      <c r="R50" s="225"/>
      <c r="S50" s="225"/>
      <c r="T50" s="225"/>
      <c r="U50" s="140"/>
    </row>
    <row r="51">
      <c r="A51" s="225"/>
      <c r="B51" s="225"/>
      <c r="C51" s="225"/>
      <c r="D51" s="225"/>
      <c r="E51" s="225"/>
      <c r="F51" s="225"/>
      <c r="G51" s="225"/>
      <c r="H51" s="225"/>
      <c r="I51" s="225"/>
      <c r="J51" s="225"/>
      <c r="K51" s="225"/>
      <c r="L51" s="225"/>
      <c r="M51" s="225"/>
      <c r="N51" s="225"/>
      <c r="O51" s="225"/>
      <c r="P51" s="225"/>
      <c r="Q51" s="225"/>
      <c r="R51" s="225"/>
      <c r="S51" s="225"/>
      <c r="T51" s="225"/>
      <c r="U51" s="140"/>
    </row>
    <row r="52">
      <c r="A52" s="225"/>
      <c r="B52" s="225"/>
      <c r="C52" s="225"/>
      <c r="D52" s="225"/>
      <c r="E52" s="225"/>
      <c r="F52" s="225"/>
      <c r="G52" s="225"/>
      <c r="H52" s="225"/>
      <c r="I52" s="225"/>
      <c r="J52" s="225"/>
      <c r="K52" s="225"/>
      <c r="L52" s="225"/>
      <c r="M52" s="225"/>
      <c r="N52" s="225"/>
      <c r="O52" s="225"/>
      <c r="P52" s="225"/>
      <c r="Q52" s="225"/>
      <c r="R52" s="225"/>
      <c r="S52" s="225"/>
      <c r="T52" s="225"/>
      <c r="U52" s="140"/>
    </row>
    <row r="53">
      <c r="A53" s="225"/>
      <c r="B53" s="225"/>
      <c r="C53" s="225"/>
      <c r="D53" s="225"/>
      <c r="E53" s="225"/>
      <c r="F53" s="225"/>
      <c r="G53" s="225"/>
      <c r="H53" s="225"/>
      <c r="I53" s="225"/>
      <c r="J53" s="225"/>
      <c r="K53" s="225"/>
      <c r="L53" s="225"/>
      <c r="M53" s="225"/>
      <c r="N53" s="225"/>
      <c r="O53" s="225"/>
      <c r="P53" s="225"/>
      <c r="Q53" s="225"/>
      <c r="R53" s="225"/>
      <c r="S53" s="225"/>
      <c r="T53" s="225"/>
      <c r="U53" s="140"/>
    </row>
    <row r="54">
      <c r="A54" s="225"/>
      <c r="B54" s="225"/>
      <c r="C54" s="225"/>
      <c r="D54" s="225"/>
      <c r="E54" s="225"/>
      <c r="F54" s="225"/>
      <c r="G54" s="225"/>
      <c r="H54" s="225"/>
      <c r="I54" s="225"/>
      <c r="J54" s="225"/>
      <c r="K54" s="225"/>
      <c r="L54" s="225"/>
      <c r="M54" s="225"/>
      <c r="N54" s="225"/>
      <c r="O54" s="225"/>
      <c r="P54" s="225"/>
      <c r="Q54" s="225"/>
      <c r="R54" s="225"/>
      <c r="S54" s="225"/>
      <c r="T54" s="225"/>
      <c r="U54" s="140"/>
    </row>
    <row r="55">
      <c r="A55" s="225"/>
      <c r="B55" s="225"/>
      <c r="C55" s="225"/>
      <c r="D55" s="225"/>
      <c r="E55" s="225"/>
      <c r="F55" s="225"/>
      <c r="G55" s="225"/>
      <c r="H55" s="225"/>
      <c r="I55" s="225"/>
      <c r="J55" s="225"/>
      <c r="K55" s="225"/>
      <c r="L55" s="225"/>
      <c r="M55" s="225"/>
      <c r="N55" s="225"/>
      <c r="O55" s="225"/>
      <c r="P55" s="225"/>
      <c r="Q55" s="225"/>
      <c r="R55" s="225"/>
      <c r="S55" s="225"/>
      <c r="T55" s="225"/>
      <c r="U55" s="140"/>
    </row>
    <row r="56">
      <c r="A56" s="225"/>
      <c r="B56" s="225"/>
      <c r="C56" s="225"/>
      <c r="D56" s="225"/>
      <c r="E56" s="225"/>
      <c r="F56" s="225"/>
      <c r="G56" s="225"/>
      <c r="H56" s="225"/>
      <c r="I56" s="225"/>
      <c r="J56" s="225"/>
      <c r="K56" s="225"/>
      <c r="L56" s="225"/>
      <c r="M56" s="225"/>
      <c r="N56" s="225"/>
      <c r="O56" s="225"/>
      <c r="P56" s="225"/>
      <c r="Q56" s="225"/>
      <c r="R56" s="225"/>
      <c r="S56" s="225"/>
      <c r="T56" s="225"/>
      <c r="U56" s="140"/>
    </row>
    <row r="57">
      <c r="A57" s="225"/>
      <c r="B57" s="225"/>
      <c r="C57" s="225"/>
      <c r="D57" s="225"/>
      <c r="E57" s="225"/>
      <c r="F57" s="225"/>
      <c r="G57" s="225"/>
      <c r="H57" s="225"/>
      <c r="I57" s="225"/>
      <c r="J57" s="225"/>
      <c r="K57" s="225"/>
      <c r="L57" s="225"/>
      <c r="M57" s="225"/>
      <c r="N57" s="225"/>
      <c r="O57" s="225"/>
      <c r="P57" s="225"/>
      <c r="Q57" s="225"/>
      <c r="R57" s="225"/>
      <c r="S57" s="225"/>
      <c r="T57" s="225"/>
      <c r="U57" s="140"/>
    </row>
    <row r="58">
      <c r="A58" s="225"/>
      <c r="B58" s="225"/>
      <c r="C58" s="225"/>
      <c r="D58" s="225"/>
      <c r="E58" s="225"/>
      <c r="F58" s="225"/>
      <c r="G58" s="225"/>
      <c r="H58" s="225"/>
      <c r="I58" s="225"/>
      <c r="J58" s="225"/>
      <c r="K58" s="225"/>
      <c r="L58" s="225"/>
      <c r="M58" s="225"/>
      <c r="N58" s="225"/>
      <c r="O58" s="225"/>
      <c r="P58" s="225"/>
      <c r="Q58" s="225"/>
      <c r="R58" s="225"/>
      <c r="S58" s="225"/>
      <c r="T58" s="225"/>
      <c r="U58" s="140"/>
    </row>
    <row r="59">
      <c r="A59" s="225"/>
      <c r="B59" s="225"/>
      <c r="C59" s="225"/>
      <c r="D59" s="225"/>
      <c r="E59" s="225"/>
      <c r="F59" s="225"/>
      <c r="G59" s="225"/>
      <c r="H59" s="225"/>
      <c r="I59" s="225"/>
      <c r="J59" s="225"/>
      <c r="K59" s="225"/>
      <c r="L59" s="225"/>
      <c r="M59" s="225"/>
      <c r="N59" s="225"/>
      <c r="O59" s="225"/>
      <c r="P59" s="225"/>
      <c r="Q59" s="225"/>
      <c r="R59" s="225"/>
      <c r="S59" s="225"/>
      <c r="T59" s="225"/>
      <c r="U59" s="140"/>
    </row>
    <row r="60">
      <c r="A60" s="225"/>
      <c r="B60" s="225"/>
      <c r="C60" s="225"/>
      <c r="D60" s="225"/>
      <c r="E60" s="225"/>
      <c r="F60" s="225"/>
      <c r="G60" s="225"/>
      <c r="H60" s="225"/>
      <c r="I60" s="225"/>
      <c r="J60" s="225"/>
      <c r="K60" s="225"/>
      <c r="L60" s="225"/>
      <c r="M60" s="225"/>
      <c r="N60" s="225"/>
      <c r="O60" s="225"/>
      <c r="P60" s="225"/>
      <c r="Q60" s="225"/>
      <c r="R60" s="225"/>
      <c r="S60" s="225"/>
      <c r="T60" s="225"/>
      <c r="U60" s="140"/>
    </row>
    <row r="61">
      <c r="A61" s="225"/>
      <c r="B61" s="225"/>
      <c r="C61" s="225"/>
      <c r="D61" s="225"/>
      <c r="E61" s="225"/>
      <c r="F61" s="225"/>
      <c r="G61" s="225"/>
      <c r="H61" s="225"/>
      <c r="I61" s="225"/>
      <c r="J61" s="225"/>
      <c r="K61" s="225"/>
      <c r="L61" s="225"/>
      <c r="M61" s="225"/>
      <c r="N61" s="225"/>
      <c r="O61" s="225"/>
      <c r="P61" s="225"/>
      <c r="Q61" s="225"/>
      <c r="R61" s="225"/>
      <c r="S61" s="225"/>
      <c r="T61" s="225"/>
      <c r="U61" s="140"/>
    </row>
    <row r="62">
      <c r="A62" s="225"/>
      <c r="B62" s="225"/>
      <c r="C62" s="225"/>
      <c r="D62" s="225"/>
      <c r="E62" s="225"/>
      <c r="F62" s="225"/>
      <c r="G62" s="225"/>
      <c r="H62" s="225"/>
      <c r="I62" s="225"/>
      <c r="J62" s="225"/>
      <c r="K62" s="225"/>
      <c r="L62" s="225"/>
      <c r="M62" s="225"/>
      <c r="N62" s="225"/>
      <c r="O62" s="225"/>
      <c r="P62" s="225"/>
      <c r="Q62" s="225"/>
      <c r="R62" s="225"/>
      <c r="S62" s="225"/>
      <c r="T62" s="225"/>
      <c r="U62" s="140"/>
    </row>
    <row r="63">
      <c r="A63" s="225"/>
      <c r="B63" s="225"/>
      <c r="C63" s="225"/>
      <c r="D63" s="225"/>
      <c r="E63" s="225"/>
      <c r="F63" s="225"/>
      <c r="G63" s="225"/>
      <c r="H63" s="225"/>
      <c r="I63" s="225"/>
      <c r="J63" s="225"/>
      <c r="K63" s="225"/>
      <c r="L63" s="225"/>
      <c r="M63" s="225"/>
      <c r="N63" s="225"/>
      <c r="O63" s="225"/>
      <c r="P63" s="225"/>
      <c r="Q63" s="225"/>
      <c r="R63" s="225"/>
      <c r="S63" s="225"/>
      <c r="T63" s="225"/>
      <c r="U63" s="140"/>
    </row>
    <row r="64">
      <c r="A64" s="225"/>
      <c r="B64" s="225"/>
      <c r="C64" s="225"/>
      <c r="D64" s="225"/>
      <c r="E64" s="225"/>
      <c r="F64" s="225"/>
      <c r="G64" s="225"/>
      <c r="H64" s="225"/>
      <c r="I64" s="225"/>
      <c r="J64" s="225"/>
      <c r="K64" s="225"/>
      <c r="L64" s="225"/>
      <c r="M64" s="225"/>
      <c r="N64" s="225"/>
      <c r="O64" s="225"/>
      <c r="P64" s="225"/>
      <c r="Q64" s="225"/>
      <c r="R64" s="225"/>
      <c r="S64" s="225"/>
      <c r="T64" s="225"/>
      <c r="U64" s="140"/>
    </row>
    <row r="65">
      <c r="A65" s="225"/>
      <c r="B65" s="225"/>
      <c r="C65" s="225"/>
      <c r="D65" s="225"/>
      <c r="E65" s="225"/>
      <c r="F65" s="225"/>
      <c r="G65" s="225"/>
      <c r="H65" s="225"/>
      <c r="I65" s="225"/>
      <c r="J65" s="225"/>
      <c r="K65" s="225"/>
      <c r="L65" s="225"/>
      <c r="M65" s="225"/>
      <c r="N65" s="225"/>
      <c r="O65" s="225"/>
      <c r="P65" s="225"/>
      <c r="Q65" s="225"/>
      <c r="R65" s="225"/>
      <c r="S65" s="225"/>
      <c r="T65" s="225"/>
      <c r="U65" s="140"/>
    </row>
    <row r="66">
      <c r="A66" s="225"/>
      <c r="B66" s="225"/>
      <c r="C66" s="225"/>
      <c r="D66" s="225"/>
      <c r="E66" s="225"/>
      <c r="F66" s="225"/>
      <c r="G66" s="225"/>
      <c r="H66" s="225"/>
      <c r="I66" s="225"/>
      <c r="J66" s="225"/>
      <c r="K66" s="225"/>
      <c r="L66" s="225"/>
      <c r="M66" s="225"/>
      <c r="N66" s="225"/>
      <c r="O66" s="225"/>
      <c r="P66" s="225"/>
      <c r="Q66" s="225"/>
      <c r="R66" s="225"/>
      <c r="S66" s="225"/>
      <c r="T66" s="225"/>
      <c r="U66" s="140"/>
    </row>
    <row r="67">
      <c r="A67" s="225"/>
      <c r="B67" s="225"/>
      <c r="C67" s="225"/>
      <c r="D67" s="225"/>
      <c r="E67" s="225"/>
      <c r="F67" s="225"/>
      <c r="G67" s="225"/>
      <c r="H67" s="225"/>
      <c r="I67" s="225"/>
      <c r="J67" s="225"/>
      <c r="K67" s="225"/>
      <c r="L67" s="225"/>
      <c r="M67" s="225"/>
      <c r="N67" s="225"/>
      <c r="O67" s="225"/>
      <c r="P67" s="225"/>
      <c r="Q67" s="225"/>
      <c r="R67" s="225"/>
      <c r="S67" s="225"/>
      <c r="T67" s="225"/>
      <c r="U67" s="140"/>
    </row>
    <row r="68">
      <c r="A68" s="225"/>
      <c r="B68" s="225"/>
      <c r="C68" s="225"/>
      <c r="D68" s="225"/>
      <c r="E68" s="225"/>
      <c r="F68" s="225"/>
      <c r="G68" s="225"/>
      <c r="H68" s="225"/>
      <c r="I68" s="225"/>
      <c r="J68" s="225"/>
      <c r="K68" s="225"/>
      <c r="L68" s="225"/>
      <c r="M68" s="225"/>
      <c r="N68" s="225"/>
      <c r="O68" s="225"/>
      <c r="P68" s="225"/>
      <c r="Q68" s="225"/>
      <c r="R68" s="225"/>
      <c r="S68" s="225"/>
      <c r="T68" s="225"/>
      <c r="U68" s="140"/>
    </row>
    <row r="69">
      <c r="A69" s="225"/>
      <c r="B69" s="225"/>
      <c r="C69" s="225"/>
      <c r="D69" s="225"/>
      <c r="E69" s="225"/>
      <c r="F69" s="225"/>
      <c r="G69" s="225"/>
      <c r="H69" s="225"/>
      <c r="I69" s="225"/>
      <c r="J69" s="225"/>
      <c r="K69" s="225"/>
      <c r="L69" s="225"/>
      <c r="M69" s="225"/>
      <c r="N69" s="225"/>
      <c r="O69" s="225"/>
      <c r="P69" s="225"/>
      <c r="Q69" s="225"/>
      <c r="R69" s="225"/>
      <c r="S69" s="225"/>
      <c r="T69" s="225"/>
      <c r="U69" s="140"/>
    </row>
    <row r="70">
      <c r="A70" s="225"/>
      <c r="B70" s="225"/>
      <c r="C70" s="225"/>
      <c r="D70" s="225"/>
      <c r="E70" s="225"/>
      <c r="F70" s="225"/>
      <c r="G70" s="225"/>
      <c r="H70" s="225"/>
      <c r="I70" s="225"/>
      <c r="J70" s="225"/>
      <c r="K70" s="225"/>
      <c r="L70" s="225"/>
      <c r="M70" s="225"/>
      <c r="N70" s="225"/>
      <c r="O70" s="225"/>
      <c r="P70" s="225"/>
      <c r="Q70" s="225"/>
      <c r="R70" s="225"/>
      <c r="S70" s="225"/>
      <c r="T70" s="225"/>
      <c r="U70" s="140"/>
    </row>
    <row r="71">
      <c r="A71" s="225"/>
      <c r="B71" s="225"/>
      <c r="C71" s="225"/>
      <c r="D71" s="225"/>
      <c r="E71" s="225"/>
      <c r="F71" s="225"/>
      <c r="G71" s="225"/>
      <c r="H71" s="225"/>
      <c r="I71" s="225"/>
      <c r="J71" s="225"/>
      <c r="K71" s="225"/>
      <c r="L71" s="225"/>
      <c r="M71" s="225"/>
      <c r="N71" s="225"/>
      <c r="O71" s="225"/>
      <c r="P71" s="225"/>
      <c r="Q71" s="225"/>
      <c r="R71" s="225"/>
      <c r="S71" s="225"/>
      <c r="T71" s="225"/>
      <c r="U71" s="140"/>
    </row>
    <row r="72">
      <c r="A72" s="225"/>
      <c r="B72" s="225"/>
      <c r="C72" s="225"/>
      <c r="D72" s="225"/>
      <c r="E72" s="225"/>
      <c r="F72" s="225"/>
      <c r="G72" s="225"/>
      <c r="H72" s="225"/>
      <c r="I72" s="225"/>
      <c r="J72" s="225"/>
      <c r="K72" s="225"/>
      <c r="L72" s="225"/>
      <c r="M72" s="225"/>
      <c r="N72" s="225"/>
      <c r="O72" s="225"/>
      <c r="P72" s="225"/>
      <c r="Q72" s="225"/>
      <c r="R72" s="225"/>
      <c r="S72" s="225"/>
      <c r="T72" s="225"/>
      <c r="U72" s="140"/>
    </row>
    <row r="73">
      <c r="A73" s="225"/>
      <c r="B73" s="225"/>
      <c r="C73" s="225"/>
      <c r="D73" s="225"/>
      <c r="E73" s="225"/>
      <c r="F73" s="225"/>
      <c r="G73" s="225"/>
      <c r="H73" s="225"/>
      <c r="I73" s="225"/>
      <c r="J73" s="225"/>
      <c r="K73" s="225"/>
      <c r="L73" s="225"/>
      <c r="M73" s="225"/>
      <c r="N73" s="225"/>
      <c r="O73" s="225"/>
      <c r="P73" s="225"/>
      <c r="Q73" s="225"/>
      <c r="R73" s="225"/>
      <c r="S73" s="225"/>
      <c r="T73" s="225"/>
      <c r="U73" s="140"/>
    </row>
    <row r="74">
      <c r="A74" s="225"/>
      <c r="B74" s="225"/>
      <c r="C74" s="225"/>
      <c r="D74" s="225"/>
      <c r="E74" s="225"/>
      <c r="F74" s="225"/>
      <c r="G74" s="225"/>
      <c r="H74" s="225"/>
      <c r="I74" s="225"/>
      <c r="J74" s="225"/>
      <c r="K74" s="225"/>
      <c r="L74" s="225"/>
      <c r="M74" s="225"/>
      <c r="N74" s="225"/>
      <c r="O74" s="225"/>
      <c r="P74" s="225"/>
      <c r="Q74" s="225"/>
      <c r="R74" s="225"/>
      <c r="S74" s="225"/>
      <c r="T74" s="225"/>
      <c r="U74" s="140"/>
    </row>
    <row r="75">
      <c r="A75" s="225"/>
      <c r="B75" s="225"/>
      <c r="C75" s="225"/>
      <c r="D75" s="225"/>
      <c r="E75" s="225"/>
      <c r="F75" s="225"/>
      <c r="G75" s="225"/>
      <c r="H75" s="225"/>
      <c r="I75" s="225"/>
      <c r="J75" s="225"/>
      <c r="K75" s="225"/>
      <c r="L75" s="225"/>
      <c r="M75" s="225"/>
      <c r="N75" s="225"/>
      <c r="O75" s="225"/>
      <c r="P75" s="225"/>
      <c r="Q75" s="225"/>
      <c r="R75" s="225"/>
      <c r="S75" s="225"/>
      <c r="T75" s="225"/>
      <c r="U75" s="140"/>
    </row>
    <row r="76">
      <c r="A76" s="225"/>
      <c r="B76" s="225"/>
      <c r="C76" s="225"/>
      <c r="D76" s="225"/>
      <c r="E76" s="225"/>
      <c r="F76" s="225"/>
      <c r="G76" s="225"/>
      <c r="H76" s="225"/>
      <c r="I76" s="225"/>
      <c r="J76" s="225"/>
      <c r="K76" s="225"/>
      <c r="L76" s="225"/>
      <c r="M76" s="225"/>
      <c r="N76" s="225"/>
      <c r="O76" s="225"/>
      <c r="P76" s="225"/>
      <c r="Q76" s="225"/>
      <c r="R76" s="225"/>
      <c r="S76" s="225"/>
      <c r="T76" s="225"/>
      <c r="U76" s="140"/>
    </row>
    <row r="77">
      <c r="A77" s="225"/>
      <c r="B77" s="225"/>
      <c r="C77" s="225"/>
      <c r="D77" s="225"/>
      <c r="E77" s="225"/>
      <c r="F77" s="225"/>
      <c r="G77" s="225"/>
      <c r="H77" s="225"/>
      <c r="I77" s="225"/>
      <c r="J77" s="225"/>
      <c r="K77" s="225"/>
      <c r="L77" s="225"/>
      <c r="M77" s="225"/>
      <c r="N77" s="225"/>
      <c r="O77" s="225"/>
      <c r="P77" s="225"/>
      <c r="Q77" s="225"/>
      <c r="R77" s="225"/>
      <c r="S77" s="225"/>
      <c r="T77" s="225"/>
      <c r="U77" s="140"/>
    </row>
    <row r="78">
      <c r="A78" s="225"/>
      <c r="B78" s="225"/>
      <c r="C78" s="225"/>
      <c r="D78" s="225"/>
      <c r="E78" s="225"/>
      <c r="F78" s="225"/>
      <c r="G78" s="225"/>
      <c r="H78" s="225"/>
      <c r="I78" s="225"/>
      <c r="J78" s="225"/>
      <c r="K78" s="225"/>
      <c r="L78" s="225"/>
      <c r="M78" s="225"/>
      <c r="N78" s="225"/>
      <c r="O78" s="225"/>
      <c r="P78" s="225"/>
      <c r="Q78" s="225"/>
      <c r="R78" s="225"/>
      <c r="S78" s="225"/>
      <c r="T78" s="225"/>
      <c r="U78" s="140"/>
    </row>
    <row r="79">
      <c r="A79" s="225"/>
      <c r="B79" s="225"/>
      <c r="C79" s="225"/>
      <c r="D79" s="225"/>
      <c r="E79" s="225"/>
      <c r="F79" s="225"/>
      <c r="G79" s="225"/>
      <c r="H79" s="225"/>
      <c r="I79" s="225"/>
      <c r="J79" s="225"/>
      <c r="K79" s="225"/>
      <c r="L79" s="225"/>
      <c r="M79" s="225"/>
      <c r="N79" s="225"/>
      <c r="O79" s="225"/>
      <c r="P79" s="225"/>
      <c r="Q79" s="225"/>
      <c r="R79" s="225"/>
      <c r="S79" s="225"/>
      <c r="T79" s="225"/>
      <c r="U79" s="140"/>
    </row>
    <row r="80">
      <c r="A80" s="225"/>
      <c r="B80" s="225"/>
      <c r="C80" s="225"/>
      <c r="D80" s="225"/>
      <c r="E80" s="225"/>
      <c r="F80" s="225"/>
      <c r="G80" s="225"/>
      <c r="H80" s="225"/>
      <c r="I80" s="225"/>
      <c r="J80" s="225"/>
      <c r="K80" s="225"/>
      <c r="L80" s="225"/>
      <c r="M80" s="225"/>
      <c r="N80" s="225"/>
      <c r="O80" s="225"/>
      <c r="P80" s="225"/>
      <c r="Q80" s="225"/>
      <c r="R80" s="225"/>
      <c r="S80" s="225"/>
      <c r="T80" s="225"/>
      <c r="U80" s="140"/>
    </row>
    <row r="81">
      <c r="A81" s="225"/>
      <c r="B81" s="225"/>
      <c r="C81" s="225"/>
      <c r="D81" s="225"/>
      <c r="E81" s="225"/>
      <c r="F81" s="225"/>
      <c r="G81" s="225"/>
      <c r="H81" s="225"/>
      <c r="I81" s="225"/>
      <c r="J81" s="225"/>
      <c r="K81" s="225"/>
      <c r="L81" s="225"/>
      <c r="M81" s="225"/>
      <c r="N81" s="225"/>
      <c r="O81" s="225"/>
      <c r="P81" s="225"/>
      <c r="Q81" s="225"/>
      <c r="R81" s="225"/>
      <c r="S81" s="225"/>
      <c r="T81" s="225"/>
      <c r="U81" s="140"/>
    </row>
    <row r="82">
      <c r="A82" s="225"/>
      <c r="B82" s="225"/>
      <c r="C82" s="225"/>
      <c r="D82" s="225"/>
      <c r="E82" s="225"/>
      <c r="F82" s="225"/>
      <c r="G82" s="225"/>
      <c r="H82" s="225"/>
      <c r="I82" s="225"/>
      <c r="J82" s="225"/>
      <c r="K82" s="225"/>
      <c r="L82" s="225"/>
      <c r="M82" s="225"/>
      <c r="N82" s="225"/>
      <c r="O82" s="225"/>
      <c r="P82" s="225"/>
      <c r="Q82" s="225"/>
      <c r="R82" s="225"/>
      <c r="S82" s="225"/>
      <c r="T82" s="225"/>
      <c r="U82" s="140"/>
    </row>
    <row r="83">
      <c r="A83" s="225"/>
      <c r="B83" s="225"/>
      <c r="C83" s="225"/>
      <c r="D83" s="225"/>
      <c r="E83" s="225"/>
      <c r="F83" s="225"/>
      <c r="G83" s="225"/>
      <c r="H83" s="225"/>
      <c r="I83" s="225"/>
      <c r="J83" s="225"/>
      <c r="K83" s="225"/>
      <c r="L83" s="225"/>
      <c r="M83" s="225"/>
      <c r="N83" s="225"/>
      <c r="O83" s="225"/>
      <c r="P83" s="225"/>
      <c r="Q83" s="225"/>
      <c r="R83" s="225"/>
      <c r="S83" s="225"/>
      <c r="T83" s="225"/>
      <c r="U83" s="140"/>
    </row>
    <row r="84">
      <c r="A84" s="225"/>
      <c r="B84" s="225"/>
      <c r="C84" s="225"/>
      <c r="D84" s="225"/>
      <c r="E84" s="225"/>
      <c r="F84" s="225"/>
      <c r="G84" s="225"/>
      <c r="H84" s="225"/>
      <c r="I84" s="225"/>
      <c r="J84" s="225"/>
      <c r="K84" s="225"/>
      <c r="L84" s="225"/>
      <c r="M84" s="225"/>
      <c r="N84" s="225"/>
      <c r="O84" s="225"/>
      <c r="P84" s="225"/>
      <c r="Q84" s="225"/>
      <c r="R84" s="225"/>
      <c r="S84" s="225"/>
      <c r="T84" s="225"/>
      <c r="U84" s="140"/>
    </row>
    <row r="85">
      <c r="A85" s="225"/>
      <c r="B85" s="225"/>
      <c r="C85" s="225"/>
      <c r="D85" s="225"/>
      <c r="E85" s="225"/>
      <c r="F85" s="225"/>
      <c r="G85" s="225"/>
      <c r="H85" s="225"/>
      <c r="I85" s="225"/>
      <c r="J85" s="225"/>
      <c r="K85" s="225"/>
      <c r="L85" s="225"/>
      <c r="M85" s="225"/>
      <c r="N85" s="225"/>
      <c r="O85" s="225"/>
      <c r="P85" s="225"/>
      <c r="Q85" s="225"/>
      <c r="R85" s="225"/>
      <c r="S85" s="225"/>
      <c r="T85" s="225"/>
      <c r="U85" s="140"/>
    </row>
    <row r="86">
      <c r="A86" s="225"/>
      <c r="B86" s="225"/>
      <c r="C86" s="225"/>
      <c r="D86" s="225"/>
      <c r="E86" s="225"/>
      <c r="F86" s="225"/>
      <c r="G86" s="225"/>
      <c r="H86" s="225"/>
      <c r="I86" s="225"/>
      <c r="J86" s="225"/>
      <c r="K86" s="225"/>
      <c r="L86" s="225"/>
      <c r="M86" s="225"/>
      <c r="N86" s="225"/>
      <c r="O86" s="225"/>
      <c r="P86" s="225"/>
      <c r="Q86" s="225"/>
      <c r="R86" s="225"/>
      <c r="S86" s="225"/>
      <c r="T86" s="225"/>
      <c r="U86" s="140"/>
    </row>
    <row r="87">
      <c r="A87" s="225"/>
      <c r="B87" s="225"/>
      <c r="C87" s="225"/>
      <c r="D87" s="225"/>
      <c r="E87" s="225"/>
      <c r="F87" s="225"/>
      <c r="G87" s="225"/>
      <c r="H87" s="225"/>
      <c r="I87" s="225"/>
      <c r="J87" s="225"/>
      <c r="K87" s="225"/>
      <c r="L87" s="225"/>
      <c r="M87" s="225"/>
      <c r="N87" s="225"/>
      <c r="O87" s="225"/>
      <c r="P87" s="225"/>
      <c r="Q87" s="225"/>
      <c r="R87" s="225"/>
      <c r="S87" s="225"/>
      <c r="T87" s="225"/>
      <c r="U87" s="140"/>
    </row>
    <row r="88">
      <c r="A88" s="225"/>
      <c r="B88" s="225"/>
      <c r="C88" s="225"/>
      <c r="D88" s="225"/>
      <c r="E88" s="225"/>
      <c r="F88" s="225"/>
      <c r="G88" s="225"/>
      <c r="H88" s="225"/>
      <c r="I88" s="225"/>
      <c r="J88" s="225"/>
      <c r="K88" s="225"/>
      <c r="L88" s="225"/>
      <c r="M88" s="225"/>
      <c r="N88" s="225"/>
      <c r="O88" s="225"/>
      <c r="P88" s="225"/>
      <c r="Q88" s="225"/>
      <c r="R88" s="225"/>
      <c r="S88" s="225"/>
      <c r="T88" s="225"/>
      <c r="U88" s="140"/>
    </row>
    <row r="89">
      <c r="A89" s="225"/>
      <c r="B89" s="225"/>
      <c r="C89" s="225"/>
      <c r="D89" s="225"/>
      <c r="E89" s="225"/>
      <c r="F89" s="225"/>
      <c r="G89" s="225"/>
      <c r="H89" s="225"/>
      <c r="I89" s="225"/>
      <c r="J89" s="225"/>
      <c r="K89" s="225"/>
      <c r="L89" s="225"/>
      <c r="M89" s="225"/>
      <c r="N89" s="225"/>
      <c r="O89" s="225"/>
      <c r="P89" s="225"/>
      <c r="Q89" s="225"/>
      <c r="R89" s="225"/>
      <c r="S89" s="225"/>
      <c r="T89" s="225"/>
      <c r="U89" s="140"/>
    </row>
    <row r="90">
      <c r="A90" s="225"/>
      <c r="B90" s="225"/>
      <c r="C90" s="225"/>
      <c r="D90" s="225"/>
      <c r="E90" s="225"/>
      <c r="F90" s="225"/>
      <c r="G90" s="225"/>
      <c r="H90" s="225"/>
      <c r="I90" s="225"/>
      <c r="J90" s="225"/>
      <c r="K90" s="225"/>
      <c r="L90" s="225"/>
      <c r="M90" s="225"/>
      <c r="N90" s="225"/>
      <c r="O90" s="225"/>
      <c r="P90" s="225"/>
      <c r="Q90" s="225"/>
      <c r="R90" s="225"/>
      <c r="S90" s="225"/>
      <c r="T90" s="225"/>
      <c r="U90" s="140"/>
    </row>
    <row r="91">
      <c r="A91" s="225"/>
      <c r="B91" s="225"/>
      <c r="C91" s="225"/>
      <c r="D91" s="225"/>
      <c r="E91" s="225"/>
      <c r="F91" s="225"/>
      <c r="G91" s="225"/>
      <c r="H91" s="225"/>
      <c r="I91" s="225"/>
      <c r="J91" s="225"/>
      <c r="K91" s="225"/>
      <c r="L91" s="225"/>
      <c r="M91" s="225"/>
      <c r="N91" s="225"/>
      <c r="O91" s="225"/>
      <c r="P91" s="225"/>
      <c r="Q91" s="225"/>
      <c r="R91" s="225"/>
      <c r="S91" s="225"/>
      <c r="T91" s="225"/>
      <c r="U91" s="140"/>
    </row>
    <row r="92">
      <c r="A92" s="225"/>
      <c r="B92" s="225"/>
      <c r="C92" s="225"/>
      <c r="D92" s="225"/>
      <c r="E92" s="225"/>
      <c r="F92" s="225"/>
      <c r="G92" s="225"/>
      <c r="H92" s="225"/>
      <c r="I92" s="225"/>
      <c r="J92" s="225"/>
      <c r="K92" s="225"/>
      <c r="L92" s="225"/>
      <c r="M92" s="225"/>
      <c r="N92" s="225"/>
      <c r="O92" s="225"/>
      <c r="P92" s="225"/>
      <c r="Q92" s="225"/>
      <c r="R92" s="225"/>
      <c r="S92" s="225"/>
      <c r="T92" s="225"/>
      <c r="U92" s="140"/>
    </row>
    <row r="93">
      <c r="A93" s="225"/>
      <c r="B93" s="225"/>
      <c r="C93" s="225"/>
      <c r="D93" s="225"/>
      <c r="E93" s="225"/>
      <c r="F93" s="225"/>
      <c r="G93" s="225"/>
      <c r="H93" s="225"/>
      <c r="I93" s="225"/>
      <c r="J93" s="225"/>
      <c r="K93" s="225"/>
      <c r="L93" s="225"/>
      <c r="M93" s="225"/>
      <c r="N93" s="225"/>
      <c r="O93" s="225"/>
      <c r="P93" s="225"/>
      <c r="Q93" s="225"/>
      <c r="R93" s="225"/>
      <c r="S93" s="225"/>
      <c r="T93" s="225"/>
      <c r="U93" s="140"/>
    </row>
    <row r="94">
      <c r="A94" s="225"/>
      <c r="B94" s="225"/>
      <c r="C94" s="225"/>
      <c r="D94" s="225"/>
      <c r="E94" s="225"/>
      <c r="F94" s="225"/>
      <c r="G94" s="225"/>
      <c r="H94" s="225"/>
      <c r="I94" s="225"/>
      <c r="J94" s="225"/>
      <c r="K94" s="225"/>
      <c r="L94" s="225"/>
      <c r="M94" s="225"/>
      <c r="N94" s="225"/>
      <c r="O94" s="225"/>
      <c r="P94" s="225"/>
      <c r="Q94" s="225"/>
      <c r="R94" s="225"/>
      <c r="S94" s="225"/>
      <c r="T94" s="225"/>
      <c r="U94" s="140"/>
    </row>
    <row r="95">
      <c r="A95" s="225"/>
      <c r="B95" s="225"/>
      <c r="C95" s="225"/>
      <c r="D95" s="225"/>
      <c r="E95" s="225"/>
      <c r="F95" s="225"/>
      <c r="G95" s="225"/>
      <c r="H95" s="225"/>
      <c r="I95" s="225"/>
      <c r="J95" s="225"/>
      <c r="K95" s="225"/>
      <c r="L95" s="225"/>
      <c r="M95" s="225"/>
      <c r="N95" s="225"/>
      <c r="O95" s="225"/>
      <c r="P95" s="225"/>
      <c r="Q95" s="225"/>
      <c r="R95" s="225"/>
      <c r="S95" s="225"/>
      <c r="T95" s="225"/>
      <c r="U95" s="140"/>
    </row>
    <row r="96">
      <c r="A96" s="225"/>
      <c r="B96" s="225"/>
      <c r="C96" s="225"/>
      <c r="D96" s="225"/>
      <c r="E96" s="225"/>
      <c r="F96" s="225"/>
      <c r="G96" s="225"/>
      <c r="H96" s="225"/>
      <c r="I96" s="225"/>
      <c r="J96" s="225"/>
      <c r="K96" s="225"/>
      <c r="L96" s="225"/>
      <c r="M96" s="225"/>
      <c r="N96" s="225"/>
      <c r="O96" s="225"/>
      <c r="P96" s="225"/>
      <c r="Q96" s="225"/>
      <c r="R96" s="225"/>
      <c r="S96" s="225"/>
      <c r="T96" s="225"/>
      <c r="U96" s="140"/>
    </row>
    <row r="97">
      <c r="A97" s="225"/>
      <c r="B97" s="225"/>
      <c r="C97" s="225"/>
      <c r="D97" s="225"/>
      <c r="E97" s="225"/>
      <c r="F97" s="225"/>
      <c r="G97" s="225"/>
      <c r="H97" s="225"/>
      <c r="I97" s="225"/>
      <c r="J97" s="225"/>
      <c r="K97" s="225"/>
      <c r="L97" s="225"/>
      <c r="M97" s="225"/>
      <c r="N97" s="225"/>
      <c r="O97" s="225"/>
      <c r="P97" s="225"/>
      <c r="Q97" s="225"/>
      <c r="R97" s="225"/>
      <c r="S97" s="225"/>
      <c r="T97" s="225"/>
      <c r="U97" s="140"/>
    </row>
    <row r="98">
      <c r="A98" s="225"/>
      <c r="B98" s="225"/>
      <c r="C98" s="225"/>
      <c r="D98" s="225"/>
      <c r="E98" s="225"/>
      <c r="F98" s="225"/>
      <c r="G98" s="225"/>
      <c r="H98" s="225"/>
      <c r="I98" s="225"/>
      <c r="J98" s="225"/>
      <c r="K98" s="225"/>
      <c r="L98" s="225"/>
      <c r="M98" s="225"/>
      <c r="N98" s="225"/>
      <c r="O98" s="225"/>
      <c r="P98" s="225"/>
      <c r="Q98" s="225"/>
      <c r="R98" s="225"/>
      <c r="S98" s="225"/>
      <c r="T98" s="225"/>
      <c r="U98" s="140"/>
    </row>
    <row r="99">
      <c r="A99" s="225"/>
      <c r="B99" s="225"/>
      <c r="C99" s="225"/>
      <c r="D99" s="225"/>
      <c r="E99" s="225"/>
      <c r="F99" s="225"/>
      <c r="G99" s="225"/>
      <c r="H99" s="225"/>
      <c r="I99" s="225"/>
      <c r="J99" s="225"/>
      <c r="K99" s="225"/>
      <c r="L99" s="225"/>
      <c r="M99" s="225"/>
      <c r="N99" s="225"/>
      <c r="O99" s="225"/>
      <c r="P99" s="225"/>
      <c r="Q99" s="225"/>
      <c r="R99" s="225"/>
      <c r="S99" s="225"/>
      <c r="T99" s="225"/>
      <c r="U99" s="140"/>
    </row>
    <row r="100">
      <c r="A100" s="225"/>
      <c r="B100" s="225"/>
      <c r="C100" s="225"/>
      <c r="D100" s="225"/>
      <c r="E100" s="225"/>
      <c r="F100" s="225"/>
      <c r="G100" s="225"/>
      <c r="H100" s="225"/>
      <c r="I100" s="225"/>
      <c r="J100" s="225"/>
      <c r="K100" s="225"/>
      <c r="L100" s="225"/>
      <c r="M100" s="225"/>
      <c r="N100" s="225"/>
      <c r="O100" s="225"/>
      <c r="P100" s="225"/>
      <c r="Q100" s="225"/>
      <c r="R100" s="225"/>
      <c r="S100" s="225"/>
      <c r="T100" s="225"/>
      <c r="U100" s="140"/>
    </row>
  </sheetData>
  <dataValidations>
    <dataValidation type="list" allowBlank="1" sqref="O2:O9">
      <formula1>Enumerations!$I$2:$I$11</formula1>
    </dataValidation>
  </dataValidations>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948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8.88"/>
    <col customWidth="1" min="2" max="2" width="31.38"/>
    <col customWidth="1" min="3" max="5" width="18.88"/>
    <col customWidth="1" min="6" max="6" width="56.38"/>
    <col customWidth="1" min="7" max="10" width="18.88"/>
  </cols>
  <sheetData>
    <row r="1" ht="24.0" customHeight="1">
      <c r="A1" s="4" t="s">
        <v>2072</v>
      </c>
      <c r="B1" s="4" t="s">
        <v>2073</v>
      </c>
      <c r="C1" s="4" t="s">
        <v>7739</v>
      </c>
      <c r="D1" s="4" t="s">
        <v>2076</v>
      </c>
      <c r="E1" s="4" t="s">
        <v>7740</v>
      </c>
      <c r="F1" s="4" t="s">
        <v>26</v>
      </c>
      <c r="G1" s="4" t="s">
        <v>35</v>
      </c>
      <c r="H1" s="4" t="s">
        <v>39</v>
      </c>
      <c r="I1" s="4" t="s">
        <v>40</v>
      </c>
      <c r="J1" s="4" t="s">
        <v>41</v>
      </c>
    </row>
    <row r="2">
      <c r="A2" s="427" t="s">
        <v>7741</v>
      </c>
      <c r="B2" s="226" t="s">
        <v>7742</v>
      </c>
      <c r="C2" s="226" t="s">
        <v>7743</v>
      </c>
      <c r="D2" s="226" t="s">
        <v>1540</v>
      </c>
      <c r="E2" s="226" t="s">
        <v>7744</v>
      </c>
      <c r="F2" s="226" t="s">
        <v>7745</v>
      </c>
      <c r="G2" s="427" t="s">
        <v>86</v>
      </c>
      <c r="H2" s="226" t="s">
        <v>88</v>
      </c>
      <c r="I2" s="370">
        <v>46280.0</v>
      </c>
      <c r="J2" s="370">
        <v>46280.0</v>
      </c>
    </row>
    <row r="3">
      <c r="A3" s="427" t="s">
        <v>7746</v>
      </c>
      <c r="B3" s="226" t="s">
        <v>7747</v>
      </c>
      <c r="C3" s="226" t="s">
        <v>7743</v>
      </c>
      <c r="D3" s="226" t="s">
        <v>1540</v>
      </c>
      <c r="E3" s="226" t="s">
        <v>7744</v>
      </c>
      <c r="F3" s="226" t="s">
        <v>7748</v>
      </c>
      <c r="G3" s="427" t="s">
        <v>86</v>
      </c>
      <c r="H3" s="226" t="s">
        <v>88</v>
      </c>
      <c r="I3" s="370">
        <v>46280.0</v>
      </c>
      <c r="J3" s="370">
        <v>46280.0</v>
      </c>
    </row>
    <row r="4">
      <c r="A4" s="427" t="s">
        <v>7749</v>
      </c>
      <c r="B4" s="226" t="s">
        <v>7750</v>
      </c>
      <c r="C4" s="226" t="s">
        <v>7743</v>
      </c>
      <c r="D4" s="226" t="s">
        <v>1540</v>
      </c>
      <c r="E4" s="226" t="s">
        <v>7744</v>
      </c>
      <c r="F4" s="226" t="s">
        <v>7752</v>
      </c>
      <c r="G4" s="427" t="s">
        <v>86</v>
      </c>
      <c r="H4" s="226" t="s">
        <v>88</v>
      </c>
      <c r="I4" s="370">
        <v>46280.0</v>
      </c>
      <c r="J4" s="370">
        <v>46280.0</v>
      </c>
    </row>
    <row r="5">
      <c r="A5" s="427" t="s">
        <v>2331</v>
      </c>
      <c r="B5" s="226" t="s">
        <v>2332</v>
      </c>
      <c r="C5" s="226" t="s">
        <v>7743</v>
      </c>
      <c r="D5" s="226" t="s">
        <v>1540</v>
      </c>
      <c r="E5" s="226" t="s">
        <v>7744</v>
      </c>
      <c r="F5" s="226" t="s">
        <v>7753</v>
      </c>
      <c r="G5" s="427" t="s">
        <v>86</v>
      </c>
      <c r="H5" s="226" t="s">
        <v>88</v>
      </c>
      <c r="I5" s="370">
        <v>46280.0</v>
      </c>
      <c r="J5" s="370">
        <v>46280.0</v>
      </c>
    </row>
    <row r="6">
      <c r="A6" s="427" t="s">
        <v>7754</v>
      </c>
      <c r="B6" s="226" t="s">
        <v>7755</v>
      </c>
      <c r="C6" s="226" t="s">
        <v>7756</v>
      </c>
      <c r="D6" s="226" t="s">
        <v>1540</v>
      </c>
      <c r="E6" s="226" t="s">
        <v>7757</v>
      </c>
      <c r="F6" s="226" t="s">
        <v>7758</v>
      </c>
      <c r="G6" s="427" t="s">
        <v>86</v>
      </c>
      <c r="H6" s="226" t="s">
        <v>88</v>
      </c>
      <c r="I6" s="370">
        <v>46280.0</v>
      </c>
      <c r="J6" s="370">
        <v>46280.0</v>
      </c>
    </row>
    <row r="7">
      <c r="A7" s="427" t="s">
        <v>7759</v>
      </c>
      <c r="B7" s="226" t="s">
        <v>7760</v>
      </c>
      <c r="C7" s="226" t="s">
        <v>7756</v>
      </c>
      <c r="D7" s="226" t="s">
        <v>1540</v>
      </c>
      <c r="E7" s="226" t="s">
        <v>7757</v>
      </c>
      <c r="F7" s="226" t="s">
        <v>7761</v>
      </c>
      <c r="G7" s="427" t="s">
        <v>86</v>
      </c>
      <c r="H7" s="226" t="s">
        <v>88</v>
      </c>
      <c r="I7" s="370">
        <v>46280.0</v>
      </c>
      <c r="J7" s="370">
        <v>46280.0</v>
      </c>
    </row>
    <row r="8">
      <c r="A8" s="427" t="s">
        <v>2346</v>
      </c>
      <c r="B8" s="226" t="s">
        <v>2348</v>
      </c>
      <c r="C8" s="226" t="s">
        <v>7756</v>
      </c>
      <c r="D8" s="226" t="s">
        <v>1540</v>
      </c>
      <c r="E8" s="226" t="s">
        <v>7757</v>
      </c>
      <c r="F8" s="226" t="s">
        <v>7762</v>
      </c>
      <c r="G8" s="427" t="s">
        <v>86</v>
      </c>
      <c r="H8" s="226" t="s">
        <v>88</v>
      </c>
      <c r="I8" s="370">
        <v>46280.0</v>
      </c>
      <c r="J8" s="370">
        <v>46280.0</v>
      </c>
    </row>
    <row r="9">
      <c r="A9" s="427" t="s">
        <v>2353</v>
      </c>
      <c r="B9" s="226" t="s">
        <v>2354</v>
      </c>
      <c r="C9" s="226" t="s">
        <v>7756</v>
      </c>
      <c r="D9" s="226" t="s">
        <v>1540</v>
      </c>
      <c r="E9" s="226" t="s">
        <v>7757</v>
      </c>
      <c r="F9" s="226" t="s">
        <v>7763</v>
      </c>
      <c r="G9" s="427" t="s">
        <v>86</v>
      </c>
      <c r="H9" s="226" t="s">
        <v>88</v>
      </c>
      <c r="I9" s="370">
        <v>46280.0</v>
      </c>
      <c r="J9" s="370">
        <v>46280.0</v>
      </c>
    </row>
    <row r="10">
      <c r="A10" s="427" t="s">
        <v>7764</v>
      </c>
      <c r="B10" s="226" t="s">
        <v>7765</v>
      </c>
      <c r="C10" s="226" t="s">
        <v>7765</v>
      </c>
      <c r="D10" s="226" t="s">
        <v>1540</v>
      </c>
      <c r="E10" s="226" t="s">
        <v>7757</v>
      </c>
      <c r="F10" s="226" t="s">
        <v>7766</v>
      </c>
      <c r="G10" s="427" t="s">
        <v>86</v>
      </c>
      <c r="H10" s="226" t="s">
        <v>88</v>
      </c>
      <c r="I10" s="370">
        <v>46280.0</v>
      </c>
      <c r="J10" s="370">
        <v>46280.0</v>
      </c>
    </row>
    <row r="11">
      <c r="A11" s="427" t="s">
        <v>2364</v>
      </c>
      <c r="B11" s="226" t="s">
        <v>2365</v>
      </c>
      <c r="C11" s="226" t="s">
        <v>7767</v>
      </c>
      <c r="D11" s="226" t="s">
        <v>7768</v>
      </c>
      <c r="E11" s="226" t="s">
        <v>7757</v>
      </c>
      <c r="F11" s="226" t="s">
        <v>7769</v>
      </c>
      <c r="G11" s="427" t="s">
        <v>86</v>
      </c>
      <c r="H11" s="226" t="s">
        <v>88</v>
      </c>
      <c r="I11" s="370">
        <v>46280.0</v>
      </c>
      <c r="J11" s="370">
        <v>46280.0</v>
      </c>
    </row>
    <row r="12">
      <c r="A12" s="427" t="s">
        <v>7770</v>
      </c>
      <c r="B12" s="226" t="s">
        <v>7771</v>
      </c>
      <c r="C12" s="226" t="s">
        <v>7767</v>
      </c>
      <c r="D12" s="226" t="s">
        <v>7768</v>
      </c>
      <c r="E12" s="226" t="s">
        <v>7757</v>
      </c>
      <c r="F12" s="226" t="s">
        <v>7772</v>
      </c>
      <c r="G12" s="427" t="s">
        <v>86</v>
      </c>
      <c r="H12" s="226" t="s">
        <v>88</v>
      </c>
      <c r="I12" s="370">
        <v>46280.0</v>
      </c>
      <c r="J12" s="370">
        <v>46280.0</v>
      </c>
    </row>
    <row r="13">
      <c r="A13" s="427" t="s">
        <v>2418</v>
      </c>
      <c r="B13" s="226" t="s">
        <v>2419</v>
      </c>
      <c r="C13" s="226" t="s">
        <v>7767</v>
      </c>
      <c r="D13" s="226" t="s">
        <v>7768</v>
      </c>
      <c r="E13" s="226" t="s">
        <v>7757</v>
      </c>
      <c r="F13" s="226" t="s">
        <v>7773</v>
      </c>
      <c r="G13" s="427" t="s">
        <v>86</v>
      </c>
      <c r="H13" s="226" t="s">
        <v>88</v>
      </c>
      <c r="I13" s="370">
        <v>46280.0</v>
      </c>
      <c r="J13" s="370">
        <v>46280.0</v>
      </c>
    </row>
    <row r="14">
      <c r="A14" s="427" t="s">
        <v>2435</v>
      </c>
      <c r="B14" s="226" t="s">
        <v>2436</v>
      </c>
      <c r="C14" s="226" t="s">
        <v>7767</v>
      </c>
      <c r="D14" s="226" t="s">
        <v>7768</v>
      </c>
      <c r="E14" s="226" t="s">
        <v>7757</v>
      </c>
      <c r="F14" s="226" t="s">
        <v>7774</v>
      </c>
      <c r="G14" s="427" t="s">
        <v>86</v>
      </c>
      <c r="H14" s="226" t="s">
        <v>88</v>
      </c>
      <c r="I14" s="370">
        <v>46280.0</v>
      </c>
      <c r="J14" s="370">
        <v>46280.0</v>
      </c>
    </row>
    <row r="15">
      <c r="A15" s="427" t="s">
        <v>2107</v>
      </c>
      <c r="B15" s="226" t="s">
        <v>1709</v>
      </c>
      <c r="C15" s="226" t="s">
        <v>7775</v>
      </c>
      <c r="D15" s="226" t="s">
        <v>2111</v>
      </c>
      <c r="E15" s="226" t="s">
        <v>7744</v>
      </c>
      <c r="F15" s="226" t="s">
        <v>7776</v>
      </c>
      <c r="G15" s="427" t="s">
        <v>86</v>
      </c>
      <c r="H15" s="226" t="s">
        <v>88</v>
      </c>
      <c r="I15" s="370">
        <v>46280.0</v>
      </c>
      <c r="J15" s="370">
        <v>46280.0</v>
      </c>
    </row>
    <row r="16">
      <c r="A16" s="427" t="s">
        <v>2188</v>
      </c>
      <c r="B16" s="226" t="s">
        <v>1716</v>
      </c>
      <c r="C16" s="226" t="s">
        <v>7775</v>
      </c>
      <c r="D16" s="226" t="s">
        <v>2111</v>
      </c>
      <c r="E16" s="226" t="s">
        <v>7744</v>
      </c>
      <c r="F16" s="226" t="s">
        <v>7777</v>
      </c>
      <c r="G16" s="427" t="s">
        <v>86</v>
      </c>
      <c r="H16" s="226" t="s">
        <v>88</v>
      </c>
      <c r="I16" s="370">
        <v>46280.0</v>
      </c>
      <c r="J16" s="370">
        <v>46280.0</v>
      </c>
    </row>
    <row r="17">
      <c r="A17" s="427" t="s">
        <v>2246</v>
      </c>
      <c r="B17" s="226" t="s">
        <v>1721</v>
      </c>
      <c r="C17" s="226" t="s">
        <v>7775</v>
      </c>
      <c r="D17" s="226" t="s">
        <v>2111</v>
      </c>
      <c r="E17" s="226" t="s">
        <v>7744</v>
      </c>
      <c r="F17" s="226" t="s">
        <v>7778</v>
      </c>
      <c r="G17" s="427" t="s">
        <v>86</v>
      </c>
      <c r="H17" s="226" t="s">
        <v>88</v>
      </c>
      <c r="I17" s="370">
        <v>46280.0</v>
      </c>
      <c r="J17" s="370">
        <v>46280.0</v>
      </c>
    </row>
    <row r="18">
      <c r="A18" s="427" t="s">
        <v>2373</v>
      </c>
      <c r="B18" s="226" t="s">
        <v>1730</v>
      </c>
      <c r="C18" s="226" t="s">
        <v>7775</v>
      </c>
      <c r="D18" s="226" t="s">
        <v>2111</v>
      </c>
      <c r="E18" s="226" t="s">
        <v>7744</v>
      </c>
      <c r="F18" s="226" t="s">
        <v>7779</v>
      </c>
      <c r="G18" s="427" t="s">
        <v>86</v>
      </c>
      <c r="H18" s="226" t="s">
        <v>88</v>
      </c>
      <c r="I18" s="370">
        <v>46280.0</v>
      </c>
      <c r="J18" s="370">
        <v>46280.0</v>
      </c>
    </row>
    <row r="19">
      <c r="A19" s="427" t="s">
        <v>2873</v>
      </c>
      <c r="B19" s="226" t="s">
        <v>1741</v>
      </c>
      <c r="C19" s="226" t="s">
        <v>7775</v>
      </c>
      <c r="D19" s="226" t="s">
        <v>2111</v>
      </c>
      <c r="E19" s="226" t="s">
        <v>7744</v>
      </c>
      <c r="F19" s="226" t="s">
        <v>7780</v>
      </c>
      <c r="G19" s="427" t="s">
        <v>86</v>
      </c>
      <c r="H19" s="226" t="s">
        <v>88</v>
      </c>
      <c r="I19" s="370">
        <v>46280.0</v>
      </c>
      <c r="J19" s="370">
        <v>46280.0</v>
      </c>
    </row>
    <row r="20">
      <c r="A20" s="427" t="s">
        <v>3454</v>
      </c>
      <c r="B20" s="226" t="s">
        <v>1750</v>
      </c>
      <c r="C20" s="226" t="s">
        <v>7775</v>
      </c>
      <c r="D20" s="226" t="s">
        <v>2111</v>
      </c>
      <c r="E20" s="226" t="s">
        <v>7744</v>
      </c>
      <c r="F20" s="226" t="s">
        <v>7781</v>
      </c>
      <c r="G20" s="427" t="s">
        <v>86</v>
      </c>
      <c r="H20" s="226" t="s">
        <v>88</v>
      </c>
      <c r="I20" s="370">
        <v>46280.0</v>
      </c>
      <c r="J20" s="370">
        <v>46280.0</v>
      </c>
    </row>
    <row r="21">
      <c r="A21" s="427" t="s">
        <v>2287</v>
      </c>
      <c r="B21" s="226" t="s">
        <v>1771</v>
      </c>
      <c r="C21" s="226" t="s">
        <v>7775</v>
      </c>
      <c r="D21" s="226" t="s">
        <v>2111</v>
      </c>
      <c r="E21" s="226" t="s">
        <v>7744</v>
      </c>
      <c r="F21" s="226" t="s">
        <v>7783</v>
      </c>
      <c r="G21" s="427" t="s">
        <v>86</v>
      </c>
      <c r="H21" s="226" t="s">
        <v>88</v>
      </c>
      <c r="I21" s="370">
        <v>46280.0</v>
      </c>
      <c r="J21" s="370">
        <v>46280.0</v>
      </c>
    </row>
    <row r="22">
      <c r="A22" s="427" t="s">
        <v>5622</v>
      </c>
      <c r="B22" s="226" t="s">
        <v>1813</v>
      </c>
      <c r="C22" s="226" t="s">
        <v>7775</v>
      </c>
      <c r="D22" s="226" t="s">
        <v>2111</v>
      </c>
      <c r="E22" s="226" t="s">
        <v>7744</v>
      </c>
      <c r="F22" s="226" t="s">
        <v>7784</v>
      </c>
      <c r="G22" s="427" t="s">
        <v>86</v>
      </c>
      <c r="H22" s="226" t="s">
        <v>88</v>
      </c>
      <c r="I22" s="370">
        <v>46280.0</v>
      </c>
      <c r="J22" s="370">
        <v>46280.0</v>
      </c>
    </row>
    <row r="23">
      <c r="A23" s="427" t="s">
        <v>6732</v>
      </c>
      <c r="B23" s="226" t="s">
        <v>1859</v>
      </c>
      <c r="C23" s="226" t="s">
        <v>7775</v>
      </c>
      <c r="D23" s="226" t="s">
        <v>2111</v>
      </c>
      <c r="E23" s="226" t="s">
        <v>7744</v>
      </c>
      <c r="F23" s="226" t="s">
        <v>7785</v>
      </c>
      <c r="G23" s="427" t="s">
        <v>86</v>
      </c>
      <c r="H23" s="226" t="s">
        <v>88</v>
      </c>
      <c r="I23" s="370">
        <v>46280.0</v>
      </c>
      <c r="J23" s="370">
        <v>46280.0</v>
      </c>
    </row>
    <row r="24">
      <c r="A24" s="427" t="s">
        <v>7494</v>
      </c>
      <c r="B24" s="226" t="s">
        <v>1891</v>
      </c>
      <c r="C24" s="226" t="s">
        <v>7775</v>
      </c>
      <c r="D24" s="226" t="s">
        <v>2111</v>
      </c>
      <c r="E24" s="226" t="s">
        <v>7744</v>
      </c>
      <c r="F24" s="226" t="s">
        <v>7786</v>
      </c>
      <c r="G24" s="427" t="s">
        <v>86</v>
      </c>
      <c r="H24" s="226" t="s">
        <v>88</v>
      </c>
      <c r="I24" s="370">
        <v>46280.0</v>
      </c>
      <c r="J24" s="370">
        <v>46280.0</v>
      </c>
    </row>
    <row r="25">
      <c r="A25" s="412"/>
      <c r="B25" s="225"/>
      <c r="C25" s="225"/>
      <c r="D25" s="225"/>
      <c r="E25" s="225"/>
      <c r="F25" s="225"/>
      <c r="G25" s="412"/>
      <c r="H25" s="225"/>
      <c r="I25" s="225"/>
      <c r="J25" s="225"/>
    </row>
    <row r="26">
      <c r="A26" s="412"/>
      <c r="B26" s="225"/>
      <c r="C26" s="225"/>
      <c r="D26" s="225"/>
      <c r="E26" s="225"/>
      <c r="F26" s="225"/>
      <c r="G26" s="412"/>
      <c r="H26" s="225"/>
      <c r="I26" s="225"/>
      <c r="J26" s="225"/>
    </row>
    <row r="27">
      <c r="A27" s="412"/>
      <c r="B27" s="225"/>
      <c r="C27" s="225"/>
      <c r="D27" s="225"/>
      <c r="E27" s="225"/>
      <c r="F27" s="225"/>
      <c r="G27" s="412"/>
      <c r="H27" s="225"/>
      <c r="I27" s="225"/>
      <c r="J27" s="225"/>
    </row>
    <row r="28">
      <c r="A28" s="412"/>
      <c r="B28" s="225"/>
      <c r="C28" s="225"/>
      <c r="D28" s="225"/>
      <c r="E28" s="225"/>
      <c r="F28" s="225"/>
      <c r="G28" s="412"/>
      <c r="H28" s="225"/>
      <c r="I28" s="225"/>
      <c r="J28" s="225"/>
    </row>
    <row r="29">
      <c r="A29" s="412"/>
      <c r="B29" s="225"/>
      <c r="C29" s="225"/>
      <c r="D29" s="225"/>
      <c r="E29" s="225"/>
      <c r="F29" s="225"/>
      <c r="G29" s="412"/>
      <c r="H29" s="225"/>
      <c r="I29" s="225"/>
      <c r="J29" s="225"/>
    </row>
    <row r="30">
      <c r="A30" s="412"/>
      <c r="B30" s="225"/>
      <c r="C30" s="225"/>
      <c r="D30" s="225"/>
      <c r="E30" s="225"/>
      <c r="F30" s="225"/>
      <c r="G30" s="412"/>
      <c r="H30" s="225"/>
      <c r="I30" s="225"/>
      <c r="J30" s="225"/>
    </row>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948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8.88"/>
    <col customWidth="1" min="2" max="2" width="34.5"/>
    <col customWidth="1" min="3" max="9" width="18.88"/>
  </cols>
  <sheetData>
    <row r="1" ht="24.0" customHeight="1">
      <c r="A1" s="4" t="s">
        <v>2281</v>
      </c>
      <c r="B1" s="4" t="s">
        <v>7787</v>
      </c>
      <c r="C1" s="4" t="s">
        <v>7789</v>
      </c>
      <c r="D1" s="4" t="s">
        <v>7790</v>
      </c>
      <c r="E1" s="4" t="s">
        <v>7791</v>
      </c>
      <c r="F1" s="4" t="s">
        <v>35</v>
      </c>
      <c r="G1" s="4" t="s">
        <v>39</v>
      </c>
      <c r="H1" s="4" t="s">
        <v>40</v>
      </c>
      <c r="I1" s="4" t="s">
        <v>41</v>
      </c>
    </row>
    <row r="2">
      <c r="A2" s="426" t="s">
        <v>2106</v>
      </c>
      <c r="B2" s="226" t="s">
        <v>7792</v>
      </c>
      <c r="C2" s="226" t="s">
        <v>7793</v>
      </c>
      <c r="D2" s="226" t="s">
        <v>2106</v>
      </c>
      <c r="E2" s="226" t="s">
        <v>7794</v>
      </c>
      <c r="F2" s="427" t="s">
        <v>86</v>
      </c>
      <c r="G2" s="226" t="s">
        <v>88</v>
      </c>
      <c r="H2" s="370">
        <v>46280.0</v>
      </c>
      <c r="I2" s="370">
        <v>46280.0</v>
      </c>
    </row>
    <row r="3">
      <c r="A3" s="426" t="s">
        <v>2110</v>
      </c>
      <c r="B3" s="226" t="s">
        <v>7795</v>
      </c>
      <c r="C3" s="226" t="s">
        <v>5225</v>
      </c>
      <c r="D3" s="226" t="s">
        <v>2110</v>
      </c>
      <c r="E3" s="226" t="s">
        <v>7796</v>
      </c>
      <c r="F3" s="427" t="s">
        <v>86</v>
      </c>
      <c r="G3" s="226" t="s">
        <v>88</v>
      </c>
      <c r="H3" s="370">
        <v>46280.0</v>
      </c>
      <c r="I3" s="370">
        <v>46280.0</v>
      </c>
    </row>
    <row r="4">
      <c r="A4" s="426" t="s">
        <v>2699</v>
      </c>
      <c r="B4" s="226" t="s">
        <v>2079</v>
      </c>
      <c r="C4" s="226" t="s">
        <v>7797</v>
      </c>
      <c r="D4" s="226" t="s">
        <v>7798</v>
      </c>
      <c r="E4" s="226" t="s">
        <v>7799</v>
      </c>
      <c r="F4" s="427" t="s">
        <v>86</v>
      </c>
      <c r="G4" s="226" t="s">
        <v>88</v>
      </c>
      <c r="H4" s="370">
        <v>46280.0</v>
      </c>
      <c r="I4" s="370">
        <v>46280.0</v>
      </c>
    </row>
    <row r="5">
      <c r="A5" s="426" t="s">
        <v>7800</v>
      </c>
      <c r="B5" s="226" t="s">
        <v>7801</v>
      </c>
      <c r="C5" s="226" t="s">
        <v>7797</v>
      </c>
      <c r="D5" s="226" t="s">
        <v>7802</v>
      </c>
      <c r="E5" s="226" t="s">
        <v>7803</v>
      </c>
      <c r="F5" s="427" t="s">
        <v>86</v>
      </c>
      <c r="G5" s="226" t="s">
        <v>88</v>
      </c>
      <c r="H5" s="370">
        <v>46280.0</v>
      </c>
      <c r="I5" s="370">
        <v>46280.0</v>
      </c>
    </row>
    <row r="6">
      <c r="A6" s="426" t="s">
        <v>7804</v>
      </c>
      <c r="B6" s="226" t="s">
        <v>7805</v>
      </c>
      <c r="C6" s="226" t="s">
        <v>7797</v>
      </c>
      <c r="D6" s="226" t="s">
        <v>7806</v>
      </c>
      <c r="E6" s="226" t="s">
        <v>7807</v>
      </c>
      <c r="F6" s="427" t="s">
        <v>86</v>
      </c>
      <c r="G6" s="226" t="s">
        <v>88</v>
      </c>
      <c r="H6" s="370">
        <v>46280.0</v>
      </c>
      <c r="I6" s="370">
        <v>46280.0</v>
      </c>
    </row>
    <row r="7">
      <c r="A7" s="426" t="s">
        <v>7808</v>
      </c>
      <c r="B7" s="226" t="s">
        <v>7809</v>
      </c>
      <c r="C7" s="226" t="s">
        <v>7797</v>
      </c>
      <c r="D7" s="226" t="s">
        <v>7810</v>
      </c>
      <c r="E7" s="226" t="s">
        <v>7811</v>
      </c>
      <c r="F7" s="427" t="s">
        <v>86</v>
      </c>
      <c r="G7" s="226" t="s">
        <v>88</v>
      </c>
      <c r="H7" s="370">
        <v>46280.0</v>
      </c>
      <c r="I7" s="370">
        <v>46280.0</v>
      </c>
    </row>
    <row r="8">
      <c r="A8" s="412"/>
      <c r="B8" s="225"/>
      <c r="C8" s="225"/>
      <c r="D8" s="225"/>
      <c r="E8" s="225"/>
      <c r="F8" s="412"/>
      <c r="G8" s="225"/>
      <c r="H8" s="225"/>
      <c r="I8" s="225"/>
    </row>
    <row r="9">
      <c r="A9" s="412"/>
      <c r="B9" s="225"/>
      <c r="C9" s="225"/>
      <c r="D9" s="225"/>
      <c r="E9" s="225"/>
      <c r="F9" s="412"/>
      <c r="G9" s="225"/>
      <c r="H9" s="225"/>
      <c r="I9" s="225"/>
    </row>
    <row r="10">
      <c r="A10" s="412"/>
      <c r="B10" s="225"/>
      <c r="C10" s="225"/>
      <c r="D10" s="225"/>
      <c r="E10" s="225"/>
      <c r="F10" s="412"/>
      <c r="G10" s="225"/>
      <c r="H10" s="225"/>
      <c r="I10" s="225"/>
    </row>
    <row r="11">
      <c r="A11" s="412"/>
      <c r="B11" s="225"/>
      <c r="C11" s="225"/>
      <c r="D11" s="225"/>
      <c r="E11" s="225"/>
      <c r="F11" s="412"/>
      <c r="G11" s="225"/>
      <c r="H11" s="225"/>
      <c r="I11" s="225"/>
    </row>
    <row r="12">
      <c r="A12" s="412"/>
      <c r="B12" s="225"/>
      <c r="C12" s="225"/>
      <c r="D12" s="225"/>
      <c r="E12" s="225"/>
      <c r="F12" s="412"/>
      <c r="G12" s="225"/>
      <c r="H12" s="225"/>
      <c r="I12" s="225"/>
    </row>
    <row r="13">
      <c r="A13" s="412"/>
      <c r="B13" s="225"/>
      <c r="C13" s="225"/>
      <c r="D13" s="225"/>
      <c r="E13" s="225"/>
      <c r="F13" s="412"/>
      <c r="G13" s="225"/>
      <c r="H13" s="225"/>
      <c r="I13" s="225"/>
    </row>
    <row r="14">
      <c r="A14" s="412"/>
      <c r="B14" s="225"/>
      <c r="C14" s="225"/>
      <c r="D14" s="225"/>
      <c r="E14" s="225"/>
      <c r="F14" s="412"/>
      <c r="G14" s="225"/>
      <c r="H14" s="225"/>
      <c r="I14" s="225"/>
    </row>
    <row r="15">
      <c r="A15" s="412"/>
      <c r="B15" s="225"/>
      <c r="C15" s="225"/>
      <c r="D15" s="225"/>
      <c r="E15" s="225"/>
      <c r="F15" s="412"/>
      <c r="G15" s="225"/>
      <c r="H15" s="225"/>
      <c r="I15" s="225"/>
    </row>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948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5.75"/>
    <col customWidth="1" min="2" max="2" width="22.0"/>
    <col customWidth="1" min="3" max="3" width="25.13"/>
    <col customWidth="1" min="4" max="5" width="40.75"/>
    <col customWidth="1" min="6" max="9" width="18.88"/>
  </cols>
  <sheetData>
    <row r="1" ht="24.0" customHeight="1">
      <c r="A1" s="4" t="s">
        <v>7813</v>
      </c>
      <c r="B1" s="4" t="s">
        <v>7814</v>
      </c>
      <c r="C1" s="4" t="s">
        <v>7815</v>
      </c>
      <c r="D1" s="4" t="s">
        <v>7816</v>
      </c>
      <c r="E1" s="4" t="s">
        <v>7817</v>
      </c>
      <c r="F1" s="4" t="s">
        <v>35</v>
      </c>
      <c r="G1" s="4" t="s">
        <v>39</v>
      </c>
      <c r="H1" s="4" t="s">
        <v>40</v>
      </c>
      <c r="I1" s="4" t="s">
        <v>41</v>
      </c>
    </row>
    <row r="2">
      <c r="A2" s="426" t="s">
        <v>7818</v>
      </c>
      <c r="B2" s="226" t="s">
        <v>1785</v>
      </c>
      <c r="C2" s="226" t="s">
        <v>85</v>
      </c>
      <c r="D2" s="226" t="s">
        <v>7819</v>
      </c>
      <c r="E2" s="226" t="s">
        <v>7820</v>
      </c>
      <c r="F2" s="427" t="s">
        <v>86</v>
      </c>
      <c r="G2" s="226" t="s">
        <v>88</v>
      </c>
      <c r="H2" s="370">
        <v>46280.0</v>
      </c>
      <c r="I2" s="370">
        <v>46280.0</v>
      </c>
    </row>
    <row r="3">
      <c r="A3" s="426">
        <v>1000.0</v>
      </c>
      <c r="B3" s="226" t="s">
        <v>7821</v>
      </c>
      <c r="C3" s="226" t="s">
        <v>1795</v>
      </c>
      <c r="D3" s="226" t="s">
        <v>7822</v>
      </c>
      <c r="E3" s="226" t="s">
        <v>7823</v>
      </c>
      <c r="F3" s="427" t="s">
        <v>86</v>
      </c>
      <c r="G3" s="226" t="s">
        <v>88</v>
      </c>
      <c r="H3" s="370">
        <v>46280.0</v>
      </c>
      <c r="I3" s="370">
        <v>46280.0</v>
      </c>
    </row>
    <row r="4">
      <c r="A4" s="426">
        <v>2000.0</v>
      </c>
      <c r="B4" s="226" t="s">
        <v>7824</v>
      </c>
      <c r="C4" s="226" t="s">
        <v>7825</v>
      </c>
      <c r="D4" s="226" t="s">
        <v>7826</v>
      </c>
      <c r="E4" s="226" t="s">
        <v>7827</v>
      </c>
      <c r="F4" s="427" t="s">
        <v>86</v>
      </c>
      <c r="G4" s="226" t="s">
        <v>88</v>
      </c>
      <c r="H4" s="370">
        <v>46280.0</v>
      </c>
      <c r="I4" s="370">
        <v>46280.0</v>
      </c>
    </row>
    <row r="5">
      <c r="A5" s="426">
        <v>3000.0</v>
      </c>
      <c r="B5" s="226" t="s">
        <v>7828</v>
      </c>
      <c r="C5" s="226" t="s">
        <v>7829</v>
      </c>
      <c r="D5" s="226" t="s">
        <v>7830</v>
      </c>
      <c r="E5" s="226" t="s">
        <v>7831</v>
      </c>
      <c r="F5" s="427" t="s">
        <v>86</v>
      </c>
      <c r="G5" s="226" t="s">
        <v>88</v>
      </c>
      <c r="H5" s="370">
        <v>46280.0</v>
      </c>
      <c r="I5" s="370">
        <v>46280.0</v>
      </c>
    </row>
    <row r="6">
      <c r="A6" s="426">
        <v>4000.0</v>
      </c>
      <c r="B6" s="226" t="s">
        <v>7833</v>
      </c>
      <c r="C6" s="226" t="s">
        <v>7834</v>
      </c>
      <c r="D6" s="226" t="s">
        <v>7835</v>
      </c>
      <c r="E6" s="226" t="s">
        <v>7836</v>
      </c>
      <c r="F6" s="427" t="s">
        <v>86</v>
      </c>
      <c r="G6" s="226" t="s">
        <v>88</v>
      </c>
      <c r="H6" s="370">
        <v>46280.0</v>
      </c>
      <c r="I6" s="370">
        <v>46280.0</v>
      </c>
    </row>
    <row r="7">
      <c r="A7" s="426">
        <v>5000.0</v>
      </c>
      <c r="B7" s="226" t="s">
        <v>1587</v>
      </c>
      <c r="C7" s="226" t="s">
        <v>7838</v>
      </c>
      <c r="D7" s="226" t="s">
        <v>7839</v>
      </c>
      <c r="E7" s="226" t="s">
        <v>7840</v>
      </c>
      <c r="F7" s="427" t="s">
        <v>86</v>
      </c>
      <c r="G7" s="226" t="s">
        <v>88</v>
      </c>
      <c r="H7" s="370">
        <v>46280.0</v>
      </c>
      <c r="I7" s="370">
        <v>46280.0</v>
      </c>
    </row>
    <row r="8">
      <c r="A8" s="426">
        <v>6000.0</v>
      </c>
      <c r="B8" s="226" t="s">
        <v>3457</v>
      </c>
      <c r="C8" s="226" t="s">
        <v>7841</v>
      </c>
      <c r="D8" s="226" t="s">
        <v>7842</v>
      </c>
      <c r="E8" s="226" t="s">
        <v>7843</v>
      </c>
      <c r="F8" s="427" t="s">
        <v>86</v>
      </c>
      <c r="G8" s="226" t="s">
        <v>88</v>
      </c>
      <c r="H8" s="370">
        <v>46280.0</v>
      </c>
      <c r="I8" s="370">
        <v>46280.0</v>
      </c>
    </row>
    <row r="9">
      <c r="A9" s="426">
        <v>7000.0</v>
      </c>
      <c r="B9" s="226" t="s">
        <v>6397</v>
      </c>
      <c r="C9" s="226" t="s">
        <v>7844</v>
      </c>
      <c r="D9" s="226" t="s">
        <v>7845</v>
      </c>
      <c r="E9" s="226" t="s">
        <v>7846</v>
      </c>
      <c r="F9" s="427" t="s">
        <v>86</v>
      </c>
      <c r="G9" s="226" t="s">
        <v>88</v>
      </c>
      <c r="H9" s="370">
        <v>46280.0</v>
      </c>
      <c r="I9" s="370">
        <v>46280.0</v>
      </c>
    </row>
    <row r="10">
      <c r="A10" s="426">
        <v>8000.0</v>
      </c>
      <c r="B10" s="226" t="s">
        <v>872</v>
      </c>
      <c r="C10" s="226" t="s">
        <v>7847</v>
      </c>
      <c r="D10" s="226" t="s">
        <v>7848</v>
      </c>
      <c r="E10" s="226" t="s">
        <v>7849</v>
      </c>
      <c r="F10" s="427" t="s">
        <v>86</v>
      </c>
      <c r="G10" s="226" t="s">
        <v>88</v>
      </c>
      <c r="H10" s="370">
        <v>46280.0</v>
      </c>
      <c r="I10" s="370">
        <v>46280.0</v>
      </c>
    </row>
    <row r="11">
      <c r="A11" s="426">
        <v>9000.0</v>
      </c>
      <c r="B11" s="226" t="s">
        <v>7850</v>
      </c>
      <c r="C11" s="226" t="s">
        <v>7851</v>
      </c>
      <c r="D11" s="226" t="s">
        <v>7852</v>
      </c>
      <c r="E11" s="226" t="s">
        <v>7853</v>
      </c>
      <c r="F11" s="427" t="s">
        <v>86</v>
      </c>
      <c r="G11" s="226" t="s">
        <v>88</v>
      </c>
      <c r="H11" s="370">
        <v>46280.0</v>
      </c>
      <c r="I11" s="370">
        <v>46280.0</v>
      </c>
    </row>
    <row r="12">
      <c r="A12" s="412"/>
      <c r="B12" s="225"/>
      <c r="C12" s="225"/>
      <c r="D12" s="225"/>
      <c r="E12" s="225"/>
      <c r="F12" s="412"/>
      <c r="G12" s="225"/>
      <c r="H12" s="225"/>
      <c r="I12" s="225"/>
    </row>
    <row r="13">
      <c r="A13" s="412"/>
      <c r="B13" s="225"/>
      <c r="C13" s="225"/>
      <c r="D13" s="225"/>
      <c r="E13" s="225"/>
      <c r="F13" s="412"/>
      <c r="G13" s="225"/>
      <c r="H13" s="225"/>
      <c r="I13" s="225"/>
    </row>
    <row r="14">
      <c r="A14" s="412"/>
      <c r="B14" s="225"/>
      <c r="C14" s="225"/>
      <c r="D14" s="225"/>
      <c r="E14" s="225"/>
      <c r="F14" s="412"/>
      <c r="G14" s="225"/>
      <c r="H14" s="225"/>
      <c r="I14" s="225"/>
    </row>
    <row r="15">
      <c r="A15" s="412"/>
      <c r="B15" s="225"/>
      <c r="C15" s="225"/>
      <c r="D15" s="225"/>
      <c r="E15" s="225"/>
      <c r="F15" s="412"/>
      <c r="G15" s="225"/>
      <c r="H15" s="225"/>
      <c r="I15" s="225"/>
    </row>
    <row r="16">
      <c r="A16" s="412"/>
      <c r="B16" s="225"/>
      <c r="C16" s="225"/>
      <c r="D16" s="225"/>
      <c r="E16" s="225"/>
      <c r="F16" s="412"/>
      <c r="G16" s="225"/>
      <c r="H16" s="225"/>
      <c r="I16" s="225"/>
    </row>
    <row r="17">
      <c r="A17" s="412"/>
      <c r="B17" s="225"/>
      <c r="C17" s="225"/>
      <c r="D17" s="225"/>
      <c r="E17" s="225"/>
      <c r="F17" s="412"/>
      <c r="G17" s="225"/>
      <c r="H17" s="225"/>
      <c r="I17" s="225"/>
    </row>
    <row r="18">
      <c r="A18" s="412"/>
      <c r="B18" s="225"/>
      <c r="C18" s="225"/>
      <c r="D18" s="225"/>
      <c r="E18" s="225"/>
      <c r="F18" s="412"/>
      <c r="G18" s="225"/>
      <c r="H18" s="225"/>
      <c r="I18" s="225"/>
    </row>
    <row r="19">
      <c r="A19" s="412"/>
      <c r="B19" s="225"/>
      <c r="C19" s="225"/>
      <c r="D19" s="225"/>
      <c r="E19" s="225"/>
      <c r="F19" s="412"/>
      <c r="G19" s="225"/>
      <c r="H19" s="225"/>
      <c r="I19" s="225"/>
    </row>
    <row r="20">
      <c r="A20" s="412"/>
      <c r="B20" s="225"/>
      <c r="C20" s="225"/>
      <c r="D20" s="225"/>
      <c r="E20" s="225"/>
      <c r="F20" s="412"/>
      <c r="G20" s="225"/>
      <c r="H20" s="225"/>
      <c r="I20" s="225"/>
    </row>
  </sheetData>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948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8.88"/>
    <col customWidth="1" min="2" max="2" width="40.75"/>
    <col customWidth="1" min="3" max="8" width="18.88"/>
  </cols>
  <sheetData>
    <row r="1" ht="24.0" customHeight="1">
      <c r="A1" s="4" t="s">
        <v>7858</v>
      </c>
      <c r="B1" s="4" t="s">
        <v>7859</v>
      </c>
      <c r="C1" s="4" t="s">
        <v>7860</v>
      </c>
      <c r="D1" s="4" t="s">
        <v>26</v>
      </c>
      <c r="E1" s="4" t="s">
        <v>35</v>
      </c>
      <c r="F1" s="4" t="s">
        <v>39</v>
      </c>
      <c r="G1" s="4" t="s">
        <v>40</v>
      </c>
      <c r="H1" s="4" t="s">
        <v>41</v>
      </c>
    </row>
    <row r="2">
      <c r="A2" s="426" t="s">
        <v>7861</v>
      </c>
      <c r="B2" s="420" t="s">
        <v>7862</v>
      </c>
      <c r="C2" s="420" t="s">
        <v>7818</v>
      </c>
      <c r="D2" s="420" t="s">
        <v>7863</v>
      </c>
      <c r="E2" s="427" t="s">
        <v>86</v>
      </c>
      <c r="F2" s="226" t="s">
        <v>88</v>
      </c>
      <c r="G2" s="370">
        <v>46280.0</v>
      </c>
      <c r="H2" s="370">
        <v>46280.0</v>
      </c>
    </row>
    <row r="3">
      <c r="A3" s="426" t="s">
        <v>7864</v>
      </c>
      <c r="B3" s="420" t="s">
        <v>7865</v>
      </c>
      <c r="C3" s="420" t="s">
        <v>7818</v>
      </c>
      <c r="D3" s="420" t="s">
        <v>7863</v>
      </c>
      <c r="E3" s="427" t="s">
        <v>86</v>
      </c>
      <c r="F3" s="226" t="s">
        <v>88</v>
      </c>
      <c r="G3" s="370">
        <v>46280.0</v>
      </c>
      <c r="H3" s="370">
        <v>46280.0</v>
      </c>
    </row>
    <row r="4">
      <c r="A4" s="426" t="s">
        <v>7866</v>
      </c>
      <c r="B4" s="420" t="s">
        <v>7867</v>
      </c>
      <c r="C4" s="420" t="s">
        <v>7818</v>
      </c>
      <c r="D4" s="420" t="s">
        <v>7863</v>
      </c>
      <c r="E4" s="427" t="s">
        <v>86</v>
      </c>
      <c r="F4" s="226" t="s">
        <v>88</v>
      </c>
      <c r="G4" s="370">
        <v>46280.0</v>
      </c>
      <c r="H4" s="370">
        <v>46280.0</v>
      </c>
    </row>
    <row r="5">
      <c r="A5" s="426" t="s">
        <v>7868</v>
      </c>
      <c r="B5" s="420" t="s">
        <v>7869</v>
      </c>
      <c r="C5" s="420" t="s">
        <v>7818</v>
      </c>
      <c r="D5" s="420" t="s">
        <v>7863</v>
      </c>
      <c r="E5" s="427" t="s">
        <v>86</v>
      </c>
      <c r="F5" s="226" t="s">
        <v>88</v>
      </c>
      <c r="G5" s="370">
        <v>46280.0</v>
      </c>
      <c r="H5" s="370">
        <v>46280.0</v>
      </c>
    </row>
    <row r="6">
      <c r="A6" s="426" t="s">
        <v>7870</v>
      </c>
      <c r="B6" s="420" t="s">
        <v>7871</v>
      </c>
      <c r="C6" s="420" t="s">
        <v>7818</v>
      </c>
      <c r="D6" s="420" t="s">
        <v>7863</v>
      </c>
      <c r="E6" s="427" t="s">
        <v>86</v>
      </c>
      <c r="F6" s="226" t="s">
        <v>88</v>
      </c>
      <c r="G6" s="370">
        <v>46280.0</v>
      </c>
      <c r="H6" s="370">
        <v>46280.0</v>
      </c>
    </row>
    <row r="7">
      <c r="A7" s="426" t="s">
        <v>7872</v>
      </c>
      <c r="B7" s="420" t="s">
        <v>7873</v>
      </c>
      <c r="C7" s="420" t="s">
        <v>7818</v>
      </c>
      <c r="D7" s="420" t="s">
        <v>7863</v>
      </c>
      <c r="E7" s="427" t="s">
        <v>86</v>
      </c>
      <c r="F7" s="226" t="s">
        <v>88</v>
      </c>
      <c r="G7" s="370">
        <v>46280.0</v>
      </c>
      <c r="H7" s="370">
        <v>46280.0</v>
      </c>
    </row>
    <row r="8">
      <c r="A8" s="426" t="s">
        <v>7874</v>
      </c>
      <c r="B8" s="420" t="s">
        <v>1535</v>
      </c>
      <c r="C8" s="420" t="s">
        <v>7818</v>
      </c>
      <c r="D8" s="420" t="s">
        <v>7875</v>
      </c>
      <c r="E8" s="427" t="s">
        <v>86</v>
      </c>
      <c r="F8" s="226" t="s">
        <v>88</v>
      </c>
      <c r="G8" s="370">
        <v>46280.0</v>
      </c>
      <c r="H8" s="370">
        <v>46280.0</v>
      </c>
    </row>
    <row r="9">
      <c r="A9" s="426" t="s">
        <v>7876</v>
      </c>
      <c r="B9" s="420" t="s">
        <v>1892</v>
      </c>
      <c r="C9" s="420" t="s">
        <v>7818</v>
      </c>
      <c r="D9" s="420" t="s">
        <v>7875</v>
      </c>
      <c r="E9" s="427" t="s">
        <v>86</v>
      </c>
      <c r="F9" s="226" t="s">
        <v>88</v>
      </c>
      <c r="G9" s="370">
        <v>46280.0</v>
      </c>
      <c r="H9" s="370">
        <v>46280.0</v>
      </c>
    </row>
    <row r="10">
      <c r="A10" s="426" t="s">
        <v>7877</v>
      </c>
      <c r="B10" s="420" t="s">
        <v>7878</v>
      </c>
      <c r="C10" s="420" t="s">
        <v>7818</v>
      </c>
      <c r="D10" s="420" t="s">
        <v>7879</v>
      </c>
      <c r="E10" s="427" t="s">
        <v>86</v>
      </c>
      <c r="F10" s="226" t="s">
        <v>88</v>
      </c>
      <c r="G10" s="370">
        <v>46280.0</v>
      </c>
      <c r="H10" s="370">
        <v>46280.0</v>
      </c>
    </row>
    <row r="11">
      <c r="A11" s="426" t="s">
        <v>7880</v>
      </c>
      <c r="B11" s="420" t="s">
        <v>2177</v>
      </c>
      <c r="C11" s="420" t="s">
        <v>7741</v>
      </c>
      <c r="D11" s="420" t="s">
        <v>7863</v>
      </c>
      <c r="E11" s="427" t="s">
        <v>86</v>
      </c>
      <c r="F11" s="226" t="s">
        <v>88</v>
      </c>
      <c r="G11" s="370">
        <v>46280.0</v>
      </c>
      <c r="H11" s="370">
        <v>46280.0</v>
      </c>
    </row>
    <row r="12">
      <c r="A12" s="426" t="s">
        <v>7881</v>
      </c>
      <c r="B12" s="420" t="s">
        <v>7882</v>
      </c>
      <c r="C12" s="420" t="s">
        <v>7741</v>
      </c>
      <c r="D12" s="420" t="s">
        <v>7863</v>
      </c>
      <c r="E12" s="427" t="s">
        <v>86</v>
      </c>
      <c r="F12" s="226" t="s">
        <v>88</v>
      </c>
      <c r="G12" s="370">
        <v>46280.0</v>
      </c>
      <c r="H12" s="370">
        <v>46280.0</v>
      </c>
    </row>
    <row r="13">
      <c r="A13" s="426" t="s">
        <v>7884</v>
      </c>
      <c r="B13" s="420" t="s">
        <v>7885</v>
      </c>
      <c r="C13" s="420" t="s">
        <v>7741</v>
      </c>
      <c r="D13" s="420" t="s">
        <v>7863</v>
      </c>
      <c r="E13" s="427" t="s">
        <v>86</v>
      </c>
      <c r="F13" s="226" t="s">
        <v>88</v>
      </c>
      <c r="G13" s="370">
        <v>46280.0</v>
      </c>
      <c r="H13" s="370">
        <v>46280.0</v>
      </c>
    </row>
    <row r="14">
      <c r="A14" s="426" t="s">
        <v>7886</v>
      </c>
      <c r="B14" s="420" t="s">
        <v>7887</v>
      </c>
      <c r="C14" s="420" t="s">
        <v>7741</v>
      </c>
      <c r="D14" s="420" t="s">
        <v>7863</v>
      </c>
      <c r="E14" s="427" t="s">
        <v>86</v>
      </c>
      <c r="F14" s="226" t="s">
        <v>88</v>
      </c>
      <c r="G14" s="370">
        <v>46280.0</v>
      </c>
      <c r="H14" s="370">
        <v>46280.0</v>
      </c>
    </row>
    <row r="15">
      <c r="A15" s="426" t="s">
        <v>7888</v>
      </c>
      <c r="B15" s="420" t="s">
        <v>2211</v>
      </c>
      <c r="C15" s="420" t="s">
        <v>7741</v>
      </c>
      <c r="D15" s="420" t="s">
        <v>7863</v>
      </c>
      <c r="E15" s="427" t="s">
        <v>86</v>
      </c>
      <c r="F15" s="226" t="s">
        <v>88</v>
      </c>
      <c r="G15" s="370">
        <v>46280.0</v>
      </c>
      <c r="H15" s="370">
        <v>46280.0</v>
      </c>
    </row>
    <row r="16">
      <c r="A16" s="426" t="s">
        <v>7889</v>
      </c>
      <c r="B16" s="420" t="s">
        <v>3138</v>
      </c>
      <c r="C16" s="420" t="s">
        <v>7741</v>
      </c>
      <c r="D16" s="420" t="s">
        <v>7863</v>
      </c>
      <c r="E16" s="427" t="s">
        <v>86</v>
      </c>
      <c r="F16" s="226" t="s">
        <v>88</v>
      </c>
      <c r="G16" s="370">
        <v>46280.0</v>
      </c>
      <c r="H16" s="370">
        <v>46280.0</v>
      </c>
    </row>
    <row r="17">
      <c r="A17" s="426" t="s">
        <v>7890</v>
      </c>
      <c r="B17" s="420" t="s">
        <v>3141</v>
      </c>
      <c r="C17" s="420" t="s">
        <v>7741</v>
      </c>
      <c r="D17" s="420" t="s">
        <v>7863</v>
      </c>
      <c r="E17" s="427" t="s">
        <v>86</v>
      </c>
      <c r="F17" s="226" t="s">
        <v>88</v>
      </c>
      <c r="G17" s="370">
        <v>46280.0</v>
      </c>
      <c r="H17" s="370">
        <v>46280.0</v>
      </c>
    </row>
    <row r="18">
      <c r="A18" s="426" t="s">
        <v>7891</v>
      </c>
      <c r="B18" s="420" t="s">
        <v>2226</v>
      </c>
      <c r="C18" s="420" t="s">
        <v>7741</v>
      </c>
      <c r="D18" s="420" t="s">
        <v>7863</v>
      </c>
      <c r="E18" s="427" t="s">
        <v>86</v>
      </c>
      <c r="F18" s="226" t="s">
        <v>88</v>
      </c>
      <c r="G18" s="370">
        <v>46280.0</v>
      </c>
      <c r="H18" s="370">
        <v>46280.0</v>
      </c>
    </row>
    <row r="19">
      <c r="A19" s="426" t="s">
        <v>7892</v>
      </c>
      <c r="B19" s="420" t="s">
        <v>1552</v>
      </c>
      <c r="C19" s="420" t="s">
        <v>7741</v>
      </c>
      <c r="D19" s="420" t="s">
        <v>7875</v>
      </c>
      <c r="E19" s="427" t="s">
        <v>86</v>
      </c>
      <c r="F19" s="226" t="s">
        <v>88</v>
      </c>
      <c r="G19" s="370">
        <v>46280.0</v>
      </c>
      <c r="H19" s="370">
        <v>46280.0</v>
      </c>
    </row>
    <row r="20">
      <c r="A20" s="426" t="s">
        <v>7894</v>
      </c>
      <c r="B20" s="420" t="s">
        <v>1899</v>
      </c>
      <c r="C20" s="420" t="s">
        <v>7741</v>
      </c>
      <c r="D20" s="420" t="s">
        <v>7875</v>
      </c>
      <c r="E20" s="427" t="s">
        <v>86</v>
      </c>
      <c r="F20" s="226" t="s">
        <v>88</v>
      </c>
      <c r="G20" s="370">
        <v>46280.0</v>
      </c>
      <c r="H20" s="370">
        <v>46280.0</v>
      </c>
    </row>
    <row r="21">
      <c r="A21" s="426" t="s">
        <v>7895</v>
      </c>
      <c r="B21" s="420" t="s">
        <v>7896</v>
      </c>
      <c r="C21" s="420" t="s">
        <v>7741</v>
      </c>
      <c r="D21" s="420" t="s">
        <v>7879</v>
      </c>
      <c r="E21" s="427" t="s">
        <v>86</v>
      </c>
      <c r="F21" s="226" t="s">
        <v>88</v>
      </c>
      <c r="G21" s="370">
        <v>46280.0</v>
      </c>
      <c r="H21" s="370">
        <v>46280.0</v>
      </c>
    </row>
    <row r="22">
      <c r="A22" s="426" t="s">
        <v>7898</v>
      </c>
      <c r="B22" s="420" t="s">
        <v>3207</v>
      </c>
      <c r="C22" s="420" t="s">
        <v>7754</v>
      </c>
      <c r="D22" s="420" t="s">
        <v>7863</v>
      </c>
      <c r="E22" s="427" t="s">
        <v>86</v>
      </c>
      <c r="F22" s="226" t="s">
        <v>88</v>
      </c>
      <c r="G22" s="370">
        <v>46280.0</v>
      </c>
      <c r="H22" s="370">
        <v>46280.0</v>
      </c>
    </row>
    <row r="23">
      <c r="A23" s="426" t="s">
        <v>7900</v>
      </c>
      <c r="B23" s="420" t="s">
        <v>3236</v>
      </c>
      <c r="C23" s="420" t="s">
        <v>7754</v>
      </c>
      <c r="D23" s="420" t="s">
        <v>7863</v>
      </c>
      <c r="E23" s="427" t="s">
        <v>86</v>
      </c>
      <c r="F23" s="226" t="s">
        <v>88</v>
      </c>
      <c r="G23" s="370">
        <v>46280.0</v>
      </c>
      <c r="H23" s="370">
        <v>46280.0</v>
      </c>
    </row>
    <row r="24">
      <c r="A24" s="426" t="s">
        <v>7902</v>
      </c>
      <c r="B24" s="420" t="s">
        <v>3276</v>
      </c>
      <c r="C24" s="420" t="s">
        <v>7754</v>
      </c>
      <c r="D24" s="420" t="s">
        <v>7863</v>
      </c>
      <c r="E24" s="427" t="s">
        <v>86</v>
      </c>
      <c r="F24" s="226" t="s">
        <v>88</v>
      </c>
      <c r="G24" s="370">
        <v>46280.0</v>
      </c>
      <c r="H24" s="370">
        <v>46280.0</v>
      </c>
    </row>
    <row r="25">
      <c r="A25" s="426" t="s">
        <v>7903</v>
      </c>
      <c r="B25" s="420" t="s">
        <v>7904</v>
      </c>
      <c r="C25" s="420" t="s">
        <v>7754</v>
      </c>
      <c r="D25" s="420" t="s">
        <v>7863</v>
      </c>
      <c r="E25" s="427" t="s">
        <v>86</v>
      </c>
      <c r="F25" s="226" t="s">
        <v>88</v>
      </c>
      <c r="G25" s="370">
        <v>46280.0</v>
      </c>
      <c r="H25" s="370">
        <v>46280.0</v>
      </c>
    </row>
    <row r="26">
      <c r="A26" s="426" t="s">
        <v>7905</v>
      </c>
      <c r="B26" s="420" t="s">
        <v>7906</v>
      </c>
      <c r="C26" s="420" t="s">
        <v>7754</v>
      </c>
      <c r="D26" s="420" t="s">
        <v>7863</v>
      </c>
      <c r="E26" s="427" t="s">
        <v>86</v>
      </c>
      <c r="F26" s="226" t="s">
        <v>88</v>
      </c>
      <c r="G26" s="370">
        <v>46280.0</v>
      </c>
      <c r="H26" s="370">
        <v>46280.0</v>
      </c>
    </row>
    <row r="27">
      <c r="A27" s="426" t="s">
        <v>7907</v>
      </c>
      <c r="B27" s="420" t="s">
        <v>3287</v>
      </c>
      <c r="C27" s="420" t="s">
        <v>7754</v>
      </c>
      <c r="D27" s="420" t="s">
        <v>7863</v>
      </c>
      <c r="E27" s="427" t="s">
        <v>86</v>
      </c>
      <c r="F27" s="226" t="s">
        <v>88</v>
      </c>
      <c r="G27" s="370">
        <v>46280.0</v>
      </c>
      <c r="H27" s="370">
        <v>46280.0</v>
      </c>
    </row>
    <row r="28">
      <c r="A28" s="426" t="s">
        <v>7908</v>
      </c>
      <c r="B28" s="420" t="s">
        <v>2313</v>
      </c>
      <c r="C28" s="420" t="s">
        <v>7754</v>
      </c>
      <c r="D28" s="420" t="s">
        <v>7863</v>
      </c>
      <c r="E28" s="427" t="s">
        <v>86</v>
      </c>
      <c r="F28" s="226" t="s">
        <v>88</v>
      </c>
      <c r="G28" s="370">
        <v>46280.0</v>
      </c>
      <c r="H28" s="370">
        <v>46280.0</v>
      </c>
    </row>
    <row r="29">
      <c r="A29" s="426" t="s">
        <v>7909</v>
      </c>
      <c r="B29" s="420" t="s">
        <v>1905</v>
      </c>
      <c r="C29" s="420" t="s">
        <v>7754</v>
      </c>
      <c r="D29" s="420" t="s">
        <v>7875</v>
      </c>
      <c r="E29" s="427" t="s">
        <v>86</v>
      </c>
      <c r="F29" s="226" t="s">
        <v>88</v>
      </c>
      <c r="G29" s="370">
        <v>46280.0</v>
      </c>
      <c r="H29" s="370">
        <v>46280.0</v>
      </c>
    </row>
    <row r="30">
      <c r="A30" s="426" t="s">
        <v>7910</v>
      </c>
      <c r="B30" s="420" t="s">
        <v>7911</v>
      </c>
      <c r="C30" s="420" t="s">
        <v>7754</v>
      </c>
      <c r="D30" s="420" t="s">
        <v>7879</v>
      </c>
      <c r="E30" s="427" t="s">
        <v>86</v>
      </c>
      <c r="F30" s="226" t="s">
        <v>88</v>
      </c>
      <c r="G30" s="370">
        <v>46280.0</v>
      </c>
      <c r="H30" s="370">
        <v>46280.0</v>
      </c>
    </row>
    <row r="31">
      <c r="A31" s="426" t="s">
        <v>7912</v>
      </c>
      <c r="B31" s="420" t="s">
        <v>7913</v>
      </c>
      <c r="C31" s="420" t="s">
        <v>7764</v>
      </c>
      <c r="D31" s="420" t="s">
        <v>7863</v>
      </c>
      <c r="E31" s="427" t="s">
        <v>86</v>
      </c>
      <c r="F31" s="226" t="s">
        <v>88</v>
      </c>
      <c r="G31" s="370">
        <v>46280.0</v>
      </c>
      <c r="H31" s="370">
        <v>46280.0</v>
      </c>
    </row>
    <row r="32">
      <c r="A32" s="426" t="s">
        <v>7914</v>
      </c>
      <c r="B32" s="420" t="s">
        <v>7915</v>
      </c>
      <c r="C32" s="420" t="s">
        <v>7764</v>
      </c>
      <c r="D32" s="420" t="s">
        <v>7863</v>
      </c>
      <c r="E32" s="427" t="s">
        <v>86</v>
      </c>
      <c r="F32" s="226" t="s">
        <v>88</v>
      </c>
      <c r="G32" s="370">
        <v>46280.0</v>
      </c>
      <c r="H32" s="370">
        <v>46280.0</v>
      </c>
    </row>
    <row r="33">
      <c r="A33" s="426" t="s">
        <v>7916</v>
      </c>
      <c r="B33" s="420" t="s">
        <v>3390</v>
      </c>
      <c r="C33" s="420" t="s">
        <v>7764</v>
      </c>
      <c r="D33" s="420" t="s">
        <v>7863</v>
      </c>
      <c r="E33" s="427" t="s">
        <v>86</v>
      </c>
      <c r="F33" s="226" t="s">
        <v>88</v>
      </c>
      <c r="G33" s="370">
        <v>46280.0</v>
      </c>
      <c r="H33" s="370">
        <v>46280.0</v>
      </c>
    </row>
    <row r="34">
      <c r="A34" s="426" t="s">
        <v>7917</v>
      </c>
      <c r="B34" s="420" t="s">
        <v>7918</v>
      </c>
      <c r="C34" s="420" t="s">
        <v>7764</v>
      </c>
      <c r="D34" s="420" t="s">
        <v>7863</v>
      </c>
      <c r="E34" s="427" t="s">
        <v>86</v>
      </c>
      <c r="F34" s="226" t="s">
        <v>88</v>
      </c>
      <c r="G34" s="370">
        <v>46280.0</v>
      </c>
      <c r="H34" s="370">
        <v>46280.0</v>
      </c>
    </row>
    <row r="35">
      <c r="A35" s="426" t="s">
        <v>7919</v>
      </c>
      <c r="B35" s="420" t="s">
        <v>3403</v>
      </c>
      <c r="C35" s="420" t="s">
        <v>7764</v>
      </c>
      <c r="D35" s="420" t="s">
        <v>7863</v>
      </c>
      <c r="E35" s="427" t="s">
        <v>86</v>
      </c>
      <c r="F35" s="226" t="s">
        <v>88</v>
      </c>
      <c r="G35" s="370">
        <v>46280.0</v>
      </c>
      <c r="H35" s="370">
        <v>46280.0</v>
      </c>
    </row>
    <row r="36">
      <c r="A36" s="426" t="s">
        <v>7920</v>
      </c>
      <c r="B36" s="420" t="s">
        <v>3549</v>
      </c>
      <c r="C36" s="420" t="s">
        <v>7764</v>
      </c>
      <c r="D36" s="420" t="s">
        <v>7863</v>
      </c>
      <c r="E36" s="427" t="s">
        <v>86</v>
      </c>
      <c r="F36" s="226" t="s">
        <v>88</v>
      </c>
      <c r="G36" s="370">
        <v>46280.0</v>
      </c>
      <c r="H36" s="370">
        <v>46280.0</v>
      </c>
    </row>
    <row r="37">
      <c r="A37" s="426" t="s">
        <v>7921</v>
      </c>
      <c r="B37" s="420" t="s">
        <v>3552</v>
      </c>
      <c r="C37" s="420" t="s">
        <v>7764</v>
      </c>
      <c r="D37" s="420" t="s">
        <v>7863</v>
      </c>
      <c r="E37" s="427" t="s">
        <v>86</v>
      </c>
      <c r="F37" s="226" t="s">
        <v>88</v>
      </c>
      <c r="G37" s="370">
        <v>46280.0</v>
      </c>
      <c r="H37" s="370">
        <v>46280.0</v>
      </c>
    </row>
    <row r="38">
      <c r="A38" s="426" t="s">
        <v>7922</v>
      </c>
      <c r="B38" s="420" t="s">
        <v>1918</v>
      </c>
      <c r="C38" s="420" t="s">
        <v>7764</v>
      </c>
      <c r="D38" s="420" t="s">
        <v>7875</v>
      </c>
      <c r="E38" s="427" t="s">
        <v>86</v>
      </c>
      <c r="F38" s="226" t="s">
        <v>88</v>
      </c>
      <c r="G38" s="370">
        <v>46280.0</v>
      </c>
      <c r="H38" s="370">
        <v>46280.0</v>
      </c>
    </row>
    <row r="39">
      <c r="A39" s="426" t="s">
        <v>7923</v>
      </c>
      <c r="B39" s="420" t="s">
        <v>7924</v>
      </c>
      <c r="C39" s="420" t="s">
        <v>7764</v>
      </c>
      <c r="D39" s="420" t="s">
        <v>7875</v>
      </c>
      <c r="E39" s="427" t="s">
        <v>86</v>
      </c>
      <c r="F39" s="226" t="s">
        <v>88</v>
      </c>
      <c r="G39" s="370">
        <v>46280.0</v>
      </c>
      <c r="H39" s="370">
        <v>46280.0</v>
      </c>
    </row>
    <row r="40">
      <c r="A40" s="426" t="s">
        <v>7925</v>
      </c>
      <c r="B40" s="420" t="s">
        <v>7926</v>
      </c>
      <c r="C40" s="420" t="s">
        <v>7764</v>
      </c>
      <c r="D40" s="420" t="s">
        <v>7879</v>
      </c>
      <c r="E40" s="427" t="s">
        <v>86</v>
      </c>
      <c r="F40" s="226" t="s">
        <v>88</v>
      </c>
      <c r="G40" s="370">
        <v>46280.0</v>
      </c>
      <c r="H40" s="370">
        <v>46280.0</v>
      </c>
    </row>
    <row r="41">
      <c r="A41" s="426" t="s">
        <v>7927</v>
      </c>
      <c r="B41" s="420" t="s">
        <v>7928</v>
      </c>
      <c r="C41" s="420" t="s">
        <v>2364</v>
      </c>
      <c r="D41" s="420" t="s">
        <v>7863</v>
      </c>
      <c r="E41" s="427" t="s">
        <v>86</v>
      </c>
      <c r="F41" s="226" t="s">
        <v>88</v>
      </c>
      <c r="G41" s="370">
        <v>46280.0</v>
      </c>
      <c r="H41" s="370">
        <v>46280.0</v>
      </c>
    </row>
    <row r="42">
      <c r="A42" s="426" t="s">
        <v>7929</v>
      </c>
      <c r="B42" s="420" t="s">
        <v>7930</v>
      </c>
      <c r="C42" s="420" t="s">
        <v>2364</v>
      </c>
      <c r="D42" s="420" t="s">
        <v>7863</v>
      </c>
      <c r="E42" s="427" t="s">
        <v>86</v>
      </c>
      <c r="F42" s="226" t="s">
        <v>88</v>
      </c>
      <c r="G42" s="370">
        <v>46280.0</v>
      </c>
      <c r="H42" s="370">
        <v>46280.0</v>
      </c>
    </row>
    <row r="43">
      <c r="A43" s="426" t="s">
        <v>7931</v>
      </c>
      <c r="B43" s="420" t="s">
        <v>7932</v>
      </c>
      <c r="C43" s="420" t="s">
        <v>2364</v>
      </c>
      <c r="D43" s="420" t="s">
        <v>7863</v>
      </c>
      <c r="E43" s="427" t="s">
        <v>86</v>
      </c>
      <c r="F43" s="226" t="s">
        <v>88</v>
      </c>
      <c r="G43" s="370">
        <v>46280.0</v>
      </c>
      <c r="H43" s="370">
        <v>46280.0</v>
      </c>
    </row>
    <row r="44">
      <c r="A44" s="426" t="s">
        <v>7933</v>
      </c>
      <c r="B44" s="420" t="s">
        <v>2973</v>
      </c>
      <c r="C44" s="420" t="s">
        <v>2364</v>
      </c>
      <c r="D44" s="420" t="s">
        <v>7863</v>
      </c>
      <c r="E44" s="427" t="s">
        <v>86</v>
      </c>
      <c r="F44" s="226" t="s">
        <v>88</v>
      </c>
      <c r="G44" s="370">
        <v>46280.0</v>
      </c>
      <c r="H44" s="370">
        <v>46280.0</v>
      </c>
    </row>
    <row r="45">
      <c r="A45" s="426" t="s">
        <v>7934</v>
      </c>
      <c r="B45" s="420" t="s">
        <v>7935</v>
      </c>
      <c r="C45" s="420" t="s">
        <v>2364</v>
      </c>
      <c r="D45" s="420" t="s">
        <v>7863</v>
      </c>
      <c r="E45" s="427" t="s">
        <v>86</v>
      </c>
      <c r="F45" s="226" t="s">
        <v>88</v>
      </c>
      <c r="G45" s="370">
        <v>46280.0</v>
      </c>
      <c r="H45" s="370">
        <v>46280.0</v>
      </c>
    </row>
    <row r="46">
      <c r="A46" s="426" t="s">
        <v>7936</v>
      </c>
      <c r="B46" s="420" t="s">
        <v>3066</v>
      </c>
      <c r="C46" s="420" t="s">
        <v>2364</v>
      </c>
      <c r="D46" s="420" t="s">
        <v>7863</v>
      </c>
      <c r="E46" s="427" t="s">
        <v>86</v>
      </c>
      <c r="F46" s="226" t="s">
        <v>88</v>
      </c>
      <c r="G46" s="370">
        <v>46280.0</v>
      </c>
      <c r="H46" s="370">
        <v>46280.0</v>
      </c>
    </row>
    <row r="47">
      <c r="A47" s="426" t="s">
        <v>7937</v>
      </c>
      <c r="B47" s="420" t="s">
        <v>7938</v>
      </c>
      <c r="C47" s="420" t="s">
        <v>2364</v>
      </c>
      <c r="D47" s="420" t="s">
        <v>7863</v>
      </c>
      <c r="E47" s="427" t="s">
        <v>86</v>
      </c>
      <c r="F47" s="226" t="s">
        <v>88</v>
      </c>
      <c r="G47" s="370">
        <v>46280.0</v>
      </c>
      <c r="H47" s="370">
        <v>46280.0</v>
      </c>
    </row>
    <row r="48">
      <c r="A48" s="426" t="s">
        <v>7939</v>
      </c>
      <c r="B48" s="420" t="s">
        <v>7940</v>
      </c>
      <c r="C48" s="420" t="s">
        <v>2364</v>
      </c>
      <c r="D48" s="420" t="s">
        <v>7863</v>
      </c>
      <c r="E48" s="427" t="s">
        <v>86</v>
      </c>
      <c r="F48" s="226" t="s">
        <v>88</v>
      </c>
      <c r="G48" s="370">
        <v>46280.0</v>
      </c>
      <c r="H48" s="370">
        <v>46280.0</v>
      </c>
    </row>
    <row r="49">
      <c r="A49" s="426" t="s">
        <v>7941</v>
      </c>
      <c r="B49" s="420" t="s">
        <v>7942</v>
      </c>
      <c r="C49" s="420" t="s">
        <v>2364</v>
      </c>
      <c r="D49" s="420" t="s">
        <v>7863</v>
      </c>
      <c r="E49" s="427" t="s">
        <v>86</v>
      </c>
      <c r="F49" s="226" t="s">
        <v>88</v>
      </c>
      <c r="G49" s="370">
        <v>46280.0</v>
      </c>
      <c r="H49" s="370">
        <v>46280.0</v>
      </c>
    </row>
    <row r="50">
      <c r="A50" s="426" t="s">
        <v>7943</v>
      </c>
      <c r="B50" s="420" t="s">
        <v>1936</v>
      </c>
      <c r="C50" s="420" t="s">
        <v>2364</v>
      </c>
      <c r="D50" s="420" t="s">
        <v>7875</v>
      </c>
      <c r="E50" s="427" t="s">
        <v>86</v>
      </c>
      <c r="F50" s="226" t="s">
        <v>88</v>
      </c>
      <c r="G50" s="370">
        <v>46280.0</v>
      </c>
      <c r="H50" s="370">
        <v>46280.0</v>
      </c>
    </row>
    <row r="51">
      <c r="A51" s="426" t="s">
        <v>7944</v>
      </c>
      <c r="B51" s="420" t="s">
        <v>1942</v>
      </c>
      <c r="C51" s="420" t="s">
        <v>2364</v>
      </c>
      <c r="D51" s="420" t="s">
        <v>7875</v>
      </c>
      <c r="E51" s="427" t="s">
        <v>86</v>
      </c>
      <c r="F51" s="226" t="s">
        <v>88</v>
      </c>
      <c r="G51" s="370">
        <v>46280.0</v>
      </c>
      <c r="H51" s="370">
        <v>46280.0</v>
      </c>
    </row>
    <row r="52">
      <c r="A52" s="426" t="s">
        <v>7945</v>
      </c>
      <c r="B52" s="420" t="s">
        <v>7947</v>
      </c>
      <c r="C52" s="420" t="s">
        <v>2364</v>
      </c>
      <c r="D52" s="420" t="s">
        <v>7879</v>
      </c>
      <c r="E52" s="427" t="s">
        <v>86</v>
      </c>
      <c r="F52" s="226" t="s">
        <v>88</v>
      </c>
      <c r="G52" s="370">
        <v>46280.0</v>
      </c>
      <c r="H52" s="370">
        <v>46280.0</v>
      </c>
    </row>
    <row r="53">
      <c r="A53" s="426" t="s">
        <v>7948</v>
      </c>
      <c r="B53" s="420" t="s">
        <v>6357</v>
      </c>
      <c r="C53" s="420" t="s">
        <v>2107</v>
      </c>
      <c r="D53" s="420" t="s">
        <v>7863</v>
      </c>
      <c r="E53" s="427" t="s">
        <v>86</v>
      </c>
      <c r="F53" s="226" t="s">
        <v>88</v>
      </c>
      <c r="G53" s="370">
        <v>46280.0</v>
      </c>
      <c r="H53" s="370">
        <v>46280.0</v>
      </c>
    </row>
    <row r="54">
      <c r="A54" s="426" t="s">
        <v>7949</v>
      </c>
      <c r="B54" s="420" t="s">
        <v>6371</v>
      </c>
      <c r="C54" s="420" t="s">
        <v>2107</v>
      </c>
      <c r="D54" s="420" t="s">
        <v>7863</v>
      </c>
      <c r="E54" s="427" t="s">
        <v>86</v>
      </c>
      <c r="F54" s="226" t="s">
        <v>88</v>
      </c>
      <c r="G54" s="370">
        <v>46280.0</v>
      </c>
      <c r="H54" s="370">
        <v>46280.0</v>
      </c>
    </row>
    <row r="55">
      <c r="A55" s="426" t="s">
        <v>7950</v>
      </c>
      <c r="B55" s="420" t="s">
        <v>7951</v>
      </c>
      <c r="C55" s="420" t="s">
        <v>2107</v>
      </c>
      <c r="D55" s="420" t="s">
        <v>7863</v>
      </c>
      <c r="E55" s="427" t="s">
        <v>86</v>
      </c>
      <c r="F55" s="226" t="s">
        <v>88</v>
      </c>
      <c r="G55" s="370">
        <v>46280.0</v>
      </c>
      <c r="H55" s="370">
        <v>46280.0</v>
      </c>
    </row>
    <row r="56">
      <c r="A56" s="426" t="s">
        <v>7952</v>
      </c>
      <c r="B56" s="420" t="s">
        <v>7953</v>
      </c>
      <c r="C56" s="420" t="s">
        <v>2107</v>
      </c>
      <c r="D56" s="420" t="s">
        <v>7863</v>
      </c>
      <c r="E56" s="427" t="s">
        <v>86</v>
      </c>
      <c r="F56" s="226" t="s">
        <v>88</v>
      </c>
      <c r="G56" s="370">
        <v>46280.0</v>
      </c>
      <c r="H56" s="370">
        <v>46280.0</v>
      </c>
    </row>
    <row r="57">
      <c r="A57" s="426" t="s">
        <v>7954</v>
      </c>
      <c r="B57" s="420" t="s">
        <v>7955</v>
      </c>
      <c r="C57" s="420" t="s">
        <v>2107</v>
      </c>
      <c r="D57" s="420" t="s">
        <v>7863</v>
      </c>
      <c r="E57" s="427" t="s">
        <v>86</v>
      </c>
      <c r="F57" s="226" t="s">
        <v>88</v>
      </c>
      <c r="G57" s="370">
        <v>46280.0</v>
      </c>
      <c r="H57" s="370">
        <v>46280.0</v>
      </c>
    </row>
    <row r="58">
      <c r="A58" s="426" t="s">
        <v>7956</v>
      </c>
      <c r="B58" s="420" t="s">
        <v>7957</v>
      </c>
      <c r="C58" s="420" t="s">
        <v>2107</v>
      </c>
      <c r="D58" s="420" t="s">
        <v>7863</v>
      </c>
      <c r="E58" s="427" t="s">
        <v>86</v>
      </c>
      <c r="F58" s="226" t="s">
        <v>88</v>
      </c>
      <c r="G58" s="370">
        <v>46280.0</v>
      </c>
      <c r="H58" s="370">
        <v>46280.0</v>
      </c>
    </row>
    <row r="59">
      <c r="A59" s="426" t="s">
        <v>7958</v>
      </c>
      <c r="B59" s="420" t="s">
        <v>7959</v>
      </c>
      <c r="C59" s="420" t="s">
        <v>2107</v>
      </c>
      <c r="D59" s="420" t="s">
        <v>7863</v>
      </c>
      <c r="E59" s="427" t="s">
        <v>86</v>
      </c>
      <c r="F59" s="226" t="s">
        <v>88</v>
      </c>
      <c r="G59" s="370">
        <v>46280.0</v>
      </c>
      <c r="H59" s="370">
        <v>46280.0</v>
      </c>
    </row>
    <row r="60">
      <c r="A60" s="426" t="s">
        <v>7960</v>
      </c>
      <c r="B60" s="420" t="s">
        <v>7961</v>
      </c>
      <c r="C60" s="420" t="s">
        <v>2107</v>
      </c>
      <c r="D60" s="420" t="s">
        <v>7863</v>
      </c>
      <c r="E60" s="427" t="s">
        <v>86</v>
      </c>
      <c r="F60" s="226" t="s">
        <v>88</v>
      </c>
      <c r="G60" s="370">
        <v>46280.0</v>
      </c>
      <c r="H60" s="370">
        <v>46280.0</v>
      </c>
    </row>
    <row r="61">
      <c r="A61" s="426" t="s">
        <v>7962</v>
      </c>
      <c r="B61" s="420" t="s">
        <v>1244</v>
      </c>
      <c r="C61" s="420" t="s">
        <v>2107</v>
      </c>
      <c r="D61" s="420" t="s">
        <v>7863</v>
      </c>
      <c r="E61" s="427" t="s">
        <v>86</v>
      </c>
      <c r="F61" s="226" t="s">
        <v>88</v>
      </c>
      <c r="G61" s="370">
        <v>46280.0</v>
      </c>
      <c r="H61" s="370">
        <v>46280.0</v>
      </c>
    </row>
    <row r="62">
      <c r="A62" s="426" t="s">
        <v>7963</v>
      </c>
      <c r="B62" s="420" t="s">
        <v>3273</v>
      </c>
      <c r="C62" s="420" t="s">
        <v>2107</v>
      </c>
      <c r="D62" s="420" t="s">
        <v>7863</v>
      </c>
      <c r="E62" s="427" t="s">
        <v>86</v>
      </c>
      <c r="F62" s="226" t="s">
        <v>88</v>
      </c>
      <c r="G62" s="370">
        <v>46280.0</v>
      </c>
      <c r="H62" s="370">
        <v>46280.0</v>
      </c>
    </row>
    <row r="63">
      <c r="A63" s="426" t="s">
        <v>7964</v>
      </c>
      <c r="B63" s="420" t="s">
        <v>1572</v>
      </c>
      <c r="C63" s="420" t="s">
        <v>2107</v>
      </c>
      <c r="D63" s="420" t="s">
        <v>7875</v>
      </c>
      <c r="E63" s="427" t="s">
        <v>86</v>
      </c>
      <c r="F63" s="226" t="s">
        <v>88</v>
      </c>
      <c r="G63" s="370">
        <v>46280.0</v>
      </c>
      <c r="H63" s="370">
        <v>46280.0</v>
      </c>
    </row>
    <row r="64">
      <c r="A64" s="426" t="s">
        <v>7965</v>
      </c>
      <c r="B64" s="420" t="s">
        <v>1953</v>
      </c>
      <c r="C64" s="420" t="s">
        <v>2107</v>
      </c>
      <c r="D64" s="420" t="s">
        <v>7875</v>
      </c>
      <c r="E64" s="427" t="s">
        <v>86</v>
      </c>
      <c r="F64" s="226" t="s">
        <v>88</v>
      </c>
      <c r="G64" s="370">
        <v>46280.0</v>
      </c>
      <c r="H64" s="370">
        <v>46280.0</v>
      </c>
    </row>
    <row r="65">
      <c r="A65" s="426" t="s">
        <v>7966</v>
      </c>
      <c r="B65" s="420" t="s">
        <v>1970</v>
      </c>
      <c r="C65" s="420" t="s">
        <v>2107</v>
      </c>
      <c r="D65" s="420" t="s">
        <v>7875</v>
      </c>
      <c r="E65" s="427" t="s">
        <v>86</v>
      </c>
      <c r="F65" s="226" t="s">
        <v>88</v>
      </c>
      <c r="G65" s="370">
        <v>46280.0</v>
      </c>
      <c r="H65" s="370">
        <v>46280.0</v>
      </c>
    </row>
    <row r="66">
      <c r="A66" s="426" t="s">
        <v>7967</v>
      </c>
      <c r="B66" s="420" t="s">
        <v>7968</v>
      </c>
      <c r="C66" s="420" t="s">
        <v>2107</v>
      </c>
      <c r="D66" s="420" t="s">
        <v>7879</v>
      </c>
      <c r="E66" s="427" t="s">
        <v>86</v>
      </c>
      <c r="F66" s="226" t="s">
        <v>88</v>
      </c>
      <c r="G66" s="370">
        <v>46280.0</v>
      </c>
      <c r="H66" s="370">
        <v>46280.0</v>
      </c>
    </row>
    <row r="67">
      <c r="A67" s="426" t="s">
        <v>7969</v>
      </c>
      <c r="B67" s="420" t="s">
        <v>7970</v>
      </c>
      <c r="C67" s="420" t="s">
        <v>7971</v>
      </c>
      <c r="D67" s="420" t="s">
        <v>7863</v>
      </c>
      <c r="E67" s="427" t="s">
        <v>86</v>
      </c>
      <c r="F67" s="226" t="s">
        <v>88</v>
      </c>
      <c r="G67" s="370">
        <v>46280.0</v>
      </c>
      <c r="H67" s="370">
        <v>46280.0</v>
      </c>
    </row>
    <row r="68">
      <c r="A68" s="426" t="s">
        <v>7972</v>
      </c>
      <c r="B68" s="420" t="s">
        <v>7973</v>
      </c>
      <c r="C68" s="420" t="s">
        <v>7971</v>
      </c>
      <c r="D68" s="420" t="s">
        <v>7863</v>
      </c>
      <c r="E68" s="427" t="s">
        <v>86</v>
      </c>
      <c r="F68" s="226" t="s">
        <v>88</v>
      </c>
      <c r="G68" s="370">
        <v>46280.0</v>
      </c>
      <c r="H68" s="370">
        <v>46280.0</v>
      </c>
    </row>
    <row r="69">
      <c r="A69" s="426" t="s">
        <v>7974</v>
      </c>
      <c r="B69" s="420" t="s">
        <v>7975</v>
      </c>
      <c r="C69" s="420" t="s">
        <v>7971</v>
      </c>
      <c r="D69" s="420" t="s">
        <v>7863</v>
      </c>
      <c r="E69" s="427" t="s">
        <v>86</v>
      </c>
      <c r="F69" s="226" t="s">
        <v>88</v>
      </c>
      <c r="G69" s="370">
        <v>46280.0</v>
      </c>
      <c r="H69" s="370">
        <v>46280.0</v>
      </c>
    </row>
    <row r="70">
      <c r="A70" s="426" t="s">
        <v>7976</v>
      </c>
      <c r="B70" s="420" t="s">
        <v>696</v>
      </c>
      <c r="C70" s="420" t="s">
        <v>7971</v>
      </c>
      <c r="D70" s="420" t="s">
        <v>7863</v>
      </c>
      <c r="E70" s="427" t="s">
        <v>86</v>
      </c>
      <c r="F70" s="226" t="s">
        <v>88</v>
      </c>
      <c r="G70" s="370">
        <v>46280.0</v>
      </c>
      <c r="H70" s="370">
        <v>46280.0</v>
      </c>
    </row>
    <row r="71">
      <c r="A71" s="426" t="s">
        <v>7977</v>
      </c>
      <c r="B71" s="420" t="s">
        <v>7978</v>
      </c>
      <c r="C71" s="420" t="s">
        <v>7971</v>
      </c>
      <c r="D71" s="420" t="s">
        <v>7863</v>
      </c>
      <c r="E71" s="427" t="s">
        <v>86</v>
      </c>
      <c r="F71" s="226" t="s">
        <v>88</v>
      </c>
      <c r="G71" s="370">
        <v>46280.0</v>
      </c>
      <c r="H71" s="370">
        <v>46280.0</v>
      </c>
    </row>
    <row r="72">
      <c r="A72" s="426" t="s">
        <v>7979</v>
      </c>
      <c r="B72" s="420" t="s">
        <v>7980</v>
      </c>
      <c r="C72" s="420" t="s">
        <v>7971</v>
      </c>
      <c r="D72" s="420" t="s">
        <v>7863</v>
      </c>
      <c r="E72" s="427" t="s">
        <v>86</v>
      </c>
      <c r="F72" s="226" t="s">
        <v>88</v>
      </c>
      <c r="G72" s="370">
        <v>46280.0</v>
      </c>
      <c r="H72" s="370">
        <v>46280.0</v>
      </c>
    </row>
    <row r="73">
      <c r="A73" s="426" t="s">
        <v>7981</v>
      </c>
      <c r="B73" s="420" t="s">
        <v>7982</v>
      </c>
      <c r="C73" s="420" t="s">
        <v>7971</v>
      </c>
      <c r="D73" s="420" t="s">
        <v>7863</v>
      </c>
      <c r="E73" s="427" t="s">
        <v>86</v>
      </c>
      <c r="F73" s="226" t="s">
        <v>88</v>
      </c>
      <c r="G73" s="370">
        <v>46280.0</v>
      </c>
      <c r="H73" s="370">
        <v>46280.0</v>
      </c>
    </row>
    <row r="74">
      <c r="A74" s="426" t="s">
        <v>7983</v>
      </c>
      <c r="B74" s="420" t="s">
        <v>7984</v>
      </c>
      <c r="C74" s="420" t="s">
        <v>7971</v>
      </c>
      <c r="D74" s="420" t="s">
        <v>7863</v>
      </c>
      <c r="E74" s="427" t="s">
        <v>86</v>
      </c>
      <c r="F74" s="226" t="s">
        <v>88</v>
      </c>
      <c r="G74" s="370">
        <v>46280.0</v>
      </c>
      <c r="H74" s="370">
        <v>46280.0</v>
      </c>
    </row>
    <row r="75">
      <c r="A75" s="426" t="s">
        <v>7985</v>
      </c>
      <c r="B75" s="420" t="s">
        <v>7986</v>
      </c>
      <c r="C75" s="420" t="s">
        <v>7971</v>
      </c>
      <c r="D75" s="420" t="s">
        <v>7863</v>
      </c>
      <c r="E75" s="427" t="s">
        <v>86</v>
      </c>
      <c r="F75" s="226" t="s">
        <v>88</v>
      </c>
      <c r="G75" s="370">
        <v>46280.0</v>
      </c>
      <c r="H75" s="370">
        <v>46280.0</v>
      </c>
    </row>
    <row r="76">
      <c r="A76" s="426" t="s">
        <v>7987</v>
      </c>
      <c r="B76" s="420" t="s">
        <v>790</v>
      </c>
      <c r="C76" s="420" t="s">
        <v>7971</v>
      </c>
      <c r="D76" s="420" t="s">
        <v>7875</v>
      </c>
      <c r="E76" s="427" t="s">
        <v>86</v>
      </c>
      <c r="F76" s="226" t="s">
        <v>88</v>
      </c>
      <c r="G76" s="370">
        <v>46280.0</v>
      </c>
      <c r="H76" s="370">
        <v>46280.0</v>
      </c>
    </row>
    <row r="77">
      <c r="A77" s="426" t="s">
        <v>7988</v>
      </c>
      <c r="B77" s="420" t="s">
        <v>1981</v>
      </c>
      <c r="C77" s="420" t="s">
        <v>7971</v>
      </c>
      <c r="D77" s="420" t="s">
        <v>7875</v>
      </c>
      <c r="E77" s="427" t="s">
        <v>86</v>
      </c>
      <c r="F77" s="226" t="s">
        <v>88</v>
      </c>
      <c r="G77" s="370">
        <v>46280.0</v>
      </c>
      <c r="H77" s="370">
        <v>46280.0</v>
      </c>
    </row>
    <row r="78">
      <c r="A78" s="426" t="s">
        <v>7989</v>
      </c>
      <c r="B78" s="420" t="s">
        <v>1993</v>
      </c>
      <c r="C78" s="420" t="s">
        <v>7971</v>
      </c>
      <c r="D78" s="420" t="s">
        <v>7875</v>
      </c>
      <c r="E78" s="427" t="s">
        <v>86</v>
      </c>
      <c r="F78" s="226" t="s">
        <v>88</v>
      </c>
      <c r="G78" s="370">
        <v>46280.0</v>
      </c>
      <c r="H78" s="370">
        <v>46280.0</v>
      </c>
    </row>
    <row r="79">
      <c r="A79" s="426" t="s">
        <v>7990</v>
      </c>
      <c r="B79" s="420" t="s">
        <v>7991</v>
      </c>
      <c r="C79" s="420" t="s">
        <v>7971</v>
      </c>
      <c r="D79" s="420" t="s">
        <v>7992</v>
      </c>
      <c r="E79" s="427" t="s">
        <v>86</v>
      </c>
      <c r="F79" s="226" t="s">
        <v>88</v>
      </c>
      <c r="G79" s="370">
        <v>46280.0</v>
      </c>
      <c r="H79" s="370">
        <v>46280.0</v>
      </c>
    </row>
    <row r="80">
      <c r="A80" s="426" t="s">
        <v>7993</v>
      </c>
      <c r="B80" s="420" t="s">
        <v>7994</v>
      </c>
      <c r="C80" s="420" t="s">
        <v>7971</v>
      </c>
      <c r="D80" s="420" t="s">
        <v>7879</v>
      </c>
      <c r="E80" s="427" t="s">
        <v>86</v>
      </c>
      <c r="F80" s="226" t="s">
        <v>88</v>
      </c>
      <c r="G80" s="370">
        <v>46280.0</v>
      </c>
      <c r="H80" s="370">
        <v>46280.0</v>
      </c>
    </row>
    <row r="81">
      <c r="A81" s="426" t="s">
        <v>7995</v>
      </c>
      <c r="B81" s="420" t="s">
        <v>1167</v>
      </c>
      <c r="C81" s="420" t="s">
        <v>7996</v>
      </c>
      <c r="D81" s="420" t="s">
        <v>7863</v>
      </c>
      <c r="E81" s="427" t="s">
        <v>86</v>
      </c>
      <c r="F81" s="226" t="s">
        <v>88</v>
      </c>
      <c r="G81" s="370">
        <v>46280.0</v>
      </c>
      <c r="H81" s="370">
        <v>46280.0</v>
      </c>
    </row>
    <row r="82">
      <c r="A82" s="426" t="s">
        <v>7997</v>
      </c>
      <c r="B82" s="420" t="s">
        <v>7998</v>
      </c>
      <c r="C82" s="420" t="s">
        <v>7996</v>
      </c>
      <c r="D82" s="420" t="s">
        <v>7863</v>
      </c>
      <c r="E82" s="427" t="s">
        <v>86</v>
      </c>
      <c r="F82" s="226" t="s">
        <v>88</v>
      </c>
      <c r="G82" s="370">
        <v>46280.0</v>
      </c>
      <c r="H82" s="370">
        <v>46280.0</v>
      </c>
    </row>
    <row r="83">
      <c r="A83" s="426" t="s">
        <v>7999</v>
      </c>
      <c r="B83" s="420" t="s">
        <v>8000</v>
      </c>
      <c r="C83" s="420" t="s">
        <v>7996</v>
      </c>
      <c r="D83" s="420" t="s">
        <v>7863</v>
      </c>
      <c r="E83" s="427" t="s">
        <v>86</v>
      </c>
      <c r="F83" s="226" t="s">
        <v>88</v>
      </c>
      <c r="G83" s="370">
        <v>46280.0</v>
      </c>
      <c r="H83" s="370">
        <v>46280.0</v>
      </c>
    </row>
    <row r="84">
      <c r="A84" s="426" t="s">
        <v>8001</v>
      </c>
      <c r="B84" s="420" t="s">
        <v>8002</v>
      </c>
      <c r="C84" s="420" t="s">
        <v>7996</v>
      </c>
      <c r="D84" s="420" t="s">
        <v>7863</v>
      </c>
      <c r="E84" s="427" t="s">
        <v>86</v>
      </c>
      <c r="F84" s="226" t="s">
        <v>88</v>
      </c>
      <c r="G84" s="370">
        <v>46280.0</v>
      </c>
      <c r="H84" s="370">
        <v>46280.0</v>
      </c>
    </row>
    <row r="85">
      <c r="A85" s="426" t="s">
        <v>8003</v>
      </c>
      <c r="B85" s="420" t="s">
        <v>8004</v>
      </c>
      <c r="C85" s="420" t="s">
        <v>7996</v>
      </c>
      <c r="D85" s="420" t="s">
        <v>7863</v>
      </c>
      <c r="E85" s="427" t="s">
        <v>86</v>
      </c>
      <c r="F85" s="226" t="s">
        <v>88</v>
      </c>
      <c r="G85" s="370">
        <v>46280.0</v>
      </c>
      <c r="H85" s="370">
        <v>46280.0</v>
      </c>
    </row>
    <row r="86">
      <c r="A86" s="426" t="s">
        <v>8005</v>
      </c>
      <c r="B86" s="420" t="s">
        <v>8006</v>
      </c>
      <c r="C86" s="420" t="s">
        <v>7996</v>
      </c>
      <c r="D86" s="420" t="s">
        <v>7863</v>
      </c>
      <c r="E86" s="427" t="s">
        <v>86</v>
      </c>
      <c r="F86" s="226" t="s">
        <v>88</v>
      </c>
      <c r="G86" s="370">
        <v>46280.0</v>
      </c>
      <c r="H86" s="370">
        <v>46280.0</v>
      </c>
    </row>
    <row r="87">
      <c r="A87" s="426" t="s">
        <v>8007</v>
      </c>
      <c r="B87" s="420" t="s">
        <v>6302</v>
      </c>
      <c r="C87" s="420" t="s">
        <v>7996</v>
      </c>
      <c r="D87" s="420" t="s">
        <v>7863</v>
      </c>
      <c r="E87" s="427" t="s">
        <v>86</v>
      </c>
      <c r="F87" s="226" t="s">
        <v>88</v>
      </c>
      <c r="G87" s="370">
        <v>46280.0</v>
      </c>
      <c r="H87" s="370">
        <v>46280.0</v>
      </c>
    </row>
    <row r="88">
      <c r="A88" s="426" t="s">
        <v>8008</v>
      </c>
      <c r="B88" s="420" t="s">
        <v>6364</v>
      </c>
      <c r="C88" s="420" t="s">
        <v>7996</v>
      </c>
      <c r="D88" s="420" t="s">
        <v>7863</v>
      </c>
      <c r="E88" s="427" t="s">
        <v>86</v>
      </c>
      <c r="F88" s="226" t="s">
        <v>88</v>
      </c>
      <c r="G88" s="370">
        <v>46280.0</v>
      </c>
      <c r="H88" s="370">
        <v>46280.0</v>
      </c>
    </row>
    <row r="89">
      <c r="A89" s="426" t="s">
        <v>8009</v>
      </c>
      <c r="B89" s="420" t="s">
        <v>940</v>
      </c>
      <c r="C89" s="420" t="s">
        <v>7996</v>
      </c>
      <c r="D89" s="420" t="s">
        <v>7875</v>
      </c>
      <c r="E89" s="427" t="s">
        <v>86</v>
      </c>
      <c r="F89" s="226" t="s">
        <v>88</v>
      </c>
      <c r="G89" s="370">
        <v>46280.0</v>
      </c>
      <c r="H89" s="370">
        <v>46280.0</v>
      </c>
    </row>
    <row r="90">
      <c r="A90" s="426" t="s">
        <v>8010</v>
      </c>
      <c r="B90" s="420" t="s">
        <v>2010</v>
      </c>
      <c r="C90" s="420" t="s">
        <v>7996</v>
      </c>
      <c r="D90" s="420" t="s">
        <v>7875</v>
      </c>
      <c r="E90" s="427" t="s">
        <v>86</v>
      </c>
      <c r="F90" s="226" t="s">
        <v>88</v>
      </c>
      <c r="G90" s="370">
        <v>46280.0</v>
      </c>
      <c r="H90" s="370">
        <v>46280.0</v>
      </c>
    </row>
    <row r="91">
      <c r="A91" s="426" t="s">
        <v>8011</v>
      </c>
      <c r="B91" s="420" t="s">
        <v>8012</v>
      </c>
      <c r="C91" s="420" t="s">
        <v>7996</v>
      </c>
      <c r="D91" s="420" t="s">
        <v>7879</v>
      </c>
      <c r="E91" s="427" t="s">
        <v>86</v>
      </c>
      <c r="F91" s="226" t="s">
        <v>88</v>
      </c>
      <c r="G91" s="370">
        <v>46280.0</v>
      </c>
      <c r="H91" s="370">
        <v>46280.0</v>
      </c>
    </row>
    <row r="92">
      <c r="A92" s="426" t="s">
        <v>8013</v>
      </c>
      <c r="B92" s="420" t="s">
        <v>1025</v>
      </c>
      <c r="C92" s="420" t="s">
        <v>8014</v>
      </c>
      <c r="D92" s="420" t="s">
        <v>7863</v>
      </c>
      <c r="E92" s="427" t="s">
        <v>86</v>
      </c>
      <c r="F92" s="226" t="s">
        <v>88</v>
      </c>
      <c r="G92" s="370">
        <v>46280.0</v>
      </c>
      <c r="H92" s="370">
        <v>46280.0</v>
      </c>
    </row>
    <row r="93">
      <c r="A93" s="426" t="s">
        <v>8015</v>
      </c>
      <c r="B93" s="420" t="s">
        <v>1056</v>
      </c>
      <c r="C93" s="420" t="s">
        <v>8014</v>
      </c>
      <c r="D93" s="420" t="s">
        <v>7863</v>
      </c>
      <c r="E93" s="427" t="s">
        <v>86</v>
      </c>
      <c r="F93" s="226" t="s">
        <v>88</v>
      </c>
      <c r="G93" s="370">
        <v>46280.0</v>
      </c>
      <c r="H93" s="370">
        <v>46280.0</v>
      </c>
    </row>
    <row r="94">
      <c r="A94" s="426" t="s">
        <v>8016</v>
      </c>
      <c r="B94" s="420" t="s">
        <v>8017</v>
      </c>
      <c r="C94" s="420" t="s">
        <v>8014</v>
      </c>
      <c r="D94" s="420" t="s">
        <v>7863</v>
      </c>
      <c r="E94" s="427" t="s">
        <v>86</v>
      </c>
      <c r="F94" s="226" t="s">
        <v>88</v>
      </c>
      <c r="G94" s="370">
        <v>46280.0</v>
      </c>
      <c r="H94" s="370">
        <v>46280.0</v>
      </c>
    </row>
    <row r="95">
      <c r="A95" s="426" t="s">
        <v>8018</v>
      </c>
      <c r="B95" s="420" t="s">
        <v>8019</v>
      </c>
      <c r="C95" s="420" t="s">
        <v>8014</v>
      </c>
      <c r="D95" s="420" t="s">
        <v>7863</v>
      </c>
      <c r="E95" s="427" t="s">
        <v>86</v>
      </c>
      <c r="F95" s="226" t="s">
        <v>88</v>
      </c>
      <c r="G95" s="370">
        <v>46280.0</v>
      </c>
      <c r="H95" s="370">
        <v>46280.0</v>
      </c>
    </row>
    <row r="96">
      <c r="A96" s="426" t="s">
        <v>8020</v>
      </c>
      <c r="B96" s="420" t="s">
        <v>8021</v>
      </c>
      <c r="C96" s="420" t="s">
        <v>8014</v>
      </c>
      <c r="D96" s="420" t="s">
        <v>7863</v>
      </c>
      <c r="E96" s="427" t="s">
        <v>86</v>
      </c>
      <c r="F96" s="226" t="s">
        <v>88</v>
      </c>
      <c r="G96" s="370">
        <v>46280.0</v>
      </c>
      <c r="H96" s="370">
        <v>46280.0</v>
      </c>
    </row>
    <row r="97">
      <c r="A97" s="426" t="s">
        <v>8022</v>
      </c>
      <c r="B97" s="420" t="s">
        <v>7245</v>
      </c>
      <c r="C97" s="420" t="s">
        <v>8014</v>
      </c>
      <c r="D97" s="420" t="s">
        <v>7863</v>
      </c>
      <c r="E97" s="427" t="s">
        <v>86</v>
      </c>
      <c r="F97" s="226" t="s">
        <v>88</v>
      </c>
      <c r="G97" s="370">
        <v>46280.0</v>
      </c>
      <c r="H97" s="370">
        <v>46280.0</v>
      </c>
    </row>
    <row r="98">
      <c r="A98" s="426" t="s">
        <v>8023</v>
      </c>
      <c r="B98" s="420" t="s">
        <v>2016</v>
      </c>
      <c r="C98" s="420" t="s">
        <v>8014</v>
      </c>
      <c r="D98" s="420" t="s">
        <v>7875</v>
      </c>
      <c r="E98" s="427" t="s">
        <v>86</v>
      </c>
      <c r="F98" s="226" t="s">
        <v>88</v>
      </c>
      <c r="G98" s="370">
        <v>46280.0</v>
      </c>
      <c r="H98" s="370">
        <v>46280.0</v>
      </c>
    </row>
    <row r="99">
      <c r="A99" s="426" t="s">
        <v>8024</v>
      </c>
      <c r="B99" s="420" t="s">
        <v>2022</v>
      </c>
      <c r="C99" s="420" t="s">
        <v>8014</v>
      </c>
      <c r="D99" s="420" t="s">
        <v>7875</v>
      </c>
      <c r="E99" s="427" t="s">
        <v>86</v>
      </c>
      <c r="F99" s="226" t="s">
        <v>88</v>
      </c>
      <c r="G99" s="370">
        <v>46280.0</v>
      </c>
      <c r="H99" s="370">
        <v>46280.0</v>
      </c>
    </row>
    <row r="100">
      <c r="A100" s="426" t="s">
        <v>8025</v>
      </c>
      <c r="B100" s="420" t="s">
        <v>8026</v>
      </c>
      <c r="C100" s="420" t="s">
        <v>8014</v>
      </c>
      <c r="D100" s="420" t="s">
        <v>7875</v>
      </c>
      <c r="E100" s="427" t="s">
        <v>86</v>
      </c>
      <c r="F100" s="226" t="s">
        <v>88</v>
      </c>
      <c r="G100" s="370">
        <v>46280.0</v>
      </c>
      <c r="H100" s="370">
        <v>46280.0</v>
      </c>
    </row>
    <row r="101">
      <c r="A101" s="426" t="s">
        <v>8027</v>
      </c>
      <c r="B101" s="420" t="s">
        <v>8028</v>
      </c>
      <c r="C101" s="420" t="s">
        <v>8014</v>
      </c>
      <c r="D101" s="420" t="s">
        <v>7879</v>
      </c>
      <c r="E101" s="427" t="s">
        <v>86</v>
      </c>
      <c r="F101" s="226" t="s">
        <v>88</v>
      </c>
      <c r="G101" s="370">
        <v>46280.0</v>
      </c>
      <c r="H101" s="370">
        <v>46280.0</v>
      </c>
    </row>
    <row r="102">
      <c r="A102" s="426" t="s">
        <v>8029</v>
      </c>
      <c r="B102" s="420" t="s">
        <v>7469</v>
      </c>
      <c r="C102" s="420" t="s">
        <v>8030</v>
      </c>
      <c r="D102" s="420" t="s">
        <v>7863</v>
      </c>
      <c r="E102" s="427" t="s">
        <v>86</v>
      </c>
      <c r="F102" s="226" t="s">
        <v>88</v>
      </c>
      <c r="G102" s="370">
        <v>46280.0</v>
      </c>
      <c r="H102" s="370">
        <v>46280.0</v>
      </c>
    </row>
    <row r="103">
      <c r="A103" s="426" t="s">
        <v>8031</v>
      </c>
      <c r="B103" s="420" t="s">
        <v>8032</v>
      </c>
      <c r="C103" s="420" t="s">
        <v>8030</v>
      </c>
      <c r="D103" s="420" t="s">
        <v>7863</v>
      </c>
      <c r="E103" s="427" t="s">
        <v>86</v>
      </c>
      <c r="F103" s="226" t="s">
        <v>88</v>
      </c>
      <c r="G103" s="370">
        <v>46280.0</v>
      </c>
      <c r="H103" s="370">
        <v>46280.0</v>
      </c>
    </row>
    <row r="104">
      <c r="A104" s="426" t="s">
        <v>8033</v>
      </c>
      <c r="B104" s="420" t="s">
        <v>8034</v>
      </c>
      <c r="C104" s="420" t="s">
        <v>8030</v>
      </c>
      <c r="D104" s="420" t="s">
        <v>7863</v>
      </c>
      <c r="E104" s="427" t="s">
        <v>86</v>
      </c>
      <c r="F104" s="226" t="s">
        <v>88</v>
      </c>
      <c r="G104" s="370">
        <v>46280.0</v>
      </c>
      <c r="H104" s="370">
        <v>46280.0</v>
      </c>
    </row>
    <row r="105">
      <c r="A105" s="426" t="s">
        <v>8035</v>
      </c>
      <c r="B105" s="420" t="s">
        <v>8036</v>
      </c>
      <c r="C105" s="420" t="s">
        <v>8030</v>
      </c>
      <c r="D105" s="420" t="s">
        <v>7863</v>
      </c>
      <c r="E105" s="427" t="s">
        <v>86</v>
      </c>
      <c r="F105" s="226" t="s">
        <v>88</v>
      </c>
      <c r="G105" s="370">
        <v>46280.0</v>
      </c>
      <c r="H105" s="370">
        <v>46280.0</v>
      </c>
    </row>
    <row r="106">
      <c r="A106" s="426" t="s">
        <v>8037</v>
      </c>
      <c r="B106" s="420" t="s">
        <v>8038</v>
      </c>
      <c r="C106" s="420" t="s">
        <v>8030</v>
      </c>
      <c r="D106" s="420" t="s">
        <v>7863</v>
      </c>
      <c r="E106" s="427" t="s">
        <v>86</v>
      </c>
      <c r="F106" s="226" t="s">
        <v>88</v>
      </c>
      <c r="G106" s="370">
        <v>46280.0</v>
      </c>
      <c r="H106" s="370">
        <v>46280.0</v>
      </c>
    </row>
    <row r="107">
      <c r="A107" s="426" t="s">
        <v>8039</v>
      </c>
      <c r="B107" s="420" t="s">
        <v>7552</v>
      </c>
      <c r="C107" s="420" t="s">
        <v>8030</v>
      </c>
      <c r="D107" s="420" t="s">
        <v>7863</v>
      </c>
      <c r="E107" s="427" t="s">
        <v>86</v>
      </c>
      <c r="F107" s="226" t="s">
        <v>88</v>
      </c>
      <c r="G107" s="370">
        <v>46280.0</v>
      </c>
      <c r="H107" s="370">
        <v>46280.0</v>
      </c>
    </row>
    <row r="108">
      <c r="A108" s="426" t="s">
        <v>8040</v>
      </c>
      <c r="B108" s="420" t="s">
        <v>7606</v>
      </c>
      <c r="C108" s="420" t="s">
        <v>8030</v>
      </c>
      <c r="D108" s="420" t="s">
        <v>7863</v>
      </c>
      <c r="E108" s="427" t="s">
        <v>86</v>
      </c>
      <c r="F108" s="226" t="s">
        <v>88</v>
      </c>
      <c r="G108" s="370">
        <v>46280.0</v>
      </c>
      <c r="H108" s="370">
        <v>46280.0</v>
      </c>
    </row>
    <row r="109">
      <c r="A109" s="426" t="s">
        <v>8041</v>
      </c>
      <c r="B109" s="420" t="s">
        <v>8042</v>
      </c>
      <c r="C109" s="420" t="s">
        <v>8030</v>
      </c>
      <c r="D109" s="420" t="s">
        <v>7863</v>
      </c>
      <c r="E109" s="427" t="s">
        <v>86</v>
      </c>
      <c r="F109" s="226" t="s">
        <v>88</v>
      </c>
      <c r="G109" s="370">
        <v>46280.0</v>
      </c>
      <c r="H109" s="370">
        <v>46280.0</v>
      </c>
    </row>
    <row r="110">
      <c r="A110" s="426" t="s">
        <v>8043</v>
      </c>
      <c r="B110" s="420" t="s">
        <v>8044</v>
      </c>
      <c r="C110" s="420" t="s">
        <v>8030</v>
      </c>
      <c r="D110" s="420" t="s">
        <v>7863</v>
      </c>
      <c r="E110" s="427" t="s">
        <v>86</v>
      </c>
      <c r="F110" s="226" t="s">
        <v>88</v>
      </c>
      <c r="G110" s="370">
        <v>46280.0</v>
      </c>
      <c r="H110" s="370">
        <v>46280.0</v>
      </c>
    </row>
    <row r="111">
      <c r="A111" s="426" t="s">
        <v>8045</v>
      </c>
      <c r="B111" s="420" t="s">
        <v>1584</v>
      </c>
      <c r="C111" s="420" t="s">
        <v>8030</v>
      </c>
      <c r="D111" s="420" t="s">
        <v>7875</v>
      </c>
      <c r="E111" s="427" t="s">
        <v>86</v>
      </c>
      <c r="F111" s="226" t="s">
        <v>88</v>
      </c>
      <c r="G111" s="370">
        <v>46280.0</v>
      </c>
      <c r="H111" s="370">
        <v>46280.0</v>
      </c>
    </row>
    <row r="112">
      <c r="A112" s="426" t="s">
        <v>8046</v>
      </c>
      <c r="B112" s="420" t="s">
        <v>8047</v>
      </c>
      <c r="C112" s="420" t="s">
        <v>8030</v>
      </c>
      <c r="D112" s="420" t="s">
        <v>7875</v>
      </c>
      <c r="E112" s="427" t="s">
        <v>86</v>
      </c>
      <c r="F112" s="226" t="s">
        <v>88</v>
      </c>
      <c r="G112" s="370">
        <v>46280.0</v>
      </c>
      <c r="H112" s="370">
        <v>46280.0</v>
      </c>
    </row>
    <row r="113">
      <c r="A113" s="426" t="s">
        <v>8048</v>
      </c>
      <c r="B113" s="420" t="s">
        <v>2028</v>
      </c>
      <c r="C113" s="420" t="s">
        <v>8030</v>
      </c>
      <c r="D113" s="420" t="s">
        <v>7875</v>
      </c>
      <c r="E113" s="427" t="s">
        <v>86</v>
      </c>
      <c r="F113" s="226" t="s">
        <v>88</v>
      </c>
      <c r="G113" s="370">
        <v>46280.0</v>
      </c>
      <c r="H113" s="370">
        <v>46280.0</v>
      </c>
    </row>
    <row r="114">
      <c r="A114" s="426" t="s">
        <v>8049</v>
      </c>
      <c r="B114" s="420" t="s">
        <v>2768</v>
      </c>
      <c r="C114" s="420" t="s">
        <v>8030</v>
      </c>
      <c r="D114" s="420" t="s">
        <v>7875</v>
      </c>
      <c r="E114" s="427" t="s">
        <v>86</v>
      </c>
      <c r="F114" s="226" t="s">
        <v>88</v>
      </c>
      <c r="G114" s="370">
        <v>46280.0</v>
      </c>
      <c r="H114" s="370">
        <v>46280.0</v>
      </c>
    </row>
    <row r="115">
      <c r="A115" s="426" t="s">
        <v>8050</v>
      </c>
      <c r="B115" s="420" t="s">
        <v>8051</v>
      </c>
      <c r="C115" s="420" t="s">
        <v>8030</v>
      </c>
      <c r="D115" s="420" t="s">
        <v>7879</v>
      </c>
      <c r="E115" s="427" t="s">
        <v>86</v>
      </c>
      <c r="F115" s="226" t="s">
        <v>88</v>
      </c>
      <c r="G115" s="370">
        <v>46280.0</v>
      </c>
      <c r="H115" s="370">
        <v>46280.0</v>
      </c>
    </row>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948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1" width="18.88"/>
  </cols>
  <sheetData>
    <row r="1" ht="24.0" customHeight="1">
      <c r="A1" s="4" t="s">
        <v>1462</v>
      </c>
      <c r="B1" s="4" t="s">
        <v>18</v>
      </c>
      <c r="C1" s="4" t="s">
        <v>1767</v>
      </c>
      <c r="D1" s="4" t="s">
        <v>20</v>
      </c>
      <c r="E1" s="4" t="s">
        <v>2318</v>
      </c>
      <c r="F1" s="4" t="s">
        <v>1677</v>
      </c>
      <c r="G1" s="4" t="s">
        <v>2317</v>
      </c>
      <c r="H1" s="4" t="s">
        <v>35</v>
      </c>
      <c r="I1" s="4" t="s">
        <v>39</v>
      </c>
      <c r="J1" s="4" t="s">
        <v>40</v>
      </c>
      <c r="K1" s="4" t="s">
        <v>41</v>
      </c>
    </row>
    <row r="2">
      <c r="A2" s="426" t="s">
        <v>2082</v>
      </c>
      <c r="B2" s="226" t="s">
        <v>1785</v>
      </c>
      <c r="C2" s="226" t="s">
        <v>7862</v>
      </c>
      <c r="D2" s="226" t="s">
        <v>1572</v>
      </c>
      <c r="E2" s="226" t="s">
        <v>2110</v>
      </c>
      <c r="F2" s="420">
        <v>5000.0</v>
      </c>
      <c r="G2" s="226" t="s">
        <v>2084</v>
      </c>
      <c r="H2" s="427" t="s">
        <v>86</v>
      </c>
      <c r="I2" s="226" t="s">
        <v>88</v>
      </c>
      <c r="J2" s="370">
        <v>46280.0</v>
      </c>
      <c r="K2" s="370">
        <v>46280.0</v>
      </c>
    </row>
    <row r="3">
      <c r="A3" s="426" t="s">
        <v>2121</v>
      </c>
      <c r="B3" s="226" t="s">
        <v>1785</v>
      </c>
      <c r="C3" s="226" t="s">
        <v>7865</v>
      </c>
      <c r="D3" s="226" t="s">
        <v>2118</v>
      </c>
      <c r="E3" s="226" t="s">
        <v>2106</v>
      </c>
      <c r="F3" s="420">
        <v>5000.0</v>
      </c>
      <c r="G3" s="226" t="s">
        <v>2084</v>
      </c>
      <c r="H3" s="427" t="s">
        <v>86</v>
      </c>
      <c r="I3" s="226" t="s">
        <v>88</v>
      </c>
      <c r="J3" s="370">
        <v>46280.0</v>
      </c>
      <c r="K3" s="370">
        <v>46280.0</v>
      </c>
    </row>
    <row r="4">
      <c r="A4" s="426" t="s">
        <v>2143</v>
      </c>
      <c r="B4" s="226" t="s">
        <v>1785</v>
      </c>
      <c r="C4" s="226" t="s">
        <v>7867</v>
      </c>
      <c r="D4" s="226" t="s">
        <v>2142</v>
      </c>
      <c r="E4" s="226" t="s">
        <v>2106</v>
      </c>
      <c r="F4" s="420">
        <v>5000.0</v>
      </c>
      <c r="G4" s="226" t="s">
        <v>2084</v>
      </c>
      <c r="H4" s="427" t="s">
        <v>86</v>
      </c>
      <c r="I4" s="226" t="s">
        <v>88</v>
      </c>
      <c r="J4" s="370">
        <v>46280.0</v>
      </c>
      <c r="K4" s="370">
        <v>46280.0</v>
      </c>
    </row>
    <row r="5">
      <c r="A5" s="426" t="s">
        <v>2147</v>
      </c>
      <c r="B5" s="226" t="s">
        <v>1785</v>
      </c>
      <c r="C5" s="226" t="s">
        <v>7869</v>
      </c>
      <c r="D5" s="226" t="s">
        <v>2146</v>
      </c>
      <c r="E5" s="226" t="s">
        <v>2106</v>
      </c>
      <c r="F5" s="420">
        <v>5000.0</v>
      </c>
      <c r="G5" s="226" t="s">
        <v>2084</v>
      </c>
      <c r="H5" s="427" t="s">
        <v>86</v>
      </c>
      <c r="I5" s="226" t="s">
        <v>88</v>
      </c>
      <c r="J5" s="370">
        <v>46280.0</v>
      </c>
      <c r="K5" s="370">
        <v>46280.0</v>
      </c>
    </row>
    <row r="6">
      <c r="A6" s="426" t="s">
        <v>2151</v>
      </c>
      <c r="B6" s="226" t="s">
        <v>1785</v>
      </c>
      <c r="C6" s="226" t="s">
        <v>7871</v>
      </c>
      <c r="D6" s="226" t="s">
        <v>2150</v>
      </c>
      <c r="E6" s="226" t="s">
        <v>2106</v>
      </c>
      <c r="F6" s="420">
        <v>5000.0</v>
      </c>
      <c r="G6" s="226" t="s">
        <v>2084</v>
      </c>
      <c r="H6" s="427" t="s">
        <v>86</v>
      </c>
      <c r="I6" s="226" t="s">
        <v>88</v>
      </c>
      <c r="J6" s="370">
        <v>46280.0</v>
      </c>
      <c r="K6" s="370">
        <v>46280.0</v>
      </c>
    </row>
    <row r="7">
      <c r="A7" s="426" t="s">
        <v>1207</v>
      </c>
      <c r="B7" s="226" t="s">
        <v>1785</v>
      </c>
      <c r="C7" s="226" t="s">
        <v>7873</v>
      </c>
      <c r="D7" s="226" t="s">
        <v>1208</v>
      </c>
      <c r="E7" s="226" t="s">
        <v>2106</v>
      </c>
      <c r="F7" s="420">
        <v>5000.0</v>
      </c>
      <c r="G7" s="226" t="s">
        <v>2084</v>
      </c>
      <c r="H7" s="427" t="s">
        <v>86</v>
      </c>
      <c r="I7" s="226" t="s">
        <v>88</v>
      </c>
      <c r="J7" s="370">
        <v>46280.0</v>
      </c>
      <c r="K7" s="370">
        <v>46280.0</v>
      </c>
    </row>
    <row r="8">
      <c r="A8" s="426" t="s">
        <v>2156</v>
      </c>
      <c r="B8" s="226" t="s">
        <v>1785</v>
      </c>
      <c r="C8" s="226" t="s">
        <v>7873</v>
      </c>
      <c r="D8" s="226" t="s">
        <v>2155</v>
      </c>
      <c r="E8" s="226" t="s">
        <v>2106</v>
      </c>
      <c r="F8" s="420">
        <v>5000.0</v>
      </c>
      <c r="G8" s="226" t="s">
        <v>2084</v>
      </c>
      <c r="H8" s="427" t="s">
        <v>86</v>
      </c>
      <c r="I8" s="226" t="s">
        <v>88</v>
      </c>
      <c r="J8" s="370">
        <v>46280.0</v>
      </c>
      <c r="K8" s="370">
        <v>46280.0</v>
      </c>
    </row>
    <row r="9">
      <c r="A9" s="426" t="s">
        <v>1361</v>
      </c>
      <c r="B9" s="226" t="s">
        <v>1785</v>
      </c>
      <c r="C9" s="226" t="s">
        <v>1535</v>
      </c>
      <c r="D9" s="226" t="s">
        <v>2159</v>
      </c>
      <c r="E9" s="226" t="s">
        <v>2106</v>
      </c>
      <c r="F9" s="420">
        <v>5000.0</v>
      </c>
      <c r="G9" s="226" t="s">
        <v>84</v>
      </c>
      <c r="H9" s="427" t="s">
        <v>86</v>
      </c>
      <c r="I9" s="226" t="s">
        <v>88</v>
      </c>
      <c r="J9" s="370">
        <v>46280.0</v>
      </c>
      <c r="K9" s="370">
        <v>46280.0</v>
      </c>
    </row>
    <row r="10">
      <c r="A10" s="426" t="s">
        <v>2162</v>
      </c>
      <c r="B10" s="226" t="s">
        <v>1785</v>
      </c>
      <c r="C10" s="226" t="s">
        <v>1535</v>
      </c>
      <c r="D10" s="226" t="s">
        <v>2161</v>
      </c>
      <c r="E10" s="226" t="s">
        <v>2106</v>
      </c>
      <c r="F10" s="420">
        <v>5000.0</v>
      </c>
      <c r="G10" s="226" t="s">
        <v>84</v>
      </c>
      <c r="H10" s="427" t="s">
        <v>86</v>
      </c>
      <c r="I10" s="226" t="s">
        <v>88</v>
      </c>
      <c r="J10" s="370">
        <v>46280.0</v>
      </c>
      <c r="K10" s="370">
        <v>46280.0</v>
      </c>
    </row>
    <row r="11">
      <c r="A11" s="426" t="s">
        <v>2165</v>
      </c>
      <c r="B11" s="226" t="s">
        <v>1785</v>
      </c>
      <c r="C11" s="226" t="s">
        <v>1535</v>
      </c>
      <c r="D11" s="226" t="s">
        <v>2164</v>
      </c>
      <c r="E11" s="226" t="s">
        <v>2106</v>
      </c>
      <c r="F11" s="420">
        <v>5000.0</v>
      </c>
      <c r="G11" s="226" t="s">
        <v>84</v>
      </c>
      <c r="H11" s="427" t="s">
        <v>86</v>
      </c>
      <c r="I11" s="226" t="s">
        <v>88</v>
      </c>
      <c r="J11" s="370">
        <v>46280.0</v>
      </c>
      <c r="K11" s="370">
        <v>46280.0</v>
      </c>
    </row>
    <row r="12">
      <c r="A12" s="426" t="s">
        <v>1209</v>
      </c>
      <c r="B12" s="226" t="s">
        <v>1785</v>
      </c>
      <c r="C12" s="226" t="s">
        <v>1892</v>
      </c>
      <c r="D12" s="226" t="s">
        <v>2168</v>
      </c>
      <c r="E12" s="226" t="s">
        <v>2110</v>
      </c>
      <c r="F12" s="420">
        <v>5000.0</v>
      </c>
      <c r="G12" s="226" t="s">
        <v>84</v>
      </c>
      <c r="H12" s="427" t="s">
        <v>86</v>
      </c>
      <c r="I12" s="226" t="s">
        <v>88</v>
      </c>
      <c r="J12" s="370">
        <v>46280.0</v>
      </c>
      <c r="K12" s="370">
        <v>46280.0</v>
      </c>
    </row>
    <row r="13">
      <c r="A13" s="426" t="s">
        <v>2171</v>
      </c>
      <c r="B13" s="226" t="s">
        <v>1785</v>
      </c>
      <c r="C13" s="226" t="s">
        <v>1892</v>
      </c>
      <c r="D13" s="226" t="s">
        <v>2170</v>
      </c>
      <c r="E13" s="226" t="s">
        <v>2110</v>
      </c>
      <c r="F13" s="420">
        <v>5000.0</v>
      </c>
      <c r="G13" s="226" t="s">
        <v>84</v>
      </c>
      <c r="H13" s="427" t="s">
        <v>86</v>
      </c>
      <c r="I13" s="226" t="s">
        <v>88</v>
      </c>
      <c r="J13" s="370">
        <v>46280.0</v>
      </c>
      <c r="K13" s="370">
        <v>46280.0</v>
      </c>
    </row>
    <row r="14">
      <c r="A14" s="426" t="s">
        <v>2174</v>
      </c>
      <c r="B14" s="226" t="s">
        <v>1785</v>
      </c>
      <c r="C14" s="226" t="s">
        <v>1892</v>
      </c>
      <c r="D14" s="226" t="s">
        <v>2173</v>
      </c>
      <c r="E14" s="226" t="s">
        <v>2110</v>
      </c>
      <c r="F14" s="420">
        <v>5000.0</v>
      </c>
      <c r="G14" s="226" t="s">
        <v>84</v>
      </c>
      <c r="H14" s="427" t="s">
        <v>86</v>
      </c>
      <c r="I14" s="226" t="s">
        <v>88</v>
      </c>
      <c r="J14" s="370">
        <v>46280.0</v>
      </c>
      <c r="K14" s="370">
        <v>46280.0</v>
      </c>
    </row>
    <row r="15">
      <c r="A15" s="426" t="s">
        <v>2697</v>
      </c>
      <c r="B15" s="226" t="s">
        <v>1785</v>
      </c>
      <c r="C15" s="226" t="s">
        <v>7878</v>
      </c>
      <c r="D15" s="226" t="s">
        <v>2698</v>
      </c>
      <c r="E15" s="226" t="s">
        <v>2699</v>
      </c>
      <c r="F15" s="420">
        <v>5000.0</v>
      </c>
      <c r="G15" s="226" t="s">
        <v>84</v>
      </c>
      <c r="H15" s="427" t="s">
        <v>86</v>
      </c>
      <c r="I15" s="226" t="s">
        <v>88</v>
      </c>
      <c r="J15" s="370">
        <v>46280.0</v>
      </c>
      <c r="K15" s="370">
        <v>46280.0</v>
      </c>
    </row>
    <row r="16">
      <c r="A16" s="426" t="s">
        <v>2704</v>
      </c>
      <c r="B16" s="226" t="s">
        <v>1785</v>
      </c>
      <c r="C16" s="226" t="s">
        <v>7878</v>
      </c>
      <c r="D16" s="226" t="s">
        <v>2705</v>
      </c>
      <c r="E16" s="226" t="s">
        <v>2699</v>
      </c>
      <c r="F16" s="420">
        <v>5000.0</v>
      </c>
      <c r="G16" s="226" t="s">
        <v>84</v>
      </c>
      <c r="H16" s="427" t="s">
        <v>86</v>
      </c>
      <c r="I16" s="226" t="s">
        <v>88</v>
      </c>
      <c r="J16" s="370">
        <v>46280.0</v>
      </c>
      <c r="K16" s="370">
        <v>46280.0</v>
      </c>
    </row>
    <row r="17">
      <c r="A17" s="426" t="s">
        <v>2708</v>
      </c>
      <c r="B17" s="226" t="s">
        <v>1785</v>
      </c>
      <c r="C17" s="226" t="s">
        <v>7878</v>
      </c>
      <c r="D17" s="226" t="s">
        <v>2710</v>
      </c>
      <c r="E17" s="226" t="s">
        <v>2699</v>
      </c>
      <c r="F17" s="420">
        <v>5000.0</v>
      </c>
      <c r="G17" s="226" t="s">
        <v>84</v>
      </c>
      <c r="H17" s="427" t="s">
        <v>86</v>
      </c>
      <c r="I17" s="226" t="s">
        <v>88</v>
      </c>
      <c r="J17" s="370">
        <v>46280.0</v>
      </c>
      <c r="K17" s="370">
        <v>46280.0</v>
      </c>
    </row>
    <row r="18">
      <c r="A18" s="426" t="s">
        <v>2719</v>
      </c>
      <c r="B18" s="226" t="s">
        <v>1785</v>
      </c>
      <c r="C18" s="226" t="s">
        <v>7878</v>
      </c>
      <c r="D18" s="226" t="s">
        <v>2720</v>
      </c>
      <c r="E18" s="226" t="s">
        <v>2699</v>
      </c>
      <c r="F18" s="420">
        <v>5000.0</v>
      </c>
      <c r="G18" s="226" t="s">
        <v>84</v>
      </c>
      <c r="H18" s="427" t="s">
        <v>86</v>
      </c>
      <c r="I18" s="226" t="s">
        <v>88</v>
      </c>
      <c r="J18" s="370">
        <v>46280.0</v>
      </c>
      <c r="K18" s="370">
        <v>46280.0</v>
      </c>
    </row>
    <row r="19">
      <c r="A19" s="426" t="s">
        <v>2723</v>
      </c>
      <c r="B19" s="226" t="s">
        <v>1785</v>
      </c>
      <c r="C19" s="226" t="s">
        <v>7878</v>
      </c>
      <c r="D19" s="226" t="s">
        <v>2724</v>
      </c>
      <c r="E19" s="226" t="s">
        <v>2699</v>
      </c>
      <c r="F19" s="420">
        <v>5000.0</v>
      </c>
      <c r="G19" s="226" t="s">
        <v>84</v>
      </c>
      <c r="H19" s="427" t="s">
        <v>86</v>
      </c>
      <c r="I19" s="226" t="s">
        <v>88</v>
      </c>
      <c r="J19" s="370">
        <v>46280.0</v>
      </c>
      <c r="K19" s="370">
        <v>46280.0</v>
      </c>
    </row>
    <row r="20">
      <c r="A20" s="426" t="s">
        <v>2730</v>
      </c>
      <c r="B20" s="226" t="s">
        <v>1785</v>
      </c>
      <c r="C20" s="226" t="s">
        <v>7878</v>
      </c>
      <c r="D20" s="226" t="s">
        <v>2731</v>
      </c>
      <c r="E20" s="226" t="s">
        <v>2699</v>
      </c>
      <c r="F20" s="420">
        <v>5000.0</v>
      </c>
      <c r="G20" s="226" t="s">
        <v>84</v>
      </c>
      <c r="H20" s="427" t="s">
        <v>86</v>
      </c>
      <c r="I20" s="226" t="s">
        <v>88</v>
      </c>
      <c r="J20" s="370">
        <v>46280.0</v>
      </c>
      <c r="K20" s="370">
        <v>46280.0</v>
      </c>
    </row>
    <row r="21">
      <c r="A21" s="426" t="s">
        <v>2738</v>
      </c>
      <c r="B21" s="226" t="s">
        <v>1785</v>
      </c>
      <c r="C21" s="226" t="s">
        <v>7878</v>
      </c>
      <c r="D21" s="226" t="s">
        <v>2739</v>
      </c>
      <c r="E21" s="226" t="s">
        <v>2699</v>
      </c>
      <c r="F21" s="420">
        <v>5000.0</v>
      </c>
      <c r="G21" s="226" t="s">
        <v>84</v>
      </c>
      <c r="H21" s="427" t="s">
        <v>86</v>
      </c>
      <c r="I21" s="226" t="s">
        <v>88</v>
      </c>
      <c r="J21" s="370">
        <v>46280.0</v>
      </c>
      <c r="K21" s="370">
        <v>46280.0</v>
      </c>
    </row>
    <row r="22">
      <c r="A22" s="426" t="s">
        <v>2743</v>
      </c>
      <c r="B22" s="226" t="s">
        <v>1785</v>
      </c>
      <c r="C22" s="226" t="s">
        <v>7878</v>
      </c>
      <c r="D22" s="226" t="s">
        <v>2744</v>
      </c>
      <c r="E22" s="226" t="s">
        <v>2699</v>
      </c>
      <c r="F22" s="420">
        <v>5000.0</v>
      </c>
      <c r="G22" s="226" t="s">
        <v>84</v>
      </c>
      <c r="H22" s="427" t="s">
        <v>86</v>
      </c>
      <c r="I22" s="226" t="s">
        <v>88</v>
      </c>
      <c r="J22" s="370">
        <v>46280.0</v>
      </c>
      <c r="K22" s="370">
        <v>46280.0</v>
      </c>
    </row>
    <row r="23">
      <c r="A23" s="426" t="s">
        <v>2750</v>
      </c>
      <c r="B23" s="226" t="s">
        <v>1785</v>
      </c>
      <c r="C23" s="226" t="s">
        <v>7878</v>
      </c>
      <c r="D23" s="226" t="s">
        <v>2751</v>
      </c>
      <c r="E23" s="226" t="s">
        <v>2699</v>
      </c>
      <c r="F23" s="420">
        <v>5000.0</v>
      </c>
      <c r="G23" s="226" t="s">
        <v>84</v>
      </c>
      <c r="H23" s="427" t="s">
        <v>86</v>
      </c>
      <c r="I23" s="226" t="s">
        <v>88</v>
      </c>
      <c r="J23" s="370">
        <v>46280.0</v>
      </c>
      <c r="K23" s="370">
        <v>46280.0</v>
      </c>
    </row>
    <row r="24">
      <c r="A24" s="426" t="s">
        <v>2178</v>
      </c>
      <c r="B24" s="226" t="s">
        <v>7821</v>
      </c>
      <c r="C24" s="226" t="s">
        <v>2177</v>
      </c>
      <c r="D24" s="226" t="s">
        <v>2177</v>
      </c>
      <c r="E24" s="226" t="s">
        <v>2106</v>
      </c>
      <c r="F24" s="420">
        <v>5100.0</v>
      </c>
      <c r="G24" s="226" t="s">
        <v>2084</v>
      </c>
      <c r="H24" s="427" t="s">
        <v>86</v>
      </c>
      <c r="I24" s="226" t="s">
        <v>88</v>
      </c>
      <c r="J24" s="370">
        <v>46280.0</v>
      </c>
      <c r="K24" s="370">
        <v>46280.0</v>
      </c>
    </row>
    <row r="25">
      <c r="A25" s="426" t="s">
        <v>2192</v>
      </c>
      <c r="B25" s="226" t="s">
        <v>7821</v>
      </c>
      <c r="C25" s="226" t="s">
        <v>7882</v>
      </c>
      <c r="D25" s="226" t="s">
        <v>2191</v>
      </c>
      <c r="E25" s="226" t="s">
        <v>2106</v>
      </c>
      <c r="F25" s="420">
        <v>5100.0</v>
      </c>
      <c r="G25" s="226" t="s">
        <v>2084</v>
      </c>
      <c r="H25" s="427" t="s">
        <v>86</v>
      </c>
      <c r="I25" s="226" t="s">
        <v>88</v>
      </c>
      <c r="J25" s="370">
        <v>46280.0</v>
      </c>
      <c r="K25" s="370">
        <v>46280.0</v>
      </c>
    </row>
    <row r="26">
      <c r="A26" s="426" t="s">
        <v>2197</v>
      </c>
      <c r="B26" s="226" t="s">
        <v>7821</v>
      </c>
      <c r="C26" s="226" t="s">
        <v>7885</v>
      </c>
      <c r="D26" s="226" t="s">
        <v>2196</v>
      </c>
      <c r="E26" s="226" t="s">
        <v>2106</v>
      </c>
      <c r="F26" s="420">
        <v>5100.0</v>
      </c>
      <c r="G26" s="226" t="s">
        <v>2084</v>
      </c>
      <c r="H26" s="427" t="s">
        <v>86</v>
      </c>
      <c r="I26" s="226" t="s">
        <v>88</v>
      </c>
      <c r="J26" s="370">
        <v>46280.0</v>
      </c>
      <c r="K26" s="370">
        <v>46280.0</v>
      </c>
    </row>
    <row r="27">
      <c r="A27" s="426" t="s">
        <v>2201</v>
      </c>
      <c r="B27" s="226" t="s">
        <v>7821</v>
      </c>
      <c r="C27" s="226" t="s">
        <v>7887</v>
      </c>
      <c r="D27" s="226" t="s">
        <v>2200</v>
      </c>
      <c r="E27" s="226" t="s">
        <v>2106</v>
      </c>
      <c r="F27" s="420">
        <v>5100.0</v>
      </c>
      <c r="G27" s="226" t="s">
        <v>2084</v>
      </c>
      <c r="H27" s="427" t="s">
        <v>86</v>
      </c>
      <c r="I27" s="226" t="s">
        <v>88</v>
      </c>
      <c r="J27" s="370">
        <v>46280.0</v>
      </c>
      <c r="K27" s="370">
        <v>46280.0</v>
      </c>
    </row>
    <row r="28">
      <c r="A28" s="426" t="s">
        <v>2206</v>
      </c>
      <c r="B28" s="226" t="s">
        <v>7821</v>
      </c>
      <c r="C28" s="226" t="s">
        <v>7887</v>
      </c>
      <c r="D28" s="226" t="s">
        <v>2205</v>
      </c>
      <c r="E28" s="226" t="s">
        <v>2106</v>
      </c>
      <c r="F28" s="420">
        <v>5100.0</v>
      </c>
      <c r="G28" s="226" t="s">
        <v>2084</v>
      </c>
      <c r="H28" s="427" t="s">
        <v>86</v>
      </c>
      <c r="I28" s="226" t="s">
        <v>88</v>
      </c>
      <c r="J28" s="370">
        <v>46280.0</v>
      </c>
      <c r="K28" s="370">
        <v>46280.0</v>
      </c>
    </row>
    <row r="29">
      <c r="A29" s="426" t="s">
        <v>2212</v>
      </c>
      <c r="B29" s="226" t="s">
        <v>7821</v>
      </c>
      <c r="C29" s="226" t="s">
        <v>2211</v>
      </c>
      <c r="D29" s="226" t="s">
        <v>2211</v>
      </c>
      <c r="E29" s="226" t="s">
        <v>2106</v>
      </c>
      <c r="F29" s="420">
        <v>5100.0</v>
      </c>
      <c r="G29" s="226" t="s">
        <v>2084</v>
      </c>
      <c r="H29" s="427" t="s">
        <v>86</v>
      </c>
      <c r="I29" s="226" t="s">
        <v>88</v>
      </c>
      <c r="J29" s="370">
        <v>46280.0</v>
      </c>
      <c r="K29" s="370">
        <v>46280.0</v>
      </c>
    </row>
    <row r="30">
      <c r="A30" s="426" t="s">
        <v>2215</v>
      </c>
      <c r="B30" s="226" t="s">
        <v>7821</v>
      </c>
      <c r="C30" s="226" t="s">
        <v>2211</v>
      </c>
      <c r="D30" s="226" t="s">
        <v>2214</v>
      </c>
      <c r="E30" s="226" t="s">
        <v>2106</v>
      </c>
      <c r="F30" s="420">
        <v>5100.0</v>
      </c>
      <c r="G30" s="226" t="s">
        <v>2084</v>
      </c>
      <c r="H30" s="427" t="s">
        <v>86</v>
      </c>
      <c r="I30" s="226" t="s">
        <v>88</v>
      </c>
      <c r="J30" s="370">
        <v>46280.0</v>
      </c>
      <c r="K30" s="370">
        <v>46280.0</v>
      </c>
    </row>
    <row r="31">
      <c r="A31" s="426" t="s">
        <v>2219</v>
      </c>
      <c r="B31" s="226" t="s">
        <v>7821</v>
      </c>
      <c r="C31" s="226" t="s">
        <v>3138</v>
      </c>
      <c r="D31" s="226" t="s">
        <v>2218</v>
      </c>
      <c r="E31" s="226" t="s">
        <v>2106</v>
      </c>
      <c r="F31" s="420">
        <v>5100.0</v>
      </c>
      <c r="G31" s="226" t="s">
        <v>2084</v>
      </c>
      <c r="H31" s="427" t="s">
        <v>86</v>
      </c>
      <c r="I31" s="226" t="s">
        <v>88</v>
      </c>
      <c r="J31" s="370">
        <v>46280.0</v>
      </c>
      <c r="K31" s="370">
        <v>46280.0</v>
      </c>
    </row>
    <row r="32">
      <c r="A32" s="426" t="s">
        <v>2223</v>
      </c>
      <c r="B32" s="226" t="s">
        <v>7821</v>
      </c>
      <c r="C32" s="226" t="s">
        <v>3141</v>
      </c>
      <c r="D32" s="226" t="s">
        <v>2222</v>
      </c>
      <c r="E32" s="226" t="s">
        <v>2106</v>
      </c>
      <c r="F32" s="420">
        <v>5100.0</v>
      </c>
      <c r="G32" s="226" t="s">
        <v>2084</v>
      </c>
      <c r="H32" s="427" t="s">
        <v>86</v>
      </c>
      <c r="I32" s="226" t="s">
        <v>88</v>
      </c>
      <c r="J32" s="370">
        <v>46280.0</v>
      </c>
      <c r="K32" s="370">
        <v>46280.0</v>
      </c>
    </row>
    <row r="33">
      <c r="A33" s="426" t="s">
        <v>2227</v>
      </c>
      <c r="B33" s="226" t="s">
        <v>7821</v>
      </c>
      <c r="C33" s="226" t="s">
        <v>2226</v>
      </c>
      <c r="D33" s="226" t="s">
        <v>2226</v>
      </c>
      <c r="E33" s="226" t="s">
        <v>2106</v>
      </c>
      <c r="F33" s="420">
        <v>5100.0</v>
      </c>
      <c r="G33" s="226" t="s">
        <v>2084</v>
      </c>
      <c r="H33" s="427" t="s">
        <v>86</v>
      </c>
      <c r="I33" s="226" t="s">
        <v>88</v>
      </c>
      <c r="J33" s="370">
        <v>46280.0</v>
      </c>
      <c r="K33" s="370">
        <v>46280.0</v>
      </c>
    </row>
    <row r="34">
      <c r="A34" s="426" t="s">
        <v>1550</v>
      </c>
      <c r="B34" s="226" t="s">
        <v>7821</v>
      </c>
      <c r="C34" s="226" t="s">
        <v>1552</v>
      </c>
      <c r="D34" s="226" t="s">
        <v>2177</v>
      </c>
      <c r="E34" s="226" t="s">
        <v>2106</v>
      </c>
      <c r="F34" s="420">
        <v>5100.0</v>
      </c>
      <c r="G34" s="226" t="s">
        <v>84</v>
      </c>
      <c r="H34" s="427" t="s">
        <v>86</v>
      </c>
      <c r="I34" s="226" t="s">
        <v>88</v>
      </c>
      <c r="J34" s="370">
        <v>46280.0</v>
      </c>
      <c r="K34" s="370">
        <v>46280.0</v>
      </c>
    </row>
    <row r="35">
      <c r="A35" s="426" t="s">
        <v>1597</v>
      </c>
      <c r="B35" s="226" t="s">
        <v>7821</v>
      </c>
      <c r="C35" s="226" t="s">
        <v>1552</v>
      </c>
      <c r="D35" s="226" t="s">
        <v>2231</v>
      </c>
      <c r="E35" s="226" t="s">
        <v>2106</v>
      </c>
      <c r="F35" s="420">
        <v>5100.0</v>
      </c>
      <c r="G35" s="226" t="s">
        <v>84</v>
      </c>
      <c r="H35" s="427" t="s">
        <v>86</v>
      </c>
      <c r="I35" s="226" t="s">
        <v>88</v>
      </c>
      <c r="J35" s="370">
        <v>46280.0</v>
      </c>
      <c r="K35" s="370">
        <v>46280.0</v>
      </c>
    </row>
    <row r="36">
      <c r="A36" s="426" t="s">
        <v>1712</v>
      </c>
      <c r="B36" s="226" t="s">
        <v>7821</v>
      </c>
      <c r="C36" s="226" t="s">
        <v>1899</v>
      </c>
      <c r="D36" s="226" t="s">
        <v>2233</v>
      </c>
      <c r="E36" s="226" t="s">
        <v>2106</v>
      </c>
      <c r="F36" s="420">
        <v>5100.0</v>
      </c>
      <c r="G36" s="226" t="s">
        <v>84</v>
      </c>
      <c r="H36" s="427" t="s">
        <v>86</v>
      </c>
      <c r="I36" s="226" t="s">
        <v>88</v>
      </c>
      <c r="J36" s="370">
        <v>46280.0</v>
      </c>
      <c r="K36" s="370">
        <v>46280.0</v>
      </c>
    </row>
    <row r="37">
      <c r="A37" s="426" t="s">
        <v>2236</v>
      </c>
      <c r="B37" s="226" t="s">
        <v>7821</v>
      </c>
      <c r="C37" s="226" t="s">
        <v>1899</v>
      </c>
      <c r="D37" s="226" t="s">
        <v>2235</v>
      </c>
      <c r="E37" s="226" t="s">
        <v>2106</v>
      </c>
      <c r="F37" s="420">
        <v>5100.0</v>
      </c>
      <c r="G37" s="226" t="s">
        <v>84</v>
      </c>
      <c r="H37" s="427" t="s">
        <v>86</v>
      </c>
      <c r="I37" s="226" t="s">
        <v>88</v>
      </c>
      <c r="J37" s="370">
        <v>46280.0</v>
      </c>
      <c r="K37" s="370">
        <v>46280.0</v>
      </c>
    </row>
    <row r="38">
      <c r="A38" s="426" t="s">
        <v>3176</v>
      </c>
      <c r="B38" s="226" t="s">
        <v>7821</v>
      </c>
      <c r="C38" s="226" t="s">
        <v>7896</v>
      </c>
      <c r="D38" s="226" t="s">
        <v>3177</v>
      </c>
      <c r="E38" s="226" t="s">
        <v>2699</v>
      </c>
      <c r="F38" s="420">
        <v>5100.0</v>
      </c>
      <c r="G38" s="226" t="s">
        <v>84</v>
      </c>
      <c r="H38" s="427" t="s">
        <v>86</v>
      </c>
      <c r="I38" s="226" t="s">
        <v>88</v>
      </c>
      <c r="J38" s="370">
        <v>46280.0</v>
      </c>
      <c r="K38" s="370">
        <v>46280.0</v>
      </c>
    </row>
    <row r="39">
      <c r="A39" s="426" t="s">
        <v>3179</v>
      </c>
      <c r="B39" s="226" t="s">
        <v>7821</v>
      </c>
      <c r="C39" s="226" t="s">
        <v>7896</v>
      </c>
      <c r="D39" s="226" t="s">
        <v>3180</v>
      </c>
      <c r="E39" s="226" t="s">
        <v>2699</v>
      </c>
      <c r="F39" s="420">
        <v>5100.0</v>
      </c>
      <c r="G39" s="226" t="s">
        <v>84</v>
      </c>
      <c r="H39" s="427" t="s">
        <v>86</v>
      </c>
      <c r="I39" s="226" t="s">
        <v>88</v>
      </c>
      <c r="J39" s="370">
        <v>46280.0</v>
      </c>
      <c r="K39" s="370">
        <v>46280.0</v>
      </c>
    </row>
    <row r="40">
      <c r="A40" s="426" t="s">
        <v>3182</v>
      </c>
      <c r="B40" s="226" t="s">
        <v>7821</v>
      </c>
      <c r="C40" s="226" t="s">
        <v>7896</v>
      </c>
      <c r="D40" s="226" t="s">
        <v>3183</v>
      </c>
      <c r="E40" s="226" t="s">
        <v>2699</v>
      </c>
      <c r="F40" s="420">
        <v>5100.0</v>
      </c>
      <c r="G40" s="226" t="s">
        <v>84</v>
      </c>
      <c r="H40" s="427" t="s">
        <v>86</v>
      </c>
      <c r="I40" s="226" t="s">
        <v>88</v>
      </c>
      <c r="J40" s="370">
        <v>46280.0</v>
      </c>
      <c r="K40" s="370">
        <v>46280.0</v>
      </c>
    </row>
    <row r="41">
      <c r="A41" s="426" t="s">
        <v>3185</v>
      </c>
      <c r="B41" s="226" t="s">
        <v>7821</v>
      </c>
      <c r="C41" s="226" t="s">
        <v>7896</v>
      </c>
      <c r="D41" s="226" t="s">
        <v>3186</v>
      </c>
      <c r="E41" s="226" t="s">
        <v>2699</v>
      </c>
      <c r="F41" s="420">
        <v>5100.0</v>
      </c>
      <c r="G41" s="226" t="s">
        <v>84</v>
      </c>
      <c r="H41" s="427" t="s">
        <v>86</v>
      </c>
      <c r="I41" s="226" t="s">
        <v>88</v>
      </c>
      <c r="J41" s="370">
        <v>46280.0</v>
      </c>
      <c r="K41" s="370">
        <v>46280.0</v>
      </c>
    </row>
    <row r="42">
      <c r="A42" s="426" t="s">
        <v>3188</v>
      </c>
      <c r="B42" s="226" t="s">
        <v>7821</v>
      </c>
      <c r="C42" s="226" t="s">
        <v>7896</v>
      </c>
      <c r="D42" s="226" t="s">
        <v>3189</v>
      </c>
      <c r="E42" s="226" t="s">
        <v>2699</v>
      </c>
      <c r="F42" s="420">
        <v>5100.0</v>
      </c>
      <c r="G42" s="226" t="s">
        <v>84</v>
      </c>
      <c r="H42" s="427" t="s">
        <v>86</v>
      </c>
      <c r="I42" s="226" t="s">
        <v>88</v>
      </c>
      <c r="J42" s="370">
        <v>46280.0</v>
      </c>
      <c r="K42" s="370">
        <v>46280.0</v>
      </c>
    </row>
    <row r="43">
      <c r="A43" s="426" t="s">
        <v>3191</v>
      </c>
      <c r="B43" s="226" t="s">
        <v>7821</v>
      </c>
      <c r="C43" s="226" t="s">
        <v>7896</v>
      </c>
      <c r="D43" s="226" t="s">
        <v>3192</v>
      </c>
      <c r="E43" s="226" t="s">
        <v>2699</v>
      </c>
      <c r="F43" s="420">
        <v>5100.0</v>
      </c>
      <c r="G43" s="226" t="s">
        <v>84</v>
      </c>
      <c r="H43" s="427" t="s">
        <v>86</v>
      </c>
      <c r="I43" s="226" t="s">
        <v>88</v>
      </c>
      <c r="J43" s="370">
        <v>46280.0</v>
      </c>
      <c r="K43" s="370">
        <v>46280.0</v>
      </c>
    </row>
    <row r="44">
      <c r="A44" s="426" t="s">
        <v>3194</v>
      </c>
      <c r="B44" s="226" t="s">
        <v>7821</v>
      </c>
      <c r="C44" s="226" t="s">
        <v>7896</v>
      </c>
      <c r="D44" s="226" t="s">
        <v>3195</v>
      </c>
      <c r="E44" s="226" t="s">
        <v>2699</v>
      </c>
      <c r="F44" s="420">
        <v>5100.0</v>
      </c>
      <c r="G44" s="226" t="s">
        <v>84</v>
      </c>
      <c r="H44" s="427" t="s">
        <v>86</v>
      </c>
      <c r="I44" s="226" t="s">
        <v>88</v>
      </c>
      <c r="J44" s="370">
        <v>46280.0</v>
      </c>
      <c r="K44" s="370">
        <v>46280.0</v>
      </c>
    </row>
    <row r="45">
      <c r="A45" s="426" t="s">
        <v>3197</v>
      </c>
      <c r="B45" s="226" t="s">
        <v>7821</v>
      </c>
      <c r="C45" s="226" t="s">
        <v>7896</v>
      </c>
      <c r="D45" s="226" t="s">
        <v>3198</v>
      </c>
      <c r="E45" s="226" t="s">
        <v>2699</v>
      </c>
      <c r="F45" s="420">
        <v>5100.0</v>
      </c>
      <c r="G45" s="226" t="s">
        <v>84</v>
      </c>
      <c r="H45" s="427" t="s">
        <v>86</v>
      </c>
      <c r="I45" s="226" t="s">
        <v>88</v>
      </c>
      <c r="J45" s="370">
        <v>46280.0</v>
      </c>
      <c r="K45" s="370">
        <v>46280.0</v>
      </c>
    </row>
    <row r="46">
      <c r="A46" s="426" t="s">
        <v>3201</v>
      </c>
      <c r="B46" s="226" t="s">
        <v>7821</v>
      </c>
      <c r="C46" s="226" t="s">
        <v>7896</v>
      </c>
      <c r="D46" s="226" t="s">
        <v>3202</v>
      </c>
      <c r="E46" s="226" t="s">
        <v>2699</v>
      </c>
      <c r="F46" s="420">
        <v>5100.0</v>
      </c>
      <c r="G46" s="226" t="s">
        <v>84</v>
      </c>
      <c r="H46" s="427" t="s">
        <v>86</v>
      </c>
      <c r="I46" s="226" t="s">
        <v>88</v>
      </c>
      <c r="J46" s="370">
        <v>46280.0</v>
      </c>
      <c r="K46" s="370">
        <v>46280.0</v>
      </c>
    </row>
    <row r="47">
      <c r="A47" s="426" t="s">
        <v>2240</v>
      </c>
      <c r="B47" s="226" t="s">
        <v>7824</v>
      </c>
      <c r="C47" s="226" t="s">
        <v>3207</v>
      </c>
      <c r="D47" s="226" t="s">
        <v>2239</v>
      </c>
      <c r="E47" s="226" t="s">
        <v>2106</v>
      </c>
      <c r="F47" s="420">
        <v>5200.0</v>
      </c>
      <c r="G47" s="226" t="s">
        <v>2084</v>
      </c>
      <c r="H47" s="427" t="s">
        <v>86</v>
      </c>
      <c r="I47" s="226" t="s">
        <v>88</v>
      </c>
      <c r="J47" s="370">
        <v>46280.0</v>
      </c>
      <c r="K47" s="370">
        <v>46280.0</v>
      </c>
    </row>
    <row r="48">
      <c r="A48" s="426" t="s">
        <v>2251</v>
      </c>
      <c r="B48" s="226" t="s">
        <v>7824</v>
      </c>
      <c r="C48" s="226" t="s">
        <v>3236</v>
      </c>
      <c r="D48" s="226" t="s">
        <v>2250</v>
      </c>
      <c r="E48" s="226" t="s">
        <v>2106</v>
      </c>
      <c r="F48" s="420">
        <v>5200.0</v>
      </c>
      <c r="G48" s="226" t="s">
        <v>2084</v>
      </c>
      <c r="H48" s="427" t="s">
        <v>86</v>
      </c>
      <c r="I48" s="226" t="s">
        <v>88</v>
      </c>
      <c r="J48" s="370">
        <v>46280.0</v>
      </c>
      <c r="K48" s="370">
        <v>46280.0</v>
      </c>
    </row>
    <row r="49">
      <c r="A49" s="426" t="s">
        <v>2276</v>
      </c>
      <c r="B49" s="226" t="s">
        <v>7824</v>
      </c>
      <c r="C49" s="226" t="s">
        <v>3236</v>
      </c>
      <c r="D49" s="226" t="s">
        <v>2275</v>
      </c>
      <c r="E49" s="226" t="s">
        <v>2106</v>
      </c>
      <c r="F49" s="420">
        <v>5200.0</v>
      </c>
      <c r="G49" s="226" t="s">
        <v>2084</v>
      </c>
      <c r="H49" s="427" t="s">
        <v>86</v>
      </c>
      <c r="I49" s="226" t="s">
        <v>88</v>
      </c>
      <c r="J49" s="370">
        <v>46280.0</v>
      </c>
      <c r="K49" s="370">
        <v>46280.0</v>
      </c>
    </row>
    <row r="50">
      <c r="A50" s="426" t="s">
        <v>1321</v>
      </c>
      <c r="B50" s="226" t="s">
        <v>7824</v>
      </c>
      <c r="C50" s="226" t="s">
        <v>3276</v>
      </c>
      <c r="D50" s="226" t="s">
        <v>1322</v>
      </c>
      <c r="E50" s="226" t="s">
        <v>2106</v>
      </c>
      <c r="F50" s="420">
        <v>5200.0</v>
      </c>
      <c r="G50" s="226" t="s">
        <v>2084</v>
      </c>
      <c r="H50" s="427" t="s">
        <v>86</v>
      </c>
      <c r="I50" s="226" t="s">
        <v>88</v>
      </c>
      <c r="J50" s="370">
        <v>46280.0</v>
      </c>
      <c r="K50" s="370">
        <v>46280.0</v>
      </c>
    </row>
    <row r="51">
      <c r="A51" s="426" t="s">
        <v>2284</v>
      </c>
      <c r="B51" s="226" t="s">
        <v>7824</v>
      </c>
      <c r="C51" s="226" t="s">
        <v>7904</v>
      </c>
      <c r="D51" s="226" t="s">
        <v>2283</v>
      </c>
      <c r="E51" s="226" t="s">
        <v>2106</v>
      </c>
      <c r="F51" s="420">
        <v>5200.0</v>
      </c>
      <c r="G51" s="226" t="s">
        <v>2084</v>
      </c>
      <c r="H51" s="427" t="s">
        <v>86</v>
      </c>
      <c r="I51" s="226" t="s">
        <v>88</v>
      </c>
      <c r="J51" s="370">
        <v>46280.0</v>
      </c>
      <c r="K51" s="370">
        <v>46280.0</v>
      </c>
    </row>
    <row r="52">
      <c r="A52" s="426" t="s">
        <v>2295</v>
      </c>
      <c r="B52" s="226" t="s">
        <v>7824</v>
      </c>
      <c r="C52" s="226" t="s">
        <v>7906</v>
      </c>
      <c r="D52" s="226" t="s">
        <v>2294</v>
      </c>
      <c r="E52" s="226" t="s">
        <v>2106</v>
      </c>
      <c r="F52" s="420">
        <v>5200.0</v>
      </c>
      <c r="G52" s="226" t="s">
        <v>2084</v>
      </c>
      <c r="H52" s="427" t="s">
        <v>86</v>
      </c>
      <c r="I52" s="226" t="s">
        <v>88</v>
      </c>
      <c r="J52" s="370">
        <v>46280.0</v>
      </c>
      <c r="K52" s="370">
        <v>46280.0</v>
      </c>
    </row>
    <row r="53">
      <c r="A53" s="426" t="s">
        <v>2310</v>
      </c>
      <c r="B53" s="226" t="s">
        <v>7824</v>
      </c>
      <c r="C53" s="226" t="s">
        <v>3287</v>
      </c>
      <c r="D53" s="226" t="s">
        <v>2309</v>
      </c>
      <c r="E53" s="226" t="s">
        <v>2106</v>
      </c>
      <c r="F53" s="420">
        <v>5200.0</v>
      </c>
      <c r="G53" s="226" t="s">
        <v>2084</v>
      </c>
      <c r="H53" s="427" t="s">
        <v>86</v>
      </c>
      <c r="I53" s="226" t="s">
        <v>88</v>
      </c>
      <c r="J53" s="370">
        <v>46280.0</v>
      </c>
      <c r="K53" s="370">
        <v>46280.0</v>
      </c>
    </row>
    <row r="54">
      <c r="A54" s="426" t="s">
        <v>2314</v>
      </c>
      <c r="B54" s="226" t="s">
        <v>7824</v>
      </c>
      <c r="C54" s="226" t="s">
        <v>2313</v>
      </c>
      <c r="D54" s="226" t="s">
        <v>2313</v>
      </c>
      <c r="E54" s="226" t="s">
        <v>2106</v>
      </c>
      <c r="F54" s="420">
        <v>5200.0</v>
      </c>
      <c r="G54" s="226" t="s">
        <v>2084</v>
      </c>
      <c r="H54" s="427" t="s">
        <v>86</v>
      </c>
      <c r="I54" s="226" t="s">
        <v>88</v>
      </c>
      <c r="J54" s="370">
        <v>46280.0</v>
      </c>
      <c r="K54" s="370">
        <v>46280.0</v>
      </c>
    </row>
    <row r="55">
      <c r="A55" s="426" t="s">
        <v>1719</v>
      </c>
      <c r="B55" s="226" t="s">
        <v>7824</v>
      </c>
      <c r="C55" s="226" t="s">
        <v>1905</v>
      </c>
      <c r="D55" s="226" t="s">
        <v>2327</v>
      </c>
      <c r="E55" s="226" t="s">
        <v>2106</v>
      </c>
      <c r="F55" s="420">
        <v>5200.0</v>
      </c>
      <c r="G55" s="226" t="s">
        <v>84</v>
      </c>
      <c r="H55" s="427" t="s">
        <v>86</v>
      </c>
      <c r="I55" s="226" t="s">
        <v>88</v>
      </c>
      <c r="J55" s="370">
        <v>46280.0</v>
      </c>
      <c r="K55" s="370">
        <v>46280.0</v>
      </c>
    </row>
    <row r="56">
      <c r="A56" s="426" t="s">
        <v>3310</v>
      </c>
      <c r="B56" s="226" t="s">
        <v>7824</v>
      </c>
      <c r="C56" s="226" t="s">
        <v>7911</v>
      </c>
      <c r="D56" s="226" t="s">
        <v>3311</v>
      </c>
      <c r="E56" s="226" t="s">
        <v>2699</v>
      </c>
      <c r="F56" s="420">
        <v>5200.0</v>
      </c>
      <c r="G56" s="226" t="s">
        <v>84</v>
      </c>
      <c r="H56" s="427" t="s">
        <v>86</v>
      </c>
      <c r="I56" s="226" t="s">
        <v>88</v>
      </c>
      <c r="J56" s="370">
        <v>46280.0</v>
      </c>
      <c r="K56" s="370">
        <v>46280.0</v>
      </c>
    </row>
    <row r="57">
      <c r="A57" s="426" t="s">
        <v>3314</v>
      </c>
      <c r="B57" s="226" t="s">
        <v>7824</v>
      </c>
      <c r="C57" s="226" t="s">
        <v>7911</v>
      </c>
      <c r="D57" s="226" t="s">
        <v>3315</v>
      </c>
      <c r="E57" s="226" t="s">
        <v>2699</v>
      </c>
      <c r="F57" s="420">
        <v>5200.0</v>
      </c>
      <c r="G57" s="226" t="s">
        <v>84</v>
      </c>
      <c r="H57" s="427" t="s">
        <v>86</v>
      </c>
      <c r="I57" s="226" t="s">
        <v>88</v>
      </c>
      <c r="J57" s="370">
        <v>46280.0</v>
      </c>
      <c r="K57" s="370">
        <v>46280.0</v>
      </c>
    </row>
    <row r="58">
      <c r="A58" s="426" t="s">
        <v>3319</v>
      </c>
      <c r="B58" s="226" t="s">
        <v>7824</v>
      </c>
      <c r="C58" s="226" t="s">
        <v>7911</v>
      </c>
      <c r="D58" s="226" t="s">
        <v>3320</v>
      </c>
      <c r="E58" s="226" t="s">
        <v>2699</v>
      </c>
      <c r="F58" s="420">
        <v>5200.0</v>
      </c>
      <c r="G58" s="226" t="s">
        <v>84</v>
      </c>
      <c r="H58" s="427" t="s">
        <v>86</v>
      </c>
      <c r="I58" s="226" t="s">
        <v>88</v>
      </c>
      <c r="J58" s="370">
        <v>46280.0</v>
      </c>
      <c r="K58" s="370">
        <v>46280.0</v>
      </c>
    </row>
    <row r="59">
      <c r="A59" s="426" t="s">
        <v>3322</v>
      </c>
      <c r="B59" s="226" t="s">
        <v>7824</v>
      </c>
      <c r="C59" s="226" t="s">
        <v>7911</v>
      </c>
      <c r="D59" s="226" t="s">
        <v>3323</v>
      </c>
      <c r="E59" s="226" t="s">
        <v>2699</v>
      </c>
      <c r="F59" s="420">
        <v>5200.0</v>
      </c>
      <c r="G59" s="226" t="s">
        <v>84</v>
      </c>
      <c r="H59" s="427" t="s">
        <v>86</v>
      </c>
      <c r="I59" s="226" t="s">
        <v>88</v>
      </c>
      <c r="J59" s="370">
        <v>46280.0</v>
      </c>
      <c r="K59" s="370">
        <v>46280.0</v>
      </c>
    </row>
    <row r="60">
      <c r="A60" s="426" t="s">
        <v>3325</v>
      </c>
      <c r="B60" s="226" t="s">
        <v>7824</v>
      </c>
      <c r="C60" s="226" t="s">
        <v>7911</v>
      </c>
      <c r="D60" s="226" t="s">
        <v>3326</v>
      </c>
      <c r="E60" s="226" t="s">
        <v>2699</v>
      </c>
      <c r="F60" s="420">
        <v>5200.0</v>
      </c>
      <c r="G60" s="226" t="s">
        <v>84</v>
      </c>
      <c r="H60" s="427" t="s">
        <v>86</v>
      </c>
      <c r="I60" s="226" t="s">
        <v>88</v>
      </c>
      <c r="J60" s="370">
        <v>46280.0</v>
      </c>
      <c r="K60" s="370">
        <v>46280.0</v>
      </c>
    </row>
    <row r="61">
      <c r="A61" s="426" t="s">
        <v>3328</v>
      </c>
      <c r="B61" s="226" t="s">
        <v>7824</v>
      </c>
      <c r="C61" s="226" t="s">
        <v>7911</v>
      </c>
      <c r="D61" s="226" t="s">
        <v>3329</v>
      </c>
      <c r="E61" s="226" t="s">
        <v>2699</v>
      </c>
      <c r="F61" s="420">
        <v>5200.0</v>
      </c>
      <c r="G61" s="226" t="s">
        <v>84</v>
      </c>
      <c r="H61" s="427" t="s">
        <v>86</v>
      </c>
      <c r="I61" s="226" t="s">
        <v>88</v>
      </c>
      <c r="J61" s="370">
        <v>46280.0</v>
      </c>
      <c r="K61" s="370">
        <v>46280.0</v>
      </c>
    </row>
    <row r="62">
      <c r="A62" s="426" t="s">
        <v>3331</v>
      </c>
      <c r="B62" s="226" t="s">
        <v>7824</v>
      </c>
      <c r="C62" s="226" t="s">
        <v>7911</v>
      </c>
      <c r="D62" s="226" t="s">
        <v>3332</v>
      </c>
      <c r="E62" s="226" t="s">
        <v>2699</v>
      </c>
      <c r="F62" s="420">
        <v>5200.0</v>
      </c>
      <c r="G62" s="226" t="s">
        <v>84</v>
      </c>
      <c r="H62" s="427" t="s">
        <v>86</v>
      </c>
      <c r="I62" s="226" t="s">
        <v>88</v>
      </c>
      <c r="J62" s="370">
        <v>46280.0</v>
      </c>
      <c r="K62" s="370">
        <v>46280.0</v>
      </c>
    </row>
    <row r="63">
      <c r="A63" s="426" t="s">
        <v>3334</v>
      </c>
      <c r="B63" s="226" t="s">
        <v>7824</v>
      </c>
      <c r="C63" s="226" t="s">
        <v>7911</v>
      </c>
      <c r="D63" s="226" t="s">
        <v>3335</v>
      </c>
      <c r="E63" s="226" t="s">
        <v>2699</v>
      </c>
      <c r="F63" s="420">
        <v>5200.0</v>
      </c>
      <c r="G63" s="226" t="s">
        <v>84</v>
      </c>
      <c r="H63" s="427" t="s">
        <v>86</v>
      </c>
      <c r="I63" s="226" t="s">
        <v>88</v>
      </c>
      <c r="J63" s="370">
        <v>46280.0</v>
      </c>
      <c r="K63" s="370">
        <v>46280.0</v>
      </c>
    </row>
    <row r="64">
      <c r="A64" s="426" t="s">
        <v>3337</v>
      </c>
      <c r="B64" s="226" t="s">
        <v>7824</v>
      </c>
      <c r="C64" s="226" t="s">
        <v>7911</v>
      </c>
      <c r="D64" s="226" t="s">
        <v>3338</v>
      </c>
      <c r="E64" s="226" t="s">
        <v>2699</v>
      </c>
      <c r="F64" s="420">
        <v>5200.0</v>
      </c>
      <c r="G64" s="226" t="s">
        <v>84</v>
      </c>
      <c r="H64" s="427" t="s">
        <v>86</v>
      </c>
      <c r="I64" s="226" t="s">
        <v>88</v>
      </c>
      <c r="J64" s="370">
        <v>46280.0</v>
      </c>
      <c r="K64" s="370">
        <v>46280.0</v>
      </c>
    </row>
    <row r="65">
      <c r="A65" s="426" t="s">
        <v>2347</v>
      </c>
      <c r="B65" s="226" t="s">
        <v>7828</v>
      </c>
      <c r="C65" s="226" t="s">
        <v>7913</v>
      </c>
      <c r="D65" s="226" t="s">
        <v>2344</v>
      </c>
      <c r="E65" s="226" t="s">
        <v>2106</v>
      </c>
      <c r="F65" s="420">
        <v>5300.0</v>
      </c>
      <c r="G65" s="226" t="s">
        <v>2084</v>
      </c>
      <c r="H65" s="427" t="s">
        <v>86</v>
      </c>
      <c r="I65" s="226" t="s">
        <v>88</v>
      </c>
      <c r="J65" s="370">
        <v>46280.0</v>
      </c>
      <c r="K65" s="370">
        <v>46280.0</v>
      </c>
    </row>
    <row r="66">
      <c r="A66" s="426" t="s">
        <v>2391</v>
      </c>
      <c r="B66" s="226" t="s">
        <v>7828</v>
      </c>
      <c r="C66" s="226" t="s">
        <v>7915</v>
      </c>
      <c r="D66" s="226" t="s">
        <v>2388</v>
      </c>
      <c r="E66" s="226" t="s">
        <v>2106</v>
      </c>
      <c r="F66" s="420">
        <v>5300.0</v>
      </c>
      <c r="G66" s="226" t="s">
        <v>2084</v>
      </c>
      <c r="H66" s="427" t="s">
        <v>86</v>
      </c>
      <c r="I66" s="226" t="s">
        <v>88</v>
      </c>
      <c r="J66" s="370">
        <v>46280.0</v>
      </c>
      <c r="K66" s="370">
        <v>46280.0</v>
      </c>
    </row>
    <row r="67">
      <c r="A67" s="426" t="s">
        <v>2442</v>
      </c>
      <c r="B67" s="226" t="s">
        <v>7828</v>
      </c>
      <c r="C67" s="226" t="s">
        <v>3390</v>
      </c>
      <c r="D67" s="226" t="s">
        <v>2440</v>
      </c>
      <c r="E67" s="226" t="s">
        <v>2106</v>
      </c>
      <c r="F67" s="420">
        <v>5300.0</v>
      </c>
      <c r="G67" s="226" t="s">
        <v>2084</v>
      </c>
      <c r="H67" s="427" t="s">
        <v>86</v>
      </c>
      <c r="I67" s="226" t="s">
        <v>88</v>
      </c>
      <c r="J67" s="370">
        <v>46280.0</v>
      </c>
      <c r="K67" s="370">
        <v>46280.0</v>
      </c>
    </row>
    <row r="68">
      <c r="A68" s="426" t="s">
        <v>2478</v>
      </c>
      <c r="B68" s="226" t="s">
        <v>7828</v>
      </c>
      <c r="C68" s="226" t="s">
        <v>7918</v>
      </c>
      <c r="D68" s="226" t="s">
        <v>2476</v>
      </c>
      <c r="E68" s="226" t="s">
        <v>2106</v>
      </c>
      <c r="F68" s="420">
        <v>5300.0</v>
      </c>
      <c r="G68" s="226" t="s">
        <v>2084</v>
      </c>
      <c r="H68" s="427" t="s">
        <v>86</v>
      </c>
      <c r="I68" s="226" t="s">
        <v>88</v>
      </c>
      <c r="J68" s="370">
        <v>46280.0</v>
      </c>
      <c r="K68" s="370">
        <v>46280.0</v>
      </c>
    </row>
    <row r="69">
      <c r="A69" s="426" t="s">
        <v>2529</v>
      </c>
      <c r="B69" s="226" t="s">
        <v>7828</v>
      </c>
      <c r="C69" s="226" t="s">
        <v>3403</v>
      </c>
      <c r="D69" s="226" t="s">
        <v>2527</v>
      </c>
      <c r="E69" s="226" t="s">
        <v>2106</v>
      </c>
      <c r="F69" s="420">
        <v>5300.0</v>
      </c>
      <c r="G69" s="226" t="s">
        <v>2084</v>
      </c>
      <c r="H69" s="427" t="s">
        <v>86</v>
      </c>
      <c r="I69" s="226" t="s">
        <v>88</v>
      </c>
      <c r="J69" s="370">
        <v>46280.0</v>
      </c>
      <c r="K69" s="370">
        <v>46280.0</v>
      </c>
    </row>
    <row r="70">
      <c r="A70" s="426" t="s">
        <v>2573</v>
      </c>
      <c r="B70" s="226" t="s">
        <v>7828</v>
      </c>
      <c r="C70" s="226" t="s">
        <v>3549</v>
      </c>
      <c r="D70" s="226" t="s">
        <v>2571</v>
      </c>
      <c r="E70" s="226" t="s">
        <v>2106</v>
      </c>
      <c r="F70" s="420">
        <v>5300.0</v>
      </c>
      <c r="G70" s="226" t="s">
        <v>2084</v>
      </c>
      <c r="H70" s="427" t="s">
        <v>86</v>
      </c>
      <c r="I70" s="226" t="s">
        <v>88</v>
      </c>
      <c r="J70" s="370">
        <v>46280.0</v>
      </c>
      <c r="K70" s="370">
        <v>46280.0</v>
      </c>
    </row>
    <row r="71">
      <c r="A71" s="426" t="s">
        <v>2622</v>
      </c>
      <c r="B71" s="226" t="s">
        <v>7828</v>
      </c>
      <c r="C71" s="226" t="s">
        <v>3552</v>
      </c>
      <c r="D71" s="226" t="s">
        <v>2617</v>
      </c>
      <c r="E71" s="226" t="s">
        <v>2106</v>
      </c>
      <c r="F71" s="420">
        <v>5300.0</v>
      </c>
      <c r="G71" s="226" t="s">
        <v>2084</v>
      </c>
      <c r="H71" s="427" t="s">
        <v>86</v>
      </c>
      <c r="I71" s="226" t="s">
        <v>88</v>
      </c>
      <c r="J71" s="370">
        <v>46280.0</v>
      </c>
      <c r="K71" s="370">
        <v>46280.0</v>
      </c>
    </row>
    <row r="72">
      <c r="A72" s="426" t="s">
        <v>1728</v>
      </c>
      <c r="B72" s="226" t="s">
        <v>7828</v>
      </c>
      <c r="C72" s="226" t="s">
        <v>1918</v>
      </c>
      <c r="D72" s="226" t="s">
        <v>2666</v>
      </c>
      <c r="E72" s="226" t="s">
        <v>2106</v>
      </c>
      <c r="F72" s="420">
        <v>5300.0</v>
      </c>
      <c r="G72" s="226" t="s">
        <v>84</v>
      </c>
      <c r="H72" s="427" t="s">
        <v>86</v>
      </c>
      <c r="I72" s="226" t="s">
        <v>88</v>
      </c>
      <c r="J72" s="370">
        <v>46280.0</v>
      </c>
      <c r="K72" s="370">
        <v>46280.0</v>
      </c>
    </row>
    <row r="73">
      <c r="A73" s="426" t="s">
        <v>821</v>
      </c>
      <c r="B73" s="226" t="s">
        <v>7828</v>
      </c>
      <c r="C73" s="226" t="s">
        <v>1918</v>
      </c>
      <c r="D73" s="226" t="s">
        <v>2717</v>
      </c>
      <c r="E73" s="226" t="s">
        <v>2106</v>
      </c>
      <c r="F73" s="420">
        <v>5300.0</v>
      </c>
      <c r="G73" s="226" t="s">
        <v>84</v>
      </c>
      <c r="H73" s="427" t="s">
        <v>86</v>
      </c>
      <c r="I73" s="226" t="s">
        <v>88</v>
      </c>
      <c r="J73" s="370">
        <v>46280.0</v>
      </c>
      <c r="K73" s="370">
        <v>46280.0</v>
      </c>
    </row>
    <row r="74">
      <c r="A74" s="426" t="s">
        <v>1736</v>
      </c>
      <c r="B74" s="226" t="s">
        <v>7828</v>
      </c>
      <c r="C74" s="226" t="s">
        <v>1918</v>
      </c>
      <c r="D74" s="226" t="s">
        <v>2761</v>
      </c>
      <c r="E74" s="226" t="s">
        <v>2106</v>
      </c>
      <c r="F74" s="420">
        <v>5300.0</v>
      </c>
      <c r="G74" s="226" t="s">
        <v>84</v>
      </c>
      <c r="H74" s="427" t="s">
        <v>86</v>
      </c>
      <c r="I74" s="226" t="s">
        <v>88</v>
      </c>
      <c r="J74" s="370">
        <v>46280.0</v>
      </c>
      <c r="K74" s="370">
        <v>46280.0</v>
      </c>
    </row>
    <row r="75">
      <c r="A75" s="426" t="s">
        <v>2803</v>
      </c>
      <c r="B75" s="226" t="s">
        <v>7828</v>
      </c>
      <c r="C75" s="226" t="s">
        <v>7924</v>
      </c>
      <c r="D75" s="226" t="s">
        <v>2801</v>
      </c>
      <c r="E75" s="226" t="s">
        <v>2106</v>
      </c>
      <c r="F75" s="420">
        <v>5300.0</v>
      </c>
      <c r="G75" s="226" t="s">
        <v>84</v>
      </c>
      <c r="H75" s="427" t="s">
        <v>86</v>
      </c>
      <c r="I75" s="226" t="s">
        <v>88</v>
      </c>
      <c r="J75" s="370">
        <v>46280.0</v>
      </c>
      <c r="K75" s="370">
        <v>46280.0</v>
      </c>
    </row>
    <row r="76">
      <c r="A76" s="426" t="s">
        <v>3566</v>
      </c>
      <c r="B76" s="226" t="s">
        <v>7828</v>
      </c>
      <c r="C76" s="226" t="s">
        <v>7926</v>
      </c>
      <c r="D76" s="226" t="s">
        <v>3567</v>
      </c>
      <c r="E76" s="226" t="s">
        <v>2699</v>
      </c>
      <c r="F76" s="420">
        <v>5300.0</v>
      </c>
      <c r="G76" s="226" t="s">
        <v>84</v>
      </c>
      <c r="H76" s="427" t="s">
        <v>86</v>
      </c>
      <c r="I76" s="226" t="s">
        <v>88</v>
      </c>
      <c r="J76" s="370">
        <v>46280.0</v>
      </c>
      <c r="K76" s="370">
        <v>46280.0</v>
      </c>
    </row>
    <row r="77">
      <c r="A77" s="426" t="s">
        <v>3569</v>
      </c>
      <c r="B77" s="226" t="s">
        <v>7828</v>
      </c>
      <c r="C77" s="226" t="s">
        <v>7926</v>
      </c>
      <c r="D77" s="226" t="s">
        <v>3570</v>
      </c>
      <c r="E77" s="226" t="s">
        <v>2699</v>
      </c>
      <c r="F77" s="420">
        <v>5300.0</v>
      </c>
      <c r="G77" s="226" t="s">
        <v>84</v>
      </c>
      <c r="H77" s="427" t="s">
        <v>86</v>
      </c>
      <c r="I77" s="226" t="s">
        <v>88</v>
      </c>
      <c r="J77" s="370">
        <v>46280.0</v>
      </c>
      <c r="K77" s="370">
        <v>46280.0</v>
      </c>
    </row>
    <row r="78">
      <c r="A78" s="426" t="s">
        <v>3572</v>
      </c>
      <c r="B78" s="226" t="s">
        <v>7828</v>
      </c>
      <c r="C78" s="226" t="s">
        <v>7926</v>
      </c>
      <c r="D78" s="226" t="s">
        <v>3573</v>
      </c>
      <c r="E78" s="226" t="s">
        <v>2699</v>
      </c>
      <c r="F78" s="420">
        <v>5300.0</v>
      </c>
      <c r="G78" s="226" t="s">
        <v>84</v>
      </c>
      <c r="H78" s="427" t="s">
        <v>86</v>
      </c>
      <c r="I78" s="226" t="s">
        <v>88</v>
      </c>
      <c r="J78" s="370">
        <v>46280.0</v>
      </c>
      <c r="K78" s="370">
        <v>46280.0</v>
      </c>
    </row>
    <row r="79">
      <c r="A79" s="426" t="s">
        <v>3575</v>
      </c>
      <c r="B79" s="226" t="s">
        <v>7828</v>
      </c>
      <c r="C79" s="226" t="s">
        <v>7926</v>
      </c>
      <c r="D79" s="226" t="s">
        <v>3576</v>
      </c>
      <c r="E79" s="226" t="s">
        <v>2699</v>
      </c>
      <c r="F79" s="420">
        <v>5300.0</v>
      </c>
      <c r="G79" s="226" t="s">
        <v>84</v>
      </c>
      <c r="H79" s="427" t="s">
        <v>86</v>
      </c>
      <c r="I79" s="226" t="s">
        <v>88</v>
      </c>
      <c r="J79" s="370">
        <v>46280.0</v>
      </c>
      <c r="K79" s="370">
        <v>46280.0</v>
      </c>
    </row>
    <row r="80">
      <c r="A80" s="426" t="s">
        <v>3581</v>
      </c>
      <c r="B80" s="226" t="s">
        <v>7828</v>
      </c>
      <c r="C80" s="226" t="s">
        <v>7926</v>
      </c>
      <c r="D80" s="226" t="s">
        <v>3582</v>
      </c>
      <c r="E80" s="226" t="s">
        <v>2699</v>
      </c>
      <c r="F80" s="420">
        <v>5300.0</v>
      </c>
      <c r="G80" s="226" t="s">
        <v>84</v>
      </c>
      <c r="H80" s="427" t="s">
        <v>86</v>
      </c>
      <c r="I80" s="226" t="s">
        <v>88</v>
      </c>
      <c r="J80" s="370">
        <v>46280.0</v>
      </c>
      <c r="K80" s="370">
        <v>46280.0</v>
      </c>
    </row>
    <row r="81">
      <c r="A81" s="426" t="s">
        <v>3584</v>
      </c>
      <c r="B81" s="226" t="s">
        <v>7828</v>
      </c>
      <c r="C81" s="226" t="s">
        <v>7926</v>
      </c>
      <c r="D81" s="226" t="s">
        <v>3585</v>
      </c>
      <c r="E81" s="226" t="s">
        <v>2699</v>
      </c>
      <c r="F81" s="420">
        <v>5300.0</v>
      </c>
      <c r="G81" s="226" t="s">
        <v>84</v>
      </c>
      <c r="H81" s="427" t="s">
        <v>86</v>
      </c>
      <c r="I81" s="226" t="s">
        <v>88</v>
      </c>
      <c r="J81" s="370">
        <v>46280.0</v>
      </c>
      <c r="K81" s="370">
        <v>46280.0</v>
      </c>
    </row>
    <row r="82">
      <c r="A82" s="426" t="s">
        <v>3587</v>
      </c>
      <c r="B82" s="226" t="s">
        <v>7828</v>
      </c>
      <c r="C82" s="226" t="s">
        <v>7926</v>
      </c>
      <c r="D82" s="226" t="s">
        <v>3588</v>
      </c>
      <c r="E82" s="226" t="s">
        <v>2699</v>
      </c>
      <c r="F82" s="420">
        <v>5300.0</v>
      </c>
      <c r="G82" s="226" t="s">
        <v>84</v>
      </c>
      <c r="H82" s="427" t="s">
        <v>86</v>
      </c>
      <c r="I82" s="226" t="s">
        <v>88</v>
      </c>
      <c r="J82" s="370">
        <v>46280.0</v>
      </c>
      <c r="K82" s="370">
        <v>46280.0</v>
      </c>
    </row>
    <row r="83">
      <c r="A83" s="426" t="s">
        <v>3590</v>
      </c>
      <c r="B83" s="226" t="s">
        <v>7828</v>
      </c>
      <c r="C83" s="226" t="s">
        <v>7926</v>
      </c>
      <c r="D83" s="226" t="s">
        <v>3591</v>
      </c>
      <c r="E83" s="226" t="s">
        <v>2699</v>
      </c>
      <c r="F83" s="420">
        <v>5300.0</v>
      </c>
      <c r="G83" s="226" t="s">
        <v>84</v>
      </c>
      <c r="H83" s="427" t="s">
        <v>86</v>
      </c>
      <c r="I83" s="226" t="s">
        <v>88</v>
      </c>
      <c r="J83" s="370">
        <v>46280.0</v>
      </c>
      <c r="K83" s="370">
        <v>46280.0</v>
      </c>
    </row>
    <row r="84">
      <c r="A84" s="426" t="s">
        <v>3593</v>
      </c>
      <c r="B84" s="226" t="s">
        <v>7828</v>
      </c>
      <c r="C84" s="226" t="s">
        <v>7926</v>
      </c>
      <c r="D84" s="226" t="s">
        <v>3594</v>
      </c>
      <c r="E84" s="226" t="s">
        <v>2699</v>
      </c>
      <c r="F84" s="420">
        <v>5300.0</v>
      </c>
      <c r="G84" s="226" t="s">
        <v>84</v>
      </c>
      <c r="H84" s="427" t="s">
        <v>86</v>
      </c>
      <c r="I84" s="226" t="s">
        <v>88</v>
      </c>
      <c r="J84" s="370">
        <v>46280.0</v>
      </c>
      <c r="K84" s="370">
        <v>46280.0</v>
      </c>
    </row>
    <row r="85">
      <c r="A85" s="426" t="s">
        <v>2841</v>
      </c>
      <c r="B85" s="226" t="s">
        <v>7833</v>
      </c>
      <c r="C85" s="226" t="s">
        <v>7928</v>
      </c>
      <c r="D85" s="226" t="s">
        <v>641</v>
      </c>
      <c r="E85" s="226" t="s">
        <v>2106</v>
      </c>
      <c r="F85" s="420">
        <v>5400.0</v>
      </c>
      <c r="G85" s="226" t="s">
        <v>2084</v>
      </c>
      <c r="H85" s="427" t="s">
        <v>86</v>
      </c>
      <c r="I85" s="226" t="s">
        <v>88</v>
      </c>
      <c r="J85" s="370">
        <v>46280.0</v>
      </c>
      <c r="K85" s="370">
        <v>46280.0</v>
      </c>
    </row>
    <row r="86">
      <c r="A86" s="426" t="s">
        <v>2893</v>
      </c>
      <c r="B86" s="226" t="s">
        <v>7833</v>
      </c>
      <c r="C86" s="226" t="s">
        <v>7930</v>
      </c>
      <c r="D86" s="226" t="s">
        <v>2890</v>
      </c>
      <c r="E86" s="226" t="s">
        <v>2106</v>
      </c>
      <c r="F86" s="420">
        <v>5400.0</v>
      </c>
      <c r="G86" s="226" t="s">
        <v>2084</v>
      </c>
      <c r="H86" s="427" t="s">
        <v>86</v>
      </c>
      <c r="I86" s="226" t="s">
        <v>88</v>
      </c>
      <c r="J86" s="370">
        <v>46280.0</v>
      </c>
      <c r="K86" s="370">
        <v>46280.0</v>
      </c>
    </row>
    <row r="87">
      <c r="A87" s="426" t="s">
        <v>2943</v>
      </c>
      <c r="B87" s="226" t="s">
        <v>7833</v>
      </c>
      <c r="C87" s="226" t="s">
        <v>7932</v>
      </c>
      <c r="D87" s="226" t="s">
        <v>2939</v>
      </c>
      <c r="E87" s="226" t="s">
        <v>2106</v>
      </c>
      <c r="F87" s="420">
        <v>5400.0</v>
      </c>
      <c r="G87" s="226" t="s">
        <v>2084</v>
      </c>
      <c r="H87" s="427" t="s">
        <v>86</v>
      </c>
      <c r="I87" s="226" t="s">
        <v>88</v>
      </c>
      <c r="J87" s="370">
        <v>46280.0</v>
      </c>
      <c r="K87" s="370">
        <v>46280.0</v>
      </c>
    </row>
    <row r="88">
      <c r="A88" s="426" t="s">
        <v>2976</v>
      </c>
      <c r="B88" s="226" t="s">
        <v>7833</v>
      </c>
      <c r="C88" s="226" t="s">
        <v>2973</v>
      </c>
      <c r="D88" s="226" t="s">
        <v>2973</v>
      </c>
      <c r="E88" s="226" t="s">
        <v>2106</v>
      </c>
      <c r="F88" s="420">
        <v>5400.0</v>
      </c>
      <c r="G88" s="226" t="s">
        <v>2084</v>
      </c>
      <c r="H88" s="427" t="s">
        <v>86</v>
      </c>
      <c r="I88" s="226" t="s">
        <v>88</v>
      </c>
      <c r="J88" s="370">
        <v>46280.0</v>
      </c>
      <c r="K88" s="370">
        <v>46280.0</v>
      </c>
    </row>
    <row r="89">
      <c r="A89" s="426" t="s">
        <v>3004</v>
      </c>
      <c r="B89" s="226" t="s">
        <v>7833</v>
      </c>
      <c r="C89" s="226" t="s">
        <v>7935</v>
      </c>
      <c r="D89" s="226" t="s">
        <v>3002</v>
      </c>
      <c r="E89" s="226" t="s">
        <v>2106</v>
      </c>
      <c r="F89" s="420">
        <v>5400.0</v>
      </c>
      <c r="G89" s="226" t="s">
        <v>2084</v>
      </c>
      <c r="H89" s="427" t="s">
        <v>86</v>
      </c>
      <c r="I89" s="226" t="s">
        <v>88</v>
      </c>
      <c r="J89" s="370">
        <v>46280.0</v>
      </c>
      <c r="K89" s="370">
        <v>46280.0</v>
      </c>
    </row>
    <row r="90">
      <c r="A90" s="426" t="s">
        <v>3035</v>
      </c>
      <c r="B90" s="226" t="s">
        <v>7833</v>
      </c>
      <c r="C90" s="226" t="s">
        <v>7935</v>
      </c>
      <c r="D90" s="226" t="s">
        <v>3032</v>
      </c>
      <c r="E90" s="226" t="s">
        <v>2106</v>
      </c>
      <c r="F90" s="420">
        <v>5400.0</v>
      </c>
      <c r="G90" s="226" t="s">
        <v>2084</v>
      </c>
      <c r="H90" s="427" t="s">
        <v>86</v>
      </c>
      <c r="I90" s="226" t="s">
        <v>88</v>
      </c>
      <c r="J90" s="370">
        <v>46280.0</v>
      </c>
      <c r="K90" s="370">
        <v>46280.0</v>
      </c>
    </row>
    <row r="91">
      <c r="A91" s="426" t="s">
        <v>3067</v>
      </c>
      <c r="B91" s="226" t="s">
        <v>7833</v>
      </c>
      <c r="C91" s="226" t="s">
        <v>3066</v>
      </c>
      <c r="D91" s="226" t="s">
        <v>3066</v>
      </c>
      <c r="E91" s="226" t="s">
        <v>2106</v>
      </c>
      <c r="F91" s="420">
        <v>5400.0</v>
      </c>
      <c r="G91" s="226" t="s">
        <v>2084</v>
      </c>
      <c r="H91" s="427" t="s">
        <v>86</v>
      </c>
      <c r="I91" s="226" t="s">
        <v>88</v>
      </c>
      <c r="J91" s="370">
        <v>46280.0</v>
      </c>
      <c r="K91" s="370">
        <v>46280.0</v>
      </c>
    </row>
    <row r="92">
      <c r="A92" s="426" t="s">
        <v>3099</v>
      </c>
      <c r="B92" s="226" t="s">
        <v>7833</v>
      </c>
      <c r="C92" s="226" t="s">
        <v>7938</v>
      </c>
      <c r="D92" s="226" t="s">
        <v>3098</v>
      </c>
      <c r="E92" s="226" t="s">
        <v>2106</v>
      </c>
      <c r="F92" s="420">
        <v>5400.0</v>
      </c>
      <c r="G92" s="226" t="s">
        <v>2084</v>
      </c>
      <c r="H92" s="427" t="s">
        <v>86</v>
      </c>
      <c r="I92" s="226" t="s">
        <v>88</v>
      </c>
      <c r="J92" s="370">
        <v>46280.0</v>
      </c>
      <c r="K92" s="370">
        <v>46280.0</v>
      </c>
    </row>
    <row r="93">
      <c r="A93" s="426" t="s">
        <v>3149</v>
      </c>
      <c r="B93" s="226" t="s">
        <v>7833</v>
      </c>
      <c r="C93" s="226" t="s">
        <v>7940</v>
      </c>
      <c r="D93" s="226" t="s">
        <v>3148</v>
      </c>
      <c r="E93" s="226" t="s">
        <v>2106</v>
      </c>
      <c r="F93" s="420">
        <v>5400.0</v>
      </c>
      <c r="G93" s="226" t="s">
        <v>2084</v>
      </c>
      <c r="H93" s="427" t="s">
        <v>86</v>
      </c>
      <c r="I93" s="226" t="s">
        <v>88</v>
      </c>
      <c r="J93" s="370">
        <v>46280.0</v>
      </c>
      <c r="K93" s="370">
        <v>46280.0</v>
      </c>
    </row>
    <row r="94">
      <c r="A94" s="426" t="s">
        <v>899</v>
      </c>
      <c r="B94" s="226" t="s">
        <v>7833</v>
      </c>
      <c r="C94" s="226" t="s">
        <v>7940</v>
      </c>
      <c r="D94" s="226" t="s">
        <v>3173</v>
      </c>
      <c r="E94" s="226" t="s">
        <v>2106</v>
      </c>
      <c r="F94" s="420">
        <v>5400.0</v>
      </c>
      <c r="G94" s="226" t="s">
        <v>2084</v>
      </c>
      <c r="H94" s="427" t="s">
        <v>86</v>
      </c>
      <c r="I94" s="226" t="s">
        <v>88</v>
      </c>
      <c r="J94" s="370">
        <v>46280.0</v>
      </c>
      <c r="K94" s="370">
        <v>46280.0</v>
      </c>
    </row>
    <row r="95">
      <c r="A95" s="426" t="s">
        <v>3205</v>
      </c>
      <c r="B95" s="226" t="s">
        <v>7833</v>
      </c>
      <c r="C95" s="226" t="s">
        <v>7942</v>
      </c>
      <c r="D95" s="226" t="s">
        <v>3204</v>
      </c>
      <c r="E95" s="226" t="s">
        <v>2106</v>
      </c>
      <c r="F95" s="420">
        <v>5400.0</v>
      </c>
      <c r="G95" s="226" t="s">
        <v>2084</v>
      </c>
      <c r="H95" s="427" t="s">
        <v>86</v>
      </c>
      <c r="I95" s="226" t="s">
        <v>88</v>
      </c>
      <c r="J95" s="370">
        <v>46280.0</v>
      </c>
      <c r="K95" s="370">
        <v>46280.0</v>
      </c>
    </row>
    <row r="96">
      <c r="A96" s="426" t="s">
        <v>3239</v>
      </c>
      <c r="B96" s="226" t="s">
        <v>7833</v>
      </c>
      <c r="C96" s="226" t="s">
        <v>7942</v>
      </c>
      <c r="D96" s="226" t="s">
        <v>3238</v>
      </c>
      <c r="E96" s="226" t="s">
        <v>2106</v>
      </c>
      <c r="F96" s="420">
        <v>5400.0</v>
      </c>
      <c r="G96" s="226" t="s">
        <v>2084</v>
      </c>
      <c r="H96" s="427" t="s">
        <v>86</v>
      </c>
      <c r="I96" s="226" t="s">
        <v>88</v>
      </c>
      <c r="J96" s="370">
        <v>46280.0</v>
      </c>
      <c r="K96" s="370">
        <v>46280.0</v>
      </c>
    </row>
    <row r="97">
      <c r="A97" s="426" t="s">
        <v>901</v>
      </c>
      <c r="B97" s="226" t="s">
        <v>7833</v>
      </c>
      <c r="C97" s="226" t="s">
        <v>1936</v>
      </c>
      <c r="D97" s="226" t="s">
        <v>1936</v>
      </c>
      <c r="E97" s="226" t="s">
        <v>2106</v>
      </c>
      <c r="F97" s="420">
        <v>5400.0</v>
      </c>
      <c r="G97" s="226" t="s">
        <v>84</v>
      </c>
      <c r="H97" s="427" t="s">
        <v>86</v>
      </c>
      <c r="I97" s="226" t="s">
        <v>88</v>
      </c>
      <c r="J97" s="370">
        <v>46280.0</v>
      </c>
      <c r="K97" s="370">
        <v>46280.0</v>
      </c>
    </row>
    <row r="98">
      <c r="A98" s="426" t="s">
        <v>1270</v>
      </c>
      <c r="B98" s="226" t="s">
        <v>7833</v>
      </c>
      <c r="C98" s="226" t="s">
        <v>1942</v>
      </c>
      <c r="D98" s="226" t="s">
        <v>3317</v>
      </c>
      <c r="E98" s="226" t="s">
        <v>2106</v>
      </c>
      <c r="F98" s="420">
        <v>5400.0</v>
      </c>
      <c r="G98" s="226" t="s">
        <v>84</v>
      </c>
      <c r="H98" s="427" t="s">
        <v>86</v>
      </c>
      <c r="I98" s="226" t="s">
        <v>88</v>
      </c>
      <c r="J98" s="370">
        <v>46280.0</v>
      </c>
      <c r="K98" s="370">
        <v>46280.0</v>
      </c>
    </row>
    <row r="99">
      <c r="A99" s="426" t="s">
        <v>1308</v>
      </c>
      <c r="B99" s="226" t="s">
        <v>7833</v>
      </c>
      <c r="C99" s="226" t="s">
        <v>1942</v>
      </c>
      <c r="D99" s="226" t="s">
        <v>3345</v>
      </c>
      <c r="E99" s="226" t="s">
        <v>2106</v>
      </c>
      <c r="F99" s="420">
        <v>5400.0</v>
      </c>
      <c r="G99" s="226" t="s">
        <v>84</v>
      </c>
      <c r="H99" s="427" t="s">
        <v>86</v>
      </c>
      <c r="I99" s="226" t="s">
        <v>88</v>
      </c>
      <c r="J99" s="370">
        <v>46280.0</v>
      </c>
      <c r="K99" s="370">
        <v>46280.0</v>
      </c>
    </row>
    <row r="100">
      <c r="A100" s="426" t="s">
        <v>3376</v>
      </c>
      <c r="B100" s="226" t="s">
        <v>7833</v>
      </c>
      <c r="C100" s="226" t="s">
        <v>1942</v>
      </c>
      <c r="D100" s="226" t="s">
        <v>3375</v>
      </c>
      <c r="E100" s="226" t="s">
        <v>2106</v>
      </c>
      <c r="F100" s="420">
        <v>5400.0</v>
      </c>
      <c r="G100" s="226" t="s">
        <v>84</v>
      </c>
      <c r="H100" s="427" t="s">
        <v>86</v>
      </c>
      <c r="I100" s="226" t="s">
        <v>88</v>
      </c>
      <c r="J100" s="370">
        <v>46280.0</v>
      </c>
      <c r="K100" s="370">
        <v>46280.0</v>
      </c>
    </row>
    <row r="101">
      <c r="A101" s="426" t="s">
        <v>3401</v>
      </c>
      <c r="B101" s="226" t="s">
        <v>7833</v>
      </c>
      <c r="C101" s="226" t="s">
        <v>1942</v>
      </c>
      <c r="D101" s="226" t="s">
        <v>3400</v>
      </c>
      <c r="E101" s="226" t="s">
        <v>2106</v>
      </c>
      <c r="F101" s="420">
        <v>5400.0</v>
      </c>
      <c r="G101" s="226" t="s">
        <v>84</v>
      </c>
      <c r="H101" s="427" t="s">
        <v>86</v>
      </c>
      <c r="I101" s="226" t="s">
        <v>88</v>
      </c>
      <c r="J101" s="370">
        <v>46280.0</v>
      </c>
      <c r="K101" s="370">
        <v>46280.0</v>
      </c>
    </row>
    <row r="102">
      <c r="A102" s="426" t="s">
        <v>4159</v>
      </c>
      <c r="B102" s="226" t="s">
        <v>7833</v>
      </c>
      <c r="C102" s="226" t="s">
        <v>7947</v>
      </c>
      <c r="D102" s="226" t="s">
        <v>4160</v>
      </c>
      <c r="E102" s="226" t="s">
        <v>2699</v>
      </c>
      <c r="F102" s="420">
        <v>5400.0</v>
      </c>
      <c r="G102" s="226" t="s">
        <v>84</v>
      </c>
      <c r="H102" s="427" t="s">
        <v>86</v>
      </c>
      <c r="I102" s="226" t="s">
        <v>88</v>
      </c>
      <c r="J102" s="370">
        <v>46280.0</v>
      </c>
      <c r="K102" s="370">
        <v>46280.0</v>
      </c>
    </row>
    <row r="103">
      <c r="A103" s="426" t="s">
        <v>4162</v>
      </c>
      <c r="B103" s="226" t="s">
        <v>7833</v>
      </c>
      <c r="C103" s="226" t="s">
        <v>7947</v>
      </c>
      <c r="D103" s="226" t="s">
        <v>4163</v>
      </c>
      <c r="E103" s="226" t="s">
        <v>2699</v>
      </c>
      <c r="F103" s="420">
        <v>5400.0</v>
      </c>
      <c r="G103" s="226" t="s">
        <v>84</v>
      </c>
      <c r="H103" s="427" t="s">
        <v>86</v>
      </c>
      <c r="I103" s="226" t="s">
        <v>88</v>
      </c>
      <c r="J103" s="370">
        <v>46280.0</v>
      </c>
      <c r="K103" s="370">
        <v>46280.0</v>
      </c>
    </row>
    <row r="104">
      <c r="A104" s="426" t="s">
        <v>4165</v>
      </c>
      <c r="B104" s="226" t="s">
        <v>7833</v>
      </c>
      <c r="C104" s="226" t="s">
        <v>7947</v>
      </c>
      <c r="D104" s="226" t="s">
        <v>4166</v>
      </c>
      <c r="E104" s="226" t="s">
        <v>2699</v>
      </c>
      <c r="F104" s="420">
        <v>5400.0</v>
      </c>
      <c r="G104" s="226" t="s">
        <v>84</v>
      </c>
      <c r="H104" s="427" t="s">
        <v>86</v>
      </c>
      <c r="I104" s="226" t="s">
        <v>88</v>
      </c>
      <c r="J104" s="370">
        <v>46280.0</v>
      </c>
      <c r="K104" s="370">
        <v>46280.0</v>
      </c>
    </row>
    <row r="105">
      <c r="A105" s="426" t="s">
        <v>4169</v>
      </c>
      <c r="B105" s="226" t="s">
        <v>7833</v>
      </c>
      <c r="C105" s="226" t="s">
        <v>7947</v>
      </c>
      <c r="D105" s="226" t="s">
        <v>4171</v>
      </c>
      <c r="E105" s="226" t="s">
        <v>2699</v>
      </c>
      <c r="F105" s="420">
        <v>5400.0</v>
      </c>
      <c r="G105" s="226" t="s">
        <v>84</v>
      </c>
      <c r="H105" s="427" t="s">
        <v>86</v>
      </c>
      <c r="I105" s="226" t="s">
        <v>88</v>
      </c>
      <c r="J105" s="370">
        <v>46280.0</v>
      </c>
      <c r="K105" s="370">
        <v>46280.0</v>
      </c>
    </row>
    <row r="106">
      <c r="A106" s="426" t="s">
        <v>4174</v>
      </c>
      <c r="B106" s="226" t="s">
        <v>7833</v>
      </c>
      <c r="C106" s="226" t="s">
        <v>7947</v>
      </c>
      <c r="D106" s="226" t="s">
        <v>4175</v>
      </c>
      <c r="E106" s="226" t="s">
        <v>2699</v>
      </c>
      <c r="F106" s="420">
        <v>5400.0</v>
      </c>
      <c r="G106" s="226" t="s">
        <v>84</v>
      </c>
      <c r="H106" s="427" t="s">
        <v>86</v>
      </c>
      <c r="I106" s="226" t="s">
        <v>88</v>
      </c>
      <c r="J106" s="370">
        <v>46280.0</v>
      </c>
      <c r="K106" s="370">
        <v>46280.0</v>
      </c>
    </row>
    <row r="107">
      <c r="A107" s="426" t="s">
        <v>4177</v>
      </c>
      <c r="B107" s="226" t="s">
        <v>7833</v>
      </c>
      <c r="C107" s="226" t="s">
        <v>7947</v>
      </c>
      <c r="D107" s="226" t="s">
        <v>4178</v>
      </c>
      <c r="E107" s="226" t="s">
        <v>2699</v>
      </c>
      <c r="F107" s="420">
        <v>5400.0</v>
      </c>
      <c r="G107" s="226" t="s">
        <v>84</v>
      </c>
      <c r="H107" s="427" t="s">
        <v>86</v>
      </c>
      <c r="I107" s="226" t="s">
        <v>88</v>
      </c>
      <c r="J107" s="370">
        <v>46280.0</v>
      </c>
      <c r="K107" s="370">
        <v>46280.0</v>
      </c>
    </row>
    <row r="108">
      <c r="A108" s="426" t="s">
        <v>4180</v>
      </c>
      <c r="B108" s="226" t="s">
        <v>7833</v>
      </c>
      <c r="C108" s="226" t="s">
        <v>7947</v>
      </c>
      <c r="D108" s="226" t="s">
        <v>4181</v>
      </c>
      <c r="E108" s="226" t="s">
        <v>2699</v>
      </c>
      <c r="F108" s="420">
        <v>5400.0</v>
      </c>
      <c r="G108" s="226" t="s">
        <v>84</v>
      </c>
      <c r="H108" s="427" t="s">
        <v>86</v>
      </c>
      <c r="I108" s="226" t="s">
        <v>88</v>
      </c>
      <c r="J108" s="370">
        <v>46280.0</v>
      </c>
      <c r="K108" s="370">
        <v>46280.0</v>
      </c>
    </row>
    <row r="109">
      <c r="A109" s="426" t="s">
        <v>4183</v>
      </c>
      <c r="B109" s="226" t="s">
        <v>7833</v>
      </c>
      <c r="C109" s="226" t="s">
        <v>7947</v>
      </c>
      <c r="D109" s="226" t="s">
        <v>4184</v>
      </c>
      <c r="E109" s="226" t="s">
        <v>2699</v>
      </c>
      <c r="F109" s="420">
        <v>5400.0</v>
      </c>
      <c r="G109" s="226" t="s">
        <v>84</v>
      </c>
      <c r="H109" s="427" t="s">
        <v>86</v>
      </c>
      <c r="I109" s="226" t="s">
        <v>88</v>
      </c>
      <c r="J109" s="370">
        <v>46280.0</v>
      </c>
      <c r="K109" s="370">
        <v>46280.0</v>
      </c>
    </row>
    <row r="110">
      <c r="A110" s="426" t="s">
        <v>4186</v>
      </c>
      <c r="B110" s="226" t="s">
        <v>7833</v>
      </c>
      <c r="C110" s="226" t="s">
        <v>7947</v>
      </c>
      <c r="D110" s="226" t="s">
        <v>4187</v>
      </c>
      <c r="E110" s="226" t="s">
        <v>2699</v>
      </c>
      <c r="F110" s="420">
        <v>5400.0</v>
      </c>
      <c r="G110" s="226" t="s">
        <v>84</v>
      </c>
      <c r="H110" s="427" t="s">
        <v>86</v>
      </c>
      <c r="I110" s="226" t="s">
        <v>88</v>
      </c>
      <c r="J110" s="370">
        <v>46280.0</v>
      </c>
      <c r="K110" s="370">
        <v>46280.0</v>
      </c>
    </row>
    <row r="111">
      <c r="A111" s="426" t="s">
        <v>3434</v>
      </c>
      <c r="B111" s="226" t="s">
        <v>1587</v>
      </c>
      <c r="C111" s="226" t="s">
        <v>6357</v>
      </c>
      <c r="D111" s="226" t="s">
        <v>581</v>
      </c>
      <c r="E111" s="226" t="s">
        <v>2106</v>
      </c>
      <c r="F111" s="420">
        <v>5500.0</v>
      </c>
      <c r="G111" s="226" t="s">
        <v>2084</v>
      </c>
      <c r="H111" s="427" t="s">
        <v>86</v>
      </c>
      <c r="I111" s="226" t="s">
        <v>88</v>
      </c>
      <c r="J111" s="370">
        <v>46280.0</v>
      </c>
      <c r="K111" s="370">
        <v>46280.0</v>
      </c>
    </row>
    <row r="112">
      <c r="A112" s="426" t="s">
        <v>761</v>
      </c>
      <c r="B112" s="226" t="s">
        <v>1587</v>
      </c>
      <c r="C112" s="226" t="s">
        <v>6357</v>
      </c>
      <c r="D112" s="226" t="s">
        <v>3472</v>
      </c>
      <c r="E112" s="226" t="s">
        <v>2106</v>
      </c>
      <c r="F112" s="420">
        <v>5500.0</v>
      </c>
      <c r="G112" s="226" t="s">
        <v>2084</v>
      </c>
      <c r="H112" s="427" t="s">
        <v>86</v>
      </c>
      <c r="I112" s="226" t="s">
        <v>88</v>
      </c>
      <c r="J112" s="370">
        <v>46280.0</v>
      </c>
      <c r="K112" s="370">
        <v>46280.0</v>
      </c>
    </row>
    <row r="113">
      <c r="A113" s="426" t="s">
        <v>3509</v>
      </c>
      <c r="B113" s="226" t="s">
        <v>1587</v>
      </c>
      <c r="C113" s="226" t="s">
        <v>6357</v>
      </c>
      <c r="D113" s="226" t="s">
        <v>3507</v>
      </c>
      <c r="E113" s="226" t="s">
        <v>2106</v>
      </c>
      <c r="F113" s="420">
        <v>5500.0</v>
      </c>
      <c r="G113" s="226" t="s">
        <v>2084</v>
      </c>
      <c r="H113" s="427" t="s">
        <v>86</v>
      </c>
      <c r="I113" s="226" t="s">
        <v>88</v>
      </c>
      <c r="J113" s="370">
        <v>46280.0</v>
      </c>
      <c r="K113" s="370">
        <v>46280.0</v>
      </c>
    </row>
    <row r="114">
      <c r="A114" s="426" t="s">
        <v>3544</v>
      </c>
      <c r="B114" s="226" t="s">
        <v>1587</v>
      </c>
      <c r="C114" s="226" t="s">
        <v>6357</v>
      </c>
      <c r="D114" s="226" t="s">
        <v>3543</v>
      </c>
      <c r="E114" s="226" t="s">
        <v>2106</v>
      </c>
      <c r="F114" s="420">
        <v>5500.0</v>
      </c>
      <c r="G114" s="226" t="s">
        <v>2084</v>
      </c>
      <c r="H114" s="427" t="s">
        <v>86</v>
      </c>
      <c r="I114" s="226" t="s">
        <v>88</v>
      </c>
      <c r="J114" s="370">
        <v>46280.0</v>
      </c>
      <c r="K114" s="370">
        <v>46280.0</v>
      </c>
    </row>
    <row r="115">
      <c r="A115" s="426" t="s">
        <v>3562</v>
      </c>
      <c r="B115" s="226" t="s">
        <v>1587</v>
      </c>
      <c r="C115" s="226" t="s">
        <v>6357</v>
      </c>
      <c r="D115" s="226" t="s">
        <v>3561</v>
      </c>
      <c r="E115" s="226" t="s">
        <v>2106</v>
      </c>
      <c r="F115" s="420">
        <v>5500.0</v>
      </c>
      <c r="G115" s="226" t="s">
        <v>2084</v>
      </c>
      <c r="H115" s="427" t="s">
        <v>86</v>
      </c>
      <c r="I115" s="226" t="s">
        <v>88</v>
      </c>
      <c r="J115" s="370">
        <v>46280.0</v>
      </c>
      <c r="K115" s="370">
        <v>46280.0</v>
      </c>
    </row>
    <row r="116">
      <c r="A116" s="426" t="s">
        <v>3579</v>
      </c>
      <c r="B116" s="226" t="s">
        <v>1587</v>
      </c>
      <c r="C116" s="226" t="s">
        <v>6357</v>
      </c>
      <c r="D116" s="226" t="s">
        <v>3578</v>
      </c>
      <c r="E116" s="226" t="s">
        <v>2106</v>
      </c>
      <c r="F116" s="420">
        <v>5500.0</v>
      </c>
      <c r="G116" s="226" t="s">
        <v>2084</v>
      </c>
      <c r="H116" s="427" t="s">
        <v>86</v>
      </c>
      <c r="I116" s="226" t="s">
        <v>88</v>
      </c>
      <c r="J116" s="370">
        <v>46280.0</v>
      </c>
      <c r="K116" s="370">
        <v>46280.0</v>
      </c>
    </row>
    <row r="117">
      <c r="A117" s="426" t="s">
        <v>3597</v>
      </c>
      <c r="B117" s="226" t="s">
        <v>1587</v>
      </c>
      <c r="C117" s="226" t="s">
        <v>6371</v>
      </c>
      <c r="D117" s="226" t="s">
        <v>709</v>
      </c>
      <c r="E117" s="226" t="s">
        <v>2106</v>
      </c>
      <c r="F117" s="420">
        <v>5500.0</v>
      </c>
      <c r="G117" s="226" t="s">
        <v>2084</v>
      </c>
      <c r="H117" s="427" t="s">
        <v>86</v>
      </c>
      <c r="I117" s="226" t="s">
        <v>88</v>
      </c>
      <c r="J117" s="370">
        <v>46280.0</v>
      </c>
      <c r="K117" s="370">
        <v>46280.0</v>
      </c>
    </row>
    <row r="118">
      <c r="A118" s="426" t="s">
        <v>3626</v>
      </c>
      <c r="B118" s="226" t="s">
        <v>1587</v>
      </c>
      <c r="C118" s="226" t="s">
        <v>6371</v>
      </c>
      <c r="D118" s="226" t="s">
        <v>3624</v>
      </c>
      <c r="E118" s="226" t="s">
        <v>2106</v>
      </c>
      <c r="F118" s="420">
        <v>5500.0</v>
      </c>
      <c r="G118" s="226" t="s">
        <v>2084</v>
      </c>
      <c r="H118" s="427" t="s">
        <v>86</v>
      </c>
      <c r="I118" s="226" t="s">
        <v>88</v>
      </c>
      <c r="J118" s="370">
        <v>46280.0</v>
      </c>
      <c r="K118" s="370">
        <v>46280.0</v>
      </c>
    </row>
    <row r="119">
      <c r="A119" s="426" t="s">
        <v>1409</v>
      </c>
      <c r="B119" s="226" t="s">
        <v>1587</v>
      </c>
      <c r="C119" s="226" t="s">
        <v>7951</v>
      </c>
      <c r="D119" s="226" t="s">
        <v>3649</v>
      </c>
      <c r="E119" s="226" t="s">
        <v>2106</v>
      </c>
      <c r="F119" s="420">
        <v>5500.0</v>
      </c>
      <c r="G119" s="226" t="s">
        <v>2084</v>
      </c>
      <c r="H119" s="427" t="s">
        <v>86</v>
      </c>
      <c r="I119" s="226" t="s">
        <v>88</v>
      </c>
      <c r="J119" s="370">
        <v>46280.0</v>
      </c>
      <c r="K119" s="370">
        <v>46280.0</v>
      </c>
    </row>
    <row r="120">
      <c r="A120" s="426" t="s">
        <v>3672</v>
      </c>
      <c r="B120" s="226" t="s">
        <v>1587</v>
      </c>
      <c r="C120" s="226" t="s">
        <v>7951</v>
      </c>
      <c r="D120" s="226" t="s">
        <v>3671</v>
      </c>
      <c r="E120" s="226" t="s">
        <v>2106</v>
      </c>
      <c r="F120" s="420">
        <v>5500.0</v>
      </c>
      <c r="G120" s="226" t="s">
        <v>2084</v>
      </c>
      <c r="H120" s="427" t="s">
        <v>86</v>
      </c>
      <c r="I120" s="226" t="s">
        <v>88</v>
      </c>
      <c r="J120" s="370">
        <v>46280.0</v>
      </c>
      <c r="K120" s="370">
        <v>46280.0</v>
      </c>
    </row>
    <row r="121">
      <c r="A121" s="426" t="s">
        <v>3694</v>
      </c>
      <c r="B121" s="226" t="s">
        <v>1587</v>
      </c>
      <c r="C121" s="226" t="s">
        <v>7953</v>
      </c>
      <c r="D121" s="226" t="s">
        <v>3693</v>
      </c>
      <c r="E121" s="226" t="s">
        <v>2106</v>
      </c>
      <c r="F121" s="420">
        <v>5500.0</v>
      </c>
      <c r="G121" s="226" t="s">
        <v>2084</v>
      </c>
      <c r="H121" s="427" t="s">
        <v>86</v>
      </c>
      <c r="I121" s="226" t="s">
        <v>88</v>
      </c>
      <c r="J121" s="370">
        <v>46280.0</v>
      </c>
      <c r="K121" s="370">
        <v>46280.0</v>
      </c>
    </row>
    <row r="122">
      <c r="A122" s="426" t="s">
        <v>3735</v>
      </c>
      <c r="B122" s="226" t="s">
        <v>1587</v>
      </c>
      <c r="C122" s="226" t="s">
        <v>7953</v>
      </c>
      <c r="D122" s="226" t="s">
        <v>3734</v>
      </c>
      <c r="E122" s="226" t="s">
        <v>2106</v>
      </c>
      <c r="F122" s="420">
        <v>5500.0</v>
      </c>
      <c r="G122" s="226" t="s">
        <v>2084</v>
      </c>
      <c r="H122" s="427" t="s">
        <v>86</v>
      </c>
      <c r="I122" s="226" t="s">
        <v>88</v>
      </c>
      <c r="J122" s="370">
        <v>46280.0</v>
      </c>
      <c r="K122" s="370">
        <v>46280.0</v>
      </c>
    </row>
    <row r="123">
      <c r="A123" s="426" t="s">
        <v>3768</v>
      </c>
      <c r="B123" s="226" t="s">
        <v>1587</v>
      </c>
      <c r="C123" s="226" t="s">
        <v>7955</v>
      </c>
      <c r="D123" s="226" t="s">
        <v>3766</v>
      </c>
      <c r="E123" s="226" t="s">
        <v>2106</v>
      </c>
      <c r="F123" s="420">
        <v>5500.0</v>
      </c>
      <c r="G123" s="226" t="s">
        <v>2084</v>
      </c>
      <c r="H123" s="427" t="s">
        <v>86</v>
      </c>
      <c r="I123" s="226" t="s">
        <v>88</v>
      </c>
      <c r="J123" s="370">
        <v>46280.0</v>
      </c>
      <c r="K123" s="370">
        <v>46280.0</v>
      </c>
    </row>
    <row r="124">
      <c r="A124" s="426" t="s">
        <v>734</v>
      </c>
      <c r="B124" s="226" t="s">
        <v>1587</v>
      </c>
      <c r="C124" s="226" t="s">
        <v>7955</v>
      </c>
      <c r="D124" s="226" t="s">
        <v>1221</v>
      </c>
      <c r="E124" s="226" t="s">
        <v>2106</v>
      </c>
      <c r="F124" s="420">
        <v>5500.0</v>
      </c>
      <c r="G124" s="226" t="s">
        <v>2084</v>
      </c>
      <c r="H124" s="427" t="s">
        <v>86</v>
      </c>
      <c r="I124" s="226" t="s">
        <v>88</v>
      </c>
      <c r="J124" s="370">
        <v>46280.0</v>
      </c>
      <c r="K124" s="370">
        <v>46280.0</v>
      </c>
    </row>
    <row r="125">
      <c r="A125" s="426" t="s">
        <v>3838</v>
      </c>
      <c r="B125" s="226" t="s">
        <v>1587</v>
      </c>
      <c r="C125" s="226" t="s">
        <v>7955</v>
      </c>
      <c r="D125" s="226" t="s">
        <v>3837</v>
      </c>
      <c r="E125" s="226" t="s">
        <v>2106</v>
      </c>
      <c r="F125" s="420">
        <v>5500.0</v>
      </c>
      <c r="G125" s="226" t="s">
        <v>2084</v>
      </c>
      <c r="H125" s="427" t="s">
        <v>86</v>
      </c>
      <c r="I125" s="226" t="s">
        <v>88</v>
      </c>
      <c r="J125" s="370">
        <v>46280.0</v>
      </c>
      <c r="K125" s="370">
        <v>46280.0</v>
      </c>
    </row>
    <row r="126">
      <c r="A126" s="426" t="s">
        <v>748</v>
      </c>
      <c r="B126" s="226" t="s">
        <v>1587</v>
      </c>
      <c r="C126" s="226" t="s">
        <v>7957</v>
      </c>
      <c r="D126" s="226" t="s">
        <v>3879</v>
      </c>
      <c r="E126" s="226" t="s">
        <v>2106</v>
      </c>
      <c r="F126" s="420">
        <v>5500.0</v>
      </c>
      <c r="G126" s="226" t="s">
        <v>2084</v>
      </c>
      <c r="H126" s="427" t="s">
        <v>86</v>
      </c>
      <c r="I126" s="226" t="s">
        <v>88</v>
      </c>
      <c r="J126" s="370">
        <v>46280.0</v>
      </c>
      <c r="K126" s="370">
        <v>46280.0</v>
      </c>
    </row>
    <row r="127">
      <c r="A127" s="426" t="s">
        <v>935</v>
      </c>
      <c r="B127" s="226" t="s">
        <v>1587</v>
      </c>
      <c r="C127" s="226" t="s">
        <v>7959</v>
      </c>
      <c r="D127" s="226" t="s">
        <v>936</v>
      </c>
      <c r="E127" s="226" t="s">
        <v>2106</v>
      </c>
      <c r="F127" s="420">
        <v>5500.0</v>
      </c>
      <c r="G127" s="226" t="s">
        <v>2084</v>
      </c>
      <c r="H127" s="427" t="s">
        <v>86</v>
      </c>
      <c r="I127" s="226" t="s">
        <v>88</v>
      </c>
      <c r="J127" s="370">
        <v>46280.0</v>
      </c>
      <c r="K127" s="370">
        <v>46280.0</v>
      </c>
    </row>
    <row r="128">
      <c r="A128" s="426" t="s">
        <v>1152</v>
      </c>
      <c r="B128" s="226" t="s">
        <v>1587</v>
      </c>
      <c r="C128" s="226" t="s">
        <v>7961</v>
      </c>
      <c r="D128" s="226" t="s">
        <v>1153</v>
      </c>
      <c r="E128" s="226" t="s">
        <v>2106</v>
      </c>
      <c r="F128" s="420">
        <v>5500.0</v>
      </c>
      <c r="G128" s="226" t="s">
        <v>2084</v>
      </c>
      <c r="H128" s="427" t="s">
        <v>86</v>
      </c>
      <c r="I128" s="226" t="s">
        <v>88</v>
      </c>
      <c r="J128" s="370">
        <v>46280.0</v>
      </c>
      <c r="K128" s="370">
        <v>46280.0</v>
      </c>
    </row>
    <row r="129">
      <c r="A129" s="426" t="s">
        <v>3985</v>
      </c>
      <c r="B129" s="226" t="s">
        <v>1587</v>
      </c>
      <c r="C129" s="226" t="s">
        <v>1244</v>
      </c>
      <c r="D129" s="226" t="s">
        <v>1244</v>
      </c>
      <c r="E129" s="226" t="s">
        <v>2106</v>
      </c>
      <c r="F129" s="420">
        <v>5500.0</v>
      </c>
      <c r="G129" s="226" t="s">
        <v>2084</v>
      </c>
      <c r="H129" s="427" t="s">
        <v>86</v>
      </c>
      <c r="I129" s="226" t="s">
        <v>88</v>
      </c>
      <c r="J129" s="370">
        <v>46280.0</v>
      </c>
      <c r="K129" s="370">
        <v>46280.0</v>
      </c>
    </row>
    <row r="130">
      <c r="A130" s="426" t="s">
        <v>4024</v>
      </c>
      <c r="B130" s="226" t="s">
        <v>1587</v>
      </c>
      <c r="C130" s="226" t="s">
        <v>3273</v>
      </c>
      <c r="D130" s="226" t="s">
        <v>4022</v>
      </c>
      <c r="E130" s="226" t="s">
        <v>2106</v>
      </c>
      <c r="F130" s="420">
        <v>5500.0</v>
      </c>
      <c r="G130" s="226" t="s">
        <v>2084</v>
      </c>
      <c r="H130" s="427" t="s">
        <v>86</v>
      </c>
      <c r="I130" s="226" t="s">
        <v>88</v>
      </c>
      <c r="J130" s="370">
        <v>46280.0</v>
      </c>
      <c r="K130" s="370">
        <v>46280.0</v>
      </c>
    </row>
    <row r="131">
      <c r="A131" s="426" t="s">
        <v>4051</v>
      </c>
      <c r="B131" s="226" t="s">
        <v>1587</v>
      </c>
      <c r="C131" s="226" t="s">
        <v>3273</v>
      </c>
      <c r="D131" s="226" t="s">
        <v>4050</v>
      </c>
      <c r="E131" s="226" t="s">
        <v>2106</v>
      </c>
      <c r="F131" s="420">
        <v>5500.0</v>
      </c>
      <c r="G131" s="226" t="s">
        <v>2084</v>
      </c>
      <c r="H131" s="427" t="s">
        <v>86</v>
      </c>
      <c r="I131" s="226" t="s">
        <v>88</v>
      </c>
      <c r="J131" s="370">
        <v>46280.0</v>
      </c>
      <c r="K131" s="370">
        <v>46280.0</v>
      </c>
    </row>
    <row r="132">
      <c r="A132" s="426" t="s">
        <v>4085</v>
      </c>
      <c r="B132" s="226" t="s">
        <v>1587</v>
      </c>
      <c r="C132" s="226" t="s">
        <v>3273</v>
      </c>
      <c r="D132" s="226" t="s">
        <v>4083</v>
      </c>
      <c r="E132" s="226" t="s">
        <v>2106</v>
      </c>
      <c r="F132" s="420">
        <v>5500.0</v>
      </c>
      <c r="G132" s="226" t="s">
        <v>2084</v>
      </c>
      <c r="H132" s="427" t="s">
        <v>86</v>
      </c>
      <c r="I132" s="226" t="s">
        <v>88</v>
      </c>
      <c r="J132" s="370">
        <v>46280.0</v>
      </c>
      <c r="K132" s="370">
        <v>46280.0</v>
      </c>
    </row>
    <row r="133">
      <c r="A133" s="426" t="s">
        <v>4118</v>
      </c>
      <c r="B133" s="226" t="s">
        <v>1587</v>
      </c>
      <c r="C133" s="226" t="s">
        <v>3273</v>
      </c>
      <c r="D133" s="226" t="s">
        <v>4116</v>
      </c>
      <c r="E133" s="226" t="s">
        <v>2106</v>
      </c>
      <c r="F133" s="420">
        <v>5500.0</v>
      </c>
      <c r="G133" s="226" t="s">
        <v>2084</v>
      </c>
      <c r="H133" s="427" t="s">
        <v>86</v>
      </c>
      <c r="I133" s="226" t="s">
        <v>88</v>
      </c>
      <c r="J133" s="370">
        <v>46280.0</v>
      </c>
      <c r="K133" s="370">
        <v>46280.0</v>
      </c>
    </row>
    <row r="134">
      <c r="A134" s="426" t="s">
        <v>4149</v>
      </c>
      <c r="B134" s="226" t="s">
        <v>1587</v>
      </c>
      <c r="C134" s="226" t="s">
        <v>3273</v>
      </c>
      <c r="D134" s="226" t="s">
        <v>4148</v>
      </c>
      <c r="E134" s="226" t="s">
        <v>2106</v>
      </c>
      <c r="F134" s="420">
        <v>5500.0</v>
      </c>
      <c r="G134" s="226" t="s">
        <v>2084</v>
      </c>
      <c r="H134" s="427" t="s">
        <v>86</v>
      </c>
      <c r="I134" s="226" t="s">
        <v>88</v>
      </c>
      <c r="J134" s="370">
        <v>46280.0</v>
      </c>
      <c r="K134" s="370">
        <v>46280.0</v>
      </c>
    </row>
    <row r="135">
      <c r="A135" s="426" t="s">
        <v>1571</v>
      </c>
      <c r="B135" s="226" t="s">
        <v>1587</v>
      </c>
      <c r="C135" s="226" t="s">
        <v>1572</v>
      </c>
      <c r="D135" s="226" t="s">
        <v>4172</v>
      </c>
      <c r="E135" s="226" t="s">
        <v>2106</v>
      </c>
      <c r="F135" s="420">
        <v>5500.0</v>
      </c>
      <c r="G135" s="226" t="s">
        <v>84</v>
      </c>
      <c r="H135" s="427" t="s">
        <v>86</v>
      </c>
      <c r="I135" s="226" t="s">
        <v>88</v>
      </c>
      <c r="J135" s="370">
        <v>46280.0</v>
      </c>
      <c r="K135" s="370">
        <v>46280.0</v>
      </c>
    </row>
    <row r="136">
      <c r="A136" s="426" t="s">
        <v>750</v>
      </c>
      <c r="B136" s="226" t="s">
        <v>1587</v>
      </c>
      <c r="C136" s="226" t="s">
        <v>1572</v>
      </c>
      <c r="D136" s="226" t="s">
        <v>4194</v>
      </c>
      <c r="E136" s="226" t="s">
        <v>2106</v>
      </c>
      <c r="F136" s="420">
        <v>5500.0</v>
      </c>
      <c r="G136" s="226" t="s">
        <v>84</v>
      </c>
      <c r="H136" s="427" t="s">
        <v>86</v>
      </c>
      <c r="I136" s="226" t="s">
        <v>88</v>
      </c>
      <c r="J136" s="370">
        <v>46280.0</v>
      </c>
      <c r="K136" s="370">
        <v>46280.0</v>
      </c>
    </row>
    <row r="137">
      <c r="A137" s="426" t="s">
        <v>854</v>
      </c>
      <c r="B137" s="226" t="s">
        <v>1587</v>
      </c>
      <c r="C137" s="226" t="s">
        <v>1953</v>
      </c>
      <c r="D137" s="226" t="s">
        <v>4220</v>
      </c>
      <c r="E137" s="226" t="s">
        <v>2106</v>
      </c>
      <c r="F137" s="420">
        <v>5500.0</v>
      </c>
      <c r="G137" s="226" t="s">
        <v>84</v>
      </c>
      <c r="H137" s="427" t="s">
        <v>86</v>
      </c>
      <c r="I137" s="226" t="s">
        <v>88</v>
      </c>
      <c r="J137" s="370">
        <v>46280.0</v>
      </c>
      <c r="K137" s="370">
        <v>46280.0</v>
      </c>
    </row>
    <row r="138">
      <c r="A138" s="426" t="s">
        <v>736</v>
      </c>
      <c r="B138" s="226" t="s">
        <v>1587</v>
      </c>
      <c r="C138" s="226" t="s">
        <v>1953</v>
      </c>
      <c r="D138" s="226" t="s">
        <v>4242</v>
      </c>
      <c r="E138" s="226" t="s">
        <v>2106</v>
      </c>
      <c r="F138" s="420">
        <v>5500.0</v>
      </c>
      <c r="G138" s="226" t="s">
        <v>84</v>
      </c>
      <c r="H138" s="427" t="s">
        <v>86</v>
      </c>
      <c r="I138" s="226" t="s">
        <v>88</v>
      </c>
      <c r="J138" s="370">
        <v>46280.0</v>
      </c>
      <c r="K138" s="370">
        <v>46280.0</v>
      </c>
    </row>
    <row r="139">
      <c r="A139" s="426" t="s">
        <v>937</v>
      </c>
      <c r="B139" s="226" t="s">
        <v>1587</v>
      </c>
      <c r="C139" s="226" t="s">
        <v>1970</v>
      </c>
      <c r="D139" s="226" t="s">
        <v>2491</v>
      </c>
      <c r="E139" s="226" t="s">
        <v>2106</v>
      </c>
      <c r="F139" s="420">
        <v>5500.0</v>
      </c>
      <c r="G139" s="226" t="s">
        <v>84</v>
      </c>
      <c r="H139" s="427" t="s">
        <v>86</v>
      </c>
      <c r="I139" s="226" t="s">
        <v>88</v>
      </c>
      <c r="J139" s="370">
        <v>46280.0</v>
      </c>
      <c r="K139" s="370">
        <v>46280.0</v>
      </c>
    </row>
    <row r="140">
      <c r="A140" s="426" t="s">
        <v>4306</v>
      </c>
      <c r="B140" s="226" t="s">
        <v>1587</v>
      </c>
      <c r="C140" s="226" t="s">
        <v>1970</v>
      </c>
      <c r="D140" s="226" t="s">
        <v>4305</v>
      </c>
      <c r="E140" s="226" t="s">
        <v>2106</v>
      </c>
      <c r="F140" s="420">
        <v>5500.0</v>
      </c>
      <c r="G140" s="226" t="s">
        <v>84</v>
      </c>
      <c r="H140" s="427" t="s">
        <v>86</v>
      </c>
      <c r="I140" s="226" t="s">
        <v>88</v>
      </c>
      <c r="J140" s="370">
        <v>46280.0</v>
      </c>
      <c r="K140" s="370">
        <v>46280.0</v>
      </c>
    </row>
    <row r="141">
      <c r="A141" s="426" t="s">
        <v>4339</v>
      </c>
      <c r="B141" s="226" t="s">
        <v>1587</v>
      </c>
      <c r="C141" s="226" t="s">
        <v>1970</v>
      </c>
      <c r="D141" s="226" t="s">
        <v>4337</v>
      </c>
      <c r="E141" s="226" t="s">
        <v>2106</v>
      </c>
      <c r="F141" s="420">
        <v>5500.0</v>
      </c>
      <c r="G141" s="226" t="s">
        <v>84</v>
      </c>
      <c r="H141" s="427" t="s">
        <v>86</v>
      </c>
      <c r="I141" s="226" t="s">
        <v>88</v>
      </c>
      <c r="J141" s="370">
        <v>46280.0</v>
      </c>
      <c r="K141" s="370">
        <v>46280.0</v>
      </c>
    </row>
    <row r="142">
      <c r="A142" s="426" t="s">
        <v>4922</v>
      </c>
      <c r="B142" s="226" t="s">
        <v>1587</v>
      </c>
      <c r="C142" s="226" t="s">
        <v>7968</v>
      </c>
      <c r="D142" s="226" t="s">
        <v>4923</v>
      </c>
      <c r="E142" s="226" t="s">
        <v>2699</v>
      </c>
      <c r="F142" s="420">
        <v>5500.0</v>
      </c>
      <c r="G142" s="226" t="s">
        <v>84</v>
      </c>
      <c r="H142" s="427" t="s">
        <v>86</v>
      </c>
      <c r="I142" s="226" t="s">
        <v>88</v>
      </c>
      <c r="J142" s="370">
        <v>46280.0</v>
      </c>
      <c r="K142" s="370">
        <v>46280.0</v>
      </c>
    </row>
    <row r="143">
      <c r="A143" s="426" t="s">
        <v>4925</v>
      </c>
      <c r="B143" s="226" t="s">
        <v>1587</v>
      </c>
      <c r="C143" s="226" t="s">
        <v>7968</v>
      </c>
      <c r="D143" s="226" t="s">
        <v>4926</v>
      </c>
      <c r="E143" s="226" t="s">
        <v>2699</v>
      </c>
      <c r="F143" s="420">
        <v>5500.0</v>
      </c>
      <c r="G143" s="226" t="s">
        <v>84</v>
      </c>
      <c r="H143" s="427" t="s">
        <v>86</v>
      </c>
      <c r="I143" s="226" t="s">
        <v>88</v>
      </c>
      <c r="J143" s="370">
        <v>46280.0</v>
      </c>
      <c r="K143" s="370">
        <v>46280.0</v>
      </c>
    </row>
    <row r="144">
      <c r="A144" s="426" t="s">
        <v>4928</v>
      </c>
      <c r="B144" s="226" t="s">
        <v>1587</v>
      </c>
      <c r="C144" s="226" t="s">
        <v>7968</v>
      </c>
      <c r="D144" s="226" t="s">
        <v>4929</v>
      </c>
      <c r="E144" s="226" t="s">
        <v>2699</v>
      </c>
      <c r="F144" s="420">
        <v>5500.0</v>
      </c>
      <c r="G144" s="226" t="s">
        <v>84</v>
      </c>
      <c r="H144" s="427" t="s">
        <v>86</v>
      </c>
      <c r="I144" s="226" t="s">
        <v>88</v>
      </c>
      <c r="J144" s="370">
        <v>46280.0</v>
      </c>
      <c r="K144" s="370">
        <v>46280.0</v>
      </c>
    </row>
    <row r="145">
      <c r="A145" s="426" t="s">
        <v>4931</v>
      </c>
      <c r="B145" s="226" t="s">
        <v>1587</v>
      </c>
      <c r="C145" s="226" t="s">
        <v>7968</v>
      </c>
      <c r="D145" s="226" t="s">
        <v>4932</v>
      </c>
      <c r="E145" s="226" t="s">
        <v>2699</v>
      </c>
      <c r="F145" s="420">
        <v>5500.0</v>
      </c>
      <c r="G145" s="226" t="s">
        <v>84</v>
      </c>
      <c r="H145" s="427" t="s">
        <v>86</v>
      </c>
      <c r="I145" s="226" t="s">
        <v>88</v>
      </c>
      <c r="J145" s="370">
        <v>46280.0</v>
      </c>
      <c r="K145" s="370">
        <v>46280.0</v>
      </c>
    </row>
    <row r="146">
      <c r="A146" s="426" t="s">
        <v>4934</v>
      </c>
      <c r="B146" s="226" t="s">
        <v>1587</v>
      </c>
      <c r="C146" s="226" t="s">
        <v>7968</v>
      </c>
      <c r="D146" s="226" t="s">
        <v>4935</v>
      </c>
      <c r="E146" s="226" t="s">
        <v>2699</v>
      </c>
      <c r="F146" s="420">
        <v>5500.0</v>
      </c>
      <c r="G146" s="226" t="s">
        <v>84</v>
      </c>
      <c r="H146" s="427" t="s">
        <v>86</v>
      </c>
      <c r="I146" s="226" t="s">
        <v>88</v>
      </c>
      <c r="J146" s="370">
        <v>46280.0</v>
      </c>
      <c r="K146" s="370">
        <v>46280.0</v>
      </c>
    </row>
    <row r="147">
      <c r="A147" s="426" t="s">
        <v>4937</v>
      </c>
      <c r="B147" s="226" t="s">
        <v>1587</v>
      </c>
      <c r="C147" s="226" t="s">
        <v>7968</v>
      </c>
      <c r="D147" s="226" t="s">
        <v>4938</v>
      </c>
      <c r="E147" s="226" t="s">
        <v>2699</v>
      </c>
      <c r="F147" s="420">
        <v>5500.0</v>
      </c>
      <c r="G147" s="226" t="s">
        <v>84</v>
      </c>
      <c r="H147" s="427" t="s">
        <v>86</v>
      </c>
      <c r="I147" s="226" t="s">
        <v>88</v>
      </c>
      <c r="J147" s="370">
        <v>46280.0</v>
      </c>
      <c r="K147" s="370">
        <v>46280.0</v>
      </c>
    </row>
    <row r="148">
      <c r="A148" s="426" t="s">
        <v>4940</v>
      </c>
      <c r="B148" s="226" t="s">
        <v>1587</v>
      </c>
      <c r="C148" s="226" t="s">
        <v>7968</v>
      </c>
      <c r="D148" s="226" t="s">
        <v>4941</v>
      </c>
      <c r="E148" s="226" t="s">
        <v>2699</v>
      </c>
      <c r="F148" s="420">
        <v>5500.0</v>
      </c>
      <c r="G148" s="226" t="s">
        <v>84</v>
      </c>
      <c r="H148" s="427" t="s">
        <v>86</v>
      </c>
      <c r="I148" s="226" t="s">
        <v>88</v>
      </c>
      <c r="J148" s="370">
        <v>46280.0</v>
      </c>
      <c r="K148" s="370">
        <v>46280.0</v>
      </c>
    </row>
    <row r="149">
      <c r="A149" s="426" t="s">
        <v>4945</v>
      </c>
      <c r="B149" s="226" t="s">
        <v>1587</v>
      </c>
      <c r="C149" s="226" t="s">
        <v>7968</v>
      </c>
      <c r="D149" s="226" t="s">
        <v>4947</v>
      </c>
      <c r="E149" s="226" t="s">
        <v>2699</v>
      </c>
      <c r="F149" s="420">
        <v>5500.0</v>
      </c>
      <c r="G149" s="226" t="s">
        <v>84</v>
      </c>
      <c r="H149" s="427" t="s">
        <v>86</v>
      </c>
      <c r="I149" s="226" t="s">
        <v>88</v>
      </c>
      <c r="J149" s="370">
        <v>46280.0</v>
      </c>
      <c r="K149" s="370">
        <v>46280.0</v>
      </c>
    </row>
    <row r="150">
      <c r="A150" s="426" t="s">
        <v>4949</v>
      </c>
      <c r="B150" s="226" t="s">
        <v>1587</v>
      </c>
      <c r="C150" s="226" t="s">
        <v>7968</v>
      </c>
      <c r="D150" s="226" t="s">
        <v>4950</v>
      </c>
      <c r="E150" s="226" t="s">
        <v>2699</v>
      </c>
      <c r="F150" s="420">
        <v>5500.0</v>
      </c>
      <c r="G150" s="226" t="s">
        <v>84</v>
      </c>
      <c r="H150" s="427" t="s">
        <v>86</v>
      </c>
      <c r="I150" s="226" t="s">
        <v>88</v>
      </c>
      <c r="J150" s="370">
        <v>46280.0</v>
      </c>
      <c r="K150" s="370">
        <v>46280.0</v>
      </c>
    </row>
    <row r="151">
      <c r="A151" s="426" t="s">
        <v>4366</v>
      </c>
      <c r="B151" s="226" t="s">
        <v>3457</v>
      </c>
      <c r="C151" s="226" t="s">
        <v>7970</v>
      </c>
      <c r="D151" s="226" t="s">
        <v>4365</v>
      </c>
      <c r="E151" s="226" t="s">
        <v>2106</v>
      </c>
      <c r="F151" s="420">
        <v>5600.0</v>
      </c>
      <c r="G151" s="226" t="s">
        <v>2084</v>
      </c>
      <c r="H151" s="427" t="s">
        <v>86</v>
      </c>
      <c r="I151" s="226" t="s">
        <v>88</v>
      </c>
      <c r="J151" s="370">
        <v>46280.0</v>
      </c>
      <c r="K151" s="370">
        <v>46280.0</v>
      </c>
    </row>
    <row r="152">
      <c r="A152" s="426" t="s">
        <v>1295</v>
      </c>
      <c r="B152" s="226" t="s">
        <v>3457</v>
      </c>
      <c r="C152" s="226" t="s">
        <v>7973</v>
      </c>
      <c r="D152" s="226" t="s">
        <v>1296</v>
      </c>
      <c r="E152" s="226" t="s">
        <v>2106</v>
      </c>
      <c r="F152" s="420">
        <v>5600.0</v>
      </c>
      <c r="G152" s="226" t="s">
        <v>2084</v>
      </c>
      <c r="H152" s="427" t="s">
        <v>86</v>
      </c>
      <c r="I152" s="226" t="s">
        <v>88</v>
      </c>
      <c r="J152" s="370">
        <v>46280.0</v>
      </c>
      <c r="K152" s="370">
        <v>46280.0</v>
      </c>
    </row>
    <row r="153">
      <c r="A153" s="426" t="s">
        <v>4435</v>
      </c>
      <c r="B153" s="226" t="s">
        <v>3457</v>
      </c>
      <c r="C153" s="226" t="s">
        <v>7973</v>
      </c>
      <c r="D153" s="226" t="s">
        <v>4434</v>
      </c>
      <c r="E153" s="226" t="s">
        <v>2106</v>
      </c>
      <c r="F153" s="420">
        <v>5600.0</v>
      </c>
      <c r="G153" s="226" t="s">
        <v>2084</v>
      </c>
      <c r="H153" s="427" t="s">
        <v>86</v>
      </c>
      <c r="I153" s="226" t="s">
        <v>88</v>
      </c>
      <c r="J153" s="370">
        <v>46280.0</v>
      </c>
      <c r="K153" s="370">
        <v>46280.0</v>
      </c>
    </row>
    <row r="154">
      <c r="A154" s="426" t="s">
        <v>4468</v>
      </c>
      <c r="B154" s="226" t="s">
        <v>3457</v>
      </c>
      <c r="C154" s="226" t="s">
        <v>7973</v>
      </c>
      <c r="D154" s="226" t="s">
        <v>4465</v>
      </c>
      <c r="E154" s="226" t="s">
        <v>2106</v>
      </c>
      <c r="F154" s="420">
        <v>5600.0</v>
      </c>
      <c r="G154" s="226" t="s">
        <v>2084</v>
      </c>
      <c r="H154" s="427" t="s">
        <v>86</v>
      </c>
      <c r="I154" s="226" t="s">
        <v>88</v>
      </c>
      <c r="J154" s="370">
        <v>46280.0</v>
      </c>
      <c r="K154" s="370">
        <v>46280.0</v>
      </c>
    </row>
    <row r="155">
      <c r="A155" s="426" t="s">
        <v>4508</v>
      </c>
      <c r="B155" s="226" t="s">
        <v>3457</v>
      </c>
      <c r="C155" s="226" t="s">
        <v>7973</v>
      </c>
      <c r="D155" s="226" t="s">
        <v>4506</v>
      </c>
      <c r="E155" s="226" t="s">
        <v>2106</v>
      </c>
      <c r="F155" s="420">
        <v>5600.0</v>
      </c>
      <c r="G155" s="226" t="s">
        <v>2084</v>
      </c>
      <c r="H155" s="427" t="s">
        <v>86</v>
      </c>
      <c r="I155" s="226" t="s">
        <v>88</v>
      </c>
      <c r="J155" s="370">
        <v>46280.0</v>
      </c>
      <c r="K155" s="370">
        <v>46280.0</v>
      </c>
    </row>
    <row r="156">
      <c r="A156" s="426" t="s">
        <v>4540</v>
      </c>
      <c r="B156" s="226" t="s">
        <v>3457</v>
      </c>
      <c r="C156" s="226" t="s">
        <v>7973</v>
      </c>
      <c r="D156" s="226" t="s">
        <v>4537</v>
      </c>
      <c r="E156" s="226" t="s">
        <v>2106</v>
      </c>
      <c r="F156" s="420">
        <v>5600.0</v>
      </c>
      <c r="G156" s="226" t="s">
        <v>2084</v>
      </c>
      <c r="H156" s="427" t="s">
        <v>86</v>
      </c>
      <c r="I156" s="226" t="s">
        <v>88</v>
      </c>
      <c r="J156" s="370">
        <v>46280.0</v>
      </c>
      <c r="K156" s="370">
        <v>46280.0</v>
      </c>
    </row>
    <row r="157">
      <c r="A157" s="426" t="s">
        <v>4567</v>
      </c>
      <c r="B157" s="226" t="s">
        <v>3457</v>
      </c>
      <c r="C157" s="226" t="s">
        <v>7973</v>
      </c>
      <c r="D157" s="226" t="s">
        <v>4566</v>
      </c>
      <c r="E157" s="226" t="s">
        <v>2106</v>
      </c>
      <c r="F157" s="420">
        <v>5600.0</v>
      </c>
      <c r="G157" s="226" t="s">
        <v>2084</v>
      </c>
      <c r="H157" s="427" t="s">
        <v>86</v>
      </c>
      <c r="I157" s="226" t="s">
        <v>88</v>
      </c>
      <c r="J157" s="370">
        <v>46280.0</v>
      </c>
      <c r="K157" s="370">
        <v>46280.0</v>
      </c>
    </row>
    <row r="158">
      <c r="A158" s="426" t="s">
        <v>1138</v>
      </c>
      <c r="B158" s="226" t="s">
        <v>3457</v>
      </c>
      <c r="C158" s="226" t="s">
        <v>7973</v>
      </c>
      <c r="D158" s="226" t="s">
        <v>1139</v>
      </c>
      <c r="E158" s="226" t="s">
        <v>2106</v>
      </c>
      <c r="F158" s="420">
        <v>5600.0</v>
      </c>
      <c r="G158" s="226" t="s">
        <v>2084</v>
      </c>
      <c r="H158" s="427" t="s">
        <v>86</v>
      </c>
      <c r="I158" s="226" t="s">
        <v>88</v>
      </c>
      <c r="J158" s="370">
        <v>46280.0</v>
      </c>
      <c r="K158" s="370">
        <v>46280.0</v>
      </c>
    </row>
    <row r="159">
      <c r="A159" s="426" t="s">
        <v>4608</v>
      </c>
      <c r="B159" s="226" t="s">
        <v>3457</v>
      </c>
      <c r="C159" s="226" t="s">
        <v>7973</v>
      </c>
      <c r="D159" s="226" t="s">
        <v>4606</v>
      </c>
      <c r="E159" s="226" t="s">
        <v>2106</v>
      </c>
      <c r="F159" s="420">
        <v>5600.0</v>
      </c>
      <c r="G159" s="226" t="s">
        <v>2084</v>
      </c>
      <c r="H159" s="427" t="s">
        <v>86</v>
      </c>
      <c r="I159" s="226" t="s">
        <v>88</v>
      </c>
      <c r="J159" s="370">
        <v>46280.0</v>
      </c>
      <c r="K159" s="370">
        <v>46280.0</v>
      </c>
    </row>
    <row r="160">
      <c r="A160" s="426" t="s">
        <v>4646</v>
      </c>
      <c r="B160" s="226" t="s">
        <v>3457</v>
      </c>
      <c r="C160" s="226" t="s">
        <v>7975</v>
      </c>
      <c r="D160" s="226" t="s">
        <v>4645</v>
      </c>
      <c r="E160" s="226" t="s">
        <v>2106</v>
      </c>
      <c r="F160" s="420">
        <v>5600.0</v>
      </c>
      <c r="G160" s="226" t="s">
        <v>2084</v>
      </c>
      <c r="H160" s="427" t="s">
        <v>86</v>
      </c>
      <c r="I160" s="226" t="s">
        <v>88</v>
      </c>
      <c r="J160" s="370">
        <v>46280.0</v>
      </c>
      <c r="K160" s="370">
        <v>46280.0</v>
      </c>
    </row>
    <row r="161">
      <c r="A161" s="426" t="s">
        <v>4683</v>
      </c>
      <c r="B161" s="226" t="s">
        <v>3457</v>
      </c>
      <c r="C161" s="226" t="s">
        <v>7975</v>
      </c>
      <c r="D161" s="226" t="s">
        <v>4681</v>
      </c>
      <c r="E161" s="226" t="s">
        <v>2106</v>
      </c>
      <c r="F161" s="420">
        <v>5600.0</v>
      </c>
      <c r="G161" s="226" t="s">
        <v>2084</v>
      </c>
      <c r="H161" s="427" t="s">
        <v>86</v>
      </c>
      <c r="I161" s="226" t="s">
        <v>88</v>
      </c>
      <c r="J161" s="370">
        <v>46280.0</v>
      </c>
      <c r="K161" s="370">
        <v>46280.0</v>
      </c>
    </row>
    <row r="162">
      <c r="A162" s="426" t="s">
        <v>4720</v>
      </c>
      <c r="B162" s="226" t="s">
        <v>3457</v>
      </c>
      <c r="C162" s="226" t="s">
        <v>7975</v>
      </c>
      <c r="D162" s="226" t="s">
        <v>4718</v>
      </c>
      <c r="E162" s="226" t="s">
        <v>2106</v>
      </c>
      <c r="F162" s="420">
        <v>5600.0</v>
      </c>
      <c r="G162" s="226" t="s">
        <v>2084</v>
      </c>
      <c r="H162" s="427" t="s">
        <v>86</v>
      </c>
      <c r="I162" s="226" t="s">
        <v>88</v>
      </c>
      <c r="J162" s="370">
        <v>46280.0</v>
      </c>
      <c r="K162" s="370">
        <v>46280.0</v>
      </c>
    </row>
    <row r="163">
      <c r="A163" s="426" t="s">
        <v>4753</v>
      </c>
      <c r="B163" s="226" t="s">
        <v>3457</v>
      </c>
      <c r="C163" s="226" t="s">
        <v>7975</v>
      </c>
      <c r="D163" s="226" t="s">
        <v>4751</v>
      </c>
      <c r="E163" s="226" t="s">
        <v>2106</v>
      </c>
      <c r="F163" s="420">
        <v>5600.0</v>
      </c>
      <c r="G163" s="226" t="s">
        <v>2084</v>
      </c>
      <c r="H163" s="427" t="s">
        <v>86</v>
      </c>
      <c r="I163" s="226" t="s">
        <v>88</v>
      </c>
      <c r="J163" s="370">
        <v>46280.0</v>
      </c>
      <c r="K163" s="370">
        <v>46280.0</v>
      </c>
    </row>
    <row r="164">
      <c r="A164" s="426" t="s">
        <v>4776</v>
      </c>
      <c r="B164" s="226" t="s">
        <v>3457</v>
      </c>
      <c r="C164" s="226" t="s">
        <v>7975</v>
      </c>
      <c r="D164" s="226" t="s">
        <v>4775</v>
      </c>
      <c r="E164" s="226" t="s">
        <v>2106</v>
      </c>
      <c r="F164" s="420">
        <v>5600.0</v>
      </c>
      <c r="G164" s="226" t="s">
        <v>2084</v>
      </c>
      <c r="H164" s="427" t="s">
        <v>86</v>
      </c>
      <c r="I164" s="226" t="s">
        <v>88</v>
      </c>
      <c r="J164" s="370">
        <v>46280.0</v>
      </c>
      <c r="K164" s="370">
        <v>46280.0</v>
      </c>
    </row>
    <row r="165">
      <c r="A165" s="426" t="s">
        <v>4814</v>
      </c>
      <c r="B165" s="226" t="s">
        <v>3457</v>
      </c>
      <c r="C165" s="226" t="s">
        <v>7975</v>
      </c>
      <c r="D165" s="226" t="s">
        <v>4812</v>
      </c>
      <c r="E165" s="226" t="s">
        <v>2106</v>
      </c>
      <c r="F165" s="420">
        <v>5600.0</v>
      </c>
      <c r="G165" s="226" t="s">
        <v>2084</v>
      </c>
      <c r="H165" s="427" t="s">
        <v>86</v>
      </c>
      <c r="I165" s="226" t="s">
        <v>88</v>
      </c>
      <c r="J165" s="370">
        <v>46280.0</v>
      </c>
      <c r="K165" s="370">
        <v>46280.0</v>
      </c>
    </row>
    <row r="166">
      <c r="A166" s="426" t="s">
        <v>4835</v>
      </c>
      <c r="B166" s="226" t="s">
        <v>3457</v>
      </c>
      <c r="C166" s="226" t="s">
        <v>7975</v>
      </c>
      <c r="D166" s="226" t="s">
        <v>4834</v>
      </c>
      <c r="E166" s="226" t="s">
        <v>2106</v>
      </c>
      <c r="F166" s="420">
        <v>5600.0</v>
      </c>
      <c r="G166" s="226" t="s">
        <v>2084</v>
      </c>
      <c r="H166" s="427" t="s">
        <v>86</v>
      </c>
      <c r="I166" s="226" t="s">
        <v>88</v>
      </c>
      <c r="J166" s="370">
        <v>46280.0</v>
      </c>
      <c r="K166" s="370">
        <v>46280.0</v>
      </c>
    </row>
    <row r="167">
      <c r="A167" s="426" t="s">
        <v>1111</v>
      </c>
      <c r="B167" s="226" t="s">
        <v>3457</v>
      </c>
      <c r="C167" s="226" t="s">
        <v>696</v>
      </c>
      <c r="D167" s="226" t="s">
        <v>696</v>
      </c>
      <c r="E167" s="226" t="s">
        <v>2106</v>
      </c>
      <c r="F167" s="420">
        <v>5600.0</v>
      </c>
      <c r="G167" s="226" t="s">
        <v>2084</v>
      </c>
      <c r="H167" s="427" t="s">
        <v>86</v>
      </c>
      <c r="I167" s="226" t="s">
        <v>88</v>
      </c>
      <c r="J167" s="370">
        <v>46280.0</v>
      </c>
      <c r="K167" s="370">
        <v>46280.0</v>
      </c>
    </row>
    <row r="168">
      <c r="A168" s="426" t="s">
        <v>775</v>
      </c>
      <c r="B168" s="226" t="s">
        <v>3457</v>
      </c>
      <c r="C168" s="226" t="s">
        <v>7978</v>
      </c>
      <c r="D168" s="226" t="s">
        <v>4895</v>
      </c>
      <c r="E168" s="226" t="s">
        <v>2106</v>
      </c>
      <c r="F168" s="420">
        <v>5600.0</v>
      </c>
      <c r="G168" s="226" t="s">
        <v>2084</v>
      </c>
      <c r="H168" s="427" t="s">
        <v>86</v>
      </c>
      <c r="I168" s="226" t="s">
        <v>88</v>
      </c>
      <c r="J168" s="370">
        <v>46280.0</v>
      </c>
      <c r="K168" s="370">
        <v>46280.0</v>
      </c>
    </row>
    <row r="169">
      <c r="A169" s="426" t="s">
        <v>1087</v>
      </c>
      <c r="B169" s="226" t="s">
        <v>3457</v>
      </c>
      <c r="C169" s="226" t="s">
        <v>7978</v>
      </c>
      <c r="D169" s="226" t="s">
        <v>893</v>
      </c>
      <c r="E169" s="226" t="s">
        <v>2106</v>
      </c>
      <c r="F169" s="420">
        <v>5600.0</v>
      </c>
      <c r="G169" s="226" t="s">
        <v>2084</v>
      </c>
      <c r="H169" s="427" t="s">
        <v>86</v>
      </c>
      <c r="I169" s="226" t="s">
        <v>88</v>
      </c>
      <c r="J169" s="370">
        <v>46280.0</v>
      </c>
      <c r="K169" s="370">
        <v>46280.0</v>
      </c>
    </row>
    <row r="170">
      <c r="A170" s="426" t="s">
        <v>4946</v>
      </c>
      <c r="B170" s="226" t="s">
        <v>3457</v>
      </c>
      <c r="C170" s="226" t="s">
        <v>7978</v>
      </c>
      <c r="D170" s="226" t="s">
        <v>4943</v>
      </c>
      <c r="E170" s="226" t="s">
        <v>2106</v>
      </c>
      <c r="F170" s="420">
        <v>5600.0</v>
      </c>
      <c r="G170" s="226" t="s">
        <v>2084</v>
      </c>
      <c r="H170" s="427" t="s">
        <v>86</v>
      </c>
      <c r="I170" s="226" t="s">
        <v>88</v>
      </c>
      <c r="J170" s="370">
        <v>46280.0</v>
      </c>
      <c r="K170" s="370">
        <v>46280.0</v>
      </c>
    </row>
    <row r="171">
      <c r="A171" s="426" t="s">
        <v>4977</v>
      </c>
      <c r="B171" s="226" t="s">
        <v>3457</v>
      </c>
      <c r="C171" s="226" t="s">
        <v>7980</v>
      </c>
      <c r="D171" s="226" t="s">
        <v>4976</v>
      </c>
      <c r="E171" s="226" t="s">
        <v>2106</v>
      </c>
      <c r="F171" s="420">
        <v>5600.0</v>
      </c>
      <c r="G171" s="226" t="s">
        <v>2084</v>
      </c>
      <c r="H171" s="427" t="s">
        <v>86</v>
      </c>
      <c r="I171" s="226" t="s">
        <v>88</v>
      </c>
      <c r="J171" s="370">
        <v>46280.0</v>
      </c>
      <c r="K171" s="370">
        <v>46280.0</v>
      </c>
    </row>
    <row r="172">
      <c r="A172" s="426" t="s">
        <v>5006</v>
      </c>
      <c r="B172" s="226" t="s">
        <v>3457</v>
      </c>
      <c r="C172" s="226" t="s">
        <v>7980</v>
      </c>
      <c r="D172" s="226" t="s">
        <v>5005</v>
      </c>
      <c r="E172" s="226" t="s">
        <v>2106</v>
      </c>
      <c r="F172" s="420">
        <v>5600.0</v>
      </c>
      <c r="G172" s="226" t="s">
        <v>2084</v>
      </c>
      <c r="H172" s="427" t="s">
        <v>86</v>
      </c>
      <c r="I172" s="226" t="s">
        <v>88</v>
      </c>
      <c r="J172" s="370">
        <v>46280.0</v>
      </c>
      <c r="K172" s="370">
        <v>46280.0</v>
      </c>
    </row>
    <row r="173">
      <c r="A173" s="426" t="s">
        <v>5026</v>
      </c>
      <c r="B173" s="226" t="s">
        <v>3457</v>
      </c>
      <c r="C173" s="226" t="s">
        <v>7980</v>
      </c>
      <c r="D173" s="226" t="s">
        <v>1309</v>
      </c>
      <c r="E173" s="226" t="s">
        <v>2106</v>
      </c>
      <c r="F173" s="420">
        <v>5600.0</v>
      </c>
      <c r="G173" s="226" t="s">
        <v>2084</v>
      </c>
      <c r="H173" s="427" t="s">
        <v>86</v>
      </c>
      <c r="I173" s="226" t="s">
        <v>88</v>
      </c>
      <c r="J173" s="370">
        <v>46280.0</v>
      </c>
      <c r="K173" s="370">
        <v>46280.0</v>
      </c>
    </row>
    <row r="174">
      <c r="A174" s="426" t="s">
        <v>1268</v>
      </c>
      <c r="B174" s="226" t="s">
        <v>3457</v>
      </c>
      <c r="C174" s="226" t="s">
        <v>7980</v>
      </c>
      <c r="D174" s="226" t="s">
        <v>1269</v>
      </c>
      <c r="E174" s="226" t="s">
        <v>2106</v>
      </c>
      <c r="F174" s="420">
        <v>5600.0</v>
      </c>
      <c r="G174" s="226" t="s">
        <v>2084</v>
      </c>
      <c r="H174" s="427" t="s">
        <v>86</v>
      </c>
      <c r="I174" s="226" t="s">
        <v>88</v>
      </c>
      <c r="J174" s="370">
        <v>46280.0</v>
      </c>
      <c r="K174" s="370">
        <v>46280.0</v>
      </c>
    </row>
    <row r="175">
      <c r="A175" s="426" t="s">
        <v>5065</v>
      </c>
      <c r="B175" s="226" t="s">
        <v>3457</v>
      </c>
      <c r="C175" s="226" t="s">
        <v>7982</v>
      </c>
      <c r="D175" s="226" t="s">
        <v>1282</v>
      </c>
      <c r="E175" s="226" t="s">
        <v>2106</v>
      </c>
      <c r="F175" s="420">
        <v>5600.0</v>
      </c>
      <c r="G175" s="226" t="s">
        <v>2084</v>
      </c>
      <c r="H175" s="427" t="s">
        <v>86</v>
      </c>
      <c r="I175" s="226" t="s">
        <v>88</v>
      </c>
      <c r="J175" s="370">
        <v>46280.0</v>
      </c>
      <c r="K175" s="370">
        <v>46280.0</v>
      </c>
    </row>
    <row r="176">
      <c r="A176" s="426" t="s">
        <v>5084</v>
      </c>
      <c r="B176" s="226" t="s">
        <v>3457</v>
      </c>
      <c r="C176" s="226" t="s">
        <v>7984</v>
      </c>
      <c r="D176" s="226" t="s">
        <v>5083</v>
      </c>
      <c r="E176" s="226" t="s">
        <v>2106</v>
      </c>
      <c r="F176" s="420">
        <v>5600.0</v>
      </c>
      <c r="G176" s="226" t="s">
        <v>2084</v>
      </c>
      <c r="H176" s="427" t="s">
        <v>86</v>
      </c>
      <c r="I176" s="226" t="s">
        <v>88</v>
      </c>
      <c r="J176" s="370">
        <v>46280.0</v>
      </c>
      <c r="K176" s="370">
        <v>46280.0</v>
      </c>
    </row>
    <row r="177">
      <c r="A177" s="426" t="s">
        <v>5108</v>
      </c>
      <c r="B177" s="226" t="s">
        <v>3457</v>
      </c>
      <c r="C177" s="226" t="s">
        <v>7984</v>
      </c>
      <c r="D177" s="226" t="s">
        <v>5106</v>
      </c>
      <c r="E177" s="226" t="s">
        <v>2106</v>
      </c>
      <c r="F177" s="420">
        <v>5600.0</v>
      </c>
      <c r="G177" s="226" t="s">
        <v>2084</v>
      </c>
      <c r="H177" s="427" t="s">
        <v>86</v>
      </c>
      <c r="I177" s="226" t="s">
        <v>88</v>
      </c>
      <c r="J177" s="370">
        <v>46280.0</v>
      </c>
      <c r="K177" s="370">
        <v>46280.0</v>
      </c>
    </row>
    <row r="178">
      <c r="A178" s="426" t="s">
        <v>1194</v>
      </c>
      <c r="B178" s="226" t="s">
        <v>3457</v>
      </c>
      <c r="C178" s="226" t="s">
        <v>7986</v>
      </c>
      <c r="D178" s="226" t="s">
        <v>1195</v>
      </c>
      <c r="E178" s="226" t="s">
        <v>2106</v>
      </c>
      <c r="F178" s="420">
        <v>5600.0</v>
      </c>
      <c r="G178" s="226" t="s">
        <v>2084</v>
      </c>
      <c r="H178" s="427" t="s">
        <v>86</v>
      </c>
      <c r="I178" s="226" t="s">
        <v>88</v>
      </c>
      <c r="J178" s="370">
        <v>46280.0</v>
      </c>
      <c r="K178" s="370">
        <v>46280.0</v>
      </c>
    </row>
    <row r="179">
      <c r="A179" s="426" t="s">
        <v>789</v>
      </c>
      <c r="B179" s="226" t="s">
        <v>3457</v>
      </c>
      <c r="C179" s="226" t="s">
        <v>790</v>
      </c>
      <c r="D179" s="226" t="s">
        <v>8052</v>
      </c>
      <c r="E179" s="226" t="s">
        <v>2106</v>
      </c>
      <c r="F179" s="420">
        <v>5600.0</v>
      </c>
      <c r="G179" s="226" t="s">
        <v>84</v>
      </c>
      <c r="H179" s="427" t="s">
        <v>86</v>
      </c>
      <c r="I179" s="226" t="s">
        <v>88</v>
      </c>
      <c r="J179" s="370">
        <v>46280.0</v>
      </c>
      <c r="K179" s="370">
        <v>46280.0</v>
      </c>
    </row>
    <row r="180">
      <c r="A180" s="426" t="s">
        <v>777</v>
      </c>
      <c r="B180" s="226" t="s">
        <v>3457</v>
      </c>
      <c r="C180" s="226" t="s">
        <v>790</v>
      </c>
      <c r="D180" s="226" t="s">
        <v>8053</v>
      </c>
      <c r="E180" s="226" t="s">
        <v>2106</v>
      </c>
      <c r="F180" s="420">
        <v>5600.0</v>
      </c>
      <c r="G180" s="226" t="s">
        <v>84</v>
      </c>
      <c r="H180" s="427" t="s">
        <v>86</v>
      </c>
      <c r="I180" s="226" t="s">
        <v>88</v>
      </c>
      <c r="J180" s="370">
        <v>46280.0</v>
      </c>
      <c r="K180" s="370">
        <v>46280.0</v>
      </c>
    </row>
    <row r="181">
      <c r="A181" s="426" t="s">
        <v>1256</v>
      </c>
      <c r="B181" s="226" t="s">
        <v>3457</v>
      </c>
      <c r="C181" s="226" t="s">
        <v>1981</v>
      </c>
      <c r="D181" s="226" t="s">
        <v>5221</v>
      </c>
      <c r="E181" s="226" t="s">
        <v>2106</v>
      </c>
      <c r="F181" s="420">
        <v>5600.0</v>
      </c>
      <c r="G181" s="226" t="s">
        <v>84</v>
      </c>
      <c r="H181" s="427" t="s">
        <v>86</v>
      </c>
      <c r="I181" s="226" t="s">
        <v>88</v>
      </c>
      <c r="J181" s="370">
        <v>46280.0</v>
      </c>
      <c r="K181" s="370">
        <v>46280.0</v>
      </c>
    </row>
    <row r="182">
      <c r="A182" s="426" t="s">
        <v>1140</v>
      </c>
      <c r="B182" s="226" t="s">
        <v>3457</v>
      </c>
      <c r="C182" s="226" t="s">
        <v>1981</v>
      </c>
      <c r="D182" s="226" t="s">
        <v>8054</v>
      </c>
      <c r="E182" s="226" t="s">
        <v>2106</v>
      </c>
      <c r="F182" s="420">
        <v>5600.0</v>
      </c>
      <c r="G182" s="226" t="s">
        <v>84</v>
      </c>
      <c r="H182" s="427" t="s">
        <v>86</v>
      </c>
      <c r="I182" s="226" t="s">
        <v>88</v>
      </c>
      <c r="J182" s="370">
        <v>46280.0</v>
      </c>
      <c r="K182" s="370">
        <v>46280.0</v>
      </c>
    </row>
    <row r="183">
      <c r="A183" s="426" t="s">
        <v>5290</v>
      </c>
      <c r="B183" s="226" t="s">
        <v>3457</v>
      </c>
      <c r="C183" s="226" t="s">
        <v>1981</v>
      </c>
      <c r="D183" s="226" t="s">
        <v>8055</v>
      </c>
      <c r="E183" s="226" t="s">
        <v>2106</v>
      </c>
      <c r="F183" s="420">
        <v>5600.0</v>
      </c>
      <c r="G183" s="226" t="s">
        <v>84</v>
      </c>
      <c r="H183" s="427" t="s">
        <v>86</v>
      </c>
      <c r="I183" s="226" t="s">
        <v>88</v>
      </c>
      <c r="J183" s="370">
        <v>46280.0</v>
      </c>
      <c r="K183" s="370">
        <v>46280.0</v>
      </c>
    </row>
    <row r="184">
      <c r="A184" s="426" t="s">
        <v>5318</v>
      </c>
      <c r="B184" s="226" t="s">
        <v>3457</v>
      </c>
      <c r="C184" s="226" t="s">
        <v>1981</v>
      </c>
      <c r="D184" s="226" t="s">
        <v>8056</v>
      </c>
      <c r="E184" s="226" t="s">
        <v>2106</v>
      </c>
      <c r="F184" s="420">
        <v>5600.0</v>
      </c>
      <c r="G184" s="226" t="s">
        <v>84</v>
      </c>
      <c r="H184" s="427" t="s">
        <v>86</v>
      </c>
      <c r="I184" s="226" t="s">
        <v>88</v>
      </c>
      <c r="J184" s="370">
        <v>46280.0</v>
      </c>
      <c r="K184" s="370">
        <v>46280.0</v>
      </c>
    </row>
    <row r="185">
      <c r="A185" s="426" t="s">
        <v>5350</v>
      </c>
      <c r="B185" s="226" t="s">
        <v>3457</v>
      </c>
      <c r="C185" s="226" t="s">
        <v>1981</v>
      </c>
      <c r="D185" s="226" t="s">
        <v>8057</v>
      </c>
      <c r="E185" s="226" t="s">
        <v>2106</v>
      </c>
      <c r="F185" s="420">
        <v>5600.0</v>
      </c>
      <c r="G185" s="226" t="s">
        <v>84</v>
      </c>
      <c r="H185" s="427" t="s">
        <v>86</v>
      </c>
      <c r="I185" s="226" t="s">
        <v>88</v>
      </c>
      <c r="J185" s="370">
        <v>46280.0</v>
      </c>
      <c r="K185" s="370">
        <v>46280.0</v>
      </c>
    </row>
    <row r="186">
      <c r="A186" s="426" t="s">
        <v>1114</v>
      </c>
      <c r="B186" s="226" t="s">
        <v>3457</v>
      </c>
      <c r="C186" s="226" t="s">
        <v>1993</v>
      </c>
      <c r="D186" s="226" t="s">
        <v>8058</v>
      </c>
      <c r="E186" s="226" t="s">
        <v>2106</v>
      </c>
      <c r="F186" s="420">
        <v>5600.0</v>
      </c>
      <c r="G186" s="226" t="s">
        <v>84</v>
      </c>
      <c r="H186" s="427" t="s">
        <v>86</v>
      </c>
      <c r="I186" s="226" t="s">
        <v>88</v>
      </c>
      <c r="J186" s="370">
        <v>46280.0</v>
      </c>
      <c r="K186" s="370">
        <v>46280.0</v>
      </c>
    </row>
    <row r="187">
      <c r="A187" s="426" t="s">
        <v>5403</v>
      </c>
      <c r="B187" s="226" t="s">
        <v>3457</v>
      </c>
      <c r="C187" s="226" t="s">
        <v>1993</v>
      </c>
      <c r="D187" s="226" t="s">
        <v>8059</v>
      </c>
      <c r="E187" s="226" t="s">
        <v>2106</v>
      </c>
      <c r="F187" s="420">
        <v>5600.0</v>
      </c>
      <c r="G187" s="226" t="s">
        <v>84</v>
      </c>
      <c r="H187" s="427" t="s">
        <v>86</v>
      </c>
      <c r="I187" s="226" t="s">
        <v>88</v>
      </c>
      <c r="J187" s="370">
        <v>46280.0</v>
      </c>
      <c r="K187" s="370">
        <v>46280.0</v>
      </c>
    </row>
    <row r="188">
      <c r="A188" s="426" t="s">
        <v>5430</v>
      </c>
      <c r="B188" s="226" t="s">
        <v>3457</v>
      </c>
      <c r="C188" s="226" t="s">
        <v>7991</v>
      </c>
      <c r="D188" s="226" t="s">
        <v>8060</v>
      </c>
      <c r="E188" s="226" t="s">
        <v>2106</v>
      </c>
      <c r="F188" s="420">
        <v>5600.0</v>
      </c>
      <c r="G188" s="226" t="s">
        <v>2084</v>
      </c>
      <c r="H188" s="427" t="s">
        <v>86</v>
      </c>
      <c r="I188" s="226" t="s">
        <v>88</v>
      </c>
      <c r="J188" s="370">
        <v>46280.0</v>
      </c>
      <c r="K188" s="370">
        <v>46280.0</v>
      </c>
    </row>
    <row r="189">
      <c r="A189" s="426" t="s">
        <v>5499</v>
      </c>
      <c r="B189" s="226" t="s">
        <v>3457</v>
      </c>
      <c r="C189" s="226" t="s">
        <v>7991</v>
      </c>
      <c r="D189" s="226" t="s">
        <v>8061</v>
      </c>
      <c r="E189" s="226" t="s">
        <v>2106</v>
      </c>
      <c r="F189" s="420">
        <v>5600.0</v>
      </c>
      <c r="G189" s="226" t="s">
        <v>2084</v>
      </c>
      <c r="H189" s="427" t="s">
        <v>86</v>
      </c>
      <c r="I189" s="226" t="s">
        <v>88</v>
      </c>
      <c r="J189" s="370">
        <v>46280.0</v>
      </c>
      <c r="K189" s="370">
        <v>46280.0</v>
      </c>
    </row>
    <row r="190">
      <c r="A190" s="426" t="s">
        <v>5527</v>
      </c>
      <c r="B190" s="226" t="s">
        <v>3457</v>
      </c>
      <c r="C190" s="226" t="s">
        <v>7991</v>
      </c>
      <c r="D190" s="226" t="s">
        <v>8062</v>
      </c>
      <c r="E190" s="226" t="s">
        <v>2106</v>
      </c>
      <c r="F190" s="420">
        <v>5600.0</v>
      </c>
      <c r="G190" s="226" t="s">
        <v>2084</v>
      </c>
      <c r="H190" s="427" t="s">
        <v>86</v>
      </c>
      <c r="I190" s="226" t="s">
        <v>88</v>
      </c>
      <c r="J190" s="370">
        <v>46280.0</v>
      </c>
      <c r="K190" s="370">
        <v>46280.0</v>
      </c>
    </row>
    <row r="191">
      <c r="A191" s="426" t="s">
        <v>5564</v>
      </c>
      <c r="B191" s="226" t="s">
        <v>3457</v>
      </c>
      <c r="C191" s="226" t="s">
        <v>7991</v>
      </c>
      <c r="D191" s="226" t="s">
        <v>5562</v>
      </c>
      <c r="E191" s="226" t="s">
        <v>2106</v>
      </c>
      <c r="F191" s="420">
        <v>5600.0</v>
      </c>
      <c r="G191" s="226" t="s">
        <v>2084</v>
      </c>
      <c r="H191" s="427" t="s">
        <v>86</v>
      </c>
      <c r="I191" s="226" t="s">
        <v>88</v>
      </c>
      <c r="J191" s="370">
        <v>46280.0</v>
      </c>
      <c r="K191" s="370">
        <v>46280.0</v>
      </c>
    </row>
    <row r="192">
      <c r="A192" s="426" t="s">
        <v>5580</v>
      </c>
      <c r="B192" s="226" t="s">
        <v>3457</v>
      </c>
      <c r="C192" s="226" t="s">
        <v>7991</v>
      </c>
      <c r="D192" s="226" t="s">
        <v>8063</v>
      </c>
      <c r="E192" s="226" t="s">
        <v>2106</v>
      </c>
      <c r="F192" s="420">
        <v>5600.0</v>
      </c>
      <c r="G192" s="226" t="s">
        <v>2084</v>
      </c>
      <c r="H192" s="427" t="s">
        <v>86</v>
      </c>
      <c r="I192" s="226" t="s">
        <v>88</v>
      </c>
      <c r="J192" s="370">
        <v>46280.0</v>
      </c>
      <c r="K192" s="370">
        <v>46280.0</v>
      </c>
    </row>
    <row r="193">
      <c r="A193" s="426" t="s">
        <v>6008</v>
      </c>
      <c r="B193" s="226" t="s">
        <v>3457</v>
      </c>
      <c r="C193" s="226" t="s">
        <v>7994</v>
      </c>
      <c r="D193" s="226" t="s">
        <v>6009</v>
      </c>
      <c r="E193" s="226" t="s">
        <v>2699</v>
      </c>
      <c r="F193" s="420">
        <v>5600.0</v>
      </c>
      <c r="G193" s="226" t="s">
        <v>84</v>
      </c>
      <c r="H193" s="427" t="s">
        <v>86</v>
      </c>
      <c r="I193" s="226" t="s">
        <v>88</v>
      </c>
      <c r="J193" s="370">
        <v>46280.0</v>
      </c>
      <c r="K193" s="370">
        <v>46280.0</v>
      </c>
    </row>
    <row r="194">
      <c r="A194" s="426" t="s">
        <v>6013</v>
      </c>
      <c r="B194" s="226" t="s">
        <v>3457</v>
      </c>
      <c r="C194" s="226" t="s">
        <v>7994</v>
      </c>
      <c r="D194" s="226" t="s">
        <v>6014</v>
      </c>
      <c r="E194" s="226" t="s">
        <v>2699</v>
      </c>
      <c r="F194" s="420">
        <v>5600.0</v>
      </c>
      <c r="G194" s="226" t="s">
        <v>84</v>
      </c>
      <c r="H194" s="427" t="s">
        <v>86</v>
      </c>
      <c r="I194" s="226" t="s">
        <v>88</v>
      </c>
      <c r="J194" s="370">
        <v>46280.0</v>
      </c>
      <c r="K194" s="370">
        <v>46280.0</v>
      </c>
    </row>
    <row r="195">
      <c r="A195" s="426" t="s">
        <v>6016</v>
      </c>
      <c r="B195" s="226" t="s">
        <v>3457</v>
      </c>
      <c r="C195" s="226" t="s">
        <v>7994</v>
      </c>
      <c r="D195" s="226" t="s">
        <v>6017</v>
      </c>
      <c r="E195" s="226" t="s">
        <v>2699</v>
      </c>
      <c r="F195" s="420">
        <v>5600.0</v>
      </c>
      <c r="G195" s="226" t="s">
        <v>84</v>
      </c>
      <c r="H195" s="427" t="s">
        <v>86</v>
      </c>
      <c r="I195" s="226" t="s">
        <v>88</v>
      </c>
      <c r="J195" s="370">
        <v>46280.0</v>
      </c>
      <c r="K195" s="370">
        <v>46280.0</v>
      </c>
    </row>
    <row r="196">
      <c r="A196" s="426" t="s">
        <v>6019</v>
      </c>
      <c r="B196" s="226" t="s">
        <v>3457</v>
      </c>
      <c r="C196" s="226" t="s">
        <v>7994</v>
      </c>
      <c r="D196" s="226" t="s">
        <v>6020</v>
      </c>
      <c r="E196" s="226" t="s">
        <v>2699</v>
      </c>
      <c r="F196" s="420">
        <v>5600.0</v>
      </c>
      <c r="G196" s="226" t="s">
        <v>84</v>
      </c>
      <c r="H196" s="427" t="s">
        <v>86</v>
      </c>
      <c r="I196" s="226" t="s">
        <v>88</v>
      </c>
      <c r="J196" s="370">
        <v>46280.0</v>
      </c>
      <c r="K196" s="370">
        <v>46280.0</v>
      </c>
    </row>
    <row r="197">
      <c r="A197" s="426" t="s">
        <v>6025</v>
      </c>
      <c r="B197" s="226" t="s">
        <v>3457</v>
      </c>
      <c r="C197" s="226" t="s">
        <v>7994</v>
      </c>
      <c r="D197" s="226" t="s">
        <v>6027</v>
      </c>
      <c r="E197" s="226" t="s">
        <v>2699</v>
      </c>
      <c r="F197" s="420">
        <v>5600.0</v>
      </c>
      <c r="G197" s="226" t="s">
        <v>84</v>
      </c>
      <c r="H197" s="427" t="s">
        <v>86</v>
      </c>
      <c r="I197" s="226" t="s">
        <v>88</v>
      </c>
      <c r="J197" s="370">
        <v>46280.0</v>
      </c>
      <c r="K197" s="370">
        <v>46280.0</v>
      </c>
    </row>
    <row r="198">
      <c r="A198" s="426" t="s">
        <v>6037</v>
      </c>
      <c r="B198" s="226" t="s">
        <v>3457</v>
      </c>
      <c r="C198" s="226" t="s">
        <v>7994</v>
      </c>
      <c r="D198" s="226" t="s">
        <v>6038</v>
      </c>
      <c r="E198" s="226" t="s">
        <v>2699</v>
      </c>
      <c r="F198" s="420">
        <v>5600.0</v>
      </c>
      <c r="G198" s="226" t="s">
        <v>84</v>
      </c>
      <c r="H198" s="427" t="s">
        <v>86</v>
      </c>
      <c r="I198" s="226" t="s">
        <v>88</v>
      </c>
      <c r="J198" s="370">
        <v>46280.0</v>
      </c>
      <c r="K198" s="370">
        <v>46280.0</v>
      </c>
    </row>
    <row r="199">
      <c r="A199" s="426" t="s">
        <v>6041</v>
      </c>
      <c r="B199" s="226" t="s">
        <v>3457</v>
      </c>
      <c r="C199" s="226" t="s">
        <v>7994</v>
      </c>
      <c r="D199" s="226" t="s">
        <v>6042</v>
      </c>
      <c r="E199" s="226" t="s">
        <v>2699</v>
      </c>
      <c r="F199" s="420">
        <v>5600.0</v>
      </c>
      <c r="G199" s="226" t="s">
        <v>84</v>
      </c>
      <c r="H199" s="427" t="s">
        <v>86</v>
      </c>
      <c r="I199" s="226" t="s">
        <v>88</v>
      </c>
      <c r="J199" s="370">
        <v>46280.0</v>
      </c>
      <c r="K199" s="370">
        <v>46280.0</v>
      </c>
    </row>
    <row r="200">
      <c r="A200" s="426" t="s">
        <v>6044</v>
      </c>
      <c r="B200" s="226" t="s">
        <v>3457</v>
      </c>
      <c r="C200" s="226" t="s">
        <v>7994</v>
      </c>
      <c r="D200" s="226" t="s">
        <v>6045</v>
      </c>
      <c r="E200" s="226" t="s">
        <v>2699</v>
      </c>
      <c r="F200" s="420">
        <v>5600.0</v>
      </c>
      <c r="G200" s="226" t="s">
        <v>84</v>
      </c>
      <c r="H200" s="427" t="s">
        <v>86</v>
      </c>
      <c r="I200" s="226" t="s">
        <v>88</v>
      </c>
      <c r="J200" s="370">
        <v>46280.0</v>
      </c>
      <c r="K200" s="370">
        <v>46280.0</v>
      </c>
    </row>
    <row r="201">
      <c r="A201" s="426" t="s">
        <v>6047</v>
      </c>
      <c r="B201" s="226" t="s">
        <v>3457</v>
      </c>
      <c r="C201" s="226" t="s">
        <v>7994</v>
      </c>
      <c r="D201" s="226" t="s">
        <v>6048</v>
      </c>
      <c r="E201" s="226" t="s">
        <v>2699</v>
      </c>
      <c r="F201" s="420">
        <v>5600.0</v>
      </c>
      <c r="G201" s="226" t="s">
        <v>84</v>
      </c>
      <c r="H201" s="427" t="s">
        <v>86</v>
      </c>
      <c r="I201" s="226" t="s">
        <v>88</v>
      </c>
      <c r="J201" s="370">
        <v>46280.0</v>
      </c>
      <c r="K201" s="370">
        <v>46280.0</v>
      </c>
    </row>
    <row r="202">
      <c r="A202" s="426" t="s">
        <v>1166</v>
      </c>
      <c r="B202" s="226" t="s">
        <v>6397</v>
      </c>
      <c r="C202" s="226" t="s">
        <v>1167</v>
      </c>
      <c r="D202" s="226" t="s">
        <v>1167</v>
      </c>
      <c r="E202" s="226" t="s">
        <v>2106</v>
      </c>
      <c r="F202" s="420">
        <v>5700.0</v>
      </c>
      <c r="G202" s="226" t="s">
        <v>2084</v>
      </c>
      <c r="H202" s="427" t="s">
        <v>86</v>
      </c>
      <c r="I202" s="226" t="s">
        <v>88</v>
      </c>
      <c r="J202" s="370">
        <v>46280.0</v>
      </c>
      <c r="K202" s="370">
        <v>46280.0</v>
      </c>
    </row>
    <row r="203">
      <c r="A203" s="426" t="s">
        <v>5635</v>
      </c>
      <c r="B203" s="226" t="s">
        <v>6397</v>
      </c>
      <c r="C203" s="226" t="s">
        <v>7998</v>
      </c>
      <c r="D203" s="226" t="s">
        <v>5633</v>
      </c>
      <c r="E203" s="226" t="s">
        <v>2106</v>
      </c>
      <c r="F203" s="420">
        <v>5700.0</v>
      </c>
      <c r="G203" s="226" t="s">
        <v>2084</v>
      </c>
      <c r="H203" s="427" t="s">
        <v>86</v>
      </c>
      <c r="I203" s="226" t="s">
        <v>88</v>
      </c>
      <c r="J203" s="370">
        <v>46280.0</v>
      </c>
      <c r="K203" s="370">
        <v>46280.0</v>
      </c>
    </row>
    <row r="204">
      <c r="A204" s="426" t="s">
        <v>5670</v>
      </c>
      <c r="B204" s="226" t="s">
        <v>6397</v>
      </c>
      <c r="C204" s="226" t="s">
        <v>7998</v>
      </c>
      <c r="D204" s="226" t="s">
        <v>5668</v>
      </c>
      <c r="E204" s="226" t="s">
        <v>2106</v>
      </c>
      <c r="F204" s="420">
        <v>5700.0</v>
      </c>
      <c r="G204" s="226" t="s">
        <v>2084</v>
      </c>
      <c r="H204" s="427" t="s">
        <v>86</v>
      </c>
      <c r="I204" s="226" t="s">
        <v>88</v>
      </c>
      <c r="J204" s="370">
        <v>46280.0</v>
      </c>
      <c r="K204" s="370">
        <v>46280.0</v>
      </c>
    </row>
    <row r="205">
      <c r="A205" s="426" t="s">
        <v>5726</v>
      </c>
      <c r="B205" s="226" t="s">
        <v>6397</v>
      </c>
      <c r="C205" s="226" t="s">
        <v>7998</v>
      </c>
      <c r="D205" s="226" t="s">
        <v>2218</v>
      </c>
      <c r="E205" s="226" t="s">
        <v>2106</v>
      </c>
      <c r="F205" s="420">
        <v>5700.0</v>
      </c>
      <c r="G205" s="226" t="s">
        <v>2084</v>
      </c>
      <c r="H205" s="427" t="s">
        <v>86</v>
      </c>
      <c r="I205" s="226" t="s">
        <v>88</v>
      </c>
      <c r="J205" s="370">
        <v>46280.0</v>
      </c>
      <c r="K205" s="370">
        <v>46280.0</v>
      </c>
    </row>
    <row r="206">
      <c r="A206" s="426" t="s">
        <v>5803</v>
      </c>
      <c r="B206" s="226" t="s">
        <v>6397</v>
      </c>
      <c r="C206" s="226" t="s">
        <v>8000</v>
      </c>
      <c r="D206" s="226" t="s">
        <v>5801</v>
      </c>
      <c r="E206" s="226" t="s">
        <v>2106</v>
      </c>
      <c r="F206" s="420">
        <v>5700.0</v>
      </c>
      <c r="G206" s="226" t="s">
        <v>2084</v>
      </c>
      <c r="H206" s="427" t="s">
        <v>86</v>
      </c>
      <c r="I206" s="226" t="s">
        <v>88</v>
      </c>
      <c r="J206" s="370">
        <v>46280.0</v>
      </c>
      <c r="K206" s="370">
        <v>46280.0</v>
      </c>
    </row>
    <row r="207">
      <c r="A207" s="426" t="s">
        <v>5857</v>
      </c>
      <c r="B207" s="226" t="s">
        <v>6397</v>
      </c>
      <c r="C207" s="226" t="s">
        <v>8000</v>
      </c>
      <c r="D207" s="226" t="s">
        <v>5855</v>
      </c>
      <c r="E207" s="226" t="s">
        <v>2106</v>
      </c>
      <c r="F207" s="420">
        <v>5700.0</v>
      </c>
      <c r="G207" s="226" t="s">
        <v>2084</v>
      </c>
      <c r="H207" s="427" t="s">
        <v>86</v>
      </c>
      <c r="I207" s="226" t="s">
        <v>88</v>
      </c>
      <c r="J207" s="370">
        <v>46280.0</v>
      </c>
      <c r="K207" s="370">
        <v>46280.0</v>
      </c>
    </row>
    <row r="208">
      <c r="A208" s="426" t="s">
        <v>5900</v>
      </c>
      <c r="B208" s="226" t="s">
        <v>6397</v>
      </c>
      <c r="C208" s="226" t="s">
        <v>8000</v>
      </c>
      <c r="D208" s="226" t="s">
        <v>5898</v>
      </c>
      <c r="E208" s="226" t="s">
        <v>2106</v>
      </c>
      <c r="F208" s="420">
        <v>5700.0</v>
      </c>
      <c r="G208" s="226" t="s">
        <v>2084</v>
      </c>
      <c r="H208" s="427" t="s">
        <v>86</v>
      </c>
      <c r="I208" s="226" t="s">
        <v>88</v>
      </c>
      <c r="J208" s="370">
        <v>46280.0</v>
      </c>
      <c r="K208" s="370">
        <v>46280.0</v>
      </c>
    </row>
    <row r="209">
      <c r="A209" s="426" t="s">
        <v>5951</v>
      </c>
      <c r="B209" s="226" t="s">
        <v>6397</v>
      </c>
      <c r="C209" s="226" t="s">
        <v>8000</v>
      </c>
      <c r="D209" s="226" t="s">
        <v>5949</v>
      </c>
      <c r="E209" s="226" t="s">
        <v>2106</v>
      </c>
      <c r="F209" s="420">
        <v>5700.0</v>
      </c>
      <c r="G209" s="226" t="s">
        <v>2084</v>
      </c>
      <c r="H209" s="427" t="s">
        <v>86</v>
      </c>
      <c r="I209" s="226" t="s">
        <v>88</v>
      </c>
      <c r="J209" s="370">
        <v>46280.0</v>
      </c>
      <c r="K209" s="370">
        <v>46280.0</v>
      </c>
    </row>
    <row r="210">
      <c r="A210" s="426" t="s">
        <v>5984</v>
      </c>
      <c r="B210" s="226" t="s">
        <v>6397</v>
      </c>
      <c r="C210" s="226" t="s">
        <v>8000</v>
      </c>
      <c r="D210" s="226" t="s">
        <v>5982</v>
      </c>
      <c r="E210" s="226" t="s">
        <v>2106</v>
      </c>
      <c r="F210" s="420">
        <v>5700.0</v>
      </c>
      <c r="G210" s="226" t="s">
        <v>2084</v>
      </c>
      <c r="H210" s="427" t="s">
        <v>86</v>
      </c>
      <c r="I210" s="226" t="s">
        <v>88</v>
      </c>
      <c r="J210" s="370">
        <v>46280.0</v>
      </c>
      <c r="K210" s="370">
        <v>46280.0</v>
      </c>
    </row>
    <row r="211">
      <c r="A211" s="426" t="s">
        <v>1347</v>
      </c>
      <c r="B211" s="226" t="s">
        <v>6397</v>
      </c>
      <c r="C211" s="226" t="s">
        <v>8002</v>
      </c>
      <c r="D211" s="226" t="s">
        <v>1348</v>
      </c>
      <c r="E211" s="226" t="s">
        <v>2106</v>
      </c>
      <c r="F211" s="420">
        <v>5700.0</v>
      </c>
      <c r="G211" s="226" t="s">
        <v>2084</v>
      </c>
      <c r="H211" s="427" t="s">
        <v>86</v>
      </c>
      <c r="I211" s="226" t="s">
        <v>88</v>
      </c>
      <c r="J211" s="370">
        <v>46280.0</v>
      </c>
      <c r="K211" s="370">
        <v>46280.0</v>
      </c>
    </row>
    <row r="212">
      <c r="A212" s="426" t="s">
        <v>6066</v>
      </c>
      <c r="B212" s="226" t="s">
        <v>6397</v>
      </c>
      <c r="C212" s="226" t="s">
        <v>8002</v>
      </c>
      <c r="D212" s="226" t="s">
        <v>6063</v>
      </c>
      <c r="E212" s="226" t="s">
        <v>2106</v>
      </c>
      <c r="F212" s="420">
        <v>5700.0</v>
      </c>
      <c r="G212" s="226" t="s">
        <v>2084</v>
      </c>
      <c r="H212" s="427" t="s">
        <v>86</v>
      </c>
      <c r="I212" s="226" t="s">
        <v>88</v>
      </c>
      <c r="J212" s="370">
        <v>46280.0</v>
      </c>
      <c r="K212" s="370">
        <v>46280.0</v>
      </c>
    </row>
    <row r="213">
      <c r="A213" s="426" t="s">
        <v>6100</v>
      </c>
      <c r="B213" s="226" t="s">
        <v>6397</v>
      </c>
      <c r="C213" s="226" t="s">
        <v>8002</v>
      </c>
      <c r="D213" s="226" t="s">
        <v>6099</v>
      </c>
      <c r="E213" s="226" t="s">
        <v>2106</v>
      </c>
      <c r="F213" s="420">
        <v>5700.0</v>
      </c>
      <c r="G213" s="226" t="s">
        <v>2084</v>
      </c>
      <c r="H213" s="427" t="s">
        <v>86</v>
      </c>
      <c r="I213" s="226" t="s">
        <v>88</v>
      </c>
      <c r="J213" s="370">
        <v>46280.0</v>
      </c>
      <c r="K213" s="370">
        <v>46280.0</v>
      </c>
    </row>
    <row r="214">
      <c r="A214" s="426" t="s">
        <v>6130</v>
      </c>
      <c r="B214" s="226" t="s">
        <v>6397</v>
      </c>
      <c r="C214" s="226" t="s">
        <v>8002</v>
      </c>
      <c r="D214" s="226" t="s">
        <v>6128</v>
      </c>
      <c r="E214" s="226" t="s">
        <v>2106</v>
      </c>
      <c r="F214" s="420">
        <v>5700.0</v>
      </c>
      <c r="G214" s="226" t="s">
        <v>2084</v>
      </c>
      <c r="H214" s="427" t="s">
        <v>86</v>
      </c>
      <c r="I214" s="226" t="s">
        <v>88</v>
      </c>
      <c r="J214" s="370">
        <v>46280.0</v>
      </c>
      <c r="K214" s="370">
        <v>46280.0</v>
      </c>
    </row>
    <row r="215">
      <c r="A215" s="426" t="s">
        <v>6169</v>
      </c>
      <c r="B215" s="226" t="s">
        <v>6397</v>
      </c>
      <c r="C215" s="226" t="s">
        <v>8002</v>
      </c>
      <c r="D215" s="226" t="s">
        <v>6167</v>
      </c>
      <c r="E215" s="226" t="s">
        <v>2106</v>
      </c>
      <c r="F215" s="420">
        <v>5700.0</v>
      </c>
      <c r="G215" s="226" t="s">
        <v>2084</v>
      </c>
      <c r="H215" s="427" t="s">
        <v>86</v>
      </c>
      <c r="I215" s="226" t="s">
        <v>88</v>
      </c>
      <c r="J215" s="370">
        <v>46280.0</v>
      </c>
      <c r="K215" s="370">
        <v>46280.0</v>
      </c>
    </row>
    <row r="216">
      <c r="A216" s="426" t="s">
        <v>6196</v>
      </c>
      <c r="B216" s="226" t="s">
        <v>6397</v>
      </c>
      <c r="C216" s="226" t="s">
        <v>8004</v>
      </c>
      <c r="D216" s="226" t="s">
        <v>6194</v>
      </c>
      <c r="E216" s="226" t="s">
        <v>2106</v>
      </c>
      <c r="F216" s="420">
        <v>5700.0</v>
      </c>
      <c r="G216" s="226" t="s">
        <v>2084</v>
      </c>
      <c r="H216" s="427" t="s">
        <v>86</v>
      </c>
      <c r="I216" s="226" t="s">
        <v>88</v>
      </c>
      <c r="J216" s="370">
        <v>46280.0</v>
      </c>
      <c r="K216" s="370">
        <v>46280.0</v>
      </c>
    </row>
    <row r="217">
      <c r="A217" s="426" t="s">
        <v>6230</v>
      </c>
      <c r="B217" s="226" t="s">
        <v>6397</v>
      </c>
      <c r="C217" s="226" t="s">
        <v>8006</v>
      </c>
      <c r="D217" s="226" t="s">
        <v>6227</v>
      </c>
      <c r="E217" s="226" t="s">
        <v>2106</v>
      </c>
      <c r="F217" s="420">
        <v>5700.0</v>
      </c>
      <c r="G217" s="226" t="s">
        <v>2084</v>
      </c>
      <c r="H217" s="427" t="s">
        <v>86</v>
      </c>
      <c r="I217" s="226" t="s">
        <v>88</v>
      </c>
      <c r="J217" s="370">
        <v>46280.0</v>
      </c>
      <c r="K217" s="370">
        <v>46280.0</v>
      </c>
    </row>
    <row r="218">
      <c r="A218" s="426" t="s">
        <v>6277</v>
      </c>
      <c r="B218" s="226" t="s">
        <v>6397</v>
      </c>
      <c r="C218" s="226" t="s">
        <v>8006</v>
      </c>
      <c r="D218" s="226" t="s">
        <v>6275</v>
      </c>
      <c r="E218" s="226" t="s">
        <v>2106</v>
      </c>
      <c r="F218" s="420">
        <v>5700.0</v>
      </c>
      <c r="G218" s="226" t="s">
        <v>2084</v>
      </c>
      <c r="H218" s="427" t="s">
        <v>86</v>
      </c>
      <c r="I218" s="226" t="s">
        <v>88</v>
      </c>
      <c r="J218" s="370">
        <v>46280.0</v>
      </c>
      <c r="K218" s="370">
        <v>46280.0</v>
      </c>
    </row>
    <row r="219">
      <c r="A219" s="426" t="s">
        <v>6305</v>
      </c>
      <c r="B219" s="226" t="s">
        <v>6397</v>
      </c>
      <c r="C219" s="226" t="s">
        <v>6302</v>
      </c>
      <c r="D219" s="226" t="s">
        <v>6302</v>
      </c>
      <c r="E219" s="226" t="s">
        <v>2106</v>
      </c>
      <c r="F219" s="420">
        <v>5700.0</v>
      </c>
      <c r="G219" s="226" t="s">
        <v>2084</v>
      </c>
      <c r="H219" s="427" t="s">
        <v>86</v>
      </c>
      <c r="I219" s="226" t="s">
        <v>88</v>
      </c>
      <c r="J219" s="370">
        <v>46280.0</v>
      </c>
      <c r="K219" s="370">
        <v>46280.0</v>
      </c>
    </row>
    <row r="220">
      <c r="A220" s="426" t="s">
        <v>6366</v>
      </c>
      <c r="B220" s="226" t="s">
        <v>6397</v>
      </c>
      <c r="C220" s="226" t="s">
        <v>6364</v>
      </c>
      <c r="D220" s="226" t="s">
        <v>6364</v>
      </c>
      <c r="E220" s="226" t="s">
        <v>2106</v>
      </c>
      <c r="F220" s="420">
        <v>5700.0</v>
      </c>
      <c r="G220" s="226" t="s">
        <v>2084</v>
      </c>
      <c r="H220" s="427" t="s">
        <v>86</v>
      </c>
      <c r="I220" s="226" t="s">
        <v>88</v>
      </c>
      <c r="J220" s="370">
        <v>46280.0</v>
      </c>
      <c r="K220" s="370">
        <v>46280.0</v>
      </c>
    </row>
    <row r="221">
      <c r="A221" s="426" t="s">
        <v>1168</v>
      </c>
      <c r="B221" s="226" t="s">
        <v>6397</v>
      </c>
      <c r="C221" s="226" t="s">
        <v>940</v>
      </c>
      <c r="D221" s="226" t="s">
        <v>8089</v>
      </c>
      <c r="E221" s="226" t="s">
        <v>2106</v>
      </c>
      <c r="F221" s="420">
        <v>5700.0</v>
      </c>
      <c r="G221" s="226" t="s">
        <v>84</v>
      </c>
      <c r="H221" s="427" t="s">
        <v>86</v>
      </c>
      <c r="I221" s="226" t="s">
        <v>88</v>
      </c>
      <c r="J221" s="370">
        <v>46280.0</v>
      </c>
      <c r="K221" s="370">
        <v>46280.0</v>
      </c>
    </row>
    <row r="222">
      <c r="A222" s="426" t="s">
        <v>1281</v>
      </c>
      <c r="B222" s="226" t="s">
        <v>6397</v>
      </c>
      <c r="C222" s="226" t="s">
        <v>940</v>
      </c>
      <c r="D222" s="226" t="s">
        <v>8095</v>
      </c>
      <c r="E222" s="226" t="s">
        <v>2106</v>
      </c>
      <c r="F222" s="420">
        <v>5700.0</v>
      </c>
      <c r="G222" s="226" t="s">
        <v>84</v>
      </c>
      <c r="H222" s="427" t="s">
        <v>86</v>
      </c>
      <c r="I222" s="226" t="s">
        <v>88</v>
      </c>
      <c r="J222" s="370">
        <v>46280.0</v>
      </c>
      <c r="K222" s="370">
        <v>46280.0</v>
      </c>
    </row>
    <row r="223">
      <c r="A223" s="426" t="s">
        <v>6574</v>
      </c>
      <c r="B223" s="226" t="s">
        <v>6397</v>
      </c>
      <c r="C223" s="226" t="s">
        <v>940</v>
      </c>
      <c r="D223" s="226" t="s">
        <v>8098</v>
      </c>
      <c r="E223" s="226" t="s">
        <v>2106</v>
      </c>
      <c r="F223" s="420">
        <v>5700.0</v>
      </c>
      <c r="G223" s="226" t="s">
        <v>84</v>
      </c>
      <c r="H223" s="427" t="s">
        <v>86</v>
      </c>
      <c r="I223" s="226" t="s">
        <v>88</v>
      </c>
      <c r="J223" s="370">
        <v>46280.0</v>
      </c>
      <c r="K223" s="370">
        <v>46280.0</v>
      </c>
    </row>
    <row r="224">
      <c r="A224" s="426" t="s">
        <v>6637</v>
      </c>
      <c r="B224" s="226" t="s">
        <v>6397</v>
      </c>
      <c r="C224" s="226" t="s">
        <v>940</v>
      </c>
      <c r="D224" s="226" t="s">
        <v>8104</v>
      </c>
      <c r="E224" s="226" t="s">
        <v>2106</v>
      </c>
      <c r="F224" s="420">
        <v>5700.0</v>
      </c>
      <c r="G224" s="226" t="s">
        <v>84</v>
      </c>
      <c r="H224" s="427" t="s">
        <v>86</v>
      </c>
      <c r="I224" s="226" t="s">
        <v>88</v>
      </c>
      <c r="J224" s="370">
        <v>46280.0</v>
      </c>
      <c r="K224" s="370">
        <v>46280.0</v>
      </c>
    </row>
    <row r="225">
      <c r="A225" s="426" t="s">
        <v>1089</v>
      </c>
      <c r="B225" s="226" t="s">
        <v>6397</v>
      </c>
      <c r="C225" s="226" t="s">
        <v>2010</v>
      </c>
      <c r="D225" s="226" t="s">
        <v>8108</v>
      </c>
      <c r="E225" s="226" t="s">
        <v>2106</v>
      </c>
      <c r="F225" s="420">
        <v>5700.0</v>
      </c>
      <c r="G225" s="226" t="s">
        <v>84</v>
      </c>
      <c r="H225" s="427" t="s">
        <v>86</v>
      </c>
      <c r="I225" s="226" t="s">
        <v>88</v>
      </c>
      <c r="J225" s="370">
        <v>46280.0</v>
      </c>
      <c r="K225" s="370">
        <v>46280.0</v>
      </c>
    </row>
    <row r="226">
      <c r="A226" s="426" t="s">
        <v>6677</v>
      </c>
      <c r="B226" s="226" t="s">
        <v>6397</v>
      </c>
      <c r="C226" s="226" t="s">
        <v>8012</v>
      </c>
      <c r="D226" s="226" t="s">
        <v>6678</v>
      </c>
      <c r="E226" s="226" t="s">
        <v>2699</v>
      </c>
      <c r="F226" s="420">
        <v>5700.0</v>
      </c>
      <c r="G226" s="226" t="s">
        <v>84</v>
      </c>
      <c r="H226" s="427" t="s">
        <v>86</v>
      </c>
      <c r="I226" s="226" t="s">
        <v>88</v>
      </c>
      <c r="J226" s="370">
        <v>46280.0</v>
      </c>
      <c r="K226" s="370">
        <v>46280.0</v>
      </c>
    </row>
    <row r="227">
      <c r="A227" s="426" t="s">
        <v>6681</v>
      </c>
      <c r="B227" s="226" t="s">
        <v>6397</v>
      </c>
      <c r="C227" s="226" t="s">
        <v>8012</v>
      </c>
      <c r="D227" s="226" t="s">
        <v>6682</v>
      </c>
      <c r="E227" s="226" t="s">
        <v>2699</v>
      </c>
      <c r="F227" s="420">
        <v>5700.0</v>
      </c>
      <c r="G227" s="226" t="s">
        <v>84</v>
      </c>
      <c r="H227" s="427" t="s">
        <v>86</v>
      </c>
      <c r="I227" s="226" t="s">
        <v>88</v>
      </c>
      <c r="J227" s="370">
        <v>46280.0</v>
      </c>
      <c r="K227" s="370">
        <v>46280.0</v>
      </c>
    </row>
    <row r="228">
      <c r="A228" s="426" t="s">
        <v>6685</v>
      </c>
      <c r="B228" s="226" t="s">
        <v>6397</v>
      </c>
      <c r="C228" s="226" t="s">
        <v>8012</v>
      </c>
      <c r="D228" s="226" t="s">
        <v>6686</v>
      </c>
      <c r="E228" s="226" t="s">
        <v>2699</v>
      </c>
      <c r="F228" s="420">
        <v>5700.0</v>
      </c>
      <c r="G228" s="226" t="s">
        <v>84</v>
      </c>
      <c r="H228" s="427" t="s">
        <v>86</v>
      </c>
      <c r="I228" s="226" t="s">
        <v>88</v>
      </c>
      <c r="J228" s="370">
        <v>46280.0</v>
      </c>
      <c r="K228" s="370">
        <v>46280.0</v>
      </c>
    </row>
    <row r="229">
      <c r="A229" s="426" t="s">
        <v>6689</v>
      </c>
      <c r="B229" s="226" t="s">
        <v>6397</v>
      </c>
      <c r="C229" s="226" t="s">
        <v>8012</v>
      </c>
      <c r="D229" s="226" t="s">
        <v>6690</v>
      </c>
      <c r="E229" s="226" t="s">
        <v>2699</v>
      </c>
      <c r="F229" s="420">
        <v>5700.0</v>
      </c>
      <c r="G229" s="226" t="s">
        <v>84</v>
      </c>
      <c r="H229" s="427" t="s">
        <v>86</v>
      </c>
      <c r="I229" s="226" t="s">
        <v>88</v>
      </c>
      <c r="J229" s="370">
        <v>46280.0</v>
      </c>
      <c r="K229" s="370">
        <v>46280.0</v>
      </c>
    </row>
    <row r="230">
      <c r="A230" s="426" t="s">
        <v>6693</v>
      </c>
      <c r="B230" s="226" t="s">
        <v>6397</v>
      </c>
      <c r="C230" s="226" t="s">
        <v>8012</v>
      </c>
      <c r="D230" s="226" t="s">
        <v>6694</v>
      </c>
      <c r="E230" s="226" t="s">
        <v>2699</v>
      </c>
      <c r="F230" s="420">
        <v>5700.0</v>
      </c>
      <c r="G230" s="226" t="s">
        <v>84</v>
      </c>
      <c r="H230" s="427" t="s">
        <v>86</v>
      </c>
      <c r="I230" s="226" t="s">
        <v>88</v>
      </c>
      <c r="J230" s="370">
        <v>46280.0</v>
      </c>
      <c r="K230" s="370">
        <v>46280.0</v>
      </c>
    </row>
    <row r="231">
      <c r="A231" s="426" t="s">
        <v>6696</v>
      </c>
      <c r="B231" s="226" t="s">
        <v>6397</v>
      </c>
      <c r="C231" s="226" t="s">
        <v>8012</v>
      </c>
      <c r="D231" s="226" t="s">
        <v>6697</v>
      </c>
      <c r="E231" s="226" t="s">
        <v>2699</v>
      </c>
      <c r="F231" s="420">
        <v>5700.0</v>
      </c>
      <c r="G231" s="226" t="s">
        <v>84</v>
      </c>
      <c r="H231" s="427" t="s">
        <v>86</v>
      </c>
      <c r="I231" s="226" t="s">
        <v>88</v>
      </c>
      <c r="J231" s="370">
        <v>46280.0</v>
      </c>
      <c r="K231" s="370">
        <v>46280.0</v>
      </c>
    </row>
    <row r="232">
      <c r="A232" s="426" t="s">
        <v>6702</v>
      </c>
      <c r="B232" s="226" t="s">
        <v>6397</v>
      </c>
      <c r="C232" s="226" t="s">
        <v>8012</v>
      </c>
      <c r="D232" s="226" t="s">
        <v>6703</v>
      </c>
      <c r="E232" s="226" t="s">
        <v>2699</v>
      </c>
      <c r="F232" s="420">
        <v>5700.0</v>
      </c>
      <c r="G232" s="226" t="s">
        <v>84</v>
      </c>
      <c r="H232" s="427" t="s">
        <v>86</v>
      </c>
      <c r="I232" s="226" t="s">
        <v>88</v>
      </c>
      <c r="J232" s="370">
        <v>46280.0</v>
      </c>
      <c r="K232" s="370">
        <v>46280.0</v>
      </c>
    </row>
    <row r="233">
      <c r="A233" s="426" t="s">
        <v>6706</v>
      </c>
      <c r="B233" s="226" t="s">
        <v>6397</v>
      </c>
      <c r="C233" s="226" t="s">
        <v>8012</v>
      </c>
      <c r="D233" s="226" t="s">
        <v>6707</v>
      </c>
      <c r="E233" s="226" t="s">
        <v>2699</v>
      </c>
      <c r="F233" s="420">
        <v>5700.0</v>
      </c>
      <c r="G233" s="226" t="s">
        <v>84</v>
      </c>
      <c r="H233" s="427" t="s">
        <v>86</v>
      </c>
      <c r="I233" s="226" t="s">
        <v>88</v>
      </c>
      <c r="J233" s="370">
        <v>46280.0</v>
      </c>
      <c r="K233" s="370">
        <v>46280.0</v>
      </c>
    </row>
    <row r="234">
      <c r="A234" s="426" t="s">
        <v>6711</v>
      </c>
      <c r="B234" s="226" t="s">
        <v>6397</v>
      </c>
      <c r="C234" s="226" t="s">
        <v>8012</v>
      </c>
      <c r="D234" s="226" t="s">
        <v>6712</v>
      </c>
      <c r="E234" s="226" t="s">
        <v>2699</v>
      </c>
      <c r="F234" s="420">
        <v>5700.0</v>
      </c>
      <c r="G234" s="226" t="s">
        <v>84</v>
      </c>
      <c r="H234" s="427" t="s">
        <v>86</v>
      </c>
      <c r="I234" s="226" t="s">
        <v>88</v>
      </c>
      <c r="J234" s="370">
        <v>46280.0</v>
      </c>
      <c r="K234" s="370">
        <v>46280.0</v>
      </c>
    </row>
    <row r="235">
      <c r="A235" s="426" t="s">
        <v>1024</v>
      </c>
      <c r="B235" s="226" t="s">
        <v>872</v>
      </c>
      <c r="C235" s="226" t="s">
        <v>1025</v>
      </c>
      <c r="D235" s="226" t="s">
        <v>6709</v>
      </c>
      <c r="E235" s="226" t="s">
        <v>2106</v>
      </c>
      <c r="F235" s="420">
        <v>5800.0</v>
      </c>
      <c r="G235" s="226" t="s">
        <v>2084</v>
      </c>
      <c r="H235" s="427" t="s">
        <v>86</v>
      </c>
      <c r="I235" s="226" t="s">
        <v>88</v>
      </c>
      <c r="J235" s="370">
        <v>46280.0</v>
      </c>
      <c r="K235" s="370">
        <v>46280.0</v>
      </c>
    </row>
    <row r="236">
      <c r="A236" s="426" t="s">
        <v>6743</v>
      </c>
      <c r="B236" s="226" t="s">
        <v>872</v>
      </c>
      <c r="C236" s="226" t="s">
        <v>1025</v>
      </c>
      <c r="D236" s="226" t="s">
        <v>6742</v>
      </c>
      <c r="E236" s="226" t="s">
        <v>2106</v>
      </c>
      <c r="F236" s="420">
        <v>5800.0</v>
      </c>
      <c r="G236" s="226" t="s">
        <v>2084</v>
      </c>
      <c r="H236" s="427" t="s">
        <v>86</v>
      </c>
      <c r="I236" s="226" t="s">
        <v>88</v>
      </c>
      <c r="J236" s="370">
        <v>46280.0</v>
      </c>
      <c r="K236" s="370">
        <v>46280.0</v>
      </c>
    </row>
    <row r="237">
      <c r="A237" s="426" t="s">
        <v>6784</v>
      </c>
      <c r="B237" s="226" t="s">
        <v>872</v>
      </c>
      <c r="C237" s="226" t="s">
        <v>1025</v>
      </c>
      <c r="D237" s="226" t="s">
        <v>6781</v>
      </c>
      <c r="E237" s="226" t="s">
        <v>2106</v>
      </c>
      <c r="F237" s="420">
        <v>5800.0</v>
      </c>
      <c r="G237" s="226" t="s">
        <v>2084</v>
      </c>
      <c r="H237" s="427" t="s">
        <v>86</v>
      </c>
      <c r="I237" s="226" t="s">
        <v>88</v>
      </c>
      <c r="J237" s="370">
        <v>46280.0</v>
      </c>
      <c r="K237" s="370">
        <v>46280.0</v>
      </c>
    </row>
    <row r="238">
      <c r="A238" s="426" t="s">
        <v>6816</v>
      </c>
      <c r="B238" s="226" t="s">
        <v>872</v>
      </c>
      <c r="C238" s="226" t="s">
        <v>1025</v>
      </c>
      <c r="D238" s="226" t="s">
        <v>6814</v>
      </c>
      <c r="E238" s="226" t="s">
        <v>2106</v>
      </c>
      <c r="F238" s="420">
        <v>5800.0</v>
      </c>
      <c r="G238" s="226" t="s">
        <v>2084</v>
      </c>
      <c r="H238" s="427" t="s">
        <v>86</v>
      </c>
      <c r="I238" s="226" t="s">
        <v>88</v>
      </c>
      <c r="J238" s="370">
        <v>46280.0</v>
      </c>
      <c r="K238" s="370">
        <v>46280.0</v>
      </c>
    </row>
    <row r="239">
      <c r="A239" s="426" t="s">
        <v>1055</v>
      </c>
      <c r="B239" s="226" t="s">
        <v>872</v>
      </c>
      <c r="C239" s="226" t="s">
        <v>1056</v>
      </c>
      <c r="D239" s="226" t="s">
        <v>6855</v>
      </c>
      <c r="E239" s="226" t="s">
        <v>2106</v>
      </c>
      <c r="F239" s="420">
        <v>5800.0</v>
      </c>
      <c r="G239" s="226" t="s">
        <v>2084</v>
      </c>
      <c r="H239" s="427" t="s">
        <v>86</v>
      </c>
      <c r="I239" s="226" t="s">
        <v>88</v>
      </c>
      <c r="J239" s="370">
        <v>46280.0</v>
      </c>
      <c r="K239" s="370">
        <v>46280.0</v>
      </c>
    </row>
    <row r="240">
      <c r="A240" s="426" t="s">
        <v>6884</v>
      </c>
      <c r="B240" s="226" t="s">
        <v>872</v>
      </c>
      <c r="C240" s="226" t="s">
        <v>1056</v>
      </c>
      <c r="D240" s="226" t="s">
        <v>6883</v>
      </c>
      <c r="E240" s="226" t="s">
        <v>2106</v>
      </c>
      <c r="F240" s="420">
        <v>5800.0</v>
      </c>
      <c r="G240" s="226" t="s">
        <v>2084</v>
      </c>
      <c r="H240" s="427" t="s">
        <v>86</v>
      </c>
      <c r="I240" s="226" t="s">
        <v>88</v>
      </c>
      <c r="J240" s="370">
        <v>46280.0</v>
      </c>
      <c r="K240" s="370">
        <v>46280.0</v>
      </c>
    </row>
    <row r="241">
      <c r="A241" s="426" t="s">
        <v>6919</v>
      </c>
      <c r="B241" s="226" t="s">
        <v>872</v>
      </c>
      <c r="C241" s="226" t="s">
        <v>8017</v>
      </c>
      <c r="D241" s="226" t="s">
        <v>6918</v>
      </c>
      <c r="E241" s="226" t="s">
        <v>2106</v>
      </c>
      <c r="F241" s="420">
        <v>5800.0</v>
      </c>
      <c r="G241" s="226" t="s">
        <v>2084</v>
      </c>
      <c r="H241" s="427" t="s">
        <v>86</v>
      </c>
      <c r="I241" s="226" t="s">
        <v>88</v>
      </c>
      <c r="J241" s="370">
        <v>46280.0</v>
      </c>
      <c r="K241" s="370">
        <v>46280.0</v>
      </c>
    </row>
    <row r="242">
      <c r="A242" s="426" t="s">
        <v>6961</v>
      </c>
      <c r="B242" s="226" t="s">
        <v>872</v>
      </c>
      <c r="C242" s="226" t="s">
        <v>8019</v>
      </c>
      <c r="D242" s="226" t="s">
        <v>6960</v>
      </c>
      <c r="E242" s="226" t="s">
        <v>2106</v>
      </c>
      <c r="F242" s="420">
        <v>5800.0</v>
      </c>
      <c r="G242" s="226" t="s">
        <v>2084</v>
      </c>
      <c r="H242" s="427" t="s">
        <v>86</v>
      </c>
      <c r="I242" s="226" t="s">
        <v>88</v>
      </c>
      <c r="J242" s="370">
        <v>46280.0</v>
      </c>
      <c r="K242" s="370">
        <v>46280.0</v>
      </c>
    </row>
    <row r="243">
      <c r="A243" s="426" t="s">
        <v>7012</v>
      </c>
      <c r="B243" s="226" t="s">
        <v>872</v>
      </c>
      <c r="C243" s="226" t="s">
        <v>8019</v>
      </c>
      <c r="D243" s="226" t="s">
        <v>7010</v>
      </c>
      <c r="E243" s="226" t="s">
        <v>2106</v>
      </c>
      <c r="F243" s="420">
        <v>5800.0</v>
      </c>
      <c r="G243" s="226" t="s">
        <v>2084</v>
      </c>
      <c r="H243" s="427" t="s">
        <v>86</v>
      </c>
      <c r="I243" s="226" t="s">
        <v>88</v>
      </c>
      <c r="J243" s="370">
        <v>46280.0</v>
      </c>
      <c r="K243" s="370">
        <v>46280.0</v>
      </c>
    </row>
    <row r="244">
      <c r="A244" s="426" t="s">
        <v>7058</v>
      </c>
      <c r="B244" s="226" t="s">
        <v>872</v>
      </c>
      <c r="C244" s="226" t="s">
        <v>8019</v>
      </c>
      <c r="D244" s="226" t="s">
        <v>3267</v>
      </c>
      <c r="E244" s="226" t="s">
        <v>2106</v>
      </c>
      <c r="F244" s="420">
        <v>5800.0</v>
      </c>
      <c r="G244" s="226" t="s">
        <v>2084</v>
      </c>
      <c r="H244" s="427" t="s">
        <v>86</v>
      </c>
      <c r="I244" s="226" t="s">
        <v>88</v>
      </c>
      <c r="J244" s="370">
        <v>46280.0</v>
      </c>
      <c r="K244" s="370">
        <v>46280.0</v>
      </c>
    </row>
    <row r="245">
      <c r="A245" s="426" t="s">
        <v>7111</v>
      </c>
      <c r="B245" s="226" t="s">
        <v>872</v>
      </c>
      <c r="C245" s="226" t="s">
        <v>8019</v>
      </c>
      <c r="D245" s="226" t="s">
        <v>7108</v>
      </c>
      <c r="E245" s="226" t="s">
        <v>2106</v>
      </c>
      <c r="F245" s="420">
        <v>5800.0</v>
      </c>
      <c r="G245" s="226" t="s">
        <v>2084</v>
      </c>
      <c r="H245" s="427" t="s">
        <v>86</v>
      </c>
      <c r="I245" s="226" t="s">
        <v>88</v>
      </c>
      <c r="J245" s="370">
        <v>46280.0</v>
      </c>
      <c r="K245" s="370">
        <v>46280.0</v>
      </c>
    </row>
    <row r="246">
      <c r="A246" s="426" t="s">
        <v>7160</v>
      </c>
      <c r="B246" s="226" t="s">
        <v>872</v>
      </c>
      <c r="C246" s="226" t="s">
        <v>8021</v>
      </c>
      <c r="D246" s="226" t="s">
        <v>7157</v>
      </c>
      <c r="E246" s="226" t="s">
        <v>2106</v>
      </c>
      <c r="F246" s="420">
        <v>5800.0</v>
      </c>
      <c r="G246" s="226" t="s">
        <v>2084</v>
      </c>
      <c r="H246" s="427" t="s">
        <v>86</v>
      </c>
      <c r="I246" s="226" t="s">
        <v>88</v>
      </c>
      <c r="J246" s="370">
        <v>46280.0</v>
      </c>
      <c r="K246" s="370">
        <v>46280.0</v>
      </c>
    </row>
    <row r="247">
      <c r="A247" s="426" t="s">
        <v>7169</v>
      </c>
      <c r="B247" s="226" t="s">
        <v>872</v>
      </c>
      <c r="C247" s="226" t="s">
        <v>8021</v>
      </c>
      <c r="D247" s="226" t="s">
        <v>7197</v>
      </c>
      <c r="E247" s="226" t="s">
        <v>2106</v>
      </c>
      <c r="F247" s="420">
        <v>5800.0</v>
      </c>
      <c r="G247" s="226" t="s">
        <v>2084</v>
      </c>
      <c r="H247" s="427" t="s">
        <v>86</v>
      </c>
      <c r="I247" s="226" t="s">
        <v>88</v>
      </c>
      <c r="J247" s="370">
        <v>46280.0</v>
      </c>
      <c r="K247" s="370">
        <v>46280.0</v>
      </c>
    </row>
    <row r="248">
      <c r="A248" s="426" t="s">
        <v>7173</v>
      </c>
      <c r="B248" s="226" t="s">
        <v>872</v>
      </c>
      <c r="C248" s="226" t="s">
        <v>7245</v>
      </c>
      <c r="D248" s="226" t="s">
        <v>7245</v>
      </c>
      <c r="E248" s="226" t="s">
        <v>2106</v>
      </c>
      <c r="F248" s="420">
        <v>5800.0</v>
      </c>
      <c r="G248" s="226" t="s">
        <v>2084</v>
      </c>
      <c r="H248" s="427" t="s">
        <v>86</v>
      </c>
      <c r="I248" s="226" t="s">
        <v>88</v>
      </c>
      <c r="J248" s="370">
        <v>46280.0</v>
      </c>
      <c r="K248" s="370">
        <v>46280.0</v>
      </c>
    </row>
    <row r="249">
      <c r="A249" s="426" t="s">
        <v>1057</v>
      </c>
      <c r="B249" s="226" t="s">
        <v>872</v>
      </c>
      <c r="C249" s="226" t="s">
        <v>2016</v>
      </c>
      <c r="D249" s="226" t="s">
        <v>7185</v>
      </c>
      <c r="E249" s="226" t="s">
        <v>2106</v>
      </c>
      <c r="F249" s="420">
        <v>5800.0</v>
      </c>
      <c r="G249" s="226" t="s">
        <v>84</v>
      </c>
      <c r="H249" s="427" t="s">
        <v>86</v>
      </c>
      <c r="I249" s="226" t="s">
        <v>88</v>
      </c>
      <c r="J249" s="370">
        <v>46280.0</v>
      </c>
      <c r="K249" s="370">
        <v>46280.0</v>
      </c>
    </row>
    <row r="250">
      <c r="A250" s="426" t="s">
        <v>7189</v>
      </c>
      <c r="B250" s="226" t="s">
        <v>872</v>
      </c>
      <c r="C250" s="226" t="s">
        <v>2016</v>
      </c>
      <c r="D250" s="226" t="s">
        <v>8222</v>
      </c>
      <c r="E250" s="226" t="s">
        <v>2106</v>
      </c>
      <c r="F250" s="420">
        <v>5800.0</v>
      </c>
      <c r="G250" s="226" t="s">
        <v>84</v>
      </c>
      <c r="H250" s="427" t="s">
        <v>86</v>
      </c>
      <c r="I250" s="226" t="s">
        <v>88</v>
      </c>
      <c r="J250" s="370">
        <v>46280.0</v>
      </c>
      <c r="K250" s="370">
        <v>46280.0</v>
      </c>
    </row>
    <row r="251">
      <c r="A251" s="426" t="s">
        <v>1026</v>
      </c>
      <c r="B251" s="226" t="s">
        <v>872</v>
      </c>
      <c r="C251" s="226" t="s">
        <v>2022</v>
      </c>
      <c r="D251" s="226" t="s">
        <v>8228</v>
      </c>
      <c r="E251" s="226" t="s">
        <v>2106</v>
      </c>
      <c r="F251" s="420">
        <v>5800.0</v>
      </c>
      <c r="G251" s="226" t="s">
        <v>84</v>
      </c>
      <c r="H251" s="427" t="s">
        <v>86</v>
      </c>
      <c r="I251" s="226" t="s">
        <v>88</v>
      </c>
      <c r="J251" s="370">
        <v>46280.0</v>
      </c>
      <c r="K251" s="370">
        <v>46280.0</v>
      </c>
    </row>
    <row r="252">
      <c r="A252" s="426" t="s">
        <v>7199</v>
      </c>
      <c r="B252" s="226" t="s">
        <v>872</v>
      </c>
      <c r="C252" s="226" t="s">
        <v>2022</v>
      </c>
      <c r="D252" s="226" t="s">
        <v>8234</v>
      </c>
      <c r="E252" s="226" t="s">
        <v>2106</v>
      </c>
      <c r="F252" s="420">
        <v>5800.0</v>
      </c>
      <c r="G252" s="226" t="s">
        <v>84</v>
      </c>
      <c r="H252" s="427" t="s">
        <v>86</v>
      </c>
      <c r="I252" s="226" t="s">
        <v>88</v>
      </c>
      <c r="J252" s="370">
        <v>46280.0</v>
      </c>
      <c r="K252" s="370">
        <v>46280.0</v>
      </c>
    </row>
    <row r="253">
      <c r="A253" s="426" t="s">
        <v>7203</v>
      </c>
      <c r="B253" s="226" t="s">
        <v>872</v>
      </c>
      <c r="C253" s="226" t="s">
        <v>2022</v>
      </c>
      <c r="D253" s="226" t="s">
        <v>8242</v>
      </c>
      <c r="E253" s="226" t="s">
        <v>2106</v>
      </c>
      <c r="F253" s="420">
        <v>5800.0</v>
      </c>
      <c r="G253" s="226" t="s">
        <v>84</v>
      </c>
      <c r="H253" s="427" t="s">
        <v>86</v>
      </c>
      <c r="I253" s="226" t="s">
        <v>88</v>
      </c>
      <c r="J253" s="370">
        <v>46280.0</v>
      </c>
      <c r="K253" s="370">
        <v>46280.0</v>
      </c>
    </row>
    <row r="254">
      <c r="A254" s="426" t="s">
        <v>7208</v>
      </c>
      <c r="B254" s="226" t="s">
        <v>872</v>
      </c>
      <c r="C254" s="226" t="s">
        <v>8026</v>
      </c>
      <c r="D254" s="226" t="s">
        <v>8247</v>
      </c>
      <c r="E254" s="226" t="s">
        <v>2106</v>
      </c>
      <c r="F254" s="420">
        <v>5800.0</v>
      </c>
      <c r="G254" s="226" t="s">
        <v>84</v>
      </c>
      <c r="H254" s="427" t="s">
        <v>86</v>
      </c>
      <c r="I254" s="226" t="s">
        <v>88</v>
      </c>
      <c r="J254" s="370">
        <v>46280.0</v>
      </c>
      <c r="K254" s="370">
        <v>46280.0</v>
      </c>
    </row>
    <row r="255">
      <c r="A255" s="426" t="s">
        <v>7212</v>
      </c>
      <c r="B255" s="226" t="s">
        <v>872</v>
      </c>
      <c r="C255" s="226" t="s">
        <v>8028</v>
      </c>
      <c r="D255" s="226" t="s">
        <v>7213</v>
      </c>
      <c r="E255" s="226" t="s">
        <v>2699</v>
      </c>
      <c r="F255" s="420">
        <v>5800.0</v>
      </c>
      <c r="G255" s="226" t="s">
        <v>84</v>
      </c>
      <c r="H255" s="427" t="s">
        <v>86</v>
      </c>
      <c r="I255" s="226" t="s">
        <v>88</v>
      </c>
      <c r="J255" s="370">
        <v>46280.0</v>
      </c>
      <c r="K255" s="370">
        <v>46280.0</v>
      </c>
    </row>
    <row r="256">
      <c r="A256" s="426" t="s">
        <v>7216</v>
      </c>
      <c r="B256" s="226" t="s">
        <v>872</v>
      </c>
      <c r="C256" s="226" t="s">
        <v>8028</v>
      </c>
      <c r="D256" s="226" t="s">
        <v>7217</v>
      </c>
      <c r="E256" s="226" t="s">
        <v>2699</v>
      </c>
      <c r="F256" s="420">
        <v>5800.0</v>
      </c>
      <c r="G256" s="226" t="s">
        <v>84</v>
      </c>
      <c r="H256" s="427" t="s">
        <v>86</v>
      </c>
      <c r="I256" s="226" t="s">
        <v>88</v>
      </c>
      <c r="J256" s="370">
        <v>46280.0</v>
      </c>
      <c r="K256" s="370">
        <v>46280.0</v>
      </c>
    </row>
    <row r="257">
      <c r="A257" s="426" t="s">
        <v>7220</v>
      </c>
      <c r="B257" s="226" t="s">
        <v>872</v>
      </c>
      <c r="C257" s="226" t="s">
        <v>8028</v>
      </c>
      <c r="D257" s="226" t="s">
        <v>7221</v>
      </c>
      <c r="E257" s="226" t="s">
        <v>2699</v>
      </c>
      <c r="F257" s="420">
        <v>5800.0</v>
      </c>
      <c r="G257" s="226" t="s">
        <v>84</v>
      </c>
      <c r="H257" s="427" t="s">
        <v>86</v>
      </c>
      <c r="I257" s="226" t="s">
        <v>88</v>
      </c>
      <c r="J257" s="370">
        <v>46280.0</v>
      </c>
      <c r="K257" s="370">
        <v>46280.0</v>
      </c>
    </row>
    <row r="258">
      <c r="A258" s="426" t="s">
        <v>7224</v>
      </c>
      <c r="B258" s="226" t="s">
        <v>872</v>
      </c>
      <c r="C258" s="226" t="s">
        <v>8028</v>
      </c>
      <c r="D258" s="226" t="s">
        <v>7226</v>
      </c>
      <c r="E258" s="226" t="s">
        <v>2699</v>
      </c>
      <c r="F258" s="420">
        <v>5800.0</v>
      </c>
      <c r="G258" s="226" t="s">
        <v>84</v>
      </c>
      <c r="H258" s="427" t="s">
        <v>86</v>
      </c>
      <c r="I258" s="226" t="s">
        <v>88</v>
      </c>
      <c r="J258" s="370">
        <v>46280.0</v>
      </c>
      <c r="K258" s="370">
        <v>46280.0</v>
      </c>
    </row>
    <row r="259">
      <c r="A259" s="426" t="s">
        <v>7229</v>
      </c>
      <c r="B259" s="226" t="s">
        <v>872</v>
      </c>
      <c r="C259" s="226" t="s">
        <v>8028</v>
      </c>
      <c r="D259" s="226" t="s">
        <v>7230</v>
      </c>
      <c r="E259" s="226" t="s">
        <v>2699</v>
      </c>
      <c r="F259" s="420">
        <v>5800.0</v>
      </c>
      <c r="G259" s="226" t="s">
        <v>84</v>
      </c>
      <c r="H259" s="427" t="s">
        <v>86</v>
      </c>
      <c r="I259" s="226" t="s">
        <v>88</v>
      </c>
      <c r="J259" s="370">
        <v>46280.0</v>
      </c>
      <c r="K259" s="370">
        <v>46280.0</v>
      </c>
    </row>
    <row r="260">
      <c r="A260" s="426" t="s">
        <v>7233</v>
      </c>
      <c r="B260" s="226" t="s">
        <v>872</v>
      </c>
      <c r="C260" s="226" t="s">
        <v>8028</v>
      </c>
      <c r="D260" s="226" t="s">
        <v>7234</v>
      </c>
      <c r="E260" s="226" t="s">
        <v>2699</v>
      </c>
      <c r="F260" s="420">
        <v>5800.0</v>
      </c>
      <c r="G260" s="226" t="s">
        <v>84</v>
      </c>
      <c r="H260" s="427" t="s">
        <v>86</v>
      </c>
      <c r="I260" s="226" t="s">
        <v>88</v>
      </c>
      <c r="J260" s="370">
        <v>46280.0</v>
      </c>
      <c r="K260" s="370">
        <v>46280.0</v>
      </c>
    </row>
    <row r="261">
      <c r="A261" s="426" t="s">
        <v>7236</v>
      </c>
      <c r="B261" s="226" t="s">
        <v>872</v>
      </c>
      <c r="C261" s="226" t="s">
        <v>8028</v>
      </c>
      <c r="D261" s="226" t="s">
        <v>7237</v>
      </c>
      <c r="E261" s="226" t="s">
        <v>2699</v>
      </c>
      <c r="F261" s="420">
        <v>5800.0</v>
      </c>
      <c r="G261" s="226" t="s">
        <v>84</v>
      </c>
      <c r="H261" s="427" t="s">
        <v>86</v>
      </c>
      <c r="I261" s="226" t="s">
        <v>88</v>
      </c>
      <c r="J261" s="370">
        <v>46280.0</v>
      </c>
      <c r="K261" s="370">
        <v>46280.0</v>
      </c>
    </row>
    <row r="262">
      <c r="A262" s="426" t="s">
        <v>7239</v>
      </c>
      <c r="B262" s="226" t="s">
        <v>872</v>
      </c>
      <c r="C262" s="226" t="s">
        <v>8028</v>
      </c>
      <c r="D262" s="226" t="s">
        <v>7240</v>
      </c>
      <c r="E262" s="226" t="s">
        <v>2699</v>
      </c>
      <c r="F262" s="420">
        <v>5800.0</v>
      </c>
      <c r="G262" s="226" t="s">
        <v>84</v>
      </c>
      <c r="H262" s="427" t="s">
        <v>86</v>
      </c>
      <c r="I262" s="226" t="s">
        <v>88</v>
      </c>
      <c r="J262" s="370">
        <v>46280.0</v>
      </c>
      <c r="K262" s="370">
        <v>46280.0</v>
      </c>
    </row>
    <row r="263">
      <c r="A263" s="426" t="s">
        <v>7246</v>
      </c>
      <c r="B263" s="226" t="s">
        <v>872</v>
      </c>
      <c r="C263" s="226" t="s">
        <v>8028</v>
      </c>
      <c r="D263" s="226" t="s">
        <v>7247</v>
      </c>
      <c r="E263" s="226" t="s">
        <v>2699</v>
      </c>
      <c r="F263" s="420">
        <v>5800.0</v>
      </c>
      <c r="G263" s="226" t="s">
        <v>84</v>
      </c>
      <c r="H263" s="427" t="s">
        <v>86</v>
      </c>
      <c r="I263" s="226" t="s">
        <v>88</v>
      </c>
      <c r="J263" s="370">
        <v>46280.0</v>
      </c>
      <c r="K263" s="370">
        <v>46280.0</v>
      </c>
    </row>
    <row r="264">
      <c r="A264" s="426" t="s">
        <v>7250</v>
      </c>
      <c r="B264" s="226" t="s">
        <v>7850</v>
      </c>
      <c r="C264" s="226" t="s">
        <v>7469</v>
      </c>
      <c r="D264" s="226" t="s">
        <v>7469</v>
      </c>
      <c r="E264" s="226" t="s">
        <v>2106</v>
      </c>
      <c r="F264" s="420">
        <v>5900.0</v>
      </c>
      <c r="G264" s="226" t="s">
        <v>2084</v>
      </c>
      <c r="H264" s="427" t="s">
        <v>86</v>
      </c>
      <c r="I264" s="226" t="s">
        <v>88</v>
      </c>
      <c r="J264" s="370">
        <v>46280.0</v>
      </c>
      <c r="K264" s="370">
        <v>46280.0</v>
      </c>
    </row>
    <row r="265">
      <c r="A265" s="426" t="s">
        <v>7301</v>
      </c>
      <c r="B265" s="226" t="s">
        <v>7850</v>
      </c>
      <c r="C265" s="226" t="s">
        <v>8032</v>
      </c>
      <c r="D265" s="226" t="s">
        <v>7506</v>
      </c>
      <c r="E265" s="226" t="s">
        <v>2106</v>
      </c>
      <c r="F265" s="420">
        <v>5900.0</v>
      </c>
      <c r="G265" s="226" t="s">
        <v>2084</v>
      </c>
      <c r="H265" s="427" t="s">
        <v>86</v>
      </c>
      <c r="I265" s="226" t="s">
        <v>88</v>
      </c>
      <c r="J265" s="370">
        <v>46280.0</v>
      </c>
      <c r="K265" s="370">
        <v>46280.0</v>
      </c>
    </row>
    <row r="266">
      <c r="A266" s="426" t="s">
        <v>1180</v>
      </c>
      <c r="B266" s="226" t="s">
        <v>7850</v>
      </c>
      <c r="C266" s="226" t="s">
        <v>8034</v>
      </c>
      <c r="D266" s="226" t="s">
        <v>1181</v>
      </c>
      <c r="E266" s="226" t="s">
        <v>2106</v>
      </c>
      <c r="F266" s="420">
        <v>5900.0</v>
      </c>
      <c r="G266" s="226" t="s">
        <v>2084</v>
      </c>
      <c r="H266" s="427" t="s">
        <v>86</v>
      </c>
      <c r="I266" s="226" t="s">
        <v>88</v>
      </c>
      <c r="J266" s="370">
        <v>46280.0</v>
      </c>
      <c r="K266" s="370">
        <v>46280.0</v>
      </c>
    </row>
    <row r="267">
      <c r="A267" s="426" t="s">
        <v>7320</v>
      </c>
      <c r="B267" s="226" t="s">
        <v>7850</v>
      </c>
      <c r="C267" s="226" t="s">
        <v>8034</v>
      </c>
      <c r="D267" s="226" t="s">
        <v>7521</v>
      </c>
      <c r="E267" s="226" t="s">
        <v>2106</v>
      </c>
      <c r="F267" s="420">
        <v>5900.0</v>
      </c>
      <c r="G267" s="226" t="s">
        <v>2084</v>
      </c>
      <c r="H267" s="427" t="s">
        <v>86</v>
      </c>
      <c r="I267" s="226" t="s">
        <v>88</v>
      </c>
      <c r="J267" s="370">
        <v>46280.0</v>
      </c>
      <c r="K267" s="370">
        <v>46280.0</v>
      </c>
    </row>
    <row r="268">
      <c r="A268" s="426" t="s">
        <v>7324</v>
      </c>
      <c r="B268" s="226" t="s">
        <v>7850</v>
      </c>
      <c r="C268" s="226" t="s">
        <v>8036</v>
      </c>
      <c r="D268" s="226" t="s">
        <v>7524</v>
      </c>
      <c r="E268" s="226" t="s">
        <v>2106</v>
      </c>
      <c r="F268" s="420">
        <v>5900.0</v>
      </c>
      <c r="G268" s="226" t="s">
        <v>2084</v>
      </c>
      <c r="H268" s="427" t="s">
        <v>86</v>
      </c>
      <c r="I268" s="226" t="s">
        <v>88</v>
      </c>
      <c r="J268" s="370">
        <v>46280.0</v>
      </c>
      <c r="K268" s="370">
        <v>46280.0</v>
      </c>
    </row>
    <row r="269">
      <c r="A269" s="426" t="s">
        <v>7334</v>
      </c>
      <c r="B269" s="226" t="s">
        <v>7850</v>
      </c>
      <c r="C269" s="226" t="s">
        <v>8038</v>
      </c>
      <c r="D269" s="226" t="s">
        <v>7529</v>
      </c>
      <c r="E269" s="226" t="s">
        <v>2106</v>
      </c>
      <c r="F269" s="420">
        <v>5900.0</v>
      </c>
      <c r="G269" s="226" t="s">
        <v>2084</v>
      </c>
      <c r="H269" s="427" t="s">
        <v>86</v>
      </c>
      <c r="I269" s="226" t="s">
        <v>88</v>
      </c>
      <c r="J269" s="370">
        <v>46280.0</v>
      </c>
      <c r="K269" s="370">
        <v>46280.0</v>
      </c>
    </row>
    <row r="270">
      <c r="A270" s="426" t="s">
        <v>7345</v>
      </c>
      <c r="B270" s="226" t="s">
        <v>7850</v>
      </c>
      <c r="C270" s="226" t="s">
        <v>7552</v>
      </c>
      <c r="D270" s="226" t="s">
        <v>7552</v>
      </c>
      <c r="E270" s="226" t="s">
        <v>2106</v>
      </c>
      <c r="F270" s="420">
        <v>5900.0</v>
      </c>
      <c r="G270" s="226" t="s">
        <v>2084</v>
      </c>
      <c r="H270" s="427" t="s">
        <v>86</v>
      </c>
      <c r="I270" s="226" t="s">
        <v>88</v>
      </c>
      <c r="J270" s="370">
        <v>46280.0</v>
      </c>
      <c r="K270" s="370">
        <v>46280.0</v>
      </c>
    </row>
    <row r="271">
      <c r="A271" s="426" t="s">
        <v>7389</v>
      </c>
      <c r="B271" s="226" t="s">
        <v>7850</v>
      </c>
      <c r="C271" s="226" t="s">
        <v>7606</v>
      </c>
      <c r="D271" s="226" t="s">
        <v>7606</v>
      </c>
      <c r="E271" s="226" t="s">
        <v>2106</v>
      </c>
      <c r="F271" s="420">
        <v>5900.0</v>
      </c>
      <c r="G271" s="226" t="s">
        <v>2084</v>
      </c>
      <c r="H271" s="427" t="s">
        <v>86</v>
      </c>
      <c r="I271" s="226" t="s">
        <v>88</v>
      </c>
      <c r="J271" s="370">
        <v>46280.0</v>
      </c>
      <c r="K271" s="370">
        <v>46280.0</v>
      </c>
    </row>
    <row r="272">
      <c r="A272" s="426" t="s">
        <v>7412</v>
      </c>
      <c r="B272" s="226" t="s">
        <v>7850</v>
      </c>
      <c r="C272" s="226" t="s">
        <v>8042</v>
      </c>
      <c r="D272" s="226" t="s">
        <v>7672</v>
      </c>
      <c r="E272" s="226" t="s">
        <v>2106</v>
      </c>
      <c r="F272" s="420">
        <v>5900.0</v>
      </c>
      <c r="G272" s="226" t="s">
        <v>2084</v>
      </c>
      <c r="H272" s="427" t="s">
        <v>86</v>
      </c>
      <c r="I272" s="226" t="s">
        <v>88</v>
      </c>
      <c r="J272" s="370">
        <v>46280.0</v>
      </c>
      <c r="K272" s="370">
        <v>46280.0</v>
      </c>
    </row>
    <row r="273">
      <c r="A273" s="426" t="s">
        <v>7419</v>
      </c>
      <c r="B273" s="226" t="s">
        <v>7850</v>
      </c>
      <c r="C273" s="226" t="s">
        <v>8044</v>
      </c>
      <c r="D273" s="226" t="s">
        <v>7723</v>
      </c>
      <c r="E273" s="226" t="s">
        <v>2106</v>
      </c>
      <c r="F273" s="420">
        <v>5900.0</v>
      </c>
      <c r="G273" s="226" t="s">
        <v>2084</v>
      </c>
      <c r="H273" s="427" t="s">
        <v>86</v>
      </c>
      <c r="I273" s="226" t="s">
        <v>88</v>
      </c>
      <c r="J273" s="370">
        <v>46280.0</v>
      </c>
      <c r="K273" s="370">
        <v>46280.0</v>
      </c>
    </row>
    <row r="274">
      <c r="A274" s="426" t="s">
        <v>804</v>
      </c>
      <c r="B274" s="226" t="s">
        <v>7850</v>
      </c>
      <c r="C274" s="226" t="s">
        <v>1584</v>
      </c>
      <c r="D274" s="226" t="s">
        <v>8329</v>
      </c>
      <c r="E274" s="226" t="s">
        <v>2106</v>
      </c>
      <c r="F274" s="420">
        <v>5900.0</v>
      </c>
      <c r="G274" s="226" t="s">
        <v>84</v>
      </c>
      <c r="H274" s="427" t="s">
        <v>86</v>
      </c>
      <c r="I274" s="226" t="s">
        <v>88</v>
      </c>
      <c r="J274" s="370">
        <v>46280.0</v>
      </c>
      <c r="K274" s="370">
        <v>46280.0</v>
      </c>
    </row>
    <row r="275">
      <c r="A275" s="426" t="s">
        <v>763</v>
      </c>
      <c r="B275" s="226" t="s">
        <v>7850</v>
      </c>
      <c r="C275" s="226" t="s">
        <v>1584</v>
      </c>
      <c r="D275" s="226" t="s">
        <v>8335</v>
      </c>
      <c r="E275" s="226" t="s">
        <v>2106</v>
      </c>
      <c r="F275" s="420">
        <v>5900.0</v>
      </c>
      <c r="G275" s="226" t="s">
        <v>84</v>
      </c>
      <c r="H275" s="427" t="s">
        <v>86</v>
      </c>
      <c r="I275" s="226" t="s">
        <v>88</v>
      </c>
      <c r="J275" s="370">
        <v>46280.0</v>
      </c>
      <c r="K275" s="370">
        <v>46280.0</v>
      </c>
    </row>
    <row r="276">
      <c r="A276" s="426" t="s">
        <v>967</v>
      </c>
      <c r="B276" s="226" t="s">
        <v>7850</v>
      </c>
      <c r="C276" s="226" t="s">
        <v>1584</v>
      </c>
      <c r="D276" s="226" t="s">
        <v>8339</v>
      </c>
      <c r="E276" s="226" t="s">
        <v>2106</v>
      </c>
      <c r="F276" s="420">
        <v>5900.0</v>
      </c>
      <c r="G276" s="226" t="s">
        <v>84</v>
      </c>
      <c r="H276" s="427" t="s">
        <v>86</v>
      </c>
      <c r="I276" s="226" t="s">
        <v>88</v>
      </c>
      <c r="J276" s="370">
        <v>46280.0</v>
      </c>
      <c r="K276" s="370">
        <v>46280.0</v>
      </c>
    </row>
    <row r="277">
      <c r="A277" s="426" t="s">
        <v>1703</v>
      </c>
      <c r="B277" s="226" t="s">
        <v>7850</v>
      </c>
      <c r="C277" s="226" t="s">
        <v>1584</v>
      </c>
      <c r="D277" s="226" t="s">
        <v>8346</v>
      </c>
      <c r="E277" s="226" t="s">
        <v>2106</v>
      </c>
      <c r="F277" s="420">
        <v>5900.0</v>
      </c>
      <c r="G277" s="226" t="s">
        <v>84</v>
      </c>
      <c r="H277" s="427" t="s">
        <v>86</v>
      </c>
      <c r="I277" s="226" t="s">
        <v>88</v>
      </c>
      <c r="J277" s="370">
        <v>46280.0</v>
      </c>
      <c r="K277" s="370">
        <v>46280.0</v>
      </c>
    </row>
    <row r="278">
      <c r="A278" s="426" t="s">
        <v>7465</v>
      </c>
      <c r="B278" s="226" t="s">
        <v>7850</v>
      </c>
      <c r="C278" s="226" t="s">
        <v>8047</v>
      </c>
      <c r="D278" s="226" t="s">
        <v>8352</v>
      </c>
      <c r="E278" s="226" t="s">
        <v>2106</v>
      </c>
      <c r="F278" s="420">
        <v>5900.0</v>
      </c>
      <c r="G278" s="226" t="s">
        <v>84</v>
      </c>
      <c r="H278" s="427" t="s">
        <v>86</v>
      </c>
      <c r="I278" s="226" t="s">
        <v>88</v>
      </c>
      <c r="J278" s="370">
        <v>46280.0</v>
      </c>
      <c r="K278" s="370">
        <v>46280.0</v>
      </c>
    </row>
    <row r="279">
      <c r="A279" s="426" t="s">
        <v>7471</v>
      </c>
      <c r="B279" s="226" t="s">
        <v>7850</v>
      </c>
      <c r="C279" s="226" t="s">
        <v>8047</v>
      </c>
      <c r="D279" s="226" t="s">
        <v>8357</v>
      </c>
      <c r="E279" s="226" t="s">
        <v>2106</v>
      </c>
      <c r="F279" s="420">
        <v>5900.0</v>
      </c>
      <c r="G279" s="226" t="s">
        <v>84</v>
      </c>
      <c r="H279" s="427" t="s">
        <v>86</v>
      </c>
      <c r="I279" s="226" t="s">
        <v>88</v>
      </c>
      <c r="J279" s="370">
        <v>46280.0</v>
      </c>
      <c r="K279" s="370">
        <v>46280.0</v>
      </c>
    </row>
    <row r="280">
      <c r="A280" s="426" t="s">
        <v>1182</v>
      </c>
      <c r="B280" s="226" t="s">
        <v>7850</v>
      </c>
      <c r="C280" s="226" t="s">
        <v>2028</v>
      </c>
      <c r="D280" s="226" t="s">
        <v>8362</v>
      </c>
      <c r="E280" s="226" t="s">
        <v>2106</v>
      </c>
      <c r="F280" s="420">
        <v>5900.0</v>
      </c>
      <c r="G280" s="226" t="s">
        <v>84</v>
      </c>
      <c r="H280" s="427" t="s">
        <v>86</v>
      </c>
      <c r="I280" s="226" t="s">
        <v>88</v>
      </c>
      <c r="J280" s="370">
        <v>46280.0</v>
      </c>
      <c r="K280" s="370">
        <v>46280.0</v>
      </c>
    </row>
    <row r="281">
      <c r="A281" s="426" t="s">
        <v>7477</v>
      </c>
      <c r="B281" s="226" t="s">
        <v>7850</v>
      </c>
      <c r="C281" s="226" t="s">
        <v>2028</v>
      </c>
      <c r="D281" s="226" t="s">
        <v>8366</v>
      </c>
      <c r="E281" s="226" t="s">
        <v>2106</v>
      </c>
      <c r="F281" s="420">
        <v>5900.0</v>
      </c>
      <c r="G281" s="226" t="s">
        <v>84</v>
      </c>
      <c r="H281" s="427" t="s">
        <v>86</v>
      </c>
      <c r="I281" s="226" t="s">
        <v>88</v>
      </c>
      <c r="J281" s="370">
        <v>46280.0</v>
      </c>
      <c r="K281" s="370">
        <v>46280.0</v>
      </c>
    </row>
    <row r="282">
      <c r="A282" s="426" t="s">
        <v>7481</v>
      </c>
      <c r="B282" s="226" t="s">
        <v>7850</v>
      </c>
      <c r="C282" s="226" t="s">
        <v>2028</v>
      </c>
      <c r="D282" s="226" t="s">
        <v>8373</v>
      </c>
      <c r="E282" s="226" t="s">
        <v>2106</v>
      </c>
      <c r="F282" s="420">
        <v>5900.0</v>
      </c>
      <c r="G282" s="226" t="s">
        <v>84</v>
      </c>
      <c r="H282" s="427" t="s">
        <v>86</v>
      </c>
      <c r="I282" s="226" t="s">
        <v>88</v>
      </c>
      <c r="J282" s="370">
        <v>46280.0</v>
      </c>
      <c r="K282" s="370">
        <v>46280.0</v>
      </c>
    </row>
    <row r="283">
      <c r="A283" s="426" t="s">
        <v>7485</v>
      </c>
      <c r="B283" s="226" t="s">
        <v>7850</v>
      </c>
      <c r="C283" s="226" t="s">
        <v>2768</v>
      </c>
      <c r="D283" s="226" t="s">
        <v>8380</v>
      </c>
      <c r="E283" s="226" t="s">
        <v>2106</v>
      </c>
      <c r="F283" s="420">
        <v>5900.0</v>
      </c>
      <c r="G283" s="226" t="s">
        <v>84</v>
      </c>
      <c r="H283" s="427" t="s">
        <v>86</v>
      </c>
      <c r="I283" s="226" t="s">
        <v>88</v>
      </c>
      <c r="J283" s="370">
        <v>46280.0</v>
      </c>
      <c r="K283" s="370">
        <v>46280.0</v>
      </c>
    </row>
    <row r="284">
      <c r="A284" s="426" t="s">
        <v>7489</v>
      </c>
      <c r="B284" s="226" t="s">
        <v>7850</v>
      </c>
      <c r="C284" s="226" t="s">
        <v>8051</v>
      </c>
      <c r="D284" s="226" t="s">
        <v>7490</v>
      </c>
      <c r="E284" s="226" t="s">
        <v>2699</v>
      </c>
      <c r="F284" s="420">
        <v>5900.0</v>
      </c>
      <c r="G284" s="226" t="s">
        <v>84</v>
      </c>
      <c r="H284" s="427" t="s">
        <v>86</v>
      </c>
      <c r="I284" s="226" t="s">
        <v>88</v>
      </c>
      <c r="J284" s="370">
        <v>46280.0</v>
      </c>
      <c r="K284" s="370">
        <v>46280.0</v>
      </c>
    </row>
    <row r="285">
      <c r="A285" s="426" t="s">
        <v>7492</v>
      </c>
      <c r="B285" s="226" t="s">
        <v>7850</v>
      </c>
      <c r="C285" s="226" t="s">
        <v>8051</v>
      </c>
      <c r="D285" s="226" t="s">
        <v>7493</v>
      </c>
      <c r="E285" s="226" t="s">
        <v>2699</v>
      </c>
      <c r="F285" s="420">
        <v>5900.0</v>
      </c>
      <c r="G285" s="226" t="s">
        <v>84</v>
      </c>
      <c r="H285" s="427" t="s">
        <v>86</v>
      </c>
      <c r="I285" s="226" t="s">
        <v>88</v>
      </c>
      <c r="J285" s="370">
        <v>46280.0</v>
      </c>
      <c r="K285" s="370">
        <v>46280.0</v>
      </c>
    </row>
    <row r="286">
      <c r="A286" s="426" t="s">
        <v>7496</v>
      </c>
      <c r="B286" s="226" t="s">
        <v>7850</v>
      </c>
      <c r="C286" s="226" t="s">
        <v>8051</v>
      </c>
      <c r="D286" s="226" t="s">
        <v>7497</v>
      </c>
      <c r="E286" s="226" t="s">
        <v>2699</v>
      </c>
      <c r="F286" s="420">
        <v>5900.0</v>
      </c>
      <c r="G286" s="226" t="s">
        <v>84</v>
      </c>
      <c r="H286" s="427" t="s">
        <v>86</v>
      </c>
      <c r="I286" s="226" t="s">
        <v>88</v>
      </c>
      <c r="J286" s="370">
        <v>46280.0</v>
      </c>
      <c r="K286" s="370">
        <v>46280.0</v>
      </c>
    </row>
    <row r="287">
      <c r="A287" s="426" t="s">
        <v>7499</v>
      </c>
      <c r="B287" s="226" t="s">
        <v>7850</v>
      </c>
      <c r="C287" s="226" t="s">
        <v>8051</v>
      </c>
      <c r="D287" s="226" t="s">
        <v>7500</v>
      </c>
      <c r="E287" s="226" t="s">
        <v>2699</v>
      </c>
      <c r="F287" s="420">
        <v>5900.0</v>
      </c>
      <c r="G287" s="226" t="s">
        <v>84</v>
      </c>
      <c r="H287" s="427" t="s">
        <v>86</v>
      </c>
      <c r="I287" s="226" t="s">
        <v>88</v>
      </c>
      <c r="J287" s="370">
        <v>46280.0</v>
      </c>
      <c r="K287" s="370">
        <v>46280.0</v>
      </c>
    </row>
    <row r="288">
      <c r="A288" s="426" t="s">
        <v>7503</v>
      </c>
      <c r="B288" s="226" t="s">
        <v>7850</v>
      </c>
      <c r="C288" s="226" t="s">
        <v>8051</v>
      </c>
      <c r="D288" s="226" t="s">
        <v>7504</v>
      </c>
      <c r="E288" s="226" t="s">
        <v>2699</v>
      </c>
      <c r="F288" s="420">
        <v>5900.0</v>
      </c>
      <c r="G288" s="226" t="s">
        <v>84</v>
      </c>
      <c r="H288" s="427" t="s">
        <v>86</v>
      </c>
      <c r="I288" s="226" t="s">
        <v>88</v>
      </c>
      <c r="J288" s="370">
        <v>46280.0</v>
      </c>
      <c r="K288" s="370">
        <v>46280.0</v>
      </c>
    </row>
    <row r="289">
      <c r="A289" s="426" t="s">
        <v>7508</v>
      </c>
      <c r="B289" s="226" t="s">
        <v>7850</v>
      </c>
      <c r="C289" s="226" t="s">
        <v>8051</v>
      </c>
      <c r="D289" s="226" t="s">
        <v>7509</v>
      </c>
      <c r="E289" s="226" t="s">
        <v>2699</v>
      </c>
      <c r="F289" s="420">
        <v>5900.0</v>
      </c>
      <c r="G289" s="226" t="s">
        <v>84</v>
      </c>
      <c r="H289" s="427" t="s">
        <v>86</v>
      </c>
      <c r="I289" s="226" t="s">
        <v>88</v>
      </c>
      <c r="J289" s="370">
        <v>46280.0</v>
      </c>
      <c r="K289" s="370">
        <v>46280.0</v>
      </c>
    </row>
    <row r="290">
      <c r="A290" s="426" t="s">
        <v>7511</v>
      </c>
      <c r="B290" s="226" t="s">
        <v>7850</v>
      </c>
      <c r="C290" s="226" t="s">
        <v>8051</v>
      </c>
      <c r="D290" s="226" t="s">
        <v>7512</v>
      </c>
      <c r="E290" s="226" t="s">
        <v>2699</v>
      </c>
      <c r="F290" s="420">
        <v>5900.0</v>
      </c>
      <c r="G290" s="226" t="s">
        <v>84</v>
      </c>
      <c r="H290" s="427" t="s">
        <v>86</v>
      </c>
      <c r="I290" s="226" t="s">
        <v>88</v>
      </c>
      <c r="J290" s="370">
        <v>46280.0</v>
      </c>
      <c r="K290" s="370">
        <v>46280.0</v>
      </c>
    </row>
    <row r="291">
      <c r="A291" s="426" t="s">
        <v>7514</v>
      </c>
      <c r="B291" s="226" t="s">
        <v>7850</v>
      </c>
      <c r="C291" s="226" t="s">
        <v>8051</v>
      </c>
      <c r="D291" s="226" t="s">
        <v>7515</v>
      </c>
      <c r="E291" s="226" t="s">
        <v>2699</v>
      </c>
      <c r="F291" s="420">
        <v>5900.0</v>
      </c>
      <c r="G291" s="226" t="s">
        <v>84</v>
      </c>
      <c r="H291" s="427" t="s">
        <v>86</v>
      </c>
      <c r="I291" s="226" t="s">
        <v>88</v>
      </c>
      <c r="J291" s="370">
        <v>46280.0</v>
      </c>
      <c r="K291" s="370">
        <v>46280.0</v>
      </c>
    </row>
    <row r="292">
      <c r="A292" s="426" t="s">
        <v>7517</v>
      </c>
      <c r="B292" s="226" t="s">
        <v>7850</v>
      </c>
      <c r="C292" s="226" t="s">
        <v>8051</v>
      </c>
      <c r="D292" s="226" t="s">
        <v>7518</v>
      </c>
      <c r="E292" s="226" t="s">
        <v>2699</v>
      </c>
      <c r="F292" s="420">
        <v>5900.0</v>
      </c>
      <c r="G292" s="226" t="s">
        <v>84</v>
      </c>
      <c r="H292" s="427" t="s">
        <v>86</v>
      </c>
      <c r="I292" s="226" t="s">
        <v>88</v>
      </c>
      <c r="J292" s="370">
        <v>46280.0</v>
      </c>
      <c r="K292" s="370">
        <v>46280.0</v>
      </c>
    </row>
    <row r="293">
      <c r="A293" s="412"/>
      <c r="B293" s="225"/>
      <c r="C293" s="225"/>
      <c r="D293" s="225"/>
      <c r="E293" s="225"/>
      <c r="F293" s="225"/>
      <c r="G293" s="225"/>
      <c r="H293" s="412"/>
      <c r="I293" s="225"/>
      <c r="J293" s="225"/>
      <c r="K293" s="225"/>
    </row>
    <row r="294">
      <c r="A294" s="412"/>
      <c r="B294" s="225"/>
      <c r="C294" s="225"/>
      <c r="D294" s="225"/>
      <c r="E294" s="225"/>
      <c r="F294" s="225"/>
      <c r="G294" s="225"/>
      <c r="H294" s="412"/>
      <c r="I294" s="225"/>
      <c r="J294" s="225"/>
      <c r="K294" s="225"/>
    </row>
    <row r="295">
      <c r="A295" s="412"/>
      <c r="B295" s="225"/>
      <c r="C295" s="225"/>
      <c r="D295" s="225"/>
      <c r="E295" s="225"/>
      <c r="F295" s="225"/>
      <c r="G295" s="225"/>
      <c r="H295" s="412"/>
      <c r="I295" s="225"/>
      <c r="J295" s="225"/>
      <c r="K295" s="225"/>
    </row>
    <row r="296">
      <c r="A296" s="412"/>
      <c r="B296" s="225"/>
      <c r="C296" s="225"/>
      <c r="D296" s="225"/>
      <c r="E296" s="225"/>
      <c r="F296" s="225"/>
      <c r="G296" s="225"/>
      <c r="H296" s="412"/>
      <c r="I296" s="225"/>
      <c r="J296" s="225"/>
      <c r="K296" s="225"/>
    </row>
    <row r="297">
      <c r="A297" s="412"/>
      <c r="B297" s="225"/>
      <c r="C297" s="225"/>
      <c r="D297" s="225"/>
      <c r="E297" s="225"/>
      <c r="F297" s="225"/>
      <c r="G297" s="225"/>
      <c r="H297" s="412"/>
      <c r="I297" s="225"/>
      <c r="J297" s="225"/>
      <c r="K297" s="225"/>
    </row>
    <row r="298">
      <c r="A298" s="412"/>
      <c r="B298" s="225"/>
      <c r="C298" s="225"/>
      <c r="D298" s="225"/>
      <c r="E298" s="225"/>
      <c r="F298" s="225"/>
      <c r="G298" s="225"/>
      <c r="H298" s="412"/>
      <c r="I298" s="225"/>
      <c r="J298" s="225"/>
      <c r="K298" s="225"/>
    </row>
    <row r="299">
      <c r="A299" s="412"/>
      <c r="B299" s="225"/>
      <c r="C299" s="225"/>
      <c r="D299" s="225"/>
      <c r="E299" s="225"/>
      <c r="F299" s="225"/>
      <c r="G299" s="225"/>
      <c r="H299" s="412"/>
      <c r="I299" s="225"/>
      <c r="J299" s="225"/>
      <c r="K299" s="225"/>
    </row>
    <row r="300">
      <c r="A300" s="412"/>
      <c r="B300" s="225"/>
      <c r="C300" s="225"/>
      <c r="D300" s="225"/>
      <c r="E300" s="225"/>
      <c r="F300" s="225"/>
      <c r="G300" s="225"/>
      <c r="H300" s="412"/>
      <c r="I300" s="225"/>
      <c r="J300" s="225"/>
      <c r="K300" s="225"/>
    </row>
    <row r="301">
      <c r="A301" s="412"/>
      <c r="B301" s="225"/>
      <c r="C301" s="225"/>
      <c r="D301" s="225"/>
      <c r="E301" s="225"/>
      <c r="F301" s="225"/>
      <c r="G301" s="225"/>
      <c r="H301" s="412"/>
      <c r="I301" s="225"/>
      <c r="J301" s="225"/>
      <c r="K301" s="225"/>
    </row>
    <row r="302">
      <c r="A302" s="412"/>
      <c r="B302" s="225"/>
      <c r="C302" s="225"/>
      <c r="D302" s="225"/>
      <c r="E302" s="225"/>
      <c r="F302" s="225"/>
      <c r="G302" s="225"/>
      <c r="H302" s="412"/>
      <c r="I302" s="225"/>
      <c r="J302" s="225"/>
      <c r="K302" s="225"/>
    </row>
    <row r="303">
      <c r="A303" s="412"/>
      <c r="B303" s="225"/>
      <c r="C303" s="225"/>
      <c r="D303" s="225"/>
      <c r="E303" s="225"/>
      <c r="F303" s="225"/>
      <c r="G303" s="225"/>
      <c r="H303" s="412"/>
      <c r="I303" s="225"/>
      <c r="J303" s="225"/>
      <c r="K303" s="225"/>
    </row>
    <row r="304">
      <c r="A304" s="412"/>
      <c r="B304" s="225"/>
      <c r="C304" s="225"/>
      <c r="D304" s="225"/>
      <c r="E304" s="225"/>
      <c r="F304" s="225"/>
      <c r="G304" s="225"/>
      <c r="H304" s="412"/>
      <c r="I304" s="225"/>
      <c r="J304" s="225"/>
      <c r="K304" s="225"/>
    </row>
    <row r="305">
      <c r="A305" s="412"/>
      <c r="B305" s="225"/>
      <c r="C305" s="225"/>
      <c r="D305" s="225"/>
      <c r="E305" s="225"/>
      <c r="F305" s="225"/>
      <c r="G305" s="225"/>
      <c r="H305" s="412"/>
      <c r="I305" s="225"/>
      <c r="J305" s="225"/>
      <c r="K305" s="225"/>
    </row>
    <row r="306">
      <c r="A306" s="412"/>
      <c r="B306" s="225"/>
      <c r="C306" s="225"/>
      <c r="D306" s="225"/>
      <c r="E306" s="225"/>
      <c r="F306" s="225"/>
      <c r="G306" s="225"/>
      <c r="H306" s="412"/>
      <c r="I306" s="225"/>
      <c r="J306" s="225"/>
      <c r="K306" s="225"/>
    </row>
    <row r="307">
      <c r="A307" s="412"/>
      <c r="B307" s="225"/>
      <c r="C307" s="225"/>
      <c r="D307" s="225"/>
      <c r="E307" s="225"/>
      <c r="F307" s="225"/>
      <c r="G307" s="225"/>
      <c r="H307" s="412"/>
      <c r="I307" s="225"/>
      <c r="J307" s="225"/>
      <c r="K307" s="225"/>
    </row>
    <row r="308">
      <c r="A308" s="412"/>
      <c r="B308" s="225"/>
      <c r="C308" s="225"/>
      <c r="D308" s="225"/>
      <c r="E308" s="225"/>
      <c r="F308" s="225"/>
      <c r="G308" s="225"/>
      <c r="H308" s="412"/>
      <c r="I308" s="225"/>
      <c r="J308" s="225"/>
      <c r="K308" s="225"/>
    </row>
    <row r="309">
      <c r="A309" s="412"/>
      <c r="B309" s="225"/>
      <c r="C309" s="225"/>
      <c r="D309" s="225"/>
      <c r="E309" s="225"/>
      <c r="F309" s="225"/>
      <c r="G309" s="225"/>
      <c r="H309" s="412"/>
      <c r="I309" s="225"/>
      <c r="J309" s="225"/>
      <c r="K309" s="225"/>
    </row>
    <row r="310">
      <c r="A310" s="412"/>
      <c r="B310" s="225"/>
      <c r="C310" s="225"/>
      <c r="D310" s="225"/>
      <c r="E310" s="225"/>
      <c r="F310" s="225"/>
      <c r="G310" s="225"/>
      <c r="H310" s="412"/>
      <c r="I310" s="225"/>
      <c r="J310" s="225"/>
      <c r="K310" s="225"/>
    </row>
    <row r="311">
      <c r="A311" s="412"/>
      <c r="B311" s="225"/>
      <c r="C311" s="225"/>
      <c r="D311" s="225"/>
      <c r="E311" s="225"/>
      <c r="F311" s="225"/>
      <c r="G311" s="225"/>
      <c r="H311" s="412"/>
      <c r="I311" s="225"/>
      <c r="J311" s="225"/>
      <c r="K311" s="225"/>
    </row>
    <row r="312">
      <c r="A312" s="412"/>
      <c r="B312" s="225"/>
      <c r="C312" s="225"/>
      <c r="D312" s="225"/>
      <c r="E312" s="225"/>
      <c r="F312" s="225"/>
      <c r="G312" s="225"/>
      <c r="H312" s="412"/>
      <c r="I312" s="225"/>
      <c r="J312" s="225"/>
      <c r="K312" s="225"/>
    </row>
    <row r="313">
      <c r="A313" s="412"/>
      <c r="B313" s="225"/>
      <c r="C313" s="225"/>
      <c r="D313" s="225"/>
      <c r="E313" s="225"/>
      <c r="F313" s="225"/>
      <c r="G313" s="225"/>
      <c r="H313" s="412"/>
      <c r="I313" s="225"/>
      <c r="J313" s="225"/>
      <c r="K313" s="225"/>
    </row>
    <row r="314">
      <c r="A314" s="412"/>
      <c r="B314" s="225"/>
      <c r="C314" s="225"/>
      <c r="D314" s="225"/>
      <c r="E314" s="225"/>
      <c r="F314" s="225"/>
      <c r="G314" s="225"/>
      <c r="H314" s="412"/>
      <c r="I314" s="225"/>
      <c r="J314" s="225"/>
      <c r="K314" s="225"/>
    </row>
    <row r="315">
      <c r="A315" s="412"/>
      <c r="B315" s="225"/>
      <c r="C315" s="225"/>
      <c r="D315" s="225"/>
      <c r="E315" s="225"/>
      <c r="F315" s="225"/>
      <c r="G315" s="225"/>
      <c r="H315" s="412"/>
      <c r="I315" s="225"/>
      <c r="J315" s="225"/>
      <c r="K315" s="225"/>
    </row>
    <row r="316">
      <c r="A316" s="412"/>
      <c r="B316" s="225"/>
      <c r="C316" s="225"/>
      <c r="D316" s="225"/>
      <c r="E316" s="225"/>
      <c r="F316" s="225"/>
      <c r="G316" s="225"/>
      <c r="H316" s="412"/>
      <c r="I316" s="225"/>
      <c r="J316" s="225"/>
      <c r="K316" s="225"/>
    </row>
    <row r="317">
      <c r="A317" s="412"/>
      <c r="B317" s="225"/>
      <c r="C317" s="225"/>
      <c r="D317" s="225"/>
      <c r="E317" s="225"/>
      <c r="F317" s="225"/>
      <c r="G317" s="225"/>
      <c r="H317" s="412"/>
      <c r="I317" s="225"/>
      <c r="J317" s="225"/>
      <c r="K317" s="225"/>
    </row>
    <row r="318">
      <c r="A318" s="412"/>
      <c r="B318" s="225"/>
      <c r="C318" s="225"/>
      <c r="D318" s="225"/>
      <c r="E318" s="225"/>
      <c r="F318" s="225"/>
      <c r="G318" s="225"/>
      <c r="H318" s="412"/>
      <c r="I318" s="225"/>
      <c r="J318" s="225"/>
      <c r="K318" s="225"/>
    </row>
    <row r="319">
      <c r="A319" s="412"/>
      <c r="B319" s="225"/>
      <c r="C319" s="225"/>
      <c r="D319" s="225"/>
      <c r="E319" s="225"/>
      <c r="F319" s="225"/>
      <c r="G319" s="225"/>
      <c r="H319" s="412"/>
      <c r="I319" s="225"/>
      <c r="J319" s="225"/>
      <c r="K319" s="225"/>
    </row>
    <row r="320">
      <c r="A320" s="412"/>
      <c r="B320" s="225"/>
      <c r="C320" s="225"/>
      <c r="D320" s="225"/>
      <c r="E320" s="225"/>
      <c r="F320" s="225"/>
      <c r="G320" s="225"/>
      <c r="H320" s="412"/>
      <c r="I320" s="225"/>
      <c r="J320" s="225"/>
      <c r="K320" s="225"/>
    </row>
    <row r="321">
      <c r="A321" s="412"/>
      <c r="B321" s="225"/>
      <c r="C321" s="225"/>
      <c r="D321" s="225"/>
      <c r="E321" s="225"/>
      <c r="F321" s="225"/>
      <c r="G321" s="225"/>
      <c r="H321" s="412"/>
      <c r="I321" s="225"/>
      <c r="J321" s="225"/>
      <c r="K321" s="225"/>
    </row>
    <row r="322">
      <c r="A322" s="412"/>
      <c r="B322" s="225"/>
      <c r="C322" s="225"/>
      <c r="D322" s="225"/>
      <c r="E322" s="225"/>
      <c r="F322" s="225"/>
      <c r="G322" s="225"/>
      <c r="H322" s="412"/>
      <c r="I322" s="225"/>
      <c r="J322" s="225"/>
      <c r="K322" s="225"/>
    </row>
    <row r="323">
      <c r="A323" s="412"/>
      <c r="B323" s="225"/>
      <c r="C323" s="225"/>
      <c r="D323" s="225"/>
      <c r="E323" s="225"/>
      <c r="F323" s="225"/>
      <c r="G323" s="225"/>
      <c r="H323" s="412"/>
      <c r="I323" s="225"/>
      <c r="J323" s="225"/>
      <c r="K323" s="225"/>
    </row>
    <row r="324">
      <c r="A324" s="412"/>
      <c r="B324" s="225"/>
      <c r="C324" s="225"/>
      <c r="D324" s="225"/>
      <c r="E324" s="225"/>
      <c r="F324" s="225"/>
      <c r="G324" s="225"/>
      <c r="H324" s="412"/>
      <c r="I324" s="225"/>
      <c r="J324" s="225"/>
      <c r="K324" s="225"/>
    </row>
    <row r="325">
      <c r="A325" s="412"/>
      <c r="B325" s="225"/>
      <c r="C325" s="225"/>
      <c r="D325" s="225"/>
      <c r="E325" s="225"/>
      <c r="F325" s="225"/>
      <c r="G325" s="225"/>
      <c r="H325" s="412"/>
      <c r="I325" s="225"/>
      <c r="J325" s="225"/>
      <c r="K325" s="225"/>
    </row>
    <row r="326">
      <c r="A326" s="412"/>
      <c r="B326" s="225"/>
      <c r="C326" s="225"/>
      <c r="D326" s="225"/>
      <c r="E326" s="225"/>
      <c r="F326" s="225"/>
      <c r="G326" s="225"/>
      <c r="H326" s="412"/>
      <c r="I326" s="225"/>
      <c r="J326" s="225"/>
      <c r="K326" s="225"/>
    </row>
    <row r="327">
      <c r="A327" s="412"/>
      <c r="B327" s="225"/>
      <c r="C327" s="225"/>
      <c r="D327" s="225"/>
      <c r="E327" s="225"/>
      <c r="F327" s="225"/>
      <c r="G327" s="225"/>
      <c r="H327" s="412"/>
      <c r="I327" s="225"/>
      <c r="J327" s="225"/>
      <c r="K327" s="225"/>
    </row>
    <row r="328">
      <c r="A328" s="412"/>
      <c r="B328" s="225"/>
      <c r="C328" s="225"/>
      <c r="D328" s="225"/>
      <c r="E328" s="225"/>
      <c r="F328" s="225"/>
      <c r="G328" s="225"/>
      <c r="H328" s="412"/>
      <c r="I328" s="225"/>
      <c r="J328" s="225"/>
      <c r="K328" s="225"/>
    </row>
    <row r="329">
      <c r="A329" s="412"/>
      <c r="B329" s="225"/>
      <c r="C329" s="225"/>
      <c r="D329" s="225"/>
      <c r="E329" s="225"/>
      <c r="F329" s="225"/>
      <c r="G329" s="225"/>
      <c r="H329" s="412"/>
      <c r="I329" s="225"/>
      <c r="J329" s="225"/>
      <c r="K329" s="225"/>
    </row>
    <row r="330">
      <c r="A330" s="412"/>
      <c r="B330" s="225"/>
      <c r="C330" s="225"/>
      <c r="D330" s="225"/>
      <c r="E330" s="225"/>
      <c r="F330" s="225"/>
      <c r="G330" s="225"/>
      <c r="H330" s="412"/>
      <c r="I330" s="225"/>
      <c r="J330" s="225"/>
      <c r="K330" s="225"/>
    </row>
    <row r="331">
      <c r="A331" s="412"/>
      <c r="B331" s="225"/>
      <c r="C331" s="225"/>
      <c r="D331" s="225"/>
      <c r="E331" s="225"/>
      <c r="F331" s="225"/>
      <c r="G331" s="225"/>
      <c r="H331" s="412"/>
      <c r="I331" s="225"/>
      <c r="J331" s="225"/>
      <c r="K331" s="225"/>
    </row>
    <row r="332">
      <c r="A332" s="412"/>
      <c r="B332" s="225"/>
      <c r="C332" s="225"/>
      <c r="D332" s="225"/>
      <c r="E332" s="225"/>
      <c r="F332" s="225"/>
      <c r="G332" s="225"/>
      <c r="H332" s="412"/>
      <c r="I332" s="225"/>
      <c r="J332" s="225"/>
      <c r="K332" s="225"/>
    </row>
    <row r="333">
      <c r="A333" s="412"/>
      <c r="B333" s="225"/>
      <c r="C333" s="225"/>
      <c r="D333" s="225"/>
      <c r="E333" s="225"/>
      <c r="F333" s="225"/>
      <c r="G333" s="225"/>
      <c r="H333" s="412"/>
      <c r="I333" s="225"/>
      <c r="J333" s="225"/>
      <c r="K333" s="225"/>
    </row>
    <row r="334">
      <c r="A334" s="412"/>
      <c r="B334" s="225"/>
      <c r="C334" s="225"/>
      <c r="D334" s="225"/>
      <c r="E334" s="225"/>
      <c r="F334" s="225"/>
      <c r="G334" s="225"/>
      <c r="H334" s="412"/>
      <c r="I334" s="225"/>
      <c r="J334" s="225"/>
      <c r="K334" s="225"/>
    </row>
    <row r="335">
      <c r="A335" s="412"/>
      <c r="B335" s="225"/>
      <c r="C335" s="225"/>
      <c r="D335" s="225"/>
      <c r="E335" s="225"/>
      <c r="F335" s="225"/>
      <c r="G335" s="225"/>
      <c r="H335" s="412"/>
      <c r="I335" s="225"/>
      <c r="J335" s="225"/>
      <c r="K335" s="225"/>
    </row>
    <row r="336">
      <c r="A336" s="412"/>
      <c r="B336" s="225"/>
      <c r="C336" s="225"/>
      <c r="D336" s="225"/>
      <c r="E336" s="225"/>
      <c r="F336" s="225"/>
      <c r="G336" s="225"/>
      <c r="H336" s="412"/>
      <c r="I336" s="225"/>
      <c r="J336" s="225"/>
      <c r="K336" s="225"/>
    </row>
    <row r="337">
      <c r="A337" s="412"/>
      <c r="B337" s="225"/>
      <c r="C337" s="225"/>
      <c r="D337" s="225"/>
      <c r="E337" s="225"/>
      <c r="F337" s="225"/>
      <c r="G337" s="225"/>
      <c r="H337" s="412"/>
      <c r="I337" s="225"/>
      <c r="J337" s="225"/>
      <c r="K337" s="225"/>
    </row>
    <row r="338">
      <c r="A338" s="412"/>
      <c r="B338" s="225"/>
      <c r="C338" s="225"/>
      <c r="D338" s="225"/>
      <c r="E338" s="225"/>
      <c r="F338" s="225"/>
      <c r="G338" s="225"/>
      <c r="H338" s="412"/>
      <c r="I338" s="225"/>
      <c r="J338" s="225"/>
      <c r="K338" s="225"/>
    </row>
    <row r="339">
      <c r="A339" s="412"/>
      <c r="B339" s="225"/>
      <c r="C339" s="225"/>
      <c r="D339" s="225"/>
      <c r="E339" s="225"/>
      <c r="F339" s="225"/>
      <c r="G339" s="225"/>
      <c r="H339" s="412"/>
      <c r="I339" s="225"/>
      <c r="J339" s="225"/>
      <c r="K339" s="225"/>
    </row>
    <row r="340">
      <c r="A340" s="412"/>
      <c r="B340" s="225"/>
      <c r="C340" s="225"/>
      <c r="D340" s="225"/>
      <c r="E340" s="225"/>
      <c r="F340" s="225"/>
      <c r="G340" s="225"/>
      <c r="H340" s="412"/>
      <c r="I340" s="225"/>
      <c r="J340" s="225"/>
      <c r="K340" s="225"/>
    </row>
    <row r="341">
      <c r="A341" s="412"/>
      <c r="B341" s="225"/>
      <c r="C341" s="225"/>
      <c r="D341" s="225"/>
      <c r="E341" s="225"/>
      <c r="F341" s="225"/>
      <c r="G341" s="225"/>
      <c r="H341" s="412"/>
      <c r="I341" s="225"/>
      <c r="J341" s="225"/>
      <c r="K341" s="225"/>
    </row>
    <row r="342">
      <c r="A342" s="412"/>
      <c r="B342" s="225"/>
      <c r="C342" s="225"/>
      <c r="D342" s="225"/>
      <c r="E342" s="225"/>
      <c r="F342" s="225"/>
      <c r="G342" s="225"/>
      <c r="H342" s="412"/>
      <c r="I342" s="225"/>
      <c r="J342" s="225"/>
      <c r="K342" s="225"/>
    </row>
    <row r="343">
      <c r="A343" s="412"/>
      <c r="B343" s="225"/>
      <c r="C343" s="225"/>
      <c r="D343" s="225"/>
      <c r="E343" s="225"/>
      <c r="F343" s="225"/>
      <c r="G343" s="225"/>
      <c r="H343" s="412"/>
      <c r="I343" s="225"/>
      <c r="J343" s="225"/>
      <c r="K343" s="225"/>
    </row>
    <row r="344">
      <c r="A344" s="412"/>
      <c r="B344" s="225"/>
      <c r="C344" s="225"/>
      <c r="D344" s="225"/>
      <c r="E344" s="225"/>
      <c r="F344" s="225"/>
      <c r="G344" s="225"/>
      <c r="H344" s="412"/>
      <c r="I344" s="225"/>
      <c r="J344" s="225"/>
      <c r="K344" s="225"/>
    </row>
    <row r="345">
      <c r="A345" s="412"/>
      <c r="B345" s="225"/>
      <c r="C345" s="225"/>
      <c r="D345" s="225"/>
      <c r="E345" s="225"/>
      <c r="F345" s="225"/>
      <c r="G345" s="225"/>
      <c r="H345" s="412"/>
      <c r="I345" s="225"/>
      <c r="J345" s="225"/>
      <c r="K345" s="225"/>
    </row>
    <row r="346">
      <c r="A346" s="412"/>
      <c r="B346" s="225"/>
      <c r="C346" s="225"/>
      <c r="D346" s="225"/>
      <c r="E346" s="225"/>
      <c r="F346" s="225"/>
      <c r="G346" s="225"/>
      <c r="H346" s="412"/>
      <c r="I346" s="225"/>
      <c r="J346" s="225"/>
      <c r="K346" s="225"/>
    </row>
    <row r="347">
      <c r="A347" s="412"/>
      <c r="B347" s="225"/>
      <c r="C347" s="225"/>
      <c r="D347" s="225"/>
      <c r="E347" s="225"/>
      <c r="F347" s="225"/>
      <c r="G347" s="225"/>
      <c r="H347" s="412"/>
      <c r="I347" s="225"/>
      <c r="J347" s="225"/>
      <c r="K347" s="225"/>
    </row>
    <row r="348">
      <c r="A348" s="412"/>
      <c r="B348" s="225"/>
      <c r="C348" s="225"/>
      <c r="D348" s="225"/>
      <c r="E348" s="225"/>
      <c r="F348" s="225"/>
      <c r="G348" s="225"/>
      <c r="H348" s="412"/>
      <c r="I348" s="225"/>
      <c r="J348" s="225"/>
      <c r="K348" s="225"/>
    </row>
    <row r="349">
      <c r="A349" s="412"/>
      <c r="B349" s="225"/>
      <c r="C349" s="225"/>
      <c r="D349" s="225"/>
      <c r="E349" s="225"/>
      <c r="F349" s="225"/>
      <c r="G349" s="225"/>
      <c r="H349" s="412"/>
      <c r="I349" s="225"/>
      <c r="J349" s="225"/>
      <c r="K349" s="225"/>
    </row>
    <row r="350">
      <c r="A350" s="412"/>
      <c r="B350" s="225"/>
      <c r="C350" s="225"/>
      <c r="D350" s="225"/>
      <c r="E350" s="225"/>
      <c r="F350" s="225"/>
      <c r="G350" s="225"/>
      <c r="H350" s="412"/>
      <c r="I350" s="225"/>
      <c r="J350" s="225"/>
      <c r="K350" s="225"/>
    </row>
  </sheetData>
  <drawing r:id="rId1"/>
  <tableParts count="1">
    <tablePart r:id="rId3"/>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948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0" width="18.88"/>
  </cols>
  <sheetData>
    <row r="1" ht="24.0" customHeight="1">
      <c r="A1" s="4" t="s">
        <v>237</v>
      </c>
      <c r="B1" s="4" t="s">
        <v>8064</v>
      </c>
      <c r="C1" s="4" t="s">
        <v>8065</v>
      </c>
      <c r="D1" s="4" t="s">
        <v>7860</v>
      </c>
      <c r="E1" s="4" t="s">
        <v>8066</v>
      </c>
      <c r="F1" s="4" t="s">
        <v>8067</v>
      </c>
      <c r="G1" s="4" t="s">
        <v>35</v>
      </c>
      <c r="H1" s="4" t="s">
        <v>39</v>
      </c>
      <c r="I1" s="4" t="s">
        <v>40</v>
      </c>
      <c r="J1" s="4" t="s">
        <v>41</v>
      </c>
    </row>
    <row r="2">
      <c r="A2" s="427" t="s">
        <v>252</v>
      </c>
      <c r="B2" s="226" t="s">
        <v>8068</v>
      </c>
      <c r="C2" s="226" t="s">
        <v>8069</v>
      </c>
      <c r="D2" s="420" t="s">
        <v>7818</v>
      </c>
      <c r="E2" s="226" t="s">
        <v>85</v>
      </c>
      <c r="F2" s="226" t="s">
        <v>8070</v>
      </c>
      <c r="G2" s="427" t="s">
        <v>86</v>
      </c>
      <c r="H2" s="226" t="s">
        <v>88</v>
      </c>
      <c r="I2" s="370">
        <v>46280.0</v>
      </c>
      <c r="J2" s="370">
        <v>46280.0</v>
      </c>
    </row>
    <row r="3">
      <c r="A3" s="427" t="s">
        <v>274</v>
      </c>
      <c r="B3" s="226" t="s">
        <v>7865</v>
      </c>
      <c r="C3" s="226" t="s">
        <v>8071</v>
      </c>
      <c r="D3" s="420" t="s">
        <v>7818</v>
      </c>
      <c r="E3" s="226" t="s">
        <v>8072</v>
      </c>
      <c r="F3" s="226" t="s">
        <v>8073</v>
      </c>
      <c r="G3" s="427" t="s">
        <v>86</v>
      </c>
      <c r="H3" s="226" t="s">
        <v>88</v>
      </c>
      <c r="I3" s="370">
        <v>46280.0</v>
      </c>
      <c r="J3" s="370">
        <v>46280.0</v>
      </c>
    </row>
    <row r="4">
      <c r="A4" s="427" t="s">
        <v>309</v>
      </c>
      <c r="B4" s="226" t="s">
        <v>7873</v>
      </c>
      <c r="C4" s="226" t="s">
        <v>8074</v>
      </c>
      <c r="D4" s="420" t="s">
        <v>7818</v>
      </c>
      <c r="E4" s="226" t="s">
        <v>8075</v>
      </c>
      <c r="F4" s="226" t="s">
        <v>8076</v>
      </c>
      <c r="G4" s="427" t="s">
        <v>86</v>
      </c>
      <c r="H4" s="226" t="s">
        <v>88</v>
      </c>
      <c r="I4" s="370">
        <v>46280.0</v>
      </c>
      <c r="J4" s="370">
        <v>46280.0</v>
      </c>
    </row>
    <row r="5">
      <c r="A5" s="427" t="s">
        <v>286</v>
      </c>
      <c r="B5" s="226" t="s">
        <v>8077</v>
      </c>
      <c r="C5" s="226" t="s">
        <v>8078</v>
      </c>
      <c r="D5" s="420" t="s">
        <v>7818</v>
      </c>
      <c r="E5" s="226" t="s">
        <v>2173</v>
      </c>
      <c r="F5" s="226" t="s">
        <v>8079</v>
      </c>
      <c r="G5" s="427" t="s">
        <v>86</v>
      </c>
      <c r="H5" s="226" t="s">
        <v>88</v>
      </c>
      <c r="I5" s="370">
        <v>46280.0</v>
      </c>
      <c r="J5" s="370">
        <v>46280.0</v>
      </c>
    </row>
    <row r="6">
      <c r="A6" s="427" t="s">
        <v>8080</v>
      </c>
      <c r="B6" s="226" t="s">
        <v>8081</v>
      </c>
      <c r="C6" s="226" t="s">
        <v>8082</v>
      </c>
      <c r="D6" s="420" t="s">
        <v>7818</v>
      </c>
      <c r="E6" s="226" t="s">
        <v>8083</v>
      </c>
      <c r="F6" s="226" t="s">
        <v>8084</v>
      </c>
      <c r="G6" s="427" t="s">
        <v>86</v>
      </c>
      <c r="H6" s="226" t="s">
        <v>88</v>
      </c>
      <c r="I6" s="370">
        <v>46280.0</v>
      </c>
      <c r="J6" s="370">
        <v>46280.0</v>
      </c>
    </row>
    <row r="7">
      <c r="A7" s="427" t="s">
        <v>8085</v>
      </c>
      <c r="B7" s="226" t="s">
        <v>8086</v>
      </c>
      <c r="C7" s="226" t="s">
        <v>8087</v>
      </c>
      <c r="D7" s="420" t="s">
        <v>7818</v>
      </c>
      <c r="E7" s="226" t="s">
        <v>85</v>
      </c>
      <c r="F7" s="226" t="s">
        <v>8088</v>
      </c>
      <c r="G7" s="427" t="s">
        <v>86</v>
      </c>
      <c r="H7" s="226" t="s">
        <v>88</v>
      </c>
      <c r="I7" s="370">
        <v>46280.0</v>
      </c>
      <c r="J7" s="370">
        <v>46280.0</v>
      </c>
    </row>
    <row r="8">
      <c r="A8" s="427" t="s">
        <v>321</v>
      </c>
      <c r="B8" s="226" t="s">
        <v>8090</v>
      </c>
      <c r="C8" s="226" t="s">
        <v>8091</v>
      </c>
      <c r="D8" s="420">
        <v>1000.0</v>
      </c>
      <c r="E8" s="226" t="s">
        <v>8092</v>
      </c>
      <c r="F8" s="226" t="s">
        <v>8093</v>
      </c>
      <c r="G8" s="427" t="s">
        <v>86</v>
      </c>
      <c r="H8" s="226" t="s">
        <v>88</v>
      </c>
      <c r="I8" s="370">
        <v>46280.0</v>
      </c>
      <c r="J8" s="370">
        <v>46280.0</v>
      </c>
    </row>
    <row r="9">
      <c r="A9" s="427" t="s">
        <v>8094</v>
      </c>
      <c r="B9" s="226" t="s">
        <v>2177</v>
      </c>
      <c r="C9" s="226" t="s">
        <v>8096</v>
      </c>
      <c r="D9" s="420">
        <v>1000.0</v>
      </c>
      <c r="E9" s="226" t="s">
        <v>1795</v>
      </c>
      <c r="F9" s="226" t="s">
        <v>8097</v>
      </c>
      <c r="G9" s="427" t="s">
        <v>86</v>
      </c>
      <c r="H9" s="226" t="s">
        <v>88</v>
      </c>
      <c r="I9" s="370">
        <v>46280.0</v>
      </c>
      <c r="J9" s="370">
        <v>46280.0</v>
      </c>
    </row>
    <row r="10">
      <c r="A10" s="427" t="s">
        <v>8099</v>
      </c>
      <c r="B10" s="226" t="s">
        <v>8100</v>
      </c>
      <c r="C10" s="226" t="s">
        <v>8101</v>
      </c>
      <c r="D10" s="420">
        <v>1000.0</v>
      </c>
      <c r="E10" s="226" t="s">
        <v>8102</v>
      </c>
      <c r="F10" s="226" t="s">
        <v>8103</v>
      </c>
      <c r="G10" s="427" t="s">
        <v>86</v>
      </c>
      <c r="H10" s="226" t="s">
        <v>88</v>
      </c>
      <c r="I10" s="370">
        <v>46280.0</v>
      </c>
      <c r="J10" s="370">
        <v>46280.0</v>
      </c>
    </row>
    <row r="11">
      <c r="A11" s="427" t="s">
        <v>8105</v>
      </c>
      <c r="B11" s="226" t="s">
        <v>8106</v>
      </c>
      <c r="C11" s="226" t="s">
        <v>8107</v>
      </c>
      <c r="D11" s="420">
        <v>1000.0</v>
      </c>
      <c r="E11" s="226" t="s">
        <v>8109</v>
      </c>
      <c r="F11" s="226" t="s">
        <v>8110</v>
      </c>
      <c r="G11" s="427" t="s">
        <v>86</v>
      </c>
      <c r="H11" s="226" t="s">
        <v>88</v>
      </c>
      <c r="I11" s="370">
        <v>46280.0</v>
      </c>
      <c r="J11" s="370">
        <v>46280.0</v>
      </c>
    </row>
    <row r="12">
      <c r="A12" s="427" t="s">
        <v>8111</v>
      </c>
      <c r="B12" s="226" t="s">
        <v>8112</v>
      </c>
      <c r="C12" s="226" t="s">
        <v>8113</v>
      </c>
      <c r="D12" s="420">
        <v>1000.0</v>
      </c>
      <c r="E12" s="226" t="s">
        <v>8114</v>
      </c>
      <c r="F12" s="226" t="s">
        <v>8115</v>
      </c>
      <c r="G12" s="427" t="s">
        <v>86</v>
      </c>
      <c r="H12" s="226" t="s">
        <v>88</v>
      </c>
      <c r="I12" s="370">
        <v>46280.0</v>
      </c>
      <c r="J12" s="370">
        <v>46280.0</v>
      </c>
    </row>
    <row r="13">
      <c r="A13" s="427" t="s">
        <v>8116</v>
      </c>
      <c r="B13" s="226" t="s">
        <v>8117</v>
      </c>
      <c r="C13" s="226" t="s">
        <v>8118</v>
      </c>
      <c r="D13" s="420">
        <v>1000.0</v>
      </c>
      <c r="E13" s="226" t="s">
        <v>2231</v>
      </c>
      <c r="F13" s="226" t="s">
        <v>8119</v>
      </c>
      <c r="G13" s="427" t="s">
        <v>86</v>
      </c>
      <c r="H13" s="226" t="s">
        <v>88</v>
      </c>
      <c r="I13" s="370">
        <v>46280.0</v>
      </c>
      <c r="J13" s="370">
        <v>46280.0</v>
      </c>
    </row>
    <row r="14">
      <c r="A14" s="427" t="s">
        <v>8120</v>
      </c>
      <c r="B14" s="226" t="s">
        <v>8121</v>
      </c>
      <c r="C14" s="226" t="s">
        <v>8122</v>
      </c>
      <c r="D14" s="420">
        <v>1000.0</v>
      </c>
      <c r="E14" s="226" t="s">
        <v>1795</v>
      </c>
      <c r="F14" s="226" t="s">
        <v>8123</v>
      </c>
      <c r="G14" s="427" t="s">
        <v>86</v>
      </c>
      <c r="H14" s="226" t="s">
        <v>88</v>
      </c>
      <c r="I14" s="370">
        <v>46280.0</v>
      </c>
      <c r="J14" s="370">
        <v>46280.0</v>
      </c>
    </row>
    <row r="15">
      <c r="A15" s="427" t="s">
        <v>472</v>
      </c>
      <c r="B15" s="226" t="s">
        <v>8124</v>
      </c>
      <c r="C15" s="226" t="s">
        <v>8125</v>
      </c>
      <c r="D15" s="420">
        <v>2000.0</v>
      </c>
      <c r="E15" s="226" t="s">
        <v>8126</v>
      </c>
      <c r="F15" s="226" t="s">
        <v>8127</v>
      </c>
      <c r="G15" s="427" t="s">
        <v>86</v>
      </c>
      <c r="H15" s="226" t="s">
        <v>88</v>
      </c>
      <c r="I15" s="370">
        <v>46280.0</v>
      </c>
      <c r="J15" s="370">
        <v>46280.0</v>
      </c>
    </row>
    <row r="16">
      <c r="A16" s="427" t="s">
        <v>8128</v>
      </c>
      <c r="B16" s="226" t="s">
        <v>8129</v>
      </c>
      <c r="C16" s="226" t="s">
        <v>8130</v>
      </c>
      <c r="D16" s="420">
        <v>2000.0</v>
      </c>
      <c r="E16" s="226" t="s">
        <v>8131</v>
      </c>
      <c r="F16" s="226" t="s">
        <v>8132</v>
      </c>
      <c r="G16" s="427" t="s">
        <v>86</v>
      </c>
      <c r="H16" s="226" t="s">
        <v>88</v>
      </c>
      <c r="I16" s="370">
        <v>46280.0</v>
      </c>
      <c r="J16" s="370">
        <v>46280.0</v>
      </c>
    </row>
    <row r="17">
      <c r="A17" s="427" t="s">
        <v>331</v>
      </c>
      <c r="B17" s="226" t="s">
        <v>8133</v>
      </c>
      <c r="C17" s="226" t="s">
        <v>8134</v>
      </c>
      <c r="D17" s="420">
        <v>2000.0</v>
      </c>
      <c r="E17" s="226" t="s">
        <v>8135</v>
      </c>
      <c r="F17" s="226" t="s">
        <v>8136</v>
      </c>
      <c r="G17" s="427" t="s">
        <v>86</v>
      </c>
      <c r="H17" s="226" t="s">
        <v>88</v>
      </c>
      <c r="I17" s="370">
        <v>46280.0</v>
      </c>
      <c r="J17" s="370">
        <v>46280.0</v>
      </c>
    </row>
    <row r="18">
      <c r="A18" s="427" t="s">
        <v>8137</v>
      </c>
      <c r="B18" s="226" t="s">
        <v>8138</v>
      </c>
      <c r="C18" s="226" t="s">
        <v>8140</v>
      </c>
      <c r="D18" s="420">
        <v>2000.0</v>
      </c>
      <c r="E18" s="226" t="s">
        <v>7825</v>
      </c>
      <c r="F18" s="226" t="s">
        <v>8141</v>
      </c>
      <c r="G18" s="427" t="s">
        <v>86</v>
      </c>
      <c r="H18" s="226" t="s">
        <v>88</v>
      </c>
      <c r="I18" s="370">
        <v>46280.0</v>
      </c>
      <c r="J18" s="370">
        <v>46280.0</v>
      </c>
    </row>
    <row r="19">
      <c r="A19" s="427" t="s">
        <v>350</v>
      </c>
      <c r="B19" s="226" t="s">
        <v>8143</v>
      </c>
      <c r="C19" s="226" t="s">
        <v>8144</v>
      </c>
      <c r="D19" s="420">
        <v>3000.0</v>
      </c>
      <c r="E19" s="226" t="s">
        <v>8145</v>
      </c>
      <c r="F19" s="226" t="s">
        <v>8147</v>
      </c>
      <c r="G19" s="427" t="s">
        <v>86</v>
      </c>
      <c r="H19" s="226" t="s">
        <v>88</v>
      </c>
      <c r="I19" s="370">
        <v>46280.0</v>
      </c>
      <c r="J19" s="370">
        <v>46280.0</v>
      </c>
    </row>
    <row r="20">
      <c r="A20" s="427" t="s">
        <v>479</v>
      </c>
      <c r="B20" s="226" t="s">
        <v>2211</v>
      </c>
      <c r="C20" s="226" t="s">
        <v>8149</v>
      </c>
      <c r="D20" s="420">
        <v>3000.0</v>
      </c>
      <c r="E20" s="226" t="s">
        <v>8150</v>
      </c>
      <c r="F20" s="226" t="s">
        <v>8153</v>
      </c>
      <c r="G20" s="427" t="s">
        <v>86</v>
      </c>
      <c r="H20" s="226" t="s">
        <v>88</v>
      </c>
      <c r="I20" s="370">
        <v>46280.0</v>
      </c>
      <c r="J20" s="370">
        <v>46280.0</v>
      </c>
    </row>
    <row r="21">
      <c r="A21" s="427" t="s">
        <v>8155</v>
      </c>
      <c r="B21" s="226" t="s">
        <v>2440</v>
      </c>
      <c r="C21" s="226" t="s">
        <v>8157</v>
      </c>
      <c r="D21" s="420">
        <v>3000.0</v>
      </c>
      <c r="E21" s="226" t="s">
        <v>8159</v>
      </c>
      <c r="F21" s="226" t="s">
        <v>8160</v>
      </c>
      <c r="G21" s="427" t="s">
        <v>86</v>
      </c>
      <c r="H21" s="226" t="s">
        <v>88</v>
      </c>
      <c r="I21" s="370">
        <v>46280.0</v>
      </c>
      <c r="J21" s="370">
        <v>46280.0</v>
      </c>
    </row>
    <row r="22">
      <c r="A22" s="427" t="s">
        <v>8162</v>
      </c>
      <c r="B22" s="226" t="s">
        <v>8164</v>
      </c>
      <c r="C22" s="226" t="s">
        <v>8165</v>
      </c>
      <c r="D22" s="420">
        <v>3000.0</v>
      </c>
      <c r="E22" s="226" t="s">
        <v>8166</v>
      </c>
      <c r="F22" s="226" t="s">
        <v>8168</v>
      </c>
      <c r="G22" s="427" t="s">
        <v>86</v>
      </c>
      <c r="H22" s="226" t="s">
        <v>88</v>
      </c>
      <c r="I22" s="370">
        <v>46280.0</v>
      </c>
      <c r="J22" s="370">
        <v>46280.0</v>
      </c>
    </row>
    <row r="23">
      <c r="A23" s="427" t="s">
        <v>8170</v>
      </c>
      <c r="B23" s="226" t="s">
        <v>8171</v>
      </c>
      <c r="C23" s="226" t="s">
        <v>8172</v>
      </c>
      <c r="D23" s="420">
        <v>3000.0</v>
      </c>
      <c r="E23" s="226" t="s">
        <v>7829</v>
      </c>
      <c r="F23" s="226" t="s">
        <v>8174</v>
      </c>
      <c r="G23" s="427" t="s">
        <v>86</v>
      </c>
      <c r="H23" s="226" t="s">
        <v>88</v>
      </c>
      <c r="I23" s="370">
        <v>46280.0</v>
      </c>
      <c r="J23" s="370">
        <v>46280.0</v>
      </c>
    </row>
    <row r="24">
      <c r="A24" s="427" t="s">
        <v>8176</v>
      </c>
      <c r="B24" s="226" t="s">
        <v>8177</v>
      </c>
      <c r="C24" s="226" t="s">
        <v>8178</v>
      </c>
      <c r="D24" s="420">
        <v>4000.0</v>
      </c>
      <c r="E24" s="226" t="s">
        <v>8180</v>
      </c>
      <c r="F24" s="226" t="s">
        <v>8181</v>
      </c>
      <c r="G24" s="427" t="s">
        <v>86</v>
      </c>
      <c r="H24" s="226" t="s">
        <v>88</v>
      </c>
      <c r="I24" s="370">
        <v>46280.0</v>
      </c>
      <c r="J24" s="370">
        <v>46280.0</v>
      </c>
    </row>
    <row r="25">
      <c r="A25" s="427" t="s">
        <v>8183</v>
      </c>
      <c r="B25" s="226" t="s">
        <v>8184</v>
      </c>
      <c r="C25" s="226" t="s">
        <v>8185</v>
      </c>
      <c r="D25" s="420">
        <v>4000.0</v>
      </c>
      <c r="E25" s="226" t="s">
        <v>8187</v>
      </c>
      <c r="F25" s="226" t="s">
        <v>8188</v>
      </c>
      <c r="G25" s="427" t="s">
        <v>86</v>
      </c>
      <c r="H25" s="226" t="s">
        <v>88</v>
      </c>
      <c r="I25" s="370">
        <v>46280.0</v>
      </c>
      <c r="J25" s="370">
        <v>46280.0</v>
      </c>
    </row>
    <row r="26">
      <c r="A26" s="427" t="s">
        <v>358</v>
      </c>
      <c r="B26" s="226" t="s">
        <v>8190</v>
      </c>
      <c r="C26" s="226" t="s">
        <v>8191</v>
      </c>
      <c r="D26" s="420">
        <v>4000.0</v>
      </c>
      <c r="E26" s="226" t="s">
        <v>8193</v>
      </c>
      <c r="F26" s="226" t="s">
        <v>8194</v>
      </c>
      <c r="G26" s="427" t="s">
        <v>86</v>
      </c>
      <c r="H26" s="226" t="s">
        <v>88</v>
      </c>
      <c r="I26" s="370">
        <v>46280.0</v>
      </c>
      <c r="J26" s="370">
        <v>46280.0</v>
      </c>
    </row>
    <row r="27">
      <c r="A27" s="427" t="s">
        <v>657</v>
      </c>
      <c r="B27" s="226" t="s">
        <v>8197</v>
      </c>
      <c r="C27" s="226" t="s">
        <v>8199</v>
      </c>
      <c r="D27" s="420">
        <v>4000.0</v>
      </c>
      <c r="E27" s="226" t="s">
        <v>8200</v>
      </c>
      <c r="F27" s="226" t="s">
        <v>8202</v>
      </c>
      <c r="G27" s="427" t="s">
        <v>86</v>
      </c>
      <c r="H27" s="226" t="s">
        <v>88</v>
      </c>
      <c r="I27" s="370">
        <v>46280.0</v>
      </c>
      <c r="J27" s="370">
        <v>46280.0</v>
      </c>
    </row>
    <row r="28">
      <c r="A28" s="427" t="s">
        <v>8204</v>
      </c>
      <c r="B28" s="226" t="s">
        <v>8205</v>
      </c>
      <c r="C28" s="226" t="s">
        <v>8206</v>
      </c>
      <c r="D28" s="420">
        <v>4000.0</v>
      </c>
      <c r="E28" s="226" t="s">
        <v>8208</v>
      </c>
      <c r="F28" s="226" t="s">
        <v>8209</v>
      </c>
      <c r="G28" s="427" t="s">
        <v>86</v>
      </c>
      <c r="H28" s="226" t="s">
        <v>88</v>
      </c>
      <c r="I28" s="370">
        <v>46280.0</v>
      </c>
      <c r="J28" s="370">
        <v>46280.0</v>
      </c>
    </row>
    <row r="29">
      <c r="A29" s="427" t="s">
        <v>370</v>
      </c>
      <c r="B29" s="226" t="s">
        <v>8211</v>
      </c>
      <c r="C29" s="226" t="s">
        <v>8212</v>
      </c>
      <c r="D29" s="420">
        <v>4000.0</v>
      </c>
      <c r="E29" s="226" t="s">
        <v>8214</v>
      </c>
      <c r="F29" s="226" t="s">
        <v>8215</v>
      </c>
      <c r="G29" s="427" t="s">
        <v>86</v>
      </c>
      <c r="H29" s="226" t="s">
        <v>88</v>
      </c>
      <c r="I29" s="370">
        <v>46280.0</v>
      </c>
      <c r="J29" s="370">
        <v>46280.0</v>
      </c>
    </row>
    <row r="30">
      <c r="A30" s="427" t="s">
        <v>398</v>
      </c>
      <c r="B30" s="226" t="s">
        <v>2233</v>
      </c>
      <c r="C30" s="226" t="s">
        <v>8218</v>
      </c>
      <c r="D30" s="420">
        <v>4000.0</v>
      </c>
      <c r="E30" s="226" t="s">
        <v>8219</v>
      </c>
      <c r="F30" s="226" t="s">
        <v>8221</v>
      </c>
      <c r="G30" s="427" t="s">
        <v>86</v>
      </c>
      <c r="H30" s="226" t="s">
        <v>88</v>
      </c>
      <c r="I30" s="370">
        <v>46280.0</v>
      </c>
      <c r="J30" s="370">
        <v>46280.0</v>
      </c>
    </row>
    <row r="31">
      <c r="A31" s="427" t="s">
        <v>8226</v>
      </c>
      <c r="B31" s="226" t="s">
        <v>8227</v>
      </c>
      <c r="C31" s="226" t="s">
        <v>8230</v>
      </c>
      <c r="D31" s="420">
        <v>4000.0</v>
      </c>
      <c r="E31" s="226" t="s">
        <v>8231</v>
      </c>
      <c r="F31" s="226" t="s">
        <v>8233</v>
      </c>
      <c r="G31" s="427" t="s">
        <v>86</v>
      </c>
      <c r="H31" s="226" t="s">
        <v>88</v>
      </c>
      <c r="I31" s="370">
        <v>46280.0</v>
      </c>
      <c r="J31" s="370">
        <v>46280.0</v>
      </c>
    </row>
    <row r="32">
      <c r="A32" s="427" t="s">
        <v>8236</v>
      </c>
      <c r="B32" s="226" t="s">
        <v>8237</v>
      </c>
      <c r="C32" s="226" t="s">
        <v>8238</v>
      </c>
      <c r="D32" s="420">
        <v>4000.0</v>
      </c>
      <c r="E32" s="226" t="s">
        <v>8240</v>
      </c>
      <c r="F32" s="226" t="s">
        <v>8241</v>
      </c>
      <c r="G32" s="427" t="s">
        <v>86</v>
      </c>
      <c r="H32" s="226" t="s">
        <v>88</v>
      </c>
      <c r="I32" s="370">
        <v>46280.0</v>
      </c>
      <c r="J32" s="370">
        <v>46280.0</v>
      </c>
    </row>
    <row r="33">
      <c r="A33" s="427" t="s">
        <v>8246</v>
      </c>
      <c r="B33" s="226" t="s">
        <v>406</v>
      </c>
      <c r="C33" s="226" t="s">
        <v>8250</v>
      </c>
      <c r="D33" s="420">
        <v>4000.0</v>
      </c>
      <c r="E33" s="226" t="s">
        <v>8252</v>
      </c>
      <c r="F33" s="226" t="s">
        <v>8253</v>
      </c>
      <c r="G33" s="427" t="s">
        <v>86</v>
      </c>
      <c r="H33" s="226" t="s">
        <v>88</v>
      </c>
      <c r="I33" s="370">
        <v>46280.0</v>
      </c>
      <c r="J33" s="370">
        <v>46280.0</v>
      </c>
    </row>
    <row r="34">
      <c r="A34" s="427" t="s">
        <v>8257</v>
      </c>
      <c r="B34" s="226" t="s">
        <v>7938</v>
      </c>
      <c r="C34" s="226" t="s">
        <v>8260</v>
      </c>
      <c r="D34" s="420">
        <v>4000.0</v>
      </c>
      <c r="E34" s="226" t="s">
        <v>8262</v>
      </c>
      <c r="F34" s="226" t="s">
        <v>8263</v>
      </c>
      <c r="G34" s="427" t="s">
        <v>86</v>
      </c>
      <c r="H34" s="226" t="s">
        <v>88</v>
      </c>
      <c r="I34" s="370">
        <v>46280.0</v>
      </c>
      <c r="J34" s="370">
        <v>46280.0</v>
      </c>
    </row>
    <row r="35">
      <c r="A35" s="427" t="s">
        <v>8266</v>
      </c>
      <c r="B35" s="226" t="s">
        <v>8267</v>
      </c>
      <c r="C35" s="226" t="s">
        <v>8269</v>
      </c>
      <c r="D35" s="420">
        <v>4000.0</v>
      </c>
      <c r="E35" s="226" t="s">
        <v>8272</v>
      </c>
      <c r="F35" s="226" t="s">
        <v>8274</v>
      </c>
      <c r="G35" s="427" t="s">
        <v>86</v>
      </c>
      <c r="H35" s="226" t="s">
        <v>88</v>
      </c>
      <c r="I35" s="370">
        <v>46280.0</v>
      </c>
      <c r="J35" s="370">
        <v>46280.0</v>
      </c>
    </row>
    <row r="36">
      <c r="A36" s="427" t="s">
        <v>416</v>
      </c>
      <c r="B36" s="226" t="s">
        <v>8276</v>
      </c>
      <c r="C36" s="226" t="s">
        <v>8277</v>
      </c>
      <c r="D36" s="420">
        <v>5000.0</v>
      </c>
      <c r="E36" s="226" t="s">
        <v>8278</v>
      </c>
      <c r="F36" s="226" t="s">
        <v>8279</v>
      </c>
      <c r="G36" s="427" t="s">
        <v>86</v>
      </c>
      <c r="H36" s="226" t="s">
        <v>88</v>
      </c>
      <c r="I36" s="370">
        <v>46280.0</v>
      </c>
      <c r="J36" s="370">
        <v>46280.0</v>
      </c>
    </row>
    <row r="37">
      <c r="A37" s="427" t="s">
        <v>8280</v>
      </c>
      <c r="B37" s="226" t="s">
        <v>8281</v>
      </c>
      <c r="C37" s="226" t="s">
        <v>8282</v>
      </c>
      <c r="D37" s="420">
        <v>5000.0</v>
      </c>
      <c r="E37" s="226" t="s">
        <v>8283</v>
      </c>
      <c r="F37" s="226" t="s">
        <v>8284</v>
      </c>
      <c r="G37" s="427" t="s">
        <v>86</v>
      </c>
      <c r="H37" s="226" t="s">
        <v>88</v>
      </c>
      <c r="I37" s="370">
        <v>46280.0</v>
      </c>
      <c r="J37" s="370">
        <v>46280.0</v>
      </c>
    </row>
    <row r="38">
      <c r="A38" s="427" t="s">
        <v>712</v>
      </c>
      <c r="B38" s="226" t="s">
        <v>8285</v>
      </c>
      <c r="C38" s="226" t="s">
        <v>8286</v>
      </c>
      <c r="D38" s="420">
        <v>5000.0</v>
      </c>
      <c r="E38" s="226" t="s">
        <v>8287</v>
      </c>
      <c r="F38" s="226" t="s">
        <v>8288</v>
      </c>
      <c r="G38" s="427" t="s">
        <v>86</v>
      </c>
      <c r="H38" s="226" t="s">
        <v>88</v>
      </c>
      <c r="I38" s="370">
        <v>46280.0</v>
      </c>
      <c r="J38" s="370">
        <v>46280.0</v>
      </c>
    </row>
    <row r="39">
      <c r="A39" s="427" t="s">
        <v>428</v>
      </c>
      <c r="B39" s="226" t="s">
        <v>8289</v>
      </c>
      <c r="C39" s="226" t="s">
        <v>8290</v>
      </c>
      <c r="D39" s="420">
        <v>5000.0</v>
      </c>
      <c r="E39" s="226" t="s">
        <v>8291</v>
      </c>
      <c r="F39" s="226" t="s">
        <v>8292</v>
      </c>
      <c r="G39" s="427" t="s">
        <v>86</v>
      </c>
      <c r="H39" s="226" t="s">
        <v>88</v>
      </c>
      <c r="I39" s="370">
        <v>46280.0</v>
      </c>
      <c r="J39" s="370">
        <v>46280.0</v>
      </c>
    </row>
    <row r="40">
      <c r="A40" s="427" t="s">
        <v>407</v>
      </c>
      <c r="B40" s="226" t="s">
        <v>4242</v>
      </c>
      <c r="C40" s="226" t="s">
        <v>8293</v>
      </c>
      <c r="D40" s="420">
        <v>5000.0</v>
      </c>
      <c r="E40" s="226" t="s">
        <v>8294</v>
      </c>
      <c r="F40" s="226" t="s">
        <v>8295</v>
      </c>
      <c r="G40" s="427" t="s">
        <v>86</v>
      </c>
      <c r="H40" s="226" t="s">
        <v>88</v>
      </c>
      <c r="I40" s="370">
        <v>46280.0</v>
      </c>
      <c r="J40" s="370">
        <v>46280.0</v>
      </c>
    </row>
    <row r="41">
      <c r="A41" s="427" t="s">
        <v>8296</v>
      </c>
      <c r="B41" s="226" t="s">
        <v>8297</v>
      </c>
      <c r="C41" s="226" t="s">
        <v>8298</v>
      </c>
      <c r="D41" s="420">
        <v>5000.0</v>
      </c>
      <c r="E41" s="226" t="s">
        <v>8299</v>
      </c>
      <c r="F41" s="226" t="s">
        <v>8300</v>
      </c>
      <c r="G41" s="427" t="s">
        <v>86</v>
      </c>
      <c r="H41" s="226" t="s">
        <v>88</v>
      </c>
      <c r="I41" s="370">
        <v>46280.0</v>
      </c>
      <c r="J41" s="370">
        <v>46280.0</v>
      </c>
    </row>
    <row r="42">
      <c r="A42" s="427" t="s">
        <v>8301</v>
      </c>
      <c r="B42" s="226" t="s">
        <v>8302</v>
      </c>
      <c r="C42" s="226" t="s">
        <v>8303</v>
      </c>
      <c r="D42" s="420">
        <v>5000.0</v>
      </c>
      <c r="E42" s="226" t="s">
        <v>7838</v>
      </c>
      <c r="F42" s="226" t="s">
        <v>8304</v>
      </c>
      <c r="G42" s="427" t="s">
        <v>86</v>
      </c>
      <c r="H42" s="226" t="s">
        <v>88</v>
      </c>
      <c r="I42" s="370">
        <v>46280.0</v>
      </c>
      <c r="J42" s="370">
        <v>46280.0</v>
      </c>
    </row>
    <row r="43">
      <c r="A43" s="427" t="s">
        <v>8305</v>
      </c>
      <c r="B43" s="226" t="s">
        <v>6358</v>
      </c>
      <c r="C43" s="226" t="s">
        <v>8306</v>
      </c>
      <c r="D43" s="420">
        <v>6000.0</v>
      </c>
      <c r="E43" s="226" t="s">
        <v>8307</v>
      </c>
      <c r="F43" s="226" t="s">
        <v>8308</v>
      </c>
      <c r="G43" s="427" t="s">
        <v>86</v>
      </c>
      <c r="H43" s="226" t="s">
        <v>88</v>
      </c>
      <c r="I43" s="370">
        <v>46280.0</v>
      </c>
      <c r="J43" s="370">
        <v>46280.0</v>
      </c>
    </row>
    <row r="44">
      <c r="A44" s="427" t="s">
        <v>8309</v>
      </c>
      <c r="B44" s="226" t="s">
        <v>8310</v>
      </c>
      <c r="C44" s="226" t="s">
        <v>8311</v>
      </c>
      <c r="D44" s="420">
        <v>6000.0</v>
      </c>
      <c r="E44" s="226" t="s">
        <v>8312</v>
      </c>
      <c r="F44" s="226" t="s">
        <v>8313</v>
      </c>
      <c r="G44" s="427" t="s">
        <v>86</v>
      </c>
      <c r="H44" s="226" t="s">
        <v>88</v>
      </c>
      <c r="I44" s="370">
        <v>46280.0</v>
      </c>
      <c r="J44" s="370">
        <v>46280.0</v>
      </c>
    </row>
    <row r="45">
      <c r="A45" s="427" t="s">
        <v>445</v>
      </c>
      <c r="B45" s="226" t="s">
        <v>8314</v>
      </c>
      <c r="C45" s="226" t="s">
        <v>8315</v>
      </c>
      <c r="D45" s="420">
        <v>6000.0</v>
      </c>
      <c r="E45" s="226" t="s">
        <v>8316</v>
      </c>
      <c r="F45" s="226" t="s">
        <v>8317</v>
      </c>
      <c r="G45" s="427" t="s">
        <v>86</v>
      </c>
      <c r="H45" s="226" t="s">
        <v>88</v>
      </c>
      <c r="I45" s="370">
        <v>46280.0</v>
      </c>
      <c r="J45" s="370">
        <v>46280.0</v>
      </c>
    </row>
    <row r="46">
      <c r="A46" s="427" t="s">
        <v>8318</v>
      </c>
      <c r="B46" s="226" t="s">
        <v>8319</v>
      </c>
      <c r="C46" s="226" t="s">
        <v>8320</v>
      </c>
      <c r="D46" s="420">
        <v>6000.0</v>
      </c>
      <c r="E46" s="226" t="s">
        <v>8321</v>
      </c>
      <c r="F46" s="226" t="s">
        <v>8322</v>
      </c>
      <c r="G46" s="427" t="s">
        <v>86</v>
      </c>
      <c r="H46" s="226" t="s">
        <v>88</v>
      </c>
      <c r="I46" s="370">
        <v>46280.0</v>
      </c>
      <c r="J46" s="370">
        <v>46280.0</v>
      </c>
    </row>
    <row r="47">
      <c r="A47" s="427" t="s">
        <v>453</v>
      </c>
      <c r="B47" s="226" t="s">
        <v>8323</v>
      </c>
      <c r="C47" s="226" t="s">
        <v>8324</v>
      </c>
      <c r="D47" s="420">
        <v>6000.0</v>
      </c>
      <c r="E47" s="226" t="s">
        <v>8325</v>
      </c>
      <c r="F47" s="226" t="s">
        <v>8326</v>
      </c>
      <c r="G47" s="427" t="s">
        <v>86</v>
      </c>
      <c r="H47" s="226" t="s">
        <v>88</v>
      </c>
      <c r="I47" s="370">
        <v>46280.0</v>
      </c>
      <c r="J47" s="370">
        <v>46280.0</v>
      </c>
    </row>
    <row r="48">
      <c r="A48" s="427" t="s">
        <v>8328</v>
      </c>
      <c r="B48" s="226" t="s">
        <v>8330</v>
      </c>
      <c r="C48" s="226" t="s">
        <v>8332</v>
      </c>
      <c r="D48" s="420">
        <v>6000.0</v>
      </c>
      <c r="E48" s="226" t="s">
        <v>8333</v>
      </c>
      <c r="F48" s="226" t="s">
        <v>8334</v>
      </c>
      <c r="G48" s="427" t="s">
        <v>86</v>
      </c>
      <c r="H48" s="226" t="s">
        <v>88</v>
      </c>
      <c r="I48" s="370">
        <v>46280.0</v>
      </c>
      <c r="J48" s="370">
        <v>46280.0</v>
      </c>
    </row>
    <row r="49">
      <c r="A49" s="427" t="s">
        <v>700</v>
      </c>
      <c r="B49" s="226" t="s">
        <v>799</v>
      </c>
      <c r="C49" s="226" t="s">
        <v>8336</v>
      </c>
      <c r="D49" s="420">
        <v>6000.0</v>
      </c>
      <c r="E49" s="226" t="s">
        <v>8337</v>
      </c>
      <c r="F49" s="226" t="s">
        <v>8338</v>
      </c>
      <c r="G49" s="427" t="s">
        <v>86</v>
      </c>
      <c r="H49" s="226" t="s">
        <v>88</v>
      </c>
      <c r="I49" s="370">
        <v>46280.0</v>
      </c>
      <c r="J49" s="370">
        <v>46280.0</v>
      </c>
    </row>
    <row r="50">
      <c r="A50" s="427" t="s">
        <v>8340</v>
      </c>
      <c r="B50" s="226" t="s">
        <v>8341</v>
      </c>
      <c r="C50" s="226" t="s">
        <v>8342</v>
      </c>
      <c r="D50" s="420">
        <v>6000.0</v>
      </c>
      <c r="E50" s="226" t="s">
        <v>8343</v>
      </c>
      <c r="F50" s="226" t="s">
        <v>8344</v>
      </c>
      <c r="G50" s="427" t="s">
        <v>86</v>
      </c>
      <c r="H50" s="226" t="s">
        <v>88</v>
      </c>
      <c r="I50" s="370">
        <v>46280.0</v>
      </c>
      <c r="J50" s="370">
        <v>46280.0</v>
      </c>
    </row>
    <row r="51">
      <c r="A51" s="427" t="s">
        <v>8347</v>
      </c>
      <c r="B51" s="226" t="s">
        <v>8348</v>
      </c>
      <c r="C51" s="226" t="s">
        <v>8349</v>
      </c>
      <c r="D51" s="420">
        <v>6000.0</v>
      </c>
      <c r="E51" s="226" t="s">
        <v>8350</v>
      </c>
      <c r="F51" s="226" t="s">
        <v>8351</v>
      </c>
      <c r="G51" s="427" t="s">
        <v>86</v>
      </c>
      <c r="H51" s="226" t="s">
        <v>88</v>
      </c>
      <c r="I51" s="370">
        <v>46280.0</v>
      </c>
      <c r="J51" s="370">
        <v>46280.0</v>
      </c>
    </row>
    <row r="52">
      <c r="A52" s="427" t="s">
        <v>8353</v>
      </c>
      <c r="B52" s="226" t="s">
        <v>8354</v>
      </c>
      <c r="C52" s="226" t="s">
        <v>8355</v>
      </c>
      <c r="D52" s="420">
        <v>6000.0</v>
      </c>
      <c r="E52" s="226" t="s">
        <v>7841</v>
      </c>
      <c r="F52" s="226" t="s">
        <v>8356</v>
      </c>
      <c r="G52" s="427" t="s">
        <v>86</v>
      </c>
      <c r="H52" s="226" t="s">
        <v>88</v>
      </c>
      <c r="I52" s="370">
        <v>46280.0</v>
      </c>
      <c r="J52" s="370">
        <v>46280.0</v>
      </c>
    </row>
    <row r="53">
      <c r="A53" s="427" t="s">
        <v>8358</v>
      </c>
      <c r="B53" s="226" t="s">
        <v>8359</v>
      </c>
      <c r="C53" s="226" t="s">
        <v>8360</v>
      </c>
      <c r="D53" s="420">
        <v>7000.0</v>
      </c>
      <c r="E53" s="226" t="s">
        <v>8361</v>
      </c>
      <c r="F53" s="226" t="s">
        <v>8363</v>
      </c>
      <c r="G53" s="427" t="s">
        <v>86</v>
      </c>
      <c r="H53" s="226" t="s">
        <v>88</v>
      </c>
      <c r="I53" s="370">
        <v>46280.0</v>
      </c>
      <c r="J53" s="370">
        <v>46280.0</v>
      </c>
    </row>
    <row r="54">
      <c r="A54" s="427" t="s">
        <v>8364</v>
      </c>
      <c r="B54" s="226" t="s">
        <v>7998</v>
      </c>
      <c r="C54" s="226" t="s">
        <v>8365</v>
      </c>
      <c r="D54" s="420">
        <v>7000.0</v>
      </c>
      <c r="E54" s="226" t="s">
        <v>8367</v>
      </c>
      <c r="F54" s="226" t="s">
        <v>8368</v>
      </c>
      <c r="G54" s="427" t="s">
        <v>86</v>
      </c>
      <c r="H54" s="226" t="s">
        <v>88</v>
      </c>
      <c r="I54" s="370">
        <v>46280.0</v>
      </c>
      <c r="J54" s="370">
        <v>46280.0</v>
      </c>
    </row>
    <row r="55">
      <c r="A55" s="427" t="s">
        <v>464</v>
      </c>
      <c r="B55" s="226" t="s">
        <v>8371</v>
      </c>
      <c r="C55" s="226" t="s">
        <v>8372</v>
      </c>
      <c r="D55" s="420">
        <v>7000.0</v>
      </c>
      <c r="E55" s="226" t="s">
        <v>8374</v>
      </c>
      <c r="F55" s="226" t="s">
        <v>8375</v>
      </c>
      <c r="G55" s="427" t="s">
        <v>86</v>
      </c>
      <c r="H55" s="226" t="s">
        <v>88</v>
      </c>
      <c r="I55" s="370">
        <v>46280.0</v>
      </c>
      <c r="J55" s="370">
        <v>46280.0</v>
      </c>
    </row>
    <row r="56">
      <c r="A56" s="427" t="s">
        <v>8377</v>
      </c>
      <c r="B56" s="226" t="s">
        <v>8378</v>
      </c>
      <c r="C56" s="226" t="s">
        <v>8379</v>
      </c>
      <c r="D56" s="420">
        <v>7000.0</v>
      </c>
      <c r="E56" s="226" t="s">
        <v>8381</v>
      </c>
      <c r="F56" s="226" t="s">
        <v>8382</v>
      </c>
      <c r="G56" s="427" t="s">
        <v>86</v>
      </c>
      <c r="H56" s="226" t="s">
        <v>88</v>
      </c>
      <c r="I56" s="370">
        <v>46280.0</v>
      </c>
      <c r="J56" s="370">
        <v>46280.0</v>
      </c>
    </row>
    <row r="57">
      <c r="A57" s="427" t="s">
        <v>8383</v>
      </c>
      <c r="B57" s="226" t="s">
        <v>8384</v>
      </c>
      <c r="C57" s="226" t="s">
        <v>8385</v>
      </c>
      <c r="D57" s="420">
        <v>7000.0</v>
      </c>
      <c r="E57" s="226" t="s">
        <v>8386</v>
      </c>
      <c r="F57" s="226" t="s">
        <v>8387</v>
      </c>
      <c r="G57" s="427" t="s">
        <v>86</v>
      </c>
      <c r="H57" s="226" t="s">
        <v>88</v>
      </c>
      <c r="I57" s="370">
        <v>46280.0</v>
      </c>
      <c r="J57" s="370">
        <v>46280.0</v>
      </c>
    </row>
    <row r="58">
      <c r="A58" s="427" t="s">
        <v>8388</v>
      </c>
      <c r="B58" s="226" t="s">
        <v>8390</v>
      </c>
      <c r="C58" s="226" t="s">
        <v>8391</v>
      </c>
      <c r="D58" s="420">
        <v>7000.0</v>
      </c>
      <c r="E58" s="226" t="s">
        <v>7844</v>
      </c>
      <c r="F58" s="226" t="s">
        <v>8392</v>
      </c>
      <c r="G58" s="427" t="s">
        <v>86</v>
      </c>
      <c r="H58" s="226" t="s">
        <v>88</v>
      </c>
      <c r="I58" s="370">
        <v>46280.0</v>
      </c>
      <c r="J58" s="370">
        <v>46280.0</v>
      </c>
    </row>
    <row r="59">
      <c r="A59" s="427" t="s">
        <v>8394</v>
      </c>
      <c r="B59" s="226" t="s">
        <v>8395</v>
      </c>
      <c r="C59" s="226" t="s">
        <v>8396</v>
      </c>
      <c r="D59" s="420">
        <v>8000.0</v>
      </c>
      <c r="E59" s="226" t="s">
        <v>8397</v>
      </c>
      <c r="F59" s="226" t="s">
        <v>8398</v>
      </c>
      <c r="G59" s="427" t="s">
        <v>86</v>
      </c>
      <c r="H59" s="226" t="s">
        <v>88</v>
      </c>
      <c r="I59" s="370">
        <v>46280.0</v>
      </c>
      <c r="J59" s="370">
        <v>46280.0</v>
      </c>
    </row>
    <row r="60">
      <c r="A60" s="427" t="s">
        <v>8399</v>
      </c>
      <c r="B60" s="226" t="s">
        <v>8400</v>
      </c>
      <c r="C60" s="226" t="s">
        <v>8401</v>
      </c>
      <c r="D60" s="420">
        <v>8000.0</v>
      </c>
      <c r="E60" s="226" t="s">
        <v>8402</v>
      </c>
      <c r="F60" s="226" t="s">
        <v>8403</v>
      </c>
      <c r="G60" s="427" t="s">
        <v>86</v>
      </c>
      <c r="H60" s="226" t="s">
        <v>88</v>
      </c>
      <c r="I60" s="370">
        <v>46280.0</v>
      </c>
      <c r="J60" s="370">
        <v>46280.0</v>
      </c>
    </row>
    <row r="61">
      <c r="A61" s="427" t="s">
        <v>8406</v>
      </c>
      <c r="B61" s="226" t="s">
        <v>8407</v>
      </c>
      <c r="C61" s="226" t="s">
        <v>8408</v>
      </c>
      <c r="D61" s="420">
        <v>8000.0</v>
      </c>
      <c r="E61" s="226" t="s">
        <v>8410</v>
      </c>
      <c r="F61" s="226" t="s">
        <v>8411</v>
      </c>
      <c r="G61" s="427" t="s">
        <v>86</v>
      </c>
      <c r="H61" s="226" t="s">
        <v>88</v>
      </c>
      <c r="I61" s="370">
        <v>46280.0</v>
      </c>
      <c r="J61" s="370">
        <v>46280.0</v>
      </c>
    </row>
    <row r="62">
      <c r="A62" s="427" t="s">
        <v>8412</v>
      </c>
      <c r="B62" s="226" t="s">
        <v>8413</v>
      </c>
      <c r="C62" s="226" t="s">
        <v>8415</v>
      </c>
      <c r="D62" s="420">
        <v>8000.0</v>
      </c>
      <c r="E62" s="226" t="s">
        <v>8417</v>
      </c>
      <c r="F62" s="226" t="s">
        <v>8418</v>
      </c>
      <c r="G62" s="427" t="s">
        <v>86</v>
      </c>
      <c r="H62" s="226" t="s">
        <v>88</v>
      </c>
      <c r="I62" s="370">
        <v>46280.0</v>
      </c>
      <c r="J62" s="370">
        <v>46280.0</v>
      </c>
    </row>
    <row r="63">
      <c r="A63" s="427" t="s">
        <v>8420</v>
      </c>
      <c r="B63" s="226" t="s">
        <v>8421</v>
      </c>
      <c r="C63" s="226" t="s">
        <v>8422</v>
      </c>
      <c r="D63" s="420">
        <v>8000.0</v>
      </c>
      <c r="E63" s="226" t="s">
        <v>8423</v>
      </c>
      <c r="F63" s="226" t="s">
        <v>8424</v>
      </c>
      <c r="G63" s="427" t="s">
        <v>86</v>
      </c>
      <c r="H63" s="226" t="s">
        <v>88</v>
      </c>
      <c r="I63" s="370">
        <v>46280.0</v>
      </c>
      <c r="J63" s="370">
        <v>46280.0</v>
      </c>
    </row>
    <row r="64">
      <c r="A64" s="427" t="s">
        <v>8428</v>
      </c>
      <c r="B64" s="226" t="s">
        <v>8429</v>
      </c>
      <c r="C64" s="226" t="s">
        <v>8430</v>
      </c>
      <c r="D64" s="420">
        <v>8000.0</v>
      </c>
      <c r="E64" s="226" t="s">
        <v>7847</v>
      </c>
      <c r="F64" s="226" t="s">
        <v>8432</v>
      </c>
      <c r="G64" s="427" t="s">
        <v>86</v>
      </c>
      <c r="H64" s="226" t="s">
        <v>88</v>
      </c>
      <c r="I64" s="370">
        <v>46280.0</v>
      </c>
      <c r="J64" s="370">
        <v>46280.0</v>
      </c>
    </row>
    <row r="65">
      <c r="A65" s="427" t="s">
        <v>8433</v>
      </c>
      <c r="B65" s="226" t="s">
        <v>8434</v>
      </c>
      <c r="C65" s="226" t="s">
        <v>8435</v>
      </c>
      <c r="D65" s="420">
        <v>9000.0</v>
      </c>
      <c r="E65" s="226" t="s">
        <v>8436</v>
      </c>
      <c r="F65" s="226" t="s">
        <v>8437</v>
      </c>
      <c r="G65" s="427" t="s">
        <v>86</v>
      </c>
      <c r="H65" s="226" t="s">
        <v>88</v>
      </c>
      <c r="I65" s="370">
        <v>46280.0</v>
      </c>
      <c r="J65" s="370">
        <v>46280.0</v>
      </c>
    </row>
    <row r="66">
      <c r="A66" s="427" t="s">
        <v>8440</v>
      </c>
      <c r="B66" s="226" t="s">
        <v>8441</v>
      </c>
      <c r="C66" s="226" t="s">
        <v>8442</v>
      </c>
      <c r="D66" s="420">
        <v>9000.0</v>
      </c>
      <c r="E66" s="226" t="s">
        <v>8444</v>
      </c>
      <c r="F66" s="226" t="s">
        <v>8445</v>
      </c>
      <c r="G66" s="427" t="s">
        <v>86</v>
      </c>
      <c r="H66" s="226" t="s">
        <v>88</v>
      </c>
      <c r="I66" s="370">
        <v>46280.0</v>
      </c>
      <c r="J66" s="370">
        <v>46280.0</v>
      </c>
    </row>
    <row r="67">
      <c r="A67" s="427" t="s">
        <v>8446</v>
      </c>
      <c r="B67" s="226" t="s">
        <v>8447</v>
      </c>
      <c r="C67" s="226" t="s">
        <v>8448</v>
      </c>
      <c r="D67" s="420">
        <v>9000.0</v>
      </c>
      <c r="E67" s="226" t="s">
        <v>8449</v>
      </c>
      <c r="F67" s="226" t="s">
        <v>8450</v>
      </c>
      <c r="G67" s="427" t="s">
        <v>86</v>
      </c>
      <c r="H67" s="226" t="s">
        <v>88</v>
      </c>
      <c r="I67" s="370">
        <v>46280.0</v>
      </c>
      <c r="J67" s="370">
        <v>46280.0</v>
      </c>
    </row>
    <row r="68">
      <c r="A68" s="427" t="s">
        <v>487</v>
      </c>
      <c r="B68" s="226" t="s">
        <v>8453</v>
      </c>
      <c r="C68" s="226" t="s">
        <v>8454</v>
      </c>
      <c r="D68" s="420">
        <v>9000.0</v>
      </c>
      <c r="E68" s="226" t="s">
        <v>8455</v>
      </c>
      <c r="F68" s="226" t="s">
        <v>8456</v>
      </c>
      <c r="G68" s="427" t="s">
        <v>86</v>
      </c>
      <c r="H68" s="226" t="s">
        <v>88</v>
      </c>
      <c r="I68" s="370">
        <v>46280.0</v>
      </c>
      <c r="J68" s="370">
        <v>46280.0</v>
      </c>
    </row>
    <row r="69">
      <c r="A69" s="427" t="s">
        <v>8457</v>
      </c>
      <c r="B69" s="226" t="s">
        <v>8458</v>
      </c>
      <c r="C69" s="226" t="s">
        <v>8459</v>
      </c>
      <c r="D69" s="420">
        <v>9000.0</v>
      </c>
      <c r="E69" s="226" t="s">
        <v>8461</v>
      </c>
      <c r="F69" s="226" t="s">
        <v>8462</v>
      </c>
      <c r="G69" s="427" t="s">
        <v>86</v>
      </c>
      <c r="H69" s="226" t="s">
        <v>88</v>
      </c>
      <c r="I69" s="370">
        <v>46280.0</v>
      </c>
      <c r="J69" s="370">
        <v>46280.0</v>
      </c>
    </row>
    <row r="70">
      <c r="A70" s="427" t="s">
        <v>686</v>
      </c>
      <c r="B70" s="226" t="s">
        <v>8465</v>
      </c>
      <c r="C70" s="226" t="s">
        <v>8466</v>
      </c>
      <c r="D70" s="420">
        <v>9000.0</v>
      </c>
      <c r="E70" s="226" t="s">
        <v>8467</v>
      </c>
      <c r="F70" s="226" t="s">
        <v>8468</v>
      </c>
      <c r="G70" s="427" t="s">
        <v>86</v>
      </c>
      <c r="H70" s="226" t="s">
        <v>88</v>
      </c>
      <c r="I70" s="370">
        <v>46280.0</v>
      </c>
      <c r="J70" s="370">
        <v>46280.0</v>
      </c>
    </row>
    <row r="71">
      <c r="A71" s="427" t="s">
        <v>8469</v>
      </c>
      <c r="B71" s="226" t="s">
        <v>8472</v>
      </c>
      <c r="C71" s="226" t="s">
        <v>8474</v>
      </c>
      <c r="D71" s="420">
        <v>9000.0</v>
      </c>
      <c r="E71" s="226" t="s">
        <v>8475</v>
      </c>
      <c r="F71" s="226" t="s">
        <v>8476</v>
      </c>
      <c r="G71" s="427" t="s">
        <v>86</v>
      </c>
      <c r="H71" s="226" t="s">
        <v>88</v>
      </c>
      <c r="I71" s="370">
        <v>46280.0</v>
      </c>
      <c r="J71" s="370">
        <v>46280.0</v>
      </c>
    </row>
    <row r="72">
      <c r="A72" s="427" t="s">
        <v>8478</v>
      </c>
      <c r="B72" s="226" t="s">
        <v>8479</v>
      </c>
      <c r="C72" s="226" t="s">
        <v>8480</v>
      </c>
      <c r="D72" s="420">
        <v>9000.0</v>
      </c>
      <c r="E72" s="226" t="s">
        <v>7851</v>
      </c>
      <c r="F72" s="226" t="s">
        <v>8482</v>
      </c>
      <c r="G72" s="427" t="s">
        <v>86</v>
      </c>
      <c r="H72" s="226" t="s">
        <v>88</v>
      </c>
      <c r="I72" s="370">
        <v>46280.0</v>
      </c>
      <c r="J72" s="370">
        <v>46280.0</v>
      </c>
    </row>
    <row r="73">
      <c r="A73" s="412"/>
      <c r="B73" s="225"/>
      <c r="C73" s="225"/>
      <c r="D73" s="225"/>
      <c r="E73" s="225"/>
      <c r="F73" s="225"/>
      <c r="G73" s="412"/>
      <c r="H73" s="225"/>
      <c r="I73" s="225"/>
      <c r="J73" s="225"/>
    </row>
    <row r="74">
      <c r="A74" s="412"/>
      <c r="B74" s="225"/>
      <c r="C74" s="225"/>
      <c r="D74" s="225"/>
      <c r="E74" s="225"/>
      <c r="F74" s="225"/>
      <c r="G74" s="412"/>
      <c r="H74" s="225"/>
      <c r="I74" s="225"/>
      <c r="J74" s="225"/>
    </row>
    <row r="75">
      <c r="A75" s="412"/>
      <c r="B75" s="225"/>
      <c r="C75" s="225"/>
      <c r="D75" s="225"/>
      <c r="E75" s="225"/>
      <c r="F75" s="225"/>
      <c r="G75" s="412"/>
      <c r="H75" s="225"/>
      <c r="I75" s="225"/>
      <c r="J75" s="225"/>
    </row>
    <row r="76">
      <c r="A76" s="412"/>
      <c r="B76" s="225"/>
      <c r="C76" s="225"/>
      <c r="D76" s="225"/>
      <c r="E76" s="225"/>
      <c r="F76" s="225"/>
      <c r="G76" s="412"/>
      <c r="H76" s="225"/>
      <c r="I76" s="225"/>
      <c r="J76" s="225"/>
    </row>
    <row r="77">
      <c r="A77" s="412"/>
      <c r="B77" s="225"/>
      <c r="C77" s="225"/>
      <c r="D77" s="225"/>
      <c r="E77" s="225"/>
      <c r="F77" s="225"/>
      <c r="G77" s="412"/>
      <c r="H77" s="225"/>
      <c r="I77" s="225"/>
      <c r="J77" s="225"/>
    </row>
    <row r="78">
      <c r="A78" s="412"/>
      <c r="B78" s="225"/>
      <c r="C78" s="225"/>
      <c r="D78" s="225"/>
      <c r="E78" s="225"/>
      <c r="F78" s="225"/>
      <c r="G78" s="412"/>
      <c r="H78" s="225"/>
      <c r="I78" s="225"/>
      <c r="J78" s="225"/>
    </row>
    <row r="79">
      <c r="A79" s="412"/>
      <c r="B79" s="225"/>
      <c r="C79" s="225"/>
      <c r="D79" s="225"/>
      <c r="E79" s="225"/>
      <c r="F79" s="225"/>
      <c r="G79" s="412"/>
      <c r="H79" s="225"/>
      <c r="I79" s="225"/>
      <c r="J79" s="225"/>
    </row>
    <row r="80">
      <c r="A80" s="412"/>
      <c r="B80" s="225"/>
      <c r="C80" s="225"/>
      <c r="D80" s="225"/>
      <c r="E80" s="225"/>
      <c r="F80" s="225"/>
      <c r="G80" s="412"/>
      <c r="H80" s="225"/>
      <c r="I80" s="225"/>
      <c r="J80" s="225"/>
    </row>
  </sheetData>
  <drawing r:id="rId1"/>
  <tableParts count="1">
    <tablePart r:id="rId3"/>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948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2" width="18.88"/>
    <col customWidth="1" min="3" max="3" width="15.75"/>
    <col customWidth="1" min="4" max="4" width="22.0"/>
    <col customWidth="1" min="5" max="5" width="56.38"/>
    <col customWidth="1" min="6" max="6" width="18.88"/>
    <col customWidth="1" min="7" max="7" width="9.5"/>
    <col customWidth="1" min="8" max="8" width="12.63"/>
    <col customWidth="1" min="9" max="10" width="15.75"/>
  </cols>
  <sheetData>
    <row r="1" ht="24.0" customHeight="1">
      <c r="A1" s="4" t="s">
        <v>8139</v>
      </c>
      <c r="B1" s="4" t="s">
        <v>2390</v>
      </c>
      <c r="C1" s="4" t="s">
        <v>5651</v>
      </c>
      <c r="D1" s="4" t="s">
        <v>1519</v>
      </c>
      <c r="E1" s="4" t="s">
        <v>8142</v>
      </c>
      <c r="F1" s="4" t="s">
        <v>1677</v>
      </c>
      <c r="G1" s="4" t="s">
        <v>35</v>
      </c>
      <c r="H1" s="4" t="s">
        <v>39</v>
      </c>
      <c r="I1" s="4" t="s">
        <v>40</v>
      </c>
      <c r="J1" s="4" t="s">
        <v>41</v>
      </c>
    </row>
    <row r="2">
      <c r="A2" s="427" t="s">
        <v>8146</v>
      </c>
      <c r="B2" s="226" t="s">
        <v>2538</v>
      </c>
      <c r="C2" s="226" t="s">
        <v>3444</v>
      </c>
      <c r="D2" s="226" t="s">
        <v>1585</v>
      </c>
      <c r="E2" s="226" t="s">
        <v>8148</v>
      </c>
      <c r="F2" s="420">
        <v>5900.0</v>
      </c>
      <c r="G2" s="427" t="s">
        <v>86</v>
      </c>
      <c r="H2" s="226" t="s">
        <v>88</v>
      </c>
      <c r="I2" s="370">
        <v>46280.0</v>
      </c>
      <c r="J2" s="370">
        <v>46280.0</v>
      </c>
    </row>
    <row r="3">
      <c r="A3" s="427" t="s">
        <v>8151</v>
      </c>
      <c r="B3" s="226" t="s">
        <v>8152</v>
      </c>
      <c r="C3" s="226" t="s">
        <v>3420</v>
      </c>
      <c r="D3" s="226" t="s">
        <v>1536</v>
      </c>
      <c r="E3" s="226" t="s">
        <v>8154</v>
      </c>
      <c r="F3" s="420">
        <v>5000.0</v>
      </c>
      <c r="G3" s="427" t="s">
        <v>86</v>
      </c>
      <c r="H3" s="226" t="s">
        <v>88</v>
      </c>
      <c r="I3" s="370">
        <v>46280.0</v>
      </c>
      <c r="J3" s="370">
        <v>46280.0</v>
      </c>
    </row>
    <row r="4">
      <c r="A4" s="427" t="s">
        <v>8156</v>
      </c>
      <c r="B4" s="226" t="s">
        <v>8158</v>
      </c>
      <c r="C4" s="226" t="s">
        <v>3444</v>
      </c>
      <c r="D4" s="226" t="s">
        <v>1585</v>
      </c>
      <c r="E4" s="226" t="s">
        <v>8161</v>
      </c>
      <c r="F4" s="420">
        <v>5500.0</v>
      </c>
      <c r="G4" s="427" t="s">
        <v>86</v>
      </c>
      <c r="H4" s="226" t="s">
        <v>88</v>
      </c>
      <c r="I4" s="370">
        <v>46280.0</v>
      </c>
      <c r="J4" s="370">
        <v>46280.0</v>
      </c>
    </row>
    <row r="5">
      <c r="A5" s="427" t="s">
        <v>8163</v>
      </c>
      <c r="B5" s="226" t="s">
        <v>2747</v>
      </c>
      <c r="C5" s="226" t="s">
        <v>3444</v>
      </c>
      <c r="D5" s="226" t="s">
        <v>1585</v>
      </c>
      <c r="E5" s="226" t="s">
        <v>8167</v>
      </c>
      <c r="F5" s="420">
        <v>5500.0</v>
      </c>
      <c r="G5" s="427" t="s">
        <v>86</v>
      </c>
      <c r="H5" s="226" t="s">
        <v>88</v>
      </c>
      <c r="I5" s="370">
        <v>46280.0</v>
      </c>
      <c r="J5" s="370">
        <v>46280.0</v>
      </c>
    </row>
    <row r="6">
      <c r="A6" s="427" t="s">
        <v>8169</v>
      </c>
      <c r="B6" s="226" t="s">
        <v>2595</v>
      </c>
      <c r="C6" s="226" t="s">
        <v>3487</v>
      </c>
      <c r="D6" s="226" t="s">
        <v>3458</v>
      </c>
      <c r="E6" s="226" t="s">
        <v>8173</v>
      </c>
      <c r="F6" s="420">
        <v>5800.0</v>
      </c>
      <c r="G6" s="427" t="s">
        <v>86</v>
      </c>
      <c r="H6" s="226" t="s">
        <v>88</v>
      </c>
      <c r="I6" s="370">
        <v>46280.0</v>
      </c>
      <c r="J6" s="370">
        <v>46280.0</v>
      </c>
    </row>
    <row r="7">
      <c r="A7" s="427" t="s">
        <v>8175</v>
      </c>
      <c r="B7" s="226" t="s">
        <v>2491</v>
      </c>
      <c r="C7" s="226" t="s">
        <v>3514</v>
      </c>
      <c r="D7" s="226" t="s">
        <v>3458</v>
      </c>
      <c r="E7" s="226" t="s">
        <v>8179</v>
      </c>
      <c r="F7" s="420">
        <v>5500.0</v>
      </c>
      <c r="G7" s="427" t="s">
        <v>86</v>
      </c>
      <c r="H7" s="226" t="s">
        <v>88</v>
      </c>
      <c r="I7" s="370">
        <v>46280.0</v>
      </c>
      <c r="J7" s="370">
        <v>46280.0</v>
      </c>
    </row>
    <row r="8">
      <c r="A8" s="427" t="s">
        <v>8182</v>
      </c>
      <c r="B8" s="226" t="s">
        <v>2726</v>
      </c>
      <c r="C8" s="226" t="s">
        <v>3467</v>
      </c>
      <c r="D8" s="226" t="s">
        <v>3458</v>
      </c>
      <c r="E8" s="226" t="s">
        <v>8186</v>
      </c>
      <c r="F8" s="420">
        <v>5400.0</v>
      </c>
      <c r="G8" s="427" t="s">
        <v>86</v>
      </c>
      <c r="H8" s="226" t="s">
        <v>88</v>
      </c>
      <c r="I8" s="370">
        <v>46280.0</v>
      </c>
      <c r="J8" s="370">
        <v>46280.0</v>
      </c>
    </row>
    <row r="9">
      <c r="A9" s="427" t="s">
        <v>8189</v>
      </c>
      <c r="B9" s="226" t="s">
        <v>2659</v>
      </c>
      <c r="C9" s="226" t="s">
        <v>3456</v>
      </c>
      <c r="D9" s="226" t="s">
        <v>3469</v>
      </c>
      <c r="E9" s="226" t="s">
        <v>8192</v>
      </c>
      <c r="F9" s="420">
        <v>5600.0</v>
      </c>
      <c r="G9" s="427" t="s">
        <v>86</v>
      </c>
      <c r="H9" s="226" t="s">
        <v>88</v>
      </c>
      <c r="I9" s="370">
        <v>46280.0</v>
      </c>
      <c r="J9" s="370">
        <v>46280.0</v>
      </c>
    </row>
    <row r="10">
      <c r="A10" s="427" t="s">
        <v>8195</v>
      </c>
      <c r="B10" s="226" t="s">
        <v>8196</v>
      </c>
      <c r="C10" s="226" t="s">
        <v>3420</v>
      </c>
      <c r="D10" s="226" t="s">
        <v>1536</v>
      </c>
      <c r="E10" s="226" t="s">
        <v>8198</v>
      </c>
      <c r="F10" s="420">
        <v>5000.0</v>
      </c>
      <c r="G10" s="427" t="s">
        <v>86</v>
      </c>
      <c r="H10" s="226" t="s">
        <v>88</v>
      </c>
      <c r="I10" s="370">
        <v>46280.0</v>
      </c>
      <c r="J10" s="370">
        <v>46280.0</v>
      </c>
    </row>
    <row r="11">
      <c r="A11" s="427" t="s">
        <v>8201</v>
      </c>
      <c r="B11" s="226" t="s">
        <v>2936</v>
      </c>
      <c r="C11" s="226" t="s">
        <v>3456</v>
      </c>
      <c r="D11" s="226" t="s">
        <v>3469</v>
      </c>
      <c r="E11" s="226" t="s">
        <v>8203</v>
      </c>
      <c r="F11" s="420">
        <v>5600.0</v>
      </c>
      <c r="G11" s="427" t="s">
        <v>86</v>
      </c>
      <c r="H11" s="226" t="s">
        <v>88</v>
      </c>
      <c r="I11" s="370">
        <v>46280.0</v>
      </c>
      <c r="J11" s="370">
        <v>46280.0</v>
      </c>
    </row>
    <row r="12">
      <c r="A12" s="427" t="s">
        <v>8207</v>
      </c>
      <c r="B12" s="226" t="s">
        <v>2142</v>
      </c>
      <c r="C12" s="226" t="s">
        <v>3420</v>
      </c>
      <c r="D12" s="226" t="s">
        <v>1536</v>
      </c>
      <c r="E12" s="226" t="s">
        <v>8210</v>
      </c>
      <c r="F12" s="420">
        <v>5000.0</v>
      </c>
      <c r="G12" s="427" t="s">
        <v>86</v>
      </c>
      <c r="H12" s="226" t="s">
        <v>88</v>
      </c>
      <c r="I12" s="370">
        <v>46280.0</v>
      </c>
      <c r="J12" s="370">
        <v>46280.0</v>
      </c>
    </row>
    <row r="13">
      <c r="A13" s="427" t="s">
        <v>8213</v>
      </c>
      <c r="B13" s="226" t="s">
        <v>2580</v>
      </c>
      <c r="C13" s="226" t="s">
        <v>3495</v>
      </c>
      <c r="D13" s="226" t="s">
        <v>3496</v>
      </c>
      <c r="E13" s="226" t="s">
        <v>8216</v>
      </c>
      <c r="F13" s="420">
        <v>5600.0</v>
      </c>
      <c r="G13" s="427" t="s">
        <v>86</v>
      </c>
      <c r="H13" s="226" t="s">
        <v>88</v>
      </c>
      <c r="I13" s="370">
        <v>46280.0</v>
      </c>
      <c r="J13" s="370">
        <v>46280.0</v>
      </c>
    </row>
    <row r="14">
      <c r="A14" s="427" t="s">
        <v>8217</v>
      </c>
      <c r="B14" s="226" t="s">
        <v>2437</v>
      </c>
      <c r="C14" s="226" t="s">
        <v>3532</v>
      </c>
      <c r="D14" s="226" t="s">
        <v>3469</v>
      </c>
      <c r="E14" s="226" t="s">
        <v>8220</v>
      </c>
      <c r="F14" s="420">
        <v>5600.0</v>
      </c>
      <c r="G14" s="427" t="s">
        <v>86</v>
      </c>
      <c r="H14" s="226" t="s">
        <v>88</v>
      </c>
      <c r="I14" s="370">
        <v>46280.0</v>
      </c>
      <c r="J14" s="370">
        <v>46280.0</v>
      </c>
    </row>
    <row r="15">
      <c r="A15" s="427" t="s">
        <v>8223</v>
      </c>
      <c r="B15" s="226" t="s">
        <v>8224</v>
      </c>
      <c r="C15" s="226" t="s">
        <v>3444</v>
      </c>
      <c r="D15" s="226" t="s">
        <v>1585</v>
      </c>
      <c r="E15" s="226" t="s">
        <v>8225</v>
      </c>
      <c r="F15" s="420">
        <v>5400.0</v>
      </c>
      <c r="G15" s="427" t="s">
        <v>86</v>
      </c>
      <c r="H15" s="226" t="s">
        <v>88</v>
      </c>
      <c r="I15" s="370">
        <v>46280.0</v>
      </c>
      <c r="J15" s="370">
        <v>46280.0</v>
      </c>
    </row>
    <row r="16">
      <c r="A16" s="427" t="s">
        <v>8229</v>
      </c>
      <c r="B16" s="226" t="s">
        <v>4337</v>
      </c>
      <c r="C16" s="226" t="s">
        <v>3444</v>
      </c>
      <c r="D16" s="226" t="s">
        <v>1585</v>
      </c>
      <c r="E16" s="226" t="s">
        <v>8232</v>
      </c>
      <c r="F16" s="420">
        <v>5500.0</v>
      </c>
      <c r="G16" s="427" t="s">
        <v>86</v>
      </c>
      <c r="H16" s="226" t="s">
        <v>88</v>
      </c>
      <c r="I16" s="370">
        <v>46280.0</v>
      </c>
      <c r="J16" s="370">
        <v>46280.0</v>
      </c>
    </row>
    <row r="17">
      <c r="A17" s="427" t="s">
        <v>8235</v>
      </c>
      <c r="B17" s="226" t="s">
        <v>2686</v>
      </c>
      <c r="C17" s="226" t="s">
        <v>3420</v>
      </c>
      <c r="D17" s="226" t="s">
        <v>1536</v>
      </c>
      <c r="E17" s="226" t="s">
        <v>8239</v>
      </c>
      <c r="F17" s="420">
        <v>5600.0</v>
      </c>
      <c r="G17" s="427" t="s">
        <v>86</v>
      </c>
      <c r="H17" s="226" t="s">
        <v>88</v>
      </c>
      <c r="I17" s="370">
        <v>46280.0</v>
      </c>
      <c r="J17" s="370">
        <v>46280.0</v>
      </c>
    </row>
    <row r="18">
      <c r="A18" s="427" t="s">
        <v>8243</v>
      </c>
      <c r="B18" s="226" t="s">
        <v>8244</v>
      </c>
      <c r="C18" s="226" t="s">
        <v>3444</v>
      </c>
      <c r="D18" s="226" t="s">
        <v>1585</v>
      </c>
      <c r="E18" s="226" t="s">
        <v>8245</v>
      </c>
      <c r="F18" s="420">
        <v>5900.0</v>
      </c>
      <c r="G18" s="427" t="s">
        <v>86</v>
      </c>
      <c r="H18" s="226" t="s">
        <v>88</v>
      </c>
      <c r="I18" s="370">
        <v>46280.0</v>
      </c>
      <c r="J18" s="370">
        <v>46280.0</v>
      </c>
    </row>
    <row r="19">
      <c r="A19" s="427" t="s">
        <v>8248</v>
      </c>
      <c r="B19" s="226" t="s">
        <v>8249</v>
      </c>
      <c r="C19" s="226" t="s">
        <v>3522</v>
      </c>
      <c r="D19" s="226" t="s">
        <v>3458</v>
      </c>
      <c r="E19" s="226" t="s">
        <v>8251</v>
      </c>
      <c r="F19" s="420">
        <v>5900.0</v>
      </c>
      <c r="G19" s="427" t="s">
        <v>86</v>
      </c>
      <c r="H19" s="226" t="s">
        <v>88</v>
      </c>
      <c r="I19" s="370">
        <v>46280.0</v>
      </c>
      <c r="J19" s="370">
        <v>46280.0</v>
      </c>
    </row>
    <row r="20">
      <c r="A20" s="427" t="s">
        <v>8254</v>
      </c>
      <c r="B20" s="226" t="s">
        <v>2789</v>
      </c>
      <c r="C20" s="226" t="s">
        <v>8255</v>
      </c>
      <c r="D20" s="226" t="s">
        <v>1536</v>
      </c>
      <c r="E20" s="226" t="s">
        <v>8256</v>
      </c>
      <c r="F20" s="420">
        <v>4300.0</v>
      </c>
      <c r="G20" s="427" t="s">
        <v>86</v>
      </c>
      <c r="H20" s="226" t="s">
        <v>88</v>
      </c>
      <c r="I20" s="370">
        <v>46280.0</v>
      </c>
      <c r="J20" s="370">
        <v>46280.0</v>
      </c>
    </row>
    <row r="21">
      <c r="A21" s="427" t="s">
        <v>8258</v>
      </c>
      <c r="B21" s="226" t="s">
        <v>8259</v>
      </c>
      <c r="C21" s="226" t="s">
        <v>3420</v>
      </c>
      <c r="D21" s="226" t="s">
        <v>1536</v>
      </c>
      <c r="E21" s="226" t="s">
        <v>8261</v>
      </c>
      <c r="F21" s="420">
        <v>5200.0</v>
      </c>
      <c r="G21" s="427" t="s">
        <v>86</v>
      </c>
      <c r="H21" s="226" t="s">
        <v>88</v>
      </c>
      <c r="I21" s="370">
        <v>46280.0</v>
      </c>
      <c r="J21" s="370">
        <v>46280.0</v>
      </c>
    </row>
    <row r="22">
      <c r="A22" s="427" t="s">
        <v>8264</v>
      </c>
      <c r="B22" s="226" t="s">
        <v>2608</v>
      </c>
      <c r="C22" s="226" t="s">
        <v>3444</v>
      </c>
      <c r="D22" s="226" t="s">
        <v>1585</v>
      </c>
      <c r="E22" s="226" t="s">
        <v>8265</v>
      </c>
      <c r="F22" s="420">
        <v>5900.0</v>
      </c>
      <c r="G22" s="427" t="s">
        <v>86</v>
      </c>
      <c r="H22" s="226" t="s">
        <v>88</v>
      </c>
      <c r="I22" s="370">
        <v>46280.0</v>
      </c>
      <c r="J22" s="370">
        <v>46280.0</v>
      </c>
    </row>
    <row r="23">
      <c r="A23" s="427" t="s">
        <v>8268</v>
      </c>
      <c r="B23" s="226" t="s">
        <v>8270</v>
      </c>
      <c r="C23" s="226" t="s">
        <v>8271</v>
      </c>
      <c r="D23" s="226" t="s">
        <v>3505</v>
      </c>
      <c r="E23" s="226" t="s">
        <v>8273</v>
      </c>
      <c r="F23" s="420">
        <v>5000.0</v>
      </c>
      <c r="G23" s="427" t="s">
        <v>86</v>
      </c>
      <c r="H23" s="226" t="s">
        <v>88</v>
      </c>
      <c r="I23" s="370">
        <v>46280.0</v>
      </c>
      <c r="J23" s="370">
        <v>46280.0</v>
      </c>
    </row>
    <row r="24">
      <c r="A24" s="427" t="s">
        <v>2916</v>
      </c>
      <c r="B24" s="226" t="s">
        <v>2920</v>
      </c>
      <c r="C24" s="226" t="s">
        <v>3420</v>
      </c>
      <c r="D24" s="226" t="s">
        <v>1536</v>
      </c>
      <c r="E24" s="226" t="s">
        <v>8275</v>
      </c>
      <c r="F24" s="226">
        <v>5600.0</v>
      </c>
      <c r="G24" s="427" t="s">
        <v>86</v>
      </c>
      <c r="H24" s="226" t="s">
        <v>88</v>
      </c>
      <c r="I24" s="370">
        <v>46280.0</v>
      </c>
      <c r="J24" s="370">
        <v>46280.0</v>
      </c>
    </row>
    <row r="25">
      <c r="A25" s="412"/>
      <c r="B25" s="225"/>
      <c r="C25" s="225"/>
      <c r="D25" s="225"/>
      <c r="E25" s="225"/>
      <c r="F25" s="225"/>
      <c r="G25" s="412"/>
      <c r="H25" s="225"/>
      <c r="I25" s="225"/>
      <c r="J25" s="225"/>
    </row>
    <row r="26">
      <c r="A26" s="412"/>
      <c r="B26" s="225"/>
      <c r="C26" s="225"/>
      <c r="D26" s="225"/>
      <c r="E26" s="225"/>
      <c r="F26" s="225"/>
      <c r="G26" s="412"/>
      <c r="H26" s="225"/>
      <c r="I26" s="225"/>
      <c r="J26" s="225"/>
    </row>
    <row r="27">
      <c r="A27" s="412"/>
      <c r="B27" s="225"/>
      <c r="C27" s="225"/>
      <c r="D27" s="225"/>
      <c r="E27" s="225"/>
      <c r="F27" s="225"/>
      <c r="G27" s="412"/>
      <c r="H27" s="225"/>
      <c r="I27" s="225"/>
      <c r="J27" s="225"/>
    </row>
    <row r="28">
      <c r="A28" s="412"/>
      <c r="B28" s="225"/>
      <c r="C28" s="225"/>
      <c r="D28" s="225"/>
      <c r="E28" s="225"/>
      <c r="F28" s="225"/>
      <c r="G28" s="412"/>
      <c r="H28" s="225"/>
      <c r="I28" s="225"/>
      <c r="J28" s="225"/>
    </row>
  </sheetData>
  <drawing r:id="rId1"/>
  <tableParts count="1">
    <tablePart r:id="rId3"/>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948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9.5"/>
    <col customWidth="1" min="2" max="3" width="15.75"/>
    <col customWidth="1" min="4" max="5" width="18.88"/>
    <col customWidth="1" min="6" max="6" width="15.75"/>
    <col customWidth="1" min="7" max="7" width="90.75"/>
    <col customWidth="1" min="8" max="8" width="72.0"/>
    <col customWidth="1" min="9" max="9" width="909.5"/>
    <col customWidth="1" min="10" max="10" width="37.63"/>
    <col customWidth="1" min="11" max="11" width="9.5"/>
    <col customWidth="1" min="12" max="12" width="6.38"/>
    <col customWidth="1" min="13" max="13" width="25.13"/>
    <col customWidth="1" min="14" max="14" width="12.63"/>
    <col customWidth="1" min="15" max="16" width="15.75"/>
    <col customWidth="1" min="17" max="20" width="12.63"/>
  </cols>
  <sheetData>
    <row r="1" ht="24.0" customHeight="1">
      <c r="A1" s="368" t="s">
        <v>1</v>
      </c>
      <c r="B1" s="368" t="s">
        <v>7</v>
      </c>
      <c r="C1" s="368" t="s">
        <v>16</v>
      </c>
      <c r="D1" s="368" t="s">
        <v>18</v>
      </c>
      <c r="E1" s="368" t="s">
        <v>20</v>
      </c>
      <c r="F1" s="368" t="s">
        <v>22</v>
      </c>
      <c r="G1" s="368" t="s">
        <v>8327</v>
      </c>
      <c r="H1" s="368" t="s">
        <v>718</v>
      </c>
      <c r="I1" s="368" t="s">
        <v>8331</v>
      </c>
      <c r="J1" s="368" t="s">
        <v>26</v>
      </c>
      <c r="K1" s="368" t="s">
        <v>35</v>
      </c>
      <c r="L1" s="368" t="s">
        <v>37</v>
      </c>
      <c r="M1" s="368" t="s">
        <v>38</v>
      </c>
      <c r="N1" s="368" t="s">
        <v>39</v>
      </c>
      <c r="O1" s="368" t="s">
        <v>40</v>
      </c>
      <c r="P1" s="368" t="s">
        <v>41</v>
      </c>
      <c r="Q1" s="1"/>
      <c r="R1" s="1"/>
      <c r="S1" s="1"/>
      <c r="T1" s="1"/>
    </row>
    <row r="2">
      <c r="A2" s="485" t="s">
        <v>8345</v>
      </c>
      <c r="B2" s="485" t="str">
        <f>'Cover Page'!$I$8</f>
        <v>GHXSTSHIP</v>
      </c>
      <c r="C2" s="485" t="str">
        <f>'Cover Page'!$C$7</f>
        <v>CSMIA26</v>
      </c>
      <c r="D2" s="485" t="s">
        <v>823</v>
      </c>
      <c r="E2" s="485" t="s">
        <v>8369</v>
      </c>
      <c r="F2" s="485" t="s">
        <v>7524</v>
      </c>
      <c r="G2" s="485" t="s">
        <v>8370</v>
      </c>
      <c r="H2" s="485" t="s">
        <v>8370</v>
      </c>
      <c r="I2" s="486"/>
      <c r="J2" s="485" t="s">
        <v>8376</v>
      </c>
      <c r="K2" s="485" t="s">
        <v>86</v>
      </c>
      <c r="L2" s="485" t="b">
        <v>0</v>
      </c>
      <c r="M2" s="485" t="s">
        <v>8389</v>
      </c>
      <c r="N2" s="485" t="s">
        <v>88</v>
      </c>
      <c r="O2" s="487">
        <v>46295.54513888889</v>
      </c>
      <c r="P2" s="487">
        <v>46295.54513888889</v>
      </c>
    </row>
    <row r="3">
      <c r="A3" s="485" t="s">
        <v>8393</v>
      </c>
      <c r="B3" s="485" t="str">
        <f>'Cover Page'!$I$8</f>
        <v>GHXSTSHIP</v>
      </c>
      <c r="C3" s="485" t="str">
        <f>'Cover Page'!$C$7</f>
        <v>CSMIA26</v>
      </c>
      <c r="D3" s="485" t="s">
        <v>823</v>
      </c>
      <c r="E3" s="485" t="s">
        <v>8369</v>
      </c>
      <c r="F3" s="485" t="s">
        <v>7524</v>
      </c>
      <c r="G3" s="485" t="s">
        <v>8404</v>
      </c>
      <c r="H3" s="485" t="s">
        <v>8404</v>
      </c>
      <c r="I3" s="486"/>
      <c r="J3" s="485" t="s">
        <v>8405</v>
      </c>
      <c r="K3" s="485" t="s">
        <v>86</v>
      </c>
      <c r="L3" s="485" t="b">
        <v>0</v>
      </c>
      <c r="M3" s="485" t="s">
        <v>8389</v>
      </c>
      <c r="N3" s="485" t="s">
        <v>88</v>
      </c>
      <c r="O3" s="487">
        <v>46295.54513888889</v>
      </c>
      <c r="P3" s="487">
        <v>46295.54513888889</v>
      </c>
    </row>
    <row r="4">
      <c r="A4" s="485" t="s">
        <v>8409</v>
      </c>
      <c r="B4" s="485" t="str">
        <f>'Cover Page'!$I$8</f>
        <v>GHXSTSHIP</v>
      </c>
      <c r="C4" s="485" t="str">
        <f>'Cover Page'!$C$7</f>
        <v>CSMIA26</v>
      </c>
      <c r="D4" s="485" t="s">
        <v>823</v>
      </c>
      <c r="E4" s="485" t="s">
        <v>8369</v>
      </c>
      <c r="F4" s="485" t="s">
        <v>7524</v>
      </c>
      <c r="G4" s="485" t="s">
        <v>8414</v>
      </c>
      <c r="H4" s="485" t="s">
        <v>8414</v>
      </c>
      <c r="I4" s="486"/>
      <c r="J4" s="485" t="s">
        <v>8416</v>
      </c>
      <c r="K4" s="485" t="s">
        <v>86</v>
      </c>
      <c r="L4" s="485" t="b">
        <v>0</v>
      </c>
      <c r="M4" s="485" t="s">
        <v>8389</v>
      </c>
      <c r="N4" s="485" t="s">
        <v>88</v>
      </c>
      <c r="O4" s="487">
        <v>46295.54513888889</v>
      </c>
      <c r="P4" s="487">
        <v>46295.54513888889</v>
      </c>
    </row>
    <row r="5">
      <c r="A5" s="485" t="s">
        <v>8419</v>
      </c>
      <c r="B5" s="485" t="str">
        <f>'Cover Page'!$I$8</f>
        <v>GHXSTSHIP</v>
      </c>
      <c r="C5" s="485" t="str">
        <f>'Cover Page'!$C$7</f>
        <v>CSMIA26</v>
      </c>
      <c r="D5" s="485" t="s">
        <v>823</v>
      </c>
      <c r="E5" s="485" t="s">
        <v>8369</v>
      </c>
      <c r="F5" s="485" t="s">
        <v>8425</v>
      </c>
      <c r="G5" s="485" t="s">
        <v>8426</v>
      </c>
      <c r="H5" s="485" t="s">
        <v>8426</v>
      </c>
      <c r="I5" s="486"/>
      <c r="J5" s="485" t="s">
        <v>8427</v>
      </c>
      <c r="K5" s="485" t="s">
        <v>86</v>
      </c>
      <c r="L5" s="485" t="b">
        <v>0</v>
      </c>
      <c r="M5" s="485" t="s">
        <v>8389</v>
      </c>
      <c r="N5" s="485" t="s">
        <v>88</v>
      </c>
      <c r="O5" s="487">
        <v>46295.54513888889</v>
      </c>
      <c r="P5" s="487">
        <v>46295.54513888889</v>
      </c>
    </row>
    <row r="6">
      <c r="A6" s="485" t="s">
        <v>8431</v>
      </c>
      <c r="B6" s="485" t="str">
        <f>'Cover Page'!$I$8</f>
        <v>GHXSTSHIP</v>
      </c>
      <c r="C6" s="485" t="str">
        <f>'Cover Page'!$C$7</f>
        <v>CSMIA26</v>
      </c>
      <c r="D6" s="485" t="s">
        <v>823</v>
      </c>
      <c r="E6" s="485" t="s">
        <v>8369</v>
      </c>
      <c r="F6" s="485" t="s">
        <v>8425</v>
      </c>
      <c r="G6" s="485" t="s">
        <v>8438</v>
      </c>
      <c r="H6" s="485" t="s">
        <v>8438</v>
      </c>
      <c r="I6" s="486"/>
      <c r="J6" s="485" t="s">
        <v>8439</v>
      </c>
      <c r="K6" s="485" t="s">
        <v>86</v>
      </c>
      <c r="L6" s="485" t="b">
        <v>0</v>
      </c>
      <c r="M6" s="485" t="s">
        <v>8389</v>
      </c>
      <c r="N6" s="485" t="s">
        <v>88</v>
      </c>
      <c r="O6" s="487">
        <v>46295.54513888889</v>
      </c>
      <c r="P6" s="487">
        <v>46295.54513888889</v>
      </c>
    </row>
    <row r="7">
      <c r="A7" s="485" t="s">
        <v>8443</v>
      </c>
      <c r="B7" s="485" t="str">
        <f>'Cover Page'!$I$8</f>
        <v>GHXSTSHIP</v>
      </c>
      <c r="C7" s="485" t="str">
        <f>'Cover Page'!$C$7</f>
        <v>CSMIA26</v>
      </c>
      <c r="D7" s="485" t="s">
        <v>823</v>
      </c>
      <c r="E7" s="485" t="s">
        <v>8369</v>
      </c>
      <c r="F7" s="485" t="s">
        <v>8425</v>
      </c>
      <c r="G7" s="485" t="s">
        <v>1072</v>
      </c>
      <c r="H7" s="485" t="s">
        <v>1072</v>
      </c>
      <c r="I7" s="486"/>
      <c r="J7" s="485" t="s">
        <v>8451</v>
      </c>
      <c r="K7" s="485" t="s">
        <v>86</v>
      </c>
      <c r="L7" s="485" t="b">
        <v>0</v>
      </c>
      <c r="M7" s="485" t="s">
        <v>8389</v>
      </c>
      <c r="N7" s="485" t="s">
        <v>88</v>
      </c>
      <c r="O7" s="487">
        <v>46295.54513888889</v>
      </c>
      <c r="P7" s="487">
        <v>46295.54513888889</v>
      </c>
    </row>
    <row r="8">
      <c r="A8" s="485" t="s">
        <v>8452</v>
      </c>
      <c r="B8" s="485" t="str">
        <f>'Cover Page'!$I$8</f>
        <v>GHXSTSHIP</v>
      </c>
      <c r="C8" s="485" t="str">
        <f>'Cover Page'!$C$7</f>
        <v>CSMIA26</v>
      </c>
      <c r="D8" s="485" t="s">
        <v>823</v>
      </c>
      <c r="E8" s="485" t="s">
        <v>8369</v>
      </c>
      <c r="F8" s="485" t="s">
        <v>8425</v>
      </c>
      <c r="G8" s="485" t="s">
        <v>8460</v>
      </c>
      <c r="H8" s="485" t="s">
        <v>8460</v>
      </c>
      <c r="I8" s="486"/>
      <c r="J8" s="485" t="s">
        <v>8463</v>
      </c>
      <c r="K8" s="485" t="s">
        <v>86</v>
      </c>
      <c r="L8" s="485" t="b">
        <v>0</v>
      </c>
      <c r="M8" s="485" t="s">
        <v>8389</v>
      </c>
      <c r="N8" s="485" t="s">
        <v>88</v>
      </c>
      <c r="O8" s="487">
        <v>46295.54513888889</v>
      </c>
      <c r="P8" s="487">
        <v>46295.54513888889</v>
      </c>
    </row>
    <row r="9">
      <c r="A9" s="485" t="s">
        <v>8464</v>
      </c>
      <c r="B9" s="485" t="str">
        <f>'Cover Page'!$I$8</f>
        <v>GHXSTSHIP</v>
      </c>
      <c r="C9" s="485" t="str">
        <f>'Cover Page'!$C$7</f>
        <v>CSMIA26</v>
      </c>
      <c r="D9" s="485" t="s">
        <v>799</v>
      </c>
      <c r="E9" s="485" t="s">
        <v>8369</v>
      </c>
      <c r="F9" s="485" t="s">
        <v>8470</v>
      </c>
      <c r="G9" s="485" t="s">
        <v>8471</v>
      </c>
      <c r="H9" s="485" t="s">
        <v>8471</v>
      </c>
      <c r="I9" s="486"/>
      <c r="J9" s="485" t="s">
        <v>8473</v>
      </c>
      <c r="K9" s="485" t="s">
        <v>86</v>
      </c>
      <c r="L9" s="485" t="b">
        <v>0</v>
      </c>
      <c r="M9" s="485" t="s">
        <v>8389</v>
      </c>
      <c r="N9" s="485" t="s">
        <v>88</v>
      </c>
      <c r="O9" s="487">
        <v>46295.54513888889</v>
      </c>
      <c r="P9" s="487">
        <v>46295.54513888889</v>
      </c>
    </row>
    <row r="10">
      <c r="A10" s="485" t="s">
        <v>8477</v>
      </c>
      <c r="B10" s="485" t="str">
        <f>'Cover Page'!$I$8</f>
        <v>GHXSTSHIP</v>
      </c>
      <c r="C10" s="485" t="str">
        <f>'Cover Page'!$C$7</f>
        <v>CSMIA26</v>
      </c>
      <c r="D10" s="485" t="s">
        <v>799</v>
      </c>
      <c r="E10" s="485" t="s">
        <v>8369</v>
      </c>
      <c r="F10" s="485" t="s">
        <v>8470</v>
      </c>
      <c r="G10" s="485" t="s">
        <v>8481</v>
      </c>
      <c r="H10" s="485" t="s">
        <v>8481</v>
      </c>
      <c r="I10" s="486"/>
      <c r="J10" s="485" t="s">
        <v>8483</v>
      </c>
      <c r="K10" s="485" t="s">
        <v>86</v>
      </c>
      <c r="L10" s="485" t="b">
        <v>0</v>
      </c>
      <c r="M10" s="485" t="s">
        <v>8389</v>
      </c>
      <c r="N10" s="485" t="s">
        <v>88</v>
      </c>
      <c r="O10" s="487">
        <v>46295.54513888889</v>
      </c>
      <c r="P10" s="487">
        <v>46295.54513888889</v>
      </c>
    </row>
    <row r="11">
      <c r="A11" s="485" t="s">
        <v>8484</v>
      </c>
      <c r="B11" s="485" t="str">
        <f>'Cover Page'!$I$8</f>
        <v>GHXSTSHIP</v>
      </c>
      <c r="C11" s="485" t="str">
        <f>'Cover Page'!$C$7</f>
        <v>CSMIA26</v>
      </c>
      <c r="D11" s="485" t="s">
        <v>823</v>
      </c>
      <c r="E11" s="485" t="s">
        <v>8369</v>
      </c>
      <c r="F11" s="485" t="s">
        <v>8425</v>
      </c>
      <c r="G11" s="485" t="s">
        <v>8485</v>
      </c>
      <c r="H11" s="485" t="s">
        <v>8485</v>
      </c>
      <c r="I11" s="486"/>
      <c r="J11" s="485" t="s">
        <v>8486</v>
      </c>
      <c r="K11" s="485" t="s">
        <v>86</v>
      </c>
      <c r="L11" s="485" t="b">
        <v>0</v>
      </c>
      <c r="M11" s="485" t="s">
        <v>8389</v>
      </c>
      <c r="N11" s="485" t="s">
        <v>88</v>
      </c>
      <c r="O11" s="487">
        <v>46295.54513888889</v>
      </c>
      <c r="P11" s="487">
        <v>46295.54513888889</v>
      </c>
    </row>
    <row r="12">
      <c r="A12" s="485" t="s">
        <v>8487</v>
      </c>
      <c r="B12" s="485" t="str">
        <f>'Cover Page'!$I$8</f>
        <v>GHXSTSHIP</v>
      </c>
      <c r="C12" s="485" t="str">
        <f>'Cover Page'!$C$7</f>
        <v>CSMIA26</v>
      </c>
      <c r="D12" s="485" t="s">
        <v>799</v>
      </c>
      <c r="E12" s="485" t="s">
        <v>8369</v>
      </c>
      <c r="F12" s="485" t="s">
        <v>981</v>
      </c>
      <c r="G12" s="485" t="s">
        <v>8488</v>
      </c>
      <c r="H12" s="485" t="s">
        <v>8488</v>
      </c>
      <c r="I12" s="486"/>
      <c r="J12" s="485" t="s">
        <v>8489</v>
      </c>
      <c r="K12" s="485" t="s">
        <v>86</v>
      </c>
      <c r="L12" s="485" t="b">
        <v>0</v>
      </c>
      <c r="M12" s="485" t="s">
        <v>8389</v>
      </c>
      <c r="N12" s="485" t="s">
        <v>88</v>
      </c>
      <c r="O12" s="487">
        <v>46295.54513888889</v>
      </c>
      <c r="P12" s="487">
        <v>46295.54513888889</v>
      </c>
    </row>
    <row r="13">
      <c r="A13" s="485" t="s">
        <v>8490</v>
      </c>
      <c r="B13" s="485" t="str">
        <f>'Cover Page'!$I$8</f>
        <v>GHXSTSHIP</v>
      </c>
      <c r="C13" s="485" t="str">
        <f>'Cover Page'!$C$7</f>
        <v>CSMIA26</v>
      </c>
      <c r="D13" s="485" t="s">
        <v>799</v>
      </c>
      <c r="E13" s="485" t="s">
        <v>8369</v>
      </c>
      <c r="F13" s="485" t="s">
        <v>982</v>
      </c>
      <c r="G13" s="485" t="s">
        <v>8491</v>
      </c>
      <c r="H13" s="485" t="s">
        <v>8491</v>
      </c>
      <c r="I13" s="486"/>
      <c r="J13" s="485" t="s">
        <v>8492</v>
      </c>
      <c r="K13" s="485" t="s">
        <v>86</v>
      </c>
      <c r="L13" s="485" t="b">
        <v>0</v>
      </c>
      <c r="M13" s="485" t="s">
        <v>8389</v>
      </c>
      <c r="N13" s="485" t="s">
        <v>88</v>
      </c>
      <c r="O13" s="487">
        <v>46295.54513888889</v>
      </c>
      <c r="P13" s="487">
        <v>46295.54513888889</v>
      </c>
    </row>
    <row r="14">
      <c r="A14" s="485" t="s">
        <v>8493</v>
      </c>
      <c r="B14" s="485" t="str">
        <f>'Cover Page'!$I$8</f>
        <v>GHXSTSHIP</v>
      </c>
      <c r="C14" s="485" t="str">
        <f>'Cover Page'!$C$7</f>
        <v>CSMIA26</v>
      </c>
      <c r="D14" s="485" t="s">
        <v>799</v>
      </c>
      <c r="E14" s="485" t="s">
        <v>8369</v>
      </c>
      <c r="F14" s="485" t="s">
        <v>981</v>
      </c>
      <c r="G14" s="485" t="s">
        <v>8494</v>
      </c>
      <c r="H14" s="485" t="s">
        <v>8494</v>
      </c>
      <c r="I14" s="486"/>
      <c r="J14" s="485" t="s">
        <v>8495</v>
      </c>
      <c r="K14" s="485" t="s">
        <v>86</v>
      </c>
      <c r="L14" s="485" t="b">
        <v>0</v>
      </c>
      <c r="M14" s="485" t="s">
        <v>8389</v>
      </c>
      <c r="N14" s="485" t="s">
        <v>88</v>
      </c>
      <c r="O14" s="487">
        <v>46295.54513888889</v>
      </c>
      <c r="P14" s="487">
        <v>46295.54513888889</v>
      </c>
    </row>
    <row r="15">
      <c r="A15" s="485" t="s">
        <v>8496</v>
      </c>
      <c r="B15" s="485" t="str">
        <f>'Cover Page'!$I$8</f>
        <v>GHXSTSHIP</v>
      </c>
      <c r="C15" s="485" t="str">
        <f>'Cover Page'!$C$7</f>
        <v>CSMIA26</v>
      </c>
      <c r="D15" s="485" t="s">
        <v>799</v>
      </c>
      <c r="E15" s="485" t="s">
        <v>8369</v>
      </c>
      <c r="F15" s="485" t="s">
        <v>981</v>
      </c>
      <c r="G15" s="485" t="s">
        <v>8497</v>
      </c>
      <c r="H15" s="485" t="s">
        <v>8497</v>
      </c>
      <c r="I15" s="486"/>
      <c r="J15" s="485" t="s">
        <v>8498</v>
      </c>
      <c r="K15" s="485" t="s">
        <v>86</v>
      </c>
      <c r="L15" s="485" t="b">
        <v>0</v>
      </c>
      <c r="M15" s="485" t="s">
        <v>8389</v>
      </c>
      <c r="N15" s="485" t="s">
        <v>88</v>
      </c>
      <c r="O15" s="487">
        <v>46295.54513888889</v>
      </c>
      <c r="P15" s="487">
        <v>46295.54513888889</v>
      </c>
    </row>
    <row r="16">
      <c r="A16" s="485" t="s">
        <v>8499</v>
      </c>
      <c r="B16" s="485" t="str">
        <f>'Cover Page'!$I$8</f>
        <v>GHXSTSHIP</v>
      </c>
      <c r="C16" s="485" t="str">
        <f>'Cover Page'!$C$7</f>
        <v>CSMIA26</v>
      </c>
      <c r="D16" s="485" t="s">
        <v>823</v>
      </c>
      <c r="E16" s="485" t="s">
        <v>8369</v>
      </c>
      <c r="F16" s="485" t="s">
        <v>8425</v>
      </c>
      <c r="G16" s="485" t="s">
        <v>8500</v>
      </c>
      <c r="H16" s="485" t="s">
        <v>8500</v>
      </c>
      <c r="I16" s="486"/>
      <c r="J16" s="485" t="s">
        <v>8501</v>
      </c>
      <c r="K16" s="485" t="s">
        <v>86</v>
      </c>
      <c r="L16" s="485" t="b">
        <v>0</v>
      </c>
      <c r="M16" s="485" t="s">
        <v>8389</v>
      </c>
      <c r="N16" s="485" t="s">
        <v>88</v>
      </c>
      <c r="O16" s="487">
        <v>46295.54513888889</v>
      </c>
      <c r="P16" s="487">
        <v>46295.54513888889</v>
      </c>
    </row>
    <row r="17">
      <c r="A17" s="485" t="s">
        <v>8502</v>
      </c>
      <c r="B17" s="485" t="str">
        <f>'Cover Page'!$I$8</f>
        <v>GHXSTSHIP</v>
      </c>
      <c r="C17" s="485" t="str">
        <f>'Cover Page'!$C$7</f>
        <v>CSMIA26</v>
      </c>
      <c r="D17" s="485" t="s">
        <v>823</v>
      </c>
      <c r="E17" s="485" t="s">
        <v>8369</v>
      </c>
      <c r="F17" s="485" t="s">
        <v>3267</v>
      </c>
      <c r="G17" s="485" t="s">
        <v>8503</v>
      </c>
      <c r="H17" s="485" t="s">
        <v>8503</v>
      </c>
      <c r="I17" s="486"/>
      <c r="J17" s="485" t="s">
        <v>8504</v>
      </c>
      <c r="K17" s="485" t="s">
        <v>86</v>
      </c>
      <c r="L17" s="485" t="b">
        <v>0</v>
      </c>
      <c r="M17" s="485" t="s">
        <v>8389</v>
      </c>
      <c r="N17" s="485" t="s">
        <v>88</v>
      </c>
      <c r="O17" s="487">
        <v>46295.54513888889</v>
      </c>
      <c r="P17" s="487">
        <v>46295.54513888889</v>
      </c>
    </row>
    <row r="18">
      <c r="A18" s="485" t="s">
        <v>8505</v>
      </c>
      <c r="B18" s="485" t="str">
        <f>'Cover Page'!$I$8</f>
        <v>GHXSTSHIP</v>
      </c>
      <c r="C18" s="485" t="str">
        <f>'Cover Page'!$C$7</f>
        <v>CSMIA26</v>
      </c>
      <c r="D18" s="485" t="s">
        <v>823</v>
      </c>
      <c r="E18" s="485" t="s">
        <v>8369</v>
      </c>
      <c r="F18" s="485" t="s">
        <v>3267</v>
      </c>
      <c r="G18" s="485" t="s">
        <v>8506</v>
      </c>
      <c r="H18" s="485" t="s">
        <v>8506</v>
      </c>
      <c r="I18" s="486"/>
      <c r="J18" s="485" t="s">
        <v>8507</v>
      </c>
      <c r="K18" s="485" t="s">
        <v>86</v>
      </c>
      <c r="L18" s="485" t="b">
        <v>0</v>
      </c>
      <c r="M18" s="485" t="s">
        <v>8389</v>
      </c>
      <c r="N18" s="485" t="s">
        <v>88</v>
      </c>
      <c r="O18" s="487">
        <v>46295.54513888889</v>
      </c>
      <c r="P18" s="487">
        <v>46295.54513888889</v>
      </c>
    </row>
    <row r="19">
      <c r="A19" s="485" t="s">
        <v>8508</v>
      </c>
      <c r="B19" s="485" t="str">
        <f>'Cover Page'!$I$8</f>
        <v>GHXSTSHIP</v>
      </c>
      <c r="C19" s="485" t="str">
        <f>'Cover Page'!$C$7</f>
        <v>CSMIA26</v>
      </c>
      <c r="D19" s="485" t="s">
        <v>823</v>
      </c>
      <c r="E19" s="485" t="s">
        <v>8369</v>
      </c>
      <c r="F19" s="485" t="s">
        <v>3267</v>
      </c>
      <c r="G19" s="485" t="s">
        <v>8509</v>
      </c>
      <c r="H19" s="485" t="s">
        <v>8509</v>
      </c>
      <c r="I19" s="486"/>
      <c r="J19" s="485" t="s">
        <v>8510</v>
      </c>
      <c r="K19" s="485" t="s">
        <v>86</v>
      </c>
      <c r="L19" s="485" t="b">
        <v>0</v>
      </c>
      <c r="M19" s="485" t="s">
        <v>8389</v>
      </c>
      <c r="N19" s="485" t="s">
        <v>88</v>
      </c>
      <c r="O19" s="487">
        <v>46295.54513888889</v>
      </c>
      <c r="P19" s="487">
        <v>46295.54513888889</v>
      </c>
    </row>
    <row r="20">
      <c r="A20" s="485" t="s">
        <v>8511</v>
      </c>
      <c r="B20" s="485" t="str">
        <f>'Cover Page'!$I$8</f>
        <v>GHXSTSHIP</v>
      </c>
      <c r="C20" s="485" t="str">
        <f>'Cover Page'!$C$7</f>
        <v>CSMIA26</v>
      </c>
      <c r="D20" s="485" t="s">
        <v>823</v>
      </c>
      <c r="E20" s="485" t="s">
        <v>8369</v>
      </c>
      <c r="F20" s="485" t="s">
        <v>3267</v>
      </c>
      <c r="G20" s="485" t="s">
        <v>8512</v>
      </c>
      <c r="H20" s="485" t="s">
        <v>8512</v>
      </c>
      <c r="I20" s="486"/>
      <c r="J20" s="485" t="s">
        <v>8513</v>
      </c>
      <c r="K20" s="485" t="s">
        <v>86</v>
      </c>
      <c r="L20" s="485" t="b">
        <v>0</v>
      </c>
      <c r="M20" s="485" t="s">
        <v>8389</v>
      </c>
      <c r="N20" s="485" t="s">
        <v>88</v>
      </c>
      <c r="O20" s="487">
        <v>46295.54513888889</v>
      </c>
      <c r="P20" s="487">
        <v>46295.54513888889</v>
      </c>
    </row>
    <row r="21">
      <c r="A21" s="485" t="s">
        <v>8517</v>
      </c>
      <c r="B21" s="485" t="str">
        <f>'Cover Page'!$I$8</f>
        <v>GHXSTSHIP</v>
      </c>
      <c r="C21" s="485" t="str">
        <f>'Cover Page'!$C$7</f>
        <v>CSMIA26</v>
      </c>
      <c r="D21" s="485" t="s">
        <v>823</v>
      </c>
      <c r="E21" s="485" t="s">
        <v>8369</v>
      </c>
      <c r="F21" s="485" t="s">
        <v>3267</v>
      </c>
      <c r="G21" s="485" t="s">
        <v>8523</v>
      </c>
      <c r="H21" s="485" t="s">
        <v>8523</v>
      </c>
      <c r="I21" s="486"/>
      <c r="J21" s="485" t="s">
        <v>8525</v>
      </c>
      <c r="K21" s="485" t="s">
        <v>86</v>
      </c>
      <c r="L21" s="485" t="b">
        <v>0</v>
      </c>
      <c r="M21" s="485" t="s">
        <v>8389</v>
      </c>
      <c r="N21" s="485" t="s">
        <v>88</v>
      </c>
      <c r="O21" s="487">
        <v>46295.54513888889</v>
      </c>
      <c r="P21" s="487">
        <v>46295.54513888889</v>
      </c>
    </row>
    <row r="22">
      <c r="A22" s="485" t="s">
        <v>8527</v>
      </c>
      <c r="B22" s="485" t="str">
        <f>'Cover Page'!$I$8</f>
        <v>GHXSTSHIP</v>
      </c>
      <c r="C22" s="485" t="str">
        <f>'Cover Page'!$C$7</f>
        <v>CSMIA26</v>
      </c>
      <c r="D22" s="485" t="s">
        <v>799</v>
      </c>
      <c r="E22" s="485" t="s">
        <v>8369</v>
      </c>
      <c r="F22" s="485" t="s">
        <v>982</v>
      </c>
      <c r="G22" s="485" t="s">
        <v>8532</v>
      </c>
      <c r="H22" s="485" t="s">
        <v>8532</v>
      </c>
      <c r="I22" s="486"/>
      <c r="J22" s="485" t="s">
        <v>8533</v>
      </c>
      <c r="K22" s="485" t="s">
        <v>86</v>
      </c>
      <c r="L22" s="485" t="b">
        <v>0</v>
      </c>
      <c r="M22" s="485" t="s">
        <v>8389</v>
      </c>
      <c r="N22" s="485" t="s">
        <v>88</v>
      </c>
      <c r="O22" s="487">
        <v>46295.54513888889</v>
      </c>
      <c r="P22" s="487">
        <v>46295.54513888889</v>
      </c>
    </row>
    <row r="23">
      <c r="A23" s="485" t="s">
        <v>8534</v>
      </c>
      <c r="B23" s="485" t="str">
        <f>'Cover Page'!$I$8</f>
        <v>GHXSTSHIP</v>
      </c>
      <c r="C23" s="485" t="str">
        <f>'Cover Page'!$C$7</f>
        <v>CSMIA26</v>
      </c>
      <c r="D23" s="485" t="s">
        <v>823</v>
      </c>
      <c r="E23" s="485" t="s">
        <v>8369</v>
      </c>
      <c r="F23" s="485" t="s">
        <v>3267</v>
      </c>
      <c r="G23" s="485" t="s">
        <v>8536</v>
      </c>
      <c r="H23" s="485" t="s">
        <v>8536</v>
      </c>
      <c r="I23" s="486"/>
      <c r="J23" s="485" t="s">
        <v>8537</v>
      </c>
      <c r="K23" s="485" t="s">
        <v>86</v>
      </c>
      <c r="L23" s="485" t="b">
        <v>0</v>
      </c>
      <c r="M23" s="485" t="s">
        <v>8389</v>
      </c>
      <c r="N23" s="485" t="s">
        <v>88</v>
      </c>
      <c r="O23" s="487">
        <v>46295.54513888889</v>
      </c>
      <c r="P23" s="487">
        <v>46295.54513888889</v>
      </c>
    </row>
    <row r="24">
      <c r="A24" s="485" t="s">
        <v>8538</v>
      </c>
      <c r="B24" s="485" t="str">
        <f>'Cover Page'!$I$8</f>
        <v>GHXSTSHIP</v>
      </c>
      <c r="C24" s="485" t="str">
        <f>'Cover Page'!$C$7</f>
        <v>CSMIA26</v>
      </c>
      <c r="D24" s="485" t="s">
        <v>823</v>
      </c>
      <c r="E24" s="485" t="s">
        <v>8369</v>
      </c>
      <c r="F24" s="485" t="s">
        <v>3267</v>
      </c>
      <c r="G24" s="485" t="s">
        <v>8539</v>
      </c>
      <c r="H24" s="485" t="s">
        <v>8539</v>
      </c>
      <c r="I24" s="486"/>
      <c r="J24" s="485" t="s">
        <v>8540</v>
      </c>
      <c r="K24" s="485" t="s">
        <v>86</v>
      </c>
      <c r="L24" s="485" t="b">
        <v>0</v>
      </c>
      <c r="M24" s="485" t="s">
        <v>8389</v>
      </c>
      <c r="N24" s="485" t="s">
        <v>88</v>
      </c>
      <c r="O24" s="487">
        <v>46295.54513888889</v>
      </c>
      <c r="P24" s="487">
        <v>46295.54513888889</v>
      </c>
    </row>
    <row r="25">
      <c r="A25" s="485" t="s">
        <v>8541</v>
      </c>
      <c r="B25" s="485" t="str">
        <f>'Cover Page'!$I$8</f>
        <v>GHXSTSHIP</v>
      </c>
      <c r="C25" s="485" t="str">
        <f>'Cover Page'!$C$7</f>
        <v>CSMIA26</v>
      </c>
      <c r="D25" s="485" t="s">
        <v>799</v>
      </c>
      <c r="E25" s="485" t="s">
        <v>8369</v>
      </c>
      <c r="F25" s="485" t="s">
        <v>981</v>
      </c>
      <c r="G25" s="485" t="s">
        <v>8542</v>
      </c>
      <c r="H25" s="485" t="s">
        <v>8542</v>
      </c>
      <c r="I25" s="486"/>
      <c r="J25" s="485" t="s">
        <v>8543</v>
      </c>
      <c r="K25" s="485" t="s">
        <v>86</v>
      </c>
      <c r="L25" s="485" t="b">
        <v>0</v>
      </c>
      <c r="M25" s="485" t="s">
        <v>8389</v>
      </c>
      <c r="N25" s="485" t="s">
        <v>88</v>
      </c>
      <c r="O25" s="487">
        <v>46295.54513888889</v>
      </c>
      <c r="P25" s="487">
        <v>46295.54513888889</v>
      </c>
    </row>
    <row r="26">
      <c r="A26" s="485" t="s">
        <v>8544</v>
      </c>
      <c r="B26" s="485" t="str">
        <f>'Cover Page'!$I$8</f>
        <v>GHXSTSHIP</v>
      </c>
      <c r="C26" s="485" t="str">
        <f>'Cover Page'!$C$7</f>
        <v>CSMIA26</v>
      </c>
      <c r="D26" s="485" t="s">
        <v>799</v>
      </c>
      <c r="E26" s="485" t="s">
        <v>8369</v>
      </c>
      <c r="F26" s="485" t="s">
        <v>981</v>
      </c>
      <c r="G26" s="485" t="s">
        <v>8549</v>
      </c>
      <c r="H26" s="485" t="s">
        <v>8549</v>
      </c>
      <c r="I26" s="486"/>
      <c r="J26" s="485" t="s">
        <v>8550</v>
      </c>
      <c r="K26" s="485" t="s">
        <v>86</v>
      </c>
      <c r="L26" s="485" t="b">
        <v>0</v>
      </c>
      <c r="M26" s="485" t="s">
        <v>8389</v>
      </c>
      <c r="N26" s="485" t="s">
        <v>88</v>
      </c>
      <c r="O26" s="487">
        <v>46295.54513888889</v>
      </c>
      <c r="P26" s="487">
        <v>46295.54513888889</v>
      </c>
    </row>
    <row r="27">
      <c r="A27" s="485" t="s">
        <v>8552</v>
      </c>
      <c r="B27" s="485" t="str">
        <f>'Cover Page'!$I$8</f>
        <v>GHXSTSHIP</v>
      </c>
      <c r="C27" s="485" t="str">
        <f>'Cover Page'!$C$7</f>
        <v>CSMIA26</v>
      </c>
      <c r="D27" s="485" t="s">
        <v>799</v>
      </c>
      <c r="E27" s="485" t="s">
        <v>8369</v>
      </c>
      <c r="F27" s="485" t="s">
        <v>982</v>
      </c>
      <c r="G27" s="485" t="s">
        <v>8555</v>
      </c>
      <c r="H27" s="485" t="s">
        <v>8555</v>
      </c>
      <c r="I27" s="486"/>
      <c r="J27" s="485" t="s">
        <v>8556</v>
      </c>
      <c r="K27" s="485" t="s">
        <v>86</v>
      </c>
      <c r="L27" s="485" t="b">
        <v>0</v>
      </c>
      <c r="M27" s="485" t="s">
        <v>8389</v>
      </c>
      <c r="N27" s="485" t="s">
        <v>88</v>
      </c>
      <c r="O27" s="487">
        <v>46295.54513888889</v>
      </c>
      <c r="P27" s="487">
        <v>46295.54513888889</v>
      </c>
    </row>
    <row r="28">
      <c r="A28" s="485" t="s">
        <v>8557</v>
      </c>
      <c r="B28" s="485" t="str">
        <f>'Cover Page'!$I$8</f>
        <v>GHXSTSHIP</v>
      </c>
      <c r="C28" s="485" t="str">
        <f>'Cover Page'!$C$7</f>
        <v>CSMIA26</v>
      </c>
      <c r="D28" s="485" t="s">
        <v>799</v>
      </c>
      <c r="E28" s="485" t="s">
        <v>8369</v>
      </c>
      <c r="F28" s="485" t="s">
        <v>981</v>
      </c>
      <c r="G28" s="485" t="s">
        <v>8558</v>
      </c>
      <c r="H28" s="485" t="s">
        <v>8558</v>
      </c>
      <c r="I28" s="486"/>
      <c r="J28" s="485" t="s">
        <v>8559</v>
      </c>
      <c r="K28" s="485" t="s">
        <v>86</v>
      </c>
      <c r="L28" s="485" t="b">
        <v>0</v>
      </c>
      <c r="M28" s="485" t="s">
        <v>8389</v>
      </c>
      <c r="N28" s="485" t="s">
        <v>88</v>
      </c>
      <c r="O28" s="487">
        <v>46295.54513888889</v>
      </c>
      <c r="P28" s="487">
        <v>46295.54513888889</v>
      </c>
    </row>
    <row r="29">
      <c r="A29" s="485" t="s">
        <v>8560</v>
      </c>
      <c r="B29" s="485" t="str">
        <f>'Cover Page'!$I$8</f>
        <v>GHXSTSHIP</v>
      </c>
      <c r="C29" s="485" t="str">
        <f>'Cover Page'!$C$7</f>
        <v>CSMIA26</v>
      </c>
      <c r="D29" s="485" t="s">
        <v>799</v>
      </c>
      <c r="E29" s="485" t="s">
        <v>8369</v>
      </c>
      <c r="F29" s="485" t="s">
        <v>917</v>
      </c>
      <c r="G29" s="485" t="s">
        <v>8561</v>
      </c>
      <c r="H29" s="485" t="s">
        <v>8561</v>
      </c>
      <c r="I29" s="486"/>
      <c r="J29" s="485" t="s">
        <v>8562</v>
      </c>
      <c r="K29" s="485" t="s">
        <v>86</v>
      </c>
      <c r="L29" s="485" t="b">
        <v>0</v>
      </c>
      <c r="M29" s="485" t="s">
        <v>8389</v>
      </c>
      <c r="N29" s="485" t="s">
        <v>88</v>
      </c>
      <c r="O29" s="487">
        <v>46295.54513888889</v>
      </c>
      <c r="P29" s="487">
        <v>46295.54513888889</v>
      </c>
    </row>
    <row r="30">
      <c r="A30" s="485" t="s">
        <v>8563</v>
      </c>
      <c r="B30" s="485" t="str">
        <f>'Cover Page'!$I$8</f>
        <v>GHXSTSHIP</v>
      </c>
      <c r="C30" s="485" t="str">
        <f>'Cover Page'!$C$7</f>
        <v>CSMIA26</v>
      </c>
      <c r="D30" s="485" t="s">
        <v>823</v>
      </c>
      <c r="E30" s="485" t="s">
        <v>8369</v>
      </c>
      <c r="F30" s="485" t="s">
        <v>8564</v>
      </c>
      <c r="G30" s="485" t="s">
        <v>8565</v>
      </c>
      <c r="H30" s="485" t="s">
        <v>8565</v>
      </c>
      <c r="I30" s="486"/>
      <c r="J30" s="485" t="s">
        <v>8566</v>
      </c>
      <c r="K30" s="485" t="s">
        <v>86</v>
      </c>
      <c r="L30" s="485" t="b">
        <v>0</v>
      </c>
      <c r="M30" s="485" t="s">
        <v>8389</v>
      </c>
      <c r="N30" s="485" t="s">
        <v>88</v>
      </c>
      <c r="O30" s="487">
        <v>46295.54513888889</v>
      </c>
      <c r="P30" s="487">
        <v>46295.54513888889</v>
      </c>
    </row>
    <row r="31">
      <c r="A31" s="485" t="s">
        <v>8567</v>
      </c>
      <c r="B31" s="485" t="str">
        <f>'Cover Page'!$I$8</f>
        <v>GHXSTSHIP</v>
      </c>
      <c r="C31" s="485" t="str">
        <f>'Cover Page'!$C$7</f>
        <v>CSMIA26</v>
      </c>
      <c r="D31" s="485" t="s">
        <v>823</v>
      </c>
      <c r="E31" s="485" t="s">
        <v>8369</v>
      </c>
      <c r="F31" s="485" t="s">
        <v>8564</v>
      </c>
      <c r="G31" s="485" t="s">
        <v>8568</v>
      </c>
      <c r="H31" s="485" t="s">
        <v>8568</v>
      </c>
      <c r="I31" s="486"/>
      <c r="J31" s="485" t="s">
        <v>8569</v>
      </c>
      <c r="K31" s="485" t="s">
        <v>86</v>
      </c>
      <c r="L31" s="485" t="b">
        <v>0</v>
      </c>
      <c r="M31" s="485" t="s">
        <v>8389</v>
      </c>
      <c r="N31" s="485" t="s">
        <v>88</v>
      </c>
      <c r="O31" s="487">
        <v>46295.54513888889</v>
      </c>
      <c r="P31" s="487">
        <v>46295.54513888889</v>
      </c>
    </row>
    <row r="32">
      <c r="A32" s="485" t="s">
        <v>8570</v>
      </c>
      <c r="B32" s="485" t="str">
        <f>'Cover Page'!$I$8</f>
        <v>GHXSTSHIP</v>
      </c>
      <c r="C32" s="485" t="str">
        <f>'Cover Page'!$C$7</f>
        <v>CSMIA26</v>
      </c>
      <c r="D32" s="485" t="s">
        <v>823</v>
      </c>
      <c r="E32" s="485" t="s">
        <v>8369</v>
      </c>
      <c r="F32" s="485" t="s">
        <v>8564</v>
      </c>
      <c r="G32" s="485" t="s">
        <v>8571</v>
      </c>
      <c r="H32" s="485" t="s">
        <v>8571</v>
      </c>
      <c r="I32" s="486"/>
      <c r="J32" s="485" t="s">
        <v>8572</v>
      </c>
      <c r="K32" s="485" t="s">
        <v>86</v>
      </c>
      <c r="L32" s="485" t="b">
        <v>0</v>
      </c>
      <c r="M32" s="485" t="s">
        <v>8389</v>
      </c>
      <c r="N32" s="485" t="s">
        <v>88</v>
      </c>
      <c r="O32" s="487">
        <v>46295.54513888889</v>
      </c>
      <c r="P32" s="487">
        <v>46295.54513888889</v>
      </c>
    </row>
    <row r="33">
      <c r="A33" s="485" t="s">
        <v>8573</v>
      </c>
      <c r="B33" s="485" t="str">
        <f>'Cover Page'!$I$8</f>
        <v>GHXSTSHIP</v>
      </c>
      <c r="C33" s="485" t="str">
        <f>'Cover Page'!$C$7</f>
        <v>CSMIA26</v>
      </c>
      <c r="D33" s="485" t="s">
        <v>799</v>
      </c>
      <c r="E33" s="485" t="s">
        <v>8369</v>
      </c>
      <c r="F33" s="485" t="s">
        <v>982</v>
      </c>
      <c r="G33" s="485" t="s">
        <v>8574</v>
      </c>
      <c r="H33" s="485" t="s">
        <v>8574</v>
      </c>
      <c r="I33" s="486"/>
      <c r="J33" s="485" t="s">
        <v>8575</v>
      </c>
      <c r="K33" s="485" t="s">
        <v>86</v>
      </c>
      <c r="L33" s="485" t="b">
        <v>0</v>
      </c>
      <c r="M33" s="485" t="s">
        <v>8389</v>
      </c>
      <c r="N33" s="485" t="s">
        <v>88</v>
      </c>
      <c r="O33" s="487">
        <v>46295.54513888889</v>
      </c>
      <c r="P33" s="487">
        <v>46295.54513888889</v>
      </c>
    </row>
    <row r="34">
      <c r="A34" s="485" t="s">
        <v>8576</v>
      </c>
      <c r="B34" s="485" t="str">
        <f>'Cover Page'!$I$8</f>
        <v>GHXSTSHIP</v>
      </c>
      <c r="C34" s="485" t="str">
        <f>'Cover Page'!$C$7</f>
        <v>CSMIA26</v>
      </c>
      <c r="D34" s="485" t="s">
        <v>799</v>
      </c>
      <c r="E34" s="485" t="s">
        <v>8369</v>
      </c>
      <c r="F34" s="485" t="s">
        <v>981</v>
      </c>
      <c r="G34" s="485" t="s">
        <v>8578</v>
      </c>
      <c r="H34" s="485" t="s">
        <v>8578</v>
      </c>
      <c r="I34" s="486"/>
      <c r="J34" s="485" t="s">
        <v>8579</v>
      </c>
      <c r="K34" s="485" t="s">
        <v>86</v>
      </c>
      <c r="L34" s="485" t="b">
        <v>0</v>
      </c>
      <c r="M34" s="485" t="s">
        <v>8389</v>
      </c>
      <c r="N34" s="485" t="s">
        <v>88</v>
      </c>
      <c r="O34" s="487">
        <v>46295.54513888889</v>
      </c>
      <c r="P34" s="487">
        <v>46295.54513888889</v>
      </c>
    </row>
    <row r="35">
      <c r="A35" s="485" t="s">
        <v>8580</v>
      </c>
      <c r="B35" s="485" t="str">
        <f>'Cover Page'!$I$8</f>
        <v>GHXSTSHIP</v>
      </c>
      <c r="C35" s="485" t="str">
        <f>'Cover Page'!$C$7</f>
        <v>CSMIA26</v>
      </c>
      <c r="D35" s="485" t="s">
        <v>823</v>
      </c>
      <c r="E35" s="485" t="s">
        <v>8369</v>
      </c>
      <c r="F35" s="485" t="s">
        <v>8564</v>
      </c>
      <c r="G35" s="485" t="s">
        <v>8582</v>
      </c>
      <c r="H35" s="485" t="s">
        <v>8582</v>
      </c>
      <c r="I35" s="486"/>
      <c r="J35" s="485" t="s">
        <v>8583</v>
      </c>
      <c r="K35" s="485" t="s">
        <v>86</v>
      </c>
      <c r="L35" s="485" t="b">
        <v>0</v>
      </c>
      <c r="M35" s="485" t="s">
        <v>8389</v>
      </c>
      <c r="N35" s="485" t="s">
        <v>88</v>
      </c>
      <c r="O35" s="487">
        <v>46295.54513888889</v>
      </c>
      <c r="P35" s="487">
        <v>46295.54513888889</v>
      </c>
    </row>
    <row r="36">
      <c r="A36" s="485" t="s">
        <v>8584</v>
      </c>
      <c r="B36" s="485" t="str">
        <f>'Cover Page'!$I$8</f>
        <v>GHXSTSHIP</v>
      </c>
      <c r="C36" s="485" t="str">
        <f>'Cover Page'!$C$7</f>
        <v>CSMIA26</v>
      </c>
      <c r="D36" s="485" t="s">
        <v>799</v>
      </c>
      <c r="E36" s="485" t="s">
        <v>8369</v>
      </c>
      <c r="F36" s="485" t="s">
        <v>8470</v>
      </c>
      <c r="G36" s="485" t="s">
        <v>8585</v>
      </c>
      <c r="H36" s="485" t="s">
        <v>8585</v>
      </c>
      <c r="I36" s="486"/>
      <c r="J36" s="485" t="s">
        <v>8587</v>
      </c>
      <c r="K36" s="485" t="s">
        <v>86</v>
      </c>
      <c r="L36" s="485" t="b">
        <v>0</v>
      </c>
      <c r="M36" s="485" t="s">
        <v>8389</v>
      </c>
      <c r="N36" s="485" t="s">
        <v>88</v>
      </c>
      <c r="O36" s="487">
        <v>46295.54513888889</v>
      </c>
      <c r="P36" s="487">
        <v>46295.54513888889</v>
      </c>
    </row>
    <row r="37">
      <c r="A37" s="485" t="s">
        <v>8590</v>
      </c>
      <c r="B37" s="485" t="str">
        <f>'Cover Page'!$I$8</f>
        <v>GHXSTSHIP</v>
      </c>
      <c r="C37" s="485" t="str">
        <f>'Cover Page'!$C$7</f>
        <v>CSMIA26</v>
      </c>
      <c r="D37" s="485" t="s">
        <v>799</v>
      </c>
      <c r="E37" s="485" t="s">
        <v>8369</v>
      </c>
      <c r="F37" s="485" t="s">
        <v>8470</v>
      </c>
      <c r="G37" s="485" t="s">
        <v>8592</v>
      </c>
      <c r="H37" s="485" t="s">
        <v>8592</v>
      </c>
      <c r="I37" s="486"/>
      <c r="J37" s="485" t="s">
        <v>8593</v>
      </c>
      <c r="K37" s="485" t="s">
        <v>86</v>
      </c>
      <c r="L37" s="485" t="b">
        <v>0</v>
      </c>
      <c r="M37" s="485" t="s">
        <v>8389</v>
      </c>
      <c r="N37" s="485" t="s">
        <v>88</v>
      </c>
      <c r="O37" s="487">
        <v>46295.54513888889</v>
      </c>
      <c r="P37" s="487">
        <v>46295.54513888889</v>
      </c>
    </row>
    <row r="38">
      <c r="A38" s="485" t="s">
        <v>8594</v>
      </c>
      <c r="B38" s="485" t="str">
        <f>'Cover Page'!$I$8</f>
        <v>GHXSTSHIP</v>
      </c>
      <c r="C38" s="485" t="str">
        <f>'Cover Page'!$C$7</f>
        <v>CSMIA26</v>
      </c>
      <c r="D38" s="485" t="s">
        <v>799</v>
      </c>
      <c r="E38" s="485" t="s">
        <v>8369</v>
      </c>
      <c r="F38" s="485" t="s">
        <v>8470</v>
      </c>
      <c r="G38" s="485" t="s">
        <v>8595</v>
      </c>
      <c r="H38" s="485" t="s">
        <v>8595</v>
      </c>
      <c r="I38" s="486"/>
      <c r="J38" s="485" t="s">
        <v>8596</v>
      </c>
      <c r="K38" s="485" t="s">
        <v>86</v>
      </c>
      <c r="L38" s="485" t="b">
        <v>0</v>
      </c>
      <c r="M38" s="485" t="s">
        <v>8389</v>
      </c>
      <c r="N38" s="485" t="s">
        <v>88</v>
      </c>
      <c r="O38" s="487">
        <v>46295.54513888889</v>
      </c>
      <c r="P38" s="487">
        <v>46295.54513888889</v>
      </c>
    </row>
    <row r="39">
      <c r="A39" s="485" t="s">
        <v>8597</v>
      </c>
      <c r="B39" s="485" t="str">
        <f>'Cover Page'!$I$8</f>
        <v>GHXSTSHIP</v>
      </c>
      <c r="C39" s="485" t="str">
        <f>'Cover Page'!$C$7</f>
        <v>CSMIA26</v>
      </c>
      <c r="D39" s="485" t="s">
        <v>799</v>
      </c>
      <c r="E39" s="485" t="s">
        <v>8369</v>
      </c>
      <c r="F39" s="485" t="s">
        <v>8470</v>
      </c>
      <c r="G39" s="485" t="s">
        <v>8599</v>
      </c>
      <c r="H39" s="485" t="s">
        <v>8599</v>
      </c>
      <c r="I39" s="486"/>
      <c r="J39" s="485" t="s">
        <v>8600</v>
      </c>
      <c r="K39" s="485" t="s">
        <v>86</v>
      </c>
      <c r="L39" s="485" t="b">
        <v>0</v>
      </c>
      <c r="M39" s="485" t="s">
        <v>8389</v>
      </c>
      <c r="N39" s="485" t="s">
        <v>88</v>
      </c>
      <c r="O39" s="487">
        <v>46295.54513888889</v>
      </c>
      <c r="P39" s="487">
        <v>46295.54513888889</v>
      </c>
    </row>
    <row r="40">
      <c r="A40" s="485" t="s">
        <v>8601</v>
      </c>
      <c r="B40" s="485" t="str">
        <f>'Cover Page'!$I$8</f>
        <v>GHXSTSHIP</v>
      </c>
      <c r="C40" s="485" t="str">
        <f>'Cover Page'!$C$7</f>
        <v>CSMIA26</v>
      </c>
      <c r="D40" s="485" t="s">
        <v>799</v>
      </c>
      <c r="E40" s="485" t="s">
        <v>8369</v>
      </c>
      <c r="F40" s="485" t="s">
        <v>8470</v>
      </c>
      <c r="G40" s="485" t="s">
        <v>8603</v>
      </c>
      <c r="H40" s="485" t="s">
        <v>8603</v>
      </c>
      <c r="I40" s="486"/>
      <c r="J40" s="485" t="s">
        <v>8604</v>
      </c>
      <c r="K40" s="485" t="s">
        <v>86</v>
      </c>
      <c r="L40" s="485" t="b">
        <v>0</v>
      </c>
      <c r="M40" s="485" t="s">
        <v>8389</v>
      </c>
      <c r="N40" s="485" t="s">
        <v>88</v>
      </c>
      <c r="O40" s="487">
        <v>46295.54513888889</v>
      </c>
      <c r="P40" s="487">
        <v>46295.54513888889</v>
      </c>
    </row>
    <row r="41">
      <c r="A41" s="485" t="s">
        <v>8605</v>
      </c>
      <c r="B41" s="485" t="str">
        <f>'Cover Page'!$I$8</f>
        <v>GHXSTSHIP</v>
      </c>
      <c r="C41" s="485" t="str">
        <f>'Cover Page'!$C$7</f>
        <v>CSMIA26</v>
      </c>
      <c r="D41" s="485" t="s">
        <v>823</v>
      </c>
      <c r="E41" s="485" t="s">
        <v>8369</v>
      </c>
      <c r="F41" s="485" t="s">
        <v>917</v>
      </c>
      <c r="G41" s="485" t="s">
        <v>8606</v>
      </c>
      <c r="H41" s="485" t="s">
        <v>8606</v>
      </c>
      <c r="I41" s="486"/>
      <c r="J41" s="485" t="s">
        <v>8607</v>
      </c>
      <c r="K41" s="485" t="s">
        <v>86</v>
      </c>
      <c r="L41" s="485" t="b">
        <v>0</v>
      </c>
      <c r="M41" s="485" t="s">
        <v>8389</v>
      </c>
      <c r="N41" s="485" t="s">
        <v>88</v>
      </c>
      <c r="O41" s="487">
        <v>46295.54513888889</v>
      </c>
      <c r="P41" s="487">
        <v>46295.54513888889</v>
      </c>
    </row>
    <row r="42">
      <c r="A42" s="485" t="s">
        <v>8611</v>
      </c>
      <c r="B42" s="485" t="str">
        <f>'Cover Page'!$I$8</f>
        <v>GHXSTSHIP</v>
      </c>
      <c r="C42" s="485" t="str">
        <f>'Cover Page'!$C$7</f>
        <v>CSMIA26</v>
      </c>
      <c r="D42" s="485" t="s">
        <v>823</v>
      </c>
      <c r="E42" s="485" t="s">
        <v>8369</v>
      </c>
      <c r="F42" s="485" t="s">
        <v>8613</v>
      </c>
      <c r="G42" s="485" t="s">
        <v>8614</v>
      </c>
      <c r="H42" s="485" t="s">
        <v>8614</v>
      </c>
      <c r="I42" s="486"/>
      <c r="J42" s="485" t="s">
        <v>8615</v>
      </c>
      <c r="K42" s="485" t="s">
        <v>86</v>
      </c>
      <c r="L42" s="485" t="b">
        <v>0</v>
      </c>
      <c r="M42" s="485" t="s">
        <v>8389</v>
      </c>
      <c r="N42" s="485" t="s">
        <v>88</v>
      </c>
      <c r="O42" s="487">
        <v>46295.54513888889</v>
      </c>
      <c r="P42" s="487">
        <v>46295.54513888889</v>
      </c>
    </row>
    <row r="43">
      <c r="A43" s="485" t="s">
        <v>8616</v>
      </c>
      <c r="B43" s="485" t="str">
        <f>'Cover Page'!$I$8</f>
        <v>GHXSTSHIP</v>
      </c>
      <c r="C43" s="485" t="str">
        <f>'Cover Page'!$C$7</f>
        <v>CSMIA26</v>
      </c>
      <c r="D43" s="485" t="s">
        <v>823</v>
      </c>
      <c r="E43" s="485" t="s">
        <v>8369</v>
      </c>
      <c r="F43" s="485" t="s">
        <v>8613</v>
      </c>
      <c r="G43" s="485" t="s">
        <v>8617</v>
      </c>
      <c r="H43" s="485" t="s">
        <v>8617</v>
      </c>
      <c r="I43" s="486"/>
      <c r="J43" s="485" t="s">
        <v>8619</v>
      </c>
      <c r="K43" s="485" t="s">
        <v>86</v>
      </c>
      <c r="L43" s="485" t="b">
        <v>0</v>
      </c>
      <c r="M43" s="485" t="s">
        <v>8389</v>
      </c>
      <c r="N43" s="485" t="s">
        <v>88</v>
      </c>
      <c r="O43" s="487">
        <v>46295.54513888889</v>
      </c>
      <c r="P43" s="487">
        <v>46295.54513888889</v>
      </c>
    </row>
    <row r="44">
      <c r="A44" s="485" t="s">
        <v>8620</v>
      </c>
      <c r="B44" s="485" t="str">
        <f>'Cover Page'!$I$8</f>
        <v>GHXSTSHIP</v>
      </c>
      <c r="C44" s="485" t="str">
        <f>'Cover Page'!$C$7</f>
        <v>CSMIA26</v>
      </c>
      <c r="D44" s="485" t="s">
        <v>837</v>
      </c>
      <c r="E44" s="485" t="s">
        <v>8369</v>
      </c>
      <c r="F44" s="485" t="s">
        <v>1282</v>
      </c>
      <c r="G44" s="485" t="s">
        <v>8622</v>
      </c>
      <c r="H44" s="485" t="s">
        <v>8622</v>
      </c>
      <c r="I44" s="486"/>
      <c r="J44" s="485" t="s">
        <v>8623</v>
      </c>
      <c r="K44" s="485" t="s">
        <v>86</v>
      </c>
      <c r="L44" s="485" t="b">
        <v>0</v>
      </c>
      <c r="M44" s="485" t="s">
        <v>8389</v>
      </c>
      <c r="N44" s="485" t="s">
        <v>88</v>
      </c>
      <c r="O44" s="487">
        <v>46295.54513888889</v>
      </c>
      <c r="P44" s="487">
        <v>46295.54513888889</v>
      </c>
    </row>
    <row r="45">
      <c r="A45" s="485" t="s">
        <v>8624</v>
      </c>
      <c r="B45" s="485" t="str">
        <f>'Cover Page'!$I$8</f>
        <v>GHXSTSHIP</v>
      </c>
      <c r="C45" s="485" t="str">
        <f>'Cover Page'!$C$7</f>
        <v>CSMIA26</v>
      </c>
      <c r="D45" s="485" t="s">
        <v>837</v>
      </c>
      <c r="E45" s="485" t="s">
        <v>8369</v>
      </c>
      <c r="F45" s="485" t="s">
        <v>1282</v>
      </c>
      <c r="G45" s="485" t="s">
        <v>8625</v>
      </c>
      <c r="H45" s="485" t="s">
        <v>8625</v>
      </c>
      <c r="I45" s="486"/>
      <c r="J45" s="485" t="s">
        <v>8626</v>
      </c>
      <c r="K45" s="485" t="s">
        <v>86</v>
      </c>
      <c r="L45" s="485" t="b">
        <v>0</v>
      </c>
      <c r="M45" s="485" t="s">
        <v>8389</v>
      </c>
      <c r="N45" s="485" t="s">
        <v>88</v>
      </c>
      <c r="O45" s="487">
        <v>46295.54513888889</v>
      </c>
      <c r="P45" s="487">
        <v>46295.54513888889</v>
      </c>
    </row>
    <row r="46">
      <c r="A46" s="485" t="s">
        <v>8628</v>
      </c>
      <c r="B46" s="485" t="str">
        <f>'Cover Page'!$I$8</f>
        <v>GHXSTSHIP</v>
      </c>
      <c r="C46" s="485" t="str">
        <f>'Cover Page'!$C$7</f>
        <v>CSMIA26</v>
      </c>
      <c r="D46" s="485" t="s">
        <v>799</v>
      </c>
      <c r="E46" s="485" t="s">
        <v>8369</v>
      </c>
      <c r="F46" s="485" t="s">
        <v>982</v>
      </c>
      <c r="G46" s="485" t="s">
        <v>8631</v>
      </c>
      <c r="H46" s="485" t="s">
        <v>8631</v>
      </c>
      <c r="I46" s="486"/>
      <c r="J46" s="485" t="s">
        <v>8632</v>
      </c>
      <c r="K46" s="485" t="s">
        <v>86</v>
      </c>
      <c r="L46" s="485" t="b">
        <v>0</v>
      </c>
      <c r="M46" s="485" t="s">
        <v>8389</v>
      </c>
      <c r="N46" s="485" t="s">
        <v>88</v>
      </c>
      <c r="O46" s="487">
        <v>46295.54513888889</v>
      </c>
      <c r="P46" s="487">
        <v>46295.54513888889</v>
      </c>
    </row>
    <row r="47">
      <c r="A47" s="485" t="s">
        <v>8633</v>
      </c>
      <c r="B47" s="485" t="str">
        <f>'Cover Page'!$I$8</f>
        <v>GHXSTSHIP</v>
      </c>
      <c r="C47" s="485" t="str">
        <f>'Cover Page'!$C$7</f>
        <v>CSMIA26</v>
      </c>
      <c r="D47" s="485" t="s">
        <v>799</v>
      </c>
      <c r="E47" s="485" t="s">
        <v>8369</v>
      </c>
      <c r="F47" s="485" t="s">
        <v>8635</v>
      </c>
      <c r="G47" s="485" t="s">
        <v>8636</v>
      </c>
      <c r="H47" s="485" t="s">
        <v>8636</v>
      </c>
      <c r="I47" s="486"/>
      <c r="J47" s="485" t="s">
        <v>8637</v>
      </c>
      <c r="K47" s="485" t="s">
        <v>86</v>
      </c>
      <c r="L47" s="485" t="b">
        <v>0</v>
      </c>
      <c r="M47" s="485" t="s">
        <v>8389</v>
      </c>
      <c r="N47" s="485" t="s">
        <v>88</v>
      </c>
      <c r="O47" s="487">
        <v>46295.54513888889</v>
      </c>
      <c r="P47" s="487">
        <v>46295.54513888889</v>
      </c>
    </row>
    <row r="48">
      <c r="A48" s="485" t="s">
        <v>8638</v>
      </c>
      <c r="B48" s="485" t="str">
        <f>'Cover Page'!$I$8</f>
        <v>GHXSTSHIP</v>
      </c>
      <c r="C48" s="485" t="str">
        <f>'Cover Page'!$C$7</f>
        <v>CSMIA26</v>
      </c>
      <c r="D48" s="485" t="s">
        <v>799</v>
      </c>
      <c r="E48" s="485" t="s">
        <v>8369</v>
      </c>
      <c r="F48" s="485" t="s">
        <v>982</v>
      </c>
      <c r="G48" s="485" t="s">
        <v>8640</v>
      </c>
      <c r="H48" s="485" t="s">
        <v>8640</v>
      </c>
      <c r="I48" s="486"/>
      <c r="J48" s="485" t="s">
        <v>8641</v>
      </c>
      <c r="K48" s="485" t="s">
        <v>86</v>
      </c>
      <c r="L48" s="485" t="b">
        <v>0</v>
      </c>
      <c r="M48" s="485" t="s">
        <v>8389</v>
      </c>
      <c r="N48" s="485" t="s">
        <v>88</v>
      </c>
      <c r="O48" s="487">
        <v>46295.54513888889</v>
      </c>
      <c r="P48" s="487">
        <v>46295.54513888889</v>
      </c>
    </row>
    <row r="49">
      <c r="A49" s="485" t="s">
        <v>8642</v>
      </c>
      <c r="B49" s="485" t="str">
        <f>'Cover Page'!$I$8</f>
        <v>GHXSTSHIP</v>
      </c>
      <c r="C49" s="485" t="str">
        <f>'Cover Page'!$C$7</f>
        <v>CSMIA26</v>
      </c>
      <c r="D49" s="485" t="s">
        <v>799</v>
      </c>
      <c r="E49" s="485" t="s">
        <v>8369</v>
      </c>
      <c r="F49" s="485" t="s">
        <v>894</v>
      </c>
      <c r="G49" s="485" t="s">
        <v>8644</v>
      </c>
      <c r="H49" s="485" t="s">
        <v>8644</v>
      </c>
      <c r="I49" s="486"/>
      <c r="J49" s="485" t="s">
        <v>8646</v>
      </c>
      <c r="K49" s="485" t="s">
        <v>86</v>
      </c>
      <c r="L49" s="485" t="b">
        <v>0</v>
      </c>
      <c r="M49" s="485" t="s">
        <v>8389</v>
      </c>
      <c r="N49" s="485" t="s">
        <v>88</v>
      </c>
      <c r="O49" s="487">
        <v>46295.54513888889</v>
      </c>
      <c r="P49" s="487">
        <v>46295.54513888889</v>
      </c>
    </row>
    <row r="50">
      <c r="A50" s="485" t="s">
        <v>8647</v>
      </c>
      <c r="B50" s="485" t="str">
        <f>'Cover Page'!$I$8</f>
        <v>GHXSTSHIP</v>
      </c>
      <c r="C50" s="485" t="str">
        <f>'Cover Page'!$C$7</f>
        <v>CSMIA26</v>
      </c>
      <c r="D50" s="485" t="s">
        <v>823</v>
      </c>
      <c r="E50" s="485" t="s">
        <v>8369</v>
      </c>
      <c r="F50" s="485" t="s">
        <v>8648</v>
      </c>
      <c r="G50" s="485" t="s">
        <v>8649</v>
      </c>
      <c r="H50" s="485" t="s">
        <v>8649</v>
      </c>
      <c r="I50" s="486"/>
      <c r="J50" s="485" t="s">
        <v>8650</v>
      </c>
      <c r="K50" s="485" t="s">
        <v>86</v>
      </c>
      <c r="L50" s="485" t="b">
        <v>0</v>
      </c>
      <c r="M50" s="485" t="s">
        <v>8389</v>
      </c>
      <c r="N50" s="485" t="s">
        <v>88</v>
      </c>
      <c r="O50" s="487">
        <v>46295.54513888889</v>
      </c>
      <c r="P50" s="487">
        <v>46295.54513888889</v>
      </c>
    </row>
    <row r="51">
      <c r="A51" s="485" t="s">
        <v>8651</v>
      </c>
      <c r="B51" s="485" t="str">
        <f>'Cover Page'!$I$8</f>
        <v>GHXSTSHIP</v>
      </c>
      <c r="C51" s="485" t="str">
        <f>'Cover Page'!$C$7</f>
        <v>CSMIA26</v>
      </c>
      <c r="D51" s="485" t="s">
        <v>2576</v>
      </c>
      <c r="E51" s="485" t="s">
        <v>8369</v>
      </c>
      <c r="F51" s="485" t="s">
        <v>8653</v>
      </c>
      <c r="G51" s="485" t="s">
        <v>8654</v>
      </c>
      <c r="H51" s="485" t="s">
        <v>8654</v>
      </c>
      <c r="I51" s="486"/>
      <c r="J51" s="485" t="s">
        <v>8655</v>
      </c>
      <c r="K51" s="485" t="s">
        <v>86</v>
      </c>
      <c r="L51" s="485" t="b">
        <v>0</v>
      </c>
      <c r="M51" s="485" t="s">
        <v>8389</v>
      </c>
      <c r="N51" s="485" t="s">
        <v>88</v>
      </c>
      <c r="O51" s="487">
        <v>46295.54513888889</v>
      </c>
      <c r="P51" s="487">
        <v>46295.54513888889</v>
      </c>
    </row>
    <row r="52">
      <c r="A52" s="485" t="s">
        <v>8657</v>
      </c>
      <c r="B52" s="485" t="str">
        <f>'Cover Page'!$I$8</f>
        <v>GHXSTSHIP</v>
      </c>
      <c r="C52" s="485" t="str">
        <f>'Cover Page'!$C$7</f>
        <v>CSMIA26</v>
      </c>
      <c r="D52" s="485" t="s">
        <v>823</v>
      </c>
      <c r="E52" s="485" t="s">
        <v>8369</v>
      </c>
      <c r="F52" s="485" t="s">
        <v>8425</v>
      </c>
      <c r="G52" s="485" t="s">
        <v>8658</v>
      </c>
      <c r="H52" s="485" t="s">
        <v>8659</v>
      </c>
      <c r="I52" s="486"/>
      <c r="J52" s="485" t="s">
        <v>8660</v>
      </c>
      <c r="K52" s="485" t="s">
        <v>86</v>
      </c>
      <c r="L52" s="485" t="b">
        <v>0</v>
      </c>
      <c r="M52" s="485" t="s">
        <v>8389</v>
      </c>
      <c r="N52" s="485" t="s">
        <v>88</v>
      </c>
      <c r="O52" s="487">
        <v>46295.54513888889</v>
      </c>
      <c r="P52" s="487">
        <v>46295.54513888889</v>
      </c>
    </row>
    <row r="53">
      <c r="A53" s="485" t="s">
        <v>8666</v>
      </c>
      <c r="B53" s="485" t="str">
        <f>'Cover Page'!$I$8</f>
        <v>GHXSTSHIP</v>
      </c>
      <c r="C53" s="485" t="str">
        <f>'Cover Page'!$C$7</f>
        <v>CSMIA26</v>
      </c>
      <c r="D53" s="485" t="s">
        <v>799</v>
      </c>
      <c r="E53" s="485" t="s">
        <v>8369</v>
      </c>
      <c r="F53" s="485" t="s">
        <v>7524</v>
      </c>
      <c r="G53" s="485" t="s">
        <v>8667</v>
      </c>
      <c r="H53" s="485" t="s">
        <v>8667</v>
      </c>
      <c r="I53" s="486"/>
      <c r="J53" s="485" t="s">
        <v>8669</v>
      </c>
      <c r="K53" s="485" t="s">
        <v>86</v>
      </c>
      <c r="L53" s="485" t="b">
        <v>0</v>
      </c>
      <c r="M53" s="485" t="s">
        <v>8389</v>
      </c>
      <c r="N53" s="485" t="s">
        <v>88</v>
      </c>
      <c r="O53" s="487">
        <v>46295.54513888889</v>
      </c>
      <c r="P53" s="487">
        <v>46295.54513888889</v>
      </c>
    </row>
    <row r="54">
      <c r="A54" s="485" t="s">
        <v>8670</v>
      </c>
      <c r="B54" s="485" t="str">
        <f>'Cover Page'!$I$8</f>
        <v>GHXSTSHIP</v>
      </c>
      <c r="C54" s="485" t="str">
        <f>'Cover Page'!$C$7</f>
        <v>CSMIA26</v>
      </c>
      <c r="D54" s="485" t="s">
        <v>799</v>
      </c>
      <c r="E54" s="485" t="s">
        <v>8369</v>
      </c>
      <c r="F54" s="485" t="s">
        <v>917</v>
      </c>
      <c r="G54" s="485" t="s">
        <v>8672</v>
      </c>
      <c r="H54" s="485" t="s">
        <v>8672</v>
      </c>
      <c r="I54" s="486"/>
      <c r="J54" s="485" t="s">
        <v>8673</v>
      </c>
      <c r="K54" s="485" t="s">
        <v>86</v>
      </c>
      <c r="L54" s="485" t="b">
        <v>0</v>
      </c>
      <c r="M54" s="485" t="s">
        <v>8389</v>
      </c>
      <c r="N54" s="485" t="s">
        <v>88</v>
      </c>
      <c r="O54" s="487">
        <v>46295.54513888889</v>
      </c>
      <c r="P54" s="487">
        <v>46295.54513888889</v>
      </c>
    </row>
    <row r="55">
      <c r="A55" s="485" t="s">
        <v>8674</v>
      </c>
      <c r="B55" s="485" t="str">
        <f>'Cover Page'!$I$8</f>
        <v>GHXSTSHIP</v>
      </c>
      <c r="C55" s="485" t="str">
        <f>'Cover Page'!$C$7</f>
        <v>CSMIA26</v>
      </c>
      <c r="D55" s="485" t="s">
        <v>2576</v>
      </c>
      <c r="E55" s="485" t="s">
        <v>8369</v>
      </c>
      <c r="F55" s="485" t="s">
        <v>6283</v>
      </c>
      <c r="G55" s="485" t="s">
        <v>8676</v>
      </c>
      <c r="H55" s="485" t="s">
        <v>8676</v>
      </c>
      <c r="I55" s="486"/>
      <c r="J55" s="485" t="s">
        <v>8678</v>
      </c>
      <c r="K55" s="485" t="s">
        <v>86</v>
      </c>
      <c r="L55" s="485" t="b">
        <v>0</v>
      </c>
      <c r="M55" s="485" t="s">
        <v>8389</v>
      </c>
      <c r="N55" s="485" t="s">
        <v>88</v>
      </c>
      <c r="O55" s="487">
        <v>46295.54513888889</v>
      </c>
      <c r="P55" s="487">
        <v>46295.54513888889</v>
      </c>
    </row>
    <row r="56">
      <c r="A56" s="485" t="s">
        <v>8682</v>
      </c>
      <c r="B56" s="485" t="str">
        <f>'Cover Page'!$I$8</f>
        <v>GHXSTSHIP</v>
      </c>
      <c r="C56" s="485" t="str">
        <f>'Cover Page'!$C$7</f>
        <v>CSMIA26</v>
      </c>
      <c r="D56" s="485" t="s">
        <v>799</v>
      </c>
      <c r="E56" s="485" t="s">
        <v>8369</v>
      </c>
      <c r="F56" s="485" t="s">
        <v>982</v>
      </c>
      <c r="G56" s="485" t="s">
        <v>8683</v>
      </c>
      <c r="H56" s="485" t="s">
        <v>8683</v>
      </c>
      <c r="I56" s="486"/>
      <c r="J56" s="485" t="s">
        <v>8684</v>
      </c>
      <c r="K56" s="485" t="s">
        <v>86</v>
      </c>
      <c r="L56" s="485" t="b">
        <v>0</v>
      </c>
      <c r="M56" s="485" t="s">
        <v>8389</v>
      </c>
      <c r="N56" s="485" t="s">
        <v>88</v>
      </c>
      <c r="O56" s="487">
        <v>46295.54513888889</v>
      </c>
      <c r="P56" s="487">
        <v>46295.54513888889</v>
      </c>
    </row>
    <row r="57">
      <c r="A57" s="485" t="s">
        <v>8685</v>
      </c>
      <c r="B57" s="485" t="str">
        <f>'Cover Page'!$I$8</f>
        <v>GHXSTSHIP</v>
      </c>
      <c r="C57" s="485" t="str">
        <f>'Cover Page'!$C$7</f>
        <v>CSMIA26</v>
      </c>
      <c r="D57" s="485" t="s">
        <v>799</v>
      </c>
      <c r="E57" s="485" t="s">
        <v>8369</v>
      </c>
      <c r="F57" s="485" t="s">
        <v>8686</v>
      </c>
      <c r="G57" s="485" t="s">
        <v>8687</v>
      </c>
      <c r="H57" s="485" t="s">
        <v>8687</v>
      </c>
      <c r="I57" s="486"/>
      <c r="J57" s="485" t="s">
        <v>8688</v>
      </c>
      <c r="K57" s="485" t="s">
        <v>86</v>
      </c>
      <c r="L57" s="485" t="b">
        <v>0</v>
      </c>
      <c r="M57" s="485" t="s">
        <v>8389</v>
      </c>
      <c r="N57" s="485" t="s">
        <v>88</v>
      </c>
      <c r="O57" s="487">
        <v>46295.54513888889</v>
      </c>
      <c r="P57" s="487">
        <v>46295.54513888889</v>
      </c>
    </row>
    <row r="58">
      <c r="A58" s="485" t="s">
        <v>8689</v>
      </c>
      <c r="B58" s="485" t="str">
        <f>'Cover Page'!$I$8</f>
        <v>GHXSTSHIP</v>
      </c>
      <c r="C58" s="485" t="str">
        <f>'Cover Page'!$C$7</f>
        <v>CSMIA26</v>
      </c>
      <c r="D58" s="485" t="s">
        <v>799</v>
      </c>
      <c r="E58" s="485" t="s">
        <v>8369</v>
      </c>
      <c r="F58" s="485" t="s">
        <v>8686</v>
      </c>
      <c r="G58" s="485" t="s">
        <v>8690</v>
      </c>
      <c r="H58" s="485" t="s">
        <v>8690</v>
      </c>
      <c r="I58" s="486"/>
      <c r="J58" s="485" t="s">
        <v>8691</v>
      </c>
      <c r="K58" s="485" t="s">
        <v>86</v>
      </c>
      <c r="L58" s="485" t="b">
        <v>0</v>
      </c>
      <c r="M58" s="485" t="s">
        <v>8389</v>
      </c>
      <c r="N58" s="485" t="s">
        <v>88</v>
      </c>
      <c r="O58" s="487">
        <v>46295.54513888889</v>
      </c>
      <c r="P58" s="487">
        <v>46295.54513888889</v>
      </c>
    </row>
    <row r="59">
      <c r="A59" s="485" t="s">
        <v>8693</v>
      </c>
      <c r="B59" s="485" t="str">
        <f>'Cover Page'!$I$8</f>
        <v>GHXSTSHIP</v>
      </c>
      <c r="C59" s="485" t="str">
        <f>'Cover Page'!$C$7</f>
        <v>CSMIA26</v>
      </c>
      <c r="D59" s="485" t="s">
        <v>823</v>
      </c>
      <c r="E59" s="485" t="s">
        <v>8369</v>
      </c>
      <c r="F59" s="485" t="s">
        <v>8686</v>
      </c>
      <c r="G59" s="485" t="s">
        <v>2056</v>
      </c>
      <c r="H59" s="485" t="s">
        <v>2056</v>
      </c>
      <c r="I59" s="486"/>
      <c r="J59" s="485" t="s">
        <v>8695</v>
      </c>
      <c r="K59" s="485" t="s">
        <v>86</v>
      </c>
      <c r="L59" s="485" t="b">
        <v>0</v>
      </c>
      <c r="M59" s="485" t="s">
        <v>8389</v>
      </c>
      <c r="N59" s="485" t="s">
        <v>88</v>
      </c>
      <c r="O59" s="487">
        <v>46295.54513888889</v>
      </c>
      <c r="P59" s="487">
        <v>46295.54513888889</v>
      </c>
    </row>
    <row r="60">
      <c r="A60" s="485" t="s">
        <v>8696</v>
      </c>
      <c r="B60" s="485" t="str">
        <f>'Cover Page'!$I$8</f>
        <v>GHXSTSHIP</v>
      </c>
      <c r="C60" s="485" t="str">
        <f>'Cover Page'!$C$7</f>
        <v>CSMIA26</v>
      </c>
      <c r="D60" s="485" t="s">
        <v>799</v>
      </c>
      <c r="E60" s="485" t="s">
        <v>8369</v>
      </c>
      <c r="F60" s="485" t="s">
        <v>8697</v>
      </c>
      <c r="G60" s="485" t="s">
        <v>8698</v>
      </c>
      <c r="H60" s="485" t="s">
        <v>8698</v>
      </c>
      <c r="I60" s="486"/>
      <c r="J60" s="485" t="s">
        <v>8699</v>
      </c>
      <c r="K60" s="485" t="s">
        <v>86</v>
      </c>
      <c r="L60" s="485" t="b">
        <v>0</v>
      </c>
      <c r="M60" s="485" t="s">
        <v>8389</v>
      </c>
      <c r="N60" s="485" t="s">
        <v>88</v>
      </c>
      <c r="O60" s="487">
        <v>46295.54513888889</v>
      </c>
      <c r="P60" s="487">
        <v>46295.54513888889</v>
      </c>
    </row>
    <row r="61">
      <c r="A61" s="485" t="s">
        <v>8700</v>
      </c>
      <c r="B61" s="485" t="str">
        <f>'Cover Page'!$I$8</f>
        <v>GHXSTSHIP</v>
      </c>
      <c r="C61" s="485" t="str">
        <f>'Cover Page'!$C$7</f>
        <v>CSMIA26</v>
      </c>
      <c r="D61" s="485" t="s">
        <v>799</v>
      </c>
      <c r="E61" s="485" t="s">
        <v>8369</v>
      </c>
      <c r="F61" s="485" t="s">
        <v>8697</v>
      </c>
      <c r="G61" s="485" t="s">
        <v>8701</v>
      </c>
      <c r="H61" s="485" t="s">
        <v>8701</v>
      </c>
      <c r="I61" s="486"/>
      <c r="J61" s="485" t="s">
        <v>8702</v>
      </c>
      <c r="K61" s="485" t="s">
        <v>86</v>
      </c>
      <c r="L61" s="485" t="b">
        <v>0</v>
      </c>
      <c r="M61" s="485" t="s">
        <v>8389</v>
      </c>
      <c r="N61" s="485" t="s">
        <v>88</v>
      </c>
      <c r="O61" s="487">
        <v>46295.54513888889</v>
      </c>
      <c r="P61" s="487">
        <v>46295.54513888889</v>
      </c>
    </row>
    <row r="62">
      <c r="A62" s="485" t="s">
        <v>8703</v>
      </c>
      <c r="B62" s="485" t="str">
        <f>'Cover Page'!$I$8</f>
        <v>GHXSTSHIP</v>
      </c>
      <c r="C62" s="485" t="str">
        <f>'Cover Page'!$C$7</f>
        <v>CSMIA26</v>
      </c>
      <c r="D62" s="485" t="s">
        <v>799</v>
      </c>
      <c r="E62" s="485" t="s">
        <v>8369</v>
      </c>
      <c r="F62" s="485" t="s">
        <v>8697</v>
      </c>
      <c r="G62" s="485" t="s">
        <v>8707</v>
      </c>
      <c r="H62" s="485" t="s">
        <v>8707</v>
      </c>
      <c r="I62" s="486"/>
      <c r="J62" s="485" t="s">
        <v>8708</v>
      </c>
      <c r="K62" s="485" t="s">
        <v>86</v>
      </c>
      <c r="L62" s="485" t="b">
        <v>0</v>
      </c>
      <c r="M62" s="485" t="s">
        <v>8389</v>
      </c>
      <c r="N62" s="485" t="s">
        <v>88</v>
      </c>
      <c r="O62" s="487">
        <v>46295.54513888889</v>
      </c>
      <c r="P62" s="487">
        <v>46295.54513888889</v>
      </c>
    </row>
    <row r="63">
      <c r="A63" s="485" t="s">
        <v>8709</v>
      </c>
      <c r="B63" s="485" t="str">
        <f>'Cover Page'!$I$8</f>
        <v>GHXSTSHIP</v>
      </c>
      <c r="C63" s="485" t="str">
        <f>'Cover Page'!$C$7</f>
        <v>CSMIA26</v>
      </c>
      <c r="D63" s="485" t="s">
        <v>799</v>
      </c>
      <c r="E63" s="485" t="s">
        <v>8369</v>
      </c>
      <c r="F63" s="485" t="s">
        <v>8697</v>
      </c>
      <c r="G63" s="485" t="s">
        <v>8710</v>
      </c>
      <c r="H63" s="485" t="s">
        <v>8710</v>
      </c>
      <c r="I63" s="486"/>
      <c r="J63" s="485" t="s">
        <v>8711</v>
      </c>
      <c r="K63" s="485" t="s">
        <v>86</v>
      </c>
      <c r="L63" s="485" t="b">
        <v>0</v>
      </c>
      <c r="M63" s="485" t="s">
        <v>8389</v>
      </c>
      <c r="N63" s="485" t="s">
        <v>88</v>
      </c>
      <c r="O63" s="487">
        <v>46295.54513888889</v>
      </c>
      <c r="P63" s="487">
        <v>46295.54513888889</v>
      </c>
    </row>
    <row r="64">
      <c r="A64" s="485" t="s">
        <v>8712</v>
      </c>
      <c r="B64" s="485" t="str">
        <f>'Cover Page'!$I$8</f>
        <v>GHXSTSHIP</v>
      </c>
      <c r="C64" s="485" t="str">
        <f>'Cover Page'!$C$7</f>
        <v>CSMIA26</v>
      </c>
      <c r="D64" s="485" t="s">
        <v>799</v>
      </c>
      <c r="E64" s="485" t="s">
        <v>8369</v>
      </c>
      <c r="F64" s="485" t="s">
        <v>982</v>
      </c>
      <c r="G64" s="485" t="s">
        <v>8714</v>
      </c>
      <c r="H64" s="485" t="s">
        <v>8714</v>
      </c>
      <c r="I64" s="486"/>
      <c r="J64" s="485" t="s">
        <v>8716</v>
      </c>
      <c r="K64" s="485" t="s">
        <v>86</v>
      </c>
      <c r="L64" s="485" t="b">
        <v>0</v>
      </c>
      <c r="M64" s="485" t="s">
        <v>8389</v>
      </c>
      <c r="N64" s="485" t="s">
        <v>88</v>
      </c>
      <c r="O64" s="487">
        <v>46295.54513888889</v>
      </c>
      <c r="P64" s="487">
        <v>46295.54513888889</v>
      </c>
    </row>
    <row r="65">
      <c r="A65" s="485" t="s">
        <v>8717</v>
      </c>
      <c r="B65" s="485" t="str">
        <f>'Cover Page'!$I$8</f>
        <v>GHXSTSHIP</v>
      </c>
      <c r="C65" s="485" t="str">
        <f>'Cover Page'!$C$7</f>
        <v>CSMIA26</v>
      </c>
      <c r="D65" s="485" t="s">
        <v>799</v>
      </c>
      <c r="E65" s="485" t="s">
        <v>8369</v>
      </c>
      <c r="F65" s="485" t="s">
        <v>8686</v>
      </c>
      <c r="G65" s="485" t="s">
        <v>8718</v>
      </c>
      <c r="H65" s="485" t="s">
        <v>8718</v>
      </c>
      <c r="I65" s="486"/>
      <c r="J65" s="485" t="s">
        <v>8719</v>
      </c>
      <c r="K65" s="485" t="s">
        <v>86</v>
      </c>
      <c r="L65" s="485" t="b">
        <v>0</v>
      </c>
      <c r="M65" s="485" t="s">
        <v>8389</v>
      </c>
      <c r="N65" s="485" t="s">
        <v>88</v>
      </c>
      <c r="O65" s="487">
        <v>46295.54513888889</v>
      </c>
      <c r="P65" s="487">
        <v>46295.54513888889</v>
      </c>
    </row>
    <row r="66">
      <c r="A66" s="485" t="s">
        <v>8720</v>
      </c>
      <c r="B66" s="485" t="str">
        <f>'Cover Page'!$I$8</f>
        <v>GHXSTSHIP</v>
      </c>
      <c r="C66" s="485" t="str">
        <f>'Cover Page'!$C$7</f>
        <v>CSMIA26</v>
      </c>
      <c r="D66" s="485" t="s">
        <v>799</v>
      </c>
      <c r="E66" s="485" t="s">
        <v>8369</v>
      </c>
      <c r="F66" s="485" t="s">
        <v>981</v>
      </c>
      <c r="G66" s="485" t="s">
        <v>8725</v>
      </c>
      <c r="H66" s="485" t="s">
        <v>8725</v>
      </c>
      <c r="I66" s="486"/>
      <c r="J66" s="485" t="s">
        <v>8726</v>
      </c>
      <c r="K66" s="485" t="s">
        <v>86</v>
      </c>
      <c r="L66" s="485" t="b">
        <v>0</v>
      </c>
      <c r="M66" s="485" t="s">
        <v>8389</v>
      </c>
      <c r="N66" s="485" t="s">
        <v>88</v>
      </c>
      <c r="O66" s="487">
        <v>46295.54513888889</v>
      </c>
      <c r="P66" s="487">
        <v>46295.54513888889</v>
      </c>
    </row>
    <row r="67">
      <c r="A67" s="485" t="s">
        <v>8727</v>
      </c>
      <c r="B67" s="485" t="str">
        <f>'Cover Page'!$I$8</f>
        <v>GHXSTSHIP</v>
      </c>
      <c r="C67" s="485" t="str">
        <f>'Cover Page'!$C$7</f>
        <v>CSMIA26</v>
      </c>
      <c r="D67" s="485" t="s">
        <v>823</v>
      </c>
      <c r="E67" s="485" t="s">
        <v>8369</v>
      </c>
      <c r="F67" s="485" t="s">
        <v>7524</v>
      </c>
      <c r="G67" s="485" t="s">
        <v>8728</v>
      </c>
      <c r="H67" s="485" t="s">
        <v>8728</v>
      </c>
      <c r="I67" s="486"/>
      <c r="J67" s="485" t="s">
        <v>8729</v>
      </c>
      <c r="K67" s="485" t="s">
        <v>86</v>
      </c>
      <c r="L67" s="485" t="b">
        <v>0</v>
      </c>
      <c r="M67" s="485" t="s">
        <v>8389</v>
      </c>
      <c r="N67" s="485" t="s">
        <v>88</v>
      </c>
      <c r="O67" s="487">
        <v>46295.54513888889</v>
      </c>
      <c r="P67" s="487">
        <v>46295.54513888889</v>
      </c>
    </row>
    <row r="68">
      <c r="A68" s="485" t="s">
        <v>8730</v>
      </c>
      <c r="B68" s="485" t="str">
        <f>'Cover Page'!$I$8</f>
        <v>GHXSTSHIP</v>
      </c>
      <c r="C68" s="485" t="str">
        <f>'Cover Page'!$C$7</f>
        <v>CSMIA26</v>
      </c>
      <c r="D68" s="485" t="s">
        <v>2576</v>
      </c>
      <c r="E68" s="485" t="s">
        <v>8369</v>
      </c>
      <c r="F68" s="485" t="s">
        <v>894</v>
      </c>
      <c r="G68" s="485" t="s">
        <v>8733</v>
      </c>
      <c r="H68" s="485" t="s">
        <v>8733</v>
      </c>
      <c r="I68" s="486"/>
      <c r="J68" s="485" t="s">
        <v>8734</v>
      </c>
      <c r="K68" s="485" t="s">
        <v>86</v>
      </c>
      <c r="L68" s="485" t="b">
        <v>0</v>
      </c>
      <c r="M68" s="485" t="s">
        <v>8389</v>
      </c>
      <c r="N68" s="485" t="s">
        <v>88</v>
      </c>
      <c r="O68" s="487">
        <v>46295.54513888889</v>
      </c>
      <c r="P68" s="487">
        <v>46295.54513888889</v>
      </c>
    </row>
    <row r="69">
      <c r="A69" s="485" t="s">
        <v>8735</v>
      </c>
      <c r="B69" s="485" t="str">
        <f>'Cover Page'!$I$8</f>
        <v>GHXSTSHIP</v>
      </c>
      <c r="C69" s="485" t="str">
        <f>'Cover Page'!$C$7</f>
        <v>CSMIA26</v>
      </c>
      <c r="D69" s="485" t="s">
        <v>2576</v>
      </c>
      <c r="E69" s="485" t="s">
        <v>8369</v>
      </c>
      <c r="F69" s="485" t="s">
        <v>8653</v>
      </c>
      <c r="G69" s="485" t="s">
        <v>8739</v>
      </c>
      <c r="H69" s="485" t="s">
        <v>8739</v>
      </c>
      <c r="I69" s="486"/>
      <c r="J69" s="485" t="s">
        <v>8740</v>
      </c>
      <c r="K69" s="485" t="s">
        <v>86</v>
      </c>
      <c r="L69" s="485" t="b">
        <v>0</v>
      </c>
      <c r="M69" s="485" t="s">
        <v>8389</v>
      </c>
      <c r="N69" s="485" t="s">
        <v>88</v>
      </c>
      <c r="O69" s="487">
        <v>46295.54513888889</v>
      </c>
      <c r="P69" s="487">
        <v>46295.54513888889</v>
      </c>
    </row>
    <row r="70">
      <c r="A70" s="485" t="s">
        <v>8741</v>
      </c>
      <c r="B70" s="485" t="str">
        <f>'Cover Page'!$I$8</f>
        <v>GHXSTSHIP</v>
      </c>
      <c r="C70" s="485" t="str">
        <f>'Cover Page'!$C$7</f>
        <v>CSMIA26</v>
      </c>
      <c r="D70" s="485" t="s">
        <v>799</v>
      </c>
      <c r="E70" s="485" t="s">
        <v>8369</v>
      </c>
      <c r="F70" s="485" t="s">
        <v>8686</v>
      </c>
      <c r="G70" s="485" t="s">
        <v>8742</v>
      </c>
      <c r="H70" s="485" t="s">
        <v>8742</v>
      </c>
      <c r="I70" s="486"/>
      <c r="J70" s="485" t="s">
        <v>8744</v>
      </c>
      <c r="K70" s="485" t="s">
        <v>86</v>
      </c>
      <c r="L70" s="485" t="b">
        <v>0</v>
      </c>
      <c r="M70" s="485" t="s">
        <v>8389</v>
      </c>
      <c r="N70" s="485" t="s">
        <v>88</v>
      </c>
      <c r="O70" s="487">
        <v>46295.54513888889</v>
      </c>
      <c r="P70" s="487">
        <v>46295.54513888889</v>
      </c>
    </row>
    <row r="71">
      <c r="A71" s="485" t="s">
        <v>8745</v>
      </c>
      <c r="B71" s="485" t="str">
        <f>'Cover Page'!$I$8</f>
        <v>GHXSTSHIP</v>
      </c>
      <c r="C71" s="485" t="str">
        <f>'Cover Page'!$C$7</f>
        <v>CSMIA26</v>
      </c>
      <c r="D71" s="485" t="s">
        <v>799</v>
      </c>
      <c r="E71" s="485" t="s">
        <v>8369</v>
      </c>
      <c r="F71" s="485" t="s">
        <v>7524</v>
      </c>
      <c r="G71" s="485" t="s">
        <v>8747</v>
      </c>
      <c r="H71" s="485" t="s">
        <v>8747</v>
      </c>
      <c r="I71" s="486"/>
      <c r="J71" s="485" t="s">
        <v>8748</v>
      </c>
      <c r="K71" s="485" t="s">
        <v>86</v>
      </c>
      <c r="L71" s="485" t="b">
        <v>0</v>
      </c>
      <c r="M71" s="485" t="s">
        <v>8389</v>
      </c>
      <c r="N71" s="485" t="s">
        <v>88</v>
      </c>
      <c r="O71" s="487">
        <v>46295.54513888889</v>
      </c>
      <c r="P71" s="487">
        <v>46295.54513888889</v>
      </c>
    </row>
    <row r="72">
      <c r="A72" s="485" t="s">
        <v>8749</v>
      </c>
      <c r="B72" s="485" t="str">
        <f>'Cover Page'!$I$8</f>
        <v>GHXSTSHIP</v>
      </c>
      <c r="C72" s="485" t="str">
        <f>'Cover Page'!$C$7</f>
        <v>CSMIA26</v>
      </c>
      <c r="D72" s="485" t="s">
        <v>823</v>
      </c>
      <c r="E72" s="485" t="s">
        <v>8369</v>
      </c>
      <c r="F72" s="485" t="s">
        <v>8750</v>
      </c>
      <c r="G72" s="485" t="s">
        <v>8751</v>
      </c>
      <c r="H72" s="485" t="s">
        <v>8751</v>
      </c>
      <c r="I72" s="486"/>
      <c r="J72" s="485" t="s">
        <v>8752</v>
      </c>
      <c r="K72" s="485" t="s">
        <v>86</v>
      </c>
      <c r="L72" s="485" t="b">
        <v>0</v>
      </c>
      <c r="M72" s="485" t="s">
        <v>8389</v>
      </c>
      <c r="N72" s="485" t="s">
        <v>88</v>
      </c>
      <c r="O72" s="487">
        <v>46295.54513888889</v>
      </c>
      <c r="P72" s="487">
        <v>46295.54513888889</v>
      </c>
    </row>
    <row r="73">
      <c r="A73" s="485" t="s">
        <v>8755</v>
      </c>
      <c r="B73" s="485" t="str">
        <f>'Cover Page'!$I$8</f>
        <v>GHXSTSHIP</v>
      </c>
      <c r="C73" s="485" t="str">
        <f>'Cover Page'!$C$7</f>
        <v>CSMIA26</v>
      </c>
      <c r="D73" s="485" t="s">
        <v>2576</v>
      </c>
      <c r="E73" s="485" t="s">
        <v>8369</v>
      </c>
      <c r="F73" s="485" t="s">
        <v>8653</v>
      </c>
      <c r="G73" s="485" t="s">
        <v>8758</v>
      </c>
      <c r="H73" s="485" t="s">
        <v>8758</v>
      </c>
      <c r="I73" s="486"/>
      <c r="J73" s="485" t="s">
        <v>8759</v>
      </c>
      <c r="K73" s="485" t="s">
        <v>86</v>
      </c>
      <c r="L73" s="485" t="b">
        <v>0</v>
      </c>
      <c r="M73" s="485" t="s">
        <v>8389</v>
      </c>
      <c r="N73" s="485" t="s">
        <v>88</v>
      </c>
      <c r="O73" s="487">
        <v>46295.54513888889</v>
      </c>
      <c r="P73" s="487">
        <v>46295.54513888889</v>
      </c>
    </row>
    <row r="74">
      <c r="A74" s="485" t="s">
        <v>8760</v>
      </c>
      <c r="B74" s="485" t="str">
        <f>'Cover Page'!$I$8</f>
        <v>GHXSTSHIP</v>
      </c>
      <c r="C74" s="485" t="str">
        <f>'Cover Page'!$C$7</f>
        <v>CSMIA26</v>
      </c>
      <c r="D74" s="485" t="s">
        <v>2576</v>
      </c>
      <c r="E74" s="485" t="s">
        <v>8369</v>
      </c>
      <c r="F74" s="485" t="s">
        <v>8653</v>
      </c>
      <c r="G74" s="485" t="s">
        <v>8762</v>
      </c>
      <c r="H74" s="485" t="s">
        <v>8762</v>
      </c>
      <c r="I74" s="486"/>
      <c r="J74" s="485" t="s">
        <v>8763</v>
      </c>
      <c r="K74" s="485" t="s">
        <v>86</v>
      </c>
      <c r="L74" s="485" t="b">
        <v>0</v>
      </c>
      <c r="M74" s="485" t="s">
        <v>8389</v>
      </c>
      <c r="N74" s="485" t="s">
        <v>88</v>
      </c>
      <c r="O74" s="487">
        <v>46295.54513888889</v>
      </c>
      <c r="P74" s="487">
        <v>46295.54513888889</v>
      </c>
    </row>
    <row r="75">
      <c r="A75" s="485" t="s">
        <v>8765</v>
      </c>
      <c r="B75" s="485" t="str">
        <f>'Cover Page'!$I$8</f>
        <v>GHXSTSHIP</v>
      </c>
      <c r="C75" s="485" t="str">
        <f>'Cover Page'!$C$7</f>
        <v>CSMIA26</v>
      </c>
      <c r="D75" s="485" t="s">
        <v>823</v>
      </c>
      <c r="E75" s="485" t="s">
        <v>8369</v>
      </c>
      <c r="F75" s="485" t="s">
        <v>8750</v>
      </c>
      <c r="G75" s="485" t="s">
        <v>8766</v>
      </c>
      <c r="H75" s="485" t="s">
        <v>8766</v>
      </c>
      <c r="I75" s="486"/>
      <c r="J75" s="485" t="s">
        <v>8767</v>
      </c>
      <c r="K75" s="485" t="s">
        <v>86</v>
      </c>
      <c r="L75" s="485" t="b">
        <v>0</v>
      </c>
      <c r="M75" s="485" t="s">
        <v>8389</v>
      </c>
      <c r="N75" s="485" t="s">
        <v>88</v>
      </c>
      <c r="O75" s="487">
        <v>46295.54513888889</v>
      </c>
      <c r="P75" s="487">
        <v>46295.54513888889</v>
      </c>
    </row>
    <row r="76">
      <c r="A76" s="485" t="s">
        <v>8769</v>
      </c>
      <c r="B76" s="485" t="str">
        <f>'Cover Page'!$I$8</f>
        <v>GHXSTSHIP</v>
      </c>
      <c r="C76" s="485" t="str">
        <f>'Cover Page'!$C$7</f>
        <v>CSMIA26</v>
      </c>
      <c r="D76" s="485" t="s">
        <v>2576</v>
      </c>
      <c r="E76" s="485" t="s">
        <v>8369</v>
      </c>
      <c r="F76" s="485" t="s">
        <v>6283</v>
      </c>
      <c r="G76" s="485" t="s">
        <v>8772</v>
      </c>
      <c r="H76" s="485" t="s">
        <v>8772</v>
      </c>
      <c r="I76" s="486"/>
      <c r="J76" s="485" t="s">
        <v>8773</v>
      </c>
      <c r="K76" s="485" t="s">
        <v>86</v>
      </c>
      <c r="L76" s="485" t="b">
        <v>0</v>
      </c>
      <c r="M76" s="485" t="s">
        <v>8389</v>
      </c>
      <c r="N76" s="485" t="s">
        <v>88</v>
      </c>
      <c r="O76" s="487">
        <v>46295.54513888889</v>
      </c>
      <c r="P76" s="487">
        <v>46295.54513888889</v>
      </c>
    </row>
    <row r="77">
      <c r="A77" s="485" t="s">
        <v>8774</v>
      </c>
      <c r="B77" s="485" t="str">
        <f>'Cover Page'!$I$8</f>
        <v>GHXSTSHIP</v>
      </c>
      <c r="C77" s="485" t="str">
        <f>'Cover Page'!$C$7</f>
        <v>CSMIA26</v>
      </c>
      <c r="D77" s="485" t="s">
        <v>2576</v>
      </c>
      <c r="E77" s="485" t="s">
        <v>8369</v>
      </c>
      <c r="F77" s="485" t="s">
        <v>6283</v>
      </c>
      <c r="G77" s="485" t="s">
        <v>8777</v>
      </c>
      <c r="H77" s="485" t="s">
        <v>8777</v>
      </c>
      <c r="I77" s="486"/>
      <c r="J77" s="485" t="s">
        <v>8778</v>
      </c>
      <c r="K77" s="485" t="s">
        <v>86</v>
      </c>
      <c r="L77" s="485" t="b">
        <v>0</v>
      </c>
      <c r="M77" s="485" t="s">
        <v>8389</v>
      </c>
      <c r="N77" s="485" t="s">
        <v>88</v>
      </c>
      <c r="O77" s="487">
        <v>46295.54513888889</v>
      </c>
      <c r="P77" s="487">
        <v>46295.54513888889</v>
      </c>
    </row>
    <row r="78">
      <c r="A78" s="485" t="s">
        <v>8779</v>
      </c>
      <c r="B78" s="485" t="str">
        <f>'Cover Page'!$I$8</f>
        <v>GHXSTSHIP</v>
      </c>
      <c r="C78" s="485" t="str">
        <f>'Cover Page'!$C$7</f>
        <v>CSMIA26</v>
      </c>
      <c r="D78" s="485" t="s">
        <v>3410</v>
      </c>
      <c r="E78" s="485" t="s">
        <v>8369</v>
      </c>
      <c r="F78" s="485" t="s">
        <v>8783</v>
      </c>
      <c r="G78" s="485" t="s">
        <v>8784</v>
      </c>
      <c r="H78" s="485" t="s">
        <v>8784</v>
      </c>
      <c r="I78" s="486"/>
      <c r="J78" s="485" t="s">
        <v>8785</v>
      </c>
      <c r="K78" s="485" t="s">
        <v>86</v>
      </c>
      <c r="L78" s="485" t="b">
        <v>0</v>
      </c>
      <c r="M78" s="485" t="s">
        <v>8389</v>
      </c>
      <c r="N78" s="485" t="s">
        <v>88</v>
      </c>
      <c r="O78" s="487">
        <v>46295.54513888889</v>
      </c>
      <c r="P78" s="487">
        <v>46295.54513888889</v>
      </c>
    </row>
    <row r="79">
      <c r="A79" s="485" t="s">
        <v>8786</v>
      </c>
      <c r="B79" s="485" t="str">
        <f>'Cover Page'!$I$8</f>
        <v>GHXSTSHIP</v>
      </c>
      <c r="C79" s="485" t="str">
        <f>'Cover Page'!$C$7</f>
        <v>CSMIA26</v>
      </c>
      <c r="D79" s="485" t="s">
        <v>799</v>
      </c>
      <c r="E79" s="485" t="s">
        <v>8369</v>
      </c>
      <c r="F79" s="485" t="s">
        <v>8613</v>
      </c>
      <c r="G79" s="485" t="s">
        <v>8787</v>
      </c>
      <c r="H79" s="485" t="s">
        <v>8787</v>
      </c>
      <c r="I79" s="486"/>
      <c r="J79" s="485" t="s">
        <v>8789</v>
      </c>
      <c r="K79" s="485" t="s">
        <v>86</v>
      </c>
      <c r="L79" s="485" t="b">
        <v>0</v>
      </c>
      <c r="M79" s="485" t="s">
        <v>8389</v>
      </c>
      <c r="N79" s="485" t="s">
        <v>88</v>
      </c>
      <c r="O79" s="487">
        <v>46295.54513888889</v>
      </c>
      <c r="P79" s="487">
        <v>46295.54513888889</v>
      </c>
    </row>
    <row r="80">
      <c r="A80" s="485" t="s">
        <v>8791</v>
      </c>
      <c r="B80" s="485" t="str">
        <f>'Cover Page'!$I$8</f>
        <v>GHXSTSHIP</v>
      </c>
      <c r="C80" s="485" t="str">
        <f>'Cover Page'!$C$7</f>
        <v>CSMIA26</v>
      </c>
      <c r="D80" s="485" t="s">
        <v>823</v>
      </c>
      <c r="E80" s="485" t="s">
        <v>8369</v>
      </c>
      <c r="F80" s="485" t="s">
        <v>8564</v>
      </c>
      <c r="G80" s="485" t="s">
        <v>8792</v>
      </c>
      <c r="H80" s="485" t="s">
        <v>8792</v>
      </c>
      <c r="I80" s="486"/>
      <c r="J80" s="485" t="s">
        <v>8793</v>
      </c>
      <c r="K80" s="485" t="s">
        <v>86</v>
      </c>
      <c r="L80" s="485" t="b">
        <v>0</v>
      </c>
      <c r="M80" s="485" t="s">
        <v>8389</v>
      </c>
      <c r="N80" s="485" t="s">
        <v>88</v>
      </c>
      <c r="O80" s="487">
        <v>46295.54513888889</v>
      </c>
      <c r="P80" s="487">
        <v>46295.54513888889</v>
      </c>
    </row>
    <row r="81">
      <c r="A81" s="485" t="s">
        <v>8794</v>
      </c>
      <c r="B81" s="485" t="str">
        <f>'Cover Page'!$I$8</f>
        <v>GHXSTSHIP</v>
      </c>
      <c r="C81" s="485" t="str">
        <f>'Cover Page'!$C$7</f>
        <v>CSMIA26</v>
      </c>
      <c r="D81" s="485" t="s">
        <v>823</v>
      </c>
      <c r="E81" s="485" t="s">
        <v>8369</v>
      </c>
      <c r="F81" s="485" t="s">
        <v>7524</v>
      </c>
      <c r="G81" s="485" t="s">
        <v>8798</v>
      </c>
      <c r="H81" s="485" t="s">
        <v>8798</v>
      </c>
      <c r="I81" s="486"/>
      <c r="J81" s="485" t="s">
        <v>8799</v>
      </c>
      <c r="K81" s="485" t="s">
        <v>86</v>
      </c>
      <c r="L81" s="485" t="b">
        <v>0</v>
      </c>
      <c r="M81" s="485" t="s">
        <v>8389</v>
      </c>
      <c r="N81" s="485" t="s">
        <v>88</v>
      </c>
      <c r="O81" s="487">
        <v>46295.54513888889</v>
      </c>
      <c r="P81" s="487">
        <v>46295.54513888889</v>
      </c>
    </row>
    <row r="82">
      <c r="A82" s="485" t="s">
        <v>8800</v>
      </c>
      <c r="B82" s="485" t="str">
        <f>'Cover Page'!$I$8</f>
        <v>GHXSTSHIP</v>
      </c>
      <c r="C82" s="485" t="str">
        <f>'Cover Page'!$C$7</f>
        <v>CSMIA26</v>
      </c>
      <c r="D82" s="485" t="s">
        <v>799</v>
      </c>
      <c r="E82" s="485" t="s">
        <v>8369</v>
      </c>
      <c r="F82" s="485" t="s">
        <v>8470</v>
      </c>
      <c r="G82" s="485" t="s">
        <v>8803</v>
      </c>
      <c r="H82" s="485" t="s">
        <v>8803</v>
      </c>
      <c r="I82" s="486"/>
      <c r="J82" s="485" t="s">
        <v>8804</v>
      </c>
      <c r="K82" s="485" t="s">
        <v>86</v>
      </c>
      <c r="L82" s="485" t="b">
        <v>0</v>
      </c>
      <c r="M82" s="485" t="s">
        <v>8389</v>
      </c>
      <c r="N82" s="485" t="s">
        <v>88</v>
      </c>
      <c r="O82" s="487">
        <v>46295.54513888889</v>
      </c>
      <c r="P82" s="487">
        <v>46295.54513888889</v>
      </c>
    </row>
    <row r="83">
      <c r="A83" s="485" t="s">
        <v>8805</v>
      </c>
      <c r="B83" s="485" t="str">
        <f>'Cover Page'!$I$8</f>
        <v>GHXSTSHIP</v>
      </c>
      <c r="C83" s="485" t="str">
        <f>'Cover Page'!$C$7</f>
        <v>CSMIA26</v>
      </c>
      <c r="D83" s="485" t="s">
        <v>823</v>
      </c>
      <c r="E83" s="485" t="s">
        <v>8369</v>
      </c>
      <c r="F83" s="485" t="s">
        <v>7524</v>
      </c>
      <c r="G83" s="485" t="s">
        <v>8809</v>
      </c>
      <c r="H83" s="485" t="s">
        <v>8809</v>
      </c>
      <c r="I83" s="486"/>
      <c r="J83" s="485" t="s">
        <v>8810</v>
      </c>
      <c r="K83" s="485" t="s">
        <v>86</v>
      </c>
      <c r="L83" s="485" t="b">
        <v>0</v>
      </c>
      <c r="M83" s="485" t="s">
        <v>8389</v>
      </c>
      <c r="N83" s="485" t="s">
        <v>88</v>
      </c>
      <c r="O83" s="487">
        <v>46295.54513888889</v>
      </c>
      <c r="P83" s="487">
        <v>46295.54513888889</v>
      </c>
    </row>
    <row r="84">
      <c r="A84" s="485" t="s">
        <v>8811</v>
      </c>
      <c r="B84" s="485" t="str">
        <f>'Cover Page'!$I$8</f>
        <v>GHXSTSHIP</v>
      </c>
      <c r="C84" s="485" t="str">
        <f>'Cover Page'!$C$7</f>
        <v>CSMIA26</v>
      </c>
      <c r="D84" s="485" t="s">
        <v>823</v>
      </c>
      <c r="E84" s="485" t="s">
        <v>8369</v>
      </c>
      <c r="F84" s="485" t="s">
        <v>7524</v>
      </c>
      <c r="G84" s="485" t="s">
        <v>8814</v>
      </c>
      <c r="H84" s="485" t="s">
        <v>8814</v>
      </c>
      <c r="I84" s="486"/>
      <c r="J84" s="485" t="s">
        <v>8815</v>
      </c>
      <c r="K84" s="485" t="s">
        <v>86</v>
      </c>
      <c r="L84" s="485" t="b">
        <v>0</v>
      </c>
      <c r="M84" s="485" t="s">
        <v>8389</v>
      </c>
      <c r="N84" s="485" t="s">
        <v>88</v>
      </c>
      <c r="O84" s="487">
        <v>46295.54513888889</v>
      </c>
      <c r="P84" s="487">
        <v>46295.54513888889</v>
      </c>
    </row>
    <row r="85">
      <c r="A85" s="485" t="s">
        <v>8816</v>
      </c>
      <c r="B85" s="485" t="str">
        <f>'Cover Page'!$I$8</f>
        <v>GHXSTSHIP</v>
      </c>
      <c r="C85" s="485" t="str">
        <f>'Cover Page'!$C$7</f>
        <v>CSMIA26</v>
      </c>
      <c r="D85" s="485" t="s">
        <v>823</v>
      </c>
      <c r="E85" s="485" t="s">
        <v>8369</v>
      </c>
      <c r="F85" s="485" t="s">
        <v>7524</v>
      </c>
      <c r="G85" s="485" t="s">
        <v>8819</v>
      </c>
      <c r="H85" s="485" t="s">
        <v>8819</v>
      </c>
      <c r="I85" s="486"/>
      <c r="J85" s="485" t="s">
        <v>8820</v>
      </c>
      <c r="K85" s="485" t="s">
        <v>86</v>
      </c>
      <c r="L85" s="485" t="b">
        <v>0</v>
      </c>
      <c r="M85" s="485" t="s">
        <v>8389</v>
      </c>
      <c r="N85" s="485" t="s">
        <v>88</v>
      </c>
      <c r="O85" s="487">
        <v>46295.54513888889</v>
      </c>
      <c r="P85" s="487">
        <v>46295.54513888889</v>
      </c>
    </row>
    <row r="86">
      <c r="A86" s="485" t="s">
        <v>8821</v>
      </c>
      <c r="B86" s="485" t="str">
        <f>'Cover Page'!$I$8</f>
        <v>GHXSTSHIP</v>
      </c>
      <c r="C86" s="485" t="str">
        <f>'Cover Page'!$C$7</f>
        <v>CSMIA26</v>
      </c>
      <c r="D86" s="485" t="s">
        <v>799</v>
      </c>
      <c r="E86" s="485" t="s">
        <v>8369</v>
      </c>
      <c r="F86" s="485" t="s">
        <v>903</v>
      </c>
      <c r="G86" s="485" t="s">
        <v>8824</v>
      </c>
      <c r="H86" s="485" t="s">
        <v>8824</v>
      </c>
      <c r="I86" s="486"/>
      <c r="J86" s="485" t="s">
        <v>8825</v>
      </c>
      <c r="K86" s="485" t="s">
        <v>86</v>
      </c>
      <c r="L86" s="485" t="b">
        <v>0</v>
      </c>
      <c r="M86" s="485" t="s">
        <v>8389</v>
      </c>
      <c r="N86" s="485" t="s">
        <v>88</v>
      </c>
      <c r="O86" s="487">
        <v>46295.54513888889</v>
      </c>
      <c r="P86" s="487">
        <v>46295.54513888889</v>
      </c>
    </row>
    <row r="87">
      <c r="A87" s="485" t="s">
        <v>8826</v>
      </c>
      <c r="B87" s="485" t="str">
        <f>'Cover Page'!$I$8</f>
        <v>GHXSTSHIP</v>
      </c>
      <c r="C87" s="485" t="str">
        <f>'Cover Page'!$C$7</f>
        <v>CSMIA26</v>
      </c>
      <c r="D87" s="485" t="s">
        <v>2576</v>
      </c>
      <c r="E87" s="485" t="s">
        <v>8369</v>
      </c>
      <c r="F87" s="485" t="s">
        <v>7524</v>
      </c>
      <c r="G87" s="485" t="s">
        <v>8829</v>
      </c>
      <c r="H87" s="485" t="s">
        <v>8829</v>
      </c>
      <c r="I87" s="486"/>
      <c r="J87" s="485" t="s">
        <v>8830</v>
      </c>
      <c r="K87" s="485" t="s">
        <v>86</v>
      </c>
      <c r="L87" s="485" t="b">
        <v>0</v>
      </c>
      <c r="M87" s="485" t="s">
        <v>8389</v>
      </c>
      <c r="N87" s="485" t="s">
        <v>88</v>
      </c>
      <c r="O87" s="487">
        <v>46295.54513888889</v>
      </c>
      <c r="P87" s="487">
        <v>46295.54513888889</v>
      </c>
    </row>
    <row r="88">
      <c r="A88" s="485" t="s">
        <v>8831</v>
      </c>
      <c r="B88" s="485" t="str">
        <f>'Cover Page'!$I$8</f>
        <v>GHXSTSHIP</v>
      </c>
      <c r="C88" s="485" t="str">
        <f>'Cover Page'!$C$7</f>
        <v>CSMIA26</v>
      </c>
      <c r="D88" s="485" t="s">
        <v>823</v>
      </c>
      <c r="E88" s="485" t="s">
        <v>8369</v>
      </c>
      <c r="F88" s="485" t="s">
        <v>7524</v>
      </c>
      <c r="G88" s="485" t="s">
        <v>8834</v>
      </c>
      <c r="H88" s="485" t="s">
        <v>8834</v>
      </c>
      <c r="I88" s="486"/>
      <c r="J88" s="485" t="s">
        <v>8835</v>
      </c>
      <c r="K88" s="485" t="s">
        <v>86</v>
      </c>
      <c r="L88" s="485" t="b">
        <v>0</v>
      </c>
      <c r="M88" s="485" t="s">
        <v>8389</v>
      </c>
      <c r="N88" s="485" t="s">
        <v>88</v>
      </c>
      <c r="O88" s="487">
        <v>46295.54513888889</v>
      </c>
      <c r="P88" s="487">
        <v>46295.54513888889</v>
      </c>
    </row>
    <row r="89">
      <c r="A89" s="485" t="s">
        <v>8836</v>
      </c>
      <c r="B89" s="485" t="str">
        <f>'Cover Page'!$I$8</f>
        <v>GHXSTSHIP</v>
      </c>
      <c r="C89" s="485" t="str">
        <f>'Cover Page'!$C$7</f>
        <v>CSMIA26</v>
      </c>
      <c r="D89" s="485" t="s">
        <v>799</v>
      </c>
      <c r="E89" s="485" t="s">
        <v>8369</v>
      </c>
      <c r="F89" s="485" t="s">
        <v>8838</v>
      </c>
      <c r="G89" s="485" t="s">
        <v>8840</v>
      </c>
      <c r="H89" s="485" t="s">
        <v>8840</v>
      </c>
      <c r="I89" s="486"/>
      <c r="J89" s="485" t="s">
        <v>8842</v>
      </c>
      <c r="K89" s="485" t="s">
        <v>86</v>
      </c>
      <c r="L89" s="485" t="b">
        <v>0</v>
      </c>
      <c r="M89" s="485" t="s">
        <v>8389</v>
      </c>
      <c r="N89" s="485" t="s">
        <v>88</v>
      </c>
      <c r="O89" s="487">
        <v>46295.54513888889</v>
      </c>
      <c r="P89" s="487">
        <v>46295.54513888889</v>
      </c>
    </row>
    <row r="90">
      <c r="A90" s="485" t="s">
        <v>8843</v>
      </c>
      <c r="B90" s="485" t="str">
        <f>'Cover Page'!$I$8</f>
        <v>GHXSTSHIP</v>
      </c>
      <c r="C90" s="485" t="str">
        <f>'Cover Page'!$C$7</f>
        <v>CSMIA26</v>
      </c>
      <c r="D90" s="485" t="s">
        <v>799</v>
      </c>
      <c r="E90" s="485" t="s">
        <v>8369</v>
      </c>
      <c r="F90" s="485" t="s">
        <v>8470</v>
      </c>
      <c r="G90" s="485" t="s">
        <v>8846</v>
      </c>
      <c r="H90" s="485" t="s">
        <v>8846</v>
      </c>
      <c r="I90" s="486"/>
      <c r="J90" s="485" t="s">
        <v>8847</v>
      </c>
      <c r="K90" s="485" t="s">
        <v>86</v>
      </c>
      <c r="L90" s="485" t="b">
        <v>0</v>
      </c>
      <c r="M90" s="485" t="s">
        <v>8389</v>
      </c>
      <c r="N90" s="485" t="s">
        <v>88</v>
      </c>
      <c r="O90" s="487">
        <v>46295.54513888889</v>
      </c>
      <c r="P90" s="487">
        <v>46295.54513888889</v>
      </c>
    </row>
    <row r="91">
      <c r="A91" s="485" t="s">
        <v>8848</v>
      </c>
      <c r="B91" s="485" t="str">
        <f>'Cover Page'!$I$8</f>
        <v>GHXSTSHIP</v>
      </c>
      <c r="C91" s="485" t="str">
        <f>'Cover Page'!$C$7</f>
        <v>CSMIA26</v>
      </c>
      <c r="D91" s="485" t="s">
        <v>823</v>
      </c>
      <c r="E91" s="485" t="s">
        <v>8369</v>
      </c>
      <c r="F91" s="485" t="s">
        <v>8564</v>
      </c>
      <c r="G91" s="485" t="s">
        <v>8851</v>
      </c>
      <c r="H91" s="485" t="s">
        <v>8851</v>
      </c>
      <c r="I91" s="486"/>
      <c r="J91" s="485" t="s">
        <v>8853</v>
      </c>
      <c r="K91" s="485" t="s">
        <v>86</v>
      </c>
      <c r="L91" s="485" t="b">
        <v>0</v>
      </c>
      <c r="M91" s="485" t="s">
        <v>8389</v>
      </c>
      <c r="N91" s="485" t="s">
        <v>88</v>
      </c>
      <c r="O91" s="487">
        <v>46295.54513888889</v>
      </c>
      <c r="P91" s="487">
        <v>46295.54513888889</v>
      </c>
    </row>
    <row r="92">
      <c r="A92" s="485" t="s">
        <v>8854</v>
      </c>
      <c r="B92" s="485" t="str">
        <f>'Cover Page'!$I$8</f>
        <v>GHXSTSHIP</v>
      </c>
      <c r="C92" s="485" t="str">
        <f>'Cover Page'!$C$7</f>
        <v>CSMIA26</v>
      </c>
      <c r="D92" s="485" t="s">
        <v>823</v>
      </c>
      <c r="E92" s="485" t="s">
        <v>8369</v>
      </c>
      <c r="F92" s="485" t="s">
        <v>8564</v>
      </c>
      <c r="G92" s="485" t="s">
        <v>8856</v>
      </c>
      <c r="H92" s="485" t="s">
        <v>8856</v>
      </c>
      <c r="I92" s="486"/>
      <c r="J92" s="485" t="s">
        <v>8858</v>
      </c>
      <c r="K92" s="485" t="s">
        <v>86</v>
      </c>
      <c r="L92" s="485" t="b">
        <v>0</v>
      </c>
      <c r="M92" s="485" t="s">
        <v>8389</v>
      </c>
      <c r="N92" s="485" t="s">
        <v>88</v>
      </c>
      <c r="O92" s="487">
        <v>46295.54513888889</v>
      </c>
      <c r="P92" s="487">
        <v>46295.54513888889</v>
      </c>
    </row>
    <row r="93">
      <c r="A93" s="485" t="s">
        <v>8859</v>
      </c>
      <c r="B93" s="485" t="str">
        <f>'Cover Page'!$I$8</f>
        <v>GHXSTSHIP</v>
      </c>
      <c r="C93" s="485" t="str">
        <f>'Cover Page'!$C$7</f>
        <v>CSMIA26</v>
      </c>
      <c r="D93" s="485" t="s">
        <v>823</v>
      </c>
      <c r="E93" s="485" t="s">
        <v>8369</v>
      </c>
      <c r="F93" s="485" t="s">
        <v>8750</v>
      </c>
      <c r="G93" s="485" t="s">
        <v>8860</v>
      </c>
      <c r="H93" s="485" t="s">
        <v>8861</v>
      </c>
      <c r="I93" s="486"/>
      <c r="J93" s="485" t="s">
        <v>8862</v>
      </c>
      <c r="K93" s="485" t="s">
        <v>86</v>
      </c>
      <c r="L93" s="485" t="b">
        <v>0</v>
      </c>
      <c r="M93" s="485" t="s">
        <v>8389</v>
      </c>
      <c r="N93" s="485" t="s">
        <v>88</v>
      </c>
      <c r="O93" s="487">
        <v>46295.54513888889</v>
      </c>
      <c r="P93" s="487">
        <v>46295.54513888889</v>
      </c>
    </row>
    <row r="94">
      <c r="A94" s="485" t="s">
        <v>8865</v>
      </c>
      <c r="B94" s="485" t="str">
        <f>'Cover Page'!$I$8</f>
        <v>GHXSTSHIP</v>
      </c>
      <c r="C94" s="485" t="str">
        <f>'Cover Page'!$C$7</f>
        <v>CSMIA26</v>
      </c>
      <c r="D94" s="485" t="s">
        <v>2576</v>
      </c>
      <c r="E94" s="485" t="s">
        <v>8369</v>
      </c>
      <c r="F94" s="485" t="s">
        <v>7524</v>
      </c>
      <c r="G94" s="485" t="s">
        <v>8868</v>
      </c>
      <c r="H94" s="485" t="s">
        <v>8868</v>
      </c>
      <c r="I94" s="486"/>
      <c r="J94" s="485" t="s">
        <v>8869</v>
      </c>
      <c r="K94" s="485" t="s">
        <v>86</v>
      </c>
      <c r="L94" s="485" t="b">
        <v>0</v>
      </c>
      <c r="M94" s="485" t="s">
        <v>8389</v>
      </c>
      <c r="N94" s="485" t="s">
        <v>88</v>
      </c>
      <c r="O94" s="487">
        <v>46295.54513888889</v>
      </c>
      <c r="P94" s="487">
        <v>46295.54513888889</v>
      </c>
    </row>
    <row r="95">
      <c r="A95" s="485" t="s">
        <v>8871</v>
      </c>
      <c r="B95" s="485" t="str">
        <f>'Cover Page'!$I$8</f>
        <v>GHXSTSHIP</v>
      </c>
      <c r="C95" s="485" t="str">
        <f>'Cover Page'!$C$7</f>
        <v>CSMIA26</v>
      </c>
      <c r="D95" s="485" t="s">
        <v>823</v>
      </c>
      <c r="E95" s="485" t="s">
        <v>8369</v>
      </c>
      <c r="F95" s="485" t="s">
        <v>8564</v>
      </c>
      <c r="G95" s="485" t="s">
        <v>8873</v>
      </c>
      <c r="H95" s="485" t="s">
        <v>8873</v>
      </c>
      <c r="I95" s="486"/>
      <c r="J95" s="485" t="s">
        <v>8874</v>
      </c>
      <c r="K95" s="485" t="s">
        <v>86</v>
      </c>
      <c r="L95" s="485" t="b">
        <v>0</v>
      </c>
      <c r="M95" s="485" t="s">
        <v>8389</v>
      </c>
      <c r="N95" s="485" t="s">
        <v>88</v>
      </c>
      <c r="O95" s="487">
        <v>46295.54513888889</v>
      </c>
      <c r="P95" s="487">
        <v>46295.54513888889</v>
      </c>
    </row>
    <row r="96">
      <c r="A96" s="485" t="s">
        <v>8875</v>
      </c>
      <c r="B96" s="485" t="str">
        <f>'Cover Page'!$I$8</f>
        <v>GHXSTSHIP</v>
      </c>
      <c r="C96" s="485" t="str">
        <f>'Cover Page'!$C$7</f>
        <v>CSMIA26</v>
      </c>
      <c r="D96" s="485" t="s">
        <v>799</v>
      </c>
      <c r="E96" s="485" t="s">
        <v>8369</v>
      </c>
      <c r="F96" s="485" t="s">
        <v>1041</v>
      </c>
      <c r="G96" s="485" t="s">
        <v>8879</v>
      </c>
      <c r="H96" s="485" t="s">
        <v>8879</v>
      </c>
      <c r="I96" s="486"/>
      <c r="J96" s="485" t="s">
        <v>8880</v>
      </c>
      <c r="K96" s="485" t="s">
        <v>86</v>
      </c>
      <c r="L96" s="485" t="b">
        <v>0</v>
      </c>
      <c r="M96" s="485" t="s">
        <v>8389</v>
      </c>
      <c r="N96" s="485" t="s">
        <v>88</v>
      </c>
      <c r="O96" s="487">
        <v>46295.54513888889</v>
      </c>
      <c r="P96" s="487">
        <v>46295.54513888889</v>
      </c>
    </row>
    <row r="97">
      <c r="A97" s="485" t="s">
        <v>8882</v>
      </c>
      <c r="B97" s="485" t="str">
        <f>'Cover Page'!$I$8</f>
        <v>GHXSTSHIP</v>
      </c>
      <c r="C97" s="485" t="str">
        <f>'Cover Page'!$C$7</f>
        <v>CSMIA26</v>
      </c>
      <c r="D97" s="485" t="s">
        <v>799</v>
      </c>
      <c r="E97" s="485" t="s">
        <v>8369</v>
      </c>
      <c r="F97" s="485" t="s">
        <v>903</v>
      </c>
      <c r="G97" s="485" t="s">
        <v>8884</v>
      </c>
      <c r="H97" s="485" t="s">
        <v>8884</v>
      </c>
      <c r="I97" s="486"/>
      <c r="J97" s="485" t="s">
        <v>8885</v>
      </c>
      <c r="K97" s="485" t="s">
        <v>86</v>
      </c>
      <c r="L97" s="485" t="b">
        <v>0</v>
      </c>
      <c r="M97" s="485" t="s">
        <v>8389</v>
      </c>
      <c r="N97" s="485" t="s">
        <v>88</v>
      </c>
      <c r="O97" s="487">
        <v>46295.54513888889</v>
      </c>
      <c r="P97" s="487">
        <v>46295.54513888889</v>
      </c>
    </row>
    <row r="98">
      <c r="A98" s="485" t="s">
        <v>8886</v>
      </c>
      <c r="B98" s="485" t="str">
        <f>'Cover Page'!$I$8</f>
        <v>GHXSTSHIP</v>
      </c>
      <c r="C98" s="485" t="str">
        <f>'Cover Page'!$C$7</f>
        <v>CSMIA26</v>
      </c>
      <c r="D98" s="485" t="s">
        <v>799</v>
      </c>
      <c r="E98" s="485" t="s">
        <v>8369</v>
      </c>
      <c r="F98" s="485" t="s">
        <v>981</v>
      </c>
      <c r="G98" s="485" t="s">
        <v>8890</v>
      </c>
      <c r="H98" s="485" t="s">
        <v>8890</v>
      </c>
      <c r="I98" s="486"/>
      <c r="J98" s="485" t="s">
        <v>8891</v>
      </c>
      <c r="K98" s="485" t="s">
        <v>86</v>
      </c>
      <c r="L98" s="485" t="b">
        <v>0</v>
      </c>
      <c r="M98" s="485" t="s">
        <v>8389</v>
      </c>
      <c r="N98" s="485" t="s">
        <v>88</v>
      </c>
      <c r="O98" s="487">
        <v>46295.54513888889</v>
      </c>
      <c r="P98" s="487">
        <v>46295.54513888889</v>
      </c>
    </row>
    <row r="99">
      <c r="A99" s="485" t="s">
        <v>8893</v>
      </c>
      <c r="B99" s="485" t="str">
        <f>'Cover Page'!$I$8</f>
        <v>GHXSTSHIP</v>
      </c>
      <c r="C99" s="485" t="str">
        <f>'Cover Page'!$C$7</f>
        <v>CSMIA26</v>
      </c>
      <c r="D99" s="485" t="s">
        <v>799</v>
      </c>
      <c r="E99" s="485" t="s">
        <v>8369</v>
      </c>
      <c r="F99" s="485" t="s">
        <v>917</v>
      </c>
      <c r="G99" s="485" t="s">
        <v>8895</v>
      </c>
      <c r="H99" s="485" t="s">
        <v>8895</v>
      </c>
      <c r="I99" s="486"/>
      <c r="J99" s="485" t="s">
        <v>8896</v>
      </c>
      <c r="K99" s="485" t="s">
        <v>86</v>
      </c>
      <c r="L99" s="485" t="b">
        <v>0</v>
      </c>
      <c r="M99" s="485" t="s">
        <v>8389</v>
      </c>
      <c r="N99" s="485" t="s">
        <v>88</v>
      </c>
      <c r="O99" s="487">
        <v>46295.54513888889</v>
      </c>
      <c r="P99" s="487">
        <v>46295.54513888889</v>
      </c>
    </row>
    <row r="100">
      <c r="A100" s="485" t="s">
        <v>8897</v>
      </c>
      <c r="B100" s="485" t="str">
        <f>'Cover Page'!$I$8</f>
        <v>GHXSTSHIP</v>
      </c>
      <c r="C100" s="485" t="str">
        <f>'Cover Page'!$C$7</f>
        <v>CSMIA26</v>
      </c>
      <c r="D100" s="485" t="s">
        <v>823</v>
      </c>
      <c r="E100" s="485" t="s">
        <v>8369</v>
      </c>
      <c r="F100" s="485" t="s">
        <v>7524</v>
      </c>
      <c r="G100" s="485" t="s">
        <v>8898</v>
      </c>
      <c r="H100" s="485" t="s">
        <v>8898</v>
      </c>
      <c r="I100" s="486"/>
      <c r="J100" s="485" t="s">
        <v>8900</v>
      </c>
      <c r="K100" s="485" t="s">
        <v>86</v>
      </c>
      <c r="L100" s="485" t="b">
        <v>0</v>
      </c>
      <c r="M100" s="485" t="s">
        <v>8389</v>
      </c>
      <c r="N100" s="485" t="s">
        <v>88</v>
      </c>
      <c r="O100" s="487">
        <v>46295.54513888889</v>
      </c>
      <c r="P100" s="487">
        <v>46295.54513888889</v>
      </c>
    </row>
    <row r="101">
      <c r="A101" s="485" t="s">
        <v>8904</v>
      </c>
      <c r="B101" s="485" t="str">
        <f>'Cover Page'!$I$8</f>
        <v>GHXSTSHIP</v>
      </c>
      <c r="C101" s="485" t="str">
        <f>'Cover Page'!$C$7</f>
        <v>CSMIA26</v>
      </c>
      <c r="D101" s="485" t="s">
        <v>823</v>
      </c>
      <c r="E101" s="485" t="s">
        <v>8369</v>
      </c>
      <c r="F101" s="485" t="s">
        <v>8750</v>
      </c>
      <c r="G101" s="485" t="s">
        <v>8905</v>
      </c>
      <c r="H101" s="485" t="s">
        <v>8905</v>
      </c>
      <c r="I101" s="486"/>
      <c r="J101" s="485" t="s">
        <v>8906</v>
      </c>
      <c r="K101" s="485" t="s">
        <v>86</v>
      </c>
      <c r="L101" s="485" t="b">
        <v>0</v>
      </c>
      <c r="M101" s="485" t="s">
        <v>8389</v>
      </c>
      <c r="N101" s="485" t="s">
        <v>88</v>
      </c>
      <c r="O101" s="487">
        <v>46295.54513888889</v>
      </c>
      <c r="P101" s="487">
        <v>46295.54513888889</v>
      </c>
    </row>
    <row r="102">
      <c r="A102" s="485" t="s">
        <v>8908</v>
      </c>
      <c r="B102" s="485" t="str">
        <f>'Cover Page'!$I$8</f>
        <v>GHXSTSHIP</v>
      </c>
      <c r="C102" s="485" t="str">
        <f>'Cover Page'!$C$7</f>
        <v>CSMIA26</v>
      </c>
      <c r="D102" s="485" t="s">
        <v>823</v>
      </c>
      <c r="E102" s="485" t="s">
        <v>8369</v>
      </c>
      <c r="F102" s="485" t="s">
        <v>8425</v>
      </c>
      <c r="G102" s="485" t="s">
        <v>8910</v>
      </c>
      <c r="H102" s="485" t="s">
        <v>8911</v>
      </c>
      <c r="I102" s="486"/>
      <c r="J102" s="485" t="s">
        <v>8912</v>
      </c>
      <c r="K102" s="485" t="s">
        <v>86</v>
      </c>
      <c r="L102" s="485" t="b">
        <v>0</v>
      </c>
      <c r="M102" s="485" t="s">
        <v>8389</v>
      </c>
      <c r="N102" s="485" t="s">
        <v>88</v>
      </c>
      <c r="O102" s="487">
        <v>46295.54513888889</v>
      </c>
      <c r="P102" s="487">
        <v>46295.54513888889</v>
      </c>
    </row>
    <row r="103">
      <c r="A103" s="485" t="s">
        <v>8913</v>
      </c>
      <c r="B103" s="485" t="str">
        <f>'Cover Page'!$I$8</f>
        <v>GHXSTSHIP</v>
      </c>
      <c r="C103" s="485" t="str">
        <f>'Cover Page'!$C$7</f>
        <v>CSMIA26</v>
      </c>
      <c r="D103" s="485" t="s">
        <v>823</v>
      </c>
      <c r="E103" s="485" t="s">
        <v>8369</v>
      </c>
      <c r="F103" s="485" t="s">
        <v>8750</v>
      </c>
      <c r="G103" s="485" t="s">
        <v>8914</v>
      </c>
      <c r="H103" s="485" t="s">
        <v>8914</v>
      </c>
      <c r="I103" s="486"/>
      <c r="J103" s="485" t="s">
        <v>8915</v>
      </c>
      <c r="K103" s="485" t="s">
        <v>86</v>
      </c>
      <c r="L103" s="485" t="b">
        <v>0</v>
      </c>
      <c r="M103" s="485" t="s">
        <v>8389</v>
      </c>
      <c r="N103" s="485" t="s">
        <v>88</v>
      </c>
      <c r="O103" s="487">
        <v>46295.54513888889</v>
      </c>
      <c r="P103" s="487">
        <v>46295.54513888889</v>
      </c>
    </row>
    <row r="104">
      <c r="A104" s="485" t="s">
        <v>8918</v>
      </c>
      <c r="B104" s="485" t="str">
        <f>'Cover Page'!$I$8</f>
        <v>GHXSTSHIP</v>
      </c>
      <c r="C104" s="485" t="str">
        <f>'Cover Page'!$C$7</f>
        <v>CSMIA26</v>
      </c>
      <c r="D104" s="485" t="s">
        <v>2605</v>
      </c>
      <c r="E104" s="485" t="s">
        <v>8369</v>
      </c>
      <c r="F104" s="485" t="s">
        <v>2571</v>
      </c>
      <c r="G104" s="485" t="s">
        <v>8921</v>
      </c>
      <c r="H104" s="485" t="s">
        <v>8921</v>
      </c>
      <c r="I104" s="486"/>
      <c r="J104" s="485" t="s">
        <v>8922</v>
      </c>
      <c r="K104" s="485" t="s">
        <v>86</v>
      </c>
      <c r="L104" s="485" t="b">
        <v>0</v>
      </c>
      <c r="M104" s="485" t="s">
        <v>8389</v>
      </c>
      <c r="N104" s="485" t="s">
        <v>88</v>
      </c>
      <c r="O104" s="487">
        <v>46295.54513888889</v>
      </c>
      <c r="P104" s="487">
        <v>46295.54513888889</v>
      </c>
    </row>
    <row r="105">
      <c r="A105" s="485" t="s">
        <v>8924</v>
      </c>
      <c r="B105" s="485" t="str">
        <f>'Cover Page'!$I$8</f>
        <v>GHXSTSHIP</v>
      </c>
      <c r="C105" s="485" t="str">
        <f>'Cover Page'!$C$7</f>
        <v>CSMIA26</v>
      </c>
      <c r="D105" s="485" t="s">
        <v>2605</v>
      </c>
      <c r="E105" s="485" t="s">
        <v>8369</v>
      </c>
      <c r="F105" s="485" t="s">
        <v>2571</v>
      </c>
      <c r="G105" s="485" t="s">
        <v>8925</v>
      </c>
      <c r="H105" s="485" t="s">
        <v>8925</v>
      </c>
      <c r="I105" s="486"/>
      <c r="J105" s="485" t="s">
        <v>8926</v>
      </c>
      <c r="K105" s="485" t="s">
        <v>86</v>
      </c>
      <c r="L105" s="485" t="b">
        <v>0</v>
      </c>
      <c r="M105" s="485" t="s">
        <v>8389</v>
      </c>
      <c r="N105" s="485" t="s">
        <v>88</v>
      </c>
      <c r="O105" s="487">
        <v>46295.54513888889</v>
      </c>
      <c r="P105" s="487">
        <v>46295.54513888889</v>
      </c>
    </row>
    <row r="106">
      <c r="A106" s="485" t="s">
        <v>8931</v>
      </c>
      <c r="B106" s="485" t="str">
        <f>'Cover Page'!$I$8</f>
        <v>GHXSTSHIP</v>
      </c>
      <c r="C106" s="485" t="str">
        <f>'Cover Page'!$C$7</f>
        <v>CSMIA26</v>
      </c>
      <c r="D106" s="485" t="s">
        <v>2605</v>
      </c>
      <c r="E106" s="485" t="s">
        <v>8369</v>
      </c>
      <c r="F106" s="485" t="s">
        <v>2571</v>
      </c>
      <c r="G106" s="485" t="s">
        <v>8934</v>
      </c>
      <c r="H106" s="485" t="s">
        <v>8934</v>
      </c>
      <c r="I106" s="486"/>
      <c r="J106" s="485" t="s">
        <v>8935</v>
      </c>
      <c r="K106" s="485" t="s">
        <v>86</v>
      </c>
      <c r="L106" s="485" t="b">
        <v>0</v>
      </c>
      <c r="M106" s="485" t="s">
        <v>8389</v>
      </c>
      <c r="N106" s="485" t="s">
        <v>88</v>
      </c>
      <c r="O106" s="487">
        <v>46295.54513888889</v>
      </c>
      <c r="P106" s="487">
        <v>46295.54513888889</v>
      </c>
    </row>
    <row r="107">
      <c r="A107" s="485" t="s">
        <v>8937</v>
      </c>
      <c r="B107" s="485" t="str">
        <f>'Cover Page'!$I$8</f>
        <v>GHXSTSHIP</v>
      </c>
      <c r="C107" s="485" t="str">
        <f>'Cover Page'!$C$7</f>
        <v>CSMIA26</v>
      </c>
      <c r="D107" s="485" t="s">
        <v>799</v>
      </c>
      <c r="E107" s="485" t="s">
        <v>8369</v>
      </c>
      <c r="F107" s="485" t="s">
        <v>917</v>
      </c>
      <c r="G107" s="485" t="s">
        <v>8938</v>
      </c>
      <c r="H107" s="485" t="s">
        <v>8938</v>
      </c>
      <c r="I107" s="486"/>
      <c r="J107" s="485" t="s">
        <v>8939</v>
      </c>
      <c r="K107" s="485" t="s">
        <v>86</v>
      </c>
      <c r="L107" s="485" t="b">
        <v>0</v>
      </c>
      <c r="M107" s="485" t="s">
        <v>8389</v>
      </c>
      <c r="N107" s="485" t="s">
        <v>88</v>
      </c>
      <c r="O107" s="487">
        <v>46295.54513888889</v>
      </c>
      <c r="P107" s="487">
        <v>46295.54513888889</v>
      </c>
    </row>
    <row r="108">
      <c r="A108" s="485" t="s">
        <v>8940</v>
      </c>
      <c r="B108" s="485" t="str">
        <f>'Cover Page'!$I$8</f>
        <v>GHXSTSHIP</v>
      </c>
      <c r="C108" s="485" t="str">
        <f>'Cover Page'!$C$7</f>
        <v>CSMIA26</v>
      </c>
      <c r="D108" s="485" t="s">
        <v>799</v>
      </c>
      <c r="E108" s="485" t="s">
        <v>8369</v>
      </c>
      <c r="F108" s="485" t="s">
        <v>917</v>
      </c>
      <c r="G108" s="485" t="s">
        <v>8944</v>
      </c>
      <c r="H108" s="485" t="s">
        <v>8944</v>
      </c>
      <c r="I108" s="486"/>
      <c r="J108" s="485" t="s">
        <v>8945</v>
      </c>
      <c r="K108" s="485" t="s">
        <v>86</v>
      </c>
      <c r="L108" s="485" t="b">
        <v>0</v>
      </c>
      <c r="M108" s="485" t="s">
        <v>8389</v>
      </c>
      <c r="N108" s="485" t="s">
        <v>88</v>
      </c>
      <c r="O108" s="487">
        <v>46295.54513888889</v>
      </c>
      <c r="P108" s="487">
        <v>46295.54513888889</v>
      </c>
    </row>
    <row r="109">
      <c r="A109" s="485" t="s">
        <v>8946</v>
      </c>
      <c r="B109" s="485" t="str">
        <f>'Cover Page'!$I$8</f>
        <v>GHXSTSHIP</v>
      </c>
      <c r="C109" s="485" t="str">
        <f>'Cover Page'!$C$7</f>
        <v>CSMIA26</v>
      </c>
      <c r="D109" s="485" t="s">
        <v>799</v>
      </c>
      <c r="E109" s="485" t="s">
        <v>8369</v>
      </c>
      <c r="F109" s="485" t="s">
        <v>917</v>
      </c>
      <c r="G109" s="485" t="s">
        <v>8947</v>
      </c>
      <c r="H109" s="485" t="s">
        <v>8947</v>
      </c>
      <c r="I109" s="486"/>
      <c r="J109" s="485" t="s">
        <v>8948</v>
      </c>
      <c r="K109" s="485" t="s">
        <v>86</v>
      </c>
      <c r="L109" s="485" t="b">
        <v>0</v>
      </c>
      <c r="M109" s="485" t="s">
        <v>8389</v>
      </c>
      <c r="N109" s="485" t="s">
        <v>88</v>
      </c>
      <c r="O109" s="487">
        <v>46295.54513888889</v>
      </c>
      <c r="P109" s="487">
        <v>46295.54513888889</v>
      </c>
    </row>
    <row r="110">
      <c r="A110" s="485" t="s">
        <v>8950</v>
      </c>
      <c r="B110" s="485" t="str">
        <f>'Cover Page'!$I$8</f>
        <v>GHXSTSHIP</v>
      </c>
      <c r="C110" s="485" t="str">
        <f>'Cover Page'!$C$7</f>
        <v>CSMIA26</v>
      </c>
      <c r="D110" s="485" t="s">
        <v>799</v>
      </c>
      <c r="E110" s="485" t="s">
        <v>8369</v>
      </c>
      <c r="F110" s="485" t="s">
        <v>917</v>
      </c>
      <c r="G110" s="485" t="s">
        <v>8952</v>
      </c>
      <c r="H110" s="485" t="s">
        <v>8952</v>
      </c>
      <c r="I110" s="486"/>
      <c r="J110" s="485" t="s">
        <v>8953</v>
      </c>
      <c r="K110" s="485" t="s">
        <v>86</v>
      </c>
      <c r="L110" s="485" t="b">
        <v>0</v>
      </c>
      <c r="M110" s="485" t="s">
        <v>8389</v>
      </c>
      <c r="N110" s="485" t="s">
        <v>88</v>
      </c>
      <c r="O110" s="487">
        <v>46295.54513888889</v>
      </c>
      <c r="P110" s="487">
        <v>46295.54513888889</v>
      </c>
    </row>
    <row r="111">
      <c r="A111" s="485" t="s">
        <v>8954</v>
      </c>
      <c r="B111" s="485" t="str">
        <f>'Cover Page'!$I$8</f>
        <v>GHXSTSHIP</v>
      </c>
      <c r="C111" s="485" t="str">
        <f>'Cover Page'!$C$7</f>
        <v>CSMIA26</v>
      </c>
      <c r="D111" s="485" t="s">
        <v>799</v>
      </c>
      <c r="E111" s="485" t="s">
        <v>8369</v>
      </c>
      <c r="F111" s="485" t="s">
        <v>917</v>
      </c>
      <c r="G111" s="485" t="s">
        <v>8958</v>
      </c>
      <c r="H111" s="485" t="s">
        <v>8958</v>
      </c>
      <c r="I111" s="486"/>
      <c r="J111" s="485" t="s">
        <v>8959</v>
      </c>
      <c r="K111" s="485" t="s">
        <v>86</v>
      </c>
      <c r="L111" s="485" t="b">
        <v>0</v>
      </c>
      <c r="M111" s="485" t="s">
        <v>8389</v>
      </c>
      <c r="N111" s="485" t="s">
        <v>88</v>
      </c>
      <c r="O111" s="487">
        <v>46295.54513888889</v>
      </c>
      <c r="P111" s="487">
        <v>46295.54513888889</v>
      </c>
    </row>
    <row r="112">
      <c r="A112" s="485" t="s">
        <v>8961</v>
      </c>
      <c r="B112" s="485" t="str">
        <f>'Cover Page'!$I$8</f>
        <v>GHXSTSHIP</v>
      </c>
      <c r="C112" s="485" t="str">
        <f>'Cover Page'!$C$7</f>
        <v>CSMIA26</v>
      </c>
      <c r="D112" s="485" t="s">
        <v>799</v>
      </c>
      <c r="E112" s="485" t="s">
        <v>8369</v>
      </c>
      <c r="F112" s="485" t="s">
        <v>8963</v>
      </c>
      <c r="G112" s="485" t="s">
        <v>8964</v>
      </c>
      <c r="H112" s="485" t="s">
        <v>8964</v>
      </c>
      <c r="I112" s="486"/>
      <c r="J112" s="485" t="s">
        <v>8965</v>
      </c>
      <c r="K112" s="485" t="s">
        <v>86</v>
      </c>
      <c r="L112" s="485" t="b">
        <v>0</v>
      </c>
      <c r="M112" s="485" t="s">
        <v>8389</v>
      </c>
      <c r="N112" s="485" t="s">
        <v>88</v>
      </c>
      <c r="O112" s="487">
        <v>46295.54513888889</v>
      </c>
      <c r="P112" s="487">
        <v>46295.54513888889</v>
      </c>
    </row>
    <row r="113">
      <c r="A113" s="485" t="s">
        <v>8966</v>
      </c>
      <c r="B113" s="485" t="str">
        <f>'Cover Page'!$I$8</f>
        <v>GHXSTSHIP</v>
      </c>
      <c r="C113" s="485" t="str">
        <f>'Cover Page'!$C$7</f>
        <v>CSMIA26</v>
      </c>
      <c r="D113" s="485" t="s">
        <v>2576</v>
      </c>
      <c r="E113" s="485" t="s">
        <v>8369</v>
      </c>
      <c r="F113" s="485" t="s">
        <v>8970</v>
      </c>
      <c r="G113" s="485" t="s">
        <v>8971</v>
      </c>
      <c r="H113" s="485" t="s">
        <v>8971</v>
      </c>
      <c r="I113" s="486"/>
      <c r="J113" s="485" t="s">
        <v>8972</v>
      </c>
      <c r="K113" s="485" t="s">
        <v>86</v>
      </c>
      <c r="L113" s="485" t="b">
        <v>0</v>
      </c>
      <c r="M113" s="485" t="s">
        <v>8389</v>
      </c>
      <c r="N113" s="485" t="s">
        <v>88</v>
      </c>
      <c r="O113" s="487">
        <v>46295.54513888889</v>
      </c>
      <c r="P113" s="487">
        <v>46295.54513888889</v>
      </c>
    </row>
    <row r="114">
      <c r="A114" s="485" t="s">
        <v>8974</v>
      </c>
      <c r="B114" s="485" t="str">
        <f>'Cover Page'!$I$8</f>
        <v>GHXSTSHIP</v>
      </c>
      <c r="C114" s="485" t="str">
        <f>'Cover Page'!$C$7</f>
        <v>CSMIA26</v>
      </c>
      <c r="D114" s="485" t="s">
        <v>823</v>
      </c>
      <c r="E114" s="485" t="s">
        <v>8369</v>
      </c>
      <c r="F114" s="485" t="s">
        <v>7524</v>
      </c>
      <c r="G114" s="485" t="s">
        <v>8976</v>
      </c>
      <c r="H114" s="485" t="s">
        <v>8976</v>
      </c>
      <c r="I114" s="486"/>
      <c r="J114" s="485" t="s">
        <v>8977</v>
      </c>
      <c r="K114" s="485" t="s">
        <v>86</v>
      </c>
      <c r="L114" s="485" t="b">
        <v>0</v>
      </c>
      <c r="M114" s="485" t="s">
        <v>8389</v>
      </c>
      <c r="N114" s="485" t="s">
        <v>88</v>
      </c>
      <c r="O114" s="487">
        <v>46295.54513888889</v>
      </c>
      <c r="P114" s="487">
        <v>46295.54513888889</v>
      </c>
    </row>
    <row r="115">
      <c r="A115" s="485" t="s">
        <v>8978</v>
      </c>
      <c r="B115" s="485" t="str">
        <f>'Cover Page'!$I$8</f>
        <v>GHXSTSHIP</v>
      </c>
      <c r="C115" s="485" t="str">
        <f>'Cover Page'!$C$7</f>
        <v>CSMIA26</v>
      </c>
      <c r="D115" s="485" t="s">
        <v>2576</v>
      </c>
      <c r="E115" s="485" t="s">
        <v>8369</v>
      </c>
      <c r="F115" s="485" t="s">
        <v>7524</v>
      </c>
      <c r="G115" s="485" t="s">
        <v>8982</v>
      </c>
      <c r="H115" s="485" t="s">
        <v>8982</v>
      </c>
      <c r="I115" s="486"/>
      <c r="J115" s="485" t="s">
        <v>8983</v>
      </c>
      <c r="K115" s="485" t="s">
        <v>86</v>
      </c>
      <c r="L115" s="485" t="b">
        <v>0</v>
      </c>
      <c r="M115" s="485" t="s">
        <v>8389</v>
      </c>
      <c r="N115" s="485" t="s">
        <v>88</v>
      </c>
      <c r="O115" s="487">
        <v>46295.54513888889</v>
      </c>
      <c r="P115" s="487">
        <v>46295.54513888889</v>
      </c>
    </row>
    <row r="116">
      <c r="A116" s="485" t="s">
        <v>8985</v>
      </c>
      <c r="B116" s="485" t="str">
        <f>'Cover Page'!$I$8</f>
        <v>GHXSTSHIP</v>
      </c>
      <c r="C116" s="485" t="str">
        <f>'Cover Page'!$C$7</f>
        <v>CSMIA26</v>
      </c>
      <c r="D116" s="485" t="s">
        <v>2576</v>
      </c>
      <c r="E116" s="485" t="s">
        <v>8369</v>
      </c>
      <c r="F116" s="485" t="s">
        <v>7524</v>
      </c>
      <c r="G116" s="485" t="s">
        <v>8987</v>
      </c>
      <c r="H116" s="485" t="s">
        <v>8987</v>
      </c>
      <c r="I116" s="486"/>
      <c r="J116" s="485" t="s">
        <v>8988</v>
      </c>
      <c r="K116" s="485" t="s">
        <v>86</v>
      </c>
      <c r="L116" s="485" t="b">
        <v>0</v>
      </c>
      <c r="M116" s="485" t="s">
        <v>8389</v>
      </c>
      <c r="N116" s="485" t="s">
        <v>88</v>
      </c>
      <c r="O116" s="487">
        <v>46295.54513888889</v>
      </c>
      <c r="P116" s="487">
        <v>46295.54513888889</v>
      </c>
    </row>
    <row r="117">
      <c r="A117" s="485" t="s">
        <v>8989</v>
      </c>
      <c r="B117" s="485" t="str">
        <f>'Cover Page'!$I$8</f>
        <v>GHXSTSHIP</v>
      </c>
      <c r="C117" s="485" t="str">
        <f>'Cover Page'!$C$7</f>
        <v>CSMIA26</v>
      </c>
      <c r="D117" s="485" t="s">
        <v>799</v>
      </c>
      <c r="E117" s="485" t="s">
        <v>8369</v>
      </c>
      <c r="F117" s="485" t="s">
        <v>8993</v>
      </c>
      <c r="G117" s="485" t="s">
        <v>8994</v>
      </c>
      <c r="H117" s="485" t="s">
        <v>8994</v>
      </c>
      <c r="I117" s="486"/>
      <c r="J117" s="485" t="s">
        <v>8995</v>
      </c>
      <c r="K117" s="485" t="s">
        <v>86</v>
      </c>
      <c r="L117" s="485" t="b">
        <v>0</v>
      </c>
      <c r="M117" s="485" t="s">
        <v>8389</v>
      </c>
      <c r="N117" s="485" t="s">
        <v>88</v>
      </c>
      <c r="O117" s="487">
        <v>46295.54513888889</v>
      </c>
      <c r="P117" s="487">
        <v>46295.54513888889</v>
      </c>
    </row>
    <row r="118">
      <c r="A118" s="485" t="s">
        <v>8998</v>
      </c>
      <c r="B118" s="485" t="str">
        <f>'Cover Page'!$I$8</f>
        <v>GHXSTSHIP</v>
      </c>
      <c r="C118" s="485" t="str">
        <f>'Cover Page'!$C$7</f>
        <v>CSMIA26</v>
      </c>
      <c r="D118" s="485" t="s">
        <v>2576</v>
      </c>
      <c r="E118" s="485" t="s">
        <v>8369</v>
      </c>
      <c r="F118" s="485" t="s">
        <v>7524</v>
      </c>
      <c r="G118" s="485" t="s">
        <v>8999</v>
      </c>
      <c r="H118" s="485" t="s">
        <v>8999</v>
      </c>
      <c r="I118" s="486"/>
      <c r="J118" s="485" t="s">
        <v>9001</v>
      </c>
      <c r="K118" s="485" t="s">
        <v>86</v>
      </c>
      <c r="L118" s="485" t="b">
        <v>0</v>
      </c>
      <c r="M118" s="485" t="s">
        <v>8389</v>
      </c>
      <c r="N118" s="485" t="s">
        <v>88</v>
      </c>
      <c r="O118" s="487">
        <v>46295.54513888889</v>
      </c>
      <c r="P118" s="487">
        <v>46295.54513888889</v>
      </c>
    </row>
    <row r="119">
      <c r="A119" s="485" t="s">
        <v>9003</v>
      </c>
      <c r="B119" s="485" t="str">
        <f>'Cover Page'!$I$8</f>
        <v>GHXSTSHIP</v>
      </c>
      <c r="C119" s="485" t="str">
        <f>'Cover Page'!$C$7</f>
        <v>CSMIA26</v>
      </c>
      <c r="D119" s="485" t="s">
        <v>799</v>
      </c>
      <c r="E119" s="485" t="s">
        <v>8369</v>
      </c>
      <c r="F119" s="485" t="s">
        <v>982</v>
      </c>
      <c r="G119" s="485" t="s">
        <v>9006</v>
      </c>
      <c r="H119" s="485" t="s">
        <v>9006</v>
      </c>
      <c r="I119" s="486"/>
      <c r="J119" s="485" t="s">
        <v>9007</v>
      </c>
      <c r="K119" s="485" t="s">
        <v>86</v>
      </c>
      <c r="L119" s="485" t="b">
        <v>0</v>
      </c>
      <c r="M119" s="485" t="s">
        <v>8389</v>
      </c>
      <c r="N119" s="485" t="s">
        <v>88</v>
      </c>
      <c r="O119" s="487">
        <v>46295.54513888889</v>
      </c>
      <c r="P119" s="487">
        <v>46295.54513888889</v>
      </c>
    </row>
    <row r="120">
      <c r="A120" s="485" t="s">
        <v>9008</v>
      </c>
      <c r="B120" s="485" t="str">
        <f>'Cover Page'!$I$8</f>
        <v>GHXSTSHIP</v>
      </c>
      <c r="C120" s="485" t="str">
        <f>'Cover Page'!$C$7</f>
        <v>CSMIA26</v>
      </c>
      <c r="D120" s="485" t="s">
        <v>799</v>
      </c>
      <c r="E120" s="485" t="s">
        <v>8369</v>
      </c>
      <c r="F120" s="485" t="s">
        <v>982</v>
      </c>
      <c r="G120" s="485" t="s">
        <v>9010</v>
      </c>
      <c r="H120" s="485" t="s">
        <v>9010</v>
      </c>
      <c r="I120" s="486"/>
      <c r="J120" s="485" t="s">
        <v>9012</v>
      </c>
      <c r="K120" s="485" t="s">
        <v>86</v>
      </c>
      <c r="L120" s="485" t="b">
        <v>0</v>
      </c>
      <c r="M120" s="485" t="s">
        <v>8389</v>
      </c>
      <c r="N120" s="485" t="s">
        <v>88</v>
      </c>
      <c r="O120" s="487">
        <v>46295.54513888889</v>
      </c>
      <c r="P120" s="487">
        <v>46295.54513888889</v>
      </c>
    </row>
    <row r="121">
      <c r="A121" s="485" t="s">
        <v>9013</v>
      </c>
      <c r="B121" s="485" t="str">
        <f>'Cover Page'!$I$8</f>
        <v>GHXSTSHIP</v>
      </c>
      <c r="C121" s="485" t="str">
        <f>'Cover Page'!$C$7</f>
        <v>CSMIA26</v>
      </c>
      <c r="D121" s="485" t="s">
        <v>799</v>
      </c>
      <c r="E121" s="485" t="s">
        <v>8369</v>
      </c>
      <c r="F121" s="485" t="s">
        <v>982</v>
      </c>
      <c r="G121" s="485" t="s">
        <v>9016</v>
      </c>
      <c r="H121" s="485" t="s">
        <v>9016</v>
      </c>
      <c r="I121" s="486"/>
      <c r="J121" s="485" t="s">
        <v>9017</v>
      </c>
      <c r="K121" s="485" t="s">
        <v>86</v>
      </c>
      <c r="L121" s="485" t="b">
        <v>0</v>
      </c>
      <c r="M121" s="485" t="s">
        <v>8389</v>
      </c>
      <c r="N121" s="485" t="s">
        <v>88</v>
      </c>
      <c r="O121" s="487">
        <v>46295.54513888889</v>
      </c>
      <c r="P121" s="487">
        <v>46295.54513888889</v>
      </c>
    </row>
    <row r="122">
      <c r="A122" s="485" t="s">
        <v>9018</v>
      </c>
      <c r="B122" s="485" t="str">
        <f>'Cover Page'!$I$8</f>
        <v>GHXSTSHIP</v>
      </c>
      <c r="C122" s="485" t="str">
        <f>'Cover Page'!$C$7</f>
        <v>CSMIA26</v>
      </c>
      <c r="D122" s="485" t="s">
        <v>799</v>
      </c>
      <c r="E122" s="485" t="s">
        <v>8369</v>
      </c>
      <c r="F122" s="485" t="s">
        <v>981</v>
      </c>
      <c r="G122" s="485" t="s">
        <v>9019</v>
      </c>
      <c r="H122" s="485" t="s">
        <v>9019</v>
      </c>
      <c r="I122" s="486"/>
      <c r="J122" s="485" t="s">
        <v>9020</v>
      </c>
      <c r="K122" s="485" t="s">
        <v>86</v>
      </c>
      <c r="L122" s="485" t="b">
        <v>0</v>
      </c>
      <c r="M122" s="485" t="s">
        <v>8389</v>
      </c>
      <c r="N122" s="485" t="s">
        <v>88</v>
      </c>
      <c r="O122" s="487">
        <v>46295.54513888889</v>
      </c>
      <c r="P122" s="487">
        <v>46295.54513888889</v>
      </c>
    </row>
    <row r="123">
      <c r="A123" s="485" t="s">
        <v>9023</v>
      </c>
      <c r="B123" s="485" t="str">
        <f>'Cover Page'!$I$8</f>
        <v>GHXSTSHIP</v>
      </c>
      <c r="C123" s="485" t="str">
        <f>'Cover Page'!$C$7</f>
        <v>CSMIA26</v>
      </c>
      <c r="D123" s="485" t="s">
        <v>799</v>
      </c>
      <c r="E123" s="485" t="s">
        <v>8369</v>
      </c>
      <c r="F123" s="485" t="s">
        <v>894</v>
      </c>
      <c r="G123" s="485" t="s">
        <v>9025</v>
      </c>
      <c r="H123" s="485" t="s">
        <v>9025</v>
      </c>
      <c r="I123" s="486"/>
      <c r="J123" s="485" t="s">
        <v>9026</v>
      </c>
      <c r="K123" s="485" t="s">
        <v>86</v>
      </c>
      <c r="L123" s="485" t="b">
        <v>0</v>
      </c>
      <c r="M123" s="485" t="s">
        <v>8389</v>
      </c>
      <c r="N123" s="485" t="s">
        <v>88</v>
      </c>
      <c r="O123" s="487">
        <v>46295.54513888889</v>
      </c>
      <c r="P123" s="487">
        <v>46295.54513888889</v>
      </c>
    </row>
    <row r="124">
      <c r="A124" s="485" t="s">
        <v>9028</v>
      </c>
      <c r="B124" s="485" t="str">
        <f>'Cover Page'!$I$8</f>
        <v>GHXSTSHIP</v>
      </c>
      <c r="C124" s="485" t="str">
        <f>'Cover Page'!$C$7</f>
        <v>CSMIA26</v>
      </c>
      <c r="D124" s="485" t="s">
        <v>799</v>
      </c>
      <c r="E124" s="485" t="s">
        <v>8369</v>
      </c>
      <c r="F124" s="485" t="s">
        <v>8697</v>
      </c>
      <c r="G124" s="485" t="s">
        <v>9029</v>
      </c>
      <c r="H124" s="485" t="s">
        <v>9029</v>
      </c>
      <c r="I124" s="486"/>
      <c r="J124" s="485" t="s">
        <v>9030</v>
      </c>
      <c r="K124" s="485" t="s">
        <v>86</v>
      </c>
      <c r="L124" s="485" t="b">
        <v>0</v>
      </c>
      <c r="M124" s="485" t="s">
        <v>8389</v>
      </c>
      <c r="N124" s="485" t="s">
        <v>88</v>
      </c>
      <c r="O124" s="487">
        <v>46295.54513888889</v>
      </c>
      <c r="P124" s="487">
        <v>46295.54513888889</v>
      </c>
    </row>
    <row r="125">
      <c r="A125" s="485" t="s">
        <v>9032</v>
      </c>
      <c r="B125" s="485" t="str">
        <f>'Cover Page'!$I$8</f>
        <v>GHXSTSHIP</v>
      </c>
      <c r="C125" s="485" t="str">
        <f>'Cover Page'!$C$7</f>
        <v>CSMIA26</v>
      </c>
      <c r="D125" s="485" t="s">
        <v>823</v>
      </c>
      <c r="E125" s="485" t="s">
        <v>8369</v>
      </c>
      <c r="F125" s="485" t="s">
        <v>8838</v>
      </c>
      <c r="G125" s="485" t="s">
        <v>9035</v>
      </c>
      <c r="H125" s="485" t="s">
        <v>9035</v>
      </c>
      <c r="I125" s="486"/>
      <c r="J125" s="485" t="s">
        <v>9036</v>
      </c>
      <c r="K125" s="485" t="s">
        <v>86</v>
      </c>
      <c r="L125" s="485" t="b">
        <v>0</v>
      </c>
      <c r="M125" s="485" t="s">
        <v>8389</v>
      </c>
      <c r="N125" s="485" t="s">
        <v>88</v>
      </c>
      <c r="O125" s="487">
        <v>46295.54513888889</v>
      </c>
      <c r="P125" s="487">
        <v>46295.54513888889</v>
      </c>
    </row>
    <row r="126">
      <c r="A126" s="485" t="s">
        <v>9038</v>
      </c>
      <c r="B126" s="485" t="str">
        <f>'Cover Page'!$I$8</f>
        <v>GHXSTSHIP</v>
      </c>
      <c r="C126" s="485" t="str">
        <f>'Cover Page'!$C$7</f>
        <v>CSMIA26</v>
      </c>
      <c r="D126" s="485" t="s">
        <v>799</v>
      </c>
      <c r="E126" s="485" t="s">
        <v>8369</v>
      </c>
      <c r="F126" s="485" t="s">
        <v>982</v>
      </c>
      <c r="G126" s="485" t="s">
        <v>9039</v>
      </c>
      <c r="H126" s="485" t="s">
        <v>9039</v>
      </c>
      <c r="I126" s="486"/>
      <c r="J126" s="485" t="s">
        <v>9040</v>
      </c>
      <c r="K126" s="485" t="s">
        <v>86</v>
      </c>
      <c r="L126" s="485" t="b">
        <v>0</v>
      </c>
      <c r="M126" s="485" t="s">
        <v>8389</v>
      </c>
      <c r="N126" s="485" t="s">
        <v>88</v>
      </c>
      <c r="O126" s="487">
        <v>46295.54513888889</v>
      </c>
      <c r="P126" s="487">
        <v>46295.54513888889</v>
      </c>
    </row>
    <row r="127">
      <c r="A127" s="485" t="s">
        <v>9043</v>
      </c>
      <c r="B127" s="485" t="str">
        <f>'Cover Page'!$I$8</f>
        <v>GHXSTSHIP</v>
      </c>
      <c r="C127" s="485" t="str">
        <f>'Cover Page'!$C$7</f>
        <v>CSMIA26</v>
      </c>
      <c r="D127" s="485" t="s">
        <v>799</v>
      </c>
      <c r="E127" s="485" t="s">
        <v>8369</v>
      </c>
      <c r="F127" s="485" t="s">
        <v>9045</v>
      </c>
      <c r="G127" s="485" t="s">
        <v>9046</v>
      </c>
      <c r="H127" s="485" t="s">
        <v>9046</v>
      </c>
      <c r="I127" s="486"/>
      <c r="J127" s="485" t="s">
        <v>9047</v>
      </c>
      <c r="K127" s="485" t="s">
        <v>86</v>
      </c>
      <c r="L127" s="485" t="b">
        <v>0</v>
      </c>
      <c r="M127" s="485" t="s">
        <v>8389</v>
      </c>
      <c r="N127" s="485" t="s">
        <v>88</v>
      </c>
      <c r="O127" s="487">
        <v>46295.54513888889</v>
      </c>
      <c r="P127" s="487">
        <v>46295.54513888889</v>
      </c>
    </row>
    <row r="128">
      <c r="A128" s="485" t="s">
        <v>9049</v>
      </c>
      <c r="B128" s="485" t="str">
        <f>'Cover Page'!$I$8</f>
        <v>GHXSTSHIP</v>
      </c>
      <c r="C128" s="485" t="str">
        <f>'Cover Page'!$C$7</f>
        <v>CSMIA26</v>
      </c>
      <c r="D128" s="485" t="s">
        <v>799</v>
      </c>
      <c r="E128" s="485" t="s">
        <v>8369</v>
      </c>
      <c r="F128" s="485" t="s">
        <v>982</v>
      </c>
      <c r="G128" s="485" t="s">
        <v>9050</v>
      </c>
      <c r="H128" s="485" t="s">
        <v>9050</v>
      </c>
      <c r="I128" s="486"/>
      <c r="J128" s="485" t="s">
        <v>9051</v>
      </c>
      <c r="K128" s="485" t="s">
        <v>86</v>
      </c>
      <c r="L128" s="485" t="b">
        <v>0</v>
      </c>
      <c r="M128" s="485" t="s">
        <v>8389</v>
      </c>
      <c r="N128" s="485" t="s">
        <v>88</v>
      </c>
      <c r="O128" s="487">
        <v>46295.54513888889</v>
      </c>
      <c r="P128" s="487">
        <v>46295.54513888889</v>
      </c>
    </row>
    <row r="129">
      <c r="A129" s="485" t="s">
        <v>9056</v>
      </c>
      <c r="B129" s="485" t="str">
        <f>'Cover Page'!$I$8</f>
        <v>GHXSTSHIP</v>
      </c>
      <c r="C129" s="485" t="str">
        <f>'Cover Page'!$C$7</f>
        <v>CSMIA26</v>
      </c>
      <c r="D129" s="485" t="s">
        <v>799</v>
      </c>
      <c r="E129" s="485" t="s">
        <v>8369</v>
      </c>
      <c r="F129" s="485" t="s">
        <v>982</v>
      </c>
      <c r="G129" s="485" t="s">
        <v>9059</v>
      </c>
      <c r="H129" s="485" t="s">
        <v>9059</v>
      </c>
      <c r="I129" s="486"/>
      <c r="J129" s="485" t="s">
        <v>9060</v>
      </c>
      <c r="K129" s="485" t="s">
        <v>86</v>
      </c>
      <c r="L129" s="485" t="b">
        <v>0</v>
      </c>
      <c r="M129" s="485" t="s">
        <v>8389</v>
      </c>
      <c r="N129" s="485" t="s">
        <v>88</v>
      </c>
      <c r="O129" s="487">
        <v>46295.54513888889</v>
      </c>
      <c r="P129" s="487">
        <v>46295.54513888889</v>
      </c>
    </row>
    <row r="130">
      <c r="A130" s="485" t="s">
        <v>9061</v>
      </c>
      <c r="B130" s="485" t="str">
        <f>'Cover Page'!$I$8</f>
        <v>GHXSTSHIP</v>
      </c>
      <c r="C130" s="485" t="str">
        <f>'Cover Page'!$C$7</f>
        <v>CSMIA26</v>
      </c>
      <c r="D130" s="485" t="s">
        <v>799</v>
      </c>
      <c r="E130" s="485" t="s">
        <v>8369</v>
      </c>
      <c r="F130" s="485" t="s">
        <v>981</v>
      </c>
      <c r="G130" s="485" t="s">
        <v>9063</v>
      </c>
      <c r="H130" s="485" t="s">
        <v>9063</v>
      </c>
      <c r="I130" s="486"/>
      <c r="J130" s="485" t="s">
        <v>9064</v>
      </c>
      <c r="K130" s="485" t="s">
        <v>86</v>
      </c>
      <c r="L130" s="485" t="b">
        <v>0</v>
      </c>
      <c r="M130" s="485" t="s">
        <v>8389</v>
      </c>
      <c r="N130" s="485" t="s">
        <v>88</v>
      </c>
      <c r="O130" s="487">
        <v>46295.54513888889</v>
      </c>
      <c r="P130" s="487">
        <v>46295.54513888889</v>
      </c>
    </row>
    <row r="131">
      <c r="A131" s="485" t="s">
        <v>9065</v>
      </c>
      <c r="B131" s="485" t="str">
        <f>'Cover Page'!$I$8</f>
        <v>GHXSTSHIP</v>
      </c>
      <c r="C131" s="485" t="str">
        <f>'Cover Page'!$C$7</f>
        <v>CSMIA26</v>
      </c>
      <c r="D131" s="485" t="s">
        <v>823</v>
      </c>
      <c r="E131" s="485" t="s">
        <v>8369</v>
      </c>
      <c r="F131" s="485" t="s">
        <v>8425</v>
      </c>
      <c r="G131" s="485" t="s">
        <v>9066</v>
      </c>
      <c r="H131" s="485" t="s">
        <v>9068</v>
      </c>
      <c r="I131" s="486"/>
      <c r="J131" s="485" t="s">
        <v>9069</v>
      </c>
      <c r="K131" s="485" t="s">
        <v>86</v>
      </c>
      <c r="L131" s="485" t="b">
        <v>0</v>
      </c>
      <c r="M131" s="485" t="s">
        <v>8389</v>
      </c>
      <c r="N131" s="485" t="s">
        <v>88</v>
      </c>
      <c r="O131" s="487">
        <v>46295.54513888889</v>
      </c>
      <c r="P131" s="487">
        <v>46295.54513888889</v>
      </c>
    </row>
    <row r="132">
      <c r="A132" s="485" t="s">
        <v>9072</v>
      </c>
      <c r="B132" s="485" t="str">
        <f>'Cover Page'!$I$8</f>
        <v>GHXSTSHIP</v>
      </c>
      <c r="C132" s="485" t="str">
        <f>'Cover Page'!$C$7</f>
        <v>CSMIA26</v>
      </c>
      <c r="D132" s="485" t="s">
        <v>823</v>
      </c>
      <c r="E132" s="485" t="s">
        <v>8369</v>
      </c>
      <c r="F132" s="485" t="s">
        <v>8564</v>
      </c>
      <c r="G132" s="485" t="s">
        <v>9073</v>
      </c>
      <c r="H132" s="485" t="s">
        <v>9074</v>
      </c>
      <c r="I132" s="486"/>
      <c r="J132" s="485" t="s">
        <v>9075</v>
      </c>
      <c r="K132" s="485" t="s">
        <v>86</v>
      </c>
      <c r="L132" s="485" t="b">
        <v>0</v>
      </c>
      <c r="M132" s="485" t="s">
        <v>8389</v>
      </c>
      <c r="N132" s="485" t="s">
        <v>88</v>
      </c>
      <c r="O132" s="487">
        <v>46295.54513888889</v>
      </c>
      <c r="P132" s="487">
        <v>46295.54513888889</v>
      </c>
    </row>
    <row r="133">
      <c r="A133" s="485" t="s">
        <v>9077</v>
      </c>
      <c r="B133" s="485" t="str">
        <f>'Cover Page'!$I$8</f>
        <v>GHXSTSHIP</v>
      </c>
      <c r="C133" s="485" t="str">
        <f>'Cover Page'!$C$7</f>
        <v>CSMIA26</v>
      </c>
      <c r="D133" s="485" t="s">
        <v>799</v>
      </c>
      <c r="E133" s="485" t="s">
        <v>8369</v>
      </c>
      <c r="F133" s="485" t="s">
        <v>8470</v>
      </c>
      <c r="G133" s="485" t="s">
        <v>9079</v>
      </c>
      <c r="H133" s="485" t="s">
        <v>9079</v>
      </c>
      <c r="I133" s="486"/>
      <c r="J133" s="485" t="s">
        <v>9080</v>
      </c>
      <c r="K133" s="485" t="s">
        <v>86</v>
      </c>
      <c r="L133" s="485" t="b">
        <v>0</v>
      </c>
      <c r="M133" s="485" t="s">
        <v>8389</v>
      </c>
      <c r="N133" s="485" t="s">
        <v>88</v>
      </c>
      <c r="O133" s="487">
        <v>46295.54513888889</v>
      </c>
      <c r="P133" s="487">
        <v>46295.54513888889</v>
      </c>
    </row>
    <row r="134">
      <c r="A134" s="485" t="s">
        <v>9081</v>
      </c>
      <c r="B134" s="485" t="str">
        <f>'Cover Page'!$I$8</f>
        <v>GHXSTSHIP</v>
      </c>
      <c r="C134" s="485" t="str">
        <f>'Cover Page'!$C$7</f>
        <v>CSMIA26</v>
      </c>
      <c r="D134" s="485" t="s">
        <v>799</v>
      </c>
      <c r="E134" s="485" t="s">
        <v>8369</v>
      </c>
      <c r="F134" s="485" t="s">
        <v>8470</v>
      </c>
      <c r="G134" s="485" t="s">
        <v>9085</v>
      </c>
      <c r="H134" s="485" t="s">
        <v>9085</v>
      </c>
      <c r="I134" s="486"/>
      <c r="J134" s="485" t="s">
        <v>9086</v>
      </c>
      <c r="K134" s="485" t="s">
        <v>86</v>
      </c>
      <c r="L134" s="485" t="b">
        <v>0</v>
      </c>
      <c r="M134" s="485" t="s">
        <v>8389</v>
      </c>
      <c r="N134" s="485" t="s">
        <v>88</v>
      </c>
      <c r="O134" s="487">
        <v>46295.54513888889</v>
      </c>
      <c r="P134" s="487">
        <v>46295.54513888889</v>
      </c>
    </row>
    <row r="135">
      <c r="A135" s="485" t="s">
        <v>9088</v>
      </c>
      <c r="B135" s="485" t="str">
        <f>'Cover Page'!$I$8</f>
        <v>GHXSTSHIP</v>
      </c>
      <c r="C135" s="485" t="str">
        <f>'Cover Page'!$C$7</f>
        <v>CSMIA26</v>
      </c>
      <c r="D135" s="485" t="s">
        <v>837</v>
      </c>
      <c r="E135" s="485" t="s">
        <v>8369</v>
      </c>
      <c r="F135" s="485" t="s">
        <v>3457</v>
      </c>
      <c r="G135" s="485" t="s">
        <v>9090</v>
      </c>
      <c r="H135" s="485" t="s">
        <v>9090</v>
      </c>
      <c r="I135" s="486"/>
      <c r="J135" s="485" t="s">
        <v>9091</v>
      </c>
      <c r="K135" s="485" t="s">
        <v>86</v>
      </c>
      <c r="L135" s="485" t="b">
        <v>0</v>
      </c>
      <c r="M135" s="485" t="s">
        <v>8389</v>
      </c>
      <c r="N135" s="485" t="s">
        <v>88</v>
      </c>
      <c r="O135" s="487">
        <v>46295.54513888889</v>
      </c>
      <c r="P135" s="487">
        <v>46295.54513888889</v>
      </c>
    </row>
    <row r="136">
      <c r="A136" s="485" t="s">
        <v>9092</v>
      </c>
      <c r="B136" s="485" t="str">
        <f>'Cover Page'!$I$8</f>
        <v>GHXSTSHIP</v>
      </c>
      <c r="C136" s="485" t="str">
        <f>'Cover Page'!$C$7</f>
        <v>CSMIA26</v>
      </c>
      <c r="D136" s="485" t="s">
        <v>837</v>
      </c>
      <c r="E136" s="485" t="s">
        <v>8369</v>
      </c>
      <c r="F136" s="485" t="s">
        <v>982</v>
      </c>
      <c r="G136" s="485" t="s">
        <v>9096</v>
      </c>
      <c r="H136" s="485" t="s">
        <v>9096</v>
      </c>
      <c r="I136" s="486"/>
      <c r="J136" s="485" t="s">
        <v>9098</v>
      </c>
      <c r="K136" s="485" t="s">
        <v>86</v>
      </c>
      <c r="L136" s="485" t="b">
        <v>0</v>
      </c>
      <c r="M136" s="485" t="s">
        <v>8389</v>
      </c>
      <c r="N136" s="485" t="s">
        <v>88</v>
      </c>
      <c r="O136" s="487">
        <v>46295.54513888889</v>
      </c>
      <c r="P136" s="487">
        <v>46295.54513888889</v>
      </c>
    </row>
    <row r="137">
      <c r="A137" s="485" t="s">
        <v>9099</v>
      </c>
      <c r="B137" s="485" t="str">
        <f>'Cover Page'!$I$8</f>
        <v>GHXSTSHIP</v>
      </c>
      <c r="C137" s="485" t="str">
        <f>'Cover Page'!$C$7</f>
        <v>CSMIA26</v>
      </c>
      <c r="D137" s="485" t="s">
        <v>799</v>
      </c>
      <c r="E137" s="485" t="s">
        <v>8369</v>
      </c>
      <c r="F137" s="485" t="s">
        <v>3457</v>
      </c>
      <c r="G137" s="485" t="s">
        <v>9101</v>
      </c>
      <c r="H137" s="485" t="s">
        <v>9101</v>
      </c>
      <c r="I137" s="486"/>
      <c r="J137" s="485" t="s">
        <v>9102</v>
      </c>
      <c r="K137" s="485" t="s">
        <v>86</v>
      </c>
      <c r="L137" s="485" t="b">
        <v>0</v>
      </c>
      <c r="M137" s="485" t="s">
        <v>8389</v>
      </c>
      <c r="N137" s="485" t="s">
        <v>88</v>
      </c>
      <c r="O137" s="487">
        <v>46295.54513888889</v>
      </c>
      <c r="P137" s="487">
        <v>46295.54513888889</v>
      </c>
    </row>
    <row r="138">
      <c r="A138" s="485" t="s">
        <v>9103</v>
      </c>
      <c r="B138" s="485" t="str">
        <f>'Cover Page'!$I$8</f>
        <v>GHXSTSHIP</v>
      </c>
      <c r="C138" s="485" t="str">
        <f>'Cover Page'!$C$7</f>
        <v>CSMIA26</v>
      </c>
      <c r="D138" s="485" t="s">
        <v>2605</v>
      </c>
      <c r="E138" s="485" t="s">
        <v>8369</v>
      </c>
      <c r="F138" s="485" t="s">
        <v>5725</v>
      </c>
      <c r="G138" s="485" t="s">
        <v>9108</v>
      </c>
      <c r="H138" s="485" t="s">
        <v>9108</v>
      </c>
      <c r="I138" s="486"/>
      <c r="J138" s="485" t="s">
        <v>9109</v>
      </c>
      <c r="K138" s="485" t="s">
        <v>86</v>
      </c>
      <c r="L138" s="485" t="b">
        <v>0</v>
      </c>
      <c r="M138" s="485" t="s">
        <v>8389</v>
      </c>
      <c r="N138" s="485" t="s">
        <v>88</v>
      </c>
      <c r="O138" s="487">
        <v>46295.54513888889</v>
      </c>
      <c r="P138" s="487">
        <v>46295.54513888889</v>
      </c>
    </row>
    <row r="139">
      <c r="A139" s="485" t="s">
        <v>9110</v>
      </c>
      <c r="B139" s="485" t="str">
        <f>'Cover Page'!$I$8</f>
        <v>GHXSTSHIP</v>
      </c>
      <c r="C139" s="485" t="str">
        <f>'Cover Page'!$C$7</f>
        <v>CSMIA26</v>
      </c>
      <c r="D139" s="485" t="s">
        <v>799</v>
      </c>
      <c r="E139" s="485" t="s">
        <v>8369</v>
      </c>
      <c r="F139" s="485" t="s">
        <v>8470</v>
      </c>
      <c r="G139" s="485" t="s">
        <v>9112</v>
      </c>
      <c r="H139" s="485" t="s">
        <v>9112</v>
      </c>
      <c r="I139" s="486"/>
      <c r="J139" s="485" t="s">
        <v>9113</v>
      </c>
      <c r="K139" s="485" t="s">
        <v>86</v>
      </c>
      <c r="L139" s="485" t="b">
        <v>0</v>
      </c>
      <c r="M139" s="485" t="s">
        <v>8389</v>
      </c>
      <c r="N139" s="485" t="s">
        <v>88</v>
      </c>
      <c r="O139" s="487">
        <v>46295.54513888889</v>
      </c>
      <c r="P139" s="487">
        <v>46295.54513888889</v>
      </c>
    </row>
    <row r="140">
      <c r="A140" s="485" t="s">
        <v>9114</v>
      </c>
      <c r="B140" s="485" t="str">
        <f>'Cover Page'!$I$8</f>
        <v>GHXSTSHIP</v>
      </c>
      <c r="C140" s="485" t="str">
        <f>'Cover Page'!$C$7</f>
        <v>CSMIA26</v>
      </c>
      <c r="D140" s="485" t="s">
        <v>823</v>
      </c>
      <c r="E140" s="485" t="s">
        <v>8369</v>
      </c>
      <c r="F140" s="485" t="s">
        <v>8425</v>
      </c>
      <c r="G140" s="485" t="s">
        <v>9118</v>
      </c>
      <c r="H140" s="485" t="s">
        <v>9119</v>
      </c>
      <c r="I140" s="486"/>
      <c r="J140" s="485" t="s">
        <v>9120</v>
      </c>
      <c r="K140" s="485" t="s">
        <v>86</v>
      </c>
      <c r="L140" s="485" t="b">
        <v>0</v>
      </c>
      <c r="M140" s="485" t="s">
        <v>8389</v>
      </c>
      <c r="N140" s="485" t="s">
        <v>88</v>
      </c>
      <c r="O140" s="487">
        <v>46295.54513888889</v>
      </c>
      <c r="P140" s="487">
        <v>46295.54513888889</v>
      </c>
    </row>
    <row r="141">
      <c r="A141" s="485" t="s">
        <v>9121</v>
      </c>
      <c r="B141" s="485" t="str">
        <f>'Cover Page'!$I$8</f>
        <v>GHXSTSHIP</v>
      </c>
      <c r="C141" s="485" t="str">
        <f>'Cover Page'!$C$7</f>
        <v>CSMIA26</v>
      </c>
      <c r="D141" s="485" t="s">
        <v>799</v>
      </c>
      <c r="E141" s="485" t="s">
        <v>8369</v>
      </c>
      <c r="F141" s="485" t="s">
        <v>903</v>
      </c>
      <c r="G141" s="485" t="s">
        <v>9123</v>
      </c>
      <c r="H141" s="485" t="s">
        <v>9123</v>
      </c>
      <c r="I141" s="486"/>
      <c r="J141" s="485" t="s">
        <v>9124</v>
      </c>
      <c r="K141" s="485" t="s">
        <v>86</v>
      </c>
      <c r="L141" s="485" t="b">
        <v>0</v>
      </c>
      <c r="M141" s="485" t="s">
        <v>8389</v>
      </c>
      <c r="N141" s="485" t="s">
        <v>88</v>
      </c>
      <c r="O141" s="487">
        <v>46295.54513888889</v>
      </c>
      <c r="P141" s="487">
        <v>46295.54513888889</v>
      </c>
    </row>
    <row r="142">
      <c r="A142" s="485" t="s">
        <v>9125</v>
      </c>
      <c r="B142" s="485" t="str">
        <f>'Cover Page'!$I$8</f>
        <v>GHXSTSHIP</v>
      </c>
      <c r="C142" s="485" t="str">
        <f>'Cover Page'!$C$7</f>
        <v>CSMIA26</v>
      </c>
      <c r="D142" s="485" t="s">
        <v>799</v>
      </c>
      <c r="E142" s="485" t="s">
        <v>8369</v>
      </c>
      <c r="F142" s="485" t="s">
        <v>981</v>
      </c>
      <c r="G142" s="485" t="s">
        <v>9129</v>
      </c>
      <c r="H142" s="485" t="s">
        <v>9129</v>
      </c>
      <c r="I142" s="486"/>
      <c r="J142" s="485" t="s">
        <v>9130</v>
      </c>
      <c r="K142" s="485" t="s">
        <v>86</v>
      </c>
      <c r="L142" s="485" t="b">
        <v>0</v>
      </c>
      <c r="M142" s="485" t="s">
        <v>8389</v>
      </c>
      <c r="N142" s="485" t="s">
        <v>88</v>
      </c>
      <c r="O142" s="487">
        <v>46295.54513888889</v>
      </c>
      <c r="P142" s="487">
        <v>46295.54513888889</v>
      </c>
    </row>
    <row r="143">
      <c r="A143" s="485" t="s">
        <v>9132</v>
      </c>
      <c r="B143" s="485" t="str">
        <f>'Cover Page'!$I$8</f>
        <v>GHXSTSHIP</v>
      </c>
      <c r="C143" s="485" t="str">
        <f>'Cover Page'!$C$7</f>
        <v>CSMIA26</v>
      </c>
      <c r="D143" s="485" t="s">
        <v>799</v>
      </c>
      <c r="E143" s="485" t="s">
        <v>8369</v>
      </c>
      <c r="F143" s="485" t="s">
        <v>981</v>
      </c>
      <c r="G143" s="485" t="s">
        <v>9134</v>
      </c>
      <c r="H143" s="485" t="s">
        <v>9134</v>
      </c>
      <c r="I143" s="486"/>
      <c r="J143" s="485" t="s">
        <v>9135</v>
      </c>
      <c r="K143" s="485" t="s">
        <v>86</v>
      </c>
      <c r="L143" s="485" t="b">
        <v>0</v>
      </c>
      <c r="M143" s="485" t="s">
        <v>8389</v>
      </c>
      <c r="N143" s="485" t="s">
        <v>88</v>
      </c>
      <c r="O143" s="487">
        <v>46295.54513888889</v>
      </c>
      <c r="P143" s="487">
        <v>46295.54513888889</v>
      </c>
    </row>
    <row r="144">
      <c r="A144" s="485" t="s">
        <v>9136</v>
      </c>
      <c r="B144" s="485" t="str">
        <f>'Cover Page'!$I$8</f>
        <v>GHXSTSHIP</v>
      </c>
      <c r="C144" s="485" t="str">
        <f>'Cover Page'!$C$7</f>
        <v>CSMIA26</v>
      </c>
      <c r="D144" s="485" t="s">
        <v>799</v>
      </c>
      <c r="E144" s="485" t="s">
        <v>8369</v>
      </c>
      <c r="F144" s="485" t="s">
        <v>981</v>
      </c>
      <c r="G144" s="485" t="s">
        <v>9140</v>
      </c>
      <c r="H144" s="485" t="s">
        <v>9140</v>
      </c>
      <c r="I144" s="486"/>
      <c r="J144" s="485" t="s">
        <v>9141</v>
      </c>
      <c r="K144" s="485" t="s">
        <v>86</v>
      </c>
      <c r="L144" s="485" t="b">
        <v>0</v>
      </c>
      <c r="M144" s="485" t="s">
        <v>8389</v>
      </c>
      <c r="N144" s="485" t="s">
        <v>88</v>
      </c>
      <c r="O144" s="487">
        <v>46295.54513888889</v>
      </c>
      <c r="P144" s="487">
        <v>46295.54513888889</v>
      </c>
    </row>
    <row r="145">
      <c r="A145" s="485" t="s">
        <v>9143</v>
      </c>
      <c r="B145" s="485" t="str">
        <f>'Cover Page'!$I$8</f>
        <v>GHXSTSHIP</v>
      </c>
      <c r="C145" s="485" t="str">
        <f>'Cover Page'!$C$7</f>
        <v>CSMIA26</v>
      </c>
      <c r="D145" s="485" t="s">
        <v>799</v>
      </c>
      <c r="E145" s="485" t="s">
        <v>8369</v>
      </c>
      <c r="F145" s="485" t="s">
        <v>8470</v>
      </c>
      <c r="G145" s="485" t="s">
        <v>9144</v>
      </c>
      <c r="H145" s="485" t="s">
        <v>9144</v>
      </c>
      <c r="I145" s="486"/>
      <c r="J145" s="485" t="s">
        <v>9145</v>
      </c>
      <c r="K145" s="485" t="s">
        <v>86</v>
      </c>
      <c r="L145" s="485" t="b">
        <v>0</v>
      </c>
      <c r="M145" s="485" t="s">
        <v>8389</v>
      </c>
      <c r="N145" s="485" t="s">
        <v>88</v>
      </c>
      <c r="O145" s="487">
        <v>46295.54513888889</v>
      </c>
      <c r="P145" s="487">
        <v>46295.54513888889</v>
      </c>
    </row>
    <row r="146">
      <c r="A146" s="485" t="s">
        <v>9148</v>
      </c>
      <c r="B146" s="485" t="str">
        <f>'Cover Page'!$I$8</f>
        <v>GHXSTSHIP</v>
      </c>
      <c r="C146" s="485" t="str">
        <f>'Cover Page'!$C$7</f>
        <v>CSMIA26</v>
      </c>
      <c r="D146" s="485" t="s">
        <v>799</v>
      </c>
      <c r="E146" s="485" t="s">
        <v>8369</v>
      </c>
      <c r="F146" s="485" t="s">
        <v>8470</v>
      </c>
      <c r="G146" s="485" t="s">
        <v>9150</v>
      </c>
      <c r="H146" s="485" t="s">
        <v>9150</v>
      </c>
      <c r="I146" s="486"/>
      <c r="J146" s="485" t="s">
        <v>9152</v>
      </c>
      <c r="K146" s="485" t="s">
        <v>86</v>
      </c>
      <c r="L146" s="485" t="b">
        <v>0</v>
      </c>
      <c r="M146" s="485" t="s">
        <v>8389</v>
      </c>
      <c r="N146" s="485" t="s">
        <v>88</v>
      </c>
      <c r="O146" s="487">
        <v>46295.54513888889</v>
      </c>
      <c r="P146" s="487">
        <v>46295.54513888889</v>
      </c>
    </row>
    <row r="147">
      <c r="A147" s="485" t="s">
        <v>9153</v>
      </c>
      <c r="B147" s="485" t="str">
        <f>'Cover Page'!$I$8</f>
        <v>GHXSTSHIP</v>
      </c>
      <c r="C147" s="485" t="str">
        <f>'Cover Page'!$C$7</f>
        <v>CSMIA26</v>
      </c>
      <c r="D147" s="485" t="s">
        <v>799</v>
      </c>
      <c r="E147" s="485" t="s">
        <v>8369</v>
      </c>
      <c r="F147" s="485" t="s">
        <v>8470</v>
      </c>
      <c r="G147" s="485" t="s">
        <v>9155</v>
      </c>
      <c r="H147" s="485" t="s">
        <v>9155</v>
      </c>
      <c r="I147" s="486"/>
      <c r="J147" s="485" t="s">
        <v>9157</v>
      </c>
      <c r="K147" s="485" t="s">
        <v>86</v>
      </c>
      <c r="L147" s="485" t="b">
        <v>0</v>
      </c>
      <c r="M147" s="485" t="s">
        <v>8389</v>
      </c>
      <c r="N147" s="485" t="s">
        <v>88</v>
      </c>
      <c r="O147" s="487">
        <v>46295.54513888889</v>
      </c>
      <c r="P147" s="487">
        <v>46295.54513888889</v>
      </c>
    </row>
    <row r="148">
      <c r="A148" s="485" t="s">
        <v>9159</v>
      </c>
      <c r="B148" s="485" t="str">
        <f>'Cover Page'!$I$8</f>
        <v>GHXSTSHIP</v>
      </c>
      <c r="C148" s="485" t="str">
        <f>'Cover Page'!$C$7</f>
        <v>CSMIA26</v>
      </c>
      <c r="D148" s="485" t="s">
        <v>2576</v>
      </c>
      <c r="E148" s="485" t="s">
        <v>8369</v>
      </c>
      <c r="F148" s="485" t="s">
        <v>7524</v>
      </c>
      <c r="G148" s="485" t="s">
        <v>9162</v>
      </c>
      <c r="H148" s="485" t="s">
        <v>9162</v>
      </c>
      <c r="I148" s="486"/>
      <c r="J148" s="485" t="s">
        <v>9163</v>
      </c>
      <c r="K148" s="485" t="s">
        <v>86</v>
      </c>
      <c r="L148" s="485" t="b">
        <v>0</v>
      </c>
      <c r="M148" s="485" t="s">
        <v>8389</v>
      </c>
      <c r="N148" s="485" t="s">
        <v>88</v>
      </c>
      <c r="O148" s="487">
        <v>46295.54513888889</v>
      </c>
      <c r="P148" s="487">
        <v>46295.54513888889</v>
      </c>
    </row>
    <row r="149">
      <c r="A149" s="485" t="s">
        <v>9164</v>
      </c>
      <c r="B149" s="485" t="str">
        <f>'Cover Page'!$I$8</f>
        <v>GHXSTSHIP</v>
      </c>
      <c r="C149" s="485" t="str">
        <f>'Cover Page'!$C$7</f>
        <v>CSMIA26</v>
      </c>
      <c r="D149" s="485" t="s">
        <v>2576</v>
      </c>
      <c r="E149" s="485" t="s">
        <v>8369</v>
      </c>
      <c r="F149" s="485" t="s">
        <v>7524</v>
      </c>
      <c r="G149" s="485" t="s">
        <v>9167</v>
      </c>
      <c r="H149" s="485" t="s">
        <v>9167</v>
      </c>
      <c r="I149" s="486"/>
      <c r="J149" s="485" t="s">
        <v>9168</v>
      </c>
      <c r="K149" s="485" t="s">
        <v>86</v>
      </c>
      <c r="L149" s="485" t="b">
        <v>0</v>
      </c>
      <c r="M149" s="485" t="s">
        <v>8389</v>
      </c>
      <c r="N149" s="485" t="s">
        <v>88</v>
      </c>
      <c r="O149" s="487">
        <v>46295.54513888889</v>
      </c>
      <c r="P149" s="487">
        <v>46295.54513888889</v>
      </c>
    </row>
    <row r="150">
      <c r="A150" s="485" t="s">
        <v>9169</v>
      </c>
      <c r="B150" s="485" t="str">
        <f>'Cover Page'!$I$8</f>
        <v>GHXSTSHIP</v>
      </c>
      <c r="C150" s="485" t="str">
        <f>'Cover Page'!$C$7</f>
        <v>CSMIA26</v>
      </c>
      <c r="D150" s="485" t="s">
        <v>2576</v>
      </c>
      <c r="E150" s="485" t="s">
        <v>8369</v>
      </c>
      <c r="F150" s="485" t="s">
        <v>9172</v>
      </c>
      <c r="G150" s="485" t="s">
        <v>9173</v>
      </c>
      <c r="H150" s="485" t="s">
        <v>9173</v>
      </c>
      <c r="I150" s="486"/>
      <c r="J150" s="485" t="s">
        <v>9174</v>
      </c>
      <c r="K150" s="485" t="s">
        <v>86</v>
      </c>
      <c r="L150" s="485" t="b">
        <v>0</v>
      </c>
      <c r="M150" s="485" t="s">
        <v>8389</v>
      </c>
      <c r="N150" s="485" t="s">
        <v>88</v>
      </c>
      <c r="O150" s="487">
        <v>46295.54513888889</v>
      </c>
      <c r="P150" s="487">
        <v>46295.54513888889</v>
      </c>
    </row>
    <row r="151">
      <c r="A151" s="485" t="s">
        <v>9175</v>
      </c>
      <c r="B151" s="485" t="str">
        <f>'Cover Page'!$I$8</f>
        <v>GHXSTSHIP</v>
      </c>
      <c r="C151" s="485" t="str">
        <f>'Cover Page'!$C$7</f>
        <v>CSMIA26</v>
      </c>
      <c r="D151" s="485" t="s">
        <v>2576</v>
      </c>
      <c r="E151" s="485" t="s">
        <v>8369</v>
      </c>
      <c r="F151" s="485" t="s">
        <v>9172</v>
      </c>
      <c r="G151" s="485" t="s">
        <v>9180</v>
      </c>
      <c r="H151" s="485" t="s">
        <v>9180</v>
      </c>
      <c r="I151" s="486"/>
      <c r="J151" s="485" t="s">
        <v>9181</v>
      </c>
      <c r="K151" s="485" t="s">
        <v>86</v>
      </c>
      <c r="L151" s="485" t="b">
        <v>0</v>
      </c>
      <c r="M151" s="485" t="s">
        <v>8389</v>
      </c>
      <c r="N151" s="485" t="s">
        <v>88</v>
      </c>
      <c r="O151" s="487">
        <v>46295.54513888889</v>
      </c>
      <c r="P151" s="487">
        <v>46295.54513888889</v>
      </c>
    </row>
    <row r="152">
      <c r="A152" s="485" t="s">
        <v>9183</v>
      </c>
      <c r="B152" s="485" t="str">
        <f>'Cover Page'!$I$8</f>
        <v>GHXSTSHIP</v>
      </c>
      <c r="C152" s="485" t="str">
        <f>'Cover Page'!$C$7</f>
        <v>CSMIA26</v>
      </c>
      <c r="D152" s="485" t="s">
        <v>2576</v>
      </c>
      <c r="E152" s="485" t="s">
        <v>8369</v>
      </c>
      <c r="F152" s="485" t="s">
        <v>982</v>
      </c>
      <c r="G152" s="485" t="s">
        <v>9185</v>
      </c>
      <c r="H152" s="485" t="s">
        <v>9185</v>
      </c>
      <c r="I152" s="486"/>
      <c r="J152" s="485" t="s">
        <v>9186</v>
      </c>
      <c r="K152" s="485" t="s">
        <v>86</v>
      </c>
      <c r="L152" s="485" t="b">
        <v>0</v>
      </c>
      <c r="M152" s="485" t="s">
        <v>8389</v>
      </c>
      <c r="N152" s="485" t="s">
        <v>88</v>
      </c>
      <c r="O152" s="487">
        <v>46295.54513888889</v>
      </c>
      <c r="P152" s="487">
        <v>46295.54513888889</v>
      </c>
    </row>
    <row r="153">
      <c r="A153" s="485" t="s">
        <v>9187</v>
      </c>
      <c r="B153" s="485" t="str">
        <f>'Cover Page'!$I$8</f>
        <v>GHXSTSHIP</v>
      </c>
      <c r="C153" s="485" t="str">
        <f>'Cover Page'!$C$7</f>
        <v>CSMIA26</v>
      </c>
      <c r="D153" s="485" t="s">
        <v>2576</v>
      </c>
      <c r="E153" s="485" t="s">
        <v>8369</v>
      </c>
      <c r="F153" s="485" t="s">
        <v>7524</v>
      </c>
      <c r="G153" s="485" t="s">
        <v>9190</v>
      </c>
      <c r="H153" s="485" t="s">
        <v>9190</v>
      </c>
      <c r="I153" s="486"/>
      <c r="J153" s="485" t="s">
        <v>9191</v>
      </c>
      <c r="K153" s="485" t="s">
        <v>86</v>
      </c>
      <c r="L153" s="485" t="b">
        <v>0</v>
      </c>
      <c r="M153" s="485" t="s">
        <v>8389</v>
      </c>
      <c r="N153" s="485" t="s">
        <v>88</v>
      </c>
      <c r="O153" s="487">
        <v>46295.54513888889</v>
      </c>
      <c r="P153" s="487">
        <v>46295.54513888889</v>
      </c>
    </row>
    <row r="154">
      <c r="A154" s="485" t="s">
        <v>9192</v>
      </c>
      <c r="B154" s="485" t="str">
        <f>'Cover Page'!$I$8</f>
        <v>GHXSTSHIP</v>
      </c>
      <c r="C154" s="485" t="str">
        <f>'Cover Page'!$C$7</f>
        <v>CSMIA26</v>
      </c>
      <c r="D154" s="485" t="s">
        <v>2576</v>
      </c>
      <c r="E154" s="485" t="s">
        <v>8369</v>
      </c>
      <c r="F154" s="485" t="s">
        <v>9172</v>
      </c>
      <c r="G154" s="485" t="s">
        <v>9194</v>
      </c>
      <c r="H154" s="485" t="s">
        <v>9194</v>
      </c>
      <c r="I154" s="486"/>
      <c r="J154" s="485" t="s">
        <v>9195</v>
      </c>
      <c r="K154" s="485" t="s">
        <v>86</v>
      </c>
      <c r="L154" s="485" t="b">
        <v>0</v>
      </c>
      <c r="M154" s="485" t="s">
        <v>8389</v>
      </c>
      <c r="N154" s="485" t="s">
        <v>88</v>
      </c>
      <c r="O154" s="487">
        <v>46295.54513888889</v>
      </c>
      <c r="P154" s="487">
        <v>46295.54513888889</v>
      </c>
    </row>
    <row r="155">
      <c r="A155" s="485" t="s">
        <v>9197</v>
      </c>
      <c r="B155" s="485" t="str">
        <f>'Cover Page'!$I$8</f>
        <v>GHXSTSHIP</v>
      </c>
      <c r="C155" s="485" t="str">
        <f>'Cover Page'!$C$7</f>
        <v>CSMIA26</v>
      </c>
      <c r="D155" s="485" t="s">
        <v>799</v>
      </c>
      <c r="E155" s="485" t="s">
        <v>8369</v>
      </c>
      <c r="F155" s="485" t="s">
        <v>9198</v>
      </c>
      <c r="G155" s="485" t="s">
        <v>9199</v>
      </c>
      <c r="H155" s="485" t="s">
        <v>9200</v>
      </c>
      <c r="I155" s="486"/>
      <c r="J155" s="485" t="s">
        <v>9201</v>
      </c>
      <c r="K155" s="485" t="s">
        <v>86</v>
      </c>
      <c r="L155" s="485" t="b">
        <v>0</v>
      </c>
      <c r="M155" s="485" t="s">
        <v>8389</v>
      </c>
      <c r="N155" s="485" t="s">
        <v>88</v>
      </c>
      <c r="O155" s="487">
        <v>46295.54513888889</v>
      </c>
      <c r="P155" s="487">
        <v>46295.54513888889</v>
      </c>
    </row>
    <row r="156">
      <c r="A156" s="485" t="s">
        <v>9202</v>
      </c>
      <c r="B156" s="485" t="str">
        <f>'Cover Page'!$I$8</f>
        <v>GHXSTSHIP</v>
      </c>
      <c r="C156" s="485" t="str">
        <f>'Cover Page'!$C$7</f>
        <v>CSMIA26</v>
      </c>
      <c r="D156" s="485" t="s">
        <v>799</v>
      </c>
      <c r="E156" s="485" t="s">
        <v>8369</v>
      </c>
      <c r="F156" s="485" t="s">
        <v>9198</v>
      </c>
      <c r="G156" s="485" t="s">
        <v>9206</v>
      </c>
      <c r="H156" s="485" t="s">
        <v>9207</v>
      </c>
      <c r="I156" s="486"/>
      <c r="J156" s="485" t="s">
        <v>9208</v>
      </c>
      <c r="K156" s="485" t="s">
        <v>86</v>
      </c>
      <c r="L156" s="485" t="b">
        <v>0</v>
      </c>
      <c r="M156" s="485" t="s">
        <v>8389</v>
      </c>
      <c r="N156" s="485" t="s">
        <v>88</v>
      </c>
      <c r="O156" s="487">
        <v>46295.54513888889</v>
      </c>
      <c r="P156" s="487">
        <v>46295.54513888889</v>
      </c>
    </row>
    <row r="157">
      <c r="A157" s="485" t="s">
        <v>9209</v>
      </c>
      <c r="B157" s="485" t="str">
        <f>'Cover Page'!$I$8</f>
        <v>GHXSTSHIP</v>
      </c>
      <c r="C157" s="485" t="str">
        <f>'Cover Page'!$C$7</f>
        <v>CSMIA26</v>
      </c>
      <c r="D157" s="485" t="s">
        <v>799</v>
      </c>
      <c r="E157" s="485" t="s">
        <v>8369</v>
      </c>
      <c r="F157" s="485" t="s">
        <v>9198</v>
      </c>
      <c r="G157" s="485" t="s">
        <v>9212</v>
      </c>
      <c r="H157" s="485" t="s">
        <v>9213</v>
      </c>
      <c r="I157" s="486"/>
      <c r="J157" s="485" t="s">
        <v>9214</v>
      </c>
      <c r="K157" s="485" t="s">
        <v>86</v>
      </c>
      <c r="L157" s="485" t="b">
        <v>0</v>
      </c>
      <c r="M157" s="485" t="s">
        <v>8389</v>
      </c>
      <c r="N157" s="485" t="s">
        <v>88</v>
      </c>
      <c r="O157" s="487">
        <v>46295.54513888889</v>
      </c>
      <c r="P157" s="487">
        <v>46295.54513888889</v>
      </c>
    </row>
    <row r="158">
      <c r="A158" s="485" t="s">
        <v>9215</v>
      </c>
      <c r="B158" s="485" t="str">
        <f>'Cover Page'!$I$8</f>
        <v>GHXSTSHIP</v>
      </c>
      <c r="C158" s="485" t="str">
        <f>'Cover Page'!$C$7</f>
        <v>CSMIA26</v>
      </c>
      <c r="D158" s="485" t="s">
        <v>799</v>
      </c>
      <c r="E158" s="485" t="s">
        <v>8369</v>
      </c>
      <c r="F158" s="485" t="s">
        <v>9198</v>
      </c>
      <c r="G158" s="485" t="s">
        <v>9218</v>
      </c>
      <c r="H158" s="485" t="s">
        <v>9219</v>
      </c>
      <c r="I158" s="486"/>
      <c r="J158" s="485" t="s">
        <v>9220</v>
      </c>
      <c r="K158" s="485" t="s">
        <v>86</v>
      </c>
      <c r="L158" s="485" t="b">
        <v>0</v>
      </c>
      <c r="M158" s="485" t="s">
        <v>8389</v>
      </c>
      <c r="N158" s="485" t="s">
        <v>88</v>
      </c>
      <c r="O158" s="487">
        <v>46295.54513888889</v>
      </c>
      <c r="P158" s="487">
        <v>46295.54513888889</v>
      </c>
    </row>
    <row r="159">
      <c r="A159" s="485" t="s">
        <v>9221</v>
      </c>
      <c r="B159" s="485" t="str">
        <f>'Cover Page'!$I$8</f>
        <v>GHXSTSHIP</v>
      </c>
      <c r="C159" s="485" t="str">
        <f>'Cover Page'!$C$7</f>
        <v>CSMIA26</v>
      </c>
      <c r="D159" s="485" t="s">
        <v>799</v>
      </c>
      <c r="E159" s="485" t="s">
        <v>8369</v>
      </c>
      <c r="F159" s="485" t="s">
        <v>9198</v>
      </c>
      <c r="G159" s="485" t="s">
        <v>9224</v>
      </c>
      <c r="H159" s="485" t="s">
        <v>9225</v>
      </c>
      <c r="I159" s="486"/>
      <c r="J159" s="485" t="s">
        <v>9226</v>
      </c>
      <c r="K159" s="485" t="s">
        <v>86</v>
      </c>
      <c r="L159" s="485" t="b">
        <v>0</v>
      </c>
      <c r="M159" s="485" t="s">
        <v>8389</v>
      </c>
      <c r="N159" s="485" t="s">
        <v>88</v>
      </c>
      <c r="O159" s="487">
        <v>46295.54513888889</v>
      </c>
      <c r="P159" s="487">
        <v>46295.54513888889</v>
      </c>
    </row>
    <row r="160">
      <c r="A160" s="485" t="s">
        <v>9227</v>
      </c>
      <c r="B160" s="485" t="str">
        <f>'Cover Page'!$I$8</f>
        <v>GHXSTSHIP</v>
      </c>
      <c r="C160" s="485" t="str">
        <f>'Cover Page'!$C$7</f>
        <v>CSMIA26</v>
      </c>
      <c r="D160" s="485" t="s">
        <v>799</v>
      </c>
      <c r="E160" s="485" t="s">
        <v>8369</v>
      </c>
      <c r="F160" s="485" t="s">
        <v>9198</v>
      </c>
      <c r="G160" s="485" t="s">
        <v>9230</v>
      </c>
      <c r="H160" s="485" t="s">
        <v>9231</v>
      </c>
      <c r="I160" s="486"/>
      <c r="J160" s="485" t="s">
        <v>9232</v>
      </c>
      <c r="K160" s="485" t="s">
        <v>86</v>
      </c>
      <c r="L160" s="485" t="b">
        <v>0</v>
      </c>
      <c r="M160" s="485" t="s">
        <v>8389</v>
      </c>
      <c r="N160" s="485" t="s">
        <v>88</v>
      </c>
      <c r="O160" s="487">
        <v>46295.54513888889</v>
      </c>
      <c r="P160" s="487">
        <v>46295.54513888889</v>
      </c>
    </row>
    <row r="161">
      <c r="A161" s="485" t="s">
        <v>9233</v>
      </c>
      <c r="B161" s="485" t="str">
        <f>'Cover Page'!$I$8</f>
        <v>GHXSTSHIP</v>
      </c>
      <c r="C161" s="485" t="str">
        <f>'Cover Page'!$C$7</f>
        <v>CSMIA26</v>
      </c>
      <c r="D161" s="485" t="s">
        <v>799</v>
      </c>
      <c r="E161" s="485" t="s">
        <v>8369</v>
      </c>
      <c r="F161" s="485" t="s">
        <v>9198</v>
      </c>
      <c r="G161" s="485" t="s">
        <v>9235</v>
      </c>
      <c r="H161" s="485" t="s">
        <v>9236</v>
      </c>
      <c r="I161" s="486"/>
      <c r="J161" s="485" t="s">
        <v>9237</v>
      </c>
      <c r="K161" s="485" t="s">
        <v>86</v>
      </c>
      <c r="L161" s="485" t="b">
        <v>0</v>
      </c>
      <c r="M161" s="485" t="s">
        <v>8389</v>
      </c>
      <c r="N161" s="485" t="s">
        <v>88</v>
      </c>
      <c r="O161" s="487">
        <v>46295.54513888889</v>
      </c>
      <c r="P161" s="487">
        <v>46295.54513888889</v>
      </c>
    </row>
    <row r="162">
      <c r="A162" s="485" t="s">
        <v>9239</v>
      </c>
      <c r="B162" s="485" t="str">
        <f>'Cover Page'!$I$8</f>
        <v>GHXSTSHIP</v>
      </c>
      <c r="C162" s="485" t="str">
        <f>'Cover Page'!$C$7</f>
        <v>CSMIA26</v>
      </c>
      <c r="D162" s="485" t="s">
        <v>799</v>
      </c>
      <c r="E162" s="485" t="s">
        <v>8369</v>
      </c>
      <c r="F162" s="485" t="s">
        <v>9240</v>
      </c>
      <c r="G162" s="485" t="s">
        <v>9241</v>
      </c>
      <c r="H162" s="485" t="s">
        <v>9241</v>
      </c>
      <c r="I162" s="486"/>
      <c r="J162" s="485" t="s">
        <v>9242</v>
      </c>
      <c r="K162" s="485" t="s">
        <v>86</v>
      </c>
      <c r="L162" s="485" t="b">
        <v>0</v>
      </c>
      <c r="M162" s="485" t="s">
        <v>8389</v>
      </c>
      <c r="N162" s="485" t="s">
        <v>88</v>
      </c>
      <c r="O162" s="487">
        <v>46295.54513888889</v>
      </c>
      <c r="P162" s="487">
        <v>46295.54513888889</v>
      </c>
    </row>
    <row r="163">
      <c r="A163" s="485" t="s">
        <v>9243</v>
      </c>
      <c r="B163" s="485" t="str">
        <f>'Cover Page'!$I$8</f>
        <v>GHXSTSHIP</v>
      </c>
      <c r="C163" s="485" t="str">
        <f>'Cover Page'!$C$7</f>
        <v>CSMIA26</v>
      </c>
      <c r="D163" s="485" t="s">
        <v>799</v>
      </c>
      <c r="E163" s="485" t="s">
        <v>8369</v>
      </c>
      <c r="F163" s="485" t="s">
        <v>903</v>
      </c>
      <c r="G163" s="485" t="s">
        <v>9246</v>
      </c>
      <c r="H163" s="485" t="s">
        <v>9246</v>
      </c>
      <c r="I163" s="486"/>
      <c r="J163" s="485" t="s">
        <v>9248</v>
      </c>
      <c r="K163" s="485" t="s">
        <v>86</v>
      </c>
      <c r="L163" s="485" t="b">
        <v>0</v>
      </c>
      <c r="M163" s="485" t="s">
        <v>8389</v>
      </c>
      <c r="N163" s="485" t="s">
        <v>88</v>
      </c>
      <c r="O163" s="487">
        <v>46295.54513888889</v>
      </c>
      <c r="P163" s="487">
        <v>46295.54513888889</v>
      </c>
    </row>
    <row r="164">
      <c r="A164" s="485" t="s">
        <v>9249</v>
      </c>
      <c r="B164" s="485" t="str">
        <f>'Cover Page'!$I$8</f>
        <v>GHXSTSHIP</v>
      </c>
      <c r="C164" s="485" t="str">
        <f>'Cover Page'!$C$7</f>
        <v>CSMIA26</v>
      </c>
      <c r="D164" s="485" t="s">
        <v>823</v>
      </c>
      <c r="E164" s="485" t="s">
        <v>8369</v>
      </c>
      <c r="F164" s="485" t="s">
        <v>9251</v>
      </c>
      <c r="G164" s="485" t="s">
        <v>9252</v>
      </c>
      <c r="H164" s="485" t="s">
        <v>9252</v>
      </c>
      <c r="I164" s="486"/>
      <c r="J164" s="485" t="s">
        <v>9253</v>
      </c>
      <c r="K164" s="485" t="s">
        <v>86</v>
      </c>
      <c r="L164" s="485" t="b">
        <v>0</v>
      </c>
      <c r="M164" s="485" t="s">
        <v>8389</v>
      </c>
      <c r="N164" s="485" t="s">
        <v>88</v>
      </c>
      <c r="O164" s="487">
        <v>46295.54513888889</v>
      </c>
      <c r="P164" s="487">
        <v>46295.54513888889</v>
      </c>
    </row>
    <row r="165">
      <c r="A165" s="485" t="s">
        <v>9254</v>
      </c>
      <c r="B165" s="485" t="str">
        <f>'Cover Page'!$I$8</f>
        <v>GHXSTSHIP</v>
      </c>
      <c r="C165" s="485" t="str">
        <f>'Cover Page'!$C$7</f>
        <v>CSMIA26</v>
      </c>
      <c r="D165" s="485" t="s">
        <v>799</v>
      </c>
      <c r="E165" s="485" t="s">
        <v>8369</v>
      </c>
      <c r="F165" s="485" t="s">
        <v>8470</v>
      </c>
      <c r="G165" s="485" t="s">
        <v>9258</v>
      </c>
      <c r="H165" s="485" t="s">
        <v>9258</v>
      </c>
      <c r="I165" s="486"/>
      <c r="J165" s="485" t="s">
        <v>9259</v>
      </c>
      <c r="K165" s="485" t="s">
        <v>86</v>
      </c>
      <c r="L165" s="485" t="b">
        <v>0</v>
      </c>
      <c r="M165" s="485" t="s">
        <v>8389</v>
      </c>
      <c r="N165" s="485" t="s">
        <v>88</v>
      </c>
      <c r="O165" s="487">
        <v>46295.54513888889</v>
      </c>
      <c r="P165" s="487">
        <v>46295.54513888889</v>
      </c>
    </row>
    <row r="166">
      <c r="A166" s="485" t="s">
        <v>9261</v>
      </c>
      <c r="B166" s="485" t="str">
        <f>'Cover Page'!$I$8</f>
        <v>GHXSTSHIP</v>
      </c>
      <c r="C166" s="485" t="str">
        <f>'Cover Page'!$C$7</f>
        <v>CSMIA26</v>
      </c>
      <c r="D166" s="485" t="s">
        <v>799</v>
      </c>
      <c r="E166" s="485" t="s">
        <v>8369</v>
      </c>
      <c r="F166" s="485" t="s">
        <v>982</v>
      </c>
      <c r="G166" s="485" t="s">
        <v>9265</v>
      </c>
      <c r="H166" s="485" t="s">
        <v>9265</v>
      </c>
      <c r="I166" s="486"/>
      <c r="J166" s="485" t="s">
        <v>9266</v>
      </c>
      <c r="K166" s="485" t="s">
        <v>86</v>
      </c>
      <c r="L166" s="485" t="b">
        <v>0</v>
      </c>
      <c r="M166" s="485" t="s">
        <v>8389</v>
      </c>
      <c r="N166" s="485" t="s">
        <v>88</v>
      </c>
      <c r="O166" s="487">
        <v>46295.54513888889</v>
      </c>
      <c r="P166" s="487">
        <v>46295.54513888889</v>
      </c>
    </row>
    <row r="167">
      <c r="A167" s="485" t="s">
        <v>9268</v>
      </c>
      <c r="B167" s="485" t="str">
        <f>'Cover Page'!$I$8</f>
        <v>GHXSTSHIP</v>
      </c>
      <c r="C167" s="485" t="str">
        <f>'Cover Page'!$C$7</f>
        <v>CSMIA26</v>
      </c>
      <c r="D167" s="485" t="s">
        <v>799</v>
      </c>
      <c r="E167" s="485" t="s">
        <v>8369</v>
      </c>
      <c r="F167" s="485" t="s">
        <v>8470</v>
      </c>
      <c r="G167" s="485" t="s">
        <v>9269</v>
      </c>
      <c r="H167" s="485" t="s">
        <v>9269</v>
      </c>
      <c r="I167" s="486"/>
      <c r="J167" s="485" t="s">
        <v>9270</v>
      </c>
      <c r="K167" s="485" t="s">
        <v>86</v>
      </c>
      <c r="L167" s="485" t="b">
        <v>0</v>
      </c>
      <c r="M167" s="485" t="s">
        <v>8389</v>
      </c>
      <c r="N167" s="485" t="s">
        <v>88</v>
      </c>
      <c r="O167" s="487">
        <v>46295.54513888889</v>
      </c>
      <c r="P167" s="487">
        <v>46295.54513888889</v>
      </c>
    </row>
    <row r="168">
      <c r="A168" s="485" t="s">
        <v>9272</v>
      </c>
      <c r="B168" s="485" t="str">
        <f>'Cover Page'!$I$8</f>
        <v>GHXSTSHIP</v>
      </c>
      <c r="C168" s="485" t="str">
        <f>'Cover Page'!$C$7</f>
        <v>CSMIA26</v>
      </c>
      <c r="D168" s="485" t="s">
        <v>799</v>
      </c>
      <c r="E168" s="485" t="s">
        <v>8369</v>
      </c>
      <c r="F168" s="485" t="s">
        <v>8470</v>
      </c>
      <c r="G168" s="485" t="s">
        <v>9275</v>
      </c>
      <c r="H168" s="485" t="s">
        <v>9275</v>
      </c>
      <c r="I168" s="486"/>
      <c r="J168" s="485" t="s">
        <v>9277</v>
      </c>
      <c r="K168" s="485" t="s">
        <v>86</v>
      </c>
      <c r="L168" s="485" t="b">
        <v>0</v>
      </c>
      <c r="M168" s="485" t="s">
        <v>8389</v>
      </c>
      <c r="N168" s="485" t="s">
        <v>88</v>
      </c>
      <c r="O168" s="487">
        <v>46295.54513888889</v>
      </c>
      <c r="P168" s="487">
        <v>46295.54513888889</v>
      </c>
    </row>
    <row r="169">
      <c r="A169" s="485" t="s">
        <v>9278</v>
      </c>
      <c r="B169" s="485" t="str">
        <f>'Cover Page'!$I$8</f>
        <v>GHXSTSHIP</v>
      </c>
      <c r="C169" s="485" t="str">
        <f>'Cover Page'!$C$7</f>
        <v>CSMIA26</v>
      </c>
      <c r="D169" s="485" t="s">
        <v>799</v>
      </c>
      <c r="E169" s="485" t="s">
        <v>8369</v>
      </c>
      <c r="F169" s="485" t="s">
        <v>8470</v>
      </c>
      <c r="G169" s="485" t="s">
        <v>9280</v>
      </c>
      <c r="H169" s="485" t="s">
        <v>9280</v>
      </c>
      <c r="I169" s="486"/>
      <c r="J169" s="485" t="s">
        <v>9281</v>
      </c>
      <c r="K169" s="485" t="s">
        <v>86</v>
      </c>
      <c r="L169" s="485" t="b">
        <v>0</v>
      </c>
      <c r="M169" s="485" t="s">
        <v>8389</v>
      </c>
      <c r="N169" s="485" t="s">
        <v>88</v>
      </c>
      <c r="O169" s="487">
        <v>46295.54513888889</v>
      </c>
      <c r="P169" s="487">
        <v>46295.54513888889</v>
      </c>
    </row>
    <row r="170">
      <c r="A170" s="485" t="s">
        <v>9283</v>
      </c>
      <c r="B170" s="485" t="str">
        <f>'Cover Page'!$I$8</f>
        <v>GHXSTSHIP</v>
      </c>
      <c r="C170" s="485" t="str">
        <f>'Cover Page'!$C$7</f>
        <v>CSMIA26</v>
      </c>
      <c r="D170" s="485" t="s">
        <v>799</v>
      </c>
      <c r="E170" s="485" t="s">
        <v>8369</v>
      </c>
      <c r="F170" s="485" t="s">
        <v>982</v>
      </c>
      <c r="G170" s="485" t="s">
        <v>9286</v>
      </c>
      <c r="H170" s="485" t="s">
        <v>9286</v>
      </c>
      <c r="I170" s="486"/>
      <c r="J170" s="485" t="s">
        <v>9287</v>
      </c>
      <c r="K170" s="485" t="s">
        <v>86</v>
      </c>
      <c r="L170" s="485" t="b">
        <v>0</v>
      </c>
      <c r="M170" s="485" t="s">
        <v>8389</v>
      </c>
      <c r="N170" s="485" t="s">
        <v>88</v>
      </c>
      <c r="O170" s="487">
        <v>46295.54513888889</v>
      </c>
      <c r="P170" s="487">
        <v>46295.54513888889</v>
      </c>
    </row>
    <row r="171">
      <c r="A171" s="485" t="s">
        <v>9288</v>
      </c>
      <c r="B171" s="485" t="str">
        <f>'Cover Page'!$I$8</f>
        <v>GHXSTSHIP</v>
      </c>
      <c r="C171" s="485" t="str">
        <f>'Cover Page'!$C$7</f>
        <v>CSMIA26</v>
      </c>
      <c r="D171" s="485" t="s">
        <v>799</v>
      </c>
      <c r="E171" s="485" t="s">
        <v>8369</v>
      </c>
      <c r="F171" s="485" t="s">
        <v>8470</v>
      </c>
      <c r="G171" s="485" t="s">
        <v>9290</v>
      </c>
      <c r="H171" s="485" t="s">
        <v>9290</v>
      </c>
      <c r="I171" s="486"/>
      <c r="J171" s="485" t="s">
        <v>9292</v>
      </c>
      <c r="K171" s="485" t="s">
        <v>86</v>
      </c>
      <c r="L171" s="485" t="b">
        <v>0</v>
      </c>
      <c r="M171" s="485" t="s">
        <v>8389</v>
      </c>
      <c r="N171" s="485" t="s">
        <v>88</v>
      </c>
      <c r="O171" s="487">
        <v>46295.54513888889</v>
      </c>
      <c r="P171" s="487">
        <v>46295.54513888889</v>
      </c>
    </row>
    <row r="172">
      <c r="A172" s="485" t="s">
        <v>9293</v>
      </c>
      <c r="B172" s="485" t="str">
        <f>'Cover Page'!$I$8</f>
        <v>GHXSTSHIP</v>
      </c>
      <c r="C172" s="485" t="str">
        <f>'Cover Page'!$C$7</f>
        <v>CSMIA26</v>
      </c>
      <c r="D172" s="485" t="s">
        <v>871</v>
      </c>
      <c r="E172" s="485" t="s">
        <v>8369</v>
      </c>
      <c r="F172" s="485" t="s">
        <v>997</v>
      </c>
      <c r="G172" s="485" t="s">
        <v>9296</v>
      </c>
      <c r="H172" s="485" t="s">
        <v>9296</v>
      </c>
      <c r="I172" s="486"/>
      <c r="J172" s="485" t="s">
        <v>9297</v>
      </c>
      <c r="K172" s="485" t="s">
        <v>86</v>
      </c>
      <c r="L172" s="485" t="b">
        <v>0</v>
      </c>
      <c r="M172" s="485" t="s">
        <v>8389</v>
      </c>
      <c r="N172" s="485" t="s">
        <v>88</v>
      </c>
      <c r="O172" s="487">
        <v>46295.54513888889</v>
      </c>
      <c r="P172" s="487">
        <v>46295.54513888889</v>
      </c>
    </row>
    <row r="173">
      <c r="A173" s="485" t="s">
        <v>9298</v>
      </c>
      <c r="B173" s="485" t="str">
        <f>'Cover Page'!$I$8</f>
        <v>GHXSTSHIP</v>
      </c>
      <c r="C173" s="485" t="str">
        <f>'Cover Page'!$C$7</f>
        <v>CSMIA26</v>
      </c>
      <c r="D173" s="485" t="s">
        <v>799</v>
      </c>
      <c r="E173" s="485" t="s">
        <v>8369</v>
      </c>
      <c r="F173" s="485" t="s">
        <v>7524</v>
      </c>
      <c r="G173" s="485" t="s">
        <v>9301</v>
      </c>
      <c r="H173" s="485" t="s">
        <v>9301</v>
      </c>
      <c r="I173" s="486"/>
      <c r="J173" s="485" t="s">
        <v>9302</v>
      </c>
      <c r="K173" s="485" t="s">
        <v>86</v>
      </c>
      <c r="L173" s="485" t="b">
        <v>0</v>
      </c>
      <c r="M173" s="485" t="s">
        <v>8389</v>
      </c>
      <c r="N173" s="485" t="s">
        <v>88</v>
      </c>
      <c r="O173" s="487">
        <v>46295.54513888889</v>
      </c>
      <c r="P173" s="487">
        <v>46295.54513888889</v>
      </c>
    </row>
    <row r="174">
      <c r="A174" s="485" t="s">
        <v>9304</v>
      </c>
      <c r="B174" s="485" t="str">
        <f>'Cover Page'!$I$8</f>
        <v>GHXSTSHIP</v>
      </c>
      <c r="C174" s="485" t="str">
        <f>'Cover Page'!$C$7</f>
        <v>CSMIA26</v>
      </c>
      <c r="D174" s="485" t="s">
        <v>799</v>
      </c>
      <c r="E174" s="485" t="s">
        <v>8369</v>
      </c>
      <c r="F174" s="485" t="s">
        <v>982</v>
      </c>
      <c r="G174" s="485" t="s">
        <v>9306</v>
      </c>
      <c r="H174" s="485" t="s">
        <v>9306</v>
      </c>
      <c r="I174" s="486"/>
      <c r="J174" s="485" t="s">
        <v>9307</v>
      </c>
      <c r="K174" s="485" t="s">
        <v>86</v>
      </c>
      <c r="L174" s="485" t="b">
        <v>0</v>
      </c>
      <c r="M174" s="485" t="s">
        <v>8389</v>
      </c>
      <c r="N174" s="485" t="s">
        <v>88</v>
      </c>
      <c r="O174" s="487">
        <v>46295.54513888889</v>
      </c>
      <c r="P174" s="487">
        <v>46295.54513888889</v>
      </c>
    </row>
    <row r="175">
      <c r="A175" s="485" t="s">
        <v>9308</v>
      </c>
      <c r="B175" s="485" t="str">
        <f>'Cover Page'!$I$8</f>
        <v>GHXSTSHIP</v>
      </c>
      <c r="C175" s="485" t="str">
        <f>'Cover Page'!$C$7</f>
        <v>CSMIA26</v>
      </c>
      <c r="D175" s="485" t="s">
        <v>799</v>
      </c>
      <c r="E175" s="485" t="s">
        <v>8369</v>
      </c>
      <c r="F175" s="485" t="s">
        <v>982</v>
      </c>
      <c r="G175" s="485" t="s">
        <v>9311</v>
      </c>
      <c r="H175" s="485" t="s">
        <v>9311</v>
      </c>
      <c r="I175" s="486"/>
      <c r="J175" s="485" t="s">
        <v>9312</v>
      </c>
      <c r="K175" s="485" t="s">
        <v>86</v>
      </c>
      <c r="L175" s="485" t="b">
        <v>0</v>
      </c>
      <c r="M175" s="485" t="s">
        <v>8389</v>
      </c>
      <c r="N175" s="485" t="s">
        <v>88</v>
      </c>
      <c r="O175" s="487">
        <v>46295.54513888889</v>
      </c>
      <c r="P175" s="487">
        <v>46295.54513888889</v>
      </c>
    </row>
    <row r="176">
      <c r="A176" s="485" t="s">
        <v>9314</v>
      </c>
      <c r="B176" s="485" t="str">
        <f>'Cover Page'!$I$8</f>
        <v>GHXSTSHIP</v>
      </c>
      <c r="C176" s="485" t="str">
        <f>'Cover Page'!$C$7</f>
        <v>CSMIA26</v>
      </c>
      <c r="D176" s="485" t="s">
        <v>799</v>
      </c>
      <c r="E176" s="485" t="s">
        <v>8369</v>
      </c>
      <c r="F176" s="485" t="s">
        <v>982</v>
      </c>
      <c r="G176" s="485" t="s">
        <v>9316</v>
      </c>
      <c r="H176" s="485" t="s">
        <v>9316</v>
      </c>
      <c r="I176" s="486"/>
      <c r="J176" s="485" t="s">
        <v>9317</v>
      </c>
      <c r="K176" s="485" t="s">
        <v>86</v>
      </c>
      <c r="L176" s="485" t="b">
        <v>0</v>
      </c>
      <c r="M176" s="485" t="s">
        <v>8389</v>
      </c>
      <c r="N176" s="485" t="s">
        <v>88</v>
      </c>
      <c r="O176" s="487">
        <v>46295.54513888889</v>
      </c>
      <c r="P176" s="487">
        <v>46295.54513888889</v>
      </c>
    </row>
    <row r="177">
      <c r="A177" s="485" t="s">
        <v>9318</v>
      </c>
      <c r="B177" s="485" t="str">
        <f>'Cover Page'!$I$8</f>
        <v>GHXSTSHIP</v>
      </c>
      <c r="C177" s="485" t="str">
        <f>'Cover Page'!$C$7</f>
        <v>CSMIA26</v>
      </c>
      <c r="D177" s="485" t="s">
        <v>799</v>
      </c>
      <c r="E177" s="485" t="s">
        <v>8369</v>
      </c>
      <c r="F177" s="485" t="s">
        <v>982</v>
      </c>
      <c r="G177" s="485" t="s">
        <v>9324</v>
      </c>
      <c r="H177" s="485" t="s">
        <v>9324</v>
      </c>
      <c r="I177" s="486"/>
      <c r="J177" s="485" t="s">
        <v>9326</v>
      </c>
      <c r="K177" s="485" t="s">
        <v>86</v>
      </c>
      <c r="L177" s="485" t="b">
        <v>0</v>
      </c>
      <c r="M177" s="485" t="s">
        <v>8389</v>
      </c>
      <c r="N177" s="485" t="s">
        <v>88</v>
      </c>
      <c r="O177" s="487">
        <v>46295.54513888889</v>
      </c>
      <c r="P177" s="487">
        <v>46295.54513888889</v>
      </c>
    </row>
    <row r="178">
      <c r="A178" s="485" t="s">
        <v>9327</v>
      </c>
      <c r="B178" s="485" t="str">
        <f>'Cover Page'!$I$8</f>
        <v>GHXSTSHIP</v>
      </c>
      <c r="C178" s="485" t="str">
        <f>'Cover Page'!$C$7</f>
        <v>CSMIA26</v>
      </c>
      <c r="D178" s="485" t="s">
        <v>799</v>
      </c>
      <c r="E178" s="485" t="s">
        <v>8369</v>
      </c>
      <c r="F178" s="485" t="s">
        <v>8470</v>
      </c>
      <c r="G178" s="485" t="s">
        <v>9329</v>
      </c>
      <c r="H178" s="485" t="s">
        <v>9329</v>
      </c>
      <c r="I178" s="486"/>
      <c r="J178" s="485" t="s">
        <v>9330</v>
      </c>
      <c r="K178" s="485" t="s">
        <v>86</v>
      </c>
      <c r="L178" s="485" t="b">
        <v>0</v>
      </c>
      <c r="M178" s="485" t="s">
        <v>8389</v>
      </c>
      <c r="N178" s="485" t="s">
        <v>88</v>
      </c>
      <c r="O178" s="487">
        <v>46295.54513888889</v>
      </c>
      <c r="P178" s="487">
        <v>46295.54513888889</v>
      </c>
    </row>
    <row r="179">
      <c r="A179" s="485" t="s">
        <v>9331</v>
      </c>
      <c r="B179" s="485" t="str">
        <f>'Cover Page'!$I$8</f>
        <v>GHXSTSHIP</v>
      </c>
      <c r="C179" s="485" t="str">
        <f>'Cover Page'!$C$7</f>
        <v>CSMIA26</v>
      </c>
      <c r="D179" s="485" t="s">
        <v>799</v>
      </c>
      <c r="E179" s="485" t="s">
        <v>8369</v>
      </c>
      <c r="F179" s="485" t="s">
        <v>9045</v>
      </c>
      <c r="G179" s="485" t="s">
        <v>9334</v>
      </c>
      <c r="H179" s="485" t="s">
        <v>9334</v>
      </c>
      <c r="I179" s="486"/>
      <c r="J179" s="485" t="s">
        <v>9335</v>
      </c>
      <c r="K179" s="485" t="s">
        <v>86</v>
      </c>
      <c r="L179" s="485" t="b">
        <v>0</v>
      </c>
      <c r="M179" s="485" t="s">
        <v>8389</v>
      </c>
      <c r="N179" s="485" t="s">
        <v>88</v>
      </c>
      <c r="O179" s="487">
        <v>46295.54513888889</v>
      </c>
      <c r="P179" s="487">
        <v>46295.54513888889</v>
      </c>
    </row>
    <row r="180">
      <c r="A180" s="485" t="s">
        <v>9337</v>
      </c>
      <c r="B180" s="485" t="str">
        <f>'Cover Page'!$I$8</f>
        <v>GHXSTSHIP</v>
      </c>
      <c r="C180" s="485" t="str">
        <f>'Cover Page'!$C$7</f>
        <v>CSMIA26</v>
      </c>
      <c r="D180" s="485" t="s">
        <v>799</v>
      </c>
      <c r="E180" s="485" t="s">
        <v>8369</v>
      </c>
      <c r="F180" s="485" t="s">
        <v>9045</v>
      </c>
      <c r="G180" s="485" t="s">
        <v>9338</v>
      </c>
      <c r="H180" s="485" t="s">
        <v>9338</v>
      </c>
      <c r="I180" s="486"/>
      <c r="J180" s="485" t="s">
        <v>9339</v>
      </c>
      <c r="K180" s="485" t="s">
        <v>86</v>
      </c>
      <c r="L180" s="485" t="b">
        <v>0</v>
      </c>
      <c r="M180" s="485" t="s">
        <v>8389</v>
      </c>
      <c r="N180" s="485" t="s">
        <v>88</v>
      </c>
      <c r="O180" s="487">
        <v>46295.54513888889</v>
      </c>
      <c r="P180" s="487">
        <v>46295.54513888889</v>
      </c>
    </row>
    <row r="181">
      <c r="A181" s="485" t="s">
        <v>9340</v>
      </c>
      <c r="B181" s="485" t="str">
        <f>'Cover Page'!$I$8</f>
        <v>GHXSTSHIP</v>
      </c>
      <c r="C181" s="485" t="str">
        <f>'Cover Page'!$C$7</f>
        <v>CSMIA26</v>
      </c>
      <c r="D181" s="485" t="s">
        <v>823</v>
      </c>
      <c r="E181" s="485" t="s">
        <v>8369</v>
      </c>
      <c r="F181" s="485" t="s">
        <v>872</v>
      </c>
      <c r="G181" s="485" t="s">
        <v>9342</v>
      </c>
      <c r="H181" s="485" t="s">
        <v>9342</v>
      </c>
      <c r="I181" s="486"/>
      <c r="J181" s="485" t="s">
        <v>9343</v>
      </c>
      <c r="K181" s="485" t="s">
        <v>86</v>
      </c>
      <c r="L181" s="485" t="b">
        <v>0</v>
      </c>
      <c r="M181" s="485" t="s">
        <v>8389</v>
      </c>
      <c r="N181" s="485" t="s">
        <v>88</v>
      </c>
      <c r="O181" s="487">
        <v>46295.54513888889</v>
      </c>
      <c r="P181" s="487">
        <v>46295.54513888889</v>
      </c>
    </row>
    <row r="182">
      <c r="A182" s="485" t="s">
        <v>9344</v>
      </c>
      <c r="B182" s="485" t="str">
        <f>'Cover Page'!$I$8</f>
        <v>GHXSTSHIP</v>
      </c>
      <c r="C182" s="485" t="str">
        <f>'Cover Page'!$C$7</f>
        <v>CSMIA26</v>
      </c>
      <c r="D182" s="485" t="s">
        <v>823</v>
      </c>
      <c r="E182" s="485" t="s">
        <v>8369</v>
      </c>
      <c r="F182" s="485" t="s">
        <v>8564</v>
      </c>
      <c r="G182" s="485" t="s">
        <v>9347</v>
      </c>
      <c r="H182" s="485" t="s">
        <v>9347</v>
      </c>
      <c r="I182" s="486"/>
      <c r="J182" s="485" t="s">
        <v>9348</v>
      </c>
      <c r="K182" s="485" t="s">
        <v>86</v>
      </c>
      <c r="L182" s="485" t="b">
        <v>0</v>
      </c>
      <c r="M182" s="485" t="s">
        <v>8389</v>
      </c>
      <c r="N182" s="485" t="s">
        <v>88</v>
      </c>
      <c r="O182" s="487">
        <v>46295.54513888889</v>
      </c>
      <c r="P182" s="487">
        <v>46295.54513888889</v>
      </c>
    </row>
    <row r="183">
      <c r="A183" s="485" t="s">
        <v>9349</v>
      </c>
      <c r="B183" s="485" t="str">
        <f>'Cover Page'!$I$8</f>
        <v>GHXSTSHIP</v>
      </c>
      <c r="C183" s="485" t="str">
        <f>'Cover Page'!$C$7</f>
        <v>CSMIA26</v>
      </c>
      <c r="D183" s="485" t="s">
        <v>823</v>
      </c>
      <c r="E183" s="485" t="s">
        <v>8369</v>
      </c>
      <c r="F183" s="485" t="s">
        <v>8564</v>
      </c>
      <c r="G183" s="485" t="s">
        <v>9351</v>
      </c>
      <c r="H183" s="485" t="s">
        <v>9351</v>
      </c>
      <c r="I183" s="486"/>
      <c r="J183" s="485" t="s">
        <v>9352</v>
      </c>
      <c r="K183" s="485" t="s">
        <v>86</v>
      </c>
      <c r="L183" s="485" t="b">
        <v>0</v>
      </c>
      <c r="M183" s="485" t="s">
        <v>8389</v>
      </c>
      <c r="N183" s="485" t="s">
        <v>88</v>
      </c>
      <c r="O183" s="487">
        <v>46295.54513888889</v>
      </c>
      <c r="P183" s="487">
        <v>46295.54513888889</v>
      </c>
    </row>
    <row r="184">
      <c r="A184" s="485" t="s">
        <v>9353</v>
      </c>
      <c r="B184" s="485" t="str">
        <f>'Cover Page'!$I$8</f>
        <v>GHXSTSHIP</v>
      </c>
      <c r="C184" s="485" t="str">
        <f>'Cover Page'!$C$7</f>
        <v>CSMIA26</v>
      </c>
      <c r="D184" s="485" t="s">
        <v>823</v>
      </c>
      <c r="E184" s="485" t="s">
        <v>8369</v>
      </c>
      <c r="F184" s="485" t="s">
        <v>7524</v>
      </c>
      <c r="G184" s="485" t="s">
        <v>9354</v>
      </c>
      <c r="H184" s="485" t="s">
        <v>9354</v>
      </c>
      <c r="I184" s="486"/>
      <c r="J184" s="485" t="s">
        <v>9357</v>
      </c>
      <c r="K184" s="485" t="s">
        <v>86</v>
      </c>
      <c r="L184" s="485" t="b">
        <v>0</v>
      </c>
      <c r="M184" s="485" t="s">
        <v>8389</v>
      </c>
      <c r="N184" s="485" t="s">
        <v>88</v>
      </c>
      <c r="O184" s="487">
        <v>46295.54513888889</v>
      </c>
      <c r="P184" s="487">
        <v>46295.54513888889</v>
      </c>
    </row>
    <row r="185">
      <c r="A185" s="485" t="s">
        <v>9359</v>
      </c>
      <c r="B185" s="485" t="str">
        <f>'Cover Page'!$I$8</f>
        <v>GHXSTSHIP</v>
      </c>
      <c r="C185" s="485" t="str">
        <f>'Cover Page'!$C$7</f>
        <v>CSMIA26</v>
      </c>
      <c r="D185" s="485" t="s">
        <v>799</v>
      </c>
      <c r="E185" s="485" t="s">
        <v>8369</v>
      </c>
      <c r="F185" s="485" t="s">
        <v>981</v>
      </c>
      <c r="G185" s="485" t="s">
        <v>9361</v>
      </c>
      <c r="H185" s="485" t="s">
        <v>9361</v>
      </c>
      <c r="I185" s="486"/>
      <c r="J185" s="485" t="s">
        <v>9362</v>
      </c>
      <c r="K185" s="485" t="s">
        <v>86</v>
      </c>
      <c r="L185" s="485" t="b">
        <v>0</v>
      </c>
      <c r="M185" s="485" t="s">
        <v>8389</v>
      </c>
      <c r="N185" s="485" t="s">
        <v>88</v>
      </c>
      <c r="O185" s="487">
        <v>46295.54513888889</v>
      </c>
      <c r="P185" s="487">
        <v>46295.54513888889</v>
      </c>
    </row>
    <row r="186">
      <c r="A186" s="485" t="s">
        <v>9363</v>
      </c>
      <c r="B186" s="485" t="str">
        <f>'Cover Page'!$I$8</f>
        <v>GHXSTSHIP</v>
      </c>
      <c r="C186" s="485" t="str">
        <f>'Cover Page'!$C$7</f>
        <v>CSMIA26</v>
      </c>
      <c r="D186" s="485" t="s">
        <v>3410</v>
      </c>
      <c r="E186" s="485" t="s">
        <v>8369</v>
      </c>
      <c r="F186" s="485" t="s">
        <v>8783</v>
      </c>
      <c r="G186" s="485" t="s">
        <v>9367</v>
      </c>
      <c r="H186" s="485" t="s">
        <v>9367</v>
      </c>
      <c r="I186" s="486"/>
      <c r="J186" s="485" t="s">
        <v>9368</v>
      </c>
      <c r="K186" s="485" t="s">
        <v>86</v>
      </c>
      <c r="L186" s="485" t="b">
        <v>0</v>
      </c>
      <c r="M186" s="485" t="s">
        <v>8389</v>
      </c>
      <c r="N186" s="485" t="s">
        <v>88</v>
      </c>
      <c r="O186" s="487">
        <v>46295.54513888889</v>
      </c>
      <c r="P186" s="487">
        <v>46295.54513888889</v>
      </c>
    </row>
    <row r="187">
      <c r="A187" s="485" t="s">
        <v>9369</v>
      </c>
      <c r="B187" s="485" t="str">
        <f>'Cover Page'!$I$8</f>
        <v>GHXSTSHIP</v>
      </c>
      <c r="C187" s="485" t="str">
        <f>'Cover Page'!$C$7</f>
        <v>CSMIA26</v>
      </c>
      <c r="D187" s="485" t="s">
        <v>823</v>
      </c>
      <c r="E187" s="485" t="s">
        <v>8369</v>
      </c>
      <c r="F187" s="485" t="s">
        <v>7524</v>
      </c>
      <c r="G187" s="485" t="s">
        <v>959</v>
      </c>
      <c r="H187" s="485" t="s">
        <v>959</v>
      </c>
      <c r="I187" s="486"/>
      <c r="J187" s="485" t="s">
        <v>9371</v>
      </c>
      <c r="K187" s="485" t="s">
        <v>86</v>
      </c>
      <c r="L187" s="485" t="b">
        <v>0</v>
      </c>
      <c r="M187" s="485" t="s">
        <v>8389</v>
      </c>
      <c r="N187" s="485" t="s">
        <v>88</v>
      </c>
      <c r="O187" s="487">
        <v>46295.54513888889</v>
      </c>
      <c r="P187" s="487">
        <v>46295.54513888889</v>
      </c>
    </row>
    <row r="188">
      <c r="A188" s="485" t="s">
        <v>9372</v>
      </c>
      <c r="B188" s="485" t="str">
        <f>'Cover Page'!$I$8</f>
        <v>GHXSTSHIP</v>
      </c>
      <c r="C188" s="485" t="str">
        <f>'Cover Page'!$C$7</f>
        <v>CSMIA26</v>
      </c>
      <c r="D188" s="485" t="s">
        <v>799</v>
      </c>
      <c r="E188" s="485" t="s">
        <v>8369</v>
      </c>
      <c r="F188" s="485" t="s">
        <v>8470</v>
      </c>
      <c r="G188" s="485" t="s">
        <v>9375</v>
      </c>
      <c r="H188" s="485" t="s">
        <v>9375</v>
      </c>
      <c r="I188" s="486"/>
      <c r="J188" s="485" t="s">
        <v>9376</v>
      </c>
      <c r="K188" s="485" t="s">
        <v>86</v>
      </c>
      <c r="L188" s="485" t="b">
        <v>0</v>
      </c>
      <c r="M188" s="485" t="s">
        <v>8389</v>
      </c>
      <c r="N188" s="485" t="s">
        <v>88</v>
      </c>
      <c r="O188" s="487">
        <v>46295.54513888889</v>
      </c>
      <c r="P188" s="487">
        <v>46295.54513888889</v>
      </c>
    </row>
    <row r="189">
      <c r="A189" s="485" t="s">
        <v>9377</v>
      </c>
      <c r="B189" s="485" t="str">
        <f>'Cover Page'!$I$8</f>
        <v>GHXSTSHIP</v>
      </c>
      <c r="C189" s="485" t="str">
        <f>'Cover Page'!$C$7</f>
        <v>CSMIA26</v>
      </c>
      <c r="D189" s="485" t="s">
        <v>799</v>
      </c>
      <c r="E189" s="485" t="s">
        <v>8369</v>
      </c>
      <c r="F189" s="485" t="s">
        <v>8470</v>
      </c>
      <c r="G189" s="485" t="s">
        <v>9379</v>
      </c>
      <c r="H189" s="485" t="s">
        <v>9379</v>
      </c>
      <c r="I189" s="486"/>
      <c r="J189" s="485" t="s">
        <v>9380</v>
      </c>
      <c r="K189" s="485" t="s">
        <v>86</v>
      </c>
      <c r="L189" s="485" t="b">
        <v>0</v>
      </c>
      <c r="M189" s="485" t="s">
        <v>8389</v>
      </c>
      <c r="N189" s="485" t="s">
        <v>88</v>
      </c>
      <c r="O189" s="487">
        <v>46295.54513888889</v>
      </c>
      <c r="P189" s="487">
        <v>46295.54513888889</v>
      </c>
    </row>
    <row r="190">
      <c r="A190" s="485" t="s">
        <v>9381</v>
      </c>
      <c r="B190" s="485" t="str">
        <f>'Cover Page'!$I$8</f>
        <v>GHXSTSHIP</v>
      </c>
      <c r="C190" s="485" t="str">
        <f>'Cover Page'!$C$7</f>
        <v>CSMIA26</v>
      </c>
      <c r="D190" s="485" t="s">
        <v>823</v>
      </c>
      <c r="E190" s="485" t="s">
        <v>8369</v>
      </c>
      <c r="F190" s="485" t="s">
        <v>872</v>
      </c>
      <c r="G190" s="485" t="s">
        <v>9385</v>
      </c>
      <c r="H190" s="485" t="s">
        <v>9385</v>
      </c>
      <c r="I190" s="486"/>
      <c r="J190" s="485" t="s">
        <v>9386</v>
      </c>
      <c r="K190" s="485" t="s">
        <v>86</v>
      </c>
      <c r="L190" s="485" t="b">
        <v>0</v>
      </c>
      <c r="M190" s="485" t="s">
        <v>8389</v>
      </c>
      <c r="N190" s="485" t="s">
        <v>88</v>
      </c>
      <c r="O190" s="487">
        <v>46295.54513888889</v>
      </c>
      <c r="P190" s="487">
        <v>46295.54513888889</v>
      </c>
    </row>
    <row r="191">
      <c r="A191" s="485" t="s">
        <v>9387</v>
      </c>
      <c r="B191" s="485" t="str">
        <f>'Cover Page'!$I$8</f>
        <v>GHXSTSHIP</v>
      </c>
      <c r="C191" s="485" t="str">
        <f>'Cover Page'!$C$7</f>
        <v>CSMIA26</v>
      </c>
      <c r="D191" s="485" t="s">
        <v>823</v>
      </c>
      <c r="E191" s="485" t="s">
        <v>8369</v>
      </c>
      <c r="F191" s="485" t="s">
        <v>7524</v>
      </c>
      <c r="G191" s="485" t="s">
        <v>9388</v>
      </c>
      <c r="H191" s="485" t="s">
        <v>9388</v>
      </c>
      <c r="I191" s="486"/>
      <c r="J191" s="485" t="s">
        <v>9389</v>
      </c>
      <c r="K191" s="485" t="s">
        <v>86</v>
      </c>
      <c r="L191" s="485" t="b">
        <v>0</v>
      </c>
      <c r="M191" s="485" t="s">
        <v>8389</v>
      </c>
      <c r="N191" s="485" t="s">
        <v>88</v>
      </c>
      <c r="O191" s="487">
        <v>46295.54513888889</v>
      </c>
      <c r="P191" s="487">
        <v>46295.54513888889</v>
      </c>
    </row>
    <row r="192">
      <c r="A192" s="485" t="s">
        <v>9390</v>
      </c>
      <c r="B192" s="485" t="str">
        <f>'Cover Page'!$I$8</f>
        <v>GHXSTSHIP</v>
      </c>
      <c r="C192" s="485" t="str">
        <f>'Cover Page'!$C$7</f>
        <v>CSMIA26</v>
      </c>
      <c r="D192" s="485" t="s">
        <v>823</v>
      </c>
      <c r="E192" s="485" t="s">
        <v>8369</v>
      </c>
      <c r="F192" s="485" t="s">
        <v>7524</v>
      </c>
      <c r="G192" s="485" t="s">
        <v>9392</v>
      </c>
      <c r="H192" s="485" t="s">
        <v>9392</v>
      </c>
      <c r="I192" s="486"/>
      <c r="J192" s="485" t="s">
        <v>9393</v>
      </c>
      <c r="K192" s="485" t="s">
        <v>86</v>
      </c>
      <c r="L192" s="485" t="b">
        <v>0</v>
      </c>
      <c r="M192" s="485" t="s">
        <v>8389</v>
      </c>
      <c r="N192" s="485" t="s">
        <v>88</v>
      </c>
      <c r="O192" s="487">
        <v>46295.54513888889</v>
      </c>
      <c r="P192" s="487">
        <v>46295.54513888889</v>
      </c>
    </row>
    <row r="193">
      <c r="A193" s="485" t="s">
        <v>9394</v>
      </c>
      <c r="B193" s="485" t="str">
        <f>'Cover Page'!$I$8</f>
        <v>GHXSTSHIP</v>
      </c>
      <c r="C193" s="485" t="str">
        <f>'Cover Page'!$C$7</f>
        <v>CSMIA26</v>
      </c>
      <c r="D193" s="485" t="s">
        <v>823</v>
      </c>
      <c r="E193" s="485" t="s">
        <v>8369</v>
      </c>
      <c r="F193" s="485" t="s">
        <v>8613</v>
      </c>
      <c r="G193" s="485" t="s">
        <v>9395</v>
      </c>
      <c r="H193" s="485" t="s">
        <v>9395</v>
      </c>
      <c r="I193" s="486"/>
      <c r="J193" s="485" t="s">
        <v>9396</v>
      </c>
      <c r="K193" s="485" t="s">
        <v>86</v>
      </c>
      <c r="L193" s="485" t="b">
        <v>0</v>
      </c>
      <c r="M193" s="485" t="s">
        <v>8389</v>
      </c>
      <c r="N193" s="485" t="s">
        <v>88</v>
      </c>
      <c r="O193" s="487">
        <v>46295.54513888889</v>
      </c>
      <c r="P193" s="487">
        <v>46295.54513888889</v>
      </c>
    </row>
    <row r="194">
      <c r="A194" s="485" t="s">
        <v>9400</v>
      </c>
      <c r="B194" s="485" t="str">
        <f>'Cover Page'!$I$8</f>
        <v>GHXSTSHIP</v>
      </c>
      <c r="C194" s="485" t="str">
        <f>'Cover Page'!$C$7</f>
        <v>CSMIA26</v>
      </c>
      <c r="D194" s="485" t="s">
        <v>799</v>
      </c>
      <c r="E194" s="485" t="s">
        <v>8369</v>
      </c>
      <c r="F194" s="485" t="s">
        <v>903</v>
      </c>
      <c r="G194" s="485" t="s">
        <v>9401</v>
      </c>
      <c r="H194" s="485" t="s">
        <v>9401</v>
      </c>
      <c r="I194" s="486"/>
      <c r="J194" s="485" t="s">
        <v>9402</v>
      </c>
      <c r="K194" s="485" t="s">
        <v>86</v>
      </c>
      <c r="L194" s="485" t="b">
        <v>0</v>
      </c>
      <c r="M194" s="485" t="s">
        <v>8389</v>
      </c>
      <c r="N194" s="485" t="s">
        <v>88</v>
      </c>
      <c r="O194" s="487">
        <v>46295.54513888889</v>
      </c>
      <c r="P194" s="487">
        <v>46295.54513888889</v>
      </c>
    </row>
    <row r="195">
      <c r="A195" s="485" t="s">
        <v>9403</v>
      </c>
      <c r="B195" s="485" t="str">
        <f>'Cover Page'!$I$8</f>
        <v>GHXSTSHIP</v>
      </c>
      <c r="C195" s="485" t="str">
        <f>'Cover Page'!$C$7</f>
        <v>CSMIA26</v>
      </c>
      <c r="D195" s="485" t="s">
        <v>2576</v>
      </c>
      <c r="E195" s="485" t="s">
        <v>8369</v>
      </c>
      <c r="F195" s="485" t="s">
        <v>7524</v>
      </c>
      <c r="G195" s="485" t="s">
        <v>9405</v>
      </c>
      <c r="H195" s="485" t="s">
        <v>9405</v>
      </c>
      <c r="I195" s="486"/>
      <c r="J195" s="485" t="s">
        <v>9406</v>
      </c>
      <c r="K195" s="485" t="s">
        <v>86</v>
      </c>
      <c r="L195" s="485" t="b">
        <v>0</v>
      </c>
      <c r="M195" s="485" t="s">
        <v>8389</v>
      </c>
      <c r="N195" s="485" t="s">
        <v>88</v>
      </c>
      <c r="O195" s="487">
        <v>46295.54513888889</v>
      </c>
      <c r="P195" s="487">
        <v>46295.54513888889</v>
      </c>
    </row>
    <row r="196">
      <c r="A196" s="485" t="s">
        <v>9407</v>
      </c>
      <c r="B196" s="485" t="str">
        <f>'Cover Page'!$I$8</f>
        <v>GHXSTSHIP</v>
      </c>
      <c r="C196" s="485" t="str">
        <f>'Cover Page'!$C$7</f>
        <v>CSMIA26</v>
      </c>
      <c r="D196" s="485" t="s">
        <v>823</v>
      </c>
      <c r="E196" s="485" t="s">
        <v>8369</v>
      </c>
      <c r="F196" s="485" t="s">
        <v>872</v>
      </c>
      <c r="G196" s="485" t="s">
        <v>9408</v>
      </c>
      <c r="H196" s="485" t="s">
        <v>9408</v>
      </c>
      <c r="I196" s="486"/>
      <c r="J196" s="485" t="s">
        <v>9409</v>
      </c>
      <c r="K196" s="485" t="s">
        <v>86</v>
      </c>
      <c r="L196" s="485" t="b">
        <v>0</v>
      </c>
      <c r="M196" s="485" t="s">
        <v>8389</v>
      </c>
      <c r="N196" s="485" t="s">
        <v>88</v>
      </c>
      <c r="O196" s="487">
        <v>46295.54513888889</v>
      </c>
      <c r="P196" s="487">
        <v>46295.54513888889</v>
      </c>
    </row>
    <row r="197">
      <c r="A197" s="485" t="s">
        <v>9413</v>
      </c>
      <c r="B197" s="485" t="str">
        <f>'Cover Page'!$I$8</f>
        <v>GHXSTSHIP</v>
      </c>
      <c r="C197" s="485" t="str">
        <f>'Cover Page'!$C$7</f>
        <v>CSMIA26</v>
      </c>
      <c r="D197" s="485" t="s">
        <v>823</v>
      </c>
      <c r="E197" s="485" t="s">
        <v>8369</v>
      </c>
      <c r="F197" s="485" t="s">
        <v>872</v>
      </c>
      <c r="G197" s="485" t="s">
        <v>9414</v>
      </c>
      <c r="H197" s="485" t="s">
        <v>9414</v>
      </c>
      <c r="I197" s="486"/>
      <c r="J197" s="485" t="s">
        <v>9416</v>
      </c>
      <c r="K197" s="485" t="s">
        <v>86</v>
      </c>
      <c r="L197" s="485" t="b">
        <v>0</v>
      </c>
      <c r="M197" s="485" t="s">
        <v>8389</v>
      </c>
      <c r="N197" s="485" t="s">
        <v>88</v>
      </c>
      <c r="O197" s="487">
        <v>46295.54513888889</v>
      </c>
      <c r="P197" s="487">
        <v>46295.54513888889</v>
      </c>
    </row>
    <row r="198">
      <c r="A198" s="485" t="s">
        <v>9417</v>
      </c>
      <c r="B198" s="485" t="str">
        <f>'Cover Page'!$I$8</f>
        <v>GHXSTSHIP</v>
      </c>
      <c r="C198" s="485" t="str">
        <f>'Cover Page'!$C$7</f>
        <v>CSMIA26</v>
      </c>
      <c r="D198" s="485" t="s">
        <v>823</v>
      </c>
      <c r="E198" s="485" t="s">
        <v>8369</v>
      </c>
      <c r="F198" s="485" t="s">
        <v>7524</v>
      </c>
      <c r="G198" s="485" t="s">
        <v>9418</v>
      </c>
      <c r="H198" s="485" t="s">
        <v>9418</v>
      </c>
      <c r="I198" s="486"/>
      <c r="J198" s="485" t="s">
        <v>9420</v>
      </c>
      <c r="K198" s="485" t="s">
        <v>86</v>
      </c>
      <c r="L198" s="485" t="b">
        <v>0</v>
      </c>
      <c r="M198" s="485" t="s">
        <v>8389</v>
      </c>
      <c r="N198" s="485" t="s">
        <v>88</v>
      </c>
      <c r="O198" s="487">
        <v>46295.54513888889</v>
      </c>
      <c r="P198" s="487">
        <v>46295.54513888889</v>
      </c>
    </row>
    <row r="199">
      <c r="A199" s="485" t="s">
        <v>9423</v>
      </c>
      <c r="B199" s="485" t="str">
        <f>'Cover Page'!$I$8</f>
        <v>GHXSTSHIP</v>
      </c>
      <c r="C199" s="485" t="str">
        <f>'Cover Page'!$C$7</f>
        <v>CSMIA26</v>
      </c>
      <c r="D199" s="485" t="s">
        <v>799</v>
      </c>
      <c r="E199" s="485" t="s">
        <v>8369</v>
      </c>
      <c r="F199" s="485" t="s">
        <v>982</v>
      </c>
      <c r="G199" s="485" t="s">
        <v>9425</v>
      </c>
      <c r="H199" s="485" t="s">
        <v>9425</v>
      </c>
      <c r="I199" s="486"/>
      <c r="J199" s="485" t="s">
        <v>9426</v>
      </c>
      <c r="K199" s="485" t="s">
        <v>86</v>
      </c>
      <c r="L199" s="485" t="b">
        <v>0</v>
      </c>
      <c r="M199" s="485" t="s">
        <v>8389</v>
      </c>
      <c r="N199" s="485" t="s">
        <v>88</v>
      </c>
      <c r="O199" s="487">
        <v>46295.54513888889</v>
      </c>
      <c r="P199" s="487">
        <v>46295.54513888889</v>
      </c>
    </row>
    <row r="200">
      <c r="A200" s="485" t="s">
        <v>9427</v>
      </c>
      <c r="B200" s="485" t="str">
        <f>'Cover Page'!$I$8</f>
        <v>GHXSTSHIP</v>
      </c>
      <c r="C200" s="485" t="str">
        <f>'Cover Page'!$C$7</f>
        <v>CSMIA26</v>
      </c>
      <c r="D200" s="485" t="s">
        <v>823</v>
      </c>
      <c r="E200" s="485" t="s">
        <v>8369</v>
      </c>
      <c r="F200" s="485" t="s">
        <v>872</v>
      </c>
      <c r="G200" s="485" t="s">
        <v>9431</v>
      </c>
      <c r="H200" s="485" t="s">
        <v>9431</v>
      </c>
      <c r="I200" s="486"/>
      <c r="J200" s="485" t="s">
        <v>9433</v>
      </c>
      <c r="K200" s="485" t="s">
        <v>86</v>
      </c>
      <c r="L200" s="485" t="b">
        <v>0</v>
      </c>
      <c r="M200" s="485" t="s">
        <v>8389</v>
      </c>
      <c r="N200" s="485" t="s">
        <v>88</v>
      </c>
      <c r="O200" s="487">
        <v>46295.54513888889</v>
      </c>
      <c r="P200" s="487">
        <v>46295.54513888889</v>
      </c>
    </row>
    <row r="201">
      <c r="A201" s="485" t="s">
        <v>9434</v>
      </c>
      <c r="B201" s="485" t="str">
        <f>'Cover Page'!$I$8</f>
        <v>GHXSTSHIP</v>
      </c>
      <c r="C201" s="485" t="str">
        <f>'Cover Page'!$C$7</f>
        <v>CSMIA26</v>
      </c>
      <c r="D201" s="485" t="s">
        <v>823</v>
      </c>
      <c r="E201" s="485" t="s">
        <v>8369</v>
      </c>
      <c r="F201" s="485" t="s">
        <v>872</v>
      </c>
      <c r="G201" s="485" t="s">
        <v>9437</v>
      </c>
      <c r="H201" s="485" t="s">
        <v>9437</v>
      </c>
      <c r="I201" s="486"/>
      <c r="J201" s="485" t="s">
        <v>9438</v>
      </c>
      <c r="K201" s="485" t="s">
        <v>86</v>
      </c>
      <c r="L201" s="485" t="b">
        <v>0</v>
      </c>
      <c r="M201" s="485" t="s">
        <v>8389</v>
      </c>
      <c r="N201" s="485" t="s">
        <v>88</v>
      </c>
      <c r="O201" s="487">
        <v>46295.54513888889</v>
      </c>
      <c r="P201" s="487">
        <v>46295.54513888889</v>
      </c>
    </row>
    <row r="202">
      <c r="A202" s="485" t="s">
        <v>9439</v>
      </c>
      <c r="B202" s="485" t="str">
        <f>'Cover Page'!$I$8</f>
        <v>GHXSTSHIP</v>
      </c>
      <c r="C202" s="485" t="str">
        <f>'Cover Page'!$C$7</f>
        <v>CSMIA26</v>
      </c>
      <c r="D202" s="485" t="s">
        <v>823</v>
      </c>
      <c r="E202" s="485" t="s">
        <v>8369</v>
      </c>
      <c r="F202" s="485" t="s">
        <v>7524</v>
      </c>
      <c r="G202" s="485" t="s">
        <v>9443</v>
      </c>
      <c r="H202" s="485" t="s">
        <v>9443</v>
      </c>
      <c r="I202" s="486"/>
      <c r="J202" s="485" t="s">
        <v>9444</v>
      </c>
      <c r="K202" s="485" t="s">
        <v>86</v>
      </c>
      <c r="L202" s="485" t="b">
        <v>0</v>
      </c>
      <c r="M202" s="485" t="s">
        <v>8389</v>
      </c>
      <c r="N202" s="485" t="s">
        <v>88</v>
      </c>
      <c r="O202" s="487">
        <v>46295.54513888889</v>
      </c>
      <c r="P202" s="487">
        <v>46295.54513888889</v>
      </c>
    </row>
    <row r="203">
      <c r="A203" s="485" t="s">
        <v>9445</v>
      </c>
      <c r="B203" s="485" t="str">
        <f>'Cover Page'!$I$8</f>
        <v>GHXSTSHIP</v>
      </c>
      <c r="C203" s="485" t="str">
        <f>'Cover Page'!$C$7</f>
        <v>CSMIA26</v>
      </c>
      <c r="D203" s="485" t="s">
        <v>823</v>
      </c>
      <c r="E203" s="485" t="s">
        <v>8369</v>
      </c>
      <c r="F203" s="485" t="s">
        <v>8564</v>
      </c>
      <c r="G203" s="485" t="s">
        <v>9447</v>
      </c>
      <c r="H203" s="485" t="s">
        <v>9447</v>
      </c>
      <c r="I203" s="486"/>
      <c r="J203" s="485" t="s">
        <v>9448</v>
      </c>
      <c r="K203" s="485" t="s">
        <v>86</v>
      </c>
      <c r="L203" s="485" t="b">
        <v>0</v>
      </c>
      <c r="M203" s="485" t="s">
        <v>8389</v>
      </c>
      <c r="N203" s="485" t="s">
        <v>88</v>
      </c>
      <c r="O203" s="487">
        <v>46295.54513888889</v>
      </c>
      <c r="P203" s="487">
        <v>46295.54513888889</v>
      </c>
    </row>
    <row r="204">
      <c r="A204" s="485" t="s">
        <v>9449</v>
      </c>
      <c r="B204" s="485" t="str">
        <f>'Cover Page'!$I$8</f>
        <v>GHXSTSHIP</v>
      </c>
      <c r="C204" s="485" t="str">
        <f>'Cover Page'!$C$7</f>
        <v>CSMIA26</v>
      </c>
      <c r="D204" s="485" t="s">
        <v>823</v>
      </c>
      <c r="E204" s="485" t="s">
        <v>8369</v>
      </c>
      <c r="F204" s="485" t="s">
        <v>8564</v>
      </c>
      <c r="G204" s="485" t="s">
        <v>9450</v>
      </c>
      <c r="H204" s="485" t="s">
        <v>9450</v>
      </c>
      <c r="I204" s="486"/>
      <c r="J204" s="485" t="s">
        <v>9451</v>
      </c>
      <c r="K204" s="485" t="s">
        <v>86</v>
      </c>
      <c r="L204" s="485" t="b">
        <v>0</v>
      </c>
      <c r="M204" s="485" t="s">
        <v>8389</v>
      </c>
      <c r="N204" s="485" t="s">
        <v>88</v>
      </c>
      <c r="O204" s="487">
        <v>46295.54513888889</v>
      </c>
      <c r="P204" s="487">
        <v>46295.54513888889</v>
      </c>
    </row>
    <row r="205">
      <c r="A205" s="485" t="s">
        <v>9452</v>
      </c>
      <c r="B205" s="485" t="str">
        <f>'Cover Page'!$I$8</f>
        <v>GHXSTSHIP</v>
      </c>
      <c r="C205" s="485" t="str">
        <f>'Cover Page'!$C$7</f>
        <v>CSMIA26</v>
      </c>
      <c r="D205" s="485" t="s">
        <v>799</v>
      </c>
      <c r="E205" s="485" t="s">
        <v>8369</v>
      </c>
      <c r="F205" s="485" t="s">
        <v>8470</v>
      </c>
      <c r="G205" s="485" t="s">
        <v>9456</v>
      </c>
      <c r="H205" s="485" t="s">
        <v>9456</v>
      </c>
      <c r="I205" s="486"/>
      <c r="J205" s="485" t="s">
        <v>9457</v>
      </c>
      <c r="K205" s="485" t="s">
        <v>86</v>
      </c>
      <c r="L205" s="485" t="b">
        <v>0</v>
      </c>
      <c r="M205" s="485" t="s">
        <v>8389</v>
      </c>
      <c r="N205" s="485" t="s">
        <v>88</v>
      </c>
      <c r="O205" s="487">
        <v>46295.54513888889</v>
      </c>
      <c r="P205" s="487">
        <v>46295.54513888889</v>
      </c>
    </row>
    <row r="206">
      <c r="A206" s="485" t="s">
        <v>9459</v>
      </c>
      <c r="B206" s="485" t="str">
        <f>'Cover Page'!$I$8</f>
        <v>GHXSTSHIP</v>
      </c>
      <c r="C206" s="485" t="str">
        <f>'Cover Page'!$C$7</f>
        <v>CSMIA26</v>
      </c>
      <c r="D206" s="485" t="s">
        <v>799</v>
      </c>
      <c r="E206" s="485" t="s">
        <v>8369</v>
      </c>
      <c r="F206" s="485" t="s">
        <v>7524</v>
      </c>
      <c r="G206" s="485" t="s">
        <v>9460</v>
      </c>
      <c r="H206" s="485" t="s">
        <v>9460</v>
      </c>
      <c r="I206" s="486"/>
      <c r="J206" s="485" t="s">
        <v>9461</v>
      </c>
      <c r="K206" s="485" t="s">
        <v>86</v>
      </c>
      <c r="L206" s="485" t="b">
        <v>0</v>
      </c>
      <c r="M206" s="485" t="s">
        <v>8389</v>
      </c>
      <c r="N206" s="485" t="s">
        <v>88</v>
      </c>
      <c r="O206" s="487">
        <v>46295.54513888889</v>
      </c>
      <c r="P206" s="487">
        <v>46295.54513888889</v>
      </c>
    </row>
    <row r="207">
      <c r="A207" s="485" t="s">
        <v>9464</v>
      </c>
      <c r="B207" s="485" t="str">
        <f>'Cover Page'!$I$8</f>
        <v>GHXSTSHIP</v>
      </c>
      <c r="C207" s="485" t="str">
        <f>'Cover Page'!$C$7</f>
        <v>CSMIA26</v>
      </c>
      <c r="D207" s="485" t="s">
        <v>799</v>
      </c>
      <c r="E207" s="485" t="s">
        <v>8369</v>
      </c>
      <c r="F207" s="485" t="s">
        <v>982</v>
      </c>
      <c r="G207" s="485" t="s">
        <v>9466</v>
      </c>
      <c r="H207" s="485" t="s">
        <v>9466</v>
      </c>
      <c r="I207" s="486"/>
      <c r="J207" s="485" t="s">
        <v>9467</v>
      </c>
      <c r="K207" s="485" t="s">
        <v>86</v>
      </c>
      <c r="L207" s="485" t="b">
        <v>0</v>
      </c>
      <c r="M207" s="485" t="s">
        <v>8389</v>
      </c>
      <c r="N207" s="485" t="s">
        <v>88</v>
      </c>
      <c r="O207" s="487">
        <v>46295.54513888889</v>
      </c>
      <c r="P207" s="487">
        <v>46295.54513888889</v>
      </c>
    </row>
    <row r="208">
      <c r="A208" s="485" t="s">
        <v>9469</v>
      </c>
      <c r="B208" s="485" t="str">
        <f>'Cover Page'!$I$8</f>
        <v>GHXSTSHIP</v>
      </c>
      <c r="C208" s="485" t="str">
        <f>'Cover Page'!$C$7</f>
        <v>CSMIA26</v>
      </c>
      <c r="D208" s="485" t="s">
        <v>799</v>
      </c>
      <c r="E208" s="485" t="s">
        <v>8369</v>
      </c>
      <c r="F208" s="485" t="s">
        <v>982</v>
      </c>
      <c r="G208" s="485" t="s">
        <v>9470</v>
      </c>
      <c r="H208" s="485" t="s">
        <v>9470</v>
      </c>
      <c r="I208" s="486"/>
      <c r="J208" s="485" t="s">
        <v>9471</v>
      </c>
      <c r="K208" s="485" t="s">
        <v>86</v>
      </c>
      <c r="L208" s="485" t="b">
        <v>0</v>
      </c>
      <c r="M208" s="485" t="s">
        <v>8389</v>
      </c>
      <c r="N208" s="485" t="s">
        <v>88</v>
      </c>
      <c r="O208" s="487">
        <v>46295.54513888889</v>
      </c>
      <c r="P208" s="487">
        <v>46295.54513888889</v>
      </c>
    </row>
    <row r="209">
      <c r="A209" s="485" t="s">
        <v>9473</v>
      </c>
      <c r="B209" s="485" t="str">
        <f>'Cover Page'!$I$8</f>
        <v>GHXSTSHIP</v>
      </c>
      <c r="C209" s="485" t="str">
        <f>'Cover Page'!$C$7</f>
        <v>CSMIA26</v>
      </c>
      <c r="D209" s="485" t="s">
        <v>799</v>
      </c>
      <c r="E209" s="485" t="s">
        <v>8369</v>
      </c>
      <c r="F209" s="485" t="s">
        <v>8613</v>
      </c>
      <c r="G209" s="485" t="s">
        <v>9476</v>
      </c>
      <c r="H209" s="485" t="s">
        <v>9476</v>
      </c>
      <c r="I209" s="486"/>
      <c r="J209" s="485" t="s">
        <v>9477</v>
      </c>
      <c r="K209" s="485" t="s">
        <v>86</v>
      </c>
      <c r="L209" s="485" t="b">
        <v>0</v>
      </c>
      <c r="M209" s="485" t="s">
        <v>8389</v>
      </c>
      <c r="N209" s="485" t="s">
        <v>88</v>
      </c>
      <c r="O209" s="487">
        <v>46295.54513888889</v>
      </c>
      <c r="P209" s="487">
        <v>46295.54513888889</v>
      </c>
    </row>
    <row r="210">
      <c r="A210" s="485" t="s">
        <v>9479</v>
      </c>
      <c r="B210" s="485" t="str">
        <f>'Cover Page'!$I$8</f>
        <v>GHXSTSHIP</v>
      </c>
      <c r="C210" s="485" t="str">
        <f>'Cover Page'!$C$7</f>
        <v>CSMIA26</v>
      </c>
      <c r="D210" s="485" t="s">
        <v>823</v>
      </c>
      <c r="E210" s="485" t="s">
        <v>8369</v>
      </c>
      <c r="F210" s="485" t="s">
        <v>8564</v>
      </c>
      <c r="G210" s="485" t="s">
        <v>9480</v>
      </c>
      <c r="H210" s="485" t="s">
        <v>9480</v>
      </c>
      <c r="I210" s="486"/>
      <c r="J210" s="485" t="s">
        <v>9481</v>
      </c>
      <c r="K210" s="485" t="s">
        <v>86</v>
      </c>
      <c r="L210" s="485" t="b">
        <v>0</v>
      </c>
      <c r="M210" s="485" t="s">
        <v>8389</v>
      </c>
      <c r="N210" s="485" t="s">
        <v>88</v>
      </c>
      <c r="O210" s="487">
        <v>46295.54513888889</v>
      </c>
      <c r="P210" s="487">
        <v>46295.54513888889</v>
      </c>
    </row>
    <row r="211">
      <c r="A211" s="485" t="s">
        <v>9485</v>
      </c>
      <c r="B211" s="485" t="str">
        <f>'Cover Page'!$I$8</f>
        <v>GHXSTSHIP</v>
      </c>
      <c r="C211" s="485" t="str">
        <f>'Cover Page'!$C$7</f>
        <v>CSMIA26</v>
      </c>
      <c r="D211" s="485" t="s">
        <v>823</v>
      </c>
      <c r="E211" s="485" t="s">
        <v>8369</v>
      </c>
      <c r="F211" s="485" t="s">
        <v>7524</v>
      </c>
      <c r="G211" s="485" t="s">
        <v>9487</v>
      </c>
      <c r="H211" s="485" t="s">
        <v>9487</v>
      </c>
      <c r="I211" s="486"/>
      <c r="J211" s="485" t="s">
        <v>9488</v>
      </c>
      <c r="K211" s="485" t="s">
        <v>86</v>
      </c>
      <c r="L211" s="485" t="b">
        <v>0</v>
      </c>
      <c r="M211" s="485" t="s">
        <v>8389</v>
      </c>
      <c r="N211" s="485" t="s">
        <v>88</v>
      </c>
      <c r="O211" s="487">
        <v>46295.54513888889</v>
      </c>
      <c r="P211" s="487">
        <v>46295.54513888889</v>
      </c>
    </row>
    <row r="212">
      <c r="A212" s="485" t="s">
        <v>9489</v>
      </c>
      <c r="B212" s="485" t="str">
        <f>'Cover Page'!$I$8</f>
        <v>GHXSTSHIP</v>
      </c>
      <c r="C212" s="485" t="str">
        <f>'Cover Page'!$C$7</f>
        <v>CSMIA26</v>
      </c>
      <c r="D212" s="485" t="s">
        <v>2472</v>
      </c>
      <c r="E212" s="485" t="s">
        <v>9492</v>
      </c>
      <c r="F212" s="485" t="s">
        <v>9493</v>
      </c>
      <c r="G212" s="485" t="s">
        <v>9494</v>
      </c>
      <c r="H212" s="485" t="s">
        <v>9494</v>
      </c>
      <c r="I212" s="485" t="s">
        <v>9497</v>
      </c>
      <c r="J212" s="485" t="s">
        <v>9498</v>
      </c>
      <c r="K212" s="485" t="s">
        <v>86</v>
      </c>
      <c r="L212" s="485" t="b">
        <v>0</v>
      </c>
      <c r="M212" s="485" t="s">
        <v>8389</v>
      </c>
      <c r="N212" s="485" t="s">
        <v>88</v>
      </c>
      <c r="O212" s="487">
        <v>46295.54513888889</v>
      </c>
      <c r="P212" s="487">
        <v>46295.54513888889</v>
      </c>
    </row>
    <row r="213">
      <c r="A213" s="485" t="s">
        <v>9500</v>
      </c>
      <c r="B213" s="485" t="str">
        <f>'Cover Page'!$I$8</f>
        <v>GHXSTSHIP</v>
      </c>
      <c r="C213" s="485" t="str">
        <f>'Cover Page'!$C$7</f>
        <v>CSMIA26</v>
      </c>
      <c r="D213" s="485" t="s">
        <v>2472</v>
      </c>
      <c r="E213" s="485" t="s">
        <v>9492</v>
      </c>
      <c r="F213" s="485" t="s">
        <v>9493</v>
      </c>
      <c r="G213" s="485" t="s">
        <v>9502</v>
      </c>
      <c r="H213" s="485" t="s">
        <v>9502</v>
      </c>
      <c r="I213" s="485" t="s">
        <v>9503</v>
      </c>
      <c r="J213" s="485" t="s">
        <v>9504</v>
      </c>
      <c r="K213" s="485" t="s">
        <v>86</v>
      </c>
      <c r="L213" s="485" t="b">
        <v>0</v>
      </c>
      <c r="M213" s="485" t="s">
        <v>8389</v>
      </c>
      <c r="N213" s="485" t="s">
        <v>88</v>
      </c>
      <c r="O213" s="487">
        <v>46295.54513888889</v>
      </c>
      <c r="P213" s="487">
        <v>46295.54513888889</v>
      </c>
    </row>
    <row r="214">
      <c r="A214" s="485" t="s">
        <v>9505</v>
      </c>
      <c r="B214" s="485" t="str">
        <f>'Cover Page'!$I$8</f>
        <v>GHXSTSHIP</v>
      </c>
      <c r="C214" s="485" t="str">
        <f>'Cover Page'!$C$7</f>
        <v>CSMIA26</v>
      </c>
      <c r="D214" s="485" t="s">
        <v>2472</v>
      </c>
      <c r="E214" s="485" t="s">
        <v>9492</v>
      </c>
      <c r="F214" s="485" t="s">
        <v>9493</v>
      </c>
      <c r="G214" s="485" t="s">
        <v>9508</v>
      </c>
      <c r="H214" s="485" t="s">
        <v>9508</v>
      </c>
      <c r="I214" s="485" t="s">
        <v>9510</v>
      </c>
      <c r="J214" s="485" t="s">
        <v>9511</v>
      </c>
      <c r="K214" s="485" t="s">
        <v>86</v>
      </c>
      <c r="L214" s="485" t="b">
        <v>0</v>
      </c>
      <c r="M214" s="485" t="s">
        <v>8389</v>
      </c>
      <c r="N214" s="485" t="s">
        <v>88</v>
      </c>
      <c r="O214" s="487">
        <v>46295.54513888889</v>
      </c>
      <c r="P214" s="487">
        <v>46295.54513888889</v>
      </c>
    </row>
    <row r="215">
      <c r="A215" s="225"/>
      <c r="B215" s="225"/>
      <c r="C215" s="225"/>
      <c r="D215" s="225"/>
      <c r="E215" s="225"/>
      <c r="F215" s="225"/>
      <c r="G215" s="225"/>
      <c r="H215" s="225"/>
      <c r="I215" s="225"/>
      <c r="J215" s="225"/>
      <c r="K215" s="225"/>
      <c r="L215" s="225"/>
      <c r="M215" s="225"/>
      <c r="N215" s="225"/>
      <c r="O215" s="225"/>
      <c r="P215" s="225"/>
    </row>
    <row r="216">
      <c r="A216" s="225"/>
      <c r="B216" s="225"/>
      <c r="C216" s="225"/>
      <c r="D216" s="225"/>
      <c r="E216" s="225"/>
      <c r="F216" s="225"/>
      <c r="G216" s="225"/>
      <c r="H216" s="225"/>
      <c r="I216" s="225"/>
      <c r="J216" s="225"/>
      <c r="K216" s="225"/>
      <c r="L216" s="225"/>
      <c r="M216" s="225"/>
      <c r="N216" s="225"/>
      <c r="O216" s="225"/>
      <c r="P216" s="225"/>
    </row>
    <row r="217">
      <c r="A217" s="225"/>
      <c r="B217" s="225"/>
      <c r="C217" s="225"/>
      <c r="D217" s="225"/>
      <c r="E217" s="225"/>
      <c r="F217" s="225"/>
      <c r="G217" s="225"/>
      <c r="H217" s="225"/>
      <c r="I217" s="225"/>
      <c r="J217" s="225"/>
      <c r="K217" s="225"/>
      <c r="L217" s="225"/>
      <c r="M217" s="225"/>
      <c r="N217" s="225"/>
      <c r="O217" s="225"/>
      <c r="P217" s="225"/>
    </row>
    <row r="218">
      <c r="A218" s="225"/>
      <c r="B218" s="225"/>
      <c r="C218" s="225"/>
      <c r="D218" s="225"/>
      <c r="E218" s="225"/>
      <c r="F218" s="225"/>
      <c r="G218" s="225"/>
      <c r="H218" s="225"/>
      <c r="I218" s="225"/>
      <c r="J218" s="225"/>
      <c r="K218" s="225"/>
      <c r="L218" s="225"/>
      <c r="M218" s="225"/>
      <c r="N218" s="225"/>
      <c r="O218" s="225"/>
      <c r="P218" s="225"/>
    </row>
    <row r="219">
      <c r="A219" s="225"/>
      <c r="B219" s="225"/>
      <c r="C219" s="225"/>
      <c r="D219" s="225"/>
      <c r="E219" s="225"/>
      <c r="F219" s="225"/>
      <c r="G219" s="225"/>
      <c r="H219" s="225"/>
      <c r="I219" s="225"/>
      <c r="J219" s="225"/>
      <c r="K219" s="225"/>
      <c r="L219" s="225"/>
      <c r="M219" s="225"/>
      <c r="N219" s="225"/>
      <c r="O219" s="225"/>
      <c r="P219" s="225"/>
    </row>
    <row r="220">
      <c r="A220" s="225"/>
      <c r="B220" s="225"/>
      <c r="C220" s="225"/>
      <c r="D220" s="225"/>
      <c r="E220" s="225"/>
      <c r="F220" s="225"/>
      <c r="G220" s="225"/>
      <c r="H220" s="225"/>
      <c r="I220" s="225"/>
      <c r="J220" s="225"/>
      <c r="K220" s="225"/>
      <c r="L220" s="225"/>
      <c r="M220" s="225"/>
      <c r="N220" s="225"/>
      <c r="O220" s="225"/>
      <c r="P220" s="225"/>
    </row>
    <row r="221">
      <c r="A221" s="225"/>
      <c r="B221" s="225"/>
      <c r="C221" s="225"/>
      <c r="D221" s="225"/>
      <c r="E221" s="225"/>
      <c r="F221" s="225"/>
      <c r="G221" s="225"/>
      <c r="H221" s="225"/>
      <c r="I221" s="225"/>
      <c r="J221" s="225"/>
      <c r="K221" s="225"/>
      <c r="L221" s="225"/>
      <c r="M221" s="225"/>
      <c r="N221" s="225"/>
      <c r="O221" s="225"/>
      <c r="P221" s="225"/>
    </row>
    <row r="222">
      <c r="A222" s="225"/>
      <c r="B222" s="225"/>
      <c r="C222" s="225"/>
      <c r="D222" s="225"/>
      <c r="E222" s="225"/>
      <c r="F222" s="225"/>
      <c r="G222" s="225"/>
      <c r="H222" s="225"/>
      <c r="I222" s="225"/>
      <c r="J222" s="225"/>
      <c r="K222" s="225"/>
      <c r="L222" s="225"/>
      <c r="M222" s="225"/>
      <c r="N222" s="225"/>
      <c r="O222" s="225"/>
      <c r="P222" s="225"/>
    </row>
    <row r="223">
      <c r="A223" s="225"/>
      <c r="B223" s="225"/>
      <c r="C223" s="225"/>
      <c r="D223" s="225"/>
      <c r="E223" s="225"/>
      <c r="F223" s="225"/>
      <c r="G223" s="225"/>
      <c r="H223" s="225"/>
      <c r="I223" s="225"/>
      <c r="J223" s="225"/>
      <c r="K223" s="225"/>
      <c r="L223" s="225"/>
      <c r="M223" s="225"/>
      <c r="N223" s="225"/>
      <c r="O223" s="225"/>
      <c r="P223" s="225"/>
    </row>
    <row r="224">
      <c r="A224" s="225"/>
      <c r="B224" s="225"/>
      <c r="C224" s="225"/>
      <c r="D224" s="225"/>
      <c r="E224" s="225"/>
      <c r="F224" s="225"/>
      <c r="G224" s="225"/>
      <c r="H224" s="225"/>
      <c r="I224" s="225"/>
      <c r="J224" s="225"/>
      <c r="K224" s="225"/>
      <c r="L224" s="225"/>
      <c r="M224" s="225"/>
      <c r="N224" s="225"/>
      <c r="O224" s="225"/>
      <c r="P224" s="225"/>
    </row>
    <row r="225">
      <c r="A225" s="225"/>
      <c r="B225" s="225"/>
      <c r="C225" s="225"/>
      <c r="D225" s="225"/>
      <c r="E225" s="225"/>
      <c r="F225" s="225"/>
      <c r="G225" s="225"/>
      <c r="H225" s="225"/>
      <c r="I225" s="225"/>
      <c r="J225" s="225"/>
      <c r="K225" s="225"/>
      <c r="L225" s="225"/>
      <c r="M225" s="225"/>
      <c r="N225" s="225"/>
      <c r="O225" s="225"/>
      <c r="P225" s="225"/>
    </row>
    <row r="226">
      <c r="A226" s="225"/>
      <c r="B226" s="225"/>
      <c r="C226" s="225"/>
      <c r="D226" s="225"/>
      <c r="E226" s="225"/>
      <c r="F226" s="225"/>
      <c r="G226" s="225"/>
      <c r="H226" s="225"/>
      <c r="I226" s="225"/>
      <c r="J226" s="225"/>
      <c r="K226" s="225"/>
      <c r="L226" s="225"/>
      <c r="M226" s="225"/>
      <c r="N226" s="225"/>
      <c r="O226" s="225"/>
      <c r="P226" s="225"/>
    </row>
    <row r="227">
      <c r="A227" s="225"/>
      <c r="B227" s="225"/>
      <c r="C227" s="225"/>
      <c r="D227" s="225"/>
      <c r="E227" s="225"/>
      <c r="F227" s="225"/>
      <c r="G227" s="225"/>
      <c r="H227" s="225"/>
      <c r="I227" s="225"/>
      <c r="J227" s="225"/>
      <c r="K227" s="225"/>
      <c r="L227" s="225"/>
      <c r="M227" s="225"/>
      <c r="N227" s="225"/>
      <c r="O227" s="225"/>
      <c r="P227" s="225"/>
    </row>
    <row r="228">
      <c r="A228" s="225"/>
      <c r="B228" s="225"/>
      <c r="C228" s="225"/>
      <c r="D228" s="225"/>
      <c r="E228" s="225"/>
      <c r="F228" s="225"/>
      <c r="G228" s="225"/>
      <c r="H228" s="225"/>
      <c r="I228" s="225"/>
      <c r="J228" s="225"/>
      <c r="K228" s="225"/>
      <c r="L228" s="225"/>
      <c r="M228" s="225"/>
      <c r="N228" s="225"/>
      <c r="O228" s="225"/>
      <c r="P228" s="225"/>
    </row>
    <row r="229">
      <c r="A229" s="225"/>
      <c r="B229" s="225"/>
      <c r="C229" s="225"/>
      <c r="D229" s="225"/>
      <c r="E229" s="225"/>
      <c r="F229" s="225"/>
      <c r="G229" s="225"/>
      <c r="H229" s="225"/>
      <c r="I229" s="225"/>
      <c r="J229" s="225"/>
      <c r="K229" s="225"/>
      <c r="L229" s="225"/>
      <c r="M229" s="225"/>
      <c r="N229" s="225"/>
      <c r="O229" s="225"/>
      <c r="P229" s="225"/>
    </row>
    <row r="230">
      <c r="A230" s="225"/>
      <c r="B230" s="225"/>
      <c r="C230" s="225"/>
      <c r="D230" s="225"/>
      <c r="E230" s="225"/>
      <c r="F230" s="225"/>
      <c r="G230" s="225"/>
      <c r="H230" s="225"/>
      <c r="I230" s="225"/>
      <c r="J230" s="225"/>
      <c r="K230" s="225"/>
      <c r="L230" s="225"/>
      <c r="M230" s="225"/>
      <c r="N230" s="225"/>
      <c r="O230" s="225"/>
      <c r="P230" s="225"/>
    </row>
    <row r="231">
      <c r="A231" s="225"/>
      <c r="B231" s="225"/>
      <c r="C231" s="225"/>
      <c r="D231" s="225"/>
      <c r="E231" s="225"/>
      <c r="F231" s="225"/>
      <c r="G231" s="225"/>
      <c r="H231" s="225"/>
      <c r="I231" s="225"/>
      <c r="J231" s="225"/>
      <c r="K231" s="225"/>
      <c r="L231" s="225"/>
      <c r="M231" s="225"/>
      <c r="N231" s="225"/>
      <c r="O231" s="225"/>
      <c r="P231" s="225"/>
    </row>
    <row r="232">
      <c r="A232" s="225"/>
      <c r="B232" s="225"/>
      <c r="C232" s="225"/>
      <c r="D232" s="225"/>
      <c r="E232" s="225"/>
      <c r="F232" s="225"/>
      <c r="G232" s="225"/>
      <c r="H232" s="225"/>
      <c r="I232" s="225"/>
      <c r="J232" s="225"/>
      <c r="K232" s="225"/>
      <c r="L232" s="225"/>
      <c r="M232" s="225"/>
      <c r="N232" s="225"/>
      <c r="O232" s="225"/>
      <c r="P232" s="225"/>
    </row>
    <row r="233">
      <c r="A233" s="225"/>
      <c r="B233" s="225"/>
      <c r="C233" s="225"/>
      <c r="D233" s="225"/>
      <c r="E233" s="225"/>
      <c r="F233" s="225"/>
      <c r="G233" s="225"/>
      <c r="H233" s="225"/>
      <c r="I233" s="225"/>
      <c r="J233" s="225"/>
      <c r="K233" s="225"/>
      <c r="L233" s="225"/>
      <c r="M233" s="225"/>
      <c r="N233" s="225"/>
      <c r="O233" s="225"/>
      <c r="P233" s="225"/>
    </row>
    <row r="234">
      <c r="A234" s="225"/>
      <c r="B234" s="225"/>
      <c r="C234" s="225"/>
      <c r="D234" s="225"/>
      <c r="E234" s="225"/>
      <c r="F234" s="225"/>
      <c r="G234" s="225"/>
      <c r="H234" s="225"/>
      <c r="I234" s="225"/>
      <c r="J234" s="225"/>
      <c r="K234" s="225"/>
      <c r="L234" s="225"/>
      <c r="M234" s="225"/>
      <c r="N234" s="225"/>
      <c r="O234" s="225"/>
      <c r="P234" s="225"/>
    </row>
    <row r="235">
      <c r="A235" s="225"/>
      <c r="B235" s="225"/>
      <c r="C235" s="225"/>
      <c r="D235" s="225"/>
      <c r="E235" s="225"/>
      <c r="F235" s="225"/>
      <c r="G235" s="225"/>
      <c r="H235" s="225"/>
      <c r="I235" s="225"/>
      <c r="J235" s="225"/>
      <c r="K235" s="225"/>
      <c r="L235" s="225"/>
      <c r="M235" s="225"/>
      <c r="N235" s="225"/>
      <c r="O235" s="225"/>
      <c r="P235" s="225"/>
    </row>
    <row r="236">
      <c r="A236" s="225"/>
      <c r="B236" s="225"/>
      <c r="C236" s="225"/>
      <c r="D236" s="225"/>
      <c r="E236" s="225"/>
      <c r="F236" s="225"/>
      <c r="G236" s="225"/>
      <c r="H236" s="225"/>
      <c r="I236" s="225"/>
      <c r="J236" s="225"/>
      <c r="K236" s="225"/>
      <c r="L236" s="225"/>
      <c r="M236" s="225"/>
      <c r="N236" s="225"/>
      <c r="O236" s="225"/>
      <c r="P236" s="225"/>
    </row>
    <row r="237">
      <c r="A237" s="225"/>
      <c r="B237" s="225"/>
      <c r="C237" s="225"/>
      <c r="D237" s="225"/>
      <c r="E237" s="225"/>
      <c r="F237" s="225"/>
      <c r="G237" s="225"/>
      <c r="H237" s="225"/>
      <c r="I237" s="225"/>
      <c r="J237" s="225"/>
      <c r="K237" s="225"/>
      <c r="L237" s="225"/>
      <c r="M237" s="225"/>
      <c r="N237" s="225"/>
      <c r="O237" s="225"/>
      <c r="P237" s="225"/>
    </row>
    <row r="238">
      <c r="A238" s="225"/>
      <c r="B238" s="225"/>
      <c r="C238" s="225"/>
      <c r="D238" s="225"/>
      <c r="E238" s="225"/>
      <c r="F238" s="225"/>
      <c r="G238" s="225"/>
      <c r="H238" s="225"/>
      <c r="I238" s="225"/>
      <c r="J238" s="225"/>
      <c r="K238" s="225"/>
      <c r="L238" s="225"/>
      <c r="M238" s="225"/>
      <c r="N238" s="225"/>
      <c r="O238" s="225"/>
      <c r="P238" s="225"/>
    </row>
    <row r="239">
      <c r="A239" s="225"/>
      <c r="B239" s="225"/>
      <c r="C239" s="225"/>
      <c r="D239" s="225"/>
      <c r="E239" s="225"/>
      <c r="F239" s="225"/>
      <c r="G239" s="225"/>
      <c r="H239" s="225"/>
      <c r="I239" s="225"/>
      <c r="J239" s="225"/>
      <c r="K239" s="225"/>
      <c r="L239" s="225"/>
      <c r="M239" s="225"/>
      <c r="N239" s="225"/>
      <c r="O239" s="225"/>
      <c r="P239" s="225"/>
    </row>
    <row r="240">
      <c r="A240" s="225"/>
      <c r="B240" s="225"/>
      <c r="C240" s="225"/>
      <c r="D240" s="225"/>
      <c r="E240" s="225"/>
      <c r="F240" s="225"/>
      <c r="G240" s="225"/>
      <c r="H240" s="225"/>
      <c r="I240" s="225"/>
      <c r="J240" s="225"/>
      <c r="K240" s="225"/>
      <c r="L240" s="225"/>
      <c r="M240" s="225"/>
      <c r="N240" s="225"/>
      <c r="O240" s="225"/>
      <c r="P240" s="225"/>
    </row>
    <row r="241">
      <c r="A241" s="225"/>
      <c r="B241" s="225"/>
      <c r="C241" s="225"/>
      <c r="D241" s="225"/>
      <c r="E241" s="225"/>
      <c r="F241" s="225"/>
      <c r="G241" s="225"/>
      <c r="H241" s="225"/>
      <c r="I241" s="225"/>
      <c r="J241" s="225"/>
      <c r="K241" s="225"/>
      <c r="L241" s="225"/>
      <c r="M241" s="225"/>
      <c r="N241" s="225"/>
      <c r="O241" s="225"/>
      <c r="P241" s="225"/>
    </row>
    <row r="242">
      <c r="A242" s="225"/>
      <c r="B242" s="225"/>
      <c r="C242" s="225"/>
      <c r="D242" s="225"/>
      <c r="E242" s="225"/>
      <c r="F242" s="225"/>
      <c r="G242" s="225"/>
      <c r="H242" s="225"/>
      <c r="I242" s="225"/>
      <c r="J242" s="225"/>
      <c r="K242" s="225"/>
      <c r="L242" s="225"/>
      <c r="M242" s="225"/>
      <c r="N242" s="225"/>
      <c r="O242" s="225"/>
      <c r="P242" s="225"/>
    </row>
    <row r="243">
      <c r="A243" s="225"/>
      <c r="B243" s="225"/>
      <c r="C243" s="225"/>
      <c r="D243" s="225"/>
      <c r="E243" s="225"/>
      <c r="F243" s="225"/>
      <c r="G243" s="225"/>
      <c r="H243" s="225"/>
      <c r="I243" s="225"/>
      <c r="J243" s="225"/>
      <c r="K243" s="225"/>
      <c r="L243" s="225"/>
      <c r="M243" s="225"/>
      <c r="N243" s="225"/>
      <c r="O243" s="225"/>
      <c r="P243" s="225"/>
    </row>
    <row r="244">
      <c r="A244" s="225"/>
      <c r="B244" s="225"/>
      <c r="C244" s="225"/>
      <c r="D244" s="225"/>
      <c r="E244" s="225"/>
      <c r="F244" s="225"/>
      <c r="G244" s="225"/>
      <c r="H244" s="225"/>
      <c r="I244" s="225"/>
      <c r="J244" s="225"/>
      <c r="K244" s="225"/>
      <c r="L244" s="225"/>
      <c r="M244" s="225"/>
      <c r="N244" s="225"/>
      <c r="O244" s="225"/>
      <c r="P244" s="225"/>
    </row>
    <row r="245">
      <c r="A245" s="225"/>
      <c r="B245" s="225"/>
      <c r="C245" s="225"/>
      <c r="D245" s="225"/>
      <c r="E245" s="225"/>
      <c r="F245" s="225"/>
      <c r="G245" s="225"/>
      <c r="H245" s="225"/>
      <c r="I245" s="225"/>
      <c r="J245" s="225"/>
      <c r="K245" s="225"/>
      <c r="L245" s="225"/>
      <c r="M245" s="225"/>
      <c r="N245" s="225"/>
      <c r="O245" s="225"/>
      <c r="P245" s="225"/>
    </row>
    <row r="246">
      <c r="A246" s="225"/>
      <c r="B246" s="225"/>
      <c r="C246" s="225"/>
      <c r="D246" s="225"/>
      <c r="E246" s="225"/>
      <c r="F246" s="225"/>
      <c r="G246" s="225"/>
      <c r="H246" s="225"/>
      <c r="I246" s="225"/>
      <c r="J246" s="225"/>
      <c r="K246" s="225"/>
      <c r="L246" s="225"/>
      <c r="M246" s="225"/>
      <c r="N246" s="225"/>
      <c r="O246" s="225"/>
      <c r="P246" s="225"/>
    </row>
    <row r="247">
      <c r="A247" s="225"/>
      <c r="B247" s="225"/>
      <c r="C247" s="225"/>
      <c r="D247" s="225"/>
      <c r="E247" s="225"/>
      <c r="F247" s="225"/>
      <c r="G247" s="225"/>
      <c r="H247" s="225"/>
      <c r="I247" s="225"/>
      <c r="J247" s="225"/>
      <c r="K247" s="225"/>
      <c r="L247" s="225"/>
      <c r="M247" s="225"/>
      <c r="N247" s="225"/>
      <c r="O247" s="225"/>
      <c r="P247" s="225"/>
    </row>
    <row r="248">
      <c r="A248" s="225"/>
      <c r="B248" s="225"/>
      <c r="C248" s="225"/>
      <c r="D248" s="225"/>
      <c r="E248" s="225"/>
      <c r="F248" s="225"/>
      <c r="G248" s="225"/>
      <c r="H248" s="225"/>
      <c r="I248" s="225"/>
      <c r="J248" s="225"/>
      <c r="K248" s="225"/>
      <c r="L248" s="225"/>
      <c r="M248" s="225"/>
      <c r="N248" s="225"/>
      <c r="O248" s="225"/>
      <c r="P248" s="225"/>
    </row>
    <row r="249">
      <c r="A249" s="225"/>
      <c r="B249" s="225"/>
      <c r="C249" s="225"/>
      <c r="D249" s="225"/>
      <c r="E249" s="225"/>
      <c r="F249" s="225"/>
      <c r="G249" s="225"/>
      <c r="H249" s="225"/>
      <c r="I249" s="225"/>
      <c r="J249" s="225"/>
      <c r="K249" s="225"/>
      <c r="L249" s="225"/>
      <c r="M249" s="225"/>
      <c r="N249" s="225"/>
      <c r="O249" s="225"/>
      <c r="P249" s="225"/>
    </row>
    <row r="250">
      <c r="A250" s="225"/>
      <c r="B250" s="225"/>
      <c r="C250" s="225"/>
      <c r="D250" s="225"/>
      <c r="E250" s="225"/>
      <c r="F250" s="225"/>
      <c r="G250" s="225"/>
      <c r="H250" s="225"/>
      <c r="I250" s="225"/>
      <c r="J250" s="225"/>
      <c r="K250" s="225"/>
      <c r="L250" s="225"/>
      <c r="M250" s="225"/>
      <c r="N250" s="225"/>
      <c r="O250" s="225"/>
      <c r="P250" s="225"/>
    </row>
  </sheetData>
  <dataValidations>
    <dataValidation type="list" allowBlank="1" sqref="K2:K214">
      <formula1>Enumerations!$I$2:$I$11</formula1>
    </dataValidation>
  </dataValidations>
  <drawing r:id="rId1"/>
  <tableParts count="1">
    <tablePart r:id="rId3"/>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948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2.63"/>
    <col customWidth="1" min="2" max="2" width="15.75"/>
    <col customWidth="1" min="3" max="3" width="12.63"/>
    <col customWidth="1" min="4" max="4" width="15.75"/>
    <col customWidth="1" min="5" max="5" width="18.88"/>
    <col customWidth="1" min="6" max="6" width="15.75"/>
    <col customWidth="1" min="7" max="8" width="18.88"/>
    <col customWidth="1" min="9" max="9" width="22.0"/>
    <col customWidth="1" min="10" max="10" width="65.75"/>
    <col customWidth="1" min="11" max="12" width="12.63"/>
    <col customWidth="1" min="13" max="13" width="18.88"/>
    <col customWidth="1" min="14" max="14" width="12.63"/>
    <col customWidth="1" min="15" max="15" width="9.5"/>
    <col customWidth="1" min="16" max="16" width="13.0"/>
    <col customWidth="1" min="17" max="17" width="12.63"/>
    <col customWidth="1" min="18" max="18" width="19.13"/>
    <col customWidth="1" min="19" max="19" width="22.0"/>
    <col customWidth="1" min="20" max="20" width="17.75"/>
    <col customWidth="1" min="21" max="21" width="12.75"/>
    <col customWidth="1" min="22" max="22" width="13.88"/>
    <col customWidth="1" min="23" max="23" width="6.38"/>
    <col customWidth="1" min="24" max="24" width="37.63"/>
    <col customWidth="1" min="25" max="25" width="12.63"/>
    <col customWidth="1" min="26" max="27" width="15.75"/>
    <col customWidth="1" min="28" max="33" width="12.63"/>
  </cols>
  <sheetData>
    <row r="1" ht="24.0" customHeight="1">
      <c r="A1" s="4" t="s">
        <v>1</v>
      </c>
      <c r="B1" s="4" t="s">
        <v>7</v>
      </c>
      <c r="C1" s="4" t="s">
        <v>16</v>
      </c>
      <c r="D1" s="4" t="s">
        <v>18</v>
      </c>
      <c r="E1" s="4" t="s">
        <v>20</v>
      </c>
      <c r="F1" s="4" t="s">
        <v>22</v>
      </c>
      <c r="G1" s="4" t="s">
        <v>8514</v>
      </c>
      <c r="H1" s="4" t="s">
        <v>8515</v>
      </c>
      <c r="I1" s="4" t="s">
        <v>8516</v>
      </c>
      <c r="J1" s="4" t="s">
        <v>26</v>
      </c>
      <c r="K1" s="4" t="s">
        <v>8518</v>
      </c>
      <c r="L1" s="4" t="s">
        <v>8519</v>
      </c>
      <c r="M1" s="4" t="s">
        <v>8520</v>
      </c>
      <c r="N1" s="4" t="s">
        <v>8521</v>
      </c>
      <c r="O1" s="4" t="s">
        <v>35</v>
      </c>
      <c r="P1" s="4" t="s">
        <v>8522</v>
      </c>
      <c r="Q1" s="4" t="s">
        <v>8524</v>
      </c>
      <c r="R1" s="4" t="s">
        <v>8526</v>
      </c>
      <c r="S1" s="4" t="s">
        <v>8528</v>
      </c>
      <c r="T1" s="4" t="s">
        <v>8529</v>
      </c>
      <c r="U1" s="4" t="s">
        <v>8530</v>
      </c>
      <c r="V1" s="4" t="s">
        <v>8531</v>
      </c>
      <c r="W1" s="4" t="s">
        <v>37</v>
      </c>
      <c r="X1" s="4" t="s">
        <v>38</v>
      </c>
      <c r="Y1" s="4" t="s">
        <v>39</v>
      </c>
      <c r="Z1" s="4" t="s">
        <v>40</v>
      </c>
      <c r="AA1" s="4" t="s">
        <v>41</v>
      </c>
      <c r="AB1" s="10"/>
      <c r="AC1" s="10"/>
      <c r="AD1" s="10"/>
      <c r="AE1" s="10"/>
      <c r="AF1" s="10"/>
      <c r="AG1" s="10"/>
    </row>
    <row r="2">
      <c r="A2" s="38" t="s">
        <v>8535</v>
      </c>
      <c r="B2" s="38" t="str">
        <f>'Cover Page'!$I$8</f>
        <v>GHXSTSHIP</v>
      </c>
      <c r="C2" s="38" t="str">
        <f>'Cover Page'!$C$7</f>
        <v>CSMIA26</v>
      </c>
      <c r="D2" s="39" t="s">
        <v>8545</v>
      </c>
      <c r="E2" s="39" t="s">
        <v>8546</v>
      </c>
      <c r="F2" s="39" t="s">
        <v>8547</v>
      </c>
      <c r="G2" s="39" t="s">
        <v>8522</v>
      </c>
      <c r="H2" s="38" t="s">
        <v>8548</v>
      </c>
      <c r="I2" s="39" t="s">
        <v>86</v>
      </c>
      <c r="J2" s="39" t="s">
        <v>8551</v>
      </c>
      <c r="K2" s="42">
        <v>1.0</v>
      </c>
      <c r="L2" s="38" t="s">
        <v>8553</v>
      </c>
      <c r="M2" s="39" t="s">
        <v>8554</v>
      </c>
      <c r="N2" s="38" t="b">
        <v>1</v>
      </c>
      <c r="O2" s="38" t="s">
        <v>86</v>
      </c>
      <c r="P2" s="38" t="str">
        <f>IFERROR(__xludf.DUMMYFUNCTION("UNIQUE({FILTER(I$2:I$110, G$2:G$110=""Workflow Status""); ""Planned""; ""Behind""; ""Milestone Met""})"),"Active")</f>
        <v>Active</v>
      </c>
      <c r="Q2" s="38" t="str">
        <f>IFERROR(__xludf.DUMMYFUNCTION("UNIQUE({FILTER(I$2:I$110, G$2:G$110=""Incident Priority""); ""Critical""; ""High""; ""Medium""; ""Low""})"),"Critical (P1)")</f>
        <v>Critical (P1)</v>
      </c>
      <c r="R2" s="38" t="str">
        <f>IFERROR(__xludf.DUMMYFUNCTION("UNIQUE({FILTER(I$2:I$110, (G$2:G$110=""Workflow Status"")+(G$2:G$110=""Payment Status"")); ""Draft""; ""Published""; ""Confirmed""; ""Checked-In""; ""Rejected""; ""Exported""})"),"Active")</f>
        <v>Active</v>
      </c>
      <c r="S2" s="38" t="str">
        <f>IFERROR(__xludf.DUMMYFUNCTION("UNIQUE({FILTER(I$2:I$110, G$2:G$110=""Clearance Tier""); ""Tier 1 All-Access""; ""Tier 2 Production""; ""Tier 3 Crew""; ""Tier 4 Guest""})"),"Tier 1 - Executive Master")</f>
        <v>Tier 1 - Executive Master</v>
      </c>
      <c r="T2" s="38" t="str">
        <f>IFERROR(__xludf.DUMMYFUNCTION("UNIQUE({FILTER(I$2:I$110, (G$2:G$110=""Order Type"")+(G$2:G$110=""Payment Status"")+(G$2:G$110=""Workflow Status"")); ""Quoted""; ""Committed""; ""Invoiced""; ""Draft""; ""Issued""; ""Acknowledged""; ""Received""; ""Closed""; ""Submitted""; ""Under Review"&amp;"""})"),"Active")</f>
        <v>Active</v>
      </c>
      <c r="U2" s="38" t="str">
        <f>IFERROR(__xludf.DUMMYFUNCTION("UNIQUE({FILTER(I$2:I$110, G$2:G$110=""Asset Condition""); ""Poor""; ""Damaged""})"),"New")</f>
        <v>New</v>
      </c>
      <c r="V2" s="38" t="str">
        <f>IFERROR(__xludf.DUMMYFUNCTION("UNIQUE({FILTER(I$2:I$110, (G$2:G$110=""Workflow Status"")*((M$2:M$110=""Asset Inventory"")+(M$2:M$110=""Shipping Manifest"")+(M$2:M$110=""Universal""))); ""In Warehouse""; ""Under Repair""; ""Decommissioned""})"),"Active")</f>
        <v>Active</v>
      </c>
      <c r="W2" s="38" t="b">
        <v>0</v>
      </c>
      <c r="X2" s="39" t="s">
        <v>8577</v>
      </c>
      <c r="Y2" s="39" t="s">
        <v>88</v>
      </c>
      <c r="Z2" s="40">
        <v>46295.54513888889</v>
      </c>
      <c r="AA2" s="40">
        <v>46295.54513888889</v>
      </c>
      <c r="AB2" s="37"/>
      <c r="AC2" s="37"/>
      <c r="AD2" s="37"/>
      <c r="AE2" s="37"/>
      <c r="AF2" s="37"/>
      <c r="AG2" s="37"/>
    </row>
    <row r="3">
      <c r="A3" s="38" t="s">
        <v>8581</v>
      </c>
      <c r="B3" s="38" t="str">
        <f>'Cover Page'!$I$8</f>
        <v>GHXSTSHIP</v>
      </c>
      <c r="C3" s="38" t="str">
        <f>'Cover Page'!$C$7</f>
        <v>CSMIA26</v>
      </c>
      <c r="D3" s="39" t="s">
        <v>8545</v>
      </c>
      <c r="E3" s="39" t="s">
        <v>8546</v>
      </c>
      <c r="F3" s="39" t="s">
        <v>8547</v>
      </c>
      <c r="G3" s="39" t="s">
        <v>8522</v>
      </c>
      <c r="H3" s="38" t="s">
        <v>8586</v>
      </c>
      <c r="I3" s="39" t="s">
        <v>8588</v>
      </c>
      <c r="J3" s="39" t="s">
        <v>8589</v>
      </c>
      <c r="K3" s="42">
        <v>2.0</v>
      </c>
      <c r="L3" s="38" t="s">
        <v>8591</v>
      </c>
      <c r="M3" s="39" t="s">
        <v>8554</v>
      </c>
      <c r="N3" s="38" t="b">
        <v>0</v>
      </c>
      <c r="O3" s="38" t="s">
        <v>86</v>
      </c>
      <c r="P3" s="38" t="str">
        <f>IFERROR(__xludf.DUMMYFUNCTION("""COMPUTED_VALUE"""),"Inactive")</f>
        <v>Inactive</v>
      </c>
      <c r="Q3" s="38" t="str">
        <f>IFERROR(__xludf.DUMMYFUNCTION("""COMPUTED_VALUE"""),"High (P2)")</f>
        <v>High (P2)</v>
      </c>
      <c r="R3" s="38" t="str">
        <f>IFERROR(__xludf.DUMMYFUNCTION("""COMPUTED_VALUE"""),"Inactive")</f>
        <v>Inactive</v>
      </c>
      <c r="S3" s="38" t="str">
        <f>IFERROR(__xludf.DUMMYFUNCTION("""COMPUTED_VALUE"""),"Tier 1 - Regulatory Standby")</f>
        <v>Tier 1 - Regulatory Standby</v>
      </c>
      <c r="T3" s="38" t="str">
        <f>IFERROR(__xludf.DUMMYFUNCTION("""COMPUTED_VALUE"""),"Inactive")</f>
        <v>Inactive</v>
      </c>
      <c r="U3" s="38" t="str">
        <f>IFERROR(__xludf.DUMMYFUNCTION("""COMPUTED_VALUE"""),"Excellent")</f>
        <v>Excellent</v>
      </c>
      <c r="V3" s="38" t="str">
        <f>IFERROR(__xludf.DUMMYFUNCTION("""COMPUTED_VALUE"""),"Inactive")</f>
        <v>Inactive</v>
      </c>
      <c r="W3" s="38" t="b">
        <v>0</v>
      </c>
      <c r="X3" s="39" t="s">
        <v>8598</v>
      </c>
      <c r="Y3" s="39" t="s">
        <v>88</v>
      </c>
      <c r="Z3" s="40">
        <v>46295.54513888889</v>
      </c>
      <c r="AA3" s="40">
        <v>46295.54513888889</v>
      </c>
      <c r="AB3" s="37"/>
      <c r="AC3" s="37"/>
      <c r="AD3" s="37"/>
      <c r="AE3" s="37"/>
      <c r="AF3" s="37"/>
      <c r="AG3" s="37"/>
    </row>
    <row r="4">
      <c r="A4" s="38" t="s">
        <v>8602</v>
      </c>
      <c r="B4" s="38" t="str">
        <f>'Cover Page'!$I$8</f>
        <v>GHXSTSHIP</v>
      </c>
      <c r="C4" s="38" t="str">
        <f>'Cover Page'!$C$7</f>
        <v>CSMIA26</v>
      </c>
      <c r="D4" s="39" t="s">
        <v>8545</v>
      </c>
      <c r="E4" s="39" t="s">
        <v>8546</v>
      </c>
      <c r="F4" s="39" t="s">
        <v>8547</v>
      </c>
      <c r="G4" s="39" t="s">
        <v>8522</v>
      </c>
      <c r="H4" s="38" t="s">
        <v>8608</v>
      </c>
      <c r="I4" s="39" t="s">
        <v>8609</v>
      </c>
      <c r="J4" s="39" t="s">
        <v>8610</v>
      </c>
      <c r="K4" s="42">
        <v>3.0</v>
      </c>
      <c r="L4" s="38" t="s">
        <v>8612</v>
      </c>
      <c r="M4" s="39" t="s">
        <v>8554</v>
      </c>
      <c r="N4" s="38" t="b">
        <v>0</v>
      </c>
      <c r="O4" s="38" t="s">
        <v>86</v>
      </c>
      <c r="P4" s="38" t="str">
        <f>IFERROR(__xludf.DUMMYFUNCTION("""COMPUTED_VALUE"""),"Pending")</f>
        <v>Pending</v>
      </c>
      <c r="Q4" s="38" t="str">
        <f>IFERROR(__xludf.DUMMYFUNCTION("""COMPUTED_VALUE"""),"Medium (P3)")</f>
        <v>Medium (P3)</v>
      </c>
      <c r="R4" s="38" t="str">
        <f>IFERROR(__xludf.DUMMYFUNCTION("""COMPUTED_VALUE"""),"Pending")</f>
        <v>Pending</v>
      </c>
      <c r="S4" s="38" t="str">
        <f>IFERROR(__xludf.DUMMYFUNCTION("""COMPUTED_VALUE"""),"Tier 2 - Technical Lead")</f>
        <v>Tier 2 - Technical Lead</v>
      </c>
      <c r="T4" s="38" t="str">
        <f>IFERROR(__xludf.DUMMYFUNCTION("""COMPUTED_VALUE"""),"Pending")</f>
        <v>Pending</v>
      </c>
      <c r="U4" s="38" t="str">
        <f>IFERROR(__xludf.DUMMYFUNCTION("""COMPUTED_VALUE"""),"Good")</f>
        <v>Good</v>
      </c>
      <c r="V4" s="38" t="str">
        <f>IFERROR(__xludf.DUMMYFUNCTION("""COMPUTED_VALUE"""),"Pending")</f>
        <v>Pending</v>
      </c>
      <c r="W4" s="38" t="b">
        <v>0</v>
      </c>
      <c r="X4" s="39" t="s">
        <v>8618</v>
      </c>
      <c r="Y4" s="39" t="s">
        <v>88</v>
      </c>
      <c r="Z4" s="40">
        <v>46295.54513888889</v>
      </c>
      <c r="AA4" s="40">
        <v>46295.54513888889</v>
      </c>
      <c r="AB4" s="37"/>
      <c r="AC4" s="37"/>
      <c r="AD4" s="37"/>
      <c r="AE4" s="37"/>
      <c r="AF4" s="37"/>
      <c r="AG4" s="37"/>
    </row>
    <row r="5">
      <c r="A5" s="38" t="s">
        <v>8621</v>
      </c>
      <c r="B5" s="38" t="str">
        <f>'Cover Page'!$I$8</f>
        <v>GHXSTSHIP</v>
      </c>
      <c r="C5" s="38" t="str">
        <f>'Cover Page'!$C$7</f>
        <v>CSMIA26</v>
      </c>
      <c r="D5" s="39" t="s">
        <v>8545</v>
      </c>
      <c r="E5" s="39" t="s">
        <v>8546</v>
      </c>
      <c r="F5" s="39" t="s">
        <v>8547</v>
      </c>
      <c r="G5" s="39" t="s">
        <v>8522</v>
      </c>
      <c r="H5" s="38" t="s">
        <v>8627</v>
      </c>
      <c r="I5" s="39" t="s">
        <v>1608</v>
      </c>
      <c r="J5" s="39" t="s">
        <v>8629</v>
      </c>
      <c r="K5" s="42">
        <v>4.0</v>
      </c>
      <c r="L5" s="38" t="s">
        <v>8630</v>
      </c>
      <c r="M5" s="39" t="s">
        <v>8554</v>
      </c>
      <c r="N5" s="38" t="b">
        <v>0</v>
      </c>
      <c r="O5" s="38" t="s">
        <v>86</v>
      </c>
      <c r="P5" s="38" t="str">
        <f>IFERROR(__xludf.DUMMYFUNCTION("""COMPUTED_VALUE"""),"Approved")</f>
        <v>Approved</v>
      </c>
      <c r="Q5" s="38" t="str">
        <f>IFERROR(__xludf.DUMMYFUNCTION("""COMPUTED_VALUE"""),"Low (P4)")</f>
        <v>Low (P4)</v>
      </c>
      <c r="R5" s="38" t="str">
        <f>IFERROR(__xludf.DUMMYFUNCTION("""COMPUTED_VALUE"""),"Approved")</f>
        <v>Approved</v>
      </c>
      <c r="S5" s="38" t="str">
        <f>IFERROR(__xludf.DUMMYFUNCTION("""COMPUTED_VALUE"""),"Tier 3 - Operations Ops")</f>
        <v>Tier 3 - Operations Ops</v>
      </c>
      <c r="T5" s="38" t="str">
        <f>IFERROR(__xludf.DUMMYFUNCTION("""COMPUTED_VALUE"""),"Approved")</f>
        <v>Approved</v>
      </c>
      <c r="U5" s="38" t="str">
        <f>IFERROR(__xludf.DUMMYFUNCTION("""COMPUTED_VALUE"""),"Fair")</f>
        <v>Fair</v>
      </c>
      <c r="V5" s="38" t="str">
        <f>IFERROR(__xludf.DUMMYFUNCTION("""COMPUTED_VALUE"""),"Approved")</f>
        <v>Approved</v>
      </c>
      <c r="W5" s="38" t="b">
        <v>0</v>
      </c>
      <c r="X5" s="39" t="s">
        <v>8634</v>
      </c>
      <c r="Y5" s="39" t="s">
        <v>88</v>
      </c>
      <c r="Z5" s="40">
        <v>46295.54513888889</v>
      </c>
      <c r="AA5" s="40">
        <v>46295.54513888889</v>
      </c>
      <c r="AB5" s="37"/>
      <c r="AC5" s="37"/>
      <c r="AD5" s="37"/>
      <c r="AE5" s="37"/>
      <c r="AF5" s="37"/>
      <c r="AG5" s="37"/>
    </row>
    <row r="6">
      <c r="A6" s="38" t="s">
        <v>8639</v>
      </c>
      <c r="B6" s="38" t="str">
        <f>'Cover Page'!$I$8</f>
        <v>GHXSTSHIP</v>
      </c>
      <c r="C6" s="38" t="str">
        <f>'Cover Page'!$C$7</f>
        <v>CSMIA26</v>
      </c>
      <c r="D6" s="39" t="s">
        <v>8545</v>
      </c>
      <c r="E6" s="39" t="s">
        <v>8546</v>
      </c>
      <c r="F6" s="39" t="s">
        <v>8547</v>
      </c>
      <c r="G6" s="39" t="s">
        <v>8522</v>
      </c>
      <c r="H6" s="38" t="s">
        <v>8643</v>
      </c>
      <c r="I6" s="39" t="s">
        <v>704</v>
      </c>
      <c r="J6" s="39" t="s">
        <v>8645</v>
      </c>
      <c r="K6" s="42">
        <v>5.0</v>
      </c>
      <c r="L6" s="38" t="s">
        <v>8630</v>
      </c>
      <c r="M6" s="39" t="s">
        <v>8554</v>
      </c>
      <c r="N6" s="38" t="b">
        <v>0</v>
      </c>
      <c r="O6" s="38" t="s">
        <v>86</v>
      </c>
      <c r="P6" s="38" t="str">
        <f>IFERROR(__xludf.DUMMYFUNCTION("""COMPUTED_VALUE"""),"In Progress")</f>
        <v>In Progress</v>
      </c>
      <c r="Q6" s="38" t="str">
        <f>IFERROR(__xludf.DUMMYFUNCTION("""COMPUTED_VALUE"""),"Critical")</f>
        <v>Critical</v>
      </c>
      <c r="R6" s="38" t="str">
        <f>IFERROR(__xludf.DUMMYFUNCTION("""COMPUTED_VALUE"""),"In Progress")</f>
        <v>In Progress</v>
      </c>
      <c r="S6" s="38" t="str">
        <f>IFERROR(__xludf.DUMMYFUNCTION("""COMPUTED_VALUE"""),"Tier 4 - Standard Commercial")</f>
        <v>Tier 4 - Standard Commercial</v>
      </c>
      <c r="T6" s="38" t="str">
        <f>IFERROR(__xludf.DUMMYFUNCTION("""COMPUTED_VALUE"""),"In Progress")</f>
        <v>In Progress</v>
      </c>
      <c r="U6" s="38" t="str">
        <f>IFERROR(__xludf.DUMMYFUNCTION("""COMPUTED_VALUE"""),"Poor / Damaged")</f>
        <v>Poor / Damaged</v>
      </c>
      <c r="V6" s="38" t="str">
        <f>IFERROR(__xludf.DUMMYFUNCTION("""COMPUTED_VALUE"""),"In Progress")</f>
        <v>In Progress</v>
      </c>
      <c r="W6" s="38" t="b">
        <v>0</v>
      </c>
      <c r="X6" s="39" t="s">
        <v>8652</v>
      </c>
      <c r="Y6" s="39" t="s">
        <v>88</v>
      </c>
      <c r="Z6" s="40">
        <v>46295.54513888889</v>
      </c>
      <c r="AA6" s="40">
        <v>46295.54513888889</v>
      </c>
      <c r="AB6" s="37"/>
      <c r="AC6" s="37"/>
      <c r="AD6" s="37"/>
      <c r="AE6" s="37"/>
      <c r="AF6" s="37"/>
      <c r="AG6" s="37"/>
    </row>
    <row r="7">
      <c r="A7" s="38" t="s">
        <v>8656</v>
      </c>
      <c r="B7" s="38" t="str">
        <f>'Cover Page'!$I$8</f>
        <v>GHXSTSHIP</v>
      </c>
      <c r="C7" s="38" t="str">
        <f>'Cover Page'!$C$7</f>
        <v>CSMIA26</v>
      </c>
      <c r="D7" s="39" t="s">
        <v>8545</v>
      </c>
      <c r="E7" s="39" t="s">
        <v>8546</v>
      </c>
      <c r="F7" s="39" t="s">
        <v>8547</v>
      </c>
      <c r="G7" s="39" t="s">
        <v>8522</v>
      </c>
      <c r="H7" s="38" t="s">
        <v>8661</v>
      </c>
      <c r="I7" s="39" t="s">
        <v>8662</v>
      </c>
      <c r="J7" s="39" t="s">
        <v>8663</v>
      </c>
      <c r="K7" s="42">
        <v>6.0</v>
      </c>
      <c r="L7" s="38" t="s">
        <v>8664</v>
      </c>
      <c r="M7" s="39" t="s">
        <v>8665</v>
      </c>
      <c r="N7" s="38" t="b">
        <v>0</v>
      </c>
      <c r="O7" s="38" t="s">
        <v>86</v>
      </c>
      <c r="P7" s="38" t="str">
        <f>IFERROR(__xludf.DUMMYFUNCTION("""COMPUTED_VALUE"""),"Deployed")</f>
        <v>Deployed</v>
      </c>
      <c r="Q7" s="38" t="str">
        <f>IFERROR(__xludf.DUMMYFUNCTION("""COMPUTED_VALUE"""),"High")</f>
        <v>High</v>
      </c>
      <c r="R7" s="38" t="str">
        <f>IFERROR(__xludf.DUMMYFUNCTION("""COMPUTED_VALUE"""),"Deployed")</f>
        <v>Deployed</v>
      </c>
      <c r="S7" s="38" t="str">
        <f>IFERROR(__xludf.DUMMYFUNCTION("""COMPUTED_VALUE"""),"Tier 5 - Delivery &amp; Supplier")</f>
        <v>Tier 5 - Delivery &amp; Supplier</v>
      </c>
      <c r="T7" s="38" t="str">
        <f>IFERROR(__xludf.DUMMYFUNCTION("""COMPUTED_VALUE"""),"Deployed")</f>
        <v>Deployed</v>
      </c>
      <c r="U7" s="38" t="str">
        <f>IFERROR(__xludf.DUMMYFUNCTION("""COMPUTED_VALUE"""),"Poor")</f>
        <v>Poor</v>
      </c>
      <c r="V7" s="38" t="str">
        <f>IFERROR(__xludf.DUMMYFUNCTION("""COMPUTED_VALUE"""),"Deployed")</f>
        <v>Deployed</v>
      </c>
      <c r="W7" s="38" t="b">
        <v>0</v>
      </c>
      <c r="X7" s="39" t="s">
        <v>8668</v>
      </c>
      <c r="Y7" s="39" t="s">
        <v>88</v>
      </c>
      <c r="Z7" s="40">
        <v>46295.54513888889</v>
      </c>
      <c r="AA7" s="40">
        <v>46295.54513888889</v>
      </c>
      <c r="AB7" s="37"/>
      <c r="AC7" s="37"/>
      <c r="AD7" s="37"/>
      <c r="AE7" s="37"/>
      <c r="AF7" s="37"/>
      <c r="AG7" s="37"/>
    </row>
    <row r="8">
      <c r="A8" s="38" t="s">
        <v>8671</v>
      </c>
      <c r="B8" s="38" t="str">
        <f>'Cover Page'!$I$8</f>
        <v>GHXSTSHIP</v>
      </c>
      <c r="C8" s="38" t="str">
        <f>'Cover Page'!$C$7</f>
        <v>CSMIA26</v>
      </c>
      <c r="D8" s="39" t="s">
        <v>8545</v>
      </c>
      <c r="E8" s="39" t="s">
        <v>8546</v>
      </c>
      <c r="F8" s="39" t="s">
        <v>8547</v>
      </c>
      <c r="G8" s="39" t="s">
        <v>8522</v>
      </c>
      <c r="H8" s="38" t="s">
        <v>8675</v>
      </c>
      <c r="I8" s="39" t="s">
        <v>8677</v>
      </c>
      <c r="J8" s="39" t="s">
        <v>8679</v>
      </c>
      <c r="K8" s="42">
        <v>7.0</v>
      </c>
      <c r="L8" s="38" t="s">
        <v>8680</v>
      </c>
      <c r="M8" s="39" t="s">
        <v>8681</v>
      </c>
      <c r="N8" s="38" t="b">
        <v>0</v>
      </c>
      <c r="O8" s="38" t="s">
        <v>86</v>
      </c>
      <c r="P8" s="38" t="str">
        <f>IFERROR(__xludf.DUMMYFUNCTION("""COMPUTED_VALUE"""),"In Transit")</f>
        <v>In Transit</v>
      </c>
      <c r="Q8" s="38" t="str">
        <f>IFERROR(__xludf.DUMMYFUNCTION("""COMPUTED_VALUE"""),"Medium")</f>
        <v>Medium</v>
      </c>
      <c r="R8" s="38" t="str">
        <f>IFERROR(__xludf.DUMMYFUNCTION("""COMPUTED_VALUE"""),"In Transit")</f>
        <v>In Transit</v>
      </c>
      <c r="S8" s="38" t="str">
        <f>IFERROR(__xludf.DUMMYFUNCTION("""COMPUTED_VALUE"""),"Tier 1 All-Access")</f>
        <v>Tier 1 All-Access</v>
      </c>
      <c r="T8" s="38" t="str">
        <f>IFERROR(__xludf.DUMMYFUNCTION("""COMPUTED_VALUE"""),"In Transit")</f>
        <v>In Transit</v>
      </c>
      <c r="U8" s="38" t="str">
        <f>IFERROR(__xludf.DUMMYFUNCTION("""COMPUTED_VALUE"""),"Damaged")</f>
        <v>Damaged</v>
      </c>
      <c r="V8" s="38" t="str">
        <f>IFERROR(__xludf.DUMMYFUNCTION("""COMPUTED_VALUE"""),"In Transit")</f>
        <v>In Transit</v>
      </c>
      <c r="W8" s="38" t="b">
        <v>0</v>
      </c>
      <c r="X8" s="39" t="s">
        <v>8692</v>
      </c>
      <c r="Y8" s="39" t="s">
        <v>88</v>
      </c>
      <c r="Z8" s="40">
        <v>46295.54513888889</v>
      </c>
      <c r="AA8" s="40">
        <v>46295.54513888889</v>
      </c>
      <c r="AB8" s="37"/>
      <c r="AC8" s="37"/>
      <c r="AD8" s="37"/>
      <c r="AE8" s="37"/>
      <c r="AF8" s="37"/>
      <c r="AG8" s="37"/>
    </row>
    <row r="9">
      <c r="A9" s="38" t="s">
        <v>8694</v>
      </c>
      <c r="B9" s="38" t="str">
        <f>'Cover Page'!$I$8</f>
        <v>GHXSTSHIP</v>
      </c>
      <c r="C9" s="38" t="str">
        <f>'Cover Page'!$C$7</f>
        <v>CSMIA26</v>
      </c>
      <c r="D9" s="39" t="s">
        <v>8545</v>
      </c>
      <c r="E9" s="39" t="s">
        <v>8546</v>
      </c>
      <c r="F9" s="39" t="s">
        <v>8547</v>
      </c>
      <c r="G9" s="39" t="s">
        <v>8522</v>
      </c>
      <c r="H9" s="38" t="s">
        <v>8704</v>
      </c>
      <c r="I9" s="39" t="s">
        <v>8705</v>
      </c>
      <c r="J9" s="39" t="s">
        <v>8706</v>
      </c>
      <c r="K9" s="42">
        <v>8.0</v>
      </c>
      <c r="L9" s="38" t="s">
        <v>8553</v>
      </c>
      <c r="M9" s="39" t="s">
        <v>8681</v>
      </c>
      <c r="N9" s="38" t="b">
        <v>0</v>
      </c>
      <c r="O9" s="38" t="s">
        <v>86</v>
      </c>
      <c r="P9" s="38" t="str">
        <f>IFERROR(__xludf.DUMMYFUNCTION("""COMPUTED_VALUE"""),"Delivered")</f>
        <v>Delivered</v>
      </c>
      <c r="Q9" s="38" t="str">
        <f>IFERROR(__xludf.DUMMYFUNCTION("""COMPUTED_VALUE"""),"Low")</f>
        <v>Low</v>
      </c>
      <c r="R9" s="38" t="str">
        <f>IFERROR(__xludf.DUMMYFUNCTION("""COMPUTED_VALUE"""),"Delivered")</f>
        <v>Delivered</v>
      </c>
      <c r="S9" s="38" t="str">
        <f>IFERROR(__xludf.DUMMYFUNCTION("""COMPUTED_VALUE"""),"Tier 2 Production")</f>
        <v>Tier 2 Production</v>
      </c>
      <c r="T9" s="38" t="str">
        <f>IFERROR(__xludf.DUMMYFUNCTION("""COMPUTED_VALUE"""),"Delivered")</f>
        <v>Delivered</v>
      </c>
      <c r="U9" s="38"/>
      <c r="V9" s="38" t="str">
        <f>IFERROR(__xludf.DUMMYFUNCTION("""COMPUTED_VALUE"""),"Delivered")</f>
        <v>Delivered</v>
      </c>
      <c r="W9" s="38" t="b">
        <v>0</v>
      </c>
      <c r="X9" s="39" t="s">
        <v>8713</v>
      </c>
      <c r="Y9" s="39" t="s">
        <v>88</v>
      </c>
      <c r="Z9" s="40">
        <v>46295.54513888889</v>
      </c>
      <c r="AA9" s="40">
        <v>46295.54513888889</v>
      </c>
      <c r="AB9" s="37"/>
      <c r="AC9" s="37"/>
      <c r="AD9" s="37"/>
      <c r="AE9" s="37"/>
      <c r="AF9" s="37"/>
      <c r="AG9" s="37"/>
    </row>
    <row r="10">
      <c r="A10" s="38" t="s">
        <v>8715</v>
      </c>
      <c r="B10" s="38" t="str">
        <f>'Cover Page'!$I$8</f>
        <v>GHXSTSHIP</v>
      </c>
      <c r="C10" s="38" t="str">
        <f>'Cover Page'!$C$7</f>
        <v>CSMIA26</v>
      </c>
      <c r="D10" s="39" t="s">
        <v>8545</v>
      </c>
      <c r="E10" s="39" t="s">
        <v>8546</v>
      </c>
      <c r="F10" s="39" t="s">
        <v>8547</v>
      </c>
      <c r="G10" s="39" t="s">
        <v>8522</v>
      </c>
      <c r="H10" s="38" t="s">
        <v>8721</v>
      </c>
      <c r="I10" s="39" t="s">
        <v>8722</v>
      </c>
      <c r="J10" s="39" t="s">
        <v>8723</v>
      </c>
      <c r="K10" s="42">
        <v>9.0</v>
      </c>
      <c r="L10" s="38" t="s">
        <v>8553</v>
      </c>
      <c r="M10" s="39" t="s">
        <v>8724</v>
      </c>
      <c r="N10" s="38" t="b">
        <v>0</v>
      </c>
      <c r="O10" s="38" t="s">
        <v>86</v>
      </c>
      <c r="P10" s="38" t="str">
        <f>IFERROR(__xludf.DUMMYFUNCTION("""COMPUTED_VALUE"""),"Resolved")</f>
        <v>Resolved</v>
      </c>
      <c r="Q10" s="38"/>
      <c r="R10" s="38" t="str">
        <f>IFERROR(__xludf.DUMMYFUNCTION("""COMPUTED_VALUE"""),"Resolved")</f>
        <v>Resolved</v>
      </c>
      <c r="S10" s="38" t="str">
        <f>IFERROR(__xludf.DUMMYFUNCTION("""COMPUTED_VALUE"""),"Tier 3 Crew")</f>
        <v>Tier 3 Crew</v>
      </c>
      <c r="T10" s="38" t="str">
        <f>IFERROR(__xludf.DUMMYFUNCTION("""COMPUTED_VALUE"""),"Resolved")</f>
        <v>Resolved</v>
      </c>
      <c r="U10" s="38"/>
      <c r="V10" s="38" t="str">
        <f>IFERROR(__xludf.DUMMYFUNCTION("""COMPUTED_VALUE"""),"Complete")</f>
        <v>Complete</v>
      </c>
      <c r="W10" s="38" t="b">
        <v>0</v>
      </c>
      <c r="X10" s="39" t="s">
        <v>8731</v>
      </c>
      <c r="Y10" s="39" t="s">
        <v>88</v>
      </c>
      <c r="Z10" s="40">
        <v>46295.54513888889</v>
      </c>
      <c r="AA10" s="40">
        <v>46295.54513888889</v>
      </c>
      <c r="AB10" s="37"/>
      <c r="AC10" s="37"/>
      <c r="AD10" s="37"/>
      <c r="AE10" s="37"/>
      <c r="AF10" s="37"/>
      <c r="AG10" s="37"/>
    </row>
    <row r="11">
      <c r="A11" s="38" t="s">
        <v>8732</v>
      </c>
      <c r="B11" s="38" t="str">
        <f>'Cover Page'!$I$8</f>
        <v>GHXSTSHIP</v>
      </c>
      <c r="C11" s="38" t="str">
        <f>'Cover Page'!$C$7</f>
        <v>CSMIA26</v>
      </c>
      <c r="D11" s="39" t="s">
        <v>8545</v>
      </c>
      <c r="E11" s="39" t="s">
        <v>8546</v>
      </c>
      <c r="F11" s="39" t="s">
        <v>8547</v>
      </c>
      <c r="G11" s="39" t="s">
        <v>8522</v>
      </c>
      <c r="H11" s="38" t="s">
        <v>8736</v>
      </c>
      <c r="I11" s="39" t="s">
        <v>101</v>
      </c>
      <c r="J11" s="39" t="s">
        <v>8737</v>
      </c>
      <c r="K11" s="42">
        <v>10.0</v>
      </c>
      <c r="L11" s="38" t="s">
        <v>8738</v>
      </c>
      <c r="M11" s="39" t="s">
        <v>8554</v>
      </c>
      <c r="N11" s="38" t="b">
        <v>0</v>
      </c>
      <c r="O11" s="38" t="s">
        <v>86</v>
      </c>
      <c r="P11" s="38" t="str">
        <f>IFERROR(__xludf.DUMMYFUNCTION("""COMPUTED_VALUE"""),"Complete")</f>
        <v>Complete</v>
      </c>
      <c r="Q11" s="38"/>
      <c r="R11" s="38" t="str">
        <f>IFERROR(__xludf.DUMMYFUNCTION("""COMPUTED_VALUE"""),"Complete")</f>
        <v>Complete</v>
      </c>
      <c r="S11" s="38" t="str">
        <f>IFERROR(__xludf.DUMMYFUNCTION("""COMPUTED_VALUE"""),"Tier 4 Guest")</f>
        <v>Tier 4 Guest</v>
      </c>
      <c r="T11" s="38" t="str">
        <f>IFERROR(__xludf.DUMMYFUNCTION("""COMPUTED_VALUE"""),"Complete")</f>
        <v>Complete</v>
      </c>
      <c r="U11" s="38"/>
      <c r="V11" s="38" t="str">
        <f>IFERROR(__xludf.DUMMYFUNCTION("""COMPUTED_VALUE"""),"Scheduled")</f>
        <v>Scheduled</v>
      </c>
      <c r="W11" s="38" t="b">
        <v>0</v>
      </c>
      <c r="X11" s="39" t="s">
        <v>8743</v>
      </c>
      <c r="Y11" s="39" t="s">
        <v>88</v>
      </c>
      <c r="Z11" s="40">
        <v>46295.54513888889</v>
      </c>
      <c r="AA11" s="40">
        <v>46295.54513888889</v>
      </c>
      <c r="AB11" s="37"/>
      <c r="AC11" s="37"/>
      <c r="AD11" s="37"/>
      <c r="AE11" s="37"/>
      <c r="AF11" s="37"/>
      <c r="AG11" s="37"/>
    </row>
    <row r="12">
      <c r="A12" s="38" t="s">
        <v>8746</v>
      </c>
      <c r="B12" s="38" t="str">
        <f>'Cover Page'!$I$8</f>
        <v>GHXSTSHIP</v>
      </c>
      <c r="C12" s="38" t="str">
        <f>'Cover Page'!$C$7</f>
        <v>CSMIA26</v>
      </c>
      <c r="D12" s="39" t="s">
        <v>8545</v>
      </c>
      <c r="E12" s="39" t="s">
        <v>8546</v>
      </c>
      <c r="F12" s="39" t="s">
        <v>8547</v>
      </c>
      <c r="G12" s="39" t="s">
        <v>8524</v>
      </c>
      <c r="H12" s="38" t="s">
        <v>8753</v>
      </c>
      <c r="I12" s="39" t="s">
        <v>8754</v>
      </c>
      <c r="J12" s="39" t="s">
        <v>8756</v>
      </c>
      <c r="K12" s="42">
        <v>1.0</v>
      </c>
      <c r="L12" s="38" t="s">
        <v>8757</v>
      </c>
      <c r="M12" s="39" t="s">
        <v>8724</v>
      </c>
      <c r="N12" s="38" t="b">
        <v>0</v>
      </c>
      <c r="O12" s="38" t="s">
        <v>86</v>
      </c>
      <c r="P12" s="38" t="str">
        <f>IFERROR(__xludf.DUMMYFUNCTION("""COMPUTED_VALUE"""),"Scheduled")</f>
        <v>Scheduled</v>
      </c>
      <c r="Q12" s="38"/>
      <c r="R12" s="38" t="str">
        <f>IFERROR(__xludf.DUMMYFUNCTION("""COMPUTED_VALUE"""),"Scheduled")</f>
        <v>Scheduled</v>
      </c>
      <c r="S12" s="38"/>
      <c r="T12" s="38" t="str">
        <f>IFERROR(__xludf.DUMMYFUNCTION("""COMPUTED_VALUE"""),"Scheduled")</f>
        <v>Scheduled</v>
      </c>
      <c r="U12" s="38"/>
      <c r="V12" s="38" t="str">
        <f>IFERROR(__xludf.DUMMYFUNCTION("""COMPUTED_VALUE"""),"Canceled")</f>
        <v>Canceled</v>
      </c>
      <c r="W12" s="38" t="b">
        <v>0</v>
      </c>
      <c r="X12" s="39" t="s">
        <v>8761</v>
      </c>
      <c r="Y12" s="39" t="s">
        <v>88</v>
      </c>
      <c r="Z12" s="40">
        <v>46295.54513888889</v>
      </c>
      <c r="AA12" s="40">
        <v>46295.54513888889</v>
      </c>
      <c r="AB12" s="37"/>
      <c r="AC12" s="37"/>
      <c r="AD12" s="37"/>
      <c r="AE12" s="37"/>
      <c r="AF12" s="37"/>
      <c r="AG12" s="37"/>
    </row>
    <row r="13">
      <c r="A13" s="38" t="s">
        <v>8764</v>
      </c>
      <c r="B13" s="38" t="str">
        <f>'Cover Page'!$I$8</f>
        <v>GHXSTSHIP</v>
      </c>
      <c r="C13" s="38" t="str">
        <f>'Cover Page'!$C$7</f>
        <v>CSMIA26</v>
      </c>
      <c r="D13" s="39" t="s">
        <v>8545</v>
      </c>
      <c r="E13" s="39" t="s">
        <v>8546</v>
      </c>
      <c r="F13" s="39" t="s">
        <v>8547</v>
      </c>
      <c r="G13" s="39" t="s">
        <v>8524</v>
      </c>
      <c r="H13" s="38" t="s">
        <v>8768</v>
      </c>
      <c r="I13" s="39" t="s">
        <v>8770</v>
      </c>
      <c r="J13" s="39" t="s">
        <v>8771</v>
      </c>
      <c r="K13" s="42">
        <v>2.0</v>
      </c>
      <c r="L13" s="38" t="s">
        <v>8680</v>
      </c>
      <c r="M13" s="39" t="s">
        <v>8724</v>
      </c>
      <c r="N13" s="38" t="b">
        <v>0</v>
      </c>
      <c r="O13" s="38" t="s">
        <v>86</v>
      </c>
      <c r="P13" s="38" t="str">
        <f>IFERROR(__xludf.DUMMYFUNCTION("""COMPUTED_VALUE"""),"Staged")</f>
        <v>Staged</v>
      </c>
      <c r="Q13" s="38"/>
      <c r="R13" s="38" t="str">
        <f>IFERROR(__xludf.DUMMYFUNCTION("""COMPUTED_VALUE"""),"Paid")</f>
        <v>Paid</v>
      </c>
      <c r="S13" s="38"/>
      <c r="T13" s="38" t="str">
        <f>IFERROR(__xludf.DUMMYFUNCTION("""COMPUTED_VALUE"""),"Paid")</f>
        <v>Paid</v>
      </c>
      <c r="U13" s="38"/>
      <c r="V13" s="38" t="str">
        <f>IFERROR(__xludf.DUMMYFUNCTION("""COMPUTED_VALUE"""),"In Warehouse")</f>
        <v>In Warehouse</v>
      </c>
      <c r="W13" s="38" t="b">
        <v>0</v>
      </c>
      <c r="X13" s="39" t="s">
        <v>8775</v>
      </c>
      <c r="Y13" s="39" t="s">
        <v>88</v>
      </c>
      <c r="Z13" s="40">
        <v>46295.54513888889</v>
      </c>
      <c r="AA13" s="40">
        <v>46295.54513888889</v>
      </c>
      <c r="AB13" s="37"/>
      <c r="AC13" s="37"/>
      <c r="AD13" s="37"/>
      <c r="AE13" s="37"/>
      <c r="AF13" s="37"/>
      <c r="AG13" s="37"/>
    </row>
    <row r="14">
      <c r="A14" s="38" t="s">
        <v>8776</v>
      </c>
      <c r="B14" s="38" t="str">
        <f>'Cover Page'!$I$8</f>
        <v>GHXSTSHIP</v>
      </c>
      <c r="C14" s="38" t="str">
        <f>'Cover Page'!$C$7</f>
        <v>CSMIA26</v>
      </c>
      <c r="D14" s="39" t="s">
        <v>8545</v>
      </c>
      <c r="E14" s="39" t="s">
        <v>8546</v>
      </c>
      <c r="F14" s="39" t="s">
        <v>8547</v>
      </c>
      <c r="G14" s="39" t="s">
        <v>8524</v>
      </c>
      <c r="H14" s="38" t="s">
        <v>8780</v>
      </c>
      <c r="I14" s="39" t="s">
        <v>8781</v>
      </c>
      <c r="J14" s="39" t="s">
        <v>8782</v>
      </c>
      <c r="K14" s="42">
        <v>3.0</v>
      </c>
      <c r="L14" s="38" t="s">
        <v>8612</v>
      </c>
      <c r="M14" s="39" t="s">
        <v>8724</v>
      </c>
      <c r="N14" s="38" t="b">
        <v>1</v>
      </c>
      <c r="O14" s="38" t="s">
        <v>86</v>
      </c>
      <c r="P14" s="38" t="str">
        <f>IFERROR(__xludf.DUMMYFUNCTION("""COMPUTED_VALUE"""),"Completed")</f>
        <v>Completed</v>
      </c>
      <c r="Q14" s="38"/>
      <c r="R14" s="38" t="str">
        <f>IFERROR(__xludf.DUMMYFUNCTION("""COMPUTED_VALUE"""),"Reconciled")</f>
        <v>Reconciled</v>
      </c>
      <c r="S14" s="38"/>
      <c r="T14" s="38" t="str">
        <f>IFERROR(__xludf.DUMMYFUNCTION("""COMPUTED_VALUE"""),"Reconciled")</f>
        <v>Reconciled</v>
      </c>
      <c r="U14" s="38"/>
      <c r="V14" s="38" t="str">
        <f>IFERROR(__xludf.DUMMYFUNCTION("""COMPUTED_VALUE"""),"Under Repair")</f>
        <v>Under Repair</v>
      </c>
      <c r="W14" s="38" t="b">
        <v>0</v>
      </c>
      <c r="X14" s="39" t="s">
        <v>8788</v>
      </c>
      <c r="Y14" s="39" t="s">
        <v>88</v>
      </c>
      <c r="Z14" s="40">
        <v>46295.54513888889</v>
      </c>
      <c r="AA14" s="40">
        <v>46295.54513888889</v>
      </c>
      <c r="AB14" s="37"/>
      <c r="AC14" s="37"/>
      <c r="AD14" s="37"/>
      <c r="AE14" s="37"/>
      <c r="AF14" s="37"/>
      <c r="AG14" s="37"/>
    </row>
    <row r="15">
      <c r="A15" s="38" t="s">
        <v>8790</v>
      </c>
      <c r="B15" s="38" t="str">
        <f>'Cover Page'!$I$8</f>
        <v>GHXSTSHIP</v>
      </c>
      <c r="C15" s="38" t="str">
        <f>'Cover Page'!$C$7</f>
        <v>CSMIA26</v>
      </c>
      <c r="D15" s="39" t="s">
        <v>8545</v>
      </c>
      <c r="E15" s="39" t="s">
        <v>8546</v>
      </c>
      <c r="F15" s="39" t="s">
        <v>8547</v>
      </c>
      <c r="G15" s="39" t="s">
        <v>8524</v>
      </c>
      <c r="H15" s="38" t="s">
        <v>8795</v>
      </c>
      <c r="I15" s="39" t="s">
        <v>8796</v>
      </c>
      <c r="J15" s="39" t="s">
        <v>8797</v>
      </c>
      <c r="K15" s="42">
        <v>4.0</v>
      </c>
      <c r="L15" s="38" t="s">
        <v>8630</v>
      </c>
      <c r="M15" s="39" t="s">
        <v>8724</v>
      </c>
      <c r="N15" s="38" t="b">
        <v>0</v>
      </c>
      <c r="O15" s="38" t="s">
        <v>86</v>
      </c>
      <c r="P15" s="38" t="str">
        <f>IFERROR(__xludf.DUMMYFUNCTION("""COMPUTED_VALUE"""),"Ready")</f>
        <v>Ready</v>
      </c>
      <c r="Q15" s="38"/>
      <c r="R15" s="38" t="str">
        <f>IFERROR(__xludf.DUMMYFUNCTION("""COMPUTED_VALUE"""),"Disputed")</f>
        <v>Disputed</v>
      </c>
      <c r="S15" s="38"/>
      <c r="T15" s="38" t="str">
        <f>IFERROR(__xludf.DUMMYFUNCTION("""COMPUTED_VALUE"""),"Disputed")</f>
        <v>Disputed</v>
      </c>
      <c r="U15" s="38"/>
      <c r="V15" s="38" t="str">
        <f>IFERROR(__xludf.DUMMYFUNCTION("""COMPUTED_VALUE"""),"Decommissioned")</f>
        <v>Decommissioned</v>
      </c>
      <c r="W15" s="38" t="b">
        <v>0</v>
      </c>
      <c r="X15" s="39" t="s">
        <v>8801</v>
      </c>
      <c r="Y15" s="39" t="s">
        <v>88</v>
      </c>
      <c r="Z15" s="40">
        <v>46295.54513888889</v>
      </c>
      <c r="AA15" s="40">
        <v>46295.54513888889</v>
      </c>
      <c r="AB15" s="37"/>
      <c r="AC15" s="37"/>
      <c r="AD15" s="37"/>
      <c r="AE15" s="37"/>
      <c r="AF15" s="37"/>
      <c r="AG15" s="37"/>
    </row>
    <row r="16">
      <c r="A16" s="38" t="s">
        <v>8802</v>
      </c>
      <c r="B16" s="38" t="str">
        <f>'Cover Page'!$I$8</f>
        <v>GHXSTSHIP</v>
      </c>
      <c r="C16" s="38" t="str">
        <f>'Cover Page'!$C$7</f>
        <v>CSMIA26</v>
      </c>
      <c r="D16" s="39" t="s">
        <v>8545</v>
      </c>
      <c r="E16" s="39" t="s">
        <v>8546</v>
      </c>
      <c r="F16" s="39" t="s">
        <v>8547</v>
      </c>
      <c r="G16" s="39" t="s">
        <v>8530</v>
      </c>
      <c r="H16" s="38" t="s">
        <v>8806</v>
      </c>
      <c r="I16" s="39" t="s">
        <v>8807</v>
      </c>
      <c r="J16" s="39" t="s">
        <v>8808</v>
      </c>
      <c r="K16" s="42">
        <v>1.0</v>
      </c>
      <c r="L16" s="38" t="s">
        <v>8553</v>
      </c>
      <c r="M16" s="39" t="s">
        <v>8665</v>
      </c>
      <c r="N16" s="38" t="b">
        <v>0</v>
      </c>
      <c r="O16" s="38" t="s">
        <v>86</v>
      </c>
      <c r="P16" s="38" t="str">
        <f>IFERROR(__xludf.DUMMYFUNCTION("""COMPUTED_VALUE"""),"Open")</f>
        <v>Open</v>
      </c>
      <c r="Q16" s="38"/>
      <c r="R16" s="38" t="str">
        <f>IFERROR(__xludf.DUMMYFUNCTION("""COMPUTED_VALUE"""),"Staged")</f>
        <v>Staged</v>
      </c>
      <c r="S16" s="38"/>
      <c r="T16" s="38" t="str">
        <f>IFERROR(__xludf.DUMMYFUNCTION("""COMPUTED_VALUE"""),"Scope Expansion")</f>
        <v>Scope Expansion</v>
      </c>
      <c r="U16" s="38"/>
      <c r="V16" s="38"/>
      <c r="W16" s="38" t="b">
        <v>0</v>
      </c>
      <c r="X16" s="39" t="s">
        <v>8812</v>
      </c>
      <c r="Y16" s="39" t="s">
        <v>88</v>
      </c>
      <c r="Z16" s="40">
        <v>46295.54513888889</v>
      </c>
      <c r="AA16" s="40">
        <v>46295.54513888889</v>
      </c>
      <c r="AB16" s="37"/>
      <c r="AC16" s="37"/>
      <c r="AD16" s="37"/>
      <c r="AE16" s="37"/>
      <c r="AF16" s="37"/>
      <c r="AG16" s="37"/>
    </row>
    <row r="17">
      <c r="A17" s="38" t="s">
        <v>8813</v>
      </c>
      <c r="B17" s="38" t="str">
        <f>'Cover Page'!$I$8</f>
        <v>GHXSTSHIP</v>
      </c>
      <c r="C17" s="38" t="str">
        <f>'Cover Page'!$C$7</f>
        <v>CSMIA26</v>
      </c>
      <c r="D17" s="39" t="s">
        <v>8545</v>
      </c>
      <c r="E17" s="39" t="s">
        <v>8546</v>
      </c>
      <c r="F17" s="39" t="s">
        <v>8547</v>
      </c>
      <c r="G17" s="39" t="s">
        <v>8530</v>
      </c>
      <c r="H17" s="38" t="s">
        <v>8817</v>
      </c>
      <c r="I17" s="39" t="s">
        <v>1502</v>
      </c>
      <c r="J17" s="39" t="s">
        <v>8818</v>
      </c>
      <c r="K17" s="42">
        <v>2.0</v>
      </c>
      <c r="L17" s="38" t="s">
        <v>8738</v>
      </c>
      <c r="M17" s="39" t="s">
        <v>8665</v>
      </c>
      <c r="N17" s="38" t="b">
        <v>1</v>
      </c>
      <c r="O17" s="38" t="s">
        <v>86</v>
      </c>
      <c r="P17" s="38" t="str">
        <f>IFERROR(__xludf.DUMMYFUNCTION("""COMPUTED_VALUE"""),"Estimated")</f>
        <v>Estimated</v>
      </c>
      <c r="Q17" s="38"/>
      <c r="R17" s="38" t="str">
        <f>IFERROR(__xludf.DUMMYFUNCTION("""COMPUTED_VALUE"""),"Completed")</f>
        <v>Completed</v>
      </c>
      <c r="S17" s="38"/>
      <c r="T17" s="38" t="str">
        <f>IFERROR(__xludf.DUMMYFUNCTION("""COMPUTED_VALUE"""),"Emergency Rental")</f>
        <v>Emergency Rental</v>
      </c>
      <c r="U17" s="38"/>
      <c r="V17" s="38"/>
      <c r="W17" s="38" t="b">
        <v>0</v>
      </c>
      <c r="X17" s="39" t="s">
        <v>8822</v>
      </c>
      <c r="Y17" s="39" t="s">
        <v>88</v>
      </c>
      <c r="Z17" s="40">
        <v>46295.54513888889</v>
      </c>
      <c r="AA17" s="40">
        <v>46295.54513888889</v>
      </c>
      <c r="AB17" s="37"/>
      <c r="AC17" s="37"/>
      <c r="AD17" s="37"/>
      <c r="AE17" s="37"/>
      <c r="AF17" s="37"/>
      <c r="AG17" s="37"/>
    </row>
    <row r="18">
      <c r="A18" s="38" t="s">
        <v>8823</v>
      </c>
      <c r="B18" s="38" t="str">
        <f>'Cover Page'!$I$8</f>
        <v>GHXSTSHIP</v>
      </c>
      <c r="C18" s="38" t="str">
        <f>'Cover Page'!$C$7</f>
        <v>CSMIA26</v>
      </c>
      <c r="D18" s="39" t="s">
        <v>8545</v>
      </c>
      <c r="E18" s="39" t="s">
        <v>8546</v>
      </c>
      <c r="F18" s="39" t="s">
        <v>8547</v>
      </c>
      <c r="G18" s="39" t="s">
        <v>8530</v>
      </c>
      <c r="H18" s="38" t="s">
        <v>8827</v>
      </c>
      <c r="I18" s="39" t="s">
        <v>1495</v>
      </c>
      <c r="J18" s="39" t="s">
        <v>8828</v>
      </c>
      <c r="K18" s="42">
        <v>3.0</v>
      </c>
      <c r="L18" s="38" t="s">
        <v>8630</v>
      </c>
      <c r="M18" s="39" t="s">
        <v>8665</v>
      </c>
      <c r="N18" s="38" t="b">
        <v>0</v>
      </c>
      <c r="O18" s="38" t="s">
        <v>86</v>
      </c>
      <c r="P18" s="38" t="str">
        <f>IFERROR(__xludf.DUMMYFUNCTION("""COMPUTED_VALUE"""),"Canceled")</f>
        <v>Canceled</v>
      </c>
      <c r="Q18" s="38"/>
      <c r="R18" s="38" t="str">
        <f>IFERROR(__xludf.DUMMYFUNCTION("""COMPUTED_VALUE"""),"Ready")</f>
        <v>Ready</v>
      </c>
      <c r="S18" s="38"/>
      <c r="T18" s="38" t="str">
        <f>IFERROR(__xludf.DUMMYFUNCTION("""COMPUTED_VALUE"""),"Equipment Substitution")</f>
        <v>Equipment Substitution</v>
      </c>
      <c r="U18" s="38"/>
      <c r="V18" s="38"/>
      <c r="W18" s="38" t="b">
        <v>0</v>
      </c>
      <c r="X18" s="39" t="s">
        <v>8832</v>
      </c>
      <c r="Y18" s="39" t="s">
        <v>88</v>
      </c>
      <c r="Z18" s="40">
        <v>46295.54513888889</v>
      </c>
      <c r="AA18" s="40">
        <v>46295.54513888889</v>
      </c>
      <c r="AB18" s="37"/>
      <c r="AC18" s="37"/>
      <c r="AD18" s="37"/>
      <c r="AE18" s="37"/>
      <c r="AF18" s="37"/>
      <c r="AG18" s="37"/>
    </row>
    <row r="19">
      <c r="A19" s="38" t="s">
        <v>8833</v>
      </c>
      <c r="B19" s="38" t="str">
        <f>'Cover Page'!$I$8</f>
        <v>GHXSTSHIP</v>
      </c>
      <c r="C19" s="38" t="str">
        <f>'Cover Page'!$C$7</f>
        <v>CSMIA26</v>
      </c>
      <c r="D19" s="39" t="s">
        <v>8545</v>
      </c>
      <c r="E19" s="39" t="s">
        <v>8546</v>
      </c>
      <c r="F19" s="39" t="s">
        <v>8547</v>
      </c>
      <c r="G19" s="39" t="s">
        <v>8530</v>
      </c>
      <c r="H19" s="38" t="s">
        <v>8837</v>
      </c>
      <c r="I19" s="39" t="s">
        <v>8839</v>
      </c>
      <c r="J19" s="39" t="s">
        <v>8841</v>
      </c>
      <c r="K19" s="42">
        <v>4.0</v>
      </c>
      <c r="L19" s="38" t="s">
        <v>8612</v>
      </c>
      <c r="M19" s="39" t="s">
        <v>8665</v>
      </c>
      <c r="N19" s="38" t="b">
        <v>0</v>
      </c>
      <c r="O19" s="38" t="s">
        <v>86</v>
      </c>
      <c r="P19" s="38" t="str">
        <f>IFERROR(__xludf.DUMMYFUNCTION("""COMPUTED_VALUE"""),"Planned")</f>
        <v>Planned</v>
      </c>
      <c r="Q19" s="38"/>
      <c r="R19" s="38" t="str">
        <f>IFERROR(__xludf.DUMMYFUNCTION("""COMPUTED_VALUE"""),"Open")</f>
        <v>Open</v>
      </c>
      <c r="S19" s="38"/>
      <c r="T19" s="38" t="str">
        <f>IFERROR(__xludf.DUMMYFUNCTION("""COMPUTED_VALUE"""),"Vendor Rate Variance")</f>
        <v>Vendor Rate Variance</v>
      </c>
      <c r="U19" s="38"/>
      <c r="V19" s="38"/>
      <c r="W19" s="38" t="b">
        <v>0</v>
      </c>
      <c r="X19" s="39" t="s">
        <v>8844</v>
      </c>
      <c r="Y19" s="39" t="s">
        <v>88</v>
      </c>
      <c r="Z19" s="40">
        <v>46295.54513888889</v>
      </c>
      <c r="AA19" s="40">
        <v>46295.54513888889</v>
      </c>
      <c r="AB19" s="37"/>
      <c r="AC19" s="37"/>
      <c r="AD19" s="37"/>
      <c r="AE19" s="37"/>
      <c r="AF19" s="37"/>
      <c r="AG19" s="37"/>
    </row>
    <row r="20">
      <c r="A20" s="38" t="s">
        <v>8845</v>
      </c>
      <c r="B20" s="38" t="str">
        <f>'Cover Page'!$I$8</f>
        <v>GHXSTSHIP</v>
      </c>
      <c r="C20" s="38" t="str">
        <f>'Cover Page'!$C$7</f>
        <v>CSMIA26</v>
      </c>
      <c r="D20" s="39" t="s">
        <v>8545</v>
      </c>
      <c r="E20" s="39" t="s">
        <v>8546</v>
      </c>
      <c r="F20" s="39" t="s">
        <v>8547</v>
      </c>
      <c r="G20" s="39" t="s">
        <v>8530</v>
      </c>
      <c r="H20" s="38" t="s">
        <v>8849</v>
      </c>
      <c r="I20" s="39" t="s">
        <v>8850</v>
      </c>
      <c r="J20" s="39" t="s">
        <v>8852</v>
      </c>
      <c r="K20" s="42">
        <v>5.0</v>
      </c>
      <c r="L20" s="38" t="s">
        <v>8757</v>
      </c>
      <c r="M20" s="39" t="s">
        <v>8665</v>
      </c>
      <c r="N20" s="38" t="b">
        <v>0</v>
      </c>
      <c r="O20" s="38" t="s">
        <v>86</v>
      </c>
      <c r="P20" s="38" t="str">
        <f>IFERROR(__xludf.DUMMYFUNCTION("""COMPUTED_VALUE"""),"Behind")</f>
        <v>Behind</v>
      </c>
      <c r="Q20" s="38"/>
      <c r="R20" s="38" t="str">
        <f>IFERROR(__xludf.DUMMYFUNCTION("""COMPUTED_VALUE"""),"Estimated")</f>
        <v>Estimated</v>
      </c>
      <c r="S20" s="38"/>
      <c r="T20" s="38" t="str">
        <f>IFERROR(__xludf.DUMMYFUNCTION("""COMPUTED_VALUE"""),"Schedule Overtime")</f>
        <v>Schedule Overtime</v>
      </c>
      <c r="U20" s="38"/>
      <c r="V20" s="38"/>
      <c r="W20" s="38" t="b">
        <v>0</v>
      </c>
      <c r="X20" s="39" t="s">
        <v>8855</v>
      </c>
      <c r="Y20" s="39" t="s">
        <v>88</v>
      </c>
      <c r="Z20" s="40">
        <v>46295.54513888889</v>
      </c>
      <c r="AA20" s="40">
        <v>46295.54513888889</v>
      </c>
      <c r="AB20" s="37"/>
      <c r="AC20" s="37"/>
      <c r="AD20" s="37"/>
      <c r="AE20" s="37"/>
      <c r="AF20" s="37"/>
      <c r="AG20" s="37"/>
    </row>
    <row r="21">
      <c r="A21" s="38" t="s">
        <v>8857</v>
      </c>
      <c r="B21" s="38" t="str">
        <f>'Cover Page'!$I$8</f>
        <v>GHXSTSHIP</v>
      </c>
      <c r="C21" s="38" t="str">
        <f>'Cover Page'!$C$7</f>
        <v>CSMIA26</v>
      </c>
      <c r="D21" s="39" t="s">
        <v>8545</v>
      </c>
      <c r="E21" s="39" t="s">
        <v>8546</v>
      </c>
      <c r="F21" s="39" t="s">
        <v>8547</v>
      </c>
      <c r="G21" s="39" t="s">
        <v>8863</v>
      </c>
      <c r="H21" s="38" t="s">
        <v>8864</v>
      </c>
      <c r="I21" s="39" t="s">
        <v>8866</v>
      </c>
      <c r="J21" s="39" t="s">
        <v>8867</v>
      </c>
      <c r="K21" s="42">
        <v>1.0</v>
      </c>
      <c r="L21" s="38" t="s">
        <v>8630</v>
      </c>
      <c r="M21" s="39" t="s">
        <v>8681</v>
      </c>
      <c r="N21" s="38" t="b">
        <v>1</v>
      </c>
      <c r="O21" s="38" t="s">
        <v>86</v>
      </c>
      <c r="P21" s="38" t="str">
        <f>IFERROR(__xludf.DUMMYFUNCTION("""COMPUTED_VALUE"""),"Milestone Met")</f>
        <v>Milestone Met</v>
      </c>
      <c r="Q21" s="38"/>
      <c r="R21" s="38" t="str">
        <f>IFERROR(__xludf.DUMMYFUNCTION("""COMPUTED_VALUE"""),"Canceled")</f>
        <v>Canceled</v>
      </c>
      <c r="S21" s="38"/>
      <c r="T21" s="38" t="str">
        <f>IFERROR(__xludf.DUMMYFUNCTION("""COMPUTED_VALUE"""),"Staged")</f>
        <v>Staged</v>
      </c>
      <c r="U21" s="38"/>
      <c r="V21" s="38"/>
      <c r="W21" s="38" t="b">
        <v>0</v>
      </c>
      <c r="X21" s="39" t="s">
        <v>8870</v>
      </c>
      <c r="Y21" s="39" t="s">
        <v>88</v>
      </c>
      <c r="Z21" s="40">
        <v>46295.54513888889</v>
      </c>
      <c r="AA21" s="40">
        <v>46295.54513888889</v>
      </c>
      <c r="AB21" s="37"/>
      <c r="AC21" s="37"/>
      <c r="AD21" s="37"/>
      <c r="AE21" s="37"/>
      <c r="AF21" s="37"/>
      <c r="AG21" s="37"/>
    </row>
    <row r="22">
      <c r="A22" s="38" t="s">
        <v>8872</v>
      </c>
      <c r="B22" s="38" t="str">
        <f>'Cover Page'!$I$8</f>
        <v>GHXSTSHIP</v>
      </c>
      <c r="C22" s="38" t="str">
        <f>'Cover Page'!$C$7</f>
        <v>CSMIA26</v>
      </c>
      <c r="D22" s="39" t="s">
        <v>8545</v>
      </c>
      <c r="E22" s="39" t="s">
        <v>8546</v>
      </c>
      <c r="F22" s="39" t="s">
        <v>8547</v>
      </c>
      <c r="G22" s="39" t="s">
        <v>8863</v>
      </c>
      <c r="H22" s="38" t="s">
        <v>8876</v>
      </c>
      <c r="I22" s="39" t="s">
        <v>8877</v>
      </c>
      <c r="J22" s="39" t="s">
        <v>8878</v>
      </c>
      <c r="K22" s="42">
        <v>2.0</v>
      </c>
      <c r="L22" s="38" t="s">
        <v>8664</v>
      </c>
      <c r="M22" s="39" t="s">
        <v>8681</v>
      </c>
      <c r="N22" s="38" t="b">
        <v>0</v>
      </c>
      <c r="O22" s="38" t="s">
        <v>86</v>
      </c>
      <c r="P22" s="38"/>
      <c r="Q22" s="38"/>
      <c r="R22" s="38" t="str">
        <f>IFERROR(__xludf.DUMMYFUNCTION("""COMPUTED_VALUE"""),"Draft")</f>
        <v>Draft</v>
      </c>
      <c r="S22" s="38"/>
      <c r="T22" s="38" t="str">
        <f>IFERROR(__xludf.DUMMYFUNCTION("""COMPUTED_VALUE"""),"Completed")</f>
        <v>Completed</v>
      </c>
      <c r="U22" s="38"/>
      <c r="V22" s="38"/>
      <c r="W22" s="38" t="b">
        <v>0</v>
      </c>
      <c r="X22" s="39" t="s">
        <v>8881</v>
      </c>
      <c r="Y22" s="39" t="s">
        <v>88</v>
      </c>
      <c r="Z22" s="40">
        <v>46295.54513888889</v>
      </c>
      <c r="AA22" s="40">
        <v>46295.54513888889</v>
      </c>
      <c r="AB22" s="37"/>
      <c r="AC22" s="37"/>
      <c r="AD22" s="37"/>
      <c r="AE22" s="37"/>
      <c r="AF22" s="37"/>
      <c r="AG22" s="37"/>
    </row>
    <row r="23">
      <c r="A23" s="38" t="s">
        <v>8883</v>
      </c>
      <c r="B23" s="38" t="str">
        <f>'Cover Page'!$I$8</f>
        <v>GHXSTSHIP</v>
      </c>
      <c r="C23" s="38" t="str">
        <f>'Cover Page'!$C$7</f>
        <v>CSMIA26</v>
      </c>
      <c r="D23" s="39" t="s">
        <v>8545</v>
      </c>
      <c r="E23" s="39" t="s">
        <v>8546</v>
      </c>
      <c r="F23" s="39" t="s">
        <v>8547</v>
      </c>
      <c r="G23" s="39" t="s">
        <v>8863</v>
      </c>
      <c r="H23" s="38" t="s">
        <v>8887</v>
      </c>
      <c r="I23" s="39" t="s">
        <v>8888</v>
      </c>
      <c r="J23" s="39" t="s">
        <v>8889</v>
      </c>
      <c r="K23" s="42">
        <v>3.0</v>
      </c>
      <c r="L23" s="38" t="s">
        <v>8680</v>
      </c>
      <c r="M23" s="39" t="s">
        <v>8681</v>
      </c>
      <c r="N23" s="38" t="b">
        <v>0</v>
      </c>
      <c r="O23" s="38" t="s">
        <v>86</v>
      </c>
      <c r="P23" s="38"/>
      <c r="Q23" s="38"/>
      <c r="R23" s="38" t="str">
        <f>IFERROR(__xludf.DUMMYFUNCTION("""COMPUTED_VALUE"""),"Published")</f>
        <v>Published</v>
      </c>
      <c r="S23" s="38"/>
      <c r="T23" s="38" t="str">
        <f>IFERROR(__xludf.DUMMYFUNCTION("""COMPUTED_VALUE"""),"Ready")</f>
        <v>Ready</v>
      </c>
      <c r="U23" s="38"/>
      <c r="V23" s="38"/>
      <c r="W23" s="38" t="b">
        <v>0</v>
      </c>
      <c r="X23" s="39" t="s">
        <v>8892</v>
      </c>
      <c r="Y23" s="39" t="s">
        <v>88</v>
      </c>
      <c r="Z23" s="40">
        <v>46295.54513888889</v>
      </c>
      <c r="AA23" s="40">
        <v>46295.54513888889</v>
      </c>
      <c r="AB23" s="37"/>
      <c r="AC23" s="37"/>
      <c r="AD23" s="37"/>
      <c r="AE23" s="37"/>
      <c r="AF23" s="37"/>
      <c r="AG23" s="37"/>
    </row>
    <row r="24">
      <c r="A24" s="38" t="s">
        <v>8894</v>
      </c>
      <c r="B24" s="38" t="str">
        <f>'Cover Page'!$I$8</f>
        <v>GHXSTSHIP</v>
      </c>
      <c r="C24" s="38" t="str">
        <f>'Cover Page'!$C$7</f>
        <v>CSMIA26</v>
      </c>
      <c r="D24" s="39" t="s">
        <v>8545</v>
      </c>
      <c r="E24" s="39" t="s">
        <v>8546</v>
      </c>
      <c r="F24" s="39" t="s">
        <v>8547</v>
      </c>
      <c r="G24" s="39" t="s">
        <v>8863</v>
      </c>
      <c r="H24" s="38" t="s">
        <v>8899</v>
      </c>
      <c r="I24" s="39" t="s">
        <v>8901</v>
      </c>
      <c r="J24" s="39" t="s">
        <v>8902</v>
      </c>
      <c r="K24" s="42">
        <v>4.0</v>
      </c>
      <c r="L24" s="38" t="s">
        <v>8903</v>
      </c>
      <c r="M24" s="39" t="s">
        <v>8681</v>
      </c>
      <c r="N24" s="38" t="b">
        <v>0</v>
      </c>
      <c r="O24" s="38" t="s">
        <v>86</v>
      </c>
      <c r="P24" s="38"/>
      <c r="Q24" s="38"/>
      <c r="R24" s="38" t="str">
        <f>IFERROR(__xludf.DUMMYFUNCTION("""COMPUTED_VALUE"""),"Confirmed")</f>
        <v>Confirmed</v>
      </c>
      <c r="S24" s="38"/>
      <c r="T24" s="38" t="str">
        <f>IFERROR(__xludf.DUMMYFUNCTION("""COMPUTED_VALUE"""),"Open")</f>
        <v>Open</v>
      </c>
      <c r="U24" s="38"/>
      <c r="V24" s="38"/>
      <c r="W24" s="38" t="b">
        <v>0</v>
      </c>
      <c r="X24" s="39" t="s">
        <v>8907</v>
      </c>
      <c r="Y24" s="39" t="s">
        <v>88</v>
      </c>
      <c r="Z24" s="40">
        <v>46295.54513888889</v>
      </c>
      <c r="AA24" s="40">
        <v>46295.54513888889</v>
      </c>
      <c r="AB24" s="37"/>
      <c r="AC24" s="37"/>
      <c r="AD24" s="37"/>
      <c r="AE24" s="37"/>
      <c r="AF24" s="37"/>
      <c r="AG24" s="37"/>
    </row>
    <row r="25">
      <c r="A25" s="38" t="s">
        <v>8909</v>
      </c>
      <c r="B25" s="38" t="str">
        <f>'Cover Page'!$I$8</f>
        <v>GHXSTSHIP</v>
      </c>
      <c r="C25" s="38" t="str">
        <f>'Cover Page'!$C$7</f>
        <v>CSMIA26</v>
      </c>
      <c r="D25" s="39" t="s">
        <v>8545</v>
      </c>
      <c r="E25" s="39" t="s">
        <v>8546</v>
      </c>
      <c r="F25" s="39" t="s">
        <v>8547</v>
      </c>
      <c r="G25" s="39" t="s">
        <v>8863</v>
      </c>
      <c r="H25" s="38" t="s">
        <v>8916</v>
      </c>
      <c r="I25" s="39" t="s">
        <v>8917</v>
      </c>
      <c r="J25" s="39" t="s">
        <v>8919</v>
      </c>
      <c r="K25" s="42">
        <v>5.0</v>
      </c>
      <c r="L25" s="38" t="s">
        <v>8757</v>
      </c>
      <c r="M25" s="39" t="s">
        <v>8681</v>
      </c>
      <c r="N25" s="38" t="b">
        <v>0</v>
      </c>
      <c r="O25" s="38" t="s">
        <v>86</v>
      </c>
      <c r="P25" s="38"/>
      <c r="Q25" s="38"/>
      <c r="R25" s="38" t="str">
        <f>IFERROR(__xludf.DUMMYFUNCTION("""COMPUTED_VALUE"""),"Checked-In")</f>
        <v>Checked-In</v>
      </c>
      <c r="S25" s="38"/>
      <c r="T25" s="38" t="str">
        <f>IFERROR(__xludf.DUMMYFUNCTION("""COMPUTED_VALUE"""),"Estimated")</f>
        <v>Estimated</v>
      </c>
      <c r="U25" s="38"/>
      <c r="V25" s="38"/>
      <c r="W25" s="38" t="b">
        <v>0</v>
      </c>
      <c r="X25" s="39" t="s">
        <v>8920</v>
      </c>
      <c r="Y25" s="39" t="s">
        <v>88</v>
      </c>
      <c r="Z25" s="40">
        <v>46295.54513888889</v>
      </c>
      <c r="AA25" s="40">
        <v>46295.54513888889</v>
      </c>
      <c r="AB25" s="37"/>
      <c r="AC25" s="37"/>
      <c r="AD25" s="37"/>
      <c r="AE25" s="37"/>
      <c r="AF25" s="37"/>
      <c r="AG25" s="37"/>
    </row>
    <row r="26">
      <c r="A26" s="38" t="s">
        <v>8923</v>
      </c>
      <c r="B26" s="38" t="str">
        <f>'Cover Page'!$I$8</f>
        <v>GHXSTSHIP</v>
      </c>
      <c r="C26" s="38" t="str">
        <f>'Cover Page'!$C$7</f>
        <v>CSMIA26</v>
      </c>
      <c r="D26" s="39" t="s">
        <v>8545</v>
      </c>
      <c r="E26" s="39" t="s">
        <v>8546</v>
      </c>
      <c r="F26" s="39" t="s">
        <v>8547</v>
      </c>
      <c r="G26" s="39" t="s">
        <v>8927</v>
      </c>
      <c r="H26" s="38" t="s">
        <v>8928</v>
      </c>
      <c r="I26" s="39" t="s">
        <v>8929</v>
      </c>
      <c r="J26" s="39" t="s">
        <v>8930</v>
      </c>
      <c r="K26" s="42">
        <v>1.0</v>
      </c>
      <c r="L26" s="38" t="s">
        <v>8630</v>
      </c>
      <c r="M26" s="39" t="s">
        <v>8932</v>
      </c>
      <c r="N26" s="38" t="b">
        <v>1</v>
      </c>
      <c r="O26" s="38" t="s">
        <v>86</v>
      </c>
      <c r="P26" s="38"/>
      <c r="Q26" s="38"/>
      <c r="R26" s="38" t="str">
        <f>IFERROR(__xludf.DUMMYFUNCTION("""COMPUTED_VALUE"""),"Rejected")</f>
        <v>Rejected</v>
      </c>
      <c r="S26" s="38"/>
      <c r="T26" s="38" t="str">
        <f>IFERROR(__xludf.DUMMYFUNCTION("""COMPUTED_VALUE"""),"Canceled")</f>
        <v>Canceled</v>
      </c>
      <c r="U26" s="38"/>
      <c r="V26" s="38"/>
      <c r="W26" s="38" t="b">
        <v>0</v>
      </c>
      <c r="X26" s="39" t="s">
        <v>8933</v>
      </c>
      <c r="Y26" s="39" t="s">
        <v>88</v>
      </c>
      <c r="Z26" s="40">
        <v>46295.54513888889</v>
      </c>
      <c r="AA26" s="40">
        <v>46295.54513888889</v>
      </c>
      <c r="AB26" s="37"/>
      <c r="AC26" s="37"/>
      <c r="AD26" s="37"/>
      <c r="AE26" s="37"/>
      <c r="AF26" s="37"/>
      <c r="AG26" s="37"/>
    </row>
    <row r="27">
      <c r="A27" s="38" t="s">
        <v>8936</v>
      </c>
      <c r="B27" s="38" t="str">
        <f>'Cover Page'!$I$8</f>
        <v>GHXSTSHIP</v>
      </c>
      <c r="C27" s="38" t="str">
        <f>'Cover Page'!$C$7</f>
        <v>CSMIA26</v>
      </c>
      <c r="D27" s="39" t="s">
        <v>8545</v>
      </c>
      <c r="E27" s="39" t="s">
        <v>8546</v>
      </c>
      <c r="F27" s="39" t="s">
        <v>8547</v>
      </c>
      <c r="G27" s="39" t="s">
        <v>8927</v>
      </c>
      <c r="H27" s="38" t="s">
        <v>8941</v>
      </c>
      <c r="I27" s="39" t="s">
        <v>8942</v>
      </c>
      <c r="J27" s="39" t="s">
        <v>8943</v>
      </c>
      <c r="K27" s="42">
        <v>2.0</v>
      </c>
      <c r="L27" s="38" t="s">
        <v>8664</v>
      </c>
      <c r="M27" s="39" t="s">
        <v>8932</v>
      </c>
      <c r="N27" s="38" t="b">
        <v>0</v>
      </c>
      <c r="O27" s="38" t="s">
        <v>86</v>
      </c>
      <c r="P27" s="38"/>
      <c r="Q27" s="38"/>
      <c r="R27" s="38" t="str">
        <f>IFERROR(__xludf.DUMMYFUNCTION("""COMPUTED_VALUE"""),"Exported")</f>
        <v>Exported</v>
      </c>
      <c r="S27" s="38"/>
      <c r="T27" s="38" t="str">
        <f>IFERROR(__xludf.DUMMYFUNCTION("""COMPUTED_VALUE"""),"Quoted")</f>
        <v>Quoted</v>
      </c>
      <c r="U27" s="38"/>
      <c r="V27" s="38"/>
      <c r="W27" s="38" t="b">
        <v>0</v>
      </c>
      <c r="X27" s="39" t="s">
        <v>8949</v>
      </c>
      <c r="Y27" s="39" t="s">
        <v>88</v>
      </c>
      <c r="Z27" s="40">
        <v>46295.54513888889</v>
      </c>
      <c r="AA27" s="40">
        <v>46295.54513888889</v>
      </c>
      <c r="AB27" s="37"/>
      <c r="AC27" s="37"/>
      <c r="AD27" s="37"/>
      <c r="AE27" s="37"/>
      <c r="AF27" s="37"/>
      <c r="AG27" s="37"/>
    </row>
    <row r="28">
      <c r="A28" s="38" t="s">
        <v>8951</v>
      </c>
      <c r="B28" s="38" t="str">
        <f>'Cover Page'!$I$8</f>
        <v>GHXSTSHIP</v>
      </c>
      <c r="C28" s="38" t="str">
        <f>'Cover Page'!$C$7</f>
        <v>CSMIA26</v>
      </c>
      <c r="D28" s="39" t="s">
        <v>8545</v>
      </c>
      <c r="E28" s="39" t="s">
        <v>8546</v>
      </c>
      <c r="F28" s="39" t="s">
        <v>8547</v>
      </c>
      <c r="G28" s="39" t="s">
        <v>8927</v>
      </c>
      <c r="H28" s="38" t="s">
        <v>8955</v>
      </c>
      <c r="I28" s="39" t="s">
        <v>8956</v>
      </c>
      <c r="J28" s="39" t="s">
        <v>8957</v>
      </c>
      <c r="K28" s="42">
        <v>3.0</v>
      </c>
      <c r="L28" s="38" t="s">
        <v>8612</v>
      </c>
      <c r="M28" s="39" t="s">
        <v>8932</v>
      </c>
      <c r="N28" s="38" t="b">
        <v>0</v>
      </c>
      <c r="O28" s="38" t="s">
        <v>86</v>
      </c>
      <c r="P28" s="38"/>
      <c r="Q28" s="38"/>
      <c r="R28" s="38"/>
      <c r="S28" s="38"/>
      <c r="T28" s="38" t="str">
        <f>IFERROR(__xludf.DUMMYFUNCTION("""COMPUTED_VALUE"""),"Committed")</f>
        <v>Committed</v>
      </c>
      <c r="U28" s="38"/>
      <c r="V28" s="38"/>
      <c r="W28" s="38" t="b">
        <v>0</v>
      </c>
      <c r="X28" s="39" t="s">
        <v>8960</v>
      </c>
      <c r="Y28" s="39" t="s">
        <v>88</v>
      </c>
      <c r="Z28" s="40">
        <v>46295.54513888889</v>
      </c>
      <c r="AA28" s="40">
        <v>46295.54513888889</v>
      </c>
      <c r="AB28" s="37"/>
      <c r="AC28" s="37"/>
      <c r="AD28" s="37"/>
      <c r="AE28" s="37"/>
      <c r="AF28" s="37"/>
      <c r="AG28" s="37"/>
    </row>
    <row r="29">
      <c r="A29" s="38" t="s">
        <v>8962</v>
      </c>
      <c r="B29" s="38" t="str">
        <f>'Cover Page'!$I$8</f>
        <v>GHXSTSHIP</v>
      </c>
      <c r="C29" s="38" t="str">
        <f>'Cover Page'!$C$7</f>
        <v>CSMIA26</v>
      </c>
      <c r="D29" s="39" t="s">
        <v>8545</v>
      </c>
      <c r="E29" s="39" t="s">
        <v>8546</v>
      </c>
      <c r="F29" s="39" t="s">
        <v>8547</v>
      </c>
      <c r="G29" s="39" t="s">
        <v>8927</v>
      </c>
      <c r="H29" s="38" t="s">
        <v>8967</v>
      </c>
      <c r="I29" s="39" t="s">
        <v>8968</v>
      </c>
      <c r="J29" s="39" t="s">
        <v>8969</v>
      </c>
      <c r="K29" s="42">
        <v>4.0</v>
      </c>
      <c r="L29" s="38" t="s">
        <v>8680</v>
      </c>
      <c r="M29" s="39" t="s">
        <v>8932</v>
      </c>
      <c r="N29" s="38" t="b">
        <v>0</v>
      </c>
      <c r="O29" s="38" t="s">
        <v>86</v>
      </c>
      <c r="P29" s="38"/>
      <c r="Q29" s="38"/>
      <c r="R29" s="38"/>
      <c r="S29" s="38"/>
      <c r="T29" s="38" t="str">
        <f>IFERROR(__xludf.DUMMYFUNCTION("""COMPUTED_VALUE"""),"Invoiced")</f>
        <v>Invoiced</v>
      </c>
      <c r="U29" s="38"/>
      <c r="V29" s="38"/>
      <c r="W29" s="38" t="b">
        <v>0</v>
      </c>
      <c r="X29" s="39" t="s">
        <v>8973</v>
      </c>
      <c r="Y29" s="39" t="s">
        <v>88</v>
      </c>
      <c r="Z29" s="40">
        <v>46295.54513888889</v>
      </c>
      <c r="AA29" s="40">
        <v>46295.54513888889</v>
      </c>
      <c r="AB29" s="37"/>
      <c r="AC29" s="37"/>
      <c r="AD29" s="37"/>
      <c r="AE29" s="37"/>
      <c r="AF29" s="37"/>
      <c r="AG29" s="37"/>
    </row>
    <row r="30">
      <c r="A30" s="38" t="s">
        <v>8975</v>
      </c>
      <c r="B30" s="38" t="str">
        <f>'Cover Page'!$I$8</f>
        <v>GHXSTSHIP</v>
      </c>
      <c r="C30" s="38" t="str">
        <f>'Cover Page'!$C$7</f>
        <v>CSMIA26</v>
      </c>
      <c r="D30" s="39" t="s">
        <v>8545</v>
      </c>
      <c r="E30" s="39" t="s">
        <v>8546</v>
      </c>
      <c r="F30" s="39" t="s">
        <v>8547</v>
      </c>
      <c r="G30" s="39" t="s">
        <v>8927</v>
      </c>
      <c r="H30" s="38" t="s">
        <v>8979</v>
      </c>
      <c r="I30" s="39" t="s">
        <v>8980</v>
      </c>
      <c r="J30" s="39" t="s">
        <v>8981</v>
      </c>
      <c r="K30" s="42">
        <v>5.0</v>
      </c>
      <c r="L30" s="38" t="s">
        <v>8591</v>
      </c>
      <c r="M30" s="39" t="s">
        <v>8932</v>
      </c>
      <c r="N30" s="38" t="b">
        <v>0</v>
      </c>
      <c r="O30" s="38" t="s">
        <v>86</v>
      </c>
      <c r="P30" s="38"/>
      <c r="Q30" s="38"/>
      <c r="R30" s="38"/>
      <c r="S30" s="38"/>
      <c r="T30" s="38" t="str">
        <f>IFERROR(__xludf.DUMMYFUNCTION("""COMPUTED_VALUE"""),"Draft")</f>
        <v>Draft</v>
      </c>
      <c r="U30" s="38"/>
      <c r="V30" s="38"/>
      <c r="W30" s="38" t="b">
        <v>0</v>
      </c>
      <c r="X30" s="39" t="s">
        <v>8984</v>
      </c>
      <c r="Y30" s="39" t="s">
        <v>88</v>
      </c>
      <c r="Z30" s="40">
        <v>46295.54513888889</v>
      </c>
      <c r="AA30" s="40">
        <v>46295.54513888889</v>
      </c>
      <c r="AB30" s="37"/>
      <c r="AC30" s="37"/>
      <c r="AD30" s="37"/>
      <c r="AE30" s="37"/>
      <c r="AF30" s="37"/>
      <c r="AG30" s="37"/>
    </row>
    <row r="31">
      <c r="A31" s="38" t="s">
        <v>8986</v>
      </c>
      <c r="B31" s="38" t="str">
        <f>'Cover Page'!$I$8</f>
        <v>GHXSTSHIP</v>
      </c>
      <c r="C31" s="38" t="str">
        <f>'Cover Page'!$C$7</f>
        <v>CSMIA26</v>
      </c>
      <c r="D31" s="39" t="s">
        <v>8545</v>
      </c>
      <c r="E31" s="39" t="s">
        <v>8546</v>
      </c>
      <c r="F31" s="39" t="s">
        <v>8547</v>
      </c>
      <c r="G31" s="39" t="s">
        <v>8528</v>
      </c>
      <c r="H31" s="38" t="s">
        <v>8990</v>
      </c>
      <c r="I31" s="39" t="s">
        <v>1536</v>
      </c>
      <c r="J31" s="39" t="s">
        <v>8991</v>
      </c>
      <c r="K31" s="42">
        <v>1.0</v>
      </c>
      <c r="L31" s="38" t="s">
        <v>8757</v>
      </c>
      <c r="M31" s="39" t="s">
        <v>8992</v>
      </c>
      <c r="N31" s="38" t="b">
        <v>0</v>
      </c>
      <c r="O31" s="38" t="s">
        <v>86</v>
      </c>
      <c r="P31" s="38"/>
      <c r="Q31" s="38"/>
      <c r="R31" s="38"/>
      <c r="S31" s="38"/>
      <c r="T31" s="38" t="str">
        <f>IFERROR(__xludf.DUMMYFUNCTION("""COMPUTED_VALUE"""),"Issued")</f>
        <v>Issued</v>
      </c>
      <c r="U31" s="38"/>
      <c r="V31" s="38"/>
      <c r="W31" s="38" t="b">
        <v>0</v>
      </c>
      <c r="X31" s="39" t="s">
        <v>8996</v>
      </c>
      <c r="Y31" s="39" t="s">
        <v>88</v>
      </c>
      <c r="Z31" s="40">
        <v>46295.54513888889</v>
      </c>
      <c r="AA31" s="40">
        <v>46295.54513888889</v>
      </c>
      <c r="AB31" s="37"/>
      <c r="AC31" s="37"/>
      <c r="AD31" s="37"/>
      <c r="AE31" s="37"/>
      <c r="AF31" s="37"/>
      <c r="AG31" s="37"/>
    </row>
    <row r="32">
      <c r="A32" s="38" t="s">
        <v>8997</v>
      </c>
      <c r="B32" s="38" t="str">
        <f>'Cover Page'!$I$8</f>
        <v>GHXSTSHIP</v>
      </c>
      <c r="C32" s="38" t="str">
        <f>'Cover Page'!$C$7</f>
        <v>CSMIA26</v>
      </c>
      <c r="D32" s="39" t="s">
        <v>8545</v>
      </c>
      <c r="E32" s="39" t="s">
        <v>8546</v>
      </c>
      <c r="F32" s="39" t="s">
        <v>8547</v>
      </c>
      <c r="G32" s="39" t="s">
        <v>8528</v>
      </c>
      <c r="H32" s="38" t="s">
        <v>9000</v>
      </c>
      <c r="I32" s="39" t="s">
        <v>3496</v>
      </c>
      <c r="J32" s="39" t="s">
        <v>9002</v>
      </c>
      <c r="K32" s="42">
        <v>2.0</v>
      </c>
      <c r="L32" s="38" t="s">
        <v>8757</v>
      </c>
      <c r="M32" s="39" t="s">
        <v>8992</v>
      </c>
      <c r="N32" s="38" t="b">
        <v>0</v>
      </c>
      <c r="O32" s="38" t="s">
        <v>86</v>
      </c>
      <c r="P32" s="38"/>
      <c r="Q32" s="38"/>
      <c r="R32" s="38"/>
      <c r="S32" s="38"/>
      <c r="T32" s="38" t="str">
        <f>IFERROR(__xludf.DUMMYFUNCTION("""COMPUTED_VALUE"""),"Acknowledged")</f>
        <v>Acknowledged</v>
      </c>
      <c r="U32" s="38"/>
      <c r="V32" s="38"/>
      <c r="W32" s="38" t="b">
        <v>0</v>
      </c>
      <c r="X32" s="39" t="s">
        <v>9004</v>
      </c>
      <c r="Y32" s="39" t="s">
        <v>88</v>
      </c>
      <c r="Z32" s="40">
        <v>46295.54513888889</v>
      </c>
      <c r="AA32" s="40">
        <v>46295.54513888889</v>
      </c>
      <c r="AB32" s="37"/>
      <c r="AC32" s="37"/>
      <c r="AD32" s="37"/>
      <c r="AE32" s="37"/>
      <c r="AF32" s="37"/>
      <c r="AG32" s="37"/>
    </row>
    <row r="33">
      <c r="A33" s="38" t="s">
        <v>9005</v>
      </c>
      <c r="B33" s="38" t="str">
        <f>'Cover Page'!$I$8</f>
        <v>GHXSTSHIP</v>
      </c>
      <c r="C33" s="38" t="str">
        <f>'Cover Page'!$C$7</f>
        <v>CSMIA26</v>
      </c>
      <c r="D33" s="39" t="s">
        <v>8545</v>
      </c>
      <c r="E33" s="39" t="s">
        <v>8546</v>
      </c>
      <c r="F33" s="39" t="s">
        <v>8547</v>
      </c>
      <c r="G33" s="39" t="s">
        <v>8528</v>
      </c>
      <c r="H33" s="38" t="s">
        <v>9009</v>
      </c>
      <c r="I33" s="39" t="s">
        <v>1585</v>
      </c>
      <c r="J33" s="39" t="s">
        <v>9011</v>
      </c>
      <c r="K33" s="42">
        <v>3.0</v>
      </c>
      <c r="L33" s="38" t="s">
        <v>8680</v>
      </c>
      <c r="M33" s="39" t="s">
        <v>8992</v>
      </c>
      <c r="N33" s="38" t="b">
        <v>0</v>
      </c>
      <c r="O33" s="38" t="s">
        <v>86</v>
      </c>
      <c r="P33" s="38"/>
      <c r="Q33" s="38"/>
      <c r="R33" s="38"/>
      <c r="S33" s="38"/>
      <c r="T33" s="38" t="str">
        <f>IFERROR(__xludf.DUMMYFUNCTION("""COMPUTED_VALUE"""),"Received")</f>
        <v>Received</v>
      </c>
      <c r="U33" s="38"/>
      <c r="V33" s="38"/>
      <c r="W33" s="38" t="b">
        <v>0</v>
      </c>
      <c r="X33" s="39" t="s">
        <v>9014</v>
      </c>
      <c r="Y33" s="39" t="s">
        <v>88</v>
      </c>
      <c r="Z33" s="40">
        <v>46295.54513888889</v>
      </c>
      <c r="AA33" s="40">
        <v>46295.54513888889</v>
      </c>
      <c r="AB33" s="37"/>
      <c r="AC33" s="37"/>
      <c r="AD33" s="37"/>
      <c r="AE33" s="37"/>
      <c r="AF33" s="37"/>
      <c r="AG33" s="37"/>
    </row>
    <row r="34">
      <c r="A34" s="38" t="s">
        <v>9015</v>
      </c>
      <c r="B34" s="38" t="str">
        <f>'Cover Page'!$I$8</f>
        <v>GHXSTSHIP</v>
      </c>
      <c r="C34" s="38" t="str">
        <f>'Cover Page'!$C$7</f>
        <v>CSMIA26</v>
      </c>
      <c r="D34" s="39" t="s">
        <v>8545</v>
      </c>
      <c r="E34" s="39" t="s">
        <v>8546</v>
      </c>
      <c r="F34" s="39" t="s">
        <v>8547</v>
      </c>
      <c r="G34" s="39" t="s">
        <v>8528</v>
      </c>
      <c r="H34" s="38" t="s">
        <v>9021</v>
      </c>
      <c r="I34" s="39" t="s">
        <v>3458</v>
      </c>
      <c r="J34" s="39" t="s">
        <v>9022</v>
      </c>
      <c r="K34" s="42">
        <v>4.0</v>
      </c>
      <c r="L34" s="38" t="s">
        <v>8612</v>
      </c>
      <c r="M34" s="39" t="s">
        <v>8992</v>
      </c>
      <c r="N34" s="38" t="b">
        <v>1</v>
      </c>
      <c r="O34" s="38" t="s">
        <v>86</v>
      </c>
      <c r="P34" s="38"/>
      <c r="Q34" s="38"/>
      <c r="R34" s="38"/>
      <c r="S34" s="38"/>
      <c r="T34" s="38" t="str">
        <f>IFERROR(__xludf.DUMMYFUNCTION("""COMPUTED_VALUE"""),"Closed")</f>
        <v>Closed</v>
      </c>
      <c r="U34" s="38"/>
      <c r="V34" s="38"/>
      <c r="W34" s="38" t="b">
        <v>0</v>
      </c>
      <c r="X34" s="39" t="s">
        <v>9024</v>
      </c>
      <c r="Y34" s="39" t="s">
        <v>88</v>
      </c>
      <c r="Z34" s="40">
        <v>46295.54513888889</v>
      </c>
      <c r="AA34" s="40">
        <v>46295.54513888889</v>
      </c>
      <c r="AB34" s="37"/>
      <c r="AC34" s="37"/>
      <c r="AD34" s="37"/>
      <c r="AE34" s="37"/>
      <c r="AF34" s="37"/>
      <c r="AG34" s="37"/>
    </row>
    <row r="35">
      <c r="A35" s="38" t="s">
        <v>9027</v>
      </c>
      <c r="B35" s="38" t="str">
        <f>'Cover Page'!$I$8</f>
        <v>GHXSTSHIP</v>
      </c>
      <c r="C35" s="38" t="str">
        <f>'Cover Page'!$C$7</f>
        <v>CSMIA26</v>
      </c>
      <c r="D35" s="39" t="s">
        <v>8545</v>
      </c>
      <c r="E35" s="39" t="s">
        <v>8546</v>
      </c>
      <c r="F35" s="39" t="s">
        <v>8547</v>
      </c>
      <c r="G35" s="39" t="s">
        <v>8528</v>
      </c>
      <c r="H35" s="38" t="s">
        <v>9031</v>
      </c>
      <c r="I35" s="39" t="s">
        <v>3469</v>
      </c>
      <c r="J35" s="39" t="s">
        <v>9033</v>
      </c>
      <c r="K35" s="42">
        <v>5.0</v>
      </c>
      <c r="L35" s="38" t="s">
        <v>8630</v>
      </c>
      <c r="M35" s="39" t="s">
        <v>8992</v>
      </c>
      <c r="N35" s="38" t="b">
        <v>0</v>
      </c>
      <c r="O35" s="38" t="s">
        <v>86</v>
      </c>
      <c r="P35" s="38"/>
      <c r="Q35" s="38"/>
      <c r="R35" s="38"/>
      <c r="S35" s="38"/>
      <c r="T35" s="38" t="str">
        <f>IFERROR(__xludf.DUMMYFUNCTION("""COMPUTED_VALUE"""),"Submitted")</f>
        <v>Submitted</v>
      </c>
      <c r="U35" s="38"/>
      <c r="V35" s="38"/>
      <c r="W35" s="38" t="b">
        <v>0</v>
      </c>
      <c r="X35" s="39" t="s">
        <v>9034</v>
      </c>
      <c r="Y35" s="39" t="s">
        <v>88</v>
      </c>
      <c r="Z35" s="40">
        <v>46295.54513888889</v>
      </c>
      <c r="AA35" s="40">
        <v>46295.54513888889</v>
      </c>
      <c r="AB35" s="37"/>
      <c r="AC35" s="37"/>
      <c r="AD35" s="37"/>
      <c r="AE35" s="37"/>
      <c r="AF35" s="37"/>
      <c r="AG35" s="37"/>
    </row>
    <row r="36">
      <c r="A36" s="38" t="s">
        <v>9037</v>
      </c>
      <c r="B36" s="38" t="str">
        <f>'Cover Page'!$I$8</f>
        <v>GHXSTSHIP</v>
      </c>
      <c r="C36" s="38" t="str">
        <f>'Cover Page'!$C$7</f>
        <v>CSMIA26</v>
      </c>
      <c r="D36" s="39" t="s">
        <v>8545</v>
      </c>
      <c r="E36" s="39" t="s">
        <v>8546</v>
      </c>
      <c r="F36" s="39" t="s">
        <v>8547</v>
      </c>
      <c r="G36" s="39" t="s">
        <v>8528</v>
      </c>
      <c r="H36" s="38" t="s">
        <v>9041</v>
      </c>
      <c r="I36" s="39" t="s">
        <v>3505</v>
      </c>
      <c r="J36" s="39" t="s">
        <v>9042</v>
      </c>
      <c r="K36" s="42">
        <v>6.0</v>
      </c>
      <c r="L36" s="38" t="s">
        <v>8591</v>
      </c>
      <c r="M36" s="39" t="s">
        <v>8992</v>
      </c>
      <c r="N36" s="38" t="b">
        <v>0</v>
      </c>
      <c r="O36" s="38" t="s">
        <v>86</v>
      </c>
      <c r="P36" s="38"/>
      <c r="Q36" s="38"/>
      <c r="R36" s="38"/>
      <c r="S36" s="38"/>
      <c r="T36" s="38" t="str">
        <f>IFERROR(__xludf.DUMMYFUNCTION("""COMPUTED_VALUE"""),"Under Review")</f>
        <v>Under Review</v>
      </c>
      <c r="U36" s="38"/>
      <c r="V36" s="38"/>
      <c r="W36" s="38" t="b">
        <v>0</v>
      </c>
      <c r="X36" s="39" t="s">
        <v>9044</v>
      </c>
      <c r="Y36" s="39" t="s">
        <v>88</v>
      </c>
      <c r="Z36" s="40">
        <v>46295.54513888889</v>
      </c>
      <c r="AA36" s="40">
        <v>46295.54513888889</v>
      </c>
      <c r="AB36" s="37"/>
      <c r="AC36" s="37"/>
      <c r="AD36" s="37"/>
      <c r="AE36" s="37"/>
      <c r="AF36" s="37"/>
      <c r="AG36" s="37"/>
    </row>
    <row r="37">
      <c r="A37" s="38" t="s">
        <v>9048</v>
      </c>
      <c r="B37" s="38" t="str">
        <f>'Cover Page'!$I$8</f>
        <v>GHXSTSHIP</v>
      </c>
      <c r="C37" s="38" t="str">
        <f>'Cover Page'!$C$7</f>
        <v>CSMIA26</v>
      </c>
      <c r="D37" s="39" t="s">
        <v>8545</v>
      </c>
      <c r="E37" s="39" t="s">
        <v>8546</v>
      </c>
      <c r="F37" s="39" t="s">
        <v>8547</v>
      </c>
      <c r="G37" s="39" t="s">
        <v>9052</v>
      </c>
      <c r="H37" s="38" t="s">
        <v>9053</v>
      </c>
      <c r="I37" s="39" t="s">
        <v>9054</v>
      </c>
      <c r="J37" s="39" t="s">
        <v>9055</v>
      </c>
      <c r="K37" s="42">
        <v>1.0</v>
      </c>
      <c r="L37" s="38" t="s">
        <v>8553</v>
      </c>
      <c r="M37" s="39" t="s">
        <v>9057</v>
      </c>
      <c r="N37" s="38" t="b">
        <v>1</v>
      </c>
      <c r="O37" s="38" t="s">
        <v>86</v>
      </c>
      <c r="P37" s="38"/>
      <c r="Q37" s="38"/>
      <c r="R37" s="38"/>
      <c r="S37" s="38"/>
      <c r="T37" s="38"/>
      <c r="U37" s="38"/>
      <c r="V37" s="38"/>
      <c r="W37" s="38" t="b">
        <v>0</v>
      </c>
      <c r="X37" s="39" t="s">
        <v>9058</v>
      </c>
      <c r="Y37" s="39" t="s">
        <v>88</v>
      </c>
      <c r="Z37" s="40">
        <v>46295.54513888889</v>
      </c>
      <c r="AA37" s="40">
        <v>46295.54513888889</v>
      </c>
      <c r="AB37" s="37"/>
      <c r="AC37" s="37"/>
      <c r="AD37" s="37"/>
      <c r="AE37" s="37"/>
      <c r="AF37" s="37"/>
      <c r="AG37" s="37"/>
    </row>
    <row r="38">
      <c r="A38" s="38" t="s">
        <v>9062</v>
      </c>
      <c r="B38" s="38" t="str">
        <f>'Cover Page'!$I$8</f>
        <v>GHXSTSHIP</v>
      </c>
      <c r="C38" s="38" t="str">
        <f>'Cover Page'!$C$7</f>
        <v>CSMIA26</v>
      </c>
      <c r="D38" s="39" t="s">
        <v>8545</v>
      </c>
      <c r="E38" s="39" t="s">
        <v>8546</v>
      </c>
      <c r="F38" s="39" t="s">
        <v>8547</v>
      </c>
      <c r="G38" s="39" t="s">
        <v>9052</v>
      </c>
      <c r="H38" s="38" t="s">
        <v>9067</v>
      </c>
      <c r="I38" s="39" t="s">
        <v>9070</v>
      </c>
      <c r="J38" s="39" t="s">
        <v>9071</v>
      </c>
      <c r="K38" s="42">
        <v>2.0</v>
      </c>
      <c r="L38" s="38" t="s">
        <v>8612</v>
      </c>
      <c r="M38" s="39" t="s">
        <v>9057</v>
      </c>
      <c r="N38" s="38" t="b">
        <v>0</v>
      </c>
      <c r="O38" s="38" t="s">
        <v>86</v>
      </c>
      <c r="P38" s="38"/>
      <c r="Q38" s="38"/>
      <c r="R38" s="38"/>
      <c r="S38" s="38"/>
      <c r="T38" s="38"/>
      <c r="U38" s="38"/>
      <c r="V38" s="38"/>
      <c r="W38" s="38" t="b">
        <v>0</v>
      </c>
      <c r="X38" s="39" t="s">
        <v>9076</v>
      </c>
      <c r="Y38" s="39" t="s">
        <v>88</v>
      </c>
      <c r="Z38" s="40">
        <v>46295.54513888889</v>
      </c>
      <c r="AA38" s="40">
        <v>46295.54513888889</v>
      </c>
      <c r="AB38" s="37"/>
      <c r="AC38" s="37"/>
      <c r="AD38" s="37"/>
      <c r="AE38" s="37"/>
      <c r="AF38" s="37"/>
      <c r="AG38" s="37"/>
    </row>
    <row r="39">
      <c r="A39" s="38" t="s">
        <v>9078</v>
      </c>
      <c r="B39" s="38" t="str">
        <f>'Cover Page'!$I$8</f>
        <v>GHXSTSHIP</v>
      </c>
      <c r="C39" s="38" t="str">
        <f>'Cover Page'!$C$7</f>
        <v>CSMIA26</v>
      </c>
      <c r="D39" s="39" t="s">
        <v>8545</v>
      </c>
      <c r="E39" s="39" t="s">
        <v>8546</v>
      </c>
      <c r="F39" s="39" t="s">
        <v>8547</v>
      </c>
      <c r="G39" s="39" t="s">
        <v>9052</v>
      </c>
      <c r="H39" s="38" t="s">
        <v>9082</v>
      </c>
      <c r="I39" s="39" t="s">
        <v>9083</v>
      </c>
      <c r="J39" s="39" t="s">
        <v>9084</v>
      </c>
      <c r="K39" s="42">
        <v>3.0</v>
      </c>
      <c r="L39" s="38" t="s">
        <v>8680</v>
      </c>
      <c r="M39" s="39" t="s">
        <v>9057</v>
      </c>
      <c r="N39" s="38" t="b">
        <v>0</v>
      </c>
      <c r="O39" s="38" t="s">
        <v>86</v>
      </c>
      <c r="P39" s="38"/>
      <c r="Q39" s="38"/>
      <c r="R39" s="38"/>
      <c r="S39" s="38"/>
      <c r="T39" s="38"/>
      <c r="U39" s="38"/>
      <c r="V39" s="38"/>
      <c r="W39" s="38" t="b">
        <v>0</v>
      </c>
      <c r="X39" s="39" t="s">
        <v>9087</v>
      </c>
      <c r="Y39" s="39" t="s">
        <v>88</v>
      </c>
      <c r="Z39" s="40">
        <v>46295.54513888889</v>
      </c>
      <c r="AA39" s="40">
        <v>46295.54513888889</v>
      </c>
      <c r="AB39" s="37"/>
      <c r="AC39" s="37"/>
      <c r="AD39" s="37"/>
      <c r="AE39" s="37"/>
      <c r="AF39" s="37"/>
      <c r="AG39" s="37"/>
    </row>
    <row r="40">
      <c r="A40" s="38" t="s">
        <v>9089</v>
      </c>
      <c r="B40" s="38" t="str">
        <f>'Cover Page'!$I$8</f>
        <v>GHXSTSHIP</v>
      </c>
      <c r="C40" s="38" t="str">
        <f>'Cover Page'!$C$7</f>
        <v>CSMIA26</v>
      </c>
      <c r="D40" s="39" t="s">
        <v>8545</v>
      </c>
      <c r="E40" s="39" t="s">
        <v>8546</v>
      </c>
      <c r="F40" s="39" t="s">
        <v>8547</v>
      </c>
      <c r="G40" s="39" t="s">
        <v>9052</v>
      </c>
      <c r="H40" s="38" t="s">
        <v>9093</v>
      </c>
      <c r="I40" s="39" t="s">
        <v>9094</v>
      </c>
      <c r="J40" s="39" t="s">
        <v>9095</v>
      </c>
      <c r="K40" s="42">
        <v>4.0</v>
      </c>
      <c r="L40" s="38" t="s">
        <v>8591</v>
      </c>
      <c r="M40" s="39" t="s">
        <v>9057</v>
      </c>
      <c r="N40" s="38" t="b">
        <v>0</v>
      </c>
      <c r="O40" s="38" t="s">
        <v>86</v>
      </c>
      <c r="P40" s="38"/>
      <c r="Q40" s="38"/>
      <c r="R40" s="38"/>
      <c r="S40" s="38"/>
      <c r="T40" s="38"/>
      <c r="U40" s="38"/>
      <c r="V40" s="38"/>
      <c r="W40" s="38" t="b">
        <v>0</v>
      </c>
      <c r="X40" s="39" t="s">
        <v>9097</v>
      </c>
      <c r="Y40" s="39" t="s">
        <v>88</v>
      </c>
      <c r="Z40" s="40">
        <v>46295.54513888889</v>
      </c>
      <c r="AA40" s="40">
        <v>46295.54513888889</v>
      </c>
      <c r="AB40" s="37"/>
      <c r="AC40" s="37"/>
      <c r="AD40" s="37"/>
      <c r="AE40" s="37"/>
      <c r="AF40" s="37"/>
      <c r="AG40" s="37"/>
    </row>
    <row r="41">
      <c r="A41" s="38" t="s">
        <v>9100</v>
      </c>
      <c r="B41" s="38" t="str">
        <f>'Cover Page'!$I$8</f>
        <v>GHXSTSHIP</v>
      </c>
      <c r="C41" s="38" t="str">
        <f>'Cover Page'!$C$7</f>
        <v>CSMIA26</v>
      </c>
      <c r="D41" s="39" t="s">
        <v>2576</v>
      </c>
      <c r="E41" s="39" t="s">
        <v>6284</v>
      </c>
      <c r="F41" s="39" t="s">
        <v>8547</v>
      </c>
      <c r="G41" s="39" t="s">
        <v>9104</v>
      </c>
      <c r="H41" s="38" t="s">
        <v>9105</v>
      </c>
      <c r="I41" s="39" t="s">
        <v>6288</v>
      </c>
      <c r="J41" s="39" t="s">
        <v>9106</v>
      </c>
      <c r="K41" s="42">
        <v>1.0</v>
      </c>
      <c r="L41" s="38" t="s">
        <v>8757</v>
      </c>
      <c r="M41" s="39" t="s">
        <v>9107</v>
      </c>
      <c r="N41" s="38" t="b">
        <v>0</v>
      </c>
      <c r="O41" s="38" t="s">
        <v>86</v>
      </c>
      <c r="P41" s="38"/>
      <c r="Q41" s="38"/>
      <c r="R41" s="38"/>
      <c r="S41" s="38"/>
      <c r="T41" s="38"/>
      <c r="U41" s="38"/>
      <c r="V41" s="38"/>
      <c r="W41" s="38" t="b">
        <v>0</v>
      </c>
      <c r="X41" s="39" t="s">
        <v>6295</v>
      </c>
      <c r="Y41" s="39" t="s">
        <v>88</v>
      </c>
      <c r="Z41" s="40">
        <v>46295.54513888889</v>
      </c>
      <c r="AA41" s="40">
        <v>46295.54513888889</v>
      </c>
      <c r="AB41" s="37"/>
      <c r="AC41" s="37"/>
      <c r="AD41" s="37"/>
      <c r="AE41" s="37"/>
      <c r="AF41" s="37"/>
      <c r="AG41" s="37"/>
    </row>
    <row r="42">
      <c r="A42" s="38" t="s">
        <v>9111</v>
      </c>
      <c r="B42" s="38" t="str">
        <f>'Cover Page'!$I$8</f>
        <v>GHXSTSHIP</v>
      </c>
      <c r="C42" s="38" t="str">
        <f>'Cover Page'!$C$7</f>
        <v>CSMIA26</v>
      </c>
      <c r="D42" s="39" t="s">
        <v>2576</v>
      </c>
      <c r="E42" s="39" t="s">
        <v>6284</v>
      </c>
      <c r="F42" s="39" t="s">
        <v>8547</v>
      </c>
      <c r="G42" s="39" t="s">
        <v>9104</v>
      </c>
      <c r="H42" s="38" t="s">
        <v>9115</v>
      </c>
      <c r="I42" s="39" t="s">
        <v>6650</v>
      </c>
      <c r="J42" s="39" t="s">
        <v>9116</v>
      </c>
      <c r="K42" s="42">
        <v>2.0</v>
      </c>
      <c r="L42" s="38" t="s">
        <v>8630</v>
      </c>
      <c r="M42" s="39" t="s">
        <v>9107</v>
      </c>
      <c r="N42" s="38" t="b">
        <v>0</v>
      </c>
      <c r="O42" s="38" t="s">
        <v>86</v>
      </c>
      <c r="P42" s="38"/>
      <c r="Q42" s="38"/>
      <c r="R42" s="38"/>
      <c r="S42" s="38"/>
      <c r="T42" s="38"/>
      <c r="U42" s="38"/>
      <c r="V42" s="38"/>
      <c r="W42" s="38" t="b">
        <v>0</v>
      </c>
      <c r="X42" s="39" t="s">
        <v>9117</v>
      </c>
      <c r="Y42" s="39" t="s">
        <v>88</v>
      </c>
      <c r="Z42" s="40">
        <v>46295.54513888889</v>
      </c>
      <c r="AA42" s="40">
        <v>46295.54513888889</v>
      </c>
      <c r="AB42" s="37"/>
      <c r="AC42" s="37"/>
      <c r="AD42" s="37"/>
      <c r="AE42" s="37"/>
      <c r="AF42" s="37"/>
      <c r="AG42" s="37"/>
    </row>
    <row r="43">
      <c r="A43" s="38" t="s">
        <v>9122</v>
      </c>
      <c r="B43" s="38" t="str">
        <f>'Cover Page'!$I$8</f>
        <v>GHXSTSHIP</v>
      </c>
      <c r="C43" s="38" t="str">
        <f>'Cover Page'!$C$7</f>
        <v>CSMIA26</v>
      </c>
      <c r="D43" s="39" t="s">
        <v>2576</v>
      </c>
      <c r="E43" s="39" t="s">
        <v>6284</v>
      </c>
      <c r="F43" s="39" t="s">
        <v>8547</v>
      </c>
      <c r="G43" s="39" t="s">
        <v>9104</v>
      </c>
      <c r="H43" s="38" t="s">
        <v>9126</v>
      </c>
      <c r="I43" s="39" t="s">
        <v>7159</v>
      </c>
      <c r="J43" s="39" t="s">
        <v>9127</v>
      </c>
      <c r="K43" s="42">
        <v>3.0</v>
      </c>
      <c r="L43" s="38" t="s">
        <v>9128</v>
      </c>
      <c r="M43" s="39" t="s">
        <v>9107</v>
      </c>
      <c r="N43" s="38" t="b">
        <v>0</v>
      </c>
      <c r="O43" s="38" t="s">
        <v>86</v>
      </c>
      <c r="P43" s="38"/>
      <c r="Q43" s="38"/>
      <c r="R43" s="38"/>
      <c r="S43" s="38"/>
      <c r="T43" s="38"/>
      <c r="U43" s="38"/>
      <c r="V43" s="38"/>
      <c r="W43" s="38" t="b">
        <v>0</v>
      </c>
      <c r="X43" s="39" t="s">
        <v>9131</v>
      </c>
      <c r="Y43" s="39" t="s">
        <v>88</v>
      </c>
      <c r="Z43" s="40">
        <v>46295.54513888889</v>
      </c>
      <c r="AA43" s="40">
        <v>46295.54513888889</v>
      </c>
      <c r="AB43" s="37"/>
      <c r="AC43" s="37"/>
      <c r="AD43" s="37"/>
      <c r="AE43" s="37"/>
      <c r="AF43" s="37"/>
      <c r="AG43" s="37"/>
    </row>
    <row r="44">
      <c r="A44" s="38" t="s">
        <v>9133</v>
      </c>
      <c r="B44" s="38" t="str">
        <f>'Cover Page'!$I$8</f>
        <v>GHXSTSHIP</v>
      </c>
      <c r="C44" s="38" t="str">
        <f>'Cover Page'!$C$7</f>
        <v>CSMIA26</v>
      </c>
      <c r="D44" s="39" t="s">
        <v>2576</v>
      </c>
      <c r="E44" s="39" t="s">
        <v>6284</v>
      </c>
      <c r="F44" s="39" t="s">
        <v>8547</v>
      </c>
      <c r="G44" s="39" t="s">
        <v>9104</v>
      </c>
      <c r="H44" s="38" t="s">
        <v>9137</v>
      </c>
      <c r="I44" s="39" t="s">
        <v>6390</v>
      </c>
      <c r="J44" s="39" t="s">
        <v>9138</v>
      </c>
      <c r="K44" s="42">
        <v>4.0</v>
      </c>
      <c r="L44" s="38" t="s">
        <v>8680</v>
      </c>
      <c r="M44" s="39" t="s">
        <v>9107</v>
      </c>
      <c r="N44" s="38" t="b">
        <v>0</v>
      </c>
      <c r="O44" s="38" t="s">
        <v>86</v>
      </c>
      <c r="P44" s="38"/>
      <c r="Q44" s="38"/>
      <c r="R44" s="38"/>
      <c r="S44" s="38"/>
      <c r="T44" s="38"/>
      <c r="U44" s="38"/>
      <c r="V44" s="38"/>
      <c r="W44" s="38" t="b">
        <v>0</v>
      </c>
      <c r="X44" s="39" t="s">
        <v>9139</v>
      </c>
      <c r="Y44" s="39" t="s">
        <v>88</v>
      </c>
      <c r="Z44" s="40">
        <v>46295.54513888889</v>
      </c>
      <c r="AA44" s="40">
        <v>46295.54513888889</v>
      </c>
      <c r="AB44" s="37"/>
      <c r="AC44" s="37"/>
      <c r="AD44" s="37"/>
      <c r="AE44" s="37"/>
      <c r="AF44" s="37"/>
      <c r="AG44" s="37"/>
    </row>
    <row r="45">
      <c r="A45" s="38" t="s">
        <v>9142</v>
      </c>
      <c r="B45" s="38" t="str">
        <f>'Cover Page'!$I$8</f>
        <v>GHXSTSHIP</v>
      </c>
      <c r="C45" s="38" t="str">
        <f>'Cover Page'!$C$7</f>
        <v>CSMIA26</v>
      </c>
      <c r="D45" s="39" t="s">
        <v>2576</v>
      </c>
      <c r="E45" s="39" t="s">
        <v>6284</v>
      </c>
      <c r="F45" s="39" t="s">
        <v>8547</v>
      </c>
      <c r="G45" s="39" t="s">
        <v>9104</v>
      </c>
      <c r="H45" s="38" t="s">
        <v>9146</v>
      </c>
      <c r="I45" s="39" t="s">
        <v>6476</v>
      </c>
      <c r="J45" s="39" t="s">
        <v>9147</v>
      </c>
      <c r="K45" s="42">
        <v>5.0</v>
      </c>
      <c r="L45" s="38" t="s">
        <v>8612</v>
      </c>
      <c r="M45" s="39" t="s">
        <v>9107</v>
      </c>
      <c r="N45" s="38" t="b">
        <v>0</v>
      </c>
      <c r="O45" s="38" t="s">
        <v>86</v>
      </c>
      <c r="P45" s="38"/>
      <c r="Q45" s="38"/>
      <c r="R45" s="38"/>
      <c r="S45" s="38"/>
      <c r="T45" s="38"/>
      <c r="U45" s="38"/>
      <c r="V45" s="38"/>
      <c r="W45" s="38" t="b">
        <v>0</v>
      </c>
      <c r="X45" s="39" t="s">
        <v>9149</v>
      </c>
      <c r="Y45" s="39" t="s">
        <v>88</v>
      </c>
      <c r="Z45" s="40">
        <v>46295.54513888889</v>
      </c>
      <c r="AA45" s="40">
        <v>46295.54513888889</v>
      </c>
      <c r="AB45" s="37"/>
      <c r="AC45" s="37"/>
      <c r="AD45" s="37"/>
      <c r="AE45" s="37"/>
      <c r="AF45" s="37"/>
      <c r="AG45" s="37"/>
    </row>
    <row r="46">
      <c r="A46" s="38" t="s">
        <v>9151</v>
      </c>
      <c r="B46" s="38" t="str">
        <f>'Cover Page'!$I$8</f>
        <v>GHXSTSHIP</v>
      </c>
      <c r="C46" s="38" t="str">
        <f>'Cover Page'!$C$7</f>
        <v>CSMIA26</v>
      </c>
      <c r="D46" s="39" t="s">
        <v>2576</v>
      </c>
      <c r="E46" s="39" t="s">
        <v>6284</v>
      </c>
      <c r="F46" s="39" t="s">
        <v>8547</v>
      </c>
      <c r="G46" s="39" t="s">
        <v>9104</v>
      </c>
      <c r="H46" s="38" t="s">
        <v>9154</v>
      </c>
      <c r="I46" s="39" t="s">
        <v>6896</v>
      </c>
      <c r="J46" s="39" t="s">
        <v>9156</v>
      </c>
      <c r="K46" s="42">
        <v>6.0</v>
      </c>
      <c r="L46" s="38" t="s">
        <v>9158</v>
      </c>
      <c r="M46" s="39" t="s">
        <v>9107</v>
      </c>
      <c r="N46" s="38" t="b">
        <v>0</v>
      </c>
      <c r="O46" s="38" t="s">
        <v>86</v>
      </c>
      <c r="P46" s="38"/>
      <c r="Q46" s="38"/>
      <c r="R46" s="38"/>
      <c r="S46" s="38"/>
      <c r="T46" s="38"/>
      <c r="U46" s="38"/>
      <c r="V46" s="38"/>
      <c r="W46" s="38" t="b">
        <v>0</v>
      </c>
      <c r="X46" s="39" t="s">
        <v>9160</v>
      </c>
      <c r="Y46" s="39" t="s">
        <v>88</v>
      </c>
      <c r="Z46" s="40">
        <v>46295.54513888889</v>
      </c>
      <c r="AA46" s="40">
        <v>46295.54513888889</v>
      </c>
      <c r="AB46" s="37"/>
      <c r="AC46" s="37"/>
      <c r="AD46" s="37"/>
      <c r="AE46" s="37"/>
      <c r="AF46" s="37"/>
      <c r="AG46" s="37"/>
    </row>
    <row r="47">
      <c r="A47" s="38" t="s">
        <v>9161</v>
      </c>
      <c r="B47" s="38" t="str">
        <f>'Cover Page'!$I$8</f>
        <v>GHXSTSHIP</v>
      </c>
      <c r="C47" s="38" t="str">
        <f>'Cover Page'!$C$7</f>
        <v>CSMIA26</v>
      </c>
      <c r="D47" s="39" t="s">
        <v>2576</v>
      </c>
      <c r="E47" s="39" t="s">
        <v>6284</v>
      </c>
      <c r="F47" s="39" t="s">
        <v>8547</v>
      </c>
      <c r="G47" s="39" t="s">
        <v>9104</v>
      </c>
      <c r="H47" s="38" t="s">
        <v>9165</v>
      </c>
      <c r="I47" s="39" t="s">
        <v>7348</v>
      </c>
      <c r="J47" s="39" t="s">
        <v>9166</v>
      </c>
      <c r="K47" s="42">
        <v>7.0</v>
      </c>
      <c r="L47" s="38" t="s">
        <v>8903</v>
      </c>
      <c r="M47" s="39" t="s">
        <v>9107</v>
      </c>
      <c r="N47" s="38" t="b">
        <v>0</v>
      </c>
      <c r="O47" s="38" t="s">
        <v>86</v>
      </c>
      <c r="P47" s="38"/>
      <c r="Q47" s="38"/>
      <c r="R47" s="38"/>
      <c r="S47" s="38"/>
      <c r="T47" s="38"/>
      <c r="U47" s="38"/>
      <c r="V47" s="38"/>
      <c r="W47" s="38" t="b">
        <v>0</v>
      </c>
      <c r="X47" s="39" t="s">
        <v>9170</v>
      </c>
      <c r="Y47" s="39" t="s">
        <v>88</v>
      </c>
      <c r="Z47" s="40">
        <v>46295.54513888889</v>
      </c>
      <c r="AA47" s="40">
        <v>46295.54513888889</v>
      </c>
      <c r="AB47" s="37"/>
      <c r="AC47" s="37"/>
      <c r="AD47" s="37"/>
      <c r="AE47" s="37"/>
      <c r="AF47" s="37"/>
      <c r="AG47" s="37"/>
    </row>
    <row r="48">
      <c r="A48" s="38" t="s">
        <v>9171</v>
      </c>
      <c r="B48" s="38" t="str">
        <f>'Cover Page'!$I$8</f>
        <v>GHXSTSHIP</v>
      </c>
      <c r="C48" s="38" t="str">
        <f>'Cover Page'!$C$7</f>
        <v>CSMIA26</v>
      </c>
      <c r="D48" s="39" t="s">
        <v>2605</v>
      </c>
      <c r="E48" s="39" t="s">
        <v>6280</v>
      </c>
      <c r="F48" s="39" t="s">
        <v>8547</v>
      </c>
      <c r="G48" s="39" t="s">
        <v>9176</v>
      </c>
      <c r="H48" s="38" t="s">
        <v>9177</v>
      </c>
      <c r="I48" s="39" t="s">
        <v>6281</v>
      </c>
      <c r="J48" s="39" t="s">
        <v>9178</v>
      </c>
      <c r="K48" s="42">
        <v>1.0</v>
      </c>
      <c r="L48" s="38" t="s">
        <v>8630</v>
      </c>
      <c r="M48" s="39" t="s">
        <v>9179</v>
      </c>
      <c r="N48" s="38" t="b">
        <v>1</v>
      </c>
      <c r="O48" s="38" t="s">
        <v>86</v>
      </c>
      <c r="P48" s="38"/>
      <c r="Q48" s="38"/>
      <c r="R48" s="38"/>
      <c r="S48" s="38"/>
      <c r="T48" s="38"/>
      <c r="U48" s="38"/>
      <c r="V48" s="38"/>
      <c r="W48" s="38" t="b">
        <v>0</v>
      </c>
      <c r="X48" s="39" t="s">
        <v>9182</v>
      </c>
      <c r="Y48" s="39" t="s">
        <v>88</v>
      </c>
      <c r="Z48" s="40">
        <v>46295.54513888889</v>
      </c>
      <c r="AA48" s="40">
        <v>46295.54513888889</v>
      </c>
      <c r="AB48" s="37"/>
      <c r="AC48" s="37"/>
      <c r="AD48" s="37"/>
      <c r="AE48" s="37"/>
      <c r="AF48" s="37"/>
      <c r="AG48" s="37"/>
    </row>
    <row r="49">
      <c r="A49" s="38" t="s">
        <v>9184</v>
      </c>
      <c r="B49" s="38" t="str">
        <f>'Cover Page'!$I$8</f>
        <v>GHXSTSHIP</v>
      </c>
      <c r="C49" s="38" t="str">
        <f>'Cover Page'!$C$7</f>
        <v>CSMIA26</v>
      </c>
      <c r="D49" s="39" t="s">
        <v>2605</v>
      </c>
      <c r="E49" s="39" t="s">
        <v>6280</v>
      </c>
      <c r="F49" s="39" t="s">
        <v>8547</v>
      </c>
      <c r="G49" s="39" t="s">
        <v>9176</v>
      </c>
      <c r="H49" s="38" t="s">
        <v>9188</v>
      </c>
      <c r="I49" s="39" t="s">
        <v>6458</v>
      </c>
      <c r="J49" s="39" t="s">
        <v>9189</v>
      </c>
      <c r="K49" s="42">
        <v>2.0</v>
      </c>
      <c r="L49" s="38" t="s">
        <v>8664</v>
      </c>
      <c r="M49" s="39" t="s">
        <v>9179</v>
      </c>
      <c r="N49" s="38" t="b">
        <v>0</v>
      </c>
      <c r="O49" s="38" t="s">
        <v>86</v>
      </c>
      <c r="P49" s="38"/>
      <c r="Q49" s="38"/>
      <c r="R49" s="38"/>
      <c r="S49" s="38"/>
      <c r="T49" s="38"/>
      <c r="U49" s="38"/>
      <c r="V49" s="38"/>
      <c r="W49" s="38" t="b">
        <v>0</v>
      </c>
      <c r="X49" s="39" t="s">
        <v>9193</v>
      </c>
      <c r="Y49" s="39" t="s">
        <v>88</v>
      </c>
      <c r="Z49" s="40">
        <v>46295.54513888889</v>
      </c>
      <c r="AA49" s="40">
        <v>46295.54513888889</v>
      </c>
      <c r="AB49" s="37"/>
      <c r="AC49" s="37"/>
      <c r="AD49" s="37"/>
      <c r="AE49" s="37"/>
      <c r="AF49" s="37"/>
      <c r="AG49" s="37"/>
    </row>
    <row r="50">
      <c r="A50" s="38" t="s">
        <v>9196</v>
      </c>
      <c r="B50" s="38" t="str">
        <f>'Cover Page'!$I$8</f>
        <v>GHXSTSHIP</v>
      </c>
      <c r="C50" s="38" t="str">
        <f>'Cover Page'!$C$7</f>
        <v>CSMIA26</v>
      </c>
      <c r="D50" s="39" t="s">
        <v>3410</v>
      </c>
      <c r="E50" s="39" t="s">
        <v>3418</v>
      </c>
      <c r="F50" s="39" t="s">
        <v>8547</v>
      </c>
      <c r="G50" s="39" t="s">
        <v>9203</v>
      </c>
      <c r="H50" s="38" t="s">
        <v>9204</v>
      </c>
      <c r="I50" s="39" t="s">
        <v>3420</v>
      </c>
      <c r="J50" s="39" t="s">
        <v>9205</v>
      </c>
      <c r="K50" s="42">
        <v>1.0</v>
      </c>
      <c r="L50" s="38" t="s">
        <v>8757</v>
      </c>
      <c r="M50" s="39" t="s">
        <v>8992</v>
      </c>
      <c r="N50" s="38" t="b">
        <v>0</v>
      </c>
      <c r="O50" s="38" t="s">
        <v>86</v>
      </c>
      <c r="P50" s="38"/>
      <c r="Q50" s="38"/>
      <c r="R50" s="38"/>
      <c r="S50" s="38"/>
      <c r="T50" s="38"/>
      <c r="U50" s="38"/>
      <c r="V50" s="38"/>
      <c r="W50" s="38" t="b">
        <v>0</v>
      </c>
      <c r="X50" s="39" t="s">
        <v>9210</v>
      </c>
      <c r="Y50" s="39" t="s">
        <v>88</v>
      </c>
      <c r="Z50" s="40">
        <v>46295.54513888889</v>
      </c>
      <c r="AA50" s="40">
        <v>46295.54513888889</v>
      </c>
      <c r="AB50" s="37"/>
      <c r="AC50" s="37"/>
      <c r="AD50" s="37"/>
      <c r="AE50" s="37"/>
      <c r="AF50" s="37"/>
      <c r="AG50" s="37"/>
    </row>
    <row r="51">
      <c r="A51" s="38" t="s">
        <v>9211</v>
      </c>
      <c r="B51" s="38" t="str">
        <f>'Cover Page'!$I$8</f>
        <v>GHXSTSHIP</v>
      </c>
      <c r="C51" s="38" t="str">
        <f>'Cover Page'!$C$7</f>
        <v>CSMIA26</v>
      </c>
      <c r="D51" s="39" t="s">
        <v>3410</v>
      </c>
      <c r="E51" s="39" t="s">
        <v>3418</v>
      </c>
      <c r="F51" s="39" t="s">
        <v>8547</v>
      </c>
      <c r="G51" s="39" t="s">
        <v>9203</v>
      </c>
      <c r="H51" s="38" t="s">
        <v>9216</v>
      </c>
      <c r="I51" s="39" t="s">
        <v>3444</v>
      </c>
      <c r="J51" s="39" t="s">
        <v>9217</v>
      </c>
      <c r="K51" s="42">
        <v>2.0</v>
      </c>
      <c r="L51" s="38" t="s">
        <v>8680</v>
      </c>
      <c r="M51" s="39" t="s">
        <v>8992</v>
      </c>
      <c r="N51" s="38" t="b">
        <v>0</v>
      </c>
      <c r="O51" s="38" t="s">
        <v>86</v>
      </c>
      <c r="P51" s="38"/>
      <c r="Q51" s="38"/>
      <c r="R51" s="38"/>
      <c r="S51" s="38"/>
      <c r="T51" s="38"/>
      <c r="U51" s="38"/>
      <c r="V51" s="38"/>
      <c r="W51" s="38" t="b">
        <v>0</v>
      </c>
      <c r="X51" s="39" t="s">
        <v>9222</v>
      </c>
      <c r="Y51" s="39" t="s">
        <v>88</v>
      </c>
      <c r="Z51" s="40">
        <v>46295.54513888889</v>
      </c>
      <c r="AA51" s="40">
        <v>46295.54513888889</v>
      </c>
      <c r="AB51" s="37"/>
      <c r="AC51" s="37"/>
      <c r="AD51" s="37"/>
      <c r="AE51" s="37"/>
      <c r="AF51" s="37"/>
      <c r="AG51" s="37"/>
    </row>
    <row r="52">
      <c r="A52" s="38" t="s">
        <v>9223</v>
      </c>
      <c r="B52" s="38" t="str">
        <f>'Cover Page'!$I$8</f>
        <v>GHXSTSHIP</v>
      </c>
      <c r="C52" s="38" t="str">
        <f>'Cover Page'!$C$7</f>
        <v>CSMIA26</v>
      </c>
      <c r="D52" s="39" t="s">
        <v>3410</v>
      </c>
      <c r="E52" s="39" t="s">
        <v>3418</v>
      </c>
      <c r="F52" s="39" t="s">
        <v>8547</v>
      </c>
      <c r="G52" s="39" t="s">
        <v>9203</v>
      </c>
      <c r="H52" s="38" t="s">
        <v>9228</v>
      </c>
      <c r="I52" s="39" t="s">
        <v>3456</v>
      </c>
      <c r="J52" s="39" t="s">
        <v>9229</v>
      </c>
      <c r="K52" s="42">
        <v>3.0</v>
      </c>
      <c r="L52" s="38" t="s">
        <v>8612</v>
      </c>
      <c r="M52" s="39" t="s">
        <v>8992</v>
      </c>
      <c r="N52" s="38" t="b">
        <v>1</v>
      </c>
      <c r="O52" s="38" t="s">
        <v>86</v>
      </c>
      <c r="P52" s="38"/>
      <c r="Q52" s="38"/>
      <c r="R52" s="38"/>
      <c r="S52" s="38"/>
      <c r="T52" s="38"/>
      <c r="U52" s="38"/>
      <c r="V52" s="38"/>
      <c r="W52" s="38" t="b">
        <v>0</v>
      </c>
      <c r="X52" s="39" t="s">
        <v>9234</v>
      </c>
      <c r="Y52" s="39" t="s">
        <v>88</v>
      </c>
      <c r="Z52" s="40">
        <v>46295.54513888889</v>
      </c>
      <c r="AA52" s="40">
        <v>46295.54513888889</v>
      </c>
      <c r="AB52" s="37"/>
      <c r="AC52" s="37"/>
      <c r="AD52" s="37"/>
      <c r="AE52" s="37"/>
      <c r="AF52" s="37"/>
      <c r="AG52" s="37"/>
    </row>
    <row r="53">
      <c r="A53" s="38" t="s">
        <v>9238</v>
      </c>
      <c r="B53" s="38" t="str">
        <f>'Cover Page'!$I$8</f>
        <v>GHXSTSHIP</v>
      </c>
      <c r="C53" s="38" t="str">
        <f>'Cover Page'!$C$7</f>
        <v>CSMIA26</v>
      </c>
      <c r="D53" s="39" t="s">
        <v>3410</v>
      </c>
      <c r="E53" s="39" t="s">
        <v>3418</v>
      </c>
      <c r="F53" s="39" t="s">
        <v>8547</v>
      </c>
      <c r="G53" s="39" t="s">
        <v>9203</v>
      </c>
      <c r="H53" s="38" t="s">
        <v>9244</v>
      </c>
      <c r="I53" s="39" t="s">
        <v>3467</v>
      </c>
      <c r="J53" s="39" t="s">
        <v>9245</v>
      </c>
      <c r="K53" s="42">
        <v>4.0</v>
      </c>
      <c r="L53" s="38" t="s">
        <v>8630</v>
      </c>
      <c r="M53" s="39" t="s">
        <v>8992</v>
      </c>
      <c r="N53" s="38" t="b">
        <v>0</v>
      </c>
      <c r="O53" s="38" t="s">
        <v>86</v>
      </c>
      <c r="P53" s="38"/>
      <c r="Q53" s="38"/>
      <c r="R53" s="38"/>
      <c r="S53" s="38"/>
      <c r="T53" s="38"/>
      <c r="U53" s="38"/>
      <c r="V53" s="38"/>
      <c r="W53" s="38" t="b">
        <v>0</v>
      </c>
      <c r="X53" s="39" t="s">
        <v>9247</v>
      </c>
      <c r="Y53" s="39" t="s">
        <v>88</v>
      </c>
      <c r="Z53" s="40">
        <v>46295.54513888889</v>
      </c>
      <c r="AA53" s="40">
        <v>46295.54513888889</v>
      </c>
      <c r="AB53" s="37"/>
      <c r="AC53" s="37"/>
      <c r="AD53" s="37"/>
      <c r="AE53" s="37"/>
      <c r="AF53" s="37"/>
      <c r="AG53" s="37"/>
    </row>
    <row r="54">
      <c r="A54" s="38" t="s">
        <v>9250</v>
      </c>
      <c r="B54" s="38" t="str">
        <f>'Cover Page'!$I$8</f>
        <v>GHXSTSHIP</v>
      </c>
      <c r="C54" s="38" t="str">
        <f>'Cover Page'!$C$7</f>
        <v>CSMIA26</v>
      </c>
      <c r="D54" s="39" t="s">
        <v>3410</v>
      </c>
      <c r="E54" s="39" t="s">
        <v>3418</v>
      </c>
      <c r="F54" s="39" t="s">
        <v>8547</v>
      </c>
      <c r="G54" s="39" t="s">
        <v>9203</v>
      </c>
      <c r="H54" s="38" t="s">
        <v>9255</v>
      </c>
      <c r="I54" s="39" t="s">
        <v>3478</v>
      </c>
      <c r="J54" s="39" t="s">
        <v>9256</v>
      </c>
      <c r="K54" s="42">
        <v>5.0</v>
      </c>
      <c r="L54" s="38" t="s">
        <v>8903</v>
      </c>
      <c r="M54" s="39" t="s">
        <v>8992</v>
      </c>
      <c r="N54" s="38" t="b">
        <v>0</v>
      </c>
      <c r="O54" s="38" t="s">
        <v>86</v>
      </c>
      <c r="P54" s="38"/>
      <c r="Q54" s="38"/>
      <c r="R54" s="38"/>
      <c r="S54" s="38"/>
      <c r="T54" s="38"/>
      <c r="U54" s="38"/>
      <c r="V54" s="38"/>
      <c r="W54" s="38" t="b">
        <v>0</v>
      </c>
      <c r="X54" s="39" t="s">
        <v>9257</v>
      </c>
      <c r="Y54" s="39" t="s">
        <v>88</v>
      </c>
      <c r="Z54" s="40">
        <v>46295.54513888889</v>
      </c>
      <c r="AA54" s="40">
        <v>46295.54513888889</v>
      </c>
      <c r="AB54" s="37"/>
      <c r="AC54" s="37"/>
      <c r="AD54" s="37"/>
      <c r="AE54" s="37"/>
      <c r="AF54" s="37"/>
      <c r="AG54" s="37"/>
    </row>
    <row r="55">
      <c r="A55" s="38" t="s">
        <v>9260</v>
      </c>
      <c r="B55" s="38" t="str">
        <f>'Cover Page'!$I$8</f>
        <v>GHXSTSHIP</v>
      </c>
      <c r="C55" s="38" t="str">
        <f>'Cover Page'!$C$7</f>
        <v>CSMIA26</v>
      </c>
      <c r="D55" s="39" t="s">
        <v>3410</v>
      </c>
      <c r="E55" s="39" t="s">
        <v>3418</v>
      </c>
      <c r="F55" s="39" t="s">
        <v>8547</v>
      </c>
      <c r="G55" s="39" t="s">
        <v>9203</v>
      </c>
      <c r="H55" s="38" t="s">
        <v>9262</v>
      </c>
      <c r="I55" s="39" t="s">
        <v>3487</v>
      </c>
      <c r="J55" s="39" t="s">
        <v>9263</v>
      </c>
      <c r="K55" s="42">
        <v>6.0</v>
      </c>
      <c r="L55" s="38" t="s">
        <v>8738</v>
      </c>
      <c r="M55" s="39" t="s">
        <v>8992</v>
      </c>
      <c r="N55" s="38" t="b">
        <v>0</v>
      </c>
      <c r="O55" s="38" t="s">
        <v>86</v>
      </c>
      <c r="P55" s="38"/>
      <c r="Q55" s="38"/>
      <c r="R55" s="38"/>
      <c r="S55" s="38"/>
      <c r="T55" s="38"/>
      <c r="U55" s="38"/>
      <c r="V55" s="38"/>
      <c r="W55" s="38" t="b">
        <v>0</v>
      </c>
      <c r="X55" s="39" t="s">
        <v>9264</v>
      </c>
      <c r="Y55" s="39" t="s">
        <v>88</v>
      </c>
      <c r="Z55" s="40">
        <v>46295.54513888889</v>
      </c>
      <c r="AA55" s="40">
        <v>46295.54513888889</v>
      </c>
      <c r="AB55" s="37"/>
      <c r="AC55" s="37"/>
      <c r="AD55" s="37"/>
      <c r="AE55" s="37"/>
      <c r="AF55" s="37"/>
      <c r="AG55" s="37"/>
    </row>
    <row r="56">
      <c r="A56" s="38" t="s">
        <v>9267</v>
      </c>
      <c r="B56" s="38" t="str">
        <f>'Cover Page'!$I$8</f>
        <v>GHXSTSHIP</v>
      </c>
      <c r="C56" s="38" t="str">
        <f>'Cover Page'!$C$7</f>
        <v>CSMIA26</v>
      </c>
      <c r="D56" s="39" t="s">
        <v>3410</v>
      </c>
      <c r="E56" s="39" t="s">
        <v>3418</v>
      </c>
      <c r="F56" s="39" t="s">
        <v>8547</v>
      </c>
      <c r="G56" s="39" t="s">
        <v>9203</v>
      </c>
      <c r="H56" s="38" t="s">
        <v>9271</v>
      </c>
      <c r="I56" s="39" t="s">
        <v>3495</v>
      </c>
      <c r="J56" s="39" t="s">
        <v>9273</v>
      </c>
      <c r="K56" s="42">
        <v>7.0</v>
      </c>
      <c r="L56" s="38" t="s">
        <v>8757</v>
      </c>
      <c r="M56" s="39" t="s">
        <v>8992</v>
      </c>
      <c r="N56" s="38" t="b">
        <v>0</v>
      </c>
      <c r="O56" s="38" t="s">
        <v>86</v>
      </c>
      <c r="P56" s="38"/>
      <c r="Q56" s="38"/>
      <c r="R56" s="38"/>
      <c r="S56" s="38"/>
      <c r="T56" s="38"/>
      <c r="U56" s="38"/>
      <c r="V56" s="38"/>
      <c r="W56" s="38" t="b">
        <v>0</v>
      </c>
      <c r="X56" s="39" t="s">
        <v>9274</v>
      </c>
      <c r="Y56" s="39" t="s">
        <v>88</v>
      </c>
      <c r="Z56" s="40">
        <v>46295.54513888889</v>
      </c>
      <c r="AA56" s="40">
        <v>46295.54513888889</v>
      </c>
      <c r="AB56" s="37"/>
      <c r="AC56" s="37"/>
      <c r="AD56" s="37"/>
      <c r="AE56" s="37"/>
      <c r="AF56" s="37"/>
      <c r="AG56" s="37"/>
    </row>
    <row r="57">
      <c r="A57" s="38" t="s">
        <v>9276</v>
      </c>
      <c r="B57" s="38" t="str">
        <f>'Cover Page'!$I$8</f>
        <v>GHXSTSHIP</v>
      </c>
      <c r="C57" s="38" t="str">
        <f>'Cover Page'!$C$7</f>
        <v>CSMIA26</v>
      </c>
      <c r="D57" s="39" t="s">
        <v>3410</v>
      </c>
      <c r="E57" s="39" t="s">
        <v>3418</v>
      </c>
      <c r="F57" s="39" t="s">
        <v>8547</v>
      </c>
      <c r="G57" s="39" t="s">
        <v>9203</v>
      </c>
      <c r="H57" s="38" t="s">
        <v>9279</v>
      </c>
      <c r="I57" s="39" t="s">
        <v>3503</v>
      </c>
      <c r="J57" s="39" t="s">
        <v>9282</v>
      </c>
      <c r="K57" s="42">
        <v>8.0</v>
      </c>
      <c r="L57" s="38" t="s">
        <v>8591</v>
      </c>
      <c r="M57" s="39" t="s">
        <v>8992</v>
      </c>
      <c r="N57" s="38" t="b">
        <v>0</v>
      </c>
      <c r="O57" s="38" t="s">
        <v>86</v>
      </c>
      <c r="P57" s="38"/>
      <c r="Q57" s="38"/>
      <c r="R57" s="38"/>
      <c r="S57" s="38"/>
      <c r="T57" s="38"/>
      <c r="U57" s="38"/>
      <c r="V57" s="38"/>
      <c r="W57" s="38" t="b">
        <v>0</v>
      </c>
      <c r="X57" s="39" t="s">
        <v>9284</v>
      </c>
      <c r="Y57" s="39" t="s">
        <v>88</v>
      </c>
      <c r="Z57" s="40">
        <v>46295.54513888889</v>
      </c>
      <c r="AA57" s="40">
        <v>46295.54513888889</v>
      </c>
      <c r="AB57" s="37"/>
      <c r="AC57" s="37"/>
      <c r="AD57" s="37"/>
      <c r="AE57" s="37"/>
      <c r="AF57" s="37"/>
      <c r="AG57" s="37"/>
    </row>
    <row r="58">
      <c r="A58" s="38" t="s">
        <v>9285</v>
      </c>
      <c r="B58" s="38" t="str">
        <f>'Cover Page'!$I$8</f>
        <v>GHXSTSHIP</v>
      </c>
      <c r="C58" s="38" t="str">
        <f>'Cover Page'!$C$7</f>
        <v>CSMIA26</v>
      </c>
      <c r="D58" s="39" t="s">
        <v>3410</v>
      </c>
      <c r="E58" s="39" t="s">
        <v>3418</v>
      </c>
      <c r="F58" s="39" t="s">
        <v>8547</v>
      </c>
      <c r="G58" s="39" t="s">
        <v>9203</v>
      </c>
      <c r="H58" s="38" t="s">
        <v>9289</v>
      </c>
      <c r="I58" s="39" t="s">
        <v>3514</v>
      </c>
      <c r="J58" s="39" t="s">
        <v>9291</v>
      </c>
      <c r="K58" s="42">
        <v>9.0</v>
      </c>
      <c r="L58" s="38" t="s">
        <v>8680</v>
      </c>
      <c r="M58" s="39" t="s">
        <v>8992</v>
      </c>
      <c r="N58" s="38" t="b">
        <v>0</v>
      </c>
      <c r="O58" s="38" t="s">
        <v>86</v>
      </c>
      <c r="P58" s="38"/>
      <c r="Q58" s="38"/>
      <c r="R58" s="38"/>
      <c r="S58" s="38"/>
      <c r="T58" s="38"/>
      <c r="U58" s="38"/>
      <c r="V58" s="38"/>
      <c r="W58" s="38" t="b">
        <v>0</v>
      </c>
      <c r="X58" s="39" t="s">
        <v>9294</v>
      </c>
      <c r="Y58" s="39" t="s">
        <v>88</v>
      </c>
      <c r="Z58" s="40">
        <v>46295.54513888889</v>
      </c>
      <c r="AA58" s="40">
        <v>46295.54513888889</v>
      </c>
      <c r="AB58" s="37"/>
      <c r="AC58" s="37"/>
      <c r="AD58" s="37"/>
      <c r="AE58" s="37"/>
      <c r="AF58" s="37"/>
      <c r="AG58" s="37"/>
    </row>
    <row r="59">
      <c r="A59" s="38" t="s">
        <v>9295</v>
      </c>
      <c r="B59" s="38" t="str">
        <f>'Cover Page'!$I$8</f>
        <v>GHXSTSHIP</v>
      </c>
      <c r="C59" s="38" t="str">
        <f>'Cover Page'!$C$7</f>
        <v>CSMIA26</v>
      </c>
      <c r="D59" s="39" t="s">
        <v>3410</v>
      </c>
      <c r="E59" s="39" t="s">
        <v>3418</v>
      </c>
      <c r="F59" s="39" t="s">
        <v>8547</v>
      </c>
      <c r="G59" s="39" t="s">
        <v>9203</v>
      </c>
      <c r="H59" s="38" t="s">
        <v>9299</v>
      </c>
      <c r="I59" s="39" t="s">
        <v>3522</v>
      </c>
      <c r="J59" s="39" t="s">
        <v>9300</v>
      </c>
      <c r="K59" s="42">
        <v>10.0</v>
      </c>
      <c r="L59" s="38" t="s">
        <v>8664</v>
      </c>
      <c r="M59" s="39" t="s">
        <v>8992</v>
      </c>
      <c r="N59" s="38" t="b">
        <v>0</v>
      </c>
      <c r="O59" s="38" t="s">
        <v>86</v>
      </c>
      <c r="P59" s="38"/>
      <c r="Q59" s="38"/>
      <c r="R59" s="38"/>
      <c r="S59" s="38"/>
      <c r="T59" s="38"/>
      <c r="U59" s="38"/>
      <c r="V59" s="38"/>
      <c r="W59" s="38" t="b">
        <v>0</v>
      </c>
      <c r="X59" s="39" t="s">
        <v>9303</v>
      </c>
      <c r="Y59" s="39" t="s">
        <v>88</v>
      </c>
      <c r="Z59" s="40">
        <v>46295.54513888889</v>
      </c>
      <c r="AA59" s="40">
        <v>46295.54513888889</v>
      </c>
      <c r="AB59" s="37"/>
      <c r="AC59" s="37"/>
      <c r="AD59" s="37"/>
      <c r="AE59" s="37"/>
      <c r="AF59" s="37"/>
      <c r="AG59" s="37"/>
    </row>
    <row r="60">
      <c r="A60" s="38" t="s">
        <v>9305</v>
      </c>
      <c r="B60" s="38" t="str">
        <f>'Cover Page'!$I$8</f>
        <v>GHXSTSHIP</v>
      </c>
      <c r="C60" s="38" t="str">
        <f>'Cover Page'!$C$7</f>
        <v>CSMIA26</v>
      </c>
      <c r="D60" s="39" t="s">
        <v>3410</v>
      </c>
      <c r="E60" s="39" t="s">
        <v>3418</v>
      </c>
      <c r="F60" s="39" t="s">
        <v>8547</v>
      </c>
      <c r="G60" s="39" t="s">
        <v>9203</v>
      </c>
      <c r="H60" s="38" t="s">
        <v>9309</v>
      </c>
      <c r="I60" s="39" t="s">
        <v>3532</v>
      </c>
      <c r="J60" s="39" t="s">
        <v>9310</v>
      </c>
      <c r="K60" s="42">
        <v>11.0</v>
      </c>
      <c r="L60" s="38" t="s">
        <v>8630</v>
      </c>
      <c r="M60" s="39" t="s">
        <v>8992</v>
      </c>
      <c r="N60" s="38" t="b">
        <v>0</v>
      </c>
      <c r="O60" s="38" t="s">
        <v>86</v>
      </c>
      <c r="P60" s="38"/>
      <c r="Q60" s="38"/>
      <c r="R60" s="38"/>
      <c r="S60" s="38"/>
      <c r="T60" s="38"/>
      <c r="U60" s="38"/>
      <c r="V60" s="38"/>
      <c r="W60" s="38" t="b">
        <v>0</v>
      </c>
      <c r="X60" s="39" t="s">
        <v>9313</v>
      </c>
      <c r="Y60" s="39" t="s">
        <v>88</v>
      </c>
      <c r="Z60" s="40">
        <v>46295.54513888889</v>
      </c>
      <c r="AA60" s="40">
        <v>46295.54513888889</v>
      </c>
      <c r="AB60" s="37"/>
      <c r="AC60" s="37"/>
      <c r="AD60" s="37"/>
      <c r="AE60" s="37"/>
      <c r="AF60" s="37"/>
      <c r="AG60" s="37"/>
    </row>
    <row r="61">
      <c r="A61" s="38" t="s">
        <v>9315</v>
      </c>
      <c r="B61" s="38" t="str">
        <f>'Cover Page'!$I$8</f>
        <v>GHXSTSHIP</v>
      </c>
      <c r="C61" s="38" t="str">
        <f>'Cover Page'!$C$7</f>
        <v>CSMIA26</v>
      </c>
      <c r="D61" s="39" t="s">
        <v>8545</v>
      </c>
      <c r="E61" s="39" t="s">
        <v>8546</v>
      </c>
      <c r="F61" s="39" t="s">
        <v>8547</v>
      </c>
      <c r="G61" s="39" t="s">
        <v>9319</v>
      </c>
      <c r="H61" s="38" t="s">
        <v>9320</v>
      </c>
      <c r="I61" s="39" t="s">
        <v>9321</v>
      </c>
      <c r="J61" s="39" t="s">
        <v>9322</v>
      </c>
      <c r="K61" s="42">
        <v>1.0</v>
      </c>
      <c r="L61" s="38" t="s">
        <v>8630</v>
      </c>
      <c r="M61" s="39" t="s">
        <v>9323</v>
      </c>
      <c r="N61" s="38" t="b">
        <v>1</v>
      </c>
      <c r="O61" s="38" t="s">
        <v>86</v>
      </c>
      <c r="P61" s="38"/>
      <c r="Q61" s="38"/>
      <c r="R61" s="38"/>
      <c r="S61" s="38"/>
      <c r="T61" s="38"/>
      <c r="U61" s="38"/>
      <c r="V61" s="38"/>
      <c r="W61" s="38" t="b">
        <v>0</v>
      </c>
      <c r="X61" s="39" t="s">
        <v>9325</v>
      </c>
      <c r="Y61" s="39" t="s">
        <v>88</v>
      </c>
      <c r="Z61" s="40">
        <v>46295.54513888889</v>
      </c>
      <c r="AA61" s="40">
        <v>46295.54513888889</v>
      </c>
      <c r="AB61" s="37"/>
      <c r="AC61" s="37"/>
      <c r="AD61" s="37"/>
      <c r="AE61" s="37"/>
      <c r="AF61" s="37"/>
      <c r="AG61" s="37"/>
    </row>
    <row r="62">
      <c r="A62" s="38" t="s">
        <v>9328</v>
      </c>
      <c r="B62" s="38" t="str">
        <f>'Cover Page'!$I$8</f>
        <v>GHXSTSHIP</v>
      </c>
      <c r="C62" s="38" t="str">
        <f>'Cover Page'!$C$7</f>
        <v>CSMIA26</v>
      </c>
      <c r="D62" s="39" t="s">
        <v>8545</v>
      </c>
      <c r="E62" s="39" t="s">
        <v>8546</v>
      </c>
      <c r="F62" s="39" t="s">
        <v>8547</v>
      </c>
      <c r="G62" s="39" t="s">
        <v>9319</v>
      </c>
      <c r="H62" s="38" t="s">
        <v>9332</v>
      </c>
      <c r="I62" s="39" t="s">
        <v>9333</v>
      </c>
      <c r="J62" s="39" t="s">
        <v>9336</v>
      </c>
      <c r="K62" s="42">
        <v>2.0</v>
      </c>
      <c r="L62" s="38" t="s">
        <v>8664</v>
      </c>
      <c r="M62" s="39" t="s">
        <v>9323</v>
      </c>
      <c r="N62" s="38" t="b">
        <v>0</v>
      </c>
      <c r="O62" s="38" t="s">
        <v>86</v>
      </c>
      <c r="P62" s="38"/>
      <c r="Q62" s="38"/>
      <c r="R62" s="38"/>
      <c r="S62" s="38"/>
      <c r="T62" s="38"/>
      <c r="U62" s="38"/>
      <c r="V62" s="38"/>
      <c r="W62" s="38" t="b">
        <v>0</v>
      </c>
      <c r="X62" s="39" t="s">
        <v>9325</v>
      </c>
      <c r="Y62" s="39" t="s">
        <v>88</v>
      </c>
      <c r="Z62" s="40">
        <v>46295.54513888889</v>
      </c>
      <c r="AA62" s="40">
        <v>46295.54513888889</v>
      </c>
      <c r="AB62" s="37"/>
      <c r="AC62" s="37"/>
      <c r="AD62" s="37"/>
      <c r="AE62" s="37"/>
      <c r="AF62" s="37"/>
      <c r="AG62" s="37"/>
    </row>
    <row r="63">
      <c r="A63" s="38" t="s">
        <v>9341</v>
      </c>
      <c r="B63" s="38" t="str">
        <f>'Cover Page'!$I$8</f>
        <v>GHXSTSHIP</v>
      </c>
      <c r="C63" s="38" t="str">
        <f>'Cover Page'!$C$7</f>
        <v>CSMIA26</v>
      </c>
      <c r="D63" s="39" t="s">
        <v>8545</v>
      </c>
      <c r="E63" s="39" t="s">
        <v>8546</v>
      </c>
      <c r="F63" s="39" t="s">
        <v>8547</v>
      </c>
      <c r="G63" s="39" t="s">
        <v>9319</v>
      </c>
      <c r="H63" s="38" t="s">
        <v>9345</v>
      </c>
      <c r="I63" s="39" t="s">
        <v>997</v>
      </c>
      <c r="J63" s="39" t="s">
        <v>9346</v>
      </c>
      <c r="K63" s="42">
        <v>3.0</v>
      </c>
      <c r="L63" s="38" t="s">
        <v>8738</v>
      </c>
      <c r="M63" s="39" t="s">
        <v>9323</v>
      </c>
      <c r="N63" s="38" t="b">
        <v>0</v>
      </c>
      <c r="O63" s="38" t="s">
        <v>86</v>
      </c>
      <c r="P63" s="38"/>
      <c r="Q63" s="38"/>
      <c r="R63" s="38"/>
      <c r="S63" s="38"/>
      <c r="T63" s="38"/>
      <c r="U63" s="38"/>
      <c r="V63" s="38"/>
      <c r="W63" s="38" t="b">
        <v>0</v>
      </c>
      <c r="X63" s="39" t="s">
        <v>9325</v>
      </c>
      <c r="Y63" s="39" t="s">
        <v>88</v>
      </c>
      <c r="Z63" s="40">
        <v>46295.54513888889</v>
      </c>
      <c r="AA63" s="40">
        <v>46295.54513888889</v>
      </c>
      <c r="AB63" s="37"/>
      <c r="AC63" s="37"/>
      <c r="AD63" s="37"/>
      <c r="AE63" s="37"/>
      <c r="AF63" s="37"/>
      <c r="AG63" s="37"/>
    </row>
    <row r="64">
      <c r="A64" s="38" t="s">
        <v>9350</v>
      </c>
      <c r="B64" s="38" t="str">
        <f>'Cover Page'!$I$8</f>
        <v>GHXSTSHIP</v>
      </c>
      <c r="C64" s="38" t="str">
        <f>'Cover Page'!$C$7</f>
        <v>CSMIA26</v>
      </c>
      <c r="D64" s="39" t="s">
        <v>8545</v>
      </c>
      <c r="E64" s="39" t="s">
        <v>8546</v>
      </c>
      <c r="F64" s="39" t="s">
        <v>8547</v>
      </c>
      <c r="G64" s="39" t="s">
        <v>9319</v>
      </c>
      <c r="H64" s="38" t="s">
        <v>9355</v>
      </c>
      <c r="I64" s="39" t="s">
        <v>9356</v>
      </c>
      <c r="J64" s="39" t="s">
        <v>9358</v>
      </c>
      <c r="K64" s="42">
        <v>4.0</v>
      </c>
      <c r="L64" s="38" t="s">
        <v>8680</v>
      </c>
      <c r="M64" s="39" t="s">
        <v>9323</v>
      </c>
      <c r="N64" s="38" t="b">
        <v>0</v>
      </c>
      <c r="O64" s="38" t="s">
        <v>86</v>
      </c>
      <c r="P64" s="38"/>
      <c r="Q64" s="38"/>
      <c r="R64" s="38"/>
      <c r="S64" s="38"/>
      <c r="T64" s="38"/>
      <c r="U64" s="38"/>
      <c r="V64" s="38"/>
      <c r="W64" s="38" t="b">
        <v>0</v>
      </c>
      <c r="X64" s="39" t="s">
        <v>9325</v>
      </c>
      <c r="Y64" s="39" t="s">
        <v>88</v>
      </c>
      <c r="Z64" s="40">
        <v>46295.54513888889</v>
      </c>
      <c r="AA64" s="40">
        <v>46295.54513888889</v>
      </c>
      <c r="AB64" s="37"/>
      <c r="AC64" s="37"/>
      <c r="AD64" s="37"/>
      <c r="AE64" s="37"/>
      <c r="AF64" s="37"/>
      <c r="AG64" s="37"/>
    </row>
    <row r="65">
      <c r="A65" s="38" t="s">
        <v>9360</v>
      </c>
      <c r="B65" s="38" t="str">
        <f>'Cover Page'!$I$8</f>
        <v>GHXSTSHIP</v>
      </c>
      <c r="C65" s="38" t="str">
        <f>'Cover Page'!$C$7</f>
        <v>CSMIA26</v>
      </c>
      <c r="D65" s="39" t="s">
        <v>8545</v>
      </c>
      <c r="E65" s="39" t="s">
        <v>8546</v>
      </c>
      <c r="F65" s="39" t="s">
        <v>8547</v>
      </c>
      <c r="G65" s="39" t="s">
        <v>9319</v>
      </c>
      <c r="H65" s="38" t="s">
        <v>9364</v>
      </c>
      <c r="I65" s="39" t="s">
        <v>9365</v>
      </c>
      <c r="J65" s="39" t="s">
        <v>9366</v>
      </c>
      <c r="K65" s="42">
        <v>5.0</v>
      </c>
      <c r="L65" s="38" t="s">
        <v>8612</v>
      </c>
      <c r="M65" s="39" t="s">
        <v>9323</v>
      </c>
      <c r="N65" s="38" t="b">
        <v>0</v>
      </c>
      <c r="O65" s="38" t="s">
        <v>86</v>
      </c>
      <c r="P65" s="38"/>
      <c r="Q65" s="38"/>
      <c r="R65" s="38"/>
      <c r="S65" s="38"/>
      <c r="T65" s="38"/>
      <c r="U65" s="38"/>
      <c r="V65" s="38"/>
      <c r="W65" s="38" t="b">
        <v>0</v>
      </c>
      <c r="X65" s="39" t="s">
        <v>9325</v>
      </c>
      <c r="Y65" s="39" t="s">
        <v>88</v>
      </c>
      <c r="Z65" s="40">
        <v>46295.54513888889</v>
      </c>
      <c r="AA65" s="40">
        <v>46295.54513888889</v>
      </c>
      <c r="AB65" s="37"/>
      <c r="AC65" s="37"/>
      <c r="AD65" s="37"/>
      <c r="AE65" s="37"/>
      <c r="AF65" s="37"/>
      <c r="AG65" s="37"/>
    </row>
    <row r="66">
      <c r="A66" s="38" t="s">
        <v>9370</v>
      </c>
      <c r="B66" s="38" t="str">
        <f>'Cover Page'!$I$8</f>
        <v>GHXSTSHIP</v>
      </c>
      <c r="C66" s="38" t="str">
        <f>'Cover Page'!$C$7</f>
        <v>CSMIA26</v>
      </c>
      <c r="D66" s="39" t="s">
        <v>8545</v>
      </c>
      <c r="E66" s="39" t="s">
        <v>8546</v>
      </c>
      <c r="F66" s="39" t="s">
        <v>8547</v>
      </c>
      <c r="G66" s="39" t="s">
        <v>9319</v>
      </c>
      <c r="H66" s="38" t="s">
        <v>9373</v>
      </c>
      <c r="I66" s="39" t="s">
        <v>5719</v>
      </c>
      <c r="J66" s="39" t="s">
        <v>9374</v>
      </c>
      <c r="K66" s="42">
        <v>6.0</v>
      </c>
      <c r="L66" s="38" t="s">
        <v>8903</v>
      </c>
      <c r="M66" s="39" t="s">
        <v>9323</v>
      </c>
      <c r="N66" s="38" t="b">
        <v>0</v>
      </c>
      <c r="O66" s="38" t="s">
        <v>86</v>
      </c>
      <c r="P66" s="38"/>
      <c r="Q66" s="38"/>
      <c r="R66" s="38"/>
      <c r="S66" s="38"/>
      <c r="T66" s="38"/>
      <c r="U66" s="38"/>
      <c r="V66" s="38"/>
      <c r="W66" s="38" t="b">
        <v>0</v>
      </c>
      <c r="X66" s="39" t="s">
        <v>9325</v>
      </c>
      <c r="Y66" s="39" t="s">
        <v>88</v>
      </c>
      <c r="Z66" s="40">
        <v>46295.54513888889</v>
      </c>
      <c r="AA66" s="40">
        <v>46295.54513888889</v>
      </c>
      <c r="AB66" s="37"/>
      <c r="AC66" s="37"/>
      <c r="AD66" s="37"/>
      <c r="AE66" s="37"/>
      <c r="AF66" s="37"/>
      <c r="AG66" s="37"/>
    </row>
    <row r="67">
      <c r="A67" s="38" t="s">
        <v>9378</v>
      </c>
      <c r="B67" s="38" t="str">
        <f>'Cover Page'!$I$8</f>
        <v>GHXSTSHIP</v>
      </c>
      <c r="C67" s="38" t="str">
        <f>'Cover Page'!$C$7</f>
        <v>CSMIA26</v>
      </c>
      <c r="D67" s="39" t="s">
        <v>8545</v>
      </c>
      <c r="E67" s="39" t="s">
        <v>8546</v>
      </c>
      <c r="F67" s="39" t="s">
        <v>8547</v>
      </c>
      <c r="G67" s="39" t="s">
        <v>9319</v>
      </c>
      <c r="H67" s="38" t="s">
        <v>9382</v>
      </c>
      <c r="I67" s="39" t="s">
        <v>9383</v>
      </c>
      <c r="J67" s="39" t="s">
        <v>9384</v>
      </c>
      <c r="K67" s="42">
        <v>7.0</v>
      </c>
      <c r="L67" s="38" t="s">
        <v>8757</v>
      </c>
      <c r="M67" s="39" t="s">
        <v>9323</v>
      </c>
      <c r="N67" s="38" t="b">
        <v>0</v>
      </c>
      <c r="O67" s="38" t="s">
        <v>86</v>
      </c>
      <c r="P67" s="38"/>
      <c r="Q67" s="38"/>
      <c r="R67" s="38"/>
      <c r="S67" s="38"/>
      <c r="T67" s="38"/>
      <c r="U67" s="38"/>
      <c r="V67" s="38"/>
      <c r="W67" s="38" t="b">
        <v>0</v>
      </c>
      <c r="X67" s="39" t="s">
        <v>9325</v>
      </c>
      <c r="Y67" s="39" t="s">
        <v>88</v>
      </c>
      <c r="Z67" s="40">
        <v>46295.54513888889</v>
      </c>
      <c r="AA67" s="40">
        <v>46295.54513888889</v>
      </c>
      <c r="AB67" s="37"/>
      <c r="AC67" s="37"/>
      <c r="AD67" s="37"/>
      <c r="AE67" s="37"/>
      <c r="AF67" s="37"/>
      <c r="AG67" s="37"/>
    </row>
    <row r="68">
      <c r="A68" s="38" t="s">
        <v>9391</v>
      </c>
      <c r="B68" s="38" t="str">
        <f>'Cover Page'!$I$8</f>
        <v>GHXSTSHIP</v>
      </c>
      <c r="C68" s="38" t="str">
        <f>'Cover Page'!$C$7</f>
        <v>CSMIA26</v>
      </c>
      <c r="D68" s="39" t="s">
        <v>8545</v>
      </c>
      <c r="E68" s="39" t="s">
        <v>8546</v>
      </c>
      <c r="F68" s="39" t="s">
        <v>8547</v>
      </c>
      <c r="G68" s="39" t="s">
        <v>9319</v>
      </c>
      <c r="H68" s="38" t="s">
        <v>9397</v>
      </c>
      <c r="I68" s="39" t="s">
        <v>9398</v>
      </c>
      <c r="J68" s="39" t="s">
        <v>9399</v>
      </c>
      <c r="K68" s="42">
        <v>8.0</v>
      </c>
      <c r="L68" s="38" t="s">
        <v>8630</v>
      </c>
      <c r="M68" s="39" t="s">
        <v>9323</v>
      </c>
      <c r="N68" s="38" t="b">
        <v>0</v>
      </c>
      <c r="O68" s="38" t="s">
        <v>86</v>
      </c>
      <c r="P68" s="38"/>
      <c r="Q68" s="38"/>
      <c r="R68" s="38"/>
      <c r="S68" s="38"/>
      <c r="T68" s="38"/>
      <c r="U68" s="38"/>
      <c r="V68" s="38"/>
      <c r="W68" s="38" t="b">
        <v>0</v>
      </c>
      <c r="X68" s="39" t="s">
        <v>9325</v>
      </c>
      <c r="Y68" s="39" t="s">
        <v>88</v>
      </c>
      <c r="Z68" s="40">
        <v>46295.54513888889</v>
      </c>
      <c r="AA68" s="40">
        <v>46295.54513888889</v>
      </c>
      <c r="AB68" s="37"/>
      <c r="AC68" s="37"/>
      <c r="AD68" s="37"/>
      <c r="AE68" s="37"/>
      <c r="AF68" s="37"/>
      <c r="AG68" s="37"/>
    </row>
    <row r="69">
      <c r="A69" s="38" t="s">
        <v>9404</v>
      </c>
      <c r="B69" s="38" t="str">
        <f>'Cover Page'!$I$8</f>
        <v>GHXSTSHIP</v>
      </c>
      <c r="C69" s="38" t="str">
        <f>'Cover Page'!$C$7</f>
        <v>CSMIA26</v>
      </c>
      <c r="D69" s="39" t="s">
        <v>8545</v>
      </c>
      <c r="E69" s="39" t="s">
        <v>8546</v>
      </c>
      <c r="F69" s="39" t="s">
        <v>8547</v>
      </c>
      <c r="G69" s="39" t="s">
        <v>9319</v>
      </c>
      <c r="H69" s="38" t="s">
        <v>9410</v>
      </c>
      <c r="I69" s="39" t="s">
        <v>9411</v>
      </c>
      <c r="J69" s="39" t="s">
        <v>9412</v>
      </c>
      <c r="K69" s="42">
        <v>9.0</v>
      </c>
      <c r="L69" s="38" t="s">
        <v>8591</v>
      </c>
      <c r="M69" s="39" t="s">
        <v>9323</v>
      </c>
      <c r="N69" s="38" t="b">
        <v>0</v>
      </c>
      <c r="O69" s="38" t="s">
        <v>86</v>
      </c>
      <c r="P69" s="38"/>
      <c r="Q69" s="38"/>
      <c r="R69" s="38"/>
      <c r="S69" s="38"/>
      <c r="T69" s="38"/>
      <c r="U69" s="38"/>
      <c r="V69" s="38"/>
      <c r="W69" s="38" t="b">
        <v>0</v>
      </c>
      <c r="X69" s="39" t="s">
        <v>9325</v>
      </c>
      <c r="Y69" s="39" t="s">
        <v>88</v>
      </c>
      <c r="Z69" s="40">
        <v>46295.54513888889</v>
      </c>
      <c r="AA69" s="40">
        <v>46295.54513888889</v>
      </c>
      <c r="AB69" s="37"/>
      <c r="AC69" s="37"/>
      <c r="AD69" s="37"/>
      <c r="AE69" s="37"/>
      <c r="AF69" s="37"/>
      <c r="AG69" s="37"/>
    </row>
    <row r="70">
      <c r="A70" s="38" t="s">
        <v>9415</v>
      </c>
      <c r="B70" s="38" t="str">
        <f>'Cover Page'!$I$8</f>
        <v>GHXSTSHIP</v>
      </c>
      <c r="C70" s="38" t="str">
        <f>'Cover Page'!$C$7</f>
        <v>CSMIA26</v>
      </c>
      <c r="D70" s="39" t="s">
        <v>8545</v>
      </c>
      <c r="E70" s="39" t="s">
        <v>8546</v>
      </c>
      <c r="F70" s="39" t="s">
        <v>8547</v>
      </c>
      <c r="G70" s="39" t="s">
        <v>9319</v>
      </c>
      <c r="H70" s="38" t="s">
        <v>9419</v>
      </c>
      <c r="I70" s="39" t="s">
        <v>9421</v>
      </c>
      <c r="J70" s="39" t="s">
        <v>9422</v>
      </c>
      <c r="K70" s="42">
        <v>10.0</v>
      </c>
      <c r="L70" s="38" t="s">
        <v>9128</v>
      </c>
      <c r="M70" s="39" t="s">
        <v>9323</v>
      </c>
      <c r="N70" s="38" t="b">
        <v>0</v>
      </c>
      <c r="O70" s="38" t="s">
        <v>86</v>
      </c>
      <c r="P70" s="38"/>
      <c r="Q70" s="38"/>
      <c r="R70" s="38"/>
      <c r="S70" s="38"/>
      <c r="T70" s="38"/>
      <c r="U70" s="38"/>
      <c r="V70" s="38"/>
      <c r="W70" s="38" t="b">
        <v>0</v>
      </c>
      <c r="X70" s="39" t="s">
        <v>9325</v>
      </c>
      <c r="Y70" s="39" t="s">
        <v>88</v>
      </c>
      <c r="Z70" s="40">
        <v>46295.54513888889</v>
      </c>
      <c r="AA70" s="40">
        <v>46295.54513888889</v>
      </c>
      <c r="AB70" s="37"/>
      <c r="AC70" s="37"/>
      <c r="AD70" s="37"/>
      <c r="AE70" s="37"/>
      <c r="AF70" s="37"/>
      <c r="AG70" s="37"/>
    </row>
    <row r="71">
      <c r="A71" s="38" t="s">
        <v>9424</v>
      </c>
      <c r="B71" s="38" t="str">
        <f>'Cover Page'!$I$8</f>
        <v>GHXSTSHIP</v>
      </c>
      <c r="C71" s="38" t="str">
        <f>'Cover Page'!$C$7</f>
        <v>CSMIA26</v>
      </c>
      <c r="D71" s="39" t="s">
        <v>8545</v>
      </c>
      <c r="E71" s="39" t="s">
        <v>8546</v>
      </c>
      <c r="F71" s="39" t="s">
        <v>8547</v>
      </c>
      <c r="G71" s="39" t="s">
        <v>9428</v>
      </c>
      <c r="H71" s="38" t="s">
        <v>9429</v>
      </c>
      <c r="I71" s="39" t="s">
        <v>9430</v>
      </c>
      <c r="J71" s="39" t="s">
        <v>9432</v>
      </c>
      <c r="K71" s="42">
        <v>1.0</v>
      </c>
      <c r="L71" s="38" t="s">
        <v>8630</v>
      </c>
      <c r="M71" s="39" t="s">
        <v>9323</v>
      </c>
      <c r="N71" s="38" t="b">
        <v>1</v>
      </c>
      <c r="O71" s="38" t="s">
        <v>86</v>
      </c>
      <c r="P71" s="38"/>
      <c r="Q71" s="38"/>
      <c r="R71" s="38"/>
      <c r="S71" s="38"/>
      <c r="T71" s="38"/>
      <c r="U71" s="38"/>
      <c r="V71" s="38"/>
      <c r="W71" s="38" t="b">
        <v>0</v>
      </c>
      <c r="X71" s="39" t="s">
        <v>9435</v>
      </c>
      <c r="Y71" s="39" t="s">
        <v>88</v>
      </c>
      <c r="Z71" s="40">
        <v>46295.54513888889</v>
      </c>
      <c r="AA71" s="40">
        <v>46295.54513888889</v>
      </c>
      <c r="AB71" s="37"/>
      <c r="AC71" s="37"/>
      <c r="AD71" s="37"/>
      <c r="AE71" s="37"/>
      <c r="AF71" s="37"/>
      <c r="AG71" s="37"/>
    </row>
    <row r="72">
      <c r="A72" s="38" t="s">
        <v>9436</v>
      </c>
      <c r="B72" s="38" t="str">
        <f>'Cover Page'!$I$8</f>
        <v>GHXSTSHIP</v>
      </c>
      <c r="C72" s="38" t="str">
        <f>'Cover Page'!$C$7</f>
        <v>CSMIA26</v>
      </c>
      <c r="D72" s="39" t="s">
        <v>8545</v>
      </c>
      <c r="E72" s="39" t="s">
        <v>8546</v>
      </c>
      <c r="F72" s="39" t="s">
        <v>8547</v>
      </c>
      <c r="G72" s="39" t="s">
        <v>9428</v>
      </c>
      <c r="H72" s="38" t="s">
        <v>9440</v>
      </c>
      <c r="I72" s="39" t="s">
        <v>9441</v>
      </c>
      <c r="J72" s="39" t="s">
        <v>9442</v>
      </c>
      <c r="K72" s="42">
        <v>2.0</v>
      </c>
      <c r="L72" s="38" t="s">
        <v>8664</v>
      </c>
      <c r="M72" s="39" t="s">
        <v>9323</v>
      </c>
      <c r="N72" s="38" t="b">
        <v>0</v>
      </c>
      <c r="O72" s="38" t="s">
        <v>86</v>
      </c>
      <c r="P72" s="38"/>
      <c r="Q72" s="38"/>
      <c r="R72" s="38"/>
      <c r="S72" s="38"/>
      <c r="T72" s="38"/>
      <c r="U72" s="38"/>
      <c r="V72" s="38"/>
      <c r="W72" s="38" t="b">
        <v>0</v>
      </c>
      <c r="X72" s="39" t="s">
        <v>9435</v>
      </c>
      <c r="Y72" s="39" t="s">
        <v>88</v>
      </c>
      <c r="Z72" s="40">
        <v>46295.54513888889</v>
      </c>
      <c r="AA72" s="40">
        <v>46295.54513888889</v>
      </c>
      <c r="AB72" s="37"/>
      <c r="AC72" s="37"/>
      <c r="AD72" s="37"/>
      <c r="AE72" s="37"/>
      <c r="AF72" s="37"/>
      <c r="AG72" s="37"/>
    </row>
    <row r="73">
      <c r="A73" s="38" t="s">
        <v>9446</v>
      </c>
      <c r="B73" s="38" t="str">
        <f>'Cover Page'!$I$8</f>
        <v>GHXSTSHIP</v>
      </c>
      <c r="C73" s="38" t="str">
        <f>'Cover Page'!$C$7</f>
        <v>CSMIA26</v>
      </c>
      <c r="D73" s="39" t="s">
        <v>8545</v>
      </c>
      <c r="E73" s="39" t="s">
        <v>8546</v>
      </c>
      <c r="F73" s="39" t="s">
        <v>8547</v>
      </c>
      <c r="G73" s="39" t="s">
        <v>9428</v>
      </c>
      <c r="H73" s="38" t="s">
        <v>9453</v>
      </c>
      <c r="I73" s="39" t="s">
        <v>9454</v>
      </c>
      <c r="J73" s="39" t="s">
        <v>9455</v>
      </c>
      <c r="K73" s="42">
        <v>3.0</v>
      </c>
      <c r="L73" s="38" t="s">
        <v>8738</v>
      </c>
      <c r="M73" s="39" t="s">
        <v>9323</v>
      </c>
      <c r="N73" s="38" t="b">
        <v>0</v>
      </c>
      <c r="O73" s="38" t="s">
        <v>86</v>
      </c>
      <c r="P73" s="38"/>
      <c r="Q73" s="38"/>
      <c r="R73" s="38"/>
      <c r="S73" s="38"/>
      <c r="T73" s="38"/>
      <c r="U73" s="38"/>
      <c r="V73" s="38"/>
      <c r="W73" s="38" t="b">
        <v>0</v>
      </c>
      <c r="X73" s="39" t="s">
        <v>9435</v>
      </c>
      <c r="Y73" s="39" t="s">
        <v>88</v>
      </c>
      <c r="Z73" s="40">
        <v>46295.54513888889</v>
      </c>
      <c r="AA73" s="40">
        <v>46295.54513888889</v>
      </c>
      <c r="AB73" s="37"/>
      <c r="AC73" s="37"/>
      <c r="AD73" s="37"/>
      <c r="AE73" s="37"/>
      <c r="AF73" s="37"/>
      <c r="AG73" s="37"/>
    </row>
    <row r="74">
      <c r="A74" s="38" t="s">
        <v>9458</v>
      </c>
      <c r="B74" s="38" t="str">
        <f>'Cover Page'!$I$8</f>
        <v>GHXSTSHIP</v>
      </c>
      <c r="C74" s="38" t="str">
        <f>'Cover Page'!$C$7</f>
        <v>CSMIA26</v>
      </c>
      <c r="D74" s="39" t="s">
        <v>8545</v>
      </c>
      <c r="E74" s="39" t="s">
        <v>8546</v>
      </c>
      <c r="F74" s="39" t="s">
        <v>8547</v>
      </c>
      <c r="G74" s="39" t="s">
        <v>9428</v>
      </c>
      <c r="H74" s="38" t="s">
        <v>9462</v>
      </c>
      <c r="I74" s="39" t="s">
        <v>9463</v>
      </c>
      <c r="J74" s="39" t="s">
        <v>9465</v>
      </c>
      <c r="K74" s="42">
        <v>4.0</v>
      </c>
      <c r="L74" s="38" t="s">
        <v>8680</v>
      </c>
      <c r="M74" s="39" t="s">
        <v>9323</v>
      </c>
      <c r="N74" s="38" t="b">
        <v>0</v>
      </c>
      <c r="O74" s="38" t="s">
        <v>86</v>
      </c>
      <c r="P74" s="38"/>
      <c r="Q74" s="38"/>
      <c r="R74" s="38"/>
      <c r="S74" s="38"/>
      <c r="T74" s="38"/>
      <c r="U74" s="38"/>
      <c r="V74" s="38"/>
      <c r="W74" s="38" t="b">
        <v>0</v>
      </c>
      <c r="X74" s="39" t="s">
        <v>9435</v>
      </c>
      <c r="Y74" s="39" t="s">
        <v>88</v>
      </c>
      <c r="Z74" s="40">
        <v>46295.54513888889</v>
      </c>
      <c r="AA74" s="40">
        <v>46295.54513888889</v>
      </c>
      <c r="AB74" s="37"/>
      <c r="AC74" s="37"/>
      <c r="AD74" s="37"/>
      <c r="AE74" s="37"/>
      <c r="AF74" s="37"/>
      <c r="AG74" s="37"/>
    </row>
    <row r="75">
      <c r="A75" s="38" t="s">
        <v>9468</v>
      </c>
      <c r="B75" s="38" t="str">
        <f>'Cover Page'!$I$8</f>
        <v>GHXSTSHIP</v>
      </c>
      <c r="C75" s="38" t="str">
        <f>'Cover Page'!$C$7</f>
        <v>CSMIA26</v>
      </c>
      <c r="D75" s="39" t="s">
        <v>8545</v>
      </c>
      <c r="E75" s="39" t="s">
        <v>8546</v>
      </c>
      <c r="F75" s="39" t="s">
        <v>8547</v>
      </c>
      <c r="G75" s="39" t="s">
        <v>9428</v>
      </c>
      <c r="H75" s="38" t="s">
        <v>9472</v>
      </c>
      <c r="I75" s="39" t="s">
        <v>9474</v>
      </c>
      <c r="J75" s="39" t="s">
        <v>9475</v>
      </c>
      <c r="K75" s="42">
        <v>5.0</v>
      </c>
      <c r="L75" s="38" t="s">
        <v>8903</v>
      </c>
      <c r="M75" s="39" t="s">
        <v>9323</v>
      </c>
      <c r="N75" s="38" t="b">
        <v>0</v>
      </c>
      <c r="O75" s="38" t="s">
        <v>86</v>
      </c>
      <c r="P75" s="38"/>
      <c r="Q75" s="38"/>
      <c r="R75" s="38"/>
      <c r="S75" s="38"/>
      <c r="T75" s="38"/>
      <c r="U75" s="38"/>
      <c r="V75" s="38"/>
      <c r="W75" s="38" t="b">
        <v>0</v>
      </c>
      <c r="X75" s="39" t="s">
        <v>9435</v>
      </c>
      <c r="Y75" s="39" t="s">
        <v>88</v>
      </c>
      <c r="Z75" s="40">
        <v>46295.54513888889</v>
      </c>
      <c r="AA75" s="40">
        <v>46295.54513888889</v>
      </c>
      <c r="AB75" s="37"/>
      <c r="AC75" s="37"/>
      <c r="AD75" s="37"/>
      <c r="AE75" s="37"/>
      <c r="AF75" s="37"/>
      <c r="AG75" s="37"/>
    </row>
    <row r="76">
      <c r="A76" s="38" t="s">
        <v>9478</v>
      </c>
      <c r="B76" s="38" t="str">
        <f>'Cover Page'!$I$8</f>
        <v>GHXSTSHIP</v>
      </c>
      <c r="C76" s="38" t="str">
        <f>'Cover Page'!$C$7</f>
        <v>CSMIA26</v>
      </c>
      <c r="D76" s="39" t="s">
        <v>8545</v>
      </c>
      <c r="E76" s="39" t="s">
        <v>8546</v>
      </c>
      <c r="F76" s="39" t="s">
        <v>8547</v>
      </c>
      <c r="G76" s="39" t="s">
        <v>9428</v>
      </c>
      <c r="H76" s="38" t="s">
        <v>9482</v>
      </c>
      <c r="I76" s="39" t="s">
        <v>9483</v>
      </c>
      <c r="J76" s="39" t="s">
        <v>9484</v>
      </c>
      <c r="K76" s="42">
        <v>6.0</v>
      </c>
      <c r="L76" s="38" t="s">
        <v>8591</v>
      </c>
      <c r="M76" s="39" t="s">
        <v>9323</v>
      </c>
      <c r="N76" s="38" t="b">
        <v>0</v>
      </c>
      <c r="O76" s="38" t="s">
        <v>86</v>
      </c>
      <c r="P76" s="38"/>
      <c r="Q76" s="38"/>
      <c r="R76" s="38"/>
      <c r="S76" s="38"/>
      <c r="T76" s="38"/>
      <c r="U76" s="38"/>
      <c r="V76" s="38"/>
      <c r="W76" s="38" t="b">
        <v>0</v>
      </c>
      <c r="X76" s="39" t="s">
        <v>9435</v>
      </c>
      <c r="Y76" s="39" t="s">
        <v>88</v>
      </c>
      <c r="Z76" s="40">
        <v>46295.54513888889</v>
      </c>
      <c r="AA76" s="40">
        <v>46295.54513888889</v>
      </c>
      <c r="AB76" s="37"/>
      <c r="AC76" s="37"/>
      <c r="AD76" s="37"/>
      <c r="AE76" s="37"/>
      <c r="AF76" s="37"/>
      <c r="AG76" s="37"/>
    </row>
    <row r="77">
      <c r="A77" s="38" t="s">
        <v>9486</v>
      </c>
      <c r="B77" s="38" t="str">
        <f>'Cover Page'!$I$8</f>
        <v>GHXSTSHIP</v>
      </c>
      <c r="C77" s="38" t="str">
        <f>'Cover Page'!$C$7</f>
        <v>CSMIA26</v>
      </c>
      <c r="D77" s="39" t="s">
        <v>8545</v>
      </c>
      <c r="E77" s="39" t="s">
        <v>8546</v>
      </c>
      <c r="F77" s="39" t="s">
        <v>8547</v>
      </c>
      <c r="G77" s="39" t="s">
        <v>9490</v>
      </c>
      <c r="H77" s="38" t="s">
        <v>9491</v>
      </c>
      <c r="I77" s="39" t="s">
        <v>8609</v>
      </c>
      <c r="J77" s="39" t="s">
        <v>9495</v>
      </c>
      <c r="K77" s="42">
        <v>1.0</v>
      </c>
      <c r="L77" s="38" t="s">
        <v>8612</v>
      </c>
      <c r="M77" s="39" t="s">
        <v>9496</v>
      </c>
      <c r="N77" s="38" t="b">
        <v>1</v>
      </c>
      <c r="O77" s="38" t="s">
        <v>86</v>
      </c>
      <c r="P77" s="38"/>
      <c r="Q77" s="38"/>
      <c r="R77" s="38"/>
      <c r="S77" s="38"/>
      <c r="T77" s="38"/>
      <c r="U77" s="38"/>
      <c r="V77" s="38"/>
      <c r="W77" s="38" t="b">
        <v>0</v>
      </c>
      <c r="X77" s="39" t="s">
        <v>9499</v>
      </c>
      <c r="Y77" s="39" t="s">
        <v>88</v>
      </c>
      <c r="Z77" s="40">
        <v>46295.54513888889</v>
      </c>
      <c r="AA77" s="40">
        <v>46295.54513888889</v>
      </c>
      <c r="AB77" s="37"/>
      <c r="AC77" s="37"/>
      <c r="AD77" s="37"/>
      <c r="AE77" s="37"/>
      <c r="AF77" s="37"/>
      <c r="AG77" s="37"/>
    </row>
    <row r="78">
      <c r="A78" s="38" t="s">
        <v>9501</v>
      </c>
      <c r="B78" s="38" t="str">
        <f>'Cover Page'!$I$8</f>
        <v>GHXSTSHIP</v>
      </c>
      <c r="C78" s="38" t="str">
        <f>'Cover Page'!$C$7</f>
        <v>CSMIA26</v>
      </c>
      <c r="D78" s="39" t="s">
        <v>8545</v>
      </c>
      <c r="E78" s="39" t="s">
        <v>8546</v>
      </c>
      <c r="F78" s="39" t="s">
        <v>8547</v>
      </c>
      <c r="G78" s="39" t="s">
        <v>9490</v>
      </c>
      <c r="H78" s="38" t="s">
        <v>9506</v>
      </c>
      <c r="I78" s="39" t="s">
        <v>1608</v>
      </c>
      <c r="J78" s="39" t="s">
        <v>9507</v>
      </c>
      <c r="K78" s="42">
        <v>2.0</v>
      </c>
      <c r="L78" s="38" t="s">
        <v>8630</v>
      </c>
      <c r="M78" s="39" t="s">
        <v>9496</v>
      </c>
      <c r="N78" s="38" t="b">
        <v>0</v>
      </c>
      <c r="O78" s="38" t="s">
        <v>86</v>
      </c>
      <c r="P78" s="38"/>
      <c r="Q78" s="38"/>
      <c r="R78" s="38"/>
      <c r="S78" s="38"/>
      <c r="T78" s="38"/>
      <c r="U78" s="38"/>
      <c r="V78" s="38"/>
      <c r="W78" s="38" t="b">
        <v>0</v>
      </c>
      <c r="X78" s="39" t="s">
        <v>9499</v>
      </c>
      <c r="Y78" s="39" t="s">
        <v>88</v>
      </c>
      <c r="Z78" s="40">
        <v>46295.54513888889</v>
      </c>
      <c r="AA78" s="40">
        <v>46295.54513888889</v>
      </c>
      <c r="AB78" s="37"/>
      <c r="AC78" s="37"/>
      <c r="AD78" s="37"/>
      <c r="AE78" s="37"/>
      <c r="AF78" s="37"/>
      <c r="AG78" s="37"/>
    </row>
    <row r="79">
      <c r="A79" s="38" t="s">
        <v>9509</v>
      </c>
      <c r="B79" s="38" t="str">
        <f>'Cover Page'!$I$8</f>
        <v>GHXSTSHIP</v>
      </c>
      <c r="C79" s="38" t="str">
        <f>'Cover Page'!$C$7</f>
        <v>CSMIA26</v>
      </c>
      <c r="D79" s="39" t="s">
        <v>8545</v>
      </c>
      <c r="E79" s="39" t="s">
        <v>8546</v>
      </c>
      <c r="F79" s="39" t="s">
        <v>8547</v>
      </c>
      <c r="G79" s="39" t="s">
        <v>9490</v>
      </c>
      <c r="H79" s="38" t="s">
        <v>9512</v>
      </c>
      <c r="I79" s="39" t="s">
        <v>151</v>
      </c>
      <c r="J79" s="39" t="s">
        <v>9513</v>
      </c>
      <c r="K79" s="42">
        <v>3.0</v>
      </c>
      <c r="L79" s="38" t="s">
        <v>8664</v>
      </c>
      <c r="M79" s="39" t="s">
        <v>9496</v>
      </c>
      <c r="N79" s="38" t="b">
        <v>0</v>
      </c>
      <c r="O79" s="38" t="s">
        <v>86</v>
      </c>
      <c r="P79" s="38"/>
      <c r="Q79" s="38"/>
      <c r="R79" s="38"/>
      <c r="S79" s="38"/>
      <c r="T79" s="38"/>
      <c r="U79" s="38"/>
      <c r="V79" s="38"/>
      <c r="W79" s="38" t="b">
        <v>0</v>
      </c>
      <c r="X79" s="39" t="s">
        <v>9499</v>
      </c>
      <c r="Y79" s="39" t="s">
        <v>88</v>
      </c>
      <c r="Z79" s="40">
        <v>46295.54513888889</v>
      </c>
      <c r="AA79" s="40">
        <v>46295.54513888889</v>
      </c>
      <c r="AB79" s="37"/>
      <c r="AC79" s="37"/>
      <c r="AD79" s="37"/>
      <c r="AE79" s="37"/>
      <c r="AF79" s="37"/>
      <c r="AG79" s="37"/>
    </row>
    <row r="80">
      <c r="A80" s="38" t="s">
        <v>9514</v>
      </c>
      <c r="B80" s="38" t="str">
        <f>'Cover Page'!$I$8</f>
        <v>GHXSTSHIP</v>
      </c>
      <c r="C80" s="38" t="str">
        <f>'Cover Page'!$C$7</f>
        <v>CSMIA26</v>
      </c>
      <c r="D80" s="39" t="s">
        <v>8545</v>
      </c>
      <c r="E80" s="39" t="s">
        <v>8546</v>
      </c>
      <c r="F80" s="39" t="s">
        <v>8547</v>
      </c>
      <c r="G80" s="39" t="s">
        <v>9490</v>
      </c>
      <c r="H80" s="38" t="s">
        <v>9515</v>
      </c>
      <c r="I80" s="39" t="s">
        <v>9516</v>
      </c>
      <c r="J80" s="39" t="s">
        <v>9517</v>
      </c>
      <c r="K80" s="42">
        <v>4.0</v>
      </c>
      <c r="L80" s="38" t="s">
        <v>8738</v>
      </c>
      <c r="M80" s="39" t="s">
        <v>9496</v>
      </c>
      <c r="N80" s="38" t="b">
        <v>0</v>
      </c>
      <c r="O80" s="38" t="s">
        <v>86</v>
      </c>
      <c r="P80" s="38"/>
      <c r="Q80" s="38"/>
      <c r="R80" s="38"/>
      <c r="S80" s="38"/>
      <c r="T80" s="38"/>
      <c r="U80" s="38"/>
      <c r="V80" s="38"/>
      <c r="W80" s="38" t="b">
        <v>0</v>
      </c>
      <c r="X80" s="39" t="s">
        <v>9499</v>
      </c>
      <c r="Y80" s="39" t="s">
        <v>88</v>
      </c>
      <c r="Z80" s="40">
        <v>46295.54513888889</v>
      </c>
      <c r="AA80" s="40">
        <v>46295.54513888889</v>
      </c>
      <c r="AB80" s="37"/>
      <c r="AC80" s="37"/>
      <c r="AD80" s="37"/>
      <c r="AE80" s="37"/>
      <c r="AF80" s="37"/>
      <c r="AG80" s="37"/>
    </row>
    <row r="81">
      <c r="A81" s="38" t="s">
        <v>9518</v>
      </c>
      <c r="B81" s="38" t="str">
        <f>'Cover Page'!$I$8</f>
        <v>GHXSTSHIP</v>
      </c>
      <c r="C81" s="38" t="str">
        <f>'Cover Page'!$C$7</f>
        <v>CSMIA26</v>
      </c>
      <c r="D81" s="39" t="s">
        <v>8545</v>
      </c>
      <c r="E81" s="39" t="s">
        <v>8546</v>
      </c>
      <c r="F81" s="39" t="s">
        <v>8547</v>
      </c>
      <c r="G81" s="39" t="s">
        <v>9490</v>
      </c>
      <c r="H81" s="38" t="s">
        <v>9519</v>
      </c>
      <c r="I81" s="39" t="s">
        <v>9520</v>
      </c>
      <c r="J81" s="39" t="s">
        <v>9521</v>
      </c>
      <c r="K81" s="42">
        <v>5.0</v>
      </c>
      <c r="L81" s="38" t="s">
        <v>8553</v>
      </c>
      <c r="M81" s="39" t="s">
        <v>9496</v>
      </c>
      <c r="N81" s="38" t="b">
        <v>0</v>
      </c>
      <c r="O81" s="38" t="s">
        <v>86</v>
      </c>
      <c r="P81" s="38"/>
      <c r="Q81" s="38"/>
      <c r="R81" s="38"/>
      <c r="S81" s="38"/>
      <c r="T81" s="38"/>
      <c r="U81" s="38"/>
      <c r="V81" s="38"/>
      <c r="W81" s="38" t="b">
        <v>0</v>
      </c>
      <c r="X81" s="39" t="s">
        <v>9499</v>
      </c>
      <c r="Y81" s="39" t="s">
        <v>88</v>
      </c>
      <c r="Z81" s="40">
        <v>46295.54513888889</v>
      </c>
      <c r="AA81" s="40">
        <v>46295.54513888889</v>
      </c>
      <c r="AB81" s="37"/>
      <c r="AC81" s="37"/>
      <c r="AD81" s="37"/>
      <c r="AE81" s="37"/>
      <c r="AF81" s="37"/>
      <c r="AG81" s="37"/>
    </row>
    <row r="82">
      <c r="A82" s="38" t="s">
        <v>9522</v>
      </c>
      <c r="B82" s="38" t="str">
        <f>'Cover Page'!$I$8</f>
        <v>GHXSTSHIP</v>
      </c>
      <c r="C82" s="38" t="str">
        <f>'Cover Page'!$C$7</f>
        <v>CSMIA26</v>
      </c>
      <c r="D82" s="39" t="s">
        <v>8545</v>
      </c>
      <c r="E82" s="39" t="s">
        <v>8546</v>
      </c>
      <c r="F82" s="39" t="s">
        <v>8547</v>
      </c>
      <c r="G82" s="39" t="s">
        <v>9490</v>
      </c>
      <c r="H82" s="38" t="s">
        <v>9523</v>
      </c>
      <c r="I82" s="39" t="s">
        <v>9524</v>
      </c>
      <c r="J82" s="39" t="s">
        <v>9525</v>
      </c>
      <c r="K82" s="42">
        <v>6.0</v>
      </c>
      <c r="L82" s="38" t="s">
        <v>8757</v>
      </c>
      <c r="M82" s="39" t="s">
        <v>9496</v>
      </c>
      <c r="N82" s="38" t="b">
        <v>0</v>
      </c>
      <c r="O82" s="38" t="s">
        <v>86</v>
      </c>
      <c r="P82" s="38"/>
      <c r="Q82" s="38"/>
      <c r="R82" s="38"/>
      <c r="S82" s="38"/>
      <c r="T82" s="38"/>
      <c r="U82" s="38"/>
      <c r="V82" s="38"/>
      <c r="W82" s="38" t="b">
        <v>0</v>
      </c>
      <c r="X82" s="39" t="s">
        <v>9499</v>
      </c>
      <c r="Y82" s="39" t="s">
        <v>88</v>
      </c>
      <c r="Z82" s="40">
        <v>46295.54513888889</v>
      </c>
      <c r="AA82" s="40">
        <v>46295.54513888889</v>
      </c>
      <c r="AB82" s="37"/>
      <c r="AC82" s="37"/>
      <c r="AD82" s="37"/>
      <c r="AE82" s="37"/>
      <c r="AF82" s="37"/>
      <c r="AG82" s="37"/>
    </row>
    <row r="83">
      <c r="A83" s="38" t="s">
        <v>9526</v>
      </c>
      <c r="B83" s="38" t="str">
        <f>'Cover Page'!$I$8</f>
        <v>GHXSTSHIP</v>
      </c>
      <c r="C83" s="38" t="str">
        <f>'Cover Page'!$C$7</f>
        <v>CSMIA26</v>
      </c>
      <c r="D83" s="39" t="s">
        <v>8545</v>
      </c>
      <c r="E83" s="39" t="s">
        <v>8546</v>
      </c>
      <c r="F83" s="39" t="s">
        <v>8547</v>
      </c>
      <c r="G83" s="39" t="s">
        <v>9527</v>
      </c>
      <c r="H83" s="38" t="s">
        <v>9528</v>
      </c>
      <c r="I83" s="39" t="s">
        <v>9529</v>
      </c>
      <c r="J83" s="39" t="s">
        <v>9530</v>
      </c>
      <c r="K83" s="42">
        <v>1.0</v>
      </c>
      <c r="L83" s="38" t="s">
        <v>8553</v>
      </c>
      <c r="M83" s="39" t="s">
        <v>9531</v>
      </c>
      <c r="N83" s="38" t="b">
        <v>0</v>
      </c>
      <c r="O83" s="38" t="s">
        <v>86</v>
      </c>
      <c r="P83" s="38"/>
      <c r="Q83" s="38"/>
      <c r="R83" s="38"/>
      <c r="S83" s="38"/>
      <c r="T83" s="38"/>
      <c r="U83" s="38"/>
      <c r="V83" s="38"/>
      <c r="W83" s="38" t="b">
        <v>0</v>
      </c>
      <c r="X83" s="39" t="s">
        <v>9532</v>
      </c>
      <c r="Y83" s="39" t="s">
        <v>88</v>
      </c>
      <c r="Z83" s="40">
        <v>46295.54513888889</v>
      </c>
      <c r="AA83" s="40">
        <v>46295.54513888889</v>
      </c>
      <c r="AB83" s="37"/>
      <c r="AC83" s="37"/>
      <c r="AD83" s="37"/>
      <c r="AE83" s="37"/>
      <c r="AF83" s="37"/>
      <c r="AG83" s="37"/>
    </row>
    <row r="84">
      <c r="A84" s="38" t="s">
        <v>9533</v>
      </c>
      <c r="B84" s="38" t="str">
        <f>'Cover Page'!$I$8</f>
        <v>GHXSTSHIP</v>
      </c>
      <c r="C84" s="38" t="str">
        <f>'Cover Page'!$C$7</f>
        <v>CSMIA26</v>
      </c>
      <c r="D84" s="39" t="s">
        <v>8545</v>
      </c>
      <c r="E84" s="39" t="s">
        <v>8546</v>
      </c>
      <c r="F84" s="39" t="s">
        <v>8547</v>
      </c>
      <c r="G84" s="39" t="s">
        <v>9527</v>
      </c>
      <c r="H84" s="38" t="s">
        <v>9534</v>
      </c>
      <c r="I84" s="39" t="s">
        <v>9535</v>
      </c>
      <c r="J84" s="39" t="s">
        <v>9536</v>
      </c>
      <c r="K84" s="42">
        <v>2.0</v>
      </c>
      <c r="L84" s="38" t="s">
        <v>8612</v>
      </c>
      <c r="M84" s="39" t="s">
        <v>9531</v>
      </c>
      <c r="N84" s="38" t="b">
        <v>0</v>
      </c>
      <c r="O84" s="38" t="s">
        <v>86</v>
      </c>
      <c r="P84" s="38"/>
      <c r="Q84" s="38"/>
      <c r="R84" s="38"/>
      <c r="S84" s="38"/>
      <c r="T84" s="38"/>
      <c r="U84" s="38"/>
      <c r="V84" s="38"/>
      <c r="W84" s="38" t="b">
        <v>0</v>
      </c>
      <c r="X84" s="39" t="s">
        <v>9537</v>
      </c>
      <c r="Y84" s="39" t="s">
        <v>88</v>
      </c>
      <c r="Z84" s="40">
        <v>46295.54513888889</v>
      </c>
      <c r="AA84" s="40">
        <v>46295.54513888889</v>
      </c>
      <c r="AB84" s="37"/>
      <c r="AC84" s="37"/>
      <c r="AD84" s="37"/>
      <c r="AE84" s="37"/>
      <c r="AF84" s="37"/>
      <c r="AG84" s="37"/>
    </row>
    <row r="85">
      <c r="A85" s="38" t="s">
        <v>9538</v>
      </c>
      <c r="B85" s="38" t="str">
        <f>'Cover Page'!$I$8</f>
        <v>GHXSTSHIP</v>
      </c>
      <c r="C85" s="38" t="str">
        <f>'Cover Page'!$C$7</f>
        <v>CSMIA26</v>
      </c>
      <c r="D85" s="39" t="s">
        <v>8545</v>
      </c>
      <c r="E85" s="39" t="s">
        <v>8546</v>
      </c>
      <c r="F85" s="39" t="s">
        <v>8547</v>
      </c>
      <c r="G85" s="39" t="s">
        <v>9527</v>
      </c>
      <c r="H85" s="38" t="s">
        <v>9539</v>
      </c>
      <c r="I85" s="39" t="s">
        <v>9540</v>
      </c>
      <c r="J85" s="39" t="s">
        <v>9541</v>
      </c>
      <c r="K85" s="42">
        <v>3.0</v>
      </c>
      <c r="L85" s="38" t="s">
        <v>8757</v>
      </c>
      <c r="M85" s="39" t="s">
        <v>9531</v>
      </c>
      <c r="N85" s="38" t="b">
        <v>0</v>
      </c>
      <c r="O85" s="38" t="s">
        <v>86</v>
      </c>
      <c r="P85" s="38"/>
      <c r="Q85" s="38"/>
      <c r="R85" s="38"/>
      <c r="S85" s="38"/>
      <c r="T85" s="38"/>
      <c r="U85" s="38"/>
      <c r="V85" s="38"/>
      <c r="W85" s="38" t="b">
        <v>0</v>
      </c>
      <c r="X85" s="39" t="s">
        <v>9542</v>
      </c>
      <c r="Y85" s="39" t="s">
        <v>88</v>
      </c>
      <c r="Z85" s="40">
        <v>46295.54513888889</v>
      </c>
      <c r="AA85" s="40">
        <v>46295.54513888889</v>
      </c>
      <c r="AB85" s="37"/>
      <c r="AC85" s="37"/>
      <c r="AD85" s="37"/>
      <c r="AE85" s="37"/>
      <c r="AF85" s="37"/>
      <c r="AG85" s="37"/>
    </row>
    <row r="86">
      <c r="A86" s="38" t="s">
        <v>9543</v>
      </c>
      <c r="B86" s="38" t="str">
        <f>'Cover Page'!$I$8</f>
        <v>GHXSTSHIP</v>
      </c>
      <c r="C86" s="38" t="str">
        <f>'Cover Page'!$C$7</f>
        <v>CSMIA26</v>
      </c>
      <c r="D86" s="39" t="s">
        <v>8545</v>
      </c>
      <c r="E86" s="39" t="s">
        <v>8546</v>
      </c>
      <c r="F86" s="39" t="s">
        <v>8547</v>
      </c>
      <c r="G86" s="39" t="s">
        <v>9527</v>
      </c>
      <c r="H86" s="38" t="s">
        <v>9544</v>
      </c>
      <c r="I86" s="39" t="s">
        <v>9545</v>
      </c>
      <c r="J86" s="39" t="s">
        <v>9546</v>
      </c>
      <c r="K86" s="42">
        <v>4.0</v>
      </c>
      <c r="L86" s="38" t="s">
        <v>8680</v>
      </c>
      <c r="M86" s="39" t="s">
        <v>9531</v>
      </c>
      <c r="N86" s="38" t="b">
        <v>0</v>
      </c>
      <c r="O86" s="38" t="s">
        <v>86</v>
      </c>
      <c r="P86" s="38"/>
      <c r="Q86" s="38"/>
      <c r="R86" s="38"/>
      <c r="S86" s="38"/>
      <c r="T86" s="38"/>
      <c r="U86" s="38"/>
      <c r="V86" s="38"/>
      <c r="W86" s="38" t="b">
        <v>0</v>
      </c>
      <c r="X86" s="39" t="s">
        <v>9547</v>
      </c>
      <c r="Y86" s="39" t="s">
        <v>88</v>
      </c>
      <c r="Z86" s="40">
        <v>46295.54513888889</v>
      </c>
      <c r="AA86" s="40">
        <v>46295.54513888889</v>
      </c>
      <c r="AB86" s="37"/>
      <c r="AC86" s="37"/>
      <c r="AD86" s="37"/>
      <c r="AE86" s="37"/>
      <c r="AF86" s="37"/>
      <c r="AG86" s="37"/>
    </row>
    <row r="87">
      <c r="A87" s="38" t="s">
        <v>9548</v>
      </c>
      <c r="B87" s="38" t="str">
        <f>'Cover Page'!$I$8</f>
        <v>GHXSTSHIP</v>
      </c>
      <c r="C87" s="38" t="str">
        <f>'Cover Page'!$C$7</f>
        <v>CSMIA26</v>
      </c>
      <c r="D87" s="39" t="s">
        <v>8545</v>
      </c>
      <c r="E87" s="39" t="s">
        <v>8546</v>
      </c>
      <c r="F87" s="39" t="s">
        <v>8547</v>
      </c>
      <c r="G87" s="39" t="s">
        <v>9527</v>
      </c>
      <c r="H87" s="38" t="s">
        <v>9549</v>
      </c>
      <c r="I87" s="39" t="s">
        <v>5964</v>
      </c>
      <c r="J87" s="39" t="s">
        <v>9550</v>
      </c>
      <c r="K87" s="42">
        <v>5.0</v>
      </c>
      <c r="L87" s="38" t="s">
        <v>8591</v>
      </c>
      <c r="M87" s="39" t="s">
        <v>9531</v>
      </c>
      <c r="N87" s="38" t="b">
        <v>1</v>
      </c>
      <c r="O87" s="38" t="s">
        <v>86</v>
      </c>
      <c r="P87" s="38"/>
      <c r="Q87" s="38"/>
      <c r="R87" s="38"/>
      <c r="S87" s="38"/>
      <c r="T87" s="38"/>
      <c r="U87" s="38"/>
      <c r="V87" s="38"/>
      <c r="W87" s="38" t="b">
        <v>0</v>
      </c>
      <c r="X87" s="39" t="s">
        <v>9551</v>
      </c>
      <c r="Y87" s="39" t="s">
        <v>88</v>
      </c>
      <c r="Z87" s="40">
        <v>46295.54513888889</v>
      </c>
      <c r="AA87" s="40">
        <v>46295.54513888889</v>
      </c>
      <c r="AB87" s="37"/>
      <c r="AC87" s="37"/>
      <c r="AD87" s="37"/>
      <c r="AE87" s="37"/>
      <c r="AF87" s="37"/>
      <c r="AG87" s="37"/>
    </row>
    <row r="88">
      <c r="A88" s="38" t="s">
        <v>9552</v>
      </c>
      <c r="B88" s="38" t="str">
        <f>'Cover Page'!$I$8</f>
        <v>GHXSTSHIP</v>
      </c>
      <c r="C88" s="38" t="str">
        <f>'Cover Page'!$C$7</f>
        <v>CSMIA26</v>
      </c>
      <c r="D88" s="39" t="s">
        <v>8545</v>
      </c>
      <c r="E88" s="39" t="s">
        <v>8546</v>
      </c>
      <c r="F88" s="39" t="s">
        <v>8547</v>
      </c>
      <c r="G88" s="39" t="s">
        <v>9553</v>
      </c>
      <c r="H88" s="38" t="s">
        <v>9554</v>
      </c>
      <c r="I88" s="39" t="s">
        <v>9555</v>
      </c>
      <c r="J88" s="39" t="s">
        <v>9556</v>
      </c>
      <c r="K88" s="42">
        <v>1.0</v>
      </c>
      <c r="L88" s="38" t="s">
        <v>8757</v>
      </c>
      <c r="M88" s="39" t="s">
        <v>9531</v>
      </c>
      <c r="N88" s="38" t="b">
        <v>1</v>
      </c>
      <c r="O88" s="38" t="s">
        <v>86</v>
      </c>
      <c r="P88" s="38"/>
      <c r="Q88" s="38"/>
      <c r="R88" s="38"/>
      <c r="S88" s="38"/>
      <c r="T88" s="38"/>
      <c r="U88" s="38"/>
      <c r="V88" s="38"/>
      <c r="W88" s="38" t="b">
        <v>0</v>
      </c>
      <c r="X88" s="39" t="s">
        <v>9557</v>
      </c>
      <c r="Y88" s="39" t="s">
        <v>88</v>
      </c>
      <c r="Z88" s="40">
        <v>46295.54513888889</v>
      </c>
      <c r="AA88" s="40">
        <v>46295.54513888889</v>
      </c>
      <c r="AB88" s="37"/>
      <c r="AC88" s="37"/>
      <c r="AD88" s="37"/>
      <c r="AE88" s="37"/>
      <c r="AF88" s="37"/>
      <c r="AG88" s="37"/>
    </row>
    <row r="89">
      <c r="A89" s="38" t="s">
        <v>9558</v>
      </c>
      <c r="B89" s="38" t="str">
        <f>'Cover Page'!$I$8</f>
        <v>GHXSTSHIP</v>
      </c>
      <c r="C89" s="38" t="str">
        <f>'Cover Page'!$C$7</f>
        <v>CSMIA26</v>
      </c>
      <c r="D89" s="39" t="s">
        <v>8545</v>
      </c>
      <c r="E89" s="39" t="s">
        <v>8546</v>
      </c>
      <c r="F89" s="39" t="s">
        <v>8547</v>
      </c>
      <c r="G89" s="39" t="s">
        <v>9553</v>
      </c>
      <c r="H89" s="38" t="s">
        <v>9559</v>
      </c>
      <c r="I89" s="39" t="s">
        <v>9560</v>
      </c>
      <c r="J89" s="39" t="s">
        <v>9561</v>
      </c>
      <c r="K89" s="42">
        <v>2.0</v>
      </c>
      <c r="L89" s="38" t="s">
        <v>8630</v>
      </c>
      <c r="M89" s="39" t="s">
        <v>9531</v>
      </c>
      <c r="N89" s="38" t="b">
        <v>0</v>
      </c>
      <c r="O89" s="38" t="s">
        <v>86</v>
      </c>
      <c r="P89" s="38"/>
      <c r="Q89" s="38"/>
      <c r="R89" s="38"/>
      <c r="S89" s="38"/>
      <c r="T89" s="38"/>
      <c r="U89" s="38"/>
      <c r="V89" s="38"/>
      <c r="W89" s="38" t="b">
        <v>0</v>
      </c>
      <c r="X89" s="39" t="s">
        <v>9562</v>
      </c>
      <c r="Y89" s="39" t="s">
        <v>88</v>
      </c>
      <c r="Z89" s="40">
        <v>46295.54513888889</v>
      </c>
      <c r="AA89" s="40">
        <v>46295.54513888889</v>
      </c>
      <c r="AB89" s="37"/>
      <c r="AC89" s="37"/>
      <c r="AD89" s="37"/>
      <c r="AE89" s="37"/>
      <c r="AF89" s="37"/>
      <c r="AG89" s="37"/>
    </row>
    <row r="90">
      <c r="A90" s="38" t="s">
        <v>9563</v>
      </c>
      <c r="B90" s="38" t="str">
        <f>'Cover Page'!$I$8</f>
        <v>GHXSTSHIP</v>
      </c>
      <c r="C90" s="38" t="str">
        <f>'Cover Page'!$C$7</f>
        <v>CSMIA26</v>
      </c>
      <c r="D90" s="39" t="s">
        <v>8545</v>
      </c>
      <c r="E90" s="39" t="s">
        <v>8546</v>
      </c>
      <c r="F90" s="39" t="s">
        <v>8547</v>
      </c>
      <c r="G90" s="39" t="s">
        <v>9553</v>
      </c>
      <c r="H90" s="38" t="s">
        <v>9564</v>
      </c>
      <c r="I90" s="39" t="s">
        <v>9565</v>
      </c>
      <c r="J90" s="39" t="s">
        <v>9566</v>
      </c>
      <c r="K90" s="42">
        <v>3.0</v>
      </c>
      <c r="L90" s="38" t="s">
        <v>8738</v>
      </c>
      <c r="M90" s="39" t="s">
        <v>9531</v>
      </c>
      <c r="N90" s="38" t="b">
        <v>0</v>
      </c>
      <c r="O90" s="38" t="s">
        <v>86</v>
      </c>
      <c r="P90" s="38"/>
      <c r="Q90" s="38"/>
      <c r="R90" s="38"/>
      <c r="S90" s="38"/>
      <c r="T90" s="38"/>
      <c r="U90" s="38"/>
      <c r="V90" s="38"/>
      <c r="W90" s="38" t="b">
        <v>0</v>
      </c>
      <c r="X90" s="39" t="s">
        <v>9567</v>
      </c>
      <c r="Y90" s="39" t="s">
        <v>88</v>
      </c>
      <c r="Z90" s="40">
        <v>46295.54513888889</v>
      </c>
      <c r="AA90" s="40">
        <v>46295.54513888889</v>
      </c>
      <c r="AB90" s="37"/>
      <c r="AC90" s="37"/>
      <c r="AD90" s="37"/>
      <c r="AE90" s="37"/>
      <c r="AF90" s="37"/>
      <c r="AG90" s="37"/>
    </row>
    <row r="91">
      <c r="A91" s="38" t="s">
        <v>9568</v>
      </c>
      <c r="B91" s="38" t="str">
        <f>'Cover Page'!$I$8</f>
        <v>GHXSTSHIP</v>
      </c>
      <c r="C91" s="38" t="str">
        <f>'Cover Page'!$C$7</f>
        <v>CSMIA26</v>
      </c>
      <c r="D91" s="39" t="s">
        <v>8545</v>
      </c>
      <c r="E91" s="39" t="s">
        <v>8546</v>
      </c>
      <c r="F91" s="39" t="s">
        <v>8547</v>
      </c>
      <c r="G91" s="39" t="s">
        <v>9553</v>
      </c>
      <c r="H91" s="38" t="s">
        <v>9569</v>
      </c>
      <c r="I91" s="39" t="s">
        <v>9570</v>
      </c>
      <c r="J91" s="39" t="s">
        <v>9571</v>
      </c>
      <c r="K91" s="42">
        <v>4.0</v>
      </c>
      <c r="L91" s="38" t="s">
        <v>8612</v>
      </c>
      <c r="M91" s="39" t="s">
        <v>9531</v>
      </c>
      <c r="N91" s="38" t="b">
        <v>0</v>
      </c>
      <c r="O91" s="38" t="s">
        <v>86</v>
      </c>
      <c r="P91" s="38"/>
      <c r="Q91" s="38"/>
      <c r="R91" s="38"/>
      <c r="S91" s="38"/>
      <c r="T91" s="38"/>
      <c r="U91" s="38"/>
      <c r="V91" s="38"/>
      <c r="W91" s="38" t="b">
        <v>0</v>
      </c>
      <c r="X91" s="39" t="s">
        <v>9572</v>
      </c>
      <c r="Y91" s="39" t="s">
        <v>88</v>
      </c>
      <c r="Z91" s="40">
        <v>46295.54513888889</v>
      </c>
      <c r="AA91" s="40">
        <v>46295.54513888889</v>
      </c>
      <c r="AB91" s="37"/>
      <c r="AC91" s="37"/>
      <c r="AD91" s="37"/>
      <c r="AE91" s="37"/>
      <c r="AF91" s="37"/>
      <c r="AG91" s="37"/>
    </row>
    <row r="92">
      <c r="A92" s="38" t="s">
        <v>9573</v>
      </c>
      <c r="B92" s="38" t="str">
        <f>'Cover Page'!$I$8</f>
        <v>GHXSTSHIP</v>
      </c>
      <c r="C92" s="38" t="str">
        <f>'Cover Page'!$C$7</f>
        <v>CSMIA26</v>
      </c>
      <c r="D92" s="39" t="s">
        <v>8545</v>
      </c>
      <c r="E92" s="39" t="s">
        <v>8546</v>
      </c>
      <c r="F92" s="39" t="s">
        <v>8547</v>
      </c>
      <c r="G92" s="39" t="s">
        <v>9553</v>
      </c>
      <c r="H92" s="38" t="s">
        <v>9574</v>
      </c>
      <c r="I92" s="39" t="s">
        <v>9575</v>
      </c>
      <c r="J92" s="39" t="s">
        <v>9576</v>
      </c>
      <c r="K92" s="42">
        <v>5.0</v>
      </c>
      <c r="L92" s="38" t="s">
        <v>8630</v>
      </c>
      <c r="M92" s="39" t="s">
        <v>9531</v>
      </c>
      <c r="N92" s="38" t="b">
        <v>0</v>
      </c>
      <c r="O92" s="38" t="s">
        <v>86</v>
      </c>
      <c r="P92" s="38"/>
      <c r="Q92" s="38"/>
      <c r="R92" s="38"/>
      <c r="S92" s="38"/>
      <c r="T92" s="38"/>
      <c r="U92" s="38"/>
      <c r="V92" s="38"/>
      <c r="W92" s="38" t="b">
        <v>0</v>
      </c>
      <c r="X92" s="39" t="s">
        <v>9577</v>
      </c>
      <c r="Y92" s="39" t="s">
        <v>88</v>
      </c>
      <c r="Z92" s="40">
        <v>46295.54513888889</v>
      </c>
      <c r="AA92" s="40">
        <v>46295.54513888889</v>
      </c>
      <c r="AB92" s="37"/>
      <c r="AC92" s="37"/>
      <c r="AD92" s="37"/>
      <c r="AE92" s="37"/>
      <c r="AF92" s="37"/>
      <c r="AG92" s="37"/>
    </row>
    <row r="93">
      <c r="A93" s="38" t="s">
        <v>9578</v>
      </c>
      <c r="B93" s="38" t="str">
        <f>'Cover Page'!$I$8</f>
        <v>GHXSTSHIP</v>
      </c>
      <c r="C93" s="38" t="str">
        <f>'Cover Page'!$C$7</f>
        <v>CSMIA26</v>
      </c>
      <c r="D93" s="39" t="s">
        <v>8545</v>
      </c>
      <c r="E93" s="39" t="s">
        <v>8546</v>
      </c>
      <c r="F93" s="39" t="s">
        <v>8547</v>
      </c>
      <c r="G93" s="39" t="s">
        <v>9579</v>
      </c>
      <c r="H93" s="38" t="s">
        <v>9580</v>
      </c>
      <c r="I93" s="39" t="s">
        <v>9581</v>
      </c>
      <c r="J93" s="39" t="s">
        <v>9582</v>
      </c>
      <c r="K93" s="42">
        <v>1.0</v>
      </c>
      <c r="L93" s="38" t="s">
        <v>8630</v>
      </c>
      <c r="M93" s="39" t="s">
        <v>9583</v>
      </c>
      <c r="N93" s="38" t="b">
        <v>0</v>
      </c>
      <c r="O93" s="38" t="s">
        <v>86</v>
      </c>
      <c r="P93" s="38"/>
      <c r="Q93" s="38"/>
      <c r="R93" s="38"/>
      <c r="S93" s="38"/>
      <c r="T93" s="38"/>
      <c r="U93" s="38"/>
      <c r="V93" s="38"/>
      <c r="W93" s="38" t="b">
        <v>0</v>
      </c>
      <c r="X93" s="39" t="s">
        <v>9584</v>
      </c>
      <c r="Y93" s="39" t="s">
        <v>88</v>
      </c>
      <c r="Z93" s="40">
        <v>46295.54513888889</v>
      </c>
      <c r="AA93" s="40">
        <v>46295.54513888889</v>
      </c>
      <c r="AB93" s="37"/>
      <c r="AC93" s="37"/>
      <c r="AD93" s="37"/>
      <c r="AE93" s="37"/>
      <c r="AF93" s="37"/>
      <c r="AG93" s="37"/>
    </row>
    <row r="94">
      <c r="A94" s="38" t="s">
        <v>9585</v>
      </c>
      <c r="B94" s="38" t="str">
        <f>'Cover Page'!$I$8</f>
        <v>GHXSTSHIP</v>
      </c>
      <c r="C94" s="38" t="str">
        <f>'Cover Page'!$C$7</f>
        <v>CSMIA26</v>
      </c>
      <c r="D94" s="39" t="s">
        <v>8545</v>
      </c>
      <c r="E94" s="39" t="s">
        <v>8546</v>
      </c>
      <c r="F94" s="39" t="s">
        <v>8547</v>
      </c>
      <c r="G94" s="39" t="s">
        <v>9579</v>
      </c>
      <c r="H94" s="38" t="s">
        <v>9586</v>
      </c>
      <c r="I94" s="39" t="s">
        <v>9587</v>
      </c>
      <c r="J94" s="39" t="s">
        <v>9588</v>
      </c>
      <c r="K94" s="42">
        <v>2.0</v>
      </c>
      <c r="L94" s="38" t="s">
        <v>8757</v>
      </c>
      <c r="M94" s="39" t="s">
        <v>9583</v>
      </c>
      <c r="N94" s="38" t="b">
        <v>0</v>
      </c>
      <c r="O94" s="38" t="s">
        <v>86</v>
      </c>
      <c r="P94" s="38"/>
      <c r="Q94" s="38"/>
      <c r="R94" s="38"/>
      <c r="S94" s="38"/>
      <c r="T94" s="38"/>
      <c r="U94" s="38"/>
      <c r="V94" s="38"/>
      <c r="W94" s="38" t="b">
        <v>0</v>
      </c>
      <c r="X94" s="39" t="s">
        <v>9589</v>
      </c>
      <c r="Y94" s="39" t="s">
        <v>88</v>
      </c>
      <c r="Z94" s="40">
        <v>46295.54513888889</v>
      </c>
      <c r="AA94" s="40">
        <v>46295.54513888889</v>
      </c>
      <c r="AB94" s="37"/>
      <c r="AC94" s="37"/>
      <c r="AD94" s="37"/>
      <c r="AE94" s="37"/>
      <c r="AF94" s="37"/>
      <c r="AG94" s="37"/>
    </row>
    <row r="95">
      <c r="A95" s="38" t="s">
        <v>9590</v>
      </c>
      <c r="B95" s="38" t="str">
        <f>'Cover Page'!$I$8</f>
        <v>GHXSTSHIP</v>
      </c>
      <c r="C95" s="38" t="str">
        <f>'Cover Page'!$C$7</f>
        <v>CSMIA26</v>
      </c>
      <c r="D95" s="39" t="s">
        <v>8545</v>
      </c>
      <c r="E95" s="39" t="s">
        <v>8546</v>
      </c>
      <c r="F95" s="39" t="s">
        <v>8547</v>
      </c>
      <c r="G95" s="39" t="s">
        <v>9579</v>
      </c>
      <c r="H95" s="38" t="s">
        <v>9591</v>
      </c>
      <c r="I95" s="39" t="s">
        <v>9592</v>
      </c>
      <c r="J95" s="39" t="s">
        <v>9593</v>
      </c>
      <c r="K95" s="42">
        <v>3.0</v>
      </c>
      <c r="L95" s="38" t="s">
        <v>8680</v>
      </c>
      <c r="M95" s="39" t="s">
        <v>9583</v>
      </c>
      <c r="N95" s="38" t="b">
        <v>0</v>
      </c>
      <c r="O95" s="38" t="s">
        <v>86</v>
      </c>
      <c r="P95" s="38"/>
      <c r="Q95" s="38"/>
      <c r="R95" s="38"/>
      <c r="S95" s="38"/>
      <c r="T95" s="38"/>
      <c r="U95" s="38"/>
      <c r="V95" s="38"/>
      <c r="W95" s="38" t="b">
        <v>0</v>
      </c>
      <c r="X95" s="39" t="s">
        <v>9594</v>
      </c>
      <c r="Y95" s="39" t="s">
        <v>88</v>
      </c>
      <c r="Z95" s="40">
        <v>46295.54513888889</v>
      </c>
      <c r="AA95" s="40">
        <v>46295.54513888889</v>
      </c>
      <c r="AB95" s="37"/>
      <c r="AC95" s="37"/>
      <c r="AD95" s="37"/>
      <c r="AE95" s="37"/>
      <c r="AF95" s="37"/>
      <c r="AG95" s="37"/>
    </row>
    <row r="96">
      <c r="A96" s="38" t="s">
        <v>9595</v>
      </c>
      <c r="B96" s="38" t="str">
        <f>'Cover Page'!$I$8</f>
        <v>GHXSTSHIP</v>
      </c>
      <c r="C96" s="38" t="str">
        <f>'Cover Page'!$C$7</f>
        <v>CSMIA26</v>
      </c>
      <c r="D96" s="39" t="s">
        <v>8545</v>
      </c>
      <c r="E96" s="39" t="s">
        <v>8546</v>
      </c>
      <c r="F96" s="39" t="s">
        <v>8547</v>
      </c>
      <c r="G96" s="39" t="s">
        <v>9579</v>
      </c>
      <c r="H96" s="38" t="s">
        <v>9596</v>
      </c>
      <c r="I96" s="39" t="s">
        <v>9597</v>
      </c>
      <c r="J96" s="39" t="s">
        <v>9598</v>
      </c>
      <c r="K96" s="42">
        <v>4.0</v>
      </c>
      <c r="L96" s="38" t="s">
        <v>8612</v>
      </c>
      <c r="M96" s="39" t="s">
        <v>9583</v>
      </c>
      <c r="N96" s="38" t="b">
        <v>0</v>
      </c>
      <c r="O96" s="38" t="s">
        <v>86</v>
      </c>
      <c r="P96" s="38"/>
      <c r="Q96" s="38"/>
      <c r="R96" s="38"/>
      <c r="S96" s="38"/>
      <c r="T96" s="38"/>
      <c r="U96" s="38"/>
      <c r="V96" s="38"/>
      <c r="W96" s="38" t="b">
        <v>0</v>
      </c>
      <c r="X96" s="39" t="s">
        <v>9599</v>
      </c>
      <c r="Y96" s="39" t="s">
        <v>88</v>
      </c>
      <c r="Z96" s="40">
        <v>46295.54513888889</v>
      </c>
      <c r="AA96" s="40">
        <v>46295.54513888889</v>
      </c>
      <c r="AB96" s="37"/>
      <c r="AC96" s="37"/>
      <c r="AD96" s="37"/>
      <c r="AE96" s="37"/>
      <c r="AF96" s="37"/>
      <c r="AG96" s="37"/>
    </row>
    <row r="97">
      <c r="A97" s="38" t="s">
        <v>9600</v>
      </c>
      <c r="B97" s="38" t="str">
        <f>'Cover Page'!$I$8</f>
        <v>GHXSTSHIP</v>
      </c>
      <c r="C97" s="38" t="str">
        <f>'Cover Page'!$C$7</f>
        <v>CSMIA26</v>
      </c>
      <c r="D97" s="39" t="s">
        <v>8545</v>
      </c>
      <c r="E97" s="39" t="s">
        <v>8546</v>
      </c>
      <c r="F97" s="39" t="s">
        <v>8547</v>
      </c>
      <c r="G97" s="39" t="s">
        <v>9579</v>
      </c>
      <c r="H97" s="38" t="s">
        <v>9601</v>
      </c>
      <c r="I97" s="39" t="s">
        <v>9602</v>
      </c>
      <c r="J97" s="39" t="s">
        <v>9603</v>
      </c>
      <c r="K97" s="42">
        <v>5.0</v>
      </c>
      <c r="L97" s="38" t="s">
        <v>8591</v>
      </c>
      <c r="M97" s="39" t="s">
        <v>9583</v>
      </c>
      <c r="N97" s="38" t="b">
        <v>0</v>
      </c>
      <c r="O97" s="38" t="s">
        <v>86</v>
      </c>
      <c r="P97" s="38"/>
      <c r="Q97" s="38"/>
      <c r="R97" s="38"/>
      <c r="S97" s="38"/>
      <c r="T97" s="38"/>
      <c r="U97" s="38"/>
      <c r="V97" s="38"/>
      <c r="W97" s="38" t="b">
        <v>0</v>
      </c>
      <c r="X97" s="39" t="s">
        <v>9604</v>
      </c>
      <c r="Y97" s="39" t="s">
        <v>88</v>
      </c>
      <c r="Z97" s="40">
        <v>46295.54513888889</v>
      </c>
      <c r="AA97" s="40">
        <v>46295.54513888889</v>
      </c>
      <c r="AB97" s="37"/>
      <c r="AC97" s="37"/>
      <c r="AD97" s="37"/>
      <c r="AE97" s="37"/>
      <c r="AF97" s="37"/>
      <c r="AG97" s="37"/>
    </row>
    <row r="98">
      <c r="A98" s="38" t="s">
        <v>9605</v>
      </c>
      <c r="B98" s="38" t="str">
        <f>'Cover Page'!$I$8</f>
        <v>GHXSTSHIP</v>
      </c>
      <c r="C98" s="38" t="str">
        <f>'Cover Page'!$C$7</f>
        <v>CSMIA26</v>
      </c>
      <c r="D98" s="39" t="s">
        <v>8545</v>
      </c>
      <c r="E98" s="39" t="s">
        <v>8546</v>
      </c>
      <c r="F98" s="39" t="s">
        <v>8547</v>
      </c>
      <c r="G98" s="39" t="s">
        <v>9606</v>
      </c>
      <c r="H98" s="38" t="s">
        <v>9607</v>
      </c>
      <c r="I98" s="39" t="s">
        <v>9608</v>
      </c>
      <c r="J98" s="39" t="s">
        <v>9609</v>
      </c>
      <c r="K98" s="42">
        <v>1.0</v>
      </c>
      <c r="L98" s="38" t="s">
        <v>8757</v>
      </c>
      <c r="M98" s="39" t="s">
        <v>9610</v>
      </c>
      <c r="N98" s="38" t="b">
        <v>0</v>
      </c>
      <c r="O98" s="38" t="s">
        <v>86</v>
      </c>
      <c r="P98" s="38"/>
      <c r="Q98" s="38"/>
      <c r="R98" s="38"/>
      <c r="S98" s="38"/>
      <c r="T98" s="38"/>
      <c r="U98" s="38"/>
      <c r="V98" s="38"/>
      <c r="W98" s="38" t="b">
        <v>0</v>
      </c>
      <c r="X98" s="39" t="s">
        <v>9611</v>
      </c>
      <c r="Y98" s="39" t="s">
        <v>88</v>
      </c>
      <c r="Z98" s="40">
        <v>46295.54513888889</v>
      </c>
      <c r="AA98" s="40">
        <v>46295.54513888889</v>
      </c>
      <c r="AB98" s="37"/>
      <c r="AC98" s="37"/>
      <c r="AD98" s="37"/>
      <c r="AE98" s="37"/>
      <c r="AF98" s="37"/>
      <c r="AG98" s="37"/>
    </row>
    <row r="99">
      <c r="A99" s="38" t="s">
        <v>9612</v>
      </c>
      <c r="B99" s="38" t="str">
        <f>'Cover Page'!$I$8</f>
        <v>GHXSTSHIP</v>
      </c>
      <c r="C99" s="38" t="str">
        <f>'Cover Page'!$C$7</f>
        <v>CSMIA26</v>
      </c>
      <c r="D99" s="39" t="s">
        <v>8545</v>
      </c>
      <c r="E99" s="39" t="s">
        <v>8546</v>
      </c>
      <c r="F99" s="39" t="s">
        <v>8547</v>
      </c>
      <c r="G99" s="39" t="s">
        <v>9606</v>
      </c>
      <c r="H99" s="38" t="s">
        <v>9613</v>
      </c>
      <c r="I99" s="39" t="s">
        <v>9614</v>
      </c>
      <c r="J99" s="39" t="s">
        <v>9615</v>
      </c>
      <c r="K99" s="42">
        <v>2.0</v>
      </c>
      <c r="L99" s="38" t="s">
        <v>8680</v>
      </c>
      <c r="M99" s="39" t="s">
        <v>9610</v>
      </c>
      <c r="N99" s="38" t="b">
        <v>0</v>
      </c>
      <c r="O99" s="38" t="s">
        <v>86</v>
      </c>
      <c r="P99" s="38"/>
      <c r="Q99" s="38"/>
      <c r="R99" s="38"/>
      <c r="S99" s="38"/>
      <c r="T99" s="38"/>
      <c r="U99" s="38"/>
      <c r="V99" s="38"/>
      <c r="W99" s="38" t="b">
        <v>0</v>
      </c>
      <c r="X99" s="39" t="s">
        <v>9616</v>
      </c>
      <c r="Y99" s="39" t="s">
        <v>88</v>
      </c>
      <c r="Z99" s="40">
        <v>46295.54513888889</v>
      </c>
      <c r="AA99" s="40">
        <v>46295.54513888889</v>
      </c>
      <c r="AB99" s="37"/>
      <c r="AC99" s="37"/>
      <c r="AD99" s="37"/>
      <c r="AE99" s="37"/>
      <c r="AF99" s="37"/>
      <c r="AG99" s="37"/>
    </row>
    <row r="100">
      <c r="A100" s="38" t="s">
        <v>9617</v>
      </c>
      <c r="B100" s="38" t="str">
        <f>'Cover Page'!$I$8</f>
        <v>GHXSTSHIP</v>
      </c>
      <c r="C100" s="38" t="str">
        <f>'Cover Page'!$C$7</f>
        <v>CSMIA26</v>
      </c>
      <c r="D100" s="39" t="s">
        <v>8545</v>
      </c>
      <c r="E100" s="39" t="s">
        <v>8546</v>
      </c>
      <c r="F100" s="39" t="s">
        <v>8547</v>
      </c>
      <c r="G100" s="39" t="s">
        <v>9606</v>
      </c>
      <c r="H100" s="38" t="s">
        <v>9618</v>
      </c>
      <c r="I100" s="39" t="s">
        <v>9619</v>
      </c>
      <c r="J100" s="39" t="s">
        <v>9620</v>
      </c>
      <c r="K100" s="42">
        <v>3.0</v>
      </c>
      <c r="L100" s="38" t="s">
        <v>8612</v>
      </c>
      <c r="M100" s="39" t="s">
        <v>9610</v>
      </c>
      <c r="N100" s="38" t="b">
        <v>1</v>
      </c>
      <c r="O100" s="38" t="s">
        <v>86</v>
      </c>
      <c r="P100" s="38"/>
      <c r="Q100" s="38"/>
      <c r="R100" s="38"/>
      <c r="S100" s="38"/>
      <c r="T100" s="38"/>
      <c r="U100" s="38"/>
      <c r="V100" s="38"/>
      <c r="W100" s="38" t="b">
        <v>0</v>
      </c>
      <c r="X100" s="39" t="s">
        <v>9621</v>
      </c>
      <c r="Y100" s="39" t="s">
        <v>88</v>
      </c>
      <c r="Z100" s="40">
        <v>46295.54513888889</v>
      </c>
      <c r="AA100" s="40">
        <v>46295.54513888889</v>
      </c>
      <c r="AB100" s="37"/>
      <c r="AC100" s="37"/>
      <c r="AD100" s="37"/>
      <c r="AE100" s="37"/>
      <c r="AF100" s="37"/>
      <c r="AG100" s="37"/>
    </row>
    <row r="101">
      <c r="A101" s="38" t="s">
        <v>9622</v>
      </c>
      <c r="B101" s="38" t="str">
        <f>'Cover Page'!$I$8</f>
        <v>GHXSTSHIP</v>
      </c>
      <c r="C101" s="38" t="str">
        <f>'Cover Page'!$C$7</f>
        <v>CSMIA26</v>
      </c>
      <c r="D101" s="39" t="s">
        <v>8545</v>
      </c>
      <c r="E101" s="39" t="s">
        <v>8546</v>
      </c>
      <c r="F101" s="39" t="s">
        <v>8547</v>
      </c>
      <c r="G101" s="39" t="s">
        <v>9606</v>
      </c>
      <c r="H101" s="38" t="s">
        <v>9623</v>
      </c>
      <c r="I101" s="39" t="s">
        <v>9624</v>
      </c>
      <c r="J101" s="39" t="s">
        <v>9625</v>
      </c>
      <c r="K101" s="42">
        <v>4.0</v>
      </c>
      <c r="L101" s="38" t="s">
        <v>8630</v>
      </c>
      <c r="M101" s="39" t="s">
        <v>9610</v>
      </c>
      <c r="N101" s="38" t="b">
        <v>0</v>
      </c>
      <c r="O101" s="38" t="s">
        <v>86</v>
      </c>
      <c r="P101" s="38"/>
      <c r="Q101" s="38"/>
      <c r="R101" s="38"/>
      <c r="S101" s="38"/>
      <c r="T101" s="38"/>
      <c r="U101" s="38"/>
      <c r="V101" s="38"/>
      <c r="W101" s="38" t="b">
        <v>0</v>
      </c>
      <c r="X101" s="39" t="s">
        <v>9626</v>
      </c>
      <c r="Y101" s="39" t="s">
        <v>88</v>
      </c>
      <c r="Z101" s="40">
        <v>46295.54513888889</v>
      </c>
      <c r="AA101" s="40">
        <v>46295.54513888889</v>
      </c>
      <c r="AB101" s="37"/>
      <c r="AC101" s="37"/>
      <c r="AD101" s="37"/>
      <c r="AE101" s="37"/>
      <c r="AF101" s="37"/>
      <c r="AG101" s="37"/>
    </row>
    <row r="102">
      <c r="A102" s="38" t="s">
        <v>9627</v>
      </c>
      <c r="B102" s="38" t="str">
        <f>'Cover Page'!$I$8</f>
        <v>GHXSTSHIP</v>
      </c>
      <c r="C102" s="38" t="str">
        <f>'Cover Page'!$C$7</f>
        <v>CSMIA26</v>
      </c>
      <c r="D102" s="39" t="s">
        <v>8545</v>
      </c>
      <c r="E102" s="39" t="s">
        <v>8546</v>
      </c>
      <c r="F102" s="39" t="s">
        <v>8547</v>
      </c>
      <c r="G102" s="39" t="s">
        <v>9606</v>
      </c>
      <c r="H102" s="38" t="s">
        <v>9628</v>
      </c>
      <c r="I102" s="39" t="s">
        <v>9629</v>
      </c>
      <c r="J102" s="39" t="s">
        <v>9630</v>
      </c>
      <c r="K102" s="42">
        <v>5.0</v>
      </c>
      <c r="L102" s="38" t="s">
        <v>8591</v>
      </c>
      <c r="M102" s="39" t="s">
        <v>9610</v>
      </c>
      <c r="N102" s="38" t="b">
        <v>0</v>
      </c>
      <c r="O102" s="38" t="s">
        <v>86</v>
      </c>
      <c r="P102" s="38"/>
      <c r="Q102" s="38"/>
      <c r="R102" s="38"/>
      <c r="S102" s="38"/>
      <c r="T102" s="38"/>
      <c r="U102" s="38"/>
      <c r="V102" s="38"/>
      <c r="W102" s="38" t="b">
        <v>0</v>
      </c>
      <c r="X102" s="39" t="s">
        <v>9631</v>
      </c>
      <c r="Y102" s="39" t="s">
        <v>88</v>
      </c>
      <c r="Z102" s="40">
        <v>46295.54513888889</v>
      </c>
      <c r="AA102" s="40">
        <v>46295.54513888889</v>
      </c>
      <c r="AB102" s="37"/>
      <c r="AC102" s="37"/>
      <c r="AD102" s="37"/>
      <c r="AE102" s="37"/>
      <c r="AF102" s="37"/>
      <c r="AG102" s="37"/>
    </row>
    <row r="103">
      <c r="A103" s="38" t="s">
        <v>9632</v>
      </c>
      <c r="B103" s="38" t="str">
        <f>'Cover Page'!$I$8</f>
        <v>GHXSTSHIP</v>
      </c>
      <c r="C103" s="38" t="str">
        <f>'Cover Page'!$C$7</f>
        <v>CSMIA26</v>
      </c>
      <c r="D103" s="39" t="s">
        <v>8545</v>
      </c>
      <c r="E103" s="39" t="s">
        <v>8546</v>
      </c>
      <c r="F103" s="39" t="s">
        <v>8547</v>
      </c>
      <c r="G103" s="39" t="s">
        <v>8522</v>
      </c>
      <c r="H103" s="38" t="s">
        <v>9633</v>
      </c>
      <c r="I103" s="39" t="s">
        <v>151</v>
      </c>
      <c r="J103" s="39" t="s">
        <v>9634</v>
      </c>
      <c r="K103" s="42">
        <v>11.0</v>
      </c>
      <c r="L103" s="38" t="s">
        <v>8630</v>
      </c>
      <c r="M103" s="39" t="s">
        <v>8554</v>
      </c>
      <c r="N103" s="38" t="b">
        <v>0</v>
      </c>
      <c r="O103" s="38" t="s">
        <v>86</v>
      </c>
      <c r="P103" s="38"/>
      <c r="Q103" s="38"/>
      <c r="R103" s="38"/>
      <c r="S103" s="38"/>
      <c r="T103" s="38"/>
      <c r="U103" s="38"/>
      <c r="V103" s="38"/>
      <c r="W103" s="38" t="b">
        <v>0</v>
      </c>
      <c r="X103" s="39" t="s">
        <v>9635</v>
      </c>
      <c r="Y103" s="39" t="s">
        <v>88</v>
      </c>
      <c r="Z103" s="40">
        <v>46295.54513888889</v>
      </c>
      <c r="AA103" s="40">
        <v>46295.54513888889</v>
      </c>
      <c r="AB103" s="37"/>
      <c r="AC103" s="37"/>
      <c r="AD103" s="37"/>
      <c r="AE103" s="37"/>
      <c r="AF103" s="37"/>
      <c r="AG103" s="37"/>
    </row>
    <row r="104">
      <c r="A104" s="38" t="s">
        <v>9636</v>
      </c>
      <c r="B104" s="38" t="str">
        <f>'Cover Page'!$I$8</f>
        <v>GHXSTSHIP</v>
      </c>
      <c r="C104" s="38" t="str">
        <f>'Cover Page'!$C$7</f>
        <v>CSMIA26</v>
      </c>
      <c r="D104" s="39" t="s">
        <v>8545</v>
      </c>
      <c r="E104" s="39" t="s">
        <v>8546</v>
      </c>
      <c r="F104" s="39" t="s">
        <v>8547</v>
      </c>
      <c r="G104" s="39" t="s">
        <v>8522</v>
      </c>
      <c r="H104" s="38" t="s">
        <v>9637</v>
      </c>
      <c r="I104" s="39" t="s">
        <v>1452</v>
      </c>
      <c r="J104" s="39" t="s">
        <v>9638</v>
      </c>
      <c r="K104" s="42">
        <v>12.0</v>
      </c>
      <c r="L104" s="38" t="s">
        <v>8612</v>
      </c>
      <c r="M104" s="39" t="s">
        <v>9639</v>
      </c>
      <c r="N104" s="38" t="b">
        <v>0</v>
      </c>
      <c r="O104" s="38" t="s">
        <v>86</v>
      </c>
      <c r="P104" s="38"/>
      <c r="Q104" s="38"/>
      <c r="R104" s="38"/>
      <c r="S104" s="38"/>
      <c r="T104" s="38"/>
      <c r="U104" s="38"/>
      <c r="V104" s="38"/>
      <c r="W104" s="38" t="b">
        <v>0</v>
      </c>
      <c r="X104" s="39" t="s">
        <v>9640</v>
      </c>
      <c r="Y104" s="39" t="s">
        <v>88</v>
      </c>
      <c r="Z104" s="40">
        <v>46295.54513888889</v>
      </c>
      <c r="AA104" s="40">
        <v>46295.54513888889</v>
      </c>
      <c r="AB104" s="37"/>
      <c r="AC104" s="37"/>
      <c r="AD104" s="37"/>
      <c r="AE104" s="37"/>
      <c r="AF104" s="37"/>
      <c r="AG104" s="37"/>
    </row>
    <row r="105">
      <c r="A105" s="38" t="s">
        <v>9641</v>
      </c>
      <c r="B105" s="38" t="str">
        <f>'Cover Page'!$I$8</f>
        <v>GHXSTSHIP</v>
      </c>
      <c r="C105" s="38" t="str">
        <f>'Cover Page'!$C$7</f>
        <v>CSMIA26</v>
      </c>
      <c r="D105" s="39" t="s">
        <v>8545</v>
      </c>
      <c r="E105" s="39" t="s">
        <v>8546</v>
      </c>
      <c r="F105" s="39" t="s">
        <v>8547</v>
      </c>
      <c r="G105" s="39" t="s">
        <v>8522</v>
      </c>
      <c r="H105" s="38" t="s">
        <v>9642</v>
      </c>
      <c r="I105" s="39" t="s">
        <v>625</v>
      </c>
      <c r="J105" s="39" t="s">
        <v>9643</v>
      </c>
      <c r="K105" s="42">
        <v>13.0</v>
      </c>
      <c r="L105" s="38" t="s">
        <v>8738</v>
      </c>
      <c r="M105" s="39" t="s">
        <v>9644</v>
      </c>
      <c r="N105" s="38" t="b">
        <v>0</v>
      </c>
      <c r="O105" s="38" t="s">
        <v>86</v>
      </c>
      <c r="P105" s="38"/>
      <c r="Q105" s="38"/>
      <c r="R105" s="38"/>
      <c r="S105" s="38"/>
      <c r="T105" s="38"/>
      <c r="U105" s="38"/>
      <c r="V105" s="38"/>
      <c r="W105" s="38" t="b">
        <v>0</v>
      </c>
      <c r="X105" s="39" t="s">
        <v>9645</v>
      </c>
      <c r="Y105" s="39" t="s">
        <v>88</v>
      </c>
      <c r="Z105" s="40">
        <v>46295.54513888889</v>
      </c>
      <c r="AA105" s="40">
        <v>46295.54513888889</v>
      </c>
      <c r="AB105" s="37"/>
      <c r="AC105" s="37"/>
      <c r="AD105" s="37"/>
      <c r="AE105" s="37"/>
      <c r="AF105" s="37"/>
      <c r="AG105" s="37"/>
    </row>
    <row r="106">
      <c r="A106" s="38" t="s">
        <v>9646</v>
      </c>
      <c r="B106" s="38" t="str">
        <f>'Cover Page'!$I$8</f>
        <v>GHXSTSHIP</v>
      </c>
      <c r="C106" s="38" t="str">
        <f>'Cover Page'!$C$7</f>
        <v>CSMIA26</v>
      </c>
      <c r="D106" s="39" t="s">
        <v>8545</v>
      </c>
      <c r="E106" s="39" t="s">
        <v>8546</v>
      </c>
      <c r="F106" s="39" t="s">
        <v>8547</v>
      </c>
      <c r="G106" s="39" t="s">
        <v>8522</v>
      </c>
      <c r="H106" s="38" t="s">
        <v>9647</v>
      </c>
      <c r="I106" s="39" t="s">
        <v>328</v>
      </c>
      <c r="J106" s="39" t="s">
        <v>9648</v>
      </c>
      <c r="K106" s="42">
        <v>14.0</v>
      </c>
      <c r="L106" s="38" t="s">
        <v>8553</v>
      </c>
      <c r="M106" s="39" t="s">
        <v>9649</v>
      </c>
      <c r="N106" s="38" t="b">
        <v>0</v>
      </c>
      <c r="O106" s="38" t="s">
        <v>86</v>
      </c>
      <c r="P106" s="38"/>
      <c r="Q106" s="38"/>
      <c r="R106" s="38"/>
      <c r="S106" s="38"/>
      <c r="T106" s="38"/>
      <c r="U106" s="38"/>
      <c r="V106" s="38"/>
      <c r="W106" s="38" t="b">
        <v>0</v>
      </c>
      <c r="X106" s="39" t="s">
        <v>9650</v>
      </c>
      <c r="Y106" s="39" t="s">
        <v>88</v>
      </c>
      <c r="Z106" s="40">
        <v>46295.54513888889</v>
      </c>
      <c r="AA106" s="40">
        <v>46295.54513888889</v>
      </c>
      <c r="AB106" s="37"/>
      <c r="AC106" s="37"/>
      <c r="AD106" s="37"/>
      <c r="AE106" s="37"/>
      <c r="AF106" s="37"/>
      <c r="AG106" s="37"/>
    </row>
    <row r="107">
      <c r="A107" s="38" t="s">
        <v>9651</v>
      </c>
      <c r="B107" s="38" t="str">
        <f>'Cover Page'!$I$8</f>
        <v>GHXSTSHIP</v>
      </c>
      <c r="C107" s="38" t="str">
        <f>'Cover Page'!$C$7</f>
        <v>CSMIA26</v>
      </c>
      <c r="D107" s="39" t="s">
        <v>8545</v>
      </c>
      <c r="E107" s="39" t="s">
        <v>8546</v>
      </c>
      <c r="F107" s="39" t="s">
        <v>8547</v>
      </c>
      <c r="G107" s="39" t="s">
        <v>8522</v>
      </c>
      <c r="H107" s="38" t="s">
        <v>9652</v>
      </c>
      <c r="I107" s="39" t="s">
        <v>2105</v>
      </c>
      <c r="J107" s="39" t="s">
        <v>9653</v>
      </c>
      <c r="K107" s="42">
        <v>15.0</v>
      </c>
      <c r="L107" s="38" t="s">
        <v>8630</v>
      </c>
      <c r="M107" s="39" t="s">
        <v>9496</v>
      </c>
      <c r="N107" s="38" t="b">
        <v>0</v>
      </c>
      <c r="O107" s="38" t="s">
        <v>86</v>
      </c>
      <c r="P107" s="38"/>
      <c r="Q107" s="38"/>
      <c r="R107" s="38"/>
      <c r="S107" s="38"/>
      <c r="T107" s="38"/>
      <c r="U107" s="38"/>
      <c r="V107" s="38"/>
      <c r="W107" s="38" t="b">
        <v>0</v>
      </c>
      <c r="X107" s="39" t="s">
        <v>9654</v>
      </c>
      <c r="Y107" s="39" t="s">
        <v>88</v>
      </c>
      <c r="Z107" s="40">
        <v>46295.54513888889</v>
      </c>
      <c r="AA107" s="40">
        <v>46295.54513888889</v>
      </c>
      <c r="AB107" s="37"/>
      <c r="AC107" s="37"/>
      <c r="AD107" s="37"/>
      <c r="AE107" s="37"/>
      <c r="AF107" s="37"/>
      <c r="AG107" s="37"/>
    </row>
    <row r="108">
      <c r="A108" s="38" t="s">
        <v>9655</v>
      </c>
      <c r="B108" s="38" t="str">
        <f>'Cover Page'!$I$8</f>
        <v>GHXSTSHIP</v>
      </c>
      <c r="C108" s="38" t="str">
        <f>'Cover Page'!$C$7</f>
        <v>CSMIA26</v>
      </c>
      <c r="D108" s="39" t="s">
        <v>8545</v>
      </c>
      <c r="E108" s="39" t="s">
        <v>8546</v>
      </c>
      <c r="F108" s="39" t="s">
        <v>8547</v>
      </c>
      <c r="G108" s="39" t="s">
        <v>8522</v>
      </c>
      <c r="H108" s="38" t="s">
        <v>9656</v>
      </c>
      <c r="I108" s="39" t="s">
        <v>5457</v>
      </c>
      <c r="J108" s="39" t="s">
        <v>9657</v>
      </c>
      <c r="K108" s="42">
        <v>16.0</v>
      </c>
      <c r="L108" s="38" t="s">
        <v>8591</v>
      </c>
      <c r="M108" s="39" t="s">
        <v>9496</v>
      </c>
      <c r="N108" s="38" t="b">
        <v>0</v>
      </c>
      <c r="O108" s="38" t="s">
        <v>86</v>
      </c>
      <c r="P108" s="38"/>
      <c r="Q108" s="38"/>
      <c r="R108" s="38"/>
      <c r="S108" s="38"/>
      <c r="T108" s="38"/>
      <c r="U108" s="38"/>
      <c r="V108" s="38"/>
      <c r="W108" s="38" t="b">
        <v>0</v>
      </c>
      <c r="X108" s="39" t="s">
        <v>9658</v>
      </c>
      <c r="Y108" s="39" t="s">
        <v>88</v>
      </c>
      <c r="Z108" s="40">
        <v>46295.54513888889</v>
      </c>
      <c r="AA108" s="40">
        <v>46295.54513888889</v>
      </c>
      <c r="AB108" s="37"/>
      <c r="AC108" s="37"/>
      <c r="AD108" s="37"/>
      <c r="AE108" s="37"/>
      <c r="AF108" s="37"/>
      <c r="AG108" s="37"/>
    </row>
    <row r="109">
      <c r="A109" s="38" t="s">
        <v>9659</v>
      </c>
      <c r="B109" s="38" t="str">
        <f>'Cover Page'!$I$8</f>
        <v>GHXSTSHIP</v>
      </c>
      <c r="C109" s="38" t="str">
        <f>'Cover Page'!$C$7</f>
        <v>CSMIA26</v>
      </c>
      <c r="D109" s="39" t="s">
        <v>8545</v>
      </c>
      <c r="E109" s="39" t="s">
        <v>8546</v>
      </c>
      <c r="F109" s="39" t="s">
        <v>8547</v>
      </c>
      <c r="G109" s="39" t="s">
        <v>8522</v>
      </c>
      <c r="H109" s="38" t="s">
        <v>9660</v>
      </c>
      <c r="I109" s="39" t="s">
        <v>9661</v>
      </c>
      <c r="J109" s="39" t="s">
        <v>9662</v>
      </c>
      <c r="K109" s="42">
        <v>17.0</v>
      </c>
      <c r="L109" s="38" t="s">
        <v>8757</v>
      </c>
      <c r="M109" s="39" t="s">
        <v>8554</v>
      </c>
      <c r="N109" s="38" t="b">
        <v>0</v>
      </c>
      <c r="O109" s="38" t="s">
        <v>86</v>
      </c>
      <c r="P109" s="38"/>
      <c r="Q109" s="38"/>
      <c r="R109" s="38"/>
      <c r="S109" s="38"/>
      <c r="T109" s="38"/>
      <c r="U109" s="38"/>
      <c r="V109" s="38"/>
      <c r="W109" s="38" t="b">
        <v>0</v>
      </c>
      <c r="X109" s="39" t="s">
        <v>9663</v>
      </c>
      <c r="Y109" s="39" t="s">
        <v>88</v>
      </c>
      <c r="Z109" s="40">
        <v>46295.54513888889</v>
      </c>
      <c r="AA109" s="40">
        <v>46295.54513888889</v>
      </c>
      <c r="AB109" s="37"/>
      <c r="AC109" s="37"/>
      <c r="AD109" s="37"/>
      <c r="AE109" s="37"/>
      <c r="AF109" s="37"/>
      <c r="AG109" s="37"/>
    </row>
    <row r="110">
      <c r="A110" s="46"/>
      <c r="B110" s="46"/>
      <c r="C110" s="46"/>
      <c r="D110" s="49"/>
      <c r="E110" s="49"/>
      <c r="F110" s="49"/>
      <c r="G110" s="49"/>
      <c r="H110" s="46"/>
      <c r="I110" s="49"/>
      <c r="J110" s="49"/>
      <c r="K110" s="51"/>
      <c r="L110" s="46"/>
      <c r="M110" s="49"/>
      <c r="N110" s="46"/>
      <c r="O110" s="46"/>
      <c r="P110" s="46"/>
      <c r="Q110" s="46"/>
      <c r="R110" s="46"/>
      <c r="S110" s="46"/>
      <c r="T110" s="46"/>
      <c r="U110" s="46"/>
      <c r="V110" s="46"/>
      <c r="W110" s="46"/>
      <c r="X110" s="49"/>
      <c r="Y110" s="49"/>
      <c r="Z110" s="46"/>
      <c r="AA110" s="46"/>
      <c r="AB110" s="37"/>
      <c r="AC110" s="37"/>
      <c r="AD110" s="37"/>
      <c r="AE110" s="37"/>
      <c r="AF110" s="37"/>
      <c r="AG110" s="37"/>
    </row>
    <row r="111">
      <c r="A111" s="46"/>
      <c r="B111" s="46"/>
      <c r="C111" s="46"/>
      <c r="D111" s="49"/>
      <c r="E111" s="49"/>
      <c r="F111" s="49"/>
      <c r="G111" s="49"/>
      <c r="H111" s="46"/>
      <c r="I111" s="49"/>
      <c r="J111" s="49"/>
      <c r="K111" s="51"/>
      <c r="L111" s="46"/>
      <c r="M111" s="49"/>
      <c r="N111" s="46"/>
      <c r="O111" s="46"/>
      <c r="P111" s="46"/>
      <c r="Q111" s="46"/>
      <c r="R111" s="46"/>
      <c r="S111" s="46"/>
      <c r="T111" s="46"/>
      <c r="U111" s="46"/>
      <c r="V111" s="46"/>
      <c r="W111" s="46"/>
      <c r="X111" s="49"/>
      <c r="Y111" s="49"/>
      <c r="Z111" s="46"/>
      <c r="AA111" s="46"/>
      <c r="AB111" s="37"/>
      <c r="AC111" s="37"/>
      <c r="AD111" s="37"/>
      <c r="AE111" s="37"/>
      <c r="AF111" s="37"/>
      <c r="AG111" s="37"/>
    </row>
    <row r="112">
      <c r="A112" s="46"/>
      <c r="B112" s="46"/>
      <c r="C112" s="46"/>
      <c r="D112" s="49"/>
      <c r="E112" s="49"/>
      <c r="F112" s="49"/>
      <c r="G112" s="49"/>
      <c r="H112" s="46"/>
      <c r="I112" s="49"/>
      <c r="J112" s="49"/>
      <c r="K112" s="51"/>
      <c r="L112" s="46"/>
      <c r="M112" s="49"/>
      <c r="N112" s="46"/>
      <c r="O112" s="46"/>
      <c r="P112" s="46"/>
      <c r="Q112" s="46"/>
      <c r="R112" s="46"/>
      <c r="S112" s="46"/>
      <c r="T112" s="46"/>
      <c r="U112" s="46"/>
      <c r="V112" s="46"/>
      <c r="W112" s="46"/>
      <c r="X112" s="49"/>
      <c r="Y112" s="49"/>
      <c r="Z112" s="46"/>
      <c r="AA112" s="46"/>
      <c r="AB112" s="37"/>
      <c r="AC112" s="37"/>
      <c r="AD112" s="37"/>
      <c r="AE112" s="37"/>
      <c r="AF112" s="37"/>
      <c r="AG112" s="37"/>
    </row>
    <row r="113">
      <c r="A113" s="46"/>
      <c r="B113" s="46"/>
      <c r="C113" s="46"/>
      <c r="D113" s="49"/>
      <c r="E113" s="49"/>
      <c r="F113" s="49"/>
      <c r="G113" s="49"/>
      <c r="H113" s="46"/>
      <c r="I113" s="49"/>
      <c r="J113" s="49"/>
      <c r="K113" s="51"/>
      <c r="L113" s="46"/>
      <c r="M113" s="49"/>
      <c r="N113" s="46"/>
      <c r="O113" s="46"/>
      <c r="P113" s="46"/>
      <c r="Q113" s="46"/>
      <c r="R113" s="46"/>
      <c r="S113" s="46"/>
      <c r="T113" s="46"/>
      <c r="U113" s="46"/>
      <c r="V113" s="46"/>
      <c r="W113" s="46"/>
      <c r="X113" s="49"/>
      <c r="Y113" s="49"/>
      <c r="Z113" s="46"/>
      <c r="AA113" s="46"/>
      <c r="AB113" s="37"/>
      <c r="AC113" s="37"/>
      <c r="AD113" s="37"/>
      <c r="AE113" s="37"/>
      <c r="AF113" s="37"/>
      <c r="AG113" s="37"/>
    </row>
    <row r="114">
      <c r="A114" s="46"/>
      <c r="B114" s="46"/>
      <c r="C114" s="46"/>
      <c r="D114" s="49"/>
      <c r="E114" s="49"/>
      <c r="F114" s="49"/>
      <c r="G114" s="49"/>
      <c r="H114" s="46"/>
      <c r="I114" s="49"/>
      <c r="J114" s="49"/>
      <c r="K114" s="51"/>
      <c r="L114" s="46"/>
      <c r="M114" s="49"/>
      <c r="N114" s="46"/>
      <c r="O114" s="46"/>
      <c r="P114" s="46"/>
      <c r="Q114" s="46"/>
      <c r="R114" s="46"/>
      <c r="S114" s="46"/>
      <c r="T114" s="46"/>
      <c r="U114" s="46"/>
      <c r="V114" s="46"/>
      <c r="W114" s="46"/>
      <c r="X114" s="49"/>
      <c r="Y114" s="49"/>
      <c r="Z114" s="46"/>
      <c r="AA114" s="46"/>
      <c r="AB114" s="37"/>
      <c r="AC114" s="37"/>
      <c r="AD114" s="37"/>
      <c r="AE114" s="37"/>
      <c r="AF114" s="37"/>
      <c r="AG114" s="37"/>
    </row>
    <row r="115">
      <c r="A115" s="46"/>
      <c r="B115" s="46"/>
      <c r="C115" s="46"/>
      <c r="D115" s="49"/>
      <c r="E115" s="49"/>
      <c r="F115" s="49"/>
      <c r="G115" s="49"/>
      <c r="H115" s="46"/>
      <c r="I115" s="49"/>
      <c r="J115" s="49"/>
      <c r="K115" s="51"/>
      <c r="L115" s="46"/>
      <c r="M115" s="49"/>
      <c r="N115" s="46"/>
      <c r="O115" s="46"/>
      <c r="P115" s="46"/>
      <c r="Q115" s="46"/>
      <c r="R115" s="46"/>
      <c r="S115" s="46"/>
      <c r="T115" s="46"/>
      <c r="U115" s="46"/>
      <c r="V115" s="46"/>
      <c r="W115" s="46"/>
      <c r="X115" s="49"/>
      <c r="Y115" s="49"/>
      <c r="Z115" s="46"/>
      <c r="AA115" s="46"/>
      <c r="AB115" s="37"/>
      <c r="AC115" s="37"/>
      <c r="AD115" s="37"/>
      <c r="AE115" s="37"/>
      <c r="AF115" s="37"/>
      <c r="AG115" s="37"/>
    </row>
    <row r="116">
      <c r="A116" s="46"/>
      <c r="B116" s="46"/>
      <c r="C116" s="46"/>
      <c r="D116" s="49"/>
      <c r="E116" s="49"/>
      <c r="F116" s="49"/>
      <c r="G116" s="49"/>
      <c r="H116" s="46"/>
      <c r="I116" s="49"/>
      <c r="J116" s="49"/>
      <c r="K116" s="51"/>
      <c r="L116" s="46"/>
      <c r="M116" s="49"/>
      <c r="N116" s="46"/>
      <c r="O116" s="46"/>
      <c r="P116" s="46"/>
      <c r="Q116" s="46"/>
      <c r="R116" s="46"/>
      <c r="S116" s="46"/>
      <c r="T116" s="46"/>
      <c r="U116" s="46"/>
      <c r="V116" s="46"/>
      <c r="W116" s="46"/>
      <c r="X116" s="49"/>
      <c r="Y116" s="49"/>
      <c r="Z116" s="46"/>
      <c r="AA116" s="46"/>
      <c r="AB116" s="37"/>
      <c r="AC116" s="37"/>
      <c r="AD116" s="37"/>
      <c r="AE116" s="37"/>
      <c r="AF116" s="37"/>
      <c r="AG116" s="37"/>
    </row>
    <row r="117">
      <c r="A117" s="46"/>
      <c r="B117" s="46"/>
      <c r="C117" s="46"/>
      <c r="D117" s="49"/>
      <c r="E117" s="49"/>
      <c r="F117" s="49"/>
      <c r="G117" s="49"/>
      <c r="H117" s="46"/>
      <c r="I117" s="49"/>
      <c r="J117" s="49"/>
      <c r="K117" s="51"/>
      <c r="L117" s="46"/>
      <c r="M117" s="49"/>
      <c r="N117" s="46"/>
      <c r="O117" s="46"/>
      <c r="P117" s="46"/>
      <c r="Q117" s="46"/>
      <c r="R117" s="46"/>
      <c r="S117" s="46"/>
      <c r="T117" s="46"/>
      <c r="U117" s="46"/>
      <c r="V117" s="46"/>
      <c r="W117" s="46"/>
      <c r="X117" s="49"/>
      <c r="Y117" s="49"/>
      <c r="Z117" s="46"/>
      <c r="AA117" s="46"/>
      <c r="AB117" s="37"/>
      <c r="AC117" s="37"/>
      <c r="AD117" s="37"/>
      <c r="AE117" s="37"/>
      <c r="AF117" s="37"/>
      <c r="AG117" s="37"/>
    </row>
    <row r="118">
      <c r="A118" s="46"/>
      <c r="B118" s="46"/>
      <c r="C118" s="46"/>
      <c r="D118" s="49"/>
      <c r="E118" s="49"/>
      <c r="F118" s="49"/>
      <c r="G118" s="49"/>
      <c r="H118" s="46"/>
      <c r="I118" s="49"/>
      <c r="J118" s="49"/>
      <c r="K118" s="51"/>
      <c r="L118" s="46"/>
      <c r="M118" s="49"/>
      <c r="N118" s="46"/>
      <c r="O118" s="46"/>
      <c r="P118" s="46"/>
      <c r="Q118" s="46"/>
      <c r="R118" s="46"/>
      <c r="S118" s="46"/>
      <c r="T118" s="46"/>
      <c r="U118" s="46"/>
      <c r="V118" s="46"/>
      <c r="W118" s="46"/>
      <c r="X118" s="49"/>
      <c r="Y118" s="49"/>
      <c r="Z118" s="46"/>
      <c r="AA118" s="46"/>
      <c r="AB118" s="37"/>
      <c r="AC118" s="37"/>
      <c r="AD118" s="37"/>
      <c r="AE118" s="37"/>
      <c r="AF118" s="37"/>
      <c r="AG118" s="37"/>
    </row>
    <row r="119">
      <c r="A119" s="46"/>
      <c r="B119" s="46"/>
      <c r="C119" s="46"/>
      <c r="D119" s="49"/>
      <c r="E119" s="49"/>
      <c r="F119" s="49"/>
      <c r="G119" s="49"/>
      <c r="H119" s="46"/>
      <c r="I119" s="49"/>
      <c r="J119" s="49"/>
      <c r="K119" s="51"/>
      <c r="L119" s="46"/>
      <c r="M119" s="49"/>
      <c r="N119" s="46"/>
      <c r="O119" s="46"/>
      <c r="P119" s="46"/>
      <c r="Q119" s="46"/>
      <c r="R119" s="46"/>
      <c r="S119" s="46"/>
      <c r="T119" s="46"/>
      <c r="U119" s="46"/>
      <c r="V119" s="46"/>
      <c r="W119" s="46"/>
      <c r="X119" s="49"/>
      <c r="Y119" s="49"/>
      <c r="Z119" s="46"/>
      <c r="AA119" s="46"/>
      <c r="AB119" s="37"/>
      <c r="AC119" s="37"/>
      <c r="AD119" s="37"/>
      <c r="AE119" s="37"/>
      <c r="AF119" s="37"/>
      <c r="AG119" s="37"/>
    </row>
    <row r="120">
      <c r="A120" s="46"/>
      <c r="B120" s="46"/>
      <c r="C120" s="46"/>
      <c r="D120" s="49"/>
      <c r="E120" s="49"/>
      <c r="F120" s="49"/>
      <c r="G120" s="49"/>
      <c r="H120" s="46"/>
      <c r="I120" s="49"/>
      <c r="J120" s="49"/>
      <c r="K120" s="51"/>
      <c r="L120" s="46"/>
      <c r="M120" s="49"/>
      <c r="N120" s="46"/>
      <c r="O120" s="46"/>
      <c r="P120" s="46"/>
      <c r="Q120" s="46"/>
      <c r="R120" s="46"/>
      <c r="S120" s="46"/>
      <c r="T120" s="46"/>
      <c r="U120" s="46"/>
      <c r="V120" s="46"/>
      <c r="W120" s="46"/>
      <c r="X120" s="49"/>
      <c r="Y120" s="49"/>
      <c r="Z120" s="46"/>
      <c r="AA120" s="46"/>
      <c r="AB120" s="37"/>
      <c r="AC120" s="37"/>
      <c r="AD120" s="37"/>
      <c r="AE120" s="37"/>
      <c r="AF120" s="37"/>
      <c r="AG120" s="37"/>
    </row>
    <row r="121">
      <c r="A121" s="46"/>
      <c r="B121" s="46"/>
      <c r="C121" s="46"/>
      <c r="D121" s="49"/>
      <c r="E121" s="49"/>
      <c r="F121" s="49"/>
      <c r="G121" s="49"/>
      <c r="H121" s="46"/>
      <c r="I121" s="49"/>
      <c r="J121" s="49"/>
      <c r="K121" s="51"/>
      <c r="L121" s="46"/>
      <c r="M121" s="49"/>
      <c r="N121" s="46"/>
      <c r="O121" s="46"/>
      <c r="P121" s="46"/>
      <c r="Q121" s="46"/>
      <c r="R121" s="46"/>
      <c r="S121" s="46"/>
      <c r="T121" s="46"/>
      <c r="U121" s="46"/>
      <c r="V121" s="46"/>
      <c r="W121" s="46"/>
      <c r="X121" s="49"/>
      <c r="Y121" s="49"/>
      <c r="Z121" s="46"/>
      <c r="AA121" s="46"/>
      <c r="AB121" s="37"/>
      <c r="AC121" s="37"/>
      <c r="AD121" s="37"/>
      <c r="AE121" s="37"/>
      <c r="AF121" s="37"/>
      <c r="AG121" s="37"/>
    </row>
    <row r="122">
      <c r="A122" s="46"/>
      <c r="B122" s="46"/>
      <c r="C122" s="46"/>
      <c r="D122" s="49"/>
      <c r="E122" s="49"/>
      <c r="F122" s="49"/>
      <c r="G122" s="49"/>
      <c r="H122" s="46"/>
      <c r="I122" s="49"/>
      <c r="J122" s="49"/>
      <c r="K122" s="51"/>
      <c r="L122" s="46"/>
      <c r="M122" s="49"/>
      <c r="N122" s="46"/>
      <c r="O122" s="46"/>
      <c r="P122" s="46"/>
      <c r="Q122" s="46"/>
      <c r="R122" s="46"/>
      <c r="S122" s="46"/>
      <c r="T122" s="46"/>
      <c r="U122" s="46"/>
      <c r="V122" s="46"/>
      <c r="W122" s="46"/>
      <c r="X122" s="49"/>
      <c r="Y122" s="49"/>
      <c r="Z122" s="46"/>
      <c r="AA122" s="46"/>
      <c r="AB122" s="37"/>
      <c r="AC122" s="37"/>
      <c r="AD122" s="37"/>
      <c r="AE122" s="37"/>
      <c r="AF122" s="37"/>
      <c r="AG122" s="37"/>
    </row>
    <row r="123">
      <c r="A123" s="46"/>
      <c r="B123" s="46"/>
      <c r="C123" s="46"/>
      <c r="D123" s="49"/>
      <c r="E123" s="49"/>
      <c r="F123" s="49"/>
      <c r="G123" s="49"/>
      <c r="H123" s="46"/>
      <c r="I123" s="49"/>
      <c r="J123" s="49"/>
      <c r="K123" s="51"/>
      <c r="L123" s="46"/>
      <c r="M123" s="49"/>
      <c r="N123" s="46"/>
      <c r="O123" s="46"/>
      <c r="P123" s="46"/>
      <c r="Q123" s="46"/>
      <c r="R123" s="46"/>
      <c r="S123" s="46"/>
      <c r="T123" s="46"/>
      <c r="U123" s="46"/>
      <c r="V123" s="46"/>
      <c r="W123" s="46"/>
      <c r="X123" s="49"/>
      <c r="Y123" s="49"/>
      <c r="Z123" s="46"/>
      <c r="AA123" s="46"/>
      <c r="AB123" s="37"/>
      <c r="AC123" s="37"/>
      <c r="AD123" s="37"/>
      <c r="AE123" s="37"/>
      <c r="AF123" s="37"/>
      <c r="AG123" s="37"/>
    </row>
    <row r="124">
      <c r="A124" s="46"/>
      <c r="B124" s="46"/>
      <c r="C124" s="46"/>
      <c r="D124" s="49"/>
      <c r="E124" s="49"/>
      <c r="F124" s="49"/>
      <c r="G124" s="49"/>
      <c r="H124" s="46"/>
      <c r="I124" s="49"/>
      <c r="J124" s="49"/>
      <c r="K124" s="51"/>
      <c r="L124" s="46"/>
      <c r="M124" s="49"/>
      <c r="N124" s="46"/>
      <c r="O124" s="46"/>
      <c r="P124" s="46"/>
      <c r="Q124" s="46"/>
      <c r="R124" s="46"/>
      <c r="S124" s="46"/>
      <c r="T124" s="46"/>
      <c r="U124" s="46"/>
      <c r="V124" s="46"/>
      <c r="W124" s="46"/>
      <c r="X124" s="49"/>
      <c r="Y124" s="49"/>
      <c r="Z124" s="46"/>
      <c r="AA124" s="46"/>
      <c r="AB124" s="37"/>
      <c r="AC124" s="37"/>
      <c r="AD124" s="37"/>
      <c r="AE124" s="37"/>
      <c r="AF124" s="37"/>
      <c r="AG124" s="37"/>
    </row>
    <row r="125">
      <c r="A125" s="46"/>
      <c r="B125" s="46"/>
      <c r="C125" s="46"/>
      <c r="D125" s="49"/>
      <c r="E125" s="49"/>
      <c r="F125" s="49"/>
      <c r="G125" s="49"/>
      <c r="H125" s="46"/>
      <c r="I125" s="49"/>
      <c r="J125" s="49"/>
      <c r="K125" s="51"/>
      <c r="L125" s="46"/>
      <c r="M125" s="49"/>
      <c r="N125" s="46"/>
      <c r="O125" s="46"/>
      <c r="P125" s="46"/>
      <c r="Q125" s="46"/>
      <c r="R125" s="46"/>
      <c r="S125" s="46"/>
      <c r="T125" s="46"/>
      <c r="U125" s="46"/>
      <c r="V125" s="46"/>
      <c r="W125" s="46"/>
      <c r="X125" s="49"/>
      <c r="Y125" s="49"/>
      <c r="Z125" s="46"/>
      <c r="AA125" s="46"/>
      <c r="AB125" s="37"/>
      <c r="AC125" s="37"/>
      <c r="AD125" s="37"/>
      <c r="AE125" s="37"/>
      <c r="AF125" s="37"/>
      <c r="AG125" s="37"/>
    </row>
    <row r="126">
      <c r="A126" s="46"/>
      <c r="B126" s="46"/>
      <c r="C126" s="46"/>
      <c r="D126" s="49"/>
      <c r="E126" s="49"/>
      <c r="F126" s="49"/>
      <c r="G126" s="49"/>
      <c r="H126" s="46"/>
      <c r="I126" s="49"/>
      <c r="J126" s="49"/>
      <c r="K126" s="51"/>
      <c r="L126" s="46"/>
      <c r="M126" s="49"/>
      <c r="N126" s="46"/>
      <c r="O126" s="46"/>
      <c r="P126" s="46"/>
      <c r="Q126" s="46"/>
      <c r="R126" s="46"/>
      <c r="S126" s="46"/>
      <c r="T126" s="46"/>
      <c r="U126" s="46"/>
      <c r="V126" s="46"/>
      <c r="W126" s="46"/>
      <c r="X126" s="49"/>
      <c r="Y126" s="49"/>
      <c r="Z126" s="46"/>
      <c r="AA126" s="46"/>
      <c r="AB126" s="37"/>
      <c r="AC126" s="37"/>
      <c r="AD126" s="37"/>
      <c r="AE126" s="37"/>
      <c r="AF126" s="37"/>
      <c r="AG126" s="37"/>
    </row>
    <row r="127">
      <c r="A127" s="46"/>
      <c r="B127" s="46"/>
      <c r="C127" s="46"/>
      <c r="D127" s="49"/>
      <c r="E127" s="49"/>
      <c r="F127" s="49"/>
      <c r="G127" s="49"/>
      <c r="H127" s="46"/>
      <c r="I127" s="49"/>
      <c r="J127" s="49"/>
      <c r="K127" s="51"/>
      <c r="L127" s="46"/>
      <c r="M127" s="49"/>
      <c r="N127" s="46"/>
      <c r="O127" s="46"/>
      <c r="P127" s="46"/>
      <c r="Q127" s="46"/>
      <c r="R127" s="46"/>
      <c r="S127" s="46"/>
      <c r="T127" s="46"/>
      <c r="U127" s="46"/>
      <c r="V127" s="46"/>
      <c r="W127" s="46"/>
      <c r="X127" s="49"/>
      <c r="Y127" s="49"/>
      <c r="Z127" s="46"/>
      <c r="AA127" s="46"/>
      <c r="AB127" s="37"/>
      <c r="AC127" s="37"/>
      <c r="AD127" s="37"/>
      <c r="AE127" s="37"/>
      <c r="AF127" s="37"/>
      <c r="AG127" s="37"/>
    </row>
    <row r="128">
      <c r="A128" s="46"/>
      <c r="B128" s="46"/>
      <c r="C128" s="46"/>
      <c r="D128" s="49"/>
      <c r="E128" s="49"/>
      <c r="F128" s="49"/>
      <c r="G128" s="49"/>
      <c r="H128" s="46"/>
      <c r="I128" s="49"/>
      <c r="J128" s="49"/>
      <c r="K128" s="51"/>
      <c r="L128" s="46"/>
      <c r="M128" s="49"/>
      <c r="N128" s="46"/>
      <c r="O128" s="46"/>
      <c r="P128" s="46"/>
      <c r="Q128" s="46"/>
      <c r="R128" s="46"/>
      <c r="S128" s="46"/>
      <c r="T128" s="46"/>
      <c r="U128" s="46"/>
      <c r="V128" s="46"/>
      <c r="W128" s="46"/>
      <c r="X128" s="49"/>
      <c r="Y128" s="49"/>
      <c r="Z128" s="46"/>
      <c r="AA128" s="46"/>
      <c r="AB128" s="37"/>
      <c r="AC128" s="37"/>
      <c r="AD128" s="37"/>
      <c r="AE128" s="37"/>
      <c r="AF128" s="37"/>
      <c r="AG128" s="37"/>
    </row>
    <row r="129">
      <c r="A129" s="46"/>
      <c r="B129" s="46"/>
      <c r="C129" s="46"/>
      <c r="D129" s="49"/>
      <c r="E129" s="49"/>
      <c r="F129" s="49"/>
      <c r="G129" s="49"/>
      <c r="H129" s="46"/>
      <c r="I129" s="49"/>
      <c r="J129" s="49"/>
      <c r="K129" s="51"/>
      <c r="L129" s="46"/>
      <c r="M129" s="49"/>
      <c r="N129" s="46"/>
      <c r="O129" s="46"/>
      <c r="P129" s="46"/>
      <c r="Q129" s="46"/>
      <c r="R129" s="46"/>
      <c r="S129" s="46"/>
      <c r="T129" s="46"/>
      <c r="U129" s="46"/>
      <c r="V129" s="46"/>
      <c r="W129" s="46"/>
      <c r="X129" s="49"/>
      <c r="Y129" s="49"/>
      <c r="Z129" s="46"/>
      <c r="AA129" s="46"/>
      <c r="AB129" s="37"/>
      <c r="AC129" s="37"/>
      <c r="AD129" s="37"/>
      <c r="AE129" s="37"/>
      <c r="AF129" s="37"/>
      <c r="AG129" s="37"/>
    </row>
    <row r="130">
      <c r="A130" s="46"/>
      <c r="B130" s="46"/>
      <c r="C130" s="46"/>
      <c r="D130" s="49"/>
      <c r="E130" s="49"/>
      <c r="F130" s="49"/>
      <c r="G130" s="49"/>
      <c r="H130" s="46"/>
      <c r="I130" s="49"/>
      <c r="J130" s="49"/>
      <c r="K130" s="51"/>
      <c r="L130" s="46"/>
      <c r="M130" s="49"/>
      <c r="N130" s="46"/>
      <c r="O130" s="46"/>
      <c r="P130" s="46"/>
      <c r="Q130" s="46"/>
      <c r="R130" s="46"/>
      <c r="S130" s="46"/>
      <c r="T130" s="46"/>
      <c r="U130" s="46"/>
      <c r="V130" s="46"/>
      <c r="W130" s="46"/>
      <c r="X130" s="49"/>
      <c r="Y130" s="49"/>
      <c r="Z130" s="46"/>
      <c r="AA130" s="46"/>
      <c r="AB130" s="37"/>
      <c r="AC130" s="37"/>
      <c r="AD130" s="37"/>
      <c r="AE130" s="37"/>
      <c r="AF130" s="37"/>
      <c r="AG130" s="37"/>
    </row>
    <row r="131">
      <c r="A131" s="46"/>
      <c r="B131" s="46"/>
      <c r="C131" s="46"/>
      <c r="D131" s="49"/>
      <c r="E131" s="49"/>
      <c r="F131" s="49"/>
      <c r="G131" s="49"/>
      <c r="H131" s="46"/>
      <c r="I131" s="49"/>
      <c r="J131" s="49"/>
      <c r="K131" s="51"/>
      <c r="L131" s="46"/>
      <c r="M131" s="49"/>
      <c r="N131" s="46"/>
      <c r="O131" s="46"/>
      <c r="P131" s="46"/>
      <c r="Q131" s="46"/>
      <c r="R131" s="46"/>
      <c r="S131" s="46"/>
      <c r="T131" s="46"/>
      <c r="U131" s="46"/>
      <c r="V131" s="46"/>
      <c r="W131" s="46"/>
      <c r="X131" s="49"/>
      <c r="Y131" s="49"/>
      <c r="Z131" s="46"/>
      <c r="AA131" s="46"/>
      <c r="AB131" s="37"/>
      <c r="AC131" s="37"/>
      <c r="AD131" s="37"/>
      <c r="AE131" s="37"/>
      <c r="AF131" s="37"/>
      <c r="AG131" s="37"/>
    </row>
    <row r="132">
      <c r="A132" s="46"/>
      <c r="B132" s="46"/>
      <c r="C132" s="46"/>
      <c r="D132" s="49"/>
      <c r="E132" s="49"/>
      <c r="F132" s="49"/>
      <c r="G132" s="49"/>
      <c r="H132" s="46"/>
      <c r="I132" s="49"/>
      <c r="J132" s="49"/>
      <c r="K132" s="51"/>
      <c r="L132" s="46"/>
      <c r="M132" s="49"/>
      <c r="N132" s="46"/>
      <c r="O132" s="46"/>
      <c r="P132" s="46"/>
      <c r="Q132" s="46"/>
      <c r="R132" s="46"/>
      <c r="S132" s="46"/>
      <c r="T132" s="46"/>
      <c r="U132" s="46"/>
      <c r="V132" s="46"/>
      <c r="W132" s="46"/>
      <c r="X132" s="49"/>
      <c r="Y132" s="49"/>
      <c r="Z132" s="46"/>
      <c r="AA132" s="46"/>
      <c r="AB132" s="37"/>
      <c r="AC132" s="37"/>
      <c r="AD132" s="37"/>
      <c r="AE132" s="37"/>
      <c r="AF132" s="37"/>
      <c r="AG132" s="37"/>
    </row>
    <row r="133">
      <c r="A133" s="46"/>
      <c r="B133" s="46"/>
      <c r="C133" s="46"/>
      <c r="D133" s="49"/>
      <c r="E133" s="49"/>
      <c r="F133" s="49"/>
      <c r="G133" s="49"/>
      <c r="H133" s="46"/>
      <c r="I133" s="49"/>
      <c r="J133" s="49"/>
      <c r="K133" s="51"/>
      <c r="L133" s="46"/>
      <c r="M133" s="49"/>
      <c r="N133" s="46"/>
      <c r="O133" s="46"/>
      <c r="P133" s="46"/>
      <c r="Q133" s="46"/>
      <c r="R133" s="46"/>
      <c r="S133" s="46"/>
      <c r="T133" s="46"/>
      <c r="U133" s="46"/>
      <c r="V133" s="46"/>
      <c r="W133" s="46"/>
      <c r="X133" s="49"/>
      <c r="Y133" s="49"/>
      <c r="Z133" s="46"/>
      <c r="AA133" s="46"/>
      <c r="AB133" s="37"/>
      <c r="AC133" s="37"/>
      <c r="AD133" s="37"/>
      <c r="AE133" s="37"/>
      <c r="AF133" s="37"/>
      <c r="AG133" s="37"/>
    </row>
    <row r="134">
      <c r="A134" s="46"/>
      <c r="B134" s="46"/>
      <c r="C134" s="46"/>
      <c r="D134" s="49"/>
      <c r="E134" s="49"/>
      <c r="F134" s="49"/>
      <c r="G134" s="49"/>
      <c r="H134" s="46"/>
      <c r="I134" s="49"/>
      <c r="J134" s="49"/>
      <c r="K134" s="51"/>
      <c r="L134" s="46"/>
      <c r="M134" s="49"/>
      <c r="N134" s="46"/>
      <c r="O134" s="46"/>
      <c r="P134" s="46"/>
      <c r="Q134" s="46"/>
      <c r="R134" s="46"/>
      <c r="S134" s="46"/>
      <c r="T134" s="46"/>
      <c r="U134" s="46"/>
      <c r="V134" s="46"/>
      <c r="W134" s="46"/>
      <c r="X134" s="49"/>
      <c r="Y134" s="49"/>
      <c r="Z134" s="46"/>
      <c r="AA134" s="46"/>
      <c r="AB134" s="37"/>
      <c r="AC134" s="37"/>
      <c r="AD134" s="37"/>
      <c r="AE134" s="37"/>
      <c r="AF134" s="37"/>
      <c r="AG134" s="37"/>
    </row>
    <row r="135">
      <c r="A135" s="46"/>
      <c r="B135" s="46"/>
      <c r="C135" s="46"/>
      <c r="D135" s="49"/>
      <c r="E135" s="49"/>
      <c r="F135" s="49"/>
      <c r="G135" s="49"/>
      <c r="H135" s="46"/>
      <c r="I135" s="49"/>
      <c r="J135" s="49"/>
      <c r="K135" s="51"/>
      <c r="L135" s="46"/>
      <c r="M135" s="49"/>
      <c r="N135" s="46"/>
      <c r="O135" s="46"/>
      <c r="P135" s="46"/>
      <c r="Q135" s="46"/>
      <c r="R135" s="46"/>
      <c r="S135" s="46"/>
      <c r="T135" s="46"/>
      <c r="U135" s="46"/>
      <c r="V135" s="46"/>
      <c r="W135" s="46"/>
      <c r="X135" s="49"/>
      <c r="Y135" s="49"/>
      <c r="Z135" s="46"/>
      <c r="AA135" s="46"/>
      <c r="AB135" s="37"/>
      <c r="AC135" s="37"/>
      <c r="AD135" s="37"/>
      <c r="AE135" s="37"/>
      <c r="AF135" s="37"/>
      <c r="AG135" s="37"/>
    </row>
    <row r="136">
      <c r="A136" s="46"/>
      <c r="B136" s="46"/>
      <c r="C136" s="46"/>
      <c r="D136" s="49"/>
      <c r="E136" s="49"/>
      <c r="F136" s="49"/>
      <c r="G136" s="49"/>
      <c r="H136" s="46"/>
      <c r="I136" s="49"/>
      <c r="J136" s="49"/>
      <c r="K136" s="51"/>
      <c r="L136" s="46"/>
      <c r="M136" s="49"/>
      <c r="N136" s="46"/>
      <c r="O136" s="46"/>
      <c r="P136" s="46"/>
      <c r="Q136" s="46"/>
      <c r="R136" s="46"/>
      <c r="S136" s="46"/>
      <c r="T136" s="46"/>
      <c r="U136" s="46"/>
      <c r="V136" s="46"/>
      <c r="W136" s="46"/>
      <c r="X136" s="49"/>
      <c r="Y136" s="49"/>
      <c r="Z136" s="46"/>
      <c r="AA136" s="46"/>
      <c r="AB136" s="37"/>
      <c r="AC136" s="37"/>
      <c r="AD136" s="37"/>
      <c r="AE136" s="37"/>
      <c r="AF136" s="37"/>
      <c r="AG136" s="37"/>
    </row>
    <row r="137">
      <c r="A137" s="46"/>
      <c r="B137" s="46"/>
      <c r="C137" s="46"/>
      <c r="D137" s="49"/>
      <c r="E137" s="49"/>
      <c r="F137" s="49"/>
      <c r="G137" s="49"/>
      <c r="H137" s="46"/>
      <c r="I137" s="49"/>
      <c r="J137" s="49"/>
      <c r="K137" s="51"/>
      <c r="L137" s="46"/>
      <c r="M137" s="49"/>
      <c r="N137" s="46"/>
      <c r="O137" s="46"/>
      <c r="P137" s="46"/>
      <c r="Q137" s="46"/>
      <c r="R137" s="46"/>
      <c r="S137" s="46"/>
      <c r="T137" s="46"/>
      <c r="U137" s="46"/>
      <c r="V137" s="46"/>
      <c r="W137" s="46"/>
      <c r="X137" s="49"/>
      <c r="Y137" s="49"/>
      <c r="Z137" s="46"/>
      <c r="AA137" s="46"/>
      <c r="AB137" s="37"/>
      <c r="AC137" s="37"/>
      <c r="AD137" s="37"/>
      <c r="AE137" s="37"/>
      <c r="AF137" s="37"/>
      <c r="AG137" s="37"/>
    </row>
    <row r="138">
      <c r="A138" s="46"/>
      <c r="B138" s="46"/>
      <c r="C138" s="46"/>
      <c r="D138" s="49"/>
      <c r="E138" s="49"/>
      <c r="F138" s="49"/>
      <c r="G138" s="49"/>
      <c r="H138" s="46"/>
      <c r="I138" s="49"/>
      <c r="J138" s="49"/>
      <c r="K138" s="51"/>
      <c r="L138" s="46"/>
      <c r="M138" s="49"/>
      <c r="N138" s="46"/>
      <c r="O138" s="46"/>
      <c r="P138" s="46"/>
      <c r="Q138" s="46"/>
      <c r="R138" s="46"/>
      <c r="S138" s="46"/>
      <c r="T138" s="46"/>
      <c r="U138" s="46"/>
      <c r="V138" s="46"/>
      <c r="W138" s="46"/>
      <c r="X138" s="49"/>
      <c r="Y138" s="49"/>
      <c r="Z138" s="46"/>
      <c r="AA138" s="46"/>
      <c r="AB138" s="37"/>
      <c r="AC138" s="37"/>
      <c r="AD138" s="37"/>
      <c r="AE138" s="37"/>
      <c r="AF138" s="37"/>
      <c r="AG138" s="37"/>
    </row>
    <row r="139">
      <c r="A139" s="46"/>
      <c r="B139" s="46"/>
      <c r="C139" s="46"/>
      <c r="D139" s="49"/>
      <c r="E139" s="49"/>
      <c r="F139" s="49"/>
      <c r="G139" s="49"/>
      <c r="H139" s="46"/>
      <c r="I139" s="49"/>
      <c r="J139" s="49"/>
      <c r="K139" s="51"/>
      <c r="L139" s="46"/>
      <c r="M139" s="49"/>
      <c r="N139" s="46"/>
      <c r="O139" s="46"/>
      <c r="P139" s="46"/>
      <c r="Q139" s="46"/>
      <c r="R139" s="46"/>
      <c r="S139" s="46"/>
      <c r="T139" s="46"/>
      <c r="U139" s="46"/>
      <c r="V139" s="46"/>
      <c r="W139" s="46"/>
      <c r="X139" s="49"/>
      <c r="Y139" s="49"/>
      <c r="Z139" s="46"/>
      <c r="AA139" s="46"/>
      <c r="AB139" s="37"/>
      <c r="AC139" s="37"/>
      <c r="AD139" s="37"/>
      <c r="AE139" s="37"/>
      <c r="AF139" s="37"/>
      <c r="AG139" s="37"/>
    </row>
    <row r="140">
      <c r="A140" s="46"/>
      <c r="B140" s="46"/>
      <c r="C140" s="46"/>
      <c r="D140" s="49"/>
      <c r="E140" s="49"/>
      <c r="F140" s="49"/>
      <c r="G140" s="49"/>
      <c r="H140" s="46"/>
      <c r="I140" s="49"/>
      <c r="J140" s="49"/>
      <c r="K140" s="51"/>
      <c r="L140" s="46"/>
      <c r="M140" s="49"/>
      <c r="N140" s="46"/>
      <c r="O140" s="46"/>
      <c r="P140" s="46"/>
      <c r="Q140" s="46"/>
      <c r="R140" s="46"/>
      <c r="S140" s="46"/>
      <c r="T140" s="46"/>
      <c r="U140" s="46"/>
      <c r="V140" s="46"/>
      <c r="W140" s="46"/>
      <c r="X140" s="49"/>
      <c r="Y140" s="49"/>
      <c r="Z140" s="46"/>
      <c r="AA140" s="46"/>
      <c r="AB140" s="37"/>
      <c r="AC140" s="37"/>
      <c r="AD140" s="37"/>
      <c r="AE140" s="37"/>
      <c r="AF140" s="37"/>
      <c r="AG140" s="37"/>
    </row>
    <row r="141">
      <c r="A141" s="46"/>
      <c r="B141" s="46"/>
      <c r="C141" s="46"/>
      <c r="D141" s="49"/>
      <c r="E141" s="49"/>
      <c r="F141" s="49"/>
      <c r="G141" s="49"/>
      <c r="H141" s="46"/>
      <c r="I141" s="49"/>
      <c r="J141" s="49"/>
      <c r="K141" s="51"/>
      <c r="L141" s="46"/>
      <c r="M141" s="49"/>
      <c r="N141" s="46"/>
      <c r="O141" s="46"/>
      <c r="P141" s="46"/>
      <c r="Q141" s="46"/>
      <c r="R141" s="46"/>
      <c r="S141" s="46"/>
      <c r="T141" s="46"/>
      <c r="U141" s="46"/>
      <c r="V141" s="46"/>
      <c r="W141" s="46"/>
      <c r="X141" s="49"/>
      <c r="Y141" s="49"/>
      <c r="Z141" s="46"/>
      <c r="AA141" s="46"/>
      <c r="AB141" s="37"/>
      <c r="AC141" s="37"/>
      <c r="AD141" s="37"/>
      <c r="AE141" s="37"/>
      <c r="AF141" s="37"/>
      <c r="AG141" s="37"/>
    </row>
    <row r="142">
      <c r="A142" s="46"/>
      <c r="B142" s="46"/>
      <c r="C142" s="46"/>
      <c r="D142" s="49"/>
      <c r="E142" s="49"/>
      <c r="F142" s="49"/>
      <c r="G142" s="49"/>
      <c r="H142" s="46"/>
      <c r="I142" s="49"/>
      <c r="J142" s="49"/>
      <c r="K142" s="51"/>
      <c r="L142" s="46"/>
      <c r="M142" s="49"/>
      <c r="N142" s="46"/>
      <c r="O142" s="46"/>
      <c r="P142" s="46"/>
      <c r="Q142" s="46"/>
      <c r="R142" s="46"/>
      <c r="S142" s="46"/>
      <c r="T142" s="46"/>
      <c r="U142" s="46"/>
      <c r="V142" s="46"/>
      <c r="W142" s="46"/>
      <c r="X142" s="49"/>
      <c r="Y142" s="49"/>
      <c r="Z142" s="46"/>
      <c r="AA142" s="46"/>
      <c r="AB142" s="37"/>
      <c r="AC142" s="37"/>
      <c r="AD142" s="37"/>
      <c r="AE142" s="37"/>
      <c r="AF142" s="37"/>
      <c r="AG142" s="37"/>
    </row>
    <row r="143">
      <c r="A143" s="46"/>
      <c r="B143" s="46"/>
      <c r="C143" s="46"/>
      <c r="D143" s="49"/>
      <c r="E143" s="49"/>
      <c r="F143" s="49"/>
      <c r="G143" s="49"/>
      <c r="H143" s="46"/>
      <c r="I143" s="49"/>
      <c r="J143" s="49"/>
      <c r="K143" s="51"/>
      <c r="L143" s="46"/>
      <c r="M143" s="49"/>
      <c r="N143" s="46"/>
      <c r="O143" s="46"/>
      <c r="P143" s="46"/>
      <c r="Q143" s="46"/>
      <c r="R143" s="46"/>
      <c r="S143" s="46"/>
      <c r="T143" s="46"/>
      <c r="U143" s="46"/>
      <c r="V143" s="46"/>
      <c r="W143" s="46"/>
      <c r="X143" s="49"/>
      <c r="Y143" s="49"/>
      <c r="Z143" s="46"/>
      <c r="AA143" s="46"/>
      <c r="AB143" s="37"/>
      <c r="AC143" s="37"/>
      <c r="AD143" s="37"/>
      <c r="AE143" s="37"/>
      <c r="AF143" s="37"/>
      <c r="AG143" s="37"/>
    </row>
    <row r="144">
      <c r="A144" s="46"/>
      <c r="B144" s="46"/>
      <c r="C144" s="46"/>
      <c r="D144" s="49"/>
      <c r="E144" s="49"/>
      <c r="F144" s="49"/>
      <c r="G144" s="49"/>
      <c r="H144" s="46"/>
      <c r="I144" s="49"/>
      <c r="J144" s="49"/>
      <c r="K144" s="51"/>
      <c r="L144" s="46"/>
      <c r="M144" s="49"/>
      <c r="N144" s="46"/>
      <c r="O144" s="46"/>
      <c r="P144" s="46"/>
      <c r="Q144" s="46"/>
      <c r="R144" s="46"/>
      <c r="S144" s="46"/>
      <c r="T144" s="46"/>
      <c r="U144" s="46"/>
      <c r="V144" s="46"/>
      <c r="W144" s="46"/>
      <c r="X144" s="49"/>
      <c r="Y144" s="49"/>
      <c r="Z144" s="46"/>
      <c r="AA144" s="46"/>
      <c r="AB144" s="37"/>
      <c r="AC144" s="37"/>
      <c r="AD144" s="37"/>
      <c r="AE144" s="37"/>
      <c r="AF144" s="37"/>
      <c r="AG144" s="37"/>
    </row>
    <row r="145">
      <c r="A145" s="46"/>
      <c r="B145" s="46"/>
      <c r="C145" s="46"/>
      <c r="D145" s="49"/>
      <c r="E145" s="49"/>
      <c r="F145" s="49"/>
      <c r="G145" s="49"/>
      <c r="H145" s="46"/>
      <c r="I145" s="49"/>
      <c r="J145" s="49"/>
      <c r="K145" s="51"/>
      <c r="L145" s="46"/>
      <c r="M145" s="49"/>
      <c r="N145" s="46"/>
      <c r="O145" s="46"/>
      <c r="P145" s="46"/>
      <c r="Q145" s="46"/>
      <c r="R145" s="46"/>
      <c r="S145" s="46"/>
      <c r="T145" s="46"/>
      <c r="U145" s="46"/>
      <c r="V145" s="46"/>
      <c r="W145" s="46"/>
      <c r="X145" s="49"/>
      <c r="Y145" s="49"/>
      <c r="Z145" s="46"/>
      <c r="AA145" s="46"/>
      <c r="AB145" s="37"/>
      <c r="AC145" s="37"/>
      <c r="AD145" s="37"/>
      <c r="AE145" s="37"/>
      <c r="AF145" s="37"/>
      <c r="AG145" s="37"/>
    </row>
    <row r="146">
      <c r="A146" s="46"/>
      <c r="B146" s="46"/>
      <c r="C146" s="46"/>
      <c r="D146" s="49"/>
      <c r="E146" s="49"/>
      <c r="F146" s="49"/>
      <c r="G146" s="49"/>
      <c r="H146" s="46"/>
      <c r="I146" s="49"/>
      <c r="J146" s="49"/>
      <c r="K146" s="51"/>
      <c r="L146" s="46"/>
      <c r="M146" s="49"/>
      <c r="N146" s="46"/>
      <c r="O146" s="46"/>
      <c r="P146" s="46"/>
      <c r="Q146" s="46"/>
      <c r="R146" s="46"/>
      <c r="S146" s="46"/>
      <c r="T146" s="46"/>
      <c r="U146" s="46"/>
      <c r="V146" s="46"/>
      <c r="W146" s="46"/>
      <c r="X146" s="49"/>
      <c r="Y146" s="49"/>
      <c r="Z146" s="46"/>
      <c r="AA146" s="46"/>
      <c r="AB146" s="37"/>
      <c r="AC146" s="37"/>
      <c r="AD146" s="37"/>
      <c r="AE146" s="37"/>
      <c r="AF146" s="37"/>
      <c r="AG146" s="37"/>
    </row>
    <row r="147">
      <c r="A147" s="46"/>
      <c r="B147" s="46"/>
      <c r="C147" s="46"/>
      <c r="D147" s="49"/>
      <c r="E147" s="49"/>
      <c r="F147" s="49"/>
      <c r="G147" s="49"/>
      <c r="H147" s="46"/>
      <c r="I147" s="49"/>
      <c r="J147" s="49"/>
      <c r="K147" s="51"/>
      <c r="L147" s="46"/>
      <c r="M147" s="49"/>
      <c r="N147" s="46"/>
      <c r="O147" s="46"/>
      <c r="P147" s="46"/>
      <c r="Q147" s="46"/>
      <c r="R147" s="46"/>
      <c r="S147" s="46"/>
      <c r="T147" s="46"/>
      <c r="U147" s="46"/>
      <c r="V147" s="46"/>
      <c r="W147" s="46"/>
      <c r="X147" s="49"/>
      <c r="Y147" s="49"/>
      <c r="Z147" s="46"/>
      <c r="AA147" s="46"/>
      <c r="AB147" s="37"/>
      <c r="AC147" s="37"/>
      <c r="AD147" s="37"/>
      <c r="AE147" s="37"/>
      <c r="AF147" s="37"/>
      <c r="AG147" s="37"/>
    </row>
    <row r="148">
      <c r="A148" s="46"/>
      <c r="B148" s="46"/>
      <c r="C148" s="46"/>
      <c r="D148" s="49"/>
      <c r="E148" s="49"/>
      <c r="F148" s="49"/>
      <c r="G148" s="49"/>
      <c r="H148" s="46"/>
      <c r="I148" s="49"/>
      <c r="J148" s="49"/>
      <c r="K148" s="51"/>
      <c r="L148" s="46"/>
      <c r="M148" s="49"/>
      <c r="N148" s="46"/>
      <c r="O148" s="46"/>
      <c r="P148" s="46"/>
      <c r="Q148" s="46"/>
      <c r="R148" s="46"/>
      <c r="S148" s="46"/>
      <c r="T148" s="46"/>
      <c r="U148" s="46"/>
      <c r="V148" s="46"/>
      <c r="W148" s="46"/>
      <c r="X148" s="49"/>
      <c r="Y148" s="49"/>
      <c r="Z148" s="46"/>
      <c r="AA148" s="46"/>
      <c r="AB148" s="37"/>
      <c r="AC148" s="37"/>
      <c r="AD148" s="37"/>
      <c r="AE148" s="37"/>
      <c r="AF148" s="37"/>
      <c r="AG148" s="37"/>
    </row>
    <row r="149">
      <c r="A149" s="46"/>
      <c r="B149" s="46"/>
      <c r="C149" s="46"/>
      <c r="D149" s="49"/>
      <c r="E149" s="49"/>
      <c r="F149" s="49"/>
      <c r="G149" s="49"/>
      <c r="H149" s="46"/>
      <c r="I149" s="49"/>
      <c r="J149" s="49"/>
      <c r="K149" s="51"/>
      <c r="L149" s="46"/>
      <c r="M149" s="49"/>
      <c r="N149" s="46"/>
      <c r="O149" s="46"/>
      <c r="P149" s="46"/>
      <c r="Q149" s="46"/>
      <c r="R149" s="46"/>
      <c r="S149" s="46"/>
      <c r="T149" s="46"/>
      <c r="U149" s="46"/>
      <c r="V149" s="46"/>
      <c r="W149" s="46"/>
      <c r="X149" s="49"/>
      <c r="Y149" s="49"/>
      <c r="Z149" s="46"/>
      <c r="AA149" s="46"/>
      <c r="AB149" s="37"/>
      <c r="AC149" s="37"/>
      <c r="AD149" s="37"/>
      <c r="AE149" s="37"/>
      <c r="AF149" s="37"/>
      <c r="AG149" s="37"/>
    </row>
    <row r="150">
      <c r="A150" s="46"/>
      <c r="B150" s="46"/>
      <c r="C150" s="46"/>
      <c r="D150" s="49"/>
      <c r="E150" s="49"/>
      <c r="F150" s="49"/>
      <c r="G150" s="49"/>
      <c r="H150" s="46"/>
      <c r="I150" s="49"/>
      <c r="J150" s="49"/>
      <c r="K150" s="51"/>
      <c r="L150" s="46"/>
      <c r="M150" s="49"/>
      <c r="N150" s="46"/>
      <c r="O150" s="46"/>
      <c r="P150" s="46"/>
      <c r="Q150" s="46"/>
      <c r="R150" s="46"/>
      <c r="S150" s="46"/>
      <c r="T150" s="46"/>
      <c r="U150" s="46"/>
      <c r="V150" s="46"/>
      <c r="W150" s="46"/>
      <c r="X150" s="49"/>
      <c r="Y150" s="49"/>
      <c r="Z150" s="46"/>
      <c r="AA150" s="46"/>
      <c r="AB150" s="37"/>
      <c r="AC150" s="37"/>
      <c r="AD150" s="37"/>
      <c r="AE150" s="37"/>
      <c r="AF150" s="37"/>
      <c r="AG150" s="37"/>
    </row>
    <row r="151">
      <c r="A151" s="46"/>
      <c r="B151" s="46"/>
      <c r="C151" s="46"/>
      <c r="D151" s="49"/>
      <c r="E151" s="49"/>
      <c r="F151" s="49"/>
      <c r="G151" s="49"/>
      <c r="H151" s="46"/>
      <c r="I151" s="49"/>
      <c r="J151" s="49"/>
      <c r="K151" s="51"/>
      <c r="L151" s="46"/>
      <c r="M151" s="49"/>
      <c r="N151" s="46"/>
      <c r="O151" s="46"/>
      <c r="P151" s="46"/>
      <c r="Q151" s="46"/>
      <c r="R151" s="46"/>
      <c r="S151" s="46"/>
      <c r="T151" s="46"/>
      <c r="U151" s="46"/>
      <c r="V151" s="46"/>
      <c r="W151" s="46"/>
      <c r="X151" s="49"/>
      <c r="Y151" s="49"/>
      <c r="Z151" s="46"/>
      <c r="AA151" s="46"/>
      <c r="AB151" s="37"/>
      <c r="AC151" s="37"/>
      <c r="AD151" s="37"/>
      <c r="AE151" s="37"/>
      <c r="AF151" s="37"/>
      <c r="AG151" s="37"/>
    </row>
    <row r="152">
      <c r="A152" s="46"/>
      <c r="B152" s="46"/>
      <c r="C152" s="46"/>
      <c r="D152" s="49"/>
      <c r="E152" s="49"/>
      <c r="F152" s="49"/>
      <c r="G152" s="49"/>
      <c r="H152" s="46"/>
      <c r="I152" s="49"/>
      <c r="J152" s="49"/>
      <c r="K152" s="51"/>
      <c r="L152" s="46"/>
      <c r="M152" s="49"/>
      <c r="N152" s="46"/>
      <c r="O152" s="46"/>
      <c r="P152" s="46"/>
      <c r="Q152" s="46"/>
      <c r="R152" s="46"/>
      <c r="S152" s="46"/>
      <c r="T152" s="46"/>
      <c r="U152" s="46"/>
      <c r="V152" s="46"/>
      <c r="W152" s="46"/>
      <c r="X152" s="49"/>
      <c r="Y152" s="49"/>
      <c r="Z152" s="46"/>
      <c r="AA152" s="46"/>
      <c r="AB152" s="37"/>
      <c r="AC152" s="37"/>
      <c r="AD152" s="37"/>
      <c r="AE152" s="37"/>
      <c r="AF152" s="37"/>
      <c r="AG152" s="37"/>
    </row>
    <row r="153">
      <c r="A153" s="46"/>
      <c r="B153" s="46"/>
      <c r="C153" s="46"/>
      <c r="D153" s="49"/>
      <c r="E153" s="49"/>
      <c r="F153" s="49"/>
      <c r="G153" s="49"/>
      <c r="H153" s="46"/>
      <c r="I153" s="49"/>
      <c r="J153" s="49"/>
      <c r="K153" s="51"/>
      <c r="L153" s="46"/>
      <c r="M153" s="49"/>
      <c r="N153" s="46"/>
      <c r="O153" s="46"/>
      <c r="P153" s="46"/>
      <c r="Q153" s="46"/>
      <c r="R153" s="46"/>
      <c r="S153" s="46"/>
      <c r="T153" s="46"/>
      <c r="U153" s="46"/>
      <c r="V153" s="46"/>
      <c r="W153" s="46"/>
      <c r="X153" s="49"/>
      <c r="Y153" s="49"/>
      <c r="Z153" s="46"/>
      <c r="AA153" s="46"/>
      <c r="AB153" s="37"/>
      <c r="AC153" s="37"/>
      <c r="AD153" s="37"/>
      <c r="AE153" s="37"/>
      <c r="AF153" s="37"/>
      <c r="AG153" s="37"/>
    </row>
    <row r="154">
      <c r="A154" s="46"/>
      <c r="B154" s="46"/>
      <c r="C154" s="46"/>
      <c r="D154" s="49"/>
      <c r="E154" s="49"/>
      <c r="F154" s="49"/>
      <c r="G154" s="49"/>
      <c r="H154" s="46"/>
      <c r="I154" s="49"/>
      <c r="J154" s="49"/>
      <c r="K154" s="51"/>
      <c r="L154" s="46"/>
      <c r="M154" s="49"/>
      <c r="N154" s="46"/>
      <c r="O154" s="46"/>
      <c r="P154" s="46"/>
      <c r="Q154" s="46"/>
      <c r="R154" s="46"/>
      <c r="S154" s="46"/>
      <c r="T154" s="46"/>
      <c r="U154" s="46"/>
      <c r="V154" s="46"/>
      <c r="W154" s="46"/>
      <c r="X154" s="49"/>
      <c r="Y154" s="49"/>
      <c r="Z154" s="46"/>
      <c r="AA154" s="46"/>
      <c r="AB154" s="37"/>
      <c r="AC154" s="37"/>
      <c r="AD154" s="37"/>
      <c r="AE154" s="37"/>
      <c r="AF154" s="37"/>
      <c r="AG154" s="37"/>
    </row>
    <row r="155">
      <c r="A155" s="46"/>
      <c r="B155" s="46"/>
      <c r="C155" s="46"/>
      <c r="D155" s="49"/>
      <c r="E155" s="49"/>
      <c r="F155" s="49"/>
      <c r="G155" s="49"/>
      <c r="H155" s="46"/>
      <c r="I155" s="49"/>
      <c r="J155" s="49"/>
      <c r="K155" s="51"/>
      <c r="L155" s="46"/>
      <c r="M155" s="49"/>
      <c r="N155" s="46"/>
      <c r="O155" s="46"/>
      <c r="P155" s="46"/>
      <c r="Q155" s="46"/>
      <c r="R155" s="46"/>
      <c r="S155" s="46"/>
      <c r="T155" s="46"/>
      <c r="U155" s="46"/>
      <c r="V155" s="46"/>
      <c r="W155" s="46"/>
      <c r="X155" s="49"/>
      <c r="Y155" s="49"/>
      <c r="Z155" s="46"/>
      <c r="AA155" s="46"/>
      <c r="AB155" s="37"/>
      <c r="AC155" s="37"/>
      <c r="AD155" s="37"/>
      <c r="AE155" s="37"/>
      <c r="AF155" s="37"/>
      <c r="AG155" s="37"/>
    </row>
    <row r="156">
      <c r="A156" s="46"/>
      <c r="B156" s="46"/>
      <c r="C156" s="46"/>
      <c r="D156" s="49"/>
      <c r="E156" s="49"/>
      <c r="F156" s="49"/>
      <c r="G156" s="49"/>
      <c r="H156" s="46"/>
      <c r="I156" s="49"/>
      <c r="J156" s="49"/>
      <c r="K156" s="51"/>
      <c r="L156" s="46"/>
      <c r="M156" s="49"/>
      <c r="N156" s="46"/>
      <c r="O156" s="46"/>
      <c r="P156" s="46"/>
      <c r="Q156" s="46"/>
      <c r="R156" s="46"/>
      <c r="S156" s="46"/>
      <c r="T156" s="46"/>
      <c r="U156" s="46"/>
      <c r="V156" s="46"/>
      <c r="W156" s="46"/>
      <c r="X156" s="49"/>
      <c r="Y156" s="49"/>
      <c r="Z156" s="46"/>
      <c r="AA156" s="46"/>
      <c r="AB156" s="37"/>
      <c r="AC156" s="37"/>
      <c r="AD156" s="37"/>
      <c r="AE156" s="37"/>
      <c r="AF156" s="37"/>
      <c r="AG156" s="37"/>
    </row>
    <row r="157">
      <c r="A157" s="46"/>
      <c r="B157" s="46"/>
      <c r="C157" s="46"/>
      <c r="D157" s="49"/>
      <c r="E157" s="49"/>
      <c r="F157" s="49"/>
      <c r="G157" s="49"/>
      <c r="H157" s="46"/>
      <c r="I157" s="49"/>
      <c r="J157" s="49"/>
      <c r="K157" s="51"/>
      <c r="L157" s="46"/>
      <c r="M157" s="49"/>
      <c r="N157" s="46"/>
      <c r="O157" s="46"/>
      <c r="P157" s="46"/>
      <c r="Q157" s="46"/>
      <c r="R157" s="46"/>
      <c r="S157" s="46"/>
      <c r="T157" s="46"/>
      <c r="U157" s="46"/>
      <c r="V157" s="46"/>
      <c r="W157" s="46"/>
      <c r="X157" s="49"/>
      <c r="Y157" s="49"/>
      <c r="Z157" s="46"/>
      <c r="AA157" s="46"/>
      <c r="AB157" s="37"/>
      <c r="AC157" s="37"/>
      <c r="AD157" s="37"/>
      <c r="AE157" s="37"/>
      <c r="AF157" s="37"/>
      <c r="AG157" s="37"/>
    </row>
    <row r="158">
      <c r="A158" s="46"/>
      <c r="B158" s="46"/>
      <c r="C158" s="46"/>
      <c r="D158" s="49"/>
      <c r="E158" s="49"/>
      <c r="F158" s="49"/>
      <c r="G158" s="49"/>
      <c r="H158" s="46"/>
      <c r="I158" s="49"/>
      <c r="J158" s="49"/>
      <c r="K158" s="51"/>
      <c r="L158" s="46"/>
      <c r="M158" s="49"/>
      <c r="N158" s="46"/>
      <c r="O158" s="46"/>
      <c r="P158" s="46"/>
      <c r="Q158" s="46"/>
      <c r="R158" s="46"/>
      <c r="S158" s="46"/>
      <c r="T158" s="46"/>
      <c r="U158" s="46"/>
      <c r="V158" s="46"/>
      <c r="W158" s="46"/>
      <c r="X158" s="49"/>
      <c r="Y158" s="49"/>
      <c r="Z158" s="46"/>
      <c r="AA158" s="46"/>
      <c r="AB158" s="37"/>
      <c r="AC158" s="37"/>
      <c r="AD158" s="37"/>
      <c r="AE158" s="37"/>
      <c r="AF158" s="37"/>
      <c r="AG158" s="37"/>
    </row>
    <row r="159">
      <c r="A159" s="46"/>
      <c r="B159" s="46"/>
      <c r="C159" s="46"/>
      <c r="D159" s="49"/>
      <c r="E159" s="49"/>
      <c r="F159" s="49"/>
      <c r="G159" s="49"/>
      <c r="H159" s="46"/>
      <c r="I159" s="49"/>
      <c r="J159" s="49"/>
      <c r="K159" s="51"/>
      <c r="L159" s="46"/>
      <c r="M159" s="49"/>
      <c r="N159" s="46"/>
      <c r="O159" s="46"/>
      <c r="P159" s="46"/>
      <c r="Q159" s="46"/>
      <c r="R159" s="46"/>
      <c r="S159" s="46"/>
      <c r="T159" s="46"/>
      <c r="U159" s="46"/>
      <c r="V159" s="46"/>
      <c r="W159" s="46"/>
      <c r="X159" s="49"/>
      <c r="Y159" s="49"/>
      <c r="Z159" s="46"/>
      <c r="AA159" s="46"/>
      <c r="AB159" s="37"/>
      <c r="AC159" s="37"/>
      <c r="AD159" s="37"/>
      <c r="AE159" s="37"/>
      <c r="AF159" s="37"/>
      <c r="AG159" s="37"/>
    </row>
    <row r="160">
      <c r="A160" s="46"/>
      <c r="B160" s="46"/>
      <c r="C160" s="46"/>
      <c r="D160" s="49"/>
      <c r="E160" s="49"/>
      <c r="F160" s="49"/>
      <c r="G160" s="49"/>
      <c r="H160" s="46"/>
      <c r="I160" s="49"/>
      <c r="J160" s="49"/>
      <c r="K160" s="51"/>
      <c r="L160" s="46"/>
      <c r="M160" s="49"/>
      <c r="N160" s="46"/>
      <c r="O160" s="46"/>
      <c r="P160" s="46"/>
      <c r="Q160" s="46"/>
      <c r="R160" s="46"/>
      <c r="S160" s="46"/>
      <c r="T160" s="46"/>
      <c r="U160" s="46"/>
      <c r="V160" s="46"/>
      <c r="W160" s="46"/>
      <c r="X160" s="49"/>
      <c r="Y160" s="49"/>
      <c r="Z160" s="46"/>
      <c r="AA160" s="46"/>
      <c r="AB160" s="37"/>
      <c r="AC160" s="37"/>
      <c r="AD160" s="37"/>
      <c r="AE160" s="37"/>
      <c r="AF160" s="37"/>
      <c r="AG160" s="37"/>
    </row>
    <row r="161">
      <c r="A161" s="46"/>
      <c r="B161" s="46"/>
      <c r="C161" s="46"/>
      <c r="D161" s="49"/>
      <c r="E161" s="49"/>
      <c r="F161" s="49"/>
      <c r="G161" s="49"/>
      <c r="H161" s="46"/>
      <c r="I161" s="49"/>
      <c r="J161" s="49"/>
      <c r="K161" s="51"/>
      <c r="L161" s="46"/>
      <c r="M161" s="49"/>
      <c r="N161" s="46"/>
      <c r="O161" s="46"/>
      <c r="P161" s="46"/>
      <c r="Q161" s="46"/>
      <c r="R161" s="46"/>
      <c r="S161" s="46"/>
      <c r="T161" s="46"/>
      <c r="U161" s="46"/>
      <c r="V161" s="46"/>
      <c r="W161" s="46"/>
      <c r="X161" s="49"/>
      <c r="Y161" s="49"/>
      <c r="Z161" s="46"/>
      <c r="AA161" s="46"/>
      <c r="AB161" s="37"/>
      <c r="AC161" s="37"/>
      <c r="AD161" s="37"/>
      <c r="AE161" s="37"/>
      <c r="AF161" s="37"/>
      <c r="AG161" s="37"/>
    </row>
    <row r="162">
      <c r="A162" s="46"/>
      <c r="B162" s="46"/>
      <c r="C162" s="46"/>
      <c r="D162" s="49"/>
      <c r="E162" s="49"/>
      <c r="F162" s="49"/>
      <c r="G162" s="49"/>
      <c r="H162" s="46"/>
      <c r="I162" s="49"/>
      <c r="J162" s="49"/>
      <c r="K162" s="51"/>
      <c r="L162" s="46"/>
      <c r="M162" s="49"/>
      <c r="N162" s="46"/>
      <c r="O162" s="46"/>
      <c r="P162" s="46"/>
      <c r="Q162" s="46"/>
      <c r="R162" s="46"/>
      <c r="S162" s="46"/>
      <c r="T162" s="46"/>
      <c r="U162" s="46"/>
      <c r="V162" s="46"/>
      <c r="W162" s="46"/>
      <c r="X162" s="49"/>
      <c r="Y162" s="49"/>
      <c r="Z162" s="46"/>
      <c r="AA162" s="46"/>
      <c r="AB162" s="37"/>
      <c r="AC162" s="37"/>
      <c r="AD162" s="37"/>
      <c r="AE162" s="37"/>
      <c r="AF162" s="37"/>
      <c r="AG162" s="37"/>
    </row>
    <row r="163">
      <c r="A163" s="46"/>
      <c r="B163" s="46"/>
      <c r="C163" s="46"/>
      <c r="D163" s="49"/>
      <c r="E163" s="49"/>
      <c r="F163" s="49"/>
      <c r="G163" s="49"/>
      <c r="H163" s="46"/>
      <c r="I163" s="49"/>
      <c r="J163" s="49"/>
      <c r="K163" s="51"/>
      <c r="L163" s="46"/>
      <c r="M163" s="49"/>
      <c r="N163" s="46"/>
      <c r="O163" s="46"/>
      <c r="P163" s="46"/>
      <c r="Q163" s="46"/>
      <c r="R163" s="46"/>
      <c r="S163" s="46"/>
      <c r="T163" s="46"/>
      <c r="U163" s="46"/>
      <c r="V163" s="46"/>
      <c r="W163" s="46"/>
      <c r="X163" s="49"/>
      <c r="Y163" s="49"/>
      <c r="Z163" s="46"/>
      <c r="AA163" s="46"/>
      <c r="AB163" s="37"/>
      <c r="AC163" s="37"/>
      <c r="AD163" s="37"/>
      <c r="AE163" s="37"/>
      <c r="AF163" s="37"/>
      <c r="AG163" s="37"/>
    </row>
    <row r="164">
      <c r="A164" s="46"/>
      <c r="B164" s="46"/>
      <c r="C164" s="46"/>
      <c r="D164" s="49"/>
      <c r="E164" s="49"/>
      <c r="F164" s="49"/>
      <c r="G164" s="49"/>
      <c r="H164" s="46"/>
      <c r="I164" s="49"/>
      <c r="J164" s="49"/>
      <c r="K164" s="51"/>
      <c r="L164" s="46"/>
      <c r="M164" s="49"/>
      <c r="N164" s="46"/>
      <c r="O164" s="46"/>
      <c r="P164" s="46"/>
      <c r="Q164" s="46"/>
      <c r="R164" s="46"/>
      <c r="S164" s="46"/>
      <c r="T164" s="46"/>
      <c r="U164" s="46"/>
      <c r="V164" s="46"/>
      <c r="W164" s="46"/>
      <c r="X164" s="49"/>
      <c r="Y164" s="49"/>
      <c r="Z164" s="46"/>
      <c r="AA164" s="46"/>
      <c r="AB164" s="37"/>
      <c r="AC164" s="37"/>
      <c r="AD164" s="37"/>
      <c r="AE164" s="37"/>
      <c r="AF164" s="37"/>
      <c r="AG164" s="37"/>
    </row>
    <row r="165">
      <c r="A165" s="46"/>
      <c r="B165" s="46"/>
      <c r="C165" s="46"/>
      <c r="D165" s="49"/>
      <c r="E165" s="49"/>
      <c r="F165" s="49"/>
      <c r="G165" s="49"/>
      <c r="H165" s="46"/>
      <c r="I165" s="49"/>
      <c r="J165" s="49"/>
      <c r="K165" s="51"/>
      <c r="L165" s="46"/>
      <c r="M165" s="49"/>
      <c r="N165" s="46"/>
      <c r="O165" s="46"/>
      <c r="P165" s="46"/>
      <c r="Q165" s="46"/>
      <c r="R165" s="46"/>
      <c r="S165" s="46"/>
      <c r="T165" s="46"/>
      <c r="U165" s="46"/>
      <c r="V165" s="46"/>
      <c r="W165" s="46"/>
      <c r="X165" s="49"/>
      <c r="Y165" s="49"/>
      <c r="Z165" s="46"/>
      <c r="AA165" s="46"/>
      <c r="AB165" s="37"/>
      <c r="AC165" s="37"/>
      <c r="AD165" s="37"/>
      <c r="AE165" s="37"/>
      <c r="AF165" s="37"/>
      <c r="AG165" s="37"/>
    </row>
    <row r="166">
      <c r="A166" s="46"/>
      <c r="B166" s="46"/>
      <c r="C166" s="46"/>
      <c r="D166" s="49"/>
      <c r="E166" s="49"/>
      <c r="F166" s="49"/>
      <c r="G166" s="49"/>
      <c r="H166" s="46"/>
      <c r="I166" s="49"/>
      <c r="J166" s="49"/>
      <c r="K166" s="51"/>
      <c r="L166" s="46"/>
      <c r="M166" s="49"/>
      <c r="N166" s="46"/>
      <c r="O166" s="46"/>
      <c r="P166" s="46"/>
      <c r="Q166" s="46"/>
      <c r="R166" s="46"/>
      <c r="S166" s="46"/>
      <c r="T166" s="46"/>
      <c r="U166" s="46"/>
      <c r="V166" s="46"/>
      <c r="W166" s="46"/>
      <c r="X166" s="49"/>
      <c r="Y166" s="49"/>
      <c r="Z166" s="46"/>
      <c r="AA166" s="46"/>
      <c r="AB166" s="37"/>
      <c r="AC166" s="37"/>
      <c r="AD166" s="37"/>
      <c r="AE166" s="37"/>
      <c r="AF166" s="37"/>
      <c r="AG166" s="37"/>
    </row>
    <row r="167">
      <c r="A167" s="46"/>
      <c r="B167" s="46"/>
      <c r="C167" s="46"/>
      <c r="D167" s="49"/>
      <c r="E167" s="49"/>
      <c r="F167" s="49"/>
      <c r="G167" s="49"/>
      <c r="H167" s="46"/>
      <c r="I167" s="49"/>
      <c r="J167" s="49"/>
      <c r="K167" s="51"/>
      <c r="L167" s="46"/>
      <c r="M167" s="49"/>
      <c r="N167" s="46"/>
      <c r="O167" s="46"/>
      <c r="P167" s="46"/>
      <c r="Q167" s="46"/>
      <c r="R167" s="46"/>
      <c r="S167" s="46"/>
      <c r="T167" s="46"/>
      <c r="U167" s="46"/>
      <c r="V167" s="46"/>
      <c r="W167" s="46"/>
      <c r="X167" s="49"/>
      <c r="Y167" s="49"/>
      <c r="Z167" s="46"/>
      <c r="AA167" s="46"/>
      <c r="AB167" s="37"/>
      <c r="AC167" s="37"/>
      <c r="AD167" s="37"/>
      <c r="AE167" s="37"/>
      <c r="AF167" s="37"/>
      <c r="AG167" s="37"/>
    </row>
    <row r="168">
      <c r="A168" s="46"/>
      <c r="B168" s="46"/>
      <c r="C168" s="46"/>
      <c r="D168" s="49"/>
      <c r="E168" s="49"/>
      <c r="F168" s="49"/>
      <c r="G168" s="49"/>
      <c r="H168" s="46"/>
      <c r="I168" s="49"/>
      <c r="J168" s="49"/>
      <c r="K168" s="51"/>
      <c r="L168" s="46"/>
      <c r="M168" s="49"/>
      <c r="N168" s="46"/>
      <c r="O168" s="46"/>
      <c r="P168" s="46"/>
      <c r="Q168" s="46"/>
      <c r="R168" s="46"/>
      <c r="S168" s="46"/>
      <c r="T168" s="46"/>
      <c r="U168" s="46"/>
      <c r="V168" s="46"/>
      <c r="W168" s="46"/>
      <c r="X168" s="49"/>
      <c r="Y168" s="49"/>
      <c r="Z168" s="46"/>
      <c r="AA168" s="46"/>
      <c r="AB168" s="37"/>
      <c r="AC168" s="37"/>
      <c r="AD168" s="37"/>
      <c r="AE168" s="37"/>
      <c r="AF168" s="37"/>
      <c r="AG168" s="37"/>
    </row>
    <row r="169">
      <c r="A169" s="46"/>
      <c r="B169" s="46"/>
      <c r="C169" s="46"/>
      <c r="D169" s="49"/>
      <c r="E169" s="49"/>
      <c r="F169" s="49"/>
      <c r="G169" s="49"/>
      <c r="H169" s="46"/>
      <c r="I169" s="49"/>
      <c r="J169" s="49"/>
      <c r="K169" s="51"/>
      <c r="L169" s="46"/>
      <c r="M169" s="49"/>
      <c r="N169" s="46"/>
      <c r="O169" s="46"/>
      <c r="P169" s="46"/>
      <c r="Q169" s="46"/>
      <c r="R169" s="46"/>
      <c r="S169" s="46"/>
      <c r="T169" s="46"/>
      <c r="U169" s="46"/>
      <c r="V169" s="46"/>
      <c r="W169" s="46"/>
      <c r="X169" s="49"/>
      <c r="Y169" s="49"/>
      <c r="Z169" s="46"/>
      <c r="AA169" s="46"/>
      <c r="AB169" s="37"/>
      <c r="AC169" s="37"/>
      <c r="AD169" s="37"/>
      <c r="AE169" s="37"/>
      <c r="AF169" s="37"/>
      <c r="AG169" s="37"/>
    </row>
    <row r="170">
      <c r="A170" s="46"/>
      <c r="B170" s="46"/>
      <c r="C170" s="46"/>
      <c r="D170" s="49"/>
      <c r="E170" s="49"/>
      <c r="F170" s="49"/>
      <c r="G170" s="49"/>
      <c r="H170" s="46"/>
      <c r="I170" s="49"/>
      <c r="J170" s="49"/>
      <c r="K170" s="51"/>
      <c r="L170" s="46"/>
      <c r="M170" s="49"/>
      <c r="N170" s="46"/>
      <c r="O170" s="46"/>
      <c r="P170" s="46"/>
      <c r="Q170" s="46"/>
      <c r="R170" s="46"/>
      <c r="S170" s="46"/>
      <c r="T170" s="46"/>
      <c r="U170" s="46"/>
      <c r="V170" s="46"/>
      <c r="W170" s="46"/>
      <c r="X170" s="49"/>
      <c r="Y170" s="49"/>
      <c r="Z170" s="46"/>
      <c r="AA170" s="46"/>
      <c r="AB170" s="37"/>
      <c r="AC170" s="37"/>
      <c r="AD170" s="37"/>
      <c r="AE170" s="37"/>
      <c r="AF170" s="37"/>
      <c r="AG170" s="37"/>
    </row>
    <row r="171">
      <c r="A171" s="46"/>
      <c r="B171" s="46"/>
      <c r="C171" s="46"/>
      <c r="D171" s="49"/>
      <c r="E171" s="49"/>
      <c r="F171" s="49"/>
      <c r="G171" s="49"/>
      <c r="H171" s="46"/>
      <c r="I171" s="49"/>
      <c r="J171" s="49"/>
      <c r="K171" s="51"/>
      <c r="L171" s="46"/>
      <c r="M171" s="49"/>
      <c r="N171" s="46"/>
      <c r="O171" s="46"/>
      <c r="P171" s="46"/>
      <c r="Q171" s="46"/>
      <c r="R171" s="46"/>
      <c r="S171" s="46"/>
      <c r="T171" s="46"/>
      <c r="U171" s="46"/>
      <c r="V171" s="46"/>
      <c r="W171" s="46"/>
      <c r="X171" s="49"/>
      <c r="Y171" s="49"/>
      <c r="Z171" s="46"/>
      <c r="AA171" s="46"/>
      <c r="AB171" s="37"/>
      <c r="AC171" s="37"/>
      <c r="AD171" s="37"/>
      <c r="AE171" s="37"/>
      <c r="AF171" s="37"/>
      <c r="AG171" s="37"/>
    </row>
    <row r="172">
      <c r="A172" s="46"/>
      <c r="B172" s="46"/>
      <c r="C172" s="46"/>
      <c r="D172" s="49"/>
      <c r="E172" s="49"/>
      <c r="F172" s="49"/>
      <c r="G172" s="49"/>
      <c r="H172" s="46"/>
      <c r="I172" s="49"/>
      <c r="J172" s="49"/>
      <c r="K172" s="51"/>
      <c r="L172" s="46"/>
      <c r="M172" s="49"/>
      <c r="N172" s="46"/>
      <c r="O172" s="46"/>
      <c r="P172" s="46"/>
      <c r="Q172" s="46"/>
      <c r="R172" s="46"/>
      <c r="S172" s="46"/>
      <c r="T172" s="46"/>
      <c r="U172" s="46"/>
      <c r="V172" s="46"/>
      <c r="W172" s="46"/>
      <c r="X172" s="49"/>
      <c r="Y172" s="49"/>
      <c r="Z172" s="46"/>
      <c r="AA172" s="46"/>
      <c r="AB172" s="37"/>
      <c r="AC172" s="37"/>
      <c r="AD172" s="37"/>
      <c r="AE172" s="37"/>
      <c r="AF172" s="37"/>
      <c r="AG172" s="37"/>
    </row>
    <row r="173">
      <c r="A173" s="46"/>
      <c r="B173" s="46"/>
      <c r="C173" s="46"/>
      <c r="D173" s="49"/>
      <c r="E173" s="49"/>
      <c r="F173" s="49"/>
      <c r="G173" s="49"/>
      <c r="H173" s="46"/>
      <c r="I173" s="49"/>
      <c r="J173" s="49"/>
      <c r="K173" s="51"/>
      <c r="L173" s="46"/>
      <c r="M173" s="49"/>
      <c r="N173" s="46"/>
      <c r="O173" s="46"/>
      <c r="P173" s="46"/>
      <c r="Q173" s="46"/>
      <c r="R173" s="46"/>
      <c r="S173" s="46"/>
      <c r="T173" s="46"/>
      <c r="U173" s="46"/>
      <c r="V173" s="46"/>
      <c r="W173" s="46"/>
      <c r="X173" s="49"/>
      <c r="Y173" s="49"/>
      <c r="Z173" s="46"/>
      <c r="AA173" s="46"/>
      <c r="AB173" s="37"/>
      <c r="AC173" s="37"/>
      <c r="AD173" s="37"/>
      <c r="AE173" s="37"/>
      <c r="AF173" s="37"/>
      <c r="AG173" s="37"/>
    </row>
    <row r="174">
      <c r="A174" s="46"/>
      <c r="B174" s="46"/>
      <c r="C174" s="46"/>
      <c r="D174" s="49"/>
      <c r="E174" s="49"/>
      <c r="F174" s="49"/>
      <c r="G174" s="49"/>
      <c r="H174" s="46"/>
      <c r="I174" s="49"/>
      <c r="J174" s="49"/>
      <c r="K174" s="51"/>
      <c r="L174" s="46"/>
      <c r="M174" s="49"/>
      <c r="N174" s="46"/>
      <c r="O174" s="46"/>
      <c r="P174" s="46"/>
      <c r="Q174" s="46"/>
      <c r="R174" s="46"/>
      <c r="S174" s="46"/>
      <c r="T174" s="46"/>
      <c r="U174" s="46"/>
      <c r="V174" s="46"/>
      <c r="W174" s="46"/>
      <c r="X174" s="49"/>
      <c r="Y174" s="49"/>
      <c r="Z174" s="46"/>
      <c r="AA174" s="46"/>
      <c r="AB174" s="37"/>
      <c r="AC174" s="37"/>
      <c r="AD174" s="37"/>
      <c r="AE174" s="37"/>
      <c r="AF174" s="37"/>
      <c r="AG174" s="37"/>
    </row>
    <row r="175">
      <c r="A175" s="46"/>
      <c r="B175" s="46"/>
      <c r="C175" s="46"/>
      <c r="D175" s="49"/>
      <c r="E175" s="49"/>
      <c r="F175" s="49"/>
      <c r="G175" s="49"/>
      <c r="H175" s="46"/>
      <c r="I175" s="49"/>
      <c r="J175" s="49"/>
      <c r="K175" s="51"/>
      <c r="L175" s="46"/>
      <c r="M175" s="49"/>
      <c r="N175" s="46"/>
      <c r="O175" s="46"/>
      <c r="P175" s="46"/>
      <c r="Q175" s="46"/>
      <c r="R175" s="46"/>
      <c r="S175" s="46"/>
      <c r="T175" s="46"/>
      <c r="U175" s="46"/>
      <c r="V175" s="46"/>
      <c r="W175" s="46"/>
      <c r="X175" s="49"/>
      <c r="Y175" s="49"/>
      <c r="Z175" s="46"/>
      <c r="AA175" s="46"/>
      <c r="AB175" s="37"/>
      <c r="AC175" s="37"/>
      <c r="AD175" s="37"/>
      <c r="AE175" s="37"/>
      <c r="AF175" s="37"/>
      <c r="AG175" s="37"/>
    </row>
    <row r="176">
      <c r="A176" s="46"/>
      <c r="B176" s="46"/>
      <c r="C176" s="46"/>
      <c r="D176" s="49"/>
      <c r="E176" s="49"/>
      <c r="F176" s="49"/>
      <c r="G176" s="49"/>
      <c r="H176" s="46"/>
      <c r="I176" s="49"/>
      <c r="J176" s="49"/>
      <c r="K176" s="51"/>
      <c r="L176" s="46"/>
      <c r="M176" s="49"/>
      <c r="N176" s="46"/>
      <c r="O176" s="46"/>
      <c r="P176" s="46"/>
      <c r="Q176" s="46"/>
      <c r="R176" s="46"/>
      <c r="S176" s="46"/>
      <c r="T176" s="46"/>
      <c r="U176" s="46"/>
      <c r="V176" s="46"/>
      <c r="W176" s="46"/>
      <c r="X176" s="49"/>
      <c r="Y176" s="49"/>
      <c r="Z176" s="46"/>
      <c r="AA176" s="46"/>
      <c r="AB176" s="37"/>
      <c r="AC176" s="37"/>
      <c r="AD176" s="37"/>
      <c r="AE176" s="37"/>
      <c r="AF176" s="37"/>
      <c r="AG176" s="37"/>
    </row>
    <row r="177">
      <c r="A177" s="46"/>
      <c r="B177" s="46"/>
      <c r="C177" s="46"/>
      <c r="D177" s="49"/>
      <c r="E177" s="49"/>
      <c r="F177" s="49"/>
      <c r="G177" s="49"/>
      <c r="H177" s="46"/>
      <c r="I177" s="49"/>
      <c r="J177" s="49"/>
      <c r="K177" s="51"/>
      <c r="L177" s="46"/>
      <c r="M177" s="49"/>
      <c r="N177" s="46"/>
      <c r="O177" s="46"/>
      <c r="P177" s="46"/>
      <c r="Q177" s="46"/>
      <c r="R177" s="46"/>
      <c r="S177" s="46"/>
      <c r="T177" s="46"/>
      <c r="U177" s="46"/>
      <c r="V177" s="46"/>
      <c r="W177" s="46"/>
      <c r="X177" s="49"/>
      <c r="Y177" s="49"/>
      <c r="Z177" s="46"/>
      <c r="AA177" s="46"/>
      <c r="AB177" s="37"/>
      <c r="AC177" s="37"/>
      <c r="AD177" s="37"/>
      <c r="AE177" s="37"/>
      <c r="AF177" s="37"/>
      <c r="AG177" s="37"/>
    </row>
    <row r="178">
      <c r="A178" s="46"/>
      <c r="B178" s="46"/>
      <c r="C178" s="46"/>
      <c r="D178" s="49"/>
      <c r="E178" s="49"/>
      <c r="F178" s="49"/>
      <c r="G178" s="49"/>
      <c r="H178" s="46"/>
      <c r="I178" s="49"/>
      <c r="J178" s="49"/>
      <c r="K178" s="51"/>
      <c r="L178" s="46"/>
      <c r="M178" s="49"/>
      <c r="N178" s="46"/>
      <c r="O178" s="46"/>
      <c r="P178" s="46"/>
      <c r="Q178" s="46"/>
      <c r="R178" s="46"/>
      <c r="S178" s="46"/>
      <c r="T178" s="46"/>
      <c r="U178" s="46"/>
      <c r="V178" s="46"/>
      <c r="W178" s="46"/>
      <c r="X178" s="49"/>
      <c r="Y178" s="49"/>
      <c r="Z178" s="46"/>
      <c r="AA178" s="46"/>
      <c r="AB178" s="37"/>
      <c r="AC178" s="37"/>
      <c r="AD178" s="37"/>
      <c r="AE178" s="37"/>
      <c r="AF178" s="37"/>
      <c r="AG178" s="37"/>
    </row>
    <row r="179">
      <c r="A179" s="46"/>
      <c r="B179" s="46"/>
      <c r="C179" s="46"/>
      <c r="D179" s="49"/>
      <c r="E179" s="49"/>
      <c r="F179" s="49"/>
      <c r="G179" s="49"/>
      <c r="H179" s="46"/>
      <c r="I179" s="49"/>
      <c r="J179" s="49"/>
      <c r="K179" s="51"/>
      <c r="L179" s="46"/>
      <c r="M179" s="49"/>
      <c r="N179" s="46"/>
      <c r="O179" s="46"/>
      <c r="P179" s="46"/>
      <c r="Q179" s="46"/>
      <c r="R179" s="46"/>
      <c r="S179" s="46"/>
      <c r="T179" s="46"/>
      <c r="U179" s="46"/>
      <c r="V179" s="46"/>
      <c r="W179" s="46"/>
      <c r="X179" s="49"/>
      <c r="Y179" s="49"/>
      <c r="Z179" s="46"/>
      <c r="AA179" s="46"/>
      <c r="AB179" s="37"/>
      <c r="AC179" s="37"/>
      <c r="AD179" s="37"/>
      <c r="AE179" s="37"/>
      <c r="AF179" s="37"/>
      <c r="AG179" s="37"/>
    </row>
    <row r="180">
      <c r="A180" s="46"/>
      <c r="B180" s="46"/>
      <c r="C180" s="46"/>
      <c r="D180" s="49"/>
      <c r="E180" s="49"/>
      <c r="F180" s="49"/>
      <c r="G180" s="49"/>
      <c r="H180" s="46"/>
      <c r="I180" s="49"/>
      <c r="J180" s="49"/>
      <c r="K180" s="51"/>
      <c r="L180" s="46"/>
      <c r="M180" s="49"/>
      <c r="N180" s="46"/>
      <c r="O180" s="46"/>
      <c r="P180" s="46"/>
      <c r="Q180" s="46"/>
      <c r="R180" s="46"/>
      <c r="S180" s="46"/>
      <c r="T180" s="46"/>
      <c r="U180" s="46"/>
      <c r="V180" s="46"/>
      <c r="W180" s="46"/>
      <c r="X180" s="49"/>
      <c r="Y180" s="49"/>
      <c r="Z180" s="46"/>
      <c r="AA180" s="46"/>
      <c r="AB180" s="37"/>
      <c r="AC180" s="37"/>
      <c r="AD180" s="37"/>
      <c r="AE180" s="37"/>
      <c r="AF180" s="37"/>
      <c r="AG180" s="37"/>
    </row>
    <row r="181">
      <c r="A181" s="46"/>
      <c r="B181" s="46"/>
      <c r="C181" s="46"/>
      <c r="D181" s="49"/>
      <c r="E181" s="49"/>
      <c r="F181" s="49"/>
      <c r="G181" s="49"/>
      <c r="H181" s="46"/>
      <c r="I181" s="49"/>
      <c r="J181" s="49"/>
      <c r="K181" s="51"/>
      <c r="L181" s="46"/>
      <c r="M181" s="49"/>
      <c r="N181" s="46"/>
      <c r="O181" s="46"/>
      <c r="P181" s="46"/>
      <c r="Q181" s="46"/>
      <c r="R181" s="46"/>
      <c r="S181" s="46"/>
      <c r="T181" s="46"/>
      <c r="U181" s="46"/>
      <c r="V181" s="46"/>
      <c r="W181" s="46"/>
      <c r="X181" s="49"/>
      <c r="Y181" s="49"/>
      <c r="Z181" s="46"/>
      <c r="AA181" s="46"/>
      <c r="AB181" s="37"/>
      <c r="AC181" s="37"/>
      <c r="AD181" s="37"/>
      <c r="AE181" s="37"/>
      <c r="AF181" s="37"/>
      <c r="AG181" s="37"/>
    </row>
    <row r="182">
      <c r="A182" s="46"/>
      <c r="B182" s="46"/>
      <c r="C182" s="46"/>
      <c r="D182" s="49"/>
      <c r="E182" s="49"/>
      <c r="F182" s="49"/>
      <c r="G182" s="49"/>
      <c r="H182" s="46"/>
      <c r="I182" s="49"/>
      <c r="J182" s="49"/>
      <c r="K182" s="51"/>
      <c r="L182" s="46"/>
      <c r="M182" s="49"/>
      <c r="N182" s="46"/>
      <c r="O182" s="46"/>
      <c r="P182" s="46"/>
      <c r="Q182" s="46"/>
      <c r="R182" s="46"/>
      <c r="S182" s="46"/>
      <c r="T182" s="46"/>
      <c r="U182" s="46"/>
      <c r="V182" s="46"/>
      <c r="W182" s="46"/>
      <c r="X182" s="49"/>
      <c r="Y182" s="49"/>
      <c r="Z182" s="46"/>
      <c r="AA182" s="46"/>
      <c r="AB182" s="37"/>
      <c r="AC182" s="37"/>
      <c r="AD182" s="37"/>
      <c r="AE182" s="37"/>
      <c r="AF182" s="37"/>
      <c r="AG182" s="37"/>
    </row>
    <row r="183">
      <c r="A183" s="46"/>
      <c r="B183" s="46"/>
      <c r="C183" s="46"/>
      <c r="D183" s="49"/>
      <c r="E183" s="49"/>
      <c r="F183" s="49"/>
      <c r="G183" s="49"/>
      <c r="H183" s="46"/>
      <c r="I183" s="49"/>
      <c r="J183" s="49"/>
      <c r="K183" s="51"/>
      <c r="L183" s="46"/>
      <c r="M183" s="49"/>
      <c r="N183" s="46"/>
      <c r="O183" s="46"/>
      <c r="P183" s="46"/>
      <c r="Q183" s="46"/>
      <c r="R183" s="46"/>
      <c r="S183" s="46"/>
      <c r="T183" s="46"/>
      <c r="U183" s="46"/>
      <c r="V183" s="46"/>
      <c r="W183" s="46"/>
      <c r="X183" s="49"/>
      <c r="Y183" s="49"/>
      <c r="Z183" s="46"/>
      <c r="AA183" s="46"/>
      <c r="AB183" s="37"/>
      <c r="AC183" s="37"/>
      <c r="AD183" s="37"/>
      <c r="AE183" s="37"/>
      <c r="AF183" s="37"/>
      <c r="AG183" s="37"/>
    </row>
    <row r="184">
      <c r="A184" s="46"/>
      <c r="B184" s="46"/>
      <c r="C184" s="46"/>
      <c r="D184" s="49"/>
      <c r="E184" s="49"/>
      <c r="F184" s="49"/>
      <c r="G184" s="49"/>
      <c r="H184" s="46"/>
      <c r="I184" s="49"/>
      <c r="J184" s="49"/>
      <c r="K184" s="51"/>
      <c r="L184" s="46"/>
      <c r="M184" s="49"/>
      <c r="N184" s="46"/>
      <c r="O184" s="46"/>
      <c r="P184" s="46"/>
      <c r="Q184" s="46"/>
      <c r="R184" s="46"/>
      <c r="S184" s="46"/>
      <c r="T184" s="46"/>
      <c r="U184" s="46"/>
      <c r="V184" s="46"/>
      <c r="W184" s="46"/>
      <c r="X184" s="49"/>
      <c r="Y184" s="49"/>
      <c r="Z184" s="46"/>
      <c r="AA184" s="46"/>
      <c r="AB184" s="37"/>
      <c r="AC184" s="37"/>
      <c r="AD184" s="37"/>
      <c r="AE184" s="37"/>
      <c r="AF184" s="37"/>
      <c r="AG184" s="37"/>
    </row>
    <row r="185">
      <c r="A185" s="46"/>
      <c r="B185" s="46"/>
      <c r="C185" s="46"/>
      <c r="D185" s="49"/>
      <c r="E185" s="49"/>
      <c r="F185" s="49"/>
      <c r="G185" s="49"/>
      <c r="H185" s="46"/>
      <c r="I185" s="49"/>
      <c r="J185" s="49"/>
      <c r="K185" s="51"/>
      <c r="L185" s="46"/>
      <c r="M185" s="49"/>
      <c r="N185" s="46"/>
      <c r="O185" s="46"/>
      <c r="P185" s="46"/>
      <c r="Q185" s="46"/>
      <c r="R185" s="46"/>
      <c r="S185" s="46"/>
      <c r="T185" s="46"/>
      <c r="U185" s="46"/>
      <c r="V185" s="46"/>
      <c r="W185" s="46"/>
      <c r="X185" s="49"/>
      <c r="Y185" s="49"/>
      <c r="Z185" s="46"/>
      <c r="AA185" s="46"/>
      <c r="AB185" s="37"/>
      <c r="AC185" s="37"/>
      <c r="AD185" s="37"/>
      <c r="AE185" s="37"/>
      <c r="AF185" s="37"/>
      <c r="AG185" s="37"/>
    </row>
    <row r="186">
      <c r="A186" s="46"/>
      <c r="B186" s="46"/>
      <c r="C186" s="46"/>
      <c r="D186" s="49"/>
      <c r="E186" s="49"/>
      <c r="F186" s="49"/>
      <c r="G186" s="49"/>
      <c r="H186" s="46"/>
      <c r="I186" s="49"/>
      <c r="J186" s="49"/>
      <c r="K186" s="51"/>
      <c r="L186" s="46"/>
      <c r="M186" s="49"/>
      <c r="N186" s="46"/>
      <c r="O186" s="46"/>
      <c r="P186" s="46"/>
      <c r="Q186" s="46"/>
      <c r="R186" s="46"/>
      <c r="S186" s="46"/>
      <c r="T186" s="46"/>
      <c r="U186" s="46"/>
      <c r="V186" s="46"/>
      <c r="W186" s="46"/>
      <c r="X186" s="49"/>
      <c r="Y186" s="49"/>
      <c r="Z186" s="46"/>
      <c r="AA186" s="46"/>
      <c r="AB186" s="37"/>
      <c r="AC186" s="37"/>
      <c r="AD186" s="37"/>
      <c r="AE186" s="37"/>
      <c r="AF186" s="37"/>
      <c r="AG186" s="37"/>
    </row>
    <row r="187">
      <c r="A187" s="46"/>
      <c r="B187" s="46"/>
      <c r="C187" s="46"/>
      <c r="D187" s="49"/>
      <c r="E187" s="49"/>
      <c r="F187" s="49"/>
      <c r="G187" s="49"/>
      <c r="H187" s="46"/>
      <c r="I187" s="49"/>
      <c r="J187" s="49"/>
      <c r="K187" s="51"/>
      <c r="L187" s="46"/>
      <c r="M187" s="49"/>
      <c r="N187" s="46"/>
      <c r="O187" s="46"/>
      <c r="P187" s="46"/>
      <c r="Q187" s="46"/>
      <c r="R187" s="46"/>
      <c r="S187" s="46"/>
      <c r="T187" s="46"/>
      <c r="U187" s="46"/>
      <c r="V187" s="46"/>
      <c r="W187" s="46"/>
      <c r="X187" s="49"/>
      <c r="Y187" s="49"/>
      <c r="Z187" s="46"/>
      <c r="AA187" s="46"/>
      <c r="AB187" s="37"/>
      <c r="AC187" s="37"/>
      <c r="AD187" s="37"/>
      <c r="AE187" s="37"/>
      <c r="AF187" s="37"/>
      <c r="AG187" s="37"/>
    </row>
    <row r="188">
      <c r="A188" s="46"/>
      <c r="B188" s="46"/>
      <c r="C188" s="46"/>
      <c r="D188" s="49"/>
      <c r="E188" s="49"/>
      <c r="F188" s="49"/>
      <c r="G188" s="49"/>
      <c r="H188" s="46"/>
      <c r="I188" s="49"/>
      <c r="J188" s="49"/>
      <c r="K188" s="51"/>
      <c r="L188" s="46"/>
      <c r="M188" s="49"/>
      <c r="N188" s="46"/>
      <c r="O188" s="46"/>
      <c r="P188" s="46"/>
      <c r="Q188" s="46"/>
      <c r="R188" s="46"/>
      <c r="S188" s="46"/>
      <c r="T188" s="46"/>
      <c r="U188" s="46"/>
      <c r="V188" s="46"/>
      <c r="W188" s="46"/>
      <c r="X188" s="49"/>
      <c r="Y188" s="49"/>
      <c r="Z188" s="46"/>
      <c r="AA188" s="46"/>
      <c r="AB188" s="37"/>
      <c r="AC188" s="37"/>
      <c r="AD188" s="37"/>
      <c r="AE188" s="37"/>
      <c r="AF188" s="37"/>
      <c r="AG188" s="37"/>
    </row>
    <row r="189">
      <c r="A189" s="46"/>
      <c r="B189" s="46"/>
      <c r="C189" s="46"/>
      <c r="D189" s="49"/>
      <c r="E189" s="49"/>
      <c r="F189" s="49"/>
      <c r="G189" s="49"/>
      <c r="H189" s="46"/>
      <c r="I189" s="49"/>
      <c r="J189" s="49"/>
      <c r="K189" s="51"/>
      <c r="L189" s="46"/>
      <c r="M189" s="49"/>
      <c r="N189" s="46"/>
      <c r="O189" s="46"/>
      <c r="P189" s="46"/>
      <c r="Q189" s="46"/>
      <c r="R189" s="46"/>
      <c r="S189" s="46"/>
      <c r="T189" s="46"/>
      <c r="U189" s="46"/>
      <c r="V189" s="46"/>
      <c r="W189" s="46"/>
      <c r="X189" s="49"/>
      <c r="Y189" s="49"/>
      <c r="Z189" s="46"/>
      <c r="AA189" s="46"/>
      <c r="AB189" s="37"/>
      <c r="AC189" s="37"/>
      <c r="AD189" s="37"/>
      <c r="AE189" s="37"/>
      <c r="AF189" s="37"/>
      <c r="AG189" s="37"/>
    </row>
    <row r="190">
      <c r="A190" s="46"/>
      <c r="B190" s="46"/>
      <c r="C190" s="46"/>
      <c r="D190" s="49"/>
      <c r="E190" s="49"/>
      <c r="F190" s="49"/>
      <c r="G190" s="49"/>
      <c r="H190" s="46"/>
      <c r="I190" s="49"/>
      <c r="J190" s="49"/>
      <c r="K190" s="51"/>
      <c r="L190" s="46"/>
      <c r="M190" s="49"/>
      <c r="N190" s="46"/>
      <c r="O190" s="46"/>
      <c r="P190" s="46"/>
      <c r="Q190" s="46"/>
      <c r="R190" s="46"/>
      <c r="S190" s="46"/>
      <c r="T190" s="46"/>
      <c r="U190" s="46"/>
      <c r="V190" s="46"/>
      <c r="W190" s="46"/>
      <c r="X190" s="49"/>
      <c r="Y190" s="49"/>
      <c r="Z190" s="46"/>
      <c r="AA190" s="46"/>
      <c r="AB190" s="37"/>
      <c r="AC190" s="37"/>
      <c r="AD190" s="37"/>
      <c r="AE190" s="37"/>
      <c r="AF190" s="37"/>
      <c r="AG190" s="37"/>
    </row>
    <row r="191">
      <c r="A191" s="46"/>
      <c r="B191" s="46"/>
      <c r="C191" s="46"/>
      <c r="D191" s="49"/>
      <c r="E191" s="49"/>
      <c r="F191" s="49"/>
      <c r="G191" s="49"/>
      <c r="H191" s="46"/>
      <c r="I191" s="49"/>
      <c r="J191" s="49"/>
      <c r="K191" s="51"/>
      <c r="L191" s="46"/>
      <c r="M191" s="49"/>
      <c r="N191" s="46"/>
      <c r="O191" s="46"/>
      <c r="P191" s="46"/>
      <c r="Q191" s="46"/>
      <c r="R191" s="46"/>
      <c r="S191" s="46"/>
      <c r="T191" s="46"/>
      <c r="U191" s="46"/>
      <c r="V191" s="46"/>
      <c r="W191" s="46"/>
      <c r="X191" s="49"/>
      <c r="Y191" s="49"/>
      <c r="Z191" s="46"/>
      <c r="AA191" s="46"/>
      <c r="AB191" s="37"/>
      <c r="AC191" s="37"/>
      <c r="AD191" s="37"/>
      <c r="AE191" s="37"/>
      <c r="AF191" s="37"/>
      <c r="AG191" s="37"/>
    </row>
    <row r="192">
      <c r="A192" s="46"/>
      <c r="B192" s="46"/>
      <c r="C192" s="46"/>
      <c r="D192" s="49"/>
      <c r="E192" s="49"/>
      <c r="F192" s="49"/>
      <c r="G192" s="49"/>
      <c r="H192" s="46"/>
      <c r="I192" s="49"/>
      <c r="J192" s="49"/>
      <c r="K192" s="51"/>
      <c r="L192" s="46"/>
      <c r="M192" s="49"/>
      <c r="N192" s="46"/>
      <c r="O192" s="46"/>
      <c r="P192" s="46"/>
      <c r="Q192" s="46"/>
      <c r="R192" s="46"/>
      <c r="S192" s="46"/>
      <c r="T192" s="46"/>
      <c r="U192" s="46"/>
      <c r="V192" s="46"/>
      <c r="W192" s="46"/>
      <c r="X192" s="49"/>
      <c r="Y192" s="49"/>
      <c r="Z192" s="46"/>
      <c r="AA192" s="46"/>
      <c r="AB192" s="37"/>
      <c r="AC192" s="37"/>
      <c r="AD192" s="37"/>
      <c r="AE192" s="37"/>
      <c r="AF192" s="37"/>
      <c r="AG192" s="37"/>
    </row>
    <row r="193">
      <c r="A193" s="46"/>
      <c r="B193" s="46"/>
      <c r="C193" s="46"/>
      <c r="D193" s="49"/>
      <c r="E193" s="49"/>
      <c r="F193" s="49"/>
      <c r="G193" s="49"/>
      <c r="H193" s="46"/>
      <c r="I193" s="49"/>
      <c r="J193" s="49"/>
      <c r="K193" s="51"/>
      <c r="L193" s="46"/>
      <c r="M193" s="49"/>
      <c r="N193" s="46"/>
      <c r="O193" s="46"/>
      <c r="P193" s="46"/>
      <c r="Q193" s="46"/>
      <c r="R193" s="46"/>
      <c r="S193" s="46"/>
      <c r="T193" s="46"/>
      <c r="U193" s="46"/>
      <c r="V193" s="46"/>
      <c r="W193" s="46"/>
      <c r="X193" s="49"/>
      <c r="Y193" s="49"/>
      <c r="Z193" s="46"/>
      <c r="AA193" s="46"/>
      <c r="AB193" s="37"/>
      <c r="AC193" s="37"/>
      <c r="AD193" s="37"/>
      <c r="AE193" s="37"/>
      <c r="AF193" s="37"/>
      <c r="AG193" s="37"/>
    </row>
    <row r="194">
      <c r="A194" s="46"/>
      <c r="B194" s="46"/>
      <c r="C194" s="46"/>
      <c r="D194" s="49"/>
      <c r="E194" s="49"/>
      <c r="F194" s="49"/>
      <c r="G194" s="49"/>
      <c r="H194" s="46"/>
      <c r="I194" s="49"/>
      <c r="J194" s="49"/>
      <c r="K194" s="51"/>
      <c r="L194" s="46"/>
      <c r="M194" s="49"/>
      <c r="N194" s="46"/>
      <c r="O194" s="46"/>
      <c r="P194" s="46"/>
      <c r="Q194" s="46"/>
      <c r="R194" s="46"/>
      <c r="S194" s="46"/>
      <c r="T194" s="46"/>
      <c r="U194" s="46"/>
      <c r="V194" s="46"/>
      <c r="W194" s="46"/>
      <c r="X194" s="49"/>
      <c r="Y194" s="49"/>
      <c r="Z194" s="46"/>
      <c r="AA194" s="46"/>
      <c r="AB194" s="37"/>
      <c r="AC194" s="37"/>
      <c r="AD194" s="37"/>
      <c r="AE194" s="37"/>
      <c r="AF194" s="37"/>
      <c r="AG194" s="37"/>
    </row>
    <row r="195">
      <c r="A195" s="46"/>
      <c r="B195" s="46"/>
      <c r="C195" s="46"/>
      <c r="D195" s="49"/>
      <c r="E195" s="49"/>
      <c r="F195" s="49"/>
      <c r="G195" s="49"/>
      <c r="H195" s="46"/>
      <c r="I195" s="49"/>
      <c r="J195" s="49"/>
      <c r="K195" s="51"/>
      <c r="L195" s="46"/>
      <c r="M195" s="49"/>
      <c r="N195" s="46"/>
      <c r="O195" s="46"/>
      <c r="P195" s="46"/>
      <c r="Q195" s="46"/>
      <c r="R195" s="46"/>
      <c r="S195" s="46"/>
      <c r="T195" s="46"/>
      <c r="U195" s="46"/>
      <c r="V195" s="46"/>
      <c r="W195" s="46"/>
      <c r="X195" s="49"/>
      <c r="Y195" s="49"/>
      <c r="Z195" s="46"/>
      <c r="AA195" s="46"/>
      <c r="AB195" s="37"/>
      <c r="AC195" s="37"/>
      <c r="AD195" s="37"/>
      <c r="AE195" s="37"/>
      <c r="AF195" s="37"/>
      <c r="AG195" s="37"/>
    </row>
    <row r="196">
      <c r="A196" s="46"/>
      <c r="B196" s="46"/>
      <c r="C196" s="46"/>
      <c r="D196" s="49"/>
      <c r="E196" s="49"/>
      <c r="F196" s="49"/>
      <c r="G196" s="49"/>
      <c r="H196" s="46"/>
      <c r="I196" s="49"/>
      <c r="J196" s="49"/>
      <c r="K196" s="51"/>
      <c r="L196" s="46"/>
      <c r="M196" s="49"/>
      <c r="N196" s="46"/>
      <c r="O196" s="46"/>
      <c r="P196" s="46"/>
      <c r="Q196" s="46"/>
      <c r="R196" s="46"/>
      <c r="S196" s="46"/>
      <c r="T196" s="46"/>
      <c r="U196" s="46"/>
      <c r="V196" s="46"/>
      <c r="W196" s="46"/>
      <c r="X196" s="49"/>
      <c r="Y196" s="49"/>
      <c r="Z196" s="46"/>
      <c r="AA196" s="46"/>
      <c r="AB196" s="37"/>
      <c r="AC196" s="37"/>
      <c r="AD196" s="37"/>
      <c r="AE196" s="37"/>
      <c r="AF196" s="37"/>
      <c r="AG196" s="37"/>
    </row>
    <row r="197">
      <c r="A197" s="46"/>
      <c r="B197" s="46"/>
      <c r="C197" s="46"/>
      <c r="D197" s="49"/>
      <c r="E197" s="49"/>
      <c r="F197" s="49"/>
      <c r="G197" s="49"/>
      <c r="H197" s="46"/>
      <c r="I197" s="49"/>
      <c r="J197" s="49"/>
      <c r="K197" s="51"/>
      <c r="L197" s="46"/>
      <c r="M197" s="49"/>
      <c r="N197" s="46"/>
      <c r="O197" s="46"/>
      <c r="P197" s="46"/>
      <c r="Q197" s="46"/>
      <c r="R197" s="46"/>
      <c r="S197" s="46"/>
      <c r="T197" s="46"/>
      <c r="U197" s="46"/>
      <c r="V197" s="46"/>
      <c r="W197" s="46"/>
      <c r="X197" s="49"/>
      <c r="Y197" s="49"/>
      <c r="Z197" s="46"/>
      <c r="AA197" s="46"/>
      <c r="AB197" s="37"/>
      <c r="AC197" s="37"/>
      <c r="AD197" s="37"/>
      <c r="AE197" s="37"/>
      <c r="AF197" s="37"/>
      <c r="AG197" s="37"/>
    </row>
    <row r="198">
      <c r="A198" s="46"/>
      <c r="B198" s="46"/>
      <c r="C198" s="46"/>
      <c r="D198" s="49"/>
      <c r="E198" s="49"/>
      <c r="F198" s="49"/>
      <c r="G198" s="49"/>
      <c r="H198" s="46"/>
      <c r="I198" s="49"/>
      <c r="J198" s="49"/>
      <c r="K198" s="51"/>
      <c r="L198" s="46"/>
      <c r="M198" s="49"/>
      <c r="N198" s="46"/>
      <c r="O198" s="46"/>
      <c r="P198" s="46"/>
      <c r="Q198" s="46"/>
      <c r="R198" s="46"/>
      <c r="S198" s="46"/>
      <c r="T198" s="46"/>
      <c r="U198" s="46"/>
      <c r="V198" s="46"/>
      <c r="W198" s="46"/>
      <c r="X198" s="49"/>
      <c r="Y198" s="49"/>
      <c r="Z198" s="46"/>
      <c r="AA198" s="46"/>
      <c r="AB198" s="37"/>
      <c r="AC198" s="37"/>
      <c r="AD198" s="37"/>
      <c r="AE198" s="37"/>
      <c r="AF198" s="37"/>
      <c r="AG198" s="37"/>
    </row>
    <row r="199">
      <c r="A199" s="46"/>
      <c r="B199" s="46"/>
      <c r="C199" s="46"/>
      <c r="D199" s="49"/>
      <c r="E199" s="49"/>
      <c r="F199" s="49"/>
      <c r="G199" s="49"/>
      <c r="H199" s="46"/>
      <c r="I199" s="49"/>
      <c r="J199" s="49"/>
      <c r="K199" s="51"/>
      <c r="L199" s="46"/>
      <c r="M199" s="49"/>
      <c r="N199" s="46"/>
      <c r="O199" s="46"/>
      <c r="P199" s="46"/>
      <c r="Q199" s="46"/>
      <c r="R199" s="46"/>
      <c r="S199" s="46"/>
      <c r="T199" s="46"/>
      <c r="U199" s="46"/>
      <c r="V199" s="46"/>
      <c r="W199" s="46"/>
      <c r="X199" s="49"/>
      <c r="Y199" s="49"/>
      <c r="Z199" s="46"/>
      <c r="AA199" s="46"/>
      <c r="AB199" s="37"/>
      <c r="AC199" s="37"/>
      <c r="AD199" s="37"/>
      <c r="AE199" s="37"/>
      <c r="AF199" s="37"/>
      <c r="AG199" s="37"/>
    </row>
    <row r="200">
      <c r="A200" s="46"/>
      <c r="B200" s="46"/>
      <c r="C200" s="46"/>
      <c r="D200" s="49"/>
      <c r="E200" s="49"/>
      <c r="F200" s="49"/>
      <c r="G200" s="49"/>
      <c r="H200" s="46"/>
      <c r="I200" s="49"/>
      <c r="J200" s="49"/>
      <c r="K200" s="51"/>
      <c r="L200" s="46"/>
      <c r="M200" s="49"/>
      <c r="N200" s="46"/>
      <c r="O200" s="46"/>
      <c r="P200" s="46"/>
      <c r="Q200" s="46"/>
      <c r="R200" s="46"/>
      <c r="S200" s="46"/>
      <c r="T200" s="46"/>
      <c r="U200" s="46"/>
      <c r="V200" s="46"/>
      <c r="W200" s="46"/>
      <c r="X200" s="49"/>
      <c r="Y200" s="49"/>
      <c r="Z200" s="46"/>
      <c r="AA200" s="46"/>
      <c r="AB200" s="37"/>
      <c r="AC200" s="37"/>
      <c r="AD200" s="37"/>
      <c r="AE200" s="37"/>
      <c r="AF200" s="37"/>
      <c r="AG200" s="37"/>
    </row>
    <row r="201">
      <c r="A201" s="46"/>
      <c r="B201" s="46"/>
      <c r="C201" s="46"/>
      <c r="D201" s="49"/>
      <c r="E201" s="49"/>
      <c r="F201" s="49"/>
      <c r="G201" s="49"/>
      <c r="H201" s="46"/>
      <c r="I201" s="49"/>
      <c r="J201" s="49"/>
      <c r="K201" s="51"/>
      <c r="L201" s="46"/>
      <c r="M201" s="49"/>
      <c r="N201" s="46"/>
      <c r="O201" s="46"/>
      <c r="P201" s="46"/>
      <c r="Q201" s="46"/>
      <c r="R201" s="46"/>
      <c r="S201" s="46"/>
      <c r="T201" s="46"/>
      <c r="U201" s="46"/>
      <c r="V201" s="46"/>
      <c r="W201" s="46"/>
      <c r="X201" s="49"/>
      <c r="Y201" s="49"/>
      <c r="Z201" s="46"/>
      <c r="AA201" s="46"/>
      <c r="AB201" s="37"/>
      <c r="AC201" s="37"/>
      <c r="AD201" s="37"/>
      <c r="AE201" s="37"/>
      <c r="AF201" s="37"/>
      <c r="AG201" s="37"/>
    </row>
    <row r="202">
      <c r="A202" s="46"/>
      <c r="B202" s="46"/>
      <c r="C202" s="46"/>
      <c r="D202" s="49"/>
      <c r="E202" s="49"/>
      <c r="F202" s="49"/>
      <c r="G202" s="49"/>
      <c r="H202" s="46"/>
      <c r="I202" s="49"/>
      <c r="J202" s="49"/>
      <c r="K202" s="51"/>
      <c r="L202" s="46"/>
      <c r="M202" s="49"/>
      <c r="N202" s="46"/>
      <c r="O202" s="46"/>
      <c r="P202" s="46"/>
      <c r="Q202" s="46"/>
      <c r="R202" s="46"/>
      <c r="S202" s="46"/>
      <c r="T202" s="46"/>
      <c r="U202" s="46"/>
      <c r="V202" s="46"/>
      <c r="W202" s="46"/>
      <c r="X202" s="49"/>
      <c r="Y202" s="49"/>
      <c r="Z202" s="46"/>
      <c r="AA202" s="46"/>
      <c r="AB202" s="37"/>
      <c r="AC202" s="37"/>
      <c r="AD202" s="37"/>
      <c r="AE202" s="37"/>
      <c r="AF202" s="37"/>
      <c r="AG202" s="37"/>
    </row>
    <row r="203">
      <c r="A203" s="46"/>
      <c r="B203" s="46"/>
      <c r="C203" s="46"/>
      <c r="D203" s="49"/>
      <c r="E203" s="49"/>
      <c r="F203" s="49"/>
      <c r="G203" s="49"/>
      <c r="H203" s="46"/>
      <c r="I203" s="49"/>
      <c r="J203" s="49"/>
      <c r="K203" s="51"/>
      <c r="L203" s="46"/>
      <c r="M203" s="49"/>
      <c r="N203" s="46"/>
      <c r="O203" s="46"/>
      <c r="P203" s="46"/>
      <c r="Q203" s="46"/>
      <c r="R203" s="46"/>
      <c r="S203" s="46"/>
      <c r="T203" s="46"/>
      <c r="U203" s="46"/>
      <c r="V203" s="46"/>
      <c r="W203" s="46"/>
      <c r="X203" s="49"/>
      <c r="Y203" s="49"/>
      <c r="Z203" s="46"/>
      <c r="AA203" s="46"/>
      <c r="AB203" s="37"/>
      <c r="AC203" s="37"/>
      <c r="AD203" s="37"/>
      <c r="AE203" s="37"/>
      <c r="AF203" s="37"/>
      <c r="AG203" s="37"/>
    </row>
    <row r="204">
      <c r="A204" s="46"/>
      <c r="B204" s="46"/>
      <c r="C204" s="46"/>
      <c r="D204" s="49"/>
      <c r="E204" s="49"/>
      <c r="F204" s="49"/>
      <c r="G204" s="49"/>
      <c r="H204" s="46"/>
      <c r="I204" s="49"/>
      <c r="J204" s="49"/>
      <c r="K204" s="51"/>
      <c r="L204" s="46"/>
      <c r="M204" s="49"/>
      <c r="N204" s="46"/>
      <c r="O204" s="46"/>
      <c r="P204" s="46"/>
      <c r="Q204" s="46"/>
      <c r="R204" s="46"/>
      <c r="S204" s="46"/>
      <c r="T204" s="46"/>
      <c r="U204" s="46"/>
      <c r="V204" s="46"/>
      <c r="W204" s="46"/>
      <c r="X204" s="49"/>
      <c r="Y204" s="49"/>
      <c r="Z204" s="46"/>
      <c r="AA204" s="46"/>
      <c r="AB204" s="37"/>
      <c r="AC204" s="37"/>
      <c r="AD204" s="37"/>
      <c r="AE204" s="37"/>
      <c r="AF204" s="37"/>
      <c r="AG204" s="37"/>
    </row>
    <row r="205">
      <c r="A205" s="46"/>
      <c r="B205" s="46"/>
      <c r="C205" s="46"/>
      <c r="D205" s="49"/>
      <c r="E205" s="49"/>
      <c r="F205" s="49"/>
      <c r="G205" s="49"/>
      <c r="H205" s="46"/>
      <c r="I205" s="49"/>
      <c r="J205" s="49"/>
      <c r="K205" s="51"/>
      <c r="L205" s="46"/>
      <c r="M205" s="49"/>
      <c r="N205" s="46"/>
      <c r="O205" s="46"/>
      <c r="P205" s="46"/>
      <c r="Q205" s="46"/>
      <c r="R205" s="46"/>
      <c r="S205" s="46"/>
      <c r="T205" s="46"/>
      <c r="U205" s="46"/>
      <c r="V205" s="46"/>
      <c r="W205" s="46"/>
      <c r="X205" s="49"/>
      <c r="Y205" s="49"/>
      <c r="Z205" s="46"/>
      <c r="AA205" s="46"/>
      <c r="AB205" s="37"/>
      <c r="AC205" s="37"/>
      <c r="AD205" s="37"/>
      <c r="AE205" s="37"/>
      <c r="AF205" s="37"/>
      <c r="AG205" s="37"/>
    </row>
    <row r="206">
      <c r="A206" s="46"/>
      <c r="B206" s="46"/>
      <c r="C206" s="46"/>
      <c r="D206" s="49"/>
      <c r="E206" s="49"/>
      <c r="F206" s="49"/>
      <c r="G206" s="49"/>
      <c r="H206" s="46"/>
      <c r="I206" s="49"/>
      <c r="J206" s="49"/>
      <c r="K206" s="51"/>
      <c r="L206" s="46"/>
      <c r="M206" s="49"/>
      <c r="N206" s="46"/>
      <c r="O206" s="46"/>
      <c r="P206" s="46"/>
      <c r="Q206" s="46"/>
      <c r="R206" s="46"/>
      <c r="S206" s="46"/>
      <c r="T206" s="46"/>
      <c r="U206" s="46"/>
      <c r="V206" s="46"/>
      <c r="W206" s="46"/>
      <c r="X206" s="49"/>
      <c r="Y206" s="49"/>
      <c r="Z206" s="46"/>
      <c r="AA206" s="46"/>
      <c r="AB206" s="37"/>
      <c r="AC206" s="37"/>
      <c r="AD206" s="37"/>
      <c r="AE206" s="37"/>
      <c r="AF206" s="37"/>
      <c r="AG206" s="37"/>
    </row>
    <row r="207">
      <c r="A207" s="46"/>
      <c r="B207" s="46"/>
      <c r="C207" s="46"/>
      <c r="D207" s="49"/>
      <c r="E207" s="49"/>
      <c r="F207" s="49"/>
      <c r="G207" s="49"/>
      <c r="H207" s="46"/>
      <c r="I207" s="49"/>
      <c r="J207" s="49"/>
      <c r="K207" s="51"/>
      <c r="L207" s="46"/>
      <c r="M207" s="49"/>
      <c r="N207" s="46"/>
      <c r="O207" s="46"/>
      <c r="P207" s="46"/>
      <c r="Q207" s="46"/>
      <c r="R207" s="46"/>
      <c r="S207" s="46"/>
      <c r="T207" s="46"/>
      <c r="U207" s="46"/>
      <c r="V207" s="46"/>
      <c r="W207" s="46"/>
      <c r="X207" s="49"/>
      <c r="Y207" s="49"/>
      <c r="Z207" s="46"/>
      <c r="AA207" s="46"/>
      <c r="AB207" s="37"/>
      <c r="AC207" s="37"/>
      <c r="AD207" s="37"/>
      <c r="AE207" s="37"/>
      <c r="AF207" s="37"/>
      <c r="AG207" s="37"/>
    </row>
    <row r="208">
      <c r="A208" s="46"/>
      <c r="B208" s="46"/>
      <c r="C208" s="46"/>
      <c r="D208" s="49"/>
      <c r="E208" s="49"/>
      <c r="F208" s="49"/>
      <c r="G208" s="49"/>
      <c r="H208" s="46"/>
      <c r="I208" s="49"/>
      <c r="J208" s="49"/>
      <c r="K208" s="51"/>
      <c r="L208" s="46"/>
      <c r="M208" s="49"/>
      <c r="N208" s="46"/>
      <c r="O208" s="46"/>
      <c r="P208" s="46"/>
      <c r="Q208" s="46"/>
      <c r="R208" s="46"/>
      <c r="S208" s="46"/>
      <c r="T208" s="46"/>
      <c r="U208" s="46"/>
      <c r="V208" s="46"/>
      <c r="W208" s="46"/>
      <c r="X208" s="49"/>
      <c r="Y208" s="49"/>
      <c r="Z208" s="46"/>
      <c r="AA208" s="46"/>
      <c r="AB208" s="37"/>
      <c r="AC208" s="37"/>
      <c r="AD208" s="37"/>
      <c r="AE208" s="37"/>
      <c r="AF208" s="37"/>
      <c r="AG208" s="37"/>
    </row>
    <row r="209">
      <c r="A209" s="46"/>
      <c r="B209" s="46"/>
      <c r="C209" s="46"/>
      <c r="D209" s="49"/>
      <c r="E209" s="49"/>
      <c r="F209" s="49"/>
      <c r="G209" s="49"/>
      <c r="H209" s="46"/>
      <c r="I209" s="49"/>
      <c r="J209" s="49"/>
      <c r="K209" s="51"/>
      <c r="L209" s="46"/>
      <c r="M209" s="49"/>
      <c r="N209" s="46"/>
      <c r="O209" s="46"/>
      <c r="P209" s="46"/>
      <c r="Q209" s="46"/>
      <c r="R209" s="46"/>
      <c r="S209" s="46"/>
      <c r="T209" s="46"/>
      <c r="U209" s="46"/>
      <c r="V209" s="46"/>
      <c r="W209" s="46"/>
      <c r="X209" s="49"/>
      <c r="Y209" s="49"/>
      <c r="Z209" s="46"/>
      <c r="AA209" s="46"/>
      <c r="AB209" s="37"/>
      <c r="AC209" s="37"/>
      <c r="AD209" s="37"/>
      <c r="AE209" s="37"/>
      <c r="AF209" s="37"/>
      <c r="AG209" s="37"/>
    </row>
    <row r="210">
      <c r="A210" s="46"/>
      <c r="B210" s="46"/>
      <c r="C210" s="46"/>
      <c r="D210" s="49"/>
      <c r="E210" s="49"/>
      <c r="F210" s="49"/>
      <c r="G210" s="49"/>
      <c r="H210" s="46"/>
      <c r="I210" s="49"/>
      <c r="J210" s="49"/>
      <c r="K210" s="51"/>
      <c r="L210" s="46"/>
      <c r="M210" s="49"/>
      <c r="N210" s="46"/>
      <c r="O210" s="46"/>
      <c r="P210" s="46"/>
      <c r="Q210" s="46"/>
      <c r="R210" s="46"/>
      <c r="S210" s="46"/>
      <c r="T210" s="46"/>
      <c r="U210" s="46"/>
      <c r="V210" s="46"/>
      <c r="W210" s="46"/>
      <c r="X210" s="49"/>
      <c r="Y210" s="49"/>
      <c r="Z210" s="46"/>
      <c r="AA210" s="46"/>
      <c r="AB210" s="37"/>
      <c r="AC210" s="37"/>
      <c r="AD210" s="37"/>
      <c r="AE210" s="37"/>
      <c r="AF210" s="37"/>
      <c r="AG210" s="37"/>
    </row>
    <row r="211">
      <c r="A211" s="46"/>
      <c r="B211" s="46"/>
      <c r="C211" s="46"/>
      <c r="D211" s="49"/>
      <c r="E211" s="49"/>
      <c r="F211" s="49"/>
      <c r="G211" s="49"/>
      <c r="H211" s="46"/>
      <c r="I211" s="49"/>
      <c r="J211" s="49"/>
      <c r="K211" s="51"/>
      <c r="L211" s="46"/>
      <c r="M211" s="49"/>
      <c r="N211" s="46"/>
      <c r="O211" s="46"/>
      <c r="P211" s="46"/>
      <c r="Q211" s="46"/>
      <c r="R211" s="46"/>
      <c r="S211" s="46"/>
      <c r="T211" s="46"/>
      <c r="U211" s="46"/>
      <c r="V211" s="46"/>
      <c r="W211" s="46"/>
      <c r="X211" s="49"/>
      <c r="Y211" s="49"/>
      <c r="Z211" s="46"/>
      <c r="AA211" s="46"/>
      <c r="AB211" s="37"/>
      <c r="AC211" s="37"/>
      <c r="AD211" s="37"/>
      <c r="AE211" s="37"/>
      <c r="AF211" s="37"/>
      <c r="AG211" s="37"/>
    </row>
    <row r="212">
      <c r="A212" s="46"/>
      <c r="B212" s="46"/>
      <c r="C212" s="46"/>
      <c r="D212" s="49"/>
      <c r="E212" s="49"/>
      <c r="F212" s="49"/>
      <c r="G212" s="49"/>
      <c r="H212" s="46"/>
      <c r="I212" s="49"/>
      <c r="J212" s="49"/>
      <c r="K212" s="51"/>
      <c r="L212" s="46"/>
      <c r="M212" s="49"/>
      <c r="N212" s="46"/>
      <c r="O212" s="46"/>
      <c r="P212" s="46"/>
      <c r="Q212" s="46"/>
      <c r="R212" s="46"/>
      <c r="S212" s="46"/>
      <c r="T212" s="46"/>
      <c r="U212" s="46"/>
      <c r="V212" s="46"/>
      <c r="W212" s="46"/>
      <c r="X212" s="49"/>
      <c r="Y212" s="49"/>
      <c r="Z212" s="46"/>
      <c r="AA212" s="46"/>
      <c r="AB212" s="37"/>
      <c r="AC212" s="37"/>
      <c r="AD212" s="37"/>
      <c r="AE212" s="37"/>
      <c r="AF212" s="37"/>
      <c r="AG212" s="37"/>
    </row>
    <row r="213">
      <c r="A213" s="46"/>
      <c r="B213" s="46"/>
      <c r="C213" s="46"/>
      <c r="D213" s="49"/>
      <c r="E213" s="49"/>
      <c r="F213" s="49"/>
      <c r="G213" s="49"/>
      <c r="H213" s="46"/>
      <c r="I213" s="49"/>
      <c r="J213" s="49"/>
      <c r="K213" s="51"/>
      <c r="L213" s="46"/>
      <c r="M213" s="49"/>
      <c r="N213" s="46"/>
      <c r="O213" s="46"/>
      <c r="P213" s="46"/>
      <c r="Q213" s="46"/>
      <c r="R213" s="46"/>
      <c r="S213" s="46"/>
      <c r="T213" s="46"/>
      <c r="U213" s="46"/>
      <c r="V213" s="46"/>
      <c r="W213" s="46"/>
      <c r="X213" s="49"/>
      <c r="Y213" s="49"/>
      <c r="Z213" s="46"/>
      <c r="AA213" s="46"/>
      <c r="AB213" s="37"/>
      <c r="AC213" s="37"/>
      <c r="AD213" s="37"/>
      <c r="AE213" s="37"/>
      <c r="AF213" s="37"/>
      <c r="AG213" s="37"/>
    </row>
    <row r="214">
      <c r="A214" s="46"/>
      <c r="B214" s="46"/>
      <c r="C214" s="46"/>
      <c r="D214" s="49"/>
      <c r="E214" s="49"/>
      <c r="F214" s="49"/>
      <c r="G214" s="49"/>
      <c r="H214" s="46"/>
      <c r="I214" s="49"/>
      <c r="J214" s="49"/>
      <c r="K214" s="51"/>
      <c r="L214" s="46"/>
      <c r="M214" s="49"/>
      <c r="N214" s="46"/>
      <c r="O214" s="46"/>
      <c r="P214" s="46"/>
      <c r="Q214" s="46"/>
      <c r="R214" s="46"/>
      <c r="S214" s="46"/>
      <c r="T214" s="46"/>
      <c r="U214" s="46"/>
      <c r="V214" s="46"/>
      <c r="W214" s="46"/>
      <c r="X214" s="49"/>
      <c r="Y214" s="49"/>
      <c r="Z214" s="46"/>
      <c r="AA214" s="46"/>
      <c r="AB214" s="37"/>
      <c r="AC214" s="37"/>
      <c r="AD214" s="37"/>
      <c r="AE214" s="37"/>
      <c r="AF214" s="37"/>
      <c r="AG214" s="37"/>
    </row>
    <row r="215">
      <c r="A215" s="46"/>
      <c r="B215" s="46"/>
      <c r="C215" s="46"/>
      <c r="D215" s="49"/>
      <c r="E215" s="49"/>
      <c r="F215" s="49"/>
      <c r="G215" s="49"/>
      <c r="H215" s="46"/>
      <c r="I215" s="49"/>
      <c r="J215" s="49"/>
      <c r="K215" s="51"/>
      <c r="L215" s="46"/>
      <c r="M215" s="49"/>
      <c r="N215" s="46"/>
      <c r="O215" s="46"/>
      <c r="P215" s="46"/>
      <c r="Q215" s="46"/>
      <c r="R215" s="46"/>
      <c r="S215" s="46"/>
      <c r="T215" s="46"/>
      <c r="U215" s="46"/>
      <c r="V215" s="46"/>
      <c r="W215" s="46"/>
      <c r="X215" s="49"/>
      <c r="Y215" s="49"/>
      <c r="Z215" s="46"/>
      <c r="AA215" s="46"/>
      <c r="AB215" s="37"/>
      <c r="AC215" s="37"/>
      <c r="AD215" s="37"/>
      <c r="AE215" s="37"/>
      <c r="AF215" s="37"/>
      <c r="AG215" s="37"/>
    </row>
    <row r="216">
      <c r="A216" s="46"/>
      <c r="B216" s="46"/>
      <c r="C216" s="46"/>
      <c r="D216" s="49"/>
      <c r="E216" s="49"/>
      <c r="F216" s="49"/>
      <c r="G216" s="49"/>
      <c r="H216" s="46"/>
      <c r="I216" s="49"/>
      <c r="J216" s="49"/>
      <c r="K216" s="51"/>
      <c r="L216" s="46"/>
      <c r="M216" s="49"/>
      <c r="N216" s="46"/>
      <c r="O216" s="46"/>
      <c r="P216" s="46"/>
      <c r="Q216" s="46"/>
      <c r="R216" s="46"/>
      <c r="S216" s="46"/>
      <c r="T216" s="46"/>
      <c r="U216" s="46"/>
      <c r="V216" s="46"/>
      <c r="W216" s="46"/>
      <c r="X216" s="49"/>
      <c r="Y216" s="49"/>
      <c r="Z216" s="46"/>
      <c r="AA216" s="46"/>
      <c r="AB216" s="37"/>
      <c r="AC216" s="37"/>
      <c r="AD216" s="37"/>
      <c r="AE216" s="37"/>
      <c r="AF216" s="37"/>
      <c r="AG216" s="37"/>
    </row>
    <row r="217">
      <c r="A217" s="46"/>
      <c r="B217" s="46"/>
      <c r="C217" s="46"/>
      <c r="D217" s="49"/>
      <c r="E217" s="49"/>
      <c r="F217" s="49"/>
      <c r="G217" s="49"/>
      <c r="H217" s="46"/>
      <c r="I217" s="49"/>
      <c r="J217" s="49"/>
      <c r="K217" s="51"/>
      <c r="L217" s="46"/>
      <c r="M217" s="49"/>
      <c r="N217" s="46"/>
      <c r="O217" s="46"/>
      <c r="P217" s="46"/>
      <c r="Q217" s="46"/>
      <c r="R217" s="46"/>
      <c r="S217" s="46"/>
      <c r="T217" s="46"/>
      <c r="U217" s="46"/>
      <c r="V217" s="46"/>
      <c r="W217" s="46"/>
      <c r="X217" s="49"/>
      <c r="Y217" s="49"/>
      <c r="Z217" s="46"/>
      <c r="AA217" s="46"/>
      <c r="AB217" s="37"/>
      <c r="AC217" s="37"/>
      <c r="AD217" s="37"/>
      <c r="AE217" s="37"/>
      <c r="AF217" s="37"/>
      <c r="AG217" s="37"/>
    </row>
    <row r="218">
      <c r="A218" s="46"/>
      <c r="B218" s="46"/>
      <c r="C218" s="46"/>
      <c r="D218" s="49"/>
      <c r="E218" s="49"/>
      <c r="F218" s="49"/>
      <c r="G218" s="49"/>
      <c r="H218" s="46"/>
      <c r="I218" s="49"/>
      <c r="J218" s="49"/>
      <c r="K218" s="51"/>
      <c r="L218" s="46"/>
      <c r="M218" s="49"/>
      <c r="N218" s="46"/>
      <c r="O218" s="46"/>
      <c r="P218" s="46"/>
      <c r="Q218" s="46"/>
      <c r="R218" s="46"/>
      <c r="S218" s="46"/>
      <c r="T218" s="46"/>
      <c r="U218" s="46"/>
      <c r="V218" s="46"/>
      <c r="W218" s="46"/>
      <c r="X218" s="49"/>
      <c r="Y218" s="49"/>
      <c r="Z218" s="46"/>
      <c r="AA218" s="46"/>
      <c r="AB218" s="37"/>
      <c r="AC218" s="37"/>
      <c r="AD218" s="37"/>
      <c r="AE218" s="37"/>
      <c r="AF218" s="37"/>
      <c r="AG218" s="37"/>
    </row>
    <row r="219">
      <c r="A219" s="46"/>
      <c r="B219" s="46"/>
      <c r="C219" s="46"/>
      <c r="D219" s="49"/>
      <c r="E219" s="49"/>
      <c r="F219" s="49"/>
      <c r="G219" s="49"/>
      <c r="H219" s="46"/>
      <c r="I219" s="49"/>
      <c r="J219" s="49"/>
      <c r="K219" s="51"/>
      <c r="L219" s="46"/>
      <c r="M219" s="49"/>
      <c r="N219" s="46"/>
      <c r="O219" s="46"/>
      <c r="P219" s="46"/>
      <c r="Q219" s="46"/>
      <c r="R219" s="46"/>
      <c r="S219" s="46"/>
      <c r="T219" s="46"/>
      <c r="U219" s="46"/>
      <c r="V219" s="46"/>
      <c r="W219" s="46"/>
      <c r="X219" s="49"/>
      <c r="Y219" s="49"/>
      <c r="Z219" s="46"/>
      <c r="AA219" s="46"/>
      <c r="AB219" s="37"/>
      <c r="AC219" s="37"/>
      <c r="AD219" s="37"/>
      <c r="AE219" s="37"/>
      <c r="AF219" s="37"/>
      <c r="AG219" s="37"/>
    </row>
    <row r="220">
      <c r="A220" s="46"/>
      <c r="B220" s="46"/>
      <c r="C220" s="46"/>
      <c r="D220" s="49"/>
      <c r="E220" s="49"/>
      <c r="F220" s="49"/>
      <c r="G220" s="49"/>
      <c r="H220" s="46"/>
      <c r="I220" s="49"/>
      <c r="J220" s="49"/>
      <c r="K220" s="51"/>
      <c r="L220" s="46"/>
      <c r="M220" s="49"/>
      <c r="N220" s="46"/>
      <c r="O220" s="46"/>
      <c r="P220" s="46"/>
      <c r="Q220" s="46"/>
      <c r="R220" s="46"/>
      <c r="S220" s="46"/>
      <c r="T220" s="46"/>
      <c r="U220" s="46"/>
      <c r="V220" s="46"/>
      <c r="W220" s="46"/>
      <c r="X220" s="49"/>
      <c r="Y220" s="49"/>
      <c r="Z220" s="46"/>
      <c r="AA220" s="46"/>
      <c r="AB220" s="37"/>
      <c r="AC220" s="37"/>
      <c r="AD220" s="37"/>
      <c r="AE220" s="37"/>
      <c r="AF220" s="37"/>
      <c r="AG220" s="37"/>
    </row>
    <row r="221">
      <c r="A221" s="46"/>
      <c r="B221" s="46"/>
      <c r="C221" s="46"/>
      <c r="D221" s="49"/>
      <c r="E221" s="49"/>
      <c r="F221" s="49"/>
      <c r="G221" s="49"/>
      <c r="H221" s="46"/>
      <c r="I221" s="49"/>
      <c r="J221" s="49"/>
      <c r="K221" s="51"/>
      <c r="L221" s="46"/>
      <c r="M221" s="49"/>
      <c r="N221" s="46"/>
      <c r="O221" s="46"/>
      <c r="P221" s="46"/>
      <c r="Q221" s="46"/>
      <c r="R221" s="46"/>
      <c r="S221" s="46"/>
      <c r="T221" s="46"/>
      <c r="U221" s="46"/>
      <c r="V221" s="46"/>
      <c r="W221" s="46"/>
      <c r="X221" s="49"/>
      <c r="Y221" s="49"/>
      <c r="Z221" s="46"/>
      <c r="AA221" s="46"/>
      <c r="AB221" s="37"/>
      <c r="AC221" s="37"/>
      <c r="AD221" s="37"/>
      <c r="AE221" s="37"/>
      <c r="AF221" s="37"/>
      <c r="AG221" s="37"/>
    </row>
    <row r="222">
      <c r="A222" s="46"/>
      <c r="B222" s="46"/>
      <c r="C222" s="46"/>
      <c r="D222" s="49"/>
      <c r="E222" s="49"/>
      <c r="F222" s="49"/>
      <c r="G222" s="49"/>
      <c r="H222" s="46"/>
      <c r="I222" s="49"/>
      <c r="J222" s="49"/>
      <c r="K222" s="51"/>
      <c r="L222" s="46"/>
      <c r="M222" s="49"/>
      <c r="N222" s="46"/>
      <c r="O222" s="46"/>
      <c r="P222" s="46"/>
      <c r="Q222" s="46"/>
      <c r="R222" s="46"/>
      <c r="S222" s="46"/>
      <c r="T222" s="46"/>
      <c r="U222" s="46"/>
      <c r="V222" s="46"/>
      <c r="W222" s="46"/>
      <c r="X222" s="49"/>
      <c r="Y222" s="49"/>
      <c r="Z222" s="46"/>
      <c r="AA222" s="46"/>
      <c r="AB222" s="37"/>
      <c r="AC222" s="37"/>
      <c r="AD222" s="37"/>
      <c r="AE222" s="37"/>
      <c r="AF222" s="37"/>
      <c r="AG222" s="37"/>
    </row>
    <row r="223">
      <c r="A223" s="46"/>
      <c r="B223" s="46"/>
      <c r="C223" s="46"/>
      <c r="D223" s="49"/>
      <c r="E223" s="49"/>
      <c r="F223" s="49"/>
      <c r="G223" s="49"/>
      <c r="H223" s="46"/>
      <c r="I223" s="49"/>
      <c r="J223" s="49"/>
      <c r="K223" s="51"/>
      <c r="L223" s="46"/>
      <c r="M223" s="49"/>
      <c r="N223" s="46"/>
      <c r="O223" s="46"/>
      <c r="P223" s="46"/>
      <c r="Q223" s="46"/>
      <c r="R223" s="46"/>
      <c r="S223" s="46"/>
      <c r="T223" s="46"/>
      <c r="U223" s="46"/>
      <c r="V223" s="46"/>
      <c r="W223" s="46"/>
      <c r="X223" s="49"/>
      <c r="Y223" s="49"/>
      <c r="Z223" s="46"/>
      <c r="AA223" s="46"/>
      <c r="AB223" s="37"/>
      <c r="AC223" s="37"/>
      <c r="AD223" s="37"/>
      <c r="AE223" s="37"/>
      <c r="AF223" s="37"/>
      <c r="AG223" s="37"/>
    </row>
    <row r="224">
      <c r="A224" s="46"/>
      <c r="B224" s="46"/>
      <c r="C224" s="46"/>
      <c r="D224" s="49"/>
      <c r="E224" s="49"/>
      <c r="F224" s="49"/>
      <c r="G224" s="49"/>
      <c r="H224" s="46"/>
      <c r="I224" s="49"/>
      <c r="J224" s="49"/>
      <c r="K224" s="51"/>
      <c r="L224" s="46"/>
      <c r="M224" s="49"/>
      <c r="N224" s="46"/>
      <c r="O224" s="46"/>
      <c r="P224" s="46"/>
      <c r="Q224" s="46"/>
      <c r="R224" s="46"/>
      <c r="S224" s="46"/>
      <c r="T224" s="46"/>
      <c r="U224" s="46"/>
      <c r="V224" s="46"/>
      <c r="W224" s="46"/>
      <c r="X224" s="49"/>
      <c r="Y224" s="49"/>
      <c r="Z224" s="46"/>
      <c r="AA224" s="46"/>
      <c r="AB224" s="37"/>
      <c r="AC224" s="37"/>
      <c r="AD224" s="37"/>
      <c r="AE224" s="37"/>
      <c r="AF224" s="37"/>
      <c r="AG224" s="37"/>
    </row>
    <row r="225">
      <c r="A225" s="46"/>
      <c r="B225" s="46"/>
      <c r="C225" s="46"/>
      <c r="D225" s="49"/>
      <c r="E225" s="49"/>
      <c r="F225" s="49"/>
      <c r="G225" s="49"/>
      <c r="H225" s="46"/>
      <c r="I225" s="49"/>
      <c r="J225" s="49"/>
      <c r="K225" s="51"/>
      <c r="L225" s="46"/>
      <c r="M225" s="49"/>
      <c r="N225" s="46"/>
      <c r="O225" s="46"/>
      <c r="P225" s="46"/>
      <c r="Q225" s="46"/>
      <c r="R225" s="46"/>
      <c r="S225" s="46"/>
      <c r="T225" s="46"/>
      <c r="U225" s="46"/>
      <c r="V225" s="46"/>
      <c r="W225" s="46"/>
      <c r="X225" s="49"/>
      <c r="Y225" s="49"/>
      <c r="Z225" s="46"/>
      <c r="AA225" s="46"/>
      <c r="AB225" s="37"/>
      <c r="AC225" s="37"/>
      <c r="AD225" s="37"/>
      <c r="AE225" s="37"/>
      <c r="AF225" s="37"/>
      <c r="AG225" s="37"/>
    </row>
    <row r="226">
      <c r="A226" s="46"/>
      <c r="B226" s="46"/>
      <c r="C226" s="46"/>
      <c r="D226" s="49"/>
      <c r="E226" s="49"/>
      <c r="F226" s="49"/>
      <c r="G226" s="49"/>
      <c r="H226" s="46"/>
      <c r="I226" s="49"/>
      <c r="J226" s="49"/>
      <c r="K226" s="51"/>
      <c r="L226" s="46"/>
      <c r="M226" s="49"/>
      <c r="N226" s="46"/>
      <c r="O226" s="46"/>
      <c r="P226" s="46"/>
      <c r="Q226" s="46"/>
      <c r="R226" s="46"/>
      <c r="S226" s="46"/>
      <c r="T226" s="46"/>
      <c r="U226" s="46"/>
      <c r="V226" s="46"/>
      <c r="W226" s="46"/>
      <c r="X226" s="49"/>
      <c r="Y226" s="49"/>
      <c r="Z226" s="46"/>
      <c r="AA226" s="46"/>
      <c r="AB226" s="37"/>
      <c r="AC226" s="37"/>
      <c r="AD226" s="37"/>
      <c r="AE226" s="37"/>
      <c r="AF226" s="37"/>
      <c r="AG226" s="37"/>
    </row>
    <row r="227">
      <c r="A227" s="46"/>
      <c r="B227" s="46"/>
      <c r="C227" s="46"/>
      <c r="D227" s="49"/>
      <c r="E227" s="49"/>
      <c r="F227" s="49"/>
      <c r="G227" s="49"/>
      <c r="H227" s="46"/>
      <c r="I227" s="49"/>
      <c r="J227" s="49"/>
      <c r="K227" s="51"/>
      <c r="L227" s="46"/>
      <c r="M227" s="49"/>
      <c r="N227" s="46"/>
      <c r="O227" s="46"/>
      <c r="P227" s="46"/>
      <c r="Q227" s="46"/>
      <c r="R227" s="46"/>
      <c r="S227" s="46"/>
      <c r="T227" s="46"/>
      <c r="U227" s="46"/>
      <c r="V227" s="46"/>
      <c r="W227" s="46"/>
      <c r="X227" s="49"/>
      <c r="Y227" s="49"/>
      <c r="Z227" s="46"/>
      <c r="AA227" s="46"/>
      <c r="AB227" s="37"/>
      <c r="AC227" s="37"/>
      <c r="AD227" s="37"/>
      <c r="AE227" s="37"/>
      <c r="AF227" s="37"/>
      <c r="AG227" s="37"/>
    </row>
    <row r="228">
      <c r="A228" s="46"/>
      <c r="B228" s="46"/>
      <c r="C228" s="46"/>
      <c r="D228" s="49"/>
      <c r="E228" s="49"/>
      <c r="F228" s="49"/>
      <c r="G228" s="49"/>
      <c r="H228" s="46"/>
      <c r="I228" s="49"/>
      <c r="J228" s="49"/>
      <c r="K228" s="51"/>
      <c r="L228" s="46"/>
      <c r="M228" s="49"/>
      <c r="N228" s="46"/>
      <c r="O228" s="46"/>
      <c r="P228" s="46"/>
      <c r="Q228" s="46"/>
      <c r="R228" s="46"/>
      <c r="S228" s="46"/>
      <c r="T228" s="46"/>
      <c r="U228" s="46"/>
      <c r="V228" s="46"/>
      <c r="W228" s="46"/>
      <c r="X228" s="49"/>
      <c r="Y228" s="49"/>
      <c r="Z228" s="46"/>
      <c r="AA228" s="46"/>
      <c r="AB228" s="37"/>
      <c r="AC228" s="37"/>
      <c r="AD228" s="37"/>
      <c r="AE228" s="37"/>
      <c r="AF228" s="37"/>
      <c r="AG228" s="37"/>
    </row>
    <row r="229">
      <c r="A229" s="46"/>
      <c r="B229" s="46"/>
      <c r="C229" s="46"/>
      <c r="D229" s="49"/>
      <c r="E229" s="49"/>
      <c r="F229" s="49"/>
      <c r="G229" s="49"/>
      <c r="H229" s="46"/>
      <c r="I229" s="49"/>
      <c r="J229" s="49"/>
      <c r="K229" s="51"/>
      <c r="L229" s="46"/>
      <c r="M229" s="49"/>
      <c r="N229" s="46"/>
      <c r="O229" s="46"/>
      <c r="P229" s="46"/>
      <c r="Q229" s="46"/>
      <c r="R229" s="46"/>
      <c r="S229" s="46"/>
      <c r="T229" s="46"/>
      <c r="U229" s="46"/>
      <c r="V229" s="46"/>
      <c r="W229" s="46"/>
      <c r="X229" s="49"/>
      <c r="Y229" s="49"/>
      <c r="Z229" s="46"/>
      <c r="AA229" s="46"/>
      <c r="AB229" s="37"/>
      <c r="AC229" s="37"/>
      <c r="AD229" s="37"/>
      <c r="AE229" s="37"/>
      <c r="AF229" s="37"/>
      <c r="AG229" s="37"/>
    </row>
    <row r="230">
      <c r="A230" s="46"/>
      <c r="B230" s="46"/>
      <c r="C230" s="46"/>
      <c r="D230" s="49"/>
      <c r="E230" s="49"/>
      <c r="F230" s="49"/>
      <c r="G230" s="49"/>
      <c r="H230" s="46"/>
      <c r="I230" s="49"/>
      <c r="J230" s="49"/>
      <c r="K230" s="51"/>
      <c r="L230" s="46"/>
      <c r="M230" s="49"/>
      <c r="N230" s="46"/>
      <c r="O230" s="46"/>
      <c r="P230" s="46"/>
      <c r="Q230" s="46"/>
      <c r="R230" s="46"/>
      <c r="S230" s="46"/>
      <c r="T230" s="46"/>
      <c r="U230" s="46"/>
      <c r="V230" s="46"/>
      <c r="W230" s="46"/>
      <c r="X230" s="49"/>
      <c r="Y230" s="49"/>
      <c r="Z230" s="46"/>
      <c r="AA230" s="46"/>
      <c r="AB230" s="37"/>
      <c r="AC230" s="37"/>
      <c r="AD230" s="37"/>
      <c r="AE230" s="37"/>
      <c r="AF230" s="37"/>
      <c r="AG230" s="37"/>
    </row>
    <row r="231">
      <c r="A231" s="46"/>
      <c r="B231" s="46"/>
      <c r="C231" s="46"/>
      <c r="D231" s="49"/>
      <c r="E231" s="49"/>
      <c r="F231" s="49"/>
      <c r="G231" s="49"/>
      <c r="H231" s="46"/>
      <c r="I231" s="49"/>
      <c r="J231" s="49"/>
      <c r="K231" s="51"/>
      <c r="L231" s="46"/>
      <c r="M231" s="49"/>
      <c r="N231" s="46"/>
      <c r="O231" s="46"/>
      <c r="P231" s="46"/>
      <c r="Q231" s="46"/>
      <c r="R231" s="46"/>
      <c r="S231" s="46"/>
      <c r="T231" s="46"/>
      <c r="U231" s="46"/>
      <c r="V231" s="46"/>
      <c r="W231" s="46"/>
      <c r="X231" s="49"/>
      <c r="Y231" s="49"/>
      <c r="Z231" s="46"/>
      <c r="AA231" s="46"/>
      <c r="AB231" s="37"/>
      <c r="AC231" s="37"/>
      <c r="AD231" s="37"/>
      <c r="AE231" s="37"/>
      <c r="AF231" s="37"/>
      <c r="AG231" s="37"/>
    </row>
    <row r="232">
      <c r="A232" s="46"/>
      <c r="B232" s="46"/>
      <c r="C232" s="46"/>
      <c r="D232" s="49"/>
      <c r="E232" s="49"/>
      <c r="F232" s="49"/>
      <c r="G232" s="49"/>
      <c r="H232" s="46"/>
      <c r="I232" s="49"/>
      <c r="J232" s="49"/>
      <c r="K232" s="51"/>
      <c r="L232" s="46"/>
      <c r="M232" s="49"/>
      <c r="N232" s="46"/>
      <c r="O232" s="46"/>
      <c r="P232" s="46"/>
      <c r="Q232" s="46"/>
      <c r="R232" s="46"/>
      <c r="S232" s="46"/>
      <c r="T232" s="46"/>
      <c r="U232" s="46"/>
      <c r="V232" s="46"/>
      <c r="W232" s="46"/>
      <c r="X232" s="49"/>
      <c r="Y232" s="49"/>
      <c r="Z232" s="46"/>
      <c r="AA232" s="46"/>
      <c r="AB232" s="37"/>
      <c r="AC232" s="37"/>
      <c r="AD232" s="37"/>
      <c r="AE232" s="37"/>
      <c r="AF232" s="37"/>
      <c r="AG232" s="37"/>
    </row>
    <row r="233">
      <c r="A233" s="46"/>
      <c r="B233" s="46"/>
      <c r="C233" s="46"/>
      <c r="D233" s="49"/>
      <c r="E233" s="49"/>
      <c r="F233" s="49"/>
      <c r="G233" s="49"/>
      <c r="H233" s="46"/>
      <c r="I233" s="49"/>
      <c r="J233" s="49"/>
      <c r="K233" s="51"/>
      <c r="L233" s="46"/>
      <c r="M233" s="49"/>
      <c r="N233" s="46"/>
      <c r="O233" s="46"/>
      <c r="P233" s="46"/>
      <c r="Q233" s="46"/>
      <c r="R233" s="46"/>
      <c r="S233" s="46"/>
      <c r="T233" s="46"/>
      <c r="U233" s="46"/>
      <c r="V233" s="46"/>
      <c r="W233" s="46"/>
      <c r="X233" s="49"/>
      <c r="Y233" s="49"/>
      <c r="Z233" s="46"/>
      <c r="AA233" s="46"/>
      <c r="AB233" s="37"/>
      <c r="AC233" s="37"/>
      <c r="AD233" s="37"/>
      <c r="AE233" s="37"/>
      <c r="AF233" s="37"/>
      <c r="AG233" s="37"/>
    </row>
    <row r="234">
      <c r="A234" s="46"/>
      <c r="B234" s="46"/>
      <c r="C234" s="46"/>
      <c r="D234" s="49"/>
      <c r="E234" s="49"/>
      <c r="F234" s="49"/>
      <c r="G234" s="49"/>
      <c r="H234" s="46"/>
      <c r="I234" s="49"/>
      <c r="J234" s="49"/>
      <c r="K234" s="51"/>
      <c r="L234" s="46"/>
      <c r="M234" s="49"/>
      <c r="N234" s="46"/>
      <c r="O234" s="46"/>
      <c r="P234" s="46"/>
      <c r="Q234" s="46"/>
      <c r="R234" s="46"/>
      <c r="S234" s="46"/>
      <c r="T234" s="46"/>
      <c r="U234" s="46"/>
      <c r="V234" s="46"/>
      <c r="W234" s="46"/>
      <c r="X234" s="49"/>
      <c r="Y234" s="49"/>
      <c r="Z234" s="46"/>
      <c r="AA234" s="46"/>
      <c r="AB234" s="37"/>
      <c r="AC234" s="37"/>
      <c r="AD234" s="37"/>
      <c r="AE234" s="37"/>
      <c r="AF234" s="37"/>
      <c r="AG234" s="37"/>
    </row>
    <row r="235">
      <c r="A235" s="46"/>
      <c r="B235" s="46"/>
      <c r="C235" s="46"/>
      <c r="D235" s="49"/>
      <c r="E235" s="49"/>
      <c r="F235" s="49"/>
      <c r="G235" s="49"/>
      <c r="H235" s="46"/>
      <c r="I235" s="49"/>
      <c r="J235" s="49"/>
      <c r="K235" s="51"/>
      <c r="L235" s="46"/>
      <c r="M235" s="49"/>
      <c r="N235" s="46"/>
      <c r="O235" s="46"/>
      <c r="P235" s="46"/>
      <c r="Q235" s="46"/>
      <c r="R235" s="46"/>
      <c r="S235" s="46"/>
      <c r="T235" s="46"/>
      <c r="U235" s="46"/>
      <c r="V235" s="46"/>
      <c r="W235" s="46"/>
      <c r="X235" s="49"/>
      <c r="Y235" s="49"/>
      <c r="Z235" s="46"/>
      <c r="AA235" s="46"/>
      <c r="AB235" s="37"/>
      <c r="AC235" s="37"/>
      <c r="AD235" s="37"/>
      <c r="AE235" s="37"/>
      <c r="AF235" s="37"/>
      <c r="AG235" s="37"/>
    </row>
    <row r="236">
      <c r="A236" s="46"/>
      <c r="B236" s="46"/>
      <c r="C236" s="46"/>
      <c r="D236" s="49"/>
      <c r="E236" s="49"/>
      <c r="F236" s="49"/>
      <c r="G236" s="49"/>
      <c r="H236" s="46"/>
      <c r="I236" s="49"/>
      <c r="J236" s="49"/>
      <c r="K236" s="51"/>
      <c r="L236" s="46"/>
      <c r="M236" s="49"/>
      <c r="N236" s="46"/>
      <c r="O236" s="46"/>
      <c r="P236" s="46"/>
      <c r="Q236" s="46"/>
      <c r="R236" s="46"/>
      <c r="S236" s="46"/>
      <c r="T236" s="46"/>
      <c r="U236" s="46"/>
      <c r="V236" s="46"/>
      <c r="W236" s="46"/>
      <c r="X236" s="49"/>
      <c r="Y236" s="49"/>
      <c r="Z236" s="46"/>
      <c r="AA236" s="46"/>
      <c r="AB236" s="37"/>
      <c r="AC236" s="37"/>
      <c r="AD236" s="37"/>
      <c r="AE236" s="37"/>
      <c r="AF236" s="37"/>
      <c r="AG236" s="37"/>
    </row>
    <row r="237">
      <c r="A237" s="46"/>
      <c r="B237" s="46"/>
      <c r="C237" s="46"/>
      <c r="D237" s="49"/>
      <c r="E237" s="49"/>
      <c r="F237" s="49"/>
      <c r="G237" s="49"/>
      <c r="H237" s="46"/>
      <c r="I237" s="49"/>
      <c r="J237" s="49"/>
      <c r="K237" s="51"/>
      <c r="L237" s="46"/>
      <c r="M237" s="49"/>
      <c r="N237" s="46"/>
      <c r="O237" s="46"/>
      <c r="P237" s="46"/>
      <c r="Q237" s="46"/>
      <c r="R237" s="46"/>
      <c r="S237" s="46"/>
      <c r="T237" s="46"/>
      <c r="U237" s="46"/>
      <c r="V237" s="46"/>
      <c r="W237" s="46"/>
      <c r="X237" s="49"/>
      <c r="Y237" s="49"/>
      <c r="Z237" s="46"/>
      <c r="AA237" s="46"/>
      <c r="AB237" s="37"/>
      <c r="AC237" s="37"/>
      <c r="AD237" s="37"/>
      <c r="AE237" s="37"/>
      <c r="AF237" s="37"/>
      <c r="AG237" s="37"/>
    </row>
    <row r="238">
      <c r="A238" s="46"/>
      <c r="B238" s="46"/>
      <c r="C238" s="46"/>
      <c r="D238" s="49"/>
      <c r="E238" s="49"/>
      <c r="F238" s="49"/>
      <c r="G238" s="49"/>
      <c r="H238" s="46"/>
      <c r="I238" s="49"/>
      <c r="J238" s="49"/>
      <c r="K238" s="51"/>
      <c r="L238" s="46"/>
      <c r="M238" s="49"/>
      <c r="N238" s="46"/>
      <c r="O238" s="46"/>
      <c r="P238" s="46"/>
      <c r="Q238" s="46"/>
      <c r="R238" s="46"/>
      <c r="S238" s="46"/>
      <c r="T238" s="46"/>
      <c r="U238" s="46"/>
      <c r="V238" s="46"/>
      <c r="W238" s="46"/>
      <c r="X238" s="49"/>
      <c r="Y238" s="49"/>
      <c r="Z238" s="46"/>
      <c r="AA238" s="46"/>
      <c r="AB238" s="37"/>
      <c r="AC238" s="37"/>
      <c r="AD238" s="37"/>
      <c r="AE238" s="37"/>
      <c r="AF238" s="37"/>
      <c r="AG238" s="37"/>
    </row>
    <row r="239">
      <c r="A239" s="46"/>
      <c r="B239" s="46"/>
      <c r="C239" s="46"/>
      <c r="D239" s="49"/>
      <c r="E239" s="49"/>
      <c r="F239" s="49"/>
      <c r="G239" s="49"/>
      <c r="H239" s="46"/>
      <c r="I239" s="49"/>
      <c r="J239" s="49"/>
      <c r="K239" s="51"/>
      <c r="L239" s="46"/>
      <c r="M239" s="49"/>
      <c r="N239" s="46"/>
      <c r="O239" s="46"/>
      <c r="P239" s="46"/>
      <c r="Q239" s="46"/>
      <c r="R239" s="46"/>
      <c r="S239" s="46"/>
      <c r="T239" s="46"/>
      <c r="U239" s="46"/>
      <c r="V239" s="46"/>
      <c r="W239" s="46"/>
      <c r="X239" s="49"/>
      <c r="Y239" s="49"/>
      <c r="Z239" s="46"/>
      <c r="AA239" s="46"/>
      <c r="AB239" s="37"/>
      <c r="AC239" s="37"/>
      <c r="AD239" s="37"/>
      <c r="AE239" s="37"/>
      <c r="AF239" s="37"/>
      <c r="AG239" s="37"/>
    </row>
    <row r="240">
      <c r="A240" s="46"/>
      <c r="B240" s="46"/>
      <c r="C240" s="46"/>
      <c r="D240" s="49"/>
      <c r="E240" s="49"/>
      <c r="F240" s="49"/>
      <c r="G240" s="49"/>
      <c r="H240" s="46"/>
      <c r="I240" s="49"/>
      <c r="J240" s="49"/>
      <c r="K240" s="51"/>
      <c r="L240" s="46"/>
      <c r="M240" s="49"/>
      <c r="N240" s="46"/>
      <c r="O240" s="46"/>
      <c r="P240" s="46"/>
      <c r="Q240" s="46"/>
      <c r="R240" s="46"/>
      <c r="S240" s="46"/>
      <c r="T240" s="46"/>
      <c r="U240" s="46"/>
      <c r="V240" s="46"/>
      <c r="W240" s="46"/>
      <c r="X240" s="49"/>
      <c r="Y240" s="49"/>
      <c r="Z240" s="46"/>
      <c r="AA240" s="46"/>
      <c r="AB240" s="37"/>
      <c r="AC240" s="37"/>
      <c r="AD240" s="37"/>
      <c r="AE240" s="37"/>
      <c r="AF240" s="37"/>
      <c r="AG240" s="37"/>
    </row>
    <row r="241">
      <c r="A241" s="46"/>
      <c r="B241" s="46"/>
      <c r="C241" s="46"/>
      <c r="D241" s="49"/>
      <c r="E241" s="49"/>
      <c r="F241" s="49"/>
      <c r="G241" s="49"/>
      <c r="H241" s="46"/>
      <c r="I241" s="49"/>
      <c r="J241" s="49"/>
      <c r="K241" s="51"/>
      <c r="L241" s="46"/>
      <c r="M241" s="49"/>
      <c r="N241" s="46"/>
      <c r="O241" s="46"/>
      <c r="P241" s="46"/>
      <c r="Q241" s="46"/>
      <c r="R241" s="46"/>
      <c r="S241" s="46"/>
      <c r="T241" s="46"/>
      <c r="U241" s="46"/>
      <c r="V241" s="46"/>
      <c r="W241" s="46"/>
      <c r="X241" s="49"/>
      <c r="Y241" s="49"/>
      <c r="Z241" s="46"/>
      <c r="AA241" s="46"/>
      <c r="AB241" s="37"/>
      <c r="AC241" s="37"/>
      <c r="AD241" s="37"/>
      <c r="AE241" s="37"/>
      <c r="AF241" s="37"/>
      <c r="AG241" s="37"/>
    </row>
    <row r="242">
      <c r="A242" s="46"/>
      <c r="B242" s="46"/>
      <c r="C242" s="46"/>
      <c r="D242" s="49"/>
      <c r="E242" s="49"/>
      <c r="F242" s="49"/>
      <c r="G242" s="49"/>
      <c r="H242" s="46"/>
      <c r="I242" s="49"/>
      <c r="J242" s="49"/>
      <c r="K242" s="51"/>
      <c r="L242" s="46"/>
      <c r="M242" s="49"/>
      <c r="N242" s="46"/>
      <c r="O242" s="46"/>
      <c r="P242" s="46"/>
      <c r="Q242" s="46"/>
      <c r="R242" s="46"/>
      <c r="S242" s="46"/>
      <c r="T242" s="46"/>
      <c r="U242" s="46"/>
      <c r="V242" s="46"/>
      <c r="W242" s="46"/>
      <c r="X242" s="49"/>
      <c r="Y242" s="49"/>
      <c r="Z242" s="46"/>
      <c r="AA242" s="46"/>
      <c r="AB242" s="37"/>
      <c r="AC242" s="37"/>
      <c r="AD242" s="37"/>
      <c r="AE242" s="37"/>
      <c r="AF242" s="37"/>
      <c r="AG242" s="37"/>
    </row>
    <row r="243">
      <c r="A243" s="46"/>
      <c r="B243" s="46"/>
      <c r="C243" s="46"/>
      <c r="D243" s="49"/>
      <c r="E243" s="49"/>
      <c r="F243" s="49"/>
      <c r="G243" s="49"/>
      <c r="H243" s="46"/>
      <c r="I243" s="49"/>
      <c r="J243" s="49"/>
      <c r="K243" s="51"/>
      <c r="L243" s="46"/>
      <c r="M243" s="49"/>
      <c r="N243" s="46"/>
      <c r="O243" s="46"/>
      <c r="P243" s="46"/>
      <c r="Q243" s="46"/>
      <c r="R243" s="46"/>
      <c r="S243" s="46"/>
      <c r="T243" s="46"/>
      <c r="U243" s="46"/>
      <c r="V243" s="46"/>
      <c r="W243" s="46"/>
      <c r="X243" s="49"/>
      <c r="Y243" s="49"/>
      <c r="Z243" s="46"/>
      <c r="AA243" s="46"/>
      <c r="AB243" s="37"/>
      <c r="AC243" s="37"/>
      <c r="AD243" s="37"/>
      <c r="AE243" s="37"/>
      <c r="AF243" s="37"/>
      <c r="AG243" s="37"/>
    </row>
    <row r="244">
      <c r="A244" s="46"/>
      <c r="B244" s="46"/>
      <c r="C244" s="46"/>
      <c r="D244" s="49"/>
      <c r="E244" s="49"/>
      <c r="F244" s="49"/>
      <c r="G244" s="49"/>
      <c r="H244" s="46"/>
      <c r="I244" s="49"/>
      <c r="J244" s="49"/>
      <c r="K244" s="51"/>
      <c r="L244" s="46"/>
      <c r="M244" s="49"/>
      <c r="N244" s="46"/>
      <c r="O244" s="46"/>
      <c r="P244" s="46"/>
      <c r="Q244" s="46"/>
      <c r="R244" s="46"/>
      <c r="S244" s="46"/>
      <c r="T244" s="46"/>
      <c r="U244" s="46"/>
      <c r="V244" s="46"/>
      <c r="W244" s="46"/>
      <c r="X244" s="49"/>
      <c r="Y244" s="49"/>
      <c r="Z244" s="46"/>
      <c r="AA244" s="46"/>
      <c r="AB244" s="37"/>
      <c r="AC244" s="37"/>
      <c r="AD244" s="37"/>
      <c r="AE244" s="37"/>
      <c r="AF244" s="37"/>
      <c r="AG244" s="37"/>
    </row>
    <row r="245">
      <c r="A245" s="46"/>
      <c r="B245" s="46"/>
      <c r="C245" s="46"/>
      <c r="D245" s="49"/>
      <c r="E245" s="49"/>
      <c r="F245" s="49"/>
      <c r="G245" s="49"/>
      <c r="H245" s="46"/>
      <c r="I245" s="49"/>
      <c r="J245" s="49"/>
      <c r="K245" s="51"/>
      <c r="L245" s="46"/>
      <c r="M245" s="49"/>
      <c r="N245" s="46"/>
      <c r="O245" s="46"/>
      <c r="P245" s="46"/>
      <c r="Q245" s="46"/>
      <c r="R245" s="46"/>
      <c r="S245" s="46"/>
      <c r="T245" s="46"/>
      <c r="U245" s="46"/>
      <c r="V245" s="46"/>
      <c r="W245" s="46"/>
      <c r="X245" s="49"/>
      <c r="Y245" s="49"/>
      <c r="Z245" s="46"/>
      <c r="AA245" s="46"/>
      <c r="AB245" s="37"/>
      <c r="AC245" s="37"/>
      <c r="AD245" s="37"/>
      <c r="AE245" s="37"/>
      <c r="AF245" s="37"/>
      <c r="AG245" s="37"/>
    </row>
    <row r="246">
      <c r="A246" s="46"/>
      <c r="B246" s="46"/>
      <c r="C246" s="46"/>
      <c r="D246" s="49"/>
      <c r="E246" s="49"/>
      <c r="F246" s="49"/>
      <c r="G246" s="49"/>
      <c r="H246" s="46"/>
      <c r="I246" s="49"/>
      <c r="J246" s="49"/>
      <c r="K246" s="51"/>
      <c r="L246" s="46"/>
      <c r="M246" s="49"/>
      <c r="N246" s="46"/>
      <c r="O246" s="46"/>
      <c r="P246" s="46"/>
      <c r="Q246" s="46"/>
      <c r="R246" s="46"/>
      <c r="S246" s="46"/>
      <c r="T246" s="46"/>
      <c r="U246" s="46"/>
      <c r="V246" s="46"/>
      <c r="W246" s="46"/>
      <c r="X246" s="49"/>
      <c r="Y246" s="49"/>
      <c r="Z246" s="46"/>
      <c r="AA246" s="46"/>
      <c r="AB246" s="37"/>
      <c r="AC246" s="37"/>
      <c r="AD246" s="37"/>
      <c r="AE246" s="37"/>
      <c r="AF246" s="37"/>
      <c r="AG246" s="37"/>
    </row>
    <row r="247">
      <c r="A247" s="46"/>
      <c r="B247" s="46"/>
      <c r="C247" s="46"/>
      <c r="D247" s="49"/>
      <c r="E247" s="49"/>
      <c r="F247" s="49"/>
      <c r="G247" s="49"/>
      <c r="H247" s="46"/>
      <c r="I247" s="49"/>
      <c r="J247" s="49"/>
      <c r="K247" s="51"/>
      <c r="L247" s="46"/>
      <c r="M247" s="49"/>
      <c r="N247" s="46"/>
      <c r="O247" s="46"/>
      <c r="P247" s="46"/>
      <c r="Q247" s="46"/>
      <c r="R247" s="46"/>
      <c r="S247" s="46"/>
      <c r="T247" s="46"/>
      <c r="U247" s="46"/>
      <c r="V247" s="46"/>
      <c r="W247" s="46"/>
      <c r="X247" s="49"/>
      <c r="Y247" s="49"/>
      <c r="Z247" s="46"/>
      <c r="AA247" s="46"/>
      <c r="AB247" s="37"/>
      <c r="AC247" s="37"/>
      <c r="AD247" s="37"/>
      <c r="AE247" s="37"/>
      <c r="AF247" s="37"/>
      <c r="AG247" s="37"/>
    </row>
    <row r="248">
      <c r="A248" s="46"/>
      <c r="B248" s="46"/>
      <c r="C248" s="46"/>
      <c r="D248" s="49"/>
      <c r="E248" s="49"/>
      <c r="F248" s="49"/>
      <c r="G248" s="49"/>
      <c r="H248" s="46"/>
      <c r="I248" s="49"/>
      <c r="J248" s="49"/>
      <c r="K248" s="51"/>
      <c r="L248" s="46"/>
      <c r="M248" s="49"/>
      <c r="N248" s="46"/>
      <c r="O248" s="46"/>
      <c r="P248" s="46"/>
      <c r="Q248" s="46"/>
      <c r="R248" s="46"/>
      <c r="S248" s="46"/>
      <c r="T248" s="46"/>
      <c r="U248" s="46"/>
      <c r="V248" s="46"/>
      <c r="W248" s="46"/>
      <c r="X248" s="49"/>
      <c r="Y248" s="49"/>
      <c r="Z248" s="46"/>
      <c r="AA248" s="46"/>
      <c r="AB248" s="37"/>
      <c r="AC248" s="37"/>
      <c r="AD248" s="37"/>
      <c r="AE248" s="37"/>
      <c r="AF248" s="37"/>
      <c r="AG248" s="37"/>
    </row>
    <row r="249">
      <c r="A249" s="46"/>
      <c r="B249" s="46"/>
      <c r="C249" s="46"/>
      <c r="D249" s="49"/>
      <c r="E249" s="49"/>
      <c r="F249" s="49"/>
      <c r="G249" s="49"/>
      <c r="H249" s="46"/>
      <c r="I249" s="49"/>
      <c r="J249" s="49"/>
      <c r="K249" s="51"/>
      <c r="L249" s="46"/>
      <c r="M249" s="49"/>
      <c r="N249" s="46"/>
      <c r="O249" s="46"/>
      <c r="P249" s="46"/>
      <c r="Q249" s="46"/>
      <c r="R249" s="46"/>
      <c r="S249" s="46"/>
      <c r="T249" s="46"/>
      <c r="U249" s="46"/>
      <c r="V249" s="46"/>
      <c r="W249" s="46"/>
      <c r="X249" s="49"/>
      <c r="Y249" s="49"/>
      <c r="Z249" s="46"/>
      <c r="AA249" s="46"/>
      <c r="AB249" s="37"/>
      <c r="AC249" s="37"/>
      <c r="AD249" s="37"/>
      <c r="AE249" s="37"/>
      <c r="AF249" s="37"/>
      <c r="AG249" s="37"/>
    </row>
    <row r="250">
      <c r="A250" s="46"/>
      <c r="B250" s="46"/>
      <c r="C250" s="46"/>
      <c r="D250" s="49"/>
      <c r="E250" s="49"/>
      <c r="F250" s="49"/>
      <c r="G250" s="49"/>
      <c r="H250" s="46"/>
      <c r="I250" s="49"/>
      <c r="J250" s="49"/>
      <c r="K250" s="51"/>
      <c r="L250" s="46"/>
      <c r="M250" s="49"/>
      <c r="N250" s="46"/>
      <c r="O250" s="46"/>
      <c r="P250" s="46"/>
      <c r="Q250" s="46"/>
      <c r="R250" s="46"/>
      <c r="S250" s="46"/>
      <c r="T250" s="46"/>
      <c r="U250" s="46"/>
      <c r="V250" s="46"/>
      <c r="W250" s="46"/>
      <c r="X250" s="49"/>
      <c r="Y250" s="49"/>
      <c r="Z250" s="46"/>
      <c r="AA250" s="46"/>
      <c r="AB250" s="37"/>
      <c r="AC250" s="37"/>
      <c r="AD250" s="37"/>
      <c r="AE250" s="37"/>
      <c r="AF250" s="37"/>
      <c r="AG250" s="37"/>
    </row>
    <row r="251">
      <c r="A251" s="46"/>
      <c r="B251" s="46"/>
      <c r="C251" s="46"/>
      <c r="D251" s="49"/>
      <c r="E251" s="49"/>
      <c r="F251" s="49"/>
      <c r="G251" s="49"/>
      <c r="H251" s="46"/>
      <c r="I251" s="49"/>
      <c r="J251" s="49"/>
      <c r="K251" s="51"/>
      <c r="L251" s="46"/>
      <c r="M251" s="49"/>
      <c r="N251" s="46"/>
      <c r="O251" s="46"/>
      <c r="P251" s="46"/>
      <c r="Q251" s="46"/>
      <c r="R251" s="46"/>
      <c r="S251" s="46"/>
      <c r="T251" s="46"/>
      <c r="U251" s="46"/>
      <c r="V251" s="46"/>
      <c r="W251" s="46"/>
      <c r="X251" s="49"/>
      <c r="Y251" s="49"/>
      <c r="Z251" s="46"/>
      <c r="AA251" s="46"/>
      <c r="AB251" s="37"/>
      <c r="AC251" s="37"/>
      <c r="AD251" s="37"/>
      <c r="AE251" s="37"/>
      <c r="AF251" s="37"/>
      <c r="AG251" s="37"/>
    </row>
    <row r="252">
      <c r="A252" s="46"/>
      <c r="B252" s="46"/>
      <c r="C252" s="46"/>
      <c r="D252" s="49"/>
      <c r="E252" s="49"/>
      <c r="F252" s="49"/>
      <c r="G252" s="49"/>
      <c r="H252" s="46"/>
      <c r="I252" s="49"/>
      <c r="J252" s="49"/>
      <c r="K252" s="51"/>
      <c r="L252" s="46"/>
      <c r="M252" s="49"/>
      <c r="N252" s="46"/>
      <c r="O252" s="46"/>
      <c r="P252" s="46"/>
      <c r="Q252" s="46"/>
      <c r="R252" s="46"/>
      <c r="S252" s="46"/>
      <c r="T252" s="46"/>
      <c r="U252" s="46"/>
      <c r="V252" s="46"/>
      <c r="W252" s="46"/>
      <c r="X252" s="49"/>
      <c r="Y252" s="49"/>
      <c r="Z252" s="46"/>
      <c r="AA252" s="46"/>
      <c r="AB252" s="37"/>
      <c r="AC252" s="37"/>
      <c r="AD252" s="37"/>
      <c r="AE252" s="37"/>
      <c r="AF252" s="37"/>
      <c r="AG252" s="37"/>
    </row>
    <row r="253">
      <c r="A253" s="46"/>
      <c r="B253" s="46"/>
      <c r="C253" s="46"/>
      <c r="D253" s="49"/>
      <c r="E253" s="49"/>
      <c r="F253" s="49"/>
      <c r="G253" s="49"/>
      <c r="H253" s="46"/>
      <c r="I253" s="49"/>
      <c r="J253" s="49"/>
      <c r="K253" s="51"/>
      <c r="L253" s="46"/>
      <c r="M253" s="49"/>
      <c r="N253" s="46"/>
      <c r="O253" s="46"/>
      <c r="P253" s="46"/>
      <c r="Q253" s="46"/>
      <c r="R253" s="46"/>
      <c r="S253" s="46"/>
      <c r="T253" s="46"/>
      <c r="U253" s="46"/>
      <c r="V253" s="46"/>
      <c r="W253" s="46"/>
      <c r="X253" s="49"/>
      <c r="Y253" s="49"/>
      <c r="Z253" s="46"/>
      <c r="AA253" s="46"/>
      <c r="AB253" s="37"/>
      <c r="AC253" s="37"/>
      <c r="AD253" s="37"/>
      <c r="AE253" s="37"/>
      <c r="AF253" s="37"/>
      <c r="AG253" s="37"/>
    </row>
    <row r="254">
      <c r="A254" s="46"/>
      <c r="B254" s="46"/>
      <c r="C254" s="46"/>
      <c r="D254" s="49"/>
      <c r="E254" s="49"/>
      <c r="F254" s="49"/>
      <c r="G254" s="49"/>
      <c r="H254" s="46"/>
      <c r="I254" s="49"/>
      <c r="J254" s="49"/>
      <c r="K254" s="51"/>
      <c r="L254" s="46"/>
      <c r="M254" s="49"/>
      <c r="N254" s="46"/>
      <c r="O254" s="46"/>
      <c r="P254" s="46"/>
      <c r="Q254" s="46"/>
      <c r="R254" s="46"/>
      <c r="S254" s="46"/>
      <c r="T254" s="46"/>
      <c r="U254" s="46"/>
      <c r="V254" s="46"/>
      <c r="W254" s="46"/>
      <c r="X254" s="49"/>
      <c r="Y254" s="49"/>
      <c r="Z254" s="46"/>
      <c r="AA254" s="46"/>
      <c r="AB254" s="37"/>
      <c r="AC254" s="37"/>
      <c r="AD254" s="37"/>
      <c r="AE254" s="37"/>
      <c r="AF254" s="37"/>
      <c r="AG254" s="37"/>
    </row>
    <row r="255">
      <c r="A255" s="46"/>
      <c r="B255" s="46"/>
      <c r="C255" s="46"/>
      <c r="D255" s="49"/>
      <c r="E255" s="49"/>
      <c r="F255" s="49"/>
      <c r="G255" s="49"/>
      <c r="H255" s="46"/>
      <c r="I255" s="49"/>
      <c r="J255" s="49"/>
      <c r="K255" s="51"/>
      <c r="L255" s="46"/>
      <c r="M255" s="49"/>
      <c r="N255" s="46"/>
      <c r="O255" s="46"/>
      <c r="P255" s="46"/>
      <c r="Q255" s="46"/>
      <c r="R255" s="46"/>
      <c r="S255" s="46"/>
      <c r="T255" s="46"/>
      <c r="U255" s="46"/>
      <c r="V255" s="46"/>
      <c r="W255" s="46"/>
      <c r="X255" s="49"/>
      <c r="Y255" s="49"/>
      <c r="Z255" s="46"/>
      <c r="AA255" s="46"/>
      <c r="AB255" s="37"/>
      <c r="AC255" s="37"/>
      <c r="AD255" s="37"/>
      <c r="AE255" s="37"/>
      <c r="AF255" s="37"/>
      <c r="AG255" s="37"/>
    </row>
    <row r="256">
      <c r="A256" s="46"/>
      <c r="B256" s="46"/>
      <c r="C256" s="46"/>
      <c r="D256" s="49"/>
      <c r="E256" s="49"/>
      <c r="F256" s="49"/>
      <c r="G256" s="49"/>
      <c r="H256" s="46"/>
      <c r="I256" s="49"/>
      <c r="J256" s="49"/>
      <c r="K256" s="51"/>
      <c r="L256" s="46"/>
      <c r="M256" s="49"/>
      <c r="N256" s="46"/>
      <c r="O256" s="46"/>
      <c r="P256" s="46"/>
      <c r="Q256" s="46"/>
      <c r="R256" s="46"/>
      <c r="S256" s="46"/>
      <c r="T256" s="46"/>
      <c r="U256" s="46"/>
      <c r="V256" s="46"/>
      <c r="W256" s="46"/>
      <c r="X256" s="49"/>
      <c r="Y256" s="49"/>
      <c r="Z256" s="46"/>
      <c r="AA256" s="46"/>
      <c r="AB256" s="37"/>
      <c r="AC256" s="37"/>
      <c r="AD256" s="37"/>
      <c r="AE256" s="37"/>
      <c r="AF256" s="37"/>
      <c r="AG256" s="37"/>
    </row>
    <row r="257">
      <c r="A257" s="46"/>
      <c r="B257" s="46"/>
      <c r="C257" s="46"/>
      <c r="D257" s="49"/>
      <c r="E257" s="49"/>
      <c r="F257" s="49"/>
      <c r="G257" s="49"/>
      <c r="H257" s="46"/>
      <c r="I257" s="49"/>
      <c r="J257" s="49"/>
      <c r="K257" s="51"/>
      <c r="L257" s="46"/>
      <c r="M257" s="49"/>
      <c r="N257" s="46"/>
      <c r="O257" s="46"/>
      <c r="P257" s="46"/>
      <c r="Q257" s="46"/>
      <c r="R257" s="46"/>
      <c r="S257" s="46"/>
      <c r="T257" s="46"/>
      <c r="U257" s="46"/>
      <c r="V257" s="46"/>
      <c r="W257" s="46"/>
      <c r="X257" s="49"/>
      <c r="Y257" s="49"/>
      <c r="Z257" s="46"/>
      <c r="AA257" s="46"/>
      <c r="AB257" s="37"/>
      <c r="AC257" s="37"/>
      <c r="AD257" s="37"/>
      <c r="AE257" s="37"/>
      <c r="AF257" s="37"/>
      <c r="AG257" s="37"/>
    </row>
    <row r="258">
      <c r="A258" s="46"/>
      <c r="B258" s="46"/>
      <c r="C258" s="46"/>
      <c r="D258" s="49"/>
      <c r="E258" s="49"/>
      <c r="F258" s="49"/>
      <c r="G258" s="49"/>
      <c r="H258" s="46"/>
      <c r="I258" s="49"/>
      <c r="J258" s="49"/>
      <c r="K258" s="51"/>
      <c r="L258" s="46"/>
      <c r="M258" s="49"/>
      <c r="N258" s="46"/>
      <c r="O258" s="46"/>
      <c r="P258" s="46"/>
      <c r="Q258" s="46"/>
      <c r="R258" s="46"/>
      <c r="S258" s="46"/>
      <c r="T258" s="46"/>
      <c r="U258" s="46"/>
      <c r="V258" s="46"/>
      <c r="W258" s="46"/>
      <c r="X258" s="49"/>
      <c r="Y258" s="49"/>
      <c r="Z258" s="46"/>
      <c r="AA258" s="46"/>
      <c r="AB258" s="37"/>
      <c r="AC258" s="37"/>
      <c r="AD258" s="37"/>
      <c r="AE258" s="37"/>
      <c r="AF258" s="37"/>
      <c r="AG258" s="37"/>
    </row>
    <row r="259">
      <c r="A259" s="46"/>
      <c r="B259" s="46"/>
      <c r="C259" s="46"/>
      <c r="D259" s="49"/>
      <c r="E259" s="49"/>
      <c r="F259" s="49"/>
      <c r="G259" s="49"/>
      <c r="H259" s="46"/>
      <c r="I259" s="49"/>
      <c r="J259" s="49"/>
      <c r="K259" s="51"/>
      <c r="L259" s="46"/>
      <c r="M259" s="49"/>
      <c r="N259" s="46"/>
      <c r="O259" s="46"/>
      <c r="P259" s="46"/>
      <c r="Q259" s="46"/>
      <c r="R259" s="46"/>
      <c r="S259" s="46"/>
      <c r="T259" s="46"/>
      <c r="U259" s="46"/>
      <c r="V259" s="46"/>
      <c r="W259" s="46"/>
      <c r="X259" s="49"/>
      <c r="Y259" s="49"/>
      <c r="Z259" s="46"/>
      <c r="AA259" s="46"/>
      <c r="AB259" s="37"/>
      <c r="AC259" s="37"/>
      <c r="AD259" s="37"/>
      <c r="AE259" s="37"/>
      <c r="AF259" s="37"/>
      <c r="AG259" s="37"/>
    </row>
    <row r="260">
      <c r="A260" s="46"/>
      <c r="B260" s="46"/>
      <c r="C260" s="46"/>
      <c r="D260" s="49"/>
      <c r="E260" s="49"/>
      <c r="F260" s="49"/>
      <c r="G260" s="49"/>
      <c r="H260" s="46"/>
      <c r="I260" s="49"/>
      <c r="J260" s="49"/>
      <c r="K260" s="51"/>
      <c r="L260" s="46"/>
      <c r="M260" s="49"/>
      <c r="N260" s="46"/>
      <c r="O260" s="46"/>
      <c r="P260" s="46"/>
      <c r="Q260" s="46"/>
      <c r="R260" s="46"/>
      <c r="S260" s="46"/>
      <c r="T260" s="46"/>
      <c r="U260" s="46"/>
      <c r="V260" s="46"/>
      <c r="W260" s="46"/>
      <c r="X260" s="49"/>
      <c r="Y260" s="49"/>
      <c r="Z260" s="46"/>
      <c r="AA260" s="46"/>
      <c r="AB260" s="37"/>
      <c r="AC260" s="37"/>
      <c r="AD260" s="37"/>
      <c r="AE260" s="37"/>
      <c r="AF260" s="37"/>
      <c r="AG260" s="37"/>
    </row>
    <row r="261">
      <c r="A261" s="46"/>
      <c r="B261" s="46"/>
      <c r="C261" s="46"/>
      <c r="D261" s="49"/>
      <c r="E261" s="49"/>
      <c r="F261" s="49"/>
      <c r="G261" s="49"/>
      <c r="H261" s="46"/>
      <c r="I261" s="49"/>
      <c r="J261" s="49"/>
      <c r="K261" s="51"/>
      <c r="L261" s="46"/>
      <c r="M261" s="49"/>
      <c r="N261" s="46"/>
      <c r="O261" s="46"/>
      <c r="P261" s="46"/>
      <c r="Q261" s="46"/>
      <c r="R261" s="46"/>
      <c r="S261" s="46"/>
      <c r="T261" s="46"/>
      <c r="U261" s="46"/>
      <c r="V261" s="46"/>
      <c r="W261" s="46"/>
      <c r="X261" s="49"/>
      <c r="Y261" s="49"/>
      <c r="Z261" s="46"/>
      <c r="AA261" s="46"/>
      <c r="AB261" s="37"/>
      <c r="AC261" s="37"/>
      <c r="AD261" s="37"/>
      <c r="AE261" s="37"/>
      <c r="AF261" s="37"/>
      <c r="AG261" s="37"/>
    </row>
    <row r="262">
      <c r="A262" s="46"/>
      <c r="B262" s="46"/>
      <c r="C262" s="46"/>
      <c r="D262" s="49"/>
      <c r="E262" s="49"/>
      <c r="F262" s="49"/>
      <c r="G262" s="49"/>
      <c r="H262" s="46"/>
      <c r="I262" s="49"/>
      <c r="J262" s="49"/>
      <c r="K262" s="51"/>
      <c r="L262" s="46"/>
      <c r="M262" s="49"/>
      <c r="N262" s="46"/>
      <c r="O262" s="46"/>
      <c r="P262" s="46"/>
      <c r="Q262" s="46"/>
      <c r="R262" s="46"/>
      <c r="S262" s="46"/>
      <c r="T262" s="46"/>
      <c r="U262" s="46"/>
      <c r="V262" s="46"/>
      <c r="W262" s="46"/>
      <c r="X262" s="49"/>
      <c r="Y262" s="49"/>
      <c r="Z262" s="46"/>
      <c r="AA262" s="46"/>
      <c r="AB262" s="37"/>
      <c r="AC262" s="37"/>
      <c r="AD262" s="37"/>
      <c r="AE262" s="37"/>
      <c r="AF262" s="37"/>
      <c r="AG262" s="37"/>
    </row>
    <row r="263">
      <c r="A263" s="46"/>
      <c r="B263" s="46"/>
      <c r="C263" s="46"/>
      <c r="D263" s="49"/>
      <c r="E263" s="49"/>
      <c r="F263" s="49"/>
      <c r="G263" s="49"/>
      <c r="H263" s="46"/>
      <c r="I263" s="49"/>
      <c r="J263" s="49"/>
      <c r="K263" s="51"/>
      <c r="L263" s="46"/>
      <c r="M263" s="49"/>
      <c r="N263" s="46"/>
      <c r="O263" s="46"/>
      <c r="P263" s="46"/>
      <c r="Q263" s="46"/>
      <c r="R263" s="46"/>
      <c r="S263" s="46"/>
      <c r="T263" s="46"/>
      <c r="U263" s="46"/>
      <c r="V263" s="46"/>
      <c r="W263" s="46"/>
      <c r="X263" s="49"/>
      <c r="Y263" s="49"/>
      <c r="Z263" s="46"/>
      <c r="AA263" s="46"/>
      <c r="AB263" s="37"/>
      <c r="AC263" s="37"/>
      <c r="AD263" s="37"/>
      <c r="AE263" s="37"/>
      <c r="AF263" s="37"/>
      <c r="AG263" s="37"/>
    </row>
    <row r="264">
      <c r="A264" s="46"/>
      <c r="B264" s="46"/>
      <c r="C264" s="46"/>
      <c r="D264" s="49"/>
      <c r="E264" s="49"/>
      <c r="F264" s="49"/>
      <c r="G264" s="49"/>
      <c r="H264" s="46"/>
      <c r="I264" s="49"/>
      <c r="J264" s="49"/>
      <c r="K264" s="51"/>
      <c r="L264" s="46"/>
      <c r="M264" s="49"/>
      <c r="N264" s="46"/>
      <c r="O264" s="46"/>
      <c r="P264" s="46"/>
      <c r="Q264" s="46"/>
      <c r="R264" s="46"/>
      <c r="S264" s="46"/>
      <c r="T264" s="46"/>
      <c r="U264" s="46"/>
      <c r="V264" s="46"/>
      <c r="W264" s="46"/>
      <c r="X264" s="49"/>
      <c r="Y264" s="49"/>
      <c r="Z264" s="46"/>
      <c r="AA264" s="46"/>
      <c r="AB264" s="37"/>
      <c r="AC264" s="37"/>
      <c r="AD264" s="37"/>
      <c r="AE264" s="37"/>
      <c r="AF264" s="37"/>
      <c r="AG264" s="37"/>
    </row>
    <row r="265">
      <c r="A265" s="46"/>
      <c r="B265" s="46"/>
      <c r="C265" s="46"/>
      <c r="D265" s="49"/>
      <c r="E265" s="49"/>
      <c r="F265" s="49"/>
      <c r="G265" s="49"/>
      <c r="H265" s="46"/>
      <c r="I265" s="49"/>
      <c r="J265" s="49"/>
      <c r="K265" s="51"/>
      <c r="L265" s="46"/>
      <c r="M265" s="49"/>
      <c r="N265" s="46"/>
      <c r="O265" s="46"/>
      <c r="P265" s="46"/>
      <c r="Q265" s="46"/>
      <c r="R265" s="46"/>
      <c r="S265" s="46"/>
      <c r="T265" s="46"/>
      <c r="U265" s="46"/>
      <c r="V265" s="46"/>
      <c r="W265" s="46"/>
      <c r="X265" s="49"/>
      <c r="Y265" s="49"/>
      <c r="Z265" s="46"/>
      <c r="AA265" s="46"/>
      <c r="AB265" s="37"/>
      <c r="AC265" s="37"/>
      <c r="AD265" s="37"/>
      <c r="AE265" s="37"/>
      <c r="AF265" s="37"/>
      <c r="AG265" s="37"/>
    </row>
    <row r="266">
      <c r="A266" s="46"/>
      <c r="B266" s="46"/>
      <c r="C266" s="46"/>
      <c r="D266" s="49"/>
      <c r="E266" s="49"/>
      <c r="F266" s="49"/>
      <c r="G266" s="49"/>
      <c r="H266" s="46"/>
      <c r="I266" s="49"/>
      <c r="J266" s="49"/>
      <c r="K266" s="51"/>
      <c r="L266" s="46"/>
      <c r="M266" s="49"/>
      <c r="N266" s="46"/>
      <c r="O266" s="46"/>
      <c r="P266" s="46"/>
      <c r="Q266" s="46"/>
      <c r="R266" s="46"/>
      <c r="S266" s="46"/>
      <c r="T266" s="46"/>
      <c r="U266" s="46"/>
      <c r="V266" s="46"/>
      <c r="W266" s="46"/>
      <c r="X266" s="49"/>
      <c r="Y266" s="49"/>
      <c r="Z266" s="46"/>
      <c r="AA266" s="46"/>
      <c r="AB266" s="37"/>
      <c r="AC266" s="37"/>
      <c r="AD266" s="37"/>
      <c r="AE266" s="37"/>
      <c r="AF266" s="37"/>
      <c r="AG266" s="37"/>
    </row>
    <row r="267">
      <c r="A267" s="46"/>
      <c r="B267" s="46"/>
      <c r="C267" s="46"/>
      <c r="D267" s="49"/>
      <c r="E267" s="49"/>
      <c r="F267" s="49"/>
      <c r="G267" s="49"/>
      <c r="H267" s="46"/>
      <c r="I267" s="49"/>
      <c r="J267" s="49"/>
      <c r="K267" s="51"/>
      <c r="L267" s="46"/>
      <c r="M267" s="49"/>
      <c r="N267" s="46"/>
      <c r="O267" s="46"/>
      <c r="P267" s="46"/>
      <c r="Q267" s="46"/>
      <c r="R267" s="46"/>
      <c r="S267" s="46"/>
      <c r="T267" s="46"/>
      <c r="U267" s="46"/>
      <c r="V267" s="46"/>
      <c r="W267" s="46"/>
      <c r="X267" s="49"/>
      <c r="Y267" s="49"/>
      <c r="Z267" s="46"/>
      <c r="AA267" s="46"/>
      <c r="AB267" s="37"/>
      <c r="AC267" s="37"/>
      <c r="AD267" s="37"/>
      <c r="AE267" s="37"/>
      <c r="AF267" s="37"/>
      <c r="AG267" s="37"/>
    </row>
    <row r="268">
      <c r="A268" s="46"/>
      <c r="B268" s="46"/>
      <c r="C268" s="46"/>
      <c r="D268" s="49"/>
      <c r="E268" s="49"/>
      <c r="F268" s="49"/>
      <c r="G268" s="49"/>
      <c r="H268" s="46"/>
      <c r="I268" s="49"/>
      <c r="J268" s="49"/>
      <c r="K268" s="51"/>
      <c r="L268" s="46"/>
      <c r="M268" s="49"/>
      <c r="N268" s="46"/>
      <c r="O268" s="46"/>
      <c r="P268" s="46"/>
      <c r="Q268" s="46"/>
      <c r="R268" s="46"/>
      <c r="S268" s="46"/>
      <c r="T268" s="46"/>
      <c r="U268" s="46"/>
      <c r="V268" s="46"/>
      <c r="W268" s="46"/>
      <c r="X268" s="49"/>
      <c r="Y268" s="49"/>
      <c r="Z268" s="46"/>
      <c r="AA268" s="46"/>
      <c r="AB268" s="37"/>
      <c r="AC268" s="37"/>
      <c r="AD268" s="37"/>
      <c r="AE268" s="37"/>
      <c r="AF268" s="37"/>
      <c r="AG268" s="37"/>
    </row>
    <row r="269">
      <c r="A269" s="46"/>
      <c r="B269" s="46"/>
      <c r="C269" s="46"/>
      <c r="D269" s="49"/>
      <c r="E269" s="49"/>
      <c r="F269" s="49"/>
      <c r="G269" s="49"/>
      <c r="H269" s="46"/>
      <c r="I269" s="49"/>
      <c r="J269" s="49"/>
      <c r="K269" s="51"/>
      <c r="L269" s="46"/>
      <c r="M269" s="49"/>
      <c r="N269" s="46"/>
      <c r="O269" s="46"/>
      <c r="P269" s="46"/>
      <c r="Q269" s="46"/>
      <c r="R269" s="46"/>
      <c r="S269" s="46"/>
      <c r="T269" s="46"/>
      <c r="U269" s="46"/>
      <c r="V269" s="46"/>
      <c r="W269" s="46"/>
      <c r="X269" s="49"/>
      <c r="Y269" s="49"/>
      <c r="Z269" s="46"/>
      <c r="AA269" s="46"/>
      <c r="AB269" s="37"/>
      <c r="AC269" s="37"/>
      <c r="AD269" s="37"/>
      <c r="AE269" s="37"/>
      <c r="AF269" s="37"/>
      <c r="AG269" s="37"/>
    </row>
    <row r="270">
      <c r="A270" s="46"/>
      <c r="B270" s="46"/>
      <c r="C270" s="46"/>
      <c r="D270" s="49"/>
      <c r="E270" s="49"/>
      <c r="F270" s="49"/>
      <c r="G270" s="49"/>
      <c r="H270" s="46"/>
      <c r="I270" s="49"/>
      <c r="J270" s="49"/>
      <c r="K270" s="51"/>
      <c r="L270" s="46"/>
      <c r="M270" s="49"/>
      <c r="N270" s="46"/>
      <c r="O270" s="46"/>
      <c r="P270" s="46"/>
      <c r="Q270" s="46"/>
      <c r="R270" s="46"/>
      <c r="S270" s="46"/>
      <c r="T270" s="46"/>
      <c r="U270" s="46"/>
      <c r="V270" s="46"/>
      <c r="W270" s="46"/>
      <c r="X270" s="49"/>
      <c r="Y270" s="49"/>
      <c r="Z270" s="46"/>
      <c r="AA270" s="46"/>
      <c r="AB270" s="37"/>
      <c r="AC270" s="37"/>
      <c r="AD270" s="37"/>
      <c r="AE270" s="37"/>
      <c r="AF270" s="37"/>
      <c r="AG270" s="37"/>
    </row>
    <row r="271">
      <c r="A271" s="46"/>
      <c r="B271" s="46"/>
      <c r="C271" s="46"/>
      <c r="D271" s="49"/>
      <c r="E271" s="49"/>
      <c r="F271" s="49"/>
      <c r="G271" s="49"/>
      <c r="H271" s="46"/>
      <c r="I271" s="49"/>
      <c r="J271" s="49"/>
      <c r="K271" s="51"/>
      <c r="L271" s="46"/>
      <c r="M271" s="49"/>
      <c r="N271" s="46"/>
      <c r="O271" s="46"/>
      <c r="P271" s="46"/>
      <c r="Q271" s="46"/>
      <c r="R271" s="46"/>
      <c r="S271" s="46"/>
      <c r="T271" s="46"/>
      <c r="U271" s="46"/>
      <c r="V271" s="46"/>
      <c r="W271" s="46"/>
      <c r="X271" s="49"/>
      <c r="Y271" s="49"/>
      <c r="Z271" s="46"/>
      <c r="AA271" s="46"/>
      <c r="AB271" s="37"/>
      <c r="AC271" s="37"/>
      <c r="AD271" s="37"/>
      <c r="AE271" s="37"/>
      <c r="AF271" s="37"/>
      <c r="AG271" s="37"/>
    </row>
    <row r="272">
      <c r="A272" s="46"/>
      <c r="B272" s="46"/>
      <c r="C272" s="46"/>
      <c r="D272" s="49"/>
      <c r="E272" s="49"/>
      <c r="F272" s="49"/>
      <c r="G272" s="49"/>
      <c r="H272" s="46"/>
      <c r="I272" s="49"/>
      <c r="J272" s="49"/>
      <c r="K272" s="51"/>
      <c r="L272" s="46"/>
      <c r="M272" s="49"/>
      <c r="N272" s="46"/>
      <c r="O272" s="46"/>
      <c r="P272" s="46"/>
      <c r="Q272" s="46"/>
      <c r="R272" s="46"/>
      <c r="S272" s="46"/>
      <c r="T272" s="46"/>
      <c r="U272" s="46"/>
      <c r="V272" s="46"/>
      <c r="W272" s="46"/>
      <c r="X272" s="49"/>
      <c r="Y272" s="49"/>
      <c r="Z272" s="46"/>
      <c r="AA272" s="46"/>
      <c r="AB272" s="37"/>
      <c r="AC272" s="37"/>
      <c r="AD272" s="37"/>
      <c r="AE272" s="37"/>
      <c r="AF272" s="37"/>
      <c r="AG272" s="37"/>
    </row>
    <row r="273">
      <c r="A273" s="46"/>
      <c r="B273" s="46"/>
      <c r="C273" s="46"/>
      <c r="D273" s="49"/>
      <c r="E273" s="49"/>
      <c r="F273" s="49"/>
      <c r="G273" s="49"/>
      <c r="H273" s="46"/>
      <c r="I273" s="49"/>
      <c r="J273" s="49"/>
      <c r="K273" s="51"/>
      <c r="L273" s="46"/>
      <c r="M273" s="49"/>
      <c r="N273" s="46"/>
      <c r="O273" s="46"/>
      <c r="P273" s="46"/>
      <c r="Q273" s="46"/>
      <c r="R273" s="46"/>
      <c r="S273" s="46"/>
      <c r="T273" s="46"/>
      <c r="U273" s="46"/>
      <c r="V273" s="46"/>
      <c r="W273" s="46"/>
      <c r="X273" s="49"/>
      <c r="Y273" s="49"/>
      <c r="Z273" s="46"/>
      <c r="AA273" s="46"/>
      <c r="AB273" s="37"/>
      <c r="AC273" s="37"/>
      <c r="AD273" s="37"/>
      <c r="AE273" s="37"/>
      <c r="AF273" s="37"/>
      <c r="AG273" s="37"/>
    </row>
    <row r="274">
      <c r="A274" s="46"/>
      <c r="B274" s="46"/>
      <c r="C274" s="46"/>
      <c r="D274" s="49"/>
      <c r="E274" s="49"/>
      <c r="F274" s="49"/>
      <c r="G274" s="49"/>
      <c r="H274" s="46"/>
      <c r="I274" s="49"/>
      <c r="J274" s="49"/>
      <c r="K274" s="51"/>
      <c r="L274" s="46"/>
      <c r="M274" s="49"/>
      <c r="N274" s="46"/>
      <c r="O274" s="46"/>
      <c r="P274" s="46"/>
      <c r="Q274" s="46"/>
      <c r="R274" s="46"/>
      <c r="S274" s="46"/>
      <c r="T274" s="46"/>
      <c r="U274" s="46"/>
      <c r="V274" s="46"/>
      <c r="W274" s="46"/>
      <c r="X274" s="49"/>
      <c r="Y274" s="49"/>
      <c r="Z274" s="46"/>
      <c r="AA274" s="46"/>
      <c r="AB274" s="37"/>
      <c r="AC274" s="37"/>
      <c r="AD274" s="37"/>
      <c r="AE274" s="37"/>
      <c r="AF274" s="37"/>
      <c r="AG274" s="37"/>
    </row>
    <row r="275">
      <c r="A275" s="46"/>
      <c r="B275" s="46"/>
      <c r="C275" s="46"/>
      <c r="D275" s="49"/>
      <c r="E275" s="49"/>
      <c r="F275" s="49"/>
      <c r="G275" s="49"/>
      <c r="H275" s="46"/>
      <c r="I275" s="49"/>
      <c r="J275" s="49"/>
      <c r="K275" s="51"/>
      <c r="L275" s="46"/>
      <c r="M275" s="49"/>
      <c r="N275" s="46"/>
      <c r="O275" s="46"/>
      <c r="P275" s="46"/>
      <c r="Q275" s="46"/>
      <c r="R275" s="46"/>
      <c r="S275" s="46"/>
      <c r="T275" s="46"/>
      <c r="U275" s="46"/>
      <c r="V275" s="46"/>
      <c r="W275" s="46"/>
      <c r="X275" s="49"/>
      <c r="Y275" s="49"/>
      <c r="Z275" s="46"/>
      <c r="AA275" s="46"/>
      <c r="AB275" s="37"/>
      <c r="AC275" s="37"/>
      <c r="AD275" s="37"/>
      <c r="AE275" s="37"/>
      <c r="AF275" s="37"/>
      <c r="AG275" s="37"/>
    </row>
    <row r="276">
      <c r="A276" s="46"/>
      <c r="B276" s="46"/>
      <c r="C276" s="46"/>
      <c r="D276" s="49"/>
      <c r="E276" s="49"/>
      <c r="F276" s="49"/>
      <c r="G276" s="49"/>
      <c r="H276" s="46"/>
      <c r="I276" s="49"/>
      <c r="J276" s="49"/>
      <c r="K276" s="51"/>
      <c r="L276" s="46"/>
      <c r="M276" s="49"/>
      <c r="N276" s="46"/>
      <c r="O276" s="46"/>
      <c r="P276" s="46"/>
      <c r="Q276" s="46"/>
      <c r="R276" s="46"/>
      <c r="S276" s="46"/>
      <c r="T276" s="46"/>
      <c r="U276" s="46"/>
      <c r="V276" s="46"/>
      <c r="W276" s="46"/>
      <c r="X276" s="49"/>
      <c r="Y276" s="49"/>
      <c r="Z276" s="46"/>
      <c r="AA276" s="46"/>
      <c r="AB276" s="37"/>
      <c r="AC276" s="37"/>
      <c r="AD276" s="37"/>
      <c r="AE276" s="37"/>
      <c r="AF276" s="37"/>
      <c r="AG276" s="37"/>
    </row>
    <row r="277">
      <c r="A277" s="46"/>
      <c r="B277" s="46"/>
      <c r="C277" s="46"/>
      <c r="D277" s="49"/>
      <c r="E277" s="49"/>
      <c r="F277" s="49"/>
      <c r="G277" s="49"/>
      <c r="H277" s="46"/>
      <c r="I277" s="49"/>
      <c r="J277" s="49"/>
      <c r="K277" s="51"/>
      <c r="L277" s="46"/>
      <c r="M277" s="49"/>
      <c r="N277" s="46"/>
      <c r="O277" s="46"/>
      <c r="P277" s="46"/>
      <c r="Q277" s="46"/>
      <c r="R277" s="46"/>
      <c r="S277" s="46"/>
      <c r="T277" s="46"/>
      <c r="U277" s="46"/>
      <c r="V277" s="46"/>
      <c r="W277" s="46"/>
      <c r="X277" s="49"/>
      <c r="Y277" s="49"/>
      <c r="Z277" s="46"/>
      <c r="AA277" s="46"/>
      <c r="AB277" s="37"/>
      <c r="AC277" s="37"/>
      <c r="AD277" s="37"/>
      <c r="AE277" s="37"/>
      <c r="AF277" s="37"/>
      <c r="AG277" s="37"/>
    </row>
    <row r="278">
      <c r="A278" s="46"/>
      <c r="B278" s="46"/>
      <c r="C278" s="46"/>
      <c r="D278" s="49"/>
      <c r="E278" s="49"/>
      <c r="F278" s="49"/>
      <c r="G278" s="49"/>
      <c r="H278" s="46"/>
      <c r="I278" s="49"/>
      <c r="J278" s="49"/>
      <c r="K278" s="51"/>
      <c r="L278" s="46"/>
      <c r="M278" s="49"/>
      <c r="N278" s="46"/>
      <c r="O278" s="46"/>
      <c r="P278" s="46"/>
      <c r="Q278" s="46"/>
      <c r="R278" s="46"/>
      <c r="S278" s="46"/>
      <c r="T278" s="46"/>
      <c r="U278" s="46"/>
      <c r="V278" s="46"/>
      <c r="W278" s="46"/>
      <c r="X278" s="49"/>
      <c r="Y278" s="49"/>
      <c r="Z278" s="46"/>
      <c r="AA278" s="46"/>
      <c r="AB278" s="37"/>
      <c r="AC278" s="37"/>
      <c r="AD278" s="37"/>
      <c r="AE278" s="37"/>
      <c r="AF278" s="37"/>
      <c r="AG278" s="37"/>
    </row>
    <row r="279">
      <c r="A279" s="46"/>
      <c r="B279" s="46"/>
      <c r="C279" s="46"/>
      <c r="D279" s="49"/>
      <c r="E279" s="49"/>
      <c r="F279" s="49"/>
      <c r="G279" s="49"/>
      <c r="H279" s="46"/>
      <c r="I279" s="49"/>
      <c r="J279" s="49"/>
      <c r="K279" s="51"/>
      <c r="L279" s="46"/>
      <c r="M279" s="49"/>
      <c r="N279" s="46"/>
      <c r="O279" s="46"/>
      <c r="P279" s="46"/>
      <c r="Q279" s="46"/>
      <c r="R279" s="46"/>
      <c r="S279" s="46"/>
      <c r="T279" s="46"/>
      <c r="U279" s="46"/>
      <c r="V279" s="46"/>
      <c r="W279" s="46"/>
      <c r="X279" s="49"/>
      <c r="Y279" s="49"/>
      <c r="Z279" s="46"/>
      <c r="AA279" s="46"/>
      <c r="AB279" s="37"/>
      <c r="AC279" s="37"/>
      <c r="AD279" s="37"/>
      <c r="AE279" s="37"/>
      <c r="AF279" s="37"/>
      <c r="AG279" s="37"/>
    </row>
    <row r="280">
      <c r="A280" s="46"/>
      <c r="B280" s="46"/>
      <c r="C280" s="46"/>
      <c r="D280" s="49"/>
      <c r="E280" s="49"/>
      <c r="F280" s="49"/>
      <c r="G280" s="49"/>
      <c r="H280" s="46"/>
      <c r="I280" s="49"/>
      <c r="J280" s="49"/>
      <c r="K280" s="51"/>
      <c r="L280" s="46"/>
      <c r="M280" s="49"/>
      <c r="N280" s="46"/>
      <c r="O280" s="46"/>
      <c r="P280" s="46"/>
      <c r="Q280" s="46"/>
      <c r="R280" s="46"/>
      <c r="S280" s="46"/>
      <c r="T280" s="46"/>
      <c r="U280" s="46"/>
      <c r="V280" s="46"/>
      <c r="W280" s="46"/>
      <c r="X280" s="49"/>
      <c r="Y280" s="49"/>
      <c r="Z280" s="46"/>
      <c r="AA280" s="46"/>
      <c r="AB280" s="37"/>
      <c r="AC280" s="37"/>
      <c r="AD280" s="37"/>
      <c r="AE280" s="37"/>
      <c r="AF280" s="37"/>
      <c r="AG280" s="37"/>
    </row>
    <row r="281">
      <c r="A281" s="46"/>
      <c r="B281" s="46"/>
      <c r="C281" s="46"/>
      <c r="D281" s="49"/>
      <c r="E281" s="49"/>
      <c r="F281" s="49"/>
      <c r="G281" s="49"/>
      <c r="H281" s="46"/>
      <c r="I281" s="49"/>
      <c r="J281" s="49"/>
      <c r="K281" s="51"/>
      <c r="L281" s="46"/>
      <c r="M281" s="49"/>
      <c r="N281" s="46"/>
      <c r="O281" s="46"/>
      <c r="P281" s="46"/>
      <c r="Q281" s="46"/>
      <c r="R281" s="46"/>
      <c r="S281" s="46"/>
      <c r="T281" s="46"/>
      <c r="U281" s="46"/>
      <c r="V281" s="46"/>
      <c r="W281" s="46"/>
      <c r="X281" s="49"/>
      <c r="Y281" s="49"/>
      <c r="Z281" s="46"/>
      <c r="AA281" s="46"/>
      <c r="AB281" s="37"/>
      <c r="AC281" s="37"/>
      <c r="AD281" s="37"/>
      <c r="AE281" s="37"/>
      <c r="AF281" s="37"/>
      <c r="AG281" s="37"/>
    </row>
    <row r="282">
      <c r="A282" s="46"/>
      <c r="B282" s="46"/>
      <c r="C282" s="46"/>
      <c r="D282" s="49"/>
      <c r="E282" s="49"/>
      <c r="F282" s="49"/>
      <c r="G282" s="49"/>
      <c r="H282" s="46"/>
      <c r="I282" s="49"/>
      <c r="J282" s="49"/>
      <c r="K282" s="51"/>
      <c r="L282" s="46"/>
      <c r="M282" s="49"/>
      <c r="N282" s="46"/>
      <c r="O282" s="46"/>
      <c r="P282" s="46"/>
      <c r="Q282" s="46"/>
      <c r="R282" s="46"/>
      <c r="S282" s="46"/>
      <c r="T282" s="46"/>
      <c r="U282" s="46"/>
      <c r="V282" s="46"/>
      <c r="W282" s="46"/>
      <c r="X282" s="49"/>
      <c r="Y282" s="49"/>
      <c r="Z282" s="46"/>
      <c r="AA282" s="46"/>
      <c r="AB282" s="37"/>
      <c r="AC282" s="37"/>
      <c r="AD282" s="37"/>
      <c r="AE282" s="37"/>
      <c r="AF282" s="37"/>
      <c r="AG282" s="37"/>
    </row>
    <row r="283">
      <c r="A283" s="46"/>
      <c r="B283" s="46"/>
      <c r="C283" s="46"/>
      <c r="D283" s="49"/>
      <c r="E283" s="49"/>
      <c r="F283" s="49"/>
      <c r="G283" s="49"/>
      <c r="H283" s="46"/>
      <c r="I283" s="49"/>
      <c r="J283" s="49"/>
      <c r="K283" s="51"/>
      <c r="L283" s="46"/>
      <c r="M283" s="49"/>
      <c r="N283" s="46"/>
      <c r="O283" s="46"/>
      <c r="P283" s="46"/>
      <c r="Q283" s="46"/>
      <c r="R283" s="46"/>
      <c r="S283" s="46"/>
      <c r="T283" s="46"/>
      <c r="U283" s="46"/>
      <c r="V283" s="46"/>
      <c r="W283" s="46"/>
      <c r="X283" s="49"/>
      <c r="Y283" s="49"/>
      <c r="Z283" s="46"/>
      <c r="AA283" s="46"/>
      <c r="AB283" s="37"/>
      <c r="AC283" s="37"/>
      <c r="AD283" s="37"/>
      <c r="AE283" s="37"/>
      <c r="AF283" s="37"/>
      <c r="AG283" s="37"/>
    </row>
    <row r="284">
      <c r="A284" s="46"/>
      <c r="B284" s="46"/>
      <c r="C284" s="46"/>
      <c r="D284" s="49"/>
      <c r="E284" s="49"/>
      <c r="F284" s="49"/>
      <c r="G284" s="49"/>
      <c r="H284" s="46"/>
      <c r="I284" s="49"/>
      <c r="J284" s="49"/>
      <c r="K284" s="51"/>
      <c r="L284" s="46"/>
      <c r="M284" s="49"/>
      <c r="N284" s="46"/>
      <c r="O284" s="46"/>
      <c r="P284" s="46"/>
      <c r="Q284" s="46"/>
      <c r="R284" s="46"/>
      <c r="S284" s="46"/>
      <c r="T284" s="46"/>
      <c r="U284" s="46"/>
      <c r="V284" s="46"/>
      <c r="W284" s="46"/>
      <c r="X284" s="49"/>
      <c r="Y284" s="49"/>
      <c r="Z284" s="46"/>
      <c r="AA284" s="46"/>
      <c r="AB284" s="37"/>
      <c r="AC284" s="37"/>
      <c r="AD284" s="37"/>
      <c r="AE284" s="37"/>
      <c r="AF284" s="37"/>
      <c r="AG284" s="37"/>
    </row>
    <row r="285">
      <c r="A285" s="46"/>
      <c r="B285" s="46"/>
      <c r="C285" s="46"/>
      <c r="D285" s="49"/>
      <c r="E285" s="49"/>
      <c r="F285" s="49"/>
      <c r="G285" s="49"/>
      <c r="H285" s="46"/>
      <c r="I285" s="49"/>
      <c r="J285" s="49"/>
      <c r="K285" s="51"/>
      <c r="L285" s="46"/>
      <c r="M285" s="49"/>
      <c r="N285" s="46"/>
      <c r="O285" s="46"/>
      <c r="P285" s="46"/>
      <c r="Q285" s="46"/>
      <c r="R285" s="46"/>
      <c r="S285" s="46"/>
      <c r="T285" s="46"/>
      <c r="U285" s="46"/>
      <c r="V285" s="46"/>
      <c r="W285" s="46"/>
      <c r="X285" s="49"/>
      <c r="Y285" s="49"/>
      <c r="Z285" s="46"/>
      <c r="AA285" s="46"/>
      <c r="AB285" s="37"/>
      <c r="AC285" s="37"/>
      <c r="AD285" s="37"/>
      <c r="AE285" s="37"/>
      <c r="AF285" s="37"/>
      <c r="AG285" s="37"/>
    </row>
    <row r="286">
      <c r="A286" s="46"/>
      <c r="B286" s="46"/>
      <c r="C286" s="46"/>
      <c r="D286" s="49"/>
      <c r="E286" s="49"/>
      <c r="F286" s="49"/>
      <c r="G286" s="49"/>
      <c r="H286" s="46"/>
      <c r="I286" s="49"/>
      <c r="J286" s="49"/>
      <c r="K286" s="51"/>
      <c r="L286" s="46"/>
      <c r="M286" s="49"/>
      <c r="N286" s="46"/>
      <c r="O286" s="46"/>
      <c r="P286" s="46"/>
      <c r="Q286" s="46"/>
      <c r="R286" s="46"/>
      <c r="S286" s="46"/>
      <c r="T286" s="46"/>
      <c r="U286" s="46"/>
      <c r="V286" s="46"/>
      <c r="W286" s="46"/>
      <c r="X286" s="49"/>
      <c r="Y286" s="49"/>
      <c r="Z286" s="46"/>
      <c r="AA286" s="46"/>
      <c r="AB286" s="37"/>
      <c r="AC286" s="37"/>
      <c r="AD286" s="37"/>
      <c r="AE286" s="37"/>
      <c r="AF286" s="37"/>
      <c r="AG286" s="37"/>
    </row>
    <row r="287">
      <c r="A287" s="46"/>
      <c r="B287" s="46"/>
      <c r="C287" s="46"/>
      <c r="D287" s="49"/>
      <c r="E287" s="49"/>
      <c r="F287" s="49"/>
      <c r="G287" s="49"/>
      <c r="H287" s="46"/>
      <c r="I287" s="49"/>
      <c r="J287" s="49"/>
      <c r="K287" s="51"/>
      <c r="L287" s="46"/>
      <c r="M287" s="49"/>
      <c r="N287" s="46"/>
      <c r="O287" s="46"/>
      <c r="P287" s="46"/>
      <c r="Q287" s="46"/>
      <c r="R287" s="46"/>
      <c r="S287" s="46"/>
      <c r="T287" s="46"/>
      <c r="U287" s="46"/>
      <c r="V287" s="46"/>
      <c r="W287" s="46"/>
      <c r="X287" s="49"/>
      <c r="Y287" s="49"/>
      <c r="Z287" s="46"/>
      <c r="AA287" s="46"/>
      <c r="AB287" s="37"/>
      <c r="AC287" s="37"/>
      <c r="AD287" s="37"/>
      <c r="AE287" s="37"/>
      <c r="AF287" s="37"/>
      <c r="AG287" s="37"/>
    </row>
    <row r="288">
      <c r="A288" s="46"/>
      <c r="B288" s="46"/>
      <c r="C288" s="46"/>
      <c r="D288" s="49"/>
      <c r="E288" s="49"/>
      <c r="F288" s="49"/>
      <c r="G288" s="49"/>
      <c r="H288" s="46"/>
      <c r="I288" s="49"/>
      <c r="J288" s="49"/>
      <c r="K288" s="51"/>
      <c r="L288" s="46"/>
      <c r="M288" s="49"/>
      <c r="N288" s="46"/>
      <c r="O288" s="46"/>
      <c r="P288" s="46"/>
      <c r="Q288" s="46"/>
      <c r="R288" s="46"/>
      <c r="S288" s="46"/>
      <c r="T288" s="46"/>
      <c r="U288" s="46"/>
      <c r="V288" s="46"/>
      <c r="W288" s="46"/>
      <c r="X288" s="49"/>
      <c r="Y288" s="49"/>
      <c r="Z288" s="46"/>
      <c r="AA288" s="46"/>
      <c r="AB288" s="37"/>
      <c r="AC288" s="37"/>
      <c r="AD288" s="37"/>
      <c r="AE288" s="37"/>
      <c r="AF288" s="37"/>
      <c r="AG288" s="37"/>
    </row>
    <row r="289">
      <c r="A289" s="46"/>
      <c r="B289" s="46"/>
      <c r="C289" s="46"/>
      <c r="D289" s="49"/>
      <c r="E289" s="49"/>
      <c r="F289" s="49"/>
      <c r="G289" s="49"/>
      <c r="H289" s="46"/>
      <c r="I289" s="49"/>
      <c r="J289" s="49"/>
      <c r="K289" s="51"/>
      <c r="L289" s="46"/>
      <c r="M289" s="49"/>
      <c r="N289" s="46"/>
      <c r="O289" s="46"/>
      <c r="P289" s="46"/>
      <c r="Q289" s="46"/>
      <c r="R289" s="46"/>
      <c r="S289" s="46"/>
      <c r="T289" s="46"/>
      <c r="U289" s="46"/>
      <c r="V289" s="46"/>
      <c r="W289" s="46"/>
      <c r="X289" s="49"/>
      <c r="Y289" s="49"/>
      <c r="Z289" s="46"/>
      <c r="AA289" s="46"/>
      <c r="AB289" s="37"/>
      <c r="AC289" s="37"/>
      <c r="AD289" s="37"/>
      <c r="AE289" s="37"/>
      <c r="AF289" s="37"/>
      <c r="AG289" s="37"/>
    </row>
    <row r="290">
      <c r="A290" s="46"/>
      <c r="B290" s="46"/>
      <c r="C290" s="46"/>
      <c r="D290" s="49"/>
      <c r="E290" s="49"/>
      <c r="F290" s="49"/>
      <c r="G290" s="49"/>
      <c r="H290" s="46"/>
      <c r="I290" s="49"/>
      <c r="J290" s="49"/>
      <c r="K290" s="51"/>
      <c r="L290" s="46"/>
      <c r="M290" s="49"/>
      <c r="N290" s="46"/>
      <c r="O290" s="46"/>
      <c r="P290" s="46"/>
      <c r="Q290" s="46"/>
      <c r="R290" s="46"/>
      <c r="S290" s="46"/>
      <c r="T290" s="46"/>
      <c r="U290" s="46"/>
      <c r="V290" s="46"/>
      <c r="W290" s="46"/>
      <c r="X290" s="49"/>
      <c r="Y290" s="49"/>
      <c r="Z290" s="46"/>
      <c r="AA290" s="46"/>
      <c r="AB290" s="37"/>
      <c r="AC290" s="37"/>
      <c r="AD290" s="37"/>
      <c r="AE290" s="37"/>
      <c r="AF290" s="37"/>
      <c r="AG290" s="37"/>
    </row>
    <row r="291">
      <c r="A291" s="46"/>
      <c r="B291" s="46"/>
      <c r="C291" s="46"/>
      <c r="D291" s="49"/>
      <c r="E291" s="49"/>
      <c r="F291" s="49"/>
      <c r="G291" s="49"/>
      <c r="H291" s="46"/>
      <c r="I291" s="49"/>
      <c r="J291" s="49"/>
      <c r="K291" s="51"/>
      <c r="L291" s="46"/>
      <c r="M291" s="49"/>
      <c r="N291" s="46"/>
      <c r="O291" s="46"/>
      <c r="P291" s="46"/>
      <c r="Q291" s="46"/>
      <c r="R291" s="46"/>
      <c r="S291" s="46"/>
      <c r="T291" s="46"/>
      <c r="U291" s="46"/>
      <c r="V291" s="46"/>
      <c r="W291" s="46"/>
      <c r="X291" s="49"/>
      <c r="Y291" s="49"/>
      <c r="Z291" s="46"/>
      <c r="AA291" s="46"/>
      <c r="AB291" s="37"/>
      <c r="AC291" s="37"/>
      <c r="AD291" s="37"/>
      <c r="AE291" s="37"/>
      <c r="AF291" s="37"/>
      <c r="AG291" s="37"/>
    </row>
    <row r="292">
      <c r="A292" s="46"/>
      <c r="B292" s="46"/>
      <c r="C292" s="46"/>
      <c r="D292" s="49"/>
      <c r="E292" s="49"/>
      <c r="F292" s="49"/>
      <c r="G292" s="49"/>
      <c r="H292" s="46"/>
      <c r="I292" s="49"/>
      <c r="J292" s="49"/>
      <c r="K292" s="51"/>
      <c r="L292" s="46"/>
      <c r="M292" s="49"/>
      <c r="N292" s="46"/>
      <c r="O292" s="46"/>
      <c r="P292" s="46"/>
      <c r="Q292" s="46"/>
      <c r="R292" s="46"/>
      <c r="S292" s="46"/>
      <c r="T292" s="46"/>
      <c r="U292" s="46"/>
      <c r="V292" s="46"/>
      <c r="W292" s="46"/>
      <c r="X292" s="49"/>
      <c r="Y292" s="49"/>
      <c r="Z292" s="46"/>
      <c r="AA292" s="46"/>
      <c r="AB292" s="37"/>
      <c r="AC292" s="37"/>
      <c r="AD292" s="37"/>
      <c r="AE292" s="37"/>
      <c r="AF292" s="37"/>
      <c r="AG292" s="37"/>
    </row>
    <row r="293">
      <c r="A293" s="46"/>
      <c r="B293" s="46"/>
      <c r="C293" s="46"/>
      <c r="D293" s="49"/>
      <c r="E293" s="49"/>
      <c r="F293" s="49"/>
      <c r="G293" s="49"/>
      <c r="H293" s="46"/>
      <c r="I293" s="49"/>
      <c r="J293" s="49"/>
      <c r="K293" s="51"/>
      <c r="L293" s="46"/>
      <c r="M293" s="49"/>
      <c r="N293" s="46"/>
      <c r="O293" s="46"/>
      <c r="P293" s="46"/>
      <c r="Q293" s="46"/>
      <c r="R293" s="46"/>
      <c r="S293" s="46"/>
      <c r="T293" s="46"/>
      <c r="U293" s="46"/>
      <c r="V293" s="46"/>
      <c r="W293" s="46"/>
      <c r="X293" s="49"/>
      <c r="Y293" s="49"/>
      <c r="Z293" s="46"/>
      <c r="AA293" s="46"/>
      <c r="AB293" s="37"/>
      <c r="AC293" s="37"/>
      <c r="AD293" s="37"/>
      <c r="AE293" s="37"/>
      <c r="AF293" s="37"/>
      <c r="AG293" s="37"/>
    </row>
    <row r="294">
      <c r="A294" s="46"/>
      <c r="B294" s="46"/>
      <c r="C294" s="46"/>
      <c r="D294" s="49"/>
      <c r="E294" s="49"/>
      <c r="F294" s="49"/>
      <c r="G294" s="49"/>
      <c r="H294" s="46"/>
      <c r="I294" s="49"/>
      <c r="J294" s="49"/>
      <c r="K294" s="51"/>
      <c r="L294" s="46"/>
      <c r="M294" s="49"/>
      <c r="N294" s="46"/>
      <c r="O294" s="46"/>
      <c r="P294" s="46"/>
      <c r="Q294" s="46"/>
      <c r="R294" s="46"/>
      <c r="S294" s="46"/>
      <c r="T294" s="46"/>
      <c r="U294" s="46"/>
      <c r="V294" s="46"/>
      <c r="W294" s="46"/>
      <c r="X294" s="49"/>
      <c r="Y294" s="49"/>
      <c r="Z294" s="46"/>
      <c r="AA294" s="46"/>
      <c r="AB294" s="37"/>
      <c r="AC294" s="37"/>
      <c r="AD294" s="37"/>
      <c r="AE294" s="37"/>
      <c r="AF294" s="37"/>
      <c r="AG294" s="37"/>
    </row>
    <row r="295">
      <c r="A295" s="46"/>
      <c r="B295" s="46"/>
      <c r="C295" s="46"/>
      <c r="D295" s="49"/>
      <c r="E295" s="49"/>
      <c r="F295" s="49"/>
      <c r="G295" s="49"/>
      <c r="H295" s="46"/>
      <c r="I295" s="49"/>
      <c r="J295" s="49"/>
      <c r="K295" s="51"/>
      <c r="L295" s="46"/>
      <c r="M295" s="49"/>
      <c r="N295" s="46"/>
      <c r="O295" s="46"/>
      <c r="P295" s="46"/>
      <c r="Q295" s="46"/>
      <c r="R295" s="46"/>
      <c r="S295" s="46"/>
      <c r="T295" s="46"/>
      <c r="U295" s="46"/>
      <c r="V295" s="46"/>
      <c r="W295" s="46"/>
      <c r="X295" s="49"/>
      <c r="Y295" s="49"/>
      <c r="Z295" s="46"/>
      <c r="AA295" s="46"/>
      <c r="AB295" s="37"/>
      <c r="AC295" s="37"/>
      <c r="AD295" s="37"/>
      <c r="AE295" s="37"/>
      <c r="AF295" s="37"/>
      <c r="AG295" s="37"/>
    </row>
    <row r="296">
      <c r="A296" s="46"/>
      <c r="B296" s="46"/>
      <c r="C296" s="46"/>
      <c r="D296" s="49"/>
      <c r="E296" s="49"/>
      <c r="F296" s="49"/>
      <c r="G296" s="49"/>
      <c r="H296" s="46"/>
      <c r="I296" s="49"/>
      <c r="J296" s="49"/>
      <c r="K296" s="51"/>
      <c r="L296" s="46"/>
      <c r="M296" s="49"/>
      <c r="N296" s="46"/>
      <c r="O296" s="46"/>
      <c r="P296" s="46"/>
      <c r="Q296" s="46"/>
      <c r="R296" s="46"/>
      <c r="S296" s="46"/>
      <c r="T296" s="46"/>
      <c r="U296" s="46"/>
      <c r="V296" s="46"/>
      <c r="W296" s="46"/>
      <c r="X296" s="49"/>
      <c r="Y296" s="49"/>
      <c r="Z296" s="46"/>
      <c r="AA296" s="46"/>
      <c r="AB296" s="37"/>
      <c r="AC296" s="37"/>
      <c r="AD296" s="37"/>
      <c r="AE296" s="37"/>
      <c r="AF296" s="37"/>
      <c r="AG296" s="37"/>
    </row>
    <row r="297">
      <c r="A297" s="46"/>
      <c r="B297" s="46"/>
      <c r="C297" s="46"/>
      <c r="D297" s="49"/>
      <c r="E297" s="49"/>
      <c r="F297" s="49"/>
      <c r="G297" s="49"/>
      <c r="H297" s="46"/>
      <c r="I297" s="49"/>
      <c r="J297" s="49"/>
      <c r="K297" s="51"/>
      <c r="L297" s="46"/>
      <c r="M297" s="49"/>
      <c r="N297" s="46"/>
      <c r="O297" s="46"/>
      <c r="P297" s="46"/>
      <c r="Q297" s="46"/>
      <c r="R297" s="46"/>
      <c r="S297" s="46"/>
      <c r="T297" s="46"/>
      <c r="U297" s="46"/>
      <c r="V297" s="46"/>
      <c r="W297" s="46"/>
      <c r="X297" s="49"/>
      <c r="Y297" s="49"/>
      <c r="Z297" s="46"/>
      <c r="AA297" s="46"/>
      <c r="AB297" s="37"/>
      <c r="AC297" s="37"/>
      <c r="AD297" s="37"/>
      <c r="AE297" s="37"/>
      <c r="AF297" s="37"/>
      <c r="AG297" s="37"/>
    </row>
    <row r="298">
      <c r="A298" s="46"/>
      <c r="B298" s="46"/>
      <c r="C298" s="46"/>
      <c r="D298" s="49"/>
      <c r="E298" s="49"/>
      <c r="F298" s="49"/>
      <c r="G298" s="49"/>
      <c r="H298" s="46"/>
      <c r="I298" s="49"/>
      <c r="J298" s="49"/>
      <c r="K298" s="51"/>
      <c r="L298" s="46"/>
      <c r="M298" s="49"/>
      <c r="N298" s="46"/>
      <c r="O298" s="46"/>
      <c r="P298" s="46"/>
      <c r="Q298" s="46"/>
      <c r="R298" s="46"/>
      <c r="S298" s="46"/>
      <c r="T298" s="46"/>
      <c r="U298" s="46"/>
      <c r="V298" s="46"/>
      <c r="W298" s="46"/>
      <c r="X298" s="49"/>
      <c r="Y298" s="49"/>
      <c r="Z298" s="46"/>
      <c r="AA298" s="46"/>
      <c r="AB298" s="37"/>
      <c r="AC298" s="37"/>
      <c r="AD298" s="37"/>
      <c r="AE298" s="37"/>
      <c r="AF298" s="37"/>
      <c r="AG298" s="37"/>
    </row>
    <row r="299">
      <c r="A299" s="46"/>
      <c r="B299" s="46"/>
      <c r="C299" s="46"/>
      <c r="D299" s="49"/>
      <c r="E299" s="49"/>
      <c r="F299" s="49"/>
      <c r="G299" s="49"/>
      <c r="H299" s="46"/>
      <c r="I299" s="49"/>
      <c r="J299" s="49"/>
      <c r="K299" s="51"/>
      <c r="L299" s="46"/>
      <c r="M299" s="49"/>
      <c r="N299" s="46"/>
      <c r="O299" s="46"/>
      <c r="P299" s="46"/>
      <c r="Q299" s="46"/>
      <c r="R299" s="46"/>
      <c r="S299" s="46"/>
      <c r="T299" s="46"/>
      <c r="U299" s="46"/>
      <c r="V299" s="46"/>
      <c r="W299" s="46"/>
      <c r="X299" s="49"/>
      <c r="Y299" s="49"/>
      <c r="Z299" s="46"/>
      <c r="AA299" s="46"/>
      <c r="AB299" s="37"/>
      <c r="AC299" s="37"/>
      <c r="AD299" s="37"/>
      <c r="AE299" s="37"/>
      <c r="AF299" s="37"/>
      <c r="AG299" s="37"/>
    </row>
    <row r="300">
      <c r="A300" s="46"/>
      <c r="B300" s="46"/>
      <c r="C300" s="46"/>
      <c r="D300" s="49"/>
      <c r="E300" s="49"/>
      <c r="F300" s="49"/>
      <c r="G300" s="49"/>
      <c r="H300" s="46"/>
      <c r="I300" s="49"/>
      <c r="J300" s="49"/>
      <c r="K300" s="51"/>
      <c r="L300" s="46"/>
      <c r="M300" s="49"/>
      <c r="N300" s="46"/>
      <c r="O300" s="46"/>
      <c r="P300" s="46"/>
      <c r="Q300" s="46"/>
      <c r="R300" s="46"/>
      <c r="S300" s="46"/>
      <c r="T300" s="46"/>
      <c r="U300" s="46"/>
      <c r="V300" s="46"/>
      <c r="W300" s="46"/>
      <c r="X300" s="49"/>
      <c r="Y300" s="49"/>
      <c r="Z300" s="46"/>
      <c r="AA300" s="46"/>
      <c r="AB300" s="37"/>
      <c r="AC300" s="37"/>
      <c r="AD300" s="37"/>
      <c r="AE300" s="37"/>
      <c r="AF300" s="37"/>
      <c r="AG300" s="37"/>
    </row>
    <row r="301">
      <c r="A301" s="46"/>
      <c r="B301" s="46"/>
      <c r="C301" s="46"/>
      <c r="D301" s="49"/>
      <c r="E301" s="49"/>
      <c r="F301" s="49"/>
      <c r="G301" s="49"/>
      <c r="H301" s="46"/>
      <c r="I301" s="49"/>
      <c r="J301" s="49"/>
      <c r="K301" s="51"/>
      <c r="L301" s="46"/>
      <c r="M301" s="49"/>
      <c r="N301" s="46"/>
      <c r="O301" s="46"/>
      <c r="P301" s="46"/>
      <c r="Q301" s="46"/>
      <c r="R301" s="46"/>
      <c r="S301" s="46"/>
      <c r="T301" s="46"/>
      <c r="U301" s="46"/>
      <c r="V301" s="46"/>
      <c r="W301" s="46"/>
      <c r="X301" s="49"/>
      <c r="Y301" s="49"/>
      <c r="Z301" s="46"/>
      <c r="AA301" s="46"/>
      <c r="AB301" s="37"/>
      <c r="AC301" s="37"/>
      <c r="AD301" s="37"/>
      <c r="AE301" s="37"/>
      <c r="AF301" s="37"/>
      <c r="AG301" s="37"/>
    </row>
    <row r="302">
      <c r="A302" s="46"/>
      <c r="B302" s="46"/>
      <c r="C302" s="46"/>
      <c r="D302" s="49"/>
      <c r="E302" s="49"/>
      <c r="F302" s="49"/>
      <c r="G302" s="49"/>
      <c r="H302" s="46"/>
      <c r="I302" s="49"/>
      <c r="J302" s="49"/>
      <c r="K302" s="51"/>
      <c r="L302" s="46"/>
      <c r="M302" s="49"/>
      <c r="N302" s="46"/>
      <c r="O302" s="46"/>
      <c r="P302" s="46"/>
      <c r="Q302" s="46"/>
      <c r="R302" s="46"/>
      <c r="S302" s="46"/>
      <c r="T302" s="46"/>
      <c r="U302" s="46"/>
      <c r="V302" s="46"/>
      <c r="W302" s="46"/>
      <c r="X302" s="49"/>
      <c r="Y302" s="49"/>
      <c r="Z302" s="46"/>
      <c r="AA302" s="46"/>
      <c r="AB302" s="37"/>
      <c r="AC302" s="37"/>
      <c r="AD302" s="37"/>
      <c r="AE302" s="37"/>
      <c r="AF302" s="37"/>
      <c r="AG302" s="37"/>
    </row>
    <row r="303">
      <c r="A303" s="46"/>
      <c r="B303" s="46"/>
      <c r="C303" s="46"/>
      <c r="D303" s="49"/>
      <c r="E303" s="49"/>
      <c r="F303" s="49"/>
      <c r="G303" s="49"/>
      <c r="H303" s="46"/>
      <c r="I303" s="49"/>
      <c r="J303" s="49"/>
      <c r="K303" s="51"/>
      <c r="L303" s="46"/>
      <c r="M303" s="49"/>
      <c r="N303" s="46"/>
      <c r="O303" s="46"/>
      <c r="P303" s="46"/>
      <c r="Q303" s="46"/>
      <c r="R303" s="46"/>
      <c r="S303" s="46"/>
      <c r="T303" s="46"/>
      <c r="U303" s="46"/>
      <c r="V303" s="46"/>
      <c r="W303" s="46"/>
      <c r="X303" s="49"/>
      <c r="Y303" s="49"/>
      <c r="Z303" s="46"/>
      <c r="AA303" s="46"/>
      <c r="AB303" s="37"/>
      <c r="AC303" s="37"/>
      <c r="AD303" s="37"/>
      <c r="AE303" s="37"/>
      <c r="AF303" s="37"/>
      <c r="AG303" s="37"/>
    </row>
    <row r="304">
      <c r="A304" s="46"/>
      <c r="B304" s="46"/>
      <c r="C304" s="46"/>
      <c r="D304" s="49"/>
      <c r="E304" s="49"/>
      <c r="F304" s="49"/>
      <c r="G304" s="49"/>
      <c r="H304" s="46"/>
      <c r="I304" s="49"/>
      <c r="J304" s="49"/>
      <c r="K304" s="51"/>
      <c r="L304" s="46"/>
      <c r="M304" s="49"/>
      <c r="N304" s="46"/>
      <c r="O304" s="46"/>
      <c r="P304" s="46"/>
      <c r="Q304" s="46"/>
      <c r="R304" s="46"/>
      <c r="S304" s="46"/>
      <c r="T304" s="46"/>
      <c r="U304" s="46"/>
      <c r="V304" s="46"/>
      <c r="W304" s="46"/>
      <c r="X304" s="49"/>
      <c r="Y304" s="49"/>
      <c r="Z304" s="46"/>
      <c r="AA304" s="46"/>
      <c r="AB304" s="37"/>
      <c r="AC304" s="37"/>
      <c r="AD304" s="37"/>
      <c r="AE304" s="37"/>
      <c r="AF304" s="37"/>
      <c r="AG304" s="37"/>
    </row>
    <row r="305">
      <c r="A305" s="46"/>
      <c r="B305" s="46"/>
      <c r="C305" s="46"/>
      <c r="D305" s="49"/>
      <c r="E305" s="49"/>
      <c r="F305" s="49"/>
      <c r="G305" s="49"/>
      <c r="H305" s="46"/>
      <c r="I305" s="49"/>
      <c r="J305" s="49"/>
      <c r="K305" s="51"/>
      <c r="L305" s="46"/>
      <c r="M305" s="49"/>
      <c r="N305" s="46"/>
      <c r="O305" s="46"/>
      <c r="P305" s="46"/>
      <c r="Q305" s="46"/>
      <c r="R305" s="46"/>
      <c r="S305" s="46"/>
      <c r="T305" s="46"/>
      <c r="U305" s="46"/>
      <c r="V305" s="46"/>
      <c r="W305" s="46"/>
      <c r="X305" s="49"/>
      <c r="Y305" s="49"/>
      <c r="Z305" s="46"/>
      <c r="AA305" s="46"/>
      <c r="AB305" s="37"/>
      <c r="AC305" s="37"/>
      <c r="AD305" s="37"/>
      <c r="AE305" s="37"/>
      <c r="AF305" s="37"/>
      <c r="AG305" s="37"/>
    </row>
    <row r="306">
      <c r="A306" s="46"/>
      <c r="B306" s="46"/>
      <c r="C306" s="46"/>
      <c r="D306" s="49"/>
      <c r="E306" s="49"/>
      <c r="F306" s="49"/>
      <c r="G306" s="49"/>
      <c r="H306" s="46"/>
      <c r="I306" s="49"/>
      <c r="J306" s="49"/>
      <c r="K306" s="51"/>
      <c r="L306" s="46"/>
      <c r="M306" s="49"/>
      <c r="N306" s="46"/>
      <c r="O306" s="46"/>
      <c r="P306" s="46"/>
      <c r="Q306" s="46"/>
      <c r="R306" s="46"/>
      <c r="S306" s="46"/>
      <c r="T306" s="46"/>
      <c r="U306" s="46"/>
      <c r="V306" s="46"/>
      <c r="W306" s="46"/>
      <c r="X306" s="49"/>
      <c r="Y306" s="49"/>
      <c r="Z306" s="46"/>
      <c r="AA306" s="46"/>
      <c r="AB306" s="37"/>
      <c r="AC306" s="37"/>
      <c r="AD306" s="37"/>
      <c r="AE306" s="37"/>
      <c r="AF306" s="37"/>
      <c r="AG306" s="37"/>
    </row>
    <row r="307">
      <c r="A307" s="46"/>
      <c r="B307" s="46"/>
      <c r="C307" s="46"/>
      <c r="D307" s="49"/>
      <c r="E307" s="49"/>
      <c r="F307" s="49"/>
      <c r="G307" s="49"/>
      <c r="H307" s="46"/>
      <c r="I307" s="49"/>
      <c r="J307" s="49"/>
      <c r="K307" s="51"/>
      <c r="L307" s="46"/>
      <c r="M307" s="49"/>
      <c r="N307" s="46"/>
      <c r="O307" s="46"/>
      <c r="P307" s="46"/>
      <c r="Q307" s="46"/>
      <c r="R307" s="46"/>
      <c r="S307" s="46"/>
      <c r="T307" s="46"/>
      <c r="U307" s="46"/>
      <c r="V307" s="46"/>
      <c r="W307" s="46"/>
      <c r="X307" s="49"/>
      <c r="Y307" s="49"/>
      <c r="Z307" s="46"/>
      <c r="AA307" s="46"/>
      <c r="AB307" s="37"/>
      <c r="AC307" s="37"/>
      <c r="AD307" s="37"/>
      <c r="AE307" s="37"/>
      <c r="AF307" s="37"/>
      <c r="AG307" s="37"/>
    </row>
    <row r="308">
      <c r="A308" s="46"/>
      <c r="B308" s="46"/>
      <c r="C308" s="46"/>
      <c r="D308" s="49"/>
      <c r="E308" s="49"/>
      <c r="F308" s="49"/>
      <c r="G308" s="49"/>
      <c r="H308" s="46"/>
      <c r="I308" s="49"/>
      <c r="J308" s="49"/>
      <c r="K308" s="51"/>
      <c r="L308" s="46"/>
      <c r="M308" s="49"/>
      <c r="N308" s="46"/>
      <c r="O308" s="46"/>
      <c r="P308" s="46"/>
      <c r="Q308" s="46"/>
      <c r="R308" s="46"/>
      <c r="S308" s="46"/>
      <c r="T308" s="46"/>
      <c r="U308" s="46"/>
      <c r="V308" s="46"/>
      <c r="W308" s="46"/>
      <c r="X308" s="49"/>
      <c r="Y308" s="49"/>
      <c r="Z308" s="46"/>
      <c r="AA308" s="46"/>
      <c r="AB308" s="37"/>
      <c r="AC308" s="37"/>
      <c r="AD308" s="37"/>
      <c r="AE308" s="37"/>
      <c r="AF308" s="37"/>
      <c r="AG308" s="37"/>
    </row>
    <row r="309">
      <c r="A309" s="46"/>
      <c r="B309" s="46"/>
      <c r="C309" s="46"/>
      <c r="D309" s="49"/>
      <c r="E309" s="49"/>
      <c r="F309" s="49"/>
      <c r="G309" s="49"/>
      <c r="H309" s="46"/>
      <c r="I309" s="49"/>
      <c r="J309" s="49"/>
      <c r="K309" s="51"/>
      <c r="L309" s="46"/>
      <c r="M309" s="49"/>
      <c r="N309" s="46"/>
      <c r="O309" s="46"/>
      <c r="P309" s="46"/>
      <c r="Q309" s="46"/>
      <c r="R309" s="46"/>
      <c r="S309" s="46"/>
      <c r="T309" s="46"/>
      <c r="U309" s="46"/>
      <c r="V309" s="46"/>
      <c r="W309" s="46"/>
      <c r="X309" s="49"/>
      <c r="Y309" s="49"/>
      <c r="Z309" s="46"/>
      <c r="AA309" s="46"/>
      <c r="AB309" s="37"/>
      <c r="AC309" s="37"/>
      <c r="AD309" s="37"/>
      <c r="AE309" s="37"/>
      <c r="AF309" s="37"/>
      <c r="AG309" s="37"/>
    </row>
    <row r="310">
      <c r="A310" s="46"/>
      <c r="B310" s="46"/>
      <c r="C310" s="46"/>
      <c r="D310" s="49"/>
      <c r="E310" s="49"/>
      <c r="F310" s="49"/>
      <c r="G310" s="49"/>
      <c r="H310" s="46"/>
      <c r="I310" s="49"/>
      <c r="J310" s="49"/>
      <c r="K310" s="51"/>
      <c r="L310" s="46"/>
      <c r="M310" s="49"/>
      <c r="N310" s="46"/>
      <c r="O310" s="46"/>
      <c r="P310" s="46"/>
      <c r="Q310" s="46"/>
      <c r="R310" s="46"/>
      <c r="S310" s="46"/>
      <c r="T310" s="46"/>
      <c r="U310" s="46"/>
      <c r="V310" s="46"/>
      <c r="W310" s="46"/>
      <c r="X310" s="49"/>
      <c r="Y310" s="49"/>
      <c r="Z310" s="46"/>
      <c r="AA310" s="46"/>
      <c r="AB310" s="37"/>
      <c r="AC310" s="37"/>
      <c r="AD310" s="37"/>
      <c r="AE310" s="37"/>
      <c r="AF310" s="37"/>
      <c r="AG310" s="37"/>
    </row>
    <row r="311">
      <c r="A311" s="46"/>
      <c r="B311" s="46"/>
      <c r="C311" s="46"/>
      <c r="D311" s="49"/>
      <c r="E311" s="49"/>
      <c r="F311" s="49"/>
      <c r="G311" s="49"/>
      <c r="H311" s="46"/>
      <c r="I311" s="49"/>
      <c r="J311" s="49"/>
      <c r="K311" s="51"/>
      <c r="L311" s="46"/>
      <c r="M311" s="49"/>
      <c r="N311" s="46"/>
      <c r="O311" s="46"/>
      <c r="P311" s="46"/>
      <c r="Q311" s="46"/>
      <c r="R311" s="46"/>
      <c r="S311" s="46"/>
      <c r="T311" s="46"/>
      <c r="U311" s="46"/>
      <c r="V311" s="46"/>
      <c r="W311" s="46"/>
      <c r="X311" s="49"/>
      <c r="Y311" s="49"/>
      <c r="Z311" s="46"/>
      <c r="AA311" s="46"/>
      <c r="AB311" s="37"/>
      <c r="AC311" s="37"/>
      <c r="AD311" s="37"/>
      <c r="AE311" s="37"/>
      <c r="AF311" s="37"/>
      <c r="AG311" s="37"/>
    </row>
    <row r="312">
      <c r="A312" s="46"/>
      <c r="B312" s="46"/>
      <c r="C312" s="46"/>
      <c r="D312" s="49"/>
      <c r="E312" s="49"/>
      <c r="F312" s="49"/>
      <c r="G312" s="49"/>
      <c r="H312" s="46"/>
      <c r="I312" s="49"/>
      <c r="J312" s="49"/>
      <c r="K312" s="51"/>
      <c r="L312" s="46"/>
      <c r="M312" s="49"/>
      <c r="N312" s="46"/>
      <c r="O312" s="46"/>
      <c r="P312" s="46"/>
      <c r="Q312" s="46"/>
      <c r="R312" s="46"/>
      <c r="S312" s="46"/>
      <c r="T312" s="46"/>
      <c r="U312" s="46"/>
      <c r="V312" s="46"/>
      <c r="W312" s="46"/>
      <c r="X312" s="49"/>
      <c r="Y312" s="49"/>
      <c r="Z312" s="46"/>
      <c r="AA312" s="46"/>
      <c r="AB312" s="37"/>
      <c r="AC312" s="37"/>
      <c r="AD312" s="37"/>
      <c r="AE312" s="37"/>
      <c r="AF312" s="37"/>
      <c r="AG312" s="37"/>
    </row>
    <row r="313">
      <c r="A313" s="46"/>
      <c r="B313" s="46"/>
      <c r="C313" s="46"/>
      <c r="D313" s="49"/>
      <c r="E313" s="49"/>
      <c r="F313" s="49"/>
      <c r="G313" s="49"/>
      <c r="H313" s="46"/>
      <c r="I313" s="49"/>
      <c r="J313" s="49"/>
      <c r="K313" s="51"/>
      <c r="L313" s="46"/>
      <c r="M313" s="49"/>
      <c r="N313" s="46"/>
      <c r="O313" s="46"/>
      <c r="P313" s="46"/>
      <c r="Q313" s="46"/>
      <c r="R313" s="46"/>
      <c r="S313" s="46"/>
      <c r="T313" s="46"/>
      <c r="U313" s="46"/>
      <c r="V313" s="46"/>
      <c r="W313" s="46"/>
      <c r="X313" s="49"/>
      <c r="Y313" s="49"/>
      <c r="Z313" s="46"/>
      <c r="AA313" s="46"/>
      <c r="AB313" s="37"/>
      <c r="AC313" s="37"/>
      <c r="AD313" s="37"/>
      <c r="AE313" s="37"/>
      <c r="AF313" s="37"/>
      <c r="AG313" s="37"/>
    </row>
    <row r="314">
      <c r="A314" s="46"/>
      <c r="B314" s="46"/>
      <c r="C314" s="46"/>
      <c r="D314" s="49"/>
      <c r="E314" s="49"/>
      <c r="F314" s="49"/>
      <c r="G314" s="49"/>
      <c r="H314" s="46"/>
      <c r="I314" s="49"/>
      <c r="J314" s="49"/>
      <c r="K314" s="51"/>
      <c r="L314" s="46"/>
      <c r="M314" s="49"/>
      <c r="N314" s="46"/>
      <c r="O314" s="46"/>
      <c r="P314" s="46"/>
      <c r="Q314" s="46"/>
      <c r="R314" s="46"/>
      <c r="S314" s="46"/>
      <c r="T314" s="46"/>
      <c r="U314" s="46"/>
      <c r="V314" s="46"/>
      <c r="W314" s="46"/>
      <c r="X314" s="49"/>
      <c r="Y314" s="49"/>
      <c r="Z314" s="46"/>
      <c r="AA314" s="46"/>
      <c r="AB314" s="37"/>
      <c r="AC314" s="37"/>
      <c r="AD314" s="37"/>
      <c r="AE314" s="37"/>
      <c r="AF314" s="37"/>
      <c r="AG314" s="37"/>
    </row>
    <row r="315">
      <c r="A315" s="46"/>
      <c r="B315" s="46"/>
      <c r="C315" s="46"/>
      <c r="D315" s="49"/>
      <c r="E315" s="49"/>
      <c r="F315" s="49"/>
      <c r="G315" s="49"/>
      <c r="H315" s="46"/>
      <c r="I315" s="49"/>
      <c r="J315" s="49"/>
      <c r="K315" s="51"/>
      <c r="L315" s="46"/>
      <c r="M315" s="49"/>
      <c r="N315" s="46"/>
      <c r="O315" s="46"/>
      <c r="P315" s="46"/>
      <c r="Q315" s="46"/>
      <c r="R315" s="46"/>
      <c r="S315" s="46"/>
      <c r="T315" s="46"/>
      <c r="U315" s="46"/>
      <c r="V315" s="46"/>
      <c r="W315" s="46"/>
      <c r="X315" s="49"/>
      <c r="Y315" s="49"/>
      <c r="Z315" s="46"/>
      <c r="AA315" s="46"/>
      <c r="AB315" s="37"/>
      <c r="AC315" s="37"/>
      <c r="AD315" s="37"/>
      <c r="AE315" s="37"/>
      <c r="AF315" s="37"/>
      <c r="AG315" s="37"/>
    </row>
    <row r="316">
      <c r="A316" s="46"/>
      <c r="B316" s="46"/>
      <c r="C316" s="46"/>
      <c r="D316" s="49"/>
      <c r="E316" s="49"/>
      <c r="F316" s="49"/>
      <c r="G316" s="49"/>
      <c r="H316" s="46"/>
      <c r="I316" s="49"/>
      <c r="J316" s="49"/>
      <c r="K316" s="51"/>
      <c r="L316" s="46"/>
      <c r="M316" s="49"/>
      <c r="N316" s="46"/>
      <c r="O316" s="46"/>
      <c r="P316" s="46"/>
      <c r="Q316" s="46"/>
      <c r="R316" s="46"/>
      <c r="S316" s="46"/>
      <c r="T316" s="46"/>
      <c r="U316" s="46"/>
      <c r="V316" s="46"/>
      <c r="W316" s="46"/>
      <c r="X316" s="49"/>
      <c r="Y316" s="49"/>
      <c r="Z316" s="46"/>
      <c r="AA316" s="46"/>
      <c r="AB316" s="37"/>
      <c r="AC316" s="37"/>
      <c r="AD316" s="37"/>
      <c r="AE316" s="37"/>
      <c r="AF316" s="37"/>
      <c r="AG316" s="37"/>
    </row>
    <row r="317">
      <c r="A317" s="46"/>
      <c r="B317" s="46"/>
      <c r="C317" s="46"/>
      <c r="D317" s="49"/>
      <c r="E317" s="49"/>
      <c r="F317" s="49"/>
      <c r="G317" s="49"/>
      <c r="H317" s="46"/>
      <c r="I317" s="49"/>
      <c r="J317" s="49"/>
      <c r="K317" s="51"/>
      <c r="L317" s="46"/>
      <c r="M317" s="49"/>
      <c r="N317" s="46"/>
      <c r="O317" s="46"/>
      <c r="P317" s="46"/>
      <c r="Q317" s="46"/>
      <c r="R317" s="46"/>
      <c r="S317" s="46"/>
      <c r="T317" s="46"/>
      <c r="U317" s="46"/>
      <c r="V317" s="46"/>
      <c r="W317" s="46"/>
      <c r="X317" s="49"/>
      <c r="Y317" s="49"/>
      <c r="Z317" s="46"/>
      <c r="AA317" s="46"/>
      <c r="AB317" s="37"/>
      <c r="AC317" s="37"/>
      <c r="AD317" s="37"/>
      <c r="AE317" s="37"/>
      <c r="AF317" s="37"/>
      <c r="AG317" s="37"/>
    </row>
    <row r="318">
      <c r="A318" s="46"/>
      <c r="B318" s="46"/>
      <c r="C318" s="46"/>
      <c r="D318" s="49"/>
      <c r="E318" s="49"/>
      <c r="F318" s="49"/>
      <c r="G318" s="49"/>
      <c r="H318" s="46"/>
      <c r="I318" s="49"/>
      <c r="J318" s="49"/>
      <c r="K318" s="51"/>
      <c r="L318" s="46"/>
      <c r="M318" s="49"/>
      <c r="N318" s="46"/>
      <c r="O318" s="46"/>
      <c r="P318" s="46"/>
      <c r="Q318" s="46"/>
      <c r="R318" s="46"/>
      <c r="S318" s="46"/>
      <c r="T318" s="46"/>
      <c r="U318" s="46"/>
      <c r="V318" s="46"/>
      <c r="W318" s="46"/>
      <c r="X318" s="49"/>
      <c r="Y318" s="49"/>
      <c r="Z318" s="46"/>
      <c r="AA318" s="46"/>
      <c r="AB318" s="37"/>
      <c r="AC318" s="37"/>
      <c r="AD318" s="37"/>
      <c r="AE318" s="37"/>
      <c r="AF318" s="37"/>
      <c r="AG318" s="37"/>
    </row>
    <row r="319">
      <c r="A319" s="46"/>
      <c r="B319" s="46"/>
      <c r="C319" s="46"/>
      <c r="D319" s="49"/>
      <c r="E319" s="49"/>
      <c r="F319" s="49"/>
      <c r="G319" s="49"/>
      <c r="H319" s="46"/>
      <c r="I319" s="49"/>
      <c r="J319" s="49"/>
      <c r="K319" s="51"/>
      <c r="L319" s="46"/>
      <c r="M319" s="49"/>
      <c r="N319" s="46"/>
      <c r="O319" s="46"/>
      <c r="P319" s="46"/>
      <c r="Q319" s="46"/>
      <c r="R319" s="46"/>
      <c r="S319" s="46"/>
      <c r="T319" s="46"/>
      <c r="U319" s="46"/>
      <c r="V319" s="46"/>
      <c r="W319" s="46"/>
      <c r="X319" s="49"/>
      <c r="Y319" s="49"/>
      <c r="Z319" s="46"/>
      <c r="AA319" s="46"/>
      <c r="AB319" s="37"/>
      <c r="AC319" s="37"/>
      <c r="AD319" s="37"/>
      <c r="AE319" s="37"/>
      <c r="AF319" s="37"/>
      <c r="AG319" s="37"/>
    </row>
    <row r="320">
      <c r="A320" s="46"/>
      <c r="B320" s="46"/>
      <c r="C320" s="46"/>
      <c r="D320" s="49"/>
      <c r="E320" s="49"/>
      <c r="F320" s="49"/>
      <c r="G320" s="49"/>
      <c r="H320" s="46"/>
      <c r="I320" s="49"/>
      <c r="J320" s="49"/>
      <c r="K320" s="51"/>
      <c r="L320" s="46"/>
      <c r="M320" s="49"/>
      <c r="N320" s="46"/>
      <c r="O320" s="46"/>
      <c r="P320" s="46"/>
      <c r="Q320" s="46"/>
      <c r="R320" s="46"/>
      <c r="S320" s="46"/>
      <c r="T320" s="46"/>
      <c r="U320" s="46"/>
      <c r="V320" s="46"/>
      <c r="W320" s="46"/>
      <c r="X320" s="49"/>
      <c r="Y320" s="49"/>
      <c r="Z320" s="46"/>
      <c r="AA320" s="46"/>
      <c r="AB320" s="37"/>
      <c r="AC320" s="37"/>
      <c r="AD320" s="37"/>
      <c r="AE320" s="37"/>
      <c r="AF320" s="37"/>
      <c r="AG320" s="37"/>
    </row>
    <row r="321">
      <c r="A321" s="46"/>
      <c r="B321" s="46"/>
      <c r="C321" s="46"/>
      <c r="D321" s="49"/>
      <c r="E321" s="49"/>
      <c r="F321" s="49"/>
      <c r="G321" s="49"/>
      <c r="H321" s="46"/>
      <c r="I321" s="49"/>
      <c r="J321" s="49"/>
      <c r="K321" s="51"/>
      <c r="L321" s="46"/>
      <c r="M321" s="49"/>
      <c r="N321" s="46"/>
      <c r="O321" s="46"/>
      <c r="P321" s="46"/>
      <c r="Q321" s="46"/>
      <c r="R321" s="46"/>
      <c r="S321" s="46"/>
      <c r="T321" s="46"/>
      <c r="U321" s="46"/>
      <c r="V321" s="46"/>
      <c r="W321" s="46"/>
      <c r="X321" s="49"/>
      <c r="Y321" s="49"/>
      <c r="Z321" s="46"/>
      <c r="AA321" s="46"/>
      <c r="AB321" s="37"/>
      <c r="AC321" s="37"/>
      <c r="AD321" s="37"/>
      <c r="AE321" s="37"/>
      <c r="AF321" s="37"/>
      <c r="AG321" s="37"/>
    </row>
    <row r="322">
      <c r="A322" s="46"/>
      <c r="B322" s="46"/>
      <c r="C322" s="46"/>
      <c r="D322" s="49"/>
      <c r="E322" s="49"/>
      <c r="F322" s="49"/>
      <c r="G322" s="49"/>
      <c r="H322" s="46"/>
      <c r="I322" s="49"/>
      <c r="J322" s="49"/>
      <c r="K322" s="51"/>
      <c r="L322" s="46"/>
      <c r="M322" s="49"/>
      <c r="N322" s="46"/>
      <c r="O322" s="46"/>
      <c r="P322" s="46"/>
      <c r="Q322" s="46"/>
      <c r="R322" s="46"/>
      <c r="S322" s="46"/>
      <c r="T322" s="46"/>
      <c r="U322" s="46"/>
      <c r="V322" s="46"/>
      <c r="W322" s="46"/>
      <c r="X322" s="49"/>
      <c r="Y322" s="49"/>
      <c r="Z322" s="46"/>
      <c r="AA322" s="46"/>
      <c r="AB322" s="37"/>
      <c r="AC322" s="37"/>
      <c r="AD322" s="37"/>
      <c r="AE322" s="37"/>
      <c r="AF322" s="37"/>
      <c r="AG322" s="37"/>
    </row>
    <row r="323">
      <c r="A323" s="46"/>
      <c r="B323" s="46"/>
      <c r="C323" s="46"/>
      <c r="D323" s="49"/>
      <c r="E323" s="49"/>
      <c r="F323" s="49"/>
      <c r="G323" s="49"/>
      <c r="H323" s="46"/>
      <c r="I323" s="49"/>
      <c r="J323" s="49"/>
      <c r="K323" s="51"/>
      <c r="L323" s="46"/>
      <c r="M323" s="49"/>
      <c r="N323" s="46"/>
      <c r="O323" s="46"/>
      <c r="P323" s="46"/>
      <c r="Q323" s="46"/>
      <c r="R323" s="46"/>
      <c r="S323" s="46"/>
      <c r="T323" s="46"/>
      <c r="U323" s="46"/>
      <c r="V323" s="46"/>
      <c r="W323" s="46"/>
      <c r="X323" s="49"/>
      <c r="Y323" s="49"/>
      <c r="Z323" s="46"/>
      <c r="AA323" s="46"/>
      <c r="AB323" s="37"/>
      <c r="AC323" s="37"/>
      <c r="AD323" s="37"/>
      <c r="AE323" s="37"/>
      <c r="AF323" s="37"/>
      <c r="AG323" s="37"/>
    </row>
    <row r="324">
      <c r="A324" s="46"/>
      <c r="B324" s="46"/>
      <c r="C324" s="46"/>
      <c r="D324" s="49"/>
      <c r="E324" s="49"/>
      <c r="F324" s="49"/>
      <c r="G324" s="49"/>
      <c r="H324" s="46"/>
      <c r="I324" s="49"/>
      <c r="J324" s="49"/>
      <c r="K324" s="51"/>
      <c r="L324" s="46"/>
      <c r="M324" s="49"/>
      <c r="N324" s="46"/>
      <c r="O324" s="46"/>
      <c r="P324" s="46"/>
      <c r="Q324" s="46"/>
      <c r="R324" s="46"/>
      <c r="S324" s="46"/>
      <c r="T324" s="46"/>
      <c r="U324" s="46"/>
      <c r="V324" s="46"/>
      <c r="W324" s="46"/>
      <c r="X324" s="49"/>
      <c r="Y324" s="49"/>
      <c r="Z324" s="46"/>
      <c r="AA324" s="46"/>
      <c r="AB324" s="37"/>
      <c r="AC324" s="37"/>
      <c r="AD324" s="37"/>
      <c r="AE324" s="37"/>
      <c r="AF324" s="37"/>
      <c r="AG324" s="37"/>
    </row>
    <row r="325">
      <c r="A325" s="46"/>
      <c r="B325" s="46"/>
      <c r="C325" s="46"/>
      <c r="D325" s="49"/>
      <c r="E325" s="49"/>
      <c r="F325" s="49"/>
      <c r="G325" s="49"/>
      <c r="H325" s="46"/>
      <c r="I325" s="49"/>
      <c r="J325" s="49"/>
      <c r="K325" s="51"/>
      <c r="L325" s="46"/>
      <c r="M325" s="49"/>
      <c r="N325" s="46"/>
      <c r="O325" s="46"/>
      <c r="P325" s="46"/>
      <c r="Q325" s="46"/>
      <c r="R325" s="46"/>
      <c r="S325" s="46"/>
      <c r="T325" s="46"/>
      <c r="U325" s="46"/>
      <c r="V325" s="46"/>
      <c r="W325" s="46"/>
      <c r="X325" s="49"/>
      <c r="Y325" s="49"/>
      <c r="Z325" s="46"/>
      <c r="AA325" s="46"/>
      <c r="AB325" s="37"/>
      <c r="AC325" s="37"/>
      <c r="AD325" s="37"/>
      <c r="AE325" s="37"/>
      <c r="AF325" s="37"/>
      <c r="AG325" s="37"/>
    </row>
    <row r="326">
      <c r="A326" s="46"/>
      <c r="B326" s="46"/>
      <c r="C326" s="46"/>
      <c r="D326" s="49"/>
      <c r="E326" s="49"/>
      <c r="F326" s="49"/>
      <c r="G326" s="49"/>
      <c r="H326" s="46"/>
      <c r="I326" s="49"/>
      <c r="J326" s="49"/>
      <c r="K326" s="51"/>
      <c r="L326" s="46"/>
      <c r="M326" s="49"/>
      <c r="N326" s="46"/>
      <c r="O326" s="46"/>
      <c r="P326" s="46"/>
      <c r="Q326" s="46"/>
      <c r="R326" s="46"/>
      <c r="S326" s="46"/>
      <c r="T326" s="46"/>
      <c r="U326" s="46"/>
      <c r="V326" s="46"/>
      <c r="W326" s="46"/>
      <c r="X326" s="49"/>
      <c r="Y326" s="49"/>
      <c r="Z326" s="46"/>
      <c r="AA326" s="46"/>
      <c r="AB326" s="37"/>
      <c r="AC326" s="37"/>
      <c r="AD326" s="37"/>
      <c r="AE326" s="37"/>
      <c r="AF326" s="37"/>
      <c r="AG326" s="37"/>
    </row>
    <row r="327">
      <c r="A327" s="46"/>
      <c r="B327" s="46"/>
      <c r="C327" s="46"/>
      <c r="D327" s="49"/>
      <c r="E327" s="49"/>
      <c r="F327" s="49"/>
      <c r="G327" s="49"/>
      <c r="H327" s="46"/>
      <c r="I327" s="49"/>
      <c r="J327" s="49"/>
      <c r="K327" s="51"/>
      <c r="L327" s="46"/>
      <c r="M327" s="49"/>
      <c r="N327" s="46"/>
      <c r="O327" s="46"/>
      <c r="P327" s="46"/>
      <c r="Q327" s="46"/>
      <c r="R327" s="46"/>
      <c r="S327" s="46"/>
      <c r="T327" s="46"/>
      <c r="U327" s="46"/>
      <c r="V327" s="46"/>
      <c r="W327" s="46"/>
      <c r="X327" s="49"/>
      <c r="Y327" s="49"/>
      <c r="Z327" s="46"/>
      <c r="AA327" s="46"/>
      <c r="AB327" s="37"/>
      <c r="AC327" s="37"/>
      <c r="AD327" s="37"/>
      <c r="AE327" s="37"/>
      <c r="AF327" s="37"/>
      <c r="AG327" s="37"/>
    </row>
    <row r="328">
      <c r="A328" s="46"/>
      <c r="B328" s="46"/>
      <c r="C328" s="46"/>
      <c r="D328" s="49"/>
      <c r="E328" s="49"/>
      <c r="F328" s="49"/>
      <c r="G328" s="49"/>
      <c r="H328" s="46"/>
      <c r="I328" s="49"/>
      <c r="J328" s="49"/>
      <c r="K328" s="51"/>
      <c r="L328" s="46"/>
      <c r="M328" s="49"/>
      <c r="N328" s="46"/>
      <c r="O328" s="46"/>
      <c r="P328" s="46"/>
      <c r="Q328" s="46"/>
      <c r="R328" s="46"/>
      <c r="S328" s="46"/>
      <c r="T328" s="46"/>
      <c r="U328" s="46"/>
      <c r="V328" s="46"/>
      <c r="W328" s="46"/>
      <c r="X328" s="49"/>
      <c r="Y328" s="49"/>
      <c r="Z328" s="46"/>
      <c r="AA328" s="46"/>
      <c r="AB328" s="37"/>
      <c r="AC328" s="37"/>
      <c r="AD328" s="37"/>
      <c r="AE328" s="37"/>
      <c r="AF328" s="37"/>
      <c r="AG328" s="37"/>
    </row>
    <row r="329">
      <c r="A329" s="46"/>
      <c r="B329" s="46"/>
      <c r="C329" s="46"/>
      <c r="D329" s="49"/>
      <c r="E329" s="49"/>
      <c r="F329" s="49"/>
      <c r="G329" s="49"/>
      <c r="H329" s="46"/>
      <c r="I329" s="49"/>
      <c r="J329" s="49"/>
      <c r="K329" s="51"/>
      <c r="L329" s="46"/>
      <c r="M329" s="49"/>
      <c r="N329" s="46"/>
      <c r="O329" s="46"/>
      <c r="P329" s="46"/>
      <c r="Q329" s="46"/>
      <c r="R329" s="46"/>
      <c r="S329" s="46"/>
      <c r="T329" s="46"/>
      <c r="U329" s="46"/>
      <c r="V329" s="46"/>
      <c r="W329" s="46"/>
      <c r="X329" s="49"/>
      <c r="Y329" s="49"/>
      <c r="Z329" s="46"/>
      <c r="AA329" s="46"/>
      <c r="AB329" s="37"/>
      <c r="AC329" s="37"/>
      <c r="AD329" s="37"/>
      <c r="AE329" s="37"/>
      <c r="AF329" s="37"/>
      <c r="AG329" s="37"/>
    </row>
    <row r="330">
      <c r="A330" s="46"/>
      <c r="B330" s="46"/>
      <c r="C330" s="46"/>
      <c r="D330" s="49"/>
      <c r="E330" s="49"/>
      <c r="F330" s="49"/>
      <c r="G330" s="49"/>
      <c r="H330" s="46"/>
      <c r="I330" s="49"/>
      <c r="J330" s="49"/>
      <c r="K330" s="51"/>
      <c r="L330" s="46"/>
      <c r="M330" s="49"/>
      <c r="N330" s="46"/>
      <c r="O330" s="46"/>
      <c r="P330" s="46"/>
      <c r="Q330" s="46"/>
      <c r="R330" s="46"/>
      <c r="S330" s="46"/>
      <c r="T330" s="46"/>
      <c r="U330" s="46"/>
      <c r="V330" s="46"/>
      <c r="W330" s="46"/>
      <c r="X330" s="49"/>
      <c r="Y330" s="49"/>
      <c r="Z330" s="46"/>
      <c r="AA330" s="46"/>
      <c r="AB330" s="37"/>
      <c r="AC330" s="37"/>
      <c r="AD330" s="37"/>
      <c r="AE330" s="37"/>
      <c r="AF330" s="37"/>
      <c r="AG330" s="37"/>
    </row>
    <row r="331">
      <c r="A331" s="46"/>
      <c r="B331" s="46"/>
      <c r="C331" s="46"/>
      <c r="D331" s="49"/>
      <c r="E331" s="49"/>
      <c r="F331" s="49"/>
      <c r="G331" s="49"/>
      <c r="H331" s="46"/>
      <c r="I331" s="49"/>
      <c r="J331" s="49"/>
      <c r="K331" s="51"/>
      <c r="L331" s="46"/>
      <c r="M331" s="49"/>
      <c r="N331" s="46"/>
      <c r="O331" s="46"/>
      <c r="P331" s="46"/>
      <c r="Q331" s="46"/>
      <c r="R331" s="46"/>
      <c r="S331" s="46"/>
      <c r="T331" s="46"/>
      <c r="U331" s="46"/>
      <c r="V331" s="46"/>
      <c r="W331" s="46"/>
      <c r="X331" s="49"/>
      <c r="Y331" s="49"/>
      <c r="Z331" s="46"/>
      <c r="AA331" s="46"/>
      <c r="AB331" s="37"/>
      <c r="AC331" s="37"/>
      <c r="AD331" s="37"/>
      <c r="AE331" s="37"/>
      <c r="AF331" s="37"/>
      <c r="AG331" s="37"/>
    </row>
    <row r="332">
      <c r="A332" s="46"/>
      <c r="B332" s="46"/>
      <c r="C332" s="46"/>
      <c r="D332" s="49"/>
      <c r="E332" s="49"/>
      <c r="F332" s="49"/>
      <c r="G332" s="49"/>
      <c r="H332" s="46"/>
      <c r="I332" s="49"/>
      <c r="J332" s="49"/>
      <c r="K332" s="51"/>
      <c r="L332" s="46"/>
      <c r="M332" s="49"/>
      <c r="N332" s="46"/>
      <c r="O332" s="46"/>
      <c r="P332" s="46"/>
      <c r="Q332" s="46"/>
      <c r="R332" s="46"/>
      <c r="S332" s="46"/>
      <c r="T332" s="46"/>
      <c r="U332" s="46"/>
      <c r="V332" s="46"/>
      <c r="W332" s="46"/>
      <c r="X332" s="49"/>
      <c r="Y332" s="49"/>
      <c r="Z332" s="46"/>
      <c r="AA332" s="46"/>
      <c r="AB332" s="37"/>
      <c r="AC332" s="37"/>
      <c r="AD332" s="37"/>
      <c r="AE332" s="37"/>
      <c r="AF332" s="37"/>
      <c r="AG332" s="37"/>
    </row>
    <row r="333">
      <c r="A333" s="46"/>
      <c r="B333" s="46"/>
      <c r="C333" s="46"/>
      <c r="D333" s="49"/>
      <c r="E333" s="49"/>
      <c r="F333" s="49"/>
      <c r="G333" s="49"/>
      <c r="H333" s="46"/>
      <c r="I333" s="49"/>
      <c r="J333" s="49"/>
      <c r="K333" s="51"/>
      <c r="L333" s="46"/>
      <c r="M333" s="49"/>
      <c r="N333" s="46"/>
      <c r="O333" s="46"/>
      <c r="P333" s="46"/>
      <c r="Q333" s="46"/>
      <c r="R333" s="46"/>
      <c r="S333" s="46"/>
      <c r="T333" s="46"/>
      <c r="U333" s="46"/>
      <c r="V333" s="46"/>
      <c r="W333" s="46"/>
      <c r="X333" s="49"/>
      <c r="Y333" s="49"/>
      <c r="Z333" s="46"/>
      <c r="AA333" s="46"/>
      <c r="AB333" s="37"/>
      <c r="AC333" s="37"/>
      <c r="AD333" s="37"/>
      <c r="AE333" s="37"/>
      <c r="AF333" s="37"/>
      <c r="AG333" s="37"/>
    </row>
    <row r="334">
      <c r="A334" s="46"/>
      <c r="B334" s="46"/>
      <c r="C334" s="46"/>
      <c r="D334" s="49"/>
      <c r="E334" s="49"/>
      <c r="F334" s="49"/>
      <c r="G334" s="49"/>
      <c r="H334" s="46"/>
      <c r="I334" s="49"/>
      <c r="J334" s="49"/>
      <c r="K334" s="51"/>
      <c r="L334" s="46"/>
      <c r="M334" s="49"/>
      <c r="N334" s="46"/>
      <c r="O334" s="46"/>
      <c r="P334" s="46"/>
      <c r="Q334" s="46"/>
      <c r="R334" s="46"/>
      <c r="S334" s="46"/>
      <c r="T334" s="46"/>
      <c r="U334" s="46"/>
      <c r="V334" s="46"/>
      <c r="W334" s="46"/>
      <c r="X334" s="49"/>
      <c r="Y334" s="49"/>
      <c r="Z334" s="46"/>
      <c r="AA334" s="46"/>
      <c r="AB334" s="37"/>
      <c r="AC334" s="37"/>
      <c r="AD334" s="37"/>
      <c r="AE334" s="37"/>
      <c r="AF334" s="37"/>
      <c r="AG334" s="37"/>
    </row>
    <row r="335">
      <c r="A335" s="46"/>
      <c r="B335" s="46"/>
      <c r="C335" s="46"/>
      <c r="D335" s="49"/>
      <c r="E335" s="49"/>
      <c r="F335" s="49"/>
      <c r="G335" s="49"/>
      <c r="H335" s="46"/>
      <c r="I335" s="49"/>
      <c r="J335" s="49"/>
      <c r="K335" s="51"/>
      <c r="L335" s="46"/>
      <c r="M335" s="49"/>
      <c r="N335" s="46"/>
      <c r="O335" s="46"/>
      <c r="P335" s="46"/>
      <c r="Q335" s="46"/>
      <c r="R335" s="46"/>
      <c r="S335" s="46"/>
      <c r="T335" s="46"/>
      <c r="U335" s="46"/>
      <c r="V335" s="46"/>
      <c r="W335" s="46"/>
      <c r="X335" s="49"/>
      <c r="Y335" s="49"/>
      <c r="Z335" s="46"/>
      <c r="AA335" s="46"/>
      <c r="AB335" s="37"/>
      <c r="AC335" s="37"/>
      <c r="AD335" s="37"/>
      <c r="AE335" s="37"/>
      <c r="AF335" s="37"/>
      <c r="AG335" s="37"/>
    </row>
    <row r="336">
      <c r="A336" s="46"/>
      <c r="B336" s="46"/>
      <c r="C336" s="46"/>
      <c r="D336" s="49"/>
      <c r="E336" s="49"/>
      <c r="F336" s="49"/>
      <c r="G336" s="49"/>
      <c r="H336" s="46"/>
      <c r="I336" s="49"/>
      <c r="J336" s="49"/>
      <c r="K336" s="51"/>
      <c r="L336" s="46"/>
      <c r="M336" s="49"/>
      <c r="N336" s="46"/>
      <c r="O336" s="46"/>
      <c r="P336" s="46"/>
      <c r="Q336" s="46"/>
      <c r="R336" s="46"/>
      <c r="S336" s="46"/>
      <c r="T336" s="46"/>
      <c r="U336" s="46"/>
      <c r="V336" s="46"/>
      <c r="W336" s="46"/>
      <c r="X336" s="49"/>
      <c r="Y336" s="49"/>
      <c r="Z336" s="46"/>
      <c r="AA336" s="46"/>
      <c r="AB336" s="37"/>
      <c r="AC336" s="37"/>
      <c r="AD336" s="37"/>
      <c r="AE336" s="37"/>
      <c r="AF336" s="37"/>
      <c r="AG336" s="37"/>
    </row>
    <row r="337">
      <c r="A337" s="46"/>
      <c r="B337" s="46"/>
      <c r="C337" s="46"/>
      <c r="D337" s="49"/>
      <c r="E337" s="49"/>
      <c r="F337" s="49"/>
      <c r="G337" s="49"/>
      <c r="H337" s="46"/>
      <c r="I337" s="49"/>
      <c r="J337" s="49"/>
      <c r="K337" s="51"/>
      <c r="L337" s="46"/>
      <c r="M337" s="49"/>
      <c r="N337" s="46"/>
      <c r="O337" s="46"/>
      <c r="P337" s="46"/>
      <c r="Q337" s="46"/>
      <c r="R337" s="46"/>
      <c r="S337" s="46"/>
      <c r="T337" s="46"/>
      <c r="U337" s="46"/>
      <c r="V337" s="46"/>
      <c r="W337" s="46"/>
      <c r="X337" s="49"/>
      <c r="Y337" s="49"/>
      <c r="Z337" s="46"/>
      <c r="AA337" s="46"/>
      <c r="AB337" s="37"/>
      <c r="AC337" s="37"/>
      <c r="AD337" s="37"/>
      <c r="AE337" s="37"/>
      <c r="AF337" s="37"/>
      <c r="AG337" s="37"/>
    </row>
    <row r="338">
      <c r="A338" s="46"/>
      <c r="B338" s="46"/>
      <c r="C338" s="46"/>
      <c r="D338" s="49"/>
      <c r="E338" s="49"/>
      <c r="F338" s="49"/>
      <c r="G338" s="49"/>
      <c r="H338" s="46"/>
      <c r="I338" s="49"/>
      <c r="J338" s="49"/>
      <c r="K338" s="51"/>
      <c r="L338" s="46"/>
      <c r="M338" s="49"/>
      <c r="N338" s="46"/>
      <c r="O338" s="46"/>
      <c r="P338" s="46"/>
      <c r="Q338" s="46"/>
      <c r="R338" s="46"/>
      <c r="S338" s="46"/>
      <c r="T338" s="46"/>
      <c r="U338" s="46"/>
      <c r="V338" s="46"/>
      <c r="W338" s="46"/>
      <c r="X338" s="49"/>
      <c r="Y338" s="49"/>
      <c r="Z338" s="46"/>
      <c r="AA338" s="46"/>
      <c r="AB338" s="37"/>
      <c r="AC338" s="37"/>
      <c r="AD338" s="37"/>
      <c r="AE338" s="37"/>
      <c r="AF338" s="37"/>
      <c r="AG338" s="37"/>
    </row>
    <row r="339">
      <c r="A339" s="46"/>
      <c r="B339" s="46"/>
      <c r="C339" s="46"/>
      <c r="D339" s="49"/>
      <c r="E339" s="49"/>
      <c r="F339" s="49"/>
      <c r="G339" s="49"/>
      <c r="H339" s="46"/>
      <c r="I339" s="49"/>
      <c r="J339" s="49"/>
      <c r="K339" s="51"/>
      <c r="L339" s="46"/>
      <c r="M339" s="49"/>
      <c r="N339" s="46"/>
      <c r="O339" s="46"/>
      <c r="P339" s="46"/>
      <c r="Q339" s="46"/>
      <c r="R339" s="46"/>
      <c r="S339" s="46"/>
      <c r="T339" s="46"/>
      <c r="U339" s="46"/>
      <c r="V339" s="46"/>
      <c r="W339" s="46"/>
      <c r="X339" s="49"/>
      <c r="Y339" s="49"/>
      <c r="Z339" s="46"/>
      <c r="AA339" s="46"/>
      <c r="AB339" s="37"/>
      <c r="AC339" s="37"/>
      <c r="AD339" s="37"/>
      <c r="AE339" s="37"/>
      <c r="AF339" s="37"/>
      <c r="AG339" s="37"/>
    </row>
    <row r="340">
      <c r="A340" s="46"/>
      <c r="B340" s="46"/>
      <c r="C340" s="46"/>
      <c r="D340" s="49"/>
      <c r="E340" s="49"/>
      <c r="F340" s="49"/>
      <c r="G340" s="49"/>
      <c r="H340" s="46"/>
      <c r="I340" s="49"/>
      <c r="J340" s="49"/>
      <c r="K340" s="51"/>
      <c r="L340" s="46"/>
      <c r="M340" s="49"/>
      <c r="N340" s="46"/>
      <c r="O340" s="46"/>
      <c r="P340" s="46"/>
      <c r="Q340" s="46"/>
      <c r="R340" s="46"/>
      <c r="S340" s="46"/>
      <c r="T340" s="46"/>
      <c r="U340" s="46"/>
      <c r="V340" s="46"/>
      <c r="W340" s="46"/>
      <c r="X340" s="49"/>
      <c r="Y340" s="49"/>
      <c r="Z340" s="46"/>
      <c r="AA340" s="46"/>
      <c r="AB340" s="37"/>
      <c r="AC340" s="37"/>
      <c r="AD340" s="37"/>
      <c r="AE340" s="37"/>
      <c r="AF340" s="37"/>
      <c r="AG340" s="37"/>
    </row>
    <row r="341">
      <c r="A341" s="46"/>
      <c r="B341" s="46"/>
      <c r="C341" s="46"/>
      <c r="D341" s="49"/>
      <c r="E341" s="49"/>
      <c r="F341" s="49"/>
      <c r="G341" s="49"/>
      <c r="H341" s="46"/>
      <c r="I341" s="49"/>
      <c r="J341" s="49"/>
      <c r="K341" s="51"/>
      <c r="L341" s="46"/>
      <c r="M341" s="49"/>
      <c r="N341" s="46"/>
      <c r="O341" s="46"/>
      <c r="P341" s="46"/>
      <c r="Q341" s="46"/>
      <c r="R341" s="46"/>
      <c r="S341" s="46"/>
      <c r="T341" s="46"/>
      <c r="U341" s="46"/>
      <c r="V341" s="46"/>
      <c r="W341" s="46"/>
      <c r="X341" s="49"/>
      <c r="Y341" s="49"/>
      <c r="Z341" s="46"/>
      <c r="AA341" s="46"/>
      <c r="AB341" s="37"/>
      <c r="AC341" s="37"/>
      <c r="AD341" s="37"/>
      <c r="AE341" s="37"/>
      <c r="AF341" s="37"/>
      <c r="AG341" s="37"/>
    </row>
    <row r="342">
      <c r="A342" s="46"/>
      <c r="B342" s="46"/>
      <c r="C342" s="46"/>
      <c r="D342" s="49"/>
      <c r="E342" s="49"/>
      <c r="F342" s="49"/>
      <c r="G342" s="49"/>
      <c r="H342" s="46"/>
      <c r="I342" s="49"/>
      <c r="J342" s="49"/>
      <c r="K342" s="51"/>
      <c r="L342" s="46"/>
      <c r="M342" s="49"/>
      <c r="N342" s="46"/>
      <c r="O342" s="46"/>
      <c r="P342" s="46"/>
      <c r="Q342" s="46"/>
      <c r="R342" s="46"/>
      <c r="S342" s="46"/>
      <c r="T342" s="46"/>
      <c r="U342" s="46"/>
      <c r="V342" s="46"/>
      <c r="W342" s="46"/>
      <c r="X342" s="49"/>
      <c r="Y342" s="49"/>
      <c r="Z342" s="46"/>
      <c r="AA342" s="46"/>
      <c r="AB342" s="37"/>
      <c r="AC342" s="37"/>
      <c r="AD342" s="37"/>
      <c r="AE342" s="37"/>
      <c r="AF342" s="37"/>
      <c r="AG342" s="37"/>
    </row>
    <row r="343">
      <c r="A343" s="46"/>
      <c r="B343" s="46"/>
      <c r="C343" s="46"/>
      <c r="D343" s="49"/>
      <c r="E343" s="49"/>
      <c r="F343" s="49"/>
      <c r="G343" s="49"/>
      <c r="H343" s="46"/>
      <c r="I343" s="49"/>
      <c r="J343" s="49"/>
      <c r="K343" s="51"/>
      <c r="L343" s="46"/>
      <c r="M343" s="49"/>
      <c r="N343" s="46"/>
      <c r="O343" s="46"/>
      <c r="P343" s="46"/>
      <c r="Q343" s="46"/>
      <c r="R343" s="46"/>
      <c r="S343" s="46"/>
      <c r="T343" s="46"/>
      <c r="U343" s="46"/>
      <c r="V343" s="46"/>
      <c r="W343" s="46"/>
      <c r="X343" s="49"/>
      <c r="Y343" s="49"/>
      <c r="Z343" s="46"/>
      <c r="AA343" s="46"/>
      <c r="AB343" s="37"/>
      <c r="AC343" s="37"/>
      <c r="AD343" s="37"/>
      <c r="AE343" s="37"/>
      <c r="AF343" s="37"/>
      <c r="AG343" s="37"/>
    </row>
    <row r="344">
      <c r="A344" s="46"/>
      <c r="B344" s="46"/>
      <c r="C344" s="46"/>
      <c r="D344" s="49"/>
      <c r="E344" s="49"/>
      <c r="F344" s="49"/>
      <c r="G344" s="49"/>
      <c r="H344" s="46"/>
      <c r="I344" s="49"/>
      <c r="J344" s="49"/>
      <c r="K344" s="51"/>
      <c r="L344" s="46"/>
      <c r="M344" s="49"/>
      <c r="N344" s="46"/>
      <c r="O344" s="46"/>
      <c r="P344" s="46"/>
      <c r="Q344" s="46"/>
      <c r="R344" s="46"/>
      <c r="S344" s="46"/>
      <c r="T344" s="46"/>
      <c r="U344" s="46"/>
      <c r="V344" s="46"/>
      <c r="W344" s="46"/>
      <c r="X344" s="49"/>
      <c r="Y344" s="49"/>
      <c r="Z344" s="46"/>
      <c r="AA344" s="46"/>
      <c r="AB344" s="37"/>
      <c r="AC344" s="37"/>
      <c r="AD344" s="37"/>
      <c r="AE344" s="37"/>
      <c r="AF344" s="37"/>
      <c r="AG344" s="37"/>
    </row>
    <row r="345">
      <c r="A345" s="46"/>
      <c r="B345" s="46"/>
      <c r="C345" s="46"/>
      <c r="D345" s="49"/>
      <c r="E345" s="49"/>
      <c r="F345" s="49"/>
      <c r="G345" s="49"/>
      <c r="H345" s="46"/>
      <c r="I345" s="49"/>
      <c r="J345" s="49"/>
      <c r="K345" s="51"/>
      <c r="L345" s="46"/>
      <c r="M345" s="49"/>
      <c r="N345" s="46"/>
      <c r="O345" s="46"/>
      <c r="P345" s="46"/>
      <c r="Q345" s="46"/>
      <c r="R345" s="46"/>
      <c r="S345" s="46"/>
      <c r="T345" s="46"/>
      <c r="U345" s="46"/>
      <c r="V345" s="46"/>
      <c r="W345" s="46"/>
      <c r="X345" s="49"/>
      <c r="Y345" s="49"/>
      <c r="Z345" s="46"/>
      <c r="AA345" s="46"/>
      <c r="AB345" s="37"/>
      <c r="AC345" s="37"/>
      <c r="AD345" s="37"/>
      <c r="AE345" s="37"/>
      <c r="AF345" s="37"/>
      <c r="AG345" s="37"/>
    </row>
    <row r="346">
      <c r="A346" s="46"/>
      <c r="B346" s="46"/>
      <c r="C346" s="46"/>
      <c r="D346" s="49"/>
      <c r="E346" s="49"/>
      <c r="F346" s="49"/>
      <c r="G346" s="49"/>
      <c r="H346" s="46"/>
      <c r="I346" s="49"/>
      <c r="J346" s="49"/>
      <c r="K346" s="51"/>
      <c r="L346" s="46"/>
      <c r="M346" s="49"/>
      <c r="N346" s="46"/>
      <c r="O346" s="46"/>
      <c r="P346" s="46"/>
      <c r="Q346" s="46"/>
      <c r="R346" s="46"/>
      <c r="S346" s="46"/>
      <c r="T346" s="46"/>
      <c r="U346" s="46"/>
      <c r="V346" s="46"/>
      <c r="W346" s="46"/>
      <c r="X346" s="49"/>
      <c r="Y346" s="49"/>
      <c r="Z346" s="46"/>
      <c r="AA346" s="46"/>
      <c r="AB346" s="37"/>
      <c r="AC346" s="37"/>
      <c r="AD346" s="37"/>
      <c r="AE346" s="37"/>
      <c r="AF346" s="37"/>
      <c r="AG346" s="37"/>
    </row>
    <row r="347">
      <c r="A347" s="46"/>
      <c r="B347" s="46"/>
      <c r="C347" s="46"/>
      <c r="D347" s="49"/>
      <c r="E347" s="49"/>
      <c r="F347" s="49"/>
      <c r="G347" s="49"/>
      <c r="H347" s="46"/>
      <c r="I347" s="49"/>
      <c r="J347" s="49"/>
      <c r="K347" s="51"/>
      <c r="L347" s="46"/>
      <c r="M347" s="49"/>
      <c r="N347" s="46"/>
      <c r="O347" s="46"/>
      <c r="P347" s="46"/>
      <c r="Q347" s="46"/>
      <c r="R347" s="46"/>
      <c r="S347" s="46"/>
      <c r="T347" s="46"/>
      <c r="U347" s="46"/>
      <c r="V347" s="46"/>
      <c r="W347" s="46"/>
      <c r="X347" s="49"/>
      <c r="Y347" s="49"/>
      <c r="Z347" s="46"/>
      <c r="AA347" s="46"/>
      <c r="AB347" s="37"/>
      <c r="AC347" s="37"/>
      <c r="AD347" s="37"/>
      <c r="AE347" s="37"/>
      <c r="AF347" s="37"/>
      <c r="AG347" s="37"/>
    </row>
    <row r="348">
      <c r="A348" s="46"/>
      <c r="B348" s="46"/>
      <c r="C348" s="46"/>
      <c r="D348" s="49"/>
      <c r="E348" s="49"/>
      <c r="F348" s="49"/>
      <c r="G348" s="49"/>
      <c r="H348" s="46"/>
      <c r="I348" s="49"/>
      <c r="J348" s="49"/>
      <c r="K348" s="51"/>
      <c r="L348" s="46"/>
      <c r="M348" s="49"/>
      <c r="N348" s="46"/>
      <c r="O348" s="46"/>
      <c r="P348" s="46"/>
      <c r="Q348" s="46"/>
      <c r="R348" s="46"/>
      <c r="S348" s="46"/>
      <c r="T348" s="46"/>
      <c r="U348" s="46"/>
      <c r="V348" s="46"/>
      <c r="W348" s="46"/>
      <c r="X348" s="49"/>
      <c r="Y348" s="49"/>
      <c r="Z348" s="46"/>
      <c r="AA348" s="46"/>
      <c r="AB348" s="37"/>
      <c r="AC348" s="37"/>
      <c r="AD348" s="37"/>
      <c r="AE348" s="37"/>
      <c r="AF348" s="37"/>
      <c r="AG348" s="37"/>
    </row>
    <row r="349">
      <c r="A349" s="46"/>
      <c r="B349" s="46"/>
      <c r="C349" s="46"/>
      <c r="D349" s="49"/>
      <c r="E349" s="49"/>
      <c r="F349" s="49"/>
      <c r="G349" s="49"/>
      <c r="H349" s="46"/>
      <c r="I349" s="49"/>
      <c r="J349" s="49"/>
      <c r="K349" s="51"/>
      <c r="L349" s="46"/>
      <c r="M349" s="49"/>
      <c r="N349" s="46"/>
      <c r="O349" s="46"/>
      <c r="P349" s="46"/>
      <c r="Q349" s="46"/>
      <c r="R349" s="46"/>
      <c r="S349" s="46"/>
      <c r="T349" s="46"/>
      <c r="U349" s="46"/>
      <c r="V349" s="46"/>
      <c r="W349" s="46"/>
      <c r="X349" s="49"/>
      <c r="Y349" s="49"/>
      <c r="Z349" s="46"/>
      <c r="AA349" s="46"/>
      <c r="AB349" s="37"/>
      <c r="AC349" s="37"/>
      <c r="AD349" s="37"/>
      <c r="AE349" s="37"/>
      <c r="AF349" s="37"/>
      <c r="AG349" s="37"/>
    </row>
    <row r="350">
      <c r="A350" s="46"/>
      <c r="B350" s="46"/>
      <c r="C350" s="46"/>
      <c r="D350" s="49"/>
      <c r="E350" s="49"/>
      <c r="F350" s="49"/>
      <c r="G350" s="49"/>
      <c r="H350" s="46"/>
      <c r="I350" s="49"/>
      <c r="J350" s="49"/>
      <c r="K350" s="51"/>
      <c r="L350" s="46"/>
      <c r="M350" s="49"/>
      <c r="N350" s="46"/>
      <c r="O350" s="46"/>
      <c r="P350" s="46"/>
      <c r="Q350" s="46"/>
      <c r="R350" s="46"/>
      <c r="S350" s="46"/>
      <c r="T350" s="46"/>
      <c r="U350" s="46"/>
      <c r="V350" s="46"/>
      <c r="W350" s="46"/>
      <c r="X350" s="49"/>
      <c r="Y350" s="49"/>
      <c r="Z350" s="46"/>
      <c r="AA350" s="46"/>
      <c r="AB350" s="37"/>
      <c r="AC350" s="37"/>
      <c r="AD350" s="37"/>
      <c r="AE350" s="37"/>
      <c r="AF350" s="37"/>
      <c r="AG350" s="37"/>
    </row>
    <row r="351">
      <c r="A351" s="46"/>
      <c r="B351" s="46"/>
      <c r="C351" s="46"/>
      <c r="D351" s="49"/>
      <c r="E351" s="49"/>
      <c r="F351" s="49"/>
      <c r="G351" s="49"/>
      <c r="H351" s="46"/>
      <c r="I351" s="49"/>
      <c r="J351" s="49"/>
      <c r="K351" s="51"/>
      <c r="L351" s="46"/>
      <c r="M351" s="49"/>
      <c r="N351" s="46"/>
      <c r="O351" s="46"/>
      <c r="P351" s="46"/>
      <c r="Q351" s="46"/>
      <c r="R351" s="46"/>
      <c r="S351" s="46"/>
      <c r="T351" s="46"/>
      <c r="U351" s="46"/>
      <c r="V351" s="46"/>
      <c r="W351" s="46"/>
      <c r="X351" s="49"/>
      <c r="Y351" s="49"/>
      <c r="Z351" s="46"/>
      <c r="AA351" s="46"/>
      <c r="AB351" s="37"/>
      <c r="AC351" s="37"/>
      <c r="AD351" s="37"/>
      <c r="AE351" s="37"/>
      <c r="AF351" s="37"/>
      <c r="AG351" s="37"/>
    </row>
    <row r="352">
      <c r="A352" s="46"/>
      <c r="B352" s="46"/>
      <c r="C352" s="46"/>
      <c r="D352" s="49"/>
      <c r="E352" s="49"/>
      <c r="F352" s="49"/>
      <c r="G352" s="49"/>
      <c r="H352" s="46"/>
      <c r="I352" s="49"/>
      <c r="J352" s="49"/>
      <c r="K352" s="51"/>
      <c r="L352" s="46"/>
      <c r="M352" s="49"/>
      <c r="N352" s="46"/>
      <c r="O352" s="46"/>
      <c r="P352" s="46"/>
      <c r="Q352" s="46"/>
      <c r="R352" s="46"/>
      <c r="S352" s="46"/>
      <c r="T352" s="46"/>
      <c r="U352" s="46"/>
      <c r="V352" s="46"/>
      <c r="W352" s="46"/>
      <c r="X352" s="49"/>
      <c r="Y352" s="49"/>
      <c r="Z352" s="46"/>
      <c r="AA352" s="46"/>
      <c r="AB352" s="37"/>
      <c r="AC352" s="37"/>
      <c r="AD352" s="37"/>
      <c r="AE352" s="37"/>
      <c r="AF352" s="37"/>
      <c r="AG352" s="37"/>
    </row>
    <row r="353">
      <c r="A353" s="46"/>
      <c r="B353" s="46"/>
      <c r="C353" s="46"/>
      <c r="D353" s="49"/>
      <c r="E353" s="49"/>
      <c r="F353" s="49"/>
      <c r="G353" s="49"/>
      <c r="H353" s="46"/>
      <c r="I353" s="49"/>
      <c r="J353" s="49"/>
      <c r="K353" s="51"/>
      <c r="L353" s="46"/>
      <c r="M353" s="49"/>
      <c r="N353" s="46"/>
      <c r="O353" s="46"/>
      <c r="P353" s="46"/>
      <c r="Q353" s="46"/>
      <c r="R353" s="46"/>
      <c r="S353" s="46"/>
      <c r="T353" s="46"/>
      <c r="U353" s="46"/>
      <c r="V353" s="46"/>
      <c r="W353" s="46"/>
      <c r="X353" s="49"/>
      <c r="Y353" s="49"/>
      <c r="Z353" s="46"/>
      <c r="AA353" s="46"/>
      <c r="AB353" s="37"/>
      <c r="AC353" s="37"/>
      <c r="AD353" s="37"/>
      <c r="AE353" s="37"/>
      <c r="AF353" s="37"/>
      <c r="AG353" s="37"/>
    </row>
    <row r="354">
      <c r="A354" s="46"/>
      <c r="B354" s="46"/>
      <c r="C354" s="46"/>
      <c r="D354" s="49"/>
      <c r="E354" s="49"/>
      <c r="F354" s="49"/>
      <c r="G354" s="49"/>
      <c r="H354" s="46"/>
      <c r="I354" s="49"/>
      <c r="J354" s="49"/>
      <c r="K354" s="51"/>
      <c r="L354" s="46"/>
      <c r="M354" s="49"/>
      <c r="N354" s="46"/>
      <c r="O354" s="46"/>
      <c r="P354" s="46"/>
      <c r="Q354" s="46"/>
      <c r="R354" s="46"/>
      <c r="S354" s="46"/>
      <c r="T354" s="46"/>
      <c r="U354" s="46"/>
      <c r="V354" s="46"/>
      <c r="W354" s="46"/>
      <c r="X354" s="49"/>
      <c r="Y354" s="49"/>
      <c r="Z354" s="46"/>
      <c r="AA354" s="46"/>
      <c r="AB354" s="37"/>
      <c r="AC354" s="37"/>
      <c r="AD354" s="37"/>
      <c r="AE354" s="37"/>
      <c r="AF354" s="37"/>
      <c r="AG354" s="37"/>
    </row>
    <row r="355">
      <c r="A355" s="46"/>
      <c r="B355" s="46"/>
      <c r="C355" s="46"/>
      <c r="D355" s="49"/>
      <c r="E355" s="49"/>
      <c r="F355" s="49"/>
      <c r="G355" s="49"/>
      <c r="H355" s="46"/>
      <c r="I355" s="49"/>
      <c r="J355" s="49"/>
      <c r="K355" s="51"/>
      <c r="L355" s="46"/>
      <c r="M355" s="49"/>
      <c r="N355" s="46"/>
      <c r="O355" s="46"/>
      <c r="P355" s="46"/>
      <c r="Q355" s="46"/>
      <c r="R355" s="46"/>
      <c r="S355" s="46"/>
      <c r="T355" s="46"/>
      <c r="U355" s="46"/>
      <c r="V355" s="46"/>
      <c r="W355" s="46"/>
      <c r="X355" s="49"/>
      <c r="Y355" s="49"/>
      <c r="Z355" s="46"/>
      <c r="AA355" s="46"/>
      <c r="AB355" s="37"/>
      <c r="AC355" s="37"/>
      <c r="AD355" s="37"/>
      <c r="AE355" s="37"/>
      <c r="AF355" s="37"/>
      <c r="AG355" s="37"/>
    </row>
    <row r="356">
      <c r="A356" s="46"/>
      <c r="B356" s="46"/>
      <c r="C356" s="46"/>
      <c r="D356" s="49"/>
      <c r="E356" s="49"/>
      <c r="F356" s="49"/>
      <c r="G356" s="49"/>
      <c r="H356" s="46"/>
      <c r="I356" s="49"/>
      <c r="J356" s="49"/>
      <c r="K356" s="51"/>
      <c r="L356" s="46"/>
      <c r="M356" s="49"/>
      <c r="N356" s="46"/>
      <c r="O356" s="46"/>
      <c r="P356" s="46"/>
      <c r="Q356" s="46"/>
      <c r="R356" s="46"/>
      <c r="S356" s="46"/>
      <c r="T356" s="46"/>
      <c r="U356" s="46"/>
      <c r="V356" s="46"/>
      <c r="W356" s="46"/>
      <c r="X356" s="49"/>
      <c r="Y356" s="49"/>
      <c r="Z356" s="46"/>
      <c r="AA356" s="46"/>
      <c r="AB356" s="37"/>
      <c r="AC356" s="37"/>
      <c r="AD356" s="37"/>
      <c r="AE356" s="37"/>
      <c r="AF356" s="37"/>
      <c r="AG356" s="37"/>
    </row>
    <row r="357">
      <c r="A357" s="46"/>
      <c r="B357" s="46"/>
      <c r="C357" s="46"/>
      <c r="D357" s="49"/>
      <c r="E357" s="49"/>
      <c r="F357" s="49"/>
      <c r="G357" s="49"/>
      <c r="H357" s="46"/>
      <c r="I357" s="49"/>
      <c r="J357" s="49"/>
      <c r="K357" s="51"/>
      <c r="L357" s="46"/>
      <c r="M357" s="49"/>
      <c r="N357" s="46"/>
      <c r="O357" s="46"/>
      <c r="P357" s="46"/>
      <c r="Q357" s="46"/>
      <c r="R357" s="46"/>
      <c r="S357" s="46"/>
      <c r="T357" s="46"/>
      <c r="U357" s="46"/>
      <c r="V357" s="46"/>
      <c r="W357" s="46"/>
      <c r="X357" s="49"/>
      <c r="Y357" s="49"/>
      <c r="Z357" s="46"/>
      <c r="AA357" s="46"/>
      <c r="AB357" s="37"/>
      <c r="AC357" s="37"/>
      <c r="AD357" s="37"/>
      <c r="AE357" s="37"/>
      <c r="AF357" s="37"/>
      <c r="AG357" s="37"/>
    </row>
    <row r="358">
      <c r="A358" s="46"/>
      <c r="B358" s="46"/>
      <c r="C358" s="46"/>
      <c r="D358" s="49"/>
      <c r="E358" s="49"/>
      <c r="F358" s="49"/>
      <c r="G358" s="49"/>
      <c r="H358" s="46"/>
      <c r="I358" s="49"/>
      <c r="J358" s="49"/>
      <c r="K358" s="51"/>
      <c r="L358" s="46"/>
      <c r="M358" s="49"/>
      <c r="N358" s="46"/>
      <c r="O358" s="46"/>
      <c r="P358" s="46"/>
      <c r="Q358" s="46"/>
      <c r="R358" s="46"/>
      <c r="S358" s="46"/>
      <c r="T358" s="46"/>
      <c r="U358" s="46"/>
      <c r="V358" s="46"/>
      <c r="W358" s="46"/>
      <c r="X358" s="49"/>
      <c r="Y358" s="49"/>
      <c r="Z358" s="46"/>
      <c r="AA358" s="46"/>
      <c r="AB358" s="37"/>
      <c r="AC358" s="37"/>
      <c r="AD358" s="37"/>
      <c r="AE358" s="37"/>
      <c r="AF358" s="37"/>
      <c r="AG358" s="37"/>
    </row>
    <row r="359">
      <c r="A359" s="46"/>
      <c r="B359" s="46"/>
      <c r="C359" s="46"/>
      <c r="D359" s="49"/>
      <c r="E359" s="49"/>
      <c r="F359" s="49"/>
      <c r="G359" s="49"/>
      <c r="H359" s="46"/>
      <c r="I359" s="49"/>
      <c r="J359" s="49"/>
      <c r="K359" s="51"/>
      <c r="L359" s="46"/>
      <c r="M359" s="49"/>
      <c r="N359" s="46"/>
      <c r="O359" s="46"/>
      <c r="P359" s="46"/>
      <c r="Q359" s="46"/>
      <c r="R359" s="46"/>
      <c r="S359" s="46"/>
      <c r="T359" s="46"/>
      <c r="U359" s="46"/>
      <c r="V359" s="46"/>
      <c r="W359" s="46"/>
      <c r="X359" s="49"/>
      <c r="Y359" s="49"/>
      <c r="Z359" s="46"/>
      <c r="AA359" s="46"/>
      <c r="AB359" s="37"/>
      <c r="AC359" s="37"/>
      <c r="AD359" s="37"/>
      <c r="AE359" s="37"/>
      <c r="AF359" s="37"/>
      <c r="AG359" s="37"/>
    </row>
    <row r="360">
      <c r="A360" s="46"/>
      <c r="B360" s="46"/>
      <c r="C360" s="46"/>
      <c r="D360" s="49"/>
      <c r="E360" s="49"/>
      <c r="F360" s="49"/>
      <c r="G360" s="49"/>
      <c r="H360" s="46"/>
      <c r="I360" s="49"/>
      <c r="J360" s="49"/>
      <c r="K360" s="51"/>
      <c r="L360" s="46"/>
      <c r="M360" s="49"/>
      <c r="N360" s="46"/>
      <c r="O360" s="46"/>
      <c r="P360" s="46"/>
      <c r="Q360" s="46"/>
      <c r="R360" s="46"/>
      <c r="S360" s="46"/>
      <c r="T360" s="46"/>
      <c r="U360" s="46"/>
      <c r="V360" s="46"/>
      <c r="W360" s="46"/>
      <c r="X360" s="49"/>
      <c r="Y360" s="49"/>
      <c r="Z360" s="46"/>
      <c r="AA360" s="46"/>
      <c r="AB360" s="37"/>
      <c r="AC360" s="37"/>
      <c r="AD360" s="37"/>
      <c r="AE360" s="37"/>
      <c r="AF360" s="37"/>
      <c r="AG360" s="37"/>
    </row>
    <row r="361">
      <c r="A361" s="46"/>
      <c r="B361" s="46"/>
      <c r="C361" s="46"/>
      <c r="D361" s="49"/>
      <c r="E361" s="49"/>
      <c r="F361" s="49"/>
      <c r="G361" s="49"/>
      <c r="H361" s="46"/>
      <c r="I361" s="49"/>
      <c r="J361" s="49"/>
      <c r="K361" s="51"/>
      <c r="L361" s="46"/>
      <c r="M361" s="49"/>
      <c r="N361" s="46"/>
      <c r="O361" s="46"/>
      <c r="P361" s="46"/>
      <c r="Q361" s="46"/>
      <c r="R361" s="46"/>
      <c r="S361" s="46"/>
      <c r="T361" s="46"/>
      <c r="U361" s="46"/>
      <c r="V361" s="46"/>
      <c r="W361" s="46"/>
      <c r="X361" s="49"/>
      <c r="Y361" s="49"/>
      <c r="Z361" s="46"/>
      <c r="AA361" s="46"/>
      <c r="AB361" s="37"/>
      <c r="AC361" s="37"/>
      <c r="AD361" s="37"/>
      <c r="AE361" s="37"/>
      <c r="AF361" s="37"/>
      <c r="AG361" s="37"/>
    </row>
    <row r="362">
      <c r="A362" s="46"/>
      <c r="B362" s="46"/>
      <c r="C362" s="46"/>
      <c r="D362" s="49"/>
      <c r="E362" s="49"/>
      <c r="F362" s="49"/>
      <c r="G362" s="49"/>
      <c r="H362" s="46"/>
      <c r="I362" s="49"/>
      <c r="J362" s="49"/>
      <c r="K362" s="51"/>
      <c r="L362" s="46"/>
      <c r="M362" s="49"/>
      <c r="N362" s="46"/>
      <c r="O362" s="46"/>
      <c r="P362" s="46"/>
      <c r="Q362" s="46"/>
      <c r="R362" s="46"/>
      <c r="S362" s="46"/>
      <c r="T362" s="46"/>
      <c r="U362" s="46"/>
      <c r="V362" s="46"/>
      <c r="W362" s="46"/>
      <c r="X362" s="49"/>
      <c r="Y362" s="49"/>
      <c r="Z362" s="46"/>
      <c r="AA362" s="46"/>
      <c r="AB362" s="37"/>
      <c r="AC362" s="37"/>
      <c r="AD362" s="37"/>
      <c r="AE362" s="37"/>
      <c r="AF362" s="37"/>
      <c r="AG362" s="37"/>
    </row>
    <row r="363">
      <c r="A363" s="46"/>
      <c r="B363" s="46"/>
      <c r="C363" s="46"/>
      <c r="D363" s="49"/>
      <c r="E363" s="49"/>
      <c r="F363" s="49"/>
      <c r="G363" s="49"/>
      <c r="H363" s="46"/>
      <c r="I363" s="49"/>
      <c r="J363" s="49"/>
      <c r="K363" s="51"/>
      <c r="L363" s="46"/>
      <c r="M363" s="49"/>
      <c r="N363" s="46"/>
      <c r="O363" s="46"/>
      <c r="P363" s="46"/>
      <c r="Q363" s="46"/>
      <c r="R363" s="46"/>
      <c r="S363" s="46"/>
      <c r="T363" s="46"/>
      <c r="U363" s="46"/>
      <c r="V363" s="46"/>
      <c r="W363" s="46"/>
      <c r="X363" s="49"/>
      <c r="Y363" s="49"/>
      <c r="Z363" s="46"/>
      <c r="AA363" s="46"/>
      <c r="AB363" s="37"/>
      <c r="AC363" s="37"/>
      <c r="AD363" s="37"/>
      <c r="AE363" s="37"/>
      <c r="AF363" s="37"/>
      <c r="AG363" s="37"/>
    </row>
    <row r="364">
      <c r="A364" s="46"/>
      <c r="B364" s="46"/>
      <c r="C364" s="46"/>
      <c r="D364" s="49"/>
      <c r="E364" s="49"/>
      <c r="F364" s="49"/>
      <c r="G364" s="49"/>
      <c r="H364" s="46"/>
      <c r="I364" s="49"/>
      <c r="J364" s="49"/>
      <c r="K364" s="51"/>
      <c r="L364" s="46"/>
      <c r="M364" s="49"/>
      <c r="N364" s="46"/>
      <c r="O364" s="46"/>
      <c r="P364" s="46"/>
      <c r="Q364" s="46"/>
      <c r="R364" s="46"/>
      <c r="S364" s="46"/>
      <c r="T364" s="46"/>
      <c r="U364" s="46"/>
      <c r="V364" s="46"/>
      <c r="W364" s="46"/>
      <c r="X364" s="49"/>
      <c r="Y364" s="49"/>
      <c r="Z364" s="46"/>
      <c r="AA364" s="46"/>
      <c r="AB364" s="37"/>
      <c r="AC364" s="37"/>
      <c r="AD364" s="37"/>
      <c r="AE364" s="37"/>
      <c r="AF364" s="37"/>
      <c r="AG364" s="37"/>
    </row>
    <row r="365">
      <c r="A365" s="46"/>
      <c r="B365" s="46"/>
      <c r="C365" s="46"/>
      <c r="D365" s="49"/>
      <c r="E365" s="49"/>
      <c r="F365" s="49"/>
      <c r="G365" s="49"/>
      <c r="H365" s="46"/>
      <c r="I365" s="49"/>
      <c r="J365" s="49"/>
      <c r="K365" s="51"/>
      <c r="L365" s="46"/>
      <c r="M365" s="49"/>
      <c r="N365" s="46"/>
      <c r="O365" s="46"/>
      <c r="P365" s="46"/>
      <c r="Q365" s="46"/>
      <c r="R365" s="46"/>
      <c r="S365" s="46"/>
      <c r="T365" s="46"/>
      <c r="U365" s="46"/>
      <c r="V365" s="46"/>
      <c r="W365" s="46"/>
      <c r="X365" s="49"/>
      <c r="Y365" s="49"/>
      <c r="Z365" s="46"/>
      <c r="AA365" s="46"/>
      <c r="AB365" s="37"/>
      <c r="AC365" s="37"/>
      <c r="AD365" s="37"/>
      <c r="AE365" s="37"/>
      <c r="AF365" s="37"/>
      <c r="AG365" s="37"/>
    </row>
    <row r="366">
      <c r="A366" s="46"/>
      <c r="B366" s="46"/>
      <c r="C366" s="46"/>
      <c r="D366" s="49"/>
      <c r="E366" s="49"/>
      <c r="F366" s="49"/>
      <c r="G366" s="49"/>
      <c r="H366" s="46"/>
      <c r="I366" s="49"/>
      <c r="J366" s="49"/>
      <c r="K366" s="51"/>
      <c r="L366" s="46"/>
      <c r="M366" s="49"/>
      <c r="N366" s="46"/>
      <c r="O366" s="46"/>
      <c r="P366" s="46"/>
      <c r="Q366" s="46"/>
      <c r="R366" s="46"/>
      <c r="S366" s="46"/>
      <c r="T366" s="46"/>
      <c r="U366" s="46"/>
      <c r="V366" s="46"/>
      <c r="W366" s="46"/>
      <c r="X366" s="49"/>
      <c r="Y366" s="49"/>
      <c r="Z366" s="46"/>
      <c r="AA366" s="46"/>
      <c r="AB366" s="37"/>
      <c r="AC366" s="37"/>
      <c r="AD366" s="37"/>
      <c r="AE366" s="37"/>
      <c r="AF366" s="37"/>
      <c r="AG366" s="37"/>
    </row>
    <row r="367">
      <c r="A367" s="46"/>
      <c r="B367" s="46"/>
      <c r="C367" s="46"/>
      <c r="D367" s="49"/>
      <c r="E367" s="49"/>
      <c r="F367" s="49"/>
      <c r="G367" s="49"/>
      <c r="H367" s="46"/>
      <c r="I367" s="49"/>
      <c r="J367" s="49"/>
      <c r="K367" s="51"/>
      <c r="L367" s="46"/>
      <c r="M367" s="49"/>
      <c r="N367" s="46"/>
      <c r="O367" s="46"/>
      <c r="P367" s="46"/>
      <c r="Q367" s="46"/>
      <c r="R367" s="46"/>
      <c r="S367" s="46"/>
      <c r="T367" s="46"/>
      <c r="U367" s="46"/>
      <c r="V367" s="46"/>
      <c r="W367" s="46"/>
      <c r="X367" s="49"/>
      <c r="Y367" s="49"/>
      <c r="Z367" s="46"/>
      <c r="AA367" s="46"/>
      <c r="AB367" s="37"/>
      <c r="AC367" s="37"/>
      <c r="AD367" s="37"/>
      <c r="AE367" s="37"/>
      <c r="AF367" s="37"/>
      <c r="AG367" s="37"/>
    </row>
    <row r="368">
      <c r="A368" s="46"/>
      <c r="B368" s="46"/>
      <c r="C368" s="46"/>
      <c r="D368" s="49"/>
      <c r="E368" s="49"/>
      <c r="F368" s="49"/>
      <c r="G368" s="49"/>
      <c r="H368" s="46"/>
      <c r="I368" s="49"/>
      <c r="J368" s="49"/>
      <c r="K368" s="51"/>
      <c r="L368" s="46"/>
      <c r="M368" s="49"/>
      <c r="N368" s="46"/>
      <c r="O368" s="46"/>
      <c r="P368" s="46"/>
      <c r="Q368" s="46"/>
      <c r="R368" s="46"/>
      <c r="S368" s="46"/>
      <c r="T368" s="46"/>
      <c r="U368" s="46"/>
      <c r="V368" s="46"/>
      <c r="W368" s="46"/>
      <c r="X368" s="49"/>
      <c r="Y368" s="49"/>
      <c r="Z368" s="46"/>
      <c r="AA368" s="46"/>
      <c r="AB368" s="37"/>
      <c r="AC368" s="37"/>
      <c r="AD368" s="37"/>
      <c r="AE368" s="37"/>
      <c r="AF368" s="37"/>
      <c r="AG368" s="37"/>
    </row>
    <row r="369">
      <c r="A369" s="46"/>
      <c r="B369" s="46"/>
      <c r="C369" s="46"/>
      <c r="D369" s="49"/>
      <c r="E369" s="49"/>
      <c r="F369" s="49"/>
      <c r="G369" s="49"/>
      <c r="H369" s="46"/>
      <c r="I369" s="49"/>
      <c r="J369" s="49"/>
      <c r="K369" s="51"/>
      <c r="L369" s="46"/>
      <c r="M369" s="49"/>
      <c r="N369" s="46"/>
      <c r="O369" s="46"/>
      <c r="P369" s="46"/>
      <c r="Q369" s="46"/>
      <c r="R369" s="46"/>
      <c r="S369" s="46"/>
      <c r="T369" s="46"/>
      <c r="U369" s="46"/>
      <c r="V369" s="46"/>
      <c r="W369" s="46"/>
      <c r="X369" s="49"/>
      <c r="Y369" s="49"/>
      <c r="Z369" s="46"/>
      <c r="AA369" s="46"/>
      <c r="AB369" s="37"/>
      <c r="AC369" s="37"/>
      <c r="AD369" s="37"/>
      <c r="AE369" s="37"/>
      <c r="AF369" s="37"/>
      <c r="AG369" s="37"/>
    </row>
    <row r="370">
      <c r="A370" s="46"/>
      <c r="B370" s="46"/>
      <c r="C370" s="46"/>
      <c r="D370" s="49"/>
      <c r="E370" s="49"/>
      <c r="F370" s="49"/>
      <c r="G370" s="49"/>
      <c r="H370" s="46"/>
      <c r="I370" s="49"/>
      <c r="J370" s="49"/>
      <c r="K370" s="51"/>
      <c r="L370" s="46"/>
      <c r="M370" s="49"/>
      <c r="N370" s="46"/>
      <c r="O370" s="46"/>
      <c r="P370" s="46"/>
      <c r="Q370" s="46"/>
      <c r="R370" s="46"/>
      <c r="S370" s="46"/>
      <c r="T370" s="46"/>
      <c r="U370" s="46"/>
      <c r="V370" s="46"/>
      <c r="W370" s="46"/>
      <c r="X370" s="49"/>
      <c r="Y370" s="49"/>
      <c r="Z370" s="46"/>
      <c r="AA370" s="46"/>
      <c r="AB370" s="37"/>
      <c r="AC370" s="37"/>
      <c r="AD370" s="37"/>
      <c r="AE370" s="37"/>
      <c r="AF370" s="37"/>
      <c r="AG370" s="37"/>
    </row>
    <row r="371">
      <c r="A371" s="46"/>
      <c r="B371" s="46"/>
      <c r="C371" s="46"/>
      <c r="D371" s="49"/>
      <c r="E371" s="49"/>
      <c r="F371" s="49"/>
      <c r="G371" s="49"/>
      <c r="H371" s="46"/>
      <c r="I371" s="49"/>
      <c r="J371" s="49"/>
      <c r="K371" s="51"/>
      <c r="L371" s="46"/>
      <c r="M371" s="49"/>
      <c r="N371" s="46"/>
      <c r="O371" s="46"/>
      <c r="P371" s="46"/>
      <c r="Q371" s="46"/>
      <c r="R371" s="46"/>
      <c r="S371" s="46"/>
      <c r="T371" s="46"/>
      <c r="U371" s="46"/>
      <c r="V371" s="46"/>
      <c r="W371" s="46"/>
      <c r="X371" s="49"/>
      <c r="Y371" s="49"/>
      <c r="Z371" s="46"/>
      <c r="AA371" s="46"/>
      <c r="AB371" s="37"/>
      <c r="AC371" s="37"/>
      <c r="AD371" s="37"/>
      <c r="AE371" s="37"/>
      <c r="AF371" s="37"/>
      <c r="AG371" s="37"/>
    </row>
    <row r="372">
      <c r="A372" s="46"/>
      <c r="B372" s="46"/>
      <c r="C372" s="46"/>
      <c r="D372" s="49"/>
      <c r="E372" s="49"/>
      <c r="F372" s="49"/>
      <c r="G372" s="49"/>
      <c r="H372" s="46"/>
      <c r="I372" s="49"/>
      <c r="J372" s="49"/>
      <c r="K372" s="51"/>
      <c r="L372" s="46"/>
      <c r="M372" s="49"/>
      <c r="N372" s="46"/>
      <c r="O372" s="46"/>
      <c r="P372" s="46"/>
      <c r="Q372" s="46"/>
      <c r="R372" s="46"/>
      <c r="S372" s="46"/>
      <c r="T372" s="46"/>
      <c r="U372" s="46"/>
      <c r="V372" s="46"/>
      <c r="W372" s="46"/>
      <c r="X372" s="49"/>
      <c r="Y372" s="49"/>
      <c r="Z372" s="46"/>
      <c r="AA372" s="46"/>
      <c r="AB372" s="37"/>
      <c r="AC372" s="37"/>
      <c r="AD372" s="37"/>
      <c r="AE372" s="37"/>
      <c r="AF372" s="37"/>
      <c r="AG372" s="37"/>
    </row>
    <row r="373">
      <c r="A373" s="46"/>
      <c r="B373" s="46"/>
      <c r="C373" s="46"/>
      <c r="D373" s="49"/>
      <c r="E373" s="49"/>
      <c r="F373" s="49"/>
      <c r="G373" s="49"/>
      <c r="H373" s="46"/>
      <c r="I373" s="49"/>
      <c r="J373" s="49"/>
      <c r="K373" s="51"/>
      <c r="L373" s="46"/>
      <c r="M373" s="49"/>
      <c r="N373" s="46"/>
      <c r="O373" s="46"/>
      <c r="P373" s="46"/>
      <c r="Q373" s="46"/>
      <c r="R373" s="46"/>
      <c r="S373" s="46"/>
      <c r="T373" s="46"/>
      <c r="U373" s="46"/>
      <c r="V373" s="46"/>
      <c r="W373" s="46"/>
      <c r="X373" s="49"/>
      <c r="Y373" s="49"/>
      <c r="Z373" s="46"/>
      <c r="AA373" s="46"/>
      <c r="AB373" s="37"/>
      <c r="AC373" s="37"/>
      <c r="AD373" s="37"/>
      <c r="AE373" s="37"/>
      <c r="AF373" s="37"/>
      <c r="AG373" s="37"/>
    </row>
    <row r="374">
      <c r="A374" s="46"/>
      <c r="B374" s="46"/>
      <c r="C374" s="46"/>
      <c r="D374" s="49"/>
      <c r="E374" s="49"/>
      <c r="F374" s="49"/>
      <c r="G374" s="49"/>
      <c r="H374" s="46"/>
      <c r="I374" s="49"/>
      <c r="J374" s="49"/>
      <c r="K374" s="51"/>
      <c r="L374" s="46"/>
      <c r="M374" s="49"/>
      <c r="N374" s="46"/>
      <c r="O374" s="46"/>
      <c r="P374" s="46"/>
      <c r="Q374" s="46"/>
      <c r="R374" s="46"/>
      <c r="S374" s="46"/>
      <c r="T374" s="46"/>
      <c r="U374" s="46"/>
      <c r="V374" s="46"/>
      <c r="W374" s="46"/>
      <c r="X374" s="49"/>
      <c r="Y374" s="49"/>
      <c r="Z374" s="46"/>
      <c r="AA374" s="46"/>
      <c r="AB374" s="37"/>
      <c r="AC374" s="37"/>
      <c r="AD374" s="37"/>
      <c r="AE374" s="37"/>
      <c r="AF374" s="37"/>
      <c r="AG374" s="37"/>
    </row>
    <row r="375">
      <c r="A375" s="46"/>
      <c r="B375" s="46"/>
      <c r="C375" s="46"/>
      <c r="D375" s="49"/>
      <c r="E375" s="49"/>
      <c r="F375" s="49"/>
      <c r="G375" s="49"/>
      <c r="H375" s="46"/>
      <c r="I375" s="49"/>
      <c r="J375" s="49"/>
      <c r="K375" s="51"/>
      <c r="L375" s="46"/>
      <c r="M375" s="49"/>
      <c r="N375" s="46"/>
      <c r="O375" s="46"/>
      <c r="P375" s="46"/>
      <c r="Q375" s="46"/>
      <c r="R375" s="46"/>
      <c r="S375" s="46"/>
      <c r="T375" s="46"/>
      <c r="U375" s="46"/>
      <c r="V375" s="46"/>
      <c r="W375" s="46"/>
      <c r="X375" s="49"/>
      <c r="Y375" s="49"/>
      <c r="Z375" s="46"/>
      <c r="AA375" s="46"/>
      <c r="AB375" s="37"/>
      <c r="AC375" s="37"/>
      <c r="AD375" s="37"/>
      <c r="AE375" s="37"/>
      <c r="AF375" s="37"/>
      <c r="AG375" s="37"/>
    </row>
    <row r="376">
      <c r="A376" s="46"/>
      <c r="B376" s="46"/>
      <c r="C376" s="46"/>
      <c r="D376" s="49"/>
      <c r="E376" s="49"/>
      <c r="F376" s="49"/>
      <c r="G376" s="49"/>
      <c r="H376" s="46"/>
      <c r="I376" s="49"/>
      <c r="J376" s="49"/>
      <c r="K376" s="51"/>
      <c r="L376" s="46"/>
      <c r="M376" s="49"/>
      <c r="N376" s="46"/>
      <c r="O376" s="46"/>
      <c r="P376" s="46"/>
      <c r="Q376" s="46"/>
      <c r="R376" s="46"/>
      <c r="S376" s="46"/>
      <c r="T376" s="46"/>
      <c r="U376" s="46"/>
      <c r="V376" s="46"/>
      <c r="W376" s="46"/>
      <c r="X376" s="49"/>
      <c r="Y376" s="49"/>
      <c r="Z376" s="46"/>
      <c r="AA376" s="46"/>
      <c r="AB376" s="37"/>
      <c r="AC376" s="37"/>
      <c r="AD376" s="37"/>
      <c r="AE376" s="37"/>
      <c r="AF376" s="37"/>
      <c r="AG376" s="37"/>
    </row>
    <row r="377">
      <c r="A377" s="46"/>
      <c r="B377" s="46"/>
      <c r="C377" s="46"/>
      <c r="D377" s="49"/>
      <c r="E377" s="49"/>
      <c r="F377" s="49"/>
      <c r="G377" s="49"/>
      <c r="H377" s="46"/>
      <c r="I377" s="49"/>
      <c r="J377" s="49"/>
      <c r="K377" s="51"/>
      <c r="L377" s="46"/>
      <c r="M377" s="49"/>
      <c r="N377" s="46"/>
      <c r="O377" s="46"/>
      <c r="P377" s="46"/>
      <c r="Q377" s="46"/>
      <c r="R377" s="46"/>
      <c r="S377" s="46"/>
      <c r="T377" s="46"/>
      <c r="U377" s="46"/>
      <c r="V377" s="46"/>
      <c r="W377" s="46"/>
      <c r="X377" s="49"/>
      <c r="Y377" s="49"/>
      <c r="Z377" s="46"/>
      <c r="AA377" s="46"/>
      <c r="AB377" s="37"/>
      <c r="AC377" s="37"/>
      <c r="AD377" s="37"/>
      <c r="AE377" s="37"/>
      <c r="AF377" s="37"/>
      <c r="AG377" s="37"/>
    </row>
    <row r="378">
      <c r="A378" s="46"/>
      <c r="B378" s="46"/>
      <c r="C378" s="46"/>
      <c r="D378" s="49"/>
      <c r="E378" s="49"/>
      <c r="F378" s="49"/>
      <c r="G378" s="49"/>
      <c r="H378" s="46"/>
      <c r="I378" s="49"/>
      <c r="J378" s="49"/>
      <c r="K378" s="51"/>
      <c r="L378" s="46"/>
      <c r="M378" s="49"/>
      <c r="N378" s="46"/>
      <c r="O378" s="46"/>
      <c r="P378" s="46"/>
      <c r="Q378" s="46"/>
      <c r="R378" s="46"/>
      <c r="S378" s="46"/>
      <c r="T378" s="46"/>
      <c r="U378" s="46"/>
      <c r="V378" s="46"/>
      <c r="W378" s="46"/>
      <c r="X378" s="49"/>
      <c r="Y378" s="49"/>
      <c r="Z378" s="46"/>
      <c r="AA378" s="46"/>
      <c r="AB378" s="37"/>
      <c r="AC378" s="37"/>
      <c r="AD378" s="37"/>
      <c r="AE378" s="37"/>
      <c r="AF378" s="37"/>
      <c r="AG378" s="37"/>
    </row>
    <row r="379">
      <c r="A379" s="46"/>
      <c r="B379" s="46"/>
      <c r="C379" s="46"/>
      <c r="D379" s="49"/>
      <c r="E379" s="49"/>
      <c r="F379" s="49"/>
      <c r="G379" s="49"/>
      <c r="H379" s="46"/>
      <c r="I379" s="49"/>
      <c r="J379" s="49"/>
      <c r="K379" s="51"/>
      <c r="L379" s="46"/>
      <c r="M379" s="49"/>
      <c r="N379" s="46"/>
      <c r="O379" s="46"/>
      <c r="P379" s="46"/>
      <c r="Q379" s="46"/>
      <c r="R379" s="46"/>
      <c r="S379" s="46"/>
      <c r="T379" s="46"/>
      <c r="U379" s="46"/>
      <c r="V379" s="46"/>
      <c r="W379" s="46"/>
      <c r="X379" s="49"/>
      <c r="Y379" s="49"/>
      <c r="Z379" s="46"/>
      <c r="AA379" s="46"/>
      <c r="AB379" s="37"/>
      <c r="AC379" s="37"/>
      <c r="AD379" s="37"/>
      <c r="AE379" s="37"/>
      <c r="AF379" s="37"/>
      <c r="AG379" s="37"/>
    </row>
    <row r="380">
      <c r="A380" s="46"/>
      <c r="B380" s="46"/>
      <c r="C380" s="46"/>
      <c r="D380" s="49"/>
      <c r="E380" s="49"/>
      <c r="F380" s="49"/>
      <c r="G380" s="49"/>
      <c r="H380" s="46"/>
      <c r="I380" s="49"/>
      <c r="J380" s="49"/>
      <c r="K380" s="51"/>
      <c r="L380" s="46"/>
      <c r="M380" s="49"/>
      <c r="N380" s="46"/>
      <c r="O380" s="46"/>
      <c r="P380" s="46"/>
      <c r="Q380" s="46"/>
      <c r="R380" s="46"/>
      <c r="S380" s="46"/>
      <c r="T380" s="46"/>
      <c r="U380" s="46"/>
      <c r="V380" s="46"/>
      <c r="W380" s="46"/>
      <c r="X380" s="49"/>
      <c r="Y380" s="49"/>
      <c r="Z380" s="46"/>
      <c r="AA380" s="46"/>
      <c r="AB380" s="37"/>
      <c r="AC380" s="37"/>
      <c r="AD380" s="37"/>
      <c r="AE380" s="37"/>
      <c r="AF380" s="37"/>
      <c r="AG380" s="37"/>
    </row>
    <row r="381">
      <c r="A381" s="46"/>
      <c r="B381" s="46"/>
      <c r="C381" s="46"/>
      <c r="D381" s="49"/>
      <c r="E381" s="49"/>
      <c r="F381" s="49"/>
      <c r="G381" s="49"/>
      <c r="H381" s="46"/>
      <c r="I381" s="49"/>
      <c r="J381" s="49"/>
      <c r="K381" s="51"/>
      <c r="L381" s="46"/>
      <c r="M381" s="49"/>
      <c r="N381" s="46"/>
      <c r="O381" s="46"/>
      <c r="P381" s="46"/>
      <c r="Q381" s="46"/>
      <c r="R381" s="46"/>
      <c r="S381" s="46"/>
      <c r="T381" s="46"/>
      <c r="U381" s="46"/>
      <c r="V381" s="46"/>
      <c r="W381" s="46"/>
      <c r="X381" s="49"/>
      <c r="Y381" s="49"/>
      <c r="Z381" s="46"/>
      <c r="AA381" s="46"/>
      <c r="AB381" s="37"/>
      <c r="AC381" s="37"/>
      <c r="AD381" s="37"/>
      <c r="AE381" s="37"/>
      <c r="AF381" s="37"/>
      <c r="AG381" s="37"/>
    </row>
    <row r="382">
      <c r="A382" s="46"/>
      <c r="B382" s="46"/>
      <c r="C382" s="46"/>
      <c r="D382" s="49"/>
      <c r="E382" s="49"/>
      <c r="F382" s="49"/>
      <c r="G382" s="49"/>
      <c r="H382" s="46"/>
      <c r="I382" s="49"/>
      <c r="J382" s="49"/>
      <c r="K382" s="51"/>
      <c r="L382" s="46"/>
      <c r="M382" s="49"/>
      <c r="N382" s="46"/>
      <c r="O382" s="46"/>
      <c r="P382" s="46"/>
      <c r="Q382" s="46"/>
      <c r="R382" s="46"/>
      <c r="S382" s="46"/>
      <c r="T382" s="46"/>
      <c r="U382" s="46"/>
      <c r="V382" s="46"/>
      <c r="W382" s="46"/>
      <c r="X382" s="49"/>
      <c r="Y382" s="49"/>
      <c r="Z382" s="46"/>
      <c r="AA382" s="46"/>
      <c r="AB382" s="37"/>
      <c r="AC382" s="37"/>
      <c r="AD382" s="37"/>
      <c r="AE382" s="37"/>
      <c r="AF382" s="37"/>
      <c r="AG382" s="37"/>
    </row>
    <row r="383">
      <c r="A383" s="46"/>
      <c r="B383" s="46"/>
      <c r="C383" s="46"/>
      <c r="D383" s="49"/>
      <c r="E383" s="49"/>
      <c r="F383" s="49"/>
      <c r="G383" s="49"/>
      <c r="H383" s="46"/>
      <c r="I383" s="49"/>
      <c r="J383" s="49"/>
      <c r="K383" s="51"/>
      <c r="L383" s="46"/>
      <c r="M383" s="49"/>
      <c r="N383" s="46"/>
      <c r="O383" s="46"/>
      <c r="P383" s="46"/>
      <c r="Q383" s="46"/>
      <c r="R383" s="46"/>
      <c r="S383" s="46"/>
      <c r="T383" s="46"/>
      <c r="U383" s="46"/>
      <c r="V383" s="46"/>
      <c r="W383" s="46"/>
      <c r="X383" s="49"/>
      <c r="Y383" s="49"/>
      <c r="Z383" s="46"/>
      <c r="AA383" s="46"/>
      <c r="AB383" s="37"/>
      <c r="AC383" s="37"/>
      <c r="AD383" s="37"/>
      <c r="AE383" s="37"/>
      <c r="AF383" s="37"/>
      <c r="AG383" s="37"/>
    </row>
    <row r="384">
      <c r="A384" s="46"/>
      <c r="B384" s="46"/>
      <c r="C384" s="46"/>
      <c r="D384" s="49"/>
      <c r="E384" s="49"/>
      <c r="F384" s="49"/>
      <c r="G384" s="49"/>
      <c r="H384" s="46"/>
      <c r="I384" s="49"/>
      <c r="J384" s="49"/>
      <c r="K384" s="51"/>
      <c r="L384" s="46"/>
      <c r="M384" s="49"/>
      <c r="N384" s="46"/>
      <c r="O384" s="46"/>
      <c r="P384" s="46"/>
      <c r="Q384" s="46"/>
      <c r="R384" s="46"/>
      <c r="S384" s="46"/>
      <c r="T384" s="46"/>
      <c r="U384" s="46"/>
      <c r="V384" s="46"/>
      <c r="W384" s="46"/>
      <c r="X384" s="49"/>
      <c r="Y384" s="49"/>
      <c r="Z384" s="46"/>
      <c r="AA384" s="46"/>
      <c r="AB384" s="37"/>
      <c r="AC384" s="37"/>
      <c r="AD384" s="37"/>
      <c r="AE384" s="37"/>
      <c r="AF384" s="37"/>
      <c r="AG384" s="37"/>
    </row>
    <row r="385">
      <c r="A385" s="46"/>
      <c r="B385" s="46"/>
      <c r="C385" s="46"/>
      <c r="D385" s="49"/>
      <c r="E385" s="49"/>
      <c r="F385" s="49"/>
      <c r="G385" s="49"/>
      <c r="H385" s="46"/>
      <c r="I385" s="49"/>
      <c r="J385" s="49"/>
      <c r="K385" s="51"/>
      <c r="L385" s="46"/>
      <c r="M385" s="49"/>
      <c r="N385" s="46"/>
      <c r="O385" s="46"/>
      <c r="P385" s="46"/>
      <c r="Q385" s="46"/>
      <c r="R385" s="46"/>
      <c r="S385" s="46"/>
      <c r="T385" s="46"/>
      <c r="U385" s="46"/>
      <c r="V385" s="46"/>
      <c r="W385" s="46"/>
      <c r="X385" s="49"/>
      <c r="Y385" s="49"/>
      <c r="Z385" s="46"/>
      <c r="AA385" s="46"/>
      <c r="AB385" s="37"/>
      <c r="AC385" s="37"/>
      <c r="AD385" s="37"/>
      <c r="AE385" s="37"/>
      <c r="AF385" s="37"/>
      <c r="AG385" s="37"/>
    </row>
    <row r="386">
      <c r="A386" s="46"/>
      <c r="B386" s="46"/>
      <c r="C386" s="46"/>
      <c r="D386" s="49"/>
      <c r="E386" s="49"/>
      <c r="F386" s="49"/>
      <c r="G386" s="49"/>
      <c r="H386" s="46"/>
      <c r="I386" s="49"/>
      <c r="J386" s="49"/>
      <c r="K386" s="51"/>
      <c r="L386" s="46"/>
      <c r="M386" s="49"/>
      <c r="N386" s="46"/>
      <c r="O386" s="46"/>
      <c r="P386" s="46"/>
      <c r="Q386" s="46"/>
      <c r="R386" s="46"/>
      <c r="S386" s="46"/>
      <c r="T386" s="46"/>
      <c r="U386" s="46"/>
      <c r="V386" s="46"/>
      <c r="W386" s="46"/>
      <c r="X386" s="49"/>
      <c r="Y386" s="49"/>
      <c r="Z386" s="46"/>
      <c r="AA386" s="46"/>
      <c r="AB386" s="37"/>
      <c r="AC386" s="37"/>
      <c r="AD386" s="37"/>
      <c r="AE386" s="37"/>
      <c r="AF386" s="37"/>
      <c r="AG386" s="37"/>
    </row>
    <row r="387">
      <c r="A387" s="46"/>
      <c r="B387" s="46"/>
      <c r="C387" s="46"/>
      <c r="D387" s="49"/>
      <c r="E387" s="49"/>
      <c r="F387" s="49"/>
      <c r="G387" s="49"/>
      <c r="H387" s="46"/>
      <c r="I387" s="49"/>
      <c r="J387" s="49"/>
      <c r="K387" s="51"/>
      <c r="L387" s="46"/>
      <c r="M387" s="49"/>
      <c r="N387" s="46"/>
      <c r="O387" s="46"/>
      <c r="P387" s="46"/>
      <c r="Q387" s="46"/>
      <c r="R387" s="46"/>
      <c r="S387" s="46"/>
      <c r="T387" s="46"/>
      <c r="U387" s="46"/>
      <c r="V387" s="46"/>
      <c r="W387" s="46"/>
      <c r="X387" s="49"/>
      <c r="Y387" s="49"/>
      <c r="Z387" s="46"/>
      <c r="AA387" s="46"/>
      <c r="AB387" s="37"/>
      <c r="AC387" s="37"/>
      <c r="AD387" s="37"/>
      <c r="AE387" s="37"/>
      <c r="AF387" s="37"/>
      <c r="AG387" s="37"/>
    </row>
    <row r="388">
      <c r="A388" s="46"/>
      <c r="B388" s="46"/>
      <c r="C388" s="46"/>
      <c r="D388" s="49"/>
      <c r="E388" s="49"/>
      <c r="F388" s="49"/>
      <c r="G388" s="49"/>
      <c r="H388" s="46"/>
      <c r="I388" s="49"/>
      <c r="J388" s="49"/>
      <c r="K388" s="51"/>
      <c r="L388" s="46"/>
      <c r="M388" s="49"/>
      <c r="N388" s="46"/>
      <c r="O388" s="46"/>
      <c r="P388" s="46"/>
      <c r="Q388" s="46"/>
      <c r="R388" s="46"/>
      <c r="S388" s="46"/>
      <c r="T388" s="46"/>
      <c r="U388" s="46"/>
      <c r="V388" s="46"/>
      <c r="W388" s="46"/>
      <c r="X388" s="49"/>
      <c r="Y388" s="49"/>
      <c r="Z388" s="46"/>
      <c r="AA388" s="46"/>
      <c r="AB388" s="37"/>
      <c r="AC388" s="37"/>
      <c r="AD388" s="37"/>
      <c r="AE388" s="37"/>
      <c r="AF388" s="37"/>
      <c r="AG388" s="37"/>
    </row>
    <row r="389">
      <c r="A389" s="46"/>
      <c r="B389" s="46"/>
      <c r="C389" s="46"/>
      <c r="D389" s="49"/>
      <c r="E389" s="49"/>
      <c r="F389" s="49"/>
      <c r="G389" s="49"/>
      <c r="H389" s="46"/>
      <c r="I389" s="49"/>
      <c r="J389" s="49"/>
      <c r="K389" s="51"/>
      <c r="L389" s="46"/>
      <c r="M389" s="49"/>
      <c r="N389" s="46"/>
      <c r="O389" s="46"/>
      <c r="P389" s="46"/>
      <c r="Q389" s="46"/>
      <c r="R389" s="46"/>
      <c r="S389" s="46"/>
      <c r="T389" s="46"/>
      <c r="U389" s="46"/>
      <c r="V389" s="46"/>
      <c r="W389" s="46"/>
      <c r="X389" s="49"/>
      <c r="Y389" s="49"/>
      <c r="Z389" s="46"/>
      <c r="AA389" s="46"/>
      <c r="AB389" s="37"/>
      <c r="AC389" s="37"/>
      <c r="AD389" s="37"/>
      <c r="AE389" s="37"/>
      <c r="AF389" s="37"/>
      <c r="AG389" s="37"/>
    </row>
    <row r="390">
      <c r="A390" s="46"/>
      <c r="B390" s="46"/>
      <c r="C390" s="46"/>
      <c r="D390" s="49"/>
      <c r="E390" s="49"/>
      <c r="F390" s="49"/>
      <c r="G390" s="49"/>
      <c r="H390" s="46"/>
      <c r="I390" s="49"/>
      <c r="J390" s="49"/>
      <c r="K390" s="51"/>
      <c r="L390" s="46"/>
      <c r="M390" s="49"/>
      <c r="N390" s="46"/>
      <c r="O390" s="46"/>
      <c r="P390" s="46"/>
      <c r="Q390" s="46"/>
      <c r="R390" s="46"/>
      <c r="S390" s="46"/>
      <c r="T390" s="46"/>
      <c r="U390" s="46"/>
      <c r="V390" s="46"/>
      <c r="W390" s="46"/>
      <c r="X390" s="49"/>
      <c r="Y390" s="49"/>
      <c r="Z390" s="46"/>
      <c r="AA390" s="46"/>
      <c r="AB390" s="37"/>
      <c r="AC390" s="37"/>
      <c r="AD390" s="37"/>
      <c r="AE390" s="37"/>
      <c r="AF390" s="37"/>
      <c r="AG390" s="37"/>
    </row>
    <row r="391">
      <c r="A391" s="46"/>
      <c r="B391" s="46"/>
      <c r="C391" s="46"/>
      <c r="D391" s="49"/>
      <c r="E391" s="49"/>
      <c r="F391" s="49"/>
      <c r="G391" s="49"/>
      <c r="H391" s="46"/>
      <c r="I391" s="49"/>
      <c r="J391" s="49"/>
      <c r="K391" s="51"/>
      <c r="L391" s="46"/>
      <c r="M391" s="49"/>
      <c r="N391" s="46"/>
      <c r="O391" s="46"/>
      <c r="P391" s="46"/>
      <c r="Q391" s="46"/>
      <c r="R391" s="46"/>
      <c r="S391" s="46"/>
      <c r="T391" s="46"/>
      <c r="U391" s="46"/>
      <c r="V391" s="46"/>
      <c r="W391" s="46"/>
      <c r="X391" s="49"/>
      <c r="Y391" s="49"/>
      <c r="Z391" s="46"/>
      <c r="AA391" s="46"/>
      <c r="AB391" s="37"/>
      <c r="AC391" s="37"/>
      <c r="AD391" s="37"/>
      <c r="AE391" s="37"/>
      <c r="AF391" s="37"/>
      <c r="AG391" s="37"/>
    </row>
    <row r="392">
      <c r="A392" s="46"/>
      <c r="B392" s="46"/>
      <c r="C392" s="46"/>
      <c r="D392" s="49"/>
      <c r="E392" s="49"/>
      <c r="F392" s="49"/>
      <c r="G392" s="49"/>
      <c r="H392" s="46"/>
      <c r="I392" s="49"/>
      <c r="J392" s="49"/>
      <c r="K392" s="51"/>
      <c r="L392" s="46"/>
      <c r="M392" s="49"/>
      <c r="N392" s="46"/>
      <c r="O392" s="46"/>
      <c r="P392" s="46"/>
      <c r="Q392" s="46"/>
      <c r="R392" s="46"/>
      <c r="S392" s="46"/>
      <c r="T392" s="46"/>
      <c r="U392" s="46"/>
      <c r="V392" s="46"/>
      <c r="W392" s="46"/>
      <c r="X392" s="49"/>
      <c r="Y392" s="49"/>
      <c r="Z392" s="46"/>
      <c r="AA392" s="46"/>
      <c r="AB392" s="37"/>
      <c r="AC392" s="37"/>
      <c r="AD392" s="37"/>
      <c r="AE392" s="37"/>
      <c r="AF392" s="37"/>
      <c r="AG392" s="37"/>
    </row>
    <row r="393">
      <c r="A393" s="46"/>
      <c r="B393" s="46"/>
      <c r="C393" s="46"/>
      <c r="D393" s="49"/>
      <c r="E393" s="49"/>
      <c r="F393" s="49"/>
      <c r="G393" s="49"/>
      <c r="H393" s="46"/>
      <c r="I393" s="49"/>
      <c r="J393" s="49"/>
      <c r="K393" s="51"/>
      <c r="L393" s="46"/>
      <c r="M393" s="49"/>
      <c r="N393" s="46"/>
      <c r="O393" s="46"/>
      <c r="P393" s="46"/>
      <c r="Q393" s="46"/>
      <c r="R393" s="46"/>
      <c r="S393" s="46"/>
      <c r="T393" s="46"/>
      <c r="U393" s="46"/>
      <c r="V393" s="46"/>
      <c r="W393" s="46"/>
      <c r="X393" s="49"/>
      <c r="Y393" s="49"/>
      <c r="Z393" s="46"/>
      <c r="AA393" s="46"/>
      <c r="AB393" s="37"/>
      <c r="AC393" s="37"/>
      <c r="AD393" s="37"/>
      <c r="AE393" s="37"/>
      <c r="AF393" s="37"/>
      <c r="AG393" s="37"/>
    </row>
    <row r="394">
      <c r="A394" s="46"/>
      <c r="B394" s="46"/>
      <c r="C394" s="46"/>
      <c r="D394" s="49"/>
      <c r="E394" s="49"/>
      <c r="F394" s="49"/>
      <c r="G394" s="49"/>
      <c r="H394" s="46"/>
      <c r="I394" s="49"/>
      <c r="J394" s="49"/>
      <c r="K394" s="51"/>
      <c r="L394" s="46"/>
      <c r="M394" s="49"/>
      <c r="N394" s="46"/>
      <c r="O394" s="46"/>
      <c r="P394" s="46"/>
      <c r="Q394" s="46"/>
      <c r="R394" s="46"/>
      <c r="S394" s="46"/>
      <c r="T394" s="46"/>
      <c r="U394" s="46"/>
      <c r="V394" s="46"/>
      <c r="W394" s="46"/>
      <c r="X394" s="49"/>
      <c r="Y394" s="49"/>
      <c r="Z394" s="46"/>
      <c r="AA394" s="46"/>
      <c r="AB394" s="37"/>
      <c r="AC394" s="37"/>
      <c r="AD394" s="37"/>
      <c r="AE394" s="37"/>
      <c r="AF394" s="37"/>
      <c r="AG394" s="37"/>
    </row>
    <row r="395">
      <c r="A395" s="46"/>
      <c r="B395" s="46"/>
      <c r="C395" s="46"/>
      <c r="D395" s="49"/>
      <c r="E395" s="49"/>
      <c r="F395" s="49"/>
      <c r="G395" s="49"/>
      <c r="H395" s="46"/>
      <c r="I395" s="49"/>
      <c r="J395" s="49"/>
      <c r="K395" s="51"/>
      <c r="L395" s="46"/>
      <c r="M395" s="49"/>
      <c r="N395" s="46"/>
      <c r="O395" s="46"/>
      <c r="P395" s="46"/>
      <c r="Q395" s="46"/>
      <c r="R395" s="46"/>
      <c r="S395" s="46"/>
      <c r="T395" s="46"/>
      <c r="U395" s="46"/>
      <c r="V395" s="46"/>
      <c r="W395" s="46"/>
      <c r="X395" s="49"/>
      <c r="Y395" s="49"/>
      <c r="Z395" s="46"/>
      <c r="AA395" s="46"/>
      <c r="AB395" s="37"/>
      <c r="AC395" s="37"/>
      <c r="AD395" s="37"/>
      <c r="AE395" s="37"/>
      <c r="AF395" s="37"/>
      <c r="AG395" s="37"/>
    </row>
    <row r="396">
      <c r="A396" s="46"/>
      <c r="B396" s="46"/>
      <c r="C396" s="46"/>
      <c r="D396" s="49"/>
      <c r="E396" s="49"/>
      <c r="F396" s="49"/>
      <c r="G396" s="49"/>
      <c r="H396" s="46"/>
      <c r="I396" s="49"/>
      <c r="J396" s="49"/>
      <c r="K396" s="51"/>
      <c r="L396" s="46"/>
      <c r="M396" s="49"/>
      <c r="N396" s="46"/>
      <c r="O396" s="46"/>
      <c r="P396" s="46"/>
      <c r="Q396" s="46"/>
      <c r="R396" s="46"/>
      <c r="S396" s="46"/>
      <c r="T396" s="46"/>
      <c r="U396" s="46"/>
      <c r="V396" s="46"/>
      <c r="W396" s="46"/>
      <c r="X396" s="49"/>
      <c r="Y396" s="49"/>
      <c r="Z396" s="46"/>
      <c r="AA396" s="46"/>
      <c r="AB396" s="37"/>
      <c r="AC396" s="37"/>
      <c r="AD396" s="37"/>
      <c r="AE396" s="37"/>
      <c r="AF396" s="37"/>
      <c r="AG396" s="37"/>
    </row>
    <row r="397">
      <c r="A397" s="46"/>
      <c r="B397" s="46"/>
      <c r="C397" s="46"/>
      <c r="D397" s="49"/>
      <c r="E397" s="49"/>
      <c r="F397" s="49"/>
      <c r="G397" s="49"/>
      <c r="H397" s="46"/>
      <c r="I397" s="49"/>
      <c r="J397" s="49"/>
      <c r="K397" s="51"/>
      <c r="L397" s="46"/>
      <c r="M397" s="49"/>
      <c r="N397" s="46"/>
      <c r="O397" s="46"/>
      <c r="P397" s="46"/>
      <c r="Q397" s="46"/>
      <c r="R397" s="46"/>
      <c r="S397" s="46"/>
      <c r="T397" s="46"/>
      <c r="U397" s="46"/>
      <c r="V397" s="46"/>
      <c r="W397" s="46"/>
      <c r="X397" s="49"/>
      <c r="Y397" s="49"/>
      <c r="Z397" s="46"/>
      <c r="AA397" s="46"/>
      <c r="AB397" s="37"/>
      <c r="AC397" s="37"/>
      <c r="AD397" s="37"/>
      <c r="AE397" s="37"/>
      <c r="AF397" s="37"/>
      <c r="AG397" s="37"/>
    </row>
    <row r="398">
      <c r="A398" s="46"/>
      <c r="B398" s="46"/>
      <c r="C398" s="46"/>
      <c r="D398" s="49"/>
      <c r="E398" s="49"/>
      <c r="F398" s="49"/>
      <c r="G398" s="49"/>
      <c r="H398" s="46"/>
      <c r="I398" s="49"/>
      <c r="J398" s="49"/>
      <c r="K398" s="51"/>
      <c r="L398" s="46"/>
      <c r="M398" s="49"/>
      <c r="N398" s="46"/>
      <c r="O398" s="46"/>
      <c r="P398" s="46"/>
      <c r="Q398" s="46"/>
      <c r="R398" s="46"/>
      <c r="S398" s="46"/>
      <c r="T398" s="46"/>
      <c r="U398" s="46"/>
      <c r="V398" s="46"/>
      <c r="W398" s="46"/>
      <c r="X398" s="49"/>
      <c r="Y398" s="49"/>
      <c r="Z398" s="46"/>
      <c r="AA398" s="46"/>
      <c r="AB398" s="37"/>
      <c r="AC398" s="37"/>
      <c r="AD398" s="37"/>
      <c r="AE398" s="37"/>
      <c r="AF398" s="37"/>
      <c r="AG398" s="37"/>
    </row>
    <row r="399">
      <c r="A399" s="46"/>
      <c r="B399" s="46"/>
      <c r="C399" s="46"/>
      <c r="D399" s="49"/>
      <c r="E399" s="49"/>
      <c r="F399" s="49"/>
      <c r="G399" s="49"/>
      <c r="H399" s="46"/>
      <c r="I399" s="49"/>
      <c r="J399" s="49"/>
      <c r="K399" s="51"/>
      <c r="L399" s="46"/>
      <c r="M399" s="49"/>
      <c r="N399" s="46"/>
      <c r="O399" s="46"/>
      <c r="P399" s="46"/>
      <c r="Q399" s="46"/>
      <c r="R399" s="46"/>
      <c r="S399" s="46"/>
      <c r="T399" s="46"/>
      <c r="U399" s="46"/>
      <c r="V399" s="46"/>
      <c r="W399" s="46"/>
      <c r="X399" s="49"/>
      <c r="Y399" s="49"/>
      <c r="Z399" s="46"/>
      <c r="AA399" s="46"/>
      <c r="AB399" s="37"/>
      <c r="AC399" s="37"/>
      <c r="AD399" s="37"/>
      <c r="AE399" s="37"/>
      <c r="AF399" s="37"/>
      <c r="AG399" s="37"/>
    </row>
    <row r="400">
      <c r="A400" s="46"/>
      <c r="B400" s="46"/>
      <c r="C400" s="46"/>
      <c r="D400" s="49"/>
      <c r="E400" s="49"/>
      <c r="F400" s="49"/>
      <c r="G400" s="49"/>
      <c r="H400" s="46"/>
      <c r="I400" s="49"/>
      <c r="J400" s="49"/>
      <c r="K400" s="51"/>
      <c r="L400" s="46"/>
      <c r="M400" s="49"/>
      <c r="N400" s="46"/>
      <c r="O400" s="46"/>
      <c r="P400" s="46"/>
      <c r="Q400" s="46"/>
      <c r="R400" s="46"/>
      <c r="S400" s="46"/>
      <c r="T400" s="46"/>
      <c r="U400" s="46"/>
      <c r="V400" s="46"/>
      <c r="W400" s="46"/>
      <c r="X400" s="49"/>
      <c r="Y400" s="49"/>
      <c r="Z400" s="46"/>
      <c r="AA400" s="46"/>
      <c r="AB400" s="37"/>
      <c r="AC400" s="37"/>
      <c r="AD400" s="37"/>
      <c r="AE400" s="37"/>
      <c r="AF400" s="37"/>
      <c r="AG400" s="37"/>
    </row>
    <row r="401">
      <c r="A401" s="46"/>
      <c r="B401" s="46"/>
      <c r="C401" s="46"/>
      <c r="D401" s="49"/>
      <c r="E401" s="49"/>
      <c r="F401" s="49"/>
      <c r="G401" s="49"/>
      <c r="H401" s="46"/>
      <c r="I401" s="49"/>
      <c r="J401" s="49"/>
      <c r="K401" s="51"/>
      <c r="L401" s="46"/>
      <c r="M401" s="49"/>
      <c r="N401" s="46"/>
      <c r="O401" s="46"/>
      <c r="P401" s="46"/>
      <c r="Q401" s="46"/>
      <c r="R401" s="46"/>
      <c r="S401" s="46"/>
      <c r="T401" s="46"/>
      <c r="U401" s="46"/>
      <c r="V401" s="46"/>
      <c r="W401" s="46"/>
      <c r="X401" s="49"/>
      <c r="Y401" s="49"/>
      <c r="Z401" s="46"/>
      <c r="AA401" s="46"/>
      <c r="AB401" s="37"/>
      <c r="AC401" s="37"/>
      <c r="AD401" s="37"/>
      <c r="AE401" s="37"/>
      <c r="AF401" s="37"/>
      <c r="AG401" s="37"/>
    </row>
    <row r="402">
      <c r="A402" s="46"/>
      <c r="B402" s="46"/>
      <c r="C402" s="46"/>
      <c r="D402" s="49"/>
      <c r="E402" s="49"/>
      <c r="F402" s="49"/>
      <c r="G402" s="49"/>
      <c r="H402" s="46"/>
      <c r="I402" s="49"/>
      <c r="J402" s="49"/>
      <c r="K402" s="51"/>
      <c r="L402" s="46"/>
      <c r="M402" s="49"/>
      <c r="N402" s="46"/>
      <c r="O402" s="46"/>
      <c r="P402" s="46"/>
      <c r="Q402" s="46"/>
      <c r="R402" s="46"/>
      <c r="S402" s="46"/>
      <c r="T402" s="46"/>
      <c r="U402" s="46"/>
      <c r="V402" s="46"/>
      <c r="W402" s="46"/>
      <c r="X402" s="49"/>
      <c r="Y402" s="49"/>
      <c r="Z402" s="46"/>
      <c r="AA402" s="46"/>
      <c r="AB402" s="37"/>
      <c r="AC402" s="37"/>
      <c r="AD402" s="37"/>
      <c r="AE402" s="37"/>
      <c r="AF402" s="37"/>
      <c r="AG402" s="37"/>
    </row>
    <row r="403">
      <c r="A403" s="46"/>
      <c r="B403" s="46"/>
      <c r="C403" s="46"/>
      <c r="D403" s="49"/>
      <c r="E403" s="49"/>
      <c r="F403" s="49"/>
      <c r="G403" s="49"/>
      <c r="H403" s="46"/>
      <c r="I403" s="49"/>
      <c r="J403" s="49"/>
      <c r="K403" s="51"/>
      <c r="L403" s="46"/>
      <c r="M403" s="49"/>
      <c r="N403" s="46"/>
      <c r="O403" s="46"/>
      <c r="P403" s="46"/>
      <c r="Q403" s="46"/>
      <c r="R403" s="46"/>
      <c r="S403" s="46"/>
      <c r="T403" s="46"/>
      <c r="U403" s="46"/>
      <c r="V403" s="46"/>
      <c r="W403" s="46"/>
      <c r="X403" s="49"/>
      <c r="Y403" s="49"/>
      <c r="Z403" s="46"/>
      <c r="AA403" s="46"/>
      <c r="AB403" s="37"/>
      <c r="AC403" s="37"/>
      <c r="AD403" s="37"/>
      <c r="AE403" s="37"/>
      <c r="AF403" s="37"/>
      <c r="AG403" s="37"/>
    </row>
    <row r="404">
      <c r="A404" s="46"/>
      <c r="B404" s="46"/>
      <c r="C404" s="46"/>
      <c r="D404" s="49"/>
      <c r="E404" s="49"/>
      <c r="F404" s="49"/>
      <c r="G404" s="49"/>
      <c r="H404" s="46"/>
      <c r="I404" s="49"/>
      <c r="J404" s="49"/>
      <c r="K404" s="51"/>
      <c r="L404" s="46"/>
      <c r="M404" s="49"/>
      <c r="N404" s="46"/>
      <c r="O404" s="46"/>
      <c r="P404" s="46"/>
      <c r="Q404" s="46"/>
      <c r="R404" s="46"/>
      <c r="S404" s="46"/>
      <c r="T404" s="46"/>
      <c r="U404" s="46"/>
      <c r="V404" s="46"/>
      <c r="W404" s="46"/>
      <c r="X404" s="49"/>
      <c r="Y404" s="49"/>
      <c r="Z404" s="46"/>
      <c r="AA404" s="46"/>
      <c r="AB404" s="37"/>
      <c r="AC404" s="37"/>
      <c r="AD404" s="37"/>
      <c r="AE404" s="37"/>
      <c r="AF404" s="37"/>
      <c r="AG404" s="37"/>
    </row>
    <row r="405">
      <c r="A405" s="46"/>
      <c r="B405" s="46"/>
      <c r="C405" s="46"/>
      <c r="D405" s="49"/>
      <c r="E405" s="49"/>
      <c r="F405" s="49"/>
      <c r="G405" s="49"/>
      <c r="H405" s="46"/>
      <c r="I405" s="49"/>
      <c r="J405" s="49"/>
      <c r="K405" s="51"/>
      <c r="L405" s="46"/>
      <c r="M405" s="49"/>
      <c r="N405" s="46"/>
      <c r="O405" s="46"/>
      <c r="P405" s="46"/>
      <c r="Q405" s="46"/>
      <c r="R405" s="46"/>
      <c r="S405" s="46"/>
      <c r="T405" s="46"/>
      <c r="U405" s="46"/>
      <c r="V405" s="46"/>
      <c r="W405" s="46"/>
      <c r="X405" s="49"/>
      <c r="Y405" s="49"/>
      <c r="Z405" s="46"/>
      <c r="AA405" s="46"/>
      <c r="AB405" s="37"/>
      <c r="AC405" s="37"/>
      <c r="AD405" s="37"/>
      <c r="AE405" s="37"/>
      <c r="AF405" s="37"/>
      <c r="AG405" s="37"/>
    </row>
    <row r="406">
      <c r="A406" s="46"/>
      <c r="B406" s="46"/>
      <c r="C406" s="46"/>
      <c r="D406" s="49"/>
      <c r="E406" s="49"/>
      <c r="F406" s="49"/>
      <c r="G406" s="49"/>
      <c r="H406" s="46"/>
      <c r="I406" s="49"/>
      <c r="J406" s="49"/>
      <c r="K406" s="51"/>
      <c r="L406" s="46"/>
      <c r="M406" s="49"/>
      <c r="N406" s="46"/>
      <c r="O406" s="46"/>
      <c r="P406" s="46"/>
      <c r="Q406" s="46"/>
      <c r="R406" s="46"/>
      <c r="S406" s="46"/>
      <c r="T406" s="46"/>
      <c r="U406" s="46"/>
      <c r="V406" s="46"/>
      <c r="W406" s="46"/>
      <c r="X406" s="49"/>
      <c r="Y406" s="49"/>
      <c r="Z406" s="46"/>
      <c r="AA406" s="46"/>
      <c r="AB406" s="37"/>
      <c r="AC406" s="37"/>
      <c r="AD406" s="37"/>
      <c r="AE406" s="37"/>
      <c r="AF406" s="37"/>
      <c r="AG406" s="37"/>
    </row>
    <row r="407">
      <c r="A407" s="46"/>
      <c r="B407" s="46"/>
      <c r="C407" s="46"/>
      <c r="D407" s="49"/>
      <c r="E407" s="49"/>
      <c r="F407" s="49"/>
      <c r="G407" s="49"/>
      <c r="H407" s="46"/>
      <c r="I407" s="49"/>
      <c r="J407" s="49"/>
      <c r="K407" s="51"/>
      <c r="L407" s="46"/>
      <c r="M407" s="49"/>
      <c r="N407" s="46"/>
      <c r="O407" s="46"/>
      <c r="P407" s="46"/>
      <c r="Q407" s="46"/>
      <c r="R407" s="46"/>
      <c r="S407" s="46"/>
      <c r="T407" s="46"/>
      <c r="U407" s="46"/>
      <c r="V407" s="46"/>
      <c r="W407" s="46"/>
      <c r="X407" s="49"/>
      <c r="Y407" s="49"/>
      <c r="Z407" s="46"/>
      <c r="AA407" s="46"/>
      <c r="AB407" s="37"/>
      <c r="AC407" s="37"/>
      <c r="AD407" s="37"/>
      <c r="AE407" s="37"/>
      <c r="AF407" s="37"/>
      <c r="AG407" s="37"/>
    </row>
    <row r="408">
      <c r="A408" s="46"/>
      <c r="B408" s="46"/>
      <c r="C408" s="46"/>
      <c r="D408" s="49"/>
      <c r="E408" s="49"/>
      <c r="F408" s="49"/>
      <c r="G408" s="49"/>
      <c r="H408" s="46"/>
      <c r="I408" s="49"/>
      <c r="J408" s="49"/>
      <c r="K408" s="51"/>
      <c r="L408" s="46"/>
      <c r="M408" s="49"/>
      <c r="N408" s="46"/>
      <c r="O408" s="46"/>
      <c r="P408" s="46"/>
      <c r="Q408" s="46"/>
      <c r="R408" s="46"/>
      <c r="S408" s="46"/>
      <c r="T408" s="46"/>
      <c r="U408" s="46"/>
      <c r="V408" s="46"/>
      <c r="W408" s="46"/>
      <c r="X408" s="49"/>
      <c r="Y408" s="49"/>
      <c r="Z408" s="46"/>
      <c r="AA408" s="46"/>
      <c r="AB408" s="37"/>
      <c r="AC408" s="37"/>
      <c r="AD408" s="37"/>
      <c r="AE408" s="37"/>
      <c r="AF408" s="37"/>
      <c r="AG408" s="37"/>
    </row>
    <row r="409">
      <c r="A409" s="46"/>
      <c r="B409" s="46"/>
      <c r="C409" s="46"/>
      <c r="D409" s="49"/>
      <c r="E409" s="49"/>
      <c r="F409" s="49"/>
      <c r="G409" s="49"/>
      <c r="H409" s="46"/>
      <c r="I409" s="49"/>
      <c r="J409" s="49"/>
      <c r="K409" s="51"/>
      <c r="L409" s="46"/>
      <c r="M409" s="49"/>
      <c r="N409" s="46"/>
      <c r="O409" s="46"/>
      <c r="P409" s="46"/>
      <c r="Q409" s="46"/>
      <c r="R409" s="46"/>
      <c r="S409" s="46"/>
      <c r="T409" s="46"/>
      <c r="U409" s="46"/>
      <c r="V409" s="46"/>
      <c r="W409" s="46"/>
      <c r="X409" s="49"/>
      <c r="Y409" s="49"/>
      <c r="Z409" s="46"/>
      <c r="AA409" s="46"/>
      <c r="AB409" s="37"/>
      <c r="AC409" s="37"/>
      <c r="AD409" s="37"/>
      <c r="AE409" s="37"/>
      <c r="AF409" s="37"/>
      <c r="AG409" s="37"/>
    </row>
    <row r="410">
      <c r="A410" s="46"/>
      <c r="B410" s="46"/>
      <c r="C410" s="46"/>
      <c r="D410" s="49"/>
      <c r="E410" s="49"/>
      <c r="F410" s="49"/>
      <c r="G410" s="49"/>
      <c r="H410" s="46"/>
      <c r="I410" s="49"/>
      <c r="J410" s="49"/>
      <c r="K410" s="51"/>
      <c r="L410" s="46"/>
      <c r="M410" s="49"/>
      <c r="N410" s="46"/>
      <c r="O410" s="46"/>
      <c r="P410" s="46"/>
      <c r="Q410" s="46"/>
      <c r="R410" s="46"/>
      <c r="S410" s="46"/>
      <c r="T410" s="46"/>
      <c r="U410" s="46"/>
      <c r="V410" s="46"/>
      <c r="W410" s="46"/>
      <c r="X410" s="49"/>
      <c r="Y410" s="49"/>
      <c r="Z410" s="46"/>
      <c r="AA410" s="46"/>
      <c r="AB410" s="37"/>
      <c r="AC410" s="37"/>
      <c r="AD410" s="37"/>
      <c r="AE410" s="37"/>
      <c r="AF410" s="37"/>
      <c r="AG410" s="37"/>
    </row>
    <row r="411">
      <c r="A411" s="46"/>
      <c r="B411" s="46"/>
      <c r="C411" s="46"/>
      <c r="D411" s="49"/>
      <c r="E411" s="49"/>
      <c r="F411" s="49"/>
      <c r="G411" s="49"/>
      <c r="H411" s="46"/>
      <c r="I411" s="49"/>
      <c r="J411" s="49"/>
      <c r="K411" s="51"/>
      <c r="L411" s="46"/>
      <c r="M411" s="49"/>
      <c r="N411" s="46"/>
      <c r="O411" s="46"/>
      <c r="P411" s="46"/>
      <c r="Q411" s="46"/>
      <c r="R411" s="46"/>
      <c r="S411" s="46"/>
      <c r="T411" s="46"/>
      <c r="U411" s="46"/>
      <c r="V411" s="46"/>
      <c r="W411" s="46"/>
      <c r="X411" s="49"/>
      <c r="Y411" s="49"/>
      <c r="Z411" s="46"/>
      <c r="AA411" s="46"/>
      <c r="AB411" s="37"/>
      <c r="AC411" s="37"/>
      <c r="AD411" s="37"/>
      <c r="AE411" s="37"/>
      <c r="AF411" s="37"/>
      <c r="AG411" s="37"/>
    </row>
    <row r="412">
      <c r="A412" s="46"/>
      <c r="B412" s="46"/>
      <c r="C412" s="46"/>
      <c r="D412" s="49"/>
      <c r="E412" s="49"/>
      <c r="F412" s="49"/>
      <c r="G412" s="49"/>
      <c r="H412" s="46"/>
      <c r="I412" s="49"/>
      <c r="J412" s="49"/>
      <c r="K412" s="51"/>
      <c r="L412" s="46"/>
      <c r="M412" s="49"/>
      <c r="N412" s="46"/>
      <c r="O412" s="46"/>
      <c r="P412" s="46"/>
      <c r="Q412" s="46"/>
      <c r="R412" s="46"/>
      <c r="S412" s="46"/>
      <c r="T412" s="46"/>
      <c r="U412" s="46"/>
      <c r="V412" s="46"/>
      <c r="W412" s="46"/>
      <c r="X412" s="49"/>
      <c r="Y412" s="49"/>
      <c r="Z412" s="46"/>
      <c r="AA412" s="46"/>
      <c r="AB412" s="37"/>
      <c r="AC412" s="37"/>
      <c r="AD412" s="37"/>
      <c r="AE412" s="37"/>
      <c r="AF412" s="37"/>
      <c r="AG412" s="37"/>
    </row>
    <row r="413">
      <c r="A413" s="46"/>
      <c r="B413" s="46"/>
      <c r="C413" s="46"/>
      <c r="D413" s="49"/>
      <c r="E413" s="49"/>
      <c r="F413" s="49"/>
      <c r="G413" s="49"/>
      <c r="H413" s="46"/>
      <c r="I413" s="49"/>
      <c r="J413" s="49"/>
      <c r="K413" s="51"/>
      <c r="L413" s="46"/>
      <c r="M413" s="49"/>
      <c r="N413" s="46"/>
      <c r="O413" s="46"/>
      <c r="P413" s="46"/>
      <c r="Q413" s="46"/>
      <c r="R413" s="46"/>
      <c r="S413" s="46"/>
      <c r="T413" s="46"/>
      <c r="U413" s="46"/>
      <c r="V413" s="46"/>
      <c r="W413" s="46"/>
      <c r="X413" s="49"/>
      <c r="Y413" s="49"/>
      <c r="Z413" s="46"/>
      <c r="AA413" s="46"/>
      <c r="AB413" s="37"/>
      <c r="AC413" s="37"/>
      <c r="AD413" s="37"/>
      <c r="AE413" s="37"/>
      <c r="AF413" s="37"/>
      <c r="AG413" s="37"/>
    </row>
    <row r="414">
      <c r="A414" s="46"/>
      <c r="B414" s="46"/>
      <c r="C414" s="46"/>
      <c r="D414" s="49"/>
      <c r="E414" s="49"/>
      <c r="F414" s="49"/>
      <c r="G414" s="49"/>
      <c r="H414" s="46"/>
      <c r="I414" s="49"/>
      <c r="J414" s="49"/>
      <c r="K414" s="51"/>
      <c r="L414" s="46"/>
      <c r="M414" s="49"/>
      <c r="N414" s="46"/>
      <c r="O414" s="46"/>
      <c r="P414" s="46"/>
      <c r="Q414" s="46"/>
      <c r="R414" s="46"/>
      <c r="S414" s="46"/>
      <c r="T414" s="46"/>
      <c r="U414" s="46"/>
      <c r="V414" s="46"/>
      <c r="W414" s="46"/>
      <c r="X414" s="49"/>
      <c r="Y414" s="49"/>
      <c r="Z414" s="46"/>
      <c r="AA414" s="46"/>
      <c r="AB414" s="37"/>
      <c r="AC414" s="37"/>
      <c r="AD414" s="37"/>
      <c r="AE414" s="37"/>
      <c r="AF414" s="37"/>
      <c r="AG414" s="37"/>
    </row>
    <row r="415">
      <c r="A415" s="46"/>
      <c r="B415" s="46"/>
      <c r="C415" s="46"/>
      <c r="D415" s="49"/>
      <c r="E415" s="49"/>
      <c r="F415" s="49"/>
      <c r="G415" s="49"/>
      <c r="H415" s="46"/>
      <c r="I415" s="49"/>
      <c r="J415" s="49"/>
      <c r="K415" s="51"/>
      <c r="L415" s="46"/>
      <c r="M415" s="49"/>
      <c r="N415" s="46"/>
      <c r="O415" s="46"/>
      <c r="P415" s="46"/>
      <c r="Q415" s="46"/>
      <c r="R415" s="46"/>
      <c r="S415" s="46"/>
      <c r="T415" s="46"/>
      <c r="U415" s="46"/>
      <c r="V415" s="46"/>
      <c r="W415" s="46"/>
      <c r="X415" s="49"/>
      <c r="Y415" s="49"/>
      <c r="Z415" s="46"/>
      <c r="AA415" s="46"/>
      <c r="AB415" s="37"/>
      <c r="AC415" s="37"/>
      <c r="AD415" s="37"/>
      <c r="AE415" s="37"/>
      <c r="AF415" s="37"/>
      <c r="AG415" s="37"/>
    </row>
    <row r="416">
      <c r="A416" s="46"/>
      <c r="B416" s="46"/>
      <c r="C416" s="46"/>
      <c r="D416" s="49"/>
      <c r="E416" s="49"/>
      <c r="F416" s="49"/>
      <c r="G416" s="49"/>
      <c r="H416" s="46"/>
      <c r="I416" s="49"/>
      <c r="J416" s="49"/>
      <c r="K416" s="51"/>
      <c r="L416" s="46"/>
      <c r="M416" s="49"/>
      <c r="N416" s="46"/>
      <c r="O416" s="46"/>
      <c r="P416" s="46"/>
      <c r="Q416" s="46"/>
      <c r="R416" s="46"/>
      <c r="S416" s="46"/>
      <c r="T416" s="46"/>
      <c r="U416" s="46"/>
      <c r="V416" s="46"/>
      <c r="W416" s="46"/>
      <c r="X416" s="49"/>
      <c r="Y416" s="49"/>
      <c r="Z416" s="46"/>
      <c r="AA416" s="46"/>
      <c r="AB416" s="37"/>
      <c r="AC416" s="37"/>
      <c r="AD416" s="37"/>
      <c r="AE416" s="37"/>
      <c r="AF416" s="37"/>
      <c r="AG416" s="37"/>
    </row>
    <row r="417">
      <c r="A417" s="46"/>
      <c r="B417" s="46"/>
      <c r="C417" s="46"/>
      <c r="D417" s="49"/>
      <c r="E417" s="49"/>
      <c r="F417" s="49"/>
      <c r="G417" s="49"/>
      <c r="H417" s="46"/>
      <c r="I417" s="49"/>
      <c r="J417" s="49"/>
      <c r="K417" s="51"/>
      <c r="L417" s="46"/>
      <c r="M417" s="49"/>
      <c r="N417" s="46"/>
      <c r="O417" s="46"/>
      <c r="P417" s="46"/>
      <c r="Q417" s="46"/>
      <c r="R417" s="46"/>
      <c r="S417" s="46"/>
      <c r="T417" s="46"/>
      <c r="U417" s="46"/>
      <c r="V417" s="46"/>
      <c r="W417" s="46"/>
      <c r="X417" s="49"/>
      <c r="Y417" s="49"/>
      <c r="Z417" s="46"/>
      <c r="AA417" s="46"/>
      <c r="AB417" s="37"/>
      <c r="AC417" s="37"/>
      <c r="AD417" s="37"/>
      <c r="AE417" s="37"/>
      <c r="AF417" s="37"/>
      <c r="AG417" s="37"/>
    </row>
    <row r="418">
      <c r="A418" s="46"/>
      <c r="B418" s="46"/>
      <c r="C418" s="46"/>
      <c r="D418" s="49"/>
      <c r="E418" s="49"/>
      <c r="F418" s="49"/>
      <c r="G418" s="49"/>
      <c r="H418" s="46"/>
      <c r="I418" s="49"/>
      <c r="J418" s="49"/>
      <c r="K418" s="51"/>
      <c r="L418" s="46"/>
      <c r="M418" s="49"/>
      <c r="N418" s="46"/>
      <c r="O418" s="46"/>
      <c r="P418" s="46"/>
      <c r="Q418" s="46"/>
      <c r="R418" s="46"/>
      <c r="S418" s="46"/>
      <c r="T418" s="46"/>
      <c r="U418" s="46"/>
      <c r="V418" s="46"/>
      <c r="W418" s="46"/>
      <c r="X418" s="49"/>
      <c r="Y418" s="49"/>
      <c r="Z418" s="46"/>
      <c r="AA418" s="46"/>
      <c r="AB418" s="37"/>
      <c r="AC418" s="37"/>
      <c r="AD418" s="37"/>
      <c r="AE418" s="37"/>
      <c r="AF418" s="37"/>
      <c r="AG418" s="37"/>
    </row>
    <row r="419">
      <c r="A419" s="46"/>
      <c r="B419" s="46"/>
      <c r="C419" s="46"/>
      <c r="D419" s="49"/>
      <c r="E419" s="49"/>
      <c r="F419" s="49"/>
      <c r="G419" s="49"/>
      <c r="H419" s="46"/>
      <c r="I419" s="49"/>
      <c r="J419" s="49"/>
      <c r="K419" s="51"/>
      <c r="L419" s="46"/>
      <c r="M419" s="49"/>
      <c r="N419" s="46"/>
      <c r="O419" s="46"/>
      <c r="P419" s="46"/>
      <c r="Q419" s="46"/>
      <c r="R419" s="46"/>
      <c r="S419" s="46"/>
      <c r="T419" s="46"/>
      <c r="U419" s="46"/>
      <c r="V419" s="46"/>
      <c r="W419" s="46"/>
      <c r="X419" s="49"/>
      <c r="Y419" s="49"/>
      <c r="Z419" s="46"/>
      <c r="AA419" s="46"/>
      <c r="AB419" s="37"/>
      <c r="AC419" s="37"/>
      <c r="AD419" s="37"/>
      <c r="AE419" s="37"/>
      <c r="AF419" s="37"/>
      <c r="AG419" s="37"/>
    </row>
    <row r="420">
      <c r="A420" s="46"/>
      <c r="B420" s="46"/>
      <c r="C420" s="46"/>
      <c r="D420" s="49"/>
      <c r="E420" s="49"/>
      <c r="F420" s="49"/>
      <c r="G420" s="49"/>
      <c r="H420" s="46"/>
      <c r="I420" s="49"/>
      <c r="J420" s="49"/>
      <c r="K420" s="51"/>
      <c r="L420" s="46"/>
      <c r="M420" s="49"/>
      <c r="N420" s="46"/>
      <c r="O420" s="46"/>
      <c r="P420" s="46"/>
      <c r="Q420" s="46"/>
      <c r="R420" s="46"/>
      <c r="S420" s="46"/>
      <c r="T420" s="46"/>
      <c r="U420" s="46"/>
      <c r="V420" s="46"/>
      <c r="W420" s="46"/>
      <c r="X420" s="49"/>
      <c r="Y420" s="49"/>
      <c r="Z420" s="46"/>
      <c r="AA420" s="46"/>
      <c r="AB420" s="37"/>
      <c r="AC420" s="37"/>
      <c r="AD420" s="37"/>
      <c r="AE420" s="37"/>
      <c r="AF420" s="37"/>
      <c r="AG420" s="37"/>
    </row>
    <row r="421">
      <c r="A421" s="46"/>
      <c r="B421" s="46"/>
      <c r="C421" s="46"/>
      <c r="D421" s="49"/>
      <c r="E421" s="49"/>
      <c r="F421" s="49"/>
      <c r="G421" s="49"/>
      <c r="H421" s="46"/>
      <c r="I421" s="49"/>
      <c r="J421" s="49"/>
      <c r="K421" s="51"/>
      <c r="L421" s="46"/>
      <c r="M421" s="49"/>
      <c r="N421" s="46"/>
      <c r="O421" s="46"/>
      <c r="P421" s="46"/>
      <c r="Q421" s="46"/>
      <c r="R421" s="46"/>
      <c r="S421" s="46"/>
      <c r="T421" s="46"/>
      <c r="U421" s="46"/>
      <c r="V421" s="46"/>
      <c r="W421" s="46"/>
      <c r="X421" s="49"/>
      <c r="Y421" s="49"/>
      <c r="Z421" s="46"/>
      <c r="AA421" s="46"/>
      <c r="AB421" s="37"/>
      <c r="AC421" s="37"/>
      <c r="AD421" s="37"/>
      <c r="AE421" s="37"/>
      <c r="AF421" s="37"/>
      <c r="AG421" s="37"/>
    </row>
    <row r="422">
      <c r="A422" s="46"/>
      <c r="B422" s="46"/>
      <c r="C422" s="46"/>
      <c r="D422" s="49"/>
      <c r="E422" s="49"/>
      <c r="F422" s="49"/>
      <c r="G422" s="49"/>
      <c r="H422" s="46"/>
      <c r="I422" s="49"/>
      <c r="J422" s="49"/>
      <c r="K422" s="51"/>
      <c r="L422" s="46"/>
      <c r="M422" s="49"/>
      <c r="N422" s="46"/>
      <c r="O422" s="46"/>
      <c r="P422" s="46"/>
      <c r="Q422" s="46"/>
      <c r="R422" s="46"/>
      <c r="S422" s="46"/>
      <c r="T422" s="46"/>
      <c r="U422" s="46"/>
      <c r="V422" s="46"/>
      <c r="W422" s="46"/>
      <c r="X422" s="49"/>
      <c r="Y422" s="49"/>
      <c r="Z422" s="46"/>
      <c r="AA422" s="46"/>
      <c r="AB422" s="37"/>
      <c r="AC422" s="37"/>
      <c r="AD422" s="37"/>
      <c r="AE422" s="37"/>
      <c r="AF422" s="37"/>
      <c r="AG422" s="37"/>
    </row>
    <row r="423">
      <c r="A423" s="46"/>
      <c r="B423" s="46"/>
      <c r="C423" s="46"/>
      <c r="D423" s="49"/>
      <c r="E423" s="49"/>
      <c r="F423" s="49"/>
      <c r="G423" s="49"/>
      <c r="H423" s="46"/>
      <c r="I423" s="49"/>
      <c r="J423" s="49"/>
      <c r="K423" s="51"/>
      <c r="L423" s="46"/>
      <c r="M423" s="49"/>
      <c r="N423" s="46"/>
      <c r="O423" s="46"/>
      <c r="P423" s="46"/>
      <c r="Q423" s="46"/>
      <c r="R423" s="46"/>
      <c r="S423" s="46"/>
      <c r="T423" s="46"/>
      <c r="U423" s="46"/>
      <c r="V423" s="46"/>
      <c r="W423" s="46"/>
      <c r="X423" s="49"/>
      <c r="Y423" s="49"/>
      <c r="Z423" s="46"/>
      <c r="AA423" s="46"/>
      <c r="AB423" s="37"/>
      <c r="AC423" s="37"/>
      <c r="AD423" s="37"/>
      <c r="AE423" s="37"/>
      <c r="AF423" s="37"/>
      <c r="AG423" s="37"/>
    </row>
    <row r="424">
      <c r="A424" s="46"/>
      <c r="B424" s="46"/>
      <c r="C424" s="46"/>
      <c r="D424" s="49"/>
      <c r="E424" s="49"/>
      <c r="F424" s="49"/>
      <c r="G424" s="49"/>
      <c r="H424" s="46"/>
      <c r="I424" s="49"/>
      <c r="J424" s="49"/>
      <c r="K424" s="51"/>
      <c r="L424" s="46"/>
      <c r="M424" s="49"/>
      <c r="N424" s="46"/>
      <c r="O424" s="46"/>
      <c r="P424" s="46"/>
      <c r="Q424" s="46"/>
      <c r="R424" s="46"/>
      <c r="S424" s="46"/>
      <c r="T424" s="46"/>
      <c r="U424" s="46"/>
      <c r="V424" s="46"/>
      <c r="W424" s="46"/>
      <c r="X424" s="49"/>
      <c r="Y424" s="49"/>
      <c r="Z424" s="46"/>
      <c r="AA424" s="46"/>
      <c r="AB424" s="37"/>
      <c r="AC424" s="37"/>
      <c r="AD424" s="37"/>
      <c r="AE424" s="37"/>
      <c r="AF424" s="37"/>
      <c r="AG424" s="37"/>
    </row>
    <row r="425">
      <c r="A425" s="46"/>
      <c r="B425" s="46"/>
      <c r="C425" s="46"/>
      <c r="D425" s="49"/>
      <c r="E425" s="49"/>
      <c r="F425" s="49"/>
      <c r="G425" s="49"/>
      <c r="H425" s="46"/>
      <c r="I425" s="49"/>
      <c r="J425" s="49"/>
      <c r="K425" s="51"/>
      <c r="L425" s="46"/>
      <c r="M425" s="49"/>
      <c r="N425" s="46"/>
      <c r="O425" s="46"/>
      <c r="P425" s="46"/>
      <c r="Q425" s="46"/>
      <c r="R425" s="46"/>
      <c r="S425" s="46"/>
      <c r="T425" s="46"/>
      <c r="U425" s="46"/>
      <c r="V425" s="46"/>
      <c r="W425" s="46"/>
      <c r="X425" s="49"/>
      <c r="Y425" s="49"/>
      <c r="Z425" s="46"/>
      <c r="AA425" s="46"/>
      <c r="AB425" s="37"/>
      <c r="AC425" s="37"/>
      <c r="AD425" s="37"/>
      <c r="AE425" s="37"/>
      <c r="AF425" s="37"/>
      <c r="AG425" s="37"/>
    </row>
    <row r="426">
      <c r="A426" s="46"/>
      <c r="B426" s="46"/>
      <c r="C426" s="46"/>
      <c r="D426" s="49"/>
      <c r="E426" s="49"/>
      <c r="F426" s="49"/>
      <c r="G426" s="49"/>
      <c r="H426" s="46"/>
      <c r="I426" s="49"/>
      <c r="J426" s="49"/>
      <c r="K426" s="51"/>
      <c r="L426" s="46"/>
      <c r="M426" s="49"/>
      <c r="N426" s="46"/>
      <c r="O426" s="46"/>
      <c r="P426" s="46"/>
      <c r="Q426" s="46"/>
      <c r="R426" s="46"/>
      <c r="S426" s="46"/>
      <c r="T426" s="46"/>
      <c r="U426" s="46"/>
      <c r="V426" s="46"/>
      <c r="W426" s="46"/>
      <c r="X426" s="49"/>
      <c r="Y426" s="49"/>
      <c r="Z426" s="46"/>
      <c r="AA426" s="46"/>
      <c r="AB426" s="37"/>
      <c r="AC426" s="37"/>
      <c r="AD426" s="37"/>
      <c r="AE426" s="37"/>
      <c r="AF426" s="37"/>
      <c r="AG426" s="37"/>
    </row>
    <row r="427">
      <c r="A427" s="46"/>
      <c r="B427" s="46"/>
      <c r="C427" s="46"/>
      <c r="D427" s="49"/>
      <c r="E427" s="49"/>
      <c r="F427" s="49"/>
      <c r="G427" s="49"/>
      <c r="H427" s="46"/>
      <c r="I427" s="49"/>
      <c r="J427" s="49"/>
      <c r="K427" s="51"/>
      <c r="L427" s="46"/>
      <c r="M427" s="49"/>
      <c r="N427" s="46"/>
      <c r="O427" s="46"/>
      <c r="P427" s="46"/>
      <c r="Q427" s="46"/>
      <c r="R427" s="46"/>
      <c r="S427" s="46"/>
      <c r="T427" s="46"/>
      <c r="U427" s="46"/>
      <c r="V427" s="46"/>
      <c r="W427" s="46"/>
      <c r="X427" s="49"/>
      <c r="Y427" s="49"/>
      <c r="Z427" s="46"/>
      <c r="AA427" s="46"/>
      <c r="AB427" s="37"/>
      <c r="AC427" s="37"/>
      <c r="AD427" s="37"/>
      <c r="AE427" s="37"/>
      <c r="AF427" s="37"/>
      <c r="AG427" s="37"/>
    </row>
    <row r="428">
      <c r="A428" s="46"/>
      <c r="B428" s="46"/>
      <c r="C428" s="46"/>
      <c r="D428" s="49"/>
      <c r="E428" s="49"/>
      <c r="F428" s="49"/>
      <c r="G428" s="49"/>
      <c r="H428" s="46"/>
      <c r="I428" s="49"/>
      <c r="J428" s="49"/>
      <c r="K428" s="51"/>
      <c r="L428" s="46"/>
      <c r="M428" s="49"/>
      <c r="N428" s="46"/>
      <c r="O428" s="46"/>
      <c r="P428" s="46"/>
      <c r="Q428" s="46"/>
      <c r="R428" s="46"/>
      <c r="S428" s="46"/>
      <c r="T428" s="46"/>
      <c r="U428" s="46"/>
      <c r="V428" s="46"/>
      <c r="W428" s="46"/>
      <c r="X428" s="49"/>
      <c r="Y428" s="49"/>
      <c r="Z428" s="46"/>
      <c r="AA428" s="46"/>
      <c r="AB428" s="37"/>
      <c r="AC428" s="37"/>
      <c r="AD428" s="37"/>
      <c r="AE428" s="37"/>
      <c r="AF428" s="37"/>
      <c r="AG428" s="37"/>
    </row>
    <row r="429">
      <c r="A429" s="46"/>
      <c r="B429" s="46"/>
      <c r="C429" s="46"/>
      <c r="D429" s="49"/>
      <c r="E429" s="49"/>
      <c r="F429" s="49"/>
      <c r="G429" s="49"/>
      <c r="H429" s="46"/>
      <c r="I429" s="49"/>
      <c r="J429" s="49"/>
      <c r="K429" s="51"/>
      <c r="L429" s="46"/>
      <c r="M429" s="49"/>
      <c r="N429" s="46"/>
      <c r="O429" s="46"/>
      <c r="P429" s="46"/>
      <c r="Q429" s="46"/>
      <c r="R429" s="46"/>
      <c r="S429" s="46"/>
      <c r="T429" s="46"/>
      <c r="U429" s="46"/>
      <c r="V429" s="46"/>
      <c r="W429" s="46"/>
      <c r="X429" s="49"/>
      <c r="Y429" s="49"/>
      <c r="Z429" s="46"/>
      <c r="AA429" s="46"/>
      <c r="AB429" s="37"/>
      <c r="AC429" s="37"/>
      <c r="AD429" s="37"/>
      <c r="AE429" s="37"/>
      <c r="AF429" s="37"/>
      <c r="AG429" s="37"/>
    </row>
    <row r="430">
      <c r="A430" s="46"/>
      <c r="B430" s="46"/>
      <c r="C430" s="46"/>
      <c r="D430" s="49"/>
      <c r="E430" s="49"/>
      <c r="F430" s="49"/>
      <c r="G430" s="49"/>
      <c r="H430" s="46"/>
      <c r="I430" s="49"/>
      <c r="J430" s="49"/>
      <c r="K430" s="51"/>
      <c r="L430" s="46"/>
      <c r="M430" s="49"/>
      <c r="N430" s="46"/>
      <c r="O430" s="46"/>
      <c r="P430" s="46"/>
      <c r="Q430" s="46"/>
      <c r="R430" s="46"/>
      <c r="S430" s="46"/>
      <c r="T430" s="46"/>
      <c r="U430" s="46"/>
      <c r="V430" s="46"/>
      <c r="W430" s="46"/>
      <c r="X430" s="49"/>
      <c r="Y430" s="49"/>
      <c r="Z430" s="46"/>
      <c r="AA430" s="46"/>
      <c r="AB430" s="37"/>
      <c r="AC430" s="37"/>
      <c r="AD430" s="37"/>
      <c r="AE430" s="37"/>
      <c r="AF430" s="37"/>
      <c r="AG430" s="37"/>
    </row>
    <row r="431">
      <c r="A431" s="46"/>
      <c r="B431" s="46"/>
      <c r="C431" s="46"/>
      <c r="D431" s="49"/>
      <c r="E431" s="49"/>
      <c r="F431" s="49"/>
      <c r="G431" s="49"/>
      <c r="H431" s="46"/>
      <c r="I431" s="49"/>
      <c r="J431" s="49"/>
      <c r="K431" s="51"/>
      <c r="L431" s="46"/>
      <c r="M431" s="49"/>
      <c r="N431" s="46"/>
      <c r="O431" s="46"/>
      <c r="P431" s="46"/>
      <c r="Q431" s="46"/>
      <c r="R431" s="46"/>
      <c r="S431" s="46"/>
      <c r="T431" s="46"/>
      <c r="U431" s="46"/>
      <c r="V431" s="46"/>
      <c r="W431" s="46"/>
      <c r="X431" s="49"/>
      <c r="Y431" s="49"/>
      <c r="Z431" s="46"/>
      <c r="AA431" s="46"/>
      <c r="AB431" s="37"/>
      <c r="AC431" s="37"/>
      <c r="AD431" s="37"/>
      <c r="AE431" s="37"/>
      <c r="AF431" s="37"/>
      <c r="AG431" s="37"/>
    </row>
    <row r="432">
      <c r="A432" s="46"/>
      <c r="B432" s="46"/>
      <c r="C432" s="46"/>
      <c r="D432" s="49"/>
      <c r="E432" s="49"/>
      <c r="F432" s="49"/>
      <c r="G432" s="49"/>
      <c r="H432" s="46"/>
      <c r="I432" s="49"/>
      <c r="J432" s="49"/>
      <c r="K432" s="51"/>
      <c r="L432" s="46"/>
      <c r="M432" s="49"/>
      <c r="N432" s="46"/>
      <c r="O432" s="46"/>
      <c r="P432" s="46"/>
      <c r="Q432" s="46"/>
      <c r="R432" s="46"/>
      <c r="S432" s="46"/>
      <c r="T432" s="46"/>
      <c r="U432" s="46"/>
      <c r="V432" s="46"/>
      <c r="W432" s="46"/>
      <c r="X432" s="49"/>
      <c r="Y432" s="49"/>
      <c r="Z432" s="46"/>
      <c r="AA432" s="46"/>
      <c r="AB432" s="37"/>
      <c r="AC432" s="37"/>
      <c r="AD432" s="37"/>
      <c r="AE432" s="37"/>
      <c r="AF432" s="37"/>
      <c r="AG432" s="37"/>
    </row>
    <row r="433">
      <c r="A433" s="46"/>
      <c r="B433" s="46"/>
      <c r="C433" s="46"/>
      <c r="D433" s="49"/>
      <c r="E433" s="49"/>
      <c r="F433" s="49"/>
      <c r="G433" s="49"/>
      <c r="H433" s="46"/>
      <c r="I433" s="49"/>
      <c r="J433" s="49"/>
      <c r="K433" s="51"/>
      <c r="L433" s="46"/>
      <c r="M433" s="49"/>
      <c r="N433" s="46"/>
      <c r="O433" s="46"/>
      <c r="P433" s="46"/>
      <c r="Q433" s="46"/>
      <c r="R433" s="46"/>
      <c r="S433" s="46"/>
      <c r="T433" s="46"/>
      <c r="U433" s="46"/>
      <c r="V433" s="46"/>
      <c r="W433" s="46"/>
      <c r="X433" s="49"/>
      <c r="Y433" s="49"/>
      <c r="Z433" s="46"/>
      <c r="AA433" s="46"/>
      <c r="AB433" s="37"/>
      <c r="AC433" s="37"/>
      <c r="AD433" s="37"/>
      <c r="AE433" s="37"/>
      <c r="AF433" s="37"/>
      <c r="AG433" s="37"/>
    </row>
    <row r="434">
      <c r="A434" s="46"/>
      <c r="B434" s="46"/>
      <c r="C434" s="46"/>
      <c r="D434" s="49"/>
      <c r="E434" s="49"/>
      <c r="F434" s="49"/>
      <c r="G434" s="49"/>
      <c r="H434" s="46"/>
      <c r="I434" s="49"/>
      <c r="J434" s="49"/>
      <c r="K434" s="51"/>
      <c r="L434" s="46"/>
      <c r="M434" s="49"/>
      <c r="N434" s="46"/>
      <c r="O434" s="46"/>
      <c r="P434" s="46"/>
      <c r="Q434" s="46"/>
      <c r="R434" s="46"/>
      <c r="S434" s="46"/>
      <c r="T434" s="46"/>
      <c r="U434" s="46"/>
      <c r="V434" s="46"/>
      <c r="W434" s="46"/>
      <c r="X434" s="49"/>
      <c r="Y434" s="49"/>
      <c r="Z434" s="46"/>
      <c r="AA434" s="46"/>
      <c r="AB434" s="37"/>
      <c r="AC434" s="37"/>
      <c r="AD434" s="37"/>
      <c r="AE434" s="37"/>
      <c r="AF434" s="37"/>
      <c r="AG434" s="37"/>
    </row>
    <row r="435">
      <c r="A435" s="46"/>
      <c r="B435" s="46"/>
      <c r="C435" s="46"/>
      <c r="D435" s="49"/>
      <c r="E435" s="49"/>
      <c r="F435" s="49"/>
      <c r="G435" s="49"/>
      <c r="H435" s="46"/>
      <c r="I435" s="49"/>
      <c r="J435" s="49"/>
      <c r="K435" s="51"/>
      <c r="L435" s="46"/>
      <c r="M435" s="49"/>
      <c r="N435" s="46"/>
      <c r="O435" s="46"/>
      <c r="P435" s="46"/>
      <c r="Q435" s="46"/>
      <c r="R435" s="46"/>
      <c r="S435" s="46"/>
      <c r="T435" s="46"/>
      <c r="U435" s="46"/>
      <c r="V435" s="46"/>
      <c r="W435" s="46"/>
      <c r="X435" s="49"/>
      <c r="Y435" s="49"/>
      <c r="Z435" s="46"/>
      <c r="AA435" s="46"/>
      <c r="AB435" s="37"/>
      <c r="AC435" s="37"/>
      <c r="AD435" s="37"/>
      <c r="AE435" s="37"/>
      <c r="AF435" s="37"/>
      <c r="AG435" s="37"/>
    </row>
    <row r="436">
      <c r="A436" s="46"/>
      <c r="B436" s="46"/>
      <c r="C436" s="46"/>
      <c r="D436" s="49"/>
      <c r="E436" s="49"/>
      <c r="F436" s="49"/>
      <c r="G436" s="49"/>
      <c r="H436" s="46"/>
      <c r="I436" s="49"/>
      <c r="J436" s="49"/>
      <c r="K436" s="51"/>
      <c r="L436" s="46"/>
      <c r="M436" s="49"/>
      <c r="N436" s="46"/>
      <c r="O436" s="46"/>
      <c r="P436" s="46"/>
      <c r="Q436" s="46"/>
      <c r="R436" s="46"/>
      <c r="S436" s="46"/>
      <c r="T436" s="46"/>
      <c r="U436" s="46"/>
      <c r="V436" s="46"/>
      <c r="W436" s="46"/>
      <c r="X436" s="49"/>
      <c r="Y436" s="49"/>
      <c r="Z436" s="46"/>
      <c r="AA436" s="46"/>
      <c r="AB436" s="37"/>
      <c r="AC436" s="37"/>
      <c r="AD436" s="37"/>
      <c r="AE436" s="37"/>
      <c r="AF436" s="37"/>
      <c r="AG436" s="37"/>
    </row>
    <row r="437">
      <c r="A437" s="46"/>
      <c r="B437" s="46"/>
      <c r="C437" s="46"/>
      <c r="D437" s="49"/>
      <c r="E437" s="49"/>
      <c r="F437" s="49"/>
      <c r="G437" s="49"/>
      <c r="H437" s="46"/>
      <c r="I437" s="49"/>
      <c r="J437" s="49"/>
      <c r="K437" s="51"/>
      <c r="L437" s="46"/>
      <c r="M437" s="49"/>
      <c r="N437" s="46"/>
      <c r="O437" s="46"/>
      <c r="P437" s="46"/>
      <c r="Q437" s="46"/>
      <c r="R437" s="46"/>
      <c r="S437" s="46"/>
      <c r="T437" s="46"/>
      <c r="U437" s="46"/>
      <c r="V437" s="46"/>
      <c r="W437" s="46"/>
      <c r="X437" s="49"/>
      <c r="Y437" s="49"/>
      <c r="Z437" s="46"/>
      <c r="AA437" s="46"/>
      <c r="AB437" s="37"/>
      <c r="AC437" s="37"/>
      <c r="AD437" s="37"/>
      <c r="AE437" s="37"/>
      <c r="AF437" s="37"/>
      <c r="AG437" s="37"/>
    </row>
    <row r="438">
      <c r="A438" s="46"/>
      <c r="B438" s="46"/>
      <c r="C438" s="46"/>
      <c r="D438" s="49"/>
      <c r="E438" s="49"/>
      <c r="F438" s="49"/>
      <c r="G438" s="49"/>
      <c r="H438" s="46"/>
      <c r="I438" s="49"/>
      <c r="J438" s="49"/>
      <c r="K438" s="51"/>
      <c r="L438" s="46"/>
      <c r="M438" s="49"/>
      <c r="N438" s="46"/>
      <c r="O438" s="46"/>
      <c r="P438" s="46"/>
      <c r="Q438" s="46"/>
      <c r="R438" s="46"/>
      <c r="S438" s="46"/>
      <c r="T438" s="46"/>
      <c r="U438" s="46"/>
      <c r="V438" s="46"/>
      <c r="W438" s="46"/>
      <c r="X438" s="49"/>
      <c r="Y438" s="49"/>
      <c r="Z438" s="46"/>
      <c r="AA438" s="46"/>
      <c r="AB438" s="37"/>
      <c r="AC438" s="37"/>
      <c r="AD438" s="37"/>
      <c r="AE438" s="37"/>
      <c r="AF438" s="37"/>
      <c r="AG438" s="37"/>
    </row>
    <row r="439">
      <c r="A439" s="46"/>
      <c r="B439" s="46"/>
      <c r="C439" s="46"/>
      <c r="D439" s="49"/>
      <c r="E439" s="49"/>
      <c r="F439" s="49"/>
      <c r="G439" s="49"/>
      <c r="H439" s="46"/>
      <c r="I439" s="49"/>
      <c r="J439" s="49"/>
      <c r="K439" s="51"/>
      <c r="L439" s="46"/>
      <c r="M439" s="49"/>
      <c r="N439" s="46"/>
      <c r="O439" s="46"/>
      <c r="P439" s="46"/>
      <c r="Q439" s="46"/>
      <c r="R439" s="46"/>
      <c r="S439" s="46"/>
      <c r="T439" s="46"/>
      <c r="U439" s="46"/>
      <c r="V439" s="46"/>
      <c r="W439" s="46"/>
      <c r="X439" s="49"/>
      <c r="Y439" s="49"/>
      <c r="Z439" s="46"/>
      <c r="AA439" s="46"/>
      <c r="AB439" s="37"/>
      <c r="AC439" s="37"/>
      <c r="AD439" s="37"/>
      <c r="AE439" s="37"/>
      <c r="AF439" s="37"/>
      <c r="AG439" s="37"/>
    </row>
    <row r="440">
      <c r="A440" s="46"/>
      <c r="B440" s="46"/>
      <c r="C440" s="46"/>
      <c r="D440" s="49"/>
      <c r="E440" s="49"/>
      <c r="F440" s="49"/>
      <c r="G440" s="49"/>
      <c r="H440" s="46"/>
      <c r="I440" s="49"/>
      <c r="J440" s="49"/>
      <c r="K440" s="51"/>
      <c r="L440" s="46"/>
      <c r="M440" s="49"/>
      <c r="N440" s="46"/>
      <c r="O440" s="46"/>
      <c r="P440" s="46"/>
      <c r="Q440" s="46"/>
      <c r="R440" s="46"/>
      <c r="S440" s="46"/>
      <c r="T440" s="46"/>
      <c r="U440" s="46"/>
      <c r="V440" s="46"/>
      <c r="W440" s="46"/>
      <c r="X440" s="49"/>
      <c r="Y440" s="49"/>
      <c r="Z440" s="46"/>
      <c r="AA440" s="46"/>
      <c r="AB440" s="37"/>
      <c r="AC440" s="37"/>
      <c r="AD440" s="37"/>
      <c r="AE440" s="37"/>
      <c r="AF440" s="37"/>
      <c r="AG440" s="37"/>
    </row>
    <row r="441">
      <c r="A441" s="46"/>
      <c r="B441" s="46"/>
      <c r="C441" s="46"/>
      <c r="D441" s="49"/>
      <c r="E441" s="49"/>
      <c r="F441" s="49"/>
      <c r="G441" s="49"/>
      <c r="H441" s="46"/>
      <c r="I441" s="49"/>
      <c r="J441" s="49"/>
      <c r="K441" s="51"/>
      <c r="L441" s="46"/>
      <c r="M441" s="49"/>
      <c r="N441" s="46"/>
      <c r="O441" s="46"/>
      <c r="P441" s="46"/>
      <c r="Q441" s="46"/>
      <c r="R441" s="46"/>
      <c r="S441" s="46"/>
      <c r="T441" s="46"/>
      <c r="U441" s="46"/>
      <c r="V441" s="46"/>
      <c r="W441" s="46"/>
      <c r="X441" s="49"/>
      <c r="Y441" s="49"/>
      <c r="Z441" s="46"/>
      <c r="AA441" s="46"/>
      <c r="AB441" s="37"/>
      <c r="AC441" s="37"/>
      <c r="AD441" s="37"/>
      <c r="AE441" s="37"/>
      <c r="AF441" s="37"/>
      <c r="AG441" s="37"/>
    </row>
    <row r="442">
      <c r="A442" s="46"/>
      <c r="B442" s="46"/>
      <c r="C442" s="46"/>
      <c r="D442" s="49"/>
      <c r="E442" s="49"/>
      <c r="F442" s="49"/>
      <c r="G442" s="49"/>
      <c r="H442" s="46"/>
      <c r="I442" s="49"/>
      <c r="J442" s="49"/>
      <c r="K442" s="51"/>
      <c r="L442" s="46"/>
      <c r="M442" s="49"/>
      <c r="N442" s="46"/>
      <c r="O442" s="46"/>
      <c r="P442" s="46"/>
      <c r="Q442" s="46"/>
      <c r="R442" s="46"/>
      <c r="S442" s="46"/>
      <c r="T442" s="46"/>
      <c r="U442" s="46"/>
      <c r="V442" s="46"/>
      <c r="W442" s="46"/>
      <c r="X442" s="49"/>
      <c r="Y442" s="49"/>
      <c r="Z442" s="46"/>
      <c r="AA442" s="46"/>
      <c r="AB442" s="37"/>
      <c r="AC442" s="37"/>
      <c r="AD442" s="37"/>
      <c r="AE442" s="37"/>
      <c r="AF442" s="37"/>
      <c r="AG442" s="37"/>
    </row>
    <row r="443">
      <c r="A443" s="46"/>
      <c r="B443" s="46"/>
      <c r="C443" s="46"/>
      <c r="D443" s="49"/>
      <c r="E443" s="49"/>
      <c r="F443" s="49"/>
      <c r="G443" s="49"/>
      <c r="H443" s="46"/>
      <c r="I443" s="49"/>
      <c r="J443" s="49"/>
      <c r="K443" s="51"/>
      <c r="L443" s="46"/>
      <c r="M443" s="49"/>
      <c r="N443" s="46"/>
      <c r="O443" s="46"/>
      <c r="P443" s="46"/>
      <c r="Q443" s="46"/>
      <c r="R443" s="46"/>
      <c r="S443" s="46"/>
      <c r="T443" s="46"/>
      <c r="U443" s="46"/>
      <c r="V443" s="46"/>
      <c r="W443" s="46"/>
      <c r="X443" s="49"/>
      <c r="Y443" s="49"/>
      <c r="Z443" s="46"/>
      <c r="AA443" s="46"/>
      <c r="AB443" s="37"/>
      <c r="AC443" s="37"/>
      <c r="AD443" s="37"/>
      <c r="AE443" s="37"/>
      <c r="AF443" s="37"/>
      <c r="AG443" s="37"/>
    </row>
    <row r="444">
      <c r="A444" s="46"/>
      <c r="B444" s="46"/>
      <c r="C444" s="46"/>
      <c r="D444" s="49"/>
      <c r="E444" s="49"/>
      <c r="F444" s="49"/>
      <c r="G444" s="49"/>
      <c r="H444" s="46"/>
      <c r="I444" s="49"/>
      <c r="J444" s="49"/>
      <c r="K444" s="51"/>
      <c r="L444" s="46"/>
      <c r="M444" s="49"/>
      <c r="N444" s="46"/>
      <c r="O444" s="46"/>
      <c r="P444" s="46"/>
      <c r="Q444" s="46"/>
      <c r="R444" s="46"/>
      <c r="S444" s="46"/>
      <c r="T444" s="46"/>
      <c r="U444" s="46"/>
      <c r="V444" s="46"/>
      <c r="W444" s="46"/>
      <c r="X444" s="49"/>
      <c r="Y444" s="49"/>
      <c r="Z444" s="46"/>
      <c r="AA444" s="46"/>
      <c r="AB444" s="37"/>
      <c r="AC444" s="37"/>
      <c r="AD444" s="37"/>
      <c r="AE444" s="37"/>
      <c r="AF444" s="37"/>
      <c r="AG444" s="37"/>
    </row>
    <row r="445">
      <c r="A445" s="46"/>
      <c r="B445" s="46"/>
      <c r="C445" s="46"/>
      <c r="D445" s="49"/>
      <c r="E445" s="49"/>
      <c r="F445" s="49"/>
      <c r="G445" s="49"/>
      <c r="H445" s="46"/>
      <c r="I445" s="49"/>
      <c r="J445" s="49"/>
      <c r="K445" s="51"/>
      <c r="L445" s="46"/>
      <c r="M445" s="49"/>
      <c r="N445" s="46"/>
      <c r="O445" s="46"/>
      <c r="P445" s="46"/>
      <c r="Q445" s="46"/>
      <c r="R445" s="46"/>
      <c r="S445" s="46"/>
      <c r="T445" s="46"/>
      <c r="U445" s="46"/>
      <c r="V445" s="46"/>
      <c r="W445" s="46"/>
      <c r="X445" s="49"/>
      <c r="Y445" s="49"/>
      <c r="Z445" s="46"/>
      <c r="AA445" s="46"/>
      <c r="AB445" s="37"/>
      <c r="AC445" s="37"/>
      <c r="AD445" s="37"/>
      <c r="AE445" s="37"/>
      <c r="AF445" s="37"/>
      <c r="AG445" s="37"/>
    </row>
    <row r="446">
      <c r="A446" s="46"/>
      <c r="B446" s="46"/>
      <c r="C446" s="46"/>
      <c r="D446" s="49"/>
      <c r="E446" s="49"/>
      <c r="F446" s="49"/>
      <c r="G446" s="49"/>
      <c r="H446" s="46"/>
      <c r="I446" s="49"/>
      <c r="J446" s="49"/>
      <c r="K446" s="51"/>
      <c r="L446" s="46"/>
      <c r="M446" s="49"/>
      <c r="N446" s="46"/>
      <c r="O446" s="46"/>
      <c r="P446" s="46"/>
      <c r="Q446" s="46"/>
      <c r="R446" s="46"/>
      <c r="S446" s="46"/>
      <c r="T446" s="46"/>
      <c r="U446" s="46"/>
      <c r="V446" s="46"/>
      <c r="W446" s="46"/>
      <c r="X446" s="49"/>
      <c r="Y446" s="49"/>
      <c r="Z446" s="46"/>
      <c r="AA446" s="46"/>
      <c r="AB446" s="37"/>
      <c r="AC446" s="37"/>
      <c r="AD446" s="37"/>
      <c r="AE446" s="37"/>
      <c r="AF446" s="37"/>
      <c r="AG446" s="37"/>
    </row>
    <row r="447">
      <c r="A447" s="46"/>
      <c r="B447" s="46"/>
      <c r="C447" s="46"/>
      <c r="D447" s="49"/>
      <c r="E447" s="49"/>
      <c r="F447" s="49"/>
      <c r="G447" s="49"/>
      <c r="H447" s="46"/>
      <c r="I447" s="49"/>
      <c r="J447" s="49"/>
      <c r="K447" s="51"/>
      <c r="L447" s="46"/>
      <c r="M447" s="49"/>
      <c r="N447" s="46"/>
      <c r="O447" s="46"/>
      <c r="P447" s="46"/>
      <c r="Q447" s="46"/>
      <c r="R447" s="46"/>
      <c r="S447" s="46"/>
      <c r="T447" s="46"/>
      <c r="U447" s="46"/>
      <c r="V447" s="46"/>
      <c r="W447" s="46"/>
      <c r="X447" s="49"/>
      <c r="Y447" s="49"/>
      <c r="Z447" s="46"/>
      <c r="AA447" s="46"/>
      <c r="AB447" s="37"/>
      <c r="AC447" s="37"/>
      <c r="AD447" s="37"/>
      <c r="AE447" s="37"/>
      <c r="AF447" s="37"/>
      <c r="AG447" s="37"/>
    </row>
    <row r="448">
      <c r="A448" s="46"/>
      <c r="B448" s="46"/>
      <c r="C448" s="46"/>
      <c r="D448" s="49"/>
      <c r="E448" s="49"/>
      <c r="F448" s="49"/>
      <c r="G448" s="49"/>
      <c r="H448" s="46"/>
      <c r="I448" s="49"/>
      <c r="J448" s="49"/>
      <c r="K448" s="51"/>
      <c r="L448" s="46"/>
      <c r="M448" s="49"/>
      <c r="N448" s="46"/>
      <c r="O448" s="46"/>
      <c r="P448" s="46"/>
      <c r="Q448" s="46"/>
      <c r="R448" s="46"/>
      <c r="S448" s="46"/>
      <c r="T448" s="46"/>
      <c r="U448" s="46"/>
      <c r="V448" s="46"/>
      <c r="W448" s="46"/>
      <c r="X448" s="49"/>
      <c r="Y448" s="49"/>
      <c r="Z448" s="46"/>
      <c r="AA448" s="46"/>
      <c r="AB448" s="37"/>
      <c r="AC448" s="37"/>
      <c r="AD448" s="37"/>
      <c r="AE448" s="37"/>
      <c r="AF448" s="37"/>
      <c r="AG448" s="37"/>
    </row>
    <row r="449">
      <c r="A449" s="46"/>
      <c r="B449" s="46"/>
      <c r="C449" s="46"/>
      <c r="D449" s="49"/>
      <c r="E449" s="49"/>
      <c r="F449" s="49"/>
      <c r="G449" s="49"/>
      <c r="H449" s="46"/>
      <c r="I449" s="49"/>
      <c r="J449" s="49"/>
      <c r="K449" s="51"/>
      <c r="L449" s="46"/>
      <c r="M449" s="49"/>
      <c r="N449" s="46"/>
      <c r="O449" s="46"/>
      <c r="P449" s="46"/>
      <c r="Q449" s="46"/>
      <c r="R449" s="46"/>
      <c r="S449" s="46"/>
      <c r="T449" s="46"/>
      <c r="U449" s="46"/>
      <c r="V449" s="46"/>
      <c r="W449" s="46"/>
      <c r="X449" s="49"/>
      <c r="Y449" s="49"/>
      <c r="Z449" s="46"/>
      <c r="AA449" s="46"/>
      <c r="AB449" s="37"/>
      <c r="AC449" s="37"/>
      <c r="AD449" s="37"/>
      <c r="AE449" s="37"/>
      <c r="AF449" s="37"/>
      <c r="AG449" s="37"/>
    </row>
    <row r="450">
      <c r="A450" s="46"/>
      <c r="B450" s="46"/>
      <c r="C450" s="46"/>
      <c r="D450" s="49"/>
      <c r="E450" s="49"/>
      <c r="F450" s="49"/>
      <c r="G450" s="49"/>
      <c r="H450" s="46"/>
      <c r="I450" s="49"/>
      <c r="J450" s="49"/>
      <c r="K450" s="51"/>
      <c r="L450" s="46"/>
      <c r="M450" s="49"/>
      <c r="N450" s="46"/>
      <c r="O450" s="46"/>
      <c r="P450" s="46"/>
      <c r="Q450" s="46"/>
      <c r="R450" s="46"/>
      <c r="S450" s="46"/>
      <c r="T450" s="46"/>
      <c r="U450" s="46"/>
      <c r="V450" s="46"/>
      <c r="W450" s="46"/>
      <c r="X450" s="49"/>
      <c r="Y450" s="49"/>
      <c r="Z450" s="46"/>
      <c r="AA450" s="46"/>
      <c r="AB450" s="37"/>
      <c r="AC450" s="37"/>
      <c r="AD450" s="37"/>
      <c r="AE450" s="37"/>
      <c r="AF450" s="37"/>
      <c r="AG450" s="37"/>
    </row>
    <row r="451">
      <c r="A451" s="46"/>
      <c r="B451" s="46"/>
      <c r="C451" s="46"/>
      <c r="D451" s="49"/>
      <c r="E451" s="49"/>
      <c r="F451" s="49"/>
      <c r="G451" s="49"/>
      <c r="H451" s="46"/>
      <c r="I451" s="49"/>
      <c r="J451" s="49"/>
      <c r="K451" s="51"/>
      <c r="L451" s="46"/>
      <c r="M451" s="49"/>
      <c r="N451" s="46"/>
      <c r="O451" s="46"/>
      <c r="P451" s="46"/>
      <c r="Q451" s="46"/>
      <c r="R451" s="46"/>
      <c r="S451" s="46"/>
      <c r="T451" s="46"/>
      <c r="U451" s="46"/>
      <c r="V451" s="46"/>
      <c r="W451" s="46"/>
      <c r="X451" s="49"/>
      <c r="Y451" s="49"/>
      <c r="Z451" s="46"/>
      <c r="AA451" s="46"/>
      <c r="AB451" s="37"/>
      <c r="AC451" s="37"/>
      <c r="AD451" s="37"/>
      <c r="AE451" s="37"/>
      <c r="AF451" s="37"/>
      <c r="AG451" s="37"/>
    </row>
    <row r="452">
      <c r="A452" s="46"/>
      <c r="B452" s="46"/>
      <c r="C452" s="46"/>
      <c r="D452" s="49"/>
      <c r="E452" s="49"/>
      <c r="F452" s="49"/>
      <c r="G452" s="49"/>
      <c r="H452" s="46"/>
      <c r="I452" s="49"/>
      <c r="J452" s="49"/>
      <c r="K452" s="51"/>
      <c r="L452" s="46"/>
      <c r="M452" s="49"/>
      <c r="N452" s="46"/>
      <c r="O452" s="46"/>
      <c r="P452" s="46"/>
      <c r="Q452" s="46"/>
      <c r="R452" s="46"/>
      <c r="S452" s="46"/>
      <c r="T452" s="46"/>
      <c r="U452" s="46"/>
      <c r="V452" s="46"/>
      <c r="W452" s="46"/>
      <c r="X452" s="49"/>
      <c r="Y452" s="49"/>
      <c r="Z452" s="46"/>
      <c r="AA452" s="46"/>
      <c r="AB452" s="37"/>
      <c r="AC452" s="37"/>
      <c r="AD452" s="37"/>
      <c r="AE452" s="37"/>
      <c r="AF452" s="37"/>
      <c r="AG452" s="37"/>
    </row>
    <row r="453">
      <c r="A453" s="46"/>
      <c r="B453" s="46"/>
      <c r="C453" s="46"/>
      <c r="D453" s="49"/>
      <c r="E453" s="49"/>
      <c r="F453" s="49"/>
      <c r="G453" s="49"/>
      <c r="H453" s="46"/>
      <c r="I453" s="49"/>
      <c r="J453" s="49"/>
      <c r="K453" s="51"/>
      <c r="L453" s="46"/>
      <c r="M453" s="49"/>
      <c r="N453" s="46"/>
      <c r="O453" s="46"/>
      <c r="P453" s="46"/>
      <c r="Q453" s="46"/>
      <c r="R453" s="46"/>
      <c r="S453" s="46"/>
      <c r="T453" s="46"/>
      <c r="U453" s="46"/>
      <c r="V453" s="46"/>
      <c r="W453" s="46"/>
      <c r="X453" s="49"/>
      <c r="Y453" s="49"/>
      <c r="Z453" s="46"/>
      <c r="AA453" s="46"/>
      <c r="AB453" s="37"/>
      <c r="AC453" s="37"/>
      <c r="AD453" s="37"/>
      <c r="AE453" s="37"/>
      <c r="AF453" s="37"/>
      <c r="AG453" s="37"/>
    </row>
    <row r="454">
      <c r="A454" s="46"/>
      <c r="B454" s="46"/>
      <c r="C454" s="46"/>
      <c r="D454" s="49"/>
      <c r="E454" s="49"/>
      <c r="F454" s="49"/>
      <c r="G454" s="49"/>
      <c r="H454" s="46"/>
      <c r="I454" s="49"/>
      <c r="J454" s="49"/>
      <c r="K454" s="51"/>
      <c r="L454" s="46"/>
      <c r="M454" s="49"/>
      <c r="N454" s="46"/>
      <c r="O454" s="46"/>
      <c r="P454" s="46"/>
      <c r="Q454" s="46"/>
      <c r="R454" s="46"/>
      <c r="S454" s="46"/>
      <c r="T454" s="46"/>
      <c r="U454" s="46"/>
      <c r="V454" s="46"/>
      <c r="W454" s="46"/>
      <c r="X454" s="49"/>
      <c r="Y454" s="49"/>
      <c r="Z454" s="46"/>
      <c r="AA454" s="46"/>
      <c r="AB454" s="37"/>
      <c r="AC454" s="37"/>
      <c r="AD454" s="37"/>
      <c r="AE454" s="37"/>
      <c r="AF454" s="37"/>
      <c r="AG454" s="37"/>
    </row>
    <row r="455">
      <c r="A455" s="46"/>
      <c r="B455" s="46"/>
      <c r="C455" s="46"/>
      <c r="D455" s="49"/>
      <c r="E455" s="49"/>
      <c r="F455" s="49"/>
      <c r="G455" s="49"/>
      <c r="H455" s="46"/>
      <c r="I455" s="49"/>
      <c r="J455" s="49"/>
      <c r="K455" s="51"/>
      <c r="L455" s="46"/>
      <c r="M455" s="49"/>
      <c r="N455" s="46"/>
      <c r="O455" s="46"/>
      <c r="P455" s="46"/>
      <c r="Q455" s="46"/>
      <c r="R455" s="46"/>
      <c r="S455" s="46"/>
      <c r="T455" s="46"/>
      <c r="U455" s="46"/>
      <c r="V455" s="46"/>
      <c r="W455" s="46"/>
      <c r="X455" s="49"/>
      <c r="Y455" s="49"/>
      <c r="Z455" s="46"/>
      <c r="AA455" s="46"/>
      <c r="AB455" s="37"/>
      <c r="AC455" s="37"/>
      <c r="AD455" s="37"/>
      <c r="AE455" s="37"/>
      <c r="AF455" s="37"/>
      <c r="AG455" s="37"/>
    </row>
    <row r="456">
      <c r="A456" s="46"/>
      <c r="B456" s="46"/>
      <c r="C456" s="46"/>
      <c r="D456" s="49"/>
      <c r="E456" s="49"/>
      <c r="F456" s="49"/>
      <c r="G456" s="49"/>
      <c r="H456" s="46"/>
      <c r="I456" s="49"/>
      <c r="J456" s="49"/>
      <c r="K456" s="51"/>
      <c r="L456" s="46"/>
      <c r="M456" s="49"/>
      <c r="N456" s="46"/>
      <c r="O456" s="46"/>
      <c r="P456" s="46"/>
      <c r="Q456" s="46"/>
      <c r="R456" s="46"/>
      <c r="S456" s="46"/>
      <c r="T456" s="46"/>
      <c r="U456" s="46"/>
      <c r="V456" s="46"/>
      <c r="W456" s="46"/>
      <c r="X456" s="49"/>
      <c r="Y456" s="49"/>
      <c r="Z456" s="46"/>
      <c r="AA456" s="46"/>
      <c r="AB456" s="37"/>
      <c r="AC456" s="37"/>
      <c r="AD456" s="37"/>
      <c r="AE456" s="37"/>
      <c r="AF456" s="37"/>
      <c r="AG456" s="37"/>
    </row>
    <row r="457">
      <c r="A457" s="46"/>
      <c r="B457" s="46"/>
      <c r="C457" s="46"/>
      <c r="D457" s="49"/>
      <c r="E457" s="49"/>
      <c r="F457" s="49"/>
      <c r="G457" s="49"/>
      <c r="H457" s="46"/>
      <c r="I457" s="49"/>
      <c r="J457" s="49"/>
      <c r="K457" s="51"/>
      <c r="L457" s="46"/>
      <c r="M457" s="49"/>
      <c r="N457" s="46"/>
      <c r="O457" s="46"/>
      <c r="P457" s="46"/>
      <c r="Q457" s="46"/>
      <c r="R457" s="46"/>
      <c r="S457" s="46"/>
      <c r="T457" s="46"/>
      <c r="U457" s="46"/>
      <c r="V457" s="46"/>
      <c r="W457" s="46"/>
      <c r="X457" s="49"/>
      <c r="Y457" s="49"/>
      <c r="Z457" s="46"/>
      <c r="AA457" s="46"/>
      <c r="AB457" s="37"/>
      <c r="AC457" s="37"/>
      <c r="AD457" s="37"/>
      <c r="AE457" s="37"/>
      <c r="AF457" s="37"/>
      <c r="AG457" s="37"/>
    </row>
    <row r="458">
      <c r="A458" s="46"/>
      <c r="B458" s="46"/>
      <c r="C458" s="46"/>
      <c r="D458" s="49"/>
      <c r="E458" s="49"/>
      <c r="F458" s="49"/>
      <c r="G458" s="49"/>
      <c r="H458" s="46"/>
      <c r="I458" s="49"/>
      <c r="J458" s="49"/>
      <c r="K458" s="51"/>
      <c r="L458" s="46"/>
      <c r="M458" s="49"/>
      <c r="N458" s="46"/>
      <c r="O458" s="46"/>
      <c r="P458" s="46"/>
      <c r="Q458" s="46"/>
      <c r="R458" s="46"/>
      <c r="S458" s="46"/>
      <c r="T458" s="46"/>
      <c r="U458" s="46"/>
      <c r="V458" s="46"/>
      <c r="W458" s="46"/>
      <c r="X458" s="49"/>
      <c r="Y458" s="49"/>
      <c r="Z458" s="46"/>
      <c r="AA458" s="46"/>
      <c r="AB458" s="37"/>
      <c r="AC458" s="37"/>
      <c r="AD458" s="37"/>
      <c r="AE458" s="37"/>
      <c r="AF458" s="37"/>
      <c r="AG458" s="37"/>
    </row>
    <row r="459">
      <c r="A459" s="46"/>
      <c r="B459" s="46"/>
      <c r="C459" s="46"/>
      <c r="D459" s="49"/>
      <c r="E459" s="49"/>
      <c r="F459" s="49"/>
      <c r="G459" s="49"/>
      <c r="H459" s="46"/>
      <c r="I459" s="49"/>
      <c r="J459" s="49"/>
      <c r="K459" s="51"/>
      <c r="L459" s="46"/>
      <c r="M459" s="49"/>
      <c r="N459" s="46"/>
      <c r="O459" s="46"/>
      <c r="P459" s="46"/>
      <c r="Q459" s="46"/>
      <c r="R459" s="46"/>
      <c r="S459" s="46"/>
      <c r="T459" s="46"/>
      <c r="U459" s="46"/>
      <c r="V459" s="46"/>
      <c r="W459" s="46"/>
      <c r="X459" s="49"/>
      <c r="Y459" s="49"/>
      <c r="Z459" s="46"/>
      <c r="AA459" s="46"/>
      <c r="AB459" s="37"/>
      <c r="AC459" s="37"/>
      <c r="AD459" s="37"/>
      <c r="AE459" s="37"/>
      <c r="AF459" s="37"/>
      <c r="AG459" s="37"/>
    </row>
    <row r="460">
      <c r="A460" s="46"/>
      <c r="B460" s="46"/>
      <c r="C460" s="46"/>
      <c r="D460" s="49"/>
      <c r="E460" s="49"/>
      <c r="F460" s="49"/>
      <c r="G460" s="49"/>
      <c r="H460" s="46"/>
      <c r="I460" s="49"/>
      <c r="J460" s="49"/>
      <c r="K460" s="51"/>
      <c r="L460" s="46"/>
      <c r="M460" s="49"/>
      <c r="N460" s="46"/>
      <c r="O460" s="46"/>
      <c r="P460" s="46"/>
      <c r="Q460" s="46"/>
      <c r="R460" s="46"/>
      <c r="S460" s="46"/>
      <c r="T460" s="46"/>
      <c r="U460" s="46"/>
      <c r="V460" s="46"/>
      <c r="W460" s="46"/>
      <c r="X460" s="49"/>
      <c r="Y460" s="49"/>
      <c r="Z460" s="46"/>
      <c r="AA460" s="46"/>
      <c r="AB460" s="37"/>
      <c r="AC460" s="37"/>
      <c r="AD460" s="37"/>
      <c r="AE460" s="37"/>
      <c r="AF460" s="37"/>
      <c r="AG460" s="37"/>
    </row>
    <row r="461">
      <c r="A461" s="46"/>
      <c r="B461" s="46"/>
      <c r="C461" s="46"/>
      <c r="D461" s="49"/>
      <c r="E461" s="49"/>
      <c r="F461" s="49"/>
      <c r="G461" s="49"/>
      <c r="H461" s="46"/>
      <c r="I461" s="49"/>
      <c r="J461" s="49"/>
      <c r="K461" s="51"/>
      <c r="L461" s="46"/>
      <c r="M461" s="49"/>
      <c r="N461" s="46"/>
      <c r="O461" s="46"/>
      <c r="P461" s="46"/>
      <c r="Q461" s="46"/>
      <c r="R461" s="46"/>
      <c r="S461" s="46"/>
      <c r="T461" s="46"/>
      <c r="U461" s="46"/>
      <c r="V461" s="46"/>
      <c r="W461" s="46"/>
      <c r="X461" s="49"/>
      <c r="Y461" s="49"/>
      <c r="Z461" s="46"/>
      <c r="AA461" s="46"/>
      <c r="AB461" s="37"/>
      <c r="AC461" s="37"/>
      <c r="AD461" s="37"/>
      <c r="AE461" s="37"/>
      <c r="AF461" s="37"/>
      <c r="AG461" s="37"/>
    </row>
    <row r="462">
      <c r="A462" s="46"/>
      <c r="B462" s="46"/>
      <c r="C462" s="46"/>
      <c r="D462" s="49"/>
      <c r="E462" s="49"/>
      <c r="F462" s="49"/>
      <c r="G462" s="49"/>
      <c r="H462" s="46"/>
      <c r="I462" s="49"/>
      <c r="J462" s="49"/>
      <c r="K462" s="51"/>
      <c r="L462" s="46"/>
      <c r="M462" s="49"/>
      <c r="N462" s="46"/>
      <c r="O462" s="46"/>
      <c r="P462" s="46"/>
      <c r="Q462" s="46"/>
      <c r="R462" s="46"/>
      <c r="S462" s="46"/>
      <c r="T462" s="46"/>
      <c r="U462" s="46"/>
      <c r="V462" s="46"/>
      <c r="W462" s="46"/>
      <c r="X462" s="49"/>
      <c r="Y462" s="49"/>
      <c r="Z462" s="46"/>
      <c r="AA462" s="46"/>
      <c r="AB462" s="37"/>
      <c r="AC462" s="37"/>
      <c r="AD462" s="37"/>
      <c r="AE462" s="37"/>
      <c r="AF462" s="37"/>
      <c r="AG462" s="37"/>
    </row>
    <row r="463">
      <c r="A463" s="46"/>
      <c r="B463" s="46"/>
      <c r="C463" s="46"/>
      <c r="D463" s="49"/>
      <c r="E463" s="49"/>
      <c r="F463" s="49"/>
      <c r="G463" s="49"/>
      <c r="H463" s="46"/>
      <c r="I463" s="49"/>
      <c r="J463" s="49"/>
      <c r="K463" s="51"/>
      <c r="L463" s="46"/>
      <c r="M463" s="49"/>
      <c r="N463" s="46"/>
      <c r="O463" s="46"/>
      <c r="P463" s="46"/>
      <c r="Q463" s="46"/>
      <c r="R463" s="46"/>
      <c r="S463" s="46"/>
      <c r="T463" s="46"/>
      <c r="U463" s="46"/>
      <c r="V463" s="46"/>
      <c r="W463" s="46"/>
      <c r="X463" s="49"/>
      <c r="Y463" s="49"/>
      <c r="Z463" s="46"/>
      <c r="AA463" s="46"/>
      <c r="AB463" s="37"/>
      <c r="AC463" s="37"/>
      <c r="AD463" s="37"/>
      <c r="AE463" s="37"/>
      <c r="AF463" s="37"/>
      <c r="AG463" s="37"/>
    </row>
    <row r="464">
      <c r="A464" s="46"/>
      <c r="B464" s="46"/>
      <c r="C464" s="46"/>
      <c r="D464" s="49"/>
      <c r="E464" s="49"/>
      <c r="F464" s="49"/>
      <c r="G464" s="49"/>
      <c r="H464" s="46"/>
      <c r="I464" s="49"/>
      <c r="J464" s="49"/>
      <c r="K464" s="51"/>
      <c r="L464" s="46"/>
      <c r="M464" s="49"/>
      <c r="N464" s="46"/>
      <c r="O464" s="46"/>
      <c r="P464" s="46"/>
      <c r="Q464" s="46"/>
      <c r="R464" s="46"/>
      <c r="S464" s="46"/>
      <c r="T464" s="46"/>
      <c r="U464" s="46"/>
      <c r="V464" s="46"/>
      <c r="W464" s="46"/>
      <c r="X464" s="49"/>
      <c r="Y464" s="49"/>
      <c r="Z464" s="46"/>
      <c r="AA464" s="46"/>
      <c r="AB464" s="37"/>
      <c r="AC464" s="37"/>
      <c r="AD464" s="37"/>
      <c r="AE464" s="37"/>
      <c r="AF464" s="37"/>
      <c r="AG464" s="37"/>
    </row>
    <row r="465">
      <c r="A465" s="46"/>
      <c r="B465" s="46"/>
      <c r="C465" s="46"/>
      <c r="D465" s="49"/>
      <c r="E465" s="49"/>
      <c r="F465" s="49"/>
      <c r="G465" s="49"/>
      <c r="H465" s="46"/>
      <c r="I465" s="49"/>
      <c r="J465" s="49"/>
      <c r="K465" s="51"/>
      <c r="L465" s="46"/>
      <c r="M465" s="49"/>
      <c r="N465" s="46"/>
      <c r="O465" s="46"/>
      <c r="P465" s="46"/>
      <c r="Q465" s="46"/>
      <c r="R465" s="46"/>
      <c r="S465" s="46"/>
      <c r="T465" s="46"/>
      <c r="U465" s="46"/>
      <c r="V465" s="46"/>
      <c r="W465" s="46"/>
      <c r="X465" s="49"/>
      <c r="Y465" s="49"/>
      <c r="Z465" s="46"/>
      <c r="AA465" s="46"/>
      <c r="AB465" s="37"/>
      <c r="AC465" s="37"/>
      <c r="AD465" s="37"/>
      <c r="AE465" s="37"/>
      <c r="AF465" s="37"/>
      <c r="AG465" s="37"/>
    </row>
    <row r="466">
      <c r="A466" s="46"/>
      <c r="B466" s="46"/>
      <c r="C466" s="46"/>
      <c r="D466" s="49"/>
      <c r="E466" s="49"/>
      <c r="F466" s="49"/>
      <c r="G466" s="49"/>
      <c r="H466" s="46"/>
      <c r="I466" s="49"/>
      <c r="J466" s="49"/>
      <c r="K466" s="51"/>
      <c r="L466" s="46"/>
      <c r="M466" s="49"/>
      <c r="N466" s="46"/>
      <c r="O466" s="46"/>
      <c r="P466" s="46"/>
      <c r="Q466" s="46"/>
      <c r="R466" s="46"/>
      <c r="S466" s="46"/>
      <c r="T466" s="46"/>
      <c r="U466" s="46"/>
      <c r="V466" s="46"/>
      <c r="W466" s="46"/>
      <c r="X466" s="49"/>
      <c r="Y466" s="49"/>
      <c r="Z466" s="46"/>
      <c r="AA466" s="46"/>
      <c r="AB466" s="37"/>
      <c r="AC466" s="37"/>
      <c r="AD466" s="37"/>
      <c r="AE466" s="37"/>
      <c r="AF466" s="37"/>
      <c r="AG466" s="37"/>
    </row>
    <row r="467">
      <c r="A467" s="46"/>
      <c r="B467" s="46"/>
      <c r="C467" s="46"/>
      <c r="D467" s="49"/>
      <c r="E467" s="49"/>
      <c r="F467" s="49"/>
      <c r="G467" s="49"/>
      <c r="H467" s="46"/>
      <c r="I467" s="49"/>
      <c r="J467" s="49"/>
      <c r="K467" s="51"/>
      <c r="L467" s="46"/>
      <c r="M467" s="49"/>
      <c r="N467" s="46"/>
      <c r="O467" s="46"/>
      <c r="P467" s="46"/>
      <c r="Q467" s="46"/>
      <c r="R467" s="46"/>
      <c r="S467" s="46"/>
      <c r="T467" s="46"/>
      <c r="U467" s="46"/>
      <c r="V467" s="46"/>
      <c r="W467" s="46"/>
      <c r="X467" s="49"/>
      <c r="Y467" s="49"/>
      <c r="Z467" s="46"/>
      <c r="AA467" s="46"/>
      <c r="AB467" s="37"/>
      <c r="AC467" s="37"/>
      <c r="AD467" s="37"/>
      <c r="AE467" s="37"/>
      <c r="AF467" s="37"/>
      <c r="AG467" s="37"/>
    </row>
    <row r="468">
      <c r="A468" s="46"/>
      <c r="B468" s="46"/>
      <c r="C468" s="46"/>
      <c r="D468" s="49"/>
      <c r="E468" s="49"/>
      <c r="F468" s="49"/>
      <c r="G468" s="49"/>
      <c r="H468" s="46"/>
      <c r="I468" s="49"/>
      <c r="J468" s="49"/>
      <c r="K468" s="51"/>
      <c r="L468" s="46"/>
      <c r="M468" s="49"/>
      <c r="N468" s="46"/>
      <c r="O468" s="46"/>
      <c r="P468" s="46"/>
      <c r="Q468" s="46"/>
      <c r="R468" s="46"/>
      <c r="S468" s="46"/>
      <c r="T468" s="46"/>
      <c r="U468" s="46"/>
      <c r="V468" s="46"/>
      <c r="W468" s="46"/>
      <c r="X468" s="49"/>
      <c r="Y468" s="49"/>
      <c r="Z468" s="46"/>
      <c r="AA468" s="46"/>
      <c r="AB468" s="37"/>
      <c r="AC468" s="37"/>
      <c r="AD468" s="37"/>
      <c r="AE468" s="37"/>
      <c r="AF468" s="37"/>
      <c r="AG468" s="37"/>
    </row>
    <row r="469">
      <c r="A469" s="46"/>
      <c r="B469" s="46"/>
      <c r="C469" s="46"/>
      <c r="D469" s="49"/>
      <c r="E469" s="49"/>
      <c r="F469" s="49"/>
      <c r="G469" s="49"/>
      <c r="H469" s="46"/>
      <c r="I469" s="49"/>
      <c r="J469" s="49"/>
      <c r="K469" s="51"/>
      <c r="L469" s="46"/>
      <c r="M469" s="49"/>
      <c r="N469" s="46"/>
      <c r="O469" s="46"/>
      <c r="P469" s="46"/>
      <c r="Q469" s="46"/>
      <c r="R469" s="46"/>
      <c r="S469" s="46"/>
      <c r="T469" s="46"/>
      <c r="U469" s="46"/>
      <c r="V469" s="46"/>
      <c r="W469" s="46"/>
      <c r="X469" s="49"/>
      <c r="Y469" s="49"/>
      <c r="Z469" s="46"/>
      <c r="AA469" s="46"/>
      <c r="AB469" s="37"/>
      <c r="AC469" s="37"/>
      <c r="AD469" s="37"/>
      <c r="AE469" s="37"/>
      <c r="AF469" s="37"/>
      <c r="AG469" s="37"/>
    </row>
    <row r="470">
      <c r="A470" s="46"/>
      <c r="B470" s="46"/>
      <c r="C470" s="46"/>
      <c r="D470" s="49"/>
      <c r="E470" s="49"/>
      <c r="F470" s="49"/>
      <c r="G470" s="49"/>
      <c r="H470" s="46"/>
      <c r="I470" s="49"/>
      <c r="J470" s="49"/>
      <c r="K470" s="51"/>
      <c r="L470" s="46"/>
      <c r="M470" s="49"/>
      <c r="N470" s="46"/>
      <c r="O470" s="46"/>
      <c r="P470" s="46"/>
      <c r="Q470" s="46"/>
      <c r="R470" s="46"/>
      <c r="S470" s="46"/>
      <c r="T470" s="46"/>
      <c r="U470" s="46"/>
      <c r="V470" s="46"/>
      <c r="W470" s="46"/>
      <c r="X470" s="49"/>
      <c r="Y470" s="49"/>
      <c r="Z470" s="46"/>
      <c r="AA470" s="46"/>
      <c r="AB470" s="37"/>
      <c r="AC470" s="37"/>
      <c r="AD470" s="37"/>
      <c r="AE470" s="37"/>
      <c r="AF470" s="37"/>
      <c r="AG470" s="37"/>
    </row>
    <row r="471">
      <c r="A471" s="46"/>
      <c r="B471" s="46"/>
      <c r="C471" s="46"/>
      <c r="D471" s="49"/>
      <c r="E471" s="49"/>
      <c r="F471" s="49"/>
      <c r="G471" s="49"/>
      <c r="H471" s="46"/>
      <c r="I471" s="49"/>
      <c r="J471" s="49"/>
      <c r="K471" s="51"/>
      <c r="L471" s="46"/>
      <c r="M471" s="49"/>
      <c r="N471" s="46"/>
      <c r="O471" s="46"/>
      <c r="P471" s="46"/>
      <c r="Q471" s="46"/>
      <c r="R471" s="46"/>
      <c r="S471" s="46"/>
      <c r="T471" s="46"/>
      <c r="U471" s="46"/>
      <c r="V471" s="46"/>
      <c r="W471" s="46"/>
      <c r="X471" s="49"/>
      <c r="Y471" s="49"/>
      <c r="Z471" s="46"/>
      <c r="AA471" s="46"/>
      <c r="AB471" s="37"/>
      <c r="AC471" s="37"/>
      <c r="AD471" s="37"/>
      <c r="AE471" s="37"/>
      <c r="AF471" s="37"/>
      <c r="AG471" s="37"/>
    </row>
    <row r="472">
      <c r="A472" s="46"/>
      <c r="B472" s="46"/>
      <c r="C472" s="46"/>
      <c r="D472" s="49"/>
      <c r="E472" s="49"/>
      <c r="F472" s="49"/>
      <c r="G472" s="49"/>
      <c r="H472" s="46"/>
      <c r="I472" s="49"/>
      <c r="J472" s="49"/>
      <c r="K472" s="51"/>
      <c r="L472" s="46"/>
      <c r="M472" s="49"/>
      <c r="N472" s="46"/>
      <c r="O472" s="46"/>
      <c r="P472" s="46"/>
      <c r="Q472" s="46"/>
      <c r="R472" s="46"/>
      <c r="S472" s="46"/>
      <c r="T472" s="46"/>
      <c r="U472" s="46"/>
      <c r="V472" s="46"/>
      <c r="W472" s="46"/>
      <c r="X472" s="49"/>
      <c r="Y472" s="49"/>
      <c r="Z472" s="46"/>
      <c r="AA472" s="46"/>
      <c r="AB472" s="37"/>
      <c r="AC472" s="37"/>
      <c r="AD472" s="37"/>
      <c r="AE472" s="37"/>
      <c r="AF472" s="37"/>
      <c r="AG472" s="37"/>
    </row>
    <row r="473">
      <c r="A473" s="46"/>
      <c r="B473" s="46"/>
      <c r="C473" s="46"/>
      <c r="D473" s="49"/>
      <c r="E473" s="49"/>
      <c r="F473" s="49"/>
      <c r="G473" s="49"/>
      <c r="H473" s="46"/>
      <c r="I473" s="49"/>
      <c r="J473" s="49"/>
      <c r="K473" s="51"/>
      <c r="L473" s="46"/>
      <c r="M473" s="49"/>
      <c r="N473" s="46"/>
      <c r="O473" s="46"/>
      <c r="P473" s="46"/>
      <c r="Q473" s="46"/>
      <c r="R473" s="46"/>
      <c r="S473" s="46"/>
      <c r="T473" s="46"/>
      <c r="U473" s="46"/>
      <c r="V473" s="46"/>
      <c r="W473" s="46"/>
      <c r="X473" s="49"/>
      <c r="Y473" s="49"/>
      <c r="Z473" s="46"/>
      <c r="AA473" s="46"/>
      <c r="AB473" s="37"/>
      <c r="AC473" s="37"/>
      <c r="AD473" s="37"/>
      <c r="AE473" s="37"/>
      <c r="AF473" s="37"/>
      <c r="AG473" s="37"/>
    </row>
    <row r="474">
      <c r="A474" s="46"/>
      <c r="B474" s="46"/>
      <c r="C474" s="46"/>
      <c r="D474" s="49"/>
      <c r="E474" s="49"/>
      <c r="F474" s="49"/>
      <c r="G474" s="49"/>
      <c r="H474" s="46"/>
      <c r="I474" s="49"/>
      <c r="J474" s="49"/>
      <c r="K474" s="51"/>
      <c r="L474" s="46"/>
      <c r="M474" s="49"/>
      <c r="N474" s="46"/>
      <c r="O474" s="46"/>
      <c r="P474" s="46"/>
      <c r="Q474" s="46"/>
      <c r="R474" s="46"/>
      <c r="S474" s="46"/>
      <c r="T474" s="46"/>
      <c r="U474" s="46"/>
      <c r="V474" s="46"/>
      <c r="W474" s="46"/>
      <c r="X474" s="49"/>
      <c r="Y474" s="49"/>
      <c r="Z474" s="46"/>
      <c r="AA474" s="46"/>
      <c r="AB474" s="37"/>
      <c r="AC474" s="37"/>
      <c r="AD474" s="37"/>
      <c r="AE474" s="37"/>
      <c r="AF474" s="37"/>
      <c r="AG474" s="37"/>
    </row>
    <row r="475">
      <c r="A475" s="46"/>
      <c r="B475" s="46"/>
      <c r="C475" s="46"/>
      <c r="D475" s="49"/>
      <c r="E475" s="49"/>
      <c r="F475" s="49"/>
      <c r="G475" s="49"/>
      <c r="H475" s="46"/>
      <c r="I475" s="49"/>
      <c r="J475" s="49"/>
      <c r="K475" s="51"/>
      <c r="L475" s="46"/>
      <c r="M475" s="49"/>
      <c r="N475" s="46"/>
      <c r="O475" s="46"/>
      <c r="P475" s="46"/>
      <c r="Q475" s="46"/>
      <c r="R475" s="46"/>
      <c r="S475" s="46"/>
      <c r="T475" s="46"/>
      <c r="U475" s="46"/>
      <c r="V475" s="46"/>
      <c r="W475" s="46"/>
      <c r="X475" s="49"/>
      <c r="Y475" s="49"/>
      <c r="Z475" s="46"/>
      <c r="AA475" s="46"/>
      <c r="AB475" s="37"/>
      <c r="AC475" s="37"/>
      <c r="AD475" s="37"/>
      <c r="AE475" s="37"/>
      <c r="AF475" s="37"/>
      <c r="AG475" s="37"/>
    </row>
    <row r="476">
      <c r="A476" s="46"/>
      <c r="B476" s="46"/>
      <c r="C476" s="46"/>
      <c r="D476" s="49"/>
      <c r="E476" s="49"/>
      <c r="F476" s="49"/>
      <c r="G476" s="49"/>
      <c r="H476" s="46"/>
      <c r="I476" s="49"/>
      <c r="J476" s="49"/>
      <c r="K476" s="51"/>
      <c r="L476" s="46"/>
      <c r="M476" s="49"/>
      <c r="N476" s="46"/>
      <c r="O476" s="46"/>
      <c r="P476" s="46"/>
      <c r="Q476" s="46"/>
      <c r="R476" s="46"/>
      <c r="S476" s="46"/>
      <c r="T476" s="46"/>
      <c r="U476" s="46"/>
      <c r="V476" s="46"/>
      <c r="W476" s="46"/>
      <c r="X476" s="49"/>
      <c r="Y476" s="49"/>
      <c r="Z476" s="46"/>
      <c r="AA476" s="46"/>
      <c r="AB476" s="37"/>
      <c r="AC476" s="37"/>
      <c r="AD476" s="37"/>
      <c r="AE476" s="37"/>
      <c r="AF476" s="37"/>
      <c r="AG476" s="37"/>
    </row>
    <row r="477">
      <c r="A477" s="46"/>
      <c r="B477" s="46"/>
      <c r="C477" s="46"/>
      <c r="D477" s="49"/>
      <c r="E477" s="49"/>
      <c r="F477" s="49"/>
      <c r="G477" s="49"/>
      <c r="H477" s="46"/>
      <c r="I477" s="49"/>
      <c r="J477" s="49"/>
      <c r="K477" s="51"/>
      <c r="L477" s="46"/>
      <c r="M477" s="49"/>
      <c r="N477" s="46"/>
      <c r="O477" s="46"/>
      <c r="P477" s="46"/>
      <c r="Q477" s="46"/>
      <c r="R477" s="46"/>
      <c r="S477" s="46"/>
      <c r="T477" s="46"/>
      <c r="U477" s="46"/>
      <c r="V477" s="46"/>
      <c r="W477" s="46"/>
      <c r="X477" s="49"/>
      <c r="Y477" s="49"/>
      <c r="Z477" s="46"/>
      <c r="AA477" s="46"/>
      <c r="AB477" s="37"/>
      <c r="AC477" s="37"/>
      <c r="AD477" s="37"/>
      <c r="AE477" s="37"/>
      <c r="AF477" s="37"/>
      <c r="AG477" s="37"/>
    </row>
    <row r="478">
      <c r="A478" s="46"/>
      <c r="B478" s="46"/>
      <c r="C478" s="46"/>
      <c r="D478" s="49"/>
      <c r="E478" s="49"/>
      <c r="F478" s="49"/>
      <c r="G478" s="49"/>
      <c r="H478" s="46"/>
      <c r="I478" s="49"/>
      <c r="J478" s="49"/>
      <c r="K478" s="51"/>
      <c r="L478" s="46"/>
      <c r="M478" s="49"/>
      <c r="N478" s="46"/>
      <c r="O478" s="46"/>
      <c r="P478" s="46"/>
      <c r="Q478" s="46"/>
      <c r="R478" s="46"/>
      <c r="S478" s="46"/>
      <c r="T478" s="46"/>
      <c r="U478" s="46"/>
      <c r="V478" s="46"/>
      <c r="W478" s="46"/>
      <c r="X478" s="49"/>
      <c r="Y478" s="49"/>
      <c r="Z478" s="46"/>
      <c r="AA478" s="46"/>
      <c r="AB478" s="37"/>
      <c r="AC478" s="37"/>
      <c r="AD478" s="37"/>
      <c r="AE478" s="37"/>
      <c r="AF478" s="37"/>
      <c r="AG478" s="37"/>
    </row>
    <row r="479">
      <c r="A479" s="46"/>
      <c r="B479" s="46"/>
      <c r="C479" s="46"/>
      <c r="D479" s="49"/>
      <c r="E479" s="49"/>
      <c r="F479" s="49"/>
      <c r="G479" s="49"/>
      <c r="H479" s="46"/>
      <c r="I479" s="49"/>
      <c r="J479" s="49"/>
      <c r="K479" s="51"/>
      <c r="L479" s="46"/>
      <c r="M479" s="49"/>
      <c r="N479" s="46"/>
      <c r="O479" s="46"/>
      <c r="P479" s="46"/>
      <c r="Q479" s="46"/>
      <c r="R479" s="46"/>
      <c r="S479" s="46"/>
      <c r="T479" s="46"/>
      <c r="U479" s="46"/>
      <c r="V479" s="46"/>
      <c r="W479" s="46"/>
      <c r="X479" s="49"/>
      <c r="Y479" s="49"/>
      <c r="Z479" s="46"/>
      <c r="AA479" s="46"/>
      <c r="AB479" s="37"/>
      <c r="AC479" s="37"/>
      <c r="AD479" s="37"/>
      <c r="AE479" s="37"/>
      <c r="AF479" s="37"/>
      <c r="AG479" s="37"/>
    </row>
    <row r="480">
      <c r="A480" s="46"/>
      <c r="B480" s="46"/>
      <c r="C480" s="46"/>
      <c r="D480" s="49"/>
      <c r="E480" s="49"/>
      <c r="F480" s="49"/>
      <c r="G480" s="49"/>
      <c r="H480" s="46"/>
      <c r="I480" s="49"/>
      <c r="J480" s="49"/>
      <c r="K480" s="51"/>
      <c r="L480" s="46"/>
      <c r="M480" s="49"/>
      <c r="N480" s="46"/>
      <c r="O480" s="46"/>
      <c r="P480" s="46"/>
      <c r="Q480" s="46"/>
      <c r="R480" s="46"/>
      <c r="S480" s="46"/>
      <c r="T480" s="46"/>
      <c r="U480" s="46"/>
      <c r="V480" s="46"/>
      <c r="W480" s="46"/>
      <c r="X480" s="49"/>
      <c r="Y480" s="49"/>
      <c r="Z480" s="46"/>
      <c r="AA480" s="46"/>
      <c r="AB480" s="37"/>
      <c r="AC480" s="37"/>
      <c r="AD480" s="37"/>
      <c r="AE480" s="37"/>
      <c r="AF480" s="37"/>
      <c r="AG480" s="37"/>
    </row>
    <row r="481">
      <c r="A481" s="46"/>
      <c r="B481" s="46"/>
      <c r="C481" s="46"/>
      <c r="D481" s="49"/>
      <c r="E481" s="49"/>
      <c r="F481" s="49"/>
      <c r="G481" s="49"/>
      <c r="H481" s="46"/>
      <c r="I481" s="49"/>
      <c r="J481" s="49"/>
      <c r="K481" s="51"/>
      <c r="L481" s="46"/>
      <c r="M481" s="49"/>
      <c r="N481" s="46"/>
      <c r="O481" s="46"/>
      <c r="P481" s="46"/>
      <c r="Q481" s="46"/>
      <c r="R481" s="46"/>
      <c r="S481" s="46"/>
      <c r="T481" s="46"/>
      <c r="U481" s="46"/>
      <c r="V481" s="46"/>
      <c r="W481" s="46"/>
      <c r="X481" s="49"/>
      <c r="Y481" s="49"/>
      <c r="Z481" s="46"/>
      <c r="AA481" s="46"/>
      <c r="AB481" s="37"/>
      <c r="AC481" s="37"/>
      <c r="AD481" s="37"/>
      <c r="AE481" s="37"/>
      <c r="AF481" s="37"/>
      <c r="AG481" s="37"/>
    </row>
    <row r="482">
      <c r="A482" s="46"/>
      <c r="B482" s="46"/>
      <c r="C482" s="46"/>
      <c r="D482" s="49"/>
      <c r="E482" s="49"/>
      <c r="F482" s="49"/>
      <c r="G482" s="49"/>
      <c r="H482" s="46"/>
      <c r="I482" s="49"/>
      <c r="J482" s="49"/>
      <c r="K482" s="51"/>
      <c r="L482" s="46"/>
      <c r="M482" s="49"/>
      <c r="N482" s="46"/>
      <c r="O482" s="46"/>
      <c r="P482" s="46"/>
      <c r="Q482" s="46"/>
      <c r="R482" s="46"/>
      <c r="S482" s="46"/>
      <c r="T482" s="46"/>
      <c r="U482" s="46"/>
      <c r="V482" s="46"/>
      <c r="W482" s="46"/>
      <c r="X482" s="49"/>
      <c r="Y482" s="49"/>
      <c r="Z482" s="46"/>
      <c r="AA482" s="46"/>
      <c r="AB482" s="37"/>
      <c r="AC482" s="37"/>
      <c r="AD482" s="37"/>
      <c r="AE482" s="37"/>
      <c r="AF482" s="37"/>
      <c r="AG482" s="37"/>
    </row>
    <row r="483">
      <c r="A483" s="46"/>
      <c r="B483" s="46"/>
      <c r="C483" s="46"/>
      <c r="D483" s="49"/>
      <c r="E483" s="49"/>
      <c r="F483" s="49"/>
      <c r="G483" s="49"/>
      <c r="H483" s="46"/>
      <c r="I483" s="49"/>
      <c r="J483" s="49"/>
      <c r="K483" s="51"/>
      <c r="L483" s="46"/>
      <c r="M483" s="49"/>
      <c r="N483" s="46"/>
      <c r="O483" s="46"/>
      <c r="P483" s="46"/>
      <c r="Q483" s="46"/>
      <c r="R483" s="46"/>
      <c r="S483" s="46"/>
      <c r="T483" s="46"/>
      <c r="U483" s="46"/>
      <c r="V483" s="46"/>
      <c r="W483" s="46"/>
      <c r="X483" s="49"/>
      <c r="Y483" s="49"/>
      <c r="Z483" s="46"/>
      <c r="AA483" s="46"/>
      <c r="AB483" s="37"/>
      <c r="AC483" s="37"/>
      <c r="AD483" s="37"/>
      <c r="AE483" s="37"/>
      <c r="AF483" s="37"/>
      <c r="AG483" s="37"/>
    </row>
    <row r="484">
      <c r="A484" s="46"/>
      <c r="B484" s="46"/>
      <c r="C484" s="46"/>
      <c r="D484" s="49"/>
      <c r="E484" s="49"/>
      <c r="F484" s="49"/>
      <c r="G484" s="49"/>
      <c r="H484" s="46"/>
      <c r="I484" s="49"/>
      <c r="J484" s="49"/>
      <c r="K484" s="51"/>
      <c r="L484" s="46"/>
      <c r="M484" s="49"/>
      <c r="N484" s="46"/>
      <c r="O484" s="46"/>
      <c r="P484" s="46"/>
      <c r="Q484" s="46"/>
      <c r="R484" s="46"/>
      <c r="S484" s="46"/>
      <c r="T484" s="46"/>
      <c r="U484" s="46"/>
      <c r="V484" s="46"/>
      <c r="W484" s="46"/>
      <c r="X484" s="49"/>
      <c r="Y484" s="49"/>
      <c r="Z484" s="46"/>
      <c r="AA484" s="46"/>
      <c r="AB484" s="37"/>
      <c r="AC484" s="37"/>
      <c r="AD484" s="37"/>
      <c r="AE484" s="37"/>
      <c r="AF484" s="37"/>
      <c r="AG484" s="37"/>
    </row>
    <row r="485">
      <c r="A485" s="46"/>
      <c r="B485" s="46"/>
      <c r="C485" s="46"/>
      <c r="D485" s="49"/>
      <c r="E485" s="49"/>
      <c r="F485" s="49"/>
      <c r="G485" s="49"/>
      <c r="H485" s="46"/>
      <c r="I485" s="49"/>
      <c r="J485" s="49"/>
      <c r="K485" s="51"/>
      <c r="L485" s="46"/>
      <c r="M485" s="49"/>
      <c r="N485" s="46"/>
      <c r="O485" s="46"/>
      <c r="P485" s="46"/>
      <c r="Q485" s="46"/>
      <c r="R485" s="46"/>
      <c r="S485" s="46"/>
      <c r="T485" s="46"/>
      <c r="U485" s="46"/>
      <c r="V485" s="46"/>
      <c r="W485" s="46"/>
      <c r="X485" s="49"/>
      <c r="Y485" s="49"/>
      <c r="Z485" s="46"/>
      <c r="AA485" s="46"/>
      <c r="AB485" s="37"/>
      <c r="AC485" s="37"/>
      <c r="AD485" s="37"/>
      <c r="AE485" s="37"/>
      <c r="AF485" s="37"/>
      <c r="AG485" s="37"/>
    </row>
    <row r="486">
      <c r="A486" s="46"/>
      <c r="B486" s="46"/>
      <c r="C486" s="46"/>
      <c r="D486" s="49"/>
      <c r="E486" s="49"/>
      <c r="F486" s="49"/>
      <c r="G486" s="49"/>
      <c r="H486" s="46"/>
      <c r="I486" s="49"/>
      <c r="J486" s="49"/>
      <c r="K486" s="51"/>
      <c r="L486" s="46"/>
      <c r="M486" s="49"/>
      <c r="N486" s="46"/>
      <c r="O486" s="46"/>
      <c r="P486" s="46"/>
      <c r="Q486" s="46"/>
      <c r="R486" s="46"/>
      <c r="S486" s="46"/>
      <c r="T486" s="46"/>
      <c r="U486" s="46"/>
      <c r="V486" s="46"/>
      <c r="W486" s="46"/>
      <c r="X486" s="49"/>
      <c r="Y486" s="49"/>
      <c r="Z486" s="46"/>
      <c r="AA486" s="46"/>
      <c r="AB486" s="37"/>
      <c r="AC486" s="37"/>
      <c r="AD486" s="37"/>
      <c r="AE486" s="37"/>
      <c r="AF486" s="37"/>
      <c r="AG486" s="37"/>
    </row>
    <row r="487">
      <c r="A487" s="46"/>
      <c r="B487" s="46"/>
      <c r="C487" s="46"/>
      <c r="D487" s="49"/>
      <c r="E487" s="49"/>
      <c r="F487" s="49"/>
      <c r="G487" s="49"/>
      <c r="H487" s="46"/>
      <c r="I487" s="49"/>
      <c r="J487" s="49"/>
      <c r="K487" s="51"/>
      <c r="L487" s="46"/>
      <c r="M487" s="49"/>
      <c r="N487" s="46"/>
      <c r="O487" s="46"/>
      <c r="P487" s="46"/>
      <c r="Q487" s="46"/>
      <c r="R487" s="46"/>
      <c r="S487" s="46"/>
      <c r="T487" s="46"/>
      <c r="U487" s="46"/>
      <c r="V487" s="46"/>
      <c r="W487" s="46"/>
      <c r="X487" s="49"/>
      <c r="Y487" s="49"/>
      <c r="Z487" s="46"/>
      <c r="AA487" s="46"/>
      <c r="AB487" s="37"/>
      <c r="AC487" s="37"/>
      <c r="AD487" s="37"/>
      <c r="AE487" s="37"/>
      <c r="AF487" s="37"/>
      <c r="AG487" s="37"/>
    </row>
    <row r="488">
      <c r="A488" s="46"/>
      <c r="B488" s="46"/>
      <c r="C488" s="46"/>
      <c r="D488" s="49"/>
      <c r="E488" s="49"/>
      <c r="F488" s="49"/>
      <c r="G488" s="49"/>
      <c r="H488" s="46"/>
      <c r="I488" s="49"/>
      <c r="J488" s="49"/>
      <c r="K488" s="51"/>
      <c r="L488" s="46"/>
      <c r="M488" s="49"/>
      <c r="N488" s="46"/>
      <c r="O488" s="46"/>
      <c r="P488" s="46"/>
      <c r="Q488" s="46"/>
      <c r="R488" s="46"/>
      <c r="S488" s="46"/>
      <c r="T488" s="46"/>
      <c r="U488" s="46"/>
      <c r="V488" s="46"/>
      <c r="W488" s="46"/>
      <c r="X488" s="49"/>
      <c r="Y488" s="49"/>
      <c r="Z488" s="46"/>
      <c r="AA488" s="46"/>
      <c r="AB488" s="37"/>
      <c r="AC488" s="37"/>
      <c r="AD488" s="37"/>
      <c r="AE488" s="37"/>
      <c r="AF488" s="37"/>
      <c r="AG488" s="37"/>
    </row>
    <row r="489">
      <c r="A489" s="46"/>
      <c r="B489" s="46"/>
      <c r="C489" s="46"/>
      <c r="D489" s="49"/>
      <c r="E489" s="49"/>
      <c r="F489" s="49"/>
      <c r="G489" s="49"/>
      <c r="H489" s="46"/>
      <c r="I489" s="49"/>
      <c r="J489" s="49"/>
      <c r="K489" s="51"/>
      <c r="L489" s="46"/>
      <c r="M489" s="49"/>
      <c r="N489" s="46"/>
      <c r="O489" s="46"/>
      <c r="P489" s="46"/>
      <c r="Q489" s="46"/>
      <c r="R489" s="46"/>
      <c r="S489" s="46"/>
      <c r="T489" s="46"/>
      <c r="U489" s="46"/>
      <c r="V489" s="46"/>
      <c r="W489" s="46"/>
      <c r="X489" s="49"/>
      <c r="Y489" s="49"/>
      <c r="Z489" s="46"/>
      <c r="AA489" s="46"/>
      <c r="AB489" s="37"/>
      <c r="AC489" s="37"/>
      <c r="AD489" s="37"/>
      <c r="AE489" s="37"/>
      <c r="AF489" s="37"/>
      <c r="AG489" s="37"/>
    </row>
    <row r="490">
      <c r="A490" s="46"/>
      <c r="B490" s="46"/>
      <c r="C490" s="46"/>
      <c r="D490" s="49"/>
      <c r="E490" s="49"/>
      <c r="F490" s="49"/>
      <c r="G490" s="49"/>
      <c r="H490" s="46"/>
      <c r="I490" s="49"/>
      <c r="J490" s="49"/>
      <c r="K490" s="51"/>
      <c r="L490" s="46"/>
      <c r="M490" s="49"/>
      <c r="N490" s="46"/>
      <c r="O490" s="46"/>
      <c r="P490" s="46"/>
      <c r="Q490" s="46"/>
      <c r="R490" s="46"/>
      <c r="S490" s="46"/>
      <c r="T490" s="46"/>
      <c r="U490" s="46"/>
      <c r="V490" s="46"/>
      <c r="W490" s="46"/>
      <c r="X490" s="49"/>
      <c r="Y490" s="49"/>
      <c r="Z490" s="46"/>
      <c r="AA490" s="46"/>
      <c r="AB490" s="37"/>
      <c r="AC490" s="37"/>
      <c r="AD490" s="37"/>
      <c r="AE490" s="37"/>
      <c r="AF490" s="37"/>
      <c r="AG490" s="37"/>
    </row>
    <row r="491">
      <c r="A491" s="46"/>
      <c r="B491" s="46"/>
      <c r="C491" s="46"/>
      <c r="D491" s="49"/>
      <c r="E491" s="49"/>
      <c r="F491" s="49"/>
      <c r="G491" s="49"/>
      <c r="H491" s="46"/>
      <c r="I491" s="49"/>
      <c r="J491" s="49"/>
      <c r="K491" s="51"/>
      <c r="L491" s="46"/>
      <c r="M491" s="49"/>
      <c r="N491" s="46"/>
      <c r="O491" s="46"/>
      <c r="P491" s="46"/>
      <c r="Q491" s="46"/>
      <c r="R491" s="46"/>
      <c r="S491" s="46"/>
      <c r="T491" s="46"/>
      <c r="U491" s="46"/>
      <c r="V491" s="46"/>
      <c r="W491" s="46"/>
      <c r="X491" s="49"/>
      <c r="Y491" s="49"/>
      <c r="Z491" s="46"/>
      <c r="AA491" s="46"/>
      <c r="AB491" s="37"/>
      <c r="AC491" s="37"/>
      <c r="AD491" s="37"/>
      <c r="AE491" s="37"/>
      <c r="AF491" s="37"/>
      <c r="AG491" s="37"/>
    </row>
    <row r="492">
      <c r="A492" s="46"/>
      <c r="B492" s="46"/>
      <c r="C492" s="46"/>
      <c r="D492" s="49"/>
      <c r="E492" s="49"/>
      <c r="F492" s="49"/>
      <c r="G492" s="49"/>
      <c r="H492" s="46"/>
      <c r="I492" s="49"/>
      <c r="J492" s="49"/>
      <c r="K492" s="51"/>
      <c r="L492" s="46"/>
      <c r="M492" s="49"/>
      <c r="N492" s="46"/>
      <c r="O492" s="46"/>
      <c r="P492" s="46"/>
      <c r="Q492" s="46"/>
      <c r="R492" s="46"/>
      <c r="S492" s="46"/>
      <c r="T492" s="46"/>
      <c r="U492" s="46"/>
      <c r="V492" s="46"/>
      <c r="W492" s="46"/>
      <c r="X492" s="49"/>
      <c r="Y492" s="49"/>
      <c r="Z492" s="46"/>
      <c r="AA492" s="46"/>
      <c r="AB492" s="37"/>
      <c r="AC492" s="37"/>
      <c r="AD492" s="37"/>
      <c r="AE492" s="37"/>
      <c r="AF492" s="37"/>
      <c r="AG492" s="37"/>
    </row>
    <row r="493">
      <c r="A493" s="46"/>
      <c r="B493" s="46"/>
      <c r="C493" s="46"/>
      <c r="D493" s="49"/>
      <c r="E493" s="49"/>
      <c r="F493" s="49"/>
      <c r="G493" s="49"/>
      <c r="H493" s="46"/>
      <c r="I493" s="49"/>
      <c r="J493" s="49"/>
      <c r="K493" s="51"/>
      <c r="L493" s="46"/>
      <c r="M493" s="49"/>
      <c r="N493" s="46"/>
      <c r="O493" s="46"/>
      <c r="P493" s="46"/>
      <c r="Q493" s="46"/>
      <c r="R493" s="46"/>
      <c r="S493" s="46"/>
      <c r="T493" s="46"/>
      <c r="U493" s="46"/>
      <c r="V493" s="46"/>
      <c r="W493" s="46"/>
      <c r="X493" s="49"/>
      <c r="Y493" s="49"/>
      <c r="Z493" s="46"/>
      <c r="AA493" s="46"/>
      <c r="AB493" s="37"/>
      <c r="AC493" s="37"/>
      <c r="AD493" s="37"/>
      <c r="AE493" s="37"/>
      <c r="AF493" s="37"/>
      <c r="AG493" s="37"/>
    </row>
    <row r="494">
      <c r="A494" s="46"/>
      <c r="B494" s="46"/>
      <c r="C494" s="46"/>
      <c r="D494" s="49"/>
      <c r="E494" s="49"/>
      <c r="F494" s="49"/>
      <c r="G494" s="49"/>
      <c r="H494" s="46"/>
      <c r="I494" s="49"/>
      <c r="J494" s="49"/>
      <c r="K494" s="51"/>
      <c r="L494" s="46"/>
      <c r="M494" s="49"/>
      <c r="N494" s="46"/>
      <c r="O494" s="46"/>
      <c r="P494" s="46"/>
      <c r="Q494" s="46"/>
      <c r="R494" s="46"/>
      <c r="S494" s="46"/>
      <c r="T494" s="46"/>
      <c r="U494" s="46"/>
      <c r="V494" s="46"/>
      <c r="W494" s="46"/>
      <c r="X494" s="49"/>
      <c r="Y494" s="49"/>
      <c r="Z494" s="46"/>
      <c r="AA494" s="46"/>
      <c r="AB494" s="37"/>
      <c r="AC494" s="37"/>
      <c r="AD494" s="37"/>
      <c r="AE494" s="37"/>
      <c r="AF494" s="37"/>
      <c r="AG494" s="37"/>
    </row>
    <row r="495">
      <c r="A495" s="46"/>
      <c r="B495" s="46"/>
      <c r="C495" s="46"/>
      <c r="D495" s="49"/>
      <c r="E495" s="49"/>
      <c r="F495" s="49"/>
      <c r="G495" s="49"/>
      <c r="H495" s="46"/>
      <c r="I495" s="49"/>
      <c r="J495" s="49"/>
      <c r="K495" s="51"/>
      <c r="L495" s="46"/>
      <c r="M495" s="49"/>
      <c r="N495" s="46"/>
      <c r="O495" s="46"/>
      <c r="P495" s="46"/>
      <c r="Q495" s="46"/>
      <c r="R495" s="46"/>
      <c r="S495" s="46"/>
      <c r="T495" s="46"/>
      <c r="U495" s="46"/>
      <c r="V495" s="46"/>
      <c r="W495" s="46"/>
      <c r="X495" s="49"/>
      <c r="Y495" s="49"/>
      <c r="Z495" s="46"/>
      <c r="AA495" s="46"/>
      <c r="AB495" s="37"/>
      <c r="AC495" s="37"/>
      <c r="AD495" s="37"/>
      <c r="AE495" s="37"/>
      <c r="AF495" s="37"/>
      <c r="AG495" s="37"/>
    </row>
    <row r="496">
      <c r="A496" s="46"/>
      <c r="B496" s="46"/>
      <c r="C496" s="46"/>
      <c r="D496" s="49"/>
      <c r="E496" s="49"/>
      <c r="F496" s="49"/>
      <c r="G496" s="49"/>
      <c r="H496" s="46"/>
      <c r="I496" s="49"/>
      <c r="J496" s="49"/>
      <c r="K496" s="51"/>
      <c r="L496" s="46"/>
      <c r="M496" s="49"/>
      <c r="N496" s="46"/>
      <c r="O496" s="46"/>
      <c r="P496" s="46"/>
      <c r="Q496" s="46"/>
      <c r="R496" s="46"/>
      <c r="S496" s="46"/>
      <c r="T496" s="46"/>
      <c r="U496" s="46"/>
      <c r="V496" s="46"/>
      <c r="W496" s="46"/>
      <c r="X496" s="49"/>
      <c r="Y496" s="49"/>
      <c r="Z496" s="46"/>
      <c r="AA496" s="46"/>
      <c r="AB496" s="37"/>
      <c r="AC496" s="37"/>
      <c r="AD496" s="37"/>
      <c r="AE496" s="37"/>
      <c r="AF496" s="37"/>
      <c r="AG496" s="37"/>
    </row>
    <row r="497">
      <c r="A497" s="46"/>
      <c r="B497" s="46"/>
      <c r="C497" s="46"/>
      <c r="D497" s="49"/>
      <c r="E497" s="49"/>
      <c r="F497" s="49"/>
      <c r="G497" s="49"/>
      <c r="H497" s="46"/>
      <c r="I497" s="49"/>
      <c r="J497" s="49"/>
      <c r="K497" s="51"/>
      <c r="L497" s="46"/>
      <c r="M497" s="49"/>
      <c r="N497" s="46"/>
      <c r="O497" s="46"/>
      <c r="P497" s="46"/>
      <c r="Q497" s="46"/>
      <c r="R497" s="46"/>
      <c r="S497" s="46"/>
      <c r="T497" s="46"/>
      <c r="U497" s="46"/>
      <c r="V497" s="46"/>
      <c r="W497" s="46"/>
      <c r="X497" s="49"/>
      <c r="Y497" s="49"/>
      <c r="Z497" s="46"/>
      <c r="AA497" s="46"/>
      <c r="AB497" s="37"/>
      <c r="AC497" s="37"/>
      <c r="AD497" s="37"/>
      <c r="AE497" s="37"/>
      <c r="AF497" s="37"/>
      <c r="AG497" s="37"/>
    </row>
    <row r="498">
      <c r="A498" s="46"/>
      <c r="B498" s="46"/>
      <c r="C498" s="46"/>
      <c r="D498" s="49"/>
      <c r="E498" s="49"/>
      <c r="F498" s="49"/>
      <c r="G498" s="49"/>
      <c r="H498" s="46"/>
      <c r="I498" s="49"/>
      <c r="J498" s="49"/>
      <c r="K498" s="51"/>
      <c r="L498" s="46"/>
      <c r="M498" s="49"/>
      <c r="N498" s="46"/>
      <c r="O498" s="46"/>
      <c r="P498" s="46"/>
      <c r="Q498" s="46"/>
      <c r="R498" s="46"/>
      <c r="S498" s="46"/>
      <c r="T498" s="46"/>
      <c r="U498" s="46"/>
      <c r="V498" s="46"/>
      <c r="W498" s="46"/>
      <c r="X498" s="49"/>
      <c r="Y498" s="49"/>
      <c r="Z498" s="46"/>
      <c r="AA498" s="46"/>
      <c r="AB498" s="37"/>
      <c r="AC498" s="37"/>
      <c r="AD498" s="37"/>
      <c r="AE498" s="37"/>
      <c r="AF498" s="37"/>
      <c r="AG498" s="37"/>
    </row>
    <row r="499">
      <c r="A499" s="46"/>
      <c r="B499" s="46"/>
      <c r="C499" s="46"/>
      <c r="D499" s="49"/>
      <c r="E499" s="49"/>
      <c r="F499" s="49"/>
      <c r="G499" s="49"/>
      <c r="H499" s="46"/>
      <c r="I499" s="49"/>
      <c r="J499" s="49"/>
      <c r="K499" s="51"/>
      <c r="L499" s="46"/>
      <c r="M499" s="49"/>
      <c r="N499" s="46"/>
      <c r="O499" s="46"/>
      <c r="P499" s="46"/>
      <c r="Q499" s="46"/>
      <c r="R499" s="46"/>
      <c r="S499" s="46"/>
      <c r="T499" s="46"/>
      <c r="U499" s="46"/>
      <c r="V499" s="46"/>
      <c r="W499" s="46"/>
      <c r="X499" s="49"/>
      <c r="Y499" s="49"/>
      <c r="Z499" s="46"/>
      <c r="AA499" s="46"/>
      <c r="AB499" s="37"/>
      <c r="AC499" s="37"/>
      <c r="AD499" s="37"/>
      <c r="AE499" s="37"/>
      <c r="AF499" s="37"/>
      <c r="AG499" s="37"/>
    </row>
    <row r="500">
      <c r="A500" s="46"/>
      <c r="B500" s="46"/>
      <c r="C500" s="46"/>
      <c r="D500" s="49"/>
      <c r="E500" s="49"/>
      <c r="F500" s="49"/>
      <c r="G500" s="49"/>
      <c r="H500" s="46"/>
      <c r="I500" s="49"/>
      <c r="J500" s="49"/>
      <c r="K500" s="51"/>
      <c r="L500" s="46"/>
      <c r="M500" s="49"/>
      <c r="N500" s="46"/>
      <c r="O500" s="46"/>
      <c r="P500" s="46"/>
      <c r="Q500" s="46"/>
      <c r="R500" s="46"/>
      <c r="S500" s="46"/>
      <c r="T500" s="46"/>
      <c r="U500" s="46"/>
      <c r="V500" s="46"/>
      <c r="W500" s="46"/>
      <c r="X500" s="49"/>
      <c r="Y500" s="49"/>
      <c r="Z500" s="46"/>
      <c r="AA500" s="46"/>
      <c r="AB500" s="37"/>
      <c r="AC500" s="37"/>
      <c r="AD500" s="37"/>
      <c r="AE500" s="37"/>
      <c r="AF500" s="37"/>
      <c r="AG500" s="37"/>
    </row>
    <row r="501">
      <c r="A501" s="46"/>
      <c r="B501" s="46"/>
      <c r="C501" s="46"/>
      <c r="D501" s="49"/>
      <c r="E501" s="49"/>
      <c r="F501" s="49"/>
      <c r="G501" s="49"/>
      <c r="H501" s="46"/>
      <c r="I501" s="49"/>
      <c r="J501" s="49"/>
      <c r="K501" s="51"/>
      <c r="L501" s="46"/>
      <c r="M501" s="49"/>
      <c r="N501" s="46"/>
      <c r="O501" s="46"/>
      <c r="P501" s="46"/>
      <c r="Q501" s="46"/>
      <c r="R501" s="46"/>
      <c r="S501" s="46"/>
      <c r="T501" s="46"/>
      <c r="U501" s="46"/>
      <c r="V501" s="46"/>
      <c r="W501" s="46"/>
      <c r="X501" s="49"/>
      <c r="Y501" s="49"/>
      <c r="Z501" s="46"/>
      <c r="AA501" s="46"/>
      <c r="AB501" s="37"/>
      <c r="AC501" s="37"/>
      <c r="AD501" s="37"/>
      <c r="AE501" s="37"/>
      <c r="AF501" s="37"/>
      <c r="AG501" s="37"/>
    </row>
    <row r="502">
      <c r="A502" s="46"/>
      <c r="B502" s="46"/>
      <c r="C502" s="46"/>
      <c r="D502" s="49"/>
      <c r="E502" s="49"/>
      <c r="F502" s="49"/>
      <c r="G502" s="49"/>
      <c r="H502" s="46"/>
      <c r="I502" s="49"/>
      <c r="J502" s="49"/>
      <c r="K502" s="51"/>
      <c r="L502" s="46"/>
      <c r="M502" s="49"/>
      <c r="N502" s="46"/>
      <c r="O502" s="46"/>
      <c r="P502" s="46"/>
      <c r="Q502" s="46"/>
      <c r="R502" s="46"/>
      <c r="S502" s="46"/>
      <c r="T502" s="46"/>
      <c r="U502" s="46"/>
      <c r="V502" s="46"/>
      <c r="W502" s="46"/>
      <c r="X502" s="49"/>
      <c r="Y502" s="49"/>
      <c r="Z502" s="46"/>
      <c r="AA502" s="46"/>
      <c r="AB502" s="37"/>
      <c r="AC502" s="37"/>
      <c r="AD502" s="37"/>
      <c r="AE502" s="37"/>
      <c r="AF502" s="37"/>
      <c r="AG502" s="37"/>
    </row>
    <row r="503">
      <c r="A503" s="46"/>
      <c r="B503" s="46"/>
      <c r="C503" s="46"/>
      <c r="D503" s="49"/>
      <c r="E503" s="49"/>
      <c r="F503" s="49"/>
      <c r="G503" s="49"/>
      <c r="H503" s="46"/>
      <c r="I503" s="49"/>
      <c r="J503" s="49"/>
      <c r="K503" s="51"/>
      <c r="L503" s="46"/>
      <c r="M503" s="49"/>
      <c r="N503" s="46"/>
      <c r="O503" s="46"/>
      <c r="P503" s="46"/>
      <c r="Q503" s="46"/>
      <c r="R503" s="46"/>
      <c r="S503" s="46"/>
      <c r="T503" s="46"/>
      <c r="U503" s="46"/>
      <c r="V503" s="46"/>
      <c r="W503" s="46"/>
      <c r="X503" s="49"/>
      <c r="Y503" s="49"/>
      <c r="Z503" s="46"/>
      <c r="AA503" s="46"/>
      <c r="AB503" s="37"/>
      <c r="AC503" s="37"/>
      <c r="AD503" s="37"/>
      <c r="AE503" s="37"/>
      <c r="AF503" s="37"/>
      <c r="AG503" s="37"/>
    </row>
    <row r="504">
      <c r="A504" s="46"/>
      <c r="B504" s="46"/>
      <c r="C504" s="46"/>
      <c r="D504" s="49"/>
      <c r="E504" s="49"/>
      <c r="F504" s="49"/>
      <c r="G504" s="49"/>
      <c r="H504" s="46"/>
      <c r="I504" s="49"/>
      <c r="J504" s="49"/>
      <c r="K504" s="51"/>
      <c r="L504" s="46"/>
      <c r="M504" s="49"/>
      <c r="N504" s="46"/>
      <c r="O504" s="46"/>
      <c r="P504" s="46"/>
      <c r="Q504" s="46"/>
      <c r="R504" s="46"/>
      <c r="S504" s="46"/>
      <c r="T504" s="46"/>
      <c r="U504" s="46"/>
      <c r="V504" s="46"/>
      <c r="W504" s="46"/>
      <c r="X504" s="49"/>
      <c r="Y504" s="49"/>
      <c r="Z504" s="46"/>
      <c r="AA504" s="46"/>
      <c r="AB504" s="37"/>
      <c r="AC504" s="37"/>
      <c r="AD504" s="37"/>
      <c r="AE504" s="37"/>
      <c r="AF504" s="37"/>
      <c r="AG504" s="37"/>
    </row>
    <row r="505">
      <c r="A505" s="46"/>
      <c r="B505" s="46"/>
      <c r="C505" s="46"/>
      <c r="D505" s="49"/>
      <c r="E505" s="49"/>
      <c r="F505" s="49"/>
      <c r="G505" s="49"/>
      <c r="H505" s="46"/>
      <c r="I505" s="49"/>
      <c r="J505" s="49"/>
      <c r="K505" s="51"/>
      <c r="L505" s="46"/>
      <c r="M505" s="49"/>
      <c r="N505" s="46"/>
      <c r="O505" s="46"/>
      <c r="P505" s="46"/>
      <c r="Q505" s="46"/>
      <c r="R505" s="46"/>
      <c r="S505" s="46"/>
      <c r="T505" s="46"/>
      <c r="U505" s="46"/>
      <c r="V505" s="46"/>
      <c r="W505" s="46"/>
      <c r="X505" s="49"/>
      <c r="Y505" s="49"/>
      <c r="Z505" s="46"/>
      <c r="AA505" s="46"/>
      <c r="AB505" s="37"/>
      <c r="AC505" s="37"/>
      <c r="AD505" s="37"/>
      <c r="AE505" s="37"/>
      <c r="AF505" s="37"/>
      <c r="AG505" s="37"/>
    </row>
    <row r="506">
      <c r="A506" s="46"/>
      <c r="B506" s="46"/>
      <c r="C506" s="46"/>
      <c r="D506" s="49"/>
      <c r="E506" s="49"/>
      <c r="F506" s="49"/>
      <c r="G506" s="49"/>
      <c r="H506" s="46"/>
      <c r="I506" s="49"/>
      <c r="J506" s="49"/>
      <c r="K506" s="51"/>
      <c r="L506" s="46"/>
      <c r="M506" s="49"/>
      <c r="N506" s="46"/>
      <c r="O506" s="46"/>
      <c r="P506" s="46"/>
      <c r="Q506" s="46"/>
      <c r="R506" s="46"/>
      <c r="S506" s="46"/>
      <c r="T506" s="46"/>
      <c r="U506" s="46"/>
      <c r="V506" s="46"/>
      <c r="W506" s="46"/>
      <c r="X506" s="49"/>
      <c r="Y506" s="49"/>
      <c r="Z506" s="46"/>
      <c r="AA506" s="46"/>
      <c r="AB506" s="37"/>
      <c r="AC506" s="37"/>
      <c r="AD506" s="37"/>
      <c r="AE506" s="37"/>
      <c r="AF506" s="37"/>
      <c r="AG506" s="37"/>
    </row>
    <row r="507">
      <c r="A507" s="46"/>
      <c r="B507" s="46"/>
      <c r="C507" s="46"/>
      <c r="D507" s="49"/>
      <c r="E507" s="49"/>
      <c r="F507" s="49"/>
      <c r="G507" s="49"/>
      <c r="H507" s="46"/>
      <c r="I507" s="49"/>
      <c r="J507" s="49"/>
      <c r="K507" s="51"/>
      <c r="L507" s="46"/>
      <c r="M507" s="49"/>
      <c r="N507" s="46"/>
      <c r="O507" s="46"/>
      <c r="P507" s="46"/>
      <c r="Q507" s="46"/>
      <c r="R507" s="46"/>
      <c r="S507" s="46"/>
      <c r="T507" s="46"/>
      <c r="U507" s="46"/>
      <c r="V507" s="46"/>
      <c r="W507" s="46"/>
      <c r="X507" s="49"/>
      <c r="Y507" s="49"/>
      <c r="Z507" s="46"/>
      <c r="AA507" s="46"/>
      <c r="AB507" s="37"/>
      <c r="AC507" s="37"/>
      <c r="AD507" s="37"/>
      <c r="AE507" s="37"/>
      <c r="AF507" s="37"/>
      <c r="AG507" s="37"/>
    </row>
    <row r="508">
      <c r="A508" s="46"/>
      <c r="B508" s="46"/>
      <c r="C508" s="46"/>
      <c r="D508" s="49"/>
      <c r="E508" s="49"/>
      <c r="F508" s="49"/>
      <c r="G508" s="49"/>
      <c r="H508" s="46"/>
      <c r="I508" s="49"/>
      <c r="J508" s="49"/>
      <c r="K508" s="51"/>
      <c r="L508" s="46"/>
      <c r="M508" s="49"/>
      <c r="N508" s="46"/>
      <c r="O508" s="46"/>
      <c r="P508" s="46"/>
      <c r="Q508" s="46"/>
      <c r="R508" s="46"/>
      <c r="S508" s="46"/>
      <c r="T508" s="46"/>
      <c r="U508" s="46"/>
      <c r="V508" s="46"/>
      <c r="W508" s="46"/>
      <c r="X508" s="49"/>
      <c r="Y508" s="49"/>
      <c r="Z508" s="46"/>
      <c r="AA508" s="46"/>
      <c r="AB508" s="37"/>
      <c r="AC508" s="37"/>
      <c r="AD508" s="37"/>
      <c r="AE508" s="37"/>
      <c r="AF508" s="37"/>
      <c r="AG508" s="37"/>
    </row>
    <row r="509">
      <c r="A509" s="46"/>
      <c r="B509" s="46"/>
      <c r="C509" s="46"/>
      <c r="D509" s="49"/>
      <c r="E509" s="49"/>
      <c r="F509" s="49"/>
      <c r="G509" s="49"/>
      <c r="H509" s="46"/>
      <c r="I509" s="49"/>
      <c r="J509" s="49"/>
      <c r="K509" s="51"/>
      <c r="L509" s="46"/>
      <c r="M509" s="49"/>
      <c r="N509" s="46"/>
      <c r="O509" s="46"/>
      <c r="P509" s="46"/>
      <c r="Q509" s="46"/>
      <c r="R509" s="46"/>
      <c r="S509" s="46"/>
      <c r="T509" s="46"/>
      <c r="U509" s="46"/>
      <c r="V509" s="46"/>
      <c r="W509" s="46"/>
      <c r="X509" s="49"/>
      <c r="Y509" s="49"/>
      <c r="Z509" s="46"/>
      <c r="AA509" s="46"/>
      <c r="AB509" s="37"/>
      <c r="AC509" s="37"/>
      <c r="AD509" s="37"/>
      <c r="AE509" s="37"/>
      <c r="AF509" s="37"/>
      <c r="AG509" s="37"/>
    </row>
    <row r="510">
      <c r="A510" s="46"/>
      <c r="B510" s="46"/>
      <c r="C510" s="46"/>
      <c r="D510" s="49"/>
      <c r="E510" s="49"/>
      <c r="F510" s="49"/>
      <c r="G510" s="49"/>
      <c r="H510" s="46"/>
      <c r="I510" s="49"/>
      <c r="J510" s="49"/>
      <c r="K510" s="51"/>
      <c r="L510" s="46"/>
      <c r="M510" s="49"/>
      <c r="N510" s="46"/>
      <c r="O510" s="46"/>
      <c r="P510" s="46"/>
      <c r="Q510" s="46"/>
      <c r="R510" s="46"/>
      <c r="S510" s="46"/>
      <c r="T510" s="46"/>
      <c r="U510" s="46"/>
      <c r="V510" s="46"/>
      <c r="W510" s="46"/>
      <c r="X510" s="49"/>
      <c r="Y510" s="49"/>
      <c r="Z510" s="46"/>
      <c r="AA510" s="46"/>
      <c r="AB510" s="37"/>
      <c r="AC510" s="37"/>
      <c r="AD510" s="37"/>
      <c r="AE510" s="37"/>
      <c r="AF510" s="37"/>
      <c r="AG510" s="37"/>
    </row>
    <row r="511">
      <c r="A511" s="46"/>
      <c r="B511" s="46"/>
      <c r="C511" s="46"/>
      <c r="D511" s="49"/>
      <c r="E511" s="49"/>
      <c r="F511" s="49"/>
      <c r="G511" s="49"/>
      <c r="H511" s="46"/>
      <c r="I511" s="49"/>
      <c r="J511" s="49"/>
      <c r="K511" s="51"/>
      <c r="L511" s="46"/>
      <c r="M511" s="49"/>
      <c r="N511" s="46"/>
      <c r="O511" s="46"/>
      <c r="P511" s="46"/>
      <c r="Q511" s="46"/>
      <c r="R511" s="46"/>
      <c r="S511" s="46"/>
      <c r="T511" s="46"/>
      <c r="U511" s="46"/>
      <c r="V511" s="46"/>
      <c r="W511" s="46"/>
      <c r="X511" s="49"/>
      <c r="Y511" s="49"/>
      <c r="Z511" s="46"/>
      <c r="AA511" s="46"/>
      <c r="AB511" s="37"/>
      <c r="AC511" s="37"/>
      <c r="AD511" s="37"/>
      <c r="AE511" s="37"/>
      <c r="AF511" s="37"/>
      <c r="AG511" s="37"/>
    </row>
    <row r="512">
      <c r="A512" s="46"/>
      <c r="B512" s="46"/>
      <c r="C512" s="46"/>
      <c r="D512" s="49"/>
      <c r="E512" s="49"/>
      <c r="F512" s="49"/>
      <c r="G512" s="49"/>
      <c r="H512" s="46"/>
      <c r="I512" s="49"/>
      <c r="J512" s="49"/>
      <c r="K512" s="51"/>
      <c r="L512" s="46"/>
      <c r="M512" s="49"/>
      <c r="N512" s="46"/>
      <c r="O512" s="46"/>
      <c r="P512" s="46"/>
      <c r="Q512" s="46"/>
      <c r="R512" s="46"/>
      <c r="S512" s="46"/>
      <c r="T512" s="46"/>
      <c r="U512" s="46"/>
      <c r="V512" s="46"/>
      <c r="W512" s="46"/>
      <c r="X512" s="49"/>
      <c r="Y512" s="49"/>
      <c r="Z512" s="46"/>
      <c r="AA512" s="46"/>
      <c r="AB512" s="37"/>
      <c r="AC512" s="37"/>
      <c r="AD512" s="37"/>
      <c r="AE512" s="37"/>
      <c r="AF512" s="37"/>
      <c r="AG512" s="37"/>
    </row>
    <row r="513">
      <c r="A513" s="46"/>
      <c r="B513" s="46"/>
      <c r="C513" s="46"/>
      <c r="D513" s="49"/>
      <c r="E513" s="49"/>
      <c r="F513" s="49"/>
      <c r="G513" s="49"/>
      <c r="H513" s="46"/>
      <c r="I513" s="49"/>
      <c r="J513" s="49"/>
      <c r="K513" s="51"/>
      <c r="L513" s="46"/>
      <c r="M513" s="49"/>
      <c r="N513" s="46"/>
      <c r="O513" s="46"/>
      <c r="P513" s="46"/>
      <c r="Q513" s="46"/>
      <c r="R513" s="46"/>
      <c r="S513" s="46"/>
      <c r="T513" s="46"/>
      <c r="U513" s="46"/>
      <c r="V513" s="46"/>
      <c r="W513" s="46"/>
      <c r="X513" s="49"/>
      <c r="Y513" s="49"/>
      <c r="Z513" s="46"/>
      <c r="AA513" s="46"/>
      <c r="AB513" s="37"/>
      <c r="AC513" s="37"/>
      <c r="AD513" s="37"/>
      <c r="AE513" s="37"/>
      <c r="AF513" s="37"/>
      <c r="AG513" s="37"/>
    </row>
    <row r="514">
      <c r="A514" s="46"/>
      <c r="B514" s="46"/>
      <c r="C514" s="46"/>
      <c r="D514" s="49"/>
      <c r="E514" s="49"/>
      <c r="F514" s="49"/>
      <c r="G514" s="49"/>
      <c r="H514" s="46"/>
      <c r="I514" s="49"/>
      <c r="J514" s="49"/>
      <c r="K514" s="51"/>
      <c r="L514" s="46"/>
      <c r="M514" s="49"/>
      <c r="N514" s="46"/>
      <c r="O514" s="46"/>
      <c r="P514" s="46"/>
      <c r="Q514" s="46"/>
      <c r="R514" s="46"/>
      <c r="S514" s="46"/>
      <c r="T514" s="46"/>
      <c r="U514" s="46"/>
      <c r="V514" s="46"/>
      <c r="W514" s="46"/>
      <c r="X514" s="49"/>
      <c r="Y514" s="49"/>
      <c r="Z514" s="46"/>
      <c r="AA514" s="46"/>
      <c r="AB514" s="37"/>
      <c r="AC514" s="37"/>
      <c r="AD514" s="37"/>
      <c r="AE514" s="37"/>
      <c r="AF514" s="37"/>
      <c r="AG514" s="37"/>
    </row>
    <row r="515">
      <c r="A515" s="46"/>
      <c r="B515" s="46"/>
      <c r="C515" s="46"/>
      <c r="D515" s="49"/>
      <c r="E515" s="49"/>
      <c r="F515" s="49"/>
      <c r="G515" s="49"/>
      <c r="H515" s="46"/>
      <c r="I515" s="49"/>
      <c r="J515" s="49"/>
      <c r="K515" s="51"/>
      <c r="L515" s="46"/>
      <c r="M515" s="49"/>
      <c r="N515" s="46"/>
      <c r="O515" s="46"/>
      <c r="P515" s="46"/>
      <c r="Q515" s="46"/>
      <c r="R515" s="46"/>
      <c r="S515" s="46"/>
      <c r="T515" s="46"/>
      <c r="U515" s="46"/>
      <c r="V515" s="46"/>
      <c r="W515" s="46"/>
      <c r="X515" s="49"/>
      <c r="Y515" s="49"/>
      <c r="Z515" s="46"/>
      <c r="AA515" s="46"/>
      <c r="AB515" s="37"/>
      <c r="AC515" s="37"/>
      <c r="AD515" s="37"/>
      <c r="AE515" s="37"/>
      <c r="AF515" s="37"/>
      <c r="AG515" s="37"/>
    </row>
    <row r="516">
      <c r="A516" s="46"/>
      <c r="B516" s="46"/>
      <c r="C516" s="46"/>
      <c r="D516" s="49"/>
      <c r="E516" s="49"/>
      <c r="F516" s="49"/>
      <c r="G516" s="49"/>
      <c r="H516" s="46"/>
      <c r="I516" s="49"/>
      <c r="J516" s="49"/>
      <c r="K516" s="51"/>
      <c r="L516" s="46"/>
      <c r="M516" s="49"/>
      <c r="N516" s="46"/>
      <c r="O516" s="46"/>
      <c r="P516" s="46"/>
      <c r="Q516" s="46"/>
      <c r="R516" s="46"/>
      <c r="S516" s="46"/>
      <c r="T516" s="46"/>
      <c r="U516" s="46"/>
      <c r="V516" s="46"/>
      <c r="W516" s="46"/>
      <c r="X516" s="49"/>
      <c r="Y516" s="49"/>
      <c r="Z516" s="46"/>
      <c r="AA516" s="46"/>
      <c r="AB516" s="37"/>
      <c r="AC516" s="37"/>
      <c r="AD516" s="37"/>
      <c r="AE516" s="37"/>
      <c r="AF516" s="37"/>
      <c r="AG516" s="37"/>
    </row>
    <row r="517">
      <c r="A517" s="46"/>
      <c r="B517" s="46"/>
      <c r="C517" s="46"/>
      <c r="D517" s="49"/>
      <c r="E517" s="49"/>
      <c r="F517" s="49"/>
      <c r="G517" s="49"/>
      <c r="H517" s="46"/>
      <c r="I517" s="49"/>
      <c r="J517" s="49"/>
      <c r="K517" s="51"/>
      <c r="L517" s="46"/>
      <c r="M517" s="49"/>
      <c r="N517" s="46"/>
      <c r="O517" s="46"/>
      <c r="P517" s="46"/>
      <c r="Q517" s="46"/>
      <c r="R517" s="46"/>
      <c r="S517" s="46"/>
      <c r="T517" s="46"/>
      <c r="U517" s="46"/>
      <c r="V517" s="46"/>
      <c r="W517" s="46"/>
      <c r="X517" s="49"/>
      <c r="Y517" s="49"/>
      <c r="Z517" s="46"/>
      <c r="AA517" s="46"/>
      <c r="AB517" s="37"/>
      <c r="AC517" s="37"/>
      <c r="AD517" s="37"/>
      <c r="AE517" s="37"/>
      <c r="AF517" s="37"/>
      <c r="AG517" s="37"/>
    </row>
    <row r="518">
      <c r="A518" s="46"/>
      <c r="B518" s="46"/>
      <c r="C518" s="46"/>
      <c r="D518" s="49"/>
      <c r="E518" s="49"/>
      <c r="F518" s="49"/>
      <c r="G518" s="49"/>
      <c r="H518" s="46"/>
      <c r="I518" s="49"/>
      <c r="J518" s="49"/>
      <c r="K518" s="51"/>
      <c r="L518" s="46"/>
      <c r="M518" s="49"/>
      <c r="N518" s="46"/>
      <c r="O518" s="46"/>
      <c r="P518" s="46"/>
      <c r="Q518" s="46"/>
      <c r="R518" s="46"/>
      <c r="S518" s="46"/>
      <c r="T518" s="46"/>
      <c r="U518" s="46"/>
      <c r="V518" s="46"/>
      <c r="W518" s="46"/>
      <c r="X518" s="49"/>
      <c r="Y518" s="49"/>
      <c r="Z518" s="46"/>
      <c r="AA518" s="46"/>
      <c r="AB518" s="37"/>
      <c r="AC518" s="37"/>
      <c r="AD518" s="37"/>
      <c r="AE518" s="37"/>
      <c r="AF518" s="37"/>
      <c r="AG518" s="37"/>
    </row>
    <row r="519">
      <c r="A519" s="46"/>
      <c r="B519" s="46"/>
      <c r="C519" s="46"/>
      <c r="D519" s="49"/>
      <c r="E519" s="49"/>
      <c r="F519" s="49"/>
      <c r="G519" s="49"/>
      <c r="H519" s="46"/>
      <c r="I519" s="49"/>
      <c r="J519" s="49"/>
      <c r="K519" s="51"/>
      <c r="L519" s="46"/>
      <c r="M519" s="49"/>
      <c r="N519" s="46"/>
      <c r="O519" s="46"/>
      <c r="P519" s="46"/>
      <c r="Q519" s="46"/>
      <c r="R519" s="46"/>
      <c r="S519" s="46"/>
      <c r="T519" s="46"/>
      <c r="U519" s="46"/>
      <c r="V519" s="46"/>
      <c r="W519" s="46"/>
      <c r="X519" s="49"/>
      <c r="Y519" s="49"/>
      <c r="Z519" s="46"/>
      <c r="AA519" s="46"/>
      <c r="AB519" s="37"/>
      <c r="AC519" s="37"/>
      <c r="AD519" s="37"/>
      <c r="AE519" s="37"/>
      <c r="AF519" s="37"/>
      <c r="AG519" s="37"/>
    </row>
    <row r="520">
      <c r="A520" s="46"/>
      <c r="B520" s="46"/>
      <c r="C520" s="46"/>
      <c r="D520" s="49"/>
      <c r="E520" s="49"/>
      <c r="F520" s="49"/>
      <c r="G520" s="49"/>
      <c r="H520" s="46"/>
      <c r="I520" s="49"/>
      <c r="J520" s="49"/>
      <c r="K520" s="51"/>
      <c r="L520" s="46"/>
      <c r="M520" s="49"/>
      <c r="N520" s="46"/>
      <c r="O520" s="46"/>
      <c r="P520" s="46"/>
      <c r="Q520" s="46"/>
      <c r="R520" s="46"/>
      <c r="S520" s="46"/>
      <c r="T520" s="46"/>
      <c r="U520" s="46"/>
      <c r="V520" s="46"/>
      <c r="W520" s="46"/>
      <c r="X520" s="49"/>
      <c r="Y520" s="49"/>
      <c r="Z520" s="46"/>
      <c r="AA520" s="46"/>
      <c r="AB520" s="37"/>
      <c r="AC520" s="37"/>
      <c r="AD520" s="37"/>
      <c r="AE520" s="37"/>
      <c r="AF520" s="37"/>
      <c r="AG520" s="37"/>
    </row>
    <row r="521">
      <c r="A521" s="46"/>
      <c r="B521" s="46"/>
      <c r="C521" s="46"/>
      <c r="D521" s="49"/>
      <c r="E521" s="49"/>
      <c r="F521" s="49"/>
      <c r="G521" s="49"/>
      <c r="H521" s="46"/>
      <c r="I521" s="49"/>
      <c r="J521" s="49"/>
      <c r="K521" s="51"/>
      <c r="L521" s="46"/>
      <c r="M521" s="49"/>
      <c r="N521" s="46"/>
      <c r="O521" s="46"/>
      <c r="P521" s="46"/>
      <c r="Q521" s="46"/>
      <c r="R521" s="46"/>
      <c r="S521" s="46"/>
      <c r="T521" s="46"/>
      <c r="U521" s="46"/>
      <c r="V521" s="46"/>
      <c r="W521" s="46"/>
      <c r="X521" s="49"/>
      <c r="Y521" s="49"/>
      <c r="Z521" s="46"/>
      <c r="AA521" s="46"/>
      <c r="AB521" s="37"/>
      <c r="AC521" s="37"/>
      <c r="AD521" s="37"/>
      <c r="AE521" s="37"/>
      <c r="AF521" s="37"/>
      <c r="AG521" s="37"/>
    </row>
    <row r="522">
      <c r="A522" s="46"/>
      <c r="B522" s="46"/>
      <c r="C522" s="46"/>
      <c r="D522" s="49"/>
      <c r="E522" s="49"/>
      <c r="F522" s="49"/>
      <c r="G522" s="49"/>
      <c r="H522" s="46"/>
      <c r="I522" s="49"/>
      <c r="J522" s="49"/>
      <c r="K522" s="51"/>
      <c r="L522" s="46"/>
      <c r="M522" s="49"/>
      <c r="N522" s="46"/>
      <c r="O522" s="46"/>
      <c r="P522" s="46"/>
      <c r="Q522" s="46"/>
      <c r="R522" s="46"/>
      <c r="S522" s="46"/>
      <c r="T522" s="46"/>
      <c r="U522" s="46"/>
      <c r="V522" s="46"/>
      <c r="W522" s="46"/>
      <c r="X522" s="49"/>
      <c r="Y522" s="49"/>
      <c r="Z522" s="46"/>
      <c r="AA522" s="46"/>
      <c r="AB522" s="37"/>
      <c r="AC522" s="37"/>
      <c r="AD522" s="37"/>
      <c r="AE522" s="37"/>
      <c r="AF522" s="37"/>
      <c r="AG522" s="37"/>
    </row>
    <row r="523">
      <c r="A523" s="46"/>
      <c r="B523" s="46"/>
      <c r="C523" s="46"/>
      <c r="D523" s="49"/>
      <c r="E523" s="49"/>
      <c r="F523" s="49"/>
      <c r="G523" s="49"/>
      <c r="H523" s="46"/>
      <c r="I523" s="49"/>
      <c r="J523" s="49"/>
      <c r="K523" s="51"/>
      <c r="L523" s="46"/>
      <c r="M523" s="49"/>
      <c r="N523" s="46"/>
      <c r="O523" s="46"/>
      <c r="P523" s="46"/>
      <c r="Q523" s="46"/>
      <c r="R523" s="46"/>
      <c r="S523" s="46"/>
      <c r="T523" s="46"/>
      <c r="U523" s="46"/>
      <c r="V523" s="46"/>
      <c r="W523" s="46"/>
      <c r="X523" s="49"/>
      <c r="Y523" s="49"/>
      <c r="Z523" s="46"/>
      <c r="AA523" s="46"/>
      <c r="AB523" s="37"/>
      <c r="AC523" s="37"/>
      <c r="AD523" s="37"/>
      <c r="AE523" s="37"/>
      <c r="AF523" s="37"/>
      <c r="AG523" s="37"/>
    </row>
    <row r="524">
      <c r="A524" s="46"/>
      <c r="B524" s="46"/>
      <c r="C524" s="46"/>
      <c r="D524" s="49"/>
      <c r="E524" s="49"/>
      <c r="F524" s="49"/>
      <c r="G524" s="49"/>
      <c r="H524" s="46"/>
      <c r="I524" s="49"/>
      <c r="J524" s="49"/>
      <c r="K524" s="51"/>
      <c r="L524" s="46"/>
      <c r="M524" s="49"/>
      <c r="N524" s="46"/>
      <c r="O524" s="46"/>
      <c r="P524" s="46"/>
      <c r="Q524" s="46"/>
      <c r="R524" s="46"/>
      <c r="S524" s="46"/>
      <c r="T524" s="46"/>
      <c r="U524" s="46"/>
      <c r="V524" s="46"/>
      <c r="W524" s="46"/>
      <c r="X524" s="49"/>
      <c r="Y524" s="49"/>
      <c r="Z524" s="46"/>
      <c r="AA524" s="46"/>
      <c r="AB524" s="37"/>
      <c r="AC524" s="37"/>
      <c r="AD524" s="37"/>
      <c r="AE524" s="37"/>
      <c r="AF524" s="37"/>
      <c r="AG524" s="37"/>
    </row>
    <row r="525">
      <c r="A525" s="46"/>
      <c r="B525" s="46"/>
      <c r="C525" s="46"/>
      <c r="D525" s="49"/>
      <c r="E525" s="49"/>
      <c r="F525" s="49"/>
      <c r="G525" s="49"/>
      <c r="H525" s="46"/>
      <c r="I525" s="49"/>
      <c r="J525" s="49"/>
      <c r="K525" s="51"/>
      <c r="L525" s="46"/>
      <c r="M525" s="49"/>
      <c r="N525" s="46"/>
      <c r="O525" s="46"/>
      <c r="P525" s="46"/>
      <c r="Q525" s="46"/>
      <c r="R525" s="46"/>
      <c r="S525" s="46"/>
      <c r="T525" s="46"/>
      <c r="U525" s="46"/>
      <c r="V525" s="46"/>
      <c r="W525" s="46"/>
      <c r="X525" s="49"/>
      <c r="Y525" s="49"/>
      <c r="Z525" s="46"/>
      <c r="AA525" s="46"/>
      <c r="AB525" s="37"/>
      <c r="AC525" s="37"/>
      <c r="AD525" s="37"/>
      <c r="AE525" s="37"/>
      <c r="AF525" s="37"/>
      <c r="AG525" s="37"/>
    </row>
    <row r="526">
      <c r="A526" s="46"/>
      <c r="B526" s="46"/>
      <c r="C526" s="46"/>
      <c r="D526" s="49"/>
      <c r="E526" s="49"/>
      <c r="F526" s="49"/>
      <c r="G526" s="49"/>
      <c r="H526" s="46"/>
      <c r="I526" s="49"/>
      <c r="J526" s="49"/>
      <c r="K526" s="51"/>
      <c r="L526" s="46"/>
      <c r="M526" s="49"/>
      <c r="N526" s="46"/>
      <c r="O526" s="46"/>
      <c r="P526" s="46"/>
      <c r="Q526" s="46"/>
      <c r="R526" s="46"/>
      <c r="S526" s="46"/>
      <c r="T526" s="46"/>
      <c r="U526" s="46"/>
      <c r="V526" s="46"/>
      <c r="W526" s="46"/>
      <c r="X526" s="49"/>
      <c r="Y526" s="49"/>
      <c r="Z526" s="46"/>
      <c r="AA526" s="46"/>
      <c r="AB526" s="37"/>
      <c r="AC526" s="37"/>
      <c r="AD526" s="37"/>
      <c r="AE526" s="37"/>
      <c r="AF526" s="37"/>
      <c r="AG526" s="37"/>
    </row>
    <row r="527">
      <c r="A527" s="46"/>
      <c r="B527" s="46"/>
      <c r="C527" s="46"/>
      <c r="D527" s="49"/>
      <c r="E527" s="49"/>
      <c r="F527" s="49"/>
      <c r="G527" s="49"/>
      <c r="H527" s="46"/>
      <c r="I527" s="49"/>
      <c r="J527" s="49"/>
      <c r="K527" s="51"/>
      <c r="L527" s="46"/>
      <c r="M527" s="49"/>
      <c r="N527" s="46"/>
      <c r="O527" s="46"/>
      <c r="P527" s="46"/>
      <c r="Q527" s="46"/>
      <c r="R527" s="46"/>
      <c r="S527" s="46"/>
      <c r="T527" s="46"/>
      <c r="U527" s="46"/>
      <c r="V527" s="46"/>
      <c r="W527" s="46"/>
      <c r="X527" s="49"/>
      <c r="Y527" s="49"/>
      <c r="Z527" s="46"/>
      <c r="AA527" s="46"/>
      <c r="AB527" s="37"/>
      <c r="AC527" s="37"/>
      <c r="AD527" s="37"/>
      <c r="AE527" s="37"/>
      <c r="AF527" s="37"/>
      <c r="AG527" s="37"/>
    </row>
    <row r="528">
      <c r="A528" s="46"/>
      <c r="B528" s="46"/>
      <c r="C528" s="46"/>
      <c r="D528" s="49"/>
      <c r="E528" s="49"/>
      <c r="F528" s="49"/>
      <c r="G528" s="49"/>
      <c r="H528" s="46"/>
      <c r="I528" s="49"/>
      <c r="J528" s="49"/>
      <c r="K528" s="51"/>
      <c r="L528" s="46"/>
      <c r="M528" s="49"/>
      <c r="N528" s="46"/>
      <c r="O528" s="46"/>
      <c r="P528" s="46"/>
      <c r="Q528" s="46"/>
      <c r="R528" s="46"/>
      <c r="S528" s="46"/>
      <c r="T528" s="46"/>
      <c r="U528" s="46"/>
      <c r="V528" s="46"/>
      <c r="W528" s="46"/>
      <c r="X528" s="49"/>
      <c r="Y528" s="49"/>
      <c r="Z528" s="46"/>
      <c r="AA528" s="46"/>
      <c r="AB528" s="37"/>
      <c r="AC528" s="37"/>
      <c r="AD528" s="37"/>
      <c r="AE528" s="37"/>
      <c r="AF528" s="37"/>
      <c r="AG528" s="37"/>
    </row>
    <row r="529">
      <c r="A529" s="46"/>
      <c r="B529" s="46"/>
      <c r="C529" s="46"/>
      <c r="D529" s="49"/>
      <c r="E529" s="49"/>
      <c r="F529" s="49"/>
      <c r="G529" s="49"/>
      <c r="H529" s="46"/>
      <c r="I529" s="49"/>
      <c r="J529" s="49"/>
      <c r="K529" s="51"/>
      <c r="L529" s="46"/>
      <c r="M529" s="49"/>
      <c r="N529" s="46"/>
      <c r="O529" s="46"/>
      <c r="P529" s="46"/>
      <c r="Q529" s="46"/>
      <c r="R529" s="46"/>
      <c r="S529" s="46"/>
      <c r="T529" s="46"/>
      <c r="U529" s="46"/>
      <c r="V529" s="46"/>
      <c r="W529" s="46"/>
      <c r="X529" s="49"/>
      <c r="Y529" s="49"/>
      <c r="Z529" s="46"/>
      <c r="AA529" s="46"/>
      <c r="AB529" s="37"/>
      <c r="AC529" s="37"/>
      <c r="AD529" s="37"/>
      <c r="AE529" s="37"/>
      <c r="AF529" s="37"/>
      <c r="AG529" s="37"/>
    </row>
    <row r="530">
      <c r="A530" s="46"/>
      <c r="B530" s="46"/>
      <c r="C530" s="46"/>
      <c r="D530" s="49"/>
      <c r="E530" s="49"/>
      <c r="F530" s="49"/>
      <c r="G530" s="49"/>
      <c r="H530" s="46"/>
      <c r="I530" s="49"/>
      <c r="J530" s="49"/>
      <c r="K530" s="51"/>
      <c r="L530" s="46"/>
      <c r="M530" s="49"/>
      <c r="N530" s="46"/>
      <c r="O530" s="46"/>
      <c r="P530" s="46"/>
      <c r="Q530" s="46"/>
      <c r="R530" s="46"/>
      <c r="S530" s="46"/>
      <c r="T530" s="46"/>
      <c r="U530" s="46"/>
      <c r="V530" s="46"/>
      <c r="W530" s="46"/>
      <c r="X530" s="49"/>
      <c r="Y530" s="49"/>
      <c r="Z530" s="46"/>
      <c r="AA530" s="46"/>
      <c r="AB530" s="37"/>
      <c r="AC530" s="37"/>
      <c r="AD530" s="37"/>
      <c r="AE530" s="37"/>
      <c r="AF530" s="37"/>
      <c r="AG530" s="37"/>
    </row>
    <row r="531">
      <c r="A531" s="46"/>
      <c r="B531" s="46"/>
      <c r="C531" s="46"/>
      <c r="D531" s="49"/>
      <c r="E531" s="49"/>
      <c r="F531" s="49"/>
      <c r="G531" s="49"/>
      <c r="H531" s="46"/>
      <c r="I531" s="49"/>
      <c r="J531" s="49"/>
      <c r="K531" s="51"/>
      <c r="L531" s="46"/>
      <c r="M531" s="49"/>
      <c r="N531" s="46"/>
      <c r="O531" s="46"/>
      <c r="P531" s="46"/>
      <c r="Q531" s="46"/>
      <c r="R531" s="46"/>
      <c r="S531" s="46"/>
      <c r="T531" s="46"/>
      <c r="U531" s="46"/>
      <c r="V531" s="46"/>
      <c r="W531" s="46"/>
      <c r="X531" s="49"/>
      <c r="Y531" s="49"/>
      <c r="Z531" s="46"/>
      <c r="AA531" s="46"/>
      <c r="AB531" s="37"/>
      <c r="AC531" s="37"/>
      <c r="AD531" s="37"/>
      <c r="AE531" s="37"/>
      <c r="AF531" s="37"/>
      <c r="AG531" s="37"/>
    </row>
    <row r="532">
      <c r="A532" s="46"/>
      <c r="B532" s="46"/>
      <c r="C532" s="46"/>
      <c r="D532" s="49"/>
      <c r="E532" s="49"/>
      <c r="F532" s="49"/>
      <c r="G532" s="49"/>
      <c r="H532" s="46"/>
      <c r="I532" s="49"/>
      <c r="J532" s="49"/>
      <c r="K532" s="51"/>
      <c r="L532" s="46"/>
      <c r="M532" s="49"/>
      <c r="N532" s="46"/>
      <c r="O532" s="46"/>
      <c r="P532" s="46"/>
      <c r="Q532" s="46"/>
      <c r="R532" s="46"/>
      <c r="S532" s="46"/>
      <c r="T532" s="46"/>
      <c r="U532" s="46"/>
      <c r="V532" s="46"/>
      <c r="W532" s="46"/>
      <c r="X532" s="49"/>
      <c r="Y532" s="49"/>
      <c r="Z532" s="46"/>
      <c r="AA532" s="46"/>
      <c r="AB532" s="37"/>
      <c r="AC532" s="37"/>
      <c r="AD532" s="37"/>
      <c r="AE532" s="37"/>
      <c r="AF532" s="37"/>
      <c r="AG532" s="37"/>
    </row>
    <row r="533">
      <c r="A533" s="46"/>
      <c r="B533" s="46"/>
      <c r="C533" s="46"/>
      <c r="D533" s="49"/>
      <c r="E533" s="49"/>
      <c r="F533" s="49"/>
      <c r="G533" s="49"/>
      <c r="H533" s="46"/>
      <c r="I533" s="49"/>
      <c r="J533" s="49"/>
      <c r="K533" s="51"/>
      <c r="L533" s="46"/>
      <c r="M533" s="49"/>
      <c r="N533" s="46"/>
      <c r="O533" s="46"/>
      <c r="P533" s="46"/>
      <c r="Q533" s="46"/>
      <c r="R533" s="46"/>
      <c r="S533" s="46"/>
      <c r="T533" s="46"/>
      <c r="U533" s="46"/>
      <c r="V533" s="46"/>
      <c r="W533" s="46"/>
      <c r="X533" s="49"/>
      <c r="Y533" s="49"/>
      <c r="Z533" s="46"/>
      <c r="AA533" s="46"/>
      <c r="AB533" s="37"/>
      <c r="AC533" s="37"/>
      <c r="AD533" s="37"/>
      <c r="AE533" s="37"/>
      <c r="AF533" s="37"/>
      <c r="AG533" s="37"/>
    </row>
    <row r="534">
      <c r="A534" s="46"/>
      <c r="B534" s="46"/>
      <c r="C534" s="46"/>
      <c r="D534" s="49"/>
      <c r="E534" s="49"/>
      <c r="F534" s="49"/>
      <c r="G534" s="49"/>
      <c r="H534" s="46"/>
      <c r="I534" s="49"/>
      <c r="J534" s="49"/>
      <c r="K534" s="51"/>
      <c r="L534" s="46"/>
      <c r="M534" s="49"/>
      <c r="N534" s="46"/>
      <c r="O534" s="46"/>
      <c r="P534" s="46"/>
      <c r="Q534" s="46"/>
      <c r="R534" s="46"/>
      <c r="S534" s="46"/>
      <c r="T534" s="46"/>
      <c r="U534" s="46"/>
      <c r="V534" s="46"/>
      <c r="W534" s="46"/>
      <c r="X534" s="49"/>
      <c r="Y534" s="49"/>
      <c r="Z534" s="46"/>
      <c r="AA534" s="46"/>
      <c r="AB534" s="37"/>
      <c r="AC534" s="37"/>
      <c r="AD534" s="37"/>
      <c r="AE534" s="37"/>
      <c r="AF534" s="37"/>
      <c r="AG534" s="37"/>
    </row>
    <row r="535">
      <c r="A535" s="46"/>
      <c r="B535" s="46"/>
      <c r="C535" s="46"/>
      <c r="D535" s="49"/>
      <c r="E535" s="49"/>
      <c r="F535" s="49"/>
      <c r="G535" s="49"/>
      <c r="H535" s="46"/>
      <c r="I535" s="49"/>
      <c r="J535" s="49"/>
      <c r="K535" s="51"/>
      <c r="L535" s="46"/>
      <c r="M535" s="49"/>
      <c r="N535" s="46"/>
      <c r="O535" s="46"/>
      <c r="P535" s="46"/>
      <c r="Q535" s="46"/>
      <c r="R535" s="46"/>
      <c r="S535" s="46"/>
      <c r="T535" s="46"/>
      <c r="U535" s="46"/>
      <c r="V535" s="46"/>
      <c r="W535" s="46"/>
      <c r="X535" s="49"/>
      <c r="Y535" s="49"/>
      <c r="Z535" s="46"/>
      <c r="AA535" s="46"/>
      <c r="AB535" s="37"/>
      <c r="AC535" s="37"/>
      <c r="AD535" s="37"/>
      <c r="AE535" s="37"/>
      <c r="AF535" s="37"/>
      <c r="AG535" s="37"/>
    </row>
    <row r="536">
      <c r="A536" s="46"/>
      <c r="B536" s="46"/>
      <c r="C536" s="46"/>
      <c r="D536" s="49"/>
      <c r="E536" s="49"/>
      <c r="F536" s="49"/>
      <c r="G536" s="49"/>
      <c r="H536" s="46"/>
      <c r="I536" s="49"/>
      <c r="J536" s="49"/>
      <c r="K536" s="51"/>
      <c r="L536" s="46"/>
      <c r="M536" s="49"/>
      <c r="N536" s="46"/>
      <c r="O536" s="46"/>
      <c r="P536" s="46"/>
      <c r="Q536" s="46"/>
      <c r="R536" s="46"/>
      <c r="S536" s="46"/>
      <c r="T536" s="46"/>
      <c r="U536" s="46"/>
      <c r="V536" s="46"/>
      <c r="W536" s="46"/>
      <c r="X536" s="49"/>
      <c r="Y536" s="49"/>
      <c r="Z536" s="46"/>
      <c r="AA536" s="46"/>
      <c r="AB536" s="37"/>
      <c r="AC536" s="37"/>
      <c r="AD536" s="37"/>
      <c r="AE536" s="37"/>
      <c r="AF536" s="37"/>
      <c r="AG536" s="37"/>
    </row>
    <row r="537">
      <c r="A537" s="46"/>
      <c r="B537" s="46"/>
      <c r="C537" s="46"/>
      <c r="D537" s="49"/>
      <c r="E537" s="49"/>
      <c r="F537" s="49"/>
      <c r="G537" s="49"/>
      <c r="H537" s="46"/>
      <c r="I537" s="49"/>
      <c r="J537" s="49"/>
      <c r="K537" s="51"/>
      <c r="L537" s="46"/>
      <c r="M537" s="49"/>
      <c r="N537" s="46"/>
      <c r="O537" s="46"/>
      <c r="P537" s="46"/>
      <c r="Q537" s="46"/>
      <c r="R537" s="46"/>
      <c r="S537" s="46"/>
      <c r="T537" s="46"/>
      <c r="U537" s="46"/>
      <c r="V537" s="46"/>
      <c r="W537" s="46"/>
      <c r="X537" s="49"/>
      <c r="Y537" s="49"/>
      <c r="Z537" s="46"/>
      <c r="AA537" s="46"/>
      <c r="AB537" s="37"/>
      <c r="AC537" s="37"/>
      <c r="AD537" s="37"/>
      <c r="AE537" s="37"/>
      <c r="AF537" s="37"/>
      <c r="AG537" s="37"/>
    </row>
    <row r="538">
      <c r="A538" s="46"/>
      <c r="B538" s="46"/>
      <c r="C538" s="46"/>
      <c r="D538" s="49"/>
      <c r="E538" s="49"/>
      <c r="F538" s="49"/>
      <c r="G538" s="49"/>
      <c r="H538" s="46"/>
      <c r="I538" s="49"/>
      <c r="J538" s="49"/>
      <c r="K538" s="51"/>
      <c r="L538" s="46"/>
      <c r="M538" s="49"/>
      <c r="N538" s="46"/>
      <c r="O538" s="46"/>
      <c r="P538" s="46"/>
      <c r="Q538" s="46"/>
      <c r="R538" s="46"/>
      <c r="S538" s="46"/>
      <c r="T538" s="46"/>
      <c r="U538" s="46"/>
      <c r="V538" s="46"/>
      <c r="W538" s="46"/>
      <c r="X538" s="49"/>
      <c r="Y538" s="49"/>
      <c r="Z538" s="46"/>
      <c r="AA538" s="46"/>
      <c r="AB538" s="37"/>
      <c r="AC538" s="37"/>
      <c r="AD538" s="37"/>
      <c r="AE538" s="37"/>
      <c r="AF538" s="37"/>
      <c r="AG538" s="37"/>
    </row>
    <row r="539">
      <c r="A539" s="46"/>
      <c r="B539" s="46"/>
      <c r="C539" s="46"/>
      <c r="D539" s="49"/>
      <c r="E539" s="49"/>
      <c r="F539" s="49"/>
      <c r="G539" s="49"/>
      <c r="H539" s="46"/>
      <c r="I539" s="49"/>
      <c r="J539" s="49"/>
      <c r="K539" s="51"/>
      <c r="L539" s="46"/>
      <c r="M539" s="49"/>
      <c r="N539" s="46"/>
      <c r="O539" s="46"/>
      <c r="P539" s="46"/>
      <c r="Q539" s="46"/>
      <c r="R539" s="46"/>
      <c r="S539" s="46"/>
      <c r="T539" s="46"/>
      <c r="U539" s="46"/>
      <c r="V539" s="46"/>
      <c r="W539" s="46"/>
      <c r="X539" s="49"/>
      <c r="Y539" s="49"/>
      <c r="Z539" s="46"/>
      <c r="AA539" s="46"/>
      <c r="AB539" s="37"/>
      <c r="AC539" s="37"/>
      <c r="AD539" s="37"/>
      <c r="AE539" s="37"/>
      <c r="AF539" s="37"/>
      <c r="AG539" s="37"/>
    </row>
    <row r="540">
      <c r="A540" s="46"/>
      <c r="B540" s="46"/>
      <c r="C540" s="46"/>
      <c r="D540" s="49"/>
      <c r="E540" s="49"/>
      <c r="F540" s="49"/>
      <c r="G540" s="49"/>
      <c r="H540" s="46"/>
      <c r="I540" s="49"/>
      <c r="J540" s="49"/>
      <c r="K540" s="51"/>
      <c r="L540" s="46"/>
      <c r="M540" s="49"/>
      <c r="N540" s="46"/>
      <c r="O540" s="46"/>
      <c r="P540" s="46"/>
      <c r="Q540" s="46"/>
      <c r="R540" s="46"/>
      <c r="S540" s="46"/>
      <c r="T540" s="46"/>
      <c r="U540" s="46"/>
      <c r="V540" s="46"/>
      <c r="W540" s="46"/>
      <c r="X540" s="49"/>
      <c r="Y540" s="49"/>
      <c r="Z540" s="46"/>
      <c r="AA540" s="46"/>
      <c r="AB540" s="37"/>
      <c r="AC540" s="37"/>
      <c r="AD540" s="37"/>
      <c r="AE540" s="37"/>
      <c r="AF540" s="37"/>
      <c r="AG540" s="37"/>
    </row>
    <row r="541">
      <c r="A541" s="46"/>
      <c r="B541" s="46"/>
      <c r="C541" s="46"/>
      <c r="D541" s="49"/>
      <c r="E541" s="49"/>
      <c r="F541" s="49"/>
      <c r="G541" s="49"/>
      <c r="H541" s="46"/>
      <c r="I541" s="49"/>
      <c r="J541" s="49"/>
      <c r="K541" s="51"/>
      <c r="L541" s="46"/>
      <c r="M541" s="49"/>
      <c r="N541" s="46"/>
      <c r="O541" s="46"/>
      <c r="P541" s="46"/>
      <c r="Q541" s="46"/>
      <c r="R541" s="46"/>
      <c r="S541" s="46"/>
      <c r="T541" s="46"/>
      <c r="U541" s="46"/>
      <c r="V541" s="46"/>
      <c r="W541" s="46"/>
      <c r="X541" s="49"/>
      <c r="Y541" s="49"/>
      <c r="Z541" s="46"/>
      <c r="AA541" s="46"/>
      <c r="AB541" s="37"/>
      <c r="AC541" s="37"/>
      <c r="AD541" s="37"/>
      <c r="AE541" s="37"/>
      <c r="AF541" s="37"/>
      <c r="AG541" s="37"/>
    </row>
    <row r="542">
      <c r="A542" s="46"/>
      <c r="B542" s="46"/>
      <c r="C542" s="46"/>
      <c r="D542" s="49"/>
      <c r="E542" s="49"/>
      <c r="F542" s="49"/>
      <c r="G542" s="49"/>
      <c r="H542" s="46"/>
      <c r="I542" s="49"/>
      <c r="J542" s="49"/>
      <c r="K542" s="51"/>
      <c r="L542" s="46"/>
      <c r="M542" s="49"/>
      <c r="N542" s="46"/>
      <c r="O542" s="46"/>
      <c r="P542" s="46"/>
      <c r="Q542" s="46"/>
      <c r="R542" s="46"/>
      <c r="S542" s="46"/>
      <c r="T542" s="46"/>
      <c r="U542" s="46"/>
      <c r="V542" s="46"/>
      <c r="W542" s="46"/>
      <c r="X542" s="49"/>
      <c r="Y542" s="49"/>
      <c r="Z542" s="46"/>
      <c r="AA542" s="46"/>
      <c r="AB542" s="37"/>
      <c r="AC542" s="37"/>
      <c r="AD542" s="37"/>
      <c r="AE542" s="37"/>
      <c r="AF542" s="37"/>
      <c r="AG542" s="37"/>
    </row>
    <row r="543">
      <c r="A543" s="46"/>
      <c r="B543" s="46"/>
      <c r="C543" s="46"/>
      <c r="D543" s="49"/>
      <c r="E543" s="49"/>
      <c r="F543" s="49"/>
      <c r="G543" s="49"/>
      <c r="H543" s="46"/>
      <c r="I543" s="49"/>
      <c r="J543" s="49"/>
      <c r="K543" s="51"/>
      <c r="L543" s="46"/>
      <c r="M543" s="49"/>
      <c r="N543" s="46"/>
      <c r="O543" s="46"/>
      <c r="P543" s="46"/>
      <c r="Q543" s="46"/>
      <c r="R543" s="46"/>
      <c r="S543" s="46"/>
      <c r="T543" s="46"/>
      <c r="U543" s="46"/>
      <c r="V543" s="46"/>
      <c r="W543" s="46"/>
      <c r="X543" s="49"/>
      <c r="Y543" s="49"/>
      <c r="Z543" s="46"/>
      <c r="AA543" s="46"/>
      <c r="AB543" s="37"/>
      <c r="AC543" s="37"/>
      <c r="AD543" s="37"/>
      <c r="AE543" s="37"/>
      <c r="AF543" s="37"/>
      <c r="AG543" s="37"/>
    </row>
    <row r="544">
      <c r="A544" s="46"/>
      <c r="B544" s="46"/>
      <c r="C544" s="46"/>
      <c r="D544" s="49"/>
      <c r="E544" s="49"/>
      <c r="F544" s="49"/>
      <c r="G544" s="49"/>
      <c r="H544" s="46"/>
      <c r="I544" s="49"/>
      <c r="J544" s="49"/>
      <c r="K544" s="51"/>
      <c r="L544" s="46"/>
      <c r="M544" s="49"/>
      <c r="N544" s="46"/>
      <c r="O544" s="46"/>
      <c r="P544" s="46"/>
      <c r="Q544" s="46"/>
      <c r="R544" s="46"/>
      <c r="S544" s="46"/>
      <c r="T544" s="46"/>
      <c r="U544" s="46"/>
      <c r="V544" s="46"/>
      <c r="W544" s="46"/>
      <c r="X544" s="49"/>
      <c r="Y544" s="49"/>
      <c r="Z544" s="46"/>
      <c r="AA544" s="46"/>
      <c r="AB544" s="37"/>
      <c r="AC544" s="37"/>
      <c r="AD544" s="37"/>
      <c r="AE544" s="37"/>
      <c r="AF544" s="37"/>
      <c r="AG544" s="37"/>
    </row>
    <row r="545">
      <c r="A545" s="46"/>
      <c r="B545" s="46"/>
      <c r="C545" s="46"/>
      <c r="D545" s="49"/>
      <c r="E545" s="49"/>
      <c r="F545" s="49"/>
      <c r="G545" s="49"/>
      <c r="H545" s="46"/>
      <c r="I545" s="49"/>
      <c r="J545" s="49"/>
      <c r="K545" s="51"/>
      <c r="L545" s="46"/>
      <c r="M545" s="49"/>
      <c r="N545" s="46"/>
      <c r="O545" s="46"/>
      <c r="P545" s="46"/>
      <c r="Q545" s="46"/>
      <c r="R545" s="46"/>
      <c r="S545" s="46"/>
      <c r="T545" s="46"/>
      <c r="U545" s="46"/>
      <c r="V545" s="46"/>
      <c r="W545" s="46"/>
      <c r="X545" s="49"/>
      <c r="Y545" s="49"/>
      <c r="Z545" s="46"/>
      <c r="AA545" s="46"/>
      <c r="AB545" s="37"/>
      <c r="AC545" s="37"/>
      <c r="AD545" s="37"/>
      <c r="AE545" s="37"/>
      <c r="AF545" s="37"/>
      <c r="AG545" s="37"/>
    </row>
    <row r="546">
      <c r="A546" s="46"/>
      <c r="B546" s="46"/>
      <c r="C546" s="46"/>
      <c r="D546" s="49"/>
      <c r="E546" s="49"/>
      <c r="F546" s="49"/>
      <c r="G546" s="49"/>
      <c r="H546" s="46"/>
      <c r="I546" s="49"/>
      <c r="J546" s="49"/>
      <c r="K546" s="51"/>
      <c r="L546" s="46"/>
      <c r="M546" s="49"/>
      <c r="N546" s="46"/>
      <c r="O546" s="46"/>
      <c r="P546" s="46"/>
      <c r="Q546" s="46"/>
      <c r="R546" s="46"/>
      <c r="S546" s="46"/>
      <c r="T546" s="46"/>
      <c r="U546" s="46"/>
      <c r="V546" s="46"/>
      <c r="W546" s="46"/>
      <c r="X546" s="49"/>
      <c r="Y546" s="49"/>
      <c r="Z546" s="46"/>
      <c r="AA546" s="46"/>
      <c r="AB546" s="37"/>
      <c r="AC546" s="37"/>
      <c r="AD546" s="37"/>
      <c r="AE546" s="37"/>
      <c r="AF546" s="37"/>
      <c r="AG546" s="37"/>
    </row>
    <row r="547">
      <c r="A547" s="46"/>
      <c r="B547" s="46"/>
      <c r="C547" s="46"/>
      <c r="D547" s="49"/>
      <c r="E547" s="49"/>
      <c r="F547" s="49"/>
      <c r="G547" s="49"/>
      <c r="H547" s="46"/>
      <c r="I547" s="49"/>
      <c r="J547" s="49"/>
      <c r="K547" s="51"/>
      <c r="L547" s="46"/>
      <c r="M547" s="49"/>
      <c r="N547" s="46"/>
      <c r="O547" s="46"/>
      <c r="P547" s="46"/>
      <c r="Q547" s="46"/>
      <c r="R547" s="46"/>
      <c r="S547" s="46"/>
      <c r="T547" s="46"/>
      <c r="U547" s="46"/>
      <c r="V547" s="46"/>
      <c r="W547" s="46"/>
      <c r="X547" s="49"/>
      <c r="Y547" s="49"/>
      <c r="Z547" s="46"/>
      <c r="AA547" s="46"/>
      <c r="AB547" s="37"/>
      <c r="AC547" s="37"/>
      <c r="AD547" s="37"/>
      <c r="AE547" s="37"/>
      <c r="AF547" s="37"/>
      <c r="AG547" s="37"/>
    </row>
    <row r="548">
      <c r="A548" s="46"/>
      <c r="B548" s="46"/>
      <c r="C548" s="46"/>
      <c r="D548" s="49"/>
      <c r="E548" s="49"/>
      <c r="F548" s="49"/>
      <c r="G548" s="49"/>
      <c r="H548" s="46"/>
      <c r="I548" s="49"/>
      <c r="J548" s="49"/>
      <c r="K548" s="51"/>
      <c r="L548" s="46"/>
      <c r="M548" s="49"/>
      <c r="N548" s="46"/>
      <c r="O548" s="46"/>
      <c r="P548" s="46"/>
      <c r="Q548" s="46"/>
      <c r="R548" s="46"/>
      <c r="S548" s="46"/>
      <c r="T548" s="46"/>
      <c r="U548" s="46"/>
      <c r="V548" s="46"/>
      <c r="W548" s="46"/>
      <c r="X548" s="49"/>
      <c r="Y548" s="49"/>
      <c r="Z548" s="46"/>
      <c r="AA548" s="46"/>
      <c r="AB548" s="37"/>
      <c r="AC548" s="37"/>
      <c r="AD548" s="37"/>
      <c r="AE548" s="37"/>
      <c r="AF548" s="37"/>
      <c r="AG548" s="37"/>
    </row>
    <row r="549">
      <c r="A549" s="46"/>
      <c r="B549" s="46"/>
      <c r="C549" s="46"/>
      <c r="D549" s="49"/>
      <c r="E549" s="49"/>
      <c r="F549" s="49"/>
      <c r="G549" s="49"/>
      <c r="H549" s="46"/>
      <c r="I549" s="49"/>
      <c r="J549" s="49"/>
      <c r="K549" s="51"/>
      <c r="L549" s="46"/>
      <c r="M549" s="49"/>
      <c r="N549" s="46"/>
      <c r="O549" s="46"/>
      <c r="P549" s="46"/>
      <c r="Q549" s="46"/>
      <c r="R549" s="46"/>
      <c r="S549" s="46"/>
      <c r="T549" s="46"/>
      <c r="U549" s="46"/>
      <c r="V549" s="46"/>
      <c r="W549" s="46"/>
      <c r="X549" s="49"/>
      <c r="Y549" s="49"/>
      <c r="Z549" s="46"/>
      <c r="AA549" s="46"/>
      <c r="AB549" s="37"/>
      <c r="AC549" s="37"/>
      <c r="AD549" s="37"/>
      <c r="AE549" s="37"/>
      <c r="AF549" s="37"/>
      <c r="AG549" s="37"/>
    </row>
    <row r="550">
      <c r="A550" s="46"/>
      <c r="B550" s="46"/>
      <c r="C550" s="46"/>
      <c r="D550" s="49"/>
      <c r="E550" s="49"/>
      <c r="F550" s="49"/>
      <c r="G550" s="49"/>
      <c r="H550" s="46"/>
      <c r="I550" s="49"/>
      <c r="J550" s="49"/>
      <c r="K550" s="51"/>
      <c r="L550" s="46"/>
      <c r="M550" s="49"/>
      <c r="N550" s="46"/>
      <c r="O550" s="46"/>
      <c r="P550" s="46"/>
      <c r="Q550" s="46"/>
      <c r="R550" s="46"/>
      <c r="S550" s="46"/>
      <c r="T550" s="46"/>
      <c r="U550" s="46"/>
      <c r="V550" s="46"/>
      <c r="W550" s="46"/>
      <c r="X550" s="49"/>
      <c r="Y550" s="49"/>
      <c r="Z550" s="46"/>
      <c r="AA550" s="46"/>
      <c r="AB550" s="37"/>
      <c r="AC550" s="37"/>
      <c r="AD550" s="37"/>
      <c r="AE550" s="37"/>
      <c r="AF550" s="37"/>
      <c r="AG550" s="37"/>
    </row>
    <row r="551">
      <c r="A551" s="46"/>
      <c r="B551" s="46"/>
      <c r="C551" s="46"/>
      <c r="D551" s="49"/>
      <c r="E551" s="49"/>
      <c r="F551" s="49"/>
      <c r="G551" s="49"/>
      <c r="H551" s="46"/>
      <c r="I551" s="49"/>
      <c r="J551" s="49"/>
      <c r="K551" s="51"/>
      <c r="L551" s="46"/>
      <c r="M551" s="49"/>
      <c r="N551" s="46"/>
      <c r="O551" s="46"/>
      <c r="P551" s="46"/>
      <c r="Q551" s="46"/>
      <c r="R551" s="46"/>
      <c r="S551" s="46"/>
      <c r="T551" s="46"/>
      <c r="U551" s="46"/>
      <c r="V551" s="46"/>
      <c r="W551" s="46"/>
      <c r="X551" s="49"/>
      <c r="Y551" s="49"/>
      <c r="Z551" s="46"/>
      <c r="AA551" s="46"/>
      <c r="AB551" s="37"/>
      <c r="AC551" s="37"/>
      <c r="AD551" s="37"/>
      <c r="AE551" s="37"/>
      <c r="AF551" s="37"/>
      <c r="AG551" s="37"/>
    </row>
    <row r="552">
      <c r="A552" s="46"/>
      <c r="B552" s="46"/>
      <c r="C552" s="46"/>
      <c r="D552" s="49"/>
      <c r="E552" s="49"/>
      <c r="F552" s="49"/>
      <c r="G552" s="49"/>
      <c r="H552" s="46"/>
      <c r="I552" s="49"/>
      <c r="J552" s="49"/>
      <c r="K552" s="51"/>
      <c r="L552" s="46"/>
      <c r="M552" s="49"/>
      <c r="N552" s="46"/>
      <c r="O552" s="46"/>
      <c r="P552" s="46"/>
      <c r="Q552" s="46"/>
      <c r="R552" s="46"/>
      <c r="S552" s="46"/>
      <c r="T552" s="46"/>
      <c r="U552" s="46"/>
      <c r="V552" s="46"/>
      <c r="W552" s="46"/>
      <c r="X552" s="49"/>
      <c r="Y552" s="49"/>
      <c r="Z552" s="46"/>
      <c r="AA552" s="46"/>
      <c r="AB552" s="37"/>
      <c r="AC552" s="37"/>
      <c r="AD552" s="37"/>
      <c r="AE552" s="37"/>
      <c r="AF552" s="37"/>
      <c r="AG552" s="37"/>
    </row>
    <row r="553">
      <c r="A553" s="46"/>
      <c r="B553" s="46"/>
      <c r="C553" s="46"/>
      <c r="D553" s="49"/>
      <c r="E553" s="49"/>
      <c r="F553" s="49"/>
      <c r="G553" s="49"/>
      <c r="H553" s="46"/>
      <c r="I553" s="49"/>
      <c r="J553" s="49"/>
      <c r="K553" s="51"/>
      <c r="L553" s="46"/>
      <c r="M553" s="49"/>
      <c r="N553" s="46"/>
      <c r="O553" s="46"/>
      <c r="P553" s="46"/>
      <c r="Q553" s="46"/>
      <c r="R553" s="46"/>
      <c r="S553" s="46"/>
      <c r="T553" s="46"/>
      <c r="U553" s="46"/>
      <c r="V553" s="46"/>
      <c r="W553" s="46"/>
      <c r="X553" s="49"/>
      <c r="Y553" s="49"/>
      <c r="Z553" s="46"/>
      <c r="AA553" s="46"/>
      <c r="AB553" s="37"/>
      <c r="AC553" s="37"/>
      <c r="AD553" s="37"/>
      <c r="AE553" s="37"/>
      <c r="AF553" s="37"/>
      <c r="AG553" s="37"/>
    </row>
    <row r="554">
      <c r="A554" s="46"/>
      <c r="B554" s="46"/>
      <c r="C554" s="46"/>
      <c r="D554" s="49"/>
      <c r="E554" s="49"/>
      <c r="F554" s="49"/>
      <c r="G554" s="49"/>
      <c r="H554" s="46"/>
      <c r="I554" s="49"/>
      <c r="J554" s="49"/>
      <c r="K554" s="51"/>
      <c r="L554" s="46"/>
      <c r="M554" s="49"/>
      <c r="N554" s="46"/>
      <c r="O554" s="46"/>
      <c r="P554" s="46"/>
      <c r="Q554" s="46"/>
      <c r="R554" s="46"/>
      <c r="S554" s="46"/>
      <c r="T554" s="46"/>
      <c r="U554" s="46"/>
      <c r="V554" s="46"/>
      <c r="W554" s="46"/>
      <c r="X554" s="49"/>
      <c r="Y554" s="49"/>
      <c r="Z554" s="46"/>
      <c r="AA554" s="46"/>
      <c r="AB554" s="37"/>
      <c r="AC554" s="37"/>
      <c r="AD554" s="37"/>
      <c r="AE554" s="37"/>
      <c r="AF554" s="37"/>
      <c r="AG554" s="37"/>
    </row>
    <row r="555">
      <c r="A555" s="46"/>
      <c r="B555" s="46"/>
      <c r="C555" s="46"/>
      <c r="D555" s="49"/>
      <c r="E555" s="49"/>
      <c r="F555" s="49"/>
      <c r="G555" s="49"/>
      <c r="H555" s="46"/>
      <c r="I555" s="49"/>
      <c r="J555" s="49"/>
      <c r="K555" s="51"/>
      <c r="L555" s="46"/>
      <c r="M555" s="49"/>
      <c r="N555" s="46"/>
      <c r="O555" s="46"/>
      <c r="P555" s="46"/>
      <c r="Q555" s="46"/>
      <c r="R555" s="46"/>
      <c r="S555" s="46"/>
      <c r="T555" s="46"/>
      <c r="U555" s="46"/>
      <c r="V555" s="46"/>
      <c r="W555" s="46"/>
      <c r="X555" s="49"/>
      <c r="Y555" s="49"/>
      <c r="Z555" s="46"/>
      <c r="AA555" s="46"/>
      <c r="AB555" s="37"/>
      <c r="AC555" s="37"/>
      <c r="AD555" s="37"/>
      <c r="AE555" s="37"/>
      <c r="AF555" s="37"/>
      <c r="AG555" s="37"/>
    </row>
    <row r="556">
      <c r="A556" s="46"/>
      <c r="B556" s="46"/>
      <c r="C556" s="46"/>
      <c r="D556" s="49"/>
      <c r="E556" s="49"/>
      <c r="F556" s="49"/>
      <c r="G556" s="49"/>
      <c r="H556" s="46"/>
      <c r="I556" s="49"/>
      <c r="J556" s="49"/>
      <c r="K556" s="51"/>
      <c r="L556" s="46"/>
      <c r="M556" s="49"/>
      <c r="N556" s="46"/>
      <c r="O556" s="46"/>
      <c r="P556" s="46"/>
      <c r="Q556" s="46"/>
      <c r="R556" s="46"/>
      <c r="S556" s="46"/>
      <c r="T556" s="46"/>
      <c r="U556" s="46"/>
      <c r="V556" s="46"/>
      <c r="W556" s="46"/>
      <c r="X556" s="49"/>
      <c r="Y556" s="49"/>
      <c r="Z556" s="46"/>
      <c r="AA556" s="46"/>
      <c r="AB556" s="37"/>
      <c r="AC556" s="37"/>
      <c r="AD556" s="37"/>
      <c r="AE556" s="37"/>
      <c r="AF556" s="37"/>
      <c r="AG556" s="37"/>
    </row>
    <row r="557">
      <c r="A557" s="46"/>
      <c r="B557" s="46"/>
      <c r="C557" s="46"/>
      <c r="D557" s="49"/>
      <c r="E557" s="49"/>
      <c r="F557" s="49"/>
      <c r="G557" s="49"/>
      <c r="H557" s="46"/>
      <c r="I557" s="49"/>
      <c r="J557" s="49"/>
      <c r="K557" s="51"/>
      <c r="L557" s="46"/>
      <c r="M557" s="49"/>
      <c r="N557" s="46"/>
      <c r="O557" s="46"/>
      <c r="P557" s="46"/>
      <c r="Q557" s="46"/>
      <c r="R557" s="46"/>
      <c r="S557" s="46"/>
      <c r="T557" s="46"/>
      <c r="U557" s="46"/>
      <c r="V557" s="46"/>
      <c r="W557" s="46"/>
      <c r="X557" s="49"/>
      <c r="Y557" s="49"/>
      <c r="Z557" s="46"/>
      <c r="AA557" s="46"/>
      <c r="AB557" s="37"/>
      <c r="AC557" s="37"/>
      <c r="AD557" s="37"/>
      <c r="AE557" s="37"/>
      <c r="AF557" s="37"/>
      <c r="AG557" s="37"/>
    </row>
    <row r="558">
      <c r="A558" s="46"/>
      <c r="B558" s="46"/>
      <c r="C558" s="46"/>
      <c r="D558" s="49"/>
      <c r="E558" s="49"/>
      <c r="F558" s="49"/>
      <c r="G558" s="49"/>
      <c r="H558" s="46"/>
      <c r="I558" s="49"/>
      <c r="J558" s="49"/>
      <c r="K558" s="51"/>
      <c r="L558" s="46"/>
      <c r="M558" s="49"/>
      <c r="N558" s="46"/>
      <c r="O558" s="46"/>
      <c r="P558" s="46"/>
      <c r="Q558" s="46"/>
      <c r="R558" s="46"/>
      <c r="S558" s="46"/>
      <c r="T558" s="46"/>
      <c r="U558" s="46"/>
      <c r="V558" s="46"/>
      <c r="W558" s="46"/>
      <c r="X558" s="49"/>
      <c r="Y558" s="49"/>
      <c r="Z558" s="46"/>
      <c r="AA558" s="46"/>
      <c r="AB558" s="37"/>
      <c r="AC558" s="37"/>
      <c r="AD558" s="37"/>
      <c r="AE558" s="37"/>
      <c r="AF558" s="37"/>
      <c r="AG558" s="37"/>
    </row>
    <row r="559">
      <c r="A559" s="46"/>
      <c r="B559" s="46"/>
      <c r="C559" s="46"/>
      <c r="D559" s="49"/>
      <c r="E559" s="49"/>
      <c r="F559" s="49"/>
      <c r="G559" s="49"/>
      <c r="H559" s="46"/>
      <c r="I559" s="49"/>
      <c r="J559" s="49"/>
      <c r="K559" s="51"/>
      <c r="L559" s="46"/>
      <c r="M559" s="49"/>
      <c r="N559" s="46"/>
      <c r="O559" s="46"/>
      <c r="P559" s="46"/>
      <c r="Q559" s="46"/>
      <c r="R559" s="46"/>
      <c r="S559" s="46"/>
      <c r="T559" s="46"/>
      <c r="U559" s="46"/>
      <c r="V559" s="46"/>
      <c r="W559" s="46"/>
      <c r="X559" s="49"/>
      <c r="Y559" s="49"/>
      <c r="Z559" s="46"/>
      <c r="AA559" s="46"/>
      <c r="AB559" s="37"/>
      <c r="AC559" s="37"/>
      <c r="AD559" s="37"/>
      <c r="AE559" s="37"/>
      <c r="AF559" s="37"/>
      <c r="AG559" s="37"/>
    </row>
    <row r="560">
      <c r="A560" s="46"/>
      <c r="B560" s="46"/>
      <c r="C560" s="46"/>
      <c r="D560" s="49"/>
      <c r="E560" s="49"/>
      <c r="F560" s="49"/>
      <c r="G560" s="49"/>
      <c r="H560" s="46"/>
      <c r="I560" s="49"/>
      <c r="J560" s="49"/>
      <c r="K560" s="51"/>
      <c r="L560" s="46"/>
      <c r="M560" s="49"/>
      <c r="N560" s="46"/>
      <c r="O560" s="46"/>
      <c r="P560" s="46"/>
      <c r="Q560" s="46"/>
      <c r="R560" s="46"/>
      <c r="S560" s="46"/>
      <c r="T560" s="46"/>
      <c r="U560" s="46"/>
      <c r="V560" s="46"/>
      <c r="W560" s="46"/>
      <c r="X560" s="49"/>
      <c r="Y560" s="49"/>
      <c r="Z560" s="46"/>
      <c r="AA560" s="46"/>
      <c r="AB560" s="37"/>
      <c r="AC560" s="37"/>
      <c r="AD560" s="37"/>
      <c r="AE560" s="37"/>
      <c r="AF560" s="37"/>
      <c r="AG560" s="37"/>
    </row>
    <row r="561">
      <c r="A561" s="46"/>
      <c r="B561" s="46"/>
      <c r="C561" s="46"/>
      <c r="D561" s="49"/>
      <c r="E561" s="49"/>
      <c r="F561" s="49"/>
      <c r="G561" s="49"/>
      <c r="H561" s="46"/>
      <c r="I561" s="49"/>
      <c r="J561" s="49"/>
      <c r="K561" s="51"/>
      <c r="L561" s="46"/>
      <c r="M561" s="49"/>
      <c r="N561" s="46"/>
      <c r="O561" s="46"/>
      <c r="P561" s="46"/>
      <c r="Q561" s="46"/>
      <c r="R561" s="46"/>
      <c r="S561" s="46"/>
      <c r="T561" s="46"/>
      <c r="U561" s="46"/>
      <c r="V561" s="46"/>
      <c r="W561" s="46"/>
      <c r="X561" s="49"/>
      <c r="Y561" s="49"/>
      <c r="Z561" s="46"/>
      <c r="AA561" s="46"/>
      <c r="AB561" s="37"/>
      <c r="AC561" s="37"/>
      <c r="AD561" s="37"/>
      <c r="AE561" s="37"/>
      <c r="AF561" s="37"/>
      <c r="AG561" s="37"/>
    </row>
    <row r="562">
      <c r="A562" s="46"/>
      <c r="B562" s="46"/>
      <c r="C562" s="46"/>
      <c r="D562" s="49"/>
      <c r="E562" s="49"/>
      <c r="F562" s="49"/>
      <c r="G562" s="49"/>
      <c r="H562" s="46"/>
      <c r="I562" s="49"/>
      <c r="J562" s="49"/>
      <c r="K562" s="51"/>
      <c r="L562" s="46"/>
      <c r="M562" s="49"/>
      <c r="N562" s="46"/>
      <c r="O562" s="46"/>
      <c r="P562" s="46"/>
      <c r="Q562" s="46"/>
      <c r="R562" s="46"/>
      <c r="S562" s="46"/>
      <c r="T562" s="46"/>
      <c r="U562" s="46"/>
      <c r="V562" s="46"/>
      <c r="W562" s="46"/>
      <c r="X562" s="49"/>
      <c r="Y562" s="49"/>
      <c r="Z562" s="46"/>
      <c r="AA562" s="46"/>
      <c r="AB562" s="37"/>
      <c r="AC562" s="37"/>
      <c r="AD562" s="37"/>
      <c r="AE562" s="37"/>
      <c r="AF562" s="37"/>
      <c r="AG562" s="37"/>
    </row>
    <row r="563">
      <c r="A563" s="46"/>
      <c r="B563" s="46"/>
      <c r="C563" s="46"/>
      <c r="D563" s="49"/>
      <c r="E563" s="49"/>
      <c r="F563" s="49"/>
      <c r="G563" s="49"/>
      <c r="H563" s="46"/>
      <c r="I563" s="49"/>
      <c r="J563" s="49"/>
      <c r="K563" s="51"/>
      <c r="L563" s="46"/>
      <c r="M563" s="49"/>
      <c r="N563" s="46"/>
      <c r="O563" s="46"/>
      <c r="P563" s="46"/>
      <c r="Q563" s="46"/>
      <c r="R563" s="46"/>
      <c r="S563" s="46"/>
      <c r="T563" s="46"/>
      <c r="U563" s="46"/>
      <c r="V563" s="46"/>
      <c r="W563" s="46"/>
      <c r="X563" s="49"/>
      <c r="Y563" s="49"/>
      <c r="Z563" s="46"/>
      <c r="AA563" s="46"/>
      <c r="AB563" s="37"/>
      <c r="AC563" s="37"/>
      <c r="AD563" s="37"/>
      <c r="AE563" s="37"/>
      <c r="AF563" s="37"/>
      <c r="AG563" s="37"/>
    </row>
    <row r="564">
      <c r="A564" s="46"/>
      <c r="B564" s="46"/>
      <c r="C564" s="46"/>
      <c r="D564" s="49"/>
      <c r="E564" s="49"/>
      <c r="F564" s="49"/>
      <c r="G564" s="49"/>
      <c r="H564" s="46"/>
      <c r="I564" s="49"/>
      <c r="J564" s="49"/>
      <c r="K564" s="51"/>
      <c r="L564" s="46"/>
      <c r="M564" s="49"/>
      <c r="N564" s="46"/>
      <c r="O564" s="46"/>
      <c r="P564" s="46"/>
      <c r="Q564" s="46"/>
      <c r="R564" s="46"/>
      <c r="S564" s="46"/>
      <c r="T564" s="46"/>
      <c r="U564" s="46"/>
      <c r="V564" s="46"/>
      <c r="W564" s="46"/>
      <c r="X564" s="49"/>
      <c r="Y564" s="49"/>
      <c r="Z564" s="46"/>
      <c r="AA564" s="46"/>
      <c r="AB564" s="37"/>
      <c r="AC564" s="37"/>
      <c r="AD564" s="37"/>
      <c r="AE564" s="37"/>
      <c r="AF564" s="37"/>
      <c r="AG564" s="37"/>
    </row>
    <row r="565">
      <c r="A565" s="46"/>
      <c r="B565" s="46"/>
      <c r="C565" s="46"/>
      <c r="D565" s="49"/>
      <c r="E565" s="49"/>
      <c r="F565" s="49"/>
      <c r="G565" s="49"/>
      <c r="H565" s="46"/>
      <c r="I565" s="49"/>
      <c r="J565" s="49"/>
      <c r="K565" s="51"/>
      <c r="L565" s="46"/>
      <c r="M565" s="49"/>
      <c r="N565" s="46"/>
      <c r="O565" s="46"/>
      <c r="P565" s="46"/>
      <c r="Q565" s="46"/>
      <c r="R565" s="46"/>
      <c r="S565" s="46"/>
      <c r="T565" s="46"/>
      <c r="U565" s="46"/>
      <c r="V565" s="46"/>
      <c r="W565" s="46"/>
      <c r="X565" s="49"/>
      <c r="Y565" s="49"/>
      <c r="Z565" s="46"/>
      <c r="AA565" s="46"/>
      <c r="AB565" s="37"/>
      <c r="AC565" s="37"/>
      <c r="AD565" s="37"/>
      <c r="AE565" s="37"/>
      <c r="AF565" s="37"/>
      <c r="AG565" s="37"/>
    </row>
    <row r="566">
      <c r="A566" s="46"/>
      <c r="B566" s="46"/>
      <c r="C566" s="46"/>
      <c r="D566" s="49"/>
      <c r="E566" s="49"/>
      <c r="F566" s="49"/>
      <c r="G566" s="49"/>
      <c r="H566" s="46"/>
      <c r="I566" s="49"/>
      <c r="J566" s="49"/>
      <c r="K566" s="51"/>
      <c r="L566" s="46"/>
      <c r="M566" s="49"/>
      <c r="N566" s="46"/>
      <c r="O566" s="46"/>
      <c r="P566" s="46"/>
      <c r="Q566" s="46"/>
      <c r="R566" s="46"/>
      <c r="S566" s="46"/>
      <c r="T566" s="46"/>
      <c r="U566" s="46"/>
      <c r="V566" s="46"/>
      <c r="W566" s="46"/>
      <c r="X566" s="49"/>
      <c r="Y566" s="49"/>
      <c r="Z566" s="46"/>
      <c r="AA566" s="46"/>
      <c r="AB566" s="37"/>
      <c r="AC566" s="37"/>
      <c r="AD566" s="37"/>
      <c r="AE566" s="37"/>
      <c r="AF566" s="37"/>
      <c r="AG566" s="37"/>
    </row>
    <row r="567">
      <c r="A567" s="46"/>
      <c r="B567" s="46"/>
      <c r="C567" s="46"/>
      <c r="D567" s="49"/>
      <c r="E567" s="49"/>
      <c r="F567" s="49"/>
      <c r="G567" s="49"/>
      <c r="H567" s="46"/>
      <c r="I567" s="49"/>
      <c r="J567" s="49"/>
      <c r="K567" s="51"/>
      <c r="L567" s="46"/>
      <c r="M567" s="49"/>
      <c r="N567" s="46"/>
      <c r="O567" s="46"/>
      <c r="P567" s="46"/>
      <c r="Q567" s="46"/>
      <c r="R567" s="46"/>
      <c r="S567" s="46"/>
      <c r="T567" s="46"/>
      <c r="U567" s="46"/>
      <c r="V567" s="46"/>
      <c r="W567" s="46"/>
      <c r="X567" s="49"/>
      <c r="Y567" s="49"/>
      <c r="Z567" s="46"/>
      <c r="AA567" s="46"/>
      <c r="AB567" s="37"/>
      <c r="AC567" s="37"/>
      <c r="AD567" s="37"/>
      <c r="AE567" s="37"/>
      <c r="AF567" s="37"/>
      <c r="AG567" s="37"/>
    </row>
    <row r="568">
      <c r="A568" s="46"/>
      <c r="B568" s="46"/>
      <c r="C568" s="46"/>
      <c r="D568" s="49"/>
      <c r="E568" s="49"/>
      <c r="F568" s="49"/>
      <c r="G568" s="49"/>
      <c r="H568" s="46"/>
      <c r="I568" s="49"/>
      <c r="J568" s="49"/>
      <c r="K568" s="51"/>
      <c r="L568" s="46"/>
      <c r="M568" s="49"/>
      <c r="N568" s="46"/>
      <c r="O568" s="46"/>
      <c r="P568" s="46"/>
      <c r="Q568" s="46"/>
      <c r="R568" s="46"/>
      <c r="S568" s="46"/>
      <c r="T568" s="46"/>
      <c r="U568" s="46"/>
      <c r="V568" s="46"/>
      <c r="W568" s="46"/>
      <c r="X568" s="49"/>
      <c r="Y568" s="49"/>
      <c r="Z568" s="46"/>
      <c r="AA568" s="46"/>
      <c r="AB568" s="37"/>
      <c r="AC568" s="37"/>
      <c r="AD568" s="37"/>
      <c r="AE568" s="37"/>
      <c r="AF568" s="37"/>
      <c r="AG568" s="37"/>
    </row>
    <row r="569">
      <c r="A569" s="46"/>
      <c r="B569" s="46"/>
      <c r="C569" s="46"/>
      <c r="D569" s="49"/>
      <c r="E569" s="49"/>
      <c r="F569" s="49"/>
      <c r="G569" s="49"/>
      <c r="H569" s="46"/>
      <c r="I569" s="49"/>
      <c r="J569" s="49"/>
      <c r="K569" s="51"/>
      <c r="L569" s="46"/>
      <c r="M569" s="49"/>
      <c r="N569" s="46"/>
      <c r="O569" s="46"/>
      <c r="P569" s="46"/>
      <c r="Q569" s="46"/>
      <c r="R569" s="46"/>
      <c r="S569" s="46"/>
      <c r="T569" s="46"/>
      <c r="U569" s="46"/>
      <c r="V569" s="46"/>
      <c r="W569" s="46"/>
      <c r="X569" s="49"/>
      <c r="Y569" s="49"/>
      <c r="Z569" s="46"/>
      <c r="AA569" s="46"/>
      <c r="AB569" s="37"/>
      <c r="AC569" s="37"/>
      <c r="AD569" s="37"/>
      <c r="AE569" s="37"/>
      <c r="AF569" s="37"/>
      <c r="AG569" s="37"/>
    </row>
    <row r="570">
      <c r="A570" s="46"/>
      <c r="B570" s="46"/>
      <c r="C570" s="46"/>
      <c r="D570" s="49"/>
      <c r="E570" s="49"/>
      <c r="F570" s="49"/>
      <c r="G570" s="49"/>
      <c r="H570" s="46"/>
      <c r="I570" s="49"/>
      <c r="J570" s="49"/>
      <c r="K570" s="51"/>
      <c r="L570" s="46"/>
      <c r="M570" s="49"/>
      <c r="N570" s="46"/>
      <c r="O570" s="46"/>
      <c r="P570" s="46"/>
      <c r="Q570" s="46"/>
      <c r="R570" s="46"/>
      <c r="S570" s="46"/>
      <c r="T570" s="46"/>
      <c r="U570" s="46"/>
      <c r="V570" s="46"/>
      <c r="W570" s="46"/>
      <c r="X570" s="49"/>
      <c r="Y570" s="49"/>
      <c r="Z570" s="46"/>
      <c r="AA570" s="46"/>
      <c r="AB570" s="37"/>
      <c r="AC570" s="37"/>
      <c r="AD570" s="37"/>
      <c r="AE570" s="37"/>
      <c r="AF570" s="37"/>
      <c r="AG570" s="37"/>
    </row>
    <row r="571">
      <c r="A571" s="46"/>
      <c r="B571" s="46"/>
      <c r="C571" s="46"/>
      <c r="D571" s="49"/>
      <c r="E571" s="49"/>
      <c r="F571" s="49"/>
      <c r="G571" s="49"/>
      <c r="H571" s="46"/>
      <c r="I571" s="49"/>
      <c r="J571" s="49"/>
      <c r="K571" s="51"/>
      <c r="L571" s="46"/>
      <c r="M571" s="49"/>
      <c r="N571" s="46"/>
      <c r="O571" s="46"/>
      <c r="P571" s="46"/>
      <c r="Q571" s="46"/>
      <c r="R571" s="46"/>
      <c r="S571" s="46"/>
      <c r="T571" s="46"/>
      <c r="U571" s="46"/>
      <c r="V571" s="46"/>
      <c r="W571" s="46"/>
      <c r="X571" s="49"/>
      <c r="Y571" s="49"/>
      <c r="Z571" s="46"/>
      <c r="AA571" s="46"/>
      <c r="AB571" s="37"/>
      <c r="AC571" s="37"/>
      <c r="AD571" s="37"/>
      <c r="AE571" s="37"/>
      <c r="AF571" s="37"/>
      <c r="AG571" s="37"/>
    </row>
    <row r="572">
      <c r="A572" s="46"/>
      <c r="B572" s="46"/>
      <c r="C572" s="46"/>
      <c r="D572" s="49"/>
      <c r="E572" s="49"/>
      <c r="F572" s="49"/>
      <c r="G572" s="49"/>
      <c r="H572" s="46"/>
      <c r="I572" s="49"/>
      <c r="J572" s="49"/>
      <c r="K572" s="51"/>
      <c r="L572" s="46"/>
      <c r="M572" s="49"/>
      <c r="N572" s="46"/>
      <c r="O572" s="46"/>
      <c r="P572" s="46"/>
      <c r="Q572" s="46"/>
      <c r="R572" s="46"/>
      <c r="S572" s="46"/>
      <c r="T572" s="46"/>
      <c r="U572" s="46"/>
      <c r="V572" s="46"/>
      <c r="W572" s="46"/>
      <c r="X572" s="49"/>
      <c r="Y572" s="49"/>
      <c r="Z572" s="46"/>
      <c r="AA572" s="46"/>
      <c r="AB572" s="37"/>
      <c r="AC572" s="37"/>
      <c r="AD572" s="37"/>
      <c r="AE572" s="37"/>
      <c r="AF572" s="37"/>
      <c r="AG572" s="37"/>
    </row>
    <row r="573">
      <c r="A573" s="46"/>
      <c r="B573" s="46"/>
      <c r="C573" s="46"/>
      <c r="D573" s="49"/>
      <c r="E573" s="49"/>
      <c r="F573" s="49"/>
      <c r="G573" s="49"/>
      <c r="H573" s="46"/>
      <c r="I573" s="49"/>
      <c r="J573" s="49"/>
      <c r="K573" s="51"/>
      <c r="L573" s="46"/>
      <c r="M573" s="49"/>
      <c r="N573" s="46"/>
      <c r="O573" s="46"/>
      <c r="P573" s="46"/>
      <c r="Q573" s="46"/>
      <c r="R573" s="46"/>
      <c r="S573" s="46"/>
      <c r="T573" s="46"/>
      <c r="U573" s="46"/>
      <c r="V573" s="46"/>
      <c r="W573" s="46"/>
      <c r="X573" s="49"/>
      <c r="Y573" s="49"/>
      <c r="Z573" s="46"/>
      <c r="AA573" s="46"/>
      <c r="AB573" s="37"/>
      <c r="AC573" s="37"/>
      <c r="AD573" s="37"/>
      <c r="AE573" s="37"/>
      <c r="AF573" s="37"/>
      <c r="AG573" s="37"/>
    </row>
    <row r="574">
      <c r="A574" s="46"/>
      <c r="B574" s="46"/>
      <c r="C574" s="46"/>
      <c r="D574" s="49"/>
      <c r="E574" s="49"/>
      <c r="F574" s="49"/>
      <c r="G574" s="49"/>
      <c r="H574" s="46"/>
      <c r="I574" s="49"/>
      <c r="J574" s="49"/>
      <c r="K574" s="51"/>
      <c r="L574" s="46"/>
      <c r="M574" s="49"/>
      <c r="N574" s="46"/>
      <c r="O574" s="46"/>
      <c r="P574" s="46"/>
      <c r="Q574" s="46"/>
      <c r="R574" s="46"/>
      <c r="S574" s="46"/>
      <c r="T574" s="46"/>
      <c r="U574" s="46"/>
      <c r="V574" s="46"/>
      <c r="W574" s="46"/>
      <c r="X574" s="49"/>
      <c r="Y574" s="49"/>
      <c r="Z574" s="46"/>
      <c r="AA574" s="46"/>
      <c r="AB574" s="37"/>
      <c r="AC574" s="37"/>
      <c r="AD574" s="37"/>
      <c r="AE574" s="37"/>
      <c r="AF574" s="37"/>
      <c r="AG574" s="37"/>
    </row>
    <row r="575">
      <c r="A575" s="46"/>
      <c r="B575" s="46"/>
      <c r="C575" s="46"/>
      <c r="D575" s="49"/>
      <c r="E575" s="49"/>
      <c r="F575" s="49"/>
      <c r="G575" s="49"/>
      <c r="H575" s="46"/>
      <c r="I575" s="49"/>
      <c r="J575" s="49"/>
      <c r="K575" s="51"/>
      <c r="L575" s="46"/>
      <c r="M575" s="49"/>
      <c r="N575" s="46"/>
      <c r="O575" s="46"/>
      <c r="P575" s="46"/>
      <c r="Q575" s="46"/>
      <c r="R575" s="46"/>
      <c r="S575" s="46"/>
      <c r="T575" s="46"/>
      <c r="U575" s="46"/>
      <c r="V575" s="46"/>
      <c r="W575" s="46"/>
      <c r="X575" s="49"/>
      <c r="Y575" s="49"/>
      <c r="Z575" s="46"/>
      <c r="AA575" s="46"/>
      <c r="AB575" s="37"/>
      <c r="AC575" s="37"/>
      <c r="AD575" s="37"/>
      <c r="AE575" s="37"/>
      <c r="AF575" s="37"/>
      <c r="AG575" s="37"/>
    </row>
    <row r="576">
      <c r="A576" s="46"/>
      <c r="B576" s="46"/>
      <c r="C576" s="46"/>
      <c r="D576" s="49"/>
      <c r="E576" s="49"/>
      <c r="F576" s="49"/>
      <c r="G576" s="49"/>
      <c r="H576" s="46"/>
      <c r="I576" s="49"/>
      <c r="J576" s="49"/>
      <c r="K576" s="51"/>
      <c r="L576" s="46"/>
      <c r="M576" s="49"/>
      <c r="N576" s="46"/>
      <c r="O576" s="46"/>
      <c r="P576" s="46"/>
      <c r="Q576" s="46"/>
      <c r="R576" s="46"/>
      <c r="S576" s="46"/>
      <c r="T576" s="46"/>
      <c r="U576" s="46"/>
      <c r="V576" s="46"/>
      <c r="W576" s="46"/>
      <c r="X576" s="49"/>
      <c r="Y576" s="49"/>
      <c r="Z576" s="46"/>
      <c r="AA576" s="46"/>
      <c r="AB576" s="37"/>
      <c r="AC576" s="37"/>
      <c r="AD576" s="37"/>
      <c r="AE576" s="37"/>
      <c r="AF576" s="37"/>
      <c r="AG576" s="37"/>
    </row>
    <row r="577">
      <c r="A577" s="46"/>
      <c r="B577" s="46"/>
      <c r="C577" s="46"/>
      <c r="D577" s="49"/>
      <c r="E577" s="49"/>
      <c r="F577" s="49"/>
      <c r="G577" s="49"/>
      <c r="H577" s="46"/>
      <c r="I577" s="49"/>
      <c r="J577" s="49"/>
      <c r="K577" s="51"/>
      <c r="L577" s="46"/>
      <c r="M577" s="49"/>
      <c r="N577" s="46"/>
      <c r="O577" s="46"/>
      <c r="P577" s="46"/>
      <c r="Q577" s="46"/>
      <c r="R577" s="46"/>
      <c r="S577" s="46"/>
      <c r="T577" s="46"/>
      <c r="U577" s="46"/>
      <c r="V577" s="46"/>
      <c r="W577" s="46"/>
      <c r="X577" s="49"/>
      <c r="Y577" s="49"/>
      <c r="Z577" s="46"/>
      <c r="AA577" s="46"/>
      <c r="AB577" s="37"/>
      <c r="AC577" s="37"/>
      <c r="AD577" s="37"/>
      <c r="AE577" s="37"/>
      <c r="AF577" s="37"/>
      <c r="AG577" s="37"/>
    </row>
    <row r="578">
      <c r="A578" s="46"/>
      <c r="B578" s="46"/>
      <c r="C578" s="46"/>
      <c r="D578" s="49"/>
      <c r="E578" s="49"/>
      <c r="F578" s="49"/>
      <c r="G578" s="49"/>
      <c r="H578" s="46"/>
      <c r="I578" s="49"/>
      <c r="J578" s="49"/>
      <c r="K578" s="51"/>
      <c r="L578" s="46"/>
      <c r="M578" s="49"/>
      <c r="N578" s="46"/>
      <c r="O578" s="46"/>
      <c r="P578" s="46"/>
      <c r="Q578" s="46"/>
      <c r="R578" s="46"/>
      <c r="S578" s="46"/>
      <c r="T578" s="46"/>
      <c r="U578" s="46"/>
      <c r="V578" s="46"/>
      <c r="W578" s="46"/>
      <c r="X578" s="49"/>
      <c r="Y578" s="49"/>
      <c r="Z578" s="46"/>
      <c r="AA578" s="46"/>
      <c r="AB578" s="37"/>
      <c r="AC578" s="37"/>
      <c r="AD578" s="37"/>
      <c r="AE578" s="37"/>
      <c r="AF578" s="37"/>
      <c r="AG578" s="37"/>
    </row>
    <row r="579">
      <c r="A579" s="46"/>
      <c r="B579" s="46"/>
      <c r="C579" s="46"/>
      <c r="D579" s="49"/>
      <c r="E579" s="49"/>
      <c r="F579" s="49"/>
      <c r="G579" s="49"/>
      <c r="H579" s="46"/>
      <c r="I579" s="49"/>
      <c r="J579" s="49"/>
      <c r="K579" s="51"/>
      <c r="L579" s="46"/>
      <c r="M579" s="49"/>
      <c r="N579" s="46"/>
      <c r="O579" s="46"/>
      <c r="P579" s="46"/>
      <c r="Q579" s="46"/>
      <c r="R579" s="46"/>
      <c r="S579" s="46"/>
      <c r="T579" s="46"/>
      <c r="U579" s="46"/>
      <c r="V579" s="46"/>
      <c r="W579" s="46"/>
      <c r="X579" s="49"/>
      <c r="Y579" s="49"/>
      <c r="Z579" s="46"/>
      <c r="AA579" s="46"/>
      <c r="AB579" s="37"/>
      <c r="AC579" s="37"/>
      <c r="AD579" s="37"/>
      <c r="AE579" s="37"/>
      <c r="AF579" s="37"/>
      <c r="AG579" s="37"/>
    </row>
    <row r="580">
      <c r="A580" s="46"/>
      <c r="B580" s="46"/>
      <c r="C580" s="46"/>
      <c r="D580" s="49"/>
      <c r="E580" s="49"/>
      <c r="F580" s="49"/>
      <c r="G580" s="49"/>
      <c r="H580" s="46"/>
      <c r="I580" s="49"/>
      <c r="J580" s="49"/>
      <c r="K580" s="51"/>
      <c r="L580" s="46"/>
      <c r="M580" s="49"/>
      <c r="N580" s="46"/>
      <c r="O580" s="46"/>
      <c r="P580" s="46"/>
      <c r="Q580" s="46"/>
      <c r="R580" s="46"/>
      <c r="S580" s="46"/>
      <c r="T580" s="46"/>
      <c r="U580" s="46"/>
      <c r="V580" s="46"/>
      <c r="W580" s="46"/>
      <c r="X580" s="49"/>
      <c r="Y580" s="49"/>
      <c r="Z580" s="46"/>
      <c r="AA580" s="46"/>
      <c r="AB580" s="37"/>
      <c r="AC580" s="37"/>
      <c r="AD580" s="37"/>
      <c r="AE580" s="37"/>
      <c r="AF580" s="37"/>
      <c r="AG580" s="37"/>
    </row>
    <row r="581">
      <c r="A581" s="46"/>
      <c r="B581" s="46"/>
      <c r="C581" s="46"/>
      <c r="D581" s="49"/>
      <c r="E581" s="49"/>
      <c r="F581" s="49"/>
      <c r="G581" s="49"/>
      <c r="H581" s="46"/>
      <c r="I581" s="49"/>
      <c r="J581" s="49"/>
      <c r="K581" s="51"/>
      <c r="L581" s="46"/>
      <c r="M581" s="49"/>
      <c r="N581" s="46"/>
      <c r="O581" s="46"/>
      <c r="P581" s="46"/>
      <c r="Q581" s="46"/>
      <c r="R581" s="46"/>
      <c r="S581" s="46"/>
      <c r="T581" s="46"/>
      <c r="U581" s="46"/>
      <c r="V581" s="46"/>
      <c r="W581" s="46"/>
      <c r="X581" s="49"/>
      <c r="Y581" s="49"/>
      <c r="Z581" s="46"/>
      <c r="AA581" s="46"/>
      <c r="AB581" s="37"/>
      <c r="AC581" s="37"/>
      <c r="AD581" s="37"/>
      <c r="AE581" s="37"/>
      <c r="AF581" s="37"/>
      <c r="AG581" s="37"/>
    </row>
    <row r="582">
      <c r="A582" s="46"/>
      <c r="B582" s="46"/>
      <c r="C582" s="46"/>
      <c r="D582" s="49"/>
      <c r="E582" s="49"/>
      <c r="F582" s="49"/>
      <c r="G582" s="49"/>
      <c r="H582" s="46"/>
      <c r="I582" s="49"/>
      <c r="J582" s="49"/>
      <c r="K582" s="51"/>
      <c r="L582" s="46"/>
      <c r="M582" s="49"/>
      <c r="N582" s="46"/>
      <c r="O582" s="46"/>
      <c r="P582" s="46"/>
      <c r="Q582" s="46"/>
      <c r="R582" s="46"/>
      <c r="S582" s="46"/>
      <c r="T582" s="46"/>
      <c r="U582" s="46"/>
      <c r="V582" s="46"/>
      <c r="W582" s="46"/>
      <c r="X582" s="49"/>
      <c r="Y582" s="49"/>
      <c r="Z582" s="46"/>
      <c r="AA582" s="46"/>
      <c r="AB582" s="37"/>
      <c r="AC582" s="37"/>
      <c r="AD582" s="37"/>
      <c r="AE582" s="37"/>
      <c r="AF582" s="37"/>
      <c r="AG582" s="37"/>
    </row>
    <row r="583">
      <c r="A583" s="46"/>
      <c r="B583" s="46"/>
      <c r="C583" s="46"/>
      <c r="D583" s="49"/>
      <c r="E583" s="49"/>
      <c r="F583" s="49"/>
      <c r="G583" s="49"/>
      <c r="H583" s="46"/>
      <c r="I583" s="49"/>
      <c r="J583" s="49"/>
      <c r="K583" s="51"/>
      <c r="L583" s="46"/>
      <c r="M583" s="49"/>
      <c r="N583" s="46"/>
      <c r="O583" s="46"/>
      <c r="P583" s="46"/>
      <c r="Q583" s="46"/>
      <c r="R583" s="46"/>
      <c r="S583" s="46"/>
      <c r="T583" s="46"/>
      <c r="U583" s="46"/>
      <c r="V583" s="46"/>
      <c r="W583" s="46"/>
      <c r="X583" s="49"/>
      <c r="Y583" s="49"/>
      <c r="Z583" s="46"/>
      <c r="AA583" s="46"/>
      <c r="AB583" s="37"/>
      <c r="AC583" s="37"/>
      <c r="AD583" s="37"/>
      <c r="AE583" s="37"/>
      <c r="AF583" s="37"/>
      <c r="AG583" s="37"/>
    </row>
    <row r="584">
      <c r="A584" s="46"/>
      <c r="B584" s="46"/>
      <c r="C584" s="46"/>
      <c r="D584" s="49"/>
      <c r="E584" s="49"/>
      <c r="F584" s="49"/>
      <c r="G584" s="49"/>
      <c r="H584" s="46"/>
      <c r="I584" s="49"/>
      <c r="J584" s="49"/>
      <c r="K584" s="51"/>
      <c r="L584" s="46"/>
      <c r="M584" s="49"/>
      <c r="N584" s="46"/>
      <c r="O584" s="46"/>
      <c r="P584" s="46"/>
      <c r="Q584" s="46"/>
      <c r="R584" s="46"/>
      <c r="S584" s="46"/>
      <c r="T584" s="46"/>
      <c r="U584" s="46"/>
      <c r="V584" s="46"/>
      <c r="W584" s="46"/>
      <c r="X584" s="49"/>
      <c r="Y584" s="49"/>
      <c r="Z584" s="46"/>
      <c r="AA584" s="46"/>
      <c r="AB584" s="37"/>
      <c r="AC584" s="37"/>
      <c r="AD584" s="37"/>
      <c r="AE584" s="37"/>
      <c r="AF584" s="37"/>
      <c r="AG584" s="37"/>
    </row>
    <row r="585">
      <c r="A585" s="46"/>
      <c r="B585" s="46"/>
      <c r="C585" s="46"/>
      <c r="D585" s="49"/>
      <c r="E585" s="49"/>
      <c r="F585" s="49"/>
      <c r="G585" s="49"/>
      <c r="H585" s="46"/>
      <c r="I585" s="49"/>
      <c r="J585" s="49"/>
      <c r="K585" s="51"/>
      <c r="L585" s="46"/>
      <c r="M585" s="49"/>
      <c r="N585" s="46"/>
      <c r="O585" s="46"/>
      <c r="P585" s="46"/>
      <c r="Q585" s="46"/>
      <c r="R585" s="46"/>
      <c r="S585" s="46"/>
      <c r="T585" s="46"/>
      <c r="U585" s="46"/>
      <c r="V585" s="46"/>
      <c r="W585" s="46"/>
      <c r="X585" s="49"/>
      <c r="Y585" s="49"/>
      <c r="Z585" s="46"/>
      <c r="AA585" s="46"/>
      <c r="AB585" s="37"/>
      <c r="AC585" s="37"/>
      <c r="AD585" s="37"/>
      <c r="AE585" s="37"/>
      <c r="AF585" s="37"/>
      <c r="AG585" s="37"/>
    </row>
    <row r="586">
      <c r="A586" s="46"/>
      <c r="B586" s="46"/>
      <c r="C586" s="46"/>
      <c r="D586" s="49"/>
      <c r="E586" s="49"/>
      <c r="F586" s="49"/>
      <c r="G586" s="49"/>
      <c r="H586" s="46"/>
      <c r="I586" s="49"/>
      <c r="J586" s="49"/>
      <c r="K586" s="51"/>
      <c r="L586" s="46"/>
      <c r="M586" s="49"/>
      <c r="N586" s="46"/>
      <c r="O586" s="46"/>
      <c r="P586" s="46"/>
      <c r="Q586" s="46"/>
      <c r="R586" s="46"/>
      <c r="S586" s="46"/>
      <c r="T586" s="46"/>
      <c r="U586" s="46"/>
      <c r="V586" s="46"/>
      <c r="W586" s="46"/>
      <c r="X586" s="49"/>
      <c r="Y586" s="49"/>
      <c r="Z586" s="46"/>
      <c r="AA586" s="46"/>
      <c r="AB586" s="37"/>
      <c r="AC586" s="37"/>
      <c r="AD586" s="37"/>
      <c r="AE586" s="37"/>
      <c r="AF586" s="37"/>
      <c r="AG586" s="37"/>
    </row>
    <row r="587">
      <c r="A587" s="46"/>
      <c r="B587" s="46"/>
      <c r="C587" s="46"/>
      <c r="D587" s="49"/>
      <c r="E587" s="49"/>
      <c r="F587" s="49"/>
      <c r="G587" s="49"/>
      <c r="H587" s="46"/>
      <c r="I587" s="49"/>
      <c r="J587" s="49"/>
      <c r="K587" s="51"/>
      <c r="L587" s="46"/>
      <c r="M587" s="49"/>
      <c r="N587" s="46"/>
      <c r="O587" s="46"/>
      <c r="P587" s="46"/>
      <c r="Q587" s="46"/>
      <c r="R587" s="46"/>
      <c r="S587" s="46"/>
      <c r="T587" s="46"/>
      <c r="U587" s="46"/>
      <c r="V587" s="46"/>
      <c r="W587" s="46"/>
      <c r="X587" s="49"/>
      <c r="Y587" s="49"/>
      <c r="Z587" s="46"/>
      <c r="AA587" s="46"/>
      <c r="AB587" s="37"/>
      <c r="AC587" s="37"/>
      <c r="AD587" s="37"/>
      <c r="AE587" s="37"/>
      <c r="AF587" s="37"/>
      <c r="AG587" s="37"/>
    </row>
    <row r="588">
      <c r="A588" s="46"/>
      <c r="B588" s="46"/>
      <c r="C588" s="46"/>
      <c r="D588" s="49"/>
      <c r="E588" s="49"/>
      <c r="F588" s="49"/>
      <c r="G588" s="49"/>
      <c r="H588" s="46"/>
      <c r="I588" s="49"/>
      <c r="J588" s="49"/>
      <c r="K588" s="51"/>
      <c r="L588" s="46"/>
      <c r="M588" s="49"/>
      <c r="N588" s="46"/>
      <c r="O588" s="46"/>
      <c r="P588" s="46"/>
      <c r="Q588" s="46"/>
      <c r="R588" s="46"/>
      <c r="S588" s="46"/>
      <c r="T588" s="46"/>
      <c r="U588" s="46"/>
      <c r="V588" s="46"/>
      <c r="W588" s="46"/>
      <c r="X588" s="49"/>
      <c r="Y588" s="49"/>
      <c r="Z588" s="46"/>
      <c r="AA588" s="46"/>
      <c r="AB588" s="37"/>
      <c r="AC588" s="37"/>
      <c r="AD588" s="37"/>
      <c r="AE588" s="37"/>
      <c r="AF588" s="37"/>
      <c r="AG588" s="37"/>
    </row>
    <row r="589">
      <c r="A589" s="46"/>
      <c r="B589" s="46"/>
      <c r="C589" s="46"/>
      <c r="D589" s="49"/>
      <c r="E589" s="49"/>
      <c r="F589" s="49"/>
      <c r="G589" s="49"/>
      <c r="H589" s="46"/>
      <c r="I589" s="49"/>
      <c r="J589" s="49"/>
      <c r="K589" s="51"/>
      <c r="L589" s="46"/>
      <c r="M589" s="49"/>
      <c r="N589" s="46"/>
      <c r="O589" s="46"/>
      <c r="P589" s="46"/>
      <c r="Q589" s="46"/>
      <c r="R589" s="46"/>
      <c r="S589" s="46"/>
      <c r="T589" s="46"/>
      <c r="U589" s="46"/>
      <c r="V589" s="46"/>
      <c r="W589" s="46"/>
      <c r="X589" s="49"/>
      <c r="Y589" s="49"/>
      <c r="Z589" s="46"/>
      <c r="AA589" s="46"/>
      <c r="AB589" s="37"/>
      <c r="AC589" s="37"/>
      <c r="AD589" s="37"/>
      <c r="AE589" s="37"/>
      <c r="AF589" s="37"/>
      <c r="AG589" s="37"/>
    </row>
    <row r="590">
      <c r="A590" s="46"/>
      <c r="B590" s="46"/>
      <c r="C590" s="46"/>
      <c r="D590" s="49"/>
      <c r="E590" s="49"/>
      <c r="F590" s="49"/>
      <c r="G590" s="49"/>
      <c r="H590" s="46"/>
      <c r="I590" s="49"/>
      <c r="J590" s="49"/>
      <c r="K590" s="51"/>
      <c r="L590" s="46"/>
      <c r="M590" s="49"/>
      <c r="N590" s="46"/>
      <c r="O590" s="46"/>
      <c r="P590" s="46"/>
      <c r="Q590" s="46"/>
      <c r="R590" s="46"/>
      <c r="S590" s="46"/>
      <c r="T590" s="46"/>
      <c r="U590" s="46"/>
      <c r="V590" s="46"/>
      <c r="W590" s="46"/>
      <c r="X590" s="49"/>
      <c r="Y590" s="49"/>
      <c r="Z590" s="46"/>
      <c r="AA590" s="46"/>
      <c r="AB590" s="37"/>
      <c r="AC590" s="37"/>
      <c r="AD590" s="37"/>
      <c r="AE590" s="37"/>
      <c r="AF590" s="37"/>
      <c r="AG590" s="37"/>
    </row>
    <row r="591">
      <c r="A591" s="46"/>
      <c r="B591" s="46"/>
      <c r="C591" s="46"/>
      <c r="D591" s="49"/>
      <c r="E591" s="49"/>
      <c r="F591" s="49"/>
      <c r="G591" s="49"/>
      <c r="H591" s="46"/>
      <c r="I591" s="49"/>
      <c r="J591" s="49"/>
      <c r="K591" s="51"/>
      <c r="L591" s="46"/>
      <c r="M591" s="49"/>
      <c r="N591" s="46"/>
      <c r="O591" s="46"/>
      <c r="P591" s="46"/>
      <c r="Q591" s="46"/>
      <c r="R591" s="46"/>
      <c r="S591" s="46"/>
      <c r="T591" s="46"/>
      <c r="U591" s="46"/>
      <c r="V591" s="46"/>
      <c r="W591" s="46"/>
      <c r="X591" s="49"/>
      <c r="Y591" s="49"/>
      <c r="Z591" s="46"/>
      <c r="AA591" s="46"/>
      <c r="AB591" s="37"/>
      <c r="AC591" s="37"/>
      <c r="AD591" s="37"/>
      <c r="AE591" s="37"/>
      <c r="AF591" s="37"/>
      <c r="AG591" s="37"/>
    </row>
    <row r="592">
      <c r="A592" s="46"/>
      <c r="B592" s="46"/>
      <c r="C592" s="46"/>
      <c r="D592" s="49"/>
      <c r="E592" s="49"/>
      <c r="F592" s="49"/>
      <c r="G592" s="49"/>
      <c r="H592" s="46"/>
      <c r="I592" s="49"/>
      <c r="J592" s="49"/>
      <c r="K592" s="51"/>
      <c r="L592" s="46"/>
      <c r="M592" s="49"/>
      <c r="N592" s="46"/>
      <c r="O592" s="46"/>
      <c r="P592" s="46"/>
      <c r="Q592" s="46"/>
      <c r="R592" s="46"/>
      <c r="S592" s="46"/>
      <c r="T592" s="46"/>
      <c r="U592" s="46"/>
      <c r="V592" s="46"/>
      <c r="W592" s="46"/>
      <c r="X592" s="49"/>
      <c r="Y592" s="49"/>
      <c r="Z592" s="46"/>
      <c r="AA592" s="46"/>
      <c r="AB592" s="37"/>
      <c r="AC592" s="37"/>
      <c r="AD592" s="37"/>
      <c r="AE592" s="37"/>
      <c r="AF592" s="37"/>
      <c r="AG592" s="37"/>
    </row>
    <row r="593">
      <c r="A593" s="46"/>
      <c r="B593" s="46"/>
      <c r="C593" s="46"/>
      <c r="D593" s="49"/>
      <c r="E593" s="49"/>
      <c r="F593" s="49"/>
      <c r="G593" s="49"/>
      <c r="H593" s="46"/>
      <c r="I593" s="49"/>
      <c r="J593" s="49"/>
      <c r="K593" s="51"/>
      <c r="L593" s="46"/>
      <c r="M593" s="49"/>
      <c r="N593" s="46"/>
      <c r="O593" s="46"/>
      <c r="P593" s="46"/>
      <c r="Q593" s="46"/>
      <c r="R593" s="46"/>
      <c r="S593" s="46"/>
      <c r="T593" s="46"/>
      <c r="U593" s="46"/>
      <c r="V593" s="46"/>
      <c r="W593" s="46"/>
      <c r="X593" s="49"/>
      <c r="Y593" s="49"/>
      <c r="Z593" s="46"/>
      <c r="AA593" s="46"/>
      <c r="AB593" s="37"/>
      <c r="AC593" s="37"/>
      <c r="AD593" s="37"/>
      <c r="AE593" s="37"/>
      <c r="AF593" s="37"/>
      <c r="AG593" s="37"/>
    </row>
    <row r="594">
      <c r="A594" s="46"/>
      <c r="B594" s="46"/>
      <c r="C594" s="46"/>
      <c r="D594" s="49"/>
      <c r="E594" s="49"/>
      <c r="F594" s="49"/>
      <c r="G594" s="49"/>
      <c r="H594" s="46"/>
      <c r="I594" s="49"/>
      <c r="J594" s="49"/>
      <c r="K594" s="51"/>
      <c r="L594" s="46"/>
      <c r="M594" s="49"/>
      <c r="N594" s="46"/>
      <c r="O594" s="46"/>
      <c r="P594" s="46"/>
      <c r="Q594" s="46"/>
      <c r="R594" s="46"/>
      <c r="S594" s="46"/>
      <c r="T594" s="46"/>
      <c r="U594" s="46"/>
      <c r="V594" s="46"/>
      <c r="W594" s="46"/>
      <c r="X594" s="49"/>
      <c r="Y594" s="49"/>
      <c r="Z594" s="46"/>
      <c r="AA594" s="46"/>
      <c r="AB594" s="37"/>
      <c r="AC594" s="37"/>
      <c r="AD594" s="37"/>
      <c r="AE594" s="37"/>
      <c r="AF594" s="37"/>
      <c r="AG594" s="37"/>
    </row>
    <row r="595">
      <c r="A595" s="46"/>
      <c r="B595" s="46"/>
      <c r="C595" s="46"/>
      <c r="D595" s="49"/>
      <c r="E595" s="49"/>
      <c r="F595" s="49"/>
      <c r="G595" s="49"/>
      <c r="H595" s="46"/>
      <c r="I595" s="49"/>
      <c r="J595" s="49"/>
      <c r="K595" s="51"/>
      <c r="L595" s="46"/>
      <c r="M595" s="49"/>
      <c r="N595" s="46"/>
      <c r="O595" s="46"/>
      <c r="P595" s="46"/>
      <c r="Q595" s="46"/>
      <c r="R595" s="46"/>
      <c r="S595" s="46"/>
      <c r="T595" s="46"/>
      <c r="U595" s="46"/>
      <c r="V595" s="46"/>
      <c r="W595" s="46"/>
      <c r="X595" s="49"/>
      <c r="Y595" s="49"/>
      <c r="Z595" s="46"/>
      <c r="AA595" s="46"/>
      <c r="AB595" s="37"/>
      <c r="AC595" s="37"/>
      <c r="AD595" s="37"/>
      <c r="AE595" s="37"/>
      <c r="AF595" s="37"/>
      <c r="AG595" s="37"/>
    </row>
    <row r="596">
      <c r="A596" s="46"/>
      <c r="B596" s="46"/>
      <c r="C596" s="46"/>
      <c r="D596" s="49"/>
      <c r="E596" s="49"/>
      <c r="F596" s="49"/>
      <c r="G596" s="49"/>
      <c r="H596" s="46"/>
      <c r="I596" s="49"/>
      <c r="J596" s="49"/>
      <c r="K596" s="51"/>
      <c r="L596" s="46"/>
      <c r="M596" s="49"/>
      <c r="N596" s="46"/>
      <c r="O596" s="46"/>
      <c r="P596" s="46"/>
      <c r="Q596" s="46"/>
      <c r="R596" s="46"/>
      <c r="S596" s="46"/>
      <c r="T596" s="46"/>
      <c r="U596" s="46"/>
      <c r="V596" s="46"/>
      <c r="W596" s="46"/>
      <c r="X596" s="49"/>
      <c r="Y596" s="49"/>
      <c r="Z596" s="46"/>
      <c r="AA596" s="46"/>
      <c r="AB596" s="37"/>
      <c r="AC596" s="37"/>
      <c r="AD596" s="37"/>
      <c r="AE596" s="37"/>
      <c r="AF596" s="37"/>
      <c r="AG596" s="37"/>
    </row>
    <row r="597">
      <c r="A597" s="46"/>
      <c r="B597" s="46"/>
      <c r="C597" s="46"/>
      <c r="D597" s="49"/>
      <c r="E597" s="49"/>
      <c r="F597" s="49"/>
      <c r="G597" s="49"/>
      <c r="H597" s="46"/>
      <c r="I597" s="49"/>
      <c r="J597" s="49"/>
      <c r="K597" s="51"/>
      <c r="L597" s="46"/>
      <c r="M597" s="49"/>
      <c r="N597" s="46"/>
      <c r="O597" s="46"/>
      <c r="P597" s="46"/>
      <c r="Q597" s="46"/>
      <c r="R597" s="46"/>
      <c r="S597" s="46"/>
      <c r="T597" s="46"/>
      <c r="U597" s="46"/>
      <c r="V597" s="46"/>
      <c r="W597" s="46"/>
      <c r="X597" s="49"/>
      <c r="Y597" s="49"/>
      <c r="Z597" s="46"/>
      <c r="AA597" s="46"/>
      <c r="AB597" s="37"/>
      <c r="AC597" s="37"/>
      <c r="AD597" s="37"/>
      <c r="AE597" s="37"/>
      <c r="AF597" s="37"/>
      <c r="AG597" s="37"/>
    </row>
    <row r="598">
      <c r="A598" s="46"/>
      <c r="B598" s="46"/>
      <c r="C598" s="46"/>
      <c r="D598" s="49"/>
      <c r="E598" s="49"/>
      <c r="F598" s="49"/>
      <c r="G598" s="49"/>
      <c r="H598" s="46"/>
      <c r="I598" s="49"/>
      <c r="J598" s="49"/>
      <c r="K598" s="51"/>
      <c r="L598" s="46"/>
      <c r="M598" s="49"/>
      <c r="N598" s="46"/>
      <c r="O598" s="46"/>
      <c r="P598" s="46"/>
      <c r="Q598" s="46"/>
      <c r="R598" s="46"/>
      <c r="S598" s="46"/>
      <c r="T598" s="46"/>
      <c r="U598" s="46"/>
      <c r="V598" s="46"/>
      <c r="W598" s="46"/>
      <c r="X598" s="49"/>
      <c r="Y598" s="49"/>
      <c r="Z598" s="46"/>
      <c r="AA598" s="46"/>
      <c r="AB598" s="37"/>
      <c r="AC598" s="37"/>
      <c r="AD598" s="37"/>
      <c r="AE598" s="37"/>
      <c r="AF598" s="37"/>
      <c r="AG598" s="37"/>
    </row>
    <row r="599">
      <c r="A599" s="46"/>
      <c r="B599" s="46"/>
      <c r="C599" s="46"/>
      <c r="D599" s="49"/>
      <c r="E599" s="49"/>
      <c r="F599" s="49"/>
      <c r="G599" s="49"/>
      <c r="H599" s="46"/>
      <c r="I599" s="49"/>
      <c r="J599" s="49"/>
      <c r="K599" s="51"/>
      <c r="L599" s="46"/>
      <c r="M599" s="49"/>
      <c r="N599" s="46"/>
      <c r="O599" s="46"/>
      <c r="P599" s="46"/>
      <c r="Q599" s="46"/>
      <c r="R599" s="46"/>
      <c r="S599" s="46"/>
      <c r="T599" s="46"/>
      <c r="U599" s="46"/>
      <c r="V599" s="46"/>
      <c r="W599" s="46"/>
      <c r="X599" s="49"/>
      <c r="Y599" s="49"/>
      <c r="Z599" s="46"/>
      <c r="AA599" s="46"/>
      <c r="AB599" s="37"/>
      <c r="AC599" s="37"/>
      <c r="AD599" s="37"/>
      <c r="AE599" s="37"/>
      <c r="AF599" s="37"/>
      <c r="AG599" s="37"/>
    </row>
    <row r="600">
      <c r="A600" s="46"/>
      <c r="B600" s="46"/>
      <c r="C600" s="46"/>
      <c r="D600" s="49"/>
      <c r="E600" s="49"/>
      <c r="F600" s="49"/>
      <c r="G600" s="49"/>
      <c r="H600" s="46"/>
      <c r="I600" s="49"/>
      <c r="J600" s="49"/>
      <c r="K600" s="51"/>
      <c r="L600" s="46"/>
      <c r="M600" s="49"/>
      <c r="N600" s="46"/>
      <c r="O600" s="46"/>
      <c r="P600" s="46"/>
      <c r="Q600" s="46"/>
      <c r="R600" s="46"/>
      <c r="S600" s="46"/>
      <c r="T600" s="46"/>
      <c r="U600" s="46"/>
      <c r="V600" s="46"/>
      <c r="W600" s="46"/>
      <c r="X600" s="49"/>
      <c r="Y600" s="49"/>
      <c r="Z600" s="46"/>
      <c r="AA600" s="46"/>
      <c r="AB600" s="37"/>
      <c r="AC600" s="37"/>
      <c r="AD600" s="37"/>
      <c r="AE600" s="37"/>
      <c r="AF600" s="37"/>
      <c r="AG600" s="37"/>
    </row>
    <row r="601">
      <c r="A601" s="46"/>
      <c r="B601" s="46"/>
      <c r="C601" s="46"/>
      <c r="D601" s="49"/>
      <c r="E601" s="49"/>
      <c r="F601" s="49"/>
      <c r="G601" s="49"/>
      <c r="H601" s="46"/>
      <c r="I601" s="49"/>
      <c r="J601" s="49"/>
      <c r="K601" s="51"/>
      <c r="L601" s="46"/>
      <c r="M601" s="49"/>
      <c r="N601" s="46"/>
      <c r="O601" s="46"/>
      <c r="P601" s="46"/>
      <c r="Q601" s="46"/>
      <c r="R601" s="46"/>
      <c r="S601" s="46"/>
      <c r="T601" s="46"/>
      <c r="U601" s="46"/>
      <c r="V601" s="46"/>
      <c r="W601" s="46"/>
      <c r="X601" s="49"/>
      <c r="Y601" s="49"/>
      <c r="Z601" s="46"/>
      <c r="AA601" s="46"/>
      <c r="AB601" s="37"/>
      <c r="AC601" s="37"/>
      <c r="AD601" s="37"/>
      <c r="AE601" s="37"/>
      <c r="AF601" s="37"/>
      <c r="AG601" s="37"/>
    </row>
    <row r="602">
      <c r="A602" s="46"/>
      <c r="B602" s="46"/>
      <c r="C602" s="46"/>
      <c r="D602" s="49"/>
      <c r="E602" s="49"/>
      <c r="F602" s="49"/>
      <c r="G602" s="49"/>
      <c r="H602" s="46"/>
      <c r="I602" s="49"/>
      <c r="J602" s="49"/>
      <c r="K602" s="51"/>
      <c r="L602" s="46"/>
      <c r="M602" s="49"/>
      <c r="N602" s="46"/>
      <c r="O602" s="46"/>
      <c r="P602" s="46"/>
      <c r="Q602" s="46"/>
      <c r="R602" s="46"/>
      <c r="S602" s="46"/>
      <c r="T602" s="46"/>
      <c r="U602" s="46"/>
      <c r="V602" s="46"/>
      <c r="W602" s="46"/>
      <c r="X602" s="49"/>
      <c r="Y602" s="49"/>
      <c r="Z602" s="46"/>
      <c r="AA602" s="46"/>
      <c r="AB602" s="37"/>
      <c r="AC602" s="37"/>
      <c r="AD602" s="37"/>
      <c r="AE602" s="37"/>
      <c r="AF602" s="37"/>
      <c r="AG602" s="37"/>
    </row>
    <row r="603">
      <c r="A603" s="46"/>
      <c r="B603" s="46"/>
      <c r="C603" s="46"/>
      <c r="D603" s="49"/>
      <c r="E603" s="49"/>
      <c r="F603" s="49"/>
      <c r="G603" s="49"/>
      <c r="H603" s="46"/>
      <c r="I603" s="49"/>
      <c r="J603" s="49"/>
      <c r="K603" s="51"/>
      <c r="L603" s="46"/>
      <c r="M603" s="49"/>
      <c r="N603" s="46"/>
      <c r="O603" s="46"/>
      <c r="P603" s="46"/>
      <c r="Q603" s="46"/>
      <c r="R603" s="46"/>
      <c r="S603" s="46"/>
      <c r="T603" s="46"/>
      <c r="U603" s="46"/>
      <c r="V603" s="46"/>
      <c r="W603" s="46"/>
      <c r="X603" s="49"/>
      <c r="Y603" s="49"/>
      <c r="Z603" s="46"/>
      <c r="AA603" s="46"/>
      <c r="AB603" s="37"/>
      <c r="AC603" s="37"/>
      <c r="AD603" s="37"/>
      <c r="AE603" s="37"/>
      <c r="AF603" s="37"/>
      <c r="AG603" s="37"/>
    </row>
    <row r="604">
      <c r="A604" s="46"/>
      <c r="B604" s="46"/>
      <c r="C604" s="46"/>
      <c r="D604" s="49"/>
      <c r="E604" s="49"/>
      <c r="F604" s="49"/>
      <c r="G604" s="49"/>
      <c r="H604" s="46"/>
      <c r="I604" s="49"/>
      <c r="J604" s="49"/>
      <c r="K604" s="51"/>
      <c r="L604" s="46"/>
      <c r="M604" s="49"/>
      <c r="N604" s="46"/>
      <c r="O604" s="46"/>
      <c r="P604" s="46"/>
      <c r="Q604" s="46"/>
      <c r="R604" s="46"/>
      <c r="S604" s="46"/>
      <c r="T604" s="46"/>
      <c r="U604" s="46"/>
      <c r="V604" s="46"/>
      <c r="W604" s="46"/>
      <c r="X604" s="49"/>
      <c r="Y604" s="49"/>
      <c r="Z604" s="46"/>
      <c r="AA604" s="46"/>
      <c r="AB604" s="37"/>
      <c r="AC604" s="37"/>
      <c r="AD604" s="37"/>
      <c r="AE604" s="37"/>
      <c r="AF604" s="37"/>
      <c r="AG604" s="37"/>
    </row>
    <row r="605">
      <c r="A605" s="46"/>
      <c r="B605" s="46"/>
      <c r="C605" s="46"/>
      <c r="D605" s="49"/>
      <c r="E605" s="49"/>
      <c r="F605" s="49"/>
      <c r="G605" s="49"/>
      <c r="H605" s="46"/>
      <c r="I605" s="49"/>
      <c r="J605" s="49"/>
      <c r="K605" s="51"/>
      <c r="L605" s="46"/>
      <c r="M605" s="49"/>
      <c r="N605" s="46"/>
      <c r="O605" s="46"/>
      <c r="P605" s="46"/>
      <c r="Q605" s="46"/>
      <c r="R605" s="46"/>
      <c r="S605" s="46"/>
      <c r="T605" s="46"/>
      <c r="U605" s="46"/>
      <c r="V605" s="46"/>
      <c r="W605" s="46"/>
      <c r="X605" s="49"/>
      <c r="Y605" s="49"/>
      <c r="Z605" s="46"/>
      <c r="AA605" s="46"/>
      <c r="AB605" s="37"/>
      <c r="AC605" s="37"/>
      <c r="AD605" s="37"/>
      <c r="AE605" s="37"/>
      <c r="AF605" s="37"/>
      <c r="AG605" s="37"/>
    </row>
    <row r="606">
      <c r="A606" s="46"/>
      <c r="B606" s="46"/>
      <c r="C606" s="46"/>
      <c r="D606" s="49"/>
      <c r="E606" s="49"/>
      <c r="F606" s="49"/>
      <c r="G606" s="49"/>
      <c r="H606" s="46"/>
      <c r="I606" s="49"/>
      <c r="J606" s="49"/>
      <c r="K606" s="51"/>
      <c r="L606" s="46"/>
      <c r="M606" s="49"/>
      <c r="N606" s="46"/>
      <c r="O606" s="46"/>
      <c r="P606" s="46"/>
      <c r="Q606" s="46"/>
      <c r="R606" s="46"/>
      <c r="S606" s="46"/>
      <c r="T606" s="46"/>
      <c r="U606" s="46"/>
      <c r="V606" s="46"/>
      <c r="W606" s="46"/>
      <c r="X606" s="49"/>
      <c r="Y606" s="49"/>
      <c r="Z606" s="46"/>
      <c r="AA606" s="46"/>
      <c r="AB606" s="37"/>
      <c r="AC606" s="37"/>
      <c r="AD606" s="37"/>
      <c r="AE606" s="37"/>
      <c r="AF606" s="37"/>
      <c r="AG606" s="37"/>
    </row>
    <row r="607">
      <c r="A607" s="46"/>
      <c r="B607" s="46"/>
      <c r="C607" s="46"/>
      <c r="D607" s="49"/>
      <c r="E607" s="49"/>
      <c r="F607" s="49"/>
      <c r="G607" s="49"/>
      <c r="H607" s="46"/>
      <c r="I607" s="49"/>
      <c r="J607" s="49"/>
      <c r="K607" s="51"/>
      <c r="L607" s="46"/>
      <c r="M607" s="49"/>
      <c r="N607" s="46"/>
      <c r="O607" s="46"/>
      <c r="P607" s="46"/>
      <c r="Q607" s="46"/>
      <c r="R607" s="46"/>
      <c r="S607" s="46"/>
      <c r="T607" s="46"/>
      <c r="U607" s="46"/>
      <c r="V607" s="46"/>
      <c r="W607" s="46"/>
      <c r="X607" s="49"/>
      <c r="Y607" s="49"/>
      <c r="Z607" s="46"/>
      <c r="AA607" s="46"/>
      <c r="AB607" s="37"/>
      <c r="AC607" s="37"/>
      <c r="AD607" s="37"/>
      <c r="AE607" s="37"/>
      <c r="AF607" s="37"/>
      <c r="AG607" s="37"/>
    </row>
    <row r="608">
      <c r="A608" s="46"/>
      <c r="B608" s="46"/>
      <c r="C608" s="46"/>
      <c r="D608" s="49"/>
      <c r="E608" s="49"/>
      <c r="F608" s="49"/>
      <c r="G608" s="49"/>
      <c r="H608" s="46"/>
      <c r="I608" s="49"/>
      <c r="J608" s="49"/>
      <c r="K608" s="51"/>
      <c r="L608" s="46"/>
      <c r="M608" s="49"/>
      <c r="N608" s="46"/>
      <c r="O608" s="46"/>
      <c r="P608" s="46"/>
      <c r="Q608" s="46"/>
      <c r="R608" s="46"/>
      <c r="S608" s="46"/>
      <c r="T608" s="46"/>
      <c r="U608" s="46"/>
      <c r="V608" s="46"/>
      <c r="W608" s="46"/>
      <c r="X608" s="49"/>
      <c r="Y608" s="49"/>
      <c r="Z608" s="46"/>
      <c r="AA608" s="46"/>
      <c r="AB608" s="37"/>
      <c r="AC608" s="37"/>
      <c r="AD608" s="37"/>
      <c r="AE608" s="37"/>
      <c r="AF608" s="37"/>
      <c r="AG608" s="37"/>
    </row>
    <row r="609">
      <c r="A609" s="46"/>
      <c r="B609" s="46"/>
      <c r="C609" s="46"/>
      <c r="D609" s="49"/>
      <c r="E609" s="49"/>
      <c r="F609" s="49"/>
      <c r="G609" s="49"/>
      <c r="H609" s="46"/>
      <c r="I609" s="49"/>
      <c r="J609" s="49"/>
      <c r="K609" s="51"/>
      <c r="L609" s="46"/>
      <c r="M609" s="49"/>
      <c r="N609" s="46"/>
      <c r="O609" s="46"/>
      <c r="P609" s="46"/>
      <c r="Q609" s="46"/>
      <c r="R609" s="46"/>
      <c r="S609" s="46"/>
      <c r="T609" s="46"/>
      <c r="U609" s="46"/>
      <c r="V609" s="46"/>
      <c r="W609" s="46"/>
      <c r="X609" s="49"/>
      <c r="Y609" s="49"/>
      <c r="Z609" s="46"/>
      <c r="AA609" s="46"/>
      <c r="AB609" s="37"/>
      <c r="AC609" s="37"/>
      <c r="AD609" s="37"/>
      <c r="AE609" s="37"/>
      <c r="AF609" s="37"/>
      <c r="AG609" s="37"/>
    </row>
    <row r="610">
      <c r="A610" s="46"/>
      <c r="B610" s="46"/>
      <c r="C610" s="46"/>
      <c r="D610" s="49"/>
      <c r="E610" s="49"/>
      <c r="F610" s="49"/>
      <c r="G610" s="49"/>
      <c r="H610" s="46"/>
      <c r="I610" s="49"/>
      <c r="J610" s="49"/>
      <c r="K610" s="51"/>
      <c r="L610" s="46"/>
      <c r="M610" s="49"/>
      <c r="N610" s="46"/>
      <c r="O610" s="46"/>
      <c r="P610" s="46"/>
      <c r="Q610" s="46"/>
      <c r="R610" s="46"/>
      <c r="S610" s="46"/>
      <c r="T610" s="46"/>
      <c r="U610" s="46"/>
      <c r="V610" s="46"/>
      <c r="W610" s="46"/>
      <c r="X610" s="49"/>
      <c r="Y610" s="49"/>
      <c r="Z610" s="46"/>
      <c r="AA610" s="46"/>
      <c r="AB610" s="37"/>
      <c r="AC610" s="37"/>
      <c r="AD610" s="37"/>
      <c r="AE610" s="37"/>
      <c r="AF610" s="37"/>
      <c r="AG610" s="37"/>
    </row>
    <row r="611">
      <c r="A611" s="46"/>
      <c r="B611" s="46"/>
      <c r="C611" s="46"/>
      <c r="D611" s="49"/>
      <c r="E611" s="49"/>
      <c r="F611" s="49"/>
      <c r="G611" s="49"/>
      <c r="H611" s="46"/>
      <c r="I611" s="49"/>
      <c r="J611" s="49"/>
      <c r="K611" s="51"/>
      <c r="L611" s="46"/>
      <c r="M611" s="49"/>
      <c r="N611" s="46"/>
      <c r="O611" s="46"/>
      <c r="P611" s="46"/>
      <c r="Q611" s="46"/>
      <c r="R611" s="46"/>
      <c r="S611" s="46"/>
      <c r="T611" s="46"/>
      <c r="U611" s="46"/>
      <c r="V611" s="46"/>
      <c r="W611" s="46"/>
      <c r="X611" s="49"/>
      <c r="Y611" s="49"/>
      <c r="Z611" s="46"/>
      <c r="AA611" s="46"/>
      <c r="AB611" s="37"/>
      <c r="AC611" s="37"/>
      <c r="AD611" s="37"/>
      <c r="AE611" s="37"/>
      <c r="AF611" s="37"/>
      <c r="AG611" s="37"/>
    </row>
    <row r="612">
      <c r="A612" s="46"/>
      <c r="B612" s="46"/>
      <c r="C612" s="46"/>
      <c r="D612" s="49"/>
      <c r="E612" s="49"/>
      <c r="F612" s="49"/>
      <c r="G612" s="49"/>
      <c r="H612" s="46"/>
      <c r="I612" s="49"/>
      <c r="J612" s="49"/>
      <c r="K612" s="51"/>
      <c r="L612" s="46"/>
      <c r="M612" s="49"/>
      <c r="N612" s="46"/>
      <c r="O612" s="46"/>
      <c r="P612" s="46"/>
      <c r="Q612" s="46"/>
      <c r="R612" s="46"/>
      <c r="S612" s="46"/>
      <c r="T612" s="46"/>
      <c r="U612" s="46"/>
      <c r="V612" s="46"/>
      <c r="W612" s="46"/>
      <c r="X612" s="49"/>
      <c r="Y612" s="49"/>
      <c r="Z612" s="46"/>
      <c r="AA612" s="46"/>
      <c r="AB612" s="37"/>
      <c r="AC612" s="37"/>
      <c r="AD612" s="37"/>
      <c r="AE612" s="37"/>
      <c r="AF612" s="37"/>
      <c r="AG612" s="37"/>
    </row>
    <row r="613">
      <c r="A613" s="46"/>
      <c r="B613" s="46"/>
      <c r="C613" s="46"/>
      <c r="D613" s="49"/>
      <c r="E613" s="49"/>
      <c r="F613" s="49"/>
      <c r="G613" s="49"/>
      <c r="H613" s="46"/>
      <c r="I613" s="49"/>
      <c r="J613" s="49"/>
      <c r="K613" s="51"/>
      <c r="L613" s="46"/>
      <c r="M613" s="49"/>
      <c r="N613" s="46"/>
      <c r="O613" s="46"/>
      <c r="P613" s="46"/>
      <c r="Q613" s="46"/>
      <c r="R613" s="46"/>
      <c r="S613" s="46"/>
      <c r="T613" s="46"/>
      <c r="U613" s="46"/>
      <c r="V613" s="46"/>
      <c r="W613" s="46"/>
      <c r="X613" s="49"/>
      <c r="Y613" s="49"/>
      <c r="Z613" s="46"/>
      <c r="AA613" s="46"/>
      <c r="AB613" s="37"/>
      <c r="AC613" s="37"/>
      <c r="AD613" s="37"/>
      <c r="AE613" s="37"/>
      <c r="AF613" s="37"/>
      <c r="AG613" s="37"/>
    </row>
    <row r="614">
      <c r="A614" s="46"/>
      <c r="B614" s="46"/>
      <c r="C614" s="46"/>
      <c r="D614" s="49"/>
      <c r="E614" s="49"/>
      <c r="F614" s="49"/>
      <c r="G614" s="49"/>
      <c r="H614" s="46"/>
      <c r="I614" s="49"/>
      <c r="J614" s="49"/>
      <c r="K614" s="51"/>
      <c r="L614" s="46"/>
      <c r="M614" s="49"/>
      <c r="N614" s="46"/>
      <c r="O614" s="46"/>
      <c r="P614" s="46"/>
      <c r="Q614" s="46"/>
      <c r="R614" s="46"/>
      <c r="S614" s="46"/>
      <c r="T614" s="46"/>
      <c r="U614" s="46"/>
      <c r="V614" s="46"/>
      <c r="W614" s="46"/>
      <c r="X614" s="49"/>
      <c r="Y614" s="49"/>
      <c r="Z614" s="46"/>
      <c r="AA614" s="46"/>
      <c r="AB614" s="37"/>
      <c r="AC614" s="37"/>
      <c r="AD614" s="37"/>
      <c r="AE614" s="37"/>
      <c r="AF614" s="37"/>
      <c r="AG614" s="37"/>
    </row>
    <row r="615">
      <c r="A615" s="46"/>
      <c r="B615" s="46"/>
      <c r="C615" s="46"/>
      <c r="D615" s="49"/>
      <c r="E615" s="49"/>
      <c r="F615" s="49"/>
      <c r="G615" s="49"/>
      <c r="H615" s="46"/>
      <c r="I615" s="49"/>
      <c r="J615" s="49"/>
      <c r="K615" s="51"/>
      <c r="L615" s="46"/>
      <c r="M615" s="49"/>
      <c r="N615" s="46"/>
      <c r="O615" s="46"/>
      <c r="P615" s="46"/>
      <c r="Q615" s="46"/>
      <c r="R615" s="46"/>
      <c r="S615" s="46"/>
      <c r="T615" s="46"/>
      <c r="U615" s="46"/>
      <c r="V615" s="46"/>
      <c r="W615" s="46"/>
      <c r="X615" s="49"/>
      <c r="Y615" s="49"/>
      <c r="Z615" s="46"/>
      <c r="AA615" s="46"/>
      <c r="AB615" s="37"/>
      <c r="AC615" s="37"/>
      <c r="AD615" s="37"/>
      <c r="AE615" s="37"/>
      <c r="AF615" s="37"/>
      <c r="AG615" s="37"/>
    </row>
    <row r="616">
      <c r="A616" s="46"/>
      <c r="B616" s="46"/>
      <c r="C616" s="46"/>
      <c r="D616" s="49"/>
      <c r="E616" s="49"/>
      <c r="F616" s="49"/>
      <c r="G616" s="49"/>
      <c r="H616" s="46"/>
      <c r="I616" s="49"/>
      <c r="J616" s="49"/>
      <c r="K616" s="51"/>
      <c r="L616" s="46"/>
      <c r="M616" s="49"/>
      <c r="N616" s="46"/>
      <c r="O616" s="46"/>
      <c r="P616" s="46"/>
      <c r="Q616" s="46"/>
      <c r="R616" s="46"/>
      <c r="S616" s="46"/>
      <c r="T616" s="46"/>
      <c r="U616" s="46"/>
      <c r="V616" s="46"/>
      <c r="W616" s="46"/>
      <c r="X616" s="49"/>
      <c r="Y616" s="49"/>
      <c r="Z616" s="46"/>
      <c r="AA616" s="46"/>
      <c r="AB616" s="37"/>
      <c r="AC616" s="37"/>
      <c r="AD616" s="37"/>
      <c r="AE616" s="37"/>
      <c r="AF616" s="37"/>
      <c r="AG616" s="37"/>
    </row>
    <row r="617">
      <c r="A617" s="46"/>
      <c r="B617" s="46"/>
      <c r="C617" s="46"/>
      <c r="D617" s="49"/>
      <c r="E617" s="49"/>
      <c r="F617" s="49"/>
      <c r="G617" s="49"/>
      <c r="H617" s="46"/>
      <c r="I617" s="49"/>
      <c r="J617" s="49"/>
      <c r="K617" s="51"/>
      <c r="L617" s="46"/>
      <c r="M617" s="49"/>
      <c r="N617" s="46"/>
      <c r="O617" s="46"/>
      <c r="P617" s="46"/>
      <c r="Q617" s="46"/>
      <c r="R617" s="46"/>
      <c r="S617" s="46"/>
      <c r="T617" s="46"/>
      <c r="U617" s="46"/>
      <c r="V617" s="46"/>
      <c r="W617" s="46"/>
      <c r="X617" s="49"/>
      <c r="Y617" s="49"/>
      <c r="Z617" s="46"/>
      <c r="AA617" s="46"/>
      <c r="AB617" s="37"/>
      <c r="AC617" s="37"/>
      <c r="AD617" s="37"/>
      <c r="AE617" s="37"/>
      <c r="AF617" s="37"/>
      <c r="AG617" s="37"/>
    </row>
    <row r="618">
      <c r="A618" s="46"/>
      <c r="B618" s="46"/>
      <c r="C618" s="46"/>
      <c r="D618" s="49"/>
      <c r="E618" s="49"/>
      <c r="F618" s="49"/>
      <c r="G618" s="49"/>
      <c r="H618" s="46"/>
      <c r="I618" s="49"/>
      <c r="J618" s="49"/>
      <c r="K618" s="51"/>
      <c r="L618" s="46"/>
      <c r="M618" s="49"/>
      <c r="N618" s="46"/>
      <c r="O618" s="46"/>
      <c r="P618" s="46"/>
      <c r="Q618" s="46"/>
      <c r="R618" s="46"/>
      <c r="S618" s="46"/>
      <c r="T618" s="46"/>
      <c r="U618" s="46"/>
      <c r="V618" s="46"/>
      <c r="W618" s="46"/>
      <c r="X618" s="49"/>
      <c r="Y618" s="49"/>
      <c r="Z618" s="46"/>
      <c r="AA618" s="46"/>
      <c r="AB618" s="37"/>
      <c r="AC618" s="37"/>
      <c r="AD618" s="37"/>
      <c r="AE618" s="37"/>
      <c r="AF618" s="37"/>
      <c r="AG618" s="37"/>
    </row>
    <row r="619">
      <c r="A619" s="46"/>
      <c r="B619" s="46"/>
      <c r="C619" s="46"/>
      <c r="D619" s="49"/>
      <c r="E619" s="49"/>
      <c r="F619" s="49"/>
      <c r="G619" s="49"/>
      <c r="H619" s="46"/>
      <c r="I619" s="49"/>
      <c r="J619" s="49"/>
      <c r="K619" s="51"/>
      <c r="L619" s="46"/>
      <c r="M619" s="49"/>
      <c r="N619" s="46"/>
      <c r="O619" s="46"/>
      <c r="P619" s="46"/>
      <c r="Q619" s="46"/>
      <c r="R619" s="46"/>
      <c r="S619" s="46"/>
      <c r="T619" s="46"/>
      <c r="U619" s="46"/>
      <c r="V619" s="46"/>
      <c r="W619" s="46"/>
      <c r="X619" s="49"/>
      <c r="Y619" s="49"/>
      <c r="Z619" s="46"/>
      <c r="AA619" s="46"/>
      <c r="AB619" s="37"/>
      <c r="AC619" s="37"/>
      <c r="AD619" s="37"/>
      <c r="AE619" s="37"/>
      <c r="AF619" s="37"/>
      <c r="AG619" s="37"/>
    </row>
    <row r="620">
      <c r="A620" s="46"/>
      <c r="B620" s="46"/>
      <c r="C620" s="46"/>
      <c r="D620" s="49"/>
      <c r="E620" s="49"/>
      <c r="F620" s="49"/>
      <c r="G620" s="49"/>
      <c r="H620" s="46"/>
      <c r="I620" s="49"/>
      <c r="J620" s="49"/>
      <c r="K620" s="51"/>
      <c r="L620" s="46"/>
      <c r="M620" s="49"/>
      <c r="N620" s="46"/>
      <c r="O620" s="46"/>
      <c r="P620" s="46"/>
      <c r="Q620" s="46"/>
      <c r="R620" s="46"/>
      <c r="S620" s="46"/>
      <c r="T620" s="46"/>
      <c r="U620" s="46"/>
      <c r="V620" s="46"/>
      <c r="W620" s="46"/>
      <c r="X620" s="49"/>
      <c r="Y620" s="49"/>
      <c r="Z620" s="46"/>
      <c r="AA620" s="46"/>
      <c r="AB620" s="37"/>
      <c r="AC620" s="37"/>
      <c r="AD620" s="37"/>
      <c r="AE620" s="37"/>
      <c r="AF620" s="37"/>
      <c r="AG620" s="37"/>
    </row>
    <row r="621">
      <c r="A621" s="46"/>
      <c r="B621" s="46"/>
      <c r="C621" s="46"/>
      <c r="D621" s="49"/>
      <c r="E621" s="49"/>
      <c r="F621" s="49"/>
      <c r="G621" s="49"/>
      <c r="H621" s="46"/>
      <c r="I621" s="49"/>
      <c r="J621" s="49"/>
      <c r="K621" s="51"/>
      <c r="L621" s="46"/>
      <c r="M621" s="49"/>
      <c r="N621" s="46"/>
      <c r="O621" s="46"/>
      <c r="P621" s="46"/>
      <c r="Q621" s="46"/>
      <c r="R621" s="46"/>
      <c r="S621" s="46"/>
      <c r="T621" s="46"/>
      <c r="U621" s="46"/>
      <c r="V621" s="46"/>
      <c r="W621" s="46"/>
      <c r="X621" s="49"/>
      <c r="Y621" s="49"/>
      <c r="Z621" s="46"/>
      <c r="AA621" s="46"/>
      <c r="AB621" s="37"/>
      <c r="AC621" s="37"/>
      <c r="AD621" s="37"/>
      <c r="AE621" s="37"/>
      <c r="AF621" s="37"/>
      <c r="AG621" s="37"/>
    </row>
    <row r="622">
      <c r="A622" s="46"/>
      <c r="B622" s="46"/>
      <c r="C622" s="46"/>
      <c r="D622" s="49"/>
      <c r="E622" s="49"/>
      <c r="F622" s="49"/>
      <c r="G622" s="49"/>
      <c r="H622" s="46"/>
      <c r="I622" s="49"/>
      <c r="J622" s="49"/>
      <c r="K622" s="51"/>
      <c r="L622" s="46"/>
      <c r="M622" s="49"/>
      <c r="N622" s="46"/>
      <c r="O622" s="46"/>
      <c r="P622" s="46"/>
      <c r="Q622" s="46"/>
      <c r="R622" s="46"/>
      <c r="S622" s="46"/>
      <c r="T622" s="46"/>
      <c r="U622" s="46"/>
      <c r="V622" s="46"/>
      <c r="W622" s="46"/>
      <c r="X622" s="49"/>
      <c r="Y622" s="49"/>
      <c r="Z622" s="46"/>
      <c r="AA622" s="46"/>
      <c r="AB622" s="37"/>
      <c r="AC622" s="37"/>
      <c r="AD622" s="37"/>
      <c r="AE622" s="37"/>
      <c r="AF622" s="37"/>
      <c r="AG622" s="37"/>
    </row>
    <row r="623">
      <c r="A623" s="46"/>
      <c r="B623" s="46"/>
      <c r="C623" s="46"/>
      <c r="D623" s="49"/>
      <c r="E623" s="49"/>
      <c r="F623" s="49"/>
      <c r="G623" s="49"/>
      <c r="H623" s="46"/>
      <c r="I623" s="49"/>
      <c r="J623" s="49"/>
      <c r="K623" s="51"/>
      <c r="L623" s="46"/>
      <c r="M623" s="49"/>
      <c r="N623" s="46"/>
      <c r="O623" s="46"/>
      <c r="P623" s="46"/>
      <c r="Q623" s="46"/>
      <c r="R623" s="46"/>
      <c r="S623" s="46"/>
      <c r="T623" s="46"/>
      <c r="U623" s="46"/>
      <c r="V623" s="46"/>
      <c r="W623" s="46"/>
      <c r="X623" s="49"/>
      <c r="Y623" s="49"/>
      <c r="Z623" s="46"/>
      <c r="AA623" s="46"/>
      <c r="AB623" s="37"/>
      <c r="AC623" s="37"/>
      <c r="AD623" s="37"/>
      <c r="AE623" s="37"/>
      <c r="AF623" s="37"/>
      <c r="AG623" s="37"/>
    </row>
    <row r="624">
      <c r="A624" s="46"/>
      <c r="B624" s="46"/>
      <c r="C624" s="46"/>
      <c r="D624" s="49"/>
      <c r="E624" s="49"/>
      <c r="F624" s="49"/>
      <c r="G624" s="49"/>
      <c r="H624" s="46"/>
      <c r="I624" s="49"/>
      <c r="J624" s="49"/>
      <c r="K624" s="51"/>
      <c r="L624" s="46"/>
      <c r="M624" s="49"/>
      <c r="N624" s="46"/>
      <c r="O624" s="46"/>
      <c r="P624" s="46"/>
      <c r="Q624" s="46"/>
      <c r="R624" s="46"/>
      <c r="S624" s="46"/>
      <c r="T624" s="46"/>
      <c r="U624" s="46"/>
      <c r="V624" s="46"/>
      <c r="W624" s="46"/>
      <c r="X624" s="49"/>
      <c r="Y624" s="49"/>
      <c r="Z624" s="46"/>
      <c r="AA624" s="46"/>
      <c r="AB624" s="37"/>
      <c r="AC624" s="37"/>
      <c r="AD624" s="37"/>
      <c r="AE624" s="37"/>
      <c r="AF624" s="37"/>
      <c r="AG624" s="37"/>
    </row>
    <row r="625">
      <c r="A625" s="46"/>
      <c r="B625" s="46"/>
      <c r="C625" s="46"/>
      <c r="D625" s="49"/>
      <c r="E625" s="49"/>
      <c r="F625" s="49"/>
      <c r="G625" s="49"/>
      <c r="H625" s="46"/>
      <c r="I625" s="49"/>
      <c r="J625" s="49"/>
      <c r="K625" s="51"/>
      <c r="L625" s="46"/>
      <c r="M625" s="49"/>
      <c r="N625" s="46"/>
      <c r="O625" s="46"/>
      <c r="P625" s="46"/>
      <c r="Q625" s="46"/>
      <c r="R625" s="46"/>
      <c r="S625" s="46"/>
      <c r="T625" s="46"/>
      <c r="U625" s="46"/>
      <c r="V625" s="46"/>
      <c r="W625" s="46"/>
      <c r="X625" s="49"/>
      <c r="Y625" s="49"/>
      <c r="Z625" s="46"/>
      <c r="AA625" s="46"/>
      <c r="AB625" s="37"/>
      <c r="AC625" s="37"/>
      <c r="AD625" s="37"/>
      <c r="AE625" s="37"/>
      <c r="AF625" s="37"/>
      <c r="AG625" s="37"/>
    </row>
    <row r="626">
      <c r="A626" s="46"/>
      <c r="B626" s="46"/>
      <c r="C626" s="46"/>
      <c r="D626" s="49"/>
      <c r="E626" s="49"/>
      <c r="F626" s="49"/>
      <c r="G626" s="49"/>
      <c r="H626" s="46"/>
      <c r="I626" s="49"/>
      <c r="J626" s="49"/>
      <c r="K626" s="51"/>
      <c r="L626" s="46"/>
      <c r="M626" s="49"/>
      <c r="N626" s="46"/>
      <c r="O626" s="46"/>
      <c r="P626" s="46"/>
      <c r="Q626" s="46"/>
      <c r="R626" s="46"/>
      <c r="S626" s="46"/>
      <c r="T626" s="46"/>
      <c r="U626" s="46"/>
      <c r="V626" s="46"/>
      <c r="W626" s="46"/>
      <c r="X626" s="49"/>
      <c r="Y626" s="49"/>
      <c r="Z626" s="46"/>
      <c r="AA626" s="46"/>
      <c r="AB626" s="37"/>
      <c r="AC626" s="37"/>
      <c r="AD626" s="37"/>
      <c r="AE626" s="37"/>
      <c r="AF626" s="37"/>
      <c r="AG626" s="37"/>
    </row>
    <row r="627">
      <c r="A627" s="46"/>
      <c r="B627" s="46"/>
      <c r="C627" s="46"/>
      <c r="D627" s="49"/>
      <c r="E627" s="49"/>
      <c r="F627" s="49"/>
      <c r="G627" s="49"/>
      <c r="H627" s="46"/>
      <c r="I627" s="49"/>
      <c r="J627" s="49"/>
      <c r="K627" s="51"/>
      <c r="L627" s="46"/>
      <c r="M627" s="49"/>
      <c r="N627" s="46"/>
      <c r="O627" s="46"/>
      <c r="P627" s="46"/>
      <c r="Q627" s="46"/>
      <c r="R627" s="46"/>
      <c r="S627" s="46"/>
      <c r="T627" s="46"/>
      <c r="U627" s="46"/>
      <c r="V627" s="46"/>
      <c r="W627" s="46"/>
      <c r="X627" s="49"/>
      <c r="Y627" s="49"/>
      <c r="Z627" s="46"/>
      <c r="AA627" s="46"/>
      <c r="AB627" s="37"/>
      <c r="AC627" s="37"/>
      <c r="AD627" s="37"/>
      <c r="AE627" s="37"/>
      <c r="AF627" s="37"/>
      <c r="AG627" s="37"/>
    </row>
    <row r="628">
      <c r="A628" s="46"/>
      <c r="B628" s="46"/>
      <c r="C628" s="46"/>
      <c r="D628" s="49"/>
      <c r="E628" s="49"/>
      <c r="F628" s="49"/>
      <c r="G628" s="49"/>
      <c r="H628" s="46"/>
      <c r="I628" s="49"/>
      <c r="J628" s="49"/>
      <c r="K628" s="51"/>
      <c r="L628" s="46"/>
      <c r="M628" s="49"/>
      <c r="N628" s="46"/>
      <c r="O628" s="46"/>
      <c r="P628" s="46"/>
      <c r="Q628" s="46"/>
      <c r="R628" s="46"/>
      <c r="S628" s="46"/>
      <c r="T628" s="46"/>
      <c r="U628" s="46"/>
      <c r="V628" s="46"/>
      <c r="W628" s="46"/>
      <c r="X628" s="49"/>
      <c r="Y628" s="49"/>
      <c r="Z628" s="46"/>
      <c r="AA628" s="46"/>
      <c r="AB628" s="37"/>
      <c r="AC628" s="37"/>
      <c r="AD628" s="37"/>
      <c r="AE628" s="37"/>
      <c r="AF628" s="37"/>
      <c r="AG628" s="37"/>
    </row>
    <row r="629">
      <c r="A629" s="46"/>
      <c r="B629" s="46"/>
      <c r="C629" s="46"/>
      <c r="D629" s="49"/>
      <c r="E629" s="49"/>
      <c r="F629" s="49"/>
      <c r="G629" s="49"/>
      <c r="H629" s="46"/>
      <c r="I629" s="49"/>
      <c r="J629" s="49"/>
      <c r="K629" s="51"/>
      <c r="L629" s="46"/>
      <c r="M629" s="49"/>
      <c r="N629" s="46"/>
      <c r="O629" s="46"/>
      <c r="P629" s="46"/>
      <c r="Q629" s="46"/>
      <c r="R629" s="46"/>
      <c r="S629" s="46"/>
      <c r="T629" s="46"/>
      <c r="U629" s="46"/>
      <c r="V629" s="46"/>
      <c r="W629" s="46"/>
      <c r="X629" s="49"/>
      <c r="Y629" s="49"/>
      <c r="Z629" s="46"/>
      <c r="AA629" s="46"/>
      <c r="AB629" s="37"/>
      <c r="AC629" s="37"/>
      <c r="AD629" s="37"/>
      <c r="AE629" s="37"/>
      <c r="AF629" s="37"/>
      <c r="AG629" s="37"/>
    </row>
    <row r="630">
      <c r="A630" s="46"/>
      <c r="B630" s="46"/>
      <c r="C630" s="46"/>
      <c r="D630" s="49"/>
      <c r="E630" s="49"/>
      <c r="F630" s="49"/>
      <c r="G630" s="49"/>
      <c r="H630" s="46"/>
      <c r="I630" s="49"/>
      <c r="J630" s="49"/>
      <c r="K630" s="51"/>
      <c r="L630" s="46"/>
      <c r="M630" s="49"/>
      <c r="N630" s="46"/>
      <c r="O630" s="46"/>
      <c r="P630" s="46"/>
      <c r="Q630" s="46"/>
      <c r="R630" s="46"/>
      <c r="S630" s="46"/>
      <c r="T630" s="46"/>
      <c r="U630" s="46"/>
      <c r="V630" s="46"/>
      <c r="W630" s="46"/>
      <c r="X630" s="49"/>
      <c r="Y630" s="49"/>
      <c r="Z630" s="46"/>
      <c r="AA630" s="46"/>
      <c r="AB630" s="37"/>
      <c r="AC630" s="37"/>
      <c r="AD630" s="37"/>
      <c r="AE630" s="37"/>
      <c r="AF630" s="37"/>
      <c r="AG630" s="37"/>
    </row>
    <row r="631">
      <c r="A631" s="46"/>
      <c r="B631" s="46"/>
      <c r="C631" s="46"/>
      <c r="D631" s="49"/>
      <c r="E631" s="49"/>
      <c r="F631" s="49"/>
      <c r="G631" s="49"/>
      <c r="H631" s="46"/>
      <c r="I631" s="49"/>
      <c r="J631" s="49"/>
      <c r="K631" s="51"/>
      <c r="L631" s="46"/>
      <c r="M631" s="49"/>
      <c r="N631" s="46"/>
      <c r="O631" s="46"/>
      <c r="P631" s="46"/>
      <c r="Q631" s="46"/>
      <c r="R631" s="46"/>
      <c r="S631" s="46"/>
      <c r="T631" s="46"/>
      <c r="U631" s="46"/>
      <c r="V631" s="46"/>
      <c r="W631" s="46"/>
      <c r="X631" s="49"/>
      <c r="Y631" s="49"/>
      <c r="Z631" s="46"/>
      <c r="AA631" s="46"/>
      <c r="AB631" s="37"/>
      <c r="AC631" s="37"/>
      <c r="AD631" s="37"/>
      <c r="AE631" s="37"/>
      <c r="AF631" s="37"/>
      <c r="AG631" s="37"/>
    </row>
    <row r="632">
      <c r="A632" s="46"/>
      <c r="B632" s="46"/>
      <c r="C632" s="46"/>
      <c r="D632" s="49"/>
      <c r="E632" s="49"/>
      <c r="F632" s="49"/>
      <c r="G632" s="49"/>
      <c r="H632" s="46"/>
      <c r="I632" s="49"/>
      <c r="J632" s="49"/>
      <c r="K632" s="51"/>
      <c r="L632" s="46"/>
      <c r="M632" s="49"/>
      <c r="N632" s="46"/>
      <c r="O632" s="46"/>
      <c r="P632" s="46"/>
      <c r="Q632" s="46"/>
      <c r="R632" s="46"/>
      <c r="S632" s="46"/>
      <c r="T632" s="46"/>
      <c r="U632" s="46"/>
      <c r="V632" s="46"/>
      <c r="W632" s="46"/>
      <c r="X632" s="49"/>
      <c r="Y632" s="49"/>
      <c r="Z632" s="46"/>
      <c r="AA632" s="46"/>
      <c r="AB632" s="37"/>
      <c r="AC632" s="37"/>
      <c r="AD632" s="37"/>
      <c r="AE632" s="37"/>
      <c r="AF632" s="37"/>
      <c r="AG632" s="37"/>
    </row>
    <row r="633">
      <c r="A633" s="46"/>
      <c r="B633" s="46"/>
      <c r="C633" s="46"/>
      <c r="D633" s="49"/>
      <c r="E633" s="49"/>
      <c r="F633" s="49"/>
      <c r="G633" s="49"/>
      <c r="H633" s="46"/>
      <c r="I633" s="49"/>
      <c r="J633" s="49"/>
      <c r="K633" s="51"/>
      <c r="L633" s="46"/>
      <c r="M633" s="49"/>
      <c r="N633" s="46"/>
      <c r="O633" s="46"/>
      <c r="P633" s="46"/>
      <c r="Q633" s="46"/>
      <c r="R633" s="46"/>
      <c r="S633" s="46"/>
      <c r="T633" s="46"/>
      <c r="U633" s="46"/>
      <c r="V633" s="46"/>
      <c r="W633" s="46"/>
      <c r="X633" s="49"/>
      <c r="Y633" s="49"/>
      <c r="Z633" s="46"/>
      <c r="AA633" s="46"/>
      <c r="AB633" s="37"/>
      <c r="AC633" s="37"/>
      <c r="AD633" s="37"/>
      <c r="AE633" s="37"/>
      <c r="AF633" s="37"/>
      <c r="AG633" s="37"/>
    </row>
    <row r="634">
      <c r="A634" s="46"/>
      <c r="B634" s="46"/>
      <c r="C634" s="46"/>
      <c r="D634" s="49"/>
      <c r="E634" s="49"/>
      <c r="F634" s="49"/>
      <c r="G634" s="49"/>
      <c r="H634" s="46"/>
      <c r="I634" s="49"/>
      <c r="J634" s="49"/>
      <c r="K634" s="51"/>
      <c r="L634" s="46"/>
      <c r="M634" s="49"/>
      <c r="N634" s="46"/>
      <c r="O634" s="46"/>
      <c r="P634" s="46"/>
      <c r="Q634" s="46"/>
      <c r="R634" s="46"/>
      <c r="S634" s="46"/>
      <c r="T634" s="46"/>
      <c r="U634" s="46"/>
      <c r="V634" s="46"/>
      <c r="W634" s="46"/>
      <c r="X634" s="49"/>
      <c r="Y634" s="49"/>
      <c r="Z634" s="46"/>
      <c r="AA634" s="46"/>
      <c r="AB634" s="37"/>
      <c r="AC634" s="37"/>
      <c r="AD634" s="37"/>
      <c r="AE634" s="37"/>
      <c r="AF634" s="37"/>
      <c r="AG634" s="37"/>
    </row>
    <row r="635">
      <c r="A635" s="46"/>
      <c r="B635" s="46"/>
      <c r="C635" s="46"/>
      <c r="D635" s="49"/>
      <c r="E635" s="49"/>
      <c r="F635" s="49"/>
      <c r="G635" s="49"/>
      <c r="H635" s="46"/>
      <c r="I635" s="49"/>
      <c r="J635" s="49"/>
      <c r="K635" s="51"/>
      <c r="L635" s="46"/>
      <c r="M635" s="49"/>
      <c r="N635" s="46"/>
      <c r="O635" s="46"/>
      <c r="P635" s="46"/>
      <c r="Q635" s="46"/>
      <c r="R635" s="46"/>
      <c r="S635" s="46"/>
      <c r="T635" s="46"/>
      <c r="U635" s="46"/>
      <c r="V635" s="46"/>
      <c r="W635" s="46"/>
      <c r="X635" s="49"/>
      <c r="Y635" s="49"/>
      <c r="Z635" s="46"/>
      <c r="AA635" s="46"/>
      <c r="AB635" s="37"/>
      <c r="AC635" s="37"/>
      <c r="AD635" s="37"/>
      <c r="AE635" s="37"/>
      <c r="AF635" s="37"/>
      <c r="AG635" s="37"/>
    </row>
    <row r="636">
      <c r="A636" s="46"/>
      <c r="B636" s="46"/>
      <c r="C636" s="46"/>
      <c r="D636" s="49"/>
      <c r="E636" s="49"/>
      <c r="F636" s="49"/>
      <c r="G636" s="49"/>
      <c r="H636" s="46"/>
      <c r="I636" s="49"/>
      <c r="J636" s="49"/>
      <c r="K636" s="51"/>
      <c r="L636" s="46"/>
      <c r="M636" s="49"/>
      <c r="N636" s="46"/>
      <c r="O636" s="46"/>
      <c r="P636" s="46"/>
      <c r="Q636" s="46"/>
      <c r="R636" s="46"/>
      <c r="S636" s="46"/>
      <c r="T636" s="46"/>
      <c r="U636" s="46"/>
      <c r="V636" s="46"/>
      <c r="W636" s="46"/>
      <c r="X636" s="49"/>
      <c r="Y636" s="49"/>
      <c r="Z636" s="46"/>
      <c r="AA636" s="46"/>
      <c r="AB636" s="37"/>
      <c r="AC636" s="37"/>
      <c r="AD636" s="37"/>
      <c r="AE636" s="37"/>
      <c r="AF636" s="37"/>
      <c r="AG636" s="37"/>
    </row>
    <row r="637">
      <c r="A637" s="46"/>
      <c r="B637" s="46"/>
      <c r="C637" s="46"/>
      <c r="D637" s="49"/>
      <c r="E637" s="49"/>
      <c r="F637" s="49"/>
      <c r="G637" s="49"/>
      <c r="H637" s="46"/>
      <c r="I637" s="49"/>
      <c r="J637" s="49"/>
      <c r="K637" s="51"/>
      <c r="L637" s="46"/>
      <c r="M637" s="49"/>
      <c r="N637" s="46"/>
      <c r="O637" s="46"/>
      <c r="P637" s="46"/>
      <c r="Q637" s="46"/>
      <c r="R637" s="46"/>
      <c r="S637" s="46"/>
      <c r="T637" s="46"/>
      <c r="U637" s="46"/>
      <c r="V637" s="46"/>
      <c r="W637" s="46"/>
      <c r="X637" s="49"/>
      <c r="Y637" s="49"/>
      <c r="Z637" s="46"/>
      <c r="AA637" s="46"/>
      <c r="AB637" s="37"/>
      <c r="AC637" s="37"/>
      <c r="AD637" s="37"/>
      <c r="AE637" s="37"/>
      <c r="AF637" s="37"/>
      <c r="AG637" s="37"/>
    </row>
    <row r="638">
      <c r="A638" s="46"/>
      <c r="B638" s="46"/>
      <c r="C638" s="46"/>
      <c r="D638" s="49"/>
      <c r="E638" s="49"/>
      <c r="F638" s="49"/>
      <c r="G638" s="49"/>
      <c r="H638" s="46"/>
      <c r="I638" s="49"/>
      <c r="J638" s="49"/>
      <c r="K638" s="51"/>
      <c r="L638" s="46"/>
      <c r="M638" s="49"/>
      <c r="N638" s="46"/>
      <c r="O638" s="46"/>
      <c r="P638" s="46"/>
      <c r="Q638" s="46"/>
      <c r="R638" s="46"/>
      <c r="S638" s="46"/>
      <c r="T638" s="46"/>
      <c r="U638" s="46"/>
      <c r="V638" s="46"/>
      <c r="W638" s="46"/>
      <c r="X638" s="49"/>
      <c r="Y638" s="49"/>
      <c r="Z638" s="46"/>
      <c r="AA638" s="46"/>
      <c r="AB638" s="37"/>
      <c r="AC638" s="37"/>
      <c r="AD638" s="37"/>
      <c r="AE638" s="37"/>
      <c r="AF638" s="37"/>
      <c r="AG638" s="37"/>
    </row>
    <row r="639">
      <c r="A639" s="46"/>
      <c r="B639" s="46"/>
      <c r="C639" s="46"/>
      <c r="D639" s="49"/>
      <c r="E639" s="49"/>
      <c r="F639" s="49"/>
      <c r="G639" s="49"/>
      <c r="H639" s="46"/>
      <c r="I639" s="49"/>
      <c r="J639" s="49"/>
      <c r="K639" s="51"/>
      <c r="L639" s="46"/>
      <c r="M639" s="49"/>
      <c r="N639" s="46"/>
      <c r="O639" s="46"/>
      <c r="P639" s="46"/>
      <c r="Q639" s="46"/>
      <c r="R639" s="46"/>
      <c r="S639" s="46"/>
      <c r="T639" s="46"/>
      <c r="U639" s="46"/>
      <c r="V639" s="46"/>
      <c r="W639" s="46"/>
      <c r="X639" s="49"/>
      <c r="Y639" s="49"/>
      <c r="Z639" s="46"/>
      <c r="AA639" s="46"/>
      <c r="AB639" s="37"/>
      <c r="AC639" s="37"/>
      <c r="AD639" s="37"/>
      <c r="AE639" s="37"/>
      <c r="AF639" s="37"/>
      <c r="AG639" s="37"/>
    </row>
    <row r="640">
      <c r="A640" s="46"/>
      <c r="B640" s="46"/>
      <c r="C640" s="46"/>
      <c r="D640" s="49"/>
      <c r="E640" s="49"/>
      <c r="F640" s="49"/>
      <c r="G640" s="49"/>
      <c r="H640" s="46"/>
      <c r="I640" s="49"/>
      <c r="J640" s="49"/>
      <c r="K640" s="51"/>
      <c r="L640" s="46"/>
      <c r="M640" s="49"/>
      <c r="N640" s="46"/>
      <c r="O640" s="46"/>
      <c r="P640" s="46"/>
      <c r="Q640" s="46"/>
      <c r="R640" s="46"/>
      <c r="S640" s="46"/>
      <c r="T640" s="46"/>
      <c r="U640" s="46"/>
      <c r="V640" s="46"/>
      <c r="W640" s="46"/>
      <c r="X640" s="49"/>
      <c r="Y640" s="49"/>
      <c r="Z640" s="46"/>
      <c r="AA640" s="46"/>
      <c r="AB640" s="37"/>
      <c r="AC640" s="37"/>
      <c r="AD640" s="37"/>
      <c r="AE640" s="37"/>
      <c r="AF640" s="37"/>
      <c r="AG640" s="37"/>
    </row>
    <row r="641">
      <c r="A641" s="46"/>
      <c r="B641" s="46"/>
      <c r="C641" s="46"/>
      <c r="D641" s="49"/>
      <c r="E641" s="49"/>
      <c r="F641" s="49"/>
      <c r="G641" s="49"/>
      <c r="H641" s="46"/>
      <c r="I641" s="49"/>
      <c r="J641" s="49"/>
      <c r="K641" s="51"/>
      <c r="L641" s="46"/>
      <c r="M641" s="49"/>
      <c r="N641" s="46"/>
      <c r="O641" s="46"/>
      <c r="P641" s="46"/>
      <c r="Q641" s="46"/>
      <c r="R641" s="46"/>
      <c r="S641" s="46"/>
      <c r="T641" s="46"/>
      <c r="U641" s="46"/>
      <c r="V641" s="46"/>
      <c r="W641" s="46"/>
      <c r="X641" s="49"/>
      <c r="Y641" s="49"/>
      <c r="Z641" s="46"/>
      <c r="AA641" s="46"/>
      <c r="AB641" s="37"/>
      <c r="AC641" s="37"/>
      <c r="AD641" s="37"/>
      <c r="AE641" s="37"/>
      <c r="AF641" s="37"/>
      <c r="AG641" s="37"/>
    </row>
    <row r="642">
      <c r="A642" s="46"/>
      <c r="B642" s="46"/>
      <c r="C642" s="46"/>
      <c r="D642" s="49"/>
      <c r="E642" s="49"/>
      <c r="F642" s="49"/>
      <c r="G642" s="49"/>
      <c r="H642" s="46"/>
      <c r="I642" s="49"/>
      <c r="J642" s="49"/>
      <c r="K642" s="51"/>
      <c r="L642" s="46"/>
      <c r="M642" s="49"/>
      <c r="N642" s="46"/>
      <c r="O642" s="46"/>
      <c r="P642" s="46"/>
      <c r="Q642" s="46"/>
      <c r="R642" s="46"/>
      <c r="S642" s="46"/>
      <c r="T642" s="46"/>
      <c r="U642" s="46"/>
      <c r="V642" s="46"/>
      <c r="W642" s="46"/>
      <c r="X642" s="49"/>
      <c r="Y642" s="49"/>
      <c r="Z642" s="46"/>
      <c r="AA642" s="46"/>
      <c r="AB642" s="37"/>
      <c r="AC642" s="37"/>
      <c r="AD642" s="37"/>
      <c r="AE642" s="37"/>
      <c r="AF642" s="37"/>
      <c r="AG642" s="37"/>
    </row>
    <row r="643">
      <c r="A643" s="46"/>
      <c r="B643" s="46"/>
      <c r="C643" s="46"/>
      <c r="D643" s="49"/>
      <c r="E643" s="49"/>
      <c r="F643" s="49"/>
      <c r="G643" s="49"/>
      <c r="H643" s="46"/>
      <c r="I643" s="49"/>
      <c r="J643" s="49"/>
      <c r="K643" s="51"/>
      <c r="L643" s="46"/>
      <c r="M643" s="49"/>
      <c r="N643" s="46"/>
      <c r="O643" s="46"/>
      <c r="P643" s="46"/>
      <c r="Q643" s="46"/>
      <c r="R643" s="46"/>
      <c r="S643" s="46"/>
      <c r="T643" s="46"/>
      <c r="U643" s="46"/>
      <c r="V643" s="46"/>
      <c r="W643" s="46"/>
      <c r="X643" s="49"/>
      <c r="Y643" s="49"/>
      <c r="Z643" s="46"/>
      <c r="AA643" s="46"/>
      <c r="AB643" s="37"/>
      <c r="AC643" s="37"/>
      <c r="AD643" s="37"/>
      <c r="AE643" s="37"/>
      <c r="AF643" s="37"/>
      <c r="AG643" s="37"/>
    </row>
    <row r="644">
      <c r="A644" s="46"/>
      <c r="B644" s="46"/>
      <c r="C644" s="46"/>
      <c r="D644" s="49"/>
      <c r="E644" s="49"/>
      <c r="F644" s="49"/>
      <c r="G644" s="49"/>
      <c r="H644" s="46"/>
      <c r="I644" s="49"/>
      <c r="J644" s="49"/>
      <c r="K644" s="51"/>
      <c r="L644" s="46"/>
      <c r="M644" s="49"/>
      <c r="N644" s="46"/>
      <c r="O644" s="46"/>
      <c r="P644" s="46"/>
      <c r="Q644" s="46"/>
      <c r="R644" s="46"/>
      <c r="S644" s="46"/>
      <c r="T644" s="46"/>
      <c r="U644" s="46"/>
      <c r="V644" s="46"/>
      <c r="W644" s="46"/>
      <c r="X644" s="49"/>
      <c r="Y644" s="49"/>
      <c r="Z644" s="46"/>
      <c r="AA644" s="46"/>
      <c r="AB644" s="37"/>
      <c r="AC644" s="37"/>
      <c r="AD644" s="37"/>
      <c r="AE644" s="37"/>
      <c r="AF644" s="37"/>
      <c r="AG644" s="37"/>
    </row>
    <row r="645">
      <c r="A645" s="46"/>
      <c r="B645" s="46"/>
      <c r="C645" s="46"/>
      <c r="D645" s="49"/>
      <c r="E645" s="49"/>
      <c r="F645" s="49"/>
      <c r="G645" s="49"/>
      <c r="H645" s="46"/>
      <c r="I645" s="49"/>
      <c r="J645" s="49"/>
      <c r="K645" s="51"/>
      <c r="L645" s="46"/>
      <c r="M645" s="49"/>
      <c r="N645" s="46"/>
      <c r="O645" s="46"/>
      <c r="P645" s="46"/>
      <c r="Q645" s="46"/>
      <c r="R645" s="46"/>
      <c r="S645" s="46"/>
      <c r="T645" s="46"/>
      <c r="U645" s="46"/>
      <c r="V645" s="46"/>
      <c r="W645" s="46"/>
      <c r="X645" s="49"/>
      <c r="Y645" s="49"/>
      <c r="Z645" s="46"/>
      <c r="AA645" s="46"/>
      <c r="AB645" s="37"/>
      <c r="AC645" s="37"/>
      <c r="AD645" s="37"/>
      <c r="AE645" s="37"/>
      <c r="AF645" s="37"/>
      <c r="AG645" s="37"/>
    </row>
    <row r="646">
      <c r="A646" s="46"/>
      <c r="B646" s="46"/>
      <c r="C646" s="46"/>
      <c r="D646" s="49"/>
      <c r="E646" s="49"/>
      <c r="F646" s="49"/>
      <c r="G646" s="49"/>
      <c r="H646" s="46"/>
      <c r="I646" s="49"/>
      <c r="J646" s="49"/>
      <c r="K646" s="51"/>
      <c r="L646" s="46"/>
      <c r="M646" s="49"/>
      <c r="N646" s="46"/>
      <c r="O646" s="46"/>
      <c r="P646" s="46"/>
      <c r="Q646" s="46"/>
      <c r="R646" s="46"/>
      <c r="S646" s="46"/>
      <c r="T646" s="46"/>
      <c r="U646" s="46"/>
      <c r="V646" s="46"/>
      <c r="W646" s="46"/>
      <c r="X646" s="49"/>
      <c r="Y646" s="49"/>
      <c r="Z646" s="46"/>
      <c r="AA646" s="46"/>
      <c r="AB646" s="37"/>
      <c r="AC646" s="37"/>
      <c r="AD646" s="37"/>
      <c r="AE646" s="37"/>
      <c r="AF646" s="37"/>
      <c r="AG646" s="37"/>
    </row>
    <row r="647">
      <c r="A647" s="46"/>
      <c r="B647" s="46"/>
      <c r="C647" s="46"/>
      <c r="D647" s="49"/>
      <c r="E647" s="49"/>
      <c r="F647" s="49"/>
      <c r="G647" s="49"/>
      <c r="H647" s="46"/>
      <c r="I647" s="49"/>
      <c r="J647" s="49"/>
      <c r="K647" s="51"/>
      <c r="L647" s="46"/>
      <c r="M647" s="49"/>
      <c r="N647" s="46"/>
      <c r="O647" s="46"/>
      <c r="P647" s="46"/>
      <c r="Q647" s="46"/>
      <c r="R647" s="46"/>
      <c r="S647" s="46"/>
      <c r="T647" s="46"/>
      <c r="U647" s="46"/>
      <c r="V647" s="46"/>
      <c r="W647" s="46"/>
      <c r="X647" s="49"/>
      <c r="Y647" s="49"/>
      <c r="Z647" s="46"/>
      <c r="AA647" s="46"/>
      <c r="AB647" s="37"/>
      <c r="AC647" s="37"/>
      <c r="AD647" s="37"/>
      <c r="AE647" s="37"/>
      <c r="AF647" s="37"/>
      <c r="AG647" s="37"/>
    </row>
    <row r="648">
      <c r="A648" s="46"/>
      <c r="B648" s="46"/>
      <c r="C648" s="46"/>
      <c r="D648" s="49"/>
      <c r="E648" s="49"/>
      <c r="F648" s="49"/>
      <c r="G648" s="49"/>
      <c r="H648" s="46"/>
      <c r="I648" s="49"/>
      <c r="J648" s="49"/>
      <c r="K648" s="51"/>
      <c r="L648" s="46"/>
      <c r="M648" s="49"/>
      <c r="N648" s="46"/>
      <c r="O648" s="46"/>
      <c r="P648" s="46"/>
      <c r="Q648" s="46"/>
      <c r="R648" s="46"/>
      <c r="S648" s="46"/>
      <c r="T648" s="46"/>
      <c r="U648" s="46"/>
      <c r="V648" s="46"/>
      <c r="W648" s="46"/>
      <c r="X648" s="49"/>
      <c r="Y648" s="49"/>
      <c r="Z648" s="46"/>
      <c r="AA648" s="46"/>
      <c r="AB648" s="37"/>
      <c r="AC648" s="37"/>
      <c r="AD648" s="37"/>
      <c r="AE648" s="37"/>
      <c r="AF648" s="37"/>
      <c r="AG648" s="37"/>
    </row>
    <row r="649">
      <c r="A649" s="46"/>
      <c r="B649" s="46"/>
      <c r="C649" s="46"/>
      <c r="D649" s="49"/>
      <c r="E649" s="49"/>
      <c r="F649" s="49"/>
      <c r="G649" s="49"/>
      <c r="H649" s="46"/>
      <c r="I649" s="49"/>
      <c r="J649" s="49"/>
      <c r="K649" s="51"/>
      <c r="L649" s="46"/>
      <c r="M649" s="49"/>
      <c r="N649" s="46"/>
      <c r="O649" s="46"/>
      <c r="P649" s="46"/>
      <c r="Q649" s="46"/>
      <c r="R649" s="46"/>
      <c r="S649" s="46"/>
      <c r="T649" s="46"/>
      <c r="U649" s="46"/>
      <c r="V649" s="46"/>
      <c r="W649" s="46"/>
      <c r="X649" s="49"/>
      <c r="Y649" s="49"/>
      <c r="Z649" s="46"/>
      <c r="AA649" s="46"/>
      <c r="AB649" s="37"/>
      <c r="AC649" s="37"/>
      <c r="AD649" s="37"/>
      <c r="AE649" s="37"/>
      <c r="AF649" s="37"/>
      <c r="AG649" s="37"/>
    </row>
    <row r="650">
      <c r="A650" s="46"/>
      <c r="B650" s="46"/>
      <c r="C650" s="46"/>
      <c r="D650" s="49"/>
      <c r="E650" s="49"/>
      <c r="F650" s="49"/>
      <c r="G650" s="49"/>
      <c r="H650" s="46"/>
      <c r="I650" s="49"/>
      <c r="J650" s="49"/>
      <c r="K650" s="51"/>
      <c r="L650" s="46"/>
      <c r="M650" s="49"/>
      <c r="N650" s="46"/>
      <c r="O650" s="46"/>
      <c r="P650" s="46"/>
      <c r="Q650" s="46"/>
      <c r="R650" s="46"/>
      <c r="S650" s="46"/>
      <c r="T650" s="46"/>
      <c r="U650" s="46"/>
      <c r="V650" s="46"/>
      <c r="W650" s="46"/>
      <c r="X650" s="49"/>
      <c r="Y650" s="49"/>
      <c r="Z650" s="46"/>
      <c r="AA650" s="46"/>
      <c r="AB650" s="37"/>
      <c r="AC650" s="37"/>
      <c r="AD650" s="37"/>
      <c r="AE650" s="37"/>
      <c r="AF650" s="37"/>
      <c r="AG650" s="37"/>
    </row>
    <row r="651">
      <c r="A651" s="46"/>
      <c r="B651" s="46"/>
      <c r="C651" s="46"/>
      <c r="D651" s="49"/>
      <c r="E651" s="49"/>
      <c r="F651" s="49"/>
      <c r="G651" s="49"/>
      <c r="H651" s="46"/>
      <c r="I651" s="49"/>
      <c r="J651" s="49"/>
      <c r="K651" s="51"/>
      <c r="L651" s="46"/>
      <c r="M651" s="49"/>
      <c r="N651" s="46"/>
      <c r="O651" s="46"/>
      <c r="P651" s="46"/>
      <c r="Q651" s="46"/>
      <c r="R651" s="46"/>
      <c r="S651" s="46"/>
      <c r="T651" s="46"/>
      <c r="U651" s="46"/>
      <c r="V651" s="46"/>
      <c r="W651" s="46"/>
      <c r="X651" s="49"/>
      <c r="Y651" s="49"/>
      <c r="Z651" s="46"/>
      <c r="AA651" s="46"/>
      <c r="AB651" s="37"/>
      <c r="AC651" s="37"/>
      <c r="AD651" s="37"/>
      <c r="AE651" s="37"/>
      <c r="AF651" s="37"/>
      <c r="AG651" s="37"/>
    </row>
    <row r="652">
      <c r="A652" s="46"/>
      <c r="B652" s="46"/>
      <c r="C652" s="46"/>
      <c r="D652" s="49"/>
      <c r="E652" s="49"/>
      <c r="F652" s="49"/>
      <c r="G652" s="49"/>
      <c r="H652" s="46"/>
      <c r="I652" s="49"/>
      <c r="J652" s="49"/>
      <c r="K652" s="51"/>
      <c r="L652" s="46"/>
      <c r="M652" s="49"/>
      <c r="N652" s="46"/>
      <c r="O652" s="46"/>
      <c r="P652" s="46"/>
      <c r="Q652" s="46"/>
      <c r="R652" s="46"/>
      <c r="S652" s="46"/>
      <c r="T652" s="46"/>
      <c r="U652" s="46"/>
      <c r="V652" s="46"/>
      <c r="W652" s="46"/>
      <c r="X652" s="49"/>
      <c r="Y652" s="49"/>
      <c r="Z652" s="46"/>
      <c r="AA652" s="46"/>
      <c r="AB652" s="37"/>
      <c r="AC652" s="37"/>
      <c r="AD652" s="37"/>
      <c r="AE652" s="37"/>
      <c r="AF652" s="37"/>
      <c r="AG652" s="37"/>
    </row>
    <row r="653">
      <c r="A653" s="46"/>
      <c r="B653" s="46"/>
      <c r="C653" s="46"/>
      <c r="D653" s="49"/>
      <c r="E653" s="49"/>
      <c r="F653" s="49"/>
      <c r="G653" s="49"/>
      <c r="H653" s="46"/>
      <c r="I653" s="49"/>
      <c r="J653" s="49"/>
      <c r="K653" s="51"/>
      <c r="L653" s="46"/>
      <c r="M653" s="49"/>
      <c r="N653" s="46"/>
      <c r="O653" s="46"/>
      <c r="P653" s="46"/>
      <c r="Q653" s="46"/>
      <c r="R653" s="46"/>
      <c r="S653" s="46"/>
      <c r="T653" s="46"/>
      <c r="U653" s="46"/>
      <c r="V653" s="46"/>
      <c r="W653" s="46"/>
      <c r="X653" s="49"/>
      <c r="Y653" s="49"/>
      <c r="Z653" s="46"/>
      <c r="AA653" s="46"/>
      <c r="AB653" s="37"/>
      <c r="AC653" s="37"/>
      <c r="AD653" s="37"/>
      <c r="AE653" s="37"/>
      <c r="AF653" s="37"/>
      <c r="AG653" s="37"/>
    </row>
    <row r="654">
      <c r="A654" s="46"/>
      <c r="B654" s="46"/>
      <c r="C654" s="46"/>
      <c r="D654" s="49"/>
      <c r="E654" s="49"/>
      <c r="F654" s="49"/>
      <c r="G654" s="49"/>
      <c r="H654" s="46"/>
      <c r="I654" s="49"/>
      <c r="J654" s="49"/>
      <c r="K654" s="51"/>
      <c r="L654" s="46"/>
      <c r="M654" s="49"/>
      <c r="N654" s="46"/>
      <c r="O654" s="46"/>
      <c r="P654" s="46"/>
      <c r="Q654" s="46"/>
      <c r="R654" s="46"/>
      <c r="S654" s="46"/>
      <c r="T654" s="46"/>
      <c r="U654" s="46"/>
      <c r="V654" s="46"/>
      <c r="W654" s="46"/>
      <c r="X654" s="49"/>
      <c r="Y654" s="49"/>
      <c r="Z654" s="46"/>
      <c r="AA654" s="46"/>
      <c r="AB654" s="37"/>
      <c r="AC654" s="37"/>
      <c r="AD654" s="37"/>
      <c r="AE654" s="37"/>
      <c r="AF654" s="37"/>
      <c r="AG654" s="37"/>
    </row>
    <row r="655">
      <c r="A655" s="46"/>
      <c r="B655" s="46"/>
      <c r="C655" s="46"/>
      <c r="D655" s="49"/>
      <c r="E655" s="49"/>
      <c r="F655" s="49"/>
      <c r="G655" s="49"/>
      <c r="H655" s="46"/>
      <c r="I655" s="49"/>
      <c r="J655" s="49"/>
      <c r="K655" s="51"/>
      <c r="L655" s="46"/>
      <c r="M655" s="49"/>
      <c r="N655" s="46"/>
      <c r="O655" s="46"/>
      <c r="P655" s="46"/>
      <c r="Q655" s="46"/>
      <c r="R655" s="46"/>
      <c r="S655" s="46"/>
      <c r="T655" s="46"/>
      <c r="U655" s="46"/>
      <c r="V655" s="46"/>
      <c r="W655" s="46"/>
      <c r="X655" s="49"/>
      <c r="Y655" s="49"/>
      <c r="Z655" s="46"/>
      <c r="AA655" s="46"/>
      <c r="AB655" s="37"/>
      <c r="AC655" s="37"/>
      <c r="AD655" s="37"/>
      <c r="AE655" s="37"/>
      <c r="AF655" s="37"/>
      <c r="AG655" s="37"/>
    </row>
    <row r="656">
      <c r="A656" s="46"/>
      <c r="B656" s="46"/>
      <c r="C656" s="46"/>
      <c r="D656" s="49"/>
      <c r="E656" s="49"/>
      <c r="F656" s="49"/>
      <c r="G656" s="49"/>
      <c r="H656" s="46"/>
      <c r="I656" s="49"/>
      <c r="J656" s="49"/>
      <c r="K656" s="51"/>
      <c r="L656" s="46"/>
      <c r="M656" s="49"/>
      <c r="N656" s="46"/>
      <c r="O656" s="46"/>
      <c r="P656" s="46"/>
      <c r="Q656" s="46"/>
      <c r="R656" s="46"/>
      <c r="S656" s="46"/>
      <c r="T656" s="46"/>
      <c r="U656" s="46"/>
      <c r="V656" s="46"/>
      <c r="W656" s="46"/>
      <c r="X656" s="49"/>
      <c r="Y656" s="49"/>
      <c r="Z656" s="46"/>
      <c r="AA656" s="46"/>
      <c r="AB656" s="37"/>
      <c r="AC656" s="37"/>
      <c r="AD656" s="37"/>
      <c r="AE656" s="37"/>
      <c r="AF656" s="37"/>
      <c r="AG656" s="37"/>
    </row>
    <row r="657">
      <c r="A657" s="46"/>
      <c r="B657" s="46"/>
      <c r="C657" s="46"/>
      <c r="D657" s="49"/>
      <c r="E657" s="49"/>
      <c r="F657" s="49"/>
      <c r="G657" s="49"/>
      <c r="H657" s="46"/>
      <c r="I657" s="49"/>
      <c r="J657" s="49"/>
      <c r="K657" s="51"/>
      <c r="L657" s="46"/>
      <c r="M657" s="49"/>
      <c r="N657" s="46"/>
      <c r="O657" s="46"/>
      <c r="P657" s="46"/>
      <c r="Q657" s="46"/>
      <c r="R657" s="46"/>
      <c r="S657" s="46"/>
      <c r="T657" s="46"/>
      <c r="U657" s="46"/>
      <c r="V657" s="46"/>
      <c r="W657" s="46"/>
      <c r="X657" s="49"/>
      <c r="Y657" s="49"/>
      <c r="Z657" s="46"/>
      <c r="AA657" s="46"/>
      <c r="AB657" s="37"/>
      <c r="AC657" s="37"/>
      <c r="AD657" s="37"/>
      <c r="AE657" s="37"/>
      <c r="AF657" s="37"/>
      <c r="AG657" s="37"/>
    </row>
    <row r="658">
      <c r="A658" s="46"/>
      <c r="B658" s="46"/>
      <c r="C658" s="46"/>
      <c r="D658" s="49"/>
      <c r="E658" s="49"/>
      <c r="F658" s="49"/>
      <c r="G658" s="49"/>
      <c r="H658" s="46"/>
      <c r="I658" s="49"/>
      <c r="J658" s="49"/>
      <c r="K658" s="51"/>
      <c r="L658" s="46"/>
      <c r="M658" s="49"/>
      <c r="N658" s="46"/>
      <c r="O658" s="46"/>
      <c r="P658" s="46"/>
      <c r="Q658" s="46"/>
      <c r="R658" s="46"/>
      <c r="S658" s="46"/>
      <c r="T658" s="46"/>
      <c r="U658" s="46"/>
      <c r="V658" s="46"/>
      <c r="W658" s="46"/>
      <c r="X658" s="49"/>
      <c r="Y658" s="49"/>
      <c r="Z658" s="46"/>
      <c r="AA658" s="46"/>
      <c r="AB658" s="37"/>
      <c r="AC658" s="37"/>
      <c r="AD658" s="37"/>
      <c r="AE658" s="37"/>
      <c r="AF658" s="37"/>
      <c r="AG658" s="37"/>
    </row>
    <row r="659">
      <c r="A659" s="46"/>
      <c r="B659" s="46"/>
      <c r="C659" s="46"/>
      <c r="D659" s="49"/>
      <c r="E659" s="49"/>
      <c r="F659" s="49"/>
      <c r="G659" s="49"/>
      <c r="H659" s="46"/>
      <c r="I659" s="49"/>
      <c r="J659" s="49"/>
      <c r="K659" s="51"/>
      <c r="L659" s="46"/>
      <c r="M659" s="49"/>
      <c r="N659" s="46"/>
      <c r="O659" s="46"/>
      <c r="P659" s="46"/>
      <c r="Q659" s="46"/>
      <c r="R659" s="46"/>
      <c r="S659" s="46"/>
      <c r="T659" s="46"/>
      <c r="U659" s="46"/>
      <c r="V659" s="46"/>
      <c r="W659" s="46"/>
      <c r="X659" s="49"/>
      <c r="Y659" s="49"/>
      <c r="Z659" s="46"/>
      <c r="AA659" s="46"/>
      <c r="AB659" s="37"/>
      <c r="AC659" s="37"/>
      <c r="AD659" s="37"/>
      <c r="AE659" s="37"/>
      <c r="AF659" s="37"/>
      <c r="AG659" s="37"/>
    </row>
    <row r="660">
      <c r="A660" s="46"/>
      <c r="B660" s="46"/>
      <c r="C660" s="46"/>
      <c r="D660" s="49"/>
      <c r="E660" s="49"/>
      <c r="F660" s="49"/>
      <c r="G660" s="49"/>
      <c r="H660" s="46"/>
      <c r="I660" s="49"/>
      <c r="J660" s="49"/>
      <c r="K660" s="51"/>
      <c r="L660" s="46"/>
      <c r="M660" s="49"/>
      <c r="N660" s="46"/>
      <c r="O660" s="46"/>
      <c r="P660" s="46"/>
      <c r="Q660" s="46"/>
      <c r="R660" s="46"/>
      <c r="S660" s="46"/>
      <c r="T660" s="46"/>
      <c r="U660" s="46"/>
      <c r="V660" s="46"/>
      <c r="W660" s="46"/>
      <c r="X660" s="49"/>
      <c r="Y660" s="49"/>
      <c r="Z660" s="46"/>
      <c r="AA660" s="46"/>
      <c r="AB660" s="37"/>
      <c r="AC660" s="37"/>
      <c r="AD660" s="37"/>
      <c r="AE660" s="37"/>
      <c r="AF660" s="37"/>
      <c r="AG660" s="37"/>
    </row>
    <row r="661">
      <c r="A661" s="46"/>
      <c r="B661" s="46"/>
      <c r="C661" s="46"/>
      <c r="D661" s="49"/>
      <c r="E661" s="49"/>
      <c r="F661" s="49"/>
      <c r="G661" s="49"/>
      <c r="H661" s="46"/>
      <c r="I661" s="49"/>
      <c r="J661" s="49"/>
      <c r="K661" s="51"/>
      <c r="L661" s="46"/>
      <c r="M661" s="49"/>
      <c r="N661" s="46"/>
      <c r="O661" s="46"/>
      <c r="P661" s="46"/>
      <c r="Q661" s="46"/>
      <c r="R661" s="46"/>
      <c r="S661" s="46"/>
      <c r="T661" s="46"/>
      <c r="U661" s="46"/>
      <c r="V661" s="46"/>
      <c r="W661" s="46"/>
      <c r="X661" s="49"/>
      <c r="Y661" s="49"/>
      <c r="Z661" s="46"/>
      <c r="AA661" s="46"/>
      <c r="AB661" s="37"/>
      <c r="AC661" s="37"/>
      <c r="AD661" s="37"/>
      <c r="AE661" s="37"/>
      <c r="AF661" s="37"/>
      <c r="AG661" s="37"/>
    </row>
    <row r="662">
      <c r="A662" s="46"/>
      <c r="B662" s="46"/>
      <c r="C662" s="46"/>
      <c r="D662" s="49"/>
      <c r="E662" s="49"/>
      <c r="F662" s="49"/>
      <c r="G662" s="49"/>
      <c r="H662" s="46"/>
      <c r="I662" s="49"/>
      <c r="J662" s="49"/>
      <c r="K662" s="51"/>
      <c r="L662" s="46"/>
      <c r="M662" s="49"/>
      <c r="N662" s="46"/>
      <c r="O662" s="46"/>
      <c r="P662" s="46"/>
      <c r="Q662" s="46"/>
      <c r="R662" s="46"/>
      <c r="S662" s="46"/>
      <c r="T662" s="46"/>
      <c r="U662" s="46"/>
      <c r="V662" s="46"/>
      <c r="W662" s="46"/>
      <c r="X662" s="49"/>
      <c r="Y662" s="49"/>
      <c r="Z662" s="46"/>
      <c r="AA662" s="46"/>
      <c r="AB662" s="37"/>
      <c r="AC662" s="37"/>
      <c r="AD662" s="37"/>
      <c r="AE662" s="37"/>
      <c r="AF662" s="37"/>
      <c r="AG662" s="37"/>
    </row>
    <row r="663">
      <c r="A663" s="46"/>
      <c r="B663" s="46"/>
      <c r="C663" s="46"/>
      <c r="D663" s="49"/>
      <c r="E663" s="49"/>
      <c r="F663" s="49"/>
      <c r="G663" s="49"/>
      <c r="H663" s="46"/>
      <c r="I663" s="49"/>
      <c r="J663" s="49"/>
      <c r="K663" s="51"/>
      <c r="L663" s="46"/>
      <c r="M663" s="49"/>
      <c r="N663" s="46"/>
      <c r="O663" s="46"/>
      <c r="P663" s="46"/>
      <c r="Q663" s="46"/>
      <c r="R663" s="46"/>
      <c r="S663" s="46"/>
      <c r="T663" s="46"/>
      <c r="U663" s="46"/>
      <c r="V663" s="46"/>
      <c r="W663" s="46"/>
      <c r="X663" s="49"/>
      <c r="Y663" s="49"/>
      <c r="Z663" s="46"/>
      <c r="AA663" s="46"/>
      <c r="AB663" s="37"/>
      <c r="AC663" s="37"/>
      <c r="AD663" s="37"/>
      <c r="AE663" s="37"/>
      <c r="AF663" s="37"/>
      <c r="AG663" s="37"/>
    </row>
    <row r="664">
      <c r="A664" s="46"/>
      <c r="B664" s="46"/>
      <c r="C664" s="46"/>
      <c r="D664" s="49"/>
      <c r="E664" s="49"/>
      <c r="F664" s="49"/>
      <c r="G664" s="49"/>
      <c r="H664" s="46"/>
      <c r="I664" s="49"/>
      <c r="J664" s="49"/>
      <c r="K664" s="51"/>
      <c r="L664" s="46"/>
      <c r="M664" s="49"/>
      <c r="N664" s="46"/>
      <c r="O664" s="46"/>
      <c r="P664" s="46"/>
      <c r="Q664" s="46"/>
      <c r="R664" s="46"/>
      <c r="S664" s="46"/>
      <c r="T664" s="46"/>
      <c r="U664" s="46"/>
      <c r="V664" s="46"/>
      <c r="W664" s="46"/>
      <c r="X664" s="49"/>
      <c r="Y664" s="49"/>
      <c r="Z664" s="46"/>
      <c r="AA664" s="46"/>
      <c r="AB664" s="37"/>
      <c r="AC664" s="37"/>
      <c r="AD664" s="37"/>
      <c r="AE664" s="37"/>
      <c r="AF664" s="37"/>
      <c r="AG664" s="37"/>
    </row>
    <row r="665">
      <c r="A665" s="46"/>
      <c r="B665" s="46"/>
      <c r="C665" s="46"/>
      <c r="D665" s="49"/>
      <c r="E665" s="49"/>
      <c r="F665" s="49"/>
      <c r="G665" s="49"/>
      <c r="H665" s="46"/>
      <c r="I665" s="49"/>
      <c r="J665" s="49"/>
      <c r="K665" s="51"/>
      <c r="L665" s="46"/>
      <c r="M665" s="49"/>
      <c r="N665" s="46"/>
      <c r="O665" s="46"/>
      <c r="P665" s="46"/>
      <c r="Q665" s="46"/>
      <c r="R665" s="46"/>
      <c r="S665" s="46"/>
      <c r="T665" s="46"/>
      <c r="U665" s="46"/>
      <c r="V665" s="46"/>
      <c r="W665" s="46"/>
      <c r="X665" s="49"/>
      <c r="Y665" s="49"/>
      <c r="Z665" s="46"/>
      <c r="AA665" s="46"/>
      <c r="AB665" s="37"/>
      <c r="AC665" s="37"/>
      <c r="AD665" s="37"/>
      <c r="AE665" s="37"/>
      <c r="AF665" s="37"/>
      <c r="AG665" s="37"/>
    </row>
    <row r="666">
      <c r="A666" s="46"/>
      <c r="B666" s="46"/>
      <c r="C666" s="46"/>
      <c r="D666" s="49"/>
      <c r="E666" s="49"/>
      <c r="F666" s="49"/>
      <c r="G666" s="49"/>
      <c r="H666" s="46"/>
      <c r="I666" s="49"/>
      <c r="J666" s="49"/>
      <c r="K666" s="51"/>
      <c r="L666" s="46"/>
      <c r="M666" s="49"/>
      <c r="N666" s="46"/>
      <c r="O666" s="46"/>
      <c r="P666" s="46"/>
      <c r="Q666" s="46"/>
      <c r="R666" s="46"/>
      <c r="S666" s="46"/>
      <c r="T666" s="46"/>
      <c r="U666" s="46"/>
      <c r="V666" s="46"/>
      <c r="W666" s="46"/>
      <c r="X666" s="49"/>
      <c r="Y666" s="49"/>
      <c r="Z666" s="46"/>
      <c r="AA666" s="46"/>
      <c r="AB666" s="37"/>
      <c r="AC666" s="37"/>
      <c r="AD666" s="37"/>
      <c r="AE666" s="37"/>
      <c r="AF666" s="37"/>
      <c r="AG666" s="37"/>
    </row>
    <row r="667">
      <c r="A667" s="46"/>
      <c r="B667" s="46"/>
      <c r="C667" s="46"/>
      <c r="D667" s="49"/>
      <c r="E667" s="49"/>
      <c r="F667" s="49"/>
      <c r="G667" s="49"/>
      <c r="H667" s="46"/>
      <c r="I667" s="49"/>
      <c r="J667" s="49"/>
      <c r="K667" s="51"/>
      <c r="L667" s="46"/>
      <c r="M667" s="49"/>
      <c r="N667" s="46"/>
      <c r="O667" s="46"/>
      <c r="P667" s="46"/>
      <c r="Q667" s="46"/>
      <c r="R667" s="46"/>
      <c r="S667" s="46"/>
      <c r="T667" s="46"/>
      <c r="U667" s="46"/>
      <c r="V667" s="46"/>
      <c r="W667" s="46"/>
      <c r="X667" s="49"/>
      <c r="Y667" s="49"/>
      <c r="Z667" s="46"/>
      <c r="AA667" s="46"/>
      <c r="AB667" s="37"/>
      <c r="AC667" s="37"/>
      <c r="AD667" s="37"/>
      <c r="AE667" s="37"/>
      <c r="AF667" s="37"/>
      <c r="AG667" s="37"/>
    </row>
    <row r="668">
      <c r="A668" s="46"/>
      <c r="B668" s="46"/>
      <c r="C668" s="46"/>
      <c r="D668" s="49"/>
      <c r="E668" s="49"/>
      <c r="F668" s="49"/>
      <c r="G668" s="49"/>
      <c r="H668" s="46"/>
      <c r="I668" s="49"/>
      <c r="J668" s="49"/>
      <c r="K668" s="51"/>
      <c r="L668" s="46"/>
      <c r="M668" s="49"/>
      <c r="N668" s="46"/>
      <c r="O668" s="46"/>
      <c r="P668" s="46"/>
      <c r="Q668" s="46"/>
      <c r="R668" s="46"/>
      <c r="S668" s="46"/>
      <c r="T668" s="46"/>
      <c r="U668" s="46"/>
      <c r="V668" s="46"/>
      <c r="W668" s="46"/>
      <c r="X668" s="49"/>
      <c r="Y668" s="49"/>
      <c r="Z668" s="46"/>
      <c r="AA668" s="46"/>
      <c r="AB668" s="37"/>
      <c r="AC668" s="37"/>
      <c r="AD668" s="37"/>
      <c r="AE668" s="37"/>
      <c r="AF668" s="37"/>
      <c r="AG668" s="37"/>
    </row>
    <row r="669">
      <c r="A669" s="46"/>
      <c r="B669" s="46"/>
      <c r="C669" s="46"/>
      <c r="D669" s="49"/>
      <c r="E669" s="49"/>
      <c r="F669" s="49"/>
      <c r="G669" s="49"/>
      <c r="H669" s="46"/>
      <c r="I669" s="49"/>
      <c r="J669" s="49"/>
      <c r="K669" s="51"/>
      <c r="L669" s="46"/>
      <c r="M669" s="49"/>
      <c r="N669" s="46"/>
      <c r="O669" s="46"/>
      <c r="P669" s="46"/>
      <c r="Q669" s="46"/>
      <c r="R669" s="46"/>
      <c r="S669" s="46"/>
      <c r="T669" s="46"/>
      <c r="U669" s="46"/>
      <c r="V669" s="46"/>
      <c r="W669" s="46"/>
      <c r="X669" s="49"/>
      <c r="Y669" s="49"/>
      <c r="Z669" s="46"/>
      <c r="AA669" s="46"/>
      <c r="AB669" s="37"/>
      <c r="AC669" s="37"/>
      <c r="AD669" s="37"/>
      <c r="AE669" s="37"/>
      <c r="AF669" s="37"/>
      <c r="AG669" s="37"/>
    </row>
    <row r="670">
      <c r="A670" s="46"/>
      <c r="B670" s="46"/>
      <c r="C670" s="46"/>
      <c r="D670" s="49"/>
      <c r="E670" s="49"/>
      <c r="F670" s="49"/>
      <c r="G670" s="49"/>
      <c r="H670" s="46"/>
      <c r="I670" s="49"/>
      <c r="J670" s="49"/>
      <c r="K670" s="51"/>
      <c r="L670" s="46"/>
      <c r="M670" s="49"/>
      <c r="N670" s="46"/>
      <c r="O670" s="46"/>
      <c r="P670" s="46"/>
      <c r="Q670" s="46"/>
      <c r="R670" s="46"/>
      <c r="S670" s="46"/>
      <c r="T670" s="46"/>
      <c r="U670" s="46"/>
      <c r="V670" s="46"/>
      <c r="W670" s="46"/>
      <c r="X670" s="49"/>
      <c r="Y670" s="49"/>
      <c r="Z670" s="46"/>
      <c r="AA670" s="46"/>
      <c r="AB670" s="37"/>
      <c r="AC670" s="37"/>
      <c r="AD670" s="37"/>
      <c r="AE670" s="37"/>
      <c r="AF670" s="37"/>
      <c r="AG670" s="37"/>
    </row>
    <row r="671">
      <c r="A671" s="46"/>
      <c r="B671" s="46"/>
      <c r="C671" s="46"/>
      <c r="D671" s="49"/>
      <c r="E671" s="49"/>
      <c r="F671" s="49"/>
      <c r="G671" s="49"/>
      <c r="H671" s="46"/>
      <c r="I671" s="49"/>
      <c r="J671" s="49"/>
      <c r="K671" s="51"/>
      <c r="L671" s="46"/>
      <c r="M671" s="49"/>
      <c r="N671" s="46"/>
      <c r="O671" s="46"/>
      <c r="P671" s="46"/>
      <c r="Q671" s="46"/>
      <c r="R671" s="46"/>
      <c r="S671" s="46"/>
      <c r="T671" s="46"/>
      <c r="U671" s="46"/>
      <c r="V671" s="46"/>
      <c r="W671" s="46"/>
      <c r="X671" s="49"/>
      <c r="Y671" s="49"/>
      <c r="Z671" s="46"/>
      <c r="AA671" s="46"/>
      <c r="AB671" s="37"/>
      <c r="AC671" s="37"/>
      <c r="AD671" s="37"/>
      <c r="AE671" s="37"/>
      <c r="AF671" s="37"/>
      <c r="AG671" s="37"/>
    </row>
    <row r="672">
      <c r="A672" s="46"/>
      <c r="B672" s="46"/>
      <c r="C672" s="46"/>
      <c r="D672" s="49"/>
      <c r="E672" s="49"/>
      <c r="F672" s="49"/>
      <c r="G672" s="49"/>
      <c r="H672" s="46"/>
      <c r="I672" s="49"/>
      <c r="J672" s="49"/>
      <c r="K672" s="51"/>
      <c r="L672" s="46"/>
      <c r="M672" s="49"/>
      <c r="N672" s="46"/>
      <c r="O672" s="46"/>
      <c r="P672" s="46"/>
      <c r="Q672" s="46"/>
      <c r="R672" s="46"/>
      <c r="S672" s="46"/>
      <c r="T672" s="46"/>
      <c r="U672" s="46"/>
      <c r="V672" s="46"/>
      <c r="W672" s="46"/>
      <c r="X672" s="49"/>
      <c r="Y672" s="49"/>
      <c r="Z672" s="46"/>
      <c r="AA672" s="46"/>
      <c r="AB672" s="37"/>
      <c r="AC672" s="37"/>
      <c r="AD672" s="37"/>
      <c r="AE672" s="37"/>
      <c r="AF672" s="37"/>
      <c r="AG672" s="37"/>
    </row>
    <row r="673">
      <c r="A673" s="46"/>
      <c r="B673" s="46"/>
      <c r="C673" s="46"/>
      <c r="D673" s="49"/>
      <c r="E673" s="49"/>
      <c r="F673" s="49"/>
      <c r="G673" s="49"/>
      <c r="H673" s="46"/>
      <c r="I673" s="49"/>
      <c r="J673" s="49"/>
      <c r="K673" s="51"/>
      <c r="L673" s="46"/>
      <c r="M673" s="49"/>
      <c r="N673" s="46"/>
      <c r="O673" s="46"/>
      <c r="P673" s="46"/>
      <c r="Q673" s="46"/>
      <c r="R673" s="46"/>
      <c r="S673" s="46"/>
      <c r="T673" s="46"/>
      <c r="U673" s="46"/>
      <c r="V673" s="46"/>
      <c r="W673" s="46"/>
      <c r="X673" s="49"/>
      <c r="Y673" s="49"/>
      <c r="Z673" s="46"/>
      <c r="AA673" s="46"/>
      <c r="AB673" s="37"/>
      <c r="AC673" s="37"/>
      <c r="AD673" s="37"/>
      <c r="AE673" s="37"/>
      <c r="AF673" s="37"/>
      <c r="AG673" s="37"/>
    </row>
    <row r="674">
      <c r="A674" s="46"/>
      <c r="B674" s="46"/>
      <c r="C674" s="46"/>
      <c r="D674" s="49"/>
      <c r="E674" s="49"/>
      <c r="F674" s="49"/>
      <c r="G674" s="49"/>
      <c r="H674" s="46"/>
      <c r="I674" s="49"/>
      <c r="J674" s="49"/>
      <c r="K674" s="51"/>
      <c r="L674" s="46"/>
      <c r="M674" s="49"/>
      <c r="N674" s="46"/>
      <c r="O674" s="46"/>
      <c r="P674" s="46"/>
      <c r="Q674" s="46"/>
      <c r="R674" s="46"/>
      <c r="S674" s="46"/>
      <c r="T674" s="46"/>
      <c r="U674" s="46"/>
      <c r="V674" s="46"/>
      <c r="W674" s="46"/>
      <c r="X674" s="49"/>
      <c r="Y674" s="49"/>
      <c r="Z674" s="46"/>
      <c r="AA674" s="46"/>
      <c r="AB674" s="37"/>
      <c r="AC674" s="37"/>
      <c r="AD674" s="37"/>
      <c r="AE674" s="37"/>
      <c r="AF674" s="37"/>
      <c r="AG674" s="37"/>
    </row>
    <row r="675">
      <c r="A675" s="46"/>
      <c r="B675" s="46"/>
      <c r="C675" s="46"/>
      <c r="D675" s="49"/>
      <c r="E675" s="49"/>
      <c r="F675" s="49"/>
      <c r="G675" s="49"/>
      <c r="H675" s="46"/>
      <c r="I675" s="49"/>
      <c r="J675" s="49"/>
      <c r="K675" s="51"/>
      <c r="L675" s="46"/>
      <c r="M675" s="49"/>
      <c r="N675" s="46"/>
      <c r="O675" s="46"/>
      <c r="P675" s="46"/>
      <c r="Q675" s="46"/>
      <c r="R675" s="46"/>
      <c r="S675" s="46"/>
      <c r="T675" s="46"/>
      <c r="U675" s="46"/>
      <c r="V675" s="46"/>
      <c r="W675" s="46"/>
      <c r="X675" s="49"/>
      <c r="Y675" s="49"/>
      <c r="Z675" s="46"/>
      <c r="AA675" s="46"/>
      <c r="AB675" s="37"/>
      <c r="AC675" s="37"/>
      <c r="AD675" s="37"/>
      <c r="AE675" s="37"/>
      <c r="AF675" s="37"/>
      <c r="AG675" s="37"/>
    </row>
    <row r="676">
      <c r="A676" s="46"/>
      <c r="B676" s="46"/>
      <c r="C676" s="46"/>
      <c r="D676" s="49"/>
      <c r="E676" s="49"/>
      <c r="F676" s="49"/>
      <c r="G676" s="49"/>
      <c r="H676" s="46"/>
      <c r="I676" s="49"/>
      <c r="J676" s="49"/>
      <c r="K676" s="51"/>
      <c r="L676" s="46"/>
      <c r="M676" s="49"/>
      <c r="N676" s="46"/>
      <c r="O676" s="46"/>
      <c r="P676" s="46"/>
      <c r="Q676" s="46"/>
      <c r="R676" s="46"/>
      <c r="S676" s="46"/>
      <c r="T676" s="46"/>
      <c r="U676" s="46"/>
      <c r="V676" s="46"/>
      <c r="W676" s="46"/>
      <c r="X676" s="49"/>
      <c r="Y676" s="49"/>
      <c r="Z676" s="46"/>
      <c r="AA676" s="46"/>
      <c r="AB676" s="37"/>
      <c r="AC676" s="37"/>
      <c r="AD676" s="37"/>
      <c r="AE676" s="37"/>
      <c r="AF676" s="37"/>
      <c r="AG676" s="37"/>
    </row>
    <row r="677">
      <c r="A677" s="46"/>
      <c r="B677" s="46"/>
      <c r="C677" s="46"/>
      <c r="D677" s="49"/>
      <c r="E677" s="49"/>
      <c r="F677" s="49"/>
      <c r="G677" s="49"/>
      <c r="H677" s="46"/>
      <c r="I677" s="49"/>
      <c r="J677" s="49"/>
      <c r="K677" s="51"/>
      <c r="L677" s="46"/>
      <c r="M677" s="49"/>
      <c r="N677" s="46"/>
      <c r="O677" s="46"/>
      <c r="P677" s="46"/>
      <c r="Q677" s="46"/>
      <c r="R677" s="46"/>
      <c r="S677" s="46"/>
      <c r="T677" s="46"/>
      <c r="U677" s="46"/>
      <c r="V677" s="46"/>
      <c r="W677" s="46"/>
      <c r="X677" s="49"/>
      <c r="Y677" s="49"/>
      <c r="Z677" s="46"/>
      <c r="AA677" s="46"/>
      <c r="AB677" s="37"/>
      <c r="AC677" s="37"/>
      <c r="AD677" s="37"/>
      <c r="AE677" s="37"/>
      <c r="AF677" s="37"/>
      <c r="AG677" s="37"/>
    </row>
    <row r="678">
      <c r="A678" s="46"/>
      <c r="B678" s="46"/>
      <c r="C678" s="46"/>
      <c r="D678" s="49"/>
      <c r="E678" s="49"/>
      <c r="F678" s="49"/>
      <c r="G678" s="49"/>
      <c r="H678" s="46"/>
      <c r="I678" s="49"/>
      <c r="J678" s="49"/>
      <c r="K678" s="51"/>
      <c r="L678" s="46"/>
      <c r="M678" s="49"/>
      <c r="N678" s="46"/>
      <c r="O678" s="46"/>
      <c r="P678" s="46"/>
      <c r="Q678" s="46"/>
      <c r="R678" s="46"/>
      <c r="S678" s="46"/>
      <c r="T678" s="46"/>
      <c r="U678" s="46"/>
      <c r="V678" s="46"/>
      <c r="W678" s="46"/>
      <c r="X678" s="49"/>
      <c r="Y678" s="49"/>
      <c r="Z678" s="46"/>
      <c r="AA678" s="46"/>
      <c r="AB678" s="37"/>
      <c r="AC678" s="37"/>
      <c r="AD678" s="37"/>
      <c r="AE678" s="37"/>
      <c r="AF678" s="37"/>
      <c r="AG678" s="37"/>
    </row>
    <row r="679">
      <c r="A679" s="46"/>
      <c r="B679" s="46"/>
      <c r="C679" s="46"/>
      <c r="D679" s="49"/>
      <c r="E679" s="49"/>
      <c r="F679" s="49"/>
      <c r="G679" s="49"/>
      <c r="H679" s="46"/>
      <c r="I679" s="49"/>
      <c r="J679" s="49"/>
      <c r="K679" s="51"/>
      <c r="L679" s="46"/>
      <c r="M679" s="49"/>
      <c r="N679" s="46"/>
      <c r="O679" s="46"/>
      <c r="P679" s="46"/>
      <c r="Q679" s="46"/>
      <c r="R679" s="46"/>
      <c r="S679" s="46"/>
      <c r="T679" s="46"/>
      <c r="U679" s="46"/>
      <c r="V679" s="46"/>
      <c r="W679" s="46"/>
      <c r="X679" s="49"/>
      <c r="Y679" s="49"/>
      <c r="Z679" s="46"/>
      <c r="AA679" s="46"/>
      <c r="AB679" s="37"/>
      <c r="AC679" s="37"/>
      <c r="AD679" s="37"/>
      <c r="AE679" s="37"/>
      <c r="AF679" s="37"/>
      <c r="AG679" s="37"/>
    </row>
    <row r="680">
      <c r="A680" s="46"/>
      <c r="B680" s="46"/>
      <c r="C680" s="46"/>
      <c r="D680" s="49"/>
      <c r="E680" s="49"/>
      <c r="F680" s="49"/>
      <c r="G680" s="49"/>
      <c r="H680" s="46"/>
      <c r="I680" s="49"/>
      <c r="J680" s="49"/>
      <c r="K680" s="51"/>
      <c r="L680" s="46"/>
      <c r="M680" s="49"/>
      <c r="N680" s="46"/>
      <c r="O680" s="46"/>
      <c r="P680" s="46"/>
      <c r="Q680" s="46"/>
      <c r="R680" s="46"/>
      <c r="S680" s="46"/>
      <c r="T680" s="46"/>
      <c r="U680" s="46"/>
      <c r="V680" s="46"/>
      <c r="W680" s="46"/>
      <c r="X680" s="49"/>
      <c r="Y680" s="49"/>
      <c r="Z680" s="46"/>
      <c r="AA680" s="46"/>
      <c r="AB680" s="37"/>
      <c r="AC680" s="37"/>
      <c r="AD680" s="37"/>
      <c r="AE680" s="37"/>
      <c r="AF680" s="37"/>
      <c r="AG680" s="37"/>
    </row>
    <row r="681">
      <c r="A681" s="46"/>
      <c r="B681" s="46"/>
      <c r="C681" s="46"/>
      <c r="D681" s="49"/>
      <c r="E681" s="49"/>
      <c r="F681" s="49"/>
      <c r="G681" s="49"/>
      <c r="H681" s="46"/>
      <c r="I681" s="49"/>
      <c r="J681" s="49"/>
      <c r="K681" s="51"/>
      <c r="L681" s="46"/>
      <c r="M681" s="49"/>
      <c r="N681" s="46"/>
      <c r="O681" s="46"/>
      <c r="P681" s="46"/>
      <c r="Q681" s="46"/>
      <c r="R681" s="46"/>
      <c r="S681" s="46"/>
      <c r="T681" s="46"/>
      <c r="U681" s="46"/>
      <c r="V681" s="46"/>
      <c r="W681" s="46"/>
      <c r="X681" s="49"/>
      <c r="Y681" s="49"/>
      <c r="Z681" s="46"/>
      <c r="AA681" s="46"/>
      <c r="AB681" s="37"/>
      <c r="AC681" s="37"/>
      <c r="AD681" s="37"/>
      <c r="AE681" s="37"/>
      <c r="AF681" s="37"/>
      <c r="AG681" s="37"/>
    </row>
    <row r="682">
      <c r="A682" s="46"/>
      <c r="B682" s="46"/>
      <c r="C682" s="46"/>
      <c r="D682" s="49"/>
      <c r="E682" s="49"/>
      <c r="F682" s="49"/>
      <c r="G682" s="49"/>
      <c r="H682" s="46"/>
      <c r="I682" s="49"/>
      <c r="J682" s="49"/>
      <c r="K682" s="51"/>
      <c r="L682" s="46"/>
      <c r="M682" s="49"/>
      <c r="N682" s="46"/>
      <c r="O682" s="46"/>
      <c r="P682" s="46"/>
      <c r="Q682" s="46"/>
      <c r="R682" s="46"/>
      <c r="S682" s="46"/>
      <c r="T682" s="46"/>
      <c r="U682" s="46"/>
      <c r="V682" s="46"/>
      <c r="W682" s="46"/>
      <c r="X682" s="49"/>
      <c r="Y682" s="49"/>
      <c r="Z682" s="46"/>
      <c r="AA682" s="46"/>
      <c r="AB682" s="37"/>
      <c r="AC682" s="37"/>
      <c r="AD682" s="37"/>
      <c r="AE682" s="37"/>
      <c r="AF682" s="37"/>
      <c r="AG682" s="37"/>
    </row>
    <row r="683">
      <c r="A683" s="46"/>
      <c r="B683" s="46"/>
      <c r="C683" s="46"/>
      <c r="D683" s="49"/>
      <c r="E683" s="49"/>
      <c r="F683" s="49"/>
      <c r="G683" s="49"/>
      <c r="H683" s="46"/>
      <c r="I683" s="49"/>
      <c r="J683" s="49"/>
      <c r="K683" s="51"/>
      <c r="L683" s="46"/>
      <c r="M683" s="49"/>
      <c r="N683" s="46"/>
      <c r="O683" s="46"/>
      <c r="P683" s="46"/>
      <c r="Q683" s="46"/>
      <c r="R683" s="46"/>
      <c r="S683" s="46"/>
      <c r="T683" s="46"/>
      <c r="U683" s="46"/>
      <c r="V683" s="46"/>
      <c r="W683" s="46"/>
      <c r="X683" s="49"/>
      <c r="Y683" s="49"/>
      <c r="Z683" s="46"/>
      <c r="AA683" s="46"/>
      <c r="AB683" s="37"/>
      <c r="AC683" s="37"/>
      <c r="AD683" s="37"/>
      <c r="AE683" s="37"/>
      <c r="AF683" s="37"/>
      <c r="AG683" s="37"/>
    </row>
    <row r="684">
      <c r="A684" s="46"/>
      <c r="B684" s="46"/>
      <c r="C684" s="46"/>
      <c r="D684" s="49"/>
      <c r="E684" s="49"/>
      <c r="F684" s="49"/>
      <c r="G684" s="49"/>
      <c r="H684" s="46"/>
      <c r="I684" s="49"/>
      <c r="J684" s="49"/>
      <c r="K684" s="51"/>
      <c r="L684" s="46"/>
      <c r="M684" s="49"/>
      <c r="N684" s="46"/>
      <c r="O684" s="46"/>
      <c r="P684" s="46"/>
      <c r="Q684" s="46"/>
      <c r="R684" s="46"/>
      <c r="S684" s="46"/>
      <c r="T684" s="46"/>
      <c r="U684" s="46"/>
      <c r="V684" s="46"/>
      <c r="W684" s="46"/>
      <c r="X684" s="49"/>
      <c r="Y684" s="49"/>
      <c r="Z684" s="46"/>
      <c r="AA684" s="46"/>
      <c r="AB684" s="37"/>
      <c r="AC684" s="37"/>
      <c r="AD684" s="37"/>
      <c r="AE684" s="37"/>
      <c r="AF684" s="37"/>
      <c r="AG684" s="37"/>
    </row>
    <row r="685">
      <c r="A685" s="46"/>
      <c r="B685" s="46"/>
      <c r="C685" s="46"/>
      <c r="D685" s="49"/>
      <c r="E685" s="49"/>
      <c r="F685" s="49"/>
      <c r="G685" s="49"/>
      <c r="H685" s="46"/>
      <c r="I685" s="49"/>
      <c r="J685" s="49"/>
      <c r="K685" s="51"/>
      <c r="L685" s="46"/>
      <c r="M685" s="49"/>
      <c r="N685" s="46"/>
      <c r="O685" s="46"/>
      <c r="P685" s="46"/>
      <c r="Q685" s="46"/>
      <c r="R685" s="46"/>
      <c r="S685" s="46"/>
      <c r="T685" s="46"/>
      <c r="U685" s="46"/>
      <c r="V685" s="46"/>
      <c r="W685" s="46"/>
      <c r="X685" s="49"/>
      <c r="Y685" s="49"/>
      <c r="Z685" s="46"/>
      <c r="AA685" s="46"/>
      <c r="AB685" s="37"/>
      <c r="AC685" s="37"/>
      <c r="AD685" s="37"/>
      <c r="AE685" s="37"/>
      <c r="AF685" s="37"/>
      <c r="AG685" s="37"/>
    </row>
    <row r="686">
      <c r="A686" s="46"/>
      <c r="B686" s="46"/>
      <c r="C686" s="46"/>
      <c r="D686" s="49"/>
      <c r="E686" s="49"/>
      <c r="F686" s="49"/>
      <c r="G686" s="49"/>
      <c r="H686" s="46"/>
      <c r="I686" s="49"/>
      <c r="J686" s="49"/>
      <c r="K686" s="51"/>
      <c r="L686" s="46"/>
      <c r="M686" s="49"/>
      <c r="N686" s="46"/>
      <c r="O686" s="46"/>
      <c r="P686" s="46"/>
      <c r="Q686" s="46"/>
      <c r="R686" s="46"/>
      <c r="S686" s="46"/>
      <c r="T686" s="46"/>
      <c r="U686" s="46"/>
      <c r="V686" s="46"/>
      <c r="W686" s="46"/>
      <c r="X686" s="49"/>
      <c r="Y686" s="49"/>
      <c r="Z686" s="46"/>
      <c r="AA686" s="46"/>
      <c r="AB686" s="37"/>
      <c r="AC686" s="37"/>
      <c r="AD686" s="37"/>
      <c r="AE686" s="37"/>
      <c r="AF686" s="37"/>
      <c r="AG686" s="37"/>
    </row>
    <row r="687">
      <c r="A687" s="46"/>
      <c r="B687" s="46"/>
      <c r="C687" s="46"/>
      <c r="D687" s="49"/>
      <c r="E687" s="49"/>
      <c r="F687" s="49"/>
      <c r="G687" s="49"/>
      <c r="H687" s="46"/>
      <c r="I687" s="49"/>
      <c r="J687" s="49"/>
      <c r="K687" s="51"/>
      <c r="L687" s="46"/>
      <c r="M687" s="49"/>
      <c r="N687" s="46"/>
      <c r="O687" s="46"/>
      <c r="P687" s="46"/>
      <c r="Q687" s="46"/>
      <c r="R687" s="46"/>
      <c r="S687" s="46"/>
      <c r="T687" s="46"/>
      <c r="U687" s="46"/>
      <c r="V687" s="46"/>
      <c r="W687" s="46"/>
      <c r="X687" s="49"/>
      <c r="Y687" s="49"/>
      <c r="Z687" s="46"/>
      <c r="AA687" s="46"/>
      <c r="AB687" s="37"/>
      <c r="AC687" s="37"/>
      <c r="AD687" s="37"/>
      <c r="AE687" s="37"/>
      <c r="AF687" s="37"/>
      <c r="AG687" s="37"/>
    </row>
    <row r="688">
      <c r="A688" s="46"/>
      <c r="B688" s="46"/>
      <c r="C688" s="46"/>
      <c r="D688" s="49"/>
      <c r="E688" s="49"/>
      <c r="F688" s="49"/>
      <c r="G688" s="49"/>
      <c r="H688" s="46"/>
      <c r="I688" s="49"/>
      <c r="J688" s="49"/>
      <c r="K688" s="51"/>
      <c r="L688" s="46"/>
      <c r="M688" s="49"/>
      <c r="N688" s="46"/>
      <c r="O688" s="46"/>
      <c r="P688" s="46"/>
      <c r="Q688" s="46"/>
      <c r="R688" s="46"/>
      <c r="S688" s="46"/>
      <c r="T688" s="46"/>
      <c r="U688" s="46"/>
      <c r="V688" s="46"/>
      <c r="W688" s="46"/>
      <c r="X688" s="49"/>
      <c r="Y688" s="49"/>
      <c r="Z688" s="46"/>
      <c r="AA688" s="46"/>
      <c r="AB688" s="37"/>
      <c r="AC688" s="37"/>
      <c r="AD688" s="37"/>
      <c r="AE688" s="37"/>
      <c r="AF688" s="37"/>
      <c r="AG688" s="37"/>
    </row>
    <row r="689">
      <c r="A689" s="46"/>
      <c r="B689" s="46"/>
      <c r="C689" s="46"/>
      <c r="D689" s="49"/>
      <c r="E689" s="49"/>
      <c r="F689" s="49"/>
      <c r="G689" s="49"/>
      <c r="H689" s="46"/>
      <c r="I689" s="49"/>
      <c r="J689" s="49"/>
      <c r="K689" s="51"/>
      <c r="L689" s="46"/>
      <c r="M689" s="49"/>
      <c r="N689" s="46"/>
      <c r="O689" s="46"/>
      <c r="P689" s="46"/>
      <c r="Q689" s="46"/>
      <c r="R689" s="46"/>
      <c r="S689" s="46"/>
      <c r="T689" s="46"/>
      <c r="U689" s="46"/>
      <c r="V689" s="46"/>
      <c r="W689" s="46"/>
      <c r="X689" s="49"/>
      <c r="Y689" s="49"/>
      <c r="Z689" s="46"/>
      <c r="AA689" s="46"/>
      <c r="AB689" s="37"/>
      <c r="AC689" s="37"/>
      <c r="AD689" s="37"/>
      <c r="AE689" s="37"/>
      <c r="AF689" s="37"/>
      <c r="AG689" s="37"/>
    </row>
    <row r="690">
      <c r="A690" s="46"/>
      <c r="B690" s="46"/>
      <c r="C690" s="46"/>
      <c r="D690" s="49"/>
      <c r="E690" s="49"/>
      <c r="F690" s="49"/>
      <c r="G690" s="49"/>
      <c r="H690" s="46"/>
      <c r="I690" s="49"/>
      <c r="J690" s="49"/>
      <c r="K690" s="51"/>
      <c r="L690" s="46"/>
      <c r="M690" s="49"/>
      <c r="N690" s="46"/>
      <c r="O690" s="46"/>
      <c r="P690" s="46"/>
      <c r="Q690" s="46"/>
      <c r="R690" s="46"/>
      <c r="S690" s="46"/>
      <c r="T690" s="46"/>
      <c r="U690" s="46"/>
      <c r="V690" s="46"/>
      <c r="W690" s="46"/>
      <c r="X690" s="49"/>
      <c r="Y690" s="49"/>
      <c r="Z690" s="46"/>
      <c r="AA690" s="46"/>
      <c r="AB690" s="37"/>
      <c r="AC690" s="37"/>
      <c r="AD690" s="37"/>
      <c r="AE690" s="37"/>
      <c r="AF690" s="37"/>
      <c r="AG690" s="37"/>
    </row>
    <row r="691">
      <c r="A691" s="46"/>
      <c r="B691" s="46"/>
      <c r="C691" s="46"/>
      <c r="D691" s="49"/>
      <c r="E691" s="49"/>
      <c r="F691" s="49"/>
      <c r="G691" s="49"/>
      <c r="H691" s="46"/>
      <c r="I691" s="49"/>
      <c r="J691" s="49"/>
      <c r="K691" s="51"/>
      <c r="L691" s="46"/>
      <c r="M691" s="49"/>
      <c r="N691" s="46"/>
      <c r="O691" s="46"/>
      <c r="P691" s="46"/>
      <c r="Q691" s="46"/>
      <c r="R691" s="46"/>
      <c r="S691" s="46"/>
      <c r="T691" s="46"/>
      <c r="U691" s="46"/>
      <c r="V691" s="46"/>
      <c r="W691" s="46"/>
      <c r="X691" s="49"/>
      <c r="Y691" s="49"/>
      <c r="Z691" s="46"/>
      <c r="AA691" s="46"/>
      <c r="AB691" s="37"/>
      <c r="AC691" s="37"/>
      <c r="AD691" s="37"/>
      <c r="AE691" s="37"/>
      <c r="AF691" s="37"/>
      <c r="AG691" s="37"/>
    </row>
    <row r="692">
      <c r="A692" s="46"/>
      <c r="B692" s="46"/>
      <c r="C692" s="46"/>
      <c r="D692" s="49"/>
      <c r="E692" s="49"/>
      <c r="F692" s="49"/>
      <c r="G692" s="49"/>
      <c r="H692" s="46"/>
      <c r="I692" s="49"/>
      <c r="J692" s="49"/>
      <c r="K692" s="51"/>
      <c r="L692" s="46"/>
      <c r="M692" s="49"/>
      <c r="N692" s="46"/>
      <c r="O692" s="46"/>
      <c r="P692" s="46"/>
      <c r="Q692" s="46"/>
      <c r="R692" s="46"/>
      <c r="S692" s="46"/>
      <c r="T692" s="46"/>
      <c r="U692" s="46"/>
      <c r="V692" s="46"/>
      <c r="W692" s="46"/>
      <c r="X692" s="49"/>
      <c r="Y692" s="49"/>
      <c r="Z692" s="46"/>
      <c r="AA692" s="46"/>
      <c r="AB692" s="37"/>
      <c r="AC692" s="37"/>
      <c r="AD692" s="37"/>
      <c r="AE692" s="37"/>
      <c r="AF692" s="37"/>
      <c r="AG692" s="37"/>
    </row>
    <row r="693">
      <c r="A693" s="46"/>
      <c r="B693" s="46"/>
      <c r="C693" s="46"/>
      <c r="D693" s="49"/>
      <c r="E693" s="49"/>
      <c r="F693" s="49"/>
      <c r="G693" s="49"/>
      <c r="H693" s="46"/>
      <c r="I693" s="49"/>
      <c r="J693" s="49"/>
      <c r="K693" s="51"/>
      <c r="L693" s="46"/>
      <c r="M693" s="49"/>
      <c r="N693" s="46"/>
      <c r="O693" s="46"/>
      <c r="P693" s="46"/>
      <c r="Q693" s="46"/>
      <c r="R693" s="46"/>
      <c r="S693" s="46"/>
      <c r="T693" s="46"/>
      <c r="U693" s="46"/>
      <c r="V693" s="46"/>
      <c r="W693" s="46"/>
      <c r="X693" s="49"/>
      <c r="Y693" s="49"/>
      <c r="Z693" s="46"/>
      <c r="AA693" s="46"/>
      <c r="AB693" s="37"/>
      <c r="AC693" s="37"/>
      <c r="AD693" s="37"/>
      <c r="AE693" s="37"/>
      <c r="AF693" s="37"/>
      <c r="AG693" s="37"/>
    </row>
    <row r="694">
      <c r="A694" s="46"/>
      <c r="B694" s="46"/>
      <c r="C694" s="46"/>
      <c r="D694" s="49"/>
      <c r="E694" s="49"/>
      <c r="F694" s="49"/>
      <c r="G694" s="49"/>
      <c r="H694" s="46"/>
      <c r="I694" s="49"/>
      <c r="J694" s="49"/>
      <c r="K694" s="51"/>
      <c r="L694" s="46"/>
      <c r="M694" s="49"/>
      <c r="N694" s="46"/>
      <c r="O694" s="46"/>
      <c r="P694" s="46"/>
      <c r="Q694" s="46"/>
      <c r="R694" s="46"/>
      <c r="S694" s="46"/>
      <c r="T694" s="46"/>
      <c r="U694" s="46"/>
      <c r="V694" s="46"/>
      <c r="W694" s="46"/>
      <c r="X694" s="49"/>
      <c r="Y694" s="49"/>
      <c r="Z694" s="46"/>
      <c r="AA694" s="46"/>
      <c r="AB694" s="37"/>
      <c r="AC694" s="37"/>
      <c r="AD694" s="37"/>
      <c r="AE694" s="37"/>
      <c r="AF694" s="37"/>
      <c r="AG694" s="37"/>
    </row>
    <row r="695">
      <c r="A695" s="46"/>
      <c r="B695" s="46"/>
      <c r="C695" s="46"/>
      <c r="D695" s="49"/>
      <c r="E695" s="49"/>
      <c r="F695" s="49"/>
      <c r="G695" s="49"/>
      <c r="H695" s="46"/>
      <c r="I695" s="49"/>
      <c r="J695" s="49"/>
      <c r="K695" s="51"/>
      <c r="L695" s="46"/>
      <c r="M695" s="49"/>
      <c r="N695" s="46"/>
      <c r="O695" s="46"/>
      <c r="P695" s="46"/>
      <c r="Q695" s="46"/>
      <c r="R695" s="46"/>
      <c r="S695" s="46"/>
      <c r="T695" s="46"/>
      <c r="U695" s="46"/>
      <c r="V695" s="46"/>
      <c r="W695" s="46"/>
      <c r="X695" s="49"/>
      <c r="Y695" s="49"/>
      <c r="Z695" s="46"/>
      <c r="AA695" s="46"/>
      <c r="AB695" s="37"/>
      <c r="AC695" s="37"/>
      <c r="AD695" s="37"/>
      <c r="AE695" s="37"/>
      <c r="AF695" s="37"/>
      <c r="AG695" s="37"/>
    </row>
    <row r="696">
      <c r="A696" s="46"/>
      <c r="B696" s="46"/>
      <c r="C696" s="46"/>
      <c r="D696" s="49"/>
      <c r="E696" s="49"/>
      <c r="F696" s="49"/>
      <c r="G696" s="49"/>
      <c r="H696" s="46"/>
      <c r="I696" s="49"/>
      <c r="J696" s="49"/>
      <c r="K696" s="51"/>
      <c r="L696" s="46"/>
      <c r="M696" s="49"/>
      <c r="N696" s="46"/>
      <c r="O696" s="46"/>
      <c r="P696" s="46"/>
      <c r="Q696" s="46"/>
      <c r="R696" s="46"/>
      <c r="S696" s="46"/>
      <c r="T696" s="46"/>
      <c r="U696" s="46"/>
      <c r="V696" s="46"/>
      <c r="W696" s="46"/>
      <c r="X696" s="49"/>
      <c r="Y696" s="49"/>
      <c r="Z696" s="46"/>
      <c r="AA696" s="46"/>
      <c r="AB696" s="37"/>
      <c r="AC696" s="37"/>
      <c r="AD696" s="37"/>
      <c r="AE696" s="37"/>
      <c r="AF696" s="37"/>
      <c r="AG696" s="37"/>
    </row>
    <row r="697">
      <c r="A697" s="46"/>
      <c r="B697" s="46"/>
      <c r="C697" s="46"/>
      <c r="D697" s="49"/>
      <c r="E697" s="49"/>
      <c r="F697" s="49"/>
      <c r="G697" s="49"/>
      <c r="H697" s="46"/>
      <c r="I697" s="49"/>
      <c r="J697" s="49"/>
      <c r="K697" s="51"/>
      <c r="L697" s="46"/>
      <c r="M697" s="49"/>
      <c r="N697" s="46"/>
      <c r="O697" s="46"/>
      <c r="P697" s="46"/>
      <c r="Q697" s="46"/>
      <c r="R697" s="46"/>
      <c r="S697" s="46"/>
      <c r="T697" s="46"/>
      <c r="U697" s="46"/>
      <c r="V697" s="46"/>
      <c r="W697" s="46"/>
      <c r="X697" s="49"/>
      <c r="Y697" s="49"/>
      <c r="Z697" s="46"/>
      <c r="AA697" s="46"/>
      <c r="AB697" s="37"/>
      <c r="AC697" s="37"/>
      <c r="AD697" s="37"/>
      <c r="AE697" s="37"/>
      <c r="AF697" s="37"/>
      <c r="AG697" s="37"/>
    </row>
    <row r="698">
      <c r="A698" s="46"/>
      <c r="B698" s="46"/>
      <c r="C698" s="46"/>
      <c r="D698" s="49"/>
      <c r="E698" s="49"/>
      <c r="F698" s="49"/>
      <c r="G698" s="49"/>
      <c r="H698" s="46"/>
      <c r="I698" s="49"/>
      <c r="J698" s="49"/>
      <c r="K698" s="51"/>
      <c r="L698" s="46"/>
      <c r="M698" s="49"/>
      <c r="N698" s="46"/>
      <c r="O698" s="46"/>
      <c r="P698" s="46"/>
      <c r="Q698" s="46"/>
      <c r="R698" s="46"/>
      <c r="S698" s="46"/>
      <c r="T698" s="46"/>
      <c r="U698" s="46"/>
      <c r="V698" s="46"/>
      <c r="W698" s="46"/>
      <c r="X698" s="49"/>
      <c r="Y698" s="49"/>
      <c r="Z698" s="46"/>
      <c r="AA698" s="46"/>
      <c r="AB698" s="37"/>
      <c r="AC698" s="37"/>
      <c r="AD698" s="37"/>
      <c r="AE698" s="37"/>
      <c r="AF698" s="37"/>
      <c r="AG698" s="37"/>
    </row>
    <row r="699">
      <c r="A699" s="46"/>
      <c r="B699" s="46"/>
      <c r="C699" s="46"/>
      <c r="D699" s="49"/>
      <c r="E699" s="49"/>
      <c r="F699" s="49"/>
      <c r="G699" s="49"/>
      <c r="H699" s="46"/>
      <c r="I699" s="49"/>
      <c r="J699" s="49"/>
      <c r="K699" s="51"/>
      <c r="L699" s="46"/>
      <c r="M699" s="49"/>
      <c r="N699" s="46"/>
      <c r="O699" s="46"/>
      <c r="P699" s="46"/>
      <c r="Q699" s="46"/>
      <c r="R699" s="46"/>
      <c r="S699" s="46"/>
      <c r="T699" s="46"/>
      <c r="U699" s="46"/>
      <c r="V699" s="46"/>
      <c r="W699" s="46"/>
      <c r="X699" s="49"/>
      <c r="Y699" s="49"/>
      <c r="Z699" s="46"/>
      <c r="AA699" s="46"/>
      <c r="AB699" s="37"/>
      <c r="AC699" s="37"/>
      <c r="AD699" s="37"/>
      <c r="AE699" s="37"/>
      <c r="AF699" s="37"/>
      <c r="AG699" s="37"/>
    </row>
    <row r="700">
      <c r="A700" s="46"/>
      <c r="B700" s="46"/>
      <c r="C700" s="46"/>
      <c r="D700" s="49"/>
      <c r="E700" s="49"/>
      <c r="F700" s="49"/>
      <c r="G700" s="49"/>
      <c r="H700" s="46"/>
      <c r="I700" s="49"/>
      <c r="J700" s="49"/>
      <c r="K700" s="51"/>
      <c r="L700" s="46"/>
      <c r="M700" s="49"/>
      <c r="N700" s="46"/>
      <c r="O700" s="46"/>
      <c r="P700" s="46"/>
      <c r="Q700" s="46"/>
      <c r="R700" s="46"/>
      <c r="S700" s="46"/>
      <c r="T700" s="46"/>
      <c r="U700" s="46"/>
      <c r="V700" s="46"/>
      <c r="W700" s="46"/>
      <c r="X700" s="49"/>
      <c r="Y700" s="49"/>
      <c r="Z700" s="46"/>
      <c r="AA700" s="46"/>
      <c r="AB700" s="37"/>
      <c r="AC700" s="37"/>
      <c r="AD700" s="37"/>
      <c r="AE700" s="37"/>
      <c r="AF700" s="37"/>
      <c r="AG700" s="37"/>
    </row>
    <row r="701">
      <c r="A701" s="46"/>
      <c r="B701" s="46"/>
      <c r="C701" s="46"/>
      <c r="D701" s="49"/>
      <c r="E701" s="49"/>
      <c r="F701" s="49"/>
      <c r="G701" s="49"/>
      <c r="H701" s="46"/>
      <c r="I701" s="49"/>
      <c r="J701" s="49"/>
      <c r="K701" s="51"/>
      <c r="L701" s="46"/>
      <c r="M701" s="49"/>
      <c r="N701" s="46"/>
      <c r="O701" s="46"/>
      <c r="P701" s="46"/>
      <c r="Q701" s="46"/>
      <c r="R701" s="46"/>
      <c r="S701" s="46"/>
      <c r="T701" s="46"/>
      <c r="U701" s="46"/>
      <c r="V701" s="46"/>
      <c r="W701" s="46"/>
      <c r="X701" s="49"/>
      <c r="Y701" s="49"/>
      <c r="Z701" s="46"/>
      <c r="AA701" s="46"/>
      <c r="AB701" s="37"/>
      <c r="AC701" s="37"/>
      <c r="AD701" s="37"/>
      <c r="AE701" s="37"/>
      <c r="AF701" s="37"/>
      <c r="AG701" s="37"/>
    </row>
    <row r="702">
      <c r="A702" s="46"/>
      <c r="B702" s="46"/>
      <c r="C702" s="46"/>
      <c r="D702" s="49"/>
      <c r="E702" s="49"/>
      <c r="F702" s="49"/>
      <c r="G702" s="49"/>
      <c r="H702" s="46"/>
      <c r="I702" s="49"/>
      <c r="J702" s="49"/>
      <c r="K702" s="51"/>
      <c r="L702" s="46"/>
      <c r="M702" s="49"/>
      <c r="N702" s="46"/>
      <c r="O702" s="46"/>
      <c r="P702" s="46"/>
      <c r="Q702" s="46"/>
      <c r="R702" s="46"/>
      <c r="S702" s="46"/>
      <c r="T702" s="46"/>
      <c r="U702" s="46"/>
      <c r="V702" s="46"/>
      <c r="W702" s="46"/>
      <c r="X702" s="49"/>
      <c r="Y702" s="49"/>
      <c r="Z702" s="46"/>
      <c r="AA702" s="46"/>
      <c r="AB702" s="37"/>
      <c r="AC702" s="37"/>
      <c r="AD702" s="37"/>
      <c r="AE702" s="37"/>
      <c r="AF702" s="37"/>
      <c r="AG702" s="37"/>
    </row>
    <row r="703">
      <c r="A703" s="46"/>
      <c r="B703" s="46"/>
      <c r="C703" s="46"/>
      <c r="D703" s="49"/>
      <c r="E703" s="49"/>
      <c r="F703" s="49"/>
      <c r="G703" s="49"/>
      <c r="H703" s="46"/>
      <c r="I703" s="49"/>
      <c r="J703" s="49"/>
      <c r="K703" s="51"/>
      <c r="L703" s="46"/>
      <c r="M703" s="49"/>
      <c r="N703" s="46"/>
      <c r="O703" s="46"/>
      <c r="P703" s="46"/>
      <c r="Q703" s="46"/>
      <c r="R703" s="46"/>
      <c r="S703" s="46"/>
      <c r="T703" s="46"/>
      <c r="U703" s="46"/>
      <c r="V703" s="46"/>
      <c r="W703" s="46"/>
      <c r="X703" s="49"/>
      <c r="Y703" s="49"/>
      <c r="Z703" s="46"/>
      <c r="AA703" s="46"/>
      <c r="AB703" s="37"/>
      <c r="AC703" s="37"/>
      <c r="AD703" s="37"/>
      <c r="AE703" s="37"/>
      <c r="AF703" s="37"/>
      <c r="AG703" s="37"/>
    </row>
    <row r="704">
      <c r="A704" s="46"/>
      <c r="B704" s="46"/>
      <c r="C704" s="46"/>
      <c r="D704" s="49"/>
      <c r="E704" s="49"/>
      <c r="F704" s="49"/>
      <c r="G704" s="49"/>
      <c r="H704" s="46"/>
      <c r="I704" s="49"/>
      <c r="J704" s="49"/>
      <c r="K704" s="51"/>
      <c r="L704" s="46"/>
      <c r="M704" s="49"/>
      <c r="N704" s="46"/>
      <c r="O704" s="46"/>
      <c r="P704" s="46"/>
      <c r="Q704" s="46"/>
      <c r="R704" s="46"/>
      <c r="S704" s="46"/>
      <c r="T704" s="46"/>
      <c r="U704" s="46"/>
      <c r="V704" s="46"/>
      <c r="W704" s="46"/>
      <c r="X704" s="49"/>
      <c r="Y704" s="49"/>
      <c r="Z704" s="46"/>
      <c r="AA704" s="46"/>
      <c r="AB704" s="37"/>
      <c r="AC704" s="37"/>
      <c r="AD704" s="37"/>
      <c r="AE704" s="37"/>
      <c r="AF704" s="37"/>
      <c r="AG704" s="37"/>
    </row>
    <row r="705">
      <c r="A705" s="46"/>
      <c r="B705" s="46"/>
      <c r="C705" s="46"/>
      <c r="D705" s="49"/>
      <c r="E705" s="49"/>
      <c r="F705" s="49"/>
      <c r="G705" s="49"/>
      <c r="H705" s="46"/>
      <c r="I705" s="49"/>
      <c r="J705" s="49"/>
      <c r="K705" s="51"/>
      <c r="L705" s="46"/>
      <c r="M705" s="49"/>
      <c r="N705" s="46"/>
      <c r="O705" s="46"/>
      <c r="P705" s="46"/>
      <c r="Q705" s="46"/>
      <c r="R705" s="46"/>
      <c r="S705" s="46"/>
      <c r="T705" s="46"/>
      <c r="U705" s="46"/>
      <c r="V705" s="46"/>
      <c r="W705" s="46"/>
      <c r="X705" s="49"/>
      <c r="Y705" s="49"/>
      <c r="Z705" s="46"/>
      <c r="AA705" s="46"/>
      <c r="AB705" s="37"/>
      <c r="AC705" s="37"/>
      <c r="AD705" s="37"/>
      <c r="AE705" s="37"/>
      <c r="AF705" s="37"/>
      <c r="AG705" s="37"/>
    </row>
    <row r="706">
      <c r="A706" s="46"/>
      <c r="B706" s="46"/>
      <c r="C706" s="46"/>
      <c r="D706" s="49"/>
      <c r="E706" s="49"/>
      <c r="F706" s="49"/>
      <c r="G706" s="49"/>
      <c r="H706" s="46"/>
      <c r="I706" s="49"/>
      <c r="J706" s="49"/>
      <c r="K706" s="51"/>
      <c r="L706" s="46"/>
      <c r="M706" s="49"/>
      <c r="N706" s="46"/>
      <c r="O706" s="46"/>
      <c r="P706" s="46"/>
      <c r="Q706" s="46"/>
      <c r="R706" s="46"/>
      <c r="S706" s="46"/>
      <c r="T706" s="46"/>
      <c r="U706" s="46"/>
      <c r="V706" s="46"/>
      <c r="W706" s="46"/>
      <c r="X706" s="49"/>
      <c r="Y706" s="49"/>
      <c r="Z706" s="46"/>
      <c r="AA706" s="46"/>
      <c r="AB706" s="37"/>
      <c r="AC706" s="37"/>
      <c r="AD706" s="37"/>
      <c r="AE706" s="37"/>
      <c r="AF706" s="37"/>
      <c r="AG706" s="37"/>
    </row>
    <row r="707">
      <c r="A707" s="46"/>
      <c r="B707" s="46"/>
      <c r="C707" s="46"/>
      <c r="D707" s="49"/>
      <c r="E707" s="49"/>
      <c r="F707" s="49"/>
      <c r="G707" s="49"/>
      <c r="H707" s="46"/>
      <c r="I707" s="49"/>
      <c r="J707" s="49"/>
      <c r="K707" s="51"/>
      <c r="L707" s="46"/>
      <c r="M707" s="49"/>
      <c r="N707" s="46"/>
      <c r="O707" s="46"/>
      <c r="P707" s="46"/>
      <c r="Q707" s="46"/>
      <c r="R707" s="46"/>
      <c r="S707" s="46"/>
      <c r="T707" s="46"/>
      <c r="U707" s="46"/>
      <c r="V707" s="46"/>
      <c r="W707" s="46"/>
      <c r="X707" s="49"/>
      <c r="Y707" s="49"/>
      <c r="Z707" s="46"/>
      <c r="AA707" s="46"/>
      <c r="AB707" s="37"/>
      <c r="AC707" s="37"/>
      <c r="AD707" s="37"/>
      <c r="AE707" s="37"/>
      <c r="AF707" s="37"/>
      <c r="AG707" s="37"/>
    </row>
    <row r="708">
      <c r="A708" s="46"/>
      <c r="B708" s="46"/>
      <c r="C708" s="46"/>
      <c r="D708" s="49"/>
      <c r="E708" s="49"/>
      <c r="F708" s="49"/>
      <c r="G708" s="49"/>
      <c r="H708" s="46"/>
      <c r="I708" s="49"/>
      <c r="J708" s="49"/>
      <c r="K708" s="51"/>
      <c r="L708" s="46"/>
      <c r="M708" s="49"/>
      <c r="N708" s="46"/>
      <c r="O708" s="46"/>
      <c r="P708" s="46"/>
      <c r="Q708" s="46"/>
      <c r="R708" s="46"/>
      <c r="S708" s="46"/>
      <c r="T708" s="46"/>
      <c r="U708" s="46"/>
      <c r="V708" s="46"/>
      <c r="W708" s="46"/>
      <c r="X708" s="49"/>
      <c r="Y708" s="49"/>
      <c r="Z708" s="46"/>
      <c r="AA708" s="46"/>
      <c r="AB708" s="37"/>
      <c r="AC708" s="37"/>
      <c r="AD708" s="37"/>
      <c r="AE708" s="37"/>
      <c r="AF708" s="37"/>
      <c r="AG708" s="37"/>
    </row>
    <row r="709">
      <c r="A709" s="46"/>
      <c r="B709" s="46"/>
      <c r="C709" s="46"/>
      <c r="D709" s="49"/>
      <c r="E709" s="49"/>
      <c r="F709" s="49"/>
      <c r="G709" s="49"/>
      <c r="H709" s="46"/>
      <c r="I709" s="49"/>
      <c r="J709" s="49"/>
      <c r="K709" s="51"/>
      <c r="L709" s="46"/>
      <c r="M709" s="49"/>
      <c r="N709" s="46"/>
      <c r="O709" s="46"/>
      <c r="P709" s="46"/>
      <c r="Q709" s="46"/>
      <c r="R709" s="46"/>
      <c r="S709" s="46"/>
      <c r="T709" s="46"/>
      <c r="U709" s="46"/>
      <c r="V709" s="46"/>
      <c r="W709" s="46"/>
      <c r="X709" s="49"/>
      <c r="Y709" s="49"/>
      <c r="Z709" s="46"/>
      <c r="AA709" s="46"/>
      <c r="AB709" s="37"/>
      <c r="AC709" s="37"/>
      <c r="AD709" s="37"/>
      <c r="AE709" s="37"/>
      <c r="AF709" s="37"/>
      <c r="AG709" s="37"/>
    </row>
    <row r="710">
      <c r="A710" s="46"/>
      <c r="B710" s="46"/>
      <c r="C710" s="46"/>
      <c r="D710" s="49"/>
      <c r="E710" s="49"/>
      <c r="F710" s="49"/>
      <c r="G710" s="49"/>
      <c r="H710" s="46"/>
      <c r="I710" s="49"/>
      <c r="J710" s="49"/>
      <c r="K710" s="51"/>
      <c r="L710" s="46"/>
      <c r="M710" s="49"/>
      <c r="N710" s="46"/>
      <c r="O710" s="46"/>
      <c r="P710" s="46"/>
      <c r="Q710" s="46"/>
      <c r="R710" s="46"/>
      <c r="S710" s="46"/>
      <c r="T710" s="46"/>
      <c r="U710" s="46"/>
      <c r="V710" s="46"/>
      <c r="W710" s="46"/>
      <c r="X710" s="49"/>
      <c r="Y710" s="49"/>
      <c r="Z710" s="46"/>
      <c r="AA710" s="46"/>
      <c r="AB710" s="37"/>
      <c r="AC710" s="37"/>
      <c r="AD710" s="37"/>
      <c r="AE710" s="37"/>
      <c r="AF710" s="37"/>
      <c r="AG710" s="37"/>
    </row>
    <row r="711">
      <c r="A711" s="46"/>
      <c r="B711" s="46"/>
      <c r="C711" s="46"/>
      <c r="D711" s="49"/>
      <c r="E711" s="49"/>
      <c r="F711" s="49"/>
      <c r="G711" s="49"/>
      <c r="H711" s="46"/>
      <c r="I711" s="49"/>
      <c r="J711" s="49"/>
      <c r="K711" s="51"/>
      <c r="L711" s="46"/>
      <c r="M711" s="49"/>
      <c r="N711" s="46"/>
      <c r="O711" s="46"/>
      <c r="P711" s="46"/>
      <c r="Q711" s="46"/>
      <c r="R711" s="46"/>
      <c r="S711" s="46"/>
      <c r="T711" s="46"/>
      <c r="U711" s="46"/>
      <c r="V711" s="46"/>
      <c r="W711" s="46"/>
      <c r="X711" s="49"/>
      <c r="Y711" s="49"/>
      <c r="Z711" s="46"/>
      <c r="AA711" s="46"/>
      <c r="AB711" s="37"/>
      <c r="AC711" s="37"/>
      <c r="AD711" s="37"/>
      <c r="AE711" s="37"/>
      <c r="AF711" s="37"/>
      <c r="AG711" s="37"/>
    </row>
    <row r="712">
      <c r="A712" s="46"/>
      <c r="B712" s="46"/>
      <c r="C712" s="46"/>
      <c r="D712" s="49"/>
      <c r="E712" s="49"/>
      <c r="F712" s="49"/>
      <c r="G712" s="49"/>
      <c r="H712" s="46"/>
      <c r="I712" s="49"/>
      <c r="J712" s="49"/>
      <c r="K712" s="51"/>
      <c r="L712" s="46"/>
      <c r="M712" s="49"/>
      <c r="N712" s="46"/>
      <c r="O712" s="46"/>
      <c r="P712" s="46"/>
      <c r="Q712" s="46"/>
      <c r="R712" s="46"/>
      <c r="S712" s="46"/>
      <c r="T712" s="46"/>
      <c r="U712" s="46"/>
      <c r="V712" s="46"/>
      <c r="W712" s="46"/>
      <c r="X712" s="49"/>
      <c r="Y712" s="49"/>
      <c r="Z712" s="46"/>
      <c r="AA712" s="46"/>
      <c r="AB712" s="37"/>
      <c r="AC712" s="37"/>
      <c r="AD712" s="37"/>
      <c r="AE712" s="37"/>
      <c r="AF712" s="37"/>
      <c r="AG712" s="37"/>
    </row>
    <row r="713">
      <c r="A713" s="46"/>
      <c r="B713" s="46"/>
      <c r="C713" s="46"/>
      <c r="D713" s="49"/>
      <c r="E713" s="49"/>
      <c r="F713" s="49"/>
      <c r="G713" s="49"/>
      <c r="H713" s="46"/>
      <c r="I713" s="49"/>
      <c r="J713" s="49"/>
      <c r="K713" s="51"/>
      <c r="L713" s="46"/>
      <c r="M713" s="49"/>
      <c r="N713" s="46"/>
      <c r="O713" s="46"/>
      <c r="P713" s="46"/>
      <c r="Q713" s="46"/>
      <c r="R713" s="46"/>
      <c r="S713" s="46"/>
      <c r="T713" s="46"/>
      <c r="U713" s="46"/>
      <c r="V713" s="46"/>
      <c r="W713" s="46"/>
      <c r="X713" s="49"/>
      <c r="Y713" s="49"/>
      <c r="Z713" s="46"/>
      <c r="AA713" s="46"/>
      <c r="AB713" s="37"/>
      <c r="AC713" s="37"/>
      <c r="AD713" s="37"/>
      <c r="AE713" s="37"/>
      <c r="AF713" s="37"/>
      <c r="AG713" s="37"/>
    </row>
    <row r="714">
      <c r="A714" s="46"/>
      <c r="B714" s="46"/>
      <c r="C714" s="46"/>
      <c r="D714" s="49"/>
      <c r="E714" s="49"/>
      <c r="F714" s="49"/>
      <c r="G714" s="49"/>
      <c r="H714" s="46"/>
      <c r="I714" s="49"/>
      <c r="J714" s="49"/>
      <c r="K714" s="51"/>
      <c r="L714" s="46"/>
      <c r="M714" s="49"/>
      <c r="N714" s="46"/>
      <c r="O714" s="46"/>
      <c r="P714" s="46"/>
      <c r="Q714" s="46"/>
      <c r="R714" s="46"/>
      <c r="S714" s="46"/>
      <c r="T714" s="46"/>
      <c r="U714" s="46"/>
      <c r="V714" s="46"/>
      <c r="W714" s="46"/>
      <c r="X714" s="49"/>
      <c r="Y714" s="49"/>
      <c r="Z714" s="46"/>
      <c r="AA714" s="46"/>
      <c r="AB714" s="37"/>
      <c r="AC714" s="37"/>
      <c r="AD714" s="37"/>
      <c r="AE714" s="37"/>
      <c r="AF714" s="37"/>
      <c r="AG714" s="37"/>
    </row>
    <row r="715">
      <c r="A715" s="46"/>
      <c r="B715" s="46"/>
      <c r="C715" s="46"/>
      <c r="D715" s="49"/>
      <c r="E715" s="49"/>
      <c r="F715" s="49"/>
      <c r="G715" s="49"/>
      <c r="H715" s="46"/>
      <c r="I715" s="49"/>
      <c r="J715" s="49"/>
      <c r="K715" s="51"/>
      <c r="L715" s="46"/>
      <c r="M715" s="49"/>
      <c r="N715" s="46"/>
      <c r="O715" s="46"/>
      <c r="P715" s="46"/>
      <c r="Q715" s="46"/>
      <c r="R715" s="46"/>
      <c r="S715" s="46"/>
      <c r="T715" s="46"/>
      <c r="U715" s="46"/>
      <c r="V715" s="46"/>
      <c r="W715" s="46"/>
      <c r="X715" s="49"/>
      <c r="Y715" s="49"/>
      <c r="Z715" s="46"/>
      <c r="AA715" s="46"/>
      <c r="AB715" s="37"/>
      <c r="AC715" s="37"/>
      <c r="AD715" s="37"/>
      <c r="AE715" s="37"/>
      <c r="AF715" s="37"/>
      <c r="AG715" s="37"/>
    </row>
    <row r="716">
      <c r="A716" s="46"/>
      <c r="B716" s="46"/>
      <c r="C716" s="46"/>
      <c r="D716" s="49"/>
      <c r="E716" s="49"/>
      <c r="F716" s="49"/>
      <c r="G716" s="49"/>
      <c r="H716" s="46"/>
      <c r="I716" s="49"/>
      <c r="J716" s="49"/>
      <c r="K716" s="51"/>
      <c r="L716" s="46"/>
      <c r="M716" s="49"/>
      <c r="N716" s="46"/>
      <c r="O716" s="46"/>
      <c r="P716" s="46"/>
      <c r="Q716" s="46"/>
      <c r="R716" s="46"/>
      <c r="S716" s="46"/>
      <c r="T716" s="46"/>
      <c r="U716" s="46"/>
      <c r="V716" s="46"/>
      <c r="W716" s="46"/>
      <c r="X716" s="49"/>
      <c r="Y716" s="49"/>
      <c r="Z716" s="46"/>
      <c r="AA716" s="46"/>
      <c r="AB716" s="37"/>
      <c r="AC716" s="37"/>
      <c r="AD716" s="37"/>
      <c r="AE716" s="37"/>
      <c r="AF716" s="37"/>
      <c r="AG716" s="37"/>
    </row>
    <row r="717">
      <c r="A717" s="46"/>
      <c r="B717" s="46"/>
      <c r="C717" s="46"/>
      <c r="D717" s="49"/>
      <c r="E717" s="49"/>
      <c r="F717" s="49"/>
      <c r="G717" s="49"/>
      <c r="H717" s="46"/>
      <c r="I717" s="49"/>
      <c r="J717" s="49"/>
      <c r="K717" s="51"/>
      <c r="L717" s="46"/>
      <c r="M717" s="49"/>
      <c r="N717" s="46"/>
      <c r="O717" s="46"/>
      <c r="P717" s="46"/>
      <c r="Q717" s="46"/>
      <c r="R717" s="46"/>
      <c r="S717" s="46"/>
      <c r="T717" s="46"/>
      <c r="U717" s="46"/>
      <c r="V717" s="46"/>
      <c r="W717" s="46"/>
      <c r="X717" s="49"/>
      <c r="Y717" s="49"/>
      <c r="Z717" s="46"/>
      <c r="AA717" s="46"/>
      <c r="AB717" s="37"/>
      <c r="AC717" s="37"/>
      <c r="AD717" s="37"/>
      <c r="AE717" s="37"/>
      <c r="AF717" s="37"/>
      <c r="AG717" s="37"/>
    </row>
    <row r="718">
      <c r="A718" s="46"/>
      <c r="B718" s="46"/>
      <c r="C718" s="46"/>
      <c r="D718" s="49"/>
      <c r="E718" s="49"/>
      <c r="F718" s="49"/>
      <c r="G718" s="49"/>
      <c r="H718" s="46"/>
      <c r="I718" s="49"/>
      <c r="J718" s="49"/>
      <c r="K718" s="51"/>
      <c r="L718" s="46"/>
      <c r="M718" s="49"/>
      <c r="N718" s="46"/>
      <c r="O718" s="46"/>
      <c r="P718" s="46"/>
      <c r="Q718" s="46"/>
      <c r="R718" s="46"/>
      <c r="S718" s="46"/>
      <c r="T718" s="46"/>
      <c r="U718" s="46"/>
      <c r="V718" s="46"/>
      <c r="W718" s="46"/>
      <c r="X718" s="49"/>
      <c r="Y718" s="49"/>
      <c r="Z718" s="46"/>
      <c r="AA718" s="46"/>
      <c r="AB718" s="37"/>
      <c r="AC718" s="37"/>
      <c r="AD718" s="37"/>
      <c r="AE718" s="37"/>
      <c r="AF718" s="37"/>
      <c r="AG718" s="37"/>
    </row>
    <row r="719">
      <c r="A719" s="46"/>
      <c r="B719" s="46"/>
      <c r="C719" s="46"/>
      <c r="D719" s="49"/>
      <c r="E719" s="49"/>
      <c r="F719" s="49"/>
      <c r="G719" s="49"/>
      <c r="H719" s="46"/>
      <c r="I719" s="49"/>
      <c r="J719" s="49"/>
      <c r="K719" s="51"/>
      <c r="L719" s="46"/>
      <c r="M719" s="49"/>
      <c r="N719" s="46"/>
      <c r="O719" s="46"/>
      <c r="P719" s="46"/>
      <c r="Q719" s="46"/>
      <c r="R719" s="46"/>
      <c r="S719" s="46"/>
      <c r="T719" s="46"/>
      <c r="U719" s="46"/>
      <c r="V719" s="46"/>
      <c r="W719" s="46"/>
      <c r="X719" s="49"/>
      <c r="Y719" s="49"/>
      <c r="Z719" s="46"/>
      <c r="AA719" s="46"/>
      <c r="AB719" s="37"/>
      <c r="AC719" s="37"/>
      <c r="AD719" s="37"/>
      <c r="AE719" s="37"/>
      <c r="AF719" s="37"/>
      <c r="AG719" s="37"/>
    </row>
    <row r="720">
      <c r="A720" s="46"/>
      <c r="B720" s="46"/>
      <c r="C720" s="46"/>
      <c r="D720" s="49"/>
      <c r="E720" s="49"/>
      <c r="F720" s="49"/>
      <c r="G720" s="49"/>
      <c r="H720" s="46"/>
      <c r="I720" s="49"/>
      <c r="J720" s="49"/>
      <c r="K720" s="51"/>
      <c r="L720" s="46"/>
      <c r="M720" s="49"/>
      <c r="N720" s="46"/>
      <c r="O720" s="46"/>
      <c r="P720" s="46"/>
      <c r="Q720" s="46"/>
      <c r="R720" s="46"/>
      <c r="S720" s="46"/>
      <c r="T720" s="46"/>
      <c r="U720" s="46"/>
      <c r="V720" s="46"/>
      <c r="W720" s="46"/>
      <c r="X720" s="49"/>
      <c r="Y720" s="49"/>
      <c r="Z720" s="46"/>
      <c r="AA720" s="46"/>
      <c r="AB720" s="37"/>
      <c r="AC720" s="37"/>
      <c r="AD720" s="37"/>
      <c r="AE720" s="37"/>
      <c r="AF720" s="37"/>
      <c r="AG720" s="37"/>
    </row>
    <row r="721">
      <c r="A721" s="46"/>
      <c r="B721" s="46"/>
      <c r="C721" s="46"/>
      <c r="D721" s="49"/>
      <c r="E721" s="49"/>
      <c r="F721" s="49"/>
      <c r="G721" s="49"/>
      <c r="H721" s="46"/>
      <c r="I721" s="49"/>
      <c r="J721" s="49"/>
      <c r="K721" s="51"/>
      <c r="L721" s="46"/>
      <c r="M721" s="49"/>
      <c r="N721" s="46"/>
      <c r="O721" s="46"/>
      <c r="P721" s="46"/>
      <c r="Q721" s="46"/>
      <c r="R721" s="46"/>
      <c r="S721" s="46"/>
      <c r="T721" s="46"/>
      <c r="U721" s="46"/>
      <c r="V721" s="46"/>
      <c r="W721" s="46"/>
      <c r="X721" s="49"/>
      <c r="Y721" s="49"/>
      <c r="Z721" s="46"/>
      <c r="AA721" s="46"/>
      <c r="AB721" s="37"/>
      <c r="AC721" s="37"/>
      <c r="AD721" s="37"/>
      <c r="AE721" s="37"/>
      <c r="AF721" s="37"/>
      <c r="AG721" s="37"/>
    </row>
    <row r="722">
      <c r="A722" s="46"/>
      <c r="B722" s="46"/>
      <c r="C722" s="46"/>
      <c r="D722" s="49"/>
      <c r="E722" s="49"/>
      <c r="F722" s="49"/>
      <c r="G722" s="49"/>
      <c r="H722" s="46"/>
      <c r="I722" s="49"/>
      <c r="J722" s="49"/>
      <c r="K722" s="51"/>
      <c r="L722" s="46"/>
      <c r="M722" s="49"/>
      <c r="N722" s="46"/>
      <c r="O722" s="46"/>
      <c r="P722" s="46"/>
      <c r="Q722" s="46"/>
      <c r="R722" s="46"/>
      <c r="S722" s="46"/>
      <c r="T722" s="46"/>
      <c r="U722" s="46"/>
      <c r="V722" s="46"/>
      <c r="W722" s="46"/>
      <c r="X722" s="49"/>
      <c r="Y722" s="49"/>
      <c r="Z722" s="46"/>
      <c r="AA722" s="46"/>
      <c r="AB722" s="37"/>
      <c r="AC722" s="37"/>
      <c r="AD722" s="37"/>
      <c r="AE722" s="37"/>
      <c r="AF722" s="37"/>
      <c r="AG722" s="37"/>
    </row>
    <row r="723">
      <c r="A723" s="46"/>
      <c r="B723" s="46"/>
      <c r="C723" s="46"/>
      <c r="D723" s="49"/>
      <c r="E723" s="49"/>
      <c r="F723" s="49"/>
      <c r="G723" s="49"/>
      <c r="H723" s="46"/>
      <c r="I723" s="49"/>
      <c r="J723" s="49"/>
      <c r="K723" s="51"/>
      <c r="L723" s="46"/>
      <c r="M723" s="49"/>
      <c r="N723" s="46"/>
      <c r="O723" s="46"/>
      <c r="P723" s="46"/>
      <c r="Q723" s="46"/>
      <c r="R723" s="46"/>
      <c r="S723" s="46"/>
      <c r="T723" s="46"/>
      <c r="U723" s="46"/>
      <c r="V723" s="46"/>
      <c r="W723" s="46"/>
      <c r="X723" s="49"/>
      <c r="Y723" s="49"/>
      <c r="Z723" s="46"/>
      <c r="AA723" s="46"/>
      <c r="AB723" s="37"/>
      <c r="AC723" s="37"/>
      <c r="AD723" s="37"/>
      <c r="AE723" s="37"/>
      <c r="AF723" s="37"/>
      <c r="AG723" s="37"/>
    </row>
    <row r="724">
      <c r="A724" s="46"/>
      <c r="B724" s="46"/>
      <c r="C724" s="46"/>
      <c r="D724" s="49"/>
      <c r="E724" s="49"/>
      <c r="F724" s="49"/>
      <c r="G724" s="49"/>
      <c r="H724" s="46"/>
      <c r="I724" s="49"/>
      <c r="J724" s="49"/>
      <c r="K724" s="51"/>
      <c r="L724" s="46"/>
      <c r="M724" s="49"/>
      <c r="N724" s="46"/>
      <c r="O724" s="46"/>
      <c r="P724" s="46"/>
      <c r="Q724" s="46"/>
      <c r="R724" s="46"/>
      <c r="S724" s="46"/>
      <c r="T724" s="46"/>
      <c r="U724" s="46"/>
      <c r="V724" s="46"/>
      <c r="W724" s="46"/>
      <c r="X724" s="49"/>
      <c r="Y724" s="49"/>
      <c r="Z724" s="46"/>
      <c r="AA724" s="46"/>
      <c r="AB724" s="37"/>
      <c r="AC724" s="37"/>
      <c r="AD724" s="37"/>
      <c r="AE724" s="37"/>
      <c r="AF724" s="37"/>
      <c r="AG724" s="37"/>
    </row>
    <row r="725">
      <c r="A725" s="46"/>
      <c r="B725" s="46"/>
      <c r="C725" s="46"/>
      <c r="D725" s="49"/>
      <c r="E725" s="49"/>
      <c r="F725" s="49"/>
      <c r="G725" s="49"/>
      <c r="H725" s="46"/>
      <c r="I725" s="49"/>
      <c r="J725" s="49"/>
      <c r="K725" s="51"/>
      <c r="L725" s="46"/>
      <c r="M725" s="49"/>
      <c r="N725" s="46"/>
      <c r="O725" s="46"/>
      <c r="P725" s="46"/>
      <c r="Q725" s="46"/>
      <c r="R725" s="46"/>
      <c r="S725" s="46"/>
      <c r="T725" s="46"/>
      <c r="U725" s="46"/>
      <c r="V725" s="46"/>
      <c r="W725" s="46"/>
      <c r="X725" s="49"/>
      <c r="Y725" s="49"/>
      <c r="Z725" s="46"/>
      <c r="AA725" s="46"/>
      <c r="AB725" s="37"/>
      <c r="AC725" s="37"/>
      <c r="AD725" s="37"/>
      <c r="AE725" s="37"/>
      <c r="AF725" s="37"/>
      <c r="AG725" s="37"/>
    </row>
    <row r="726">
      <c r="A726" s="46"/>
      <c r="B726" s="46"/>
      <c r="C726" s="46"/>
      <c r="D726" s="49"/>
      <c r="E726" s="49"/>
      <c r="F726" s="49"/>
      <c r="G726" s="49"/>
      <c r="H726" s="46"/>
      <c r="I726" s="49"/>
      <c r="J726" s="49"/>
      <c r="K726" s="51"/>
      <c r="L726" s="46"/>
      <c r="M726" s="49"/>
      <c r="N726" s="46"/>
      <c r="O726" s="46"/>
      <c r="P726" s="46"/>
      <c r="Q726" s="46"/>
      <c r="R726" s="46"/>
      <c r="S726" s="46"/>
      <c r="T726" s="46"/>
      <c r="U726" s="46"/>
      <c r="V726" s="46"/>
      <c r="W726" s="46"/>
      <c r="X726" s="49"/>
      <c r="Y726" s="49"/>
      <c r="Z726" s="46"/>
      <c r="AA726" s="46"/>
      <c r="AB726" s="37"/>
      <c r="AC726" s="37"/>
      <c r="AD726" s="37"/>
      <c r="AE726" s="37"/>
      <c r="AF726" s="37"/>
      <c r="AG726" s="37"/>
    </row>
    <row r="727">
      <c r="A727" s="46"/>
      <c r="B727" s="46"/>
      <c r="C727" s="46"/>
      <c r="D727" s="49"/>
      <c r="E727" s="49"/>
      <c r="F727" s="49"/>
      <c r="G727" s="49"/>
      <c r="H727" s="46"/>
      <c r="I727" s="49"/>
      <c r="J727" s="49"/>
      <c r="K727" s="51"/>
      <c r="L727" s="46"/>
      <c r="M727" s="49"/>
      <c r="N727" s="46"/>
      <c r="O727" s="46"/>
      <c r="P727" s="46"/>
      <c r="Q727" s="46"/>
      <c r="R727" s="46"/>
      <c r="S727" s="46"/>
      <c r="T727" s="46"/>
      <c r="U727" s="46"/>
      <c r="V727" s="46"/>
      <c r="W727" s="46"/>
      <c r="X727" s="49"/>
      <c r="Y727" s="49"/>
      <c r="Z727" s="46"/>
      <c r="AA727" s="46"/>
      <c r="AB727" s="37"/>
      <c r="AC727" s="37"/>
      <c r="AD727" s="37"/>
      <c r="AE727" s="37"/>
      <c r="AF727" s="37"/>
      <c r="AG727" s="37"/>
    </row>
    <row r="728">
      <c r="A728" s="46"/>
      <c r="B728" s="46"/>
      <c r="C728" s="46"/>
      <c r="D728" s="49"/>
      <c r="E728" s="49"/>
      <c r="F728" s="49"/>
      <c r="G728" s="49"/>
      <c r="H728" s="46"/>
      <c r="I728" s="49"/>
      <c r="J728" s="49"/>
      <c r="K728" s="51"/>
      <c r="L728" s="46"/>
      <c r="M728" s="49"/>
      <c r="N728" s="46"/>
      <c r="O728" s="46"/>
      <c r="P728" s="46"/>
      <c r="Q728" s="46"/>
      <c r="R728" s="46"/>
      <c r="S728" s="46"/>
      <c r="T728" s="46"/>
      <c r="U728" s="46"/>
      <c r="V728" s="46"/>
      <c r="W728" s="46"/>
      <c r="X728" s="49"/>
      <c r="Y728" s="49"/>
      <c r="Z728" s="46"/>
      <c r="AA728" s="46"/>
      <c r="AB728" s="37"/>
      <c r="AC728" s="37"/>
      <c r="AD728" s="37"/>
      <c r="AE728" s="37"/>
      <c r="AF728" s="37"/>
      <c r="AG728" s="37"/>
    </row>
    <row r="729">
      <c r="A729" s="46"/>
      <c r="B729" s="46"/>
      <c r="C729" s="46"/>
      <c r="D729" s="49"/>
      <c r="E729" s="49"/>
      <c r="F729" s="49"/>
      <c r="G729" s="49"/>
      <c r="H729" s="46"/>
      <c r="I729" s="49"/>
      <c r="J729" s="49"/>
      <c r="K729" s="51"/>
      <c r="L729" s="46"/>
      <c r="M729" s="49"/>
      <c r="N729" s="46"/>
      <c r="O729" s="46"/>
      <c r="P729" s="46"/>
      <c r="Q729" s="46"/>
      <c r="R729" s="46"/>
      <c r="S729" s="46"/>
      <c r="T729" s="46"/>
      <c r="U729" s="46"/>
      <c r="V729" s="46"/>
      <c r="W729" s="46"/>
      <c r="X729" s="49"/>
      <c r="Y729" s="49"/>
      <c r="Z729" s="46"/>
      <c r="AA729" s="46"/>
      <c r="AB729" s="37"/>
      <c r="AC729" s="37"/>
      <c r="AD729" s="37"/>
      <c r="AE729" s="37"/>
      <c r="AF729" s="37"/>
      <c r="AG729" s="37"/>
    </row>
    <row r="730">
      <c r="A730" s="46"/>
      <c r="B730" s="46"/>
      <c r="C730" s="46"/>
      <c r="D730" s="49"/>
      <c r="E730" s="49"/>
      <c r="F730" s="49"/>
      <c r="G730" s="49"/>
      <c r="H730" s="46"/>
      <c r="I730" s="49"/>
      <c r="J730" s="49"/>
      <c r="K730" s="51"/>
      <c r="L730" s="46"/>
      <c r="M730" s="49"/>
      <c r="N730" s="46"/>
      <c r="O730" s="46"/>
      <c r="P730" s="46"/>
      <c r="Q730" s="46"/>
      <c r="R730" s="46"/>
      <c r="S730" s="46"/>
      <c r="T730" s="46"/>
      <c r="U730" s="46"/>
      <c r="V730" s="46"/>
      <c r="W730" s="46"/>
      <c r="X730" s="49"/>
      <c r="Y730" s="49"/>
      <c r="Z730" s="46"/>
      <c r="AA730" s="46"/>
      <c r="AB730" s="37"/>
      <c r="AC730" s="37"/>
      <c r="AD730" s="37"/>
      <c r="AE730" s="37"/>
      <c r="AF730" s="37"/>
      <c r="AG730" s="37"/>
    </row>
    <row r="731">
      <c r="A731" s="46"/>
      <c r="B731" s="46"/>
      <c r="C731" s="46"/>
      <c r="D731" s="49"/>
      <c r="E731" s="49"/>
      <c r="F731" s="49"/>
      <c r="G731" s="49"/>
      <c r="H731" s="46"/>
      <c r="I731" s="49"/>
      <c r="J731" s="49"/>
      <c r="K731" s="51"/>
      <c r="L731" s="46"/>
      <c r="M731" s="49"/>
      <c r="N731" s="46"/>
      <c r="O731" s="46"/>
      <c r="P731" s="46"/>
      <c r="Q731" s="46"/>
      <c r="R731" s="46"/>
      <c r="S731" s="46"/>
      <c r="T731" s="46"/>
      <c r="U731" s="46"/>
      <c r="V731" s="46"/>
      <c r="W731" s="46"/>
      <c r="X731" s="49"/>
      <c r="Y731" s="49"/>
      <c r="Z731" s="46"/>
      <c r="AA731" s="46"/>
      <c r="AB731" s="37"/>
      <c r="AC731" s="37"/>
      <c r="AD731" s="37"/>
      <c r="AE731" s="37"/>
      <c r="AF731" s="37"/>
      <c r="AG731" s="37"/>
    </row>
    <row r="732">
      <c r="A732" s="46"/>
      <c r="B732" s="46"/>
      <c r="C732" s="46"/>
      <c r="D732" s="49"/>
      <c r="E732" s="49"/>
      <c r="F732" s="49"/>
      <c r="G732" s="49"/>
      <c r="H732" s="46"/>
      <c r="I732" s="49"/>
      <c r="J732" s="49"/>
      <c r="K732" s="51"/>
      <c r="L732" s="46"/>
      <c r="M732" s="49"/>
      <c r="N732" s="46"/>
      <c r="O732" s="46"/>
      <c r="P732" s="46"/>
      <c r="Q732" s="46"/>
      <c r="R732" s="46"/>
      <c r="S732" s="46"/>
      <c r="T732" s="46"/>
      <c r="U732" s="46"/>
      <c r="V732" s="46"/>
      <c r="W732" s="46"/>
      <c r="X732" s="49"/>
      <c r="Y732" s="49"/>
      <c r="Z732" s="46"/>
      <c r="AA732" s="46"/>
      <c r="AB732" s="37"/>
      <c r="AC732" s="37"/>
      <c r="AD732" s="37"/>
      <c r="AE732" s="37"/>
      <c r="AF732" s="37"/>
      <c r="AG732" s="37"/>
    </row>
    <row r="733">
      <c r="A733" s="46"/>
      <c r="B733" s="46"/>
      <c r="C733" s="46"/>
      <c r="D733" s="49"/>
      <c r="E733" s="49"/>
      <c r="F733" s="49"/>
      <c r="G733" s="49"/>
      <c r="H733" s="46"/>
      <c r="I733" s="49"/>
      <c r="J733" s="49"/>
      <c r="K733" s="51"/>
      <c r="L733" s="46"/>
      <c r="M733" s="49"/>
      <c r="N733" s="46"/>
      <c r="O733" s="46"/>
      <c r="P733" s="46"/>
      <c r="Q733" s="46"/>
      <c r="R733" s="46"/>
      <c r="S733" s="46"/>
      <c r="T733" s="46"/>
      <c r="U733" s="46"/>
      <c r="V733" s="46"/>
      <c r="W733" s="46"/>
      <c r="X733" s="49"/>
      <c r="Y733" s="49"/>
      <c r="Z733" s="46"/>
      <c r="AA733" s="46"/>
      <c r="AB733" s="37"/>
      <c r="AC733" s="37"/>
      <c r="AD733" s="37"/>
      <c r="AE733" s="37"/>
      <c r="AF733" s="37"/>
      <c r="AG733" s="37"/>
    </row>
    <row r="734">
      <c r="A734" s="46"/>
      <c r="B734" s="46"/>
      <c r="C734" s="46"/>
      <c r="D734" s="49"/>
      <c r="E734" s="49"/>
      <c r="F734" s="49"/>
      <c r="G734" s="49"/>
      <c r="H734" s="46"/>
      <c r="I734" s="49"/>
      <c r="J734" s="49"/>
      <c r="K734" s="51"/>
      <c r="L734" s="46"/>
      <c r="M734" s="49"/>
      <c r="N734" s="46"/>
      <c r="O734" s="46"/>
      <c r="P734" s="46"/>
      <c r="Q734" s="46"/>
      <c r="R734" s="46"/>
      <c r="S734" s="46"/>
      <c r="T734" s="46"/>
      <c r="U734" s="46"/>
      <c r="V734" s="46"/>
      <c r="W734" s="46"/>
      <c r="X734" s="49"/>
      <c r="Y734" s="49"/>
      <c r="Z734" s="46"/>
      <c r="AA734" s="46"/>
      <c r="AB734" s="37"/>
      <c r="AC734" s="37"/>
      <c r="AD734" s="37"/>
      <c r="AE734" s="37"/>
      <c r="AF734" s="37"/>
      <c r="AG734" s="37"/>
    </row>
    <row r="735">
      <c r="A735" s="46"/>
      <c r="B735" s="46"/>
      <c r="C735" s="46"/>
      <c r="D735" s="49"/>
      <c r="E735" s="49"/>
      <c r="F735" s="49"/>
      <c r="G735" s="49"/>
      <c r="H735" s="46"/>
      <c r="I735" s="49"/>
      <c r="J735" s="49"/>
      <c r="K735" s="51"/>
      <c r="L735" s="46"/>
      <c r="M735" s="49"/>
      <c r="N735" s="46"/>
      <c r="O735" s="46"/>
      <c r="P735" s="46"/>
      <c r="Q735" s="46"/>
      <c r="R735" s="46"/>
      <c r="S735" s="46"/>
      <c r="T735" s="46"/>
      <c r="U735" s="46"/>
      <c r="V735" s="46"/>
      <c r="W735" s="46"/>
      <c r="X735" s="49"/>
      <c r="Y735" s="49"/>
      <c r="Z735" s="46"/>
      <c r="AA735" s="46"/>
      <c r="AB735" s="37"/>
      <c r="AC735" s="37"/>
      <c r="AD735" s="37"/>
      <c r="AE735" s="37"/>
      <c r="AF735" s="37"/>
      <c r="AG735" s="37"/>
    </row>
    <row r="736">
      <c r="A736" s="46"/>
      <c r="B736" s="46"/>
      <c r="C736" s="46"/>
      <c r="D736" s="49"/>
      <c r="E736" s="49"/>
      <c r="F736" s="49"/>
      <c r="G736" s="49"/>
      <c r="H736" s="46"/>
      <c r="I736" s="49"/>
      <c r="J736" s="49"/>
      <c r="K736" s="51"/>
      <c r="L736" s="46"/>
      <c r="M736" s="49"/>
      <c r="N736" s="46"/>
      <c r="O736" s="46"/>
      <c r="P736" s="46"/>
      <c r="Q736" s="46"/>
      <c r="R736" s="46"/>
      <c r="S736" s="46"/>
      <c r="T736" s="46"/>
      <c r="U736" s="46"/>
      <c r="V736" s="46"/>
      <c r="W736" s="46"/>
      <c r="X736" s="49"/>
      <c r="Y736" s="49"/>
      <c r="Z736" s="46"/>
      <c r="AA736" s="46"/>
      <c r="AB736" s="37"/>
      <c r="AC736" s="37"/>
      <c r="AD736" s="37"/>
      <c r="AE736" s="37"/>
      <c r="AF736" s="37"/>
      <c r="AG736" s="37"/>
    </row>
    <row r="737">
      <c r="A737" s="46"/>
      <c r="B737" s="46"/>
      <c r="C737" s="46"/>
      <c r="D737" s="49"/>
      <c r="E737" s="49"/>
      <c r="F737" s="49"/>
      <c r="G737" s="49"/>
      <c r="H737" s="46"/>
      <c r="I737" s="49"/>
      <c r="J737" s="49"/>
      <c r="K737" s="51"/>
      <c r="L737" s="46"/>
      <c r="M737" s="49"/>
      <c r="N737" s="46"/>
      <c r="O737" s="46"/>
      <c r="P737" s="46"/>
      <c r="Q737" s="46"/>
      <c r="R737" s="46"/>
      <c r="S737" s="46"/>
      <c r="T737" s="46"/>
      <c r="U737" s="46"/>
      <c r="V737" s="46"/>
      <c r="W737" s="46"/>
      <c r="X737" s="49"/>
      <c r="Y737" s="49"/>
      <c r="Z737" s="46"/>
      <c r="AA737" s="46"/>
      <c r="AB737" s="37"/>
      <c r="AC737" s="37"/>
      <c r="AD737" s="37"/>
      <c r="AE737" s="37"/>
      <c r="AF737" s="37"/>
      <c r="AG737" s="37"/>
    </row>
    <row r="738">
      <c r="A738" s="46"/>
      <c r="B738" s="46"/>
      <c r="C738" s="46"/>
      <c r="D738" s="49"/>
      <c r="E738" s="49"/>
      <c r="F738" s="49"/>
      <c r="G738" s="49"/>
      <c r="H738" s="46"/>
      <c r="I738" s="49"/>
      <c r="J738" s="49"/>
      <c r="K738" s="51"/>
      <c r="L738" s="46"/>
      <c r="M738" s="49"/>
      <c r="N738" s="46"/>
      <c r="O738" s="46"/>
      <c r="P738" s="46"/>
      <c r="Q738" s="46"/>
      <c r="R738" s="46"/>
      <c r="S738" s="46"/>
      <c r="T738" s="46"/>
      <c r="U738" s="46"/>
      <c r="V738" s="46"/>
      <c r="W738" s="46"/>
      <c r="X738" s="49"/>
      <c r="Y738" s="49"/>
      <c r="Z738" s="46"/>
      <c r="AA738" s="46"/>
      <c r="AB738" s="37"/>
      <c r="AC738" s="37"/>
      <c r="AD738" s="37"/>
      <c r="AE738" s="37"/>
      <c r="AF738" s="37"/>
      <c r="AG738" s="37"/>
    </row>
    <row r="739">
      <c r="A739" s="46"/>
      <c r="B739" s="46"/>
      <c r="C739" s="46"/>
      <c r="D739" s="49"/>
      <c r="E739" s="49"/>
      <c r="F739" s="49"/>
      <c r="G739" s="49"/>
      <c r="H739" s="46"/>
      <c r="I739" s="49"/>
      <c r="J739" s="49"/>
      <c r="K739" s="51"/>
      <c r="L739" s="46"/>
      <c r="M739" s="49"/>
      <c r="N739" s="46"/>
      <c r="O739" s="46"/>
      <c r="P739" s="46"/>
      <c r="Q739" s="46"/>
      <c r="R739" s="46"/>
      <c r="S739" s="46"/>
      <c r="T739" s="46"/>
      <c r="U739" s="46"/>
      <c r="V739" s="46"/>
      <c r="W739" s="46"/>
      <c r="X739" s="49"/>
      <c r="Y739" s="49"/>
      <c r="Z739" s="46"/>
      <c r="AA739" s="46"/>
      <c r="AB739" s="37"/>
      <c r="AC739" s="37"/>
      <c r="AD739" s="37"/>
      <c r="AE739" s="37"/>
      <c r="AF739" s="37"/>
      <c r="AG739" s="37"/>
    </row>
    <row r="740">
      <c r="A740" s="46"/>
      <c r="B740" s="46"/>
      <c r="C740" s="46"/>
      <c r="D740" s="49"/>
      <c r="E740" s="49"/>
      <c r="F740" s="49"/>
      <c r="G740" s="49"/>
      <c r="H740" s="46"/>
      <c r="I740" s="49"/>
      <c r="J740" s="49"/>
      <c r="K740" s="51"/>
      <c r="L740" s="46"/>
      <c r="M740" s="49"/>
      <c r="N740" s="46"/>
      <c r="O740" s="46"/>
      <c r="P740" s="46"/>
      <c r="Q740" s="46"/>
      <c r="R740" s="46"/>
      <c r="S740" s="46"/>
      <c r="T740" s="46"/>
      <c r="U740" s="46"/>
      <c r="V740" s="46"/>
      <c r="W740" s="46"/>
      <c r="X740" s="49"/>
      <c r="Y740" s="49"/>
      <c r="Z740" s="46"/>
      <c r="AA740" s="46"/>
      <c r="AB740" s="37"/>
      <c r="AC740" s="37"/>
      <c r="AD740" s="37"/>
      <c r="AE740" s="37"/>
      <c r="AF740" s="37"/>
      <c r="AG740" s="37"/>
    </row>
    <row r="741">
      <c r="A741" s="46"/>
      <c r="B741" s="46"/>
      <c r="C741" s="46"/>
      <c r="D741" s="49"/>
      <c r="E741" s="49"/>
      <c r="F741" s="49"/>
      <c r="G741" s="49"/>
      <c r="H741" s="46"/>
      <c r="I741" s="49"/>
      <c r="J741" s="49"/>
      <c r="K741" s="51"/>
      <c r="L741" s="46"/>
      <c r="M741" s="49"/>
      <c r="N741" s="46"/>
      <c r="O741" s="46"/>
      <c r="P741" s="46"/>
      <c r="Q741" s="46"/>
      <c r="R741" s="46"/>
      <c r="S741" s="46"/>
      <c r="T741" s="46"/>
      <c r="U741" s="46"/>
      <c r="V741" s="46"/>
      <c r="W741" s="46"/>
      <c r="X741" s="49"/>
      <c r="Y741" s="49"/>
      <c r="Z741" s="46"/>
      <c r="AA741" s="46"/>
      <c r="AB741" s="37"/>
      <c r="AC741" s="37"/>
      <c r="AD741" s="37"/>
      <c r="AE741" s="37"/>
      <c r="AF741" s="37"/>
      <c r="AG741" s="37"/>
    </row>
    <row r="742">
      <c r="A742" s="46"/>
      <c r="B742" s="46"/>
      <c r="C742" s="46"/>
      <c r="D742" s="49"/>
      <c r="E742" s="49"/>
      <c r="F742" s="49"/>
      <c r="G742" s="49"/>
      <c r="H742" s="46"/>
      <c r="I742" s="49"/>
      <c r="J742" s="49"/>
      <c r="K742" s="51"/>
      <c r="L742" s="46"/>
      <c r="M742" s="49"/>
      <c r="N742" s="46"/>
      <c r="O742" s="46"/>
      <c r="P742" s="46"/>
      <c r="Q742" s="46"/>
      <c r="R742" s="46"/>
      <c r="S742" s="46"/>
      <c r="T742" s="46"/>
      <c r="U742" s="46"/>
      <c r="V742" s="46"/>
      <c r="W742" s="46"/>
      <c r="X742" s="49"/>
      <c r="Y742" s="49"/>
      <c r="Z742" s="46"/>
      <c r="AA742" s="46"/>
      <c r="AB742" s="37"/>
      <c r="AC742" s="37"/>
      <c r="AD742" s="37"/>
      <c r="AE742" s="37"/>
      <c r="AF742" s="37"/>
      <c r="AG742" s="37"/>
    </row>
    <row r="743">
      <c r="A743" s="46"/>
      <c r="B743" s="46"/>
      <c r="C743" s="46"/>
      <c r="D743" s="49"/>
      <c r="E743" s="49"/>
      <c r="F743" s="49"/>
      <c r="G743" s="49"/>
      <c r="H743" s="46"/>
      <c r="I743" s="49"/>
      <c r="J743" s="49"/>
      <c r="K743" s="51"/>
      <c r="L743" s="46"/>
      <c r="M743" s="49"/>
      <c r="N743" s="46"/>
      <c r="O743" s="46"/>
      <c r="P743" s="46"/>
      <c r="Q743" s="46"/>
      <c r="R743" s="46"/>
      <c r="S743" s="46"/>
      <c r="T743" s="46"/>
      <c r="U743" s="46"/>
      <c r="V743" s="46"/>
      <c r="W743" s="46"/>
      <c r="X743" s="49"/>
      <c r="Y743" s="49"/>
      <c r="Z743" s="46"/>
      <c r="AA743" s="46"/>
      <c r="AB743" s="37"/>
      <c r="AC743" s="37"/>
      <c r="AD743" s="37"/>
      <c r="AE743" s="37"/>
      <c r="AF743" s="37"/>
      <c r="AG743" s="37"/>
    </row>
    <row r="744">
      <c r="A744" s="46"/>
      <c r="B744" s="46"/>
      <c r="C744" s="46"/>
      <c r="D744" s="49"/>
      <c r="E744" s="49"/>
      <c r="F744" s="49"/>
      <c r="G744" s="49"/>
      <c r="H744" s="46"/>
      <c r="I744" s="49"/>
      <c r="J744" s="49"/>
      <c r="K744" s="51"/>
      <c r="L744" s="46"/>
      <c r="M744" s="49"/>
      <c r="N744" s="46"/>
      <c r="O744" s="46"/>
      <c r="P744" s="46"/>
      <c r="Q744" s="46"/>
      <c r="R744" s="46"/>
      <c r="S744" s="46"/>
      <c r="T744" s="46"/>
      <c r="U744" s="46"/>
      <c r="V744" s="46"/>
      <c r="W744" s="46"/>
      <c r="X744" s="49"/>
      <c r="Y744" s="49"/>
      <c r="Z744" s="46"/>
      <c r="AA744" s="46"/>
      <c r="AB744" s="37"/>
      <c r="AC744" s="37"/>
      <c r="AD744" s="37"/>
      <c r="AE744" s="37"/>
      <c r="AF744" s="37"/>
      <c r="AG744" s="37"/>
    </row>
    <row r="745">
      <c r="A745" s="46"/>
      <c r="B745" s="46"/>
      <c r="C745" s="46"/>
      <c r="D745" s="49"/>
      <c r="E745" s="49"/>
      <c r="F745" s="49"/>
      <c r="G745" s="49"/>
      <c r="H745" s="46"/>
      <c r="I745" s="49"/>
      <c r="J745" s="49"/>
      <c r="K745" s="51"/>
      <c r="L745" s="46"/>
      <c r="M745" s="49"/>
      <c r="N745" s="46"/>
      <c r="O745" s="46"/>
      <c r="P745" s="46"/>
      <c r="Q745" s="46"/>
      <c r="R745" s="46"/>
      <c r="S745" s="46"/>
      <c r="T745" s="46"/>
      <c r="U745" s="46"/>
      <c r="V745" s="46"/>
      <c r="W745" s="46"/>
      <c r="X745" s="49"/>
      <c r="Y745" s="49"/>
      <c r="Z745" s="46"/>
      <c r="AA745" s="46"/>
      <c r="AB745" s="37"/>
      <c r="AC745" s="37"/>
      <c r="AD745" s="37"/>
      <c r="AE745" s="37"/>
      <c r="AF745" s="37"/>
      <c r="AG745" s="37"/>
    </row>
    <row r="746">
      <c r="A746" s="46"/>
      <c r="B746" s="46"/>
      <c r="C746" s="46"/>
      <c r="D746" s="49"/>
      <c r="E746" s="49"/>
      <c r="F746" s="49"/>
      <c r="G746" s="49"/>
      <c r="H746" s="46"/>
      <c r="I746" s="49"/>
      <c r="J746" s="49"/>
      <c r="K746" s="51"/>
      <c r="L746" s="46"/>
      <c r="M746" s="49"/>
      <c r="N746" s="46"/>
      <c r="O746" s="46"/>
      <c r="P746" s="46"/>
      <c r="Q746" s="46"/>
      <c r="R746" s="46"/>
      <c r="S746" s="46"/>
      <c r="T746" s="46"/>
      <c r="U746" s="46"/>
      <c r="V746" s="46"/>
      <c r="W746" s="46"/>
      <c r="X746" s="49"/>
      <c r="Y746" s="49"/>
      <c r="Z746" s="46"/>
      <c r="AA746" s="46"/>
      <c r="AB746" s="37"/>
      <c r="AC746" s="37"/>
      <c r="AD746" s="37"/>
      <c r="AE746" s="37"/>
      <c r="AF746" s="37"/>
      <c r="AG746" s="37"/>
    </row>
    <row r="747">
      <c r="A747" s="46"/>
      <c r="B747" s="46"/>
      <c r="C747" s="46"/>
      <c r="D747" s="49"/>
      <c r="E747" s="49"/>
      <c r="F747" s="49"/>
      <c r="G747" s="49"/>
      <c r="H747" s="46"/>
      <c r="I747" s="49"/>
      <c r="J747" s="49"/>
      <c r="K747" s="51"/>
      <c r="L747" s="46"/>
      <c r="M747" s="49"/>
      <c r="N747" s="46"/>
      <c r="O747" s="46"/>
      <c r="P747" s="46"/>
      <c r="Q747" s="46"/>
      <c r="R747" s="46"/>
      <c r="S747" s="46"/>
      <c r="T747" s="46"/>
      <c r="U747" s="46"/>
      <c r="V747" s="46"/>
      <c r="W747" s="46"/>
      <c r="X747" s="49"/>
      <c r="Y747" s="49"/>
      <c r="Z747" s="46"/>
      <c r="AA747" s="46"/>
      <c r="AB747" s="37"/>
      <c r="AC747" s="37"/>
      <c r="AD747" s="37"/>
      <c r="AE747" s="37"/>
      <c r="AF747" s="37"/>
      <c r="AG747" s="37"/>
    </row>
    <row r="748">
      <c r="A748" s="46"/>
      <c r="B748" s="46"/>
      <c r="C748" s="46"/>
      <c r="D748" s="49"/>
      <c r="E748" s="49"/>
      <c r="F748" s="49"/>
      <c r="G748" s="49"/>
      <c r="H748" s="46"/>
      <c r="I748" s="49"/>
      <c r="J748" s="49"/>
      <c r="K748" s="51"/>
      <c r="L748" s="46"/>
      <c r="M748" s="49"/>
      <c r="N748" s="46"/>
      <c r="O748" s="46"/>
      <c r="P748" s="46"/>
      <c r="Q748" s="46"/>
      <c r="R748" s="46"/>
      <c r="S748" s="46"/>
      <c r="T748" s="46"/>
      <c r="U748" s="46"/>
      <c r="V748" s="46"/>
      <c r="W748" s="46"/>
      <c r="X748" s="49"/>
      <c r="Y748" s="49"/>
      <c r="Z748" s="46"/>
      <c r="AA748" s="46"/>
      <c r="AB748" s="37"/>
      <c r="AC748" s="37"/>
      <c r="AD748" s="37"/>
      <c r="AE748" s="37"/>
      <c r="AF748" s="37"/>
      <c r="AG748" s="37"/>
    </row>
    <row r="749">
      <c r="A749" s="46"/>
      <c r="B749" s="46"/>
      <c r="C749" s="46"/>
      <c r="D749" s="49"/>
      <c r="E749" s="49"/>
      <c r="F749" s="49"/>
      <c r="G749" s="49"/>
      <c r="H749" s="46"/>
      <c r="I749" s="49"/>
      <c r="J749" s="49"/>
      <c r="K749" s="51"/>
      <c r="L749" s="46"/>
      <c r="M749" s="49"/>
      <c r="N749" s="46"/>
      <c r="O749" s="46"/>
      <c r="P749" s="46"/>
      <c r="Q749" s="46"/>
      <c r="R749" s="46"/>
      <c r="S749" s="46"/>
      <c r="T749" s="46"/>
      <c r="U749" s="46"/>
      <c r="V749" s="46"/>
      <c r="W749" s="46"/>
      <c r="X749" s="49"/>
      <c r="Y749" s="49"/>
      <c r="Z749" s="46"/>
      <c r="AA749" s="46"/>
      <c r="AB749" s="37"/>
      <c r="AC749" s="37"/>
      <c r="AD749" s="37"/>
      <c r="AE749" s="37"/>
      <c r="AF749" s="37"/>
      <c r="AG749" s="37"/>
    </row>
    <row r="750">
      <c r="A750" s="46"/>
      <c r="B750" s="46"/>
      <c r="C750" s="46"/>
      <c r="D750" s="49"/>
      <c r="E750" s="49"/>
      <c r="F750" s="49"/>
      <c r="G750" s="49"/>
      <c r="H750" s="46"/>
      <c r="I750" s="49"/>
      <c r="J750" s="49"/>
      <c r="K750" s="51"/>
      <c r="L750" s="46"/>
      <c r="M750" s="49"/>
      <c r="N750" s="46"/>
      <c r="O750" s="46"/>
      <c r="P750" s="46"/>
      <c r="Q750" s="46"/>
      <c r="R750" s="46"/>
      <c r="S750" s="46"/>
      <c r="T750" s="46"/>
      <c r="U750" s="46"/>
      <c r="V750" s="46"/>
      <c r="W750" s="46"/>
      <c r="X750" s="49"/>
      <c r="Y750" s="49"/>
      <c r="Z750" s="46"/>
      <c r="AA750" s="46"/>
      <c r="AB750" s="37"/>
      <c r="AC750" s="37"/>
      <c r="AD750" s="37"/>
      <c r="AE750" s="37"/>
      <c r="AF750" s="37"/>
      <c r="AG750" s="37"/>
    </row>
    <row r="751">
      <c r="A751" s="46"/>
      <c r="B751" s="46"/>
      <c r="C751" s="46"/>
      <c r="D751" s="49"/>
      <c r="E751" s="49"/>
      <c r="F751" s="49"/>
      <c r="G751" s="49"/>
      <c r="H751" s="46"/>
      <c r="I751" s="49"/>
      <c r="J751" s="49"/>
      <c r="K751" s="51"/>
      <c r="L751" s="46"/>
      <c r="M751" s="49"/>
      <c r="N751" s="46"/>
      <c r="O751" s="46"/>
      <c r="P751" s="46"/>
      <c r="Q751" s="46"/>
      <c r="R751" s="46"/>
      <c r="S751" s="46"/>
      <c r="T751" s="46"/>
      <c r="U751" s="46"/>
      <c r="V751" s="46"/>
      <c r="W751" s="46"/>
      <c r="X751" s="49"/>
      <c r="Y751" s="49"/>
      <c r="Z751" s="46"/>
      <c r="AA751" s="46"/>
      <c r="AB751" s="37"/>
      <c r="AC751" s="37"/>
      <c r="AD751" s="37"/>
      <c r="AE751" s="37"/>
      <c r="AF751" s="37"/>
      <c r="AG751" s="37"/>
    </row>
    <row r="752">
      <c r="A752" s="46"/>
      <c r="B752" s="46"/>
      <c r="C752" s="46"/>
      <c r="D752" s="49"/>
      <c r="E752" s="49"/>
      <c r="F752" s="49"/>
      <c r="G752" s="49"/>
      <c r="H752" s="46"/>
      <c r="I752" s="49"/>
      <c r="J752" s="49"/>
      <c r="K752" s="51"/>
      <c r="L752" s="46"/>
      <c r="M752" s="49"/>
      <c r="N752" s="46"/>
      <c r="O752" s="46"/>
      <c r="P752" s="46"/>
      <c r="Q752" s="46"/>
      <c r="R752" s="46"/>
      <c r="S752" s="46"/>
      <c r="T752" s="46"/>
      <c r="U752" s="46"/>
      <c r="V752" s="46"/>
      <c r="W752" s="46"/>
      <c r="X752" s="49"/>
      <c r="Y752" s="49"/>
      <c r="Z752" s="46"/>
      <c r="AA752" s="46"/>
      <c r="AB752" s="37"/>
      <c r="AC752" s="37"/>
      <c r="AD752" s="37"/>
      <c r="AE752" s="37"/>
      <c r="AF752" s="37"/>
      <c r="AG752" s="37"/>
    </row>
    <row r="753">
      <c r="A753" s="46"/>
      <c r="B753" s="46"/>
      <c r="C753" s="46"/>
      <c r="D753" s="49"/>
      <c r="E753" s="49"/>
      <c r="F753" s="49"/>
      <c r="G753" s="49"/>
      <c r="H753" s="46"/>
      <c r="I753" s="49"/>
      <c r="J753" s="49"/>
      <c r="K753" s="51"/>
      <c r="L753" s="46"/>
      <c r="M753" s="49"/>
      <c r="N753" s="46"/>
      <c r="O753" s="46"/>
      <c r="P753" s="46"/>
      <c r="Q753" s="46"/>
      <c r="R753" s="46"/>
      <c r="S753" s="46"/>
      <c r="T753" s="46"/>
      <c r="U753" s="46"/>
      <c r="V753" s="46"/>
      <c r="W753" s="46"/>
      <c r="X753" s="49"/>
      <c r="Y753" s="49"/>
      <c r="Z753" s="46"/>
      <c r="AA753" s="46"/>
      <c r="AB753" s="37"/>
      <c r="AC753" s="37"/>
      <c r="AD753" s="37"/>
      <c r="AE753" s="37"/>
      <c r="AF753" s="37"/>
      <c r="AG753" s="37"/>
    </row>
    <row r="754">
      <c r="A754" s="46"/>
      <c r="B754" s="46"/>
      <c r="C754" s="46"/>
      <c r="D754" s="49"/>
      <c r="E754" s="49"/>
      <c r="F754" s="49"/>
      <c r="G754" s="49"/>
      <c r="H754" s="46"/>
      <c r="I754" s="49"/>
      <c r="J754" s="49"/>
      <c r="K754" s="51"/>
      <c r="L754" s="46"/>
      <c r="M754" s="49"/>
      <c r="N754" s="46"/>
      <c r="O754" s="46"/>
      <c r="P754" s="46"/>
      <c r="Q754" s="46"/>
      <c r="R754" s="46"/>
      <c r="S754" s="46"/>
      <c r="T754" s="46"/>
      <c r="U754" s="46"/>
      <c r="V754" s="46"/>
      <c r="W754" s="46"/>
      <c r="X754" s="49"/>
      <c r="Y754" s="49"/>
      <c r="Z754" s="46"/>
      <c r="AA754" s="46"/>
      <c r="AB754" s="37"/>
      <c r="AC754" s="37"/>
      <c r="AD754" s="37"/>
      <c r="AE754" s="37"/>
      <c r="AF754" s="37"/>
      <c r="AG754" s="37"/>
    </row>
    <row r="755">
      <c r="A755" s="46"/>
      <c r="B755" s="46"/>
      <c r="C755" s="46"/>
      <c r="D755" s="49"/>
      <c r="E755" s="49"/>
      <c r="F755" s="49"/>
      <c r="G755" s="49"/>
      <c r="H755" s="46"/>
      <c r="I755" s="49"/>
      <c r="J755" s="49"/>
      <c r="K755" s="51"/>
      <c r="L755" s="46"/>
      <c r="M755" s="49"/>
      <c r="N755" s="46"/>
      <c r="O755" s="46"/>
      <c r="P755" s="46"/>
      <c r="Q755" s="46"/>
      <c r="R755" s="46"/>
      <c r="S755" s="46"/>
      <c r="T755" s="46"/>
      <c r="U755" s="46"/>
      <c r="V755" s="46"/>
      <c r="W755" s="46"/>
      <c r="X755" s="49"/>
      <c r="Y755" s="49"/>
      <c r="Z755" s="46"/>
      <c r="AA755" s="46"/>
      <c r="AB755" s="37"/>
      <c r="AC755" s="37"/>
      <c r="AD755" s="37"/>
      <c r="AE755" s="37"/>
      <c r="AF755" s="37"/>
      <c r="AG755" s="37"/>
    </row>
    <row r="756">
      <c r="A756" s="46"/>
      <c r="B756" s="46"/>
      <c r="C756" s="46"/>
      <c r="D756" s="49"/>
      <c r="E756" s="49"/>
      <c r="F756" s="49"/>
      <c r="G756" s="49"/>
      <c r="H756" s="46"/>
      <c r="I756" s="49"/>
      <c r="J756" s="49"/>
      <c r="K756" s="51"/>
      <c r="L756" s="46"/>
      <c r="M756" s="49"/>
      <c r="N756" s="46"/>
      <c r="O756" s="46"/>
      <c r="P756" s="46"/>
      <c r="Q756" s="46"/>
      <c r="R756" s="46"/>
      <c r="S756" s="46"/>
      <c r="T756" s="46"/>
      <c r="U756" s="46"/>
      <c r="V756" s="46"/>
      <c r="W756" s="46"/>
      <c r="X756" s="49"/>
      <c r="Y756" s="49"/>
      <c r="Z756" s="46"/>
      <c r="AA756" s="46"/>
      <c r="AB756" s="37"/>
      <c r="AC756" s="37"/>
      <c r="AD756" s="37"/>
      <c r="AE756" s="37"/>
      <c r="AF756" s="37"/>
      <c r="AG756" s="37"/>
    </row>
    <row r="757">
      <c r="A757" s="46"/>
      <c r="B757" s="46"/>
      <c r="C757" s="46"/>
      <c r="D757" s="49"/>
      <c r="E757" s="49"/>
      <c r="F757" s="49"/>
      <c r="G757" s="49"/>
      <c r="H757" s="46"/>
      <c r="I757" s="49"/>
      <c r="J757" s="49"/>
      <c r="K757" s="51"/>
      <c r="L757" s="46"/>
      <c r="M757" s="49"/>
      <c r="N757" s="46"/>
      <c r="O757" s="46"/>
      <c r="P757" s="46"/>
      <c r="Q757" s="46"/>
      <c r="R757" s="46"/>
      <c r="S757" s="46"/>
      <c r="T757" s="46"/>
      <c r="U757" s="46"/>
      <c r="V757" s="46"/>
      <c r="W757" s="46"/>
      <c r="X757" s="49"/>
      <c r="Y757" s="49"/>
      <c r="Z757" s="46"/>
      <c r="AA757" s="46"/>
      <c r="AB757" s="37"/>
      <c r="AC757" s="37"/>
      <c r="AD757" s="37"/>
      <c r="AE757" s="37"/>
      <c r="AF757" s="37"/>
      <c r="AG757" s="37"/>
    </row>
    <row r="758">
      <c r="A758" s="46"/>
      <c r="B758" s="46"/>
      <c r="C758" s="46"/>
      <c r="D758" s="49"/>
      <c r="E758" s="49"/>
      <c r="F758" s="49"/>
      <c r="G758" s="49"/>
      <c r="H758" s="46"/>
      <c r="I758" s="49"/>
      <c r="J758" s="49"/>
      <c r="K758" s="51"/>
      <c r="L758" s="46"/>
      <c r="M758" s="49"/>
      <c r="N758" s="46"/>
      <c r="O758" s="46"/>
      <c r="P758" s="46"/>
      <c r="Q758" s="46"/>
      <c r="R758" s="46"/>
      <c r="S758" s="46"/>
      <c r="T758" s="46"/>
      <c r="U758" s="46"/>
      <c r="V758" s="46"/>
      <c r="W758" s="46"/>
      <c r="X758" s="49"/>
      <c r="Y758" s="49"/>
      <c r="Z758" s="46"/>
      <c r="AA758" s="46"/>
      <c r="AB758" s="37"/>
      <c r="AC758" s="37"/>
      <c r="AD758" s="37"/>
      <c r="AE758" s="37"/>
      <c r="AF758" s="37"/>
      <c r="AG758" s="37"/>
    </row>
    <row r="759">
      <c r="A759" s="46"/>
      <c r="B759" s="46"/>
      <c r="C759" s="46"/>
      <c r="D759" s="49"/>
      <c r="E759" s="49"/>
      <c r="F759" s="49"/>
      <c r="G759" s="49"/>
      <c r="H759" s="46"/>
      <c r="I759" s="49"/>
      <c r="J759" s="49"/>
      <c r="K759" s="51"/>
      <c r="L759" s="46"/>
      <c r="M759" s="49"/>
      <c r="N759" s="46"/>
      <c r="O759" s="46"/>
      <c r="P759" s="46"/>
      <c r="Q759" s="46"/>
      <c r="R759" s="46"/>
      <c r="S759" s="46"/>
      <c r="T759" s="46"/>
      <c r="U759" s="46"/>
      <c r="V759" s="46"/>
      <c r="W759" s="46"/>
      <c r="X759" s="49"/>
      <c r="Y759" s="49"/>
      <c r="Z759" s="46"/>
      <c r="AA759" s="46"/>
      <c r="AB759" s="37"/>
      <c r="AC759" s="37"/>
      <c r="AD759" s="37"/>
      <c r="AE759" s="37"/>
      <c r="AF759" s="37"/>
      <c r="AG759" s="37"/>
    </row>
    <row r="760">
      <c r="A760" s="46"/>
      <c r="B760" s="46"/>
      <c r="C760" s="46"/>
      <c r="D760" s="49"/>
      <c r="E760" s="49"/>
      <c r="F760" s="49"/>
      <c r="G760" s="49"/>
      <c r="H760" s="46"/>
      <c r="I760" s="49"/>
      <c r="J760" s="49"/>
      <c r="K760" s="51"/>
      <c r="L760" s="46"/>
      <c r="M760" s="49"/>
      <c r="N760" s="46"/>
      <c r="O760" s="46"/>
      <c r="P760" s="46"/>
      <c r="Q760" s="46"/>
      <c r="R760" s="46"/>
      <c r="S760" s="46"/>
      <c r="T760" s="46"/>
      <c r="U760" s="46"/>
      <c r="V760" s="46"/>
      <c r="W760" s="46"/>
      <c r="X760" s="49"/>
      <c r="Y760" s="49"/>
      <c r="Z760" s="46"/>
      <c r="AA760" s="46"/>
      <c r="AB760" s="37"/>
      <c r="AC760" s="37"/>
      <c r="AD760" s="37"/>
      <c r="AE760" s="37"/>
      <c r="AF760" s="37"/>
      <c r="AG760" s="37"/>
    </row>
    <row r="761">
      <c r="A761" s="46"/>
      <c r="B761" s="46"/>
      <c r="C761" s="46"/>
      <c r="D761" s="49"/>
      <c r="E761" s="49"/>
      <c r="F761" s="49"/>
      <c r="G761" s="49"/>
      <c r="H761" s="46"/>
      <c r="I761" s="49"/>
      <c r="J761" s="49"/>
      <c r="K761" s="51"/>
      <c r="L761" s="46"/>
      <c r="M761" s="49"/>
      <c r="N761" s="46"/>
      <c r="O761" s="46"/>
      <c r="P761" s="46"/>
      <c r="Q761" s="46"/>
      <c r="R761" s="46"/>
      <c r="S761" s="46"/>
      <c r="T761" s="46"/>
      <c r="U761" s="46"/>
      <c r="V761" s="46"/>
      <c r="W761" s="46"/>
      <c r="X761" s="49"/>
      <c r="Y761" s="49"/>
      <c r="Z761" s="46"/>
      <c r="AA761" s="46"/>
      <c r="AB761" s="37"/>
      <c r="AC761" s="37"/>
      <c r="AD761" s="37"/>
      <c r="AE761" s="37"/>
      <c r="AF761" s="37"/>
      <c r="AG761" s="37"/>
    </row>
    <row r="762">
      <c r="A762" s="46"/>
      <c r="B762" s="46"/>
      <c r="C762" s="46"/>
      <c r="D762" s="49"/>
      <c r="E762" s="49"/>
      <c r="F762" s="49"/>
      <c r="G762" s="49"/>
      <c r="H762" s="46"/>
      <c r="I762" s="49"/>
      <c r="J762" s="49"/>
      <c r="K762" s="51"/>
      <c r="L762" s="46"/>
      <c r="M762" s="49"/>
      <c r="N762" s="46"/>
      <c r="O762" s="46"/>
      <c r="P762" s="46"/>
      <c r="Q762" s="46"/>
      <c r="R762" s="46"/>
      <c r="S762" s="46"/>
      <c r="T762" s="46"/>
      <c r="U762" s="46"/>
      <c r="V762" s="46"/>
      <c r="W762" s="46"/>
      <c r="X762" s="49"/>
      <c r="Y762" s="49"/>
      <c r="Z762" s="46"/>
      <c r="AA762" s="46"/>
      <c r="AB762" s="37"/>
      <c r="AC762" s="37"/>
      <c r="AD762" s="37"/>
      <c r="AE762" s="37"/>
      <c r="AF762" s="37"/>
      <c r="AG762" s="37"/>
    </row>
    <row r="763">
      <c r="A763" s="46"/>
      <c r="B763" s="46"/>
      <c r="C763" s="46"/>
      <c r="D763" s="49"/>
      <c r="E763" s="49"/>
      <c r="F763" s="49"/>
      <c r="G763" s="49"/>
      <c r="H763" s="46"/>
      <c r="I763" s="49"/>
      <c r="J763" s="49"/>
      <c r="K763" s="51"/>
      <c r="L763" s="46"/>
      <c r="M763" s="49"/>
      <c r="N763" s="46"/>
      <c r="O763" s="46"/>
      <c r="P763" s="46"/>
      <c r="Q763" s="46"/>
      <c r="R763" s="46"/>
      <c r="S763" s="46"/>
      <c r="T763" s="46"/>
      <c r="U763" s="46"/>
      <c r="V763" s="46"/>
      <c r="W763" s="46"/>
      <c r="X763" s="49"/>
      <c r="Y763" s="49"/>
      <c r="Z763" s="46"/>
      <c r="AA763" s="46"/>
      <c r="AB763" s="37"/>
      <c r="AC763" s="37"/>
      <c r="AD763" s="37"/>
      <c r="AE763" s="37"/>
      <c r="AF763" s="37"/>
      <c r="AG763" s="37"/>
    </row>
    <row r="764">
      <c r="A764" s="46"/>
      <c r="B764" s="46"/>
      <c r="C764" s="46"/>
      <c r="D764" s="49"/>
      <c r="E764" s="49"/>
      <c r="F764" s="49"/>
      <c r="G764" s="49"/>
      <c r="H764" s="46"/>
      <c r="I764" s="49"/>
      <c r="J764" s="49"/>
      <c r="K764" s="51"/>
      <c r="L764" s="46"/>
      <c r="M764" s="49"/>
      <c r="N764" s="46"/>
      <c r="O764" s="46"/>
      <c r="P764" s="46"/>
      <c r="Q764" s="46"/>
      <c r="R764" s="46"/>
      <c r="S764" s="46"/>
      <c r="T764" s="46"/>
      <c r="U764" s="46"/>
      <c r="V764" s="46"/>
      <c r="W764" s="46"/>
      <c r="X764" s="49"/>
      <c r="Y764" s="49"/>
      <c r="Z764" s="46"/>
      <c r="AA764" s="46"/>
      <c r="AB764" s="37"/>
      <c r="AC764" s="37"/>
      <c r="AD764" s="37"/>
      <c r="AE764" s="37"/>
      <c r="AF764" s="37"/>
      <c r="AG764" s="37"/>
    </row>
    <row r="765">
      <c r="A765" s="46"/>
      <c r="B765" s="46"/>
      <c r="C765" s="46"/>
      <c r="D765" s="49"/>
      <c r="E765" s="49"/>
      <c r="F765" s="49"/>
      <c r="G765" s="49"/>
      <c r="H765" s="46"/>
      <c r="I765" s="49"/>
      <c r="J765" s="49"/>
      <c r="K765" s="51"/>
      <c r="L765" s="46"/>
      <c r="M765" s="49"/>
      <c r="N765" s="46"/>
      <c r="O765" s="46"/>
      <c r="P765" s="46"/>
      <c r="Q765" s="46"/>
      <c r="R765" s="46"/>
      <c r="S765" s="46"/>
      <c r="T765" s="46"/>
      <c r="U765" s="46"/>
      <c r="V765" s="46"/>
      <c r="W765" s="46"/>
      <c r="X765" s="49"/>
      <c r="Y765" s="49"/>
      <c r="Z765" s="46"/>
      <c r="AA765" s="46"/>
      <c r="AB765" s="37"/>
      <c r="AC765" s="37"/>
      <c r="AD765" s="37"/>
      <c r="AE765" s="37"/>
      <c r="AF765" s="37"/>
      <c r="AG765" s="37"/>
    </row>
    <row r="766">
      <c r="A766" s="46"/>
      <c r="B766" s="46"/>
      <c r="C766" s="46"/>
      <c r="D766" s="49"/>
      <c r="E766" s="49"/>
      <c r="F766" s="49"/>
      <c r="G766" s="49"/>
      <c r="H766" s="46"/>
      <c r="I766" s="49"/>
      <c r="J766" s="49"/>
      <c r="K766" s="51"/>
      <c r="L766" s="46"/>
      <c r="M766" s="49"/>
      <c r="N766" s="46"/>
      <c r="O766" s="46"/>
      <c r="P766" s="46"/>
      <c r="Q766" s="46"/>
      <c r="R766" s="46"/>
      <c r="S766" s="46"/>
      <c r="T766" s="46"/>
      <c r="U766" s="46"/>
      <c r="V766" s="46"/>
      <c r="W766" s="46"/>
      <c r="X766" s="49"/>
      <c r="Y766" s="49"/>
      <c r="Z766" s="46"/>
      <c r="AA766" s="46"/>
      <c r="AB766" s="37"/>
      <c r="AC766" s="37"/>
      <c r="AD766" s="37"/>
      <c r="AE766" s="37"/>
      <c r="AF766" s="37"/>
      <c r="AG766" s="37"/>
    </row>
    <row r="767">
      <c r="A767" s="46"/>
      <c r="B767" s="46"/>
      <c r="C767" s="46"/>
      <c r="D767" s="49"/>
      <c r="E767" s="49"/>
      <c r="F767" s="49"/>
      <c r="G767" s="49"/>
      <c r="H767" s="46"/>
      <c r="I767" s="49"/>
      <c r="J767" s="49"/>
      <c r="K767" s="51"/>
      <c r="L767" s="46"/>
      <c r="M767" s="49"/>
      <c r="N767" s="46"/>
      <c r="O767" s="46"/>
      <c r="P767" s="46"/>
      <c r="Q767" s="46"/>
      <c r="R767" s="46"/>
      <c r="S767" s="46"/>
      <c r="T767" s="46"/>
      <c r="U767" s="46"/>
      <c r="V767" s="46"/>
      <c r="W767" s="46"/>
      <c r="X767" s="49"/>
      <c r="Y767" s="49"/>
      <c r="Z767" s="46"/>
      <c r="AA767" s="46"/>
      <c r="AB767" s="37"/>
      <c r="AC767" s="37"/>
      <c r="AD767" s="37"/>
      <c r="AE767" s="37"/>
      <c r="AF767" s="37"/>
      <c r="AG767" s="37"/>
    </row>
    <row r="768">
      <c r="A768" s="46"/>
      <c r="B768" s="46"/>
      <c r="C768" s="46"/>
      <c r="D768" s="49"/>
      <c r="E768" s="49"/>
      <c r="F768" s="49"/>
      <c r="G768" s="49"/>
      <c r="H768" s="46"/>
      <c r="I768" s="49"/>
      <c r="J768" s="49"/>
      <c r="K768" s="51"/>
      <c r="L768" s="46"/>
      <c r="M768" s="49"/>
      <c r="N768" s="46"/>
      <c r="O768" s="46"/>
      <c r="P768" s="46"/>
      <c r="Q768" s="46"/>
      <c r="R768" s="46"/>
      <c r="S768" s="46"/>
      <c r="T768" s="46"/>
      <c r="U768" s="46"/>
      <c r="V768" s="46"/>
      <c r="W768" s="46"/>
      <c r="X768" s="49"/>
      <c r="Y768" s="49"/>
      <c r="Z768" s="46"/>
      <c r="AA768" s="46"/>
      <c r="AB768" s="37"/>
      <c r="AC768" s="37"/>
      <c r="AD768" s="37"/>
      <c r="AE768" s="37"/>
      <c r="AF768" s="37"/>
      <c r="AG768" s="37"/>
    </row>
    <row r="769">
      <c r="A769" s="46"/>
      <c r="B769" s="46"/>
      <c r="C769" s="46"/>
      <c r="D769" s="49"/>
      <c r="E769" s="49"/>
      <c r="F769" s="49"/>
      <c r="G769" s="49"/>
      <c r="H769" s="46"/>
      <c r="I769" s="49"/>
      <c r="J769" s="49"/>
      <c r="K769" s="51"/>
      <c r="L769" s="46"/>
      <c r="M769" s="49"/>
      <c r="N769" s="46"/>
      <c r="O769" s="46"/>
      <c r="P769" s="46"/>
      <c r="Q769" s="46"/>
      <c r="R769" s="46"/>
      <c r="S769" s="46"/>
      <c r="T769" s="46"/>
      <c r="U769" s="46"/>
      <c r="V769" s="46"/>
      <c r="W769" s="46"/>
      <c r="X769" s="49"/>
      <c r="Y769" s="49"/>
      <c r="Z769" s="46"/>
      <c r="AA769" s="46"/>
      <c r="AB769" s="37"/>
      <c r="AC769" s="37"/>
      <c r="AD769" s="37"/>
      <c r="AE769" s="37"/>
      <c r="AF769" s="37"/>
      <c r="AG769" s="37"/>
    </row>
    <row r="770">
      <c r="A770" s="46"/>
      <c r="B770" s="46"/>
      <c r="C770" s="46"/>
      <c r="D770" s="49"/>
      <c r="E770" s="49"/>
      <c r="F770" s="49"/>
      <c r="G770" s="49"/>
      <c r="H770" s="46"/>
      <c r="I770" s="49"/>
      <c r="J770" s="49"/>
      <c r="K770" s="51"/>
      <c r="L770" s="46"/>
      <c r="M770" s="49"/>
      <c r="N770" s="46"/>
      <c r="O770" s="46"/>
      <c r="P770" s="46"/>
      <c r="Q770" s="46"/>
      <c r="R770" s="46"/>
      <c r="S770" s="46"/>
      <c r="T770" s="46"/>
      <c r="U770" s="46"/>
      <c r="V770" s="46"/>
      <c r="W770" s="46"/>
      <c r="X770" s="49"/>
      <c r="Y770" s="49"/>
      <c r="Z770" s="46"/>
      <c r="AA770" s="46"/>
      <c r="AB770" s="37"/>
      <c r="AC770" s="37"/>
      <c r="AD770" s="37"/>
      <c r="AE770" s="37"/>
      <c r="AF770" s="37"/>
      <c r="AG770" s="37"/>
    </row>
    <row r="771">
      <c r="A771" s="46"/>
      <c r="B771" s="46"/>
      <c r="C771" s="46"/>
      <c r="D771" s="49"/>
      <c r="E771" s="49"/>
      <c r="F771" s="49"/>
      <c r="G771" s="49"/>
      <c r="H771" s="46"/>
      <c r="I771" s="49"/>
      <c r="J771" s="49"/>
      <c r="K771" s="51"/>
      <c r="L771" s="46"/>
      <c r="M771" s="49"/>
      <c r="N771" s="46"/>
      <c r="O771" s="46"/>
      <c r="P771" s="46"/>
      <c r="Q771" s="46"/>
      <c r="R771" s="46"/>
      <c r="S771" s="46"/>
      <c r="T771" s="46"/>
      <c r="U771" s="46"/>
      <c r="V771" s="46"/>
      <c r="W771" s="46"/>
      <c r="X771" s="49"/>
      <c r="Y771" s="49"/>
      <c r="Z771" s="46"/>
      <c r="AA771" s="46"/>
      <c r="AB771" s="37"/>
      <c r="AC771" s="37"/>
      <c r="AD771" s="37"/>
      <c r="AE771" s="37"/>
      <c r="AF771" s="37"/>
      <c r="AG771" s="37"/>
    </row>
    <row r="772">
      <c r="A772" s="46"/>
      <c r="B772" s="46"/>
      <c r="C772" s="46"/>
      <c r="D772" s="49"/>
      <c r="E772" s="49"/>
      <c r="F772" s="49"/>
      <c r="G772" s="49"/>
      <c r="H772" s="46"/>
      <c r="I772" s="49"/>
      <c r="J772" s="49"/>
      <c r="K772" s="51"/>
      <c r="L772" s="46"/>
      <c r="M772" s="49"/>
      <c r="N772" s="46"/>
      <c r="O772" s="46"/>
      <c r="P772" s="46"/>
      <c r="Q772" s="46"/>
      <c r="R772" s="46"/>
      <c r="S772" s="46"/>
      <c r="T772" s="46"/>
      <c r="U772" s="46"/>
      <c r="V772" s="46"/>
      <c r="W772" s="46"/>
      <c r="X772" s="49"/>
      <c r="Y772" s="49"/>
      <c r="Z772" s="46"/>
      <c r="AA772" s="46"/>
      <c r="AB772" s="37"/>
      <c r="AC772" s="37"/>
      <c r="AD772" s="37"/>
      <c r="AE772" s="37"/>
      <c r="AF772" s="37"/>
      <c r="AG772" s="37"/>
    </row>
    <row r="773">
      <c r="A773" s="46"/>
      <c r="B773" s="46"/>
      <c r="C773" s="46"/>
      <c r="D773" s="49"/>
      <c r="E773" s="49"/>
      <c r="F773" s="49"/>
      <c r="G773" s="49"/>
      <c r="H773" s="46"/>
      <c r="I773" s="49"/>
      <c r="J773" s="49"/>
      <c r="K773" s="51"/>
      <c r="L773" s="46"/>
      <c r="M773" s="49"/>
      <c r="N773" s="46"/>
      <c r="O773" s="46"/>
      <c r="P773" s="46"/>
      <c r="Q773" s="46"/>
      <c r="R773" s="46"/>
      <c r="S773" s="46"/>
      <c r="T773" s="46"/>
      <c r="U773" s="46"/>
      <c r="V773" s="46"/>
      <c r="W773" s="46"/>
      <c r="X773" s="49"/>
      <c r="Y773" s="49"/>
      <c r="Z773" s="46"/>
      <c r="AA773" s="46"/>
      <c r="AB773" s="37"/>
      <c r="AC773" s="37"/>
      <c r="AD773" s="37"/>
      <c r="AE773" s="37"/>
      <c r="AF773" s="37"/>
      <c r="AG773" s="37"/>
    </row>
    <row r="774">
      <c r="A774" s="46"/>
      <c r="B774" s="46"/>
      <c r="C774" s="46"/>
      <c r="D774" s="49"/>
      <c r="E774" s="49"/>
      <c r="F774" s="49"/>
      <c r="G774" s="49"/>
      <c r="H774" s="46"/>
      <c r="I774" s="49"/>
      <c r="J774" s="49"/>
      <c r="K774" s="51"/>
      <c r="L774" s="46"/>
      <c r="M774" s="49"/>
      <c r="N774" s="46"/>
      <c r="O774" s="46"/>
      <c r="P774" s="46"/>
      <c r="Q774" s="46"/>
      <c r="R774" s="46"/>
      <c r="S774" s="46"/>
      <c r="T774" s="46"/>
      <c r="U774" s="46"/>
      <c r="V774" s="46"/>
      <c r="W774" s="46"/>
      <c r="X774" s="49"/>
      <c r="Y774" s="49"/>
      <c r="Z774" s="46"/>
      <c r="AA774" s="46"/>
      <c r="AB774" s="37"/>
      <c r="AC774" s="37"/>
      <c r="AD774" s="37"/>
      <c r="AE774" s="37"/>
      <c r="AF774" s="37"/>
      <c r="AG774" s="37"/>
    </row>
    <row r="775">
      <c r="A775" s="46"/>
      <c r="B775" s="46"/>
      <c r="C775" s="46"/>
      <c r="D775" s="49"/>
      <c r="E775" s="49"/>
      <c r="F775" s="49"/>
      <c r="G775" s="49"/>
      <c r="H775" s="46"/>
      <c r="I775" s="49"/>
      <c r="J775" s="49"/>
      <c r="K775" s="51"/>
      <c r="L775" s="46"/>
      <c r="M775" s="49"/>
      <c r="N775" s="46"/>
      <c r="O775" s="46"/>
      <c r="P775" s="46"/>
      <c r="Q775" s="46"/>
      <c r="R775" s="46"/>
      <c r="S775" s="46"/>
      <c r="T775" s="46"/>
      <c r="U775" s="46"/>
      <c r="V775" s="46"/>
      <c r="W775" s="46"/>
      <c r="X775" s="49"/>
      <c r="Y775" s="49"/>
      <c r="Z775" s="46"/>
      <c r="AA775" s="46"/>
      <c r="AB775" s="37"/>
      <c r="AC775" s="37"/>
      <c r="AD775" s="37"/>
      <c r="AE775" s="37"/>
      <c r="AF775" s="37"/>
      <c r="AG775" s="37"/>
    </row>
    <row r="776">
      <c r="A776" s="46"/>
      <c r="B776" s="46"/>
      <c r="C776" s="46"/>
      <c r="D776" s="49"/>
      <c r="E776" s="49"/>
      <c r="F776" s="49"/>
      <c r="G776" s="49"/>
      <c r="H776" s="46"/>
      <c r="I776" s="49"/>
      <c r="J776" s="49"/>
      <c r="K776" s="51"/>
      <c r="L776" s="46"/>
      <c r="M776" s="49"/>
      <c r="N776" s="46"/>
      <c r="O776" s="46"/>
      <c r="P776" s="46"/>
      <c r="Q776" s="46"/>
      <c r="R776" s="46"/>
      <c r="S776" s="46"/>
      <c r="T776" s="46"/>
      <c r="U776" s="46"/>
      <c r="V776" s="46"/>
      <c r="W776" s="46"/>
      <c r="X776" s="49"/>
      <c r="Y776" s="49"/>
      <c r="Z776" s="46"/>
      <c r="AA776" s="46"/>
      <c r="AB776" s="37"/>
      <c r="AC776" s="37"/>
      <c r="AD776" s="37"/>
      <c r="AE776" s="37"/>
      <c r="AF776" s="37"/>
      <c r="AG776" s="37"/>
    </row>
    <row r="777">
      <c r="A777" s="46"/>
      <c r="B777" s="46"/>
      <c r="C777" s="46"/>
      <c r="D777" s="49"/>
      <c r="E777" s="49"/>
      <c r="F777" s="49"/>
      <c r="G777" s="49"/>
      <c r="H777" s="46"/>
      <c r="I777" s="49"/>
      <c r="J777" s="49"/>
      <c r="K777" s="51"/>
      <c r="L777" s="46"/>
      <c r="M777" s="49"/>
      <c r="N777" s="46"/>
      <c r="O777" s="46"/>
      <c r="P777" s="46"/>
      <c r="Q777" s="46"/>
      <c r="R777" s="46"/>
      <c r="S777" s="46"/>
      <c r="T777" s="46"/>
      <c r="U777" s="46"/>
      <c r="V777" s="46"/>
      <c r="W777" s="46"/>
      <c r="X777" s="49"/>
      <c r="Y777" s="49"/>
      <c r="Z777" s="46"/>
      <c r="AA777" s="46"/>
      <c r="AB777" s="37"/>
      <c r="AC777" s="37"/>
      <c r="AD777" s="37"/>
      <c r="AE777" s="37"/>
      <c r="AF777" s="37"/>
      <c r="AG777" s="37"/>
    </row>
    <row r="778">
      <c r="A778" s="46"/>
      <c r="B778" s="46"/>
      <c r="C778" s="46"/>
      <c r="D778" s="49"/>
      <c r="E778" s="49"/>
      <c r="F778" s="49"/>
      <c r="G778" s="49"/>
      <c r="H778" s="46"/>
      <c r="I778" s="49"/>
      <c r="J778" s="49"/>
      <c r="K778" s="51"/>
      <c r="L778" s="46"/>
      <c r="M778" s="49"/>
      <c r="N778" s="46"/>
      <c r="O778" s="46"/>
      <c r="P778" s="46"/>
      <c r="Q778" s="46"/>
      <c r="R778" s="46"/>
      <c r="S778" s="46"/>
      <c r="T778" s="46"/>
      <c r="U778" s="46"/>
      <c r="V778" s="46"/>
      <c r="W778" s="46"/>
      <c r="X778" s="49"/>
      <c r="Y778" s="49"/>
      <c r="Z778" s="46"/>
      <c r="AA778" s="46"/>
      <c r="AB778" s="37"/>
      <c r="AC778" s="37"/>
      <c r="AD778" s="37"/>
      <c r="AE778" s="37"/>
      <c r="AF778" s="37"/>
      <c r="AG778" s="37"/>
    </row>
    <row r="779">
      <c r="A779" s="46"/>
      <c r="B779" s="46"/>
      <c r="C779" s="46"/>
      <c r="D779" s="49"/>
      <c r="E779" s="49"/>
      <c r="F779" s="49"/>
      <c r="G779" s="49"/>
      <c r="H779" s="46"/>
      <c r="I779" s="49"/>
      <c r="J779" s="49"/>
      <c r="K779" s="51"/>
      <c r="L779" s="46"/>
      <c r="M779" s="49"/>
      <c r="N779" s="46"/>
      <c r="O779" s="46"/>
      <c r="P779" s="46"/>
      <c r="Q779" s="46"/>
      <c r="R779" s="46"/>
      <c r="S779" s="46"/>
      <c r="T779" s="46"/>
      <c r="U779" s="46"/>
      <c r="V779" s="46"/>
      <c r="W779" s="46"/>
      <c r="X779" s="49"/>
      <c r="Y779" s="49"/>
      <c r="Z779" s="46"/>
      <c r="AA779" s="46"/>
      <c r="AB779" s="37"/>
      <c r="AC779" s="37"/>
      <c r="AD779" s="37"/>
      <c r="AE779" s="37"/>
      <c r="AF779" s="37"/>
      <c r="AG779" s="37"/>
    </row>
    <row r="780">
      <c r="A780" s="46"/>
      <c r="B780" s="46"/>
      <c r="C780" s="46"/>
      <c r="D780" s="49"/>
      <c r="E780" s="49"/>
      <c r="F780" s="49"/>
      <c r="G780" s="49"/>
      <c r="H780" s="46"/>
      <c r="I780" s="49"/>
      <c r="J780" s="49"/>
      <c r="K780" s="51"/>
      <c r="L780" s="46"/>
      <c r="M780" s="49"/>
      <c r="N780" s="46"/>
      <c r="O780" s="46"/>
      <c r="P780" s="46"/>
      <c r="Q780" s="46"/>
      <c r="R780" s="46"/>
      <c r="S780" s="46"/>
      <c r="T780" s="46"/>
      <c r="U780" s="46"/>
      <c r="V780" s="46"/>
      <c r="W780" s="46"/>
      <c r="X780" s="49"/>
      <c r="Y780" s="49"/>
      <c r="Z780" s="46"/>
      <c r="AA780" s="46"/>
      <c r="AB780" s="37"/>
      <c r="AC780" s="37"/>
      <c r="AD780" s="37"/>
      <c r="AE780" s="37"/>
      <c r="AF780" s="37"/>
      <c r="AG780" s="37"/>
    </row>
    <row r="781">
      <c r="A781" s="46"/>
      <c r="B781" s="46"/>
      <c r="C781" s="46"/>
      <c r="D781" s="49"/>
      <c r="E781" s="49"/>
      <c r="F781" s="49"/>
      <c r="G781" s="49"/>
      <c r="H781" s="46"/>
      <c r="I781" s="49"/>
      <c r="J781" s="49"/>
      <c r="K781" s="51"/>
      <c r="L781" s="46"/>
      <c r="M781" s="49"/>
      <c r="N781" s="46"/>
      <c r="O781" s="46"/>
      <c r="P781" s="46"/>
      <c r="Q781" s="46"/>
      <c r="R781" s="46"/>
      <c r="S781" s="46"/>
      <c r="T781" s="46"/>
      <c r="U781" s="46"/>
      <c r="V781" s="46"/>
      <c r="W781" s="46"/>
      <c r="X781" s="49"/>
      <c r="Y781" s="49"/>
      <c r="Z781" s="46"/>
      <c r="AA781" s="46"/>
      <c r="AB781" s="37"/>
      <c r="AC781" s="37"/>
      <c r="AD781" s="37"/>
      <c r="AE781" s="37"/>
      <c r="AF781" s="37"/>
      <c r="AG781" s="37"/>
    </row>
    <row r="782">
      <c r="A782" s="46"/>
      <c r="B782" s="46"/>
      <c r="C782" s="46"/>
      <c r="D782" s="49"/>
      <c r="E782" s="49"/>
      <c r="F782" s="49"/>
      <c r="G782" s="49"/>
      <c r="H782" s="46"/>
      <c r="I782" s="49"/>
      <c r="J782" s="49"/>
      <c r="K782" s="51"/>
      <c r="L782" s="46"/>
      <c r="M782" s="49"/>
      <c r="N782" s="46"/>
      <c r="O782" s="46"/>
      <c r="P782" s="46"/>
      <c r="Q782" s="46"/>
      <c r="R782" s="46"/>
      <c r="S782" s="46"/>
      <c r="T782" s="46"/>
      <c r="U782" s="46"/>
      <c r="V782" s="46"/>
      <c r="W782" s="46"/>
      <c r="X782" s="49"/>
      <c r="Y782" s="49"/>
      <c r="Z782" s="46"/>
      <c r="AA782" s="46"/>
      <c r="AB782" s="37"/>
      <c r="AC782" s="37"/>
      <c r="AD782" s="37"/>
      <c r="AE782" s="37"/>
      <c r="AF782" s="37"/>
      <c r="AG782" s="37"/>
    </row>
    <row r="783">
      <c r="A783" s="46"/>
      <c r="B783" s="46"/>
      <c r="C783" s="46"/>
      <c r="D783" s="49"/>
      <c r="E783" s="49"/>
      <c r="F783" s="49"/>
      <c r="G783" s="49"/>
      <c r="H783" s="46"/>
      <c r="I783" s="49"/>
      <c r="J783" s="49"/>
      <c r="K783" s="51"/>
      <c r="L783" s="46"/>
      <c r="M783" s="49"/>
      <c r="N783" s="46"/>
      <c r="O783" s="46"/>
      <c r="P783" s="46"/>
      <c r="Q783" s="46"/>
      <c r="R783" s="46"/>
      <c r="S783" s="46"/>
      <c r="T783" s="46"/>
      <c r="U783" s="46"/>
      <c r="V783" s="46"/>
      <c r="W783" s="46"/>
      <c r="X783" s="49"/>
      <c r="Y783" s="49"/>
      <c r="Z783" s="46"/>
      <c r="AA783" s="46"/>
      <c r="AB783" s="37"/>
      <c r="AC783" s="37"/>
      <c r="AD783" s="37"/>
      <c r="AE783" s="37"/>
      <c r="AF783" s="37"/>
      <c r="AG783" s="37"/>
    </row>
    <row r="784">
      <c r="A784" s="46"/>
      <c r="B784" s="46"/>
      <c r="C784" s="46"/>
      <c r="D784" s="49"/>
      <c r="E784" s="49"/>
      <c r="F784" s="49"/>
      <c r="G784" s="49"/>
      <c r="H784" s="46"/>
      <c r="I784" s="49"/>
      <c r="J784" s="49"/>
      <c r="K784" s="51"/>
      <c r="L784" s="46"/>
      <c r="M784" s="49"/>
      <c r="N784" s="46"/>
      <c r="O784" s="46"/>
      <c r="P784" s="46"/>
      <c r="Q784" s="46"/>
      <c r="R784" s="46"/>
      <c r="S784" s="46"/>
      <c r="T784" s="46"/>
      <c r="U784" s="46"/>
      <c r="V784" s="46"/>
      <c r="W784" s="46"/>
      <c r="X784" s="49"/>
      <c r="Y784" s="49"/>
      <c r="Z784" s="46"/>
      <c r="AA784" s="46"/>
      <c r="AB784" s="37"/>
      <c r="AC784" s="37"/>
      <c r="AD784" s="37"/>
      <c r="AE784" s="37"/>
      <c r="AF784" s="37"/>
      <c r="AG784" s="37"/>
    </row>
    <row r="785">
      <c r="A785" s="46"/>
      <c r="B785" s="46"/>
      <c r="C785" s="46"/>
      <c r="D785" s="49"/>
      <c r="E785" s="49"/>
      <c r="F785" s="49"/>
      <c r="G785" s="49"/>
      <c r="H785" s="46"/>
      <c r="I785" s="49"/>
      <c r="J785" s="49"/>
      <c r="K785" s="51"/>
      <c r="L785" s="46"/>
      <c r="M785" s="49"/>
      <c r="N785" s="46"/>
      <c r="O785" s="46"/>
      <c r="P785" s="46"/>
      <c r="Q785" s="46"/>
      <c r="R785" s="46"/>
      <c r="S785" s="46"/>
      <c r="T785" s="46"/>
      <c r="U785" s="46"/>
      <c r="V785" s="46"/>
      <c r="W785" s="46"/>
      <c r="X785" s="49"/>
      <c r="Y785" s="49"/>
      <c r="Z785" s="46"/>
      <c r="AA785" s="46"/>
      <c r="AB785" s="37"/>
      <c r="AC785" s="37"/>
      <c r="AD785" s="37"/>
      <c r="AE785" s="37"/>
      <c r="AF785" s="37"/>
      <c r="AG785" s="37"/>
    </row>
    <row r="786">
      <c r="A786" s="46"/>
      <c r="B786" s="46"/>
      <c r="C786" s="46"/>
      <c r="D786" s="49"/>
      <c r="E786" s="49"/>
      <c r="F786" s="49"/>
      <c r="G786" s="49"/>
      <c r="H786" s="46"/>
      <c r="I786" s="49"/>
      <c r="J786" s="49"/>
      <c r="K786" s="51"/>
      <c r="L786" s="46"/>
      <c r="M786" s="49"/>
      <c r="N786" s="46"/>
      <c r="O786" s="46"/>
      <c r="P786" s="46"/>
      <c r="Q786" s="46"/>
      <c r="R786" s="46"/>
      <c r="S786" s="46"/>
      <c r="T786" s="46"/>
      <c r="U786" s="46"/>
      <c r="V786" s="46"/>
      <c r="W786" s="46"/>
      <c r="X786" s="49"/>
      <c r="Y786" s="49"/>
      <c r="Z786" s="46"/>
      <c r="AA786" s="46"/>
      <c r="AB786" s="37"/>
      <c r="AC786" s="37"/>
      <c r="AD786" s="37"/>
      <c r="AE786" s="37"/>
      <c r="AF786" s="37"/>
      <c r="AG786" s="37"/>
    </row>
    <row r="787">
      <c r="A787" s="46"/>
      <c r="B787" s="46"/>
      <c r="C787" s="46"/>
      <c r="D787" s="49"/>
      <c r="E787" s="49"/>
      <c r="F787" s="49"/>
      <c r="G787" s="49"/>
      <c r="H787" s="46"/>
      <c r="I787" s="49"/>
      <c r="J787" s="49"/>
      <c r="K787" s="51"/>
      <c r="L787" s="46"/>
      <c r="M787" s="49"/>
      <c r="N787" s="46"/>
      <c r="O787" s="46"/>
      <c r="P787" s="46"/>
      <c r="Q787" s="46"/>
      <c r="R787" s="46"/>
      <c r="S787" s="46"/>
      <c r="T787" s="46"/>
      <c r="U787" s="46"/>
      <c r="V787" s="46"/>
      <c r="W787" s="46"/>
      <c r="X787" s="49"/>
      <c r="Y787" s="49"/>
      <c r="Z787" s="46"/>
      <c r="AA787" s="46"/>
      <c r="AB787" s="37"/>
      <c r="AC787" s="37"/>
      <c r="AD787" s="37"/>
      <c r="AE787" s="37"/>
      <c r="AF787" s="37"/>
      <c r="AG787" s="37"/>
    </row>
    <row r="788">
      <c r="A788" s="46"/>
      <c r="B788" s="46"/>
      <c r="C788" s="46"/>
      <c r="D788" s="49"/>
      <c r="E788" s="49"/>
      <c r="F788" s="49"/>
      <c r="G788" s="49"/>
      <c r="H788" s="46"/>
      <c r="I788" s="49"/>
      <c r="J788" s="49"/>
      <c r="K788" s="51"/>
      <c r="L788" s="46"/>
      <c r="M788" s="49"/>
      <c r="N788" s="46"/>
      <c r="O788" s="46"/>
      <c r="P788" s="46"/>
      <c r="Q788" s="46"/>
      <c r="R788" s="46"/>
      <c r="S788" s="46"/>
      <c r="T788" s="46"/>
      <c r="U788" s="46"/>
      <c r="V788" s="46"/>
      <c r="W788" s="46"/>
      <c r="X788" s="49"/>
      <c r="Y788" s="49"/>
      <c r="Z788" s="46"/>
      <c r="AA788" s="46"/>
      <c r="AB788" s="37"/>
      <c r="AC788" s="37"/>
      <c r="AD788" s="37"/>
      <c r="AE788" s="37"/>
      <c r="AF788" s="37"/>
      <c r="AG788" s="37"/>
    </row>
    <row r="789">
      <c r="A789" s="46"/>
      <c r="B789" s="46"/>
      <c r="C789" s="46"/>
      <c r="D789" s="49"/>
      <c r="E789" s="49"/>
      <c r="F789" s="49"/>
      <c r="G789" s="49"/>
      <c r="H789" s="46"/>
      <c r="I789" s="49"/>
      <c r="J789" s="49"/>
      <c r="K789" s="51"/>
      <c r="L789" s="46"/>
      <c r="M789" s="49"/>
      <c r="N789" s="46"/>
      <c r="O789" s="46"/>
      <c r="P789" s="46"/>
      <c r="Q789" s="46"/>
      <c r="R789" s="46"/>
      <c r="S789" s="46"/>
      <c r="T789" s="46"/>
      <c r="U789" s="46"/>
      <c r="V789" s="46"/>
      <c r="W789" s="46"/>
      <c r="X789" s="49"/>
      <c r="Y789" s="49"/>
      <c r="Z789" s="46"/>
      <c r="AA789" s="46"/>
      <c r="AB789" s="37"/>
      <c r="AC789" s="37"/>
      <c r="AD789" s="37"/>
      <c r="AE789" s="37"/>
      <c r="AF789" s="37"/>
      <c r="AG789" s="37"/>
    </row>
    <row r="790">
      <c r="A790" s="46"/>
      <c r="B790" s="46"/>
      <c r="C790" s="46"/>
      <c r="D790" s="49"/>
      <c r="E790" s="49"/>
      <c r="F790" s="49"/>
      <c r="G790" s="49"/>
      <c r="H790" s="46"/>
      <c r="I790" s="49"/>
      <c r="J790" s="49"/>
      <c r="K790" s="51"/>
      <c r="L790" s="46"/>
      <c r="M790" s="49"/>
      <c r="N790" s="46"/>
      <c r="O790" s="46"/>
      <c r="P790" s="46"/>
      <c r="Q790" s="46"/>
      <c r="R790" s="46"/>
      <c r="S790" s="46"/>
      <c r="T790" s="46"/>
      <c r="U790" s="46"/>
      <c r="V790" s="46"/>
      <c r="W790" s="46"/>
      <c r="X790" s="49"/>
      <c r="Y790" s="49"/>
      <c r="Z790" s="46"/>
      <c r="AA790" s="46"/>
      <c r="AB790" s="37"/>
      <c r="AC790" s="37"/>
      <c r="AD790" s="37"/>
      <c r="AE790" s="37"/>
      <c r="AF790" s="37"/>
      <c r="AG790" s="37"/>
    </row>
    <row r="791">
      <c r="A791" s="46"/>
      <c r="B791" s="46"/>
      <c r="C791" s="46"/>
      <c r="D791" s="49"/>
      <c r="E791" s="49"/>
      <c r="F791" s="49"/>
      <c r="G791" s="49"/>
      <c r="H791" s="46"/>
      <c r="I791" s="49"/>
      <c r="J791" s="49"/>
      <c r="K791" s="51"/>
      <c r="L791" s="46"/>
      <c r="M791" s="49"/>
      <c r="N791" s="46"/>
      <c r="O791" s="46"/>
      <c r="P791" s="46"/>
      <c r="Q791" s="46"/>
      <c r="R791" s="46"/>
      <c r="S791" s="46"/>
      <c r="T791" s="46"/>
      <c r="U791" s="46"/>
      <c r="V791" s="46"/>
      <c r="W791" s="46"/>
      <c r="X791" s="49"/>
      <c r="Y791" s="49"/>
      <c r="Z791" s="46"/>
      <c r="AA791" s="46"/>
      <c r="AB791" s="37"/>
      <c r="AC791" s="37"/>
      <c r="AD791" s="37"/>
      <c r="AE791" s="37"/>
      <c r="AF791" s="37"/>
      <c r="AG791" s="37"/>
    </row>
    <row r="792">
      <c r="A792" s="46"/>
      <c r="B792" s="46"/>
      <c r="C792" s="46"/>
      <c r="D792" s="49"/>
      <c r="E792" s="49"/>
      <c r="F792" s="49"/>
      <c r="G792" s="49"/>
      <c r="H792" s="46"/>
      <c r="I792" s="49"/>
      <c r="J792" s="49"/>
      <c r="K792" s="51"/>
      <c r="L792" s="46"/>
      <c r="M792" s="49"/>
      <c r="N792" s="46"/>
      <c r="O792" s="46"/>
      <c r="P792" s="46"/>
      <c r="Q792" s="46"/>
      <c r="R792" s="46"/>
      <c r="S792" s="46"/>
      <c r="T792" s="46"/>
      <c r="U792" s="46"/>
      <c r="V792" s="46"/>
      <c r="W792" s="46"/>
      <c r="X792" s="49"/>
      <c r="Y792" s="49"/>
      <c r="Z792" s="46"/>
      <c r="AA792" s="46"/>
      <c r="AB792" s="37"/>
      <c r="AC792" s="37"/>
      <c r="AD792" s="37"/>
      <c r="AE792" s="37"/>
      <c r="AF792" s="37"/>
      <c r="AG792" s="37"/>
    </row>
    <row r="793">
      <c r="A793" s="46"/>
      <c r="B793" s="46"/>
      <c r="C793" s="46"/>
      <c r="D793" s="49"/>
      <c r="E793" s="49"/>
      <c r="F793" s="49"/>
      <c r="G793" s="49"/>
      <c r="H793" s="46"/>
      <c r="I793" s="49"/>
      <c r="J793" s="49"/>
      <c r="K793" s="51"/>
      <c r="L793" s="46"/>
      <c r="M793" s="49"/>
      <c r="N793" s="46"/>
      <c r="O793" s="46"/>
      <c r="P793" s="46"/>
      <c r="Q793" s="46"/>
      <c r="R793" s="46"/>
      <c r="S793" s="46"/>
      <c r="T793" s="46"/>
      <c r="U793" s="46"/>
      <c r="V793" s="46"/>
      <c r="W793" s="46"/>
      <c r="X793" s="49"/>
      <c r="Y793" s="49"/>
      <c r="Z793" s="46"/>
      <c r="AA793" s="46"/>
      <c r="AB793" s="37"/>
      <c r="AC793" s="37"/>
      <c r="AD793" s="37"/>
      <c r="AE793" s="37"/>
      <c r="AF793" s="37"/>
      <c r="AG793" s="37"/>
    </row>
    <row r="794">
      <c r="A794" s="46"/>
      <c r="B794" s="46"/>
      <c r="C794" s="46"/>
      <c r="D794" s="49"/>
      <c r="E794" s="49"/>
      <c r="F794" s="49"/>
      <c r="G794" s="49"/>
      <c r="H794" s="46"/>
      <c r="I794" s="49"/>
      <c r="J794" s="49"/>
      <c r="K794" s="51"/>
      <c r="L794" s="46"/>
      <c r="M794" s="49"/>
      <c r="N794" s="46"/>
      <c r="O794" s="46"/>
      <c r="P794" s="46"/>
      <c r="Q794" s="46"/>
      <c r="R794" s="46"/>
      <c r="S794" s="46"/>
      <c r="T794" s="46"/>
      <c r="U794" s="46"/>
      <c r="V794" s="46"/>
      <c r="W794" s="46"/>
      <c r="X794" s="49"/>
      <c r="Y794" s="49"/>
      <c r="Z794" s="46"/>
      <c r="AA794" s="46"/>
      <c r="AB794" s="37"/>
      <c r="AC794" s="37"/>
      <c r="AD794" s="37"/>
      <c r="AE794" s="37"/>
      <c r="AF794" s="37"/>
      <c r="AG794" s="37"/>
    </row>
    <row r="795">
      <c r="A795" s="46"/>
      <c r="B795" s="46"/>
      <c r="C795" s="46"/>
      <c r="D795" s="49"/>
      <c r="E795" s="49"/>
      <c r="F795" s="49"/>
      <c r="G795" s="49"/>
      <c r="H795" s="46"/>
      <c r="I795" s="49"/>
      <c r="J795" s="49"/>
      <c r="K795" s="51"/>
      <c r="L795" s="46"/>
      <c r="M795" s="49"/>
      <c r="N795" s="46"/>
      <c r="O795" s="46"/>
      <c r="P795" s="46"/>
      <c r="Q795" s="46"/>
      <c r="R795" s="46"/>
      <c r="S795" s="46"/>
      <c r="T795" s="46"/>
      <c r="U795" s="46"/>
      <c r="V795" s="46"/>
      <c r="W795" s="46"/>
      <c r="X795" s="49"/>
      <c r="Y795" s="49"/>
      <c r="Z795" s="46"/>
      <c r="AA795" s="46"/>
      <c r="AB795" s="37"/>
      <c r="AC795" s="37"/>
      <c r="AD795" s="37"/>
      <c r="AE795" s="37"/>
      <c r="AF795" s="37"/>
      <c r="AG795" s="37"/>
    </row>
    <row r="796">
      <c r="A796" s="46"/>
      <c r="B796" s="46"/>
      <c r="C796" s="46"/>
      <c r="D796" s="49"/>
      <c r="E796" s="49"/>
      <c r="F796" s="49"/>
      <c r="G796" s="49"/>
      <c r="H796" s="46"/>
      <c r="I796" s="49"/>
      <c r="J796" s="49"/>
      <c r="K796" s="51"/>
      <c r="L796" s="46"/>
      <c r="M796" s="49"/>
      <c r="N796" s="46"/>
      <c r="O796" s="46"/>
      <c r="P796" s="46"/>
      <c r="Q796" s="46"/>
      <c r="R796" s="46"/>
      <c r="S796" s="46"/>
      <c r="T796" s="46"/>
      <c r="U796" s="46"/>
      <c r="V796" s="46"/>
      <c r="W796" s="46"/>
      <c r="X796" s="49"/>
      <c r="Y796" s="49"/>
      <c r="Z796" s="46"/>
      <c r="AA796" s="46"/>
      <c r="AB796" s="37"/>
      <c r="AC796" s="37"/>
      <c r="AD796" s="37"/>
      <c r="AE796" s="37"/>
      <c r="AF796" s="37"/>
      <c r="AG796" s="37"/>
    </row>
    <row r="797">
      <c r="A797" s="46"/>
      <c r="B797" s="46"/>
      <c r="C797" s="46"/>
      <c r="D797" s="49"/>
      <c r="E797" s="49"/>
      <c r="F797" s="49"/>
      <c r="G797" s="49"/>
      <c r="H797" s="46"/>
      <c r="I797" s="49"/>
      <c r="J797" s="49"/>
      <c r="K797" s="51"/>
      <c r="L797" s="46"/>
      <c r="M797" s="49"/>
      <c r="N797" s="46"/>
      <c r="O797" s="46"/>
      <c r="P797" s="46"/>
      <c r="Q797" s="46"/>
      <c r="R797" s="46"/>
      <c r="S797" s="46"/>
      <c r="T797" s="46"/>
      <c r="U797" s="46"/>
      <c r="V797" s="46"/>
      <c r="W797" s="46"/>
      <c r="X797" s="49"/>
      <c r="Y797" s="49"/>
      <c r="Z797" s="46"/>
      <c r="AA797" s="46"/>
      <c r="AB797" s="37"/>
      <c r="AC797" s="37"/>
      <c r="AD797" s="37"/>
      <c r="AE797" s="37"/>
      <c r="AF797" s="37"/>
      <c r="AG797" s="37"/>
    </row>
    <row r="798">
      <c r="A798" s="46"/>
      <c r="B798" s="46"/>
      <c r="C798" s="46"/>
      <c r="D798" s="49"/>
      <c r="E798" s="49"/>
      <c r="F798" s="49"/>
      <c r="G798" s="49"/>
      <c r="H798" s="46"/>
      <c r="I798" s="49"/>
      <c r="J798" s="49"/>
      <c r="K798" s="51"/>
      <c r="L798" s="46"/>
      <c r="M798" s="49"/>
      <c r="N798" s="46"/>
      <c r="O798" s="46"/>
      <c r="P798" s="46"/>
      <c r="Q798" s="46"/>
      <c r="R798" s="46"/>
      <c r="S798" s="46"/>
      <c r="T798" s="46"/>
      <c r="U798" s="46"/>
      <c r="V798" s="46"/>
      <c r="W798" s="46"/>
      <c r="X798" s="49"/>
      <c r="Y798" s="49"/>
      <c r="Z798" s="46"/>
      <c r="AA798" s="46"/>
      <c r="AB798" s="37"/>
      <c r="AC798" s="37"/>
      <c r="AD798" s="37"/>
      <c r="AE798" s="37"/>
      <c r="AF798" s="37"/>
      <c r="AG798" s="37"/>
    </row>
    <row r="799">
      <c r="A799" s="46"/>
      <c r="B799" s="46"/>
      <c r="C799" s="46"/>
      <c r="D799" s="49"/>
      <c r="E799" s="49"/>
      <c r="F799" s="49"/>
      <c r="G799" s="49"/>
      <c r="H799" s="46"/>
      <c r="I799" s="49"/>
      <c r="J799" s="49"/>
      <c r="K799" s="51"/>
      <c r="L799" s="46"/>
      <c r="M799" s="49"/>
      <c r="N799" s="46"/>
      <c r="O799" s="46"/>
      <c r="P799" s="46"/>
      <c r="Q799" s="46"/>
      <c r="R799" s="46"/>
      <c r="S799" s="46"/>
      <c r="T799" s="46"/>
      <c r="U799" s="46"/>
      <c r="V799" s="46"/>
      <c r="W799" s="46"/>
      <c r="X799" s="49"/>
      <c r="Y799" s="49"/>
      <c r="Z799" s="46"/>
      <c r="AA799" s="46"/>
      <c r="AB799" s="37"/>
      <c r="AC799" s="37"/>
      <c r="AD799" s="37"/>
      <c r="AE799" s="37"/>
      <c r="AF799" s="37"/>
      <c r="AG799" s="37"/>
    </row>
    <row r="800">
      <c r="A800" s="46"/>
      <c r="B800" s="46"/>
      <c r="C800" s="46"/>
      <c r="D800" s="49"/>
      <c r="E800" s="49"/>
      <c r="F800" s="49"/>
      <c r="G800" s="49"/>
      <c r="H800" s="46"/>
      <c r="I800" s="49"/>
      <c r="J800" s="49"/>
      <c r="K800" s="51"/>
      <c r="L800" s="46"/>
      <c r="M800" s="49"/>
      <c r="N800" s="46"/>
      <c r="O800" s="46"/>
      <c r="P800" s="46"/>
      <c r="Q800" s="46"/>
      <c r="R800" s="46"/>
      <c r="S800" s="46"/>
      <c r="T800" s="46"/>
      <c r="U800" s="46"/>
      <c r="V800" s="46"/>
      <c r="W800" s="46"/>
      <c r="X800" s="49"/>
      <c r="Y800" s="49"/>
      <c r="Z800" s="46"/>
      <c r="AA800" s="46"/>
      <c r="AB800" s="37"/>
      <c r="AC800" s="37"/>
      <c r="AD800" s="37"/>
      <c r="AE800" s="37"/>
      <c r="AF800" s="37"/>
      <c r="AG800" s="37"/>
    </row>
    <row r="801">
      <c r="A801" s="46"/>
      <c r="B801" s="46"/>
      <c r="C801" s="46"/>
      <c r="D801" s="49"/>
      <c r="E801" s="49"/>
      <c r="F801" s="49"/>
      <c r="G801" s="49"/>
      <c r="H801" s="46"/>
      <c r="I801" s="49"/>
      <c r="J801" s="49"/>
      <c r="K801" s="51"/>
      <c r="L801" s="46"/>
      <c r="M801" s="49"/>
      <c r="N801" s="46"/>
      <c r="O801" s="46"/>
      <c r="P801" s="46"/>
      <c r="Q801" s="46"/>
      <c r="R801" s="46"/>
      <c r="S801" s="46"/>
      <c r="T801" s="46"/>
      <c r="U801" s="46"/>
      <c r="V801" s="46"/>
      <c r="W801" s="46"/>
      <c r="X801" s="49"/>
      <c r="Y801" s="49"/>
      <c r="Z801" s="46"/>
      <c r="AA801" s="46"/>
      <c r="AB801" s="37"/>
      <c r="AC801" s="37"/>
      <c r="AD801" s="37"/>
      <c r="AE801" s="37"/>
      <c r="AF801" s="37"/>
      <c r="AG801" s="37"/>
    </row>
    <row r="802">
      <c r="A802" s="46"/>
      <c r="B802" s="46"/>
      <c r="C802" s="46"/>
      <c r="D802" s="49"/>
      <c r="E802" s="49"/>
      <c r="F802" s="49"/>
      <c r="G802" s="49"/>
      <c r="H802" s="46"/>
      <c r="I802" s="49"/>
      <c r="J802" s="49"/>
      <c r="K802" s="51"/>
      <c r="L802" s="46"/>
      <c r="M802" s="49"/>
      <c r="N802" s="46"/>
      <c r="O802" s="46"/>
      <c r="P802" s="46"/>
      <c r="Q802" s="46"/>
      <c r="R802" s="46"/>
      <c r="S802" s="46"/>
      <c r="T802" s="46"/>
      <c r="U802" s="46"/>
      <c r="V802" s="46"/>
      <c r="W802" s="46"/>
      <c r="X802" s="49"/>
      <c r="Y802" s="49"/>
      <c r="Z802" s="46"/>
      <c r="AA802" s="46"/>
      <c r="AB802" s="37"/>
      <c r="AC802" s="37"/>
      <c r="AD802" s="37"/>
      <c r="AE802" s="37"/>
      <c r="AF802" s="37"/>
      <c r="AG802" s="37"/>
    </row>
    <row r="803">
      <c r="A803" s="46"/>
      <c r="B803" s="46"/>
      <c r="C803" s="46"/>
      <c r="D803" s="49"/>
      <c r="E803" s="49"/>
      <c r="F803" s="49"/>
      <c r="G803" s="49"/>
      <c r="H803" s="46"/>
      <c r="I803" s="49"/>
      <c r="J803" s="49"/>
      <c r="K803" s="51"/>
      <c r="L803" s="46"/>
      <c r="M803" s="49"/>
      <c r="N803" s="46"/>
      <c r="O803" s="46"/>
      <c r="P803" s="46"/>
      <c r="Q803" s="46"/>
      <c r="R803" s="46"/>
      <c r="S803" s="46"/>
      <c r="T803" s="46"/>
      <c r="U803" s="46"/>
      <c r="V803" s="46"/>
      <c r="W803" s="46"/>
      <c r="X803" s="49"/>
      <c r="Y803" s="49"/>
      <c r="Z803" s="46"/>
      <c r="AA803" s="46"/>
      <c r="AB803" s="37"/>
      <c r="AC803" s="37"/>
      <c r="AD803" s="37"/>
      <c r="AE803" s="37"/>
      <c r="AF803" s="37"/>
      <c r="AG803" s="37"/>
    </row>
    <row r="804">
      <c r="A804" s="46"/>
      <c r="B804" s="46"/>
      <c r="C804" s="46"/>
      <c r="D804" s="49"/>
      <c r="E804" s="49"/>
      <c r="F804" s="49"/>
      <c r="G804" s="49"/>
      <c r="H804" s="46"/>
      <c r="I804" s="49"/>
      <c r="J804" s="49"/>
      <c r="K804" s="51"/>
      <c r="L804" s="46"/>
      <c r="M804" s="49"/>
      <c r="N804" s="46"/>
      <c r="O804" s="46"/>
      <c r="P804" s="46"/>
      <c r="Q804" s="46"/>
      <c r="R804" s="46"/>
      <c r="S804" s="46"/>
      <c r="T804" s="46"/>
      <c r="U804" s="46"/>
      <c r="V804" s="46"/>
      <c r="W804" s="46"/>
      <c r="X804" s="49"/>
      <c r="Y804" s="49"/>
      <c r="Z804" s="46"/>
      <c r="AA804" s="46"/>
      <c r="AB804" s="37"/>
      <c r="AC804" s="37"/>
      <c r="AD804" s="37"/>
      <c r="AE804" s="37"/>
      <c r="AF804" s="37"/>
      <c r="AG804" s="37"/>
    </row>
    <row r="805">
      <c r="A805" s="46"/>
      <c r="B805" s="46"/>
      <c r="C805" s="46"/>
      <c r="D805" s="49"/>
      <c r="E805" s="49"/>
      <c r="F805" s="49"/>
      <c r="G805" s="49"/>
      <c r="H805" s="46"/>
      <c r="I805" s="49"/>
      <c r="J805" s="49"/>
      <c r="K805" s="51"/>
      <c r="L805" s="46"/>
      <c r="M805" s="49"/>
      <c r="N805" s="46"/>
      <c r="O805" s="46"/>
      <c r="P805" s="46"/>
      <c r="Q805" s="46"/>
      <c r="R805" s="46"/>
      <c r="S805" s="46"/>
      <c r="T805" s="46"/>
      <c r="U805" s="46"/>
      <c r="V805" s="46"/>
      <c r="W805" s="46"/>
      <c r="X805" s="49"/>
      <c r="Y805" s="49"/>
      <c r="Z805" s="46"/>
      <c r="AA805" s="46"/>
      <c r="AB805" s="37"/>
      <c r="AC805" s="37"/>
      <c r="AD805" s="37"/>
      <c r="AE805" s="37"/>
      <c r="AF805" s="37"/>
      <c r="AG805" s="37"/>
    </row>
    <row r="806">
      <c r="A806" s="46"/>
      <c r="B806" s="46"/>
      <c r="C806" s="46"/>
      <c r="D806" s="49"/>
      <c r="E806" s="49"/>
      <c r="F806" s="49"/>
      <c r="G806" s="49"/>
      <c r="H806" s="46"/>
      <c r="I806" s="49"/>
      <c r="J806" s="49"/>
      <c r="K806" s="51"/>
      <c r="L806" s="46"/>
      <c r="M806" s="49"/>
      <c r="N806" s="46"/>
      <c r="O806" s="46"/>
      <c r="P806" s="46"/>
      <c r="Q806" s="46"/>
      <c r="R806" s="46"/>
      <c r="S806" s="46"/>
      <c r="T806" s="46"/>
      <c r="U806" s="46"/>
      <c r="V806" s="46"/>
      <c r="W806" s="46"/>
      <c r="X806" s="49"/>
      <c r="Y806" s="49"/>
      <c r="Z806" s="46"/>
      <c r="AA806" s="46"/>
      <c r="AB806" s="37"/>
      <c r="AC806" s="37"/>
      <c r="AD806" s="37"/>
      <c r="AE806" s="37"/>
      <c r="AF806" s="37"/>
      <c r="AG806" s="37"/>
    </row>
    <row r="807">
      <c r="A807" s="46"/>
      <c r="B807" s="46"/>
      <c r="C807" s="46"/>
      <c r="D807" s="49"/>
      <c r="E807" s="49"/>
      <c r="F807" s="49"/>
      <c r="G807" s="49"/>
      <c r="H807" s="46"/>
      <c r="I807" s="49"/>
      <c r="J807" s="49"/>
      <c r="K807" s="51"/>
      <c r="L807" s="46"/>
      <c r="M807" s="49"/>
      <c r="N807" s="46"/>
      <c r="O807" s="46"/>
      <c r="P807" s="46"/>
      <c r="Q807" s="46"/>
      <c r="R807" s="46"/>
      <c r="S807" s="46"/>
      <c r="T807" s="46"/>
      <c r="U807" s="46"/>
      <c r="V807" s="46"/>
      <c r="W807" s="46"/>
      <c r="X807" s="49"/>
      <c r="Y807" s="49"/>
      <c r="Z807" s="46"/>
      <c r="AA807" s="46"/>
      <c r="AB807" s="37"/>
      <c r="AC807" s="37"/>
      <c r="AD807" s="37"/>
      <c r="AE807" s="37"/>
      <c r="AF807" s="37"/>
      <c r="AG807" s="37"/>
    </row>
    <row r="808">
      <c r="A808" s="46"/>
      <c r="B808" s="46"/>
      <c r="C808" s="46"/>
      <c r="D808" s="49"/>
      <c r="E808" s="49"/>
      <c r="F808" s="49"/>
      <c r="G808" s="49"/>
      <c r="H808" s="46"/>
      <c r="I808" s="49"/>
      <c r="J808" s="49"/>
      <c r="K808" s="51"/>
      <c r="L808" s="46"/>
      <c r="M808" s="49"/>
      <c r="N808" s="46"/>
      <c r="O808" s="46"/>
      <c r="P808" s="46"/>
      <c r="Q808" s="46"/>
      <c r="R808" s="46"/>
      <c r="S808" s="46"/>
      <c r="T808" s="46"/>
      <c r="U808" s="46"/>
      <c r="V808" s="46"/>
      <c r="W808" s="46"/>
      <c r="X808" s="49"/>
      <c r="Y808" s="49"/>
      <c r="Z808" s="46"/>
      <c r="AA808" s="46"/>
      <c r="AB808" s="37"/>
      <c r="AC808" s="37"/>
      <c r="AD808" s="37"/>
      <c r="AE808" s="37"/>
      <c r="AF808" s="37"/>
      <c r="AG808" s="37"/>
    </row>
    <row r="809">
      <c r="A809" s="46"/>
      <c r="B809" s="46"/>
      <c r="C809" s="46"/>
      <c r="D809" s="49"/>
      <c r="E809" s="49"/>
      <c r="F809" s="49"/>
      <c r="G809" s="49"/>
      <c r="H809" s="46"/>
      <c r="I809" s="49"/>
      <c r="J809" s="49"/>
      <c r="K809" s="51"/>
      <c r="L809" s="46"/>
      <c r="M809" s="49"/>
      <c r="N809" s="46"/>
      <c r="O809" s="46"/>
      <c r="P809" s="46"/>
      <c r="Q809" s="46"/>
      <c r="R809" s="46"/>
      <c r="S809" s="46"/>
      <c r="T809" s="46"/>
      <c r="U809" s="46"/>
      <c r="V809" s="46"/>
      <c r="W809" s="46"/>
      <c r="X809" s="49"/>
      <c r="Y809" s="49"/>
      <c r="Z809" s="46"/>
      <c r="AA809" s="46"/>
      <c r="AB809" s="37"/>
      <c r="AC809" s="37"/>
      <c r="AD809" s="37"/>
      <c r="AE809" s="37"/>
      <c r="AF809" s="37"/>
      <c r="AG809" s="37"/>
    </row>
    <row r="810">
      <c r="A810" s="46"/>
      <c r="B810" s="46"/>
      <c r="C810" s="46"/>
      <c r="D810" s="49"/>
      <c r="E810" s="49"/>
      <c r="F810" s="49"/>
      <c r="G810" s="49"/>
      <c r="H810" s="46"/>
      <c r="I810" s="49"/>
      <c r="J810" s="49"/>
      <c r="K810" s="51"/>
      <c r="L810" s="46"/>
      <c r="M810" s="49"/>
      <c r="N810" s="46"/>
      <c r="O810" s="46"/>
      <c r="P810" s="46"/>
      <c r="Q810" s="46"/>
      <c r="R810" s="46"/>
      <c r="S810" s="46"/>
      <c r="T810" s="46"/>
      <c r="U810" s="46"/>
      <c r="V810" s="46"/>
      <c r="W810" s="46"/>
      <c r="X810" s="49"/>
      <c r="Y810" s="49"/>
      <c r="Z810" s="46"/>
      <c r="AA810" s="46"/>
      <c r="AB810" s="37"/>
      <c r="AC810" s="37"/>
      <c r="AD810" s="37"/>
      <c r="AE810" s="37"/>
      <c r="AF810" s="37"/>
      <c r="AG810" s="37"/>
    </row>
    <row r="811">
      <c r="A811" s="46"/>
      <c r="B811" s="46"/>
      <c r="C811" s="46"/>
      <c r="D811" s="49"/>
      <c r="E811" s="49"/>
      <c r="F811" s="49"/>
      <c r="G811" s="49"/>
      <c r="H811" s="46"/>
      <c r="I811" s="49"/>
      <c r="J811" s="49"/>
      <c r="K811" s="51"/>
      <c r="L811" s="46"/>
      <c r="M811" s="49"/>
      <c r="N811" s="46"/>
      <c r="O811" s="46"/>
      <c r="P811" s="46"/>
      <c r="Q811" s="46"/>
      <c r="R811" s="46"/>
      <c r="S811" s="46"/>
      <c r="T811" s="46"/>
      <c r="U811" s="46"/>
      <c r="V811" s="46"/>
      <c r="W811" s="46"/>
      <c r="X811" s="49"/>
      <c r="Y811" s="49"/>
      <c r="Z811" s="46"/>
      <c r="AA811" s="46"/>
      <c r="AB811" s="37"/>
      <c r="AC811" s="37"/>
      <c r="AD811" s="37"/>
      <c r="AE811" s="37"/>
      <c r="AF811" s="37"/>
      <c r="AG811" s="37"/>
    </row>
    <row r="812">
      <c r="A812" s="46"/>
      <c r="B812" s="46"/>
      <c r="C812" s="46"/>
      <c r="D812" s="49"/>
      <c r="E812" s="49"/>
      <c r="F812" s="49"/>
      <c r="G812" s="49"/>
      <c r="H812" s="46"/>
      <c r="I812" s="49"/>
      <c r="J812" s="49"/>
      <c r="K812" s="51"/>
      <c r="L812" s="46"/>
      <c r="M812" s="49"/>
      <c r="N812" s="46"/>
      <c r="O812" s="46"/>
      <c r="P812" s="46"/>
      <c r="Q812" s="46"/>
      <c r="R812" s="46"/>
      <c r="S812" s="46"/>
      <c r="T812" s="46"/>
      <c r="U812" s="46"/>
      <c r="V812" s="46"/>
      <c r="W812" s="46"/>
      <c r="X812" s="49"/>
      <c r="Y812" s="49"/>
      <c r="Z812" s="46"/>
      <c r="AA812" s="46"/>
      <c r="AB812" s="37"/>
      <c r="AC812" s="37"/>
      <c r="AD812" s="37"/>
      <c r="AE812" s="37"/>
      <c r="AF812" s="37"/>
      <c r="AG812" s="37"/>
    </row>
    <row r="813">
      <c r="A813" s="46"/>
      <c r="B813" s="46"/>
      <c r="C813" s="46"/>
      <c r="D813" s="49"/>
      <c r="E813" s="49"/>
      <c r="F813" s="49"/>
      <c r="G813" s="49"/>
      <c r="H813" s="46"/>
      <c r="I813" s="49"/>
      <c r="J813" s="49"/>
      <c r="K813" s="51"/>
      <c r="L813" s="46"/>
      <c r="M813" s="49"/>
      <c r="N813" s="46"/>
      <c r="O813" s="46"/>
      <c r="P813" s="46"/>
      <c r="Q813" s="46"/>
      <c r="R813" s="46"/>
      <c r="S813" s="46"/>
      <c r="T813" s="46"/>
      <c r="U813" s="46"/>
      <c r="V813" s="46"/>
      <c r="W813" s="46"/>
      <c r="X813" s="49"/>
      <c r="Y813" s="49"/>
      <c r="Z813" s="46"/>
      <c r="AA813" s="46"/>
      <c r="AB813" s="37"/>
      <c r="AC813" s="37"/>
      <c r="AD813" s="37"/>
      <c r="AE813" s="37"/>
      <c r="AF813" s="37"/>
      <c r="AG813" s="37"/>
    </row>
    <row r="814">
      <c r="A814" s="46"/>
      <c r="B814" s="46"/>
      <c r="C814" s="46"/>
      <c r="D814" s="49"/>
      <c r="E814" s="49"/>
      <c r="F814" s="49"/>
      <c r="G814" s="49"/>
      <c r="H814" s="46"/>
      <c r="I814" s="49"/>
      <c r="J814" s="49"/>
      <c r="K814" s="51"/>
      <c r="L814" s="46"/>
      <c r="M814" s="49"/>
      <c r="N814" s="46"/>
      <c r="O814" s="46"/>
      <c r="P814" s="46"/>
      <c r="Q814" s="46"/>
      <c r="R814" s="46"/>
      <c r="S814" s="46"/>
      <c r="T814" s="46"/>
      <c r="U814" s="46"/>
      <c r="V814" s="46"/>
      <c r="W814" s="46"/>
      <c r="X814" s="49"/>
      <c r="Y814" s="49"/>
      <c r="Z814" s="46"/>
      <c r="AA814" s="46"/>
      <c r="AB814" s="37"/>
      <c r="AC814" s="37"/>
      <c r="AD814" s="37"/>
      <c r="AE814" s="37"/>
      <c r="AF814" s="37"/>
      <c r="AG814" s="37"/>
    </row>
    <row r="815">
      <c r="A815" s="46"/>
      <c r="B815" s="46"/>
      <c r="C815" s="46"/>
      <c r="D815" s="49"/>
      <c r="E815" s="49"/>
      <c r="F815" s="49"/>
      <c r="G815" s="49"/>
      <c r="H815" s="46"/>
      <c r="I815" s="49"/>
      <c r="J815" s="49"/>
      <c r="K815" s="51"/>
      <c r="L815" s="46"/>
      <c r="M815" s="49"/>
      <c r="N815" s="46"/>
      <c r="O815" s="46"/>
      <c r="P815" s="46"/>
      <c r="Q815" s="46"/>
      <c r="R815" s="46"/>
      <c r="S815" s="46"/>
      <c r="T815" s="46"/>
      <c r="U815" s="46"/>
      <c r="V815" s="46"/>
      <c r="W815" s="46"/>
      <c r="X815" s="49"/>
      <c r="Y815" s="49"/>
      <c r="Z815" s="46"/>
      <c r="AA815" s="46"/>
      <c r="AB815" s="37"/>
      <c r="AC815" s="37"/>
      <c r="AD815" s="37"/>
      <c r="AE815" s="37"/>
      <c r="AF815" s="37"/>
      <c r="AG815" s="37"/>
    </row>
    <row r="816">
      <c r="A816" s="46"/>
      <c r="B816" s="46"/>
      <c r="C816" s="46"/>
      <c r="D816" s="49"/>
      <c r="E816" s="49"/>
      <c r="F816" s="49"/>
      <c r="G816" s="49"/>
      <c r="H816" s="46"/>
      <c r="I816" s="49"/>
      <c r="J816" s="49"/>
      <c r="K816" s="51"/>
      <c r="L816" s="46"/>
      <c r="M816" s="49"/>
      <c r="N816" s="46"/>
      <c r="O816" s="46"/>
      <c r="P816" s="46"/>
      <c r="Q816" s="46"/>
      <c r="R816" s="46"/>
      <c r="S816" s="46"/>
      <c r="T816" s="46"/>
      <c r="U816" s="46"/>
      <c r="V816" s="46"/>
      <c r="W816" s="46"/>
      <c r="X816" s="49"/>
      <c r="Y816" s="49"/>
      <c r="Z816" s="46"/>
      <c r="AA816" s="46"/>
      <c r="AB816" s="37"/>
      <c r="AC816" s="37"/>
      <c r="AD816" s="37"/>
      <c r="AE816" s="37"/>
      <c r="AF816" s="37"/>
      <c r="AG816" s="37"/>
    </row>
    <row r="817">
      <c r="A817" s="46"/>
      <c r="B817" s="46"/>
      <c r="C817" s="46"/>
      <c r="D817" s="49"/>
      <c r="E817" s="49"/>
      <c r="F817" s="49"/>
      <c r="G817" s="49"/>
      <c r="H817" s="46"/>
      <c r="I817" s="49"/>
      <c r="J817" s="49"/>
      <c r="K817" s="51"/>
      <c r="L817" s="46"/>
      <c r="M817" s="49"/>
      <c r="N817" s="46"/>
      <c r="O817" s="46"/>
      <c r="P817" s="46"/>
      <c r="Q817" s="46"/>
      <c r="R817" s="46"/>
      <c r="S817" s="46"/>
      <c r="T817" s="46"/>
      <c r="U817" s="46"/>
      <c r="V817" s="46"/>
      <c r="W817" s="46"/>
      <c r="X817" s="49"/>
      <c r="Y817" s="49"/>
      <c r="Z817" s="46"/>
      <c r="AA817" s="46"/>
      <c r="AB817" s="37"/>
      <c r="AC817" s="37"/>
      <c r="AD817" s="37"/>
      <c r="AE817" s="37"/>
      <c r="AF817" s="37"/>
      <c r="AG817" s="37"/>
    </row>
    <row r="818">
      <c r="A818" s="46"/>
      <c r="B818" s="46"/>
      <c r="C818" s="46"/>
      <c r="D818" s="49"/>
      <c r="E818" s="49"/>
      <c r="F818" s="49"/>
      <c r="G818" s="49"/>
      <c r="H818" s="46"/>
      <c r="I818" s="49"/>
      <c r="J818" s="49"/>
      <c r="K818" s="51"/>
      <c r="L818" s="46"/>
      <c r="M818" s="49"/>
      <c r="N818" s="46"/>
      <c r="O818" s="46"/>
      <c r="P818" s="46"/>
      <c r="Q818" s="46"/>
      <c r="R818" s="46"/>
      <c r="S818" s="46"/>
      <c r="T818" s="46"/>
      <c r="U818" s="46"/>
      <c r="V818" s="46"/>
      <c r="W818" s="46"/>
      <c r="X818" s="49"/>
      <c r="Y818" s="49"/>
      <c r="Z818" s="46"/>
      <c r="AA818" s="46"/>
      <c r="AB818" s="37"/>
      <c r="AC818" s="37"/>
      <c r="AD818" s="37"/>
      <c r="AE818" s="37"/>
      <c r="AF818" s="37"/>
      <c r="AG818" s="37"/>
    </row>
    <row r="819">
      <c r="A819" s="46"/>
      <c r="B819" s="46"/>
      <c r="C819" s="46"/>
      <c r="D819" s="49"/>
      <c r="E819" s="49"/>
      <c r="F819" s="49"/>
      <c r="G819" s="49"/>
      <c r="H819" s="46"/>
      <c r="I819" s="49"/>
      <c r="J819" s="49"/>
      <c r="K819" s="51"/>
      <c r="L819" s="46"/>
      <c r="M819" s="49"/>
      <c r="N819" s="46"/>
      <c r="O819" s="46"/>
      <c r="P819" s="46"/>
      <c r="Q819" s="46"/>
      <c r="R819" s="46"/>
      <c r="S819" s="46"/>
      <c r="T819" s="46"/>
      <c r="U819" s="46"/>
      <c r="V819" s="46"/>
      <c r="W819" s="46"/>
      <c r="X819" s="49"/>
      <c r="Y819" s="49"/>
      <c r="Z819" s="46"/>
      <c r="AA819" s="46"/>
      <c r="AB819" s="37"/>
      <c r="AC819" s="37"/>
      <c r="AD819" s="37"/>
      <c r="AE819" s="37"/>
      <c r="AF819" s="37"/>
      <c r="AG819" s="37"/>
    </row>
    <row r="820">
      <c r="A820" s="46"/>
      <c r="B820" s="46"/>
      <c r="C820" s="46"/>
      <c r="D820" s="49"/>
      <c r="E820" s="49"/>
      <c r="F820" s="49"/>
      <c r="G820" s="49"/>
      <c r="H820" s="46"/>
      <c r="I820" s="49"/>
      <c r="J820" s="49"/>
      <c r="K820" s="51"/>
      <c r="L820" s="46"/>
      <c r="M820" s="49"/>
      <c r="N820" s="46"/>
      <c r="O820" s="46"/>
      <c r="P820" s="46"/>
      <c r="Q820" s="46"/>
      <c r="R820" s="46"/>
      <c r="S820" s="46"/>
      <c r="T820" s="46"/>
      <c r="U820" s="46"/>
      <c r="V820" s="46"/>
      <c r="W820" s="46"/>
      <c r="X820" s="49"/>
      <c r="Y820" s="49"/>
      <c r="Z820" s="46"/>
      <c r="AA820" s="46"/>
      <c r="AB820" s="37"/>
      <c r="AC820" s="37"/>
      <c r="AD820" s="37"/>
      <c r="AE820" s="37"/>
      <c r="AF820" s="37"/>
      <c r="AG820" s="37"/>
    </row>
    <row r="821">
      <c r="A821" s="46"/>
      <c r="B821" s="46"/>
      <c r="C821" s="46"/>
      <c r="D821" s="49"/>
      <c r="E821" s="49"/>
      <c r="F821" s="49"/>
      <c r="G821" s="49"/>
      <c r="H821" s="46"/>
      <c r="I821" s="49"/>
      <c r="J821" s="49"/>
      <c r="K821" s="51"/>
      <c r="L821" s="46"/>
      <c r="M821" s="49"/>
      <c r="N821" s="46"/>
      <c r="O821" s="46"/>
      <c r="P821" s="46"/>
      <c r="Q821" s="46"/>
      <c r="R821" s="46"/>
      <c r="S821" s="46"/>
      <c r="T821" s="46"/>
      <c r="U821" s="46"/>
      <c r="V821" s="46"/>
      <c r="W821" s="46"/>
      <c r="X821" s="49"/>
      <c r="Y821" s="49"/>
      <c r="Z821" s="46"/>
      <c r="AA821" s="46"/>
      <c r="AB821" s="37"/>
      <c r="AC821" s="37"/>
      <c r="AD821" s="37"/>
      <c r="AE821" s="37"/>
      <c r="AF821" s="37"/>
      <c r="AG821" s="37"/>
    </row>
    <row r="822">
      <c r="A822" s="46"/>
      <c r="B822" s="46"/>
      <c r="C822" s="46"/>
      <c r="D822" s="49"/>
      <c r="E822" s="49"/>
      <c r="F822" s="49"/>
      <c r="G822" s="49"/>
      <c r="H822" s="46"/>
      <c r="I822" s="49"/>
      <c r="J822" s="49"/>
      <c r="K822" s="51"/>
      <c r="L822" s="46"/>
      <c r="M822" s="49"/>
      <c r="N822" s="46"/>
      <c r="O822" s="46"/>
      <c r="P822" s="46"/>
      <c r="Q822" s="46"/>
      <c r="R822" s="46"/>
      <c r="S822" s="46"/>
      <c r="T822" s="46"/>
      <c r="U822" s="46"/>
      <c r="V822" s="46"/>
      <c r="W822" s="46"/>
      <c r="X822" s="49"/>
      <c r="Y822" s="49"/>
      <c r="Z822" s="46"/>
      <c r="AA822" s="46"/>
      <c r="AB822" s="37"/>
      <c r="AC822" s="37"/>
      <c r="AD822" s="37"/>
      <c r="AE822" s="37"/>
      <c r="AF822" s="37"/>
      <c r="AG822" s="37"/>
    </row>
    <row r="823">
      <c r="A823" s="46"/>
      <c r="B823" s="46"/>
      <c r="C823" s="46"/>
      <c r="D823" s="49"/>
      <c r="E823" s="49"/>
      <c r="F823" s="49"/>
      <c r="G823" s="49"/>
      <c r="H823" s="46"/>
      <c r="I823" s="49"/>
      <c r="J823" s="49"/>
      <c r="K823" s="51"/>
      <c r="L823" s="46"/>
      <c r="M823" s="49"/>
      <c r="N823" s="46"/>
      <c r="O823" s="46"/>
      <c r="P823" s="46"/>
      <c r="Q823" s="46"/>
      <c r="R823" s="46"/>
      <c r="S823" s="46"/>
      <c r="T823" s="46"/>
      <c r="U823" s="46"/>
      <c r="V823" s="46"/>
      <c r="W823" s="46"/>
      <c r="X823" s="49"/>
      <c r="Y823" s="49"/>
      <c r="Z823" s="46"/>
      <c r="AA823" s="46"/>
      <c r="AB823" s="37"/>
      <c r="AC823" s="37"/>
      <c r="AD823" s="37"/>
      <c r="AE823" s="37"/>
      <c r="AF823" s="37"/>
      <c r="AG823" s="37"/>
    </row>
    <row r="824">
      <c r="A824" s="46"/>
      <c r="B824" s="46"/>
      <c r="C824" s="46"/>
      <c r="D824" s="49"/>
      <c r="E824" s="49"/>
      <c r="F824" s="49"/>
      <c r="G824" s="49"/>
      <c r="H824" s="46"/>
      <c r="I824" s="49"/>
      <c r="J824" s="49"/>
      <c r="K824" s="51"/>
      <c r="L824" s="46"/>
      <c r="M824" s="49"/>
      <c r="N824" s="46"/>
      <c r="O824" s="46"/>
      <c r="P824" s="46"/>
      <c r="Q824" s="46"/>
      <c r="R824" s="46"/>
      <c r="S824" s="46"/>
      <c r="T824" s="46"/>
      <c r="U824" s="46"/>
      <c r="V824" s="46"/>
      <c r="W824" s="46"/>
      <c r="X824" s="49"/>
      <c r="Y824" s="49"/>
      <c r="Z824" s="46"/>
      <c r="AA824" s="46"/>
      <c r="AB824" s="37"/>
      <c r="AC824" s="37"/>
      <c r="AD824" s="37"/>
      <c r="AE824" s="37"/>
      <c r="AF824" s="37"/>
      <c r="AG824" s="37"/>
    </row>
    <row r="825">
      <c r="A825" s="46"/>
      <c r="B825" s="46"/>
      <c r="C825" s="46"/>
      <c r="D825" s="49"/>
      <c r="E825" s="49"/>
      <c r="F825" s="49"/>
      <c r="G825" s="49"/>
      <c r="H825" s="46"/>
      <c r="I825" s="49"/>
      <c r="J825" s="49"/>
      <c r="K825" s="51"/>
      <c r="L825" s="46"/>
      <c r="M825" s="49"/>
      <c r="N825" s="46"/>
      <c r="O825" s="46"/>
      <c r="P825" s="46"/>
      <c r="Q825" s="46"/>
      <c r="R825" s="46"/>
      <c r="S825" s="46"/>
      <c r="T825" s="46"/>
      <c r="U825" s="46"/>
      <c r="V825" s="46"/>
      <c r="W825" s="46"/>
      <c r="X825" s="49"/>
      <c r="Y825" s="49"/>
      <c r="Z825" s="46"/>
      <c r="AA825" s="46"/>
      <c r="AB825" s="37"/>
      <c r="AC825" s="37"/>
      <c r="AD825" s="37"/>
      <c r="AE825" s="37"/>
      <c r="AF825" s="37"/>
      <c r="AG825" s="37"/>
    </row>
    <row r="826">
      <c r="A826" s="46"/>
      <c r="B826" s="46"/>
      <c r="C826" s="46"/>
      <c r="D826" s="49"/>
      <c r="E826" s="49"/>
      <c r="F826" s="49"/>
      <c r="G826" s="49"/>
      <c r="H826" s="46"/>
      <c r="I826" s="49"/>
      <c r="J826" s="49"/>
      <c r="K826" s="51"/>
      <c r="L826" s="46"/>
      <c r="M826" s="49"/>
      <c r="N826" s="46"/>
      <c r="O826" s="46"/>
      <c r="P826" s="46"/>
      <c r="Q826" s="46"/>
      <c r="R826" s="46"/>
      <c r="S826" s="46"/>
      <c r="T826" s="46"/>
      <c r="U826" s="46"/>
      <c r="V826" s="46"/>
      <c r="W826" s="46"/>
      <c r="X826" s="49"/>
      <c r="Y826" s="49"/>
      <c r="Z826" s="46"/>
      <c r="AA826" s="46"/>
      <c r="AB826" s="37"/>
      <c r="AC826" s="37"/>
      <c r="AD826" s="37"/>
      <c r="AE826" s="37"/>
      <c r="AF826" s="37"/>
      <c r="AG826" s="37"/>
    </row>
    <row r="827">
      <c r="A827" s="46"/>
      <c r="B827" s="46"/>
      <c r="C827" s="46"/>
      <c r="D827" s="49"/>
      <c r="E827" s="49"/>
      <c r="F827" s="49"/>
      <c r="G827" s="49"/>
      <c r="H827" s="46"/>
      <c r="I827" s="49"/>
      <c r="J827" s="49"/>
      <c r="K827" s="51"/>
      <c r="L827" s="46"/>
      <c r="M827" s="49"/>
      <c r="N827" s="46"/>
      <c r="O827" s="46"/>
      <c r="P827" s="46"/>
      <c r="Q827" s="46"/>
      <c r="R827" s="46"/>
      <c r="S827" s="46"/>
      <c r="T827" s="46"/>
      <c r="U827" s="46"/>
      <c r="V827" s="46"/>
      <c r="W827" s="46"/>
      <c r="X827" s="49"/>
      <c r="Y827" s="49"/>
      <c r="Z827" s="46"/>
      <c r="AA827" s="46"/>
      <c r="AB827" s="37"/>
      <c r="AC827" s="37"/>
      <c r="AD827" s="37"/>
      <c r="AE827" s="37"/>
      <c r="AF827" s="37"/>
      <c r="AG827" s="37"/>
    </row>
    <row r="828">
      <c r="A828" s="46"/>
      <c r="B828" s="46"/>
      <c r="C828" s="46"/>
      <c r="D828" s="49"/>
      <c r="E828" s="49"/>
      <c r="F828" s="49"/>
      <c r="G828" s="49"/>
      <c r="H828" s="46"/>
      <c r="I828" s="49"/>
      <c r="J828" s="49"/>
      <c r="K828" s="51"/>
      <c r="L828" s="46"/>
      <c r="M828" s="49"/>
      <c r="N828" s="46"/>
      <c r="O828" s="46"/>
      <c r="P828" s="46"/>
      <c r="Q828" s="46"/>
      <c r="R828" s="46"/>
      <c r="S828" s="46"/>
      <c r="T828" s="46"/>
      <c r="U828" s="46"/>
      <c r="V828" s="46"/>
      <c r="W828" s="46"/>
      <c r="X828" s="49"/>
      <c r="Y828" s="49"/>
      <c r="Z828" s="46"/>
      <c r="AA828" s="46"/>
      <c r="AB828" s="37"/>
      <c r="AC828" s="37"/>
      <c r="AD828" s="37"/>
      <c r="AE828" s="37"/>
      <c r="AF828" s="37"/>
      <c r="AG828" s="37"/>
    </row>
    <row r="829">
      <c r="A829" s="46"/>
      <c r="B829" s="46"/>
      <c r="C829" s="46"/>
      <c r="D829" s="49"/>
      <c r="E829" s="49"/>
      <c r="F829" s="49"/>
      <c r="G829" s="49"/>
      <c r="H829" s="46"/>
      <c r="I829" s="49"/>
      <c r="J829" s="49"/>
      <c r="K829" s="51"/>
      <c r="L829" s="46"/>
      <c r="M829" s="49"/>
      <c r="N829" s="46"/>
      <c r="O829" s="46"/>
      <c r="P829" s="46"/>
      <c r="Q829" s="46"/>
      <c r="R829" s="46"/>
      <c r="S829" s="46"/>
      <c r="T829" s="46"/>
      <c r="U829" s="46"/>
      <c r="V829" s="46"/>
      <c r="W829" s="46"/>
      <c r="X829" s="49"/>
      <c r="Y829" s="49"/>
      <c r="Z829" s="46"/>
      <c r="AA829" s="46"/>
      <c r="AB829" s="37"/>
      <c r="AC829" s="37"/>
      <c r="AD829" s="37"/>
      <c r="AE829" s="37"/>
      <c r="AF829" s="37"/>
      <c r="AG829" s="37"/>
    </row>
    <row r="830">
      <c r="A830" s="46"/>
      <c r="B830" s="46"/>
      <c r="C830" s="46"/>
      <c r="D830" s="49"/>
      <c r="E830" s="49"/>
      <c r="F830" s="49"/>
      <c r="G830" s="49"/>
      <c r="H830" s="46"/>
      <c r="I830" s="49"/>
      <c r="J830" s="49"/>
      <c r="K830" s="51"/>
      <c r="L830" s="46"/>
      <c r="M830" s="49"/>
      <c r="N830" s="46"/>
      <c r="O830" s="46"/>
      <c r="P830" s="46"/>
      <c r="Q830" s="46"/>
      <c r="R830" s="46"/>
      <c r="S830" s="46"/>
      <c r="T830" s="46"/>
      <c r="U830" s="46"/>
      <c r="V830" s="46"/>
      <c r="W830" s="46"/>
      <c r="X830" s="49"/>
      <c r="Y830" s="49"/>
      <c r="Z830" s="46"/>
      <c r="AA830" s="46"/>
      <c r="AB830" s="37"/>
      <c r="AC830" s="37"/>
      <c r="AD830" s="37"/>
      <c r="AE830" s="37"/>
      <c r="AF830" s="37"/>
      <c r="AG830" s="37"/>
    </row>
    <row r="831">
      <c r="A831" s="46"/>
      <c r="B831" s="46"/>
      <c r="C831" s="46"/>
      <c r="D831" s="49"/>
      <c r="E831" s="49"/>
      <c r="F831" s="49"/>
      <c r="G831" s="49"/>
      <c r="H831" s="46"/>
      <c r="I831" s="49"/>
      <c r="J831" s="49"/>
      <c r="K831" s="51"/>
      <c r="L831" s="46"/>
      <c r="M831" s="49"/>
      <c r="N831" s="46"/>
      <c r="O831" s="46"/>
      <c r="P831" s="46"/>
      <c r="Q831" s="46"/>
      <c r="R831" s="46"/>
      <c r="S831" s="46"/>
      <c r="T831" s="46"/>
      <c r="U831" s="46"/>
      <c r="V831" s="46"/>
      <c r="W831" s="46"/>
      <c r="X831" s="49"/>
      <c r="Y831" s="49"/>
      <c r="Z831" s="46"/>
      <c r="AA831" s="46"/>
      <c r="AB831" s="37"/>
      <c r="AC831" s="37"/>
      <c r="AD831" s="37"/>
      <c r="AE831" s="37"/>
      <c r="AF831" s="37"/>
      <c r="AG831" s="37"/>
    </row>
    <row r="832">
      <c r="A832" s="46"/>
      <c r="B832" s="46"/>
      <c r="C832" s="46"/>
      <c r="D832" s="49"/>
      <c r="E832" s="49"/>
      <c r="F832" s="49"/>
      <c r="G832" s="49"/>
      <c r="H832" s="46"/>
      <c r="I832" s="49"/>
      <c r="J832" s="49"/>
      <c r="K832" s="51"/>
      <c r="L832" s="46"/>
      <c r="M832" s="49"/>
      <c r="N832" s="46"/>
      <c r="O832" s="46"/>
      <c r="P832" s="46"/>
      <c r="Q832" s="46"/>
      <c r="R832" s="46"/>
      <c r="S832" s="46"/>
      <c r="T832" s="46"/>
      <c r="U832" s="46"/>
      <c r="V832" s="46"/>
      <c r="W832" s="46"/>
      <c r="X832" s="49"/>
      <c r="Y832" s="49"/>
      <c r="Z832" s="46"/>
      <c r="AA832" s="46"/>
      <c r="AB832" s="37"/>
      <c r="AC832" s="37"/>
      <c r="AD832" s="37"/>
      <c r="AE832" s="37"/>
      <c r="AF832" s="37"/>
      <c r="AG832" s="37"/>
    </row>
    <row r="833">
      <c r="A833" s="46"/>
      <c r="B833" s="46"/>
      <c r="C833" s="46"/>
      <c r="D833" s="49"/>
      <c r="E833" s="49"/>
      <c r="F833" s="49"/>
      <c r="G833" s="49"/>
      <c r="H833" s="46"/>
      <c r="I833" s="49"/>
      <c r="J833" s="49"/>
      <c r="K833" s="51"/>
      <c r="L833" s="46"/>
      <c r="M833" s="49"/>
      <c r="N833" s="46"/>
      <c r="O833" s="46"/>
      <c r="P833" s="46"/>
      <c r="Q833" s="46"/>
      <c r="R833" s="46"/>
      <c r="S833" s="46"/>
      <c r="T833" s="46"/>
      <c r="U833" s="46"/>
      <c r="V833" s="46"/>
      <c r="W833" s="46"/>
      <c r="X833" s="49"/>
      <c r="Y833" s="49"/>
      <c r="Z833" s="46"/>
      <c r="AA833" s="46"/>
      <c r="AB833" s="37"/>
      <c r="AC833" s="37"/>
      <c r="AD833" s="37"/>
      <c r="AE833" s="37"/>
      <c r="AF833" s="37"/>
      <c r="AG833" s="37"/>
    </row>
    <row r="834">
      <c r="A834" s="46"/>
      <c r="B834" s="46"/>
      <c r="C834" s="46"/>
      <c r="D834" s="49"/>
      <c r="E834" s="49"/>
      <c r="F834" s="49"/>
      <c r="G834" s="49"/>
      <c r="H834" s="46"/>
      <c r="I834" s="49"/>
      <c r="J834" s="49"/>
      <c r="K834" s="51"/>
      <c r="L834" s="46"/>
      <c r="M834" s="49"/>
      <c r="N834" s="46"/>
      <c r="O834" s="46"/>
      <c r="P834" s="46"/>
      <c r="Q834" s="46"/>
      <c r="R834" s="46"/>
      <c r="S834" s="46"/>
      <c r="T834" s="46"/>
      <c r="U834" s="46"/>
      <c r="V834" s="46"/>
      <c r="W834" s="46"/>
      <c r="X834" s="49"/>
      <c r="Y834" s="49"/>
      <c r="Z834" s="46"/>
      <c r="AA834" s="46"/>
      <c r="AB834" s="37"/>
      <c r="AC834" s="37"/>
      <c r="AD834" s="37"/>
      <c r="AE834" s="37"/>
      <c r="AF834" s="37"/>
      <c r="AG834" s="37"/>
    </row>
    <row r="835">
      <c r="A835" s="46"/>
      <c r="B835" s="46"/>
      <c r="C835" s="46"/>
      <c r="D835" s="49"/>
      <c r="E835" s="49"/>
      <c r="F835" s="49"/>
      <c r="G835" s="49"/>
      <c r="H835" s="46"/>
      <c r="I835" s="49"/>
      <c r="J835" s="49"/>
      <c r="K835" s="51"/>
      <c r="L835" s="46"/>
      <c r="M835" s="49"/>
      <c r="N835" s="46"/>
      <c r="O835" s="46"/>
      <c r="P835" s="46"/>
      <c r="Q835" s="46"/>
      <c r="R835" s="46"/>
      <c r="S835" s="46"/>
      <c r="T835" s="46"/>
      <c r="U835" s="46"/>
      <c r="V835" s="46"/>
      <c r="W835" s="46"/>
      <c r="X835" s="49"/>
      <c r="Y835" s="49"/>
      <c r="Z835" s="46"/>
      <c r="AA835" s="46"/>
      <c r="AB835" s="37"/>
      <c r="AC835" s="37"/>
      <c r="AD835" s="37"/>
      <c r="AE835" s="37"/>
      <c r="AF835" s="37"/>
      <c r="AG835" s="37"/>
    </row>
    <row r="836">
      <c r="A836" s="46"/>
      <c r="B836" s="46"/>
      <c r="C836" s="46"/>
      <c r="D836" s="49"/>
      <c r="E836" s="49"/>
      <c r="F836" s="49"/>
      <c r="G836" s="49"/>
      <c r="H836" s="46"/>
      <c r="I836" s="49"/>
      <c r="J836" s="49"/>
      <c r="K836" s="51"/>
      <c r="L836" s="46"/>
      <c r="M836" s="49"/>
      <c r="N836" s="46"/>
      <c r="O836" s="46"/>
      <c r="P836" s="46"/>
      <c r="Q836" s="46"/>
      <c r="R836" s="46"/>
      <c r="S836" s="46"/>
      <c r="T836" s="46"/>
      <c r="U836" s="46"/>
      <c r="V836" s="46"/>
      <c r="W836" s="46"/>
      <c r="X836" s="49"/>
      <c r="Y836" s="49"/>
      <c r="Z836" s="46"/>
      <c r="AA836" s="46"/>
      <c r="AB836" s="37"/>
      <c r="AC836" s="37"/>
      <c r="AD836" s="37"/>
      <c r="AE836" s="37"/>
      <c r="AF836" s="37"/>
      <c r="AG836" s="37"/>
    </row>
    <row r="837">
      <c r="A837" s="46"/>
      <c r="B837" s="46"/>
      <c r="C837" s="46"/>
      <c r="D837" s="49"/>
      <c r="E837" s="49"/>
      <c r="F837" s="49"/>
      <c r="G837" s="49"/>
      <c r="H837" s="46"/>
      <c r="I837" s="49"/>
      <c r="J837" s="49"/>
      <c r="K837" s="51"/>
      <c r="L837" s="46"/>
      <c r="M837" s="49"/>
      <c r="N837" s="46"/>
      <c r="O837" s="46"/>
      <c r="P837" s="46"/>
      <c r="Q837" s="46"/>
      <c r="R837" s="46"/>
      <c r="S837" s="46"/>
      <c r="T837" s="46"/>
      <c r="U837" s="46"/>
      <c r="V837" s="46"/>
      <c r="W837" s="46"/>
      <c r="X837" s="49"/>
      <c r="Y837" s="49"/>
      <c r="Z837" s="46"/>
      <c r="AA837" s="46"/>
      <c r="AB837" s="37"/>
      <c r="AC837" s="37"/>
      <c r="AD837" s="37"/>
      <c r="AE837" s="37"/>
      <c r="AF837" s="37"/>
      <c r="AG837" s="37"/>
    </row>
    <row r="838">
      <c r="A838" s="46"/>
      <c r="B838" s="46"/>
      <c r="C838" s="46"/>
      <c r="D838" s="49"/>
      <c r="E838" s="49"/>
      <c r="F838" s="49"/>
      <c r="G838" s="49"/>
      <c r="H838" s="46"/>
      <c r="I838" s="49"/>
      <c r="J838" s="49"/>
      <c r="K838" s="51"/>
      <c r="L838" s="46"/>
      <c r="M838" s="49"/>
      <c r="N838" s="46"/>
      <c r="O838" s="46"/>
      <c r="P838" s="46"/>
      <c r="Q838" s="46"/>
      <c r="R838" s="46"/>
      <c r="S838" s="46"/>
      <c r="T838" s="46"/>
      <c r="U838" s="46"/>
      <c r="V838" s="46"/>
      <c r="W838" s="46"/>
      <c r="X838" s="49"/>
      <c r="Y838" s="49"/>
      <c r="Z838" s="46"/>
      <c r="AA838" s="46"/>
      <c r="AB838" s="37"/>
      <c r="AC838" s="37"/>
      <c r="AD838" s="37"/>
      <c r="AE838" s="37"/>
      <c r="AF838" s="37"/>
      <c r="AG838" s="37"/>
    </row>
    <row r="839">
      <c r="A839" s="46"/>
      <c r="B839" s="46"/>
      <c r="C839" s="46"/>
      <c r="D839" s="49"/>
      <c r="E839" s="49"/>
      <c r="F839" s="49"/>
      <c r="G839" s="49"/>
      <c r="H839" s="46"/>
      <c r="I839" s="49"/>
      <c r="J839" s="49"/>
      <c r="K839" s="51"/>
      <c r="L839" s="46"/>
      <c r="M839" s="49"/>
      <c r="N839" s="46"/>
      <c r="O839" s="46"/>
      <c r="P839" s="46"/>
      <c r="Q839" s="46"/>
      <c r="R839" s="46"/>
      <c r="S839" s="46"/>
      <c r="T839" s="46"/>
      <c r="U839" s="46"/>
      <c r="V839" s="46"/>
      <c r="W839" s="46"/>
      <c r="X839" s="49"/>
      <c r="Y839" s="49"/>
      <c r="Z839" s="46"/>
      <c r="AA839" s="46"/>
      <c r="AB839" s="37"/>
      <c r="AC839" s="37"/>
      <c r="AD839" s="37"/>
      <c r="AE839" s="37"/>
      <c r="AF839" s="37"/>
      <c r="AG839" s="37"/>
    </row>
    <row r="840">
      <c r="A840" s="46"/>
      <c r="B840" s="46"/>
      <c r="C840" s="46"/>
      <c r="D840" s="49"/>
      <c r="E840" s="49"/>
      <c r="F840" s="49"/>
      <c r="G840" s="49"/>
      <c r="H840" s="46"/>
      <c r="I840" s="49"/>
      <c r="J840" s="49"/>
      <c r="K840" s="51"/>
      <c r="L840" s="46"/>
      <c r="M840" s="49"/>
      <c r="N840" s="46"/>
      <c r="O840" s="46"/>
      <c r="P840" s="46"/>
      <c r="Q840" s="46"/>
      <c r="R840" s="46"/>
      <c r="S840" s="46"/>
      <c r="T840" s="46"/>
      <c r="U840" s="46"/>
      <c r="V840" s="46"/>
      <c r="W840" s="46"/>
      <c r="X840" s="49"/>
      <c r="Y840" s="49"/>
      <c r="Z840" s="46"/>
      <c r="AA840" s="46"/>
      <c r="AB840" s="37"/>
      <c r="AC840" s="37"/>
      <c r="AD840" s="37"/>
      <c r="AE840" s="37"/>
      <c r="AF840" s="37"/>
      <c r="AG840" s="37"/>
    </row>
    <row r="841">
      <c r="A841" s="46"/>
      <c r="B841" s="46"/>
      <c r="C841" s="46"/>
      <c r="D841" s="49"/>
      <c r="E841" s="49"/>
      <c r="F841" s="49"/>
      <c r="G841" s="49"/>
      <c r="H841" s="46"/>
      <c r="I841" s="49"/>
      <c r="J841" s="49"/>
      <c r="K841" s="51"/>
      <c r="L841" s="46"/>
      <c r="M841" s="49"/>
      <c r="N841" s="46"/>
      <c r="O841" s="46"/>
      <c r="P841" s="46"/>
      <c r="Q841" s="46"/>
      <c r="R841" s="46"/>
      <c r="S841" s="46"/>
      <c r="T841" s="46"/>
      <c r="U841" s="46"/>
      <c r="V841" s="46"/>
      <c r="W841" s="46"/>
      <c r="X841" s="49"/>
      <c r="Y841" s="49"/>
      <c r="Z841" s="46"/>
      <c r="AA841" s="46"/>
      <c r="AB841" s="37"/>
      <c r="AC841" s="37"/>
      <c r="AD841" s="37"/>
      <c r="AE841" s="37"/>
      <c r="AF841" s="37"/>
      <c r="AG841" s="37"/>
    </row>
    <row r="842">
      <c r="A842" s="46"/>
      <c r="B842" s="46"/>
      <c r="C842" s="46"/>
      <c r="D842" s="49"/>
      <c r="E842" s="49"/>
      <c r="F842" s="49"/>
      <c r="G842" s="49"/>
      <c r="H842" s="46"/>
      <c r="I842" s="49"/>
      <c r="J842" s="49"/>
      <c r="K842" s="51"/>
      <c r="L842" s="46"/>
      <c r="M842" s="49"/>
      <c r="N842" s="46"/>
      <c r="O842" s="46"/>
      <c r="P842" s="46"/>
      <c r="Q842" s="46"/>
      <c r="R842" s="46"/>
      <c r="S842" s="46"/>
      <c r="T842" s="46"/>
      <c r="U842" s="46"/>
      <c r="V842" s="46"/>
      <c r="W842" s="46"/>
      <c r="X842" s="49"/>
      <c r="Y842" s="49"/>
      <c r="Z842" s="46"/>
      <c r="AA842" s="46"/>
      <c r="AB842" s="37"/>
      <c r="AC842" s="37"/>
      <c r="AD842" s="37"/>
      <c r="AE842" s="37"/>
      <c r="AF842" s="37"/>
      <c r="AG842" s="37"/>
    </row>
    <row r="843">
      <c r="A843" s="46"/>
      <c r="B843" s="46"/>
      <c r="C843" s="46"/>
      <c r="D843" s="49"/>
      <c r="E843" s="49"/>
      <c r="F843" s="49"/>
      <c r="G843" s="49"/>
      <c r="H843" s="46"/>
      <c r="I843" s="49"/>
      <c r="J843" s="49"/>
      <c r="K843" s="51"/>
      <c r="L843" s="46"/>
      <c r="M843" s="49"/>
      <c r="N843" s="46"/>
      <c r="O843" s="46"/>
      <c r="P843" s="46"/>
      <c r="Q843" s="46"/>
      <c r="R843" s="46"/>
      <c r="S843" s="46"/>
      <c r="T843" s="46"/>
      <c r="U843" s="46"/>
      <c r="V843" s="46"/>
      <c r="W843" s="46"/>
      <c r="X843" s="49"/>
      <c r="Y843" s="49"/>
      <c r="Z843" s="46"/>
      <c r="AA843" s="46"/>
      <c r="AB843" s="37"/>
      <c r="AC843" s="37"/>
      <c r="AD843" s="37"/>
      <c r="AE843" s="37"/>
      <c r="AF843" s="37"/>
      <c r="AG843" s="37"/>
    </row>
    <row r="844">
      <c r="A844" s="46"/>
      <c r="B844" s="46"/>
      <c r="C844" s="46"/>
      <c r="D844" s="49"/>
      <c r="E844" s="49"/>
      <c r="F844" s="49"/>
      <c r="G844" s="49"/>
      <c r="H844" s="46"/>
      <c r="I844" s="49"/>
      <c r="J844" s="49"/>
      <c r="K844" s="51"/>
      <c r="L844" s="46"/>
      <c r="M844" s="49"/>
      <c r="N844" s="46"/>
      <c r="O844" s="46"/>
      <c r="P844" s="46"/>
      <c r="Q844" s="46"/>
      <c r="R844" s="46"/>
      <c r="S844" s="46"/>
      <c r="T844" s="46"/>
      <c r="U844" s="46"/>
      <c r="V844" s="46"/>
      <c r="W844" s="46"/>
      <c r="X844" s="49"/>
      <c r="Y844" s="49"/>
      <c r="Z844" s="46"/>
      <c r="AA844" s="46"/>
      <c r="AB844" s="37"/>
      <c r="AC844" s="37"/>
      <c r="AD844" s="37"/>
      <c r="AE844" s="37"/>
      <c r="AF844" s="37"/>
      <c r="AG844" s="37"/>
    </row>
    <row r="845">
      <c r="A845" s="46"/>
      <c r="B845" s="46"/>
      <c r="C845" s="46"/>
      <c r="D845" s="49"/>
      <c r="E845" s="49"/>
      <c r="F845" s="49"/>
      <c r="G845" s="49"/>
      <c r="H845" s="46"/>
      <c r="I845" s="49"/>
      <c r="J845" s="49"/>
      <c r="K845" s="51"/>
      <c r="L845" s="46"/>
      <c r="M845" s="49"/>
      <c r="N845" s="46"/>
      <c r="O845" s="46"/>
      <c r="P845" s="46"/>
      <c r="Q845" s="46"/>
      <c r="R845" s="46"/>
      <c r="S845" s="46"/>
      <c r="T845" s="46"/>
      <c r="U845" s="46"/>
      <c r="V845" s="46"/>
      <c r="W845" s="46"/>
      <c r="X845" s="49"/>
      <c r="Y845" s="49"/>
      <c r="Z845" s="46"/>
      <c r="AA845" s="46"/>
      <c r="AB845" s="37"/>
      <c r="AC845" s="37"/>
      <c r="AD845" s="37"/>
      <c r="AE845" s="37"/>
      <c r="AF845" s="37"/>
      <c r="AG845" s="37"/>
    </row>
    <row r="846">
      <c r="A846" s="46"/>
      <c r="B846" s="46"/>
      <c r="C846" s="46"/>
      <c r="D846" s="49"/>
      <c r="E846" s="49"/>
      <c r="F846" s="49"/>
      <c r="G846" s="49"/>
      <c r="H846" s="46"/>
      <c r="I846" s="49"/>
      <c r="J846" s="49"/>
      <c r="K846" s="51"/>
      <c r="L846" s="46"/>
      <c r="M846" s="49"/>
      <c r="N846" s="46"/>
      <c r="O846" s="46"/>
      <c r="P846" s="46"/>
      <c r="Q846" s="46"/>
      <c r="R846" s="46"/>
      <c r="S846" s="46"/>
      <c r="T846" s="46"/>
      <c r="U846" s="46"/>
      <c r="V846" s="46"/>
      <c r="W846" s="46"/>
      <c r="X846" s="49"/>
      <c r="Y846" s="49"/>
      <c r="Z846" s="46"/>
      <c r="AA846" s="46"/>
      <c r="AB846" s="37"/>
      <c r="AC846" s="37"/>
      <c r="AD846" s="37"/>
      <c r="AE846" s="37"/>
      <c r="AF846" s="37"/>
      <c r="AG846" s="37"/>
    </row>
    <row r="847">
      <c r="A847" s="46"/>
      <c r="B847" s="46"/>
      <c r="C847" s="46"/>
      <c r="D847" s="49"/>
      <c r="E847" s="49"/>
      <c r="F847" s="49"/>
      <c r="G847" s="49"/>
      <c r="H847" s="46"/>
      <c r="I847" s="49"/>
      <c r="J847" s="49"/>
      <c r="K847" s="51"/>
      <c r="L847" s="46"/>
      <c r="M847" s="49"/>
      <c r="N847" s="46"/>
      <c r="O847" s="46"/>
      <c r="P847" s="46"/>
      <c r="Q847" s="46"/>
      <c r="R847" s="46"/>
      <c r="S847" s="46"/>
      <c r="T847" s="46"/>
      <c r="U847" s="46"/>
      <c r="V847" s="46"/>
      <c r="W847" s="46"/>
      <c r="X847" s="49"/>
      <c r="Y847" s="49"/>
      <c r="Z847" s="46"/>
      <c r="AA847" s="46"/>
      <c r="AB847" s="37"/>
      <c r="AC847" s="37"/>
      <c r="AD847" s="37"/>
      <c r="AE847" s="37"/>
      <c r="AF847" s="37"/>
      <c r="AG847" s="37"/>
    </row>
    <row r="848">
      <c r="A848" s="46"/>
      <c r="B848" s="46"/>
      <c r="C848" s="46"/>
      <c r="D848" s="49"/>
      <c r="E848" s="49"/>
      <c r="F848" s="49"/>
      <c r="G848" s="49"/>
      <c r="H848" s="46"/>
      <c r="I848" s="49"/>
      <c r="J848" s="49"/>
      <c r="K848" s="51"/>
      <c r="L848" s="46"/>
      <c r="M848" s="49"/>
      <c r="N848" s="46"/>
      <c r="O848" s="46"/>
      <c r="P848" s="46"/>
      <c r="Q848" s="46"/>
      <c r="R848" s="46"/>
      <c r="S848" s="46"/>
      <c r="T848" s="46"/>
      <c r="U848" s="46"/>
      <c r="V848" s="46"/>
      <c r="W848" s="46"/>
      <c r="X848" s="49"/>
      <c r="Y848" s="49"/>
      <c r="Z848" s="46"/>
      <c r="AA848" s="46"/>
      <c r="AB848" s="37"/>
      <c r="AC848" s="37"/>
      <c r="AD848" s="37"/>
      <c r="AE848" s="37"/>
      <c r="AF848" s="37"/>
      <c r="AG848" s="37"/>
    </row>
    <row r="849">
      <c r="A849" s="46"/>
      <c r="B849" s="46"/>
      <c r="C849" s="46"/>
      <c r="D849" s="49"/>
      <c r="E849" s="49"/>
      <c r="F849" s="49"/>
      <c r="G849" s="49"/>
      <c r="H849" s="46"/>
      <c r="I849" s="49"/>
      <c r="J849" s="49"/>
      <c r="K849" s="51"/>
      <c r="L849" s="46"/>
      <c r="M849" s="49"/>
      <c r="N849" s="46"/>
      <c r="O849" s="46"/>
      <c r="P849" s="46"/>
      <c r="Q849" s="46"/>
      <c r="R849" s="46"/>
      <c r="S849" s="46"/>
      <c r="T849" s="46"/>
      <c r="U849" s="46"/>
      <c r="V849" s="46"/>
      <c r="W849" s="46"/>
      <c r="X849" s="49"/>
      <c r="Y849" s="49"/>
      <c r="Z849" s="46"/>
      <c r="AA849" s="46"/>
      <c r="AB849" s="37"/>
      <c r="AC849" s="37"/>
      <c r="AD849" s="37"/>
      <c r="AE849" s="37"/>
      <c r="AF849" s="37"/>
      <c r="AG849" s="37"/>
    </row>
    <row r="850">
      <c r="A850" s="46"/>
      <c r="B850" s="46"/>
      <c r="C850" s="46"/>
      <c r="D850" s="49"/>
      <c r="E850" s="49"/>
      <c r="F850" s="49"/>
      <c r="G850" s="49"/>
      <c r="H850" s="46"/>
      <c r="I850" s="49"/>
      <c r="J850" s="49"/>
      <c r="K850" s="51"/>
      <c r="L850" s="46"/>
      <c r="M850" s="49"/>
      <c r="N850" s="46"/>
      <c r="O850" s="46"/>
      <c r="P850" s="46"/>
      <c r="Q850" s="46"/>
      <c r="R850" s="46"/>
      <c r="S850" s="46"/>
      <c r="T850" s="46"/>
      <c r="U850" s="46"/>
      <c r="V850" s="46"/>
      <c r="W850" s="46"/>
      <c r="X850" s="49"/>
      <c r="Y850" s="49"/>
      <c r="Z850" s="46"/>
      <c r="AA850" s="46"/>
      <c r="AB850" s="37"/>
      <c r="AC850" s="37"/>
      <c r="AD850" s="37"/>
      <c r="AE850" s="37"/>
      <c r="AF850" s="37"/>
      <c r="AG850" s="37"/>
    </row>
    <row r="851">
      <c r="A851" s="46"/>
      <c r="B851" s="46"/>
      <c r="C851" s="46"/>
      <c r="D851" s="49"/>
      <c r="E851" s="49"/>
      <c r="F851" s="49"/>
      <c r="G851" s="49"/>
      <c r="H851" s="46"/>
      <c r="I851" s="49"/>
      <c r="J851" s="49"/>
      <c r="K851" s="51"/>
      <c r="L851" s="46"/>
      <c r="M851" s="49"/>
      <c r="N851" s="46"/>
      <c r="O851" s="46"/>
      <c r="P851" s="46"/>
      <c r="Q851" s="46"/>
      <c r="R851" s="46"/>
      <c r="S851" s="46"/>
      <c r="T851" s="46"/>
      <c r="U851" s="46"/>
      <c r="V851" s="46"/>
      <c r="W851" s="46"/>
      <c r="X851" s="49"/>
      <c r="Y851" s="49"/>
      <c r="Z851" s="46"/>
      <c r="AA851" s="46"/>
      <c r="AB851" s="37"/>
      <c r="AC851" s="37"/>
      <c r="AD851" s="37"/>
      <c r="AE851" s="37"/>
      <c r="AF851" s="37"/>
      <c r="AG851" s="37"/>
    </row>
    <row r="852">
      <c r="A852" s="46"/>
      <c r="B852" s="46"/>
      <c r="C852" s="46"/>
      <c r="D852" s="49"/>
      <c r="E852" s="49"/>
      <c r="F852" s="49"/>
      <c r="G852" s="49"/>
      <c r="H852" s="46"/>
      <c r="I852" s="49"/>
      <c r="J852" s="49"/>
      <c r="K852" s="51"/>
      <c r="L852" s="46"/>
      <c r="M852" s="49"/>
      <c r="N852" s="46"/>
      <c r="O852" s="46"/>
      <c r="P852" s="46"/>
      <c r="Q852" s="46"/>
      <c r="R852" s="46"/>
      <c r="S852" s="46"/>
      <c r="T852" s="46"/>
      <c r="U852" s="46"/>
      <c r="V852" s="46"/>
      <c r="W852" s="46"/>
      <c r="X852" s="49"/>
      <c r="Y852" s="49"/>
      <c r="Z852" s="46"/>
      <c r="AA852" s="46"/>
      <c r="AB852" s="37"/>
      <c r="AC852" s="37"/>
      <c r="AD852" s="37"/>
      <c r="AE852" s="37"/>
      <c r="AF852" s="37"/>
      <c r="AG852" s="37"/>
    </row>
    <row r="853">
      <c r="A853" s="46"/>
      <c r="B853" s="46"/>
      <c r="C853" s="46"/>
      <c r="D853" s="49"/>
      <c r="E853" s="49"/>
      <c r="F853" s="49"/>
      <c r="G853" s="49"/>
      <c r="H853" s="46"/>
      <c r="I853" s="49"/>
      <c r="J853" s="49"/>
      <c r="K853" s="51"/>
      <c r="L853" s="46"/>
      <c r="M853" s="49"/>
      <c r="N853" s="46"/>
      <c r="O853" s="46"/>
      <c r="P853" s="46"/>
      <c r="Q853" s="46"/>
      <c r="R853" s="46"/>
      <c r="S853" s="46"/>
      <c r="T853" s="46"/>
      <c r="U853" s="46"/>
      <c r="V853" s="46"/>
      <c r="W853" s="46"/>
      <c r="X853" s="49"/>
      <c r="Y853" s="49"/>
      <c r="Z853" s="46"/>
      <c r="AA853" s="46"/>
      <c r="AB853" s="37"/>
      <c r="AC853" s="37"/>
      <c r="AD853" s="37"/>
      <c r="AE853" s="37"/>
      <c r="AF853" s="37"/>
      <c r="AG853" s="37"/>
    </row>
    <row r="854">
      <c r="A854" s="46"/>
      <c r="B854" s="46"/>
      <c r="C854" s="46"/>
      <c r="D854" s="49"/>
      <c r="E854" s="49"/>
      <c r="F854" s="49"/>
      <c r="G854" s="49"/>
      <c r="H854" s="46"/>
      <c r="I854" s="49"/>
      <c r="J854" s="49"/>
      <c r="K854" s="51"/>
      <c r="L854" s="46"/>
      <c r="M854" s="49"/>
      <c r="N854" s="46"/>
      <c r="O854" s="46"/>
      <c r="P854" s="46"/>
      <c r="Q854" s="46"/>
      <c r="R854" s="46"/>
      <c r="S854" s="46"/>
      <c r="T854" s="46"/>
      <c r="U854" s="46"/>
      <c r="V854" s="46"/>
      <c r="W854" s="46"/>
      <c r="X854" s="49"/>
      <c r="Y854" s="49"/>
      <c r="Z854" s="46"/>
      <c r="AA854" s="46"/>
      <c r="AB854" s="37"/>
      <c r="AC854" s="37"/>
      <c r="AD854" s="37"/>
      <c r="AE854" s="37"/>
      <c r="AF854" s="37"/>
      <c r="AG854" s="37"/>
    </row>
    <row r="855">
      <c r="A855" s="46"/>
      <c r="B855" s="46"/>
      <c r="C855" s="46"/>
      <c r="D855" s="49"/>
      <c r="E855" s="49"/>
      <c r="F855" s="49"/>
      <c r="G855" s="49"/>
      <c r="H855" s="46"/>
      <c r="I855" s="49"/>
      <c r="J855" s="49"/>
      <c r="K855" s="51"/>
      <c r="L855" s="46"/>
      <c r="M855" s="49"/>
      <c r="N855" s="46"/>
      <c r="O855" s="46"/>
      <c r="P855" s="46"/>
      <c r="Q855" s="46"/>
      <c r="R855" s="46"/>
      <c r="S855" s="46"/>
      <c r="T855" s="46"/>
      <c r="U855" s="46"/>
      <c r="V855" s="46"/>
      <c r="W855" s="46"/>
      <c r="X855" s="49"/>
      <c r="Y855" s="49"/>
      <c r="Z855" s="46"/>
      <c r="AA855" s="46"/>
      <c r="AB855" s="37"/>
      <c r="AC855" s="37"/>
      <c r="AD855" s="37"/>
      <c r="AE855" s="37"/>
      <c r="AF855" s="37"/>
      <c r="AG855" s="37"/>
    </row>
    <row r="856">
      <c r="A856" s="46"/>
      <c r="B856" s="46"/>
      <c r="C856" s="46"/>
      <c r="D856" s="49"/>
      <c r="E856" s="49"/>
      <c r="F856" s="49"/>
      <c r="G856" s="49"/>
      <c r="H856" s="46"/>
      <c r="I856" s="49"/>
      <c r="J856" s="49"/>
      <c r="K856" s="51"/>
      <c r="L856" s="46"/>
      <c r="M856" s="49"/>
      <c r="N856" s="46"/>
      <c r="O856" s="46"/>
      <c r="P856" s="46"/>
      <c r="Q856" s="46"/>
      <c r="R856" s="46"/>
      <c r="S856" s="46"/>
      <c r="T856" s="46"/>
      <c r="U856" s="46"/>
      <c r="V856" s="46"/>
      <c r="W856" s="46"/>
      <c r="X856" s="49"/>
      <c r="Y856" s="49"/>
      <c r="Z856" s="46"/>
      <c r="AA856" s="46"/>
      <c r="AB856" s="37"/>
      <c r="AC856" s="37"/>
      <c r="AD856" s="37"/>
      <c r="AE856" s="37"/>
      <c r="AF856" s="37"/>
      <c r="AG856" s="37"/>
    </row>
    <row r="857">
      <c r="A857" s="46"/>
      <c r="B857" s="46"/>
      <c r="C857" s="46"/>
      <c r="D857" s="49"/>
      <c r="E857" s="49"/>
      <c r="F857" s="49"/>
      <c r="G857" s="49"/>
      <c r="H857" s="46"/>
      <c r="I857" s="49"/>
      <c r="J857" s="49"/>
      <c r="K857" s="51"/>
      <c r="L857" s="46"/>
      <c r="M857" s="49"/>
      <c r="N857" s="46"/>
      <c r="O857" s="46"/>
      <c r="P857" s="46"/>
      <c r="Q857" s="46"/>
      <c r="R857" s="46"/>
      <c r="S857" s="46"/>
      <c r="T857" s="46"/>
      <c r="U857" s="46"/>
      <c r="V857" s="46"/>
      <c r="W857" s="46"/>
      <c r="X857" s="49"/>
      <c r="Y857" s="49"/>
      <c r="Z857" s="46"/>
      <c r="AA857" s="46"/>
      <c r="AB857" s="37"/>
      <c r="AC857" s="37"/>
      <c r="AD857" s="37"/>
      <c r="AE857" s="37"/>
      <c r="AF857" s="37"/>
      <c r="AG857" s="37"/>
    </row>
    <row r="858">
      <c r="A858" s="46"/>
      <c r="B858" s="46"/>
      <c r="C858" s="46"/>
      <c r="D858" s="49"/>
      <c r="E858" s="49"/>
      <c r="F858" s="49"/>
      <c r="G858" s="49"/>
      <c r="H858" s="46"/>
      <c r="I858" s="49"/>
      <c r="J858" s="49"/>
      <c r="K858" s="51"/>
      <c r="L858" s="46"/>
      <c r="M858" s="49"/>
      <c r="N858" s="46"/>
      <c r="O858" s="46"/>
      <c r="P858" s="46"/>
      <c r="Q858" s="46"/>
      <c r="R858" s="46"/>
      <c r="S858" s="46"/>
      <c r="T858" s="46"/>
      <c r="U858" s="46"/>
      <c r="V858" s="46"/>
      <c r="W858" s="46"/>
      <c r="X858" s="49"/>
      <c r="Y858" s="49"/>
      <c r="Z858" s="46"/>
      <c r="AA858" s="46"/>
      <c r="AB858" s="37"/>
      <c r="AC858" s="37"/>
      <c r="AD858" s="37"/>
      <c r="AE858" s="37"/>
      <c r="AF858" s="37"/>
      <c r="AG858" s="37"/>
    </row>
    <row r="859">
      <c r="A859" s="46"/>
      <c r="B859" s="46"/>
      <c r="C859" s="46"/>
      <c r="D859" s="49"/>
      <c r="E859" s="49"/>
      <c r="F859" s="49"/>
      <c r="G859" s="49"/>
      <c r="H859" s="46"/>
      <c r="I859" s="49"/>
      <c r="J859" s="49"/>
      <c r="K859" s="51"/>
      <c r="L859" s="46"/>
      <c r="M859" s="49"/>
      <c r="N859" s="46"/>
      <c r="O859" s="46"/>
      <c r="P859" s="46"/>
      <c r="Q859" s="46"/>
      <c r="R859" s="46"/>
      <c r="S859" s="46"/>
      <c r="T859" s="46"/>
      <c r="U859" s="46"/>
      <c r="V859" s="46"/>
      <c r="W859" s="46"/>
      <c r="X859" s="49"/>
      <c r="Y859" s="49"/>
      <c r="Z859" s="46"/>
      <c r="AA859" s="46"/>
      <c r="AB859" s="37"/>
      <c r="AC859" s="37"/>
      <c r="AD859" s="37"/>
      <c r="AE859" s="37"/>
      <c r="AF859" s="37"/>
      <c r="AG859" s="37"/>
    </row>
    <row r="860">
      <c r="A860" s="46"/>
      <c r="B860" s="46"/>
      <c r="C860" s="46"/>
      <c r="D860" s="49"/>
      <c r="E860" s="49"/>
      <c r="F860" s="49"/>
      <c r="G860" s="49"/>
      <c r="H860" s="46"/>
      <c r="I860" s="49"/>
      <c r="J860" s="49"/>
      <c r="K860" s="51"/>
      <c r="L860" s="46"/>
      <c r="M860" s="49"/>
      <c r="N860" s="46"/>
      <c r="O860" s="46"/>
      <c r="P860" s="46"/>
      <c r="Q860" s="46"/>
      <c r="R860" s="46"/>
      <c r="S860" s="46"/>
      <c r="T860" s="46"/>
      <c r="U860" s="46"/>
      <c r="V860" s="46"/>
      <c r="W860" s="46"/>
      <c r="X860" s="49"/>
      <c r="Y860" s="49"/>
      <c r="Z860" s="46"/>
      <c r="AA860" s="46"/>
      <c r="AB860" s="37"/>
      <c r="AC860" s="37"/>
      <c r="AD860" s="37"/>
      <c r="AE860" s="37"/>
      <c r="AF860" s="37"/>
      <c r="AG860" s="37"/>
    </row>
    <row r="861">
      <c r="A861" s="46"/>
      <c r="B861" s="46"/>
      <c r="C861" s="46"/>
      <c r="D861" s="49"/>
      <c r="E861" s="49"/>
      <c r="F861" s="49"/>
      <c r="G861" s="49"/>
      <c r="H861" s="46"/>
      <c r="I861" s="49"/>
      <c r="J861" s="49"/>
      <c r="K861" s="51"/>
      <c r="L861" s="46"/>
      <c r="M861" s="49"/>
      <c r="N861" s="46"/>
      <c r="O861" s="46"/>
      <c r="P861" s="46"/>
      <c r="Q861" s="46"/>
      <c r="R861" s="46"/>
      <c r="S861" s="46"/>
      <c r="T861" s="46"/>
      <c r="U861" s="46"/>
      <c r="V861" s="46"/>
      <c r="W861" s="46"/>
      <c r="X861" s="49"/>
      <c r="Y861" s="49"/>
      <c r="Z861" s="46"/>
      <c r="AA861" s="46"/>
      <c r="AB861" s="37"/>
      <c r="AC861" s="37"/>
      <c r="AD861" s="37"/>
      <c r="AE861" s="37"/>
      <c r="AF861" s="37"/>
      <c r="AG861" s="37"/>
    </row>
    <row r="862">
      <c r="A862" s="46"/>
      <c r="B862" s="46"/>
      <c r="C862" s="46"/>
      <c r="D862" s="49"/>
      <c r="E862" s="49"/>
      <c r="F862" s="49"/>
      <c r="G862" s="49"/>
      <c r="H862" s="46"/>
      <c r="I862" s="49"/>
      <c r="J862" s="49"/>
      <c r="K862" s="51"/>
      <c r="L862" s="46"/>
      <c r="M862" s="49"/>
      <c r="N862" s="46"/>
      <c r="O862" s="46"/>
      <c r="P862" s="46"/>
      <c r="Q862" s="46"/>
      <c r="R862" s="46"/>
      <c r="S862" s="46"/>
      <c r="T862" s="46"/>
      <c r="U862" s="46"/>
      <c r="V862" s="46"/>
      <c r="W862" s="46"/>
      <c r="X862" s="49"/>
      <c r="Y862" s="49"/>
      <c r="Z862" s="46"/>
      <c r="AA862" s="46"/>
      <c r="AB862" s="37"/>
      <c r="AC862" s="37"/>
      <c r="AD862" s="37"/>
      <c r="AE862" s="37"/>
      <c r="AF862" s="37"/>
      <c r="AG862" s="37"/>
    </row>
    <row r="863">
      <c r="A863" s="46"/>
      <c r="B863" s="46"/>
      <c r="C863" s="46"/>
      <c r="D863" s="49"/>
      <c r="E863" s="49"/>
      <c r="F863" s="49"/>
      <c r="G863" s="49"/>
      <c r="H863" s="46"/>
      <c r="I863" s="49"/>
      <c r="J863" s="49"/>
      <c r="K863" s="51"/>
      <c r="L863" s="46"/>
      <c r="M863" s="49"/>
      <c r="N863" s="46"/>
      <c r="O863" s="46"/>
      <c r="P863" s="46"/>
      <c r="Q863" s="46"/>
      <c r="R863" s="46"/>
      <c r="S863" s="46"/>
      <c r="T863" s="46"/>
      <c r="U863" s="46"/>
      <c r="V863" s="46"/>
      <c r="W863" s="46"/>
      <c r="X863" s="49"/>
      <c r="Y863" s="49"/>
      <c r="Z863" s="46"/>
      <c r="AA863" s="46"/>
      <c r="AB863" s="37"/>
      <c r="AC863" s="37"/>
      <c r="AD863" s="37"/>
      <c r="AE863" s="37"/>
      <c r="AF863" s="37"/>
      <c r="AG863" s="37"/>
    </row>
    <row r="864">
      <c r="A864" s="46"/>
      <c r="B864" s="46"/>
      <c r="C864" s="46"/>
      <c r="D864" s="49"/>
      <c r="E864" s="49"/>
      <c r="F864" s="49"/>
      <c r="G864" s="49"/>
      <c r="H864" s="46"/>
      <c r="I864" s="49"/>
      <c r="J864" s="49"/>
      <c r="K864" s="51"/>
      <c r="L864" s="46"/>
      <c r="M864" s="49"/>
      <c r="N864" s="46"/>
      <c r="O864" s="46"/>
      <c r="P864" s="46"/>
      <c r="Q864" s="46"/>
      <c r="R864" s="46"/>
      <c r="S864" s="46"/>
      <c r="T864" s="46"/>
      <c r="U864" s="46"/>
      <c r="V864" s="46"/>
      <c r="W864" s="46"/>
      <c r="X864" s="49"/>
      <c r="Y864" s="49"/>
      <c r="Z864" s="46"/>
      <c r="AA864" s="46"/>
      <c r="AB864" s="37"/>
      <c r="AC864" s="37"/>
      <c r="AD864" s="37"/>
      <c r="AE864" s="37"/>
      <c r="AF864" s="37"/>
      <c r="AG864" s="37"/>
    </row>
    <row r="865">
      <c r="A865" s="46"/>
      <c r="B865" s="46"/>
      <c r="C865" s="46"/>
      <c r="D865" s="49"/>
      <c r="E865" s="49"/>
      <c r="F865" s="49"/>
      <c r="G865" s="49"/>
      <c r="H865" s="46"/>
      <c r="I865" s="49"/>
      <c r="J865" s="49"/>
      <c r="K865" s="51"/>
      <c r="L865" s="46"/>
      <c r="M865" s="49"/>
      <c r="N865" s="46"/>
      <c r="O865" s="46"/>
      <c r="P865" s="46"/>
      <c r="Q865" s="46"/>
      <c r="R865" s="46"/>
      <c r="S865" s="46"/>
      <c r="T865" s="46"/>
      <c r="U865" s="46"/>
      <c r="V865" s="46"/>
      <c r="W865" s="46"/>
      <c r="X865" s="49"/>
      <c r="Y865" s="49"/>
      <c r="Z865" s="46"/>
      <c r="AA865" s="46"/>
      <c r="AB865" s="37"/>
      <c r="AC865" s="37"/>
      <c r="AD865" s="37"/>
      <c r="AE865" s="37"/>
      <c r="AF865" s="37"/>
      <c r="AG865" s="37"/>
    </row>
    <row r="866">
      <c r="A866" s="46"/>
      <c r="B866" s="46"/>
      <c r="C866" s="46"/>
      <c r="D866" s="49"/>
      <c r="E866" s="49"/>
      <c r="F866" s="49"/>
      <c r="G866" s="49"/>
      <c r="H866" s="46"/>
      <c r="I866" s="49"/>
      <c r="J866" s="49"/>
      <c r="K866" s="51"/>
      <c r="L866" s="46"/>
      <c r="M866" s="49"/>
      <c r="N866" s="46"/>
      <c r="O866" s="46"/>
      <c r="P866" s="46"/>
      <c r="Q866" s="46"/>
      <c r="R866" s="46"/>
      <c r="S866" s="46"/>
      <c r="T866" s="46"/>
      <c r="U866" s="46"/>
      <c r="V866" s="46"/>
      <c r="W866" s="46"/>
      <c r="X866" s="49"/>
      <c r="Y866" s="49"/>
      <c r="Z866" s="46"/>
      <c r="AA866" s="46"/>
      <c r="AB866" s="37"/>
      <c r="AC866" s="37"/>
      <c r="AD866" s="37"/>
      <c r="AE866" s="37"/>
      <c r="AF866" s="37"/>
      <c r="AG866" s="37"/>
    </row>
    <row r="867">
      <c r="A867" s="46"/>
      <c r="B867" s="46"/>
      <c r="C867" s="46"/>
      <c r="D867" s="49"/>
      <c r="E867" s="49"/>
      <c r="F867" s="49"/>
      <c r="G867" s="49"/>
      <c r="H867" s="46"/>
      <c r="I867" s="49"/>
      <c r="J867" s="49"/>
      <c r="K867" s="51"/>
      <c r="L867" s="46"/>
      <c r="M867" s="49"/>
      <c r="N867" s="46"/>
      <c r="O867" s="46"/>
      <c r="P867" s="46"/>
      <c r="Q867" s="46"/>
      <c r="R867" s="46"/>
      <c r="S867" s="46"/>
      <c r="T867" s="46"/>
      <c r="U867" s="46"/>
      <c r="V867" s="46"/>
      <c r="W867" s="46"/>
      <c r="X867" s="49"/>
      <c r="Y867" s="49"/>
      <c r="Z867" s="46"/>
      <c r="AA867" s="46"/>
      <c r="AB867" s="37"/>
      <c r="AC867" s="37"/>
      <c r="AD867" s="37"/>
      <c r="AE867" s="37"/>
      <c r="AF867" s="37"/>
      <c r="AG867" s="37"/>
    </row>
    <row r="868">
      <c r="A868" s="46"/>
      <c r="B868" s="46"/>
      <c r="C868" s="46"/>
      <c r="D868" s="49"/>
      <c r="E868" s="49"/>
      <c r="F868" s="49"/>
      <c r="G868" s="49"/>
      <c r="H868" s="46"/>
      <c r="I868" s="49"/>
      <c r="J868" s="49"/>
      <c r="K868" s="51"/>
      <c r="L868" s="46"/>
      <c r="M868" s="49"/>
      <c r="N868" s="46"/>
      <c r="O868" s="46"/>
      <c r="P868" s="46"/>
      <c r="Q868" s="46"/>
      <c r="R868" s="46"/>
      <c r="S868" s="46"/>
      <c r="T868" s="46"/>
      <c r="U868" s="46"/>
      <c r="V868" s="46"/>
      <c r="W868" s="46"/>
      <c r="X868" s="49"/>
      <c r="Y868" s="49"/>
      <c r="Z868" s="46"/>
      <c r="AA868" s="46"/>
      <c r="AB868" s="37"/>
      <c r="AC868" s="37"/>
      <c r="AD868" s="37"/>
      <c r="AE868" s="37"/>
      <c r="AF868" s="37"/>
      <c r="AG868" s="37"/>
    </row>
    <row r="869">
      <c r="A869" s="46"/>
      <c r="B869" s="46"/>
      <c r="C869" s="46"/>
      <c r="D869" s="49"/>
      <c r="E869" s="49"/>
      <c r="F869" s="49"/>
      <c r="G869" s="49"/>
      <c r="H869" s="46"/>
      <c r="I869" s="49"/>
      <c r="J869" s="49"/>
      <c r="K869" s="51"/>
      <c r="L869" s="46"/>
      <c r="M869" s="49"/>
      <c r="N869" s="46"/>
      <c r="O869" s="46"/>
      <c r="P869" s="46"/>
      <c r="Q869" s="46"/>
      <c r="R869" s="46"/>
      <c r="S869" s="46"/>
      <c r="T869" s="46"/>
      <c r="U869" s="46"/>
      <c r="V869" s="46"/>
      <c r="W869" s="46"/>
      <c r="X869" s="49"/>
      <c r="Y869" s="49"/>
      <c r="Z869" s="46"/>
      <c r="AA869" s="46"/>
      <c r="AB869" s="37"/>
      <c r="AC869" s="37"/>
      <c r="AD869" s="37"/>
      <c r="AE869" s="37"/>
      <c r="AF869" s="37"/>
      <c r="AG869" s="37"/>
    </row>
    <row r="870">
      <c r="A870" s="46"/>
      <c r="B870" s="46"/>
      <c r="C870" s="46"/>
      <c r="D870" s="49"/>
      <c r="E870" s="49"/>
      <c r="F870" s="49"/>
      <c r="G870" s="49"/>
      <c r="H870" s="46"/>
      <c r="I870" s="49"/>
      <c r="J870" s="49"/>
      <c r="K870" s="51"/>
      <c r="L870" s="46"/>
      <c r="M870" s="49"/>
      <c r="N870" s="46"/>
      <c r="O870" s="46"/>
      <c r="P870" s="46"/>
      <c r="Q870" s="46"/>
      <c r="R870" s="46"/>
      <c r="S870" s="46"/>
      <c r="T870" s="46"/>
      <c r="U870" s="46"/>
      <c r="V870" s="46"/>
      <c r="W870" s="46"/>
      <c r="X870" s="49"/>
      <c r="Y870" s="49"/>
      <c r="Z870" s="46"/>
      <c r="AA870" s="46"/>
      <c r="AB870" s="37"/>
      <c r="AC870" s="37"/>
      <c r="AD870" s="37"/>
      <c r="AE870" s="37"/>
      <c r="AF870" s="37"/>
      <c r="AG870" s="37"/>
    </row>
    <row r="871">
      <c r="A871" s="46"/>
      <c r="B871" s="46"/>
      <c r="C871" s="46"/>
      <c r="D871" s="49"/>
      <c r="E871" s="49"/>
      <c r="F871" s="49"/>
      <c r="G871" s="49"/>
      <c r="H871" s="46"/>
      <c r="I871" s="49"/>
      <c r="J871" s="49"/>
      <c r="K871" s="51"/>
      <c r="L871" s="46"/>
      <c r="M871" s="49"/>
      <c r="N871" s="46"/>
      <c r="O871" s="46"/>
      <c r="P871" s="46"/>
      <c r="Q871" s="46"/>
      <c r="R871" s="46"/>
      <c r="S871" s="46"/>
      <c r="T871" s="46"/>
      <c r="U871" s="46"/>
      <c r="V871" s="46"/>
      <c r="W871" s="46"/>
      <c r="X871" s="49"/>
      <c r="Y871" s="49"/>
      <c r="Z871" s="46"/>
      <c r="AA871" s="46"/>
      <c r="AB871" s="37"/>
      <c r="AC871" s="37"/>
      <c r="AD871" s="37"/>
      <c r="AE871" s="37"/>
      <c r="AF871" s="37"/>
      <c r="AG871" s="37"/>
    </row>
    <row r="872">
      <c r="A872" s="46"/>
      <c r="B872" s="46"/>
      <c r="C872" s="46"/>
      <c r="D872" s="49"/>
      <c r="E872" s="49"/>
      <c r="F872" s="49"/>
      <c r="G872" s="49"/>
      <c r="H872" s="46"/>
      <c r="I872" s="49"/>
      <c r="J872" s="49"/>
      <c r="K872" s="51"/>
      <c r="L872" s="46"/>
      <c r="M872" s="49"/>
      <c r="N872" s="46"/>
      <c r="O872" s="46"/>
      <c r="P872" s="46"/>
      <c r="Q872" s="46"/>
      <c r="R872" s="46"/>
      <c r="S872" s="46"/>
      <c r="T872" s="46"/>
      <c r="U872" s="46"/>
      <c r="V872" s="46"/>
      <c r="W872" s="46"/>
      <c r="X872" s="49"/>
      <c r="Y872" s="49"/>
      <c r="Z872" s="46"/>
      <c r="AA872" s="46"/>
      <c r="AB872" s="37"/>
      <c r="AC872" s="37"/>
      <c r="AD872" s="37"/>
      <c r="AE872" s="37"/>
      <c r="AF872" s="37"/>
      <c r="AG872" s="37"/>
    </row>
    <row r="873">
      <c r="A873" s="46"/>
      <c r="B873" s="46"/>
      <c r="C873" s="46"/>
      <c r="D873" s="49"/>
      <c r="E873" s="49"/>
      <c r="F873" s="49"/>
      <c r="G873" s="49"/>
      <c r="H873" s="46"/>
      <c r="I873" s="49"/>
      <c r="J873" s="49"/>
      <c r="K873" s="51"/>
      <c r="L873" s="46"/>
      <c r="M873" s="49"/>
      <c r="N873" s="46"/>
      <c r="O873" s="46"/>
      <c r="P873" s="46"/>
      <c r="Q873" s="46"/>
      <c r="R873" s="46"/>
      <c r="S873" s="46"/>
      <c r="T873" s="46"/>
      <c r="U873" s="46"/>
      <c r="V873" s="46"/>
      <c r="W873" s="46"/>
      <c r="X873" s="49"/>
      <c r="Y873" s="49"/>
      <c r="Z873" s="46"/>
      <c r="AA873" s="46"/>
      <c r="AB873" s="37"/>
      <c r="AC873" s="37"/>
      <c r="AD873" s="37"/>
      <c r="AE873" s="37"/>
      <c r="AF873" s="37"/>
      <c r="AG873" s="37"/>
    </row>
    <row r="874">
      <c r="A874" s="46"/>
      <c r="B874" s="46"/>
      <c r="C874" s="46"/>
      <c r="D874" s="49"/>
      <c r="E874" s="49"/>
      <c r="F874" s="49"/>
      <c r="G874" s="49"/>
      <c r="H874" s="46"/>
      <c r="I874" s="49"/>
      <c r="J874" s="49"/>
      <c r="K874" s="51"/>
      <c r="L874" s="46"/>
      <c r="M874" s="49"/>
      <c r="N874" s="46"/>
      <c r="O874" s="46"/>
      <c r="P874" s="46"/>
      <c r="Q874" s="46"/>
      <c r="R874" s="46"/>
      <c r="S874" s="46"/>
      <c r="T874" s="46"/>
      <c r="U874" s="46"/>
      <c r="V874" s="46"/>
      <c r="W874" s="46"/>
      <c r="X874" s="49"/>
      <c r="Y874" s="49"/>
      <c r="Z874" s="46"/>
      <c r="AA874" s="46"/>
      <c r="AB874" s="37"/>
      <c r="AC874" s="37"/>
      <c r="AD874" s="37"/>
      <c r="AE874" s="37"/>
      <c r="AF874" s="37"/>
      <c r="AG874" s="37"/>
    </row>
    <row r="875">
      <c r="A875" s="46"/>
      <c r="B875" s="46"/>
      <c r="C875" s="46"/>
      <c r="D875" s="49"/>
      <c r="E875" s="49"/>
      <c r="F875" s="49"/>
      <c r="G875" s="49"/>
      <c r="H875" s="46"/>
      <c r="I875" s="49"/>
      <c r="J875" s="49"/>
      <c r="K875" s="51"/>
      <c r="L875" s="46"/>
      <c r="M875" s="49"/>
      <c r="N875" s="46"/>
      <c r="O875" s="46"/>
      <c r="P875" s="46"/>
      <c r="Q875" s="46"/>
      <c r="R875" s="46"/>
      <c r="S875" s="46"/>
      <c r="T875" s="46"/>
      <c r="U875" s="46"/>
      <c r="V875" s="46"/>
      <c r="W875" s="46"/>
      <c r="X875" s="49"/>
      <c r="Y875" s="49"/>
      <c r="Z875" s="46"/>
      <c r="AA875" s="46"/>
      <c r="AB875" s="37"/>
      <c r="AC875" s="37"/>
      <c r="AD875" s="37"/>
      <c r="AE875" s="37"/>
      <c r="AF875" s="37"/>
      <c r="AG875" s="37"/>
    </row>
    <row r="876">
      <c r="A876" s="46"/>
      <c r="B876" s="46"/>
      <c r="C876" s="46"/>
      <c r="D876" s="49"/>
      <c r="E876" s="49"/>
      <c r="F876" s="49"/>
      <c r="G876" s="49"/>
      <c r="H876" s="46"/>
      <c r="I876" s="49"/>
      <c r="J876" s="49"/>
      <c r="K876" s="51"/>
      <c r="L876" s="46"/>
      <c r="M876" s="49"/>
      <c r="N876" s="46"/>
      <c r="O876" s="46"/>
      <c r="P876" s="46"/>
      <c r="Q876" s="46"/>
      <c r="R876" s="46"/>
      <c r="S876" s="46"/>
      <c r="T876" s="46"/>
      <c r="U876" s="46"/>
      <c r="V876" s="46"/>
      <c r="W876" s="46"/>
      <c r="X876" s="49"/>
      <c r="Y876" s="49"/>
      <c r="Z876" s="46"/>
      <c r="AA876" s="46"/>
      <c r="AB876" s="37"/>
      <c r="AC876" s="37"/>
      <c r="AD876" s="37"/>
      <c r="AE876" s="37"/>
      <c r="AF876" s="37"/>
      <c r="AG876" s="37"/>
    </row>
    <row r="877">
      <c r="A877" s="46"/>
      <c r="B877" s="46"/>
      <c r="C877" s="46"/>
      <c r="D877" s="49"/>
      <c r="E877" s="49"/>
      <c r="F877" s="49"/>
      <c r="G877" s="49"/>
      <c r="H877" s="46"/>
      <c r="I877" s="49"/>
      <c r="J877" s="49"/>
      <c r="K877" s="51"/>
      <c r="L877" s="46"/>
      <c r="M877" s="49"/>
      <c r="N877" s="46"/>
      <c r="O877" s="46"/>
      <c r="P877" s="46"/>
      <c r="Q877" s="46"/>
      <c r="R877" s="46"/>
      <c r="S877" s="46"/>
      <c r="T877" s="46"/>
      <c r="U877" s="46"/>
      <c r="V877" s="46"/>
      <c r="W877" s="46"/>
      <c r="X877" s="49"/>
      <c r="Y877" s="49"/>
      <c r="Z877" s="46"/>
      <c r="AA877" s="46"/>
      <c r="AB877" s="37"/>
      <c r="AC877" s="37"/>
      <c r="AD877" s="37"/>
      <c r="AE877" s="37"/>
      <c r="AF877" s="37"/>
      <c r="AG877" s="37"/>
    </row>
    <row r="878">
      <c r="A878" s="46"/>
      <c r="B878" s="46"/>
      <c r="C878" s="46"/>
      <c r="D878" s="49"/>
      <c r="E878" s="49"/>
      <c r="F878" s="49"/>
      <c r="G878" s="49"/>
      <c r="H878" s="46"/>
      <c r="I878" s="49"/>
      <c r="J878" s="49"/>
      <c r="K878" s="51"/>
      <c r="L878" s="46"/>
      <c r="M878" s="49"/>
      <c r="N878" s="46"/>
      <c r="O878" s="46"/>
      <c r="P878" s="46"/>
      <c r="Q878" s="46"/>
      <c r="R878" s="46"/>
      <c r="S878" s="46"/>
      <c r="T878" s="46"/>
      <c r="U878" s="46"/>
      <c r="V878" s="46"/>
      <c r="W878" s="46"/>
      <c r="X878" s="49"/>
      <c r="Y878" s="49"/>
      <c r="Z878" s="46"/>
      <c r="AA878" s="46"/>
      <c r="AB878" s="37"/>
      <c r="AC878" s="37"/>
      <c r="AD878" s="37"/>
      <c r="AE878" s="37"/>
      <c r="AF878" s="37"/>
      <c r="AG878" s="37"/>
    </row>
    <row r="879">
      <c r="A879" s="46"/>
      <c r="B879" s="46"/>
      <c r="C879" s="46"/>
      <c r="D879" s="49"/>
      <c r="E879" s="49"/>
      <c r="F879" s="49"/>
      <c r="G879" s="49"/>
      <c r="H879" s="46"/>
      <c r="I879" s="49"/>
      <c r="J879" s="49"/>
      <c r="K879" s="51"/>
      <c r="L879" s="46"/>
      <c r="M879" s="49"/>
      <c r="N879" s="46"/>
      <c r="O879" s="46"/>
      <c r="P879" s="46"/>
      <c r="Q879" s="46"/>
      <c r="R879" s="46"/>
      <c r="S879" s="46"/>
      <c r="T879" s="46"/>
      <c r="U879" s="46"/>
      <c r="V879" s="46"/>
      <c r="W879" s="46"/>
      <c r="X879" s="49"/>
      <c r="Y879" s="49"/>
      <c r="Z879" s="46"/>
      <c r="AA879" s="46"/>
      <c r="AB879" s="37"/>
      <c r="AC879" s="37"/>
      <c r="AD879" s="37"/>
      <c r="AE879" s="37"/>
      <c r="AF879" s="37"/>
      <c r="AG879" s="37"/>
    </row>
    <row r="880">
      <c r="A880" s="46"/>
      <c r="B880" s="46"/>
      <c r="C880" s="46"/>
      <c r="D880" s="49"/>
      <c r="E880" s="49"/>
      <c r="F880" s="49"/>
      <c r="G880" s="49"/>
      <c r="H880" s="46"/>
      <c r="I880" s="49"/>
      <c r="J880" s="49"/>
      <c r="K880" s="51"/>
      <c r="L880" s="46"/>
      <c r="M880" s="49"/>
      <c r="N880" s="46"/>
      <c r="O880" s="46"/>
      <c r="P880" s="46"/>
      <c r="Q880" s="46"/>
      <c r="R880" s="46"/>
      <c r="S880" s="46"/>
      <c r="T880" s="46"/>
      <c r="U880" s="46"/>
      <c r="V880" s="46"/>
      <c r="W880" s="46"/>
      <c r="X880" s="49"/>
      <c r="Y880" s="49"/>
      <c r="Z880" s="46"/>
      <c r="AA880" s="46"/>
      <c r="AB880" s="37"/>
      <c r="AC880" s="37"/>
      <c r="AD880" s="37"/>
      <c r="AE880" s="37"/>
      <c r="AF880" s="37"/>
      <c r="AG880" s="37"/>
    </row>
    <row r="881">
      <c r="A881" s="46"/>
      <c r="B881" s="46"/>
      <c r="C881" s="46"/>
      <c r="D881" s="49"/>
      <c r="E881" s="49"/>
      <c r="F881" s="49"/>
      <c r="G881" s="49"/>
      <c r="H881" s="46"/>
      <c r="I881" s="49"/>
      <c r="J881" s="49"/>
      <c r="K881" s="51"/>
      <c r="L881" s="46"/>
      <c r="M881" s="49"/>
      <c r="N881" s="46"/>
      <c r="O881" s="46"/>
      <c r="P881" s="46"/>
      <c r="Q881" s="46"/>
      <c r="R881" s="46"/>
      <c r="S881" s="46"/>
      <c r="T881" s="46"/>
      <c r="U881" s="46"/>
      <c r="V881" s="46"/>
      <c r="W881" s="46"/>
      <c r="X881" s="49"/>
      <c r="Y881" s="49"/>
      <c r="Z881" s="46"/>
      <c r="AA881" s="46"/>
      <c r="AB881" s="37"/>
      <c r="AC881" s="37"/>
      <c r="AD881" s="37"/>
      <c r="AE881" s="37"/>
      <c r="AF881" s="37"/>
      <c r="AG881" s="37"/>
    </row>
    <row r="882">
      <c r="A882" s="46"/>
      <c r="B882" s="46"/>
      <c r="C882" s="46"/>
      <c r="D882" s="49"/>
      <c r="E882" s="49"/>
      <c r="F882" s="49"/>
      <c r="G882" s="49"/>
      <c r="H882" s="46"/>
      <c r="I882" s="49"/>
      <c r="J882" s="49"/>
      <c r="K882" s="51"/>
      <c r="L882" s="46"/>
      <c r="M882" s="49"/>
      <c r="N882" s="46"/>
      <c r="O882" s="46"/>
      <c r="P882" s="46"/>
      <c r="Q882" s="46"/>
      <c r="R882" s="46"/>
      <c r="S882" s="46"/>
      <c r="T882" s="46"/>
      <c r="U882" s="46"/>
      <c r="V882" s="46"/>
      <c r="W882" s="46"/>
      <c r="X882" s="49"/>
      <c r="Y882" s="49"/>
      <c r="Z882" s="46"/>
      <c r="AA882" s="46"/>
      <c r="AB882" s="37"/>
      <c r="AC882" s="37"/>
      <c r="AD882" s="37"/>
      <c r="AE882" s="37"/>
      <c r="AF882" s="37"/>
      <c r="AG882" s="37"/>
    </row>
    <row r="883">
      <c r="A883" s="46"/>
      <c r="B883" s="46"/>
      <c r="C883" s="46"/>
      <c r="D883" s="49"/>
      <c r="E883" s="49"/>
      <c r="F883" s="49"/>
      <c r="G883" s="49"/>
      <c r="H883" s="46"/>
      <c r="I883" s="49"/>
      <c r="J883" s="49"/>
      <c r="K883" s="51"/>
      <c r="L883" s="46"/>
      <c r="M883" s="49"/>
      <c r="N883" s="46"/>
      <c r="O883" s="46"/>
      <c r="P883" s="46"/>
      <c r="Q883" s="46"/>
      <c r="R883" s="46"/>
      <c r="S883" s="46"/>
      <c r="T883" s="46"/>
      <c r="U883" s="46"/>
      <c r="V883" s="46"/>
      <c r="W883" s="46"/>
      <c r="X883" s="49"/>
      <c r="Y883" s="49"/>
      <c r="Z883" s="46"/>
      <c r="AA883" s="46"/>
      <c r="AB883" s="37"/>
      <c r="AC883" s="37"/>
      <c r="AD883" s="37"/>
      <c r="AE883" s="37"/>
      <c r="AF883" s="37"/>
      <c r="AG883" s="37"/>
    </row>
    <row r="884">
      <c r="A884" s="46"/>
      <c r="B884" s="46"/>
      <c r="C884" s="46"/>
      <c r="D884" s="49"/>
      <c r="E884" s="49"/>
      <c r="F884" s="49"/>
      <c r="G884" s="49"/>
      <c r="H884" s="46"/>
      <c r="I884" s="49"/>
      <c r="J884" s="49"/>
      <c r="K884" s="51"/>
      <c r="L884" s="46"/>
      <c r="M884" s="49"/>
      <c r="N884" s="46"/>
      <c r="O884" s="46"/>
      <c r="P884" s="46"/>
      <c r="Q884" s="46"/>
      <c r="R884" s="46"/>
      <c r="S884" s="46"/>
      <c r="T884" s="46"/>
      <c r="U884" s="46"/>
      <c r="V884" s="46"/>
      <c r="W884" s="46"/>
      <c r="X884" s="49"/>
      <c r="Y884" s="49"/>
      <c r="Z884" s="46"/>
      <c r="AA884" s="46"/>
      <c r="AB884" s="37"/>
      <c r="AC884" s="37"/>
      <c r="AD884" s="37"/>
      <c r="AE884" s="37"/>
      <c r="AF884" s="37"/>
      <c r="AG884" s="37"/>
    </row>
    <row r="885">
      <c r="A885" s="46"/>
      <c r="B885" s="46"/>
      <c r="C885" s="46"/>
      <c r="D885" s="49"/>
      <c r="E885" s="49"/>
      <c r="F885" s="49"/>
      <c r="G885" s="49"/>
      <c r="H885" s="46"/>
      <c r="I885" s="49"/>
      <c r="J885" s="49"/>
      <c r="K885" s="51"/>
      <c r="L885" s="46"/>
      <c r="M885" s="49"/>
      <c r="N885" s="46"/>
      <c r="O885" s="46"/>
      <c r="P885" s="46"/>
      <c r="Q885" s="46"/>
      <c r="R885" s="46"/>
      <c r="S885" s="46"/>
      <c r="T885" s="46"/>
      <c r="U885" s="46"/>
      <c r="V885" s="46"/>
      <c r="W885" s="46"/>
      <c r="X885" s="49"/>
      <c r="Y885" s="49"/>
      <c r="Z885" s="46"/>
      <c r="AA885" s="46"/>
      <c r="AB885" s="37"/>
      <c r="AC885" s="37"/>
      <c r="AD885" s="37"/>
      <c r="AE885" s="37"/>
      <c r="AF885" s="37"/>
      <c r="AG885" s="37"/>
    </row>
    <row r="886">
      <c r="A886" s="46"/>
      <c r="B886" s="46"/>
      <c r="C886" s="46"/>
      <c r="D886" s="49"/>
      <c r="E886" s="49"/>
      <c r="F886" s="49"/>
      <c r="G886" s="49"/>
      <c r="H886" s="46"/>
      <c r="I886" s="49"/>
      <c r="J886" s="49"/>
      <c r="K886" s="51"/>
      <c r="L886" s="46"/>
      <c r="M886" s="49"/>
      <c r="N886" s="46"/>
      <c r="O886" s="46"/>
      <c r="P886" s="46"/>
      <c r="Q886" s="46"/>
      <c r="R886" s="46"/>
      <c r="S886" s="46"/>
      <c r="T886" s="46"/>
      <c r="U886" s="46"/>
      <c r="V886" s="46"/>
      <c r="W886" s="46"/>
      <c r="X886" s="49"/>
      <c r="Y886" s="49"/>
      <c r="Z886" s="46"/>
      <c r="AA886" s="46"/>
      <c r="AB886" s="37"/>
      <c r="AC886" s="37"/>
      <c r="AD886" s="37"/>
      <c r="AE886" s="37"/>
      <c r="AF886" s="37"/>
      <c r="AG886" s="37"/>
    </row>
    <row r="887">
      <c r="A887" s="46"/>
      <c r="B887" s="46"/>
      <c r="C887" s="46"/>
      <c r="D887" s="49"/>
      <c r="E887" s="49"/>
      <c r="F887" s="49"/>
      <c r="G887" s="49"/>
      <c r="H887" s="46"/>
      <c r="I887" s="49"/>
      <c r="J887" s="49"/>
      <c r="K887" s="51"/>
      <c r="L887" s="46"/>
      <c r="M887" s="49"/>
      <c r="N887" s="46"/>
      <c r="O887" s="46"/>
      <c r="P887" s="46"/>
      <c r="Q887" s="46"/>
      <c r="R887" s="46"/>
      <c r="S887" s="46"/>
      <c r="T887" s="46"/>
      <c r="U887" s="46"/>
      <c r="V887" s="46"/>
      <c r="W887" s="46"/>
      <c r="X887" s="49"/>
      <c r="Y887" s="49"/>
      <c r="Z887" s="46"/>
      <c r="AA887" s="46"/>
      <c r="AB887" s="37"/>
      <c r="AC887" s="37"/>
      <c r="AD887" s="37"/>
      <c r="AE887" s="37"/>
      <c r="AF887" s="37"/>
      <c r="AG887" s="37"/>
    </row>
    <row r="888">
      <c r="A888" s="46"/>
      <c r="B888" s="46"/>
      <c r="C888" s="46"/>
      <c r="D888" s="49"/>
      <c r="E888" s="49"/>
      <c r="F888" s="49"/>
      <c r="G888" s="49"/>
      <c r="H888" s="46"/>
      <c r="I888" s="49"/>
      <c r="J888" s="49"/>
      <c r="K888" s="51"/>
      <c r="L888" s="46"/>
      <c r="M888" s="49"/>
      <c r="N888" s="46"/>
      <c r="O888" s="46"/>
      <c r="P888" s="46"/>
      <c r="Q888" s="46"/>
      <c r="R888" s="46"/>
      <c r="S888" s="46"/>
      <c r="T888" s="46"/>
      <c r="U888" s="46"/>
      <c r="V888" s="46"/>
      <c r="W888" s="46"/>
      <c r="X888" s="49"/>
      <c r="Y888" s="49"/>
      <c r="Z888" s="46"/>
      <c r="AA888" s="46"/>
      <c r="AB888" s="37"/>
      <c r="AC888" s="37"/>
      <c r="AD888" s="37"/>
      <c r="AE888" s="37"/>
      <c r="AF888" s="37"/>
      <c r="AG888" s="37"/>
    </row>
    <row r="889">
      <c r="A889" s="46"/>
      <c r="B889" s="46"/>
      <c r="C889" s="46"/>
      <c r="D889" s="49"/>
      <c r="E889" s="49"/>
      <c r="F889" s="49"/>
      <c r="G889" s="49"/>
      <c r="H889" s="46"/>
      <c r="I889" s="49"/>
      <c r="J889" s="49"/>
      <c r="K889" s="51"/>
      <c r="L889" s="46"/>
      <c r="M889" s="49"/>
      <c r="N889" s="46"/>
      <c r="O889" s="46"/>
      <c r="P889" s="46"/>
      <c r="Q889" s="46"/>
      <c r="R889" s="46"/>
      <c r="S889" s="46"/>
      <c r="T889" s="46"/>
      <c r="U889" s="46"/>
      <c r="V889" s="46"/>
      <c r="W889" s="46"/>
      <c r="X889" s="49"/>
      <c r="Y889" s="49"/>
      <c r="Z889" s="46"/>
      <c r="AA889" s="46"/>
      <c r="AB889" s="37"/>
      <c r="AC889" s="37"/>
      <c r="AD889" s="37"/>
      <c r="AE889" s="37"/>
      <c r="AF889" s="37"/>
      <c r="AG889" s="37"/>
    </row>
    <row r="890">
      <c r="A890" s="46"/>
      <c r="B890" s="46"/>
      <c r="C890" s="46"/>
      <c r="D890" s="49"/>
      <c r="E890" s="49"/>
      <c r="F890" s="49"/>
      <c r="G890" s="49"/>
      <c r="H890" s="46"/>
      <c r="I890" s="49"/>
      <c r="J890" s="49"/>
      <c r="K890" s="51"/>
      <c r="L890" s="46"/>
      <c r="M890" s="49"/>
      <c r="N890" s="46"/>
      <c r="O890" s="46"/>
      <c r="P890" s="46"/>
      <c r="Q890" s="46"/>
      <c r="R890" s="46"/>
      <c r="S890" s="46"/>
      <c r="T890" s="46"/>
      <c r="U890" s="46"/>
      <c r="V890" s="46"/>
      <c r="W890" s="46"/>
      <c r="X890" s="49"/>
      <c r="Y890" s="49"/>
      <c r="Z890" s="46"/>
      <c r="AA890" s="46"/>
      <c r="AB890" s="37"/>
      <c r="AC890" s="37"/>
      <c r="AD890" s="37"/>
      <c r="AE890" s="37"/>
      <c r="AF890" s="37"/>
      <c r="AG890" s="37"/>
    </row>
    <row r="891">
      <c r="A891" s="46"/>
      <c r="B891" s="46"/>
      <c r="C891" s="46"/>
      <c r="D891" s="49"/>
      <c r="E891" s="49"/>
      <c r="F891" s="49"/>
      <c r="G891" s="49"/>
      <c r="H891" s="46"/>
      <c r="I891" s="49"/>
      <c r="J891" s="49"/>
      <c r="K891" s="51"/>
      <c r="L891" s="46"/>
      <c r="M891" s="49"/>
      <c r="N891" s="46"/>
      <c r="O891" s="46"/>
      <c r="P891" s="46"/>
      <c r="Q891" s="46"/>
      <c r="R891" s="46"/>
      <c r="S891" s="46"/>
      <c r="T891" s="46"/>
      <c r="U891" s="46"/>
      <c r="V891" s="46"/>
      <c r="W891" s="46"/>
      <c r="X891" s="49"/>
      <c r="Y891" s="49"/>
      <c r="Z891" s="46"/>
      <c r="AA891" s="46"/>
      <c r="AB891" s="37"/>
      <c r="AC891" s="37"/>
      <c r="AD891" s="37"/>
      <c r="AE891" s="37"/>
      <c r="AF891" s="37"/>
      <c r="AG891" s="37"/>
    </row>
    <row r="892">
      <c r="A892" s="46"/>
      <c r="B892" s="46"/>
      <c r="C892" s="46"/>
      <c r="D892" s="49"/>
      <c r="E892" s="49"/>
      <c r="F892" s="49"/>
      <c r="G892" s="49"/>
      <c r="H892" s="46"/>
      <c r="I892" s="49"/>
      <c r="J892" s="49"/>
      <c r="K892" s="51"/>
      <c r="L892" s="46"/>
      <c r="M892" s="49"/>
      <c r="N892" s="46"/>
      <c r="O892" s="46"/>
      <c r="P892" s="46"/>
      <c r="Q892" s="46"/>
      <c r="R892" s="46"/>
      <c r="S892" s="46"/>
      <c r="T892" s="46"/>
      <c r="U892" s="46"/>
      <c r="V892" s="46"/>
      <c r="W892" s="46"/>
      <c r="X892" s="49"/>
      <c r="Y892" s="49"/>
      <c r="Z892" s="46"/>
      <c r="AA892" s="46"/>
      <c r="AB892" s="37"/>
      <c r="AC892" s="37"/>
      <c r="AD892" s="37"/>
      <c r="AE892" s="37"/>
      <c r="AF892" s="37"/>
      <c r="AG892" s="37"/>
    </row>
    <row r="893">
      <c r="A893" s="46"/>
      <c r="B893" s="46"/>
      <c r="C893" s="46"/>
      <c r="D893" s="49"/>
      <c r="E893" s="49"/>
      <c r="F893" s="49"/>
      <c r="G893" s="49"/>
      <c r="H893" s="46"/>
      <c r="I893" s="49"/>
      <c r="J893" s="49"/>
      <c r="K893" s="51"/>
      <c r="L893" s="46"/>
      <c r="M893" s="49"/>
      <c r="N893" s="46"/>
      <c r="O893" s="46"/>
      <c r="P893" s="46"/>
      <c r="Q893" s="46"/>
      <c r="R893" s="46"/>
      <c r="S893" s="46"/>
      <c r="T893" s="46"/>
      <c r="U893" s="46"/>
      <c r="V893" s="46"/>
      <c r="W893" s="46"/>
      <c r="X893" s="49"/>
      <c r="Y893" s="49"/>
      <c r="Z893" s="46"/>
      <c r="AA893" s="46"/>
      <c r="AB893" s="37"/>
      <c r="AC893" s="37"/>
      <c r="AD893" s="37"/>
      <c r="AE893" s="37"/>
      <c r="AF893" s="37"/>
      <c r="AG893" s="37"/>
    </row>
    <row r="894">
      <c r="A894" s="46"/>
      <c r="B894" s="46"/>
      <c r="C894" s="46"/>
      <c r="D894" s="49"/>
      <c r="E894" s="49"/>
      <c r="F894" s="49"/>
      <c r="G894" s="49"/>
      <c r="H894" s="46"/>
      <c r="I894" s="49"/>
      <c r="J894" s="49"/>
      <c r="K894" s="51"/>
      <c r="L894" s="46"/>
      <c r="M894" s="49"/>
      <c r="N894" s="46"/>
      <c r="O894" s="46"/>
      <c r="P894" s="46"/>
      <c r="Q894" s="46"/>
      <c r="R894" s="46"/>
      <c r="S894" s="46"/>
      <c r="T894" s="46"/>
      <c r="U894" s="46"/>
      <c r="V894" s="46"/>
      <c r="W894" s="46"/>
      <c r="X894" s="49"/>
      <c r="Y894" s="49"/>
      <c r="Z894" s="46"/>
      <c r="AA894" s="46"/>
      <c r="AB894" s="37"/>
      <c r="AC894" s="37"/>
      <c r="AD894" s="37"/>
      <c r="AE894" s="37"/>
      <c r="AF894" s="37"/>
      <c r="AG894" s="37"/>
    </row>
    <row r="895">
      <c r="A895" s="46"/>
      <c r="B895" s="46"/>
      <c r="C895" s="46"/>
      <c r="D895" s="49"/>
      <c r="E895" s="49"/>
      <c r="F895" s="49"/>
      <c r="G895" s="49"/>
      <c r="H895" s="46"/>
      <c r="I895" s="49"/>
      <c r="J895" s="49"/>
      <c r="K895" s="51"/>
      <c r="L895" s="46"/>
      <c r="M895" s="49"/>
      <c r="N895" s="46"/>
      <c r="O895" s="46"/>
      <c r="P895" s="46"/>
      <c r="Q895" s="46"/>
      <c r="R895" s="46"/>
      <c r="S895" s="46"/>
      <c r="T895" s="46"/>
      <c r="U895" s="46"/>
      <c r="V895" s="46"/>
      <c r="W895" s="46"/>
      <c r="X895" s="49"/>
      <c r="Y895" s="49"/>
      <c r="Z895" s="46"/>
      <c r="AA895" s="46"/>
      <c r="AB895" s="37"/>
      <c r="AC895" s="37"/>
      <c r="AD895" s="37"/>
      <c r="AE895" s="37"/>
      <c r="AF895" s="37"/>
      <c r="AG895" s="37"/>
    </row>
    <row r="896">
      <c r="A896" s="46"/>
      <c r="B896" s="46"/>
      <c r="C896" s="46"/>
      <c r="D896" s="49"/>
      <c r="E896" s="49"/>
      <c r="F896" s="49"/>
      <c r="G896" s="49"/>
      <c r="H896" s="46"/>
      <c r="I896" s="49"/>
      <c r="J896" s="49"/>
      <c r="K896" s="51"/>
      <c r="L896" s="46"/>
      <c r="M896" s="49"/>
      <c r="N896" s="46"/>
      <c r="O896" s="46"/>
      <c r="P896" s="46"/>
      <c r="Q896" s="46"/>
      <c r="R896" s="46"/>
      <c r="S896" s="46"/>
      <c r="T896" s="46"/>
      <c r="U896" s="46"/>
      <c r="V896" s="46"/>
      <c r="W896" s="46"/>
      <c r="X896" s="49"/>
      <c r="Y896" s="49"/>
      <c r="Z896" s="46"/>
      <c r="AA896" s="46"/>
      <c r="AB896" s="37"/>
      <c r="AC896" s="37"/>
      <c r="AD896" s="37"/>
      <c r="AE896" s="37"/>
      <c r="AF896" s="37"/>
      <c r="AG896" s="37"/>
    </row>
    <row r="897">
      <c r="A897" s="46"/>
      <c r="B897" s="46"/>
      <c r="C897" s="46"/>
      <c r="D897" s="49"/>
      <c r="E897" s="49"/>
      <c r="F897" s="49"/>
      <c r="G897" s="49"/>
      <c r="H897" s="46"/>
      <c r="I897" s="49"/>
      <c r="J897" s="49"/>
      <c r="K897" s="51"/>
      <c r="L897" s="46"/>
      <c r="M897" s="49"/>
      <c r="N897" s="46"/>
      <c r="O897" s="46"/>
      <c r="P897" s="46"/>
      <c r="Q897" s="46"/>
      <c r="R897" s="46"/>
      <c r="S897" s="46"/>
      <c r="T897" s="46"/>
      <c r="U897" s="46"/>
      <c r="V897" s="46"/>
      <c r="W897" s="46"/>
      <c r="X897" s="49"/>
      <c r="Y897" s="49"/>
      <c r="Z897" s="46"/>
      <c r="AA897" s="46"/>
      <c r="AB897" s="37"/>
      <c r="AC897" s="37"/>
      <c r="AD897" s="37"/>
      <c r="AE897" s="37"/>
      <c r="AF897" s="37"/>
      <c r="AG897" s="37"/>
    </row>
    <row r="898">
      <c r="A898" s="46"/>
      <c r="B898" s="46"/>
      <c r="C898" s="46"/>
      <c r="D898" s="49"/>
      <c r="E898" s="49"/>
      <c r="F898" s="49"/>
      <c r="G898" s="49"/>
      <c r="H898" s="46"/>
      <c r="I898" s="49"/>
      <c r="J898" s="49"/>
      <c r="K898" s="51"/>
      <c r="L898" s="46"/>
      <c r="M898" s="49"/>
      <c r="N898" s="46"/>
      <c r="O898" s="46"/>
      <c r="P898" s="46"/>
      <c r="Q898" s="46"/>
      <c r="R898" s="46"/>
      <c r="S898" s="46"/>
      <c r="T898" s="46"/>
      <c r="U898" s="46"/>
      <c r="V898" s="46"/>
      <c r="W898" s="46"/>
      <c r="X898" s="49"/>
      <c r="Y898" s="49"/>
      <c r="Z898" s="46"/>
      <c r="AA898" s="46"/>
      <c r="AB898" s="37"/>
      <c r="AC898" s="37"/>
      <c r="AD898" s="37"/>
      <c r="AE898" s="37"/>
      <c r="AF898" s="37"/>
      <c r="AG898" s="37"/>
    </row>
    <row r="899">
      <c r="A899" s="46"/>
      <c r="B899" s="46"/>
      <c r="C899" s="46"/>
      <c r="D899" s="49"/>
      <c r="E899" s="49"/>
      <c r="F899" s="49"/>
      <c r="G899" s="49"/>
      <c r="H899" s="46"/>
      <c r="I899" s="49"/>
      <c r="J899" s="49"/>
      <c r="K899" s="51"/>
      <c r="L899" s="46"/>
      <c r="M899" s="49"/>
      <c r="N899" s="46"/>
      <c r="O899" s="46"/>
      <c r="P899" s="46"/>
      <c r="Q899" s="46"/>
      <c r="R899" s="46"/>
      <c r="S899" s="46"/>
      <c r="T899" s="46"/>
      <c r="U899" s="46"/>
      <c r="V899" s="46"/>
      <c r="W899" s="46"/>
      <c r="X899" s="49"/>
      <c r="Y899" s="49"/>
      <c r="Z899" s="46"/>
      <c r="AA899" s="46"/>
      <c r="AB899" s="37"/>
      <c r="AC899" s="37"/>
      <c r="AD899" s="37"/>
      <c r="AE899" s="37"/>
      <c r="AF899" s="37"/>
      <c r="AG899" s="37"/>
    </row>
    <row r="900">
      <c r="A900" s="46"/>
      <c r="B900" s="46"/>
      <c r="C900" s="46"/>
      <c r="D900" s="49"/>
      <c r="E900" s="49"/>
      <c r="F900" s="49"/>
      <c r="G900" s="49"/>
      <c r="H900" s="46"/>
      <c r="I900" s="49"/>
      <c r="J900" s="49"/>
      <c r="K900" s="51"/>
      <c r="L900" s="46"/>
      <c r="M900" s="49"/>
      <c r="N900" s="46"/>
      <c r="O900" s="46"/>
      <c r="P900" s="46"/>
      <c r="Q900" s="46"/>
      <c r="R900" s="46"/>
      <c r="S900" s="46"/>
      <c r="T900" s="46"/>
      <c r="U900" s="46"/>
      <c r="V900" s="46"/>
      <c r="W900" s="46"/>
      <c r="X900" s="49"/>
      <c r="Y900" s="49"/>
      <c r="Z900" s="46"/>
      <c r="AA900" s="46"/>
      <c r="AB900" s="37"/>
      <c r="AC900" s="37"/>
      <c r="AD900" s="37"/>
      <c r="AE900" s="37"/>
      <c r="AF900" s="37"/>
      <c r="AG900" s="37"/>
    </row>
    <row r="901">
      <c r="A901" s="46"/>
      <c r="B901" s="46"/>
      <c r="C901" s="46"/>
      <c r="D901" s="49"/>
      <c r="E901" s="49"/>
      <c r="F901" s="49"/>
      <c r="G901" s="49"/>
      <c r="H901" s="46"/>
      <c r="I901" s="49"/>
      <c r="J901" s="49"/>
      <c r="K901" s="51"/>
      <c r="L901" s="46"/>
      <c r="M901" s="49"/>
      <c r="N901" s="46"/>
      <c r="O901" s="46"/>
      <c r="P901" s="46"/>
      <c r="Q901" s="46"/>
      <c r="R901" s="46"/>
      <c r="S901" s="46"/>
      <c r="T901" s="46"/>
      <c r="U901" s="46"/>
      <c r="V901" s="46"/>
      <c r="W901" s="46"/>
      <c r="X901" s="49"/>
      <c r="Y901" s="49"/>
      <c r="Z901" s="46"/>
      <c r="AA901" s="46"/>
      <c r="AB901" s="37"/>
      <c r="AC901" s="37"/>
      <c r="AD901" s="37"/>
      <c r="AE901" s="37"/>
      <c r="AF901" s="37"/>
      <c r="AG901" s="37"/>
    </row>
    <row r="902">
      <c r="A902" s="46"/>
      <c r="B902" s="46"/>
      <c r="C902" s="46"/>
      <c r="D902" s="49"/>
      <c r="E902" s="49"/>
      <c r="F902" s="49"/>
      <c r="G902" s="49"/>
      <c r="H902" s="46"/>
      <c r="I902" s="49"/>
      <c r="J902" s="49"/>
      <c r="K902" s="51"/>
      <c r="L902" s="46"/>
      <c r="M902" s="49"/>
      <c r="N902" s="46"/>
      <c r="O902" s="46"/>
      <c r="P902" s="46"/>
      <c r="Q902" s="46"/>
      <c r="R902" s="46"/>
      <c r="S902" s="46"/>
      <c r="T902" s="46"/>
      <c r="U902" s="46"/>
      <c r="V902" s="46"/>
      <c r="W902" s="46"/>
      <c r="X902" s="49"/>
      <c r="Y902" s="49"/>
      <c r="Z902" s="46"/>
      <c r="AA902" s="46"/>
      <c r="AB902" s="37"/>
      <c r="AC902" s="37"/>
      <c r="AD902" s="37"/>
      <c r="AE902" s="37"/>
      <c r="AF902" s="37"/>
      <c r="AG902" s="37"/>
    </row>
    <row r="903">
      <c r="A903" s="46"/>
      <c r="B903" s="46"/>
      <c r="C903" s="46"/>
      <c r="D903" s="49"/>
      <c r="E903" s="49"/>
      <c r="F903" s="49"/>
      <c r="G903" s="49"/>
      <c r="H903" s="46"/>
      <c r="I903" s="49"/>
      <c r="J903" s="49"/>
      <c r="K903" s="51"/>
      <c r="L903" s="46"/>
      <c r="M903" s="49"/>
      <c r="N903" s="46"/>
      <c r="O903" s="46"/>
      <c r="P903" s="46"/>
      <c r="Q903" s="46"/>
      <c r="R903" s="46"/>
      <c r="S903" s="46"/>
      <c r="T903" s="46"/>
      <c r="U903" s="46"/>
      <c r="V903" s="46"/>
      <c r="W903" s="46"/>
      <c r="X903" s="49"/>
      <c r="Y903" s="49"/>
      <c r="Z903" s="46"/>
      <c r="AA903" s="46"/>
      <c r="AB903" s="37"/>
      <c r="AC903" s="37"/>
      <c r="AD903" s="37"/>
      <c r="AE903" s="37"/>
      <c r="AF903" s="37"/>
      <c r="AG903" s="37"/>
    </row>
    <row r="904">
      <c r="A904" s="46"/>
      <c r="B904" s="46"/>
      <c r="C904" s="46"/>
      <c r="D904" s="49"/>
      <c r="E904" s="49"/>
      <c r="F904" s="49"/>
      <c r="G904" s="49"/>
      <c r="H904" s="46"/>
      <c r="I904" s="49"/>
      <c r="J904" s="49"/>
      <c r="K904" s="51"/>
      <c r="L904" s="46"/>
      <c r="M904" s="49"/>
      <c r="N904" s="46"/>
      <c r="O904" s="46"/>
      <c r="P904" s="46"/>
      <c r="Q904" s="46"/>
      <c r="R904" s="46"/>
      <c r="S904" s="46"/>
      <c r="T904" s="46"/>
      <c r="U904" s="46"/>
      <c r="V904" s="46"/>
      <c r="W904" s="46"/>
      <c r="X904" s="49"/>
      <c r="Y904" s="49"/>
      <c r="Z904" s="46"/>
      <c r="AA904" s="46"/>
      <c r="AB904" s="37"/>
      <c r="AC904" s="37"/>
      <c r="AD904" s="37"/>
      <c r="AE904" s="37"/>
      <c r="AF904" s="37"/>
      <c r="AG904" s="37"/>
    </row>
    <row r="905">
      <c r="A905" s="46"/>
      <c r="B905" s="46"/>
      <c r="C905" s="46"/>
      <c r="D905" s="49"/>
      <c r="E905" s="49"/>
      <c r="F905" s="49"/>
      <c r="G905" s="49"/>
      <c r="H905" s="46"/>
      <c r="I905" s="49"/>
      <c r="J905" s="49"/>
      <c r="K905" s="51"/>
      <c r="L905" s="46"/>
      <c r="M905" s="49"/>
      <c r="N905" s="46"/>
      <c r="O905" s="46"/>
      <c r="P905" s="46"/>
      <c r="Q905" s="46"/>
      <c r="R905" s="46"/>
      <c r="S905" s="46"/>
      <c r="T905" s="46"/>
      <c r="U905" s="46"/>
      <c r="V905" s="46"/>
      <c r="W905" s="46"/>
      <c r="X905" s="49"/>
      <c r="Y905" s="49"/>
      <c r="Z905" s="46"/>
      <c r="AA905" s="46"/>
      <c r="AB905" s="37"/>
      <c r="AC905" s="37"/>
      <c r="AD905" s="37"/>
      <c r="AE905" s="37"/>
      <c r="AF905" s="37"/>
      <c r="AG905" s="37"/>
    </row>
    <row r="906">
      <c r="A906" s="46"/>
      <c r="B906" s="46"/>
      <c r="C906" s="46"/>
      <c r="D906" s="49"/>
      <c r="E906" s="49"/>
      <c r="F906" s="49"/>
      <c r="G906" s="49"/>
      <c r="H906" s="46"/>
      <c r="I906" s="49"/>
      <c r="J906" s="49"/>
      <c r="K906" s="51"/>
      <c r="L906" s="46"/>
      <c r="M906" s="49"/>
      <c r="N906" s="46"/>
      <c r="O906" s="46"/>
      <c r="P906" s="46"/>
      <c r="Q906" s="46"/>
      <c r="R906" s="46"/>
      <c r="S906" s="46"/>
      <c r="T906" s="46"/>
      <c r="U906" s="46"/>
      <c r="V906" s="46"/>
      <c r="W906" s="46"/>
      <c r="X906" s="49"/>
      <c r="Y906" s="49"/>
      <c r="Z906" s="46"/>
      <c r="AA906" s="46"/>
      <c r="AB906" s="37"/>
      <c r="AC906" s="37"/>
      <c r="AD906" s="37"/>
      <c r="AE906" s="37"/>
      <c r="AF906" s="37"/>
      <c r="AG906" s="37"/>
    </row>
    <row r="907">
      <c r="A907" s="46"/>
      <c r="B907" s="46"/>
      <c r="C907" s="46"/>
      <c r="D907" s="49"/>
      <c r="E907" s="49"/>
      <c r="F907" s="49"/>
      <c r="G907" s="49"/>
      <c r="H907" s="46"/>
      <c r="I907" s="49"/>
      <c r="J907" s="49"/>
      <c r="K907" s="51"/>
      <c r="L907" s="46"/>
      <c r="M907" s="49"/>
      <c r="N907" s="46"/>
      <c r="O907" s="46"/>
      <c r="P907" s="46"/>
      <c r="Q907" s="46"/>
      <c r="R907" s="46"/>
      <c r="S907" s="46"/>
      <c r="T907" s="46"/>
      <c r="U907" s="46"/>
      <c r="V907" s="46"/>
      <c r="W907" s="46"/>
      <c r="X907" s="49"/>
      <c r="Y907" s="49"/>
      <c r="Z907" s="46"/>
      <c r="AA907" s="46"/>
      <c r="AB907" s="37"/>
      <c r="AC907" s="37"/>
      <c r="AD907" s="37"/>
      <c r="AE907" s="37"/>
      <c r="AF907" s="37"/>
      <c r="AG907" s="37"/>
    </row>
    <row r="908">
      <c r="A908" s="46"/>
      <c r="B908" s="46"/>
      <c r="C908" s="46"/>
      <c r="D908" s="49"/>
      <c r="E908" s="49"/>
      <c r="F908" s="49"/>
      <c r="G908" s="49"/>
      <c r="H908" s="46"/>
      <c r="I908" s="49"/>
      <c r="J908" s="49"/>
      <c r="K908" s="51"/>
      <c r="L908" s="46"/>
      <c r="M908" s="49"/>
      <c r="N908" s="46"/>
      <c r="O908" s="46"/>
      <c r="P908" s="46"/>
      <c r="Q908" s="46"/>
      <c r="R908" s="46"/>
      <c r="S908" s="46"/>
      <c r="T908" s="46"/>
      <c r="U908" s="46"/>
      <c r="V908" s="46"/>
      <c r="W908" s="46"/>
      <c r="X908" s="49"/>
      <c r="Y908" s="49"/>
      <c r="Z908" s="46"/>
      <c r="AA908" s="46"/>
      <c r="AB908" s="37"/>
      <c r="AC908" s="37"/>
      <c r="AD908" s="37"/>
      <c r="AE908" s="37"/>
      <c r="AF908" s="37"/>
      <c r="AG908" s="37"/>
    </row>
    <row r="909">
      <c r="A909" s="46"/>
      <c r="B909" s="46"/>
      <c r="C909" s="46"/>
      <c r="D909" s="49"/>
      <c r="E909" s="49"/>
      <c r="F909" s="49"/>
      <c r="G909" s="49"/>
      <c r="H909" s="46"/>
      <c r="I909" s="49"/>
      <c r="J909" s="49"/>
      <c r="K909" s="51"/>
      <c r="L909" s="46"/>
      <c r="M909" s="49"/>
      <c r="N909" s="46"/>
      <c r="O909" s="46"/>
      <c r="P909" s="46"/>
      <c r="Q909" s="46"/>
      <c r="R909" s="46"/>
      <c r="S909" s="46"/>
      <c r="T909" s="46"/>
      <c r="U909" s="46"/>
      <c r="V909" s="46"/>
      <c r="W909" s="46"/>
      <c r="X909" s="49"/>
      <c r="Y909" s="49"/>
      <c r="Z909" s="46"/>
      <c r="AA909" s="46"/>
      <c r="AB909" s="37"/>
      <c r="AC909" s="37"/>
      <c r="AD909" s="37"/>
      <c r="AE909" s="37"/>
      <c r="AF909" s="37"/>
      <c r="AG909" s="37"/>
    </row>
    <row r="910">
      <c r="A910" s="46"/>
      <c r="B910" s="46"/>
      <c r="C910" s="46"/>
      <c r="D910" s="49"/>
      <c r="E910" s="49"/>
      <c r="F910" s="49"/>
      <c r="G910" s="49"/>
      <c r="H910" s="46"/>
      <c r="I910" s="49"/>
      <c r="J910" s="49"/>
      <c r="K910" s="51"/>
      <c r="L910" s="46"/>
      <c r="M910" s="49"/>
      <c r="N910" s="46"/>
      <c r="O910" s="46"/>
      <c r="P910" s="46"/>
      <c r="Q910" s="46"/>
      <c r="R910" s="46"/>
      <c r="S910" s="46"/>
      <c r="T910" s="46"/>
      <c r="U910" s="46"/>
      <c r="V910" s="46"/>
      <c r="W910" s="46"/>
      <c r="X910" s="49"/>
      <c r="Y910" s="49"/>
      <c r="Z910" s="46"/>
      <c r="AA910" s="46"/>
      <c r="AB910" s="37"/>
      <c r="AC910" s="37"/>
      <c r="AD910" s="37"/>
      <c r="AE910" s="37"/>
      <c r="AF910" s="37"/>
      <c r="AG910" s="37"/>
    </row>
    <row r="911">
      <c r="A911" s="46"/>
      <c r="B911" s="46"/>
      <c r="C911" s="46"/>
      <c r="D911" s="49"/>
      <c r="E911" s="49"/>
      <c r="F911" s="49"/>
      <c r="G911" s="49"/>
      <c r="H911" s="46"/>
      <c r="I911" s="49"/>
      <c r="J911" s="49"/>
      <c r="K911" s="51"/>
      <c r="L911" s="46"/>
      <c r="M911" s="49"/>
      <c r="N911" s="46"/>
      <c r="O911" s="46"/>
      <c r="P911" s="46"/>
      <c r="Q911" s="46"/>
      <c r="R911" s="46"/>
      <c r="S911" s="46"/>
      <c r="T911" s="46"/>
      <c r="U911" s="46"/>
      <c r="V911" s="46"/>
      <c r="W911" s="46"/>
      <c r="X911" s="49"/>
      <c r="Y911" s="49"/>
      <c r="Z911" s="46"/>
      <c r="AA911" s="46"/>
      <c r="AB911" s="37"/>
      <c r="AC911" s="37"/>
      <c r="AD911" s="37"/>
      <c r="AE911" s="37"/>
      <c r="AF911" s="37"/>
      <c r="AG911" s="37"/>
    </row>
    <row r="912">
      <c r="A912" s="46"/>
      <c r="B912" s="46"/>
      <c r="C912" s="46"/>
      <c r="D912" s="49"/>
      <c r="E912" s="49"/>
      <c r="F912" s="49"/>
      <c r="G912" s="49"/>
      <c r="H912" s="46"/>
      <c r="I912" s="49"/>
      <c r="J912" s="49"/>
      <c r="K912" s="51"/>
      <c r="L912" s="46"/>
      <c r="M912" s="49"/>
      <c r="N912" s="46"/>
      <c r="O912" s="46"/>
      <c r="P912" s="46"/>
      <c r="Q912" s="46"/>
      <c r="R912" s="46"/>
      <c r="S912" s="46"/>
      <c r="T912" s="46"/>
      <c r="U912" s="46"/>
      <c r="V912" s="46"/>
      <c r="W912" s="46"/>
      <c r="X912" s="49"/>
      <c r="Y912" s="49"/>
      <c r="Z912" s="46"/>
      <c r="AA912" s="46"/>
      <c r="AB912" s="37"/>
      <c r="AC912" s="37"/>
      <c r="AD912" s="37"/>
      <c r="AE912" s="37"/>
      <c r="AF912" s="37"/>
      <c r="AG912" s="37"/>
    </row>
    <row r="913">
      <c r="A913" s="46"/>
      <c r="B913" s="46"/>
      <c r="C913" s="46"/>
      <c r="D913" s="49"/>
      <c r="E913" s="49"/>
      <c r="F913" s="49"/>
      <c r="G913" s="49"/>
      <c r="H913" s="46"/>
      <c r="I913" s="49"/>
      <c r="J913" s="49"/>
      <c r="K913" s="51"/>
      <c r="L913" s="46"/>
      <c r="M913" s="49"/>
      <c r="N913" s="46"/>
      <c r="O913" s="46"/>
      <c r="P913" s="46"/>
      <c r="Q913" s="46"/>
      <c r="R913" s="46"/>
      <c r="S913" s="46"/>
      <c r="T913" s="46"/>
      <c r="U913" s="46"/>
      <c r="V913" s="46"/>
      <c r="W913" s="46"/>
      <c r="X913" s="49"/>
      <c r="Y913" s="49"/>
      <c r="Z913" s="46"/>
      <c r="AA913" s="46"/>
      <c r="AB913" s="37"/>
      <c r="AC913" s="37"/>
      <c r="AD913" s="37"/>
      <c r="AE913" s="37"/>
      <c r="AF913" s="37"/>
      <c r="AG913" s="37"/>
    </row>
    <row r="914">
      <c r="A914" s="46"/>
      <c r="B914" s="46"/>
      <c r="C914" s="46"/>
      <c r="D914" s="49"/>
      <c r="E914" s="49"/>
      <c r="F914" s="49"/>
      <c r="G914" s="49"/>
      <c r="H914" s="46"/>
      <c r="I914" s="49"/>
      <c r="J914" s="49"/>
      <c r="K914" s="51"/>
      <c r="L914" s="46"/>
      <c r="M914" s="49"/>
      <c r="N914" s="46"/>
      <c r="O914" s="46"/>
      <c r="P914" s="46"/>
      <c r="Q914" s="46"/>
      <c r="R914" s="46"/>
      <c r="S914" s="46"/>
      <c r="T914" s="46"/>
      <c r="U914" s="46"/>
      <c r="V914" s="46"/>
      <c r="W914" s="46"/>
      <c r="X914" s="49"/>
      <c r="Y914" s="49"/>
      <c r="Z914" s="46"/>
      <c r="AA914" s="46"/>
      <c r="AB914" s="37"/>
      <c r="AC914" s="37"/>
      <c r="AD914" s="37"/>
      <c r="AE914" s="37"/>
      <c r="AF914" s="37"/>
      <c r="AG914" s="37"/>
    </row>
    <row r="915">
      <c r="A915" s="46"/>
      <c r="B915" s="46"/>
      <c r="C915" s="46"/>
      <c r="D915" s="49"/>
      <c r="E915" s="49"/>
      <c r="F915" s="49"/>
      <c r="G915" s="49"/>
      <c r="H915" s="46"/>
      <c r="I915" s="49"/>
      <c r="J915" s="49"/>
      <c r="K915" s="51"/>
      <c r="L915" s="46"/>
      <c r="M915" s="49"/>
      <c r="N915" s="46"/>
      <c r="O915" s="46"/>
      <c r="P915" s="46"/>
      <c r="Q915" s="46"/>
      <c r="R915" s="46"/>
      <c r="S915" s="46"/>
      <c r="T915" s="46"/>
      <c r="U915" s="46"/>
      <c r="V915" s="46"/>
      <c r="W915" s="46"/>
      <c r="X915" s="49"/>
      <c r="Y915" s="49"/>
      <c r="Z915" s="46"/>
      <c r="AA915" s="46"/>
      <c r="AB915" s="37"/>
      <c r="AC915" s="37"/>
      <c r="AD915" s="37"/>
      <c r="AE915" s="37"/>
      <c r="AF915" s="37"/>
      <c r="AG915" s="37"/>
    </row>
    <row r="916">
      <c r="A916" s="46"/>
      <c r="B916" s="46"/>
      <c r="C916" s="46"/>
      <c r="D916" s="49"/>
      <c r="E916" s="49"/>
      <c r="F916" s="49"/>
      <c r="G916" s="49"/>
      <c r="H916" s="46"/>
      <c r="I916" s="49"/>
      <c r="J916" s="49"/>
      <c r="K916" s="51"/>
      <c r="L916" s="46"/>
      <c r="M916" s="49"/>
      <c r="N916" s="46"/>
      <c r="O916" s="46"/>
      <c r="P916" s="46"/>
      <c r="Q916" s="46"/>
      <c r="R916" s="46"/>
      <c r="S916" s="46"/>
      <c r="T916" s="46"/>
      <c r="U916" s="46"/>
      <c r="V916" s="46"/>
      <c r="W916" s="46"/>
      <c r="X916" s="49"/>
      <c r="Y916" s="49"/>
      <c r="Z916" s="46"/>
      <c r="AA916" s="46"/>
      <c r="AB916" s="37"/>
      <c r="AC916" s="37"/>
      <c r="AD916" s="37"/>
      <c r="AE916" s="37"/>
      <c r="AF916" s="37"/>
      <c r="AG916" s="37"/>
    </row>
    <row r="917">
      <c r="A917" s="46"/>
      <c r="B917" s="46"/>
      <c r="C917" s="46"/>
      <c r="D917" s="49"/>
      <c r="E917" s="49"/>
      <c r="F917" s="49"/>
      <c r="G917" s="49"/>
      <c r="H917" s="46"/>
      <c r="I917" s="49"/>
      <c r="J917" s="49"/>
      <c r="K917" s="51"/>
      <c r="L917" s="46"/>
      <c r="M917" s="49"/>
      <c r="N917" s="46"/>
      <c r="O917" s="46"/>
      <c r="P917" s="46"/>
      <c r="Q917" s="46"/>
      <c r="R917" s="46"/>
      <c r="S917" s="46"/>
      <c r="T917" s="46"/>
      <c r="U917" s="46"/>
      <c r="V917" s="46"/>
      <c r="W917" s="46"/>
      <c r="X917" s="49"/>
      <c r="Y917" s="49"/>
      <c r="Z917" s="46"/>
      <c r="AA917" s="46"/>
      <c r="AB917" s="37"/>
      <c r="AC917" s="37"/>
      <c r="AD917" s="37"/>
      <c r="AE917" s="37"/>
      <c r="AF917" s="37"/>
      <c r="AG917" s="37"/>
    </row>
    <row r="918">
      <c r="A918" s="46"/>
      <c r="B918" s="46"/>
      <c r="C918" s="46"/>
      <c r="D918" s="49"/>
      <c r="E918" s="49"/>
      <c r="F918" s="49"/>
      <c r="G918" s="49"/>
      <c r="H918" s="46"/>
      <c r="I918" s="49"/>
      <c r="J918" s="49"/>
      <c r="K918" s="51"/>
      <c r="L918" s="46"/>
      <c r="M918" s="49"/>
      <c r="N918" s="46"/>
      <c r="O918" s="46"/>
      <c r="P918" s="46"/>
      <c r="Q918" s="46"/>
      <c r="R918" s="46"/>
      <c r="S918" s="46"/>
      <c r="T918" s="46"/>
      <c r="U918" s="46"/>
      <c r="V918" s="46"/>
      <c r="W918" s="46"/>
      <c r="X918" s="49"/>
      <c r="Y918" s="49"/>
      <c r="Z918" s="46"/>
      <c r="AA918" s="46"/>
      <c r="AB918" s="37"/>
      <c r="AC918" s="37"/>
      <c r="AD918" s="37"/>
      <c r="AE918" s="37"/>
      <c r="AF918" s="37"/>
      <c r="AG918" s="37"/>
    </row>
    <row r="919">
      <c r="A919" s="46"/>
      <c r="B919" s="46"/>
      <c r="C919" s="46"/>
      <c r="D919" s="49"/>
      <c r="E919" s="49"/>
      <c r="F919" s="49"/>
      <c r="G919" s="49"/>
      <c r="H919" s="46"/>
      <c r="I919" s="49"/>
      <c r="J919" s="49"/>
      <c r="K919" s="51"/>
      <c r="L919" s="46"/>
      <c r="M919" s="49"/>
      <c r="N919" s="46"/>
      <c r="O919" s="46"/>
      <c r="P919" s="46"/>
      <c r="Q919" s="46"/>
      <c r="R919" s="46"/>
      <c r="S919" s="46"/>
      <c r="T919" s="46"/>
      <c r="U919" s="46"/>
      <c r="V919" s="46"/>
      <c r="W919" s="46"/>
      <c r="X919" s="49"/>
      <c r="Y919" s="49"/>
      <c r="Z919" s="46"/>
      <c r="AA919" s="46"/>
      <c r="AB919" s="37"/>
      <c r="AC919" s="37"/>
      <c r="AD919" s="37"/>
      <c r="AE919" s="37"/>
      <c r="AF919" s="37"/>
      <c r="AG919" s="37"/>
    </row>
    <row r="920">
      <c r="A920" s="46"/>
      <c r="B920" s="46"/>
      <c r="C920" s="46"/>
      <c r="D920" s="49"/>
      <c r="E920" s="49"/>
      <c r="F920" s="49"/>
      <c r="G920" s="49"/>
      <c r="H920" s="46"/>
      <c r="I920" s="49"/>
      <c r="J920" s="49"/>
      <c r="K920" s="51"/>
      <c r="L920" s="46"/>
      <c r="M920" s="49"/>
      <c r="N920" s="46"/>
      <c r="O920" s="46"/>
      <c r="P920" s="46"/>
      <c r="Q920" s="46"/>
      <c r="R920" s="46"/>
      <c r="S920" s="46"/>
      <c r="T920" s="46"/>
      <c r="U920" s="46"/>
      <c r="V920" s="46"/>
      <c r="W920" s="46"/>
      <c r="X920" s="49"/>
      <c r="Y920" s="49"/>
      <c r="Z920" s="46"/>
      <c r="AA920" s="46"/>
      <c r="AB920" s="37"/>
      <c r="AC920" s="37"/>
      <c r="AD920" s="37"/>
      <c r="AE920" s="37"/>
      <c r="AF920" s="37"/>
      <c r="AG920" s="37"/>
    </row>
    <row r="921">
      <c r="A921" s="46"/>
      <c r="B921" s="46"/>
      <c r="C921" s="46"/>
      <c r="D921" s="49"/>
      <c r="E921" s="49"/>
      <c r="F921" s="49"/>
      <c r="G921" s="49"/>
      <c r="H921" s="46"/>
      <c r="I921" s="49"/>
      <c r="J921" s="49"/>
      <c r="K921" s="51"/>
      <c r="L921" s="46"/>
      <c r="M921" s="49"/>
      <c r="N921" s="46"/>
      <c r="O921" s="46"/>
      <c r="P921" s="46"/>
      <c r="Q921" s="46"/>
      <c r="R921" s="46"/>
      <c r="S921" s="46"/>
      <c r="T921" s="46"/>
      <c r="U921" s="46"/>
      <c r="V921" s="46"/>
      <c r="W921" s="46"/>
      <c r="X921" s="49"/>
      <c r="Y921" s="49"/>
      <c r="Z921" s="46"/>
      <c r="AA921" s="46"/>
      <c r="AB921" s="37"/>
      <c r="AC921" s="37"/>
      <c r="AD921" s="37"/>
      <c r="AE921" s="37"/>
      <c r="AF921" s="37"/>
      <c r="AG921" s="37"/>
    </row>
    <row r="922">
      <c r="A922" s="46"/>
      <c r="B922" s="46"/>
      <c r="C922" s="46"/>
      <c r="D922" s="49"/>
      <c r="E922" s="49"/>
      <c r="F922" s="49"/>
      <c r="G922" s="49"/>
      <c r="H922" s="46"/>
      <c r="I922" s="49"/>
      <c r="J922" s="49"/>
      <c r="K922" s="51"/>
      <c r="L922" s="46"/>
      <c r="M922" s="49"/>
      <c r="N922" s="46"/>
      <c r="O922" s="46"/>
      <c r="P922" s="46"/>
      <c r="Q922" s="46"/>
      <c r="R922" s="46"/>
      <c r="S922" s="46"/>
      <c r="T922" s="46"/>
      <c r="U922" s="46"/>
      <c r="V922" s="46"/>
      <c r="W922" s="46"/>
      <c r="X922" s="49"/>
      <c r="Y922" s="49"/>
      <c r="Z922" s="46"/>
      <c r="AA922" s="46"/>
      <c r="AB922" s="37"/>
      <c r="AC922" s="37"/>
      <c r="AD922" s="37"/>
      <c r="AE922" s="37"/>
      <c r="AF922" s="37"/>
      <c r="AG922" s="37"/>
    </row>
    <row r="923">
      <c r="A923" s="46"/>
      <c r="B923" s="46"/>
      <c r="C923" s="46"/>
      <c r="D923" s="49"/>
      <c r="E923" s="49"/>
      <c r="F923" s="49"/>
      <c r="G923" s="49"/>
      <c r="H923" s="46"/>
      <c r="I923" s="49"/>
      <c r="J923" s="49"/>
      <c r="K923" s="51"/>
      <c r="L923" s="46"/>
      <c r="M923" s="49"/>
      <c r="N923" s="46"/>
      <c r="O923" s="46"/>
      <c r="P923" s="46"/>
      <c r="Q923" s="46"/>
      <c r="R923" s="46"/>
      <c r="S923" s="46"/>
      <c r="T923" s="46"/>
      <c r="U923" s="46"/>
      <c r="V923" s="46"/>
      <c r="W923" s="46"/>
      <c r="X923" s="49"/>
      <c r="Y923" s="49"/>
      <c r="Z923" s="46"/>
      <c r="AA923" s="46"/>
      <c r="AB923" s="37"/>
      <c r="AC923" s="37"/>
      <c r="AD923" s="37"/>
      <c r="AE923" s="37"/>
      <c r="AF923" s="37"/>
      <c r="AG923" s="37"/>
    </row>
    <row r="924">
      <c r="A924" s="46"/>
      <c r="B924" s="46"/>
      <c r="C924" s="46"/>
      <c r="D924" s="49"/>
      <c r="E924" s="49"/>
      <c r="F924" s="49"/>
      <c r="G924" s="49"/>
      <c r="H924" s="46"/>
      <c r="I924" s="49"/>
      <c r="J924" s="49"/>
      <c r="K924" s="51"/>
      <c r="L924" s="46"/>
      <c r="M924" s="49"/>
      <c r="N924" s="46"/>
      <c r="O924" s="46"/>
      <c r="P924" s="46"/>
      <c r="Q924" s="46"/>
      <c r="R924" s="46"/>
      <c r="S924" s="46"/>
      <c r="T924" s="46"/>
      <c r="U924" s="46"/>
      <c r="V924" s="46"/>
      <c r="W924" s="46"/>
      <c r="X924" s="49"/>
      <c r="Y924" s="49"/>
      <c r="Z924" s="46"/>
      <c r="AA924" s="46"/>
      <c r="AB924" s="37"/>
      <c r="AC924" s="37"/>
      <c r="AD924" s="37"/>
      <c r="AE924" s="37"/>
      <c r="AF924" s="37"/>
      <c r="AG924" s="37"/>
    </row>
    <row r="925">
      <c r="A925" s="46"/>
      <c r="B925" s="46"/>
      <c r="C925" s="46"/>
      <c r="D925" s="49"/>
      <c r="E925" s="49"/>
      <c r="F925" s="49"/>
      <c r="G925" s="49"/>
      <c r="H925" s="46"/>
      <c r="I925" s="49"/>
      <c r="J925" s="49"/>
      <c r="K925" s="51"/>
      <c r="L925" s="46"/>
      <c r="M925" s="49"/>
      <c r="N925" s="46"/>
      <c r="O925" s="46"/>
      <c r="P925" s="46"/>
      <c r="Q925" s="46"/>
      <c r="R925" s="46"/>
      <c r="S925" s="46"/>
      <c r="T925" s="46"/>
      <c r="U925" s="46"/>
      <c r="V925" s="46"/>
      <c r="W925" s="46"/>
      <c r="X925" s="49"/>
      <c r="Y925" s="49"/>
      <c r="Z925" s="46"/>
      <c r="AA925" s="46"/>
      <c r="AB925" s="37"/>
      <c r="AC925" s="37"/>
      <c r="AD925" s="37"/>
      <c r="AE925" s="37"/>
      <c r="AF925" s="37"/>
      <c r="AG925" s="37"/>
    </row>
    <row r="926">
      <c r="A926" s="46"/>
      <c r="B926" s="46"/>
      <c r="C926" s="46"/>
      <c r="D926" s="49"/>
      <c r="E926" s="49"/>
      <c r="F926" s="49"/>
      <c r="G926" s="49"/>
      <c r="H926" s="46"/>
      <c r="I926" s="49"/>
      <c r="J926" s="49"/>
      <c r="K926" s="51"/>
      <c r="L926" s="46"/>
      <c r="M926" s="49"/>
      <c r="N926" s="46"/>
      <c r="O926" s="46"/>
      <c r="P926" s="46"/>
      <c r="Q926" s="46"/>
      <c r="R926" s="46"/>
      <c r="S926" s="46"/>
      <c r="T926" s="46"/>
      <c r="U926" s="46"/>
      <c r="V926" s="46"/>
      <c r="W926" s="46"/>
      <c r="X926" s="49"/>
      <c r="Y926" s="49"/>
      <c r="Z926" s="46"/>
      <c r="AA926" s="46"/>
      <c r="AB926" s="37"/>
      <c r="AC926" s="37"/>
      <c r="AD926" s="37"/>
      <c r="AE926" s="37"/>
      <c r="AF926" s="37"/>
      <c r="AG926" s="37"/>
    </row>
    <row r="927">
      <c r="A927" s="46"/>
      <c r="B927" s="46"/>
      <c r="C927" s="46"/>
      <c r="D927" s="49"/>
      <c r="E927" s="49"/>
      <c r="F927" s="49"/>
      <c r="G927" s="49"/>
      <c r="H927" s="46"/>
      <c r="I927" s="49"/>
      <c r="J927" s="49"/>
      <c r="K927" s="51"/>
      <c r="L927" s="46"/>
      <c r="M927" s="49"/>
      <c r="N927" s="46"/>
      <c r="O927" s="46"/>
      <c r="P927" s="46"/>
      <c r="Q927" s="46"/>
      <c r="R927" s="46"/>
      <c r="S927" s="46"/>
      <c r="T927" s="46"/>
      <c r="U927" s="46"/>
      <c r="V927" s="46"/>
      <c r="W927" s="46"/>
      <c r="X927" s="49"/>
      <c r="Y927" s="49"/>
      <c r="Z927" s="46"/>
      <c r="AA927" s="46"/>
      <c r="AB927" s="37"/>
      <c r="AC927" s="37"/>
      <c r="AD927" s="37"/>
      <c r="AE927" s="37"/>
      <c r="AF927" s="37"/>
      <c r="AG927" s="37"/>
    </row>
    <row r="928">
      <c r="A928" s="46"/>
      <c r="B928" s="46"/>
      <c r="C928" s="46"/>
      <c r="D928" s="49"/>
      <c r="E928" s="49"/>
      <c r="F928" s="49"/>
      <c r="G928" s="49"/>
      <c r="H928" s="46"/>
      <c r="I928" s="49"/>
      <c r="J928" s="49"/>
      <c r="K928" s="51"/>
      <c r="L928" s="46"/>
      <c r="M928" s="49"/>
      <c r="N928" s="46"/>
      <c r="O928" s="46"/>
      <c r="P928" s="46"/>
      <c r="Q928" s="46"/>
      <c r="R928" s="46"/>
      <c r="S928" s="46"/>
      <c r="T928" s="46"/>
      <c r="U928" s="46"/>
      <c r="V928" s="46"/>
      <c r="W928" s="46"/>
      <c r="X928" s="49"/>
      <c r="Y928" s="49"/>
      <c r="Z928" s="46"/>
      <c r="AA928" s="46"/>
      <c r="AB928" s="37"/>
      <c r="AC928" s="37"/>
      <c r="AD928" s="37"/>
      <c r="AE928" s="37"/>
      <c r="AF928" s="37"/>
      <c r="AG928" s="37"/>
    </row>
    <row r="929">
      <c r="A929" s="46"/>
      <c r="B929" s="46"/>
      <c r="C929" s="46"/>
      <c r="D929" s="49"/>
      <c r="E929" s="49"/>
      <c r="F929" s="49"/>
      <c r="G929" s="49"/>
      <c r="H929" s="46"/>
      <c r="I929" s="49"/>
      <c r="J929" s="49"/>
      <c r="K929" s="51"/>
      <c r="L929" s="46"/>
      <c r="M929" s="49"/>
      <c r="N929" s="46"/>
      <c r="O929" s="46"/>
      <c r="P929" s="46"/>
      <c r="Q929" s="46"/>
      <c r="R929" s="46"/>
      <c r="S929" s="46"/>
      <c r="T929" s="46"/>
      <c r="U929" s="46"/>
      <c r="V929" s="46"/>
      <c r="W929" s="46"/>
      <c r="X929" s="49"/>
      <c r="Y929" s="49"/>
      <c r="Z929" s="46"/>
      <c r="AA929" s="46"/>
      <c r="AB929" s="37"/>
      <c r="AC929" s="37"/>
      <c r="AD929" s="37"/>
      <c r="AE929" s="37"/>
      <c r="AF929" s="37"/>
      <c r="AG929" s="37"/>
    </row>
    <row r="930">
      <c r="A930" s="46"/>
      <c r="B930" s="46"/>
      <c r="C930" s="46"/>
      <c r="D930" s="49"/>
      <c r="E930" s="49"/>
      <c r="F930" s="49"/>
      <c r="G930" s="49"/>
      <c r="H930" s="46"/>
      <c r="I930" s="49"/>
      <c r="J930" s="49"/>
      <c r="K930" s="51"/>
      <c r="L930" s="46"/>
      <c r="M930" s="49"/>
      <c r="N930" s="46"/>
      <c r="O930" s="46"/>
      <c r="P930" s="46"/>
      <c r="Q930" s="46"/>
      <c r="R930" s="46"/>
      <c r="S930" s="46"/>
      <c r="T930" s="46"/>
      <c r="U930" s="46"/>
      <c r="V930" s="46"/>
      <c r="W930" s="46"/>
      <c r="X930" s="49"/>
      <c r="Y930" s="49"/>
      <c r="Z930" s="46"/>
      <c r="AA930" s="46"/>
      <c r="AB930" s="37"/>
      <c r="AC930" s="37"/>
      <c r="AD930" s="37"/>
      <c r="AE930" s="37"/>
      <c r="AF930" s="37"/>
      <c r="AG930" s="37"/>
    </row>
    <row r="931">
      <c r="A931" s="46"/>
      <c r="B931" s="46"/>
      <c r="C931" s="46"/>
      <c r="D931" s="49"/>
      <c r="E931" s="49"/>
      <c r="F931" s="49"/>
      <c r="G931" s="49"/>
      <c r="H931" s="46"/>
      <c r="I931" s="49"/>
      <c r="J931" s="49"/>
      <c r="K931" s="51"/>
      <c r="L931" s="46"/>
      <c r="M931" s="49"/>
      <c r="N931" s="46"/>
      <c r="O931" s="46"/>
      <c r="P931" s="46"/>
      <c r="Q931" s="46"/>
      <c r="R931" s="46"/>
      <c r="S931" s="46"/>
      <c r="T931" s="46"/>
      <c r="U931" s="46"/>
      <c r="V931" s="46"/>
      <c r="W931" s="46"/>
      <c r="X931" s="49"/>
      <c r="Y931" s="49"/>
      <c r="Z931" s="46"/>
      <c r="AA931" s="46"/>
      <c r="AB931" s="37"/>
      <c r="AC931" s="37"/>
      <c r="AD931" s="37"/>
      <c r="AE931" s="37"/>
      <c r="AF931" s="37"/>
      <c r="AG931" s="37"/>
    </row>
    <row r="932">
      <c r="A932" s="46"/>
      <c r="B932" s="46"/>
      <c r="C932" s="46"/>
      <c r="D932" s="49"/>
      <c r="E932" s="49"/>
      <c r="F932" s="49"/>
      <c r="G932" s="49"/>
      <c r="H932" s="46"/>
      <c r="I932" s="49"/>
      <c r="J932" s="49"/>
      <c r="K932" s="51"/>
      <c r="L932" s="46"/>
      <c r="M932" s="49"/>
      <c r="N932" s="46"/>
      <c r="O932" s="46"/>
      <c r="P932" s="46"/>
      <c r="Q932" s="46"/>
      <c r="R932" s="46"/>
      <c r="S932" s="46"/>
      <c r="T932" s="46"/>
      <c r="U932" s="46"/>
      <c r="V932" s="46"/>
      <c r="W932" s="46"/>
      <c r="X932" s="49"/>
      <c r="Y932" s="49"/>
      <c r="Z932" s="46"/>
      <c r="AA932" s="46"/>
      <c r="AB932" s="37"/>
      <c r="AC932" s="37"/>
      <c r="AD932" s="37"/>
      <c r="AE932" s="37"/>
      <c r="AF932" s="37"/>
      <c r="AG932" s="37"/>
    </row>
    <row r="933">
      <c r="A933" s="46"/>
      <c r="B933" s="46"/>
      <c r="C933" s="46"/>
      <c r="D933" s="49"/>
      <c r="E933" s="49"/>
      <c r="F933" s="49"/>
      <c r="G933" s="49"/>
      <c r="H933" s="46"/>
      <c r="I933" s="49"/>
      <c r="J933" s="49"/>
      <c r="K933" s="51"/>
      <c r="L933" s="46"/>
      <c r="M933" s="49"/>
      <c r="N933" s="46"/>
      <c r="O933" s="46"/>
      <c r="P933" s="46"/>
      <c r="Q933" s="46"/>
      <c r="R933" s="46"/>
      <c r="S933" s="46"/>
      <c r="T933" s="46"/>
      <c r="U933" s="46"/>
      <c r="V933" s="46"/>
      <c r="W933" s="46"/>
      <c r="X933" s="49"/>
      <c r="Y933" s="49"/>
      <c r="Z933" s="46"/>
      <c r="AA933" s="46"/>
      <c r="AB933" s="37"/>
      <c r="AC933" s="37"/>
      <c r="AD933" s="37"/>
      <c r="AE933" s="37"/>
      <c r="AF933" s="37"/>
      <c r="AG933" s="37"/>
    </row>
    <row r="934">
      <c r="A934" s="46"/>
      <c r="B934" s="46"/>
      <c r="C934" s="46"/>
      <c r="D934" s="49"/>
      <c r="E934" s="49"/>
      <c r="F934" s="49"/>
      <c r="G934" s="49"/>
      <c r="H934" s="46"/>
      <c r="I934" s="49"/>
      <c r="J934" s="49"/>
      <c r="K934" s="51"/>
      <c r="L934" s="46"/>
      <c r="M934" s="49"/>
      <c r="N934" s="46"/>
      <c r="O934" s="46"/>
      <c r="P934" s="46"/>
      <c r="Q934" s="46"/>
      <c r="R934" s="46"/>
      <c r="S934" s="46"/>
      <c r="T934" s="46"/>
      <c r="U934" s="46"/>
      <c r="V934" s="46"/>
      <c r="W934" s="46"/>
      <c r="X934" s="49"/>
      <c r="Y934" s="49"/>
      <c r="Z934" s="46"/>
      <c r="AA934" s="46"/>
      <c r="AB934" s="37"/>
      <c r="AC934" s="37"/>
      <c r="AD934" s="37"/>
      <c r="AE934" s="37"/>
      <c r="AF934" s="37"/>
      <c r="AG934" s="37"/>
    </row>
    <row r="935">
      <c r="A935" s="46"/>
      <c r="B935" s="46"/>
      <c r="C935" s="46"/>
      <c r="D935" s="49"/>
      <c r="E935" s="49"/>
      <c r="F935" s="49"/>
      <c r="G935" s="49"/>
      <c r="H935" s="46"/>
      <c r="I935" s="49"/>
      <c r="J935" s="49"/>
      <c r="K935" s="51"/>
      <c r="L935" s="46"/>
      <c r="M935" s="49"/>
      <c r="N935" s="46"/>
      <c r="O935" s="46"/>
      <c r="P935" s="46"/>
      <c r="Q935" s="46"/>
      <c r="R935" s="46"/>
      <c r="S935" s="46"/>
      <c r="T935" s="46"/>
      <c r="U935" s="46"/>
      <c r="V935" s="46"/>
      <c r="W935" s="46"/>
      <c r="X935" s="49"/>
      <c r="Y935" s="49"/>
      <c r="Z935" s="46"/>
      <c r="AA935" s="46"/>
      <c r="AB935" s="37"/>
      <c r="AC935" s="37"/>
      <c r="AD935" s="37"/>
      <c r="AE935" s="37"/>
      <c r="AF935" s="37"/>
      <c r="AG935" s="37"/>
    </row>
    <row r="936">
      <c r="A936" s="46"/>
      <c r="B936" s="46"/>
      <c r="C936" s="46"/>
      <c r="D936" s="49"/>
      <c r="E936" s="49"/>
      <c r="F936" s="49"/>
      <c r="G936" s="49"/>
      <c r="H936" s="46"/>
      <c r="I936" s="49"/>
      <c r="J936" s="49"/>
      <c r="K936" s="51"/>
      <c r="L936" s="46"/>
      <c r="M936" s="49"/>
      <c r="N936" s="46"/>
      <c r="O936" s="46"/>
      <c r="P936" s="46"/>
      <c r="Q936" s="46"/>
      <c r="R936" s="46"/>
      <c r="S936" s="46"/>
      <c r="T936" s="46"/>
      <c r="U936" s="46"/>
      <c r="V936" s="46"/>
      <c r="W936" s="46"/>
      <c r="X936" s="49"/>
      <c r="Y936" s="49"/>
      <c r="Z936" s="46"/>
      <c r="AA936" s="46"/>
      <c r="AB936" s="37"/>
      <c r="AC936" s="37"/>
      <c r="AD936" s="37"/>
      <c r="AE936" s="37"/>
      <c r="AF936" s="37"/>
      <c r="AG936" s="37"/>
    </row>
    <row r="937">
      <c r="A937" s="46"/>
      <c r="B937" s="46"/>
      <c r="C937" s="46"/>
      <c r="D937" s="49"/>
      <c r="E937" s="49"/>
      <c r="F937" s="49"/>
      <c r="G937" s="49"/>
      <c r="H937" s="46"/>
      <c r="I937" s="49"/>
      <c r="J937" s="49"/>
      <c r="K937" s="51"/>
      <c r="L937" s="46"/>
      <c r="M937" s="49"/>
      <c r="N937" s="46"/>
      <c r="O937" s="46"/>
      <c r="P937" s="46"/>
      <c r="Q937" s="46"/>
      <c r="R937" s="46"/>
      <c r="S937" s="46"/>
      <c r="T937" s="46"/>
      <c r="U937" s="46"/>
      <c r="V937" s="46"/>
      <c r="W937" s="46"/>
      <c r="X937" s="49"/>
      <c r="Y937" s="49"/>
      <c r="Z937" s="46"/>
      <c r="AA937" s="46"/>
      <c r="AB937" s="37"/>
      <c r="AC937" s="37"/>
      <c r="AD937" s="37"/>
      <c r="AE937" s="37"/>
      <c r="AF937" s="37"/>
      <c r="AG937" s="37"/>
    </row>
    <row r="938">
      <c r="A938" s="46"/>
      <c r="B938" s="46"/>
      <c r="C938" s="46"/>
      <c r="D938" s="49"/>
      <c r="E938" s="49"/>
      <c r="F938" s="49"/>
      <c r="G938" s="49"/>
      <c r="H938" s="46"/>
      <c r="I938" s="49"/>
      <c r="J938" s="49"/>
      <c r="K938" s="51"/>
      <c r="L938" s="46"/>
      <c r="M938" s="49"/>
      <c r="N938" s="46"/>
      <c r="O938" s="46"/>
      <c r="P938" s="46"/>
      <c r="Q938" s="46"/>
      <c r="R938" s="46"/>
      <c r="S938" s="46"/>
      <c r="T938" s="46"/>
      <c r="U938" s="46"/>
      <c r="V938" s="46"/>
      <c r="W938" s="46"/>
      <c r="X938" s="49"/>
      <c r="Y938" s="49"/>
      <c r="Z938" s="46"/>
      <c r="AA938" s="46"/>
      <c r="AB938" s="37"/>
      <c r="AC938" s="37"/>
      <c r="AD938" s="37"/>
      <c r="AE938" s="37"/>
      <c r="AF938" s="37"/>
      <c r="AG938" s="37"/>
    </row>
    <row r="939">
      <c r="A939" s="46"/>
      <c r="B939" s="46"/>
      <c r="C939" s="46"/>
      <c r="D939" s="49"/>
      <c r="E939" s="49"/>
      <c r="F939" s="49"/>
      <c r="G939" s="49"/>
      <c r="H939" s="46"/>
      <c r="I939" s="49"/>
      <c r="J939" s="49"/>
      <c r="K939" s="51"/>
      <c r="L939" s="46"/>
      <c r="M939" s="49"/>
      <c r="N939" s="46"/>
      <c r="O939" s="46"/>
      <c r="P939" s="46"/>
      <c r="Q939" s="46"/>
      <c r="R939" s="46"/>
      <c r="S939" s="46"/>
      <c r="T939" s="46"/>
      <c r="U939" s="46"/>
      <c r="V939" s="46"/>
      <c r="W939" s="46"/>
      <c r="X939" s="49"/>
      <c r="Y939" s="49"/>
      <c r="Z939" s="46"/>
      <c r="AA939" s="46"/>
      <c r="AB939" s="37"/>
      <c r="AC939" s="37"/>
      <c r="AD939" s="37"/>
      <c r="AE939" s="37"/>
      <c r="AF939" s="37"/>
      <c r="AG939" s="37"/>
    </row>
    <row r="940">
      <c r="A940" s="46"/>
      <c r="B940" s="46"/>
      <c r="C940" s="46"/>
      <c r="D940" s="49"/>
      <c r="E940" s="49"/>
      <c r="F940" s="49"/>
      <c r="G940" s="49"/>
      <c r="H940" s="46"/>
      <c r="I940" s="49"/>
      <c r="J940" s="49"/>
      <c r="K940" s="51"/>
      <c r="L940" s="46"/>
      <c r="M940" s="49"/>
      <c r="N940" s="46"/>
      <c r="O940" s="46"/>
      <c r="P940" s="46"/>
      <c r="Q940" s="46"/>
      <c r="R940" s="46"/>
      <c r="S940" s="46"/>
      <c r="T940" s="46"/>
      <c r="U940" s="46"/>
      <c r="V940" s="46"/>
      <c r="W940" s="46"/>
      <c r="X940" s="49"/>
      <c r="Y940" s="49"/>
      <c r="Z940" s="46"/>
      <c r="AA940" s="46"/>
      <c r="AB940" s="37"/>
      <c r="AC940" s="37"/>
      <c r="AD940" s="37"/>
      <c r="AE940" s="37"/>
      <c r="AF940" s="37"/>
      <c r="AG940" s="37"/>
    </row>
    <row r="941">
      <c r="A941" s="46"/>
      <c r="B941" s="46"/>
      <c r="C941" s="46"/>
      <c r="D941" s="49"/>
      <c r="E941" s="49"/>
      <c r="F941" s="49"/>
      <c r="G941" s="49"/>
      <c r="H941" s="46"/>
      <c r="I941" s="49"/>
      <c r="J941" s="49"/>
      <c r="K941" s="51"/>
      <c r="L941" s="46"/>
      <c r="M941" s="49"/>
      <c r="N941" s="46"/>
      <c r="O941" s="46"/>
      <c r="P941" s="46"/>
      <c r="Q941" s="46"/>
      <c r="R941" s="46"/>
      <c r="S941" s="46"/>
      <c r="T941" s="46"/>
      <c r="U941" s="46"/>
      <c r="V941" s="46"/>
      <c r="W941" s="46"/>
      <c r="X941" s="49"/>
      <c r="Y941" s="49"/>
      <c r="Z941" s="46"/>
      <c r="AA941" s="46"/>
      <c r="AB941" s="37"/>
      <c r="AC941" s="37"/>
      <c r="AD941" s="37"/>
      <c r="AE941" s="37"/>
      <c r="AF941" s="37"/>
      <c r="AG941" s="37"/>
    </row>
    <row r="942">
      <c r="A942" s="46"/>
      <c r="B942" s="46"/>
      <c r="C942" s="46"/>
      <c r="D942" s="49"/>
      <c r="E942" s="49"/>
      <c r="F942" s="49"/>
      <c r="G942" s="49"/>
      <c r="H942" s="46"/>
      <c r="I942" s="49"/>
      <c r="J942" s="49"/>
      <c r="K942" s="51"/>
      <c r="L942" s="46"/>
      <c r="M942" s="49"/>
      <c r="N942" s="46"/>
      <c r="O942" s="46"/>
      <c r="P942" s="46"/>
      <c r="Q942" s="46"/>
      <c r="R942" s="46"/>
      <c r="S942" s="46"/>
      <c r="T942" s="46"/>
      <c r="U942" s="46"/>
      <c r="V942" s="46"/>
      <c r="W942" s="46"/>
      <c r="X942" s="49"/>
      <c r="Y942" s="49"/>
      <c r="Z942" s="46"/>
      <c r="AA942" s="46"/>
      <c r="AB942" s="37"/>
      <c r="AC942" s="37"/>
      <c r="AD942" s="37"/>
      <c r="AE942" s="37"/>
      <c r="AF942" s="37"/>
      <c r="AG942" s="37"/>
    </row>
    <row r="943">
      <c r="A943" s="46"/>
      <c r="B943" s="46"/>
      <c r="C943" s="46"/>
      <c r="D943" s="49"/>
      <c r="E943" s="49"/>
      <c r="F943" s="49"/>
      <c r="G943" s="49"/>
      <c r="H943" s="46"/>
      <c r="I943" s="49"/>
      <c r="J943" s="49"/>
      <c r="K943" s="51"/>
      <c r="L943" s="46"/>
      <c r="M943" s="49"/>
      <c r="N943" s="46"/>
      <c r="O943" s="46"/>
      <c r="P943" s="46"/>
      <c r="Q943" s="46"/>
      <c r="R943" s="46"/>
      <c r="S943" s="46"/>
      <c r="T943" s="46"/>
      <c r="U943" s="46"/>
      <c r="V943" s="46"/>
      <c r="W943" s="46"/>
      <c r="X943" s="49"/>
      <c r="Y943" s="49"/>
      <c r="Z943" s="46"/>
      <c r="AA943" s="46"/>
      <c r="AB943" s="37"/>
      <c r="AC943" s="37"/>
      <c r="AD943" s="37"/>
      <c r="AE943" s="37"/>
      <c r="AF943" s="37"/>
      <c r="AG943" s="37"/>
    </row>
    <row r="944">
      <c r="A944" s="46"/>
      <c r="B944" s="46"/>
      <c r="C944" s="46"/>
      <c r="D944" s="49"/>
      <c r="E944" s="49"/>
      <c r="F944" s="49"/>
      <c r="G944" s="49"/>
      <c r="H944" s="46"/>
      <c r="I944" s="49"/>
      <c r="J944" s="49"/>
      <c r="K944" s="51"/>
      <c r="L944" s="46"/>
      <c r="M944" s="49"/>
      <c r="N944" s="46"/>
      <c r="O944" s="46"/>
      <c r="P944" s="46"/>
      <c r="Q944" s="46"/>
      <c r="R944" s="46"/>
      <c r="S944" s="46"/>
      <c r="T944" s="46"/>
      <c r="U944" s="46"/>
      <c r="V944" s="46"/>
      <c r="W944" s="46"/>
      <c r="X944" s="49"/>
      <c r="Y944" s="49"/>
      <c r="Z944" s="46"/>
      <c r="AA944" s="46"/>
      <c r="AB944" s="37"/>
      <c r="AC944" s="37"/>
      <c r="AD944" s="37"/>
      <c r="AE944" s="37"/>
      <c r="AF944" s="37"/>
      <c r="AG944" s="37"/>
    </row>
    <row r="945">
      <c r="A945" s="46"/>
      <c r="B945" s="46"/>
      <c r="C945" s="46"/>
      <c r="D945" s="49"/>
      <c r="E945" s="49"/>
      <c r="F945" s="49"/>
      <c r="G945" s="49"/>
      <c r="H945" s="46"/>
      <c r="I945" s="49"/>
      <c r="J945" s="49"/>
      <c r="K945" s="51"/>
      <c r="L945" s="46"/>
      <c r="M945" s="49"/>
      <c r="N945" s="46"/>
      <c r="O945" s="46"/>
      <c r="P945" s="46"/>
      <c r="Q945" s="46"/>
      <c r="R945" s="46"/>
      <c r="S945" s="46"/>
      <c r="T945" s="46"/>
      <c r="U945" s="46"/>
      <c r="V945" s="46"/>
      <c r="W945" s="46"/>
      <c r="X945" s="49"/>
      <c r="Y945" s="49"/>
      <c r="Z945" s="46"/>
      <c r="AA945" s="46"/>
      <c r="AB945" s="37"/>
      <c r="AC945" s="37"/>
      <c r="AD945" s="37"/>
      <c r="AE945" s="37"/>
      <c r="AF945" s="37"/>
      <c r="AG945" s="37"/>
    </row>
    <row r="946">
      <c r="A946" s="46"/>
      <c r="B946" s="46"/>
      <c r="C946" s="46"/>
      <c r="D946" s="49"/>
      <c r="E946" s="49"/>
      <c r="F946" s="49"/>
      <c r="G946" s="49"/>
      <c r="H946" s="46"/>
      <c r="I946" s="49"/>
      <c r="J946" s="49"/>
      <c r="K946" s="51"/>
      <c r="L946" s="46"/>
      <c r="M946" s="49"/>
      <c r="N946" s="46"/>
      <c r="O946" s="46"/>
      <c r="P946" s="46"/>
      <c r="Q946" s="46"/>
      <c r="R946" s="46"/>
      <c r="S946" s="46"/>
      <c r="T946" s="46"/>
      <c r="U946" s="46"/>
      <c r="V946" s="46"/>
      <c r="W946" s="46"/>
      <c r="X946" s="49"/>
      <c r="Y946" s="49"/>
      <c r="Z946" s="46"/>
      <c r="AA946" s="46"/>
      <c r="AB946" s="37"/>
      <c r="AC946" s="37"/>
      <c r="AD946" s="37"/>
      <c r="AE946" s="37"/>
      <c r="AF946" s="37"/>
      <c r="AG946" s="37"/>
    </row>
    <row r="947">
      <c r="A947" s="46"/>
      <c r="B947" s="46"/>
      <c r="C947" s="46"/>
      <c r="D947" s="49"/>
      <c r="E947" s="49"/>
      <c r="F947" s="49"/>
      <c r="G947" s="49"/>
      <c r="H947" s="46"/>
      <c r="I947" s="49"/>
      <c r="J947" s="49"/>
      <c r="K947" s="51"/>
      <c r="L947" s="46"/>
      <c r="M947" s="49"/>
      <c r="N947" s="46"/>
      <c r="O947" s="46"/>
      <c r="P947" s="46"/>
      <c r="Q947" s="46"/>
      <c r="R947" s="46"/>
      <c r="S947" s="46"/>
      <c r="T947" s="46"/>
      <c r="U947" s="46"/>
      <c r="V947" s="46"/>
      <c r="W947" s="46"/>
      <c r="X947" s="49"/>
      <c r="Y947" s="49"/>
      <c r="Z947" s="46"/>
      <c r="AA947" s="46"/>
      <c r="AB947" s="37"/>
      <c r="AC947" s="37"/>
      <c r="AD947" s="37"/>
      <c r="AE947" s="37"/>
      <c r="AF947" s="37"/>
      <c r="AG947" s="37"/>
    </row>
    <row r="948">
      <c r="A948" s="46"/>
      <c r="B948" s="46"/>
      <c r="C948" s="46"/>
      <c r="D948" s="49"/>
      <c r="E948" s="49"/>
      <c r="F948" s="49"/>
      <c r="G948" s="49"/>
      <c r="H948" s="46"/>
      <c r="I948" s="49"/>
      <c r="J948" s="49"/>
      <c r="K948" s="51"/>
      <c r="L948" s="46"/>
      <c r="M948" s="49"/>
      <c r="N948" s="46"/>
      <c r="O948" s="46"/>
      <c r="P948" s="46"/>
      <c r="Q948" s="46"/>
      <c r="R948" s="46"/>
      <c r="S948" s="46"/>
      <c r="T948" s="46"/>
      <c r="U948" s="46"/>
      <c r="V948" s="46"/>
      <c r="W948" s="46"/>
      <c r="X948" s="49"/>
      <c r="Y948" s="49"/>
      <c r="Z948" s="46"/>
      <c r="AA948" s="46"/>
      <c r="AB948" s="37"/>
      <c r="AC948" s="37"/>
      <c r="AD948" s="37"/>
      <c r="AE948" s="37"/>
      <c r="AF948" s="37"/>
      <c r="AG948" s="37"/>
    </row>
    <row r="949">
      <c r="A949" s="46"/>
      <c r="B949" s="46"/>
      <c r="C949" s="46"/>
      <c r="D949" s="49"/>
      <c r="E949" s="49"/>
      <c r="F949" s="49"/>
      <c r="G949" s="49"/>
      <c r="H949" s="46"/>
      <c r="I949" s="49"/>
      <c r="J949" s="49"/>
      <c r="K949" s="51"/>
      <c r="L949" s="46"/>
      <c r="M949" s="49"/>
      <c r="N949" s="46"/>
      <c r="O949" s="46"/>
      <c r="P949" s="46"/>
      <c r="Q949" s="46"/>
      <c r="R949" s="46"/>
      <c r="S949" s="46"/>
      <c r="T949" s="46"/>
      <c r="U949" s="46"/>
      <c r="V949" s="46"/>
      <c r="W949" s="46"/>
      <c r="X949" s="49"/>
      <c r="Y949" s="49"/>
      <c r="Z949" s="46"/>
      <c r="AA949" s="46"/>
      <c r="AB949" s="37"/>
      <c r="AC949" s="37"/>
      <c r="AD949" s="37"/>
      <c r="AE949" s="37"/>
      <c r="AF949" s="37"/>
      <c r="AG949" s="37"/>
    </row>
    <row r="950">
      <c r="A950" s="46"/>
      <c r="B950" s="46"/>
      <c r="C950" s="46"/>
      <c r="D950" s="49"/>
      <c r="E950" s="49"/>
      <c r="F950" s="49"/>
      <c r="G950" s="49"/>
      <c r="H950" s="46"/>
      <c r="I950" s="49"/>
      <c r="J950" s="49"/>
      <c r="K950" s="51"/>
      <c r="L950" s="46"/>
      <c r="M950" s="49"/>
      <c r="N950" s="46"/>
      <c r="O950" s="46"/>
      <c r="P950" s="46"/>
      <c r="Q950" s="46"/>
      <c r="R950" s="46"/>
      <c r="S950" s="46"/>
      <c r="T950" s="46"/>
      <c r="U950" s="46"/>
      <c r="V950" s="46"/>
      <c r="W950" s="46"/>
      <c r="X950" s="49"/>
      <c r="Y950" s="49"/>
      <c r="Z950" s="46"/>
      <c r="AA950" s="46"/>
      <c r="AB950" s="37"/>
      <c r="AC950" s="37"/>
      <c r="AD950" s="37"/>
      <c r="AE950" s="37"/>
      <c r="AF950" s="37"/>
      <c r="AG950" s="37"/>
    </row>
    <row r="951">
      <c r="A951" s="46"/>
      <c r="B951" s="46"/>
      <c r="C951" s="46"/>
      <c r="D951" s="49"/>
      <c r="E951" s="49"/>
      <c r="F951" s="49"/>
      <c r="G951" s="49"/>
      <c r="H951" s="46"/>
      <c r="I951" s="49"/>
      <c r="J951" s="49"/>
      <c r="K951" s="51"/>
      <c r="L951" s="46"/>
      <c r="M951" s="49"/>
      <c r="N951" s="46"/>
      <c r="O951" s="46"/>
      <c r="P951" s="46"/>
      <c r="Q951" s="46"/>
      <c r="R951" s="46"/>
      <c r="S951" s="46"/>
      <c r="T951" s="46"/>
      <c r="U951" s="46"/>
      <c r="V951" s="46"/>
      <c r="W951" s="46"/>
      <c r="X951" s="49"/>
      <c r="Y951" s="49"/>
      <c r="Z951" s="46"/>
      <c r="AA951" s="46"/>
      <c r="AB951" s="37"/>
      <c r="AC951" s="37"/>
      <c r="AD951" s="37"/>
      <c r="AE951" s="37"/>
      <c r="AF951" s="37"/>
      <c r="AG951" s="37"/>
    </row>
    <row r="952">
      <c r="A952" s="46"/>
      <c r="B952" s="46"/>
      <c r="C952" s="46"/>
      <c r="D952" s="49"/>
      <c r="E952" s="49"/>
      <c r="F952" s="49"/>
      <c r="G952" s="49"/>
      <c r="H952" s="46"/>
      <c r="I952" s="49"/>
      <c r="J952" s="49"/>
      <c r="K952" s="51"/>
      <c r="L952" s="46"/>
      <c r="M952" s="49"/>
      <c r="N952" s="46"/>
      <c r="O952" s="46"/>
      <c r="P952" s="46"/>
      <c r="Q952" s="46"/>
      <c r="R952" s="46"/>
      <c r="S952" s="46"/>
      <c r="T952" s="46"/>
      <c r="U952" s="46"/>
      <c r="V952" s="46"/>
      <c r="W952" s="46"/>
      <c r="X952" s="49"/>
      <c r="Y952" s="49"/>
      <c r="Z952" s="46"/>
      <c r="AA952" s="46"/>
      <c r="AB952" s="37"/>
      <c r="AC952" s="37"/>
      <c r="AD952" s="37"/>
      <c r="AE952" s="37"/>
      <c r="AF952" s="37"/>
      <c r="AG952" s="37"/>
    </row>
    <row r="953">
      <c r="A953" s="46"/>
      <c r="B953" s="46"/>
      <c r="C953" s="46"/>
      <c r="D953" s="49"/>
      <c r="E953" s="49"/>
      <c r="F953" s="49"/>
      <c r="G953" s="49"/>
      <c r="H953" s="46"/>
      <c r="I953" s="49"/>
      <c r="J953" s="49"/>
      <c r="K953" s="51"/>
      <c r="L953" s="46"/>
      <c r="M953" s="49"/>
      <c r="N953" s="46"/>
      <c r="O953" s="46"/>
      <c r="P953" s="46"/>
      <c r="Q953" s="46"/>
      <c r="R953" s="46"/>
      <c r="S953" s="46"/>
      <c r="T953" s="46"/>
      <c r="U953" s="46"/>
      <c r="V953" s="46"/>
      <c r="W953" s="46"/>
      <c r="X953" s="49"/>
      <c r="Y953" s="49"/>
      <c r="Z953" s="46"/>
      <c r="AA953" s="46"/>
      <c r="AB953" s="37"/>
      <c r="AC953" s="37"/>
      <c r="AD953" s="37"/>
      <c r="AE953" s="37"/>
      <c r="AF953" s="37"/>
      <c r="AG953" s="37"/>
    </row>
    <row r="954">
      <c r="A954" s="46"/>
      <c r="B954" s="46"/>
      <c r="C954" s="46"/>
      <c r="D954" s="49"/>
      <c r="E954" s="49"/>
      <c r="F954" s="49"/>
      <c r="G954" s="49"/>
      <c r="H954" s="46"/>
      <c r="I954" s="49"/>
      <c r="J954" s="49"/>
      <c r="K954" s="51"/>
      <c r="L954" s="46"/>
      <c r="M954" s="49"/>
      <c r="N954" s="46"/>
      <c r="O954" s="46"/>
      <c r="P954" s="46"/>
      <c r="Q954" s="46"/>
      <c r="R954" s="46"/>
      <c r="S954" s="46"/>
      <c r="T954" s="46"/>
      <c r="U954" s="46"/>
      <c r="V954" s="46"/>
      <c r="W954" s="46"/>
      <c r="X954" s="49"/>
      <c r="Y954" s="49"/>
      <c r="Z954" s="46"/>
      <c r="AA954" s="46"/>
      <c r="AB954" s="37"/>
      <c r="AC954" s="37"/>
      <c r="AD954" s="37"/>
      <c r="AE954" s="37"/>
      <c r="AF954" s="37"/>
      <c r="AG954" s="37"/>
    </row>
    <row r="955">
      <c r="A955" s="46"/>
      <c r="B955" s="46"/>
      <c r="C955" s="46"/>
      <c r="D955" s="49"/>
      <c r="E955" s="49"/>
      <c r="F955" s="49"/>
      <c r="G955" s="49"/>
      <c r="H955" s="46"/>
      <c r="I955" s="49"/>
      <c r="J955" s="49"/>
      <c r="K955" s="51"/>
      <c r="L955" s="46"/>
      <c r="M955" s="49"/>
      <c r="N955" s="46"/>
      <c r="O955" s="46"/>
      <c r="P955" s="46"/>
      <c r="Q955" s="46"/>
      <c r="R955" s="46"/>
      <c r="S955" s="46"/>
      <c r="T955" s="46"/>
      <c r="U955" s="46"/>
      <c r="V955" s="46"/>
      <c r="W955" s="46"/>
      <c r="X955" s="49"/>
      <c r="Y955" s="49"/>
      <c r="Z955" s="46"/>
      <c r="AA955" s="46"/>
      <c r="AB955" s="37"/>
      <c r="AC955" s="37"/>
      <c r="AD955" s="37"/>
      <c r="AE955" s="37"/>
      <c r="AF955" s="37"/>
      <c r="AG955" s="37"/>
    </row>
    <row r="956">
      <c r="A956" s="46"/>
      <c r="B956" s="46"/>
      <c r="C956" s="46"/>
      <c r="D956" s="49"/>
      <c r="E956" s="49"/>
      <c r="F956" s="49"/>
      <c r="G956" s="49"/>
      <c r="H956" s="46"/>
      <c r="I956" s="49"/>
      <c r="J956" s="49"/>
      <c r="K956" s="51"/>
      <c r="L956" s="46"/>
      <c r="M956" s="49"/>
      <c r="N956" s="46"/>
      <c r="O956" s="46"/>
      <c r="P956" s="46"/>
      <c r="Q956" s="46"/>
      <c r="R956" s="46"/>
      <c r="S956" s="46"/>
      <c r="T956" s="46"/>
      <c r="U956" s="46"/>
      <c r="V956" s="46"/>
      <c r="W956" s="46"/>
      <c r="X956" s="49"/>
      <c r="Y956" s="49"/>
      <c r="Z956" s="46"/>
      <c r="AA956" s="46"/>
      <c r="AB956" s="37"/>
      <c r="AC956" s="37"/>
      <c r="AD956" s="37"/>
      <c r="AE956" s="37"/>
      <c r="AF956" s="37"/>
      <c r="AG956" s="37"/>
    </row>
    <row r="957">
      <c r="A957" s="46"/>
      <c r="B957" s="46"/>
      <c r="C957" s="46"/>
      <c r="D957" s="49"/>
      <c r="E957" s="49"/>
      <c r="F957" s="49"/>
      <c r="G957" s="49"/>
      <c r="H957" s="46"/>
      <c r="I957" s="49"/>
      <c r="J957" s="49"/>
      <c r="K957" s="51"/>
      <c r="L957" s="46"/>
      <c r="M957" s="49"/>
      <c r="N957" s="46"/>
      <c r="O957" s="46"/>
      <c r="P957" s="46"/>
      <c r="Q957" s="46"/>
      <c r="R957" s="46"/>
      <c r="S957" s="46"/>
      <c r="T957" s="46"/>
      <c r="U957" s="46"/>
      <c r="V957" s="46"/>
      <c r="W957" s="46"/>
      <c r="X957" s="49"/>
      <c r="Y957" s="49"/>
      <c r="Z957" s="46"/>
      <c r="AA957" s="46"/>
      <c r="AB957" s="37"/>
      <c r="AC957" s="37"/>
      <c r="AD957" s="37"/>
      <c r="AE957" s="37"/>
      <c r="AF957" s="37"/>
      <c r="AG957" s="37"/>
    </row>
    <row r="958">
      <c r="A958" s="46"/>
      <c r="B958" s="46"/>
      <c r="C958" s="46"/>
      <c r="D958" s="49"/>
      <c r="E958" s="49"/>
      <c r="F958" s="49"/>
      <c r="G958" s="49"/>
      <c r="H958" s="46"/>
      <c r="I958" s="49"/>
      <c r="J958" s="49"/>
      <c r="K958" s="51"/>
      <c r="L958" s="46"/>
      <c r="M958" s="49"/>
      <c r="N958" s="46"/>
      <c r="O958" s="46"/>
      <c r="P958" s="46"/>
      <c r="Q958" s="46"/>
      <c r="R958" s="46"/>
      <c r="S958" s="46"/>
      <c r="T958" s="46"/>
      <c r="U958" s="46"/>
      <c r="V958" s="46"/>
      <c r="W958" s="46"/>
      <c r="X958" s="49"/>
      <c r="Y958" s="49"/>
      <c r="Z958" s="46"/>
      <c r="AA958" s="46"/>
      <c r="AB958" s="37"/>
      <c r="AC958" s="37"/>
      <c r="AD958" s="37"/>
      <c r="AE958" s="37"/>
      <c r="AF958" s="37"/>
      <c r="AG958" s="37"/>
    </row>
    <row r="959">
      <c r="A959" s="46"/>
      <c r="B959" s="46"/>
      <c r="C959" s="46"/>
      <c r="D959" s="49"/>
      <c r="E959" s="49"/>
      <c r="F959" s="49"/>
      <c r="G959" s="49"/>
      <c r="H959" s="46"/>
      <c r="I959" s="49"/>
      <c r="J959" s="49"/>
      <c r="K959" s="51"/>
      <c r="L959" s="46"/>
      <c r="M959" s="49"/>
      <c r="N959" s="46"/>
      <c r="O959" s="46"/>
      <c r="P959" s="46"/>
      <c r="Q959" s="46"/>
      <c r="R959" s="46"/>
      <c r="S959" s="46"/>
      <c r="T959" s="46"/>
      <c r="U959" s="46"/>
      <c r="V959" s="46"/>
      <c r="W959" s="46"/>
      <c r="X959" s="49"/>
      <c r="Y959" s="49"/>
      <c r="Z959" s="46"/>
      <c r="AA959" s="46"/>
      <c r="AB959" s="37"/>
      <c r="AC959" s="37"/>
      <c r="AD959" s="37"/>
      <c r="AE959" s="37"/>
      <c r="AF959" s="37"/>
      <c r="AG959" s="37"/>
    </row>
    <row r="960">
      <c r="A960" s="46"/>
      <c r="B960" s="46"/>
      <c r="C960" s="46"/>
      <c r="D960" s="49"/>
      <c r="E960" s="49"/>
      <c r="F960" s="49"/>
      <c r="G960" s="49"/>
      <c r="H960" s="46"/>
      <c r="I960" s="49"/>
      <c r="J960" s="49"/>
      <c r="K960" s="51"/>
      <c r="L960" s="46"/>
      <c r="M960" s="49"/>
      <c r="N960" s="46"/>
      <c r="O960" s="46"/>
      <c r="P960" s="46"/>
      <c r="Q960" s="46"/>
      <c r="R960" s="46"/>
      <c r="S960" s="46"/>
      <c r="T960" s="46"/>
      <c r="U960" s="46"/>
      <c r="V960" s="46"/>
      <c r="W960" s="46"/>
      <c r="X960" s="49"/>
      <c r="Y960" s="49"/>
      <c r="Z960" s="46"/>
      <c r="AA960" s="46"/>
      <c r="AB960" s="37"/>
      <c r="AC960" s="37"/>
      <c r="AD960" s="37"/>
      <c r="AE960" s="37"/>
      <c r="AF960" s="37"/>
      <c r="AG960" s="37"/>
    </row>
    <row r="961">
      <c r="A961" s="46"/>
      <c r="B961" s="46"/>
      <c r="C961" s="46"/>
      <c r="D961" s="49"/>
      <c r="E961" s="49"/>
      <c r="F961" s="49"/>
      <c r="G961" s="49"/>
      <c r="H961" s="46"/>
      <c r="I961" s="49"/>
      <c r="J961" s="49"/>
      <c r="K961" s="51"/>
      <c r="L961" s="46"/>
      <c r="M961" s="49"/>
      <c r="N961" s="46"/>
      <c r="O961" s="46"/>
      <c r="P961" s="46"/>
      <c r="Q961" s="46"/>
      <c r="R961" s="46"/>
      <c r="S961" s="46"/>
      <c r="T961" s="46"/>
      <c r="U961" s="46"/>
      <c r="V961" s="46"/>
      <c r="W961" s="46"/>
      <c r="X961" s="49"/>
      <c r="Y961" s="49"/>
      <c r="Z961" s="46"/>
      <c r="AA961" s="46"/>
      <c r="AB961" s="37"/>
      <c r="AC961" s="37"/>
      <c r="AD961" s="37"/>
      <c r="AE961" s="37"/>
      <c r="AF961" s="37"/>
      <c r="AG961" s="37"/>
    </row>
    <row r="962">
      <c r="A962" s="46"/>
      <c r="B962" s="46"/>
      <c r="C962" s="46"/>
      <c r="D962" s="49"/>
      <c r="E962" s="49"/>
      <c r="F962" s="49"/>
      <c r="G962" s="49"/>
      <c r="H962" s="46"/>
      <c r="I962" s="49"/>
      <c r="J962" s="49"/>
      <c r="K962" s="51"/>
      <c r="L962" s="46"/>
      <c r="M962" s="49"/>
      <c r="N962" s="46"/>
      <c r="O962" s="46"/>
      <c r="P962" s="46"/>
      <c r="Q962" s="46"/>
      <c r="R962" s="46"/>
      <c r="S962" s="46"/>
      <c r="T962" s="46"/>
      <c r="U962" s="46"/>
      <c r="V962" s="46"/>
      <c r="W962" s="46"/>
      <c r="X962" s="49"/>
      <c r="Y962" s="49"/>
      <c r="Z962" s="46"/>
      <c r="AA962" s="46"/>
      <c r="AB962" s="37"/>
      <c r="AC962" s="37"/>
      <c r="AD962" s="37"/>
      <c r="AE962" s="37"/>
      <c r="AF962" s="37"/>
      <c r="AG962" s="37"/>
    </row>
    <row r="963">
      <c r="A963" s="46"/>
      <c r="B963" s="46"/>
      <c r="C963" s="46"/>
      <c r="D963" s="49"/>
      <c r="E963" s="49"/>
      <c r="F963" s="49"/>
      <c r="G963" s="49"/>
      <c r="H963" s="46"/>
      <c r="I963" s="49"/>
      <c r="J963" s="49"/>
      <c r="K963" s="51"/>
      <c r="L963" s="46"/>
      <c r="M963" s="49"/>
      <c r="N963" s="46"/>
      <c r="O963" s="46"/>
      <c r="P963" s="46"/>
      <c r="Q963" s="46"/>
      <c r="R963" s="46"/>
      <c r="S963" s="46"/>
      <c r="T963" s="46"/>
      <c r="U963" s="46"/>
      <c r="V963" s="46"/>
      <c r="W963" s="46"/>
      <c r="X963" s="49"/>
      <c r="Y963" s="49"/>
      <c r="Z963" s="46"/>
      <c r="AA963" s="46"/>
      <c r="AB963" s="37"/>
      <c r="AC963" s="37"/>
      <c r="AD963" s="37"/>
      <c r="AE963" s="37"/>
      <c r="AF963" s="37"/>
      <c r="AG963" s="37"/>
    </row>
    <row r="964">
      <c r="A964" s="46"/>
      <c r="B964" s="46"/>
      <c r="C964" s="46"/>
      <c r="D964" s="49"/>
      <c r="E964" s="49"/>
      <c r="F964" s="49"/>
      <c r="G964" s="49"/>
      <c r="H964" s="46"/>
      <c r="I964" s="49"/>
      <c r="J964" s="49"/>
      <c r="K964" s="51"/>
      <c r="L964" s="46"/>
      <c r="M964" s="49"/>
      <c r="N964" s="46"/>
      <c r="O964" s="46"/>
      <c r="P964" s="46"/>
      <c r="Q964" s="46"/>
      <c r="R964" s="46"/>
      <c r="S964" s="46"/>
      <c r="T964" s="46"/>
      <c r="U964" s="46"/>
      <c r="V964" s="46"/>
      <c r="W964" s="46"/>
      <c r="X964" s="49"/>
      <c r="Y964" s="49"/>
      <c r="Z964" s="46"/>
      <c r="AA964" s="46"/>
      <c r="AB964" s="37"/>
      <c r="AC964" s="37"/>
      <c r="AD964" s="37"/>
      <c r="AE964" s="37"/>
      <c r="AF964" s="37"/>
      <c r="AG964" s="37"/>
    </row>
    <row r="965">
      <c r="A965" s="46"/>
      <c r="B965" s="46"/>
      <c r="C965" s="46"/>
      <c r="D965" s="49"/>
      <c r="E965" s="49"/>
      <c r="F965" s="49"/>
      <c r="G965" s="49"/>
      <c r="H965" s="46"/>
      <c r="I965" s="49"/>
      <c r="J965" s="49"/>
      <c r="K965" s="51"/>
      <c r="L965" s="46"/>
      <c r="M965" s="49"/>
      <c r="N965" s="46"/>
      <c r="O965" s="46"/>
      <c r="P965" s="46"/>
      <c r="Q965" s="46"/>
      <c r="R965" s="46"/>
      <c r="S965" s="46"/>
      <c r="T965" s="46"/>
      <c r="U965" s="46"/>
      <c r="V965" s="46"/>
      <c r="W965" s="46"/>
      <c r="X965" s="49"/>
      <c r="Y965" s="49"/>
      <c r="Z965" s="46"/>
      <c r="AA965" s="46"/>
      <c r="AB965" s="37"/>
      <c r="AC965" s="37"/>
      <c r="AD965" s="37"/>
      <c r="AE965" s="37"/>
      <c r="AF965" s="37"/>
      <c r="AG965" s="37"/>
    </row>
    <row r="966">
      <c r="A966" s="46"/>
      <c r="B966" s="46"/>
      <c r="C966" s="46"/>
      <c r="D966" s="49"/>
      <c r="E966" s="49"/>
      <c r="F966" s="49"/>
      <c r="G966" s="49"/>
      <c r="H966" s="46"/>
      <c r="I966" s="49"/>
      <c r="J966" s="49"/>
      <c r="K966" s="51"/>
      <c r="L966" s="46"/>
      <c r="M966" s="49"/>
      <c r="N966" s="46"/>
      <c r="O966" s="46"/>
      <c r="P966" s="46"/>
      <c r="Q966" s="46"/>
      <c r="R966" s="46"/>
      <c r="S966" s="46"/>
      <c r="T966" s="46"/>
      <c r="U966" s="46"/>
      <c r="V966" s="46"/>
      <c r="W966" s="46"/>
      <c r="X966" s="49"/>
      <c r="Y966" s="49"/>
      <c r="Z966" s="46"/>
      <c r="AA966" s="46"/>
      <c r="AB966" s="37"/>
      <c r="AC966" s="37"/>
      <c r="AD966" s="37"/>
      <c r="AE966" s="37"/>
      <c r="AF966" s="37"/>
      <c r="AG966" s="37"/>
    </row>
    <row r="967">
      <c r="A967" s="46"/>
      <c r="B967" s="46"/>
      <c r="C967" s="46"/>
      <c r="D967" s="49"/>
      <c r="E967" s="49"/>
      <c r="F967" s="49"/>
      <c r="G967" s="49"/>
      <c r="H967" s="46"/>
      <c r="I967" s="49"/>
      <c r="J967" s="49"/>
      <c r="K967" s="51"/>
      <c r="L967" s="46"/>
      <c r="M967" s="49"/>
      <c r="N967" s="46"/>
      <c r="O967" s="46"/>
      <c r="P967" s="46"/>
      <c r="Q967" s="46"/>
      <c r="R967" s="46"/>
      <c r="S967" s="46"/>
      <c r="T967" s="46"/>
      <c r="U967" s="46"/>
      <c r="V967" s="46"/>
      <c r="W967" s="46"/>
      <c r="X967" s="49"/>
      <c r="Y967" s="49"/>
      <c r="Z967" s="46"/>
      <c r="AA967" s="46"/>
      <c r="AB967" s="37"/>
      <c r="AC967" s="37"/>
      <c r="AD967" s="37"/>
      <c r="AE967" s="37"/>
      <c r="AF967" s="37"/>
      <c r="AG967" s="37"/>
    </row>
    <row r="968">
      <c r="A968" s="46"/>
      <c r="B968" s="46"/>
      <c r="C968" s="46"/>
      <c r="D968" s="49"/>
      <c r="E968" s="49"/>
      <c r="F968" s="49"/>
      <c r="G968" s="49"/>
      <c r="H968" s="46"/>
      <c r="I968" s="49"/>
      <c r="J968" s="49"/>
      <c r="K968" s="51"/>
      <c r="L968" s="46"/>
      <c r="M968" s="49"/>
      <c r="N968" s="46"/>
      <c r="O968" s="46"/>
      <c r="P968" s="46"/>
      <c r="Q968" s="46"/>
      <c r="R968" s="46"/>
      <c r="S968" s="46"/>
      <c r="T968" s="46"/>
      <c r="U968" s="46"/>
      <c r="V968" s="46"/>
      <c r="W968" s="46"/>
      <c r="X968" s="49"/>
      <c r="Y968" s="49"/>
      <c r="Z968" s="46"/>
      <c r="AA968" s="46"/>
      <c r="AB968" s="37"/>
      <c r="AC968" s="37"/>
      <c r="AD968" s="37"/>
      <c r="AE968" s="37"/>
      <c r="AF968" s="37"/>
      <c r="AG968" s="37"/>
    </row>
    <row r="969">
      <c r="A969" s="46"/>
      <c r="B969" s="46"/>
      <c r="C969" s="46"/>
      <c r="D969" s="49"/>
      <c r="E969" s="49"/>
      <c r="F969" s="49"/>
      <c r="G969" s="49"/>
      <c r="H969" s="46"/>
      <c r="I969" s="49"/>
      <c r="J969" s="49"/>
      <c r="K969" s="51"/>
      <c r="L969" s="46"/>
      <c r="M969" s="49"/>
      <c r="N969" s="46"/>
      <c r="O969" s="46"/>
      <c r="P969" s="46"/>
      <c r="Q969" s="46"/>
      <c r="R969" s="46"/>
      <c r="S969" s="46"/>
      <c r="T969" s="46"/>
      <c r="U969" s="46"/>
      <c r="V969" s="46"/>
      <c r="W969" s="46"/>
      <c r="X969" s="49"/>
      <c r="Y969" s="49"/>
      <c r="Z969" s="46"/>
      <c r="AA969" s="46"/>
      <c r="AB969" s="37"/>
      <c r="AC969" s="37"/>
      <c r="AD969" s="37"/>
      <c r="AE969" s="37"/>
      <c r="AF969" s="37"/>
      <c r="AG969" s="37"/>
    </row>
    <row r="970">
      <c r="A970" s="46"/>
      <c r="B970" s="46"/>
      <c r="C970" s="46"/>
      <c r="D970" s="49"/>
      <c r="E970" s="49"/>
      <c r="F970" s="49"/>
      <c r="G970" s="49"/>
      <c r="H970" s="46"/>
      <c r="I970" s="49"/>
      <c r="J970" s="49"/>
      <c r="K970" s="51"/>
      <c r="L970" s="46"/>
      <c r="M970" s="49"/>
      <c r="N970" s="46"/>
      <c r="O970" s="46"/>
      <c r="P970" s="46"/>
      <c r="Q970" s="46"/>
      <c r="R970" s="46"/>
      <c r="S970" s="46"/>
      <c r="T970" s="46"/>
      <c r="U970" s="46"/>
      <c r="V970" s="46"/>
      <c r="W970" s="46"/>
      <c r="X970" s="49"/>
      <c r="Y970" s="49"/>
      <c r="Z970" s="46"/>
      <c r="AA970" s="46"/>
      <c r="AB970" s="37"/>
      <c r="AC970" s="37"/>
      <c r="AD970" s="37"/>
      <c r="AE970" s="37"/>
      <c r="AF970" s="37"/>
      <c r="AG970" s="37"/>
    </row>
    <row r="971">
      <c r="A971" s="46"/>
      <c r="B971" s="46"/>
      <c r="C971" s="46"/>
      <c r="D971" s="49"/>
      <c r="E971" s="49"/>
      <c r="F971" s="49"/>
      <c r="G971" s="49"/>
      <c r="H971" s="46"/>
      <c r="I971" s="49"/>
      <c r="J971" s="49"/>
      <c r="K971" s="51"/>
      <c r="L971" s="46"/>
      <c r="M971" s="49"/>
      <c r="N971" s="46"/>
      <c r="O971" s="46"/>
      <c r="P971" s="46"/>
      <c r="Q971" s="46"/>
      <c r="R971" s="46"/>
      <c r="S971" s="46"/>
      <c r="T971" s="46"/>
      <c r="U971" s="46"/>
      <c r="V971" s="46"/>
      <c r="W971" s="46"/>
      <c r="X971" s="49"/>
      <c r="Y971" s="49"/>
      <c r="Z971" s="46"/>
      <c r="AA971" s="46"/>
      <c r="AB971" s="37"/>
      <c r="AC971" s="37"/>
      <c r="AD971" s="37"/>
      <c r="AE971" s="37"/>
      <c r="AF971" s="37"/>
      <c r="AG971" s="37"/>
    </row>
    <row r="972">
      <c r="A972" s="46"/>
      <c r="B972" s="46"/>
      <c r="C972" s="46"/>
      <c r="D972" s="49"/>
      <c r="E972" s="49"/>
      <c r="F972" s="49"/>
      <c r="G972" s="49"/>
      <c r="H972" s="46"/>
      <c r="I972" s="49"/>
      <c r="J972" s="49"/>
      <c r="K972" s="51"/>
      <c r="L972" s="46"/>
      <c r="M972" s="49"/>
      <c r="N972" s="46"/>
      <c r="O972" s="46"/>
      <c r="P972" s="46"/>
      <c r="Q972" s="46"/>
      <c r="R972" s="46"/>
      <c r="S972" s="46"/>
      <c r="T972" s="46"/>
      <c r="U972" s="46"/>
      <c r="V972" s="46"/>
      <c r="W972" s="46"/>
      <c r="X972" s="49"/>
      <c r="Y972" s="49"/>
      <c r="Z972" s="46"/>
      <c r="AA972" s="46"/>
      <c r="AB972" s="37"/>
      <c r="AC972" s="37"/>
      <c r="AD972" s="37"/>
      <c r="AE972" s="37"/>
      <c r="AF972" s="37"/>
      <c r="AG972" s="37"/>
    </row>
    <row r="973">
      <c r="A973" s="46"/>
      <c r="B973" s="46"/>
      <c r="C973" s="46"/>
      <c r="D973" s="49"/>
      <c r="E973" s="49"/>
      <c r="F973" s="49"/>
      <c r="G973" s="49"/>
      <c r="H973" s="46"/>
      <c r="I973" s="49"/>
      <c r="J973" s="49"/>
      <c r="K973" s="51"/>
      <c r="L973" s="46"/>
      <c r="M973" s="49"/>
      <c r="N973" s="46"/>
      <c r="O973" s="46"/>
      <c r="P973" s="46"/>
      <c r="Q973" s="46"/>
      <c r="R973" s="46"/>
      <c r="S973" s="46"/>
      <c r="T973" s="46"/>
      <c r="U973" s="46"/>
      <c r="V973" s="46"/>
      <c r="W973" s="46"/>
      <c r="X973" s="49"/>
      <c r="Y973" s="49"/>
      <c r="Z973" s="46"/>
      <c r="AA973" s="46"/>
      <c r="AB973" s="37"/>
      <c r="AC973" s="37"/>
      <c r="AD973" s="37"/>
      <c r="AE973" s="37"/>
      <c r="AF973" s="37"/>
      <c r="AG973" s="37"/>
    </row>
    <row r="974">
      <c r="A974" s="46"/>
      <c r="B974" s="46"/>
      <c r="C974" s="46"/>
      <c r="D974" s="49"/>
      <c r="E974" s="49"/>
      <c r="F974" s="49"/>
      <c r="G974" s="49"/>
      <c r="H974" s="46"/>
      <c r="I974" s="49"/>
      <c r="J974" s="49"/>
      <c r="K974" s="51"/>
      <c r="L974" s="46"/>
      <c r="M974" s="49"/>
      <c r="N974" s="46"/>
      <c r="O974" s="46"/>
      <c r="P974" s="46"/>
      <c r="Q974" s="46"/>
      <c r="R974" s="46"/>
      <c r="S974" s="46"/>
      <c r="T974" s="46"/>
      <c r="U974" s="46"/>
      <c r="V974" s="46"/>
      <c r="W974" s="46"/>
      <c r="X974" s="49"/>
      <c r="Y974" s="49"/>
      <c r="Z974" s="46"/>
      <c r="AA974" s="46"/>
      <c r="AB974" s="37"/>
      <c r="AC974" s="37"/>
      <c r="AD974" s="37"/>
      <c r="AE974" s="37"/>
      <c r="AF974" s="37"/>
      <c r="AG974" s="37"/>
    </row>
    <row r="975">
      <c r="A975" s="46"/>
      <c r="B975" s="46"/>
      <c r="C975" s="46"/>
      <c r="D975" s="49"/>
      <c r="E975" s="49"/>
      <c r="F975" s="49"/>
      <c r="G975" s="49"/>
      <c r="H975" s="46"/>
      <c r="I975" s="49"/>
      <c r="J975" s="49"/>
      <c r="K975" s="51"/>
      <c r="L975" s="46"/>
      <c r="M975" s="49"/>
      <c r="N975" s="46"/>
      <c r="O975" s="46"/>
      <c r="P975" s="46"/>
      <c r="Q975" s="46"/>
      <c r="R975" s="46"/>
      <c r="S975" s="46"/>
      <c r="T975" s="46"/>
      <c r="U975" s="46"/>
      <c r="V975" s="46"/>
      <c r="W975" s="46"/>
      <c r="X975" s="49"/>
      <c r="Y975" s="49"/>
      <c r="Z975" s="46"/>
      <c r="AA975" s="46"/>
      <c r="AB975" s="37"/>
      <c r="AC975" s="37"/>
      <c r="AD975" s="37"/>
      <c r="AE975" s="37"/>
      <c r="AF975" s="37"/>
      <c r="AG975" s="37"/>
    </row>
    <row r="976">
      <c r="A976" s="46"/>
      <c r="B976" s="46"/>
      <c r="C976" s="46"/>
      <c r="D976" s="49"/>
      <c r="E976" s="49"/>
      <c r="F976" s="49"/>
      <c r="G976" s="49"/>
      <c r="H976" s="46"/>
      <c r="I976" s="49"/>
      <c r="J976" s="49"/>
      <c r="K976" s="51"/>
      <c r="L976" s="46"/>
      <c r="M976" s="49"/>
      <c r="N976" s="46"/>
      <c r="O976" s="46"/>
      <c r="P976" s="46"/>
      <c r="Q976" s="46"/>
      <c r="R976" s="46"/>
      <c r="S976" s="46"/>
      <c r="T976" s="46"/>
      <c r="U976" s="46"/>
      <c r="V976" s="46"/>
      <c r="W976" s="46"/>
      <c r="X976" s="49"/>
      <c r="Y976" s="49"/>
      <c r="Z976" s="46"/>
      <c r="AA976" s="46"/>
      <c r="AB976" s="37"/>
      <c r="AC976" s="37"/>
      <c r="AD976" s="37"/>
      <c r="AE976" s="37"/>
      <c r="AF976" s="37"/>
      <c r="AG976" s="37"/>
    </row>
    <row r="977">
      <c r="A977" s="46"/>
      <c r="B977" s="46"/>
      <c r="C977" s="46"/>
      <c r="D977" s="49"/>
      <c r="E977" s="49"/>
      <c r="F977" s="49"/>
      <c r="G977" s="49"/>
      <c r="H977" s="46"/>
      <c r="I977" s="49"/>
      <c r="J977" s="49"/>
      <c r="K977" s="51"/>
      <c r="L977" s="46"/>
      <c r="M977" s="49"/>
      <c r="N977" s="46"/>
      <c r="O977" s="46"/>
      <c r="P977" s="46"/>
      <c r="Q977" s="46"/>
      <c r="R977" s="46"/>
      <c r="S977" s="46"/>
      <c r="T977" s="46"/>
      <c r="U977" s="46"/>
      <c r="V977" s="46"/>
      <c r="W977" s="46"/>
      <c r="X977" s="49"/>
      <c r="Y977" s="49"/>
      <c r="Z977" s="46"/>
      <c r="AA977" s="46"/>
      <c r="AB977" s="37"/>
      <c r="AC977" s="37"/>
      <c r="AD977" s="37"/>
      <c r="AE977" s="37"/>
      <c r="AF977" s="37"/>
      <c r="AG977" s="37"/>
    </row>
    <row r="978">
      <c r="A978" s="46"/>
      <c r="B978" s="46"/>
      <c r="C978" s="46"/>
      <c r="D978" s="49"/>
      <c r="E978" s="49"/>
      <c r="F978" s="49"/>
      <c r="G978" s="49"/>
      <c r="H978" s="46"/>
      <c r="I978" s="49"/>
      <c r="J978" s="49"/>
      <c r="K978" s="51"/>
      <c r="L978" s="46"/>
      <c r="M978" s="49"/>
      <c r="N978" s="46"/>
      <c r="O978" s="46"/>
      <c r="P978" s="46"/>
      <c r="Q978" s="46"/>
      <c r="R978" s="46"/>
      <c r="S978" s="46"/>
      <c r="T978" s="46"/>
      <c r="U978" s="46"/>
      <c r="V978" s="46"/>
      <c r="W978" s="46"/>
      <c r="X978" s="49"/>
      <c r="Y978" s="49"/>
      <c r="Z978" s="46"/>
      <c r="AA978" s="46"/>
      <c r="AB978" s="37"/>
      <c r="AC978" s="37"/>
      <c r="AD978" s="37"/>
      <c r="AE978" s="37"/>
      <c r="AF978" s="37"/>
      <c r="AG978" s="37"/>
    </row>
    <row r="979">
      <c r="A979" s="46"/>
      <c r="B979" s="46"/>
      <c r="C979" s="46"/>
      <c r="D979" s="49"/>
      <c r="E979" s="49"/>
      <c r="F979" s="49"/>
      <c r="G979" s="49"/>
      <c r="H979" s="46"/>
      <c r="I979" s="49"/>
      <c r="J979" s="49"/>
      <c r="K979" s="51"/>
      <c r="L979" s="46"/>
      <c r="M979" s="49"/>
      <c r="N979" s="46"/>
      <c r="O979" s="46"/>
      <c r="P979" s="46"/>
      <c r="Q979" s="46"/>
      <c r="R979" s="46"/>
      <c r="S979" s="46"/>
      <c r="T979" s="46"/>
      <c r="U979" s="46"/>
      <c r="V979" s="46"/>
      <c r="W979" s="46"/>
      <c r="X979" s="49"/>
      <c r="Y979" s="49"/>
      <c r="Z979" s="46"/>
      <c r="AA979" s="46"/>
      <c r="AB979" s="37"/>
      <c r="AC979" s="37"/>
      <c r="AD979" s="37"/>
      <c r="AE979" s="37"/>
      <c r="AF979" s="37"/>
      <c r="AG979" s="37"/>
    </row>
    <row r="980">
      <c r="A980" s="46"/>
      <c r="B980" s="46"/>
      <c r="C980" s="46"/>
      <c r="D980" s="49"/>
      <c r="E980" s="49"/>
      <c r="F980" s="49"/>
      <c r="G980" s="49"/>
      <c r="H980" s="46"/>
      <c r="I980" s="49"/>
      <c r="J980" s="49"/>
      <c r="K980" s="51"/>
      <c r="L980" s="46"/>
      <c r="M980" s="49"/>
      <c r="N980" s="46"/>
      <c r="O980" s="46"/>
      <c r="P980" s="46"/>
      <c r="Q980" s="46"/>
      <c r="R980" s="46"/>
      <c r="S980" s="46"/>
      <c r="T980" s="46"/>
      <c r="U980" s="46"/>
      <c r="V980" s="46"/>
      <c r="W980" s="46"/>
      <c r="X980" s="49"/>
      <c r="Y980" s="49"/>
      <c r="Z980" s="46"/>
      <c r="AA980" s="46"/>
      <c r="AB980" s="37"/>
      <c r="AC980" s="37"/>
      <c r="AD980" s="37"/>
      <c r="AE980" s="37"/>
      <c r="AF980" s="37"/>
      <c r="AG980" s="37"/>
    </row>
    <row r="981">
      <c r="A981" s="46"/>
      <c r="B981" s="46"/>
      <c r="C981" s="46"/>
      <c r="D981" s="49"/>
      <c r="E981" s="49"/>
      <c r="F981" s="49"/>
      <c r="G981" s="49"/>
      <c r="H981" s="46"/>
      <c r="I981" s="49"/>
      <c r="J981" s="49"/>
      <c r="K981" s="51"/>
      <c r="L981" s="46"/>
      <c r="M981" s="49"/>
      <c r="N981" s="46"/>
      <c r="O981" s="46"/>
      <c r="P981" s="46"/>
      <c r="Q981" s="46"/>
      <c r="R981" s="46"/>
      <c r="S981" s="46"/>
      <c r="T981" s="46"/>
      <c r="U981" s="46"/>
      <c r="V981" s="46"/>
      <c r="W981" s="46"/>
      <c r="X981" s="49"/>
      <c r="Y981" s="49"/>
      <c r="Z981" s="46"/>
      <c r="AA981" s="46"/>
      <c r="AB981" s="37"/>
      <c r="AC981" s="37"/>
      <c r="AD981" s="37"/>
      <c r="AE981" s="37"/>
      <c r="AF981" s="37"/>
      <c r="AG981" s="37"/>
    </row>
    <row r="982">
      <c r="A982" s="46"/>
      <c r="B982" s="46"/>
      <c r="C982" s="46"/>
      <c r="D982" s="49"/>
      <c r="E982" s="49"/>
      <c r="F982" s="49"/>
      <c r="G982" s="49"/>
      <c r="H982" s="46"/>
      <c r="I982" s="49"/>
      <c r="J982" s="49"/>
      <c r="K982" s="51"/>
      <c r="L982" s="46"/>
      <c r="M982" s="49"/>
      <c r="N982" s="46"/>
      <c r="O982" s="46"/>
      <c r="P982" s="46"/>
      <c r="Q982" s="46"/>
      <c r="R982" s="46"/>
      <c r="S982" s="46"/>
      <c r="T982" s="46"/>
      <c r="U982" s="46"/>
      <c r="V982" s="46"/>
      <c r="W982" s="46"/>
      <c r="X982" s="49"/>
      <c r="Y982" s="49"/>
      <c r="Z982" s="46"/>
      <c r="AA982" s="46"/>
      <c r="AB982" s="37"/>
      <c r="AC982" s="37"/>
      <c r="AD982" s="37"/>
      <c r="AE982" s="37"/>
      <c r="AF982" s="37"/>
      <c r="AG982" s="37"/>
    </row>
    <row r="983">
      <c r="A983" s="46"/>
      <c r="B983" s="46"/>
      <c r="C983" s="46"/>
      <c r="D983" s="49"/>
      <c r="E983" s="49"/>
      <c r="F983" s="49"/>
      <c r="G983" s="49"/>
      <c r="H983" s="46"/>
      <c r="I983" s="49"/>
      <c r="J983" s="49"/>
      <c r="K983" s="51"/>
      <c r="L983" s="46"/>
      <c r="M983" s="49"/>
      <c r="N983" s="46"/>
      <c r="O983" s="46"/>
      <c r="P983" s="46"/>
      <c r="Q983" s="46"/>
      <c r="R983" s="46"/>
      <c r="S983" s="46"/>
      <c r="T983" s="46"/>
      <c r="U983" s="46"/>
      <c r="V983" s="46"/>
      <c r="W983" s="46"/>
      <c r="X983" s="49"/>
      <c r="Y983" s="49"/>
      <c r="Z983" s="46"/>
      <c r="AA983" s="46"/>
      <c r="AB983" s="37"/>
      <c r="AC983" s="37"/>
      <c r="AD983" s="37"/>
      <c r="AE983" s="37"/>
      <c r="AF983" s="37"/>
      <c r="AG983" s="37"/>
    </row>
    <row r="984">
      <c r="A984" s="46"/>
      <c r="B984" s="46"/>
      <c r="C984" s="46"/>
      <c r="D984" s="49"/>
      <c r="E984" s="49"/>
      <c r="F984" s="49"/>
      <c r="G984" s="49"/>
      <c r="H984" s="46"/>
      <c r="I984" s="49"/>
      <c r="J984" s="49"/>
      <c r="K984" s="51"/>
      <c r="L984" s="46"/>
      <c r="M984" s="49"/>
      <c r="N984" s="46"/>
      <c r="O984" s="46"/>
      <c r="P984" s="46"/>
      <c r="Q984" s="46"/>
      <c r="R984" s="46"/>
      <c r="S984" s="46"/>
      <c r="T984" s="46"/>
      <c r="U984" s="46"/>
      <c r="V984" s="46"/>
      <c r="W984" s="46"/>
      <c r="X984" s="49"/>
      <c r="Y984" s="49"/>
      <c r="Z984" s="46"/>
      <c r="AA984" s="46"/>
      <c r="AB984" s="37"/>
      <c r="AC984" s="37"/>
      <c r="AD984" s="37"/>
      <c r="AE984" s="37"/>
      <c r="AF984" s="37"/>
      <c r="AG984" s="37"/>
    </row>
    <row r="985">
      <c r="A985" s="46"/>
      <c r="B985" s="46"/>
      <c r="C985" s="46"/>
      <c r="D985" s="49"/>
      <c r="E985" s="49"/>
      <c r="F985" s="49"/>
      <c r="G985" s="49"/>
      <c r="H985" s="46"/>
      <c r="I985" s="49"/>
      <c r="J985" s="49"/>
      <c r="K985" s="51"/>
      <c r="L985" s="46"/>
      <c r="M985" s="49"/>
      <c r="N985" s="46"/>
      <c r="O985" s="46"/>
      <c r="P985" s="46"/>
      <c r="Q985" s="46"/>
      <c r="R985" s="46"/>
      <c r="S985" s="46"/>
      <c r="T985" s="46"/>
      <c r="U985" s="46"/>
      <c r="V985" s="46"/>
      <c r="W985" s="46"/>
      <c r="X985" s="49"/>
      <c r="Y985" s="49"/>
      <c r="Z985" s="46"/>
      <c r="AA985" s="46"/>
      <c r="AB985" s="37"/>
      <c r="AC985" s="37"/>
      <c r="AD985" s="37"/>
      <c r="AE985" s="37"/>
      <c r="AF985" s="37"/>
      <c r="AG985" s="37"/>
    </row>
    <row r="986">
      <c r="A986" s="46"/>
      <c r="B986" s="46"/>
      <c r="C986" s="46"/>
      <c r="D986" s="49"/>
      <c r="E986" s="49"/>
      <c r="F986" s="49"/>
      <c r="G986" s="49"/>
      <c r="H986" s="46"/>
      <c r="I986" s="49"/>
      <c r="J986" s="49"/>
      <c r="K986" s="51"/>
      <c r="L986" s="46"/>
      <c r="M986" s="49"/>
      <c r="N986" s="46"/>
      <c r="O986" s="46"/>
      <c r="P986" s="46"/>
      <c r="Q986" s="46"/>
      <c r="R986" s="46"/>
      <c r="S986" s="46"/>
      <c r="T986" s="46"/>
      <c r="U986" s="46"/>
      <c r="V986" s="46"/>
      <c r="W986" s="46"/>
      <c r="X986" s="49"/>
      <c r="Y986" s="49"/>
      <c r="Z986" s="46"/>
      <c r="AA986" s="46"/>
      <c r="AB986" s="37"/>
      <c r="AC986" s="37"/>
      <c r="AD986" s="37"/>
      <c r="AE986" s="37"/>
      <c r="AF986" s="37"/>
      <c r="AG986" s="37"/>
    </row>
    <row r="987">
      <c r="A987" s="46"/>
      <c r="B987" s="46"/>
      <c r="C987" s="46"/>
      <c r="D987" s="49"/>
      <c r="E987" s="49"/>
      <c r="F987" s="49"/>
      <c r="G987" s="49"/>
      <c r="H987" s="46"/>
      <c r="I987" s="49"/>
      <c r="J987" s="49"/>
      <c r="K987" s="51"/>
      <c r="L987" s="46"/>
      <c r="M987" s="49"/>
      <c r="N987" s="46"/>
      <c r="O987" s="46"/>
      <c r="P987" s="46"/>
      <c r="Q987" s="46"/>
      <c r="R987" s="46"/>
      <c r="S987" s="46"/>
      <c r="T987" s="46"/>
      <c r="U987" s="46"/>
      <c r="V987" s="46"/>
      <c r="W987" s="46"/>
      <c r="X987" s="49"/>
      <c r="Y987" s="49"/>
      <c r="Z987" s="46"/>
      <c r="AA987" s="46"/>
      <c r="AB987" s="37"/>
      <c r="AC987" s="37"/>
      <c r="AD987" s="37"/>
      <c r="AE987" s="37"/>
      <c r="AF987" s="37"/>
      <c r="AG987" s="37"/>
    </row>
    <row r="988">
      <c r="A988" s="46"/>
      <c r="B988" s="46"/>
      <c r="C988" s="46"/>
      <c r="D988" s="49"/>
      <c r="E988" s="49"/>
      <c r="F988" s="49"/>
      <c r="G988" s="49"/>
      <c r="H988" s="46"/>
      <c r="I988" s="49"/>
      <c r="J988" s="49"/>
      <c r="K988" s="51"/>
      <c r="L988" s="46"/>
      <c r="M988" s="49"/>
      <c r="N988" s="46"/>
      <c r="O988" s="46"/>
      <c r="P988" s="46"/>
      <c r="Q988" s="46"/>
      <c r="R988" s="46"/>
      <c r="S988" s="46"/>
      <c r="T988" s="46"/>
      <c r="U988" s="46"/>
      <c r="V988" s="46"/>
      <c r="W988" s="46"/>
      <c r="X988" s="49"/>
      <c r="Y988" s="49"/>
      <c r="Z988" s="46"/>
      <c r="AA988" s="46"/>
      <c r="AB988" s="37"/>
      <c r="AC988" s="37"/>
      <c r="AD988" s="37"/>
      <c r="AE988" s="37"/>
      <c r="AF988" s="37"/>
      <c r="AG988" s="37"/>
    </row>
    <row r="989">
      <c r="A989" s="46"/>
      <c r="B989" s="46"/>
      <c r="C989" s="46"/>
      <c r="D989" s="49"/>
      <c r="E989" s="49"/>
      <c r="F989" s="49"/>
      <c r="G989" s="49"/>
      <c r="H989" s="46"/>
      <c r="I989" s="49"/>
      <c r="J989" s="49"/>
      <c r="K989" s="51"/>
      <c r="L989" s="46"/>
      <c r="M989" s="49"/>
      <c r="N989" s="46"/>
      <c r="O989" s="46"/>
      <c r="P989" s="46"/>
      <c r="Q989" s="46"/>
      <c r="R989" s="46"/>
      <c r="S989" s="46"/>
      <c r="T989" s="46"/>
      <c r="U989" s="46"/>
      <c r="V989" s="46"/>
      <c r="W989" s="46"/>
      <c r="X989" s="49"/>
      <c r="Y989" s="49"/>
      <c r="Z989" s="46"/>
      <c r="AA989" s="46"/>
      <c r="AB989" s="37"/>
      <c r="AC989" s="37"/>
      <c r="AD989" s="37"/>
      <c r="AE989" s="37"/>
      <c r="AF989" s="37"/>
      <c r="AG989" s="37"/>
    </row>
    <row r="990">
      <c r="A990" s="46"/>
      <c r="B990" s="46"/>
      <c r="C990" s="46"/>
      <c r="D990" s="49"/>
      <c r="E990" s="49"/>
      <c r="F990" s="49"/>
      <c r="G990" s="49"/>
      <c r="H990" s="46"/>
      <c r="I990" s="49"/>
      <c r="J990" s="49"/>
      <c r="K990" s="51"/>
      <c r="L990" s="46"/>
      <c r="M990" s="49"/>
      <c r="N990" s="46"/>
      <c r="O990" s="46"/>
      <c r="P990" s="46"/>
      <c r="Q990" s="46"/>
      <c r="R990" s="46"/>
      <c r="S990" s="46"/>
      <c r="T990" s="46"/>
      <c r="U990" s="46"/>
      <c r="V990" s="46"/>
      <c r="W990" s="46"/>
      <c r="X990" s="49"/>
      <c r="Y990" s="49"/>
      <c r="Z990" s="46"/>
      <c r="AA990" s="46"/>
      <c r="AB990" s="37"/>
      <c r="AC990" s="37"/>
      <c r="AD990" s="37"/>
      <c r="AE990" s="37"/>
      <c r="AF990" s="37"/>
      <c r="AG990" s="37"/>
    </row>
    <row r="991">
      <c r="A991" s="46"/>
      <c r="B991" s="46"/>
      <c r="C991" s="46"/>
      <c r="D991" s="49"/>
      <c r="E991" s="49"/>
      <c r="F991" s="49"/>
      <c r="G991" s="49"/>
      <c r="H991" s="46"/>
      <c r="I991" s="49"/>
      <c r="J991" s="49"/>
      <c r="K991" s="51"/>
      <c r="L991" s="46"/>
      <c r="M991" s="49"/>
      <c r="N991" s="46"/>
      <c r="O991" s="46"/>
      <c r="P991" s="46"/>
      <c r="Q991" s="46"/>
      <c r="R991" s="46"/>
      <c r="S991" s="46"/>
      <c r="T991" s="46"/>
      <c r="U991" s="46"/>
      <c r="V991" s="46"/>
      <c r="W991" s="46"/>
      <c r="X991" s="49"/>
      <c r="Y991" s="49"/>
      <c r="Z991" s="46"/>
      <c r="AA991" s="46"/>
      <c r="AB991" s="37"/>
      <c r="AC991" s="37"/>
      <c r="AD991" s="37"/>
      <c r="AE991" s="37"/>
      <c r="AF991" s="37"/>
      <c r="AG991" s="37"/>
    </row>
    <row r="992">
      <c r="A992" s="46"/>
      <c r="B992" s="46"/>
      <c r="C992" s="46"/>
      <c r="D992" s="49"/>
      <c r="E992" s="49"/>
      <c r="F992" s="49"/>
      <c r="G992" s="49"/>
      <c r="H992" s="46"/>
      <c r="I992" s="49"/>
      <c r="J992" s="49"/>
      <c r="K992" s="51"/>
      <c r="L992" s="46"/>
      <c r="M992" s="49"/>
      <c r="N992" s="46"/>
      <c r="O992" s="46"/>
      <c r="P992" s="46"/>
      <c r="Q992" s="46"/>
      <c r="R992" s="46"/>
      <c r="S992" s="46"/>
      <c r="T992" s="46"/>
      <c r="U992" s="46"/>
      <c r="V992" s="46"/>
      <c r="W992" s="46"/>
      <c r="X992" s="49"/>
      <c r="Y992" s="49"/>
      <c r="Z992" s="46"/>
      <c r="AA992" s="46"/>
      <c r="AB992" s="37"/>
      <c r="AC992" s="37"/>
      <c r="AD992" s="37"/>
      <c r="AE992" s="37"/>
      <c r="AF992" s="37"/>
      <c r="AG992" s="37"/>
    </row>
    <row r="993">
      <c r="A993" s="46"/>
      <c r="B993" s="46"/>
      <c r="C993" s="46"/>
      <c r="D993" s="49"/>
      <c r="E993" s="49"/>
      <c r="F993" s="49"/>
      <c r="G993" s="49"/>
      <c r="H993" s="46"/>
      <c r="I993" s="49"/>
      <c r="J993" s="49"/>
      <c r="K993" s="51"/>
      <c r="L993" s="46"/>
      <c r="M993" s="49"/>
      <c r="N993" s="46"/>
      <c r="O993" s="46"/>
      <c r="P993" s="46"/>
      <c r="Q993" s="46"/>
      <c r="R993" s="46"/>
      <c r="S993" s="46"/>
      <c r="T993" s="46"/>
      <c r="U993" s="46"/>
      <c r="V993" s="46"/>
      <c r="W993" s="46"/>
      <c r="X993" s="49"/>
      <c r="Y993" s="49"/>
      <c r="Z993" s="46"/>
      <c r="AA993" s="46"/>
      <c r="AB993" s="37"/>
      <c r="AC993" s="37"/>
      <c r="AD993" s="37"/>
      <c r="AE993" s="37"/>
      <c r="AF993" s="37"/>
      <c r="AG993" s="37"/>
    </row>
    <row r="994">
      <c r="A994" s="46"/>
      <c r="B994" s="46"/>
      <c r="C994" s="46"/>
      <c r="D994" s="49"/>
      <c r="E994" s="49"/>
      <c r="F994" s="49"/>
      <c r="G994" s="49"/>
      <c r="H994" s="46"/>
      <c r="I994" s="49"/>
      <c r="J994" s="49"/>
      <c r="K994" s="51"/>
      <c r="L994" s="46"/>
      <c r="M994" s="49"/>
      <c r="N994" s="46"/>
      <c r="O994" s="46"/>
      <c r="P994" s="46"/>
      <c r="Q994" s="46"/>
      <c r="R994" s="46"/>
      <c r="S994" s="46"/>
      <c r="T994" s="46"/>
      <c r="U994" s="46"/>
      <c r="V994" s="46"/>
      <c r="W994" s="46"/>
      <c r="X994" s="49"/>
      <c r="Y994" s="49"/>
      <c r="Z994" s="46"/>
      <c r="AA994" s="46"/>
      <c r="AB994" s="37"/>
      <c r="AC994" s="37"/>
      <c r="AD994" s="37"/>
      <c r="AE994" s="37"/>
      <c r="AF994" s="37"/>
      <c r="AG994" s="37"/>
    </row>
    <row r="995">
      <c r="A995" s="46"/>
      <c r="B995" s="46"/>
      <c r="C995" s="46"/>
      <c r="D995" s="49"/>
      <c r="E995" s="49"/>
      <c r="F995" s="49"/>
      <c r="G995" s="49"/>
      <c r="H995" s="46"/>
      <c r="I995" s="49"/>
      <c r="J995" s="49"/>
      <c r="K995" s="51"/>
      <c r="L995" s="46"/>
      <c r="M995" s="49"/>
      <c r="N995" s="46"/>
      <c r="O995" s="46"/>
      <c r="P995" s="46"/>
      <c r="Q995" s="46"/>
      <c r="R995" s="46"/>
      <c r="S995" s="46"/>
      <c r="T995" s="46"/>
      <c r="U995" s="46"/>
      <c r="V995" s="46"/>
      <c r="W995" s="46"/>
      <c r="X995" s="49"/>
      <c r="Y995" s="49"/>
      <c r="Z995" s="46"/>
      <c r="AA995" s="46"/>
      <c r="AB995" s="37"/>
      <c r="AC995" s="37"/>
      <c r="AD995" s="37"/>
      <c r="AE995" s="37"/>
      <c r="AF995" s="37"/>
      <c r="AG995" s="37"/>
    </row>
    <row r="996">
      <c r="A996" s="46"/>
      <c r="B996" s="46"/>
      <c r="C996" s="46"/>
      <c r="D996" s="49"/>
      <c r="E996" s="49"/>
      <c r="F996" s="49"/>
      <c r="G996" s="49"/>
      <c r="H996" s="46"/>
      <c r="I996" s="49"/>
      <c r="J996" s="49"/>
      <c r="K996" s="51"/>
      <c r="L996" s="46"/>
      <c r="M996" s="49"/>
      <c r="N996" s="46"/>
      <c r="O996" s="46"/>
      <c r="P996" s="46"/>
      <c r="Q996" s="46"/>
      <c r="R996" s="46"/>
      <c r="S996" s="46"/>
      <c r="T996" s="46"/>
      <c r="U996" s="46"/>
      <c r="V996" s="46"/>
      <c r="W996" s="46"/>
      <c r="X996" s="49"/>
      <c r="Y996" s="49"/>
      <c r="Z996" s="46"/>
      <c r="AA996" s="46"/>
      <c r="AB996" s="37"/>
      <c r="AC996" s="37"/>
      <c r="AD996" s="37"/>
      <c r="AE996" s="37"/>
      <c r="AF996" s="37"/>
      <c r="AG996" s="37"/>
    </row>
    <row r="997">
      <c r="A997" s="46"/>
      <c r="B997" s="46"/>
      <c r="C997" s="46"/>
      <c r="D997" s="49"/>
      <c r="E997" s="49"/>
      <c r="F997" s="49"/>
      <c r="G997" s="49"/>
      <c r="H997" s="46"/>
      <c r="I997" s="49"/>
      <c r="J997" s="49"/>
      <c r="K997" s="51"/>
      <c r="L997" s="46"/>
      <c r="M997" s="49"/>
      <c r="N997" s="46"/>
      <c r="O997" s="46"/>
      <c r="P997" s="46"/>
      <c r="Q997" s="46"/>
      <c r="R997" s="46"/>
      <c r="S997" s="46"/>
      <c r="T997" s="46"/>
      <c r="U997" s="46"/>
      <c r="V997" s="46"/>
      <c r="W997" s="46"/>
      <c r="X997" s="49"/>
      <c r="Y997" s="49"/>
      <c r="Z997" s="46"/>
      <c r="AA997" s="46"/>
      <c r="AB997" s="37"/>
      <c r="AC997" s="37"/>
      <c r="AD997" s="37"/>
      <c r="AE997" s="37"/>
      <c r="AF997" s="37"/>
      <c r="AG997" s="37"/>
    </row>
    <row r="998">
      <c r="A998" s="46"/>
      <c r="B998" s="46"/>
      <c r="C998" s="46"/>
      <c r="D998" s="49"/>
      <c r="E998" s="49"/>
      <c r="F998" s="49"/>
      <c r="G998" s="49"/>
      <c r="H998" s="46"/>
      <c r="I998" s="49"/>
      <c r="J998" s="49"/>
      <c r="K998" s="51"/>
      <c r="L998" s="46"/>
      <c r="M998" s="49"/>
      <c r="N998" s="46"/>
      <c r="O998" s="46"/>
      <c r="P998" s="46"/>
      <c r="Q998" s="46"/>
      <c r="R998" s="46"/>
      <c r="S998" s="46"/>
      <c r="T998" s="46"/>
      <c r="U998" s="46"/>
      <c r="V998" s="46"/>
      <c r="W998" s="46"/>
      <c r="X998" s="49"/>
      <c r="Y998" s="49"/>
      <c r="Z998" s="46"/>
      <c r="AA998" s="46"/>
      <c r="AB998" s="37"/>
      <c r="AC998" s="37"/>
      <c r="AD998" s="37"/>
      <c r="AE998" s="37"/>
      <c r="AF998" s="37"/>
      <c r="AG998" s="37"/>
    </row>
    <row r="999">
      <c r="A999" s="46"/>
      <c r="B999" s="46"/>
      <c r="C999" s="46"/>
      <c r="D999" s="49"/>
      <c r="E999" s="49"/>
      <c r="F999" s="49"/>
      <c r="G999" s="49"/>
      <c r="H999" s="46"/>
      <c r="I999" s="49"/>
      <c r="J999" s="49"/>
      <c r="K999" s="51"/>
      <c r="L999" s="46"/>
      <c r="M999" s="49"/>
      <c r="N999" s="46"/>
      <c r="O999" s="46"/>
      <c r="P999" s="46"/>
      <c r="Q999" s="46"/>
      <c r="R999" s="46"/>
      <c r="S999" s="46"/>
      <c r="T999" s="46"/>
      <c r="U999" s="46"/>
      <c r="V999" s="46"/>
      <c r="W999" s="46"/>
      <c r="X999" s="49"/>
      <c r="Y999" s="49"/>
      <c r="Z999" s="46"/>
      <c r="AA999" s="46"/>
      <c r="AB999" s="37"/>
      <c r="AC999" s="37"/>
      <c r="AD999" s="37"/>
      <c r="AE999" s="37"/>
      <c r="AF999" s="37"/>
      <c r="AG999" s="37"/>
    </row>
    <row r="1000">
      <c r="A1000" s="46"/>
      <c r="B1000" s="46"/>
      <c r="C1000" s="46"/>
      <c r="D1000" s="49"/>
      <c r="E1000" s="49"/>
      <c r="F1000" s="49"/>
      <c r="G1000" s="49"/>
      <c r="H1000" s="46"/>
      <c r="I1000" s="49"/>
      <c r="J1000" s="49"/>
      <c r="K1000" s="51"/>
      <c r="L1000" s="46"/>
      <c r="M1000" s="49"/>
      <c r="N1000" s="46"/>
      <c r="O1000" s="46"/>
      <c r="P1000" s="46"/>
      <c r="Q1000" s="46"/>
      <c r="R1000" s="46"/>
      <c r="S1000" s="46"/>
      <c r="T1000" s="46"/>
      <c r="U1000" s="46"/>
      <c r="V1000" s="46"/>
      <c r="W1000" s="46"/>
      <c r="X1000" s="49"/>
      <c r="Y1000" s="49"/>
      <c r="Z1000" s="46"/>
      <c r="AA1000" s="46"/>
      <c r="AB1000" s="37"/>
      <c r="AC1000" s="37"/>
      <c r="AD1000" s="37"/>
      <c r="AE1000" s="37"/>
      <c r="AF1000" s="37"/>
      <c r="AG1000" s="37"/>
    </row>
  </sheetData>
  <drawing r:id="rId1"/>
  <tableParts count="1">
    <tablePart r:id="rId3"/>
  </tableParts>
</worksheet>
</file>